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0730" windowHeight="9630"/>
  </bookViews>
  <sheets>
    <sheet name="Tenderers' Info" sheetId="2" r:id="rId1"/>
  </sheets>
  <externalReferences>
    <externalReference r:id="rId2"/>
    <externalReference r:id="rId3"/>
  </externalReferences>
  <definedNames>
    <definedName name="_xlnm._FilterDatabase" localSheetId="0" hidden="1">'Tenderers'' Info'!$A$2:$N$13428</definedName>
    <definedName name="_xlnm.Print_Titles" localSheetId="0">'Tenderers'' Info'!$2:$2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111" i="2" l="1"/>
  <c r="K13110" i="2"/>
  <c r="K13100" i="2"/>
  <c r="K13099" i="2"/>
  <c r="K13097" i="2"/>
  <c r="K13096" i="2"/>
  <c r="K13093" i="2"/>
  <c r="K13092" i="2"/>
  <c r="K13090" i="2"/>
  <c r="K13089" i="2"/>
  <c r="K13065" i="2"/>
  <c r="K13064" i="2"/>
  <c r="K13063" i="2"/>
  <c r="K13062" i="2"/>
  <c r="K13009" i="2"/>
  <c r="K13008" i="2"/>
  <c r="K13001" i="2"/>
  <c r="K12995" i="2"/>
  <c r="K12997" i="2" s="1"/>
  <c r="K12991" i="2"/>
  <c r="K12989" i="2"/>
  <c r="K12985" i="2"/>
  <c r="K12984" i="2"/>
  <c r="K12983" i="2"/>
  <c r="K12982" i="2"/>
  <c r="K12979" i="2"/>
  <c r="K12978" i="2"/>
  <c r="K12977" i="2"/>
  <c r="K12976" i="2"/>
  <c r="K12973" i="2"/>
  <c r="K12972" i="2"/>
  <c r="K12971" i="2"/>
  <c r="K12970" i="2"/>
  <c r="K12969" i="2"/>
  <c r="K12968" i="2"/>
  <c r="K12912" i="2"/>
  <c r="K12911" i="2"/>
  <c r="K12909" i="2"/>
  <c r="K12908" i="2"/>
  <c r="K12996" i="2" l="1"/>
  <c r="K12883" i="2" l="1"/>
  <c r="K12880" i="2"/>
  <c r="K12879" i="2"/>
  <c r="K12878" i="2"/>
  <c r="K12877" i="2"/>
  <c r="K12876" i="2"/>
  <c r="K12875" i="2"/>
  <c r="K12874" i="2"/>
  <c r="K12873" i="2"/>
  <c r="D12362" i="2" l="1"/>
  <c r="D12238" i="2"/>
  <c r="K11904" i="2" l="1"/>
  <c r="K11004" i="2" l="1"/>
  <c r="K11003" i="2"/>
  <c r="K11002" i="2"/>
  <c r="K11001" i="2"/>
  <c r="K11000" i="2"/>
  <c r="K10999" i="2"/>
  <c r="K10998" i="2"/>
  <c r="K10997" i="2"/>
  <c r="K10996" i="2"/>
  <c r="K10995" i="2"/>
  <c r="K10994" i="2"/>
  <c r="K10993" i="2"/>
  <c r="K10992" i="2"/>
  <c r="K10991" i="2"/>
  <c r="K10990" i="2"/>
  <c r="K10989" i="2"/>
  <c r="K10988" i="2"/>
  <c r="K10987" i="2"/>
  <c r="K10986" i="2"/>
  <c r="K10985" i="2"/>
  <c r="K10984" i="2"/>
  <c r="K10983" i="2"/>
  <c r="K10982" i="2"/>
  <c r="K10981" i="2"/>
  <c r="K10980" i="2"/>
  <c r="K10979" i="2"/>
  <c r="K10978" i="2"/>
  <c r="K10977" i="2"/>
  <c r="K10976" i="2"/>
  <c r="K10975" i="2"/>
  <c r="K10974" i="2"/>
  <c r="K10973" i="2"/>
  <c r="K10972" i="2"/>
  <c r="K10971" i="2"/>
  <c r="K10970" i="2"/>
  <c r="K10969" i="2"/>
  <c r="K10968" i="2"/>
  <c r="K10965" i="2"/>
  <c r="K10964" i="2"/>
  <c r="K10963" i="2"/>
  <c r="K10962" i="2"/>
  <c r="K10961" i="2"/>
  <c r="K10960" i="2"/>
  <c r="K10959" i="2"/>
  <c r="K10958" i="2"/>
  <c r="K10956" i="2"/>
  <c r="K10955" i="2"/>
  <c r="K10951" i="2"/>
  <c r="K10950" i="2"/>
  <c r="K10949" i="2"/>
  <c r="K10948" i="2"/>
  <c r="K10947" i="2"/>
  <c r="K10946" i="2"/>
  <c r="K10945" i="2"/>
  <c r="K10944" i="2"/>
  <c r="K10943" i="2"/>
  <c r="K10942" i="2"/>
  <c r="K10941" i="2"/>
  <c r="K10940" i="2"/>
  <c r="K10939" i="2"/>
  <c r="K10938" i="2"/>
  <c r="K10922" i="2"/>
  <c r="K10921" i="2"/>
  <c r="K10920" i="2"/>
  <c r="K10901" i="2"/>
  <c r="K10899" i="2"/>
  <c r="K10898" i="2"/>
  <c r="K10896" i="2"/>
  <c r="K10895" i="2"/>
  <c r="K10894" i="2"/>
  <c r="K10892" i="2"/>
  <c r="K10891" i="2"/>
  <c r="K10889" i="2"/>
  <c r="K10887" i="2"/>
  <c r="K10885" i="2"/>
  <c r="K10884" i="2"/>
  <c r="K10883" i="2"/>
  <c r="K10882" i="2"/>
  <c r="K10881" i="2"/>
  <c r="K10880" i="2"/>
  <c r="K10879" i="2"/>
  <c r="K10878" i="2"/>
  <c r="K10877" i="2"/>
  <c r="K10876" i="2"/>
  <c r="K10875" i="2"/>
  <c r="K10874" i="2"/>
  <c r="K10870" i="2"/>
  <c r="K10869" i="2"/>
  <c r="K10865" i="2"/>
  <c r="K10864" i="2"/>
  <c r="K10863" i="2"/>
  <c r="K10862" i="2"/>
  <c r="K10861" i="2"/>
  <c r="K10852" i="2"/>
  <c r="K10851" i="2"/>
  <c r="K10850" i="2"/>
  <c r="K10849" i="2"/>
  <c r="K10847" i="2"/>
  <c r="K10846" i="2"/>
  <c r="K10845" i="2"/>
  <c r="K10844" i="2"/>
  <c r="K10843" i="2"/>
  <c r="K10839" i="2"/>
  <c r="K10838" i="2"/>
  <c r="K10837" i="2"/>
  <c r="K10836" i="2"/>
  <c r="K10835" i="2"/>
  <c r="K10834" i="2"/>
  <c r="K10833" i="2"/>
  <c r="K10832" i="2"/>
  <c r="K10831" i="2"/>
  <c r="K10830" i="2"/>
  <c r="K10829" i="2"/>
  <c r="K10828" i="2"/>
  <c r="K10827" i="2"/>
  <c r="K10826" i="2"/>
  <c r="K10825" i="2"/>
  <c r="K10744" i="2"/>
  <c r="K10743" i="2"/>
  <c r="K10742" i="2"/>
  <c r="K10694" i="2"/>
  <c r="K9655" i="2" l="1"/>
  <c r="K9641" i="2"/>
  <c r="K9640" i="2"/>
  <c r="K9635" i="2"/>
  <c r="K9634" i="2"/>
  <c r="K9633" i="2"/>
  <c r="K9630" i="2"/>
  <c r="K9627" i="2"/>
  <c r="K9623" i="2"/>
  <c r="K9616" i="2"/>
  <c r="K9615" i="2"/>
  <c r="K9613" i="2"/>
  <c r="K9612" i="2"/>
  <c r="K9611" i="2"/>
  <c r="K9609" i="2"/>
  <c r="K9604" i="2"/>
  <c r="K9603" i="2"/>
  <c r="K9602" i="2"/>
  <c r="K9595" i="2"/>
  <c r="K9593" i="2"/>
  <c r="K9592" i="2"/>
  <c r="K9591" i="2"/>
  <c r="K9587" i="2"/>
  <c r="K9586" i="2"/>
  <c r="K9585" i="2"/>
  <c r="K9584" i="2"/>
  <c r="K9583" i="2"/>
  <c r="K9582" i="2"/>
  <c r="K9581" i="2"/>
  <c r="K9580" i="2"/>
  <c r="K9577" i="2"/>
  <c r="K9570" i="2"/>
  <c r="K9569" i="2"/>
  <c r="K9564" i="2"/>
  <c r="K9563" i="2"/>
  <c r="K9562" i="2"/>
  <c r="K9561" i="2"/>
  <c r="K9558" i="2"/>
  <c r="K9557" i="2"/>
  <c r="K9556" i="2"/>
  <c r="K9555" i="2"/>
  <c r="K9532" i="2"/>
  <c r="K9531" i="2"/>
  <c r="K9530" i="2"/>
  <c r="K9528" i="2"/>
  <c r="K9527" i="2"/>
  <c r="K9522" i="2"/>
  <c r="K9521" i="2"/>
  <c r="K9520" i="2"/>
  <c r="K9518" i="2"/>
  <c r="K9516" i="2"/>
  <c r="K9515" i="2"/>
  <c r="K9507" i="2"/>
  <c r="K9506" i="2"/>
  <c r="K9505" i="2"/>
  <c r="K9495" i="2"/>
  <c r="K9494" i="2"/>
  <c r="K9493" i="2"/>
  <c r="K9492" i="2"/>
  <c r="K9491" i="2"/>
  <c r="K9490" i="2"/>
  <c r="K9470" i="2"/>
  <c r="K9465" i="2"/>
  <c r="K9464" i="2"/>
  <c r="K9463" i="2"/>
  <c r="K9451" i="2"/>
  <c r="K9450" i="2"/>
  <c r="K9449" i="2"/>
  <c r="K9448" i="2"/>
  <c r="K9446" i="2"/>
  <c r="K9444" i="2"/>
  <c r="K9441" i="2"/>
  <c r="K9439" i="2"/>
  <c r="K9431" i="2"/>
  <c r="K9430" i="2"/>
  <c r="K9429" i="2"/>
  <c r="K9428" i="2"/>
  <c r="K9423" i="2"/>
  <c r="K9422" i="2"/>
  <c r="K9418" i="2"/>
  <c r="K9412" i="2"/>
  <c r="K9411" i="2"/>
  <c r="K9409" i="2"/>
  <c r="K9408" i="2"/>
  <c r="K9407" i="2"/>
  <c r="K9405" i="2"/>
  <c r="K9404" i="2"/>
  <c r="K9403" i="2"/>
  <c r="K9402" i="2"/>
  <c r="K9401" i="2"/>
  <c r="K9400" i="2"/>
  <c r="K9392" i="2"/>
  <c r="K9391" i="2"/>
  <c r="K9390" i="2"/>
  <c r="K9389" i="2"/>
  <c r="K9388" i="2"/>
  <c r="K9387" i="2"/>
  <c r="K9228" i="2" l="1"/>
  <c r="K9170" i="2"/>
  <c r="K9169" i="2"/>
  <c r="K9168" i="2"/>
  <c r="K9167" i="2"/>
  <c r="K9166" i="2"/>
  <c r="K9157" i="2"/>
  <c r="K9149" i="2"/>
  <c r="K9148" i="2"/>
  <c r="K9147" i="2"/>
  <c r="K9146" i="2"/>
  <c r="K9145" i="2"/>
  <c r="K9144" i="2"/>
  <c r="K9143" i="2"/>
  <c r="K9142" i="2"/>
  <c r="K9139" i="2"/>
  <c r="K9137" i="2"/>
  <c r="K9136" i="2"/>
  <c r="K9135" i="2"/>
  <c r="K9134" i="2"/>
  <c r="K9130" i="2"/>
  <c r="K9129" i="2"/>
  <c r="K9128" i="2"/>
  <c r="K9060" i="2"/>
  <c r="K8871" i="2"/>
  <c r="K8867" i="2"/>
  <c r="K8846" i="2"/>
  <c r="K8845" i="2"/>
  <c r="K8844" i="2"/>
  <c r="K8841" i="2"/>
  <c r="K8836" i="2"/>
  <c r="K8835" i="2"/>
  <c r="K8834" i="2"/>
  <c r="K8831" i="2"/>
  <c r="K8830" i="2"/>
  <c r="K8829" i="2"/>
  <c r="K8828" i="2"/>
  <c r="K8827" i="2"/>
  <c r="K8826" i="2"/>
  <c r="K8825" i="2"/>
  <c r="K8824" i="2"/>
  <c r="K8821" i="2"/>
  <c r="K8805" i="2"/>
  <c r="K8797" i="2"/>
  <c r="K7200" i="2" l="1"/>
  <c r="K7199" i="2"/>
  <c r="K7198" i="2"/>
  <c r="K7157" i="2"/>
  <c r="K7156" i="2"/>
  <c r="K7155" i="2"/>
  <c r="K7077" i="2"/>
  <c r="K7076" i="2"/>
  <c r="K7075" i="2"/>
  <c r="K7074" i="2"/>
  <c r="K7073" i="2"/>
  <c r="K7043" i="2" l="1"/>
  <c r="K7042" i="2"/>
  <c r="K7041" i="2"/>
  <c r="H6993" i="2" l="1"/>
  <c r="H6992" i="2"/>
  <c r="H6990" i="2"/>
  <c r="H6989" i="2"/>
  <c r="H6986" i="2"/>
  <c r="H6987" i="2" s="1"/>
  <c r="K6731" i="2" l="1"/>
  <c r="K6730" i="2"/>
  <c r="K6729" i="2"/>
  <c r="K6728" i="2"/>
  <c r="K6619" i="2"/>
  <c r="K6618" i="2"/>
  <c r="K5875" i="2" l="1"/>
  <c r="K5874" i="2"/>
  <c r="K5873" i="2"/>
  <c r="K5868" i="2"/>
  <c r="K5867" i="2"/>
  <c r="K5865" i="2"/>
  <c r="K5864" i="2"/>
  <c r="K5863" i="2"/>
  <c r="K5862" i="2"/>
  <c r="K5861" i="2"/>
  <c r="K5859" i="2"/>
  <c r="K5858" i="2"/>
  <c r="K5857" i="2"/>
  <c r="K5855" i="2"/>
  <c r="K5854" i="2"/>
  <c r="K5851" i="2"/>
  <c r="K5850" i="2"/>
  <c r="K5849" i="2"/>
  <c r="K5848" i="2"/>
  <c r="K5847" i="2"/>
  <c r="K5843" i="2"/>
  <c r="K5842" i="2"/>
  <c r="K5841" i="2"/>
  <c r="K5840" i="2"/>
  <c r="K5839" i="2"/>
  <c r="K5838" i="2"/>
  <c r="K5837" i="2"/>
  <c r="K5835" i="2"/>
  <c r="K5834" i="2"/>
  <c r="K5833" i="2"/>
  <c r="K5832" i="2"/>
  <c r="K5830" i="2"/>
  <c r="K5829" i="2"/>
  <c r="K5828" i="2"/>
  <c r="K5827" i="2"/>
  <c r="K5824" i="2"/>
  <c r="K5822" i="2"/>
  <c r="K5819" i="2"/>
  <c r="K5818" i="2"/>
  <c r="K5816" i="2"/>
  <c r="K5706" i="2"/>
  <c r="K5695" i="2"/>
  <c r="K5676" i="2"/>
  <c r="K5675" i="2"/>
  <c r="K5664" i="2"/>
  <c r="K5662" i="2"/>
  <c r="K5661" i="2"/>
  <c r="K5660" i="2"/>
  <c r="K5657" i="2"/>
  <c r="K5656" i="2"/>
  <c r="K5654" i="2"/>
  <c r="K5653" i="2"/>
  <c r="K5652" i="2"/>
  <c r="K5651" i="2"/>
  <c r="K5620" i="2"/>
  <c r="K5611" i="2"/>
  <c r="K5610" i="2"/>
  <c r="H5601" i="2"/>
  <c r="K5596" i="2"/>
  <c r="K5556" i="2"/>
  <c r="K5090" i="2" l="1"/>
  <c r="K5089" i="2"/>
  <c r="K5062" i="2"/>
  <c r="K5061" i="2"/>
  <c r="K5055" i="2"/>
  <c r="K5054" i="2"/>
  <c r="K5052" i="2"/>
  <c r="K5051" i="2"/>
  <c r="K5035" i="2"/>
  <c r="K5034" i="2"/>
  <c r="K5031" i="2"/>
  <c r="K5030" i="2"/>
  <c r="K5022" i="2"/>
  <c r="K5021" i="2"/>
  <c r="K5014" i="2"/>
  <c r="K5013" i="2"/>
  <c r="K5011" i="2"/>
  <c r="K5010" i="2"/>
  <c r="K5008" i="2"/>
  <c r="K5007" i="2"/>
  <c r="K4994" i="2"/>
  <c r="K4993" i="2"/>
  <c r="K4991" i="2"/>
  <c r="K4990" i="2"/>
  <c r="K4987" i="2"/>
  <c r="K4986" i="2"/>
  <c r="K4984" i="2"/>
  <c r="K4983" i="2"/>
  <c r="K4981" i="2"/>
  <c r="K4980" i="2"/>
  <c r="K4978" i="2"/>
  <c r="K4977" i="2"/>
  <c r="K4961" i="2"/>
  <c r="K4960" i="2"/>
  <c r="K4958" i="2"/>
  <c r="K4957" i="2"/>
  <c r="K4903" i="2"/>
  <c r="K4902" i="2"/>
  <c r="K4887" i="2"/>
  <c r="K4886" i="2"/>
  <c r="K4884" i="2"/>
  <c r="K4883" i="2"/>
  <c r="K4881" i="2"/>
  <c r="K4880" i="2"/>
  <c r="K4846" i="2"/>
  <c r="K4845" i="2"/>
  <c r="K4814" i="2"/>
  <c r="K4813" i="2"/>
  <c r="K4811" i="2"/>
  <c r="K4810" i="2"/>
  <c r="K4808" i="2"/>
  <c r="K4807" i="2"/>
  <c r="K4789" i="2"/>
  <c r="K4788" i="2"/>
  <c r="K4765" i="2"/>
  <c r="K4764" i="2"/>
  <c r="K4762" i="2"/>
  <c r="K4761" i="2"/>
  <c r="K4759" i="2"/>
  <c r="K4758" i="2"/>
  <c r="K4756" i="2"/>
  <c r="K4755" i="2"/>
  <c r="K4753" i="2"/>
  <c r="K4752" i="2"/>
  <c r="K4750" i="2"/>
  <c r="K4749" i="2"/>
  <c r="K4747" i="2"/>
  <c r="K4746" i="2"/>
  <c r="K4744" i="2"/>
  <c r="K4743" i="2"/>
  <c r="K4737" i="2"/>
  <c r="K4736" i="2"/>
  <c r="K4735" i="2"/>
  <c r="K4733" i="2"/>
  <c r="K4732" i="2"/>
  <c r="K4730" i="2"/>
  <c r="K4729" i="2"/>
  <c r="K4724" i="2"/>
  <c r="K4723" i="2"/>
  <c r="K3080" i="2" l="1"/>
  <c r="K3076" i="2"/>
  <c r="K3075" i="2"/>
  <c r="K3073" i="2"/>
  <c r="K3070" i="2"/>
  <c r="K3068" i="2"/>
  <c r="K3067" i="2"/>
  <c r="K3066" i="2"/>
  <c r="K3062" i="2"/>
  <c r="K3055" i="2"/>
  <c r="K3054" i="2"/>
  <c r="K3053" i="2"/>
  <c r="K3052" i="2"/>
  <c r="K3051" i="2"/>
  <c r="K3048" i="2"/>
  <c r="K3047" i="2"/>
  <c r="K3015" i="2"/>
  <c r="K1018" i="2" l="1"/>
  <c r="K1016" i="2"/>
  <c r="K1011" i="2"/>
  <c r="K1010" i="2"/>
  <c r="K1009" i="2"/>
  <c r="K1008" i="2"/>
  <c r="K1007" i="2"/>
  <c r="K1005" i="2"/>
  <c r="K1004" i="2"/>
  <c r="K1003" i="2"/>
  <c r="K1001" i="2"/>
  <c r="K1000" i="2"/>
  <c r="K997" i="2"/>
  <c r="K996" i="2"/>
  <c r="K995" i="2"/>
  <c r="K994" i="2"/>
  <c r="K993" i="2"/>
  <c r="K983" i="2"/>
  <c r="K982" i="2"/>
  <c r="K981" i="2"/>
  <c r="K980" i="2"/>
  <c r="K979" i="2"/>
  <c r="K974" i="2"/>
  <c r="K973" i="2"/>
  <c r="K972" i="2"/>
  <c r="K966" i="2"/>
  <c r="K964" i="2"/>
  <c r="K960" i="2"/>
  <c r="K958" i="2"/>
  <c r="K952" i="2"/>
  <c r="K951" i="2"/>
  <c r="K950" i="2"/>
  <c r="K949" i="2"/>
  <c r="K948" i="2"/>
  <c r="K947" i="2"/>
  <c r="K946" i="2"/>
  <c r="K945" i="2"/>
  <c r="K944" i="2"/>
  <c r="K943" i="2"/>
  <c r="K942" i="2"/>
  <c r="K941" i="2"/>
  <c r="K938" i="2"/>
  <c r="K936" i="2"/>
  <c r="K935" i="2"/>
  <c r="K934" i="2"/>
  <c r="K932" i="2"/>
  <c r="K927" i="2"/>
  <c r="K919" i="2"/>
  <c r="K918" i="2"/>
  <c r="K917" i="2"/>
  <c r="K916" i="2"/>
  <c r="K915" i="2"/>
  <c r="K914" i="2"/>
  <c r="K913" i="2"/>
  <c r="K912" i="2"/>
  <c r="K907" i="2"/>
  <c r="K906" i="2"/>
  <c r="K905" i="2"/>
  <c r="K904" i="2"/>
  <c r="K903" i="2"/>
  <c r="K902" i="2"/>
  <c r="K896" i="2"/>
  <c r="K893" i="2"/>
  <c r="K892" i="2"/>
  <c r="K891" i="2"/>
  <c r="K888" i="2"/>
  <c r="K875" i="2"/>
  <c r="K872" i="2"/>
  <c r="K860" i="2"/>
  <c r="K859" i="2"/>
  <c r="K850" i="2"/>
  <c r="K811" i="2"/>
  <c r="K810" i="2"/>
  <c r="K809" i="2"/>
  <c r="K802" i="2"/>
  <c r="K801" i="2"/>
  <c r="K800" i="2"/>
  <c r="K797" i="2"/>
  <c r="K796" i="2"/>
  <c r="K795" i="2"/>
  <c r="K794" i="2"/>
  <c r="K793" i="2"/>
  <c r="K789" i="2"/>
  <c r="K787" i="2"/>
  <c r="K783" i="2"/>
  <c r="K778" i="2"/>
  <c r="K777" i="2"/>
  <c r="K776" i="2"/>
  <c r="K775" i="2"/>
  <c r="K771" i="2"/>
  <c r="K768" i="2"/>
  <c r="K764" i="2"/>
  <c r="K763" i="2"/>
  <c r="K762" i="2"/>
  <c r="K761" i="2"/>
  <c r="K760" i="2"/>
  <c r="K759" i="2"/>
  <c r="K758" i="2"/>
  <c r="K757" i="2"/>
  <c r="K755" i="2"/>
  <c r="K753" i="2"/>
  <c r="K750" i="2"/>
  <c r="K748" i="2"/>
  <c r="K746" i="2"/>
  <c r="K745" i="2"/>
  <c r="K730" i="2"/>
  <c r="K728" i="2"/>
  <c r="K723" i="2"/>
  <c r="K722" i="2"/>
  <c r="K721" i="2"/>
  <c r="K720" i="2"/>
  <c r="K716" i="2"/>
  <c r="K176" i="2"/>
  <c r="K42" i="2"/>
</calcChain>
</file>

<file path=xl/comments1.xml><?xml version="1.0" encoding="utf-8"?>
<comments xmlns="http://schemas.openxmlformats.org/spreadsheetml/2006/main">
  <authors>
    <author>Author</author>
  </authors>
  <commentList>
    <comment ref="H4728" authorId="0" shapeId="0">
      <text>
        <r>
          <rPr>
            <b/>
            <sz val="9"/>
            <color indexed="81"/>
            <rFont val="Tahoma"/>
            <family val="2"/>
          </rPr>
          <t>Author:</t>
        </r>
        <r>
          <rPr>
            <sz val="9"/>
            <color indexed="81"/>
            <rFont val="Tahoma"/>
            <family val="2"/>
          </rPr>
          <t xml:space="preserve">
38920425</t>
        </r>
      </text>
    </comment>
    <comment ref="H4742" authorId="0" shapeId="0">
      <text>
        <r>
          <rPr>
            <b/>
            <sz val="9"/>
            <color indexed="81"/>
            <rFont val="Tahoma"/>
            <family val="2"/>
          </rPr>
          <t>Author:</t>
        </r>
        <r>
          <rPr>
            <sz val="9"/>
            <color indexed="81"/>
            <rFont val="Tahoma"/>
            <family val="2"/>
          </rPr>
          <t xml:space="preserve">
35257993.30</t>
        </r>
      </text>
    </comment>
    <comment ref="H4743" authorId="0" shapeId="0">
      <text>
        <r>
          <rPr>
            <b/>
            <sz val="9"/>
            <color indexed="81"/>
            <rFont val="Tahoma"/>
            <family val="2"/>
          </rPr>
          <t>Author:</t>
        </r>
        <r>
          <rPr>
            <sz val="9"/>
            <color indexed="81"/>
            <rFont val="Tahoma"/>
            <family val="2"/>
          </rPr>
          <t xml:space="preserve">
35257993.30</t>
        </r>
      </text>
    </comment>
    <comment ref="H4744" authorId="0" shapeId="0">
      <text>
        <r>
          <rPr>
            <b/>
            <sz val="9"/>
            <color indexed="81"/>
            <rFont val="Tahoma"/>
            <family val="2"/>
          </rPr>
          <t>Author:</t>
        </r>
        <r>
          <rPr>
            <sz val="9"/>
            <color indexed="81"/>
            <rFont val="Tahoma"/>
            <family val="2"/>
          </rPr>
          <t xml:space="preserve">
35257993.30</t>
        </r>
      </text>
    </comment>
    <comment ref="H4936" authorId="0" shapeId="0">
      <text>
        <r>
          <rPr>
            <b/>
            <sz val="9"/>
            <color indexed="81"/>
            <rFont val="Tahoma"/>
            <family val="2"/>
          </rPr>
          <t>Contract 29243606.055</t>
        </r>
      </text>
    </comment>
    <comment ref="H4944" authorId="0" shapeId="0">
      <text>
        <r>
          <rPr>
            <b/>
            <sz val="9"/>
            <color indexed="81"/>
            <rFont val="Tahoma"/>
            <family val="2"/>
          </rPr>
          <t>Author:</t>
        </r>
        <r>
          <rPr>
            <sz val="9"/>
            <color indexed="81"/>
            <rFont val="Tahoma"/>
            <family val="2"/>
          </rPr>
          <t xml:space="preserve">
9592384.65</t>
        </r>
      </text>
    </comment>
    <comment ref="H4975" authorId="0" shapeId="0">
      <text>
        <r>
          <rPr>
            <b/>
            <sz val="9"/>
            <color indexed="81"/>
            <rFont val="Tahoma"/>
            <family val="2"/>
          </rPr>
          <t>Author:</t>
        </r>
        <r>
          <rPr>
            <sz val="9"/>
            <color indexed="81"/>
            <rFont val="Tahoma"/>
            <family val="2"/>
          </rPr>
          <t xml:space="preserve">
23697169.00</t>
        </r>
      </text>
    </comment>
    <comment ref="H4998" authorId="0" shapeId="0">
      <text>
        <r>
          <rPr>
            <b/>
            <sz val="9"/>
            <color indexed="81"/>
            <rFont val="Tahoma"/>
            <family val="2"/>
          </rPr>
          <t>Author:</t>
        </r>
        <r>
          <rPr>
            <sz val="9"/>
            <color indexed="81"/>
            <rFont val="Tahoma"/>
            <family val="2"/>
          </rPr>
          <t xml:space="preserve">
8339253.9</t>
        </r>
      </text>
    </comment>
    <comment ref="C7231" authorId="0" shapeId="0">
      <text>
        <r>
          <rPr>
            <b/>
            <sz val="9"/>
            <color indexed="81"/>
            <rFont val="Tahoma"/>
            <family val="2"/>
          </rPr>
          <t xml:space="preserve">Author:
</t>
        </r>
      </text>
    </comment>
    <comment ref="C7232" authorId="0" shapeId="0">
      <text>
        <r>
          <rPr>
            <b/>
            <sz val="9"/>
            <color indexed="81"/>
            <rFont val="Tahoma"/>
            <family val="2"/>
          </rPr>
          <t xml:space="preserve">Author:
</t>
        </r>
      </text>
    </comment>
    <comment ref="N7595" authorId="0" shapeId="0">
      <text>
        <r>
          <rPr>
            <b/>
            <sz val="9"/>
            <color indexed="81"/>
            <rFont val="Tahoma"/>
            <family val="2"/>
          </rPr>
          <t xml:space="preserve">Author:
</t>
        </r>
      </text>
    </comment>
    <comment ref="E8218" authorId="0" shapeId="0">
      <text>
        <r>
          <rPr>
            <b/>
            <sz val="9"/>
            <color indexed="81"/>
            <rFont val="Tahoma"/>
            <family val="2"/>
          </rPr>
          <t xml:space="preserve">Author:
</t>
        </r>
      </text>
    </comment>
  </commentList>
</comments>
</file>

<file path=xl/sharedStrings.xml><?xml version="1.0" encoding="utf-8"?>
<sst xmlns="http://schemas.openxmlformats.org/spreadsheetml/2006/main" count="98431" uniqueCount="32765">
  <si>
    <t xml:space="preserve">Business Share in Contract (%)
</t>
  </si>
  <si>
    <t>Payment Received Till Date (As Per Payment Certified by PE)
(Tk)</t>
  </si>
  <si>
    <t xml:space="preserve">Contract Completion Date
</t>
  </si>
  <si>
    <t>Contract Signing Date</t>
  </si>
  <si>
    <t>Contract Amount
(Tk)</t>
  </si>
  <si>
    <t xml:space="preserve">Name of the Project (Short Title)
</t>
  </si>
  <si>
    <t xml:space="preserve">Tender ID
</t>
  </si>
  <si>
    <t xml:space="preserve">Name of the Ongoing Works
</t>
  </si>
  <si>
    <t xml:space="preserve">Sl No.
</t>
  </si>
  <si>
    <t xml:space="preserve">Name of the Tenderer with Address
</t>
  </si>
  <si>
    <t>e-GP enlisted email adress of the Tenderer</t>
  </si>
  <si>
    <t>Name of PE Ditrict</t>
  </si>
  <si>
    <t>If JV put Yes or No</t>
  </si>
  <si>
    <t>Remarks</t>
  </si>
  <si>
    <t>Yes</t>
  </si>
  <si>
    <t>No</t>
  </si>
  <si>
    <t>GOBM</t>
  </si>
  <si>
    <t>27/12/2020</t>
  </si>
  <si>
    <t>mohiuddinptk@gmail.com</t>
  </si>
  <si>
    <t>henara_b@yahoo.com</t>
  </si>
  <si>
    <t>badal_barisal@yahoo.com</t>
  </si>
  <si>
    <t>azadptk@gmail.com</t>
  </si>
  <si>
    <t>efte.etcl@gmail.com</t>
  </si>
  <si>
    <t>mozaharenterprisepvtltd@gmail.com</t>
  </si>
  <si>
    <t>20/12/2020</t>
  </si>
  <si>
    <t>21/12/2020</t>
  </si>
  <si>
    <t>YES</t>
  </si>
  <si>
    <t>27/04/2021</t>
  </si>
  <si>
    <t>nasimakon.trading@gmail.com</t>
  </si>
  <si>
    <t>msislam.traders@yahoo.com</t>
  </si>
  <si>
    <t>07.09.2020</t>
  </si>
  <si>
    <t>ahsantraders1984@gmail.com</t>
  </si>
  <si>
    <t>badalsarwar@gmail.com</t>
  </si>
  <si>
    <t>kamrulandbrothers@yahoo.com</t>
  </si>
  <si>
    <t>ziaultraders123@yahoo.com</t>
  </si>
  <si>
    <t>Bagerhat</t>
  </si>
  <si>
    <t>M/S Sohel Construction, Pourashava Road, Bagerhat.</t>
  </si>
  <si>
    <t>mssohelconst@yahoo.com</t>
  </si>
  <si>
    <t>Improvement of Kartickdia-Suryabedi Road By BC from Ch. 430m-1444m. Salvage Cost 8,40,931.00 (Road ID No. 201085012) under Sadar Upazila, Bagerhat.</t>
  </si>
  <si>
    <t>Improvement of Khagra Ghat Primary School-Sarkardanga BWDB road by BC from Ch. 00m-1000m under sadar upazila dist Bagerhat. Road id-201084053</t>
  </si>
  <si>
    <t xml:space="preserve">a) Improvement of Mollahat Patgati Road-Modumoti River Road Via Monzur Molla House By BC from Ch. 00m-1000m. (Road ID No. 201564088)b) Improvement of Baroghat-Nasukhali Road By BC from Ch. 1000m-2000m. Salvage Cost 3,00,080.00 (Road ID No. 201564012) under Mollahat Upazila, Bagerhat.
</t>
  </si>
  <si>
    <t xml:space="preserve">M/S Sohel Enteripse 
Rampal, Bagerhat. </t>
  </si>
  <si>
    <t>sohelenterprise69@yahoo.com</t>
  </si>
  <si>
    <t>Rehabilitation of Amtala Bazar-Pabantala Bazar Road from Ch. 00m-2555m (Road ID No. 201734068) in Baintola Union under Rampal Upazila, Bagerhat.</t>
  </si>
  <si>
    <t>M/S Sonia Enterprise, Nagerbazar, Bagerhat</t>
  </si>
  <si>
    <t>mssoniaenterprise4@gmail.com</t>
  </si>
  <si>
    <t>Improvement of Rampal Bazar under Rampal Upazila Bagerhat.</t>
  </si>
  <si>
    <t>Improvement of Sannayasi Bazar under Rampal Upazila Bagerhat.</t>
  </si>
  <si>
    <t>M/S Shovo Enterprise, Nagerbazar, Bagerhat.</t>
  </si>
  <si>
    <t>mdnazrulislamnilu@gmail.com</t>
  </si>
  <si>
    <t>03-08-2020</t>
  </si>
  <si>
    <t>Improvement of Patilakhali-Nataikhali Road by BC at Ch. 00m-1290m (Road ID No : 201084018) Salvage Amount Tk. 2,74,484.00 under Sadar Upazila, District : Bagerhat</t>
  </si>
  <si>
    <t>(a) Improvement of Kandapara GC (Parnowapara)-Betkhali Bazar-Taleswar Bazar Road by BC at Ch. 1100m-1785m &amp; 3535m-3850m (Road ID No : 201084019) Salvage Amount Tk. 19,32,187.00 (b) Improvement of Benegati (Old Gotapara UP)-Bhatshala Ferryghat Road by BC at Ch. 00m-1000m (Road ID No : 201084035) Salvage Amount Tk. 7,84,486.00 under Sadar Upazila, District : Bagerhat</t>
  </si>
  <si>
    <t xml:space="preserve">a) Improvement of Goaliarmet-Shabermet (Gucha gram) Road By BC from Ch. 00m-1340m. Salvage Cost 11,60,276.00 (Road ID No. 201584006).
b) Improvement of Khasher danga Khalil shop to Daowtala Bazar via Howlader para wooden bridge Road By BC from Ch. 00m-1745m. Salvage Cost 17,64,702.00 (Road ID No. 201585053) under Mongla Upazila, Bagerhat.
</t>
  </si>
  <si>
    <t>Improvement of Gona bridge(RHD)-Rampal H/O (Nalbunia) Road By BC from Ch. 3710m-5170m with 1no Box Culvert &amp; 1no Drain Culvert. Salvage Cost 17,54,619.00 (Road ID No. 201733004) under Rampal Upazila, Bagerhat.</t>
  </si>
  <si>
    <t xml:space="preserve">b) Improvement of Banastali Shikdarpara Pry.School Road By BC from Ch. 00m-2014m. Salvage Cost 16,41,798.00 (Road ID No. 201735007) under Rampal Upazila, Bagerhat.
</t>
  </si>
  <si>
    <t>a) Improvement of Gonabelai (Narion Shop)-Gazikhali GPS Road By BC from Ch. 00m-2335m with 3nos Box Culvert &amp; 2nos Drain Culvert. Salvage Cost 7,64,365.00 (Road ID No. 201734064).
c) Improvement of Rajnagor UP via Rajnagor Junior High School-Chalkgona Kheyaghat Road By BC from Ch. 2254m-2710m. Salvage Cost 10,14,358.00 (Road ID No. 201734037) under Rampal Upazila, Bagerhat.</t>
  </si>
  <si>
    <t>(a) Improvement of East Chipa Baroikhali near Chairman Bazar-Care Bazar Road by BC at Ch. 00m-500m (Road ID No-201604129) Salvage Amount Tk.81,137.00
(b) Improvement of Baniakhali Morrelgonj GC road near Gabtola Cyclone Shelter-Badurtola Road by BC at Ch. 00m-1000m (Road ID No-201604123) Salvage Amount Tk. 22,70,244.00 under Morrelgonj Upazila, District : Bagerhat</t>
  </si>
  <si>
    <t>(a) Improvement of Zabbererhat of Rayenda Baniakhali road-Zimtala via Mukul GPS Road by BC at Ch. 00m-1000m (Road ID No-201774052) Salvage Amount Tk. 1,82,239.00
(b) Improvement of Motherpar Akondpara Dakhil Madrasa-Varanirpar Cyclone shelter Road by BC at Ch. 00m-500m (Road ID No-201775014) Salvage Amount Tk. 1,32,685.00
(c) Improvement of Bandhaghata (Houladerbari)-Markaj mosjidghat via Fish center Road by BC at Ch. 00m-500m (Road ID No-201774058) under Sharankhola Upazila, District : Bagerhat</t>
  </si>
  <si>
    <t>Periodic Maintenance of Rayenda GC-Rasulpur GC Road from Ch. 3500m-7050m (Road ID No. 201772001) under Sharankhola Upazila, Bagerhat.</t>
  </si>
  <si>
    <t>W-29</t>
  </si>
  <si>
    <t>Sahid Enterprise (PVT.) LTD, Boyra, Khulna.</t>
  </si>
  <si>
    <t>sahidenterprisepvtlimited@gmail.com</t>
  </si>
  <si>
    <t>Rehabilitation of Singgati-Sason Road from Ch. 00m-1000m (Road ID No. 201564006) in Chunkhola Union under Mollahat Upazila, Bagerhat.</t>
  </si>
  <si>
    <t>SAHID ENTERPRISE (PVT.) LTD, Plot No.649, Mujgunni Mahasarak R/A, Boyra, Khulna-9000</t>
  </si>
  <si>
    <t>Improvement of Kodalia H/O Lutfor Kaji-H/O Mojibr Shek Road Via Monzur Molla House By BC from Ch. 00m-1500m. (Road ID No. 201564110) under Mollahat Upazila, Bagerhat.</t>
  </si>
  <si>
    <t>M/s Amirun Enterprise, Kazdia Bazar, Rupsha, Khulna</t>
  </si>
  <si>
    <t>ziaurrahman792@yahoo.com</t>
  </si>
  <si>
    <t>Improvement of Bohjpatiya Bazar under Rampal Upazila Bagerhat.</t>
  </si>
  <si>
    <t>Periodic Maintenance of Betaga UP-Subodia bazar via Kumarkhali Road from Ch. 00m-3600m (Road ID No. 201343002) under Fakirhat Upazila, Bagerhat.</t>
  </si>
  <si>
    <t>W-27</t>
  </si>
  <si>
    <t>1 Minor maintenance of 9.0m long RCC Box Culvert on Bhaga-Rampal road at chainage 2202m road Id 201732016 under rampal Upazila.2 Minor maintenance of 24.6m long RCC Box Culvert on Chitalmari-Saildah RHD Road at Chainage 2841m road Id 201142004 under Chitalmari Upazila.3 Minor maintenance of 17.8m long RCC Box Culvert on Nalua-Saildah Bazar RHD Road at Chainage 7772m road id 201142009 under Chitalmari Upazila.</t>
  </si>
  <si>
    <t>Ms. Metu Enterprise, Paikpara K Dapara, Bagerhat.</t>
  </si>
  <si>
    <t>msmetuenterprise6@gmail.com</t>
  </si>
  <si>
    <t>Rehabilitation of Sukdara-Bhanganpara-Goaramba GC Road from Ch. 2100m-2550m Road ID 201342002. Under Fakirhat Upazila District Bagerhat.</t>
  </si>
  <si>
    <t>W-25</t>
  </si>
  <si>
    <t xml:space="preserve">487946
</t>
  </si>
  <si>
    <t xml:space="preserve">M/S. Al-Mamun Enterprise LTD, Most Henara Begum Sador Road West0719 Barguna </t>
  </si>
  <si>
    <t>a) Improvement of Sonailtola BC Road-Full Pukur RHD Road By BC from Ch. 00m-1000m. Salvage Cost 23,57,757.00 (Road ID No. 201584109).
b) Improvement of Mal Gazi More-Mongla Chatterhat G C Road By BC from Ch. 00m-1000m. Salvage Cost 20,50,768.00 (Road ID No. 201584106)
c) Improvement of Anya School-Purbo Chila Pond Road By BC from Ch. 00m1000m with 5nos Drain Culvert. Salvage Cost 13,51,440.00 (Road ID No. 201584070) under Mongla Upazila, Bagerhat.</t>
  </si>
  <si>
    <t xml:space="preserve">a) Improvement of Mongla Chatterhat GC Road-Mongla Bus Stand Road via Fozilatun Necha Mohila Madrasha Road By BC from Ch. 00m-1000m. Salvage Cost 27,83,474.00 (Road ID No. 201585020).
b) Improvement of Mongla Chatterhat More-Mongla Parikhali Road By BC from Ch. 00m-1820m with 5nos Drain Culvert. Salvage Cost 41,64,566.00 (Road ID No. 201584107) under Mongla Upazila, Bagerhat.
</t>
  </si>
  <si>
    <t xml:space="preserve">M/S Al-Mamun Enterprise LTD Most Henara Begum Sador Road West0719 Barguna </t>
  </si>
  <si>
    <t>Improvement of Pollerhat GC-Chingrakhali UP-Zianagar RHD (Morel Part) from Ch. 00m-4150m. Salvage Cost 1,02,60,995.00 (Road ID No. 201602006). under Morrelgonj Upazila, Bagerhat. (3rd Call)</t>
  </si>
  <si>
    <t xml:space="preserve">a) Improvement of Monga Chaterhat GCCR at Tatibunia-Mithakhali Bazar Road By BC from Ch. 00m-1000m. Salvage Cost 10,52,889.00 (Road ID No. 201584019).b) Improvement of Dhalir Khando more - Goyalir met Road By BC from Ch. 00m-1275m. Salvage Cost 8,08,872.00 (Road ID No. 201584099) c) Improvement of Khanjahan Ali Hat-Sahebermet Road By BC from Ch. 00m1000m. Salvage Cost 10,58,372.00 (Road ID No. 201584111) under Mongla Upazila, Bagerhat.
</t>
  </si>
  <si>
    <t>a Improvement of Bhatkhali bazar - Sonakhali Azizia Madrasha Road via H/O Abu Mollik By BC from Ch. 495m-1000m. Salvage Cost 1106501.00 Road ID No. 201605152. b Improvement of A.B.Gazalia Bazer-Sonakhali bazar Road By BC from Ch. 00m-1000m with 3nos Drain Culvert. Salvage Cost 386993.00 Road ID No. 201604049 under Morrelgonj Upazila Bagerhat</t>
  </si>
  <si>
    <t>(a) Improvement of Baniakhali Morrelgonj GC Road near Kathaltola Jame Mosque-Gabtola Kheyaghat via Monowar Dhali bari Road by BC at Ch. 00m-2072m (Road ID No-201605083) Salvage Amount Tk. 38,70,191.00
(b) Improvement of Morrelgonj Health Complex-Chowkiderhat via Badnivanga High School Road by BC at Ch. 00m-1000m (Road ID No-201604076) Salvage Amount Tk. 24,69,076.00 under Morrelgonj Upazila, District : Bagerhat</t>
  </si>
  <si>
    <t>M/S Tanim Enterprise, Nolda, Fakirhat, Bagerhat</t>
  </si>
  <si>
    <t>mstamimenterprise81@gmail.com</t>
  </si>
  <si>
    <t>Periodic Maintenance of Jewodhara Bazar-Kachubunia-Baddamary-Joymoni-Pasur River Road from Ch.4000m-5900m (Road ID No. 201582008) under Mongla Upazila, Bagerhat.</t>
  </si>
  <si>
    <t>W-06</t>
  </si>
  <si>
    <t>Improvement of Gonabelai Bazar under Rampal Upazila Bagerhat.</t>
  </si>
  <si>
    <t>M/S Talukder Enterprise, Alia Madrasa Road, Bagerhat</t>
  </si>
  <si>
    <t>mstalukdarenterprise27@gmail.com</t>
  </si>
  <si>
    <t xml:space="preserve">487948
</t>
  </si>
  <si>
    <t>Improvement of Boro Kathali Bazar under Rampal Upazila Bagerhat.</t>
  </si>
  <si>
    <t>M/S Raju Enterprise      NagerBazer      Bagerhat</t>
  </si>
  <si>
    <t>msrajuenterprise@yahoo.com</t>
  </si>
  <si>
    <t>a) Construction of Union Land Office at Kachua Sadar union
b) Rarhipara union under Kachua Upazila Bagerhat District.</t>
  </si>
  <si>
    <t>M/S Prince &amp; Co. Nalcity, Jhallakathi.</t>
  </si>
  <si>
    <t>msprincenco@gmail.com</t>
  </si>
  <si>
    <t>M/S Polli Stors, Town kalikapur, Patuakhali</t>
  </si>
  <si>
    <t>M/S Nurjahan Trade International Chitalmari Bagerhat</t>
  </si>
  <si>
    <t>msnurjahan76@gmail.com</t>
  </si>
  <si>
    <t>M/S Niloy Enterprise, 19 South Tootpara 2no cross road, Khulna</t>
  </si>
  <si>
    <t>msniloyenterprise15@gmail.com</t>
  </si>
  <si>
    <t xml:space="preserve">Rehabilitation of Regulator (2V-1.5mX1.8m) under Nilur Khal FCD Sub-Project (SP No. 14113), Sadar Upazila, Bagerhat </t>
  </si>
  <si>
    <t>M/S Munna Enterprise, Chitalmari, Bagerhat.</t>
  </si>
  <si>
    <t>ms.munnaenterprise@yahoo.com</t>
  </si>
  <si>
    <t>Improvement of Badokhali Minor School-Madrasha Road By BC from Ch. 00m-820m. Salvage Cost 2,58,104.00 (Road ID No. 201085277) under Sadar Upazila, Bagerhat.</t>
  </si>
  <si>
    <t>Improvement of Khalshe Anjumantola-Khulna Bagerhat Old Road By BC from Ch. 00m-600m. Salvage Cost 56,857.00 (Road ID No. 201085284) under Sadar Upazila, Bagerhat</t>
  </si>
  <si>
    <t>M/S Mir Enterprise, Amlapara, Bagerhat</t>
  </si>
  <si>
    <t>mirenterprise2018@gmail.com</t>
  </si>
  <si>
    <t>Periodic Maintenance of Rampal UP-Pabantala Hat Road from Ch. 2423m-4819m (Road ID No. 201733014) under Rampal Upazila, Bagerhat.</t>
  </si>
  <si>
    <t>W-23</t>
  </si>
  <si>
    <t>Periodic Maintenance of Mollahat-Nalua Road from Ch. 16000m-16990m Road ID 201562001. Under Mollahat Upazila District Bagerhat.</t>
  </si>
  <si>
    <t>W-15</t>
  </si>
  <si>
    <t>M/S Monowara Construction, Gazalia, Kachua, Bagerhat</t>
  </si>
  <si>
    <t>msmonowara76@gmail.com</t>
  </si>
  <si>
    <t>Improvement of Gotapara pry school Road By BC from Ch. 00m-1854m. Salvage Cost 14,06,511.00 (Road ID No. 201085169) under Sadar Upazila, Bagerhat.</t>
  </si>
  <si>
    <t>Re-habilitatiton of Chaterhat GC-Sonailtala UP Road from Ch. 00m-1193m Road ID 201583004. Under Mongla Upazila District Bagerhat.</t>
  </si>
  <si>
    <t>W-12</t>
  </si>
  <si>
    <t>M/S Habib Enterprise, Bagerhat</t>
  </si>
  <si>
    <t>mshabibenterprise@yahoo.com</t>
  </si>
  <si>
    <t>(b) Improvement of Khulna Bagerhat DC Road-Bajua Kait Para Road by BC at Ch. 00m-1000m (Road ID No : 201085274) Salvage Amount Tk. 3,90,711.00 under Sadar Upazila, District : Bagerhat</t>
  </si>
  <si>
    <t>M/S Mijan Enterprise, Fakirhat, Bagerhat.</t>
  </si>
  <si>
    <t>kazimirajuli@gmail.com</t>
  </si>
  <si>
    <t>Improvement of Telikhali Govt. Pry. School house of Liakot Member road Ch.2250m-3300m.Under Rampal Upazila. Bagerhat.RoadID No. 201734116 Salvage Cost Tk.2104112.00</t>
  </si>
  <si>
    <t>M/S Masud Enterprise, Kachua, Bagerhat.</t>
  </si>
  <si>
    <t>msmasud1974@yahoo.com</t>
  </si>
  <si>
    <t xml:space="preserve"> 1. Construction of 4.50x3.50m RCC Box Culvert Kachua Khaumi Madrasha - Fatepur road at Ch.87m Under Kachua upazila Dist Bagerhat.</t>
  </si>
  <si>
    <t>M/s Maa Enterprise, Harinkhana ,P.C College Road Bagerhat.</t>
  </si>
  <si>
    <t>msmaaenterprise2017@gmail.com</t>
  </si>
  <si>
    <t>Improvement of Ranjitpur-Sonatuni Road By BC from Ch. 00m-815m. Salvage Cost 589952.00 Road ID No. 201085031. under Sadar Upazila Bagerhat.</t>
  </si>
  <si>
    <t>Improvement of Rahimabad School-Chapatola GPS Road By BC from Ch. 00m-1358m. Salvage Cost 5.57.378.00 (Road ID No. 201084068) under Sadar Upazila, Bagerhat.</t>
  </si>
  <si>
    <t>M/S kamrul &amp; Brothers
253,Mahampara Gopalgonj</t>
  </si>
  <si>
    <t xml:space="preserve">a) Improvement of Char Astail Tin Raster Mor-Astail Wapda Road By BC from Ch. 00m-1000m. (Road ID No. 201564095).b) Improvement of Joydehe-Gosgati Road By BC from Ch. 500m-1510m. (Road ID No. 201564033).c) Improvement of Udaypur-Baro Madrasa-Sarderpara Jame Mosque Road By BC from Ch. 00m-700m with 01no Drain Culvert at Ch. 493m. Salvage Cost 4,77,199.00 (Road ID No. 201565101) under Mollahat Upazila, Bagerhat.
</t>
  </si>
  <si>
    <t>M/S Bebakanandho Enterprise, Chitalmari, Bagerhat</t>
  </si>
  <si>
    <t>tusharkantigh@gmail.com</t>
  </si>
  <si>
    <t>Improvement of Uttar Amragachia Khalifabari Jam-e-Mosque under Khontakata Union at Sharankhola Upazila Bagerhat Latitude22.53333 Longitude90.350</t>
  </si>
  <si>
    <t>Improvement of Barashaia Jam-e-Mosque under Borobaria Union at Chitalmari Upazila, Bagerhat (Latitude:22.78, Longitude:89.81)</t>
  </si>
  <si>
    <t xml:space="preserve">M/S Abid Enterprise, Sharankhola, Bagerhat </t>
  </si>
  <si>
    <t>msabidenterprise16@gmail.com</t>
  </si>
  <si>
    <t>Improvement of Paschimkhontakata JBK GPS-Nalbunia Baniakhali Road By BC from Ch.00m-500m Salvage Cost 1,52,118.00 (Road ID No. 201775096) under Sharankhola Upazila, Bagerhat.</t>
  </si>
  <si>
    <t>48,59,476.100</t>
  </si>
  <si>
    <t>M/S Ahasan Traders, Boulpur, Morrelgonj, Bagerhat</t>
  </si>
  <si>
    <t>Improvement of Khulna Mollahhat R&amp;H-Dash Rasta Road By BC from Ch. 1650m-2553m. (Road ID No. 201344005) under Fakirhat Upazila, Bagerhat.</t>
  </si>
  <si>
    <t>Improvement of Brammanrakdia Babul mollah house-Kuddus mollah house Road By BC from Ch. 00m-1155m. Salvage Cost 4,21,584.00 (Road ID No. 201344094) under Fakirhat Upazila, Bagerhat.</t>
  </si>
  <si>
    <t>M/S Anika &amp; Anisha Enterprise, Pro. Md. Mizanur Rahman, Boyra, Daspara Road, Khulna.</t>
  </si>
  <si>
    <t>anikaanishaenterprise@gmail.com</t>
  </si>
  <si>
    <t>Improvement of Badurtola Dakhil Madrasha-Badurtola GPS Road By HBB from Ch. 1170m-2620m. Salvage Cost 3,10,061.00 (Road ID No. 201605084) under Morrelgonj Upazila, Bagerhat</t>
  </si>
  <si>
    <t>Improvement of Ambaria Road (Kalika Bari-Ambaria-Sherebangla Nagar GPS) By BC from Ch. 00m-1046m. Salvage Cost 17,97,969.00 (Road ID No. 201604026) under Morrelgonj Upazila, Bagerhat.</t>
  </si>
  <si>
    <t>M/S Anik Enterprise, 17 No, Chanmari Bazar, Mosque Road, Shipyard, Khulna.t</t>
  </si>
  <si>
    <t>anikenterprise4114@gmail.com</t>
  </si>
  <si>
    <t>Improvement of Badhal Sree Sree Sarbojonin Gobindo Mondir under Dhansagor Union at Sharankhola Upazila, Bagerhat (Latitude:22.35, Longitude:89.83)</t>
  </si>
  <si>
    <t>IT &amp; JE JV, 13 Dharmashava Cross Road, Khulna.</t>
  </si>
  <si>
    <t>itandjejv@gmail.com</t>
  </si>
  <si>
    <t>M/S Jhorna Enterprise- M/S Sohel Enterprise (JV), Bagerhat</t>
  </si>
  <si>
    <t>jvjeandsc@gmail.com</t>
  </si>
  <si>
    <t>M/S Jharna Enterprise, &amp; M/S Sohel Enterprise, Bagerhat</t>
  </si>
  <si>
    <t>29-12-2020</t>
  </si>
  <si>
    <t>M/S Jharna Enterprise, 13 Dharmashava cross Road, Khulna</t>
  </si>
  <si>
    <t>msjarnaenterprise@yahoo.com</t>
  </si>
  <si>
    <t>30-03-2020</t>
  </si>
  <si>
    <t>Periodic Maintenance of Polerhat GC-. (Start at Saera Modhudia school) Chulkathi R&amp;H Road from Ch. 2668m-4377m &amp; Ch. 7313m-7825m (Road ID No. 201082004) under Bagerhat Sadar Upazila, Bagerhat.</t>
  </si>
  <si>
    <t>W-32</t>
  </si>
  <si>
    <t>Periodic Maintenance of Depara R&amp;H-Kachua GC via Taleswar Hat Road from Ch. 00m-4230m (Road ID No. 201082009) under Bagerhat Sadar Upazila, Bagerhat.</t>
  </si>
  <si>
    <t>W-33</t>
  </si>
  <si>
    <t>Periodic Maintenance of Gotapara UP Office-Bishnupur UP Office Road from Ch. 00m-45400m (Road ID No. 201083003) under Bagerhat Sadar Upazila, Bagerhat.</t>
  </si>
  <si>
    <t>W-34</t>
  </si>
  <si>
    <t>Periodic Maintenance of Kachua-Fathapur RHD Road from Ch. 00m-2910m (Road ID No. 201382004) under Kachua Upazila, Bagerhat.</t>
  </si>
  <si>
    <t>W-37</t>
  </si>
  <si>
    <t>Periodic Maintenance of Kachua-Fathapur RHD Road from Ch. 2910m-6450m (Road ID No. 201382004) under Kachua Upazila, Bagerhat.</t>
  </si>
  <si>
    <t>W-38</t>
  </si>
  <si>
    <t xml:space="preserve">Improvement of Lokhpur GC-Dhaka Khulna RHD (Nowapara More) Road By BC from Ch. 700m-3113m with 04nos Drain Culvert at Ch. 1585m, 2568m, 2658m &amp; 2916m. Salvage Cost 14,18,659.00 (Road ID No. 201342013) under Fakirhat Upazila, Bagerhat.
</t>
  </si>
  <si>
    <t>Jarna.mohammadali@gmail.com 13 Dharmashava cross road, Khulna</t>
  </si>
  <si>
    <t>jvJarna.mohammadali@gmail.com</t>
  </si>
  <si>
    <t>a) Improvement of Khulna- Dhaka RHD(Ziel Tola)-Morolpara- Boiltali Sluice Gate Road from Ch. 00m-1620m b) Construction of 05Nos 0.60mX0.60m Culvert at Ch. 220m, 514m, 756m, 790m &amp; 1220m on the same road (Road ID No. 2011344128). Salvage Cost 2,02,824.00 under Fakirhat Upazila, Bagerhat.</t>
  </si>
  <si>
    <t xml:space="preserve">a) Improvement of Piljong UP-Dhaka-Khulna RHD ( Kolomer Dokan) Road from Ch. 00m-2800m
b) Construction of 08Nos 0.60mX0.60m Culvert at Ch. 509m, 760m, 910m, 970m, 1059m, 1217m, 1535m &amp; 2770m on the same road (Road ID No. 2011344120). Salvage Cost 5,05,611.00 under Fakirhat Upazila, Bagerhat.
</t>
  </si>
  <si>
    <t>JE &amp; IE (JV), Sk. Abdul Hai Sarok, Mongla, Bagerhat</t>
  </si>
  <si>
    <t>jeandiejv@gmail.com</t>
  </si>
  <si>
    <t xml:space="preserve"> EFTE.ETCL (PVT.) LIMITED, Eastern Paradise, 35, Segun Bagicha, Suit-302, (3rd Floor) Shahbag, Dhaka</t>
  </si>
  <si>
    <t>M/S Tashfia Construction, Chitalmari, Bagerhat</t>
  </si>
  <si>
    <t>mstasfiaconstruction@yahoo.com</t>
  </si>
  <si>
    <t xml:space="preserve">(b) Improvement of Uttar Gopulpur Pry school-Padonagur high school Road by BC at Ch. 00m-1045m (Road ID No-201384064) Salvage Amount Tk. 2,55,853.00 under Kachua Upazila, District : Bagerhat
</t>
  </si>
  <si>
    <t>M/S Alif Store &amp; M/S Raj Enterprise (JV), Bagerhat</t>
  </si>
  <si>
    <t>alifrazjv2019@gmail.com</t>
  </si>
  <si>
    <t>Improvement of Mathabanga R&amp;H-Baliadanga via Karakhali bridge Road by BC at Ch. 00m-1280m (Road ID No : 201085216) Salvage Amount Tk. 4,94,887.00 under Sadar Upazila, District : Bagerhat</t>
  </si>
  <si>
    <t>M/S Alif Store, Chitalmari, Bagerhat</t>
  </si>
  <si>
    <t>msalifstore@yahoo.com</t>
  </si>
  <si>
    <t>Improvement of Putikhali Mohila Dhakhil Madrasha-Budhar hat Road by BC at Ch. 00m-1500m (Road ID No-201605174) Salvage Amount Tk. 4,60,719.00 under Morrelgonj Upazila, District : Bagerhat</t>
  </si>
  <si>
    <t xml:space="preserve">a) Improvement of Gulishakhali bazar to Gorarbazar via Amurbunia forest office Road By BC from Ch. 00m-1000m. Salvage Cost 9,90,195.00 (Road ID No. 201604083).
c) Improvement of Nurullahpur at Sardar Bari-Keshorampur GPS-Munshirhat Road By BC from Ch. 900m-1750m. (Road ID No. 201605038). under Morrelgonj Upazila, Bagerhat.
</t>
  </si>
  <si>
    <t>M.A. Jalil Khan, Rupsha Stand Road, Khulna.</t>
  </si>
  <si>
    <t>m.a.jalil.khan123@gmail.com</t>
  </si>
  <si>
    <t xml:space="preserve">a) Improvement of Banglabazar-North Rajapur Road By BC from Ch. 00m-1000m. Salvage Cost 2,09,012.59 (Road ID No. 201774027).
b) Improvement of Rayenda-Rasulpur (Jalii Mirdha Bari) - Kadamtala GPS (Novezanbari) Road By BC from Ch. 00m-780m. Salvage Cost 3,19,598.90 (Road ID No. 201774059) under Sharankhola Upazila, Bagerhat.
</t>
  </si>
  <si>
    <t xml:space="preserve">a) Improvement of Rajapur Bholarpar via Amtali-Rajapur Road By BC from Ch. 00m-1025m. Salvage Cost 1,23,143.10 (Road ID No. 201775072).b) Improvement of Tafalbari-Terabaka Road By BC from Ch. 00m-762m. Salvage Cost 5,33,137.19 (Road ID No. 201774028) under Sharankhola Upazila, Bagerhat.
</t>
  </si>
  <si>
    <t xml:space="preserve">a) Improvement of Baparibari-Mollabari Road By BC from Ch. 00m-1100m. Salvage Cost 8,57,974.00 (Road ID No. 201775062).
b) Improvement of Madinatul Ulum Dakhil Madrasa-Khontakata via H/O of Badsha Chairman Road By BC from Ch. 00m-990m. Salvage Cost 25,72,714.76 (Road ID No. 201774054) under Sharankhola Upazila, Bagerhat.
</t>
  </si>
  <si>
    <t xml:space="preserve">a) Improvement of Sharankhola Press Club-Tafalbari Road via Forester Market (Babul secretary) By BC from Ch. 250m-825m. Salvage Cost 2,53,725.70 (Road ID No. 201774057).
b) Improvement of Malia-West Rajapur Road By BC from Ch. 2400m-3500m. Salvage Cost 4,85,328.72 (Road ID No. 201774026) under Sharankhola Upazila, Bagerhat.
</t>
  </si>
  <si>
    <t xml:space="preserve">a) Improvement of Rajapur-Bankarhat Road By BC from Ch. 1000m-1950m. Salvage Cost 2,22,716.00 (Road ID No. 201774032).b) Improvement of Rayanda GC-Baniakhali GC road-WAPDA Road By BC from Ch. 00m-780m. Salvage Cost 5,17,925.00 (Road ID No. 201775068) under Sharankhola Upazila, Bagerhat.
</t>
  </si>
  <si>
    <t>Improvement of East Nalbunia-B-Janerper Road By BC from Ch. 930m-2930m. Salvage Cost 53,13,616.00 (Road ID No. 201774017) under Sharankhola Upazila, Bagerhat.</t>
  </si>
  <si>
    <t>Improvement of Shuvrazkati A.Madrasha to Fakirbaribazar via E.S.P.School Road By BC from Ch.00m-2030m Salvage Cost 13,52,021.00 (Road ID No. 201604073) under Morrelgonj Upazila, Bagerhat.</t>
  </si>
  <si>
    <t>M/S A. Samad Traders, Nirala, Khulna.</t>
  </si>
  <si>
    <t>msasamadtraders@gmail.com</t>
  </si>
  <si>
    <t>Improvement of Joynuddin House of Chowkuder Hat Shankibhanga RNGPS Road By HBB from Ch. 00m-1765m (Road ID No. 201605026) under Morrelgonj Upazila, Bagerhat.</t>
  </si>
  <si>
    <t>Improvement of Badshar hat C &amp; B - Hasan Member bari (Mazibari) Road via Tassen Uddin Howlader Bari By BC from Ch. 2130m-2755m Salvage Cost 54,080.00 (Road ID No. 201604140) under Morrelgonj Upazila, Bagerhat.</t>
  </si>
  <si>
    <t>Improvement of Balaibunia Mollabari H/O Idrish via Balaibunia RNGPS Road By BC from Ch.820m-1820m (Road ID No. 201604162) under Morrelgonj Upazila, Bagerhat.</t>
  </si>
  <si>
    <t>M/s Shuvo Enterprise, Tootpara Main Road, Khulna.</t>
  </si>
  <si>
    <t>msshuvo1980@gmail.com</t>
  </si>
  <si>
    <t xml:space="preserve">487947
</t>
  </si>
  <si>
    <t>jaba.apu.jv@gmail.com</t>
  </si>
  <si>
    <t>Md. Nazrul Islam Nilu, College Road, Bagerhat</t>
  </si>
  <si>
    <t>Mozahar Enterprise (PVT.) Ltd. Khulna.</t>
  </si>
  <si>
    <t>Md. Babul Shakh, H/No. 111, Ghoradanga, Patghati Gopalganj</t>
  </si>
  <si>
    <t>sheikhbabuul@gmail.com</t>
  </si>
  <si>
    <t>M/S Ziaul &amp; Brothers, Bhandaria, Pirojpur</t>
  </si>
  <si>
    <t>msjiaulbrothers@gmail.com</t>
  </si>
  <si>
    <t>Md. Fayez Sikder 54 Islampur Road Dhaka</t>
  </si>
  <si>
    <t>foyezsikder@yahoo.com</t>
  </si>
  <si>
    <t>M/S. Monir Bricks Enterprise, Keashobpur, Bagerhat.</t>
  </si>
  <si>
    <t>monirbricksenterprise@gmail.com</t>
  </si>
  <si>
    <t>Md. Noor Hossain, Mission para, Jessore.</t>
  </si>
  <si>
    <t>noorhossain61@gmail.com</t>
  </si>
  <si>
    <t>Md. Shariful Alam, Fakirhat, Bagerhat</t>
  </si>
  <si>
    <t>mdsharifulalam63@gmail.com</t>
  </si>
  <si>
    <t>Sayed Milon, Post office road, Jhalokathi.</t>
  </si>
  <si>
    <t>syedmilon77@yahoo.com</t>
  </si>
  <si>
    <t>Sikder Zahidul Islam, Mollahat, Bagerhat</t>
  </si>
  <si>
    <t>sikderzahidul@yahoo.com</t>
  </si>
  <si>
    <t>S. M. Enterprise, Sadar, Bagerhat</t>
  </si>
  <si>
    <t>s.menterprise17@yahoo.com</t>
  </si>
  <si>
    <t>M/S Zihed Enterprise, Ronovumi,Khanpur,Bagerhat Sadar,Bagerhat.</t>
  </si>
  <si>
    <t>ms.zihedenterprise@gmail.com</t>
  </si>
  <si>
    <t>Construction of 3-Vent 4.00mX4.00m RCC Box Culvert on Lonadanga Road at Ch. 1490m (Road ID 201565013) under Mollahat Upazila, Bagerhat</t>
  </si>
  <si>
    <t>Md. Shariful Islam, Attaka, Fakirhat, Bagerhat</t>
  </si>
  <si>
    <t>Improvement of Dahar Mowbhog-Katholi Vallage Road By BC from Ch. 00m-820m. Salvage Cost 3,33,210.00 (Road ID No. 201344012) under Fakirhat Upazila, Bagerhat.</t>
  </si>
  <si>
    <t>Md. Wahiduzzaman, Mollahat, Bagerhat</t>
  </si>
  <si>
    <t>wahiduzzaman706@gmail.com</t>
  </si>
  <si>
    <t>Improvement of Moubog-Dohor Moubog Road By BC from Ch. 3799m-4117m. Salvage Cost 3,50,388.00 (Road ID No. 201344035) under Fakirhat Upazila, Bagerhat.</t>
  </si>
  <si>
    <t>Rajubur Rahman, Attaka, Fakirhat, Bagerhat.</t>
  </si>
  <si>
    <t>rajuburrahaman@gmail.com</t>
  </si>
  <si>
    <t>Improvement of Rajpat Village Road By BC from Ch. 00m-1003m. Salvage Cost 3,83,917.00 (Road ID No. 201345035) under Fakirhat Upazila, Bagerhat.</t>
  </si>
  <si>
    <t>Md. Badruddaza Babu, Dumuri, Khulna</t>
  </si>
  <si>
    <t>mdbadruddazabablu@gmail.com</t>
  </si>
  <si>
    <t>M/S. MUSFIQ ENTERPRISE, Barabaria, Chitalmari, Bagerhat.</t>
  </si>
  <si>
    <t>msmusfiqenterprise@gmail.com</t>
  </si>
  <si>
    <t>The Azad Engineers, 89, Railway approach road, Khulna</t>
  </si>
  <si>
    <t>azad.eng2k@gmail.com</t>
  </si>
  <si>
    <t>a) Improvement of Kuliadair-Jatrapur Bazar Road By BC from Ch. 00m-2000m with 06nos Drain Culvert &amp; 01no Box Culvert. Salvage Cost 15,15,161.00 (Road ID No. 201084014).
b) Improvement of Kodhla H/school-Kartickdia Bazar Road By BC from Ch. 00m-1860m with 05nos Drain Culvert, 01no Box Culvert &amp; 2nos. Pipe Culvert. Salvage Cost 14,46,270.00 (Road ID No. 201084025).
c) Improvement of Jattrapur Bazar-Bagdia Madrasha Road By BC from Ch. 00m-1656m with 01no Box Culvert &amp; 06nos Drain Culvert. Salvage Cost 14,94,162.00 (Road ID No. 201084026) d) Improvement of Mathabhanga Bus Stand-Korori UNR Road By BC from Ch. 00m-1210m with 05nos Drain Culvert. Salvage Cost 6,43,652.00 (Road ID No. 201084020)e) Improvement of Rakhal Gachi Bazar-Sayedpur FRB Road By BC from Ch. 00m-1000m. Salvage Cost 11,72,771.00 (Road ID No. 201084042) under Bagerhat-Sadar Upazila, Bagerhat.</t>
  </si>
  <si>
    <t>M/S Roni Enterprise, Stadum Road, Bagerhat</t>
  </si>
  <si>
    <t>msronienterprise@yahoo.com</t>
  </si>
  <si>
    <t>M/S Samad Enterprise, Nirala, Khulna</t>
  </si>
  <si>
    <t>Improvement of Monigonj-Gopalkati-Bishnapur Road By BC from Ch. 2268m-3779m. Salvage Cost 20,29,768.00 (Road ID No. 201084040) under Sadar Upazila, Bagerhat.</t>
  </si>
  <si>
    <t>Riidoy Constructions Gotapara, Bagerhat</t>
  </si>
  <si>
    <t>ridoyconstruction2018@gmail.com</t>
  </si>
  <si>
    <t>Dhopakhali UP-Madartola Bazar Road Maintenance Ch. 1800 - 2802 m (Road ID No. - 201383004) Under Kachua Upazila bagerhat Road</t>
  </si>
  <si>
    <t>M/S Sheikh Construction, Rupsha, Khulna</t>
  </si>
  <si>
    <t>aslamhossainshaikh@gmail.com</t>
  </si>
  <si>
    <t>Maintenance of Balai Bridge-Rampal Road from Ch. 5998m-6560m under Rampal Upazila, Bagerhat (Road ID : 201732010)</t>
  </si>
  <si>
    <t>Niloy Vaddra, Saltola, Bagerhat</t>
  </si>
  <si>
    <t>niloybhadra23@yahoo.com</t>
  </si>
  <si>
    <t>Improvement of Sreefaltala Bazar under Rampal Upazila Bagerhat.</t>
  </si>
  <si>
    <t>Sardar Jashim, Khardar, Bagerhat</t>
  </si>
  <si>
    <t>sarderjasim509@gmail.com</t>
  </si>
  <si>
    <t>Improvement of Chaksree Growth Center under Rampal Upazila Bagerhat.</t>
  </si>
  <si>
    <t>Shapla Enterprise     Kachua Bagerhat</t>
  </si>
  <si>
    <t>mukeshbawali1991@gmail.com</t>
  </si>
  <si>
    <t xml:space="preserve">487949
</t>
  </si>
  <si>
    <t>M/S Shanto Traders, Morrelgonj, Bagerhat.</t>
  </si>
  <si>
    <t>mssantotraders5@gmail.com</t>
  </si>
  <si>
    <t>Improvement of Sannasi Barisal to Baniakhali Via Khajur Bari GPS Road By BC from Ch.00m-1000m Salvage Cost 1,18,657.00 (Road ID No. 201604160) under Morrelgonj Upazila, Bagerhat.</t>
  </si>
  <si>
    <t>M/S Santo Traders, Morralgonj, Bagerhat</t>
  </si>
  <si>
    <t>Improvement of Dakkin Barisal GC Road to Dakkin Manikjore GPS Road By BC from Ch.00m-1130m Salvage Cost 4,61,997.00 (Road ID No. 201605167) under Morrelgonj Upazila, Bagerhat.</t>
  </si>
  <si>
    <t>M/S Sukhi Enterprise, Sharankhola, Bagerhat</t>
  </si>
  <si>
    <t>msshukhienterprise@gmail.com</t>
  </si>
  <si>
    <t>Sarder Tito, Chitalmari, Bagerhat</t>
  </si>
  <si>
    <t>sardertito@gmail.com</t>
  </si>
  <si>
    <t>Improvement of Old Jailkhana Mosque under Bagerhat Sadar Union at Bagerhat Sadar Upazila Bagerhat Latitude22.7475 Longitude89.7180</t>
  </si>
  <si>
    <t>Mahabub Brothers (PVT) Limited, Daulatpur, Khulna</t>
  </si>
  <si>
    <t>mahabub_pvt@yahoo.com</t>
  </si>
  <si>
    <t>Improvement of Srifaltala New Market-Veternary Hospital via Sarner Field Road By BC from Ch. 00m-1856m Salvage Cost 13,04,574.00 (Road ID No. 201734139) under Rampal Upazila, Bagerhat.</t>
  </si>
  <si>
    <t>Md Mosharrof Hossain, Sharankhola, Bagerhat</t>
  </si>
  <si>
    <t>mdmosharrofhossain17@gmail.com</t>
  </si>
  <si>
    <t xml:space="preserve"> Construction of Muktijuddho Memorial at Dighirpar Khaleqhabar Rajnagar under Rampal Upazila Bagerhat</t>
  </si>
  <si>
    <t>M/s.SHAHANARA BABY &amp; SONS, Village : Dhansegar, P.O. Nolbunia, Upazila- Sharonkhola, District- Bagerhat</t>
  </si>
  <si>
    <t>msshahanarababy@gmail.com</t>
  </si>
  <si>
    <t>Rehabilitation of 3 Structure of Harikhali Khal, Majhirdanga Khal &amp; Poleghat Khal &amp; Construction of WMCA Office under Harikhali-Doborkhali Sub-Project (SP No. 14112), Sadar Upazila, Bagerhat</t>
  </si>
  <si>
    <t>Md. Monzu Enterprise, Khanjahan Ali Thana, Khulna</t>
  </si>
  <si>
    <t>monzuenterprisebd@gmail.com</t>
  </si>
  <si>
    <t>M/S Shohel Enterprise, Rampal Bagerhat</t>
  </si>
  <si>
    <t>M/S. RABEYA TRADESR,11/C, AVENUE-5/24-1/12, MIPPUR, PALLABI, DHAKA-1216</t>
  </si>
  <si>
    <t>rabeyatraders657@gmail.com</t>
  </si>
  <si>
    <t>1. Improvement of Kachua UP - Bhuyabari BC road at ch.00000km to ch.00781km Under Kachua Upazila Dist Bagerhat.2. Improvement of Kachua Kaumi Madrasha - Fatepur BC Road at ch.00000km to ch.00615km Under Kachua Upazila Dist Bagerhat.3. Improvement of Kachua Bazar RCC Internal Road Rigid Pavement Effective Length 474m Under Kachua Upazila Dist Bagerhat.</t>
  </si>
  <si>
    <t>Sayed Shahinur, Shatkira.</t>
  </si>
  <si>
    <t>syedsahinurali@gmail.com</t>
  </si>
  <si>
    <t>a) Construction of Union Land Office at Uzalkur union under Rampal Upazila Bagerhat District.b) Construction of Union Land Office at Gangni union under Mollahat Upazila Bagerhat District.</t>
  </si>
  <si>
    <t>15.12.2020</t>
  </si>
  <si>
    <t>Zornaan &amp; Iqbal JV,
S. K Abdul High Sarak, Mongla, Bagerhat</t>
  </si>
  <si>
    <t>jarnaandiqbaljv@gmail.com</t>
  </si>
  <si>
    <t>a) Construction of Union Land Office at Sonailtala (Coastal Design) union under Mongla Upazila Bagerhat District.b) Construction of Union Land Office at Chandpai (Coastal Design) union  under Mongla Upazila Bagerhat District.c) Construction of Union Land Office at Burirdanga (Coastal Design) union under Mongla Upazila Bagerhat District.</t>
  </si>
  <si>
    <t>SK Amzad Ali Saimon, Sarui, Sadar, Bagerhat</t>
  </si>
  <si>
    <t>sksimonali55@gmail.com</t>
  </si>
  <si>
    <t>Periodic Maintenance of Bemorta UP-Arjunbahar Bazar via Kharasambal Bazar Road from Ch. 6734m-8575m Road ID 201083010. Under Bagerhat Sadar Upazila District Bagerhat.</t>
  </si>
  <si>
    <t>W-16</t>
  </si>
  <si>
    <t>Md. Muzibur Rahaman Khan, Nagerbazar, Sadar, Bagerhat.</t>
  </si>
  <si>
    <t>mdmuziburrahmankhan@gmail.com</t>
  </si>
  <si>
    <t>Emergency Maintenance of Mansha Bazar - Naldah UP - Barouipara Bazar Fakirhat Part Road from ch. 5200m - 6790m Road ID 201343004 Under Fakirhat Upazila Dist. Bagerhat.</t>
  </si>
  <si>
    <t>EM-01</t>
  </si>
  <si>
    <t>M/S Shamim Enterprise, Khalisakhali, Maghia</t>
  </si>
  <si>
    <t>shamimenter355@gmail.com</t>
  </si>
  <si>
    <t>Periodic Maintenance of Singati Bazar-Piljong UP-Balir Dokan-Shambagat RHD Road from Ch. 5420m-7365m Road ID 201343005. Under Fakirhat Upazila District Bagerhat.</t>
  </si>
  <si>
    <t>Udayan-Bangladesh, Udayan 27/6, Kharder Road, Bagerhat</t>
  </si>
  <si>
    <t>udayanbangladesh2019@gmail.com</t>
  </si>
  <si>
    <t>Widening of Chair Sonakur pry school - Jojkhola Khal from Ch. 00m - 1620m Road ID 201384079 under Kachua Upazila Dist. Bagerhat.</t>
  </si>
  <si>
    <t>W-01</t>
  </si>
  <si>
    <t xml:space="preserve">M/s Shaikh Construction 
Shaikhpara, Alaipur, Rupsha, Khulna. </t>
  </si>
  <si>
    <t>Periodic Maintenance of Burirdanga hat - Sonaeiltola UP Road from Ch. 3350m-6235m under Mongla Upazila, Bagerhat (Road ID : 201583002)</t>
  </si>
  <si>
    <t>W-51</t>
  </si>
  <si>
    <t>M/S S Zaman Enterprise, Pabla, Daulatpur, Khulna</t>
  </si>
  <si>
    <t>szamanenterprise@gmail.com</t>
  </si>
  <si>
    <t>Rehabilitation of Mongla Paurasova - Shalabunia -Baiddamary Bazar Road from Ch. 8150m-9754m Road ID 201582009. Under Mongla Upazila District Bagerhat.</t>
  </si>
  <si>
    <t>W-18</t>
  </si>
  <si>
    <t>M/S Safa Construction, 2/A, KDA Avenue, Khulna</t>
  </si>
  <si>
    <t>mssafaconstruction@gmail.com</t>
  </si>
  <si>
    <t>Periodic Maintenance of Mollikarbare UP-Madardia-Sannasai hat Road from Ch. 00m-1530m Road ID 201733013. Under Rampal Upazila District Bagerhat.</t>
  </si>
  <si>
    <t>W-11</t>
  </si>
  <si>
    <t>RP Corporation, Shiali, Rupsha, Khulna</t>
  </si>
  <si>
    <t>rpcorporation@yahoo.com</t>
  </si>
  <si>
    <t>Emergency Maintenance of Rajnagor UP-Bujbunia Bazar Protection Work from Ch. 00m-1938m Road ID 201733001. Under Rampal Upazila District Bagerhat.</t>
  </si>
  <si>
    <t>EM-02</t>
  </si>
  <si>
    <t>M/S Ziaul Traders, 37, Thouth Para, Cross Road, Khulna.</t>
  </si>
  <si>
    <t>Rehabilitation of Kachubuina Hat-Digraj Hat Road from Ch. 00m-2200m (Road ID No. 201584001) in Sundorban Union under Mongla Upazila, Bagerhat.</t>
  </si>
  <si>
    <t>Abusufian Enterprise, Garfa, Mollahat, Bagerhat.</t>
  </si>
  <si>
    <t>abusufianentr@gmail.com</t>
  </si>
  <si>
    <t>Improvement of Bramannrakdia-Jaria Road By BC from Ch. 1500m-2767m. Salvage Cost 3,70,878.00 (Road ID No. 201344003) under Fakirhat Upazila, Bagerhat.</t>
  </si>
  <si>
    <t>AKA-MA JV, Azad Bhaban, Muslimpara, Patuakhali.</t>
  </si>
  <si>
    <t>akamaptk@gmail.com</t>
  </si>
  <si>
    <t>Construction of 200 m long PSC Girder Bridge over Madar Tola khal river on Snaitola-katakhali Bazar road at Ch. 4400 m Under Mongla Upazila Dist. Bagerhat. Road ID No 201583003. [CIB-Bag-W-22]</t>
  </si>
  <si>
    <t xml:space="preserve">ATC-FKTl (JV), Char Chinguri, Chitalmari, Bagerhat. </t>
  </si>
  <si>
    <t>Fktradelink14@gmail.com</t>
  </si>
  <si>
    <t>Improvement of Aruabarni RHD-Nalua GC Road by BC at Ch. 1507m-4220m (Road ID No : 201142010) Salvage Amount Tk. 47,22,983.00 under Chitalmari Upazila, District : Bagerhat</t>
  </si>
  <si>
    <t>Azad Rasadi, Bagerhat</t>
  </si>
  <si>
    <t>msazadrashidi@yahoo.com</t>
  </si>
  <si>
    <t>a) Construction of Union Land Office at Sonatala union under Sharankhola Upazila Bagerhat District.b) Construction of Union Land Office at Nalbunia union under Sharankhola Upazila Bagerhat District.</t>
  </si>
  <si>
    <t>bbeandme (jv), Mongla, Bagerhat</t>
  </si>
  <si>
    <t>bbeandmejv@gmail.com</t>
  </si>
  <si>
    <t>Improvement of Mongla (Haldibunia)-Banshtola GC Road By BC from Ch. 00m-820m. Salvage Cost 20,43,731.00 (Road ID No. 201582004) under Mongla Upazila, Bagerhat.</t>
  </si>
  <si>
    <t>Costal Development Corporation, Fakirhat, Bagerhat</t>
  </si>
  <si>
    <t>coastaldevcor@gmail.com</t>
  </si>
  <si>
    <t>Widening of Nalua GC-Borobaria UP-Baroguni Hat Road from Ch. 3000m-4710m Road ID 201143003. Under Chitalmari Upazila District Bagerhat.</t>
  </si>
  <si>
    <t>W-19</t>
  </si>
  <si>
    <t>Khan Trading Corporation, Boitpur, Bagerhat</t>
  </si>
  <si>
    <t>khantrading085@gmail.com</t>
  </si>
  <si>
    <t>M/S Abul Kalam Azad, Patuakhali</t>
  </si>
  <si>
    <t>M/S Akon Trading &amp; Co. Rajapur, Jhalokathi</t>
  </si>
  <si>
    <t>Rehabilation of Chitalmari Upazila H/Q - Dumuria RHD via Bakergonj Bazar Road (Chitalmari portion) from Ch.00m-8600m under Chitalmari Upazila, Bagerhat [Road ID No-201142014]</t>
  </si>
  <si>
    <t>M/S Al-Amin Traders, Bagerhat</t>
  </si>
  <si>
    <t>alamin.tra@yahoo.com</t>
  </si>
  <si>
    <t>Improvement of Jhanjhania Bazar under Rampal Upazila Bagerhat.</t>
  </si>
  <si>
    <t>M/S Anich Traders, Shantiganj Bazer, Fakirhat, Bagerhat</t>
  </si>
  <si>
    <t>msanichtraders@gmail.com</t>
  </si>
  <si>
    <t>Periodic Maintenance of Mansha bazar-Naldah UP-Barouipara Bazar Fakirhat part Road from Ch. 360m-2753m Road ID 201343004. Under Fakirhat Upazila District Bagerhat.</t>
  </si>
  <si>
    <t>W-22</t>
  </si>
  <si>
    <t>antarandsohanaenterprisejv@gmail.com</t>
  </si>
  <si>
    <t>a) Construction of Union Land Office at South Jewdhara (Coastal Design) union under Morrelgonj Upazila Bagerhat District.b)Construction of Union Land Office at Chalitabunia (Coastal Design) union under Morrelgonj Upazila Bagerhat District.</t>
  </si>
  <si>
    <t>M/S Apu &amp; Brothers, 1/1 M.T. road, Khulna.</t>
  </si>
  <si>
    <t>rafia.apu@gmail.com</t>
  </si>
  <si>
    <t>M/S Ataher Enterprise, Baromasghid Road, Puran Bazar, Madaripur</t>
  </si>
  <si>
    <t>msata1978@gmail.com</t>
  </si>
  <si>
    <t>Construction of Two (2) Storied Rural Market Building With (4 Shoried Foundation) in Talesshor Hat.</t>
  </si>
  <si>
    <t>M/S Chan Enterprise, Puraton Bazar, Bagerhat.</t>
  </si>
  <si>
    <t>mschanenterprise69@gmail.com</t>
  </si>
  <si>
    <t>Improvement of Sankivanga-Gosherhat (Shib Bari-Dohar Moubhog) Road By HBB from Ch. 7870m-8770m (Road ID No. 201604040) under Morrelgonj Upazila, Bagerhat.</t>
  </si>
  <si>
    <t>M/S Deep Bricks,Poschim Char Gobra, Mollahat, Bagerhat</t>
  </si>
  <si>
    <t>deep_bricks@yahoo.com</t>
  </si>
  <si>
    <t>Periodic Maintenance of Goalmath-Raripara Palpara Road from Ch. 1000m-2155m Road ID 201384004. Under Kachua Upazila District Bagerhat.</t>
  </si>
  <si>
    <t>W-10</t>
  </si>
  <si>
    <t>M/S Eala Construction, Khulna.</t>
  </si>
  <si>
    <t>mselaconstruction16@gmail.com</t>
  </si>
  <si>
    <t>Improvement of Shibbari-Dohor Moubog Road By BC from Ch. 5150m-6250m. Salvage Cost 1,99,202.00 (Road ID No. 201344013) under Fakirhat Upazila, Bagerhat.</t>
  </si>
  <si>
    <t>M/S F. K Trade Link, Chitalmari, Bagerhat</t>
  </si>
  <si>
    <t>fktradelink14@yahoo.com</t>
  </si>
  <si>
    <t>Kalatala union land office Including Boundry walll &amp; Barbed wire158 m Under Chitolmari Upazila Bagerhat District.</t>
  </si>
  <si>
    <t>M/S Faruqe Enterprise, Tangrakhali, Kachua, Bagerhat</t>
  </si>
  <si>
    <t>FARUQEENTERPRISE2013@yahoo.com</t>
  </si>
  <si>
    <t>Periodic Maintenance Daibajnahati GC-Putikhali UP Vatkhali Bazar Road from Ch. 2300m-5390m Road ID 201603011. Under Morrelganj Upazila District Bagerhat.</t>
  </si>
  <si>
    <t>W-20</t>
  </si>
  <si>
    <t>M/S Fatima Enterprise, Mollahat, Bagerhat</t>
  </si>
  <si>
    <t>ms.fatimaenterprise02@gmail.com</t>
  </si>
  <si>
    <t>M/S Halima Enterprise, Basabati, Bagerhat</t>
  </si>
  <si>
    <t>mshalimaenterprise12@yahoo.com</t>
  </si>
  <si>
    <t>Periodic Maintenance of Foyla-Baburhat Road from Ch. 00m-727m &amp; Ch. 2030m-2700m (Road ID No. 201734066) under Rampal Upazila, Bagerhat.</t>
  </si>
  <si>
    <t>W-05</t>
  </si>
  <si>
    <t>M/S Haque Traders, Sorui, Sadar, Bagerhat</t>
  </si>
  <si>
    <t>mshuqtraders123@gmail.com</t>
  </si>
  <si>
    <t>M/S Hasan Brothers, Badamtala, Shiromoni, Khanjahan Ali, Khulna</t>
  </si>
  <si>
    <t>ms.hasanbrothers@yahoo.com</t>
  </si>
  <si>
    <t>Periodic Maintenance of Piljang-Bahirdia (Rupsha) Road from Ch. 00m-1216m Road ID 201342006. Under Fakirhat Upazila District Bagerhat.</t>
  </si>
  <si>
    <t>W-17</t>
  </si>
  <si>
    <t>M/S Himel Enterprise, 14 Hazi Mohsin Road, Khulna.</t>
  </si>
  <si>
    <t>mshimelenterprise15@gmail.com</t>
  </si>
  <si>
    <t>Improvement of Srifaltala new market - Veternary hospital via sarner field road (Ch.00m - 1900m). ID No. 201734139,under Rampal Upazila,District:Bagerhat</t>
  </si>
  <si>
    <t>M/S Jisan Enterprise, Railroad, Bagerhat</t>
  </si>
  <si>
    <t>jisanenterprise11@gmail.com</t>
  </si>
  <si>
    <t>M/S Jishan Sian Construction, Chitalmari, Bagerhat</t>
  </si>
  <si>
    <t>msjishansiamconstruction@gmail.com</t>
  </si>
  <si>
    <t>Periodic Maintenance of Fakirhat UP - Mansha GC Road from Ch. 00m-2600m Road ID 201343003. Under Fakirhat Upazila District Bagerhat.</t>
  </si>
  <si>
    <t>W-24</t>
  </si>
  <si>
    <t>M/S JM Enterprise, Sarui, Bagerhat</t>
  </si>
  <si>
    <t>hasan.mdmasud@yahoo.com</t>
  </si>
  <si>
    <t>Widenning of Rayenda GC- Upazila H/Q - Jibonduai - Rajapur GC Road from Ch. 3360m-4262m Road ID 201772005. Under Sharankhola Upazila District Bagerhat.</t>
  </si>
  <si>
    <t>W-13</t>
  </si>
  <si>
    <t>M/S Joy Enterprise, Basabati, Bagerhat</t>
  </si>
  <si>
    <t>shamalbiswas@yahoo.com</t>
  </si>
  <si>
    <t>Improvement of Madrasha bazar-Bisnupur via Fathapur GPS Road By BC from Ch. 750m-1908m. Salvage Cost 8,16,684.00 (Road ID No. 201085278). under Sadar Upazila, Bagerhat.</t>
  </si>
  <si>
    <t>M/S Joy Enterprise, Khulna</t>
  </si>
  <si>
    <t>msjoyenterprise2014@gmail.com</t>
  </si>
  <si>
    <t>Construction of Upazila Muktijoddha complex Bhaban at Chitalmari Upazila, District Bagerhat.</t>
  </si>
  <si>
    <t>M/S M R Khan Enterprise, Khulna</t>
  </si>
  <si>
    <t>ms.mrkenterprise@gmail.com</t>
  </si>
  <si>
    <t>M/S Ma Traders, Khulna</t>
  </si>
  <si>
    <t>palash4429@gmail.com</t>
  </si>
  <si>
    <t>Construction of Union Land Office at Rajnagar (Coastal Design) under Rampal Upazila Bagerhat District.</t>
  </si>
  <si>
    <t>M/S Md. Tarequzzaman, Bagerhat</t>
  </si>
  <si>
    <t>msmdtarequzzaman@gmail.com</t>
  </si>
  <si>
    <t>Improvement of Gobordia Graveyard in Karapara Union under Sadar Upazila, Bagerhat (Latitude:22.6469 Longitude:89.7894)</t>
  </si>
  <si>
    <t>M/S Mithushi Trader &amp;M/S Sikder Construction(JV)</t>
  </si>
  <si>
    <t>sikdersahin61@gmail.com</t>
  </si>
  <si>
    <t>M/S Molla Enterprise, Shoulkopa, Jhenidah.</t>
  </si>
  <si>
    <t>mollaenterprisejnd@gmail.com</t>
  </si>
  <si>
    <t>Improvement of Foyla Bazar Kundo Para moar - Biman Bondor road Ch.610m-875m.Under Rampal Upazila. Bagerhat.Road ID No. 201735124 Salvage Cost Tk.151484.00.</t>
  </si>
  <si>
    <t>M/S Molla Enterprise, Garfa, Mollahat, Bagerhat.</t>
  </si>
  <si>
    <t>msmollaenterprise81@yahoo.com</t>
  </si>
  <si>
    <t>08-12-2020</t>
  </si>
  <si>
    <t>M/S Monir Traders, Miapara, Gopalgonj</t>
  </si>
  <si>
    <t>sikderbuilders@gmail.com</t>
  </si>
  <si>
    <t>Construction of Upazila Muktijoddha complex Bhaban at Fakirhat Upazila, District Bagerhat.</t>
  </si>
  <si>
    <t>M/S Mousumi Enterprise, Kachua, Bagerhat</t>
  </si>
  <si>
    <t>sohidul_islam82@yahoo.com</t>
  </si>
  <si>
    <t>Improvement of BTGM Public Graveyard Under Putikhali Union at morrelgonj Upazila Bagerhat. Latitude 22.54594592 Longitude 89.8597067</t>
  </si>
  <si>
    <t>M/S Munia Enterprise     Digholia Khulna</t>
  </si>
  <si>
    <t>msmuniaenterprise75@gmail.com</t>
  </si>
  <si>
    <t>M/S Muzahidul Islam, Gopalgonj</t>
  </si>
  <si>
    <t>msmojahidul@gmail.com</t>
  </si>
  <si>
    <t xml:space="preserve">M/S NABAB JUI ENTERPRISE, Anayet Sharif, Purbo Khejuria, Banisanta, Dacope, Khulna. </t>
  </si>
  <si>
    <t>nababjuienterprise@gmail.com</t>
  </si>
  <si>
    <t>Improvement of Shatgambuj at Dighi-Bakrakpur Bazar R&amp;H Road By BC from Ch. 00m-1131m. Salvage Cost 28,17,291.00 (Road ID No. 201084092) under Sadar Upazila, Bagerhat</t>
  </si>
  <si>
    <t>M/S Noyan Enterprise, Sharankhola, Bagerhat</t>
  </si>
  <si>
    <t>msnoyanenterprise@gmail.com</t>
  </si>
  <si>
    <t>M/S Nurjahan Enterprise, Loskarpur Morkampur, Terokhada,Khulna.</t>
  </si>
  <si>
    <t>msnurjahanenterprise@yahoo.com</t>
  </si>
  <si>
    <t>Improvement of Faltita Chitalmari RHD (Dongergate)-Jatrapur GC via Ujalkur Bazar Road (Fakirhat Part) By BC from Ch. 00m-1900m. Salvage Cost 6,90,733.00 (Road ID No. 201345093) under Fakirhat Upazila, Bagerhat.</t>
  </si>
  <si>
    <t xml:space="preserve">M/S Nurul Amin Traders, Garfa, Mollahat, Bagerhat </t>
  </si>
  <si>
    <t>nuralamin.traders@yahoo.com</t>
  </si>
  <si>
    <t>Improvement of Bujbunia Bazar under Rampal Upazila Bagerhat</t>
  </si>
  <si>
    <t>M/S R S Enterprise, Dumuria, Khulna.</t>
  </si>
  <si>
    <t>msrsenterprise17@gmail.com</t>
  </si>
  <si>
    <t>Improvement of Ganoshampu Susil Sikder House-Nimay Biswas House-Sashan Gate Road By BC from Ch. 00m-900m. Salvage Cost 3,44,076.00 (Road ID No. 201345115) under Fakirhat Upazila, Bagerhat.</t>
  </si>
  <si>
    <t>M/S Raz Enterprise, Sundorghona, Bagerhat</t>
  </si>
  <si>
    <t>raj00758@yahoo.com</t>
  </si>
  <si>
    <t>Improvement of Pabantala Bazar under Rampal Upazila Bagerhat.</t>
  </si>
  <si>
    <t>M/S Nisath Enterprise &amp; Saw Mill, Bagerhat Sadar, Bagerhat</t>
  </si>
  <si>
    <t>msnisathenterprise@gmail.com</t>
  </si>
  <si>
    <t>Improvement of Thana Jam-e-Mosque under Morrelgonj Pourashava Bagerhat (Latitude:22.4568445800, Longitude:89.85324187)</t>
  </si>
  <si>
    <t>M/S Rifat Enterprise, Nagerbazar, Bagerhat</t>
  </si>
  <si>
    <t>rifatenterprise86@gmail.com</t>
  </si>
  <si>
    <t>Periodic Maintenance of Hoglapasha UP office-Chingrakhali GC Road from Ch. 00m-1475m Road ID 201603013. Under MorrelganjUpazila District Bagerhat.</t>
  </si>
  <si>
    <t>W-08</t>
  </si>
  <si>
    <t>M/S Mohiuddin Ahmed, Patuakhali</t>
  </si>
  <si>
    <t>27/04/2020</t>
  </si>
  <si>
    <t>kazimazedulislam@gmail.com</t>
  </si>
  <si>
    <t>a) M/S Islam Traders,   1/D centeral Road, Ghope, Jessore</t>
  </si>
  <si>
    <t>b) M/S Jhorna Enterprise, 13 Dharmashava cross Road, Khulna</t>
  </si>
  <si>
    <t>a) M/S Jharna Enterprise, 13 Dharmashava cross Road, Khulna</t>
  </si>
  <si>
    <t>b) M/S Sohel Construction, Pourashava Road, Bagerhat.</t>
  </si>
  <si>
    <t>a) M/S Jhorna Enterprise, 13 Dharmashava Cross road, Khulna.</t>
  </si>
  <si>
    <t>b) Sk. Mohammad Ali,   Attaki, Fakirhat, Bagerhat.</t>
  </si>
  <si>
    <t>skmohammadali440@gmail.com</t>
  </si>
  <si>
    <t>a) M/S Jhorna Enterprise,13 Dharmashava Cross road, Khulna.</t>
  </si>
  <si>
    <t>b) M/S Iqbal Enterprise, Sk. Abdul Hai, Sarok, Mongla, Bagerhat.</t>
  </si>
  <si>
    <t>iqbalhossain0786@gmail.com</t>
  </si>
  <si>
    <t>a) M/S Alif Store, Chitalmari Bazar, Chitalmari, Bagerhat.</t>
  </si>
  <si>
    <t>b) Ms. Raj Enter Prise, Sundarghona, Bagerhat</t>
  </si>
  <si>
    <t>MSEBA and AB (JV), 211, Khanjahan Ali, Road, Khulna.</t>
  </si>
  <si>
    <t>a) Eastern Builders Associates, Jobayer Ahmed Khan, 37, Tootpara, Main Road.</t>
  </si>
  <si>
    <t>jabaeba@gmail.com</t>
  </si>
  <si>
    <t>b) M/S. Apu &amp; Brothers, 1/1 M.T. Road, Khulna Sadar, Khulna</t>
  </si>
  <si>
    <t>a) M/S Abul Kalam Azad, Azad Bhaban, Muslimpara, Patuakhali Sadar, Patuakhali.</t>
  </si>
  <si>
    <t>b) M/S Mohiuddin Ahmed, Azad Bhaban, Muslim Para, Patuakhali Sadar, Patuakhali.</t>
  </si>
  <si>
    <t>a)M/S F.K Trade Link, Char Chinguri, Chitalmari, Bagerhat</t>
  </si>
  <si>
    <t>b)  M/S Akon Trading &amp; Co,   Bagri Bazar, Rajapur, Jhalokathi</t>
  </si>
  <si>
    <t>M/s Antar Enterprise &amp; M/s Sohana Enterprise JV,   Rayenda Bazar, Sharankhola, Bagerhat</t>
  </si>
  <si>
    <t>a)Antar Enterprise, Shehalabunia Mongla Bagerhat</t>
  </si>
  <si>
    <t>antar.enterprise@yahoo.com</t>
  </si>
  <si>
    <t>b)M/S Sohana Enterprise, Rayenda Bazar, Sharankhola, Bagerhat</t>
  </si>
  <si>
    <t>mssohanaenterprise@yahoo.com</t>
  </si>
  <si>
    <t>M/S. Kohinoor Enterprise &amp; M/S Khan Trading corporation - JV, Dadpur Lodge, Kawnia 1st Lane, Barishal Sadar, Barishal.</t>
  </si>
  <si>
    <t>kohinoorenterprise.khantrading@gmail.com</t>
  </si>
  <si>
    <t>Periodic Maintenance of Daratana At Buitpur School - Gotapara Ciub More Road from Ch. 950m-1305m &amp; Ch. 4098m - 6430m Road ID 201084085. Under Bagerhat Sadar Upazila District Bagerhat.</t>
  </si>
  <si>
    <t>a) M/S. Kohinoor Enterprise, Dadpur Lodge, Kawnia 1st Lane, Barishal Sadar, Barishal.</t>
  </si>
  <si>
    <t>b) M/S Khan Trading Corporation, Namazpur, Pirojpur</t>
  </si>
  <si>
    <t>khan.tradingcorporation@gmail.com</t>
  </si>
  <si>
    <t xml:space="preserve">M/s M. M. Brothers,   102, Station Road, Khulna </t>
  </si>
  <si>
    <t>Periodic Maintenance of Khontakata UP (Rajore) - Baniakhali GC Road from Ch. 00m-5000m Road ID 201773002. Under Sharankhola Upazila District Bagerhat.</t>
  </si>
  <si>
    <t>M/S Joy Enterprise,   A-50, Mazid Sarani, Khan Tower, Shibbari More, Khulna.</t>
  </si>
  <si>
    <t>Periodic Maintenance of Durgapur RHD-Khaserhat GC-Kaligonj GC-Gazalia GC (CHT. Part) Road from Ch. 1070m-6310m Road ID 201142003. Under Chitalmari Upazila District Bagerhat.</t>
  </si>
  <si>
    <t>SAHID ENTERPRISE (PVT.) LTD,   Plot No.649, Mujgunni Mahasarak R/A, Boyra, Khulna-9000</t>
  </si>
  <si>
    <t>Periodic Maintenance of Charkulia bazar-Kodalia UP-Kochuriahat Road from Ch. 6000m-10360m Road ID 201563001. Under Mollahat Upazila District Bagerhat.</t>
  </si>
  <si>
    <r>
      <t xml:space="preserve">201084036 Periodic Maintenance of C &amp; B bazar-Shaawliabag mazar Road at H/O Mayor Mr.Tayyab from Ch. 00m-1339m </t>
    </r>
    <r>
      <rPr>
        <sz val="11"/>
        <rFont val="Arial"/>
        <family val="2"/>
      </rPr>
      <t xml:space="preserve">Under Bagerhat Sadar upazila.
</t>
    </r>
    <r>
      <rPr>
        <sz val="11"/>
        <rFont val="Calibri"/>
        <family val="2"/>
        <scheme val="minor"/>
      </rPr>
      <t>201084045 Periodic Maintenance of Bagerhat Pallibidyut DC rd-Polghat-Monigonj ferrighat Road from Ch. 00m-1520m</t>
    </r>
    <r>
      <rPr>
        <sz val="11"/>
        <rFont val="Arial"/>
        <family val="2"/>
      </rPr>
      <t xml:space="preserve"> Under Bagerhat Sadar upazila.</t>
    </r>
  </si>
  <si>
    <r>
      <t xml:space="preserve">201083019-Improvement of Bishnapur UP-Kandapara GC Road by BC at Ch. 00m-1600m Road ID No-201083019 Salvage Amount Tk. 464006.00 </t>
    </r>
    <r>
      <rPr>
        <sz val="11"/>
        <rFont val="Arial"/>
        <family val="2"/>
      </rPr>
      <t>under Bagerhat Sadar upazila</t>
    </r>
  </si>
  <si>
    <r>
      <t xml:space="preserve">201735195-Development of Banga-Gilatola GC-Sorder Bari More-Hospital link Road Ch00-570m under Rampal Upazila District-Bagerhat Road ID No201735195 Salvage amount Tk.164834fixed </t>
    </r>
    <r>
      <rPr>
        <sz val="11"/>
        <rFont val="Arial"/>
        <family val="2"/>
      </rPr>
      <t>Under Rampal upazila.</t>
    </r>
  </si>
  <si>
    <r>
      <t xml:space="preserve">Digraj Kheyaghat </t>
    </r>
    <r>
      <rPr>
        <sz val="11"/>
        <rFont val="Arial"/>
        <family val="2"/>
      </rPr>
      <t>Under Mongla upazila.</t>
    </r>
  </si>
  <si>
    <r>
      <t>Construction of Drain at (a) Upazila Parishad-Gushiakhali Channel (Length - 544m),(b) Rampal Bazar-Agriculture Office (Length - 280m),
(c) Shoybal Quarter-Upazila Parishad (Length - 237m) &amp; (d) Hazi Enait Ullah Madrasa-Somota Dormatory (Length - 40m)</t>
    </r>
    <r>
      <rPr>
        <b/>
        <sz val="12"/>
        <rFont val="Arial Narrow"/>
        <family val="2"/>
      </rPr>
      <t xml:space="preserve"> under Rampal Upazila, Bagerhat</t>
    </r>
  </si>
  <si>
    <r>
      <t xml:space="preserve">Maintenance of Daspara Road at ch. 00 m - 963 m (Road ID No. 201385044) </t>
    </r>
    <r>
      <rPr>
        <b/>
        <sz val="9"/>
        <rFont val="Arial Narrow"/>
        <family val="2"/>
      </rPr>
      <t>Under Kachua Upazila Dist. Bagerhat.</t>
    </r>
  </si>
  <si>
    <r>
      <t xml:space="preserve">201732014-Improvement of Babur bari-Bujbunia Road by BC at Ch. 2654m-5580m. Salvage Amount Tk. 24,79,651.00 </t>
    </r>
    <r>
      <rPr>
        <sz val="11"/>
        <rFont val="Arial"/>
        <family val="2"/>
      </rPr>
      <t>under Rampal upazila</t>
    </r>
  </si>
  <si>
    <r>
      <t xml:space="preserve">201582006-Improvement of Chaterhat GC-Banshtola GC-Joymonirghol (Baddamary) Road by BC at Ch. 6670m-9270m (Road ID No-201582006) Salvage Amount Tk. 22,57,877.00 </t>
    </r>
    <r>
      <rPr>
        <sz val="11"/>
        <rFont val="Arial"/>
        <family val="2"/>
      </rPr>
      <t>under Mongla upazila</t>
    </r>
  </si>
  <si>
    <r>
      <t xml:space="preserve">Improvement of Vhoroshapur - Khiristanpara Road Ch. 00m - 600m (Road ID No. - 201735002) Salvage Cost - Tk. 522736.00 </t>
    </r>
    <r>
      <rPr>
        <b/>
        <sz val="9"/>
        <rFont val="Arial Narrow"/>
        <family val="2"/>
      </rPr>
      <t>Under Rampal Upazila Dist - Bagerhat.</t>
    </r>
  </si>
  <si>
    <r>
      <t xml:space="preserve"> 201602002-Improvement of Chingrakhali GC - Daibanghati GC Road By BC from Ch. 00m - 800m Salvage Cost 1549546.00</t>
    </r>
    <r>
      <rPr>
        <sz val="11"/>
        <rFont val="Arial"/>
        <family val="2"/>
      </rPr>
      <t xml:space="preserve"> under Morrelgonj Upazila.</t>
    </r>
  </si>
  <si>
    <r>
      <t xml:space="preserve">201734018-Improvement of Kismat Kumlai-Saguna road Ch00-2080m by BC. Salvage amount Tk.2388545.00Fixed </t>
    </r>
    <r>
      <rPr>
        <sz val="11"/>
        <rFont val="Arial"/>
        <family val="2"/>
      </rPr>
      <t>Under Rampal upazila.</t>
    </r>
  </si>
  <si>
    <r>
      <t xml:space="preserve">201732015-Improvement of Tatulia Bridge - Kadirkhola road Ch1175-2904m by BC. Salvage amount Tk.1486339.00 Fixed </t>
    </r>
    <r>
      <rPr>
        <sz val="11"/>
        <rFont val="Arial"/>
        <family val="2"/>
      </rPr>
      <t>under Rampal upazila</t>
    </r>
  </si>
  <si>
    <r>
      <t xml:space="preserve">201605004-Development of Kalikabari- Guabaria Road. Ch 220 - 2776 m </t>
    </r>
    <r>
      <rPr>
        <sz val="11"/>
        <rFont val="Arial"/>
        <family val="2"/>
      </rPr>
      <t>under Morrelgonj upazila</t>
    </r>
  </si>
  <si>
    <r>
      <t xml:space="preserve">201603015-Improvement of Jewdhara UP office -Joybangla bazar Ekramkhali Baytun Akram Hazi Bari Mosque road. Ch: 00-2169m </t>
    </r>
    <r>
      <rPr>
        <sz val="11"/>
        <rFont val="Arial"/>
        <family val="2"/>
      </rPr>
      <t>under Morrelgonj upazila</t>
    </r>
  </si>
  <si>
    <r>
      <t xml:space="preserve">Improvement of Hizla Notun Chanderchor Road Hizla Notun Chanderchor Hizla Bazar Raod Ch. 00m - 1000m (Road ID No.- 201144068) Salvage Cost - Tk. 358848.00 </t>
    </r>
    <r>
      <rPr>
        <b/>
        <sz val="9"/>
        <rFont val="Arial Narrow"/>
        <family val="2"/>
      </rPr>
      <t>Under Chitalmari Upazila Dist - Bagerhat.</t>
    </r>
  </si>
  <si>
    <r>
      <t xml:space="preserve">201605125-Improvement of Daskhali RHD - Shoilkhali Bazar Road By BC from Ch. 00m - 1000m Salvage Cost 320496.00  (Old ID - 5121) </t>
    </r>
    <r>
      <rPr>
        <sz val="11"/>
        <rFont val="Arial"/>
        <family val="2"/>
      </rPr>
      <t>under Morrelgonj Upazila.</t>
    </r>
  </si>
  <si>
    <r>
      <t xml:space="preserve">201733006-Improvement of Rampa-Bashtoli UP Road Ch.1890m-3695m. Under Rampal Upazila Bagerhat. Road ID No. 201733006 Salvage cost Tk. 2,87,317.00 </t>
    </r>
    <r>
      <rPr>
        <sz val="11"/>
        <rFont val="Arial"/>
        <family val="2"/>
      </rPr>
      <t>under Rampal upazila</t>
    </r>
  </si>
  <si>
    <r>
      <t xml:space="preserve">201085010-Improvement of Doritaluk Rd-Bagmara Road by BC at Ch. 950m-1702m. Salvage Amount Tk. 16,51,331.00 </t>
    </r>
    <r>
      <rPr>
        <sz val="11"/>
        <rFont val="Arial"/>
        <family val="2"/>
      </rPr>
      <t>under Bagerhat Sadar upazila201084067-Improvement of Chapatola (H/O Amin)-Jattrapur govt. pri. School Road by BC at Ch. 1000m-1410m. Salvage Amount Tk. 2,70,137.00 under Bagerhat Sadar upazila 201084024-Improvement of Zindapir mazar-Khanjahan Ali mazar with link of nine gambuj mosque Road by BC at Ch. 1384m-2080m. Salvage Amount Tk. 8,28,643.00 Bagerhat Sadar upazila</t>
    </r>
  </si>
  <si>
    <r>
      <t xml:space="preserve">201732007-Improvement of Bhaga RHD-Kapasdanga-Kaigardashkati-Chalnahat GC (Rampal portion) Road by BC at Ch. 12500m-13100m </t>
    </r>
    <r>
      <rPr>
        <sz val="11"/>
        <rFont val="Arial"/>
        <family val="2"/>
      </rPr>
      <t>under Rampal upazila</t>
    </r>
  </si>
  <si>
    <r>
      <t xml:space="preserve">201604063-Improvement of Morrelganj-Bisarighata road byBC Ch:2600-5621m,Salvage Tk.63,49,453 </t>
    </r>
    <r>
      <rPr>
        <sz val="11"/>
        <rFont val="Arial"/>
        <family val="2"/>
      </rPr>
      <t>under Morrelgonj upazila</t>
    </r>
  </si>
  <si>
    <r>
      <t>Improvement of Road at Chitalmari Hasina Begum High School-Badsha Market Road (Both Side) by RCC Drain</t>
    </r>
    <r>
      <rPr>
        <b/>
        <sz val="12"/>
        <rFont val="Arial Narrow"/>
        <family val="2"/>
      </rPr>
      <t xml:space="preserve"> under Chitalmari Upazila, Bagerhat.</t>
    </r>
  </si>
  <si>
    <r>
      <t xml:space="preserve">201584071 - Improvement of Sonailtola UP Office - Bokultola by BC Ch:620-1276m,Salvage Tk.4,34,286/- </t>
    </r>
    <r>
      <rPr>
        <sz val="11"/>
        <rFont val="Arial"/>
        <family val="2"/>
      </rPr>
      <t>under Mongla upazila</t>
    </r>
  </si>
  <si>
    <r>
      <t xml:space="preserve">201732010-Construction of 60.00m Long RCC Girder Bridge on Balai Bridge-Rampal Road at Ch 3940m </t>
    </r>
    <r>
      <rPr>
        <sz val="11"/>
        <rFont val="Arial"/>
        <family val="2"/>
      </rPr>
      <t>Under Rampal upazila.</t>
    </r>
  </si>
  <si>
    <r>
      <t xml:space="preserve">201732004-Construction of 30.00m Long RCC Girder Bridge on Foyla hat-Chaksree GC Road at Ch 841m </t>
    </r>
    <r>
      <rPr>
        <sz val="11"/>
        <rFont val="Arial"/>
        <family val="2"/>
      </rPr>
      <t>Under Rampal upazila.</t>
    </r>
  </si>
  <si>
    <r>
      <t xml:space="preserve">201082012-Construction of 42.00m Long RCC Girder Bridge at Chulkath R&amp;H- Faila GC via Ranjeetpur road Sadar Part Road at Ch 6898m </t>
    </r>
    <r>
      <rPr>
        <sz val="11"/>
        <rFont val="Arial"/>
        <family val="2"/>
      </rPr>
      <t>Under Bagerhat Sadar upazila.</t>
    </r>
  </si>
  <si>
    <r>
      <t xml:space="preserve">Improvement of Road at (a) Chitalmari Hospital-Charora Maddhupara via Alia Madrasa {Aruyaborni Charpara (ahlea Hadis Mosque)-Aliya Madrasa via Charpara Aruyaborni Gram} Road , (b) Chitalmari Upazila H/Q -Bagerhat RHD Road-Gonesh Pagol Sebashrom Road at Village Kharamkhali (Salvage Cost 10,26,804.00) by RCC </t>
    </r>
    <r>
      <rPr>
        <b/>
        <sz val="12"/>
        <rFont val="Arial Narrow"/>
        <family val="2"/>
      </rPr>
      <t>under Chitalmari Upazila, Bagerhat.</t>
    </r>
  </si>
  <si>
    <r>
      <t xml:space="preserve">Construction of Internal RCC Road at Rayenda Bazar (Total Length - 1512m) Salvage Cost 2,58,196.00 </t>
    </r>
    <r>
      <rPr>
        <b/>
        <sz val="12"/>
        <rFont val="Arial Narrow"/>
        <family val="2"/>
      </rPr>
      <t>under Sharankhola Upazila, Bagerhat</t>
    </r>
  </si>
  <si>
    <r>
      <t xml:space="preserve">201602007-Improvement of Dhansagar RHD-Baniakhali GC Rd by BC.Ch:00-4500m,Salvage Tk.4,17,945 </t>
    </r>
    <r>
      <rPr>
        <sz val="11"/>
        <rFont val="Arial"/>
        <family val="2"/>
      </rPr>
      <t>under Morrelgonj upazila</t>
    </r>
  </si>
  <si>
    <r>
      <t xml:space="preserve">201603002 - Improvement of Baharbunia U.P.-Madrasa Hat Road by BC from Ch. 00m-5200m under Morrelgonj Upazila Bagerhat. Salvage Amount Tk. 62,96,862.00 </t>
    </r>
    <r>
      <rPr>
        <sz val="11"/>
        <rFont val="Arial"/>
        <family val="2"/>
      </rPr>
      <t>under Morrelgonj upazila</t>
    </r>
  </si>
  <si>
    <r>
      <t xml:space="preserve">201605124-Improvement of Nurul Islam Dakhil Madrasa-Gulishakhali UP office via Sonamuddin Chokidar Bari by BC Road from Ch. 00m-2500m. Salvage Amount Tk. 3,56,993.00 </t>
    </r>
    <r>
      <rPr>
        <sz val="11"/>
        <rFont val="Arial"/>
        <family val="2"/>
      </rPr>
      <t>under Morrelgonj upazila</t>
    </r>
  </si>
  <si>
    <r>
      <t xml:space="preserve">201582007-Improvement of Digiraj-Jhalmalia Dhigi road. Ch.4040m-7395m. Salvage Cost Tk. 38,69,082 </t>
    </r>
    <r>
      <rPr>
        <sz val="11"/>
        <rFont val="Arial"/>
        <family val="2"/>
      </rPr>
      <t>under Mongla upazila</t>
    </r>
  </si>
  <si>
    <r>
      <t xml:space="preserve">201772004-Construction of 42.00m Long RCC Girder Bridge at Amragachia RHD-Banglabazar GC Road at Ch 4200m </t>
    </r>
    <r>
      <rPr>
        <sz val="11"/>
        <rFont val="Arial"/>
        <family val="2"/>
      </rPr>
      <t>Under Sharankhola upazila.</t>
    </r>
  </si>
  <si>
    <r>
      <t xml:space="preserve">201772007-Construction of 22.00m Long RCC Girder Bridge at Tafalbari GC- Rasulpur GC- Rajapur GC- Pollanbari RHD Road at Ch 1215m </t>
    </r>
    <r>
      <rPr>
        <sz val="11"/>
        <rFont val="Arial"/>
        <family val="2"/>
      </rPr>
      <t>Under Sharankhola upazila.</t>
    </r>
  </si>
  <si>
    <r>
      <t xml:space="preserve">201774020-Construction of 30.00m Long RCC Girder Bridge on South Amragachia-Jibanduari Road at Ch 3500m. (201774019) </t>
    </r>
    <r>
      <rPr>
        <sz val="11"/>
        <rFont val="Arial"/>
        <family val="2"/>
      </rPr>
      <t>Under Sharankhola upazila.</t>
    </r>
  </si>
  <si>
    <r>
      <t xml:space="preserve">Construction of Internal RCC Drain at Rayenda Bazar (Total Length - 920m) </t>
    </r>
    <r>
      <rPr>
        <b/>
        <sz val="12"/>
        <rFont val="Arial Narrow"/>
        <family val="2"/>
      </rPr>
      <t>under Sharankhola Upazila, Bagerhat</t>
    </r>
  </si>
  <si>
    <r>
      <t xml:space="preserve">201732010-Improvement of Balai Bridge-Rampal Road Ch. 0.00m-5100m. Under Rampal Upazila Bagerhat. Road ID No. 201732010 Salvage cost Tk. 3840719.00 </t>
    </r>
    <r>
      <rPr>
        <sz val="11"/>
        <rFont val="Arial"/>
        <family val="2"/>
      </rPr>
      <t>under Rampal upazila</t>
    </r>
  </si>
  <si>
    <r>
      <t xml:space="preserve">201774024: Improvement of Banglabazar-Tafalbari-Mourashi Road by BC at Ch. 1350m-3400m. Salvage Amount Tk. 2,10,068.00 </t>
    </r>
    <r>
      <rPr>
        <sz val="11"/>
        <rFont val="Arial"/>
        <family val="2"/>
      </rPr>
      <t>under Sharankhola upazila</t>
    </r>
  </si>
  <si>
    <r>
      <t xml:space="preserve">201774035:Improvement of Bakultala-Sonatala Road by BC at Ch. 00m-1600m. Salvage Amount Tk. 9,48,202.00 </t>
    </r>
    <r>
      <rPr>
        <sz val="11"/>
        <rFont val="Arial"/>
        <family val="2"/>
      </rPr>
      <t>under Sharankhola upazila</t>
    </r>
  </si>
  <si>
    <r>
      <t xml:space="preserve">201084048-Periodic Maintenance of Nonadanga-Krishnanagar Road from Ch. 00m-780m </t>
    </r>
    <r>
      <rPr>
        <sz val="11"/>
        <rFont val="Arial"/>
        <family val="2"/>
      </rPr>
      <t xml:space="preserve">Under Bagerhat Sadar upazila.
</t>
    </r>
    <r>
      <rPr>
        <sz val="11"/>
        <rFont val="Calibri"/>
        <family val="2"/>
        <scheme val="minor"/>
      </rPr>
      <t>201084087-Periodic Maintenance of Khanpur UP-Uttor Khanpur UHC Road from Ch. 00m-1420m Under Bagerhat Sadar upazila.</t>
    </r>
  </si>
  <si>
    <r>
      <t xml:space="preserve">Improvement of Madardiya Aziz Chokidarer Bari - Hular WAPDA Road Ch. 900m - 1900m (Road ID No.- 201734157) Salvage Cost - Tk. 86488.00 </t>
    </r>
    <r>
      <rPr>
        <b/>
        <sz val="9"/>
        <rFont val="Arial Narrow"/>
        <family val="2"/>
      </rPr>
      <t>Under Rampal Upazila Dist Bagerhat</t>
    </r>
  </si>
  <si>
    <r>
      <t xml:space="preserve">201582005-Development of Mongla- Mithakhali- Mallikerbar Rampal Road by BC. CH 00-4550 m. Salvage cost TK.8984664.00 Fixed </t>
    </r>
    <r>
      <rPr>
        <sz val="11"/>
        <rFont val="Arial"/>
        <family val="2"/>
      </rPr>
      <t>under Mongla upazila</t>
    </r>
  </si>
  <si>
    <r>
      <t xml:space="preserve">201083011 Improvement of Baroipara UP office-Haderhat bazar via Kartickdia bazar Road by BC at Ch. 4300m-4800m &amp; 5226m-5450m. Salvage Amount Tk. 4,27,779.00 </t>
    </r>
    <r>
      <rPr>
        <sz val="11"/>
        <rFont val="Arial"/>
        <family val="2"/>
      </rPr>
      <t>under Bagerhat Sadar upazila</t>
    </r>
  </si>
  <si>
    <r>
      <t xml:space="preserve">201563004-Improvement of Kodalia U.P Office- Aruadehi hat road ch.1400-3480m </t>
    </r>
    <r>
      <rPr>
        <sz val="11"/>
        <rFont val="Arial"/>
        <family val="2"/>
      </rPr>
      <t>under Mollahat upazila</t>
    </r>
  </si>
  <si>
    <r>
      <t xml:space="preserve">201563006-Improvement of Gaula UP-Chanderhat-Faltita Bazar Road by BC at Ch. 2650-4780m. Salvage Amount Tk. 34,25,789 </t>
    </r>
    <r>
      <rPr>
        <sz val="11"/>
        <rFont val="Arial"/>
        <family val="2"/>
      </rPr>
      <t>under Mollahat upazila</t>
    </r>
  </si>
  <si>
    <r>
      <t xml:space="preserve">201733014-Improvement of Rampa UP-Pabantala hat Road Ch.0.00m-2380m &amp; 4646m-5484m .Under Rampal Upozila Bagerhat. Road ID No. 201733014 Salvage cost Tk. 2551146 </t>
    </r>
    <r>
      <rPr>
        <sz val="11"/>
        <rFont val="Arial"/>
        <family val="2"/>
      </rPr>
      <t>under Rampal upazila</t>
    </r>
  </si>
  <si>
    <r>
      <t xml:space="preserve"> 201603012-Improvement of Hoglabunia UP Office - Lakhaner Hat via Nager Hat Road by BC from Ch. 6475m - 7540m Salvage Cost 101477.00  </t>
    </r>
    <r>
      <rPr>
        <sz val="11"/>
        <rFont val="Arial"/>
        <family val="2"/>
      </rPr>
      <t>under Morrelgonj Upazila.</t>
    </r>
  </si>
  <si>
    <r>
      <t xml:space="preserve">201084040-Improvement of Monigonj- Gopalkati- Bishnapur Road from Ch. 823m-1658m. Salvage Cost Tk. 1642597.00 </t>
    </r>
    <r>
      <rPr>
        <sz val="11"/>
        <rFont val="Arial"/>
        <family val="2"/>
      </rPr>
      <t>Bagerhat Sadar upazila</t>
    </r>
  </si>
  <si>
    <r>
      <t xml:space="preserve">201384115-Padonagur masin shop via chato khal to signboard (201384065) </t>
    </r>
    <r>
      <rPr>
        <sz val="11"/>
        <rFont val="Arial"/>
        <family val="2"/>
      </rPr>
      <t>under Kachua upazila</t>
    </r>
  </si>
  <si>
    <r>
      <t xml:space="preserve">201604027 - Improvement of Gabagachia-Burujbaria road. Ch 500m-2150m. Salvage Cost Tk.49606.00 </t>
    </r>
    <r>
      <rPr>
        <sz val="11"/>
        <rFont val="Arial"/>
        <family val="2"/>
      </rPr>
      <t>under Morrelgonj upazila</t>
    </r>
  </si>
  <si>
    <r>
      <t xml:space="preserve">201604140-Improvement of Badshar hat C &amp; B- Hasan Member bari Mazibari road via Tassen Uddin Howlader bari road. Ch00m-2130m. Salvage Cost Tk.172678.00 </t>
    </r>
    <r>
      <rPr>
        <sz val="11"/>
        <rFont val="Arial"/>
        <family val="2"/>
      </rPr>
      <t>under Morrelgonj upazila</t>
    </r>
  </si>
  <si>
    <r>
      <t xml:space="preserve">201564013 - Improvement of Charkuliahat-Takiarkul Road by BC at Ch. 2000m-2950m. Salvage Amount Tk. 2,99,882.00 </t>
    </r>
    <r>
      <rPr>
        <sz val="11"/>
        <rFont val="Arial"/>
        <family val="2"/>
      </rPr>
      <t>under Mollahat upazila201565018 - Improvement of Kahalpur Barapukurpar-Kahalpur H/School via Omar Moulana House Road by BC at Ch. 1002m-1464m under Mollahat upazila</t>
    </r>
  </si>
  <si>
    <r>
      <t xml:space="preserve">201734135- Improvement of Sreefaltola bridge - Jahanjhaia Hospatal road by HBB Ch.00-2187m Salvage Cost TK.1571091.00 </t>
    </r>
    <r>
      <rPr>
        <sz val="11"/>
        <rFont val="Arial"/>
        <family val="2"/>
      </rPr>
      <t>under Rampal Upazila Dist. Bagerhat.</t>
    </r>
  </si>
  <si>
    <r>
      <t xml:space="preserve">Improvement of Khazura Mosaref House-Mohila Madrasha Road By BC from Ch. 00m-1335m Salvage Cost 2,68,017.00 (Road ID No. 201345147) </t>
    </r>
    <r>
      <rPr>
        <b/>
        <sz val="9"/>
        <rFont val="Arial Narrow"/>
        <family val="2"/>
      </rPr>
      <t>under Fakirhat Upazila, Bagerhat.</t>
    </r>
  </si>
  <si>
    <r>
      <t xml:space="preserve">Improvement of Piprardanga - Kaligonj Road Ch. 00m - 1000m (Road ID No. - 201144043) Salvage Cost - Tk. 2830752.00 </t>
    </r>
    <r>
      <rPr>
        <b/>
        <sz val="9"/>
        <rFont val="Arial Narrow"/>
        <family val="2"/>
      </rPr>
      <t>Under Chitalmari Upazila Dist - Bagerhat.</t>
    </r>
  </si>
  <si>
    <r>
      <t xml:space="preserve">Maintenance of Batibari Road from Ch. 00m-296m under </t>
    </r>
    <r>
      <rPr>
        <b/>
        <sz val="9"/>
        <rFont val="Arial Narrow"/>
        <family val="2"/>
      </rPr>
      <t>Sadar</t>
    </r>
    <r>
      <rPr>
        <sz val="9"/>
        <rFont val="Arial Narrow"/>
        <family val="2"/>
      </rPr>
      <t xml:space="preserve"> Upazila, Bagerhat (Road ID : 201085047)</t>
    </r>
  </si>
  <si>
    <r>
      <t xml:space="preserve">Improvement of Chaksiri GC Road - Midevangha Khal Road Ch. 00m - 840m (Road ID No. - 201735171) Salvage Cost - Tk. 651882.00 </t>
    </r>
    <r>
      <rPr>
        <b/>
        <sz val="9"/>
        <rFont val="Arial Narrow"/>
        <family val="2"/>
      </rPr>
      <t>Under Rampal Upazila Dist - Bagerhat.</t>
    </r>
  </si>
  <si>
    <r>
      <t xml:space="preserve">Improvement of Dhansagor Union WAPDA Road - Matrivasa Collage via Master Abdul Kader Siqder Bari Road Matrivasa Collage North side via Master Abdul Kader Siqdiker Bari Road improvement Ch. 00-1535 m (Road ID No 201774051) Salvage Amount Tk. 386708.00 </t>
    </r>
    <r>
      <rPr>
        <b/>
        <sz val="9"/>
        <rFont val="Arial Narrow"/>
        <family val="2"/>
      </rPr>
      <t>Under Sharankhola Upazila Dist Bagerhat.</t>
    </r>
  </si>
  <si>
    <r>
      <t xml:space="preserve">IImprovement of Road by RCC at (a) Rampal-Bashtoli UP Road (Length - 1205m) Salvage Cost 2,67,347.00 (Road ID No. 201733006), (b) Womem's Hostel-Somata Dormatory (Length - 130m), (c) UNO Quarter Connecting Road (Length - 58m), (d) Sheikh Rasel Children Park Road (Length - 140m) &amp; (e) Upazila Parishad Stage Connecting Road (Length - 50m) </t>
    </r>
    <r>
      <rPr>
        <b/>
        <sz val="12"/>
        <rFont val="Arial Narrow"/>
        <family val="2"/>
      </rPr>
      <t>under Rampal Upazila, Bagerhat.</t>
    </r>
  </si>
  <si>
    <r>
      <t xml:space="preserve">Construction of Public Toilet at Rampal Bus Stand </t>
    </r>
    <r>
      <rPr>
        <b/>
        <sz val="12"/>
        <rFont val="Arial Narrow"/>
        <family val="2"/>
      </rPr>
      <t>under Rampal Upazila, Bagerhat</t>
    </r>
  </si>
  <si>
    <r>
      <t xml:space="preserve">Improvement of Kachua Bazar RCC Drain Effective Length 618m </t>
    </r>
    <r>
      <rPr>
        <b/>
        <sz val="12"/>
        <rFont val="Arial Narrow"/>
        <family val="2"/>
      </rPr>
      <t>Under Kachua Upazila Dist Bagerhat.</t>
    </r>
  </si>
  <si>
    <r>
      <t xml:space="preserve">201604011 -Improvement of Chingrakhali - Dharadoha Road By BC from Ch. 750m - 1750m Salvage Cost 2140766.00  </t>
    </r>
    <r>
      <rPr>
        <sz val="11"/>
        <rFont val="Arial"/>
        <family val="2"/>
      </rPr>
      <t>under Morrelgonj Upazila.</t>
    </r>
  </si>
  <si>
    <r>
      <t xml:space="preserve">1. Construction of Public Toilet Near Muktijhoddah Complex </t>
    </r>
    <r>
      <rPr>
        <b/>
        <sz val="12"/>
        <rFont val="Arial Narrow"/>
        <family val="2"/>
      </rPr>
      <t>Under Kachua Upazila Dist Bagerhat.</t>
    </r>
    <r>
      <rPr>
        <sz val="12"/>
        <rFont val="Arial Narrow"/>
        <family val="2"/>
      </rPr>
      <t xml:space="preserve">
2. Construction of Public Toilet Near Kacha Bazar </t>
    </r>
    <r>
      <rPr>
        <b/>
        <sz val="12"/>
        <rFont val="Arial Narrow"/>
        <family val="2"/>
      </rPr>
      <t>Under Kachua Upazila Dist Bagerhat.</t>
    </r>
    <r>
      <rPr>
        <sz val="12"/>
        <rFont val="Arial Narrow"/>
        <family val="2"/>
      </rPr>
      <t xml:space="preserve">
</t>
    </r>
  </si>
  <si>
    <r>
      <t xml:space="preserve">201582006-Construction of 90.00m Long PSC Girder Bridge on Chaterhat GC-Banshtola GC-Joymonirghol Baddamary Road at Ch 6600m </t>
    </r>
    <r>
      <rPr>
        <sz val="11"/>
        <rFont val="Arial"/>
        <family val="2"/>
      </rPr>
      <t>Under Mongla upazila.</t>
    </r>
  </si>
  <si>
    <r>
      <t xml:space="preserve">201582005-Development of Mongla- Mithakhali- Mallikerbar Rampal Road by BC. CH 4550-8340 m. Salvage cost TK.4928783.00 Fixed(2nd Call) </t>
    </r>
    <r>
      <rPr>
        <sz val="11"/>
        <rFont val="Arial"/>
        <family val="2"/>
      </rPr>
      <t>under Mongla upazila</t>
    </r>
  </si>
  <si>
    <r>
      <t xml:space="preserve">Construction of (3.50mX3.50m) RCC Box Culvert at Rayenda Pilot High School Hostel </t>
    </r>
    <r>
      <rPr>
        <b/>
        <sz val="12"/>
        <rFont val="Arial Narrow"/>
        <family val="2"/>
      </rPr>
      <t>under Sharankhola Upazila, Bagerhat</t>
    </r>
  </si>
  <si>
    <r>
      <t xml:space="preserve">Improvement of Nalua Petnimari Road Ch. 1100m - 2010m (Road ID No. - 201144035) </t>
    </r>
    <r>
      <rPr>
        <b/>
        <sz val="9"/>
        <rFont val="Arial Narrow"/>
        <family val="2"/>
      </rPr>
      <t>Under Chitalmari Upazila Dist - Bagerhat.</t>
    </r>
  </si>
  <si>
    <r>
      <t xml:space="preserve">Improvement of Mongoler Hat- Bhatkhali Hat via Mollabari RNGPS Road Ch. 00-1000m (Road ID No 201605076) </t>
    </r>
    <r>
      <rPr>
        <b/>
        <sz val="9"/>
        <rFont val="Arial Narrow"/>
        <family val="2"/>
      </rPr>
      <t>Under Morrelgonj Upazila Dist Bagerhat.</t>
    </r>
  </si>
  <si>
    <r>
      <t xml:space="preserve">201733009-Periodic Maintenance of Perikhali GC-Hurka UP Road from Ch. 00m-1860m </t>
    </r>
    <r>
      <rPr>
        <sz val="11"/>
        <rFont val="Arial"/>
        <family val="2"/>
      </rPr>
      <t>Under Rampal upazila.</t>
    </r>
  </si>
  <si>
    <r>
      <t xml:space="preserve">201563006-Improvement of Gaula UP-Chanderhat-Faltita Bazar Road by BC at Ch.4780-6200m. Salvage Amount Tk.83,758 </t>
    </r>
    <r>
      <rPr>
        <sz val="11"/>
        <rFont val="Arial"/>
        <family val="2"/>
      </rPr>
      <t>under Mollahat upazila</t>
    </r>
  </si>
  <si>
    <r>
      <t xml:space="preserve">Improvement of Sannashi Lanuch ghat Baniakhali Morrelgonj GCCR Road Ch. 00-488m (Road ID No 201604051) Salvage Amount Tk. 485618.00 </t>
    </r>
    <r>
      <rPr>
        <b/>
        <sz val="9"/>
        <rFont val="Arial Narrow"/>
        <family val="2"/>
      </rPr>
      <t>Under Morrelgonj Upazila Dist Bagerhat.</t>
    </r>
  </si>
  <si>
    <r>
      <t xml:space="preserve">Construction of RCC Ghatla at Khaserhat GC </t>
    </r>
    <r>
      <rPr>
        <sz val="11"/>
        <rFont val="Arial"/>
        <family val="2"/>
      </rPr>
      <t>Under Chitalmari upazila.</t>
    </r>
  </si>
  <si>
    <r>
      <t xml:space="preserve">201774025: Improvement of Khada-North Tafalbari-Mourasi Bazar Road by BC at Ch.00m-2000m. Salvage Amount Tk. 3,78,627.00 (2nd Call) </t>
    </r>
    <r>
      <rPr>
        <sz val="11"/>
        <rFont val="Arial"/>
        <family val="2"/>
      </rPr>
      <t>under Sharankhola upazila</t>
    </r>
  </si>
  <si>
    <r>
      <t xml:space="preserve">201734069-Construction of 48.00m Long RCC Girder Bridge on Gourbamha G.C-Konyadubi Kheya Ghat Road at Ch 1850m </t>
    </r>
    <r>
      <rPr>
        <sz val="11"/>
        <rFont val="Arial"/>
        <family val="2"/>
      </rPr>
      <t>Under Rampal upazila.</t>
    </r>
  </si>
  <si>
    <t>Bandarban</t>
  </si>
  <si>
    <t xml:space="preserve">Mr U.T Mong Madhyampara , Bandarban </t>
  </si>
  <si>
    <t>utmong71@yahoo.com</t>
  </si>
  <si>
    <t xml:space="preserve">a) Improvement of Holudia- Vaggakul- Tankabati via Chimbuk RHD Road (Ch.13670-16000m) (Effective Length 2330m)   B)   Improvement of Holudia- Vaggakul- Tankabati via Chimbuk RHD Road (Ch.16000-18200m) (Effective Length 2200m)   C)   Improvement of Holudia- Vaggakul- Tankabati via Chimbuk RHD Road (Ch.18200m-20450m) (Effective Length 2250m)     Road ID NO 403143005                               </t>
  </si>
  <si>
    <t>DDRRIP-3HD</t>
  </si>
  <si>
    <t>13/06/2019</t>
  </si>
  <si>
    <t>25/08/2020</t>
  </si>
  <si>
    <t>Improvement of Chemedolu para-Kuhalong UP Road 0.00-5000m Effective Length 5000m   Road ID No 403143004.</t>
  </si>
  <si>
    <t>27/07/2020</t>
  </si>
  <si>
    <t>Improvement of Chemedolu para-Kuhalong UP Road 5000m -10000m Effective Length 5000m   Road ID No 403143004.</t>
  </si>
  <si>
    <t>28/06/2020</t>
  </si>
  <si>
    <t xml:space="preserve">M/S Emmu Coun: &amp; Hasan Ent:  (JV) </t>
  </si>
  <si>
    <t>emuhasanjv@gmail.com</t>
  </si>
  <si>
    <t>Construction of 35.00m Long PSC Girder Bridge On Bikirichar- Muslimpara Road . Ch. 401.00m, ID No . 403145028</t>
  </si>
  <si>
    <t>15/07/2020</t>
  </si>
  <si>
    <t>21/07/2021</t>
  </si>
  <si>
    <t>M/S Emmu Construction Chandra Mohan Member Para, Ward No-02, Bandarban Municipality, Bandarban.</t>
  </si>
  <si>
    <t xml:space="preserve">emmuconstruction@gmail.com </t>
  </si>
  <si>
    <t>M/S Hasan Enterprise Zella Porishod Market, 31, T.A Road, Brahmanbaria-3400.</t>
  </si>
  <si>
    <t>md.khairulhasan399@yahoo.com</t>
  </si>
  <si>
    <t>M/S M.M Traders &amp; Mominul Hoque (JV)</t>
  </si>
  <si>
    <t xml:space="preserve">mqandmmtjv@gmail.com </t>
  </si>
  <si>
    <t>Improvement of K B Road -Kanapara Road at (Ch.0.00-3000.00m)Effective length=3000.00m;ID No.403145008</t>
  </si>
  <si>
    <t>19/09/2020</t>
  </si>
  <si>
    <t>18/10/2021</t>
  </si>
  <si>
    <t xml:space="preserve">M/S M.M Traders Bandarban Bazar, Bandarban </t>
  </si>
  <si>
    <t>chakrabortybban123@gmail.com</t>
  </si>
  <si>
    <t xml:space="preserve">M/S Mominul Hoque Bhairab,Kishoreganj. </t>
  </si>
  <si>
    <t>ms.mominul@yahoo.com</t>
  </si>
  <si>
    <t>Improvement of K B Road -Bandarban University Connecting Road at (Ch.0.00-2000.00m)Effective length=2000.00m;ID No.403144055</t>
  </si>
  <si>
    <t>Rehabilitation of Chimbuk R &amp; H Road to Hativanga Tripura para Road (Ch.0.00-755m)  Effective length =755.00m; ID No 403144055</t>
  </si>
  <si>
    <t>25/10/2020</t>
  </si>
  <si>
    <t>26/10/2021</t>
  </si>
  <si>
    <t>S. Ananta Bikash Tripura,Milonpur, Khagrachari</t>
  </si>
  <si>
    <t>S.Anantabikastripura@yahoo.com</t>
  </si>
  <si>
    <t xml:space="preserve">A) Construction of 35.00m Long PC Girder Bridge on Bangchari Road. (Rowangchari -Bangchari-Road) at Ch.4942m.Construction of 40.00m Long PC Girder Bridge on Bangchari Road. (Rowangchari-Bangchari Road) at Ch. 5580 m ID No 403893001  B) Construction of 90.00m PC Girder Bridge on Bangchari Road ( Rowangchari -Bangchari Road) . at Ch.265m. ID No 403893001. </t>
  </si>
  <si>
    <t xml:space="preserve">Mr U.T Mong Madhyampara ,Bandarban </t>
  </si>
  <si>
    <t>Improvement of Rowangchari Gheraw Road. (Ch.3020-7650m)</t>
  </si>
  <si>
    <t>16/01/2020</t>
  </si>
  <si>
    <t>15/01/2021</t>
  </si>
  <si>
    <t>M/S HASAN ENTERPRISE &amp; M M TRADERS (JV)</t>
  </si>
  <si>
    <t>heandmmtjv@gmail.com</t>
  </si>
  <si>
    <t xml:space="preserve">Improvement of Bengchari Road (Rowangchari-Bengchari Road) (Ch: 5740m-11200m) Effective Legth =5460m ID No 403893001 </t>
  </si>
  <si>
    <t>16//09/2020</t>
  </si>
  <si>
    <t>Mohammed Eunus &amp; Brothers(Pvt Ltd, Panchlaish , Chittagong</t>
  </si>
  <si>
    <t>mebl.bd@gmail.com</t>
  </si>
  <si>
    <t>A) Improvement of Bangchari Road (Rowangchari -Bangchari Road at (Ch.00m-5740m) ID No. 403893001 B) Rehabilation of Rowangchari Bazar G.C Road at (00m-965m. ID No 403892002</t>
  </si>
  <si>
    <t>16/7/2021</t>
  </si>
  <si>
    <t xml:space="preserve">Rehabilitation of Kalaghata to Taracha UP Office Road. Ch. 350.00-5120.00m Effective Length 4770.00m ID No 403893004. </t>
  </si>
  <si>
    <t>emmuconstruction@gmail.com</t>
  </si>
  <si>
    <t>AC-UT (JV)</t>
  </si>
  <si>
    <t>acutjv81@gmail.com</t>
  </si>
  <si>
    <t>Improvement of Lama Mukh to Silartua Road by HBB (Ch.3300-8000m (Effective Length 4700m) Road ID NO 403513008</t>
  </si>
  <si>
    <t>13/08/2020</t>
  </si>
  <si>
    <t>M/S Abser Construction Member Para, Ward No-8, Bandarban Pourashava. Bandarban.</t>
  </si>
  <si>
    <t>abser81bandarban@gmail.com</t>
  </si>
  <si>
    <t>Improvement of Silartuah Rupashipara. (HBB) Road .Ch: 1650m-6200m) Effective Length = 4550m. ID No.403513001</t>
  </si>
  <si>
    <t>15/03/2020</t>
  </si>
  <si>
    <t>22/09/2021</t>
  </si>
  <si>
    <t>Rehabilitation of Rajbari - Lama Rupashipara road (Ch. 0.00 -3010.00m)    Effective Length 3010.00m;    ID No. 403515014</t>
  </si>
  <si>
    <t>20/07/2020</t>
  </si>
  <si>
    <t>19/07/2021</t>
  </si>
  <si>
    <t>i) Improvement of Babu para -up Nungkyomey house road Ch. 0.00-600m Effective Length 600m ID No. 403045018 ii) Improvement of Noa Bazar - Marma para road Noapara GPS road via marma para Bonik para road Ch. 00.00-1320.00m Effective Length 1320.00m ID No. 403044008 iii) Improvement of Noa para Roambow -Moncha para Road Ch. 00.00-1629.00m  Effective Length 1629.00m ID No 403044005 iv) Improvement of Bagan para Jamey Mosque via Monu Member House Up to PKO Bridge Noad Ch. 00.00-1320.00m Effective Length 1320m ID No. 4030445013 v) Improvement  of Noa para Centre Jamey Mosque Road - via Mohamad Sarber house Up to Kasem Member House road Ch. 00.00-800.00m  Effective Length = 800.00mm. ID No.403045012</t>
  </si>
  <si>
    <t>Rehabilitation of Ruma BattaliBazar R&amp; H Road -Galanga UP Office Road at Ch. 0.00m-6055.00m Effective Length 6055.00m,ID No 403913004</t>
  </si>
  <si>
    <t>13/07/2020</t>
  </si>
  <si>
    <t>19/01/2022</t>
  </si>
  <si>
    <t>Rehabilitation of UZ HQ - Munnuam Bazar Via Paindu UP Office Road at Ch 00.00m-7540.00m   Effective Length 7540.00m,ID No 403913002</t>
  </si>
  <si>
    <t>16/07/2020</t>
  </si>
  <si>
    <t>22/01/2022</t>
  </si>
  <si>
    <t xml:space="preserve">M/S Hasan Ent: &amp; U T Mong (JV) </t>
  </si>
  <si>
    <t>seutbandarban@gmail.com</t>
  </si>
  <si>
    <t>Rehabilitation of UZ HQ - Munnuam Bazar Via Paindu UP Office Road at Ch 7540.00m-13572m   Effective Length 6032.00m,ID No 403913002</t>
  </si>
  <si>
    <t>M/s.N.S.U.T(Jv)</t>
  </si>
  <si>
    <t>nsutmongjv19@gmail.com</t>
  </si>
  <si>
    <t>i) Construction of 45.0m long RCC Girder Bridge on Tumbru GC road Ch. 18.50Km. ii) Construction of 32.0m long PSC Girder Bridge on Tumbru GC road Ch. 19.50Km. (Road ID. 403732006) iii) Construction of 32.0m long PSC Girder Bridge on Sonaichari UP - Panjakhana Bazar RHD road N-Chhari part road Ch. 2.60Km. iv) Construction of 12.0m long RCC Girder Bridge on Sonaichari UP - Panjakhana Bazar RHD road N-Chhari part road Ch. 3.10Km. (Road ID No. 403733014).</t>
  </si>
  <si>
    <t>21/09/2021</t>
  </si>
  <si>
    <t>M/S. Noor Syndicate Sattar Chamber (1st Floor), 52, Katalgonj, Panchlaish, Chittagong.</t>
  </si>
  <si>
    <t>noorsyndicate@yahoo.com</t>
  </si>
  <si>
    <t>Improvement of Chakdhala Bazar- Ashartali BGB Camp Road. Ch. 0.00m-4500m Effective length 4425 m ID No 403733006</t>
  </si>
  <si>
    <t>18/12/2020</t>
  </si>
  <si>
    <t>i) Improvement of Sonaichari UP- Panjakana Bazar RHD Road N. Chhari Part Ch. 1250m-2250 m Effective length 956m ID No 403733014 ii) Improvement of Tumbru GC-Kutupalong RHD Road Ch. 6000m-9200m Effective length 3176 m ID No 403732009</t>
  </si>
  <si>
    <t>26/12/2019</t>
  </si>
  <si>
    <t>18/04/2021</t>
  </si>
  <si>
    <t>Rehabilitation of Naikhongchari UZ HQ-Alikadam UZ HQ Road via Dochari UP Road . (Ch.15050m-18350m) Effecftive Length: 3010.00mID No: 403732007</t>
  </si>
  <si>
    <t>Improvement of Baischari UPC-Dochari UPC via Longgudhu Mukh Bakkhali Road (Ch.7000m-12000m)Effective Length : 4832.00m ID No 403733002</t>
  </si>
  <si>
    <t>M/S Emu Construction &amp; Hasan Enterprise (JV)</t>
  </si>
  <si>
    <t>i) Construction of 33.0m long RCC Girder Bridge on Naikhongchari UZ HQ-Alikadam UZ HQ Road via Dochari UP Road Ch. 18.50km ID No 403732007   Ii) Construction of 33.00m long RCC Girder Bridge On Naikhongchari UZ HQ-Alikadam UZ HQ Road via Dochari UP Road Ch. 17.00km ID No. 403732007   iii) Construction of 22.00m long RCC Girder Bridge On Naikhongchari UZHQ Road via Dochari UP Road via Dochari UP Road Ch.17.50km ID No 403732007   iv) Construction of 32.00m long PC Girder Bridge On Baischari UPC-Dochari UPC via Longgudhu Mukh Bakkhali Road . Ch. 12.00km ID No.403733002</t>
  </si>
  <si>
    <t>19/12/2021</t>
  </si>
  <si>
    <t>Rehabilitation of Naikhongchari UZ HQ - Alikadam UZ HQ Road via Dochari UP road (Ch. 18350 - 23350m)  Effective Length 5000m;   ID No. 403732007</t>
  </si>
  <si>
    <t>30/06/2020</t>
  </si>
  <si>
    <t>29/12/2020</t>
  </si>
  <si>
    <t>Improvement of Baischari UPC - Dochari UPC via Longgudhu mukh Bakkhali Road (Ch. 12000 - 17000.00m)   Effective Length 5000.00m;     ID No. 403733002</t>
  </si>
  <si>
    <t>23/07/2020</t>
  </si>
  <si>
    <t>Improvement of Baischari UPC - Dochari UPC via Longgudhu mukh Bakkhali Road (Ch. 12000 - 17000.00m)   Effective Length 5000.00m;     ID No. 403733003</t>
  </si>
  <si>
    <t>Improvement of Baischari UPC - Dochari UPC via Longgudhu mukh Bakkhali Road (Ch. 12000 - 17000.00m)   Effective Length 5000.00m;     ID No. 403733004</t>
  </si>
  <si>
    <t>i) Construction of 96.00m long RCC Girder Bridge with 32.00m via Duct on Baischari UPC-Dochari Upc via Longgudhu mukh Ch: 9.50km; ID No. 403733002 ii) Costruction of 64.00m long RCC Girder Bridge on Baischari UPC- Dochari UPC via Longgudhu mukh Ch: 7.50km; IDNo 403733002</t>
  </si>
  <si>
    <t>27/01/2020</t>
  </si>
  <si>
    <t>26/11/2021</t>
  </si>
  <si>
    <t xml:space="preserve">M/S N.I Chowdhury Construction </t>
  </si>
  <si>
    <t>nichowdhury944@gmail.com</t>
  </si>
  <si>
    <t>Construction RCC Drain at Ruma Bazer  for Ch. 00-142m. Under Ruma Upazila ,Dist Bandarban .</t>
  </si>
  <si>
    <t>UTMIDP</t>
  </si>
  <si>
    <t>18/05/20</t>
  </si>
  <si>
    <t xml:space="preserve">M/S Mintu Enterprise </t>
  </si>
  <si>
    <t>msmintuenterprise72@gmail.com</t>
  </si>
  <si>
    <t xml:space="preserve">Improvement of RCC Road part-A Ruma Bazar Hori Mondir-Saikat para Eden para Road at Ch. 00m-310m Part-B Ruma Bazar B-Block Resident area Road at Ch.00109m . Part-C Ruma bazar Model Parimary Govt. School-Sangu River ghat Rest part Road at Ch. 024m-069m Part-D Ruma bazar Bemama Mohal - Lungihiri Student Hostel Road at Ch. 00-115m Under Ruma Upazila Dist. Banderban. </t>
  </si>
  <si>
    <t>M/S Chowdhury Builders</t>
  </si>
  <si>
    <t>farukbbn15@gmail.com</t>
  </si>
  <si>
    <t>1 Improvement of Thanchi-Thanchi- Shajahanpara- Zinnapara RCC Drain &amp; L Drain at Ch. 00- 1183m. Effective Length 916m Under Thanchi Upazila Dist. Bandarban 2 Improvement of Thanchi-Thanchi Sadar UP office via Thanchi College L Drain at Ch. 00- 530m. Effective Length 172m Under Thanchi Upazila Dist. Bandarban</t>
  </si>
  <si>
    <t>21/05/2020</t>
  </si>
  <si>
    <t>13/11/2020</t>
  </si>
  <si>
    <t xml:space="preserve">M/S Mon Traders </t>
  </si>
  <si>
    <t>moontraderscht@gmail.com</t>
  </si>
  <si>
    <t>1 Improvement of Thanchi-Thanchi- Shajahanpara- Zinnapara BC road at Ch. 00- 1183m. Effective Length 1041m Under Thanchi Upazila Dist. Bandarban 2 Improvement of Thanchi-Thanchi Sadar UP office via Thanchi College BC road at Ch. 00- 530m. Effective Length 515m Under Thanchi Upazila Dist. Bandarban</t>
  </si>
  <si>
    <t>M/S ARP Traders</t>
  </si>
  <si>
    <t>msarptraderskhan@gmail.com</t>
  </si>
  <si>
    <t>1 Improvement for Internal RCC Road of Upazila Parishad Complex 270m Under Naikhyongchari Upazila. Dist. Bandarban2 Improvement for Internal RCC Road of Naikhyongchari Bazar GC Under Naikhyongchari Upazila. Dist. Bandarban</t>
  </si>
  <si>
    <t>Improvement of Road from Upaban Lake- Naikhyongchari HQ Bazar GC by 25mm thik Bitumininus Carpeting with 7mm Seal Coat from Ch. 0.0m- 1000m Under Naikhyongchari Upazila. Dist Bandarban. Road ID No. 403733075</t>
  </si>
  <si>
    <t xml:space="preserve">1) Improvement of BC Road from Naijhyongchari Upazilla HQ Fultali BGB Camp Road by 25mm thick Bituminous Carpeting with 7mm Seal Coat from Ch. 0.0m -750 Under Naikhyongchari Upazila Dist. Bandarban.   2) Improvement of Main BC Road to Soinic Line &amp; MT Line to Mosque Ch. 0.00m 385m  Under Upazila Dist. Bandarban. </t>
  </si>
  <si>
    <t>14/06/20</t>
  </si>
  <si>
    <t>13/06/21</t>
  </si>
  <si>
    <t xml:space="preserve">M/S Arman Construction </t>
  </si>
  <si>
    <t>armanconstruction16@gmail.com</t>
  </si>
  <si>
    <t>Improvement for RCC U-Drain in Naikhyongchari Upazilla HQ from Rahim HQ Karim and 2 nos word Side of H/Q Uur Islam from Ch. 0.00-300m Under Naikhyongchari Upazila Dist. Bandarban.</t>
  </si>
  <si>
    <t>24/06/2020</t>
  </si>
  <si>
    <t>16/11/2020</t>
  </si>
  <si>
    <t xml:space="preserve">M/S Emmu Construction </t>
  </si>
  <si>
    <t xml:space="preserve">Rehabilitation of Lama-Suwalac Road from Ch:00-2000m Under Upazila Lama: District Bandarban. </t>
  </si>
  <si>
    <t>FDDRIRP</t>
  </si>
  <si>
    <t>19/07/2020</t>
  </si>
  <si>
    <t xml:space="preserve">Rehabilitation of Lama-Suwalac Road from Ch:9100-12350m,12350-12950m&amp;12950-14500 UnderLama Upazila: District Bandarban. </t>
  </si>
  <si>
    <t xml:space="preserve">M/S Modina Construction </t>
  </si>
  <si>
    <t>madinacon19@gmail.com</t>
  </si>
  <si>
    <t>Rehabilitation of  Sonaichari (R&amp;H) Road -Ruposi para Road from Ch:00-1000m Under AlikadamUpazila: District Bandarban. Road ID No 403043008</t>
  </si>
  <si>
    <t>17/06/2020</t>
  </si>
  <si>
    <t>M/S Lumbini Enterprise North Kalindipur Rangamati</t>
  </si>
  <si>
    <t>chiranjibchakma61@gmail.com</t>
  </si>
  <si>
    <t>Rehabilitation of Udalbunia-Jhanaka Road Start from Udalbunia -Rajvilla Road at Ch. 5+-500-7+995 ID No. 403143002</t>
  </si>
  <si>
    <t>RIDPCHT-2</t>
  </si>
  <si>
    <t>18/10/18</t>
  </si>
  <si>
    <t>19/9/19</t>
  </si>
  <si>
    <t xml:space="preserve">M/S M.M Traders </t>
  </si>
  <si>
    <t>Construction of 45.0m long RCC GIRDER Bridge on Thanchi - Balipara road at ch. 1958.0mID NO 403952001</t>
  </si>
  <si>
    <t>17/02/2019</t>
  </si>
  <si>
    <t>Mr.U.T.Mong. Maddyam para Bandarban</t>
  </si>
  <si>
    <t>Construction of 33.0M long RCC Girder Bridge on Shelertua - Rupashipara road at Ch.930M .ID.No.403513010.</t>
  </si>
  <si>
    <t>25/11/18</t>
  </si>
  <si>
    <t>Toma Construction  &amp; CO LTD Mazahar (JV)</t>
  </si>
  <si>
    <t>tcclmaz18@gmail.com</t>
  </si>
  <si>
    <t>Construction of 184.00m Long PC with RCC Girder Bridge on Shelertua-Rupashi para Road at Ch.170m.ID No. 403513010</t>
  </si>
  <si>
    <t>18/01/2021</t>
  </si>
  <si>
    <t>Toma Construction &amp; Co. Limited Toma Tower, 77/1, Kakrail, Ramna, Dhaka-1000</t>
  </si>
  <si>
    <t>tomaconst1964@yahoo.com</t>
  </si>
  <si>
    <t>M/S MA Zaher Mollika, 250, West bagichagoan, Cumilla</t>
  </si>
  <si>
    <t>alhajmdabuzaher@yahoo.com</t>
  </si>
  <si>
    <t>M/S PK AC (JV) Bandarban Sadar, Bandarban</t>
  </si>
  <si>
    <t>pkacjv@gmail.com</t>
  </si>
  <si>
    <t>Construction of 75m long PC Grider Bridge on Fasiakhali - Alikadam Main (R&amp;H) road - Ali's Suronga road at Ch. 2600m  ID No. 403513012</t>
  </si>
  <si>
    <t>21/5/2020</t>
  </si>
  <si>
    <t>Ms Prasanna kanti Amu haspatal raod, 6 no ward bandarban</t>
  </si>
  <si>
    <t>msamubban@gmail.com</t>
  </si>
  <si>
    <t>Construction of 75m long PC Grider Bridge on Fasiakhali - Alikadam Main (R&amp;H) road - Ali's Suronga road at Ch. 2600m  ID No. 403513013</t>
  </si>
  <si>
    <t>Construction of 75m long PC Grider Bridge on Fasiakhali - Alikadam Main (R&amp;H) road - Ali's Suronga road at Ch. 2600m  ID No. 403513014</t>
  </si>
  <si>
    <t>M/S Absar Construction</t>
  </si>
  <si>
    <t>Construction of 33.0m long RCC Girder Bridge on Lemuchari BDR Camp - Bahirmath - Kalurghat Road. (Lemuchari BGB Camp - Muthongpara Road via Kalurghat - Painchari Murongpara road). ( Dochari UP Office (Lemuchari) - Powamohuri Bazar via Kalurghat, Paincahri BGB Camp, Dochari BGB Camp, Murong Para BGB Camp road)  Ch.5110m.ID.No.403733008.</t>
  </si>
  <si>
    <t>16/11/2017</t>
  </si>
  <si>
    <t>28/01/2019</t>
  </si>
  <si>
    <t>M/S Al Noor Enterprise Cox`sbazar</t>
  </si>
  <si>
    <t>alnoorenterprise_egp@yahoo.com</t>
  </si>
  <si>
    <t>Development of Lemuchari BDR Camp-Bahirmath-Kalurghat Road Lemuchari BGB Camp - Mathongpara Via Kalurghat -Painchari- Murongpara  Road Ch.5100-7400m ID No 403733001</t>
  </si>
  <si>
    <t>14/5/18</t>
  </si>
  <si>
    <t>30/07/2020</t>
  </si>
  <si>
    <t>S.Ananta Bikash Tripura, Milonpur, Khagrachari</t>
  </si>
  <si>
    <t>Improvement of Lemuchari BDR Camp -Bahirmath - Kalurghat Road Lemuchari BGB Camp- Mathongpara Road via Kalurghat - Painchari Murongpara road from (Ch.7400m- 10650) m Effective Length 3250m) Road ID 403733008.</t>
  </si>
  <si>
    <t>16/10/2020</t>
  </si>
  <si>
    <t>AC &amp; PC  (JV)</t>
  </si>
  <si>
    <t>acpkjv81@gmail.com</t>
  </si>
  <si>
    <t>Construction of 99.10m Long PSC Girder Bridge on Kalaghata to Taracha Up Office road at (ch.5.250km)  ID No. 403893004  under Rowagchari Upazila</t>
  </si>
  <si>
    <t>14/03/19</t>
  </si>
  <si>
    <t>26/5/2020</t>
  </si>
  <si>
    <t xml:space="preserve">Construction of 68.0m Long PC Girder Bridge on Thana HQ Ruma Mukh - Gallanga UP Office Road at ch.1120.0m ID No 403913003 </t>
  </si>
  <si>
    <t>29/08/17</t>
  </si>
  <si>
    <t>S. Ananta Bikash Tripura, Milonpur, Khagrachari</t>
  </si>
  <si>
    <t>Construction of 1 nos Sanitary Latrine., Re-excavition of shilak Khal-320m, Construction of 3 nos small size pump house.,Construction of RCC open Irrigation Canal, Repair of Return Wall, &amp; CC bolck, Construction of one store room</t>
  </si>
  <si>
    <t>SSSWRDP</t>
  </si>
  <si>
    <t xml:space="preserve">Mr.UT Mong ,Maddampara, Bandaran </t>
  </si>
  <si>
    <t xml:space="preserve">Construction of 69.00m RCC Girder Bridge on Ruma Bazar Remakri UP Office Road at Ch. 0.00m  Under Ruma Upazila Dist: Bandarban. </t>
  </si>
  <si>
    <t>LBC</t>
  </si>
  <si>
    <t>4,77,98,850.393</t>
  </si>
  <si>
    <t>21/06/2020</t>
  </si>
  <si>
    <t>M/S Azad &amp; Brothers Member Para Bandarban</t>
  </si>
  <si>
    <t>ms.azadandbrothers.bban@gmail.com</t>
  </si>
  <si>
    <t>M/S M R Enterprise   Banarupa Para Ward No-6, Bandarban Sadar.</t>
  </si>
  <si>
    <t>mrenterprisebbn@gmail.com</t>
  </si>
  <si>
    <t>26/12/2020</t>
  </si>
  <si>
    <t>M/S Moon Traders Rukhui Chowdhury Para, Mohila College Road, Khagrachari Sadar, Khagrachari.</t>
  </si>
  <si>
    <t>30/12/2020</t>
  </si>
  <si>
    <t>M/S  Emu Construction &amp; Hasan Enterprise JV</t>
  </si>
  <si>
    <t>31/03/2021</t>
  </si>
  <si>
    <t xml:space="preserve">M/S Joy Construction Bangmura Bottoli Para, 339 No. Bekhang Mouza, PO+ Thana: Rowangchori </t>
  </si>
  <si>
    <t>joyconstructionbban@gmail.com</t>
  </si>
  <si>
    <t>Lama-Sonaichari via Rupashipara –Mong Pru Para Road</t>
  </si>
  <si>
    <t>M/S Shah Jabbaria Construction -MAC(JV)</t>
  </si>
  <si>
    <t>tituandmac@gmail.com</t>
  </si>
  <si>
    <t>22/12/2020</t>
  </si>
  <si>
    <t>14/4/2021</t>
  </si>
  <si>
    <t>M/S. Shah Jabbaria Construction &amp; Co.   69/7, Mohammadia Plaza, Reazuddin Bazar, Chittagong.</t>
  </si>
  <si>
    <t>tituinc@gmail.com</t>
  </si>
  <si>
    <t>M/S. Manjurul Alam Chy. 88, CDA Avenue, Muradpur, Panchlaish, Chittagong-4203</t>
  </si>
  <si>
    <t>machy_471@yahoo.com</t>
  </si>
  <si>
    <t>14/04/2021</t>
  </si>
  <si>
    <t>Ratansen Tanchangya Balaghata Kabiraj Para Ward No-01 Bandarban Municipality Bandarban</t>
  </si>
  <si>
    <t>ratansentanchangya@gmail.com</t>
  </si>
  <si>
    <t>24/12/2020</t>
  </si>
  <si>
    <t>M/S R Islam Enterprise Bazar Area, Mosjid Market, 4 No Ward, Bandarban Sadar, Bandarban.</t>
  </si>
  <si>
    <t>msrislamenterprise@gmail.com</t>
  </si>
  <si>
    <t>M/S Global Enterprise 5 No Ward Paurasava Bandarban, Bandarban Hill District.</t>
  </si>
  <si>
    <t>global.bandarban@gmail.com</t>
  </si>
  <si>
    <t>27/11/2020</t>
  </si>
  <si>
    <t>M/S Hasan Enterprise &amp; UT Mong (JV)</t>
  </si>
  <si>
    <t>M/S S.R Trading East Nasirabad, (2nd Floor) Shahi Jame Masjid Market, Khulshi, Chattogram.</t>
  </si>
  <si>
    <t>mssrtrading85@gmail.com</t>
  </si>
  <si>
    <t>28/12/2020</t>
  </si>
  <si>
    <t>M/S Friends Traders   Ward-3, Memberpara, Bandarban</t>
  </si>
  <si>
    <t>msfriendstraders@yahoo.com</t>
  </si>
  <si>
    <t>M/S Miraz Enterprise West Hatimara, 73 No Nanacrom Para, Naniarchar, Rangamati Hill District</t>
  </si>
  <si>
    <t>mirazenterprise11@gmail.com</t>
  </si>
  <si>
    <t>Mr Harunur Radid bandarban bazar, 4 no ward, bandarban</t>
  </si>
  <si>
    <t>mrhrbban@gmail.com</t>
  </si>
  <si>
    <t>M/S Iftiha Enterprise   Nazir Member Para, Word No-5, Noya Para, Alikadam, Bandarban.</t>
  </si>
  <si>
    <t>iftihaent@gmail.com</t>
  </si>
  <si>
    <t>M/S Bakul Construction   chowdhury market, bandarban sadar bandarban.</t>
  </si>
  <si>
    <t>bakulconstruction2018@gmail.com</t>
  </si>
  <si>
    <t>M/S Turin Enterprise   Member Para,8 no Ward, Bandarban Sadar, Bandarban.</t>
  </si>
  <si>
    <t>msturinenterprise93@gmail.com</t>
  </si>
  <si>
    <t>Barguna</t>
  </si>
  <si>
    <t>M/S Khandaker Sahin Ahmed.Paschim Goalchatmot. Faridpur</t>
  </si>
  <si>
    <t>khandakershahin. ahmed@yahoo.com</t>
  </si>
  <si>
    <t>Improvement of Bamna UP Office-Gudhighata Bazar via Kuchnichora GPS Ramna UP Office-Gudhighata Bazar via Kuchinichora GPS Road by BC From Ch. 1370m to 2370m Earthen from CH. 1000m to 2000m &amp; 1 Nos U-Drain at Ch. 1940m under Bamna Upazila, District: Barguna [Road ID-504193006].</t>
  </si>
  <si>
    <t>BDRIDP</t>
  </si>
  <si>
    <t>06.05.2018</t>
  </si>
  <si>
    <t>31.03.2021</t>
  </si>
  <si>
    <t>Improvement of Uttar Kakchira Bazar Chalavanga Launch Ghat via Gudhighata Adarsha GPS cum Cyclone Shelter Road by BC From Ch. 00m to 1000m under Bamna Upazila, District: Barguna [Road ID-504194080]</t>
  </si>
  <si>
    <t>M/S Khan Enterprise &amp; M/S Poly Construction</t>
  </si>
  <si>
    <t>mpc.mke7@gmail.com</t>
  </si>
  <si>
    <t>Construction of 36.00m Long RCC Girder Bridge on Katherpul RHD-Kadamtala Hat-Baikalin Hat-Ayla GC road at Ch. 6455.00m Road ID -504282010 under Barguna Sadar Upazila Barguna District.</t>
  </si>
  <si>
    <t>05.08.2018</t>
  </si>
  <si>
    <t>23.11.2019</t>
  </si>
  <si>
    <t>yes</t>
  </si>
  <si>
    <t>M/S Khan Enterprise</t>
  </si>
  <si>
    <t>Khanenterprise20@gmail.com</t>
  </si>
  <si>
    <t>M/S Poly Construction</t>
  </si>
  <si>
    <t>polybarguna123@gmail.com</t>
  </si>
  <si>
    <t>Quashem Construction &amp; M/S palli Store(JV).Town Kalikapur, patuakhali</t>
  </si>
  <si>
    <t>qcpsptk@gmail.com</t>
  </si>
  <si>
    <t>Construction of 20.00m Long RCC Girder Bridge on Barguna-Lakurtala-Dhapati-Chandukhali GC Road Amtali-Kakchira RHDLakurtala-Chandukhali GC via Andarmanik Road Sadar Part at Ch. 11580.00m Road ID -504282007 under Barguna Sadar Upazila Barguna District.</t>
  </si>
  <si>
    <t>12.08.2018</t>
  </si>
  <si>
    <t>01.11.2019</t>
  </si>
  <si>
    <t>Quashem Construction</t>
  </si>
  <si>
    <t>quashemconstruction@gmail.com</t>
  </si>
  <si>
    <t>M/S palli Store.Town Kalikapur, patuakhali</t>
  </si>
  <si>
    <t>Construction of 29.00m  PSC  Girder Bridge on Katherpol RHD - Kadamtala Hat - Baikalin Hat  - Ayla GC road at ch 3215m under Barguna sadar,Barguna.  Road ID- 504282010</t>
  </si>
  <si>
    <t>24.01.2019</t>
  </si>
  <si>
    <t>30.12.2020</t>
  </si>
  <si>
    <t>M/s Mohiuddin Ahmed, Azad Mansion Muslimpara, patuakhali sadar, Patuakhali.</t>
  </si>
  <si>
    <t>mohiuddinptk@gmail. com</t>
  </si>
  <si>
    <t xml:space="preserve"> Improvement of Gourichanna East Lakurtala-Rodpara Bazar road from Ch. 1185.00m 2685.00m ID No-504283004 (a) Earth wark from Ch.1185 - 2685m. (b) Carpeting Ch.1185-2685m. (c) 2 Nos U - Drain at Ch. 2085m &amp; 2580m</t>
  </si>
  <si>
    <t>01.05.2019</t>
  </si>
  <si>
    <t>31.12.2020</t>
  </si>
  <si>
    <t>Improvement of Atharogasia UP - Munsir Hat via uttar Garabunia Bazar &amp; GPS road from Ch 0.00-2000.00m under Amtali Upazila. ID No-504093029</t>
  </si>
  <si>
    <t>08.05.2019</t>
  </si>
  <si>
    <t>M/S Al Mamun Enterprise,police line Road,Barguna</t>
  </si>
  <si>
    <t xml:space="preserve">(A) Improvement of Jamir Uddin bridge - RRIPM Bridge near at H/O Ataher Matubber Road by BC Ali Howlader House - Doctor Bari road Ch. 1400m-2100m (a) Earthwork from Ch 1400m-2100m (b) Carpeting DC Ch 1400m-2100m (c) 1 no 2.6m x 2.00m RCC Box Culvert at Ch. 1745 ID No-504474222 under Betagi Upazila Dist Barguna. (B) Improvement of Kazir hat UZR-H/O Hashim member Road by BC Ch. 00m-700m (a) Earthwork from Ch. 00m-700m (b) Carpeting DC Ch. 00m-700m ID No-504474194 Under Betagi Upazila Dist Barguna. Salvage-2,12,137.00 </t>
  </si>
  <si>
    <t>11.06.2019</t>
  </si>
  <si>
    <t>27.02.2020</t>
  </si>
  <si>
    <t>Mahi Enterprise, Bawalkor, Barguna Sadar,Barguna</t>
  </si>
  <si>
    <t>mahi.monir7@gmail.com</t>
  </si>
  <si>
    <r>
      <t xml:space="preserve"> </t>
    </r>
    <r>
      <rPr>
        <sz val="10"/>
        <color theme="1"/>
        <rFont val="Nikosh"/>
      </rPr>
      <t xml:space="preserve">Improvement of Gazipur Bazar (i) Single Storied Multipurpose Shed Size 12.00mx6.00m. (ii) Interal road (a) CC Road0.54km (b) HBB Road 0.25 km (iii) Toilet Block 5.75mx3.075m (iv) Deep Tube-Well under Amtali Upazila Dist Barguna. </t>
    </r>
  </si>
  <si>
    <t>20.05.2019</t>
  </si>
  <si>
    <t>M/S Belal Hossain Traders,Chhotobogi,Taltali,Barguna.</t>
  </si>
  <si>
    <t>rir.lgbsl@gmail.com</t>
  </si>
  <si>
    <t xml:space="preserve">Improvement of Sujauddin Khayaghat- Rodpara Bazar Road.at Ch.3100m-4100m Road ID504284033 </t>
  </si>
  <si>
    <t>02.06.2020</t>
  </si>
  <si>
    <t>09.04.2021</t>
  </si>
  <si>
    <t>M/S lyla Builders &amp; Md Lutful kabir (JV)</t>
  </si>
  <si>
    <t>rir.lgmik@gmail.com</t>
  </si>
  <si>
    <t xml:space="preserve"> Construction of 30.06m Long RCC Girder Bridge on Niamati- Deshanterkati via DC hat Niamati GC-Barguna-Bakergonj RHD Kanki Bazar Road at ch.4551 Km Road ID 504472002 Under Betagi Upazila Dist Barguna.</t>
  </si>
  <si>
    <t>24.05.2020</t>
  </si>
  <si>
    <t>11.04.2021</t>
  </si>
  <si>
    <t>M/S layla Builders</t>
  </si>
  <si>
    <t>Md Lutful kabir</t>
  </si>
  <si>
    <t>mlkabir71@gmail.com</t>
  </si>
  <si>
    <t>M/S Sikder Construction</t>
  </si>
  <si>
    <t>amirul.betagi@gmail.com</t>
  </si>
  <si>
    <t>Construction of Bokabunia Union Land Office Under Bamna Upazila Dist Barguna</t>
  </si>
  <si>
    <t>TULO</t>
  </si>
  <si>
    <t>15.12.2019</t>
  </si>
  <si>
    <t>23.10.2020</t>
  </si>
  <si>
    <t>M/S Gazi Construction</t>
  </si>
  <si>
    <t>gaziconstruction.ptk@gmail.com</t>
  </si>
  <si>
    <t>Construction of Coroibaria Costal Design Union Land Office Under Taltoli Upazila DistBarguna, Construction of  Borobogi Costal Design Union Land Office Under Taltoli Upazila DistBarguna</t>
  </si>
  <si>
    <t>20.02.2020</t>
  </si>
  <si>
    <t>19.02.2021</t>
  </si>
  <si>
    <t>M/S Khan Enterprise, Md Khalilur Rahman, Betagi, Barguna.</t>
  </si>
  <si>
    <t>khanenterprise20@gmail.com</t>
  </si>
  <si>
    <t>Construction of Boramozomder Union Land Office under Betagi  Upazila Dist Barguna, Construction of  Chandokhali Union Land Office Under Betagi Upazila  Dist Barguna, Construction of  Gulshakhali Union Land Office under Amtoli Upazila DistBarguna</t>
  </si>
  <si>
    <t>05.02.2020</t>
  </si>
  <si>
    <t>Mir Showkat Hossain,Barguna.</t>
  </si>
  <si>
    <t>mir.showhathossain708@gmail.com</t>
  </si>
  <si>
    <t xml:space="preserve">Construction of Amratala  Union Land Office with 180m Boundary wall in Pathorghata Upazila District Barguna </t>
  </si>
  <si>
    <t>02.03.2020</t>
  </si>
  <si>
    <t>09.01.2021</t>
  </si>
  <si>
    <t>M/S Lemon Traders,sadar Road,Barguna</t>
  </si>
  <si>
    <t>mslimontraders@yahoo.com</t>
  </si>
  <si>
    <t>Improvement of Gourichanna UP West Lakurtala Gourichanna Bazar Road from Ch. 5200m-7200m under Barguna Sadar Upazila District Barguna Road ID-504283018</t>
  </si>
  <si>
    <t>IRIDPPB</t>
  </si>
  <si>
    <t>17.01.2019</t>
  </si>
  <si>
    <t>23.11.2020</t>
  </si>
  <si>
    <t>M/S Sikder Enterprise</t>
  </si>
  <si>
    <t>sikderenterprise018@gmail.com</t>
  </si>
  <si>
    <t>Improvement of Nisihanbaria GC - Mannan Chairman - Jakir Shop Road BC with seal coat at Ch. 00m-1960m including structure. Under Sadar Upazila. Dist Barguna Road ID-504283018</t>
  </si>
  <si>
    <t>06.02.2020</t>
  </si>
  <si>
    <t>05.10.2020</t>
  </si>
  <si>
    <t>M/S Biswash Poitry &amp; Fish feed</t>
  </si>
  <si>
    <t>johir.sjs@gmail.com</t>
  </si>
  <si>
    <r>
      <rPr>
        <sz val="10"/>
        <color theme="1"/>
        <rFont val="Nikosh"/>
      </rPr>
      <t>Improvement of Fuljhuri UP Office - Mirerhat Golachipa RHD Road including structure at Ch. 00m to 1815m Road ID-504284100 under Barguna Sadar Upazila District Barguna. (</t>
    </r>
    <r>
      <rPr>
        <b/>
        <sz val="10"/>
        <color theme="1"/>
        <rFont val="Nikosh"/>
      </rPr>
      <t>LTM</t>
    </r>
    <r>
      <rPr>
        <sz val="10"/>
        <color theme="1"/>
        <rFont val="Nikosh"/>
      </rPr>
      <t>)</t>
    </r>
  </si>
  <si>
    <t>18.11.2020</t>
  </si>
  <si>
    <t>25.07.2021</t>
  </si>
  <si>
    <t>M/S SS Trading.Bhootmara,Barguna Sadar,Barguna</t>
  </si>
  <si>
    <t>rsbcbarguna@yahoo.com</t>
  </si>
  <si>
    <r>
      <rPr>
        <sz val="10"/>
        <color theme="1"/>
        <rFont val="Nikosh"/>
      </rPr>
      <t>Improvement of Padma House-Babuganj Road including structure 1-3.00x3.00m at Ch. 00m to 1000m Road ID-504285182 under Barguna Sadar Upazila District Barguna. (</t>
    </r>
    <r>
      <rPr>
        <b/>
        <sz val="10"/>
        <color theme="1"/>
        <rFont val="Nikosh"/>
      </rPr>
      <t>LTM</t>
    </r>
    <r>
      <rPr>
        <sz val="10"/>
        <color theme="1"/>
        <rFont val="Nikosh"/>
      </rPr>
      <t>)</t>
    </r>
  </si>
  <si>
    <t>RS Buisness Center.</t>
  </si>
  <si>
    <r>
      <t xml:space="preserve">, Improvement of College gate-Kalikabari Road H/O Hemayed Hawlader to Jabed Master Bari Road by BC from Ch 0.00-500.00m including Structure under Betagi Upazila District Barguna Road ID-504474303 Salvage cost Tk. 331206.00 </t>
    </r>
    <r>
      <rPr>
        <b/>
        <sz val="10"/>
        <color theme="1"/>
        <rFont val="Times New Roman"/>
        <family val="1"/>
      </rPr>
      <t/>
    </r>
  </si>
  <si>
    <t>03.02.2019</t>
  </si>
  <si>
    <t>20.12.2020</t>
  </si>
  <si>
    <t>M/S Orni Enterprise, Betagi, Barguna</t>
  </si>
  <si>
    <t>ornienterprise1976@yahoo.com</t>
  </si>
  <si>
    <t>, Improvement of Road from Keorabunia UNR monirkhali khal par maharazer pool via hafizuddin shikder by BC From Ch 0.00-1690.00 including Structure under Betagi Upazila District Barguna Road ID-504474142 Salvage cost Tk. 253265.00</t>
  </si>
  <si>
    <t>05.12.2019</t>
  </si>
  <si>
    <t>M/S Sarder Enterprise, Amtali, Barguna</t>
  </si>
  <si>
    <t>soroar.sarder@yahoo.com</t>
  </si>
  <si>
    <t>Improvement of Bibichini UP Tlagasia to Krishtanpara via Dhalu Houlader House road by BC including structure from ch. 2000m - 3000m under Betagi upazila Dist Barguna. ID No 504474249 Salvage cost 84644</t>
  </si>
  <si>
    <t>11.04.2019</t>
  </si>
  <si>
    <t>24.12.2020</t>
  </si>
  <si>
    <t xml:space="preserve">Improvement of Road from Kumrakhali Bazar to kapali Bari Road by BC From Ch 0.00-500.00m including Structure under Betagi Upazila District Barguna Road ID-504475025 Salvage cost Tk. 154996.00 </t>
  </si>
  <si>
    <t>21.01.2019</t>
  </si>
  <si>
    <t>30.11.2020</t>
  </si>
  <si>
    <t xml:space="preserve">Improvement of Bibichini UPC-DC Jat via polli Mongol Bazar Road by BC From Ch 0.00m-2250.00m including Structure under Betagi Upazila District Barguna Road ID-504473023 Salvage cost Tk. 593147.00 </t>
  </si>
  <si>
    <t>25.02.2019</t>
  </si>
  <si>
    <t>05.03.2020</t>
  </si>
  <si>
    <t>M/S Layla Builders &amp; M/S Lutful Kabir JV</t>
  </si>
  <si>
    <t>mtb.mhejv@gmail.com</t>
  </si>
  <si>
    <t xml:space="preserve"> Improvement of Road from Hosnabad UP-Khaner Hat via H/O Abdul Mazid Master Hosnabad UP-Khaner Hat via Shopkhali Kamrabad road road at Ch.4053m-4563m and Ch.5270m-6760m including structure. Under Betagi Upazila. Dist Barguna. ID: 504474277</t>
  </si>
  <si>
    <t>01.03.2020</t>
  </si>
  <si>
    <t>18.01.2021</t>
  </si>
  <si>
    <t>M/S Layla Builders</t>
  </si>
  <si>
    <t>M/S Lutful Kabi</t>
  </si>
  <si>
    <t>rir.lgmlk@gmail.com</t>
  </si>
  <si>
    <t>Improvement of Road from Napitkhali Sluice - Madrasha Bridge via H/O ShikanderShikder by BC Ch 3500m - Ch. 6500m ID 504474056 under Betagi Upazila Dist. Barguna including Structure.</t>
  </si>
  <si>
    <t>22.03.2020</t>
  </si>
  <si>
    <t>05.11.2020</t>
  </si>
  <si>
    <t>M/S Akhi Construction</t>
  </si>
  <si>
    <t>badal_barguna@yahoo.com</t>
  </si>
  <si>
    <t>Improvement of Road from  Ex. Chirman Kader Gazi - New UP Bhaban Via Garibunia Bazer Bibichini UPC- Jhopkhali Bazar via Ranipur Bazar at Ch.00m-1980m including structure. Under Betagi Upazila. Dist Barguna.Road ID-504474089</t>
  </si>
  <si>
    <t>13.02.2020</t>
  </si>
  <si>
    <t>M/S Suborna Enterprise</t>
  </si>
  <si>
    <t>suvashbrg@gmail.com</t>
  </si>
  <si>
    <r>
      <t>,</t>
    </r>
    <r>
      <rPr>
        <sz val="10"/>
        <color theme="1"/>
        <rFont val="Nikosh"/>
      </rPr>
      <t xml:space="preserve"> Improvement of Betagi UP Uttar Ranipur GPS JogaiKhali Bazar Police Inspection Center Road including structure at Ch. 1470-2402m Road ID-504474233 under Betagi Upazila District Barguna. [</t>
    </r>
    <r>
      <rPr>
        <b/>
        <sz val="10"/>
        <color theme="1"/>
        <rFont val="Nikosh"/>
      </rPr>
      <t>LTM</t>
    </r>
    <r>
      <rPr>
        <sz val="10"/>
        <color theme="1"/>
        <rFont val="Nikosh"/>
      </rPr>
      <t>]</t>
    </r>
  </si>
  <si>
    <t>07.07.2021</t>
  </si>
  <si>
    <t>M/S biswas Enterprise</t>
  </si>
  <si>
    <t>biswas.barguna7@gmail.com</t>
  </si>
  <si>
    <r>
      <t>,</t>
    </r>
    <r>
      <rPr>
        <sz val="10"/>
        <color theme="1"/>
        <rFont val="Nikosh"/>
      </rPr>
      <t xml:space="preserve"> Improvement of Ranipur Bazar Old Bibichini UP - Santir Hat Road including structure at Ch. 2900-3942m Road ID-504474324 under Betagi Upazila District Barguna. [</t>
    </r>
    <r>
      <rPr>
        <b/>
        <sz val="10"/>
        <color theme="1"/>
        <rFont val="Nikosh"/>
      </rPr>
      <t>LTM</t>
    </r>
    <r>
      <rPr>
        <sz val="10"/>
        <color theme="1"/>
        <rFont val="Nikosh"/>
      </rPr>
      <t>]</t>
    </r>
  </si>
  <si>
    <t>30.07.2021</t>
  </si>
  <si>
    <t>M/S poly construction</t>
  </si>
  <si>
    <t>Improvement of Dhaka- Kuakata RHD Chakamaiya - Bogirhat GC via Karaibaria bazar Road Taltali portion from Ch. 00-5020m including structure under Taltali Upazila District Barguna Road ID-504872015.</t>
  </si>
  <si>
    <t>20.02.2018</t>
  </si>
  <si>
    <t>30.12.2018</t>
  </si>
  <si>
    <t>Aktaruzzman Khan Badol</t>
  </si>
  <si>
    <t>badal_amtali@yahoo.com</t>
  </si>
  <si>
    <t xml:space="preserve">Improvement of Ali bandor -P.K. School via Karaibaria Madrasha Road by BC from Ch. 1000m-3000m including Structure under Taltali Upazila District Barguna Road ID- 504874010 </t>
  </si>
  <si>
    <t>30.01.2019</t>
  </si>
  <si>
    <t>07.11.2019</t>
  </si>
  <si>
    <t>Ahuruzzaman khan Almas</t>
  </si>
  <si>
    <t>almas_amtali@yahoo.com</t>
  </si>
  <si>
    <r>
      <rPr>
        <sz val="10"/>
        <color theme="1"/>
        <rFont val="Nikosh"/>
      </rPr>
      <t xml:space="preserve"> Improvement of Bora Bogi UP UZR- Fakir hat via Kabirajpara bazar Road by BC from Ch. 1410m-3410m including Structure under Taltali Upazila District Barguna Road ID- 504874118 </t>
    </r>
    <r>
      <rPr>
        <b/>
        <sz val="10"/>
        <color theme="1"/>
        <rFont val="Times New Roman"/>
        <family val="1"/>
      </rPr>
      <t/>
    </r>
  </si>
  <si>
    <t>07.10.2019</t>
  </si>
  <si>
    <t>Akhtaruzzaman khan Badol</t>
  </si>
  <si>
    <t xml:space="preserve"> Improvement of Sonakata UP Laupara Bazar- Bottala Bazar Road by BC from Ch. 00m-1900m including structure under Taltali Upazila District Barguna Road ID- 504874119 Salvage amount Tk. 8,40,418.00</t>
  </si>
  <si>
    <t>01.04.2020</t>
  </si>
  <si>
    <t>Orient Trading &amp; Builders Ltd. &amp; Global Hitec Engineering Ltd(JV)</t>
  </si>
  <si>
    <t>otbl.ghtel@gmail.com</t>
  </si>
  <si>
    <t xml:space="preserve">Improvement of Bora Bogi UPC Baily bridge- Fakir hat via Jayalvanga LtG &amp; Nidra Sluice bazar Road by BC from Ch. 6200m-9660m including Structure under Taltali Upazila District Barguna Road ID- 504873016 </t>
  </si>
  <si>
    <t>07.02.2019</t>
  </si>
  <si>
    <t>14.02.2020</t>
  </si>
  <si>
    <t>Orient Trading &amp; Builders Ltd</t>
  </si>
  <si>
    <t>otblbd@yahoo.com</t>
  </si>
  <si>
    <t>Global Hitec Engineering Ltd.</t>
  </si>
  <si>
    <t>ghtelbd@gmail.com</t>
  </si>
  <si>
    <t>M/S. JIMI TRADERSHospital Road, 07 No. Word, Amtali Pourasava, PO: Amtali, Upazilla: Amtali, District: Barguna.</t>
  </si>
  <si>
    <t>msjimitraders@yahoo.com</t>
  </si>
  <si>
    <r>
      <rPr>
        <sz val="10"/>
        <color theme="1"/>
        <rFont val="Nikosh"/>
      </rPr>
      <t>Improvement of Kachupatra GC-Bogir Hat GC via Panchakoralia Bazar Road including structure at Ch. 2500m to 4000m Road ID-504872005 under Taltali Upazila District Barguna (</t>
    </r>
    <r>
      <rPr>
        <b/>
        <sz val="10"/>
        <color theme="1"/>
        <rFont val="Nikosh"/>
      </rPr>
      <t>LTM</t>
    </r>
    <r>
      <rPr>
        <sz val="10"/>
        <color theme="1"/>
        <rFont val="Nikosh"/>
      </rPr>
      <t>)</t>
    </r>
  </si>
  <si>
    <t>25.09.2021</t>
  </si>
  <si>
    <t>M/S Faysal EnterpriseSadar Road,Mathbaria,Pirojpur</t>
  </si>
  <si>
    <t>faysalenterprise1990@gmail.com</t>
  </si>
  <si>
    <r>
      <rPr>
        <sz val="10"/>
        <color theme="1"/>
        <rFont val="Nikosh"/>
      </rPr>
      <t>Improvement of Panchakorali UP Office Bogir Hat GC via Monosatali GPS Road by Panchakoralia Sluice Bazar UP to Bogirhat GPS Road including structure at Ch. 300m to 2300m Road ID-504873034 underTaltali Upazila District Barguna (</t>
    </r>
    <r>
      <rPr>
        <b/>
        <sz val="10"/>
        <color theme="1"/>
        <rFont val="Nikosh"/>
      </rPr>
      <t>LTM</t>
    </r>
    <r>
      <rPr>
        <sz val="10"/>
        <color theme="1"/>
        <rFont val="Nikosh"/>
      </rPr>
      <t>)</t>
    </r>
  </si>
  <si>
    <t>M/S Mohiuddin Ahmed, Azad Mansion Muslimpara, patuakhali sadar, Patuakhali.</t>
  </si>
  <si>
    <t>Improvement of Amtali Bus Stand RHD - Holdia UP via Jolekhar Sluice gate road from Ch. 3485-5485m including structure under Amtali Upazila District Barguna Road ID-504093008.</t>
  </si>
  <si>
    <t>28.02.2018</t>
  </si>
  <si>
    <t>30.11.2019</t>
  </si>
  <si>
    <t>Improvement of Holdia UP - Holdia hat via Ramji Bazar road from Ch. 00-2240m including structure under Amtali Upazila District Barguna Road ID-504093011</t>
  </si>
  <si>
    <t>29.03.2018</t>
  </si>
  <si>
    <t>Improvement of Fakirhat Bas stand-NillGonj High School Road by BC from Ch. 2400m-3900m including Structure Road ID-504092003</t>
  </si>
  <si>
    <t>01.01.2019</t>
  </si>
  <si>
    <t>09.08.2019</t>
  </si>
  <si>
    <t>Md Mahafuj Khan</t>
  </si>
  <si>
    <t>mdmahafuz.khan@yahoo.com</t>
  </si>
  <si>
    <t>Improvement of Kholpatua bazar - Azoddha GPS by BC including structure from Ch. 00m-1520m under Bamna Upazila District Barguna. Road ID-504194018 Salvage Cost Tk. 820138.00.</t>
  </si>
  <si>
    <t>25.03.2018</t>
  </si>
  <si>
    <t>31.12.2019</t>
  </si>
  <si>
    <t>M/S Poly Construction. Pro. Md Babul Mia, College Road, Barguna</t>
  </si>
  <si>
    <t>Improvement of Gudighata bazar-Nabagram Reg P.S by BC including structure from Ch. 00m-1700m under Bamna Upazila District Barguna. Road ID-504194023. .</t>
  </si>
  <si>
    <t>01.04.2018</t>
  </si>
  <si>
    <t>Improvement of Charaakhali GPS via Sonakhali Digir par-Duskhali Cyclone Shelter GPS-Care Road by Bc From Ch. 00m to 2150m Including structure under Bamna Upazila District Barguna [Road ID-504194078] [Salvage 214375.00].</t>
  </si>
  <si>
    <t>24.04.2018</t>
  </si>
  <si>
    <t>M/S Atom Enterprise. Amtala Road,Barguna.</t>
  </si>
  <si>
    <t>atombarguna@gmail.com</t>
  </si>
  <si>
    <t xml:space="preserve">Improvement of Hogolpati RHD (Kamal Zomadder House) - Lamua GC (Patharghata) at Jamirtala Including structure from Ch. 0.00m-2000.00m under Bamna Upazila District Barguna [Road ID- 504192009] </t>
  </si>
  <si>
    <t>02.09.2018</t>
  </si>
  <si>
    <t>M/S Sermin Construction</t>
  </si>
  <si>
    <t>serminbarguna@yahoo.com</t>
  </si>
  <si>
    <t xml:space="preserve"> Improvement of Amua-Pipulia RHD Altaf Sardar house-Chachan GPS via Bebazia khali RNGPS Road including structure at Ch. 500m to 1500m Road ID-504194051 under Bamna Upazila District Barguna. </t>
  </si>
  <si>
    <t>25.06.2020</t>
  </si>
  <si>
    <t>M/S Ahmed Steel Industries.Mathbaria,Pirojpur</t>
  </si>
  <si>
    <t>ahamedsteel@gmail.com</t>
  </si>
  <si>
    <t>Improvement of Kathaltali UP RHD - Shaptagram - Kathaltali Bazar via Burjugpur GPS Road from Ch. 00m to 4570m under Patharghata Upazila District Barguna. Road ID-504853021</t>
  </si>
  <si>
    <t>M/S Zaman &amp; brothers</t>
  </si>
  <si>
    <t>jaman.brothers12@gmail.com</t>
  </si>
  <si>
    <t>Improvement of Nachnapara Bazar-Dada Nati Road by BC from Ch. 2000m-3600m including Structure Road ID-504854075</t>
  </si>
  <si>
    <t>25.10.2019</t>
  </si>
  <si>
    <t>M/S Arif &amp; Asif construction. Sadar Road Barguna</t>
  </si>
  <si>
    <t>maacmgsjvca@gmail.com</t>
  </si>
  <si>
    <t>Improvement of Macherkhal Bazar - Ghutabacha Road by BC from Ch. 00m-2200m including Structure Road ID-504854097</t>
  </si>
  <si>
    <t>23.01.2019</t>
  </si>
  <si>
    <t>01.12.2019</t>
  </si>
  <si>
    <t>M/S Karim Builders, Pathorghata, Barguna</t>
  </si>
  <si>
    <t>mskarimbuilders5566@gmail.com</t>
  </si>
  <si>
    <r>
      <t xml:space="preserve"> Improvement of Road from Nachnapara UP RHD - Taluker Charduani Hat via Napiter Kheyaghat Road including Structure by BC from Ch. 0.00m-1000.00m under Patharghata Upazila District Barguna Road ID-504853013 Salvage cost Tk. 1127429.00 </t>
    </r>
    <r>
      <rPr>
        <b/>
        <sz val="10"/>
        <color theme="1"/>
        <rFont val="Times New Roman"/>
        <family val="1"/>
      </rPr>
      <t/>
    </r>
  </si>
  <si>
    <t>01.03.2021</t>
  </si>
  <si>
    <t>M/S Ahamed Steel Industries</t>
  </si>
  <si>
    <t xml:space="preserve">Improvement of Kathaltali UP-Kamarer Hat via Salehia GPS Road by BC from Ch. 00-3000m including Structure Road ID- 504853019 at Patharghata </t>
  </si>
  <si>
    <t>15.07.2019</t>
  </si>
  <si>
    <t>M/S Kohinur Enterprise &amp; M/S Kamal Enterprise(JV)</t>
  </si>
  <si>
    <t>kohinurkamal34@gmail.com</t>
  </si>
  <si>
    <t xml:space="preserve"> Improvement of Road from Madartali High School Jamirtala Ismail Member Bari road by BC including Structure from Ch. 0.00m-2730.00m under Patharghata Upazila District Barguna Road ID-504854061 Salvage cost Tk. 33810.00 </t>
  </si>
  <si>
    <t>M/S Kohinur Enterprise</t>
  </si>
  <si>
    <t>M/S Kamal Enterprise.</t>
  </si>
  <si>
    <t>mdkamal.hossain34@yahoo.com</t>
  </si>
  <si>
    <t xml:space="preserve"> Improvement of Road from Jamirtala -Ratan Member Bari - Iskander Fakir Bari Road including Structure by BC from Ch. 1375.00m-5000.00m under Patharghata Upazila District Barguna Road ID-504854065 Salvage cost Tk. 2309509.00 </t>
  </si>
  <si>
    <t>Improvement of Macherer Hat - Munchigong Road from Ch. 2550m - Ch. 3900m ID 504855050 under PatharghataUpazila Dist. Barguna including Structure.</t>
  </si>
  <si>
    <t>30.06.2021</t>
  </si>
  <si>
    <t>M/S Rubel &amp; Brother's.pro.Md.Pable  Ahmed,Barguna Sadar</t>
  </si>
  <si>
    <t>rubelbarguna018@gmail.com</t>
  </si>
  <si>
    <t xml:space="preserve">Improvement of kakchira UP to Humayn Sikder house-Latif member house via Melon member saw-mill &amp; Rahman Jomadar house via bottola Highway Road including structure1-1.50x1.50m at Ch. 00m to 1000m Road ID-504855081 under Patharghata Upazila District Barguna </t>
  </si>
  <si>
    <t>08.11.2020</t>
  </si>
  <si>
    <t>15.06.2021</t>
  </si>
  <si>
    <t>M/S Jidan Enterprise, Vill- Bagirhat, Post  Office- Chotobagi</t>
  </si>
  <si>
    <t>jidanenterprise@gmail.com</t>
  </si>
  <si>
    <r>
      <t>Rehabilitation of Potkakhali Khaeya Ghat Parboti Lamua Hat Amtali Hat Amtali UZR Chalitatli GC Road at Ch.00-1000m Road ID 504284070 under Barguna Sadar Upazila Dist Barguna[</t>
    </r>
    <r>
      <rPr>
        <b/>
        <sz val="10"/>
        <color theme="1"/>
        <rFont val="Nikosh"/>
      </rPr>
      <t>LTM</t>
    </r>
    <r>
      <rPr>
        <sz val="10"/>
        <color theme="1"/>
        <rFont val="Nikosh"/>
      </rPr>
      <t>]</t>
    </r>
  </si>
  <si>
    <t>07.12.2020</t>
  </si>
  <si>
    <t>14.06.2020</t>
  </si>
  <si>
    <t>M/S B.L Construction</t>
  </si>
  <si>
    <t>blconstruction879@gmail.com</t>
  </si>
  <si>
    <r>
      <rPr>
        <sz val="10"/>
        <color theme="1"/>
        <rFont val="Nikosh"/>
      </rPr>
      <t xml:space="preserve"> Rehabilitation of Saptagram Kataltoli Bazar - Baintala RHD Nachnapara UP Road at Ch.2076-4150 Road ID504853007 under Patharghata Upazila Dist Barguna[</t>
    </r>
    <r>
      <rPr>
        <b/>
        <sz val="10"/>
        <color theme="1"/>
        <rFont val="Nikosh"/>
      </rPr>
      <t>LTM</t>
    </r>
    <r>
      <rPr>
        <sz val="10"/>
        <color theme="1"/>
        <rFont val="Nikosh"/>
      </rPr>
      <t>]</t>
    </r>
  </si>
  <si>
    <t>22.07.2021</t>
  </si>
  <si>
    <t>M/S Chelci Enterprise</t>
  </si>
  <si>
    <t>chelcienterprise321@gmail.com</t>
  </si>
  <si>
    <r>
      <rPr>
        <sz val="10"/>
        <color theme="1"/>
        <rFont val="Nikosh"/>
      </rPr>
      <t>Rehabilitation of Golam Kabir House - Purbo Kalmegha GPS via Khabir Chairman House Road at Ch.00-650m Road ID504854071 under Patharghata Upazila Dist Barguna[</t>
    </r>
    <r>
      <rPr>
        <b/>
        <sz val="10"/>
        <color theme="1"/>
        <rFont val="Nikosh"/>
      </rPr>
      <t>LTM</t>
    </r>
    <r>
      <rPr>
        <sz val="10"/>
        <color theme="1"/>
        <rFont val="Nikosh"/>
      </rPr>
      <t>]</t>
    </r>
  </si>
  <si>
    <t>09.12.2020</t>
  </si>
  <si>
    <t>16.06.2021</t>
  </si>
  <si>
    <t>M/S tania Enterprise</t>
  </si>
  <si>
    <t>maruf.betagi@yahoo.com</t>
  </si>
  <si>
    <r>
      <rPr>
        <sz val="10"/>
        <color theme="1"/>
        <rFont val="Nikosh"/>
      </rPr>
      <t xml:space="preserve"> Rehabilitation of Near Rahman House Culvert at Kalmega Union Road via Sharif Mia Bari Road at Ch.00-1000m Road ID504854074 under Patharghata Upazila Dist Barguna. [</t>
    </r>
    <r>
      <rPr>
        <b/>
        <sz val="10"/>
        <color theme="1"/>
        <rFont val="Nikosh"/>
      </rPr>
      <t>LTM</t>
    </r>
    <r>
      <rPr>
        <sz val="10"/>
        <color theme="1"/>
        <rFont val="Nikosh"/>
      </rPr>
      <t>]</t>
    </r>
  </si>
  <si>
    <t>22.06.2021</t>
  </si>
  <si>
    <t>M/S Maysha Enterprise</t>
  </si>
  <si>
    <t>mishaenterprise11@gmail.com</t>
  </si>
  <si>
    <r>
      <rPr>
        <sz val="10"/>
        <color theme="1"/>
        <rFont val="Nikosh"/>
      </rPr>
      <t>Rehabilitation of Macherkhal R&amp;H-Tengra Bazar via Hatampur Bazar Road at Ch.00-2340m Road ID504854090 under Patharghata Upazila Dist Barguna. [</t>
    </r>
    <r>
      <rPr>
        <b/>
        <sz val="10"/>
        <color theme="1"/>
        <rFont val="Nikosh"/>
      </rPr>
      <t>LTM</t>
    </r>
    <r>
      <rPr>
        <sz val="10"/>
        <color theme="1"/>
        <rFont val="Nikosh"/>
      </rPr>
      <t>]</t>
    </r>
  </si>
  <si>
    <t>09.11.2020</t>
  </si>
  <si>
    <t>17.07.2021</t>
  </si>
  <si>
    <t>M/S Joya Enterprise</t>
  </si>
  <si>
    <t>mdhasibahsan@yahoo.com</t>
  </si>
  <si>
    <r>
      <rPr>
        <sz val="10"/>
        <color theme="1"/>
        <rFont val="Nikosh"/>
      </rPr>
      <t xml:space="preserve"> Rehabilitation of Patharghata Kakchira Rupdhon Bazar-WAPDA Road at Ch.00-360m Road ID504854093 under Patharghata Upazila Dist Barguna. [</t>
    </r>
    <r>
      <rPr>
        <b/>
        <sz val="10"/>
        <color theme="1"/>
        <rFont val="Nikosh"/>
      </rPr>
      <t>LTM</t>
    </r>
    <r>
      <rPr>
        <sz val="10"/>
        <color theme="1"/>
        <rFont val="Nikosh"/>
      </rPr>
      <t>]</t>
    </r>
  </si>
  <si>
    <t>M/S Naim Enterprise</t>
  </si>
  <si>
    <t>msnaimenterprise60@gmail.com</t>
  </si>
  <si>
    <r>
      <t>,</t>
    </r>
    <r>
      <rPr>
        <sz val="10"/>
        <color theme="1"/>
        <rFont val="Nikosh"/>
      </rPr>
      <t xml:space="preserve"> Rehabilitation of Bamna Kholpatua GC road to ma Shabanu Foundation Road at Ch.00-320m Road ID504194050 under Bamna Upazila Dist Barguna. [</t>
    </r>
    <r>
      <rPr>
        <b/>
        <sz val="10"/>
        <color theme="1"/>
        <rFont val="Nikosh"/>
      </rPr>
      <t>LTM</t>
    </r>
    <r>
      <rPr>
        <sz val="10"/>
        <color theme="1"/>
        <rFont val="Nikosh"/>
      </rPr>
      <t>]</t>
    </r>
  </si>
  <si>
    <t>22.10.2021</t>
  </si>
  <si>
    <t>M/s Hawlader traders</t>
  </si>
  <si>
    <t>mshawladertraderspath@gmail.com</t>
  </si>
  <si>
    <r>
      <t>Rehabilitation of Bamna Upazila H/Q - Dawatala GC Baro Talessor Cyclone Shelter road Starting near Bukabunia Bazar Road at Ch.00-1100m Road ID504194068 under Bamna Upazila Dist Barguna[</t>
    </r>
    <r>
      <rPr>
        <b/>
        <sz val="10"/>
        <color theme="1"/>
        <rFont val="Nikosh"/>
      </rPr>
      <t>LTM</t>
    </r>
    <r>
      <rPr>
        <sz val="10"/>
        <color theme="1"/>
        <rFont val="Nikosh"/>
      </rPr>
      <t>]</t>
    </r>
  </si>
  <si>
    <t>06.12.2020</t>
  </si>
  <si>
    <t>M/S Jannat Construction</t>
  </si>
  <si>
    <t>jannaticonstruction91@gmail.com</t>
  </si>
  <si>
    <r>
      <t>,</t>
    </r>
    <r>
      <rPr>
        <sz val="10"/>
        <color theme="1"/>
        <rFont val="Nikosh"/>
      </rPr>
      <t xml:space="preserve"> Rehabilitation of Bamna H/Q Mosque Godown road khan house Road at Ch.00-700m Road ID 504194077 under Bamna upazila Dist Barguna[</t>
    </r>
    <r>
      <rPr>
        <b/>
        <sz val="10"/>
        <color theme="1"/>
        <rFont val="Nikosh"/>
      </rPr>
      <t>LTM</t>
    </r>
    <r>
      <rPr>
        <sz val="10"/>
        <color theme="1"/>
        <rFont val="Nikosh"/>
      </rPr>
      <t>]</t>
    </r>
  </si>
  <si>
    <t>02.03.2021</t>
  </si>
  <si>
    <t>M/S Jakir Enterprise</t>
  </si>
  <si>
    <t>jakir.betagi77@gmail.com</t>
  </si>
  <si>
    <r>
      <rPr>
        <sz val="10"/>
        <color theme="1"/>
        <rFont val="Nikosh"/>
      </rPr>
      <t xml:space="preserve"> Rehabilitation of Sharishamuri UP Office Mayer Hat via House of DC Abul Hasham Shaheb Road at Ch.00-2627m Road ID504474259 under Betagi Upazila Dist Baruna[</t>
    </r>
    <r>
      <rPr>
        <b/>
        <sz val="10"/>
        <color theme="1"/>
        <rFont val="Nikosh"/>
      </rPr>
      <t>LTM</t>
    </r>
    <r>
      <rPr>
        <sz val="10"/>
        <color theme="1"/>
        <rFont val="Nikosh"/>
      </rPr>
      <t>]</t>
    </r>
  </si>
  <si>
    <t>14.12.2020</t>
  </si>
  <si>
    <t>21.08.2021</t>
  </si>
  <si>
    <t>M/S Faysal Enterprise</t>
  </si>
  <si>
    <r>
      <rPr>
        <sz val="10"/>
        <color theme="1"/>
        <rFont val="Nikosh"/>
      </rPr>
      <t xml:space="preserve"> Rehabilitation of Bibichini UP Office Garabunia GPS Dargabari Bazar via House of Anis Member Road at Ch.00-1000m Road ID504474271 under Betagi Upazila Dist Barguna[</t>
    </r>
    <r>
      <rPr>
        <b/>
        <sz val="10"/>
        <color theme="1"/>
        <rFont val="Nikosh"/>
      </rPr>
      <t>LTM</t>
    </r>
    <r>
      <rPr>
        <sz val="10"/>
        <color theme="1"/>
        <rFont val="Nikosh"/>
      </rPr>
      <t>]</t>
    </r>
  </si>
  <si>
    <t>13.06.2021</t>
  </si>
  <si>
    <t>M/S Azizia Traders</t>
  </si>
  <si>
    <t>azizia.betagi@gmail.com</t>
  </si>
  <si>
    <r>
      <rPr>
        <sz val="10"/>
        <color theme="1"/>
        <rFont val="Nikosh"/>
      </rPr>
      <t xml:space="preserve"> Rehabilitation of Badnikhali Kulu Bari - Datter Khal via H/O Altaf Howlader Road at Ch.00-1350m Road ID504474310 under Betagi Upazila Dist Barguna[</t>
    </r>
    <r>
      <rPr>
        <b/>
        <sz val="10"/>
        <color theme="1"/>
        <rFont val="Nikosh"/>
      </rPr>
      <t>LTM</t>
    </r>
    <r>
      <rPr>
        <sz val="10"/>
        <color theme="1"/>
        <rFont val="Nikosh"/>
      </rPr>
      <t>]</t>
    </r>
  </si>
  <si>
    <t>07.06.2021</t>
  </si>
  <si>
    <t>M/S Belal Hossain Traders</t>
  </si>
  <si>
    <t>msbelalhossen1986@gmail.com</t>
  </si>
  <si>
    <r>
      <rPr>
        <sz val="10"/>
        <color theme="1"/>
        <rFont val="Nikosh"/>
      </rPr>
      <t xml:space="preserve"> Rehabilitation of Barguna Betagi RHD Kazir Hat - Fatar Hat Road at Ch.00-2400m Road ID504474322 under Betagi Upazila Dist Barguna[</t>
    </r>
    <r>
      <rPr>
        <b/>
        <sz val="10"/>
        <color theme="1"/>
        <rFont val="Nikosh"/>
      </rPr>
      <t>LTM</t>
    </r>
    <r>
      <rPr>
        <sz val="10"/>
        <color theme="1"/>
        <rFont val="Nikosh"/>
      </rPr>
      <t>]</t>
    </r>
  </si>
  <si>
    <t>M/S Taj Enterprise</t>
  </si>
  <si>
    <t>tajenterprise77@gmail.com</t>
  </si>
  <si>
    <r>
      <rPr>
        <sz val="10"/>
        <color theme="1"/>
        <rFont val="Nikosh"/>
      </rPr>
      <t xml:space="preserve"> Rehabilitation of Kumrakhali Bazar - Mannaner Hat-Mirer Hat Road at Ch.3000-4000m Road ID504474325 under Betagi Upazila Dist Barguna[</t>
    </r>
    <r>
      <rPr>
        <b/>
        <sz val="10"/>
        <color theme="1"/>
        <rFont val="Nikosh"/>
      </rPr>
      <t>LTM</t>
    </r>
    <r>
      <rPr>
        <sz val="10"/>
        <color theme="1"/>
        <rFont val="Nikosh"/>
      </rPr>
      <t>]</t>
    </r>
  </si>
  <si>
    <t>17.04.2021</t>
  </si>
  <si>
    <t>M/S poly Construction, Pro:Md babul Mia, college Road Barguna</t>
  </si>
  <si>
    <t>Rehabilitation of Bamna GC Kholpatua GC Ramna launchghat RHD Road from Ch 00m 8320m under Bamna Upazila District Barguna Road ID- 504192001</t>
  </si>
  <si>
    <t>30.08.2018</t>
  </si>
  <si>
    <t>M/S Jahanara enterprise. Amtali Barguna.</t>
  </si>
  <si>
    <t>majahanaraenterprisebd1@gmail.com</t>
  </si>
  <si>
    <t>Fuljhuri UP-Mirer hat via Fakirbari Mardraqsha Road.</t>
  </si>
  <si>
    <t>Al Amin Enterprise, Betagi,Barguna</t>
  </si>
  <si>
    <t>alaminenterprise121@gmail.com</t>
  </si>
  <si>
    <r>
      <t>Improvement of Parir Khal Bazar Jame Mosque under Baltaly Union  Latitude 22.0434 Longitude 90.0514 Under Barguna Sadar Upazila Dist : Barguna [</t>
    </r>
    <r>
      <rPr>
        <b/>
        <sz val="10"/>
        <color theme="1"/>
        <rFont val="Nikosh"/>
      </rPr>
      <t>LTM</t>
    </r>
    <r>
      <rPr>
        <sz val="10"/>
        <color theme="1"/>
        <rFont val="Nikosh"/>
      </rPr>
      <t>]</t>
    </r>
  </si>
  <si>
    <t>GSIDP</t>
  </si>
  <si>
    <t>10.12.2020</t>
  </si>
  <si>
    <t>MD. Abdul Barek Peda, Amtali, Barguna.</t>
  </si>
  <si>
    <t>mdabdulbarekpada1963@gmail.com</t>
  </si>
  <si>
    <r>
      <t>Improvement of Dakhin Patakata Baitul Salam Jame Mosque Under Badarkhali Union Latitude 22.199697 Longitude 90.061297 Under Sadar Upazila Dist : Barguna [</t>
    </r>
    <r>
      <rPr>
        <b/>
        <sz val="10"/>
        <color theme="1"/>
        <rFont val="Nikosh"/>
      </rPr>
      <t>LTM</t>
    </r>
    <r>
      <rPr>
        <sz val="10"/>
        <color theme="1"/>
        <rFont val="Nikosh"/>
      </rPr>
      <t>]</t>
    </r>
  </si>
  <si>
    <t>M/S Othai Enterprise</t>
  </si>
  <si>
    <t>sankor.somaddar@gmail.com</t>
  </si>
  <si>
    <t xml:space="preserve"> Improvement of Purbo Sonakhali Ghowrohori Sebesrom Rada Krino Mondir Union Atharogasia. under Amtoli Upazila Latitude 22.1920 Longitude 90.3635 </t>
  </si>
  <si>
    <t>12.04.2020</t>
  </si>
  <si>
    <t>19.06.2020</t>
  </si>
  <si>
    <t>Gazi Faruk Ahmed, college Road, Amtali, Barguna</t>
  </si>
  <si>
    <t>gazifaruk5@gmail.com</t>
  </si>
  <si>
    <t xml:space="preserve">Improvement of Purbo Sonakhali Molla Bari Graveyard Union Atharogasia. under Amtoli Upazila Latitude 22.1998 Longitude 90.3756 </t>
  </si>
  <si>
    <t>M/S Patharghata Enterprise</t>
  </si>
  <si>
    <t>jasimuddinpatharghata1994@gmail.com</t>
  </si>
  <si>
    <t xml:space="preserve">Improvement of Paschim Gohorpur Hasemia Jame Mosque  Patharghata Sader Union Latitude 22.025534 Longitude 89.950874 Under Patharghata Upazila Dist : Barguna </t>
  </si>
  <si>
    <t>01.11.2020</t>
  </si>
  <si>
    <t>07.02.2021</t>
  </si>
  <si>
    <t>M/S Rubel Enterprise, Pro. Md Shah Alom Khalifa, Word No-07, Betagi Pourashava, Betagi, Barguna.</t>
  </si>
  <si>
    <t>rebelenterprise019@gmail.com</t>
  </si>
  <si>
    <t>Improvement of Purbo Ranjpur Mridhabari Jam-E-Mosque Union Bibicini.Latitude 22.431435Longitude 90.219938. Betagi.</t>
  </si>
  <si>
    <t>10.02.2020</t>
  </si>
  <si>
    <t>17.05.2020</t>
  </si>
  <si>
    <t>Improvement of Laxipura Late Yeasin Mawlana Bari Jam-E-Mosque Union Bibicini.Latitude 22.426132Longitude 90.210827. Betagi</t>
  </si>
  <si>
    <t>M/S Atom Enterprise, Pro. Md Rezaul Karim Atom, Amtalarpar,   Barguna Mob : 01719633865</t>
  </si>
  <si>
    <t>Improvement of Khalifer Hat-Tengra Bazar Road by BC from Ch. 00.00m-3710.00m under Patharghata Upazila District Barguna. Road ID-504855063 Salvage 3124966.00.</t>
  </si>
  <si>
    <t>DIRIP-2</t>
  </si>
  <si>
    <t>29.08.2018</t>
  </si>
  <si>
    <t>02.12.2020</t>
  </si>
  <si>
    <t>M/S Arif &amp; Asif Construction &amp; Afser &amp; Co (jv). Sadar Road Barguna. Mob-01712885528</t>
  </si>
  <si>
    <t>maacmacjvca@gmail.com</t>
  </si>
  <si>
    <t>Improvement of Aliyabad GPS-Dafa PS via GPS Road by BC from Ch. 00.00m-5525.00m under Betagi Upazila District Barguna. Road ID-504474093.</t>
  </si>
  <si>
    <t>21.05.18</t>
  </si>
  <si>
    <t>30.03.2021</t>
  </si>
  <si>
    <t>M/S Arif &amp; Asif Construction</t>
  </si>
  <si>
    <t>abulhossain764@gmail.com</t>
  </si>
  <si>
    <t>M/S Afser &amp; Co</t>
  </si>
  <si>
    <t>mirdhafaruk@gmail.com</t>
  </si>
  <si>
    <t>Improvement of Road from Hogalpati RHD Kamal Jomaddar Bari Lemua GC Patharghata Jamira Tola sarok Douatola Hogalpati 25 road Langol vanga Sardar Dofadar Bari from Ch. 2000m-5030m under Bamna Upazila District Barguna Road ID- 504192009</t>
  </si>
  <si>
    <t>03.12.2020</t>
  </si>
  <si>
    <t>Md.Golam sorwar. Sonali Para, Barguna. Mob-01770344212</t>
  </si>
  <si>
    <t>mdgolam_sarower@yahoo.com</t>
  </si>
  <si>
    <t>Improvement of Road from Bamna Douatola Road Sher-E-Bangla school Nantu Bari Road - Sher-E-Bangla high school - Badsha Bari Jame mosque from Ch. 00m-1530m under Bamna Upazila District Barguna Road ID- 504195036 Salvage amount Tk. 496022</t>
  </si>
  <si>
    <t>18.06.2018</t>
  </si>
  <si>
    <t>M/S Hazi Enterprize, Pro. Golam Kabir Sikder, Bakergonj Bondar, Bakergonj, Barisal.</t>
  </si>
  <si>
    <t>m.s hazienterprisee@gmail.com</t>
  </si>
  <si>
    <t xml:space="preserve">Improvement of Road from Keramotpur bazar RHD - Fokir Hat Apilar bhorani bridge from Ch. 00m-7600m under Patharghata Upazila District Barguna Road ID-504854023 Salvage amount Tk. 794117.00 </t>
  </si>
  <si>
    <t>29.07.2018</t>
  </si>
  <si>
    <t>10.06.2020</t>
  </si>
  <si>
    <t>M/S Hazi Enterprise Bakerjong, Barishal Mob:01715981612</t>
  </si>
  <si>
    <t>Construction of 18.00m long RCC Bridge on Betagi UPC-Hosnabad UPC via Goyal Bari GPS Road at Ch. 4547m under Betagi Upazila District Barguna Road ID-504473004</t>
  </si>
  <si>
    <t>04.12.2018</t>
  </si>
  <si>
    <t>29.12.2019</t>
  </si>
  <si>
    <t>Construction of 20.00m long RCC Bridge on Betagi UPC - Sabuj kanan- Kadamtala- Jalisha bazar Road at Ch. 5800m under Betagi Upazila District Barguna Road ID-504473022</t>
  </si>
  <si>
    <t>05.12.2018</t>
  </si>
  <si>
    <t>13.10.2019</t>
  </si>
  <si>
    <t>Construction of 17.00m long RCC Bridge on Betagi UPC - Sabuj kanan- Kadamtala- Jalisha bazar Road at Ch. 5400m under Betagi Upazila District Barguna Road ID-504473022</t>
  </si>
  <si>
    <t>03.12.2018</t>
  </si>
  <si>
    <t>20.02.2021</t>
  </si>
  <si>
    <t>M/S Jhuma Enterprise</t>
  </si>
  <si>
    <t>ms.jhumaenterprise675@gmail.com</t>
  </si>
  <si>
    <t xml:space="preserve"> Construction of 18m long RCC bridge at Ch. 6428m on Betagi UP-Hosnabad via Goalpar GPS Road under Betagi Upazila District Barguna Road ID-504473004.</t>
  </si>
  <si>
    <t>06.01.2019</t>
  </si>
  <si>
    <t>14.12.2019</t>
  </si>
  <si>
    <t>M/S Khan Enterprise, Md Khalilur Rahman, Betagi Pourashava, Barguna.</t>
  </si>
  <si>
    <t xml:space="preserve">Construction of 24m long RCC Bridge at Ch. 3000m on Betagi Kumrakhali Bazar - Mirer Hat via Kazirabad UP office Road under Betagi Upazila, Barguna Road ID- 504473013 </t>
  </si>
  <si>
    <t>M/S Tareq Enterprise Betagi Pauroshava,Barguna</t>
  </si>
  <si>
    <t>tariqenterprise17@gmail.com</t>
  </si>
  <si>
    <t xml:space="preserve">Construction of 22m RCC Bridge on Kazirhat - Jaliaghata Road at Ch. 1000m under Patharghata Upazila District Barguna Road ID- 504854032 </t>
  </si>
  <si>
    <t>14.11.2019</t>
  </si>
  <si>
    <t>M/S Trinath Karmokar. Pathorghata Barguna</t>
  </si>
  <si>
    <t>trinathkarmakar71@gmail.com</t>
  </si>
  <si>
    <t xml:space="preserve">Construction of 24m RCC Bridge on Nali Bazar Nachnapara Bazar via Uttor Kathaltoli community primary school Road at Ch. 2265m under Patharghata Upazila District Barguna Road ID- 504854050 </t>
  </si>
  <si>
    <t>18.02.2020</t>
  </si>
  <si>
    <t>M/S MM Enterprise, 13 Kamarpotti Road,Jhalokathi</t>
  </si>
  <si>
    <t>motiur075@gmail.com</t>
  </si>
  <si>
    <t>Construction of 30m long PSC Bridge at Ch. 100m on Bamna - Douatola - Sherebangla school - Nantu bari Road under Bamna Upazila District Barguna Road ID- 504195036</t>
  </si>
  <si>
    <t>19.03.2019</t>
  </si>
  <si>
    <t>25.01.2021</t>
  </si>
  <si>
    <t>Construction of 24m long RCC Bridge at Ch. 1290m on Kakchira UP RHD - Fokir Hat via Khotasbag Road under Patharghata Upazila District Barguna Road ID- 504853015</t>
  </si>
  <si>
    <t>Construction of 33m long PSC Bridge on Kathaltala UP R&amp;H - Saptagram - Kathaltala Bazar via Burujpur GPS road at CH 5190 ID NO 504853010 under upazila Patharghata Dist Barguna.</t>
  </si>
  <si>
    <t>05.08.1919</t>
  </si>
  <si>
    <t>14.05.2020</t>
  </si>
  <si>
    <t>work stop</t>
  </si>
  <si>
    <t>Construction of 32m long PSC Bridge on munsigong hat R&amp;H - Nali SHAPLAJA GC via Charduani GC road at CH 7600m ID NO 504852001 under upazila Patharghata Dist Barguna.</t>
  </si>
  <si>
    <t>TN-ASI (JV) Kapuria Patty, Mathbaria,  Pirojpur</t>
  </si>
  <si>
    <t>tnasi2018@gmail.com</t>
  </si>
  <si>
    <t>Construction of 36.00m long PSC Bridge on Nachnapara UP RHD-Talukder Charduani Hat via Napiter Kheya Ghat Road at Ch. 4350m under Patharghata Upazila, Barguna Road ID-504853013</t>
  </si>
  <si>
    <t>06.08.2019</t>
  </si>
  <si>
    <t>18.08.2020</t>
  </si>
  <si>
    <t>The Nirmitee</t>
  </si>
  <si>
    <t>asbsau@gmail.com</t>
  </si>
  <si>
    <t>Ahmed Steel Industries</t>
  </si>
  <si>
    <t>M/S Amir Engineering Corparation, College Road, Barisal.</t>
  </si>
  <si>
    <t>amir.engr_crp@yahoo.com</t>
  </si>
  <si>
    <t xml:space="preserve">Construction of 30.00m Long PSC Girder Bridge on Patharghata UPC Padma Bazar Sluice Road at ch. 2400 m Road ID 504853011 Under Patharghata Upazila Dist Barguna </t>
  </si>
  <si>
    <t>07.04.2020</t>
  </si>
  <si>
    <t>06.02.2021</t>
  </si>
  <si>
    <t>M/S Lyla Builders &amp; Md. Lutful Kabir (JV)</t>
  </si>
  <si>
    <r>
      <rPr>
        <sz val="10"/>
        <color theme="1"/>
        <rFont val="Nikosh"/>
      </rPr>
      <t>Construction of 39.00m Long RCC Girder Bridge on Munsiganj hat R&amp;H - Nali (Shaplaja GC) via Charduani GC Road at ch. 4360m Road ID 504852001 Under Patharghata Upazila Dist Barguna.</t>
    </r>
    <r>
      <rPr>
        <b/>
        <sz val="10"/>
        <color theme="1"/>
        <rFont val="Nikosh"/>
      </rPr>
      <t xml:space="preserve"> </t>
    </r>
  </si>
  <si>
    <t>Md. Lutful Kabir</t>
  </si>
  <si>
    <t>M/S Kohinoor Enterprise, Dadpur Lodge, Kawnia 1st Lane Barisal Sadar, Barisal.</t>
  </si>
  <si>
    <t xml:space="preserve">Construction of 50m Long R.C.C Girder Bridge on Machayer Khal Patharghata at Ch.15.00m ID NO-504854088 </t>
  </si>
  <si>
    <t>IBRP</t>
  </si>
  <si>
    <t>14.06.2021</t>
  </si>
  <si>
    <t>Construction of 72.00m Long RCC Girder Bridge over Tafalbari Khal on Atharogachia UP - Gazipur GC road Via Budhbarar Bazar road at Ch 2540m(Road ID:504093030).</t>
  </si>
  <si>
    <t>6,01,42,526.88</t>
  </si>
  <si>
    <t>06.01.2020</t>
  </si>
  <si>
    <t>13.01.2021</t>
  </si>
  <si>
    <t>M/S Abul Kalam Azad. Azad Mansion Muslimpara, patuakhali sadar, Patuakhali.</t>
  </si>
  <si>
    <t>Construction of 37.00m Long RCC Girder Bridge over Tafalbari Khal branch on Atharogchia Up-Bauria Sluice via North Sonakhali GPS &amp; Julakher Bazar &amp; East Sonakhali GPS road.at ch 4400m(Road ID:504093024)</t>
  </si>
  <si>
    <t>31.10.2020</t>
  </si>
  <si>
    <t>Construction of 48.00m Long RCC Girder Bridge over gazipur Khal  on Gazipur GC-Kukua hat(sahid Sohorawardi High School) road.at ch 522m(Road ID:504094107)</t>
  </si>
  <si>
    <t>26.09.2020</t>
  </si>
  <si>
    <t>Construction of 48.00m Long RCC Girder Laxmipura Bridge   on Betagi UPC - Laxmipura  Bazar road.at ch 6042m(Road ID:504473001)</t>
  </si>
  <si>
    <t>01.08.2019</t>
  </si>
  <si>
    <t>11.06.2020</t>
  </si>
  <si>
    <t>M/S Al-Mamun Enterprise Ltd, Pro. Mrs Henara Begum, Police Line Sarak, Barguna.</t>
  </si>
  <si>
    <t xml:space="preserve">Construction of 21.0m Long RCC Girder Bridge on Sharikkhali UP - Omur Jommadar bari via Nalbunia Govermment Primary School road at Ch 3500m Road ID 504874108 under Taltali Upazila, Barguna. </t>
  </si>
  <si>
    <t xml:space="preserve"> 31.05.2021</t>
  </si>
  <si>
    <t>M/S Sohel Traders,Amtali,Barguna</t>
  </si>
  <si>
    <t>soheltraders654@gmail.com</t>
  </si>
  <si>
    <t>Maintenance of 15.00m long Iron Bridge on DC Hat-Khan bari via H/Q Abdur Rashid Master bari road at ch. 1096m.( Road ID -504474118)</t>
  </si>
  <si>
    <t>04.12.2019</t>
  </si>
  <si>
    <t>M/S Writtic Interprise,Patuakhali sadar,Patuakhali.</t>
  </si>
  <si>
    <t>mdjoliptk1@gmail.com</t>
  </si>
  <si>
    <t xml:space="preserve"> Manitenance of 20.00m Long Iron Bridge on Hosnabad UPC-Mokamia Launch Ghat Bazar road infront H/O Super Aminul Islam at Ch.800.00m under Mokamia Union Upazila Betagi Dist Barguna Road ID- 504473005</t>
  </si>
  <si>
    <t>21.04.2020</t>
  </si>
  <si>
    <t>M/S Hossain &amp; Brothers.Town Kalikapur.Patuakhali</t>
  </si>
  <si>
    <t>mhossain1201@gmail.com</t>
  </si>
  <si>
    <t>Manitenance of 25.00m Long Iron Bridge on Lemua Kheyaghat Shopkhali Bazar via South Shopkhali H/S road Infront of Shopkhali H/S at ch.1100.00 under Hosnabad Union Upazila Betagi Dist Barguna Road ID- 504474060</t>
  </si>
  <si>
    <t>24.11.2019</t>
  </si>
  <si>
    <t>30.05.2020</t>
  </si>
  <si>
    <t>M/S Writti Interprise,Patuakhali sadar,Patuakhali.</t>
  </si>
  <si>
    <t>Manitenance of 10.00m Long Iron Bridge on Dargirchar Bazar Sulice-Faruque Hazi Bari-Jennat Gorami Bari Skander Ali Khan Bari road Near Abdur Rashid Master Bari at ch.10.00m under Bibichine Union Upazila-Betagi Dist Barguna</t>
  </si>
  <si>
    <t>M/S MM Bilders &amp; Enginners LTD- M/S Amir Engineering Corparation (jv), Oxford Mission Road, Barisal.</t>
  </si>
  <si>
    <t>mdelamirjv@gmail.com</t>
  </si>
  <si>
    <t xml:space="preserve"> Construction of 72.00m Long RCC Girder Bridge on Amtali HQ-Taltali HQ-Sonakata SEA Beach Road at ch. 30300m Road ID-504872003 Under Taltali Upazila Dist Barguna.</t>
  </si>
  <si>
    <t>M/S MM Bilders &amp; Enginners LTD</t>
  </si>
  <si>
    <t>mbel_dhaka12@yahoo.com</t>
  </si>
  <si>
    <t>M/S Amir Engineering Corparation.</t>
  </si>
  <si>
    <t xml:space="preserve"> Construction of 20.00m Long RCC Girder Bridge on Panchakoralia UP-Charman hat Road at ch. 5430m Road ID504873032 Under Taltali Upazila Dist Barguna.</t>
  </si>
  <si>
    <t>13.07.2020</t>
  </si>
  <si>
    <t>25.05.2021</t>
  </si>
  <si>
    <t xml:space="preserve"> Construction of 20.00m Long RCC Girder Bridge on Taltali Dhaka -Kuakata RHD Kalapara ferry ghat -Taltali GC Road via newpara launchghatTaltali portion Road at ch. 3950m Road ID504872012 Under Taltali Upazila Dist Barguna.</t>
  </si>
  <si>
    <t>Construction of 18.00m Long RCC Girder Bridge on Dhaka-Kuakata RHD Chakamaiya -Bogirhat GC via Karaibaria Bazar Road Taltali portion at ch. 14550m Road ID-504872015 Under Taltali Upazila Dist Barguna.</t>
  </si>
  <si>
    <t>21.07.2020</t>
  </si>
  <si>
    <t xml:space="preserve"> Construction of 18.00m Long RCC Girder Bridge over Gaurichanna East lakurtala -Roadpara Bazar Road at ch. 4900m Road ID 504283004 Under Sadar Upazila Dist Barguna</t>
  </si>
  <si>
    <t xml:space="preserve"> Construction of 24.00m Long RCC Girder Bridge on Chalikatali GC -Nali Road at ch. 5370m Road ID 504282013 Under Sadar Upazila Dist Barguna.</t>
  </si>
  <si>
    <t>Construction of 33.00m Long RCC Girder Bridge over Keurabunia RHD to Ghatbaria to Chandukhali Road at ch.0090 km Road ID 504283003 Under Sadar Upazila Dist Barguna</t>
  </si>
  <si>
    <t>Construction of 46.00m Long RCC Girder Bridge on Kalirtabok Sluice- Golbunia Kheya Ghat to Road at ch.3000 km Road ID 504284068 Under Sadar Upazila Dist Barguna</t>
  </si>
  <si>
    <t>M/S KK Enterprise, South Sabujbagh, Patuakhali.</t>
  </si>
  <si>
    <t>kabirkke2003@gmail.com</t>
  </si>
  <si>
    <t xml:space="preserve"> Construction of 16.00m Long RCC Girder Bridge on Fuljhuri GC-Gaurichanna-Ghotbaria-Ayla GC Road at ch.5013 km Road ID 504282008 Under Sadar Upazila Dist Barguna</t>
  </si>
  <si>
    <t>Construction of 24.00m Long RCC Girder Bridge on Dinea Madrasha Chorakgashia Sombaria Bazar -H/O Ausan Member &amp;H/O Rashid to Talgochia Road at ch.0020m Road ID 504094091 Under Amtali Upazila Dist Barguna</t>
  </si>
  <si>
    <t>05.01.2020</t>
  </si>
  <si>
    <t>MSE-MDE-MGC(Jv), Town Kalikapur, Patuakhali.</t>
  </si>
  <si>
    <t>msemdemgejv@gmail.com</t>
  </si>
  <si>
    <t>Construction of 24.00m Long RCC Girder Bridge on Arpangasia UP Office -Khuriar Kheya Ghat Via Tarikata Madrasha Road at ch.6143m Road ID 504093014 Under Amtali Upazila Dist Barguna</t>
  </si>
  <si>
    <t>M/S Sayed Enterprise</t>
  </si>
  <si>
    <t>M/S Dip Enterprise</t>
  </si>
  <si>
    <t>deipenterprise@gmail.com</t>
  </si>
  <si>
    <t>Construction of 20.00m Long RCC Girder Bridge on Hosnabad UPC - Mokamia Launch ghat Bazar Road at ch.6250 m Road ID 504473005 Under Betagi Upazila Dist Barguna.</t>
  </si>
  <si>
    <t>30.01.2020</t>
  </si>
  <si>
    <t>Construction of 20.00m Long RCC Girder Bridge on Fuljhuri GC- Gaurichanna - Ghotbaria-Ayla GC Road at ch.7501 m Road ID 504282008 Under Sadar Upazila Dist Barguna</t>
  </si>
  <si>
    <t>05.01.2021</t>
  </si>
  <si>
    <t>MTB-MHE(JV), 337/3 West Chandkathi, Jhalakathi Sadar. Jhalakathi.</t>
  </si>
  <si>
    <t xml:space="preserve"> Construction of 24.00m Long RCC Girder Bridge on Barguna - Betagi RHDTulatola More- Fuljuri GC Road at ch.2950 m Road ID 504472004 Under Betagi Upazila Dist Barguna</t>
  </si>
  <si>
    <t>M/S Tarek Builders.</t>
  </si>
  <si>
    <t>tarekbuilders@gmail.com</t>
  </si>
  <si>
    <t>M/S Hakkanur Enterprise</t>
  </si>
  <si>
    <t>hakkanur@yahoo.com</t>
  </si>
  <si>
    <t xml:space="preserve"> Construction of 20.00m Long RCC Girder Bridge on Ayla Patakata UP Kadamtala Tulatala-Kotbaria hat-Baikalin hat Road at ch.4150m Road ID 504283020 Under Sadar Upazila Dist Barguna</t>
  </si>
  <si>
    <t>Construction of 22.00m Long RCC Girder Bridge on Ayla Patakata UP Kadamtala Tulatala-Kotbaria hat-Baikalin hat Road at ch.0005m Road ID 504283020 Under Sadar Upazila Dist Barguna</t>
  </si>
  <si>
    <t>02.02.2021</t>
  </si>
  <si>
    <t>M/S Mithun Traders, Pro. Md Siddikur Rahman, Barguna Sadar, Barguna.</t>
  </si>
  <si>
    <t>mdsiddikurr@yahoo.com</t>
  </si>
  <si>
    <t>Construction of 22.00m Long RCC Girder Bridge on Dhaka Kuakata RHD Chakamaiya-Bogirhat GC Via Karalbaria bazar Taltoli portion Road at ch.8414 m Road ID 504872015 Under Taltoli Upazila Dist Barguna</t>
  </si>
  <si>
    <t>Construction of 20.00m Long RCC Girder Bridge on Fuljhuri GC- Gaurichanna - Ghotbaria-Ayla GC Road at ch.10000 m Road ID 504282008 Under Sadar Upazila Dist Barguna</t>
  </si>
  <si>
    <t>M/S Humayun Enterprise, Pro. Md Humayun Kabir, Betagi Bondar, Barguna.</t>
  </si>
  <si>
    <t>humayun.enterprise73@gmail.com</t>
  </si>
  <si>
    <t>Construction of 23.00m Long RCC Girder Bridge on Barguna - Betagi RHDTulatola More- Fuljuri GC Road at ch.8650 m Road ID 504472004 Under Betagi Upazila Dist Barguna</t>
  </si>
  <si>
    <t>28.01.2021</t>
  </si>
  <si>
    <t>M/S fatima Enterprise, Word No-03, Amtali Pourashava, Amtali, Barguna.</t>
  </si>
  <si>
    <t>miraz.amtali7@gmail.com</t>
  </si>
  <si>
    <t>Rehabilitation of 22.00m Long RCC Iron Bridge on Deshantor Kathi H/S UZR-Kristanpara Road at Ch. 50m Road ID 504474029 under Betagi Upazila,Dist.Barguna.</t>
  </si>
  <si>
    <t>13.11.2020</t>
  </si>
  <si>
    <t>M/S Azizia Enterprise, Kumarpatti Road, Betagi, Barguna.</t>
  </si>
  <si>
    <t>Construction of 14.00m Long RCC Girder Bridge on Sonakhali Bazar RHD Road-Kholpatua Bazar Road at Ch.4700m Road ID 504192007 under Bamna Upazila Dist.Barguna</t>
  </si>
  <si>
    <t>23.02.2020</t>
  </si>
  <si>
    <t>M/S Khan Abdus Sabur. Pro. Zannaty Akthar, Word-04, Lakerpar Road, Amtali Pourashava, Amtali, Barguna.</t>
  </si>
  <si>
    <t>mskabdussabur15@gmail.com</t>
  </si>
  <si>
    <t>Construction of 14.00m Long RCC Girder Bridge on Gudighata Bazar-Ramna UP Via Uttar Kakchira Bazar  Road at Ch.1690m Road ID 504193005 under Bamna Upazila Dist.Barguna</t>
  </si>
  <si>
    <t>19.07.2021</t>
  </si>
  <si>
    <t>M/S Labonno Enterprise, Bibichini, Neamoti, Betagi, Barguna.</t>
  </si>
  <si>
    <t>labonnoenterprise81@gmail.com</t>
  </si>
  <si>
    <t>Construction of 14.00m Long RCC Girder Bridge on Sonakhali Bazar RHD Road -Kholapatya Bazar Road at ch.2130 km Road ID 504192007 Under Bamna Dist Barguna</t>
  </si>
  <si>
    <t>05.10.2021</t>
  </si>
  <si>
    <t>M/S Rudra Enterprise,  Pro. Md jabedul Islam, Amtalarpar, Barguna Sadar, Barguna.</t>
  </si>
  <si>
    <t>jabedul456@gmail.com</t>
  </si>
  <si>
    <r>
      <t>,</t>
    </r>
    <r>
      <rPr>
        <sz val="10"/>
        <color theme="1"/>
        <rFont val="Nikosh"/>
      </rPr>
      <t xml:space="preserve"> Construction of 10.00m Long RCC Girder Bridge at Ayla Patakata UP Kadamtala Tulatala-Kotbaria hat-Baikalin hat Road at Ch. 3135m Road ID 504283020 Under Sadar Upazila Dist Barguna</t>
    </r>
  </si>
  <si>
    <t>11.02.2020</t>
  </si>
  <si>
    <t>Construction of 60.00m Long RCC Girder Bridge on Amtali Manikjuri RHD Road to Kachupatra GC Road at ch. 2641m Road ID 504092003 Under Amtali Dist Barguna</t>
  </si>
  <si>
    <t>05.04.2020</t>
  </si>
  <si>
    <t>12.04.2021</t>
  </si>
  <si>
    <t>M/S Kalai Mollah Construction, East Rasti, Puran Bazar, Madaripur.</t>
  </si>
  <si>
    <t>kalaimollahconstruction@gmail.com</t>
  </si>
  <si>
    <t>Construction of 18.00m Long RCC Girder Bridge on Bamna H/Q-Bakabunia UP-Dawatala GC Road at ch.9450 km Road ID 504192008 Under Bamna Upazila Dist Barguna</t>
  </si>
  <si>
    <t>22.06.2020</t>
  </si>
  <si>
    <t>EFTE-ETCL(Pvt)LTD, Harinpala, Bhandaria, Pirojpur.</t>
  </si>
  <si>
    <t>Construction of 24.00m Long RCC Girder Bridge on Bamna H/Q-Bakabunia UP-Dawatala GC Road at ch.2800 km Road ID 504192008 Under Bamna Upazila Dist Barguna</t>
  </si>
  <si>
    <t>20.04.2020</t>
  </si>
  <si>
    <t>27.04.2021</t>
  </si>
  <si>
    <t>M/S Quashem Construction &amp; KK enterprise(JV)</t>
  </si>
  <si>
    <t>qckkejv2019@gmail.com</t>
  </si>
  <si>
    <t>Construction of 24.00m Long RCC Girder Bridge on Arpangasia Bazar - UP Office Road at ch.3850 m Road ID 504093002 Under Amtali Upazila Dist Barguna</t>
  </si>
  <si>
    <t>M/S Quashem Construction</t>
  </si>
  <si>
    <t>M/S KK enterprise</t>
  </si>
  <si>
    <t>Construction of 18.00m Long RCC Girder Bridge on Parikha GC-Chalitatoli GC road at ch. 1580m Road ID-504282011 Under Sadar Upazila Dist Barguna</t>
  </si>
  <si>
    <t>04.06.2020</t>
  </si>
  <si>
    <t>21.04.2021</t>
  </si>
  <si>
    <t>Rehabilitation of 36.00m Long RCC Iron Bridge on Hosnabad UPC- -Mokamia Launch Ghat Bazar Road Taltali Portion Road at ch.6472m Road ID 504473005 Under Betagi Upazila Dist Barguna.</t>
  </si>
  <si>
    <t>13.04.2021</t>
  </si>
  <si>
    <t>Rehabilitation of 24.00m Long RCC Iron Bargua - Betagi RHD Tulatola Mor -Fuljuri GC Road at ch.3900m Road ID 504472004 Under Betagi Upazila Dist Barguna.</t>
  </si>
  <si>
    <t>09.06.2020</t>
  </si>
  <si>
    <t xml:space="preserve"> Rehabilitation of 30.00m Long RCC Iron Bargua - Betagi RHD Tulatola Mor -Fuljuri GC Road at ch.8414m Road ID 504472004 Under Betagi Upazila Dist Barguna. </t>
  </si>
  <si>
    <t>13.08.2020</t>
  </si>
  <si>
    <t>M/S Oyshi Traders, Word No-05, Patharghata Pourashava, Patharghata, Barguna.</t>
  </si>
  <si>
    <t>mazibur05@gmail.com</t>
  </si>
  <si>
    <t xml:space="preserve"> Rehabilitation of 8.00m Long Iron Bridge on Bibichini UPC-DC Hat via Polli Mongol Bazar at ch.1050m under Betagi Upazila DistBarguna Road ID504473023</t>
  </si>
  <si>
    <t xml:space="preserve"> Rehabilitation of 38.00m Long RCC Iron Bridge on Burirchar UP Office - Golbunia Hat Road Over Khal Infront of Manik Khal sonbunia GPS at ch 5400m. Under Barguna Sadar Upazila Road ID 504283005 </t>
  </si>
  <si>
    <t>20.04.2021</t>
  </si>
  <si>
    <t>Rehabilitation of 45.00m Long Iron Bridge on Betagi Up Baka Pool - WAPDA Road via Volanath Pur Darul Ulum Hafezia Madrasha Near Volanathpur Madrasha at Ch. 1450m under Betagi Upazila Dist Barguna Road ID-542844103 [LTM]</t>
  </si>
  <si>
    <t>18.06.2021</t>
  </si>
  <si>
    <t>M/S Matri Enterprise. Pro. Barun Krishna, Betagi Bondar, Betagi, Barguna</t>
  </si>
  <si>
    <t>ms.matrienterprise2016@gmail.com</t>
  </si>
  <si>
    <t xml:space="preserve"> Rehabilitation of 45.00m Long Iron Bridge on Niamoti GC – Barguna - Betagi RHD Kanki Bazar Betagi Porhon Near Habibur Rahman GPS at Ch. 3200m under Betagi Upazila Dist Barguna Road ID-578955390 [LTM]</t>
  </si>
  <si>
    <t>21.05.2021</t>
  </si>
  <si>
    <t xml:space="preserve">M/S Naim Enterprise, Hogla[asha, Munshirhat, Patharghata, Barguna. </t>
  </si>
  <si>
    <t>Rehabilitation of 25.00m Long Iron Bridge on Betagi UPC-Hosnabad UPC Nilkhola via Sabuj kanan-Kadamtala Infront of Nadiria Madrasha at Ch. 2000m Road ID-504473022 Under Betagi Upazila Dist Barguna</t>
  </si>
  <si>
    <t>M/S Mehbin Enterprise, College Branch Road, Barguna Sadar, Barguna.</t>
  </si>
  <si>
    <t>mehbin.barguna@gmail.com</t>
  </si>
  <si>
    <r>
      <t>1.Rehabilitation of 15.00m 3.66m Width RCC Deck Slab Iron Bridge on Kalagachia Launchghat - North Koruna RPS via Dhonmanik chatra RPS at ch.1600m Road ID504474058 02.Rehabilitation of 18.00m 3.66m Width RCC Deck Slab Iron Bridge on Kalagachia Launchghat - North Koruna RPS via Dhonmanik chatra RPS at ch.2150m Road ID504474058 03.Rehabilitation of 09.00m 3.66m Width RCC Deck Slab Iron Bridge on Laxmipura Madrasha Laxmipur Bazar - Bibichini UNR via Khalifabari at ch.250m Road ID504474144 Under Betagi Upazila DistBarguna</t>
    </r>
    <r>
      <rPr>
        <b/>
        <sz val="10"/>
        <color theme="1"/>
        <rFont val="Nikosh"/>
      </rPr>
      <t xml:space="preserve"> </t>
    </r>
  </si>
  <si>
    <t>M/S Akon Traders, Pro. Md Shahidul Alom Ripon, Work No-02, Patharghata Pourashava, Patharghata, Barguna.</t>
  </si>
  <si>
    <t>shahidul.patharghata@gmail.com</t>
  </si>
  <si>
    <t>Rehabilitation of 20.00m Long Iron Bridge at Betagi Barguna RHD Karuna Kathal tola Uttor Karuna GPS via Karuna Girls Dakhil Madrasha Infront of Karuna Girls Dakhil Madrasha Road at ch.2600m Road Under Betagi Upazila Dist Barguna</t>
  </si>
  <si>
    <t>16.02.2021</t>
  </si>
  <si>
    <t>M/S Othoi Enterprise, Pro. Md Sankor Samadder, Barguna Sadar, Barguna.</t>
  </si>
  <si>
    <t>Athrogasia Up – Bauria Sluice via North Sonakhali GPS &amp; Julekhar Bazar &amp; East Sonakhali GPS Road</t>
  </si>
  <si>
    <t>M/S Alo Construction, South kakchira, Bamna, barguna.</t>
  </si>
  <si>
    <t>aloconstruction777@gmail.com</t>
  </si>
  <si>
    <t>M/S Faysal Enterprise-M/S Shilpi Enterprise (JV), Machimpur, Pirojpur Sadar, Pirojpur.</t>
  </si>
  <si>
    <t>sakilfaysaljv@gmail.com</t>
  </si>
  <si>
    <t xml:space="preserve">Arpagasia Bazar-UP Office Road </t>
  </si>
  <si>
    <t>M/S Faysal Enterprise-</t>
  </si>
  <si>
    <t>M/S Shilpi Enterprise</t>
  </si>
  <si>
    <t>Abdus Sabur Design, Pro. Md Habibur Rahman, Chalitabunia, Chandra, Amtali, Barguna</t>
  </si>
  <si>
    <t>abdussaburdesign@gmail.com</t>
  </si>
  <si>
    <t xml:space="preserve">Gazipur GC-Dhankhali GC via Tapura Hat &amp; Kania Mirdha Bari Road </t>
  </si>
  <si>
    <t>Gazi Mozmmel Haque, Word No-04, Amtali Pourashava, Amtali, Barguna.</t>
  </si>
  <si>
    <t>mozmmelgazi@gmail.com</t>
  </si>
  <si>
    <t>26/10/2020</t>
  </si>
  <si>
    <t>26/1/2021</t>
  </si>
  <si>
    <t>M/S Meem Traders, Pro. Md Abdur Rahim, Patharghata, Barguna.</t>
  </si>
  <si>
    <t>meemtraders019@gmail.com</t>
  </si>
  <si>
    <t xml:space="preserve">Bamna UP (Health office)-Sonakhali Bazar via Digirpar </t>
  </si>
  <si>
    <t>Sonakhali Bazar RHD-Kholpatua GC Road</t>
  </si>
  <si>
    <t>M/S K.K Enterprise, Pro. Md Jalal Uddin Kazol, Battala, Barguna Sadar, Barguna.</t>
  </si>
  <si>
    <t>mskkenterprise018@gmail.com</t>
  </si>
  <si>
    <t>Bamna UP Office-Upazila HQ via Safipur Bazar Road</t>
  </si>
  <si>
    <t>18/1/2021</t>
  </si>
  <si>
    <t>Mrs Arifa Khanom, College Road, Amtali, Barguna.</t>
  </si>
  <si>
    <t>mrs.arifakhanom15@yahoo.com</t>
  </si>
  <si>
    <t xml:space="preserve">Bamna H/Q - Habib Khan House to Food Godown BC Road at VDP Club Road </t>
  </si>
  <si>
    <t>15/10/2020</t>
  </si>
  <si>
    <t>15/12/2020</t>
  </si>
  <si>
    <t>M/S Nayem Enterprise, Word-03, Patharghata Pourashava, Patharghata, Barguna.</t>
  </si>
  <si>
    <t>msnayementerprisepat@gmail.com</t>
  </si>
  <si>
    <t>Bamna H/Q (Bamna Digree College) - R&amp;H (Sabder Bridge) Road</t>
  </si>
  <si>
    <t>20/1/2021</t>
  </si>
  <si>
    <t xml:space="preserve">Gudighata Bazar-Ramna UP via Uttar Kakchira Bazar Road </t>
  </si>
  <si>
    <t>25/12/2020</t>
  </si>
  <si>
    <t>M/S J.S Enterprise, Pro. Md Jahirul Islam, Dakkhin Monosatali, J.S Sarak, Barguna Sadar, Barguna.</t>
  </si>
  <si>
    <t>jahirulislambarg1982@gmail.com</t>
  </si>
  <si>
    <t xml:space="preserve">Bamna Upazila H/Q-Bamna UP Office via Puran Bamna Bazar Road </t>
  </si>
  <si>
    <t>M/S Shadhin Enterprise, Pro. Md Siddikur Rahman, Sadar Road, Barguna Sadar, Barguna.</t>
  </si>
  <si>
    <t>shadhin191@gmail.com</t>
  </si>
  <si>
    <t xml:space="preserve">Mokamia UPC-Charkhali WAPDA Bazar via Moller Hat Bazar </t>
  </si>
  <si>
    <t>M/S Meghla Enterprise, College Branch Road, Barguna sadar, barguna.</t>
  </si>
  <si>
    <t>meghlaenterprise77@gmail.com</t>
  </si>
  <si>
    <t>Hosnabad UPC-Mokamia Launchghat Bazar</t>
  </si>
  <si>
    <t>Barguna Betagi RHD (Tulatala More)-Fuljhuri GC Road</t>
  </si>
  <si>
    <t>M/S Porikit Enterprise, Word No-02Betagi Pourashava, Betagi, Barguna.</t>
  </si>
  <si>
    <t>litandass1982@yahoo.com</t>
  </si>
  <si>
    <t xml:space="preserve">Badnikhali GC-Barguna Bakergonj RHD (Ranipur Bottala) Road </t>
  </si>
  <si>
    <t>25/01/2021</t>
  </si>
  <si>
    <t>M/S Razzak Enterprise, Sadar Road, Paschim Barguna, Barguna Sadar, barguna.</t>
  </si>
  <si>
    <t>razzak.barguna7@gmail.com</t>
  </si>
  <si>
    <t xml:space="preserve">Hosnabad UPC-Amaragasia Bazar (WAPDA) Road </t>
  </si>
  <si>
    <t>M/S Bayzid &amp; Co, Pro. Md Abdur Rob, Katpotti, Barguna Sadar, Barguna.</t>
  </si>
  <si>
    <t>bayzidcobarguna@gmail.com</t>
  </si>
  <si>
    <t xml:space="preserve">Barguna Betagi RHD Tulatala More)-Fuljhuri GC Road </t>
  </si>
  <si>
    <t xml:space="preserve">M/S Delwor Hawlader, Dokkin Jarakhali, Bahala, Amtali, barguna. </t>
  </si>
  <si>
    <t>delwarhawlader1971@gmail.com</t>
  </si>
  <si>
    <t>Betagi UPC – Santirhat via Ranipur Road</t>
  </si>
  <si>
    <t>14/10/2020</t>
  </si>
  <si>
    <t>14/12/2020</t>
  </si>
  <si>
    <t>Md Abdul Barek Pada, Sabujbag, Word No-05, Amtali Pourashava, Amtali, Barguna.</t>
  </si>
  <si>
    <t>Ranipur Bazar-Putiakhali Bazar Road</t>
  </si>
  <si>
    <t>31/12/2020</t>
  </si>
  <si>
    <t>M/S Shamim Traders, Sadar Road, Barguna Sadar, Barguna.</t>
  </si>
  <si>
    <t>samim.traders7@gmail.com</t>
  </si>
  <si>
    <t>M/S Sohel Traders, Pro. Md Alamgir Hossain, Amtala sarak, Barguna Sadar, Barguna.</t>
  </si>
  <si>
    <t>Hosnabad UPC-Amaragasia Bazar (WAPDA) Road</t>
  </si>
  <si>
    <t>M/S Momota Enterprise, Pro. Fuad Jomadder, Town hall Road, Barguna Sadar, Barguna.</t>
  </si>
  <si>
    <t>momotabarguna@yahoo.com</t>
  </si>
  <si>
    <t xml:space="preserve">Patharghata GC (Macherkhal)-Charduani GC via Khalifar Hat-Macherkhal UZR Road </t>
  </si>
  <si>
    <t xml:space="preserve">Nachnapara UP (RHD)-Taluker Charduani Hat via Napiter Kheyaghat Road </t>
  </si>
  <si>
    <t>M/S Sikder Builders, Ghotkhali, Amtali, Barguna.</t>
  </si>
  <si>
    <t>sikder.builders22@gmail.com</t>
  </si>
  <si>
    <t>Lemua GC-Betmore RHD (Sathkor Bazar) Roa</t>
  </si>
  <si>
    <t>M/S Khan Traders, Thanapara, Barguna Sadar, barguna.</t>
  </si>
  <si>
    <t>kader.raza@yahoo.com</t>
  </si>
  <si>
    <t xml:space="preserve">Patharghata UP (RHD Kazi bari)-Khaliferhat via Hatempur Bazar Road </t>
  </si>
  <si>
    <t>M/S Arif Traders, High School sarak, Bank Colony, Barguna Sadar, Barguna.</t>
  </si>
  <si>
    <t>ms.ariftraders888@gmail.com</t>
  </si>
  <si>
    <t>Dhaka Kuakata RHD (Mohipur GC)-Taltali GC Road via Nishanbaria Khetaghat (Taltali Portion) Road</t>
  </si>
  <si>
    <t xml:space="preserve">Harinbaria (Sanur Bridge)-H/O Abjal via Behala GPS Road </t>
  </si>
  <si>
    <t>M/S Nayem Enterprise, Pro. Md Nizam Uddin, Keorabunia, Latabaria, Barguna Sadar, Barguna.</t>
  </si>
  <si>
    <t>msnayementerprise58@gmail.com</t>
  </si>
  <si>
    <t>Taltali GC-Bogir Hat GC via Taltali Digree College Road</t>
  </si>
  <si>
    <t>M/S Nayeb Enterprise, Pro. Md Ferdaus Naeb, Potkakhali, Barguna Sadar, Barguna.</t>
  </si>
  <si>
    <t>ferdousnaeb@yahoo.com</t>
  </si>
  <si>
    <t xml:space="preserve">Taltali GC-Bogir Hat GC via Taltali Digree College Road </t>
  </si>
  <si>
    <t>Abul Kalam Azad, Eidgha Sarak, Word No-04, Amtali Pourashava, Amtali, Barguna.</t>
  </si>
  <si>
    <t>mdabulkalamazad2001@gmail.com</t>
  </si>
  <si>
    <t>Kalam Khan Shop Gabtali GPS via Rofiqul Islam GPS Road</t>
  </si>
  <si>
    <t>M/S Shithil Enterprise, Pro. Md Gias Uddin Montu, Khalpatua, Bamna. Barguna.</t>
  </si>
  <si>
    <t>montu.bamna@gmail.com</t>
  </si>
  <si>
    <t>Dhaka Kuakata RHD (Mohipur GC)-Taltali GC Road via Nishanbaria Kheyaghat (Taltali Portion) Road</t>
  </si>
  <si>
    <t>15/11/2020</t>
  </si>
  <si>
    <t>Abu Taleb Gazi, Chalavanga, Amtali, Barguna.</t>
  </si>
  <si>
    <t>abutalebgazi1980@gmail.com</t>
  </si>
  <si>
    <t xml:space="preserve">1 no. single vent 1.50mx1.50m RCC Box Culvert on Patharghata UP-Padma Hat (Sluice) Road </t>
  </si>
  <si>
    <t>28/10/2020</t>
  </si>
  <si>
    <t>M/S Prima Enterprise, Pro. Md Nazrul Islam, College Road, Barguna Sadar, barguna.</t>
  </si>
  <si>
    <t>prima.barguna7@gmail.com</t>
  </si>
  <si>
    <t xml:space="preserve">1 no. 1.50mx1.50m RCC Box Culvert on Nachnapara UP (RHD) –Taluker Charduani Hat via Napiter Kheyaghat Road </t>
  </si>
  <si>
    <t>M/S Satota Traders, Pro. Md Nasir Uddin, Chatonpara, Taltali, Barguna.</t>
  </si>
  <si>
    <t>nasirmunshi121@gmail.com</t>
  </si>
  <si>
    <t>1 no. single vent 1.50mx1.50m RCC Box Culvert on Taltali GC-Bogir Hat GC via Taltali Digree College Road</t>
  </si>
  <si>
    <t>Amtoli-Kakchira RHD (Lakurtala) - Chandukhali GC Via Andarmanik Road (Sadar Part)</t>
  </si>
  <si>
    <t>M/S Afsar &amp; Co &amp; M/S Azad Traders (JVCA), Sadar Road, Barguna Sadar, Barguna.</t>
  </si>
  <si>
    <t>macmatjvca@gmail.com</t>
  </si>
  <si>
    <t>Barguna UZ HQ - Patharghata UZ HQ Via Parirkhal GC Road</t>
  </si>
  <si>
    <t>M/S Afsar &amp; Co</t>
  </si>
  <si>
    <t>M/S Azad Traders</t>
  </si>
  <si>
    <t>azadtraders@gmail.com</t>
  </si>
  <si>
    <t>Barguna UZ HQ-Patharghata UZ HQ Via Parirkhal GC Road</t>
  </si>
  <si>
    <t>m/s Arif&amp;Asif construction-Md.golam satwar JV</t>
  </si>
  <si>
    <t>Fuljhuri GC-Gaurichanna-Ghotbaria-Ayla GC</t>
  </si>
  <si>
    <t>M/S Arif &amp; Asif construction</t>
  </si>
  <si>
    <t xml:space="preserve">Md. golam satwar </t>
  </si>
  <si>
    <t>Md. Enamul Haque, Tarikata, Amtali, Barguna.</t>
  </si>
  <si>
    <t>enamul.amtali@gmail.com</t>
  </si>
  <si>
    <t>Garjonbunia UP office - Babugonj GC (WDB) Road</t>
  </si>
  <si>
    <t xml:space="preserve">Barguna UZ HQ-Patharghata UZ HQ via Parirkhal GC Road (Sadar Part) </t>
  </si>
  <si>
    <t>M/S Al-Mamin Enterprise Ltd, Pro. Mrs Henara Begum, Police Line Sarak, Barguna.</t>
  </si>
  <si>
    <t xml:space="preserve">Amtoli Kakchira RHD (Town hall mor)-Barguna Bakergonj RHD Road </t>
  </si>
  <si>
    <t>M/S Poly Construction,college Road,Barguna</t>
  </si>
  <si>
    <r>
      <t>,</t>
    </r>
    <r>
      <rPr>
        <sz val="10"/>
        <color theme="1"/>
        <rFont val="Nikosh"/>
      </rPr>
      <t xml:space="preserve"> Construction of RCC Drain at Bamna Bazar Total Length 705.00under Bamna Upazila, Barguna.Road ID 504193001.</t>
    </r>
    <r>
      <rPr>
        <b/>
        <sz val="10"/>
        <color theme="1"/>
        <rFont val="Nikosh"/>
      </rPr>
      <t xml:space="preserve"> </t>
    </r>
  </si>
  <si>
    <t>29.07.2019</t>
  </si>
  <si>
    <t>M/S Afsar &amp; Co.</t>
  </si>
  <si>
    <t>Improvement of RCC Road from Hospital BC Road to Bukabunia BC Road at Samsul Haque House via Jobbar Mollah House at maleque Member House at ch 0.00m-637.00m(Effective Length 632.00m)under Bamna Upazila Dist:Barguna.(Road ID 504194059)</t>
  </si>
  <si>
    <t>28.02.2021</t>
  </si>
  <si>
    <t>M/S humayun Enterprise, Betagi, Barguna</t>
  </si>
  <si>
    <t>Construction of Two 2 Storied Rural Market Building With 04 Storied Foundation in Chandukhali Bazar. Under Betagi Upazila. Dist Barguna.</t>
  </si>
  <si>
    <t>CRMIDP</t>
  </si>
  <si>
    <t>19.04.2021</t>
  </si>
  <si>
    <t>M/S Khan Enterprise,Betagi,Barguna.</t>
  </si>
  <si>
    <t xml:space="preserve"> Construction of Two 2 Storied Rural Market Building With 04 Storied Foundation in Ghuntabachha Community Bazar. Under Patharghata Upazila Dist Barguna.</t>
  </si>
  <si>
    <t>M/S Hazi A Kashem Traders</t>
  </si>
  <si>
    <t>haziaktraders@gmail.com</t>
  </si>
  <si>
    <t xml:space="preserve">(1). a Re-Excavation of Sawdagorpara Mosque Attached Pond under Taltali Upazila District Bargunab Construction of 01 Nos 11.60 x 5.00 x 3.90m RCC Ghatla at Sawdagorpara Mosque Attached Pond 
(2). a Re-Excavation of Charpara Mosque Attached Pond under Taltali Upazila District Bargunab 
Construction of 01 Nos 11.60 x 5.00 x 3.90m RCC Ghatla at Charpara Mosque Attached Pond 
 (3). a Re-Excavation of Moranidra GPS Pond under Taltali Upazila District Bargunab 
Construction of 01 Nos 11.60 x 5.00 x 3.90m RCC Ghatla at Moranidra GPS Pond 
 (4). a Re-Excavation of Nidrarchar Orphanage Attached Pond under Taltali Upazila District Bargunab 
Construction of 01 Nos 9.80 x 5.00 x 3.00m RCC Ghatla at Nidrarchar Orphanage Attached Pond 
(5). a Re-Excavation of Babu Ali Madrasha Attached Pond under Taltali Upazila District Bargunab 
 Construction of 01 Nos 9.80 x 5.00 x 3.00m RCC Ghatla at Babu Ali Madrasha Attached Pond. (LTM)
</t>
  </si>
  <si>
    <t>IPCP</t>
  </si>
  <si>
    <t>M/S Anfa Enterprise</t>
  </si>
  <si>
    <t>anfaenterprise7@gmail.com</t>
  </si>
  <si>
    <t xml:space="preserve"> 1. (a) Re-Excavation of Zulbanu Bibi Atimkhana &amp; Madrasha Pond (b) Construction of 01 Nos 15.20 x 5.00m x 5.40m RCC Ghatla at Zulbanu Bibi Atimkhana &amp; Madrasha Pond c Protective Work RCC Palisading under Sadar Upazila Dist-Barguna. [LTM]</t>
  </si>
  <si>
    <t>11.01.2021</t>
  </si>
  <si>
    <t>18.07.2021</t>
  </si>
  <si>
    <t>M/S Shaikh Service &amp; Co.</t>
  </si>
  <si>
    <t>msshaykserviceandco@yahoo.com</t>
  </si>
  <si>
    <t>(1) a Re-Excavation of South kachupatra GPS Pond under Taltali Upazila District Barguna.  (1)b Construction of 01 Nos 11.6 x 5.00 x 3.90m RCC Ghatla at South Kachupatra GPS Pond  (2)a Re-Excavation of Nishanbaria Forest Office Attached Pond under Taltali Upazila District Barguna  (2)b Construction of 01 Nos 11.6 x 5.00 x 3.90m RCC Ghatla at Nishanbaria Forest Office Attached Pond  (3) a Re-Excavation of Sawdagorpara Abasan Attached Pond under Taltali Upazila District Barguna (3)b Construction of 01 Nos 11.6 x 5.00 x 3.90m RCC Ghatla at Sawdagorpara Abasan Attached Pond  (4)a Re-Excavation of Badurgasa GPS Attached Pond under Taltali Upazila District Barguna, (4)b Construction of 01 Nos 11.6 x 5.00 x 3.90m RCC Ghatla at Badurgasa GPS Attached Pond (LTM)</t>
  </si>
  <si>
    <t>15.04.2021</t>
  </si>
  <si>
    <t>M/S Bayzid &amp; Co</t>
  </si>
  <si>
    <r>
      <t>,</t>
    </r>
    <r>
      <rPr>
        <sz val="10"/>
        <color theme="1"/>
        <rFont val="Nikosh"/>
      </rPr>
      <t xml:space="preserve"> (1). a Re-Excavation of Gandamara Mosque Pond under Taltali Upazila District Bargunab Construction of 01 Nos 9.80 x 5.00 x 3.00m RCC Ghatla at Gandamara Mosque Pond  (2). a Re-Excavation of Kazir Khal Mosque Pond under Taltali Upazila District Bargunab Construction of 01 Nos 11.60 x 5.00 x 3.90m RCC Ghatla at Kazir Khal Mosque Pond  (3). a Re-Excavation of Choto Bhijora Absan Attached Pond under Taltali Upazila District Bargunab Construction of 01 Nos 11.60 x 5.00 x 3.90m RCC Ghatla at Choto Bhijora Absan Attached Pond (4). a Re-Excavation of Choto Bogi Kacharir Attached Pond under Taltali Upazila District Bargunab Construction of 01 Nos 11.60 x 5.00 x 3.90m RCC Ghatla at Choto Bogi Kacharir Attached Pond  (5). a Re-Excavation of Behala Mosque Pond under Taltali Upazila District Bargunab Construction of 01 Nos 9.80 x 5.00 x 3.00m RCC Ghatla at Behala Mosque Pond. </t>
    </r>
  </si>
  <si>
    <t>30.03.2020</t>
  </si>
  <si>
    <t>no</t>
  </si>
  <si>
    <t>Mrs.Arifa Khanom, College Road,amtali, Barguna</t>
  </si>
  <si>
    <t xml:space="preserve"> (a) Excavation of Talgachia High School Pond,  (b) Construction of 01 Nos. Ghatla 11.60m x 3.50m for Talgachia High School Pond. </t>
  </si>
  <si>
    <t>30.12.2019</t>
  </si>
  <si>
    <t>06.07.2020</t>
  </si>
  <si>
    <t>M/S Khan Abdus sabur,Amtali pauroshava,Barguna</t>
  </si>
  <si>
    <t xml:space="preserve"> 1.Excavation of Purbo Chila Mosque Pond Under Amtali Upazila.2.Construction of 1 nos. Ghatla 11.60 x 5.50 m for Purbo Chila Mosque Pond</t>
  </si>
  <si>
    <t>Md.Nizam Uddin, Keorabunia, Barguna</t>
  </si>
  <si>
    <t>nijam1212@gmail.com</t>
  </si>
  <si>
    <t xml:space="preserve"> 1.Excavation of Betagi Upazila Parished Complex Pond Under Betagi Upazila2.Construction of 1 nos. Ghatla 11.60 x 5.00 m for Betagi Upazila Parished Complex pond..</t>
  </si>
  <si>
    <t>M/S Asia Enterprise,Betagi  ,Barguna</t>
  </si>
  <si>
    <t>khokon.betagi@gmail.com</t>
  </si>
  <si>
    <t xml:space="preserve">(a) Re-Excavation of Chandukhali Bazar Girls High School Pond, (b) Construction of 01 Nos RCC Ghatla 11.60x3.50m for Chandukhali Bazar Girls High School Pond </t>
  </si>
  <si>
    <t>12.09.2021</t>
  </si>
  <si>
    <t>M/S Mamataj Traders,Vill-Gabtoli PO-Sotobogi PS-Taltoli, Dist-Barguna</t>
  </si>
  <si>
    <t>mamatajtraders@yahoo.com</t>
  </si>
  <si>
    <t>Re-excavation of Upazila Parished Complex Pond-4 Infront of Promote Bhaban , Construction of 02 nos. RCC Ghatla 13.40 x 5.00m for Upazila Parished Complex Pond-4Protective work of Upazila Parished Complex Pond-4.</t>
  </si>
  <si>
    <t>12.03.2020</t>
  </si>
  <si>
    <t>19.01.2021</t>
  </si>
  <si>
    <t>M/S Mussulli Construction</t>
  </si>
  <si>
    <t>musolli_delowar@yahoo.com</t>
  </si>
  <si>
    <r>
      <t>,</t>
    </r>
    <r>
      <rPr>
        <sz val="10"/>
        <color theme="1"/>
        <rFont val="Nikosh"/>
      </rPr>
      <t xml:space="preserve"> 1.a Re-Excavation of Kuddus Hazi Bari Jame Mosque Pond &amp; b Construction of 01 Nos RCC Ghatla 11.60 x 5.00m x 3.90m for Kuddus Hazi Bari Jame Mosque Pond under Patharghata Upazila .Dist-Barguna, 02.1.a Re-Excavation of Puthimara Nachnapara Alim &amp; Hafizia Madrasha Pond &amp; b Construction of 01 Nos RCC Ghatla 9.80 x 5.00m x 3.00m for Puthimara Nachnapara Alim &amp; Hafizia Madrasha Pond under Patharghata Upazila .Dist-Barguna</t>
    </r>
  </si>
  <si>
    <t>28.09.2020</t>
  </si>
  <si>
    <t>05.04.2021</t>
  </si>
  <si>
    <t xml:space="preserve"> 1. (a) Re-Excavation of Zulbanu Bibi Atimkhana &amp; Madrasha Pond, (b) Construction of 01 Nos 15.20 x 5.00m x 5.40m RCC Ghatla at Zulbanu Bibi Atimkhana &amp; Madrasha Pond c Protective Work RCC Palisading under Sadar Upazila Dist-Barguna. [LTM]</t>
  </si>
  <si>
    <t>Brahmanbaria</t>
  </si>
  <si>
    <t>M/s. Lokman Hossain
987, Choybaria, Gokornoghat, Brahmanbaria</t>
  </si>
  <si>
    <t>mslokmanhossain@gmail.com</t>
  </si>
  <si>
    <t>(a) (1) Improvement of Mohanpur-Moishair road ch.00m-1200m  (2) 347m Proctive work at same road &amp; (b) Moishair chalkbazar-Purba para up to Rahamat Ali road (Ch. 00-1000m)  under Ashugonj Upazila, Dist-Brahmanbaria</t>
  </si>
  <si>
    <t>GCP-3</t>
  </si>
  <si>
    <t>08.08.19</t>
  </si>
  <si>
    <t>14.09.20</t>
  </si>
  <si>
    <t>M/s. Sujan Traders
Kawtoli,Brahmanbaria</t>
  </si>
  <si>
    <t>sujon.trade@gmail.com</t>
  </si>
  <si>
    <t>a) Improvement of Dularampur-Kaninagar road (ch.00-1125m) road (ch.00m-1125m ) (b) 9m Culvert  © 578m Protection work at same road under Bancharmpur Upazila, Dist-Brahmanbaria</t>
  </si>
  <si>
    <t>30.07.19</t>
  </si>
  <si>
    <t>15.03.20</t>
  </si>
  <si>
    <t xml:space="preserve">Improvement of Laxmipur-Durnal road Under Bijoynagar Upazila Dist Brahmanbaria </t>
  </si>
  <si>
    <t>05.02.19</t>
  </si>
  <si>
    <t>12.09.20</t>
  </si>
  <si>
    <t>(a) Improvement of Bahadurpur Khalu kari bari-Bara bari road at ch.00-750m (b) Const. of 2x4.50x4.50m RCC box Culvert on Bahadurpur Khalu kari bari-Bara bari road at ch.275m, Const. of 2x4.50x4.50m RCC box Culvert on Bahadurpur Khalu kari bari-Bara road at ch.525m  (c) Protectection work 307m on the Same road</t>
  </si>
  <si>
    <t>M/s. Hasan Enterprise
Zella Porishod Market, 31, T.A Road, Brahmanbaria-3400.</t>
  </si>
  <si>
    <t>a)Improvement of Jinodpur R&amp;H-Shapur GC road via Satmura bazar road (ch.10600-12480m) b . Construction Of Procective work 536 m As Same Road</t>
  </si>
  <si>
    <t>25.08.19</t>
  </si>
  <si>
    <t>M/s. Vigilant Construction</t>
  </si>
  <si>
    <t>ms.vigilantconstruction2014@gmail.com</t>
  </si>
  <si>
    <t xml:space="preserve">(a) Improvement of Boddapara Kuchni road (ch.1846-3330m)    (b) Protection work on same road                            </t>
  </si>
  <si>
    <t>28.08.19</t>
  </si>
  <si>
    <t xml:space="preserve">Improvement of Chowberpur Madrasha to Razar khal road from ch.00-1200m under Kasba Upazila, </t>
  </si>
  <si>
    <t>15.12.19</t>
  </si>
  <si>
    <t>22.09.20</t>
  </si>
  <si>
    <t>MS RS Construction
East Medda, Brahmanbaria</t>
  </si>
  <si>
    <t>ms.rsconstruction@yahoo.com</t>
  </si>
  <si>
    <t>Improvement of Chandiara R&amp;H - fishing Firm R&amp;H Road Ch. 1500-3783m</t>
  </si>
  <si>
    <t>23.03.20</t>
  </si>
  <si>
    <t>22.03.21</t>
  </si>
  <si>
    <t>Improvement of Rampur Village Road Ch. 00-2038m Road</t>
  </si>
  <si>
    <t>11.05.20</t>
  </si>
  <si>
    <t>17.05.20</t>
  </si>
  <si>
    <t>a Improvement of Kamalpur UZR-Gobindapur Bazar Khal Road Ch. 3000-4000m Road ID 412634018 &amp; b Improvement of Kaimpur DC road - Chatuakhola Road Ch. 935-1885m Road</t>
  </si>
  <si>
    <t>RS EM JV</t>
  </si>
  <si>
    <t>RSEMJV@gmail.com</t>
  </si>
  <si>
    <t>Improvement of Jibangonj Bazar R&amp;H to Shahpur G.C via Vite Bishara bazar Road (Ch. 4920-6730m) [Road ID: 412852011] [Nabinagar] [Brahmanbaria]</t>
  </si>
  <si>
    <t>03.04.20</t>
  </si>
  <si>
    <t>10.04.20</t>
  </si>
  <si>
    <t>M/S Email Enterprise
Dharkar , Akhaura</t>
  </si>
  <si>
    <t>skibbbr@gmail.com</t>
  </si>
  <si>
    <t>KAMAL ASSOCIATES ENGINEERS LTD.
H-80/1(2nd Floor), Bir Uttam Ziaur Rahman Road, Banani, Dhaka-2013</t>
  </si>
  <si>
    <t>kael.bd71@gmail.com</t>
  </si>
  <si>
    <t xml:space="preserve">Construction of 18.00m RCC Girder Bridge on Mulgram UP office-Moydaganj bazar via Mulgram bazar road at ch.4170m under Kasba Upazila Dist Brahmanbaria. </t>
  </si>
  <si>
    <t>31.12.19</t>
  </si>
  <si>
    <t>07.10.20</t>
  </si>
  <si>
    <t>M/s. Lokman Hossain M/s. Mostafa Kamal (JV)</t>
  </si>
  <si>
    <t>mlhmmk.jv@gmail.com</t>
  </si>
  <si>
    <t xml:space="preserve">Construction of 15.00m RCC Girder Bridge on Jamuna bazar via Badoir UP office road  at ch.1450m under Kasba Upazila Dist Brahmanbaria. </t>
  </si>
  <si>
    <t>M/S. Mostafa Kamal
Niaz park, Kawtali, PO+PS+Dist-brahmanbaria-3400</t>
  </si>
  <si>
    <t>kamal_mostafa10@yahoo.com</t>
  </si>
  <si>
    <t>Construction of 18.00m Long RCC Girder Bridge on Shambari Bridge-Raitala High School Road at Ch. 10m [Road ID: 412634007] [Kasba] [Brahmanbaria]</t>
  </si>
  <si>
    <t>26.05.21</t>
  </si>
  <si>
    <t>Construction of 48.00m Long RCC Girder Bridge on Natun Kadamtoli Low cost bridge-Tatuakandi Road via primary School Road at Ch. 10m [Road ID: 412045098] [Bancharampur] [Brahmanbaria]</t>
  </si>
  <si>
    <t>01.06.20</t>
  </si>
  <si>
    <t>06.06.21</t>
  </si>
  <si>
    <t>M/S Mamun Enterprise
Doshdona, Bancharampur, Brahmanbaria-3420, Bangladesh</t>
  </si>
  <si>
    <t>msmamunenterprise010@gmail.com</t>
  </si>
  <si>
    <t>Construction of 46.00m Long RCC Girder Bridge on Farazkandi-Kanainagar Road at Ch. 1010m [Road ID: 412044005] [Bancharampur] [Brahmanbaria]</t>
  </si>
  <si>
    <t>M/S MK Bilders
Sadar Road, Shibchar Bazar, Shibchar, Madaripur</t>
  </si>
  <si>
    <t>md.totak@yahoo.com</t>
  </si>
  <si>
    <t>Construction of 55.00m Long RCC Girder Bridge on Bancharampur Upazila Sadar - Morichakandi GC via Dariadaulat UP &amp; Kadamtali Road at Ch. 00m [Road ID: 412042003] [Bancharampur] [Brahmanbaria]</t>
  </si>
  <si>
    <t>a) Improvement of Ibrahimpur (R&amp;H) Bashbazar - Etimkhana Road from Ch. 00-790m [Road ID: 412855150]; b) Improvement of Vitti bishara Uttarpara H/o Mongal Miah - Shahapur Goalpukuria Road from Ch. 1000-1910m [Road ID: 412854065] &amp; c) Improvement of Sacchu Member  House - Jalil Member House to Eidgah connecting Road from Ch. 00-870m [Road ID: 412855208]  [Salvage cost: Tk. 2,57,343.00] [Nabinagar] [Brahmanbaria]</t>
  </si>
  <si>
    <t>29.07.20</t>
  </si>
  <si>
    <t>30.09.21</t>
  </si>
  <si>
    <t>a) Improvement of Dhaka Sylhet NHW - Alinagar village Bachhumiah House Road from Ch. 00-1300m [Road ID: 412155094]; b) Improvement of Fatehpur-Islampur UP Road from Ch. 00-1296m [Road ID: 412154005] &amp; c) Improvement of Budhanti C&amp;B Road - Kena Road (Started from C&amp;B Road) from Ch. 2700-3134m [Road ID: 412154026]  [Salvage cost: Tk. 7,72,949.00] [Bijoynagar] [Brahmanbaria]</t>
  </si>
  <si>
    <t>a) Improvement of BGB Camp - Maheshpur via Pucca bari Road from Ch. 450-1315m [Road ID: 412155216]; b) Improvement of Ichapur Up - Alokpur More (Bellal Hossain Road from Ch. 2500-3400m [Road ID: 412155093]; c) Improvement of Paharpur, Fokka Munshi house  to Paharpur-Mirzapur Road  from Ch. 735-1325m [Road ID: 412155204]; d) Improvement of Sreepur bazar-Kashabpur Road from Ch. 00-315m &amp; 969-1150m [Road ID: 412154046] &amp; e) Improvement of Jalalpur Village Road (Start From Chandura-Bulla Road &amp; end  jalal Moulabi house) from Ch. 00-461m [Road ID: 412155197]  [Salvage cost: Tk. 47,752.00] [Bijoynagar] [Brahmanbaria]</t>
  </si>
  <si>
    <t>M/s. Maitry Builders
749, East Medda,
Brahmanbaria</t>
  </si>
  <si>
    <t>kazi.zahidul2015@gmail.com</t>
  </si>
  <si>
    <t>Construction of 35.00m Long PSC Girder Bridge on Baddapara-Kochni Road at Ch. 2000m [Road ID: 412944003] [Sarail] [Brahmanbaria]</t>
  </si>
  <si>
    <t>12.08.20</t>
  </si>
  <si>
    <t>a) Improvement of Symogram UP - Ratanpur Bazar Road from Ch. 2350-2659m &amp; 2789-3590m with 295m Protection works [Road ID: 412853006] &amp; b) Improvement of Kurighar bazar-Dhanasi Bazar Road via Natghar UP from Ch. 2200-2760m with 505m Protection works [Road ID: 412853007] [Salvage cost: Tk. 20,51,759.00] [Nabinagar] [Brahmanbaria]</t>
  </si>
  <si>
    <t>02.09.20</t>
  </si>
  <si>
    <t>Improvement of Sutarmura BC Road - Daulatpur village Road from Ch. 00-1630m with 18m Culvert [Road ID: 412635233] [Kasba] [Brahmanbaria]</t>
  </si>
  <si>
    <t>09.09.20</t>
  </si>
  <si>
    <t>Construction of 28.00m Long RCC Girder Bridge on Jinodpur R&amp;H - Shahapur GC road via Satmura UP &amp; Satmura bazar at Ch. 8590m &amp; Construction of 622m Approach road from Ch. 8100-8820m [Road ID: 412852005] [Nabinagar] [Brahmanbaria]</t>
  </si>
  <si>
    <t>M/S. Mostafa Kamal, M/S Janmabumi Nirmata &amp; Ohiduzzaman Chowdhury. (MNO) Jv.</t>
  </si>
  <si>
    <t>nazmul4016@yahoo.com</t>
  </si>
  <si>
    <t>Constructive of 315m long PSC Girder Bridge overTiras river on Nurpur GC Kalibari R&amp;H Simn-B.Baria road at ch.9600m (Road ID 4121322009) (Package No.: CIB-B.-Ba-W-01)</t>
  </si>
  <si>
    <t>CIBRR</t>
  </si>
  <si>
    <t>05.11.19</t>
  </si>
  <si>
    <t>11.11.22</t>
  </si>
  <si>
    <t>M/S Janmabumi Nirmata
house # 76, road no # 3, block-e, shahjalal uposhahar, sylhet</t>
  </si>
  <si>
    <t>asbsjnlr@gmail.com</t>
  </si>
  <si>
    <t>Ohiduzzaman Chowdhury
57, Shadipur R/A, Sylhet</t>
  </si>
  <si>
    <t>asbsozc@gmail.com</t>
  </si>
  <si>
    <t>MM Builders &amp; Engineers Ltd, M/s. Hasan Enterprise (JV)</t>
  </si>
  <si>
    <t>mmblhe.jv@gmail.com</t>
  </si>
  <si>
    <t>Constructive of 175m long PSC Girder Bridge over Baliajpur GC-Kalibari R&amp;H simna-B.Baria road at ch.1250m (Road ID 412132009) (Package No.: CIB-B-Ba-W-02)</t>
  </si>
  <si>
    <t>09.01.19</t>
  </si>
  <si>
    <t>15.01.21</t>
  </si>
  <si>
    <t>M. M. Builders &amp; Engineers Ltd</t>
  </si>
  <si>
    <t>Constructive of 308m long PSC Girder Bridge over Loishar khal river on Nurpur GC-Kalibari R&amp;H (Simna-B.Baria road ct ch.7700m (Road ID 412132009) (Package No.: CIB-B-Ba-W-03)</t>
  </si>
  <si>
    <t>11.10.18</t>
  </si>
  <si>
    <t>17.04.21</t>
  </si>
  <si>
    <t>M/s. Hasan Enterprise-M/s. Mominul Hoque (JV)</t>
  </si>
  <si>
    <t>mominulhasan.jv@gmail.com</t>
  </si>
  <si>
    <t>Constructive of 150m long PSC Girder Bridge over Boalia Bell river on Panchabati R&amp;H road-Akhaura bazar (Heliday) road at ch: 6560m under Sadar Upazila, Road ID No. 412132006 (Package No.: CIB-B-Ba-W-04)</t>
  </si>
  <si>
    <t>07.08.19</t>
  </si>
  <si>
    <t>17.08.21</t>
  </si>
  <si>
    <t>M/S Mominul Hoque
Bhairab,Kishoreganj.</t>
  </si>
  <si>
    <t>Construction of 88.125m Long RCC &amp; Arch Girder Bridge including 120m RCC Viaduct (Both side) Bridge on Bongoj - Krishnanagor Road at Ch. 3+800km under  Akhaura Upazila District: Brahmanbaria [Road ID: 412025053] (Package No.: CIB-B.Ba-W-64)</t>
  </si>
  <si>
    <t>27.09.20</t>
  </si>
  <si>
    <t>02.03.23</t>
  </si>
  <si>
    <t>M/s Nirman Builders &amp; M/S Sujon Traders (JV)</t>
  </si>
  <si>
    <t>mnbmst2020@gmail.com</t>
  </si>
  <si>
    <t>Construction of Two Storied Rural Market Building with 04 Storied Foundation in Baish Mouja Bazar [Nabinagar] [Brahmanbaria]</t>
  </si>
  <si>
    <t>29.03.20</t>
  </si>
  <si>
    <t>28.09.21</t>
  </si>
  <si>
    <t>M/s Nirman Builders
771,East Madda, Brahmanbaria</t>
  </si>
  <si>
    <t>nirmanbuilders886@gmail.com</t>
  </si>
  <si>
    <t>M/S Sujon Traders
Kawtoli,Brahmanbaria</t>
  </si>
  <si>
    <t xml:space="preserve"> sujon.trade@gmail.com</t>
  </si>
  <si>
    <t>LT-GE JV, Daudkandi, Cumilla</t>
  </si>
  <si>
    <t xml:space="preserve">  ltgejv2@gmail.com</t>
  </si>
  <si>
    <t>Construction of Two Storied Rural Market Building with 04 Storied Foundation in Mandovag Bazar [Kasba] [Brahmanbaria]</t>
  </si>
  <si>
    <t>20.04.20</t>
  </si>
  <si>
    <t>19.03.21</t>
  </si>
  <si>
    <t>M/s Liberty Traders
Vill: Dhaker Gaon, P.O: Hasanpur College-3516, P.S: Daudkandi, Dist: Comilla</t>
  </si>
  <si>
    <t>libertytraders2@gmail.com</t>
  </si>
  <si>
    <t>M/s. Golden Enterprise
M/S. Golden Enterprise. Bakshimul, Burichong-3500, Comilla.</t>
  </si>
  <si>
    <t>msgoldena@gmail.com</t>
  </si>
  <si>
    <t>se-naima jvc, jail road, Brahmanbaria</t>
  </si>
  <si>
    <t>soheltoimoor@gmail.com</t>
  </si>
  <si>
    <t>Construction of Two Storied Rural Market Building with 04 Storied Foundation in Mojlishpur Bazar [Brahmanbaria-S]</t>
  </si>
  <si>
    <t>14.04.20</t>
  </si>
  <si>
    <t>20.04.21</t>
  </si>
  <si>
    <t>M/S Setu enterprise
1013,fullbaria,brahmanbaria</t>
  </si>
  <si>
    <t>setuenterprise9@gmail.com</t>
  </si>
  <si>
    <t>m/s. naima enterprise
fulbaria. brahmanbaria-3400</t>
  </si>
  <si>
    <t>naimaenterprise97@gmail.com</t>
  </si>
  <si>
    <t>MD. MOYENUDDIN (BASHI) LIMITED - M/S Zakir Enterprise (JV)
01786-362552</t>
  </si>
  <si>
    <t xml:space="preserve">  mubl.mze@gmail.com</t>
  </si>
  <si>
    <t>Improvement of Bancharmpur GC-Jibonganj GC via Sonarampur bazar road at ch.00-22403m under Bancharmpur Upazila (ID No.412042001)  (Total Cost of Salvage Materials Tk.39,35,822.00)</t>
  </si>
  <si>
    <t>RCIP</t>
  </si>
  <si>
    <t>25.11.19</t>
  </si>
  <si>
    <t>01.06.21</t>
  </si>
  <si>
    <t>MD. MOYENUDDIN (BASHI) LIMITED
07, H.M.M ROAD, DORATANA, JESSORE-7400.</t>
  </si>
  <si>
    <t>mmbashilimited@gmail.com</t>
  </si>
  <si>
    <t>M/S Zakir Enterprise
370/Kha, Zobeda Mansition, Jawtala, Adarsha Sadar, Comilla.</t>
  </si>
  <si>
    <t>zakirhossain833@yahoo.com</t>
  </si>
  <si>
    <t>M. M. Builders &amp; Engineers Ltd. - M/S Hasan Enterprise (JV) 01711-139473</t>
  </si>
  <si>
    <t xml:space="preserve">Improvement of Bitghar Hat to B.Baria R&amp;H road via Kurighar Hat road at ch.00-12250m under Nabinagar Upazila (ID No.412852006) (Total Cost of Salvage Materials Tk.27,77,489.00)
</t>
  </si>
  <si>
    <t>04.11.19</t>
  </si>
  <si>
    <t>01.05.21</t>
  </si>
  <si>
    <t>M. M. Builders &amp; Engineers Ltd.
  House No. - 127(6th Floor), Road - 10, Block - C, Niketon, Gulshan - 1, Dhaka - 1212</t>
  </si>
  <si>
    <t>M/s. Manjurul Alam Chy, M/s. Ananta Bikash Tripura-M/s. Maitry Builders (JV) 01777-373885</t>
  </si>
  <si>
    <t>manjurulanantamaitry@gmail.com</t>
  </si>
  <si>
    <t>(a) Improvement of Saydabad-Kasba-Nayonpur-Mondabagh road  at ch.00-18280m under Kasba Upazila (ID No.412632001)
 (b) Improvement of Chandura R&amp;H-Nurpur GC road at ch.00-10160m under Bijoynagar Upazila (ID No.412152001) 
(c) Improvement of Nurpur GC-Singerbeel Hat road at ch.00-7360m under Bijoynagar Upazila (ID No.412152001) (Salvage Materials Tk.69,78,015.00)</t>
  </si>
  <si>
    <t>18.08.19</t>
  </si>
  <si>
    <t>24.08.21</t>
  </si>
  <si>
    <t xml:space="preserve">  M/S. Manjurul Alam Chy.
88, CDA Avenue, Muradpur, Panchlaish, Chittagong-4203</t>
  </si>
  <si>
    <t>S. Ananta Bikash Tripura
Milonpur, Sadar Khagrachari, Khagrachari.</t>
  </si>
  <si>
    <t>M/s. Maitry Builders
749, East Medda, Brahmanbaria</t>
  </si>
  <si>
    <t>Minor maintenance of SupRB/Bbaria/Maint/19-20/W-58</t>
  </si>
  <si>
    <t>SupRB</t>
  </si>
  <si>
    <t>28.03.21</t>
  </si>
  <si>
    <t>Chandpur</t>
  </si>
  <si>
    <t>M/S. Gulshan International, 14, Purana Paltan, Darus-salam Arcade (8th Floor), Jamuna-5, Dhaka-1000.</t>
  </si>
  <si>
    <t>gulshaninternational72@gmail.com</t>
  </si>
  <si>
    <t>Periodic Maintenance of Upazila HQ-Shibpur R&amp;H Road from Ch. 1610m-5500m Road ID-413952001 Shahrasti</t>
  </si>
  <si>
    <t>17.11.20</t>
  </si>
  <si>
    <t>15.04.21</t>
  </si>
  <si>
    <t>-</t>
  </si>
  <si>
    <t>MAE-MNE of JV Kabi Rupsha, Rupsha Bazar, Faridgonj, Chandpur, Bangladesh.</t>
  </si>
  <si>
    <t>maeandmnejv@yahoo.com</t>
  </si>
  <si>
    <t>Periodic Maintenance of Mahamaya G.C-Rampur UP Chotosundar bazar Kamranga Bazar-Bakila G.C Road from Ch. 5000m-6950m 9199m-9374m Road ID-413222007 Chandpur-S</t>
  </si>
  <si>
    <t>24.11.20</t>
  </si>
  <si>
    <t>31.03.21</t>
  </si>
  <si>
    <t>M/S Arifa Enterprise, Kobi Rupsha, Rupsha Bazar, Faridgonj, Chandpur</t>
  </si>
  <si>
    <t>msarifaenterprise017@gmail.com</t>
  </si>
  <si>
    <t>M/S Nasir Enterprise, Harina Bazar, Haimchar, Chandpur</t>
  </si>
  <si>
    <t>nasirenterprise75@gmail.com</t>
  </si>
  <si>
    <t>M/S Akkas Construction, Bapari bari Sujatpur, Matlab North, Chandpur</t>
  </si>
  <si>
    <t>msakkasconstruction@gmail.com</t>
  </si>
  <si>
    <t>Widening of Mohonpur bazar-Mohonpur UP office-Pachani Chowrasta bazar Road from Ch. 00m-3620m Road ID-413763005 [Matlab Uttar]</t>
  </si>
  <si>
    <t>11.11.20</t>
  </si>
  <si>
    <t>Periodic Maintenance of Sengarchar GC-Kalirbazar GC Road from Ch. 4700m-8800m Road ID-413762003 Matlab Uttar</t>
  </si>
  <si>
    <t>OMI-SUNDHARBON JV  Failakandi, Nauri Bazar, Matlab Uttar, Chandpur</t>
  </si>
  <si>
    <t>omisundharbonjv@gmail.com</t>
  </si>
  <si>
    <t>Periodic Maintenance of Kachua-Raghunathpur GC Road from Ch. 1930m-6500m Road ID-413582001 Kachua</t>
  </si>
  <si>
    <t>09.12.20</t>
  </si>
  <si>
    <t>08.04.21</t>
  </si>
  <si>
    <t>M/S. Omi Enterprise , Failakandi, Nauri Bazar, Matlab Uttar, Chandpur</t>
  </si>
  <si>
    <t>omienterprise74@gmail.com</t>
  </si>
  <si>
    <t>M/S. Sundarban, South Ludhua, Matlab North, Chandpur</t>
  </si>
  <si>
    <t>mssundarbon@yahoo.com</t>
  </si>
  <si>
    <t>AB.ME(JV), Kazi Nazrul Islam Sorok, Strand Road, Chandpur-3600</t>
  </si>
  <si>
    <t>abme26490@gmail.com</t>
  </si>
  <si>
    <t>Periodic Maintenance of Balia GC-Chandra GC Road from Ch. 00m-3180m Road ID-413222004 Chandpur-S</t>
  </si>
  <si>
    <t>M/S. Aziz Brothers, Stand road, Chandpur</t>
  </si>
  <si>
    <t>azizbrotherschand@gmail.com</t>
  </si>
  <si>
    <t>M/S. Mridha Teraders, Bishnudi Road, Chandpur</t>
  </si>
  <si>
    <t>mridhaenterprise77@gmail.com</t>
  </si>
  <si>
    <t>M/S Ador Enterprise, Propritor, Munsur Ahmad Biplob,  Mokimabad Chowdhury Para, Hajigonj, Chandpur</t>
  </si>
  <si>
    <t>adorenterprise81@gmail.com</t>
  </si>
  <si>
    <r>
      <t xml:space="preserve">Rehabilitation of 1 no. 2 vent  3.00m x 4.00m RCC Box Culvert on Faridgonj GC-Patwary Bazar Road at Ch. 3650m Road ID-413453001 </t>
    </r>
    <r>
      <rPr>
        <b/>
        <sz val="8"/>
        <rFont val="Tahoma"/>
        <family val="2"/>
      </rPr>
      <t>[Faridgonj]</t>
    </r>
  </si>
  <si>
    <t>15.10.20</t>
  </si>
  <si>
    <t>26.03.21</t>
  </si>
  <si>
    <t xml:space="preserve">M/S. Abdullah Enterprise, Propritor, Md. Babul Hossen Prodhan,  Kachua Bazar, Kachua, Chandpur </t>
  </si>
  <si>
    <t>msabdullahenterprise@yahoo.com</t>
  </si>
  <si>
    <r>
      <t xml:space="preserve">Rehabilitation of 1 no.  3 Vent 4.00m x 4.50m RCC Box Culvert on Manori-Montala Raod at Ch. 4575. Road ID-413454065  </t>
    </r>
    <r>
      <rPr>
        <b/>
        <sz val="8"/>
        <rFont val="Tahoma"/>
        <family val="2"/>
      </rPr>
      <t>[Faridgonj]</t>
    </r>
  </si>
  <si>
    <t>30,70,366.75</t>
  </si>
  <si>
    <t>14.10.20</t>
  </si>
  <si>
    <t>M/S. Arifa Enterprise, Propritor, Md. Sultan Ahmmed,  Kobi Rupsha, Rupsha Bazar, Faridgonj, Chandpur</t>
  </si>
  <si>
    <r>
      <t xml:space="preserve">Rehabilitation of 1 no. single vent 3.50m x 3.50m RCC Box Culvert on Debpur bazar-Rampur Road at Ch.1204m Road ID-413224062  </t>
    </r>
    <r>
      <rPr>
        <b/>
        <sz val="8"/>
        <rFont val="Tahoma"/>
        <family val="2"/>
      </rPr>
      <t>[Chandpur-S]</t>
    </r>
  </si>
  <si>
    <t xml:space="preserve">11,32,792.350 </t>
  </si>
  <si>
    <t>27.10.20</t>
  </si>
  <si>
    <t>24.02.21</t>
  </si>
  <si>
    <t>M/S. JABED TRADERS, Propritor, Md. Morshed Alam, Vinguliya, Haimchar, Chandpur-3601</t>
  </si>
  <si>
    <t>msjabedtraders.bd@gmail.com</t>
  </si>
  <si>
    <r>
      <t xml:space="preserve">Rehabilitation of 1 no. single vent 2.50m x 2.50m RCC Box Culvert on Sakdi-Bashtali Road at Ch. 1204m Road ID-413225027 </t>
    </r>
    <r>
      <rPr>
        <b/>
        <sz val="8"/>
        <rFont val="Tahoma"/>
        <family val="2"/>
      </rPr>
      <t>[Chandpur-S]</t>
    </r>
  </si>
  <si>
    <t>8,74,207.100</t>
  </si>
  <si>
    <t>15.10.21</t>
  </si>
  <si>
    <t>07.04.21</t>
  </si>
  <si>
    <t xml:space="preserve">M/S. Haji Engineering Workshop, Propritor, Md. Billal Hossain Patwary,  Patwary Bari,Toragore, Hajigonj, Chandpur </t>
  </si>
  <si>
    <t>hajiengineering101@gmail.com</t>
  </si>
  <si>
    <r>
      <t xml:space="preserve">Rehabilitation of 1 no. 2 vent 3.50m x 5.00m RCC Box Culvert on Baratula P/S-Chitoshi Sonapur Road at Ch. 960m  Road ID-413955088 </t>
    </r>
    <r>
      <rPr>
        <b/>
        <sz val="8"/>
        <rFont val="Tahoma"/>
        <family val="2"/>
      </rPr>
      <t>[Shahrasti]</t>
    </r>
  </si>
  <si>
    <t>28.10.20</t>
  </si>
  <si>
    <t>10.02.21</t>
  </si>
  <si>
    <t xml:space="preserve">M/S. Baby Traders Propritor, Md. Faruk Patwary,  South Baieshpur, Matlab South, Chandpur </t>
  </si>
  <si>
    <t>msbabytraders@gmail.com</t>
  </si>
  <si>
    <r>
      <t xml:space="preserve">Rehabilitation of 1 no. 2 vent  4.50m x 5.0m RCC Box Culvert on Mehar Lotra road to Raghai Kumar bari road at Ch. 940m Road ID-413954067  </t>
    </r>
    <r>
      <rPr>
        <b/>
        <sz val="8"/>
        <rFont val="Tahoma"/>
        <family val="2"/>
      </rPr>
      <t>[Shahrasti]</t>
    </r>
  </si>
  <si>
    <t>28.02.21</t>
  </si>
  <si>
    <t>M/S. M R Enterprise, Propritor, Md. Delower Hossain  Modna, Horipur Bazar, Chandpur Sadar, Chandpur.</t>
  </si>
  <si>
    <t>msmrenterprise87@gmail.com</t>
  </si>
  <si>
    <r>
      <t xml:space="preserve">Rehabilitation of 1 no. 3 vent  4.00m x 4.50m RCC Box Culvert on Dhamra-Ferua Road at Ch. 2500m Road ID-413954009  </t>
    </r>
    <r>
      <rPr>
        <b/>
        <sz val="8"/>
        <rFont val="Tahoma"/>
        <family val="2"/>
      </rPr>
      <t>[Shahrasti]</t>
    </r>
  </si>
  <si>
    <t xml:space="preserve">M/S Shafiqur Rahman, Propritor, Md Shafiqur Rahman,  Palpara, Natun Bazar, Chandpur Sadar, Chandpur.  </t>
  </si>
  <si>
    <t>ms.shafiqurrahman@yahoo.com</t>
  </si>
  <si>
    <r>
      <t xml:space="preserve">Rehabilitation of 1 no. single vent 4.50m x 4.50m RCC Box Culvert on Kalochow Chitoshi Sonapur R&amp;H Roadd-Ramgonj R&amp;H via Kadrabazar Road at Ch. 1450m Road ID-413954020  </t>
    </r>
    <r>
      <rPr>
        <b/>
        <sz val="8"/>
        <rFont val="Tahoma"/>
        <family val="2"/>
      </rPr>
      <t>[Shahrasti]</t>
    </r>
  </si>
  <si>
    <t xml:space="preserve">M/S. M R Enterprise, Propritor, Md Delower Hossain, Modna, Horipur Bazar, Chandpur Sadar, Chandpur. </t>
  </si>
  <si>
    <t>Periodic Maintenance of Faridganj GC-Kalir bazar Road from Ch. 4827m-5200m Road ID-413452003 Faridgonj</t>
  </si>
  <si>
    <t>25.10.20</t>
  </si>
  <si>
    <t>21.02.21</t>
  </si>
  <si>
    <t>M/S. Satter &amp; Sons, Propritor, Md. Mostafizur Rahaman, 125 Mizanur Rahman Chowdhury Sarak, Comilla Road, Chandpur</t>
  </si>
  <si>
    <t>satterandsons@yahoo.com</t>
  </si>
  <si>
    <t>Periodic Maintenance of Debpur bazar-Rampur Road from Ch. 00m-2445m Road ID-413224062 Chandpur-S</t>
  </si>
  <si>
    <t>03.03.21</t>
  </si>
  <si>
    <t>M/S. Rezvia Enterprise, Propritor, Mrs Sayera Akter, Lobairkandi, Matlab (North), Chandpur</t>
  </si>
  <si>
    <t>ms.rezviaenterprise@gmail.com</t>
  </si>
  <si>
    <t>Rehabilitation of Sendra RHD-Palishara Bazar Road from Ch. 1052m-3660m Road ID-413492002 Hazigonj</t>
  </si>
  <si>
    <t>M/S. S Trade System, Propritor, Md. Jashim Uddin, Algi Bazar, Haimchar, Chandpur</t>
  </si>
  <si>
    <t>stradesystem@yahoo.com</t>
  </si>
  <si>
    <t>Periodic Maintenance of Purba Gupti UP office Gollak-Fakirer bazar Road from Ch. 00m-490m Road ID-413453009 Faridgonj</t>
  </si>
  <si>
    <t>M/S Faraji Enterprise, Propritor, Md. Al-Amin Faraji, Khashmohal Road, Matlab Bazar, Matlab South, Chandpur,</t>
  </si>
  <si>
    <t>farajienterprise@yahoo.com</t>
  </si>
  <si>
    <t>Periodic Maintenance of Katakhali-Raipur RHD Road Katakhali-Gondamar-Howlader Bazar Road from Ch. 2385m-2865m Road ID-413472001 Haimchar</t>
  </si>
  <si>
    <t>1,10,64,917.90</t>
  </si>
  <si>
    <t>M/S MOKTER ENTERPRISE, Propritor, MOHAMMAD MOKTER, HOLDING NO-0605-02,SHOP NO-0,SHAHID MUKTIJODDA SARAK; CHANDPUR SADAR PS; CHANDPUR-3600</t>
  </si>
  <si>
    <t>mok172077@gmail.com</t>
  </si>
  <si>
    <t>Periodic Maintenance of Dhanua Bazar RHD-Gollak bazar Road via Dakshin Paikpara UP Office Road from Ch. 3700m-11750m Road ID-413453003 Faridgonj</t>
  </si>
  <si>
    <t xml:space="preserve">M/S Mrida Traders, Propritor, Md. Monir Hossain,  Uttar Baishpur, Matlab South, Chandpur </t>
  </si>
  <si>
    <t>msmridatraders@gmail.com</t>
  </si>
  <si>
    <t>Periodic Maintenance of Sengarchar GC-Eklahspur GC Road from Ch. 00m-4755m Road ID-413762004 Matlab Uttar</t>
  </si>
  <si>
    <t>72,82,598.35</t>
  </si>
  <si>
    <t>M/S. Hosen Enterprise, Propritor, Md. Mostafa Kamal,  Kaliapara, Shahrasti, Chandpur</t>
  </si>
  <si>
    <t>hosenenterprise@yahoo.com</t>
  </si>
  <si>
    <t>Periodic Maintenance of Rahimanagar GC-Naluabazar-Darbeshgonj-Raghunathpur GC Road from Ch. 4440m-4760m &amp; 8275m-10483m Road ID-413582010 Kachua</t>
  </si>
  <si>
    <t xml:space="preserve">89,35,171.80 </t>
  </si>
  <si>
    <t>22.10.20</t>
  </si>
  <si>
    <t>02.03.21</t>
  </si>
  <si>
    <t xml:space="preserve">M/S. Satter &amp; Sons, Propritor, Md. Mostafizur Rahaman, 125 Mizanur Rahman Chowdhury Sarak, Comilla Road, Chandpur </t>
  </si>
  <si>
    <t>Periodic Maintenance of Machuakhal-Narayanpur-Balakhal Road from Ch. 5150m-10000m Road ID-413962005 Matlab Dakshin</t>
  </si>
  <si>
    <t xml:space="preserve">78,95,277.10 </t>
  </si>
  <si>
    <t xml:space="preserve">M/S. Harun &amp; Sons, Propritor, Mohammad Harunur Rashid, Gobindia, Harina Bazar, Chandpur Sadar, Chandpur </t>
  </si>
  <si>
    <t>msharunandsons@yahoo.com</t>
  </si>
  <si>
    <t>Periodic Maintenance of Naranpur-Tushpur-Kachiara-Pitambotdi Road from Ch. 00m-3875m Road ID-413963008 Matlab Dakshin</t>
  </si>
  <si>
    <t xml:space="preserve">90,27,375.00 </t>
  </si>
  <si>
    <t>16.03.21</t>
  </si>
  <si>
    <t>M/S Hi-Tech Enterprise, Propritor, Md. Moshiour Rahman Mithu,  Kachiara, Faridgonj, Chandpur</t>
  </si>
  <si>
    <t>mshitechenterprise@yahoo.com</t>
  </si>
  <si>
    <t>Rehabilitation of Hazigonj-Palishara bazar Road from Ch. 00-2854m Road ID-413492005 Hazigonj</t>
  </si>
  <si>
    <t xml:space="preserve">81,90,103.90 </t>
  </si>
  <si>
    <t xml:space="preserve">M/S Shafiq Enterprise, Propritor, Md. Shafiqur Rahman,  Nayahat, Faridgonj, Chandpur </t>
  </si>
  <si>
    <t>msshafiqenterprise@yahoo.com</t>
  </si>
  <si>
    <t>Periodic Maintenance of Narayanpur-Chorpoaly Road from Ch. 00m-1600m Road ID-413963005 Matlab Dakshin</t>
  </si>
  <si>
    <t xml:space="preserve">74,56,474.95  </t>
  </si>
  <si>
    <t>02.11.20</t>
  </si>
  <si>
    <t>M/S. Hazi Jamal Enterprise Propritor, Md Zakir Hossain, Dhanua, Dhanua Bazar, Faridgonj</t>
  </si>
  <si>
    <t>hazijamalenterprise@gmail.com</t>
  </si>
  <si>
    <t>Periodic Maintenance of Shahid Anwar Hossain Road Mehar North UP office-Debkara Bazar Via Bholdighi bazar from Ch. 00m-3255m Road ID-413953008 Shahrasti</t>
  </si>
  <si>
    <t xml:space="preserve">68,95,058.20  </t>
  </si>
  <si>
    <t>20.10.20</t>
  </si>
  <si>
    <t>M/S Odhira Enterprise, Propritor, MD Golam Hossain, Holding No-50,Ward No-08,Sengarchar Bazar,Matlab Uttar,Chandpur</t>
  </si>
  <si>
    <t>msodhiraenter84@gmail.com</t>
  </si>
  <si>
    <t>Periodic Maintenance of Matlab-Bohori Arong-Karbanda Road from Ch. 00m-3355m Road ID-413963002 Matlab Dakshin</t>
  </si>
  <si>
    <t xml:space="preserve">57,88,274.95 </t>
  </si>
  <si>
    <t>14.02.21</t>
  </si>
  <si>
    <t>MS. Lucky Enterprise Propritor, Shop No. 12/13, Stadium Market Chandpur, Bangladesh.</t>
  </si>
  <si>
    <t>luckyenterprise1962@gmail.com</t>
  </si>
  <si>
    <t>Periodic Maintenance of Lodhua Amtala bazar-Sujatpur bazar-Islamabad UP office Nandalalpur via Zimme Cutter Academy Road from Ch. 00m-2105m Road ID-413763006 Matlab Uttar</t>
  </si>
  <si>
    <t xml:space="preserve">51,01,824.900 </t>
  </si>
  <si>
    <t>01.11.20</t>
  </si>
  <si>
    <t>15.02.21</t>
  </si>
  <si>
    <t>M/S. Ali Arshad, Propritor, MD Ali Arshad, Madna, Kakharpur, Chandpur Sadar, Chandpur</t>
  </si>
  <si>
    <t>msaliarshad@gmail.com</t>
  </si>
  <si>
    <t>Periodic Maintenance of Dashkin Gohat UP Satbaria-Nowla Ayengiri bazar Road from Ch. 2000m-3616m Road ID-413583005 Kachua</t>
  </si>
  <si>
    <t xml:space="preserve">53,39,094.05 </t>
  </si>
  <si>
    <t>NOOR MD TRADERS, Propritor, MD TIPU SUNTAN SARKER, ALA BARI,CHANDPUR,NAYAHAT-3600, FARIDGONJ,CHANDPUR</t>
  </si>
  <si>
    <t>noormdtraders@gmail.com</t>
  </si>
  <si>
    <t>Periodic Maintenance of Dhanua Bazar RHD-Gollak bazar Road via Dakshin Paikpara UP Office Road from Ch. 00m-2585m Road ID-413453003 Faridgonj</t>
  </si>
  <si>
    <t xml:space="preserve">64,91,334.80  </t>
  </si>
  <si>
    <t>M/S Ripon Traders, Propritor, Faruque Ahmmad Akhand, 262/232 Puraton Adalat Para, Chandpur</t>
  </si>
  <si>
    <t>msripontraders@gmail.com</t>
  </si>
  <si>
    <t>Periodic Maintenance of Purba Char Dukhia UP Tolatoli bazar-Mulobi bazar Road from Ch. 2418m-4000m Road ID-413453011 Faridgonj</t>
  </si>
  <si>
    <t>66,92,034.650</t>
  </si>
  <si>
    <t>11.02.21</t>
  </si>
  <si>
    <t>HALIMA SEDDIKA HASI, Propritor, HALIMA SEDDIKA HASI, 536/2,MADINA TOWER,BISHNUDI ROAD,CHANDPUR</t>
  </si>
  <si>
    <t>halimaseddikahasi@gmail.com</t>
  </si>
  <si>
    <t>Rehabilitation of Karaia UP Subidpur-Darbeshganj Bazar Road from Ch. 2600m-3870m Road ID-413583004 Kachua</t>
  </si>
  <si>
    <t xml:space="preserve">49,28,674.10 </t>
  </si>
  <si>
    <t xml:space="preserve">M/S Mridha Enterprise, Propritor, Md Mamunur Rashid, Mridha bari ,East Horni Durgapur, Kalir Bazar, Faridgonj, Chandpur </t>
  </si>
  <si>
    <t>Rehabilitation of Uttar Gandhabaypur UP Office-Tamta UP Office Road via Jaganathpur Feryghat Road from Ch. 00m-2230m Road ID-413493028 Hazigonj</t>
  </si>
  <si>
    <t>70,82,388.70</t>
  </si>
  <si>
    <t xml:space="preserve">M/S Sathi Enterprise, Propritor, Hafez Ahmed, Mahajampur, Algi Bazar, Haimchar, Chandpur  </t>
  </si>
  <si>
    <t>senterprise1961@gmail.com</t>
  </si>
  <si>
    <t>Rehabilitation of Zia Nagar R&amp;H -Raychow bazar BarKul E UP office road via Amin Miah shop R&amp;H Road from Ch. 00m-1028m Road ID-413494095 Hazigonj</t>
  </si>
  <si>
    <t xml:space="preserve">49,38,408.75 </t>
  </si>
  <si>
    <t xml:space="preserve">M/S Noor Syndicat Propritor, Shahjahan South Nauri, Nauri Bazar, Matlab North, Chandpur </t>
  </si>
  <si>
    <t>noorsyndicat@gmail.com</t>
  </si>
  <si>
    <t>Periodic Maintenance of Upazila HQ -Gazra UP Office Road from Ch. 00m-2955m Road ID-413763007 Matlab Uttar. Chandpur</t>
  </si>
  <si>
    <t>46,19,022.55</t>
  </si>
  <si>
    <t>24.01.21</t>
  </si>
  <si>
    <t xml:space="preserve">M/S Mridha Enterprise, Propritor, MD MAMUNUR RASHID, 536/2,"MADINA TOWER" BISHNUDI ROAD, CHANDPUR    </t>
  </si>
  <si>
    <t>Periodic Maintenance of Waruk bazar Sursai GC-Rahimanagar GC Via Guilpura Road from Ch. 4800m-6060m Road ID-413952006 Shahrasti, Chandpur</t>
  </si>
  <si>
    <t xml:space="preserve">28,76,045.20 </t>
  </si>
  <si>
    <t>21.01.21</t>
  </si>
  <si>
    <t>M/S. Aziz Brothers, Propritor, Md Abdul Aziz Miaze, Kazi Nazrul Islam Sorok, Strand Road, Chandpur-3600</t>
  </si>
  <si>
    <t>Periodic Maintenance of Thakur bazar GC-Waruk bazar GC Road from Ch. 1750m-3380m Road ID-413952004 Shahrasti, Chandpur</t>
  </si>
  <si>
    <t xml:space="preserve">46,16,172.550 </t>
  </si>
  <si>
    <t>MD. ABDUL AWAL PATWARY Propritor, Md. Abdul Awal Patwary, Dhanua, Faridgonj, Chandpur</t>
  </si>
  <si>
    <t>abdulawalpatwary01@gmail.com</t>
  </si>
  <si>
    <t>Periodic Maintenance of Badiullah Bangti-Bairaghir bangti Road from Ch. 1900m-2420m Road ID-413955139 Shahrasti, Chandpur</t>
  </si>
  <si>
    <t xml:space="preserve">23,49,399.40 </t>
  </si>
  <si>
    <t>28.01.21</t>
  </si>
  <si>
    <t xml:space="preserve">M/S Mia Traders, Propritor, Shafayet Ahamed, Gobindapur, Rahimanagar, Kachua, Chandpur  </t>
  </si>
  <si>
    <t>msmiatraders1984@gmail.com</t>
  </si>
  <si>
    <t>Periodic Maintenance of Junasar-Noorpur Road from Ch. 00m-702m Road ID-413584044 Kachua, Chandpur</t>
  </si>
  <si>
    <t xml:space="preserve">19,47,500.00 </t>
  </si>
  <si>
    <t xml:space="preserve">M/S Mridha Enterprise, Propritor, MD MAMUNUR RASHID, 536/2,"MADINA TOWER" BISHNUDI ROAD, CHANDPUR  </t>
  </si>
  <si>
    <t>Periodic Maintenance of Shahadapur Dighirpar- Bara Hayetpur Road from Ch. 00m-884m Road ID-413584059 Kachua, Chandpur</t>
  </si>
  <si>
    <t xml:space="preserve">28,96,926.20 </t>
  </si>
  <si>
    <t>Periodic Maintenance of Taltoli-Padua-Harichail Road from Ch. 00m-414m Road ID-413584070 Kachua, Chandpur</t>
  </si>
  <si>
    <t xml:space="preserve">12,46,227.100 </t>
  </si>
  <si>
    <t xml:space="preserve">M/S. JABED TRADERS, Propritor, Md. Morshed Alam, Vinguliya, Haimchar, Chandpur-3601 </t>
  </si>
  <si>
    <t>zabberenterprise@gmail.com</t>
  </si>
  <si>
    <t>Periodic Maintenance of Gazipur UP Office-Upazila H/Q Road from Ch. 00m-1020m Road ID-413473011 Haimchar, Chandpur</t>
  </si>
  <si>
    <t>34,01,983.25</t>
  </si>
  <si>
    <t>29.10.20</t>
  </si>
  <si>
    <t>19.02.21</t>
  </si>
  <si>
    <t xml:space="preserve">Md. Delowar Hossain, Propritor, Md. Delowar Hossain, Upadik, Purba Gazipur, Faridgonj, Chandpur </t>
  </si>
  <si>
    <t>mddelwar1957@gmail.com</t>
  </si>
  <si>
    <t>Periodic Maintenance of Katakhali Howleder Bari Road to Chowto Laxmipur Mizi Bari Road from Ch. 00m-616m Road ID-413474035 Haimchar, Chandpur</t>
  </si>
  <si>
    <t>20,55,147.350</t>
  </si>
  <si>
    <t>19.20.21</t>
  </si>
  <si>
    <t xml:space="preserve">M/S SANVI ENTERPRISE Propritor, SANJIDA Akter, HOLDING NO-0124-01, MOKIMABAD, HAZIGONJ PS-CHANDPUR-3610 BANGLADESH  </t>
  </si>
  <si>
    <t>ms.sanvienterprise@gmail.com</t>
  </si>
  <si>
    <t>Periodic Maintenance of Haimchar Upazila H/Q-Charbhairabi GC Road via Bordar pool Gondamara Madrasa High School Old Howladar bazar Charbhanga High School Tamtam Bridge from Ch. 8650m-9650m Road ID-413472005 Haimchar, Chandpur</t>
  </si>
  <si>
    <t xml:space="preserve">43,33,851.55 </t>
  </si>
  <si>
    <t>31.01.21</t>
  </si>
  <si>
    <t xml:space="preserve">M/S. MIM TRADERS Propritor, UMME Marjana Akter, RAIPUR ISLAMABAD,P.O:SUJATPUR BAZAR P.S.: MATLAB UTTAR DIST.:CHANDPUR </t>
  </si>
  <si>
    <t>ms.mimtraders77@gmail.com</t>
  </si>
  <si>
    <t>Periodic Maintenance of Haimchar New Upazila Complex Road from Ch. 00m-380m Road ID-413474020 Haimchar. Chandpur</t>
  </si>
  <si>
    <t xml:space="preserve">16,40,394.45 </t>
  </si>
  <si>
    <t xml:space="preserve">M/S. Marium Enterprise, Propritor, Md. Nurul Huda Gondamara, Haimchar, Chandpur </t>
  </si>
  <si>
    <t>msmariument@yahoo.com</t>
  </si>
  <si>
    <t>Periodic Maintenance of Kala Chowkider More-Denia Madhara Road from Ch. 00m-500m Road ID-413474038 Haimchar, Chandpur</t>
  </si>
  <si>
    <t xml:space="preserve">11,98,710.00 </t>
  </si>
  <si>
    <t xml:space="preserve">M/S SAHARA BUILDERS Propritor, Khadija Akhther,  SARKER BARI, CHANDPUR, NAYAHAT BAZAR-3600,FARIDGONJ, CHANDPUR </t>
  </si>
  <si>
    <t>saharabuilders80@gmail.com</t>
  </si>
  <si>
    <t>Periodic Maintenance of Tolatoli Bazar-Modina Bazar via Abu Dulal Patwary Road from Ch. 00m-1000m Road ID-413453037 Faridgonj, Chandpur</t>
  </si>
  <si>
    <t xml:space="preserve">34,40,789.80 </t>
  </si>
  <si>
    <t xml:space="preserve">M/S Arifa Enterprise, Propritor, Md. Sultan Ahmed,  Kobi Rupsha, Rupsha Bazar, Faridgonj, Chandpur </t>
  </si>
  <si>
    <t>Periodic Maintenance of Dakshin Faridganj UP Kalirbazar-Khayaghat bazar via Modina bazar Road from Ch. 1000m-1800m Road ID-413453030 Faridgonj, Chandpur</t>
  </si>
  <si>
    <t xml:space="preserve">18,87,021.10  </t>
  </si>
  <si>
    <t>Periodic Maintenance of Paschim balithuba UP Chandra-Algi Road from Ch. 00m-1800m Road ID-413453023 Faridgonj, Chandpur</t>
  </si>
  <si>
    <t xml:space="preserve">46,29,910.50 </t>
  </si>
  <si>
    <t>30.01.21</t>
  </si>
  <si>
    <t xml:space="preserve">M/S. Satter &amp; Sons, Propritor, Mostafizur Rahaman 125 Mizanur Rahman Chowdhury Sarak, Comilla Road, Chandpur </t>
  </si>
  <si>
    <t>Periodic Maintenance of Kalir Bari - Balithuba bazar Road from Ch. 3000m-3500m Road ID-413454066 Faridgonj, Chandpur</t>
  </si>
  <si>
    <t xml:space="preserve">20,24,158.35 </t>
  </si>
  <si>
    <t xml:space="preserve">NOOR MD TRADERS, Propritor,  MD TIPU SULTAN SARKER ALA BARI,CHANDPUR,NAYAHAT-3600, FARIDGONJ,CHANDPUR </t>
  </si>
  <si>
    <t>Periodic Maintenance of Shakdi-Gazipur Road from Ch. 00m-1490m Road ID-413454022 Faridgonj, Chandpur</t>
  </si>
  <si>
    <t xml:space="preserve">43,72,685.650 </t>
  </si>
  <si>
    <t>Periodic Maintenance of Joyganj-Goalbower Road from Ch. 00m-1000m Road ID-413454025 Faridgonj, Chandpur</t>
  </si>
  <si>
    <t>33,25,878.75</t>
  </si>
  <si>
    <t xml:space="preserve">Md. Gias Uddin Prodhan, Propritor, Md. Gias Uddin Prodhan, Darashahi, Tulpai, Kachua, Chandpur. </t>
  </si>
  <si>
    <t>giasuddinpradan@yahoo.com</t>
  </si>
  <si>
    <t>Periodic Maintenance of Shahmahmudpur UP to Shahtali Bazar Road from Ch. 00m-1440m Road ID-413223015 Chandpur-S, Chandpur</t>
  </si>
  <si>
    <t xml:space="preserve">31,50,273.150 </t>
  </si>
  <si>
    <t>Periodic Maintenance of Bishnupur U.P.-Munshirhat Road Via Kherudia from Ch. 900m-1800m Road ID-413223021 Chandpur-S, Chandpur</t>
  </si>
  <si>
    <t xml:space="preserve">22,51,152.30 </t>
  </si>
  <si>
    <t xml:space="preserve">M/S M Ali &amp; Co, Propritor, Md. Sirajul Islam Pada, Char Krishnapur, Haimchar, Chandpur. </t>
  </si>
  <si>
    <t>maliandco@yahoo.com</t>
  </si>
  <si>
    <t>Periodic Maintenance of Chandkhar Dokan-Pingra-Raldia Road from Ch. 5950m-6300m Road ID- 413224002 Chandpur-S, Chandpur</t>
  </si>
  <si>
    <t xml:space="preserve">24,25,029.85 </t>
  </si>
  <si>
    <t>M/S Bismillah Enterprise Propritor, Md. Anisur Rahman, Nasircoat, Haziganj, Chandpur</t>
  </si>
  <si>
    <t>msbismillahenterprise93@gmail.com</t>
  </si>
  <si>
    <t>Periodic Maintenance of Kalachow North U.P-Changatali GC Road from Ch. 00m-1610m Road ID-413493004 Hazigonj, Chandpur</t>
  </si>
  <si>
    <t xml:space="preserve">41,01,757.05  </t>
  </si>
  <si>
    <t>M/S. Moriyom Enterprise Propritor, Md. Mizanur Rahman, Kashimpur, Hajigonj, Chandpur</t>
  </si>
  <si>
    <t>moriyomenterprise@yahoo.com</t>
  </si>
  <si>
    <t>Rehabilitation of Debpur RHD-Rajargoan Bazar Road from Ch. 6497m-6780m Road ID-413492001 Hazigonj</t>
  </si>
  <si>
    <t>44,83,177.30</t>
  </si>
  <si>
    <t>19.10.20</t>
  </si>
  <si>
    <t xml:space="preserve">M/S. SR Enterprise Propritor, Md. Nasir Ahmed, Village: Uttar Algi, Post Office: Algi Bazar, Upazila: Haimchar, Dist:Chandpur </t>
  </si>
  <si>
    <t>ms.sr.enterprise786@gmail.com</t>
  </si>
  <si>
    <t>Widening of Chanka Dokan Pingra Road to Hossanpur Primary School Road Hossanpur Primary School to Gabtali Modda Ashekati Primary School from Ch. 1082m-1370m Road ID-413224095 Chandpur-S, Chandpur</t>
  </si>
  <si>
    <t xml:space="preserve">12,43,089.25 </t>
  </si>
  <si>
    <t xml:space="preserve">M/S Mridha Enterprise, 536/2," MADINA TOWER", BISHNUDI ROAD, CHANDPUR  
 </t>
  </si>
  <si>
    <t>Rehabilitation of Amirabad Bazar-Bamarbazar-Jhahirabad UP Office Road ID 413763016 from Ch.00m-1205m [Matlab Uttar]</t>
  </si>
  <si>
    <t>24.09.20</t>
  </si>
  <si>
    <t>31.12.20</t>
  </si>
  <si>
    <t xml:space="preserve">Shahara Corporation (PVT) Limited, Nayan Nagar, Ekhlashpur, Matlab North, Chandpur  </t>
  </si>
  <si>
    <t>msshaharacorporation@gmail.com</t>
  </si>
  <si>
    <t>Rehabilitation Of Gouranga Bazar -Islamia Bazar Via Farazikandi UP office Road ID 413763026 from Ch. 00m-1625m Matlab Uttar</t>
  </si>
  <si>
    <t>13.12.20</t>
  </si>
  <si>
    <t xml:space="preserve">M/S. Shahid Brothers &amp; M/S. Contemporary, House No-02, Road No-02, Block-C, Aftabnagar, Merul Badda,Badda, Dhaka-1212. </t>
  </si>
  <si>
    <t>mssbcont@gmail.com</t>
  </si>
  <si>
    <t>1) Improvement of Faridganj GC - Rupsha GC Road at Ch. 00.00 - 5740.00m.  Road ID 413452001 [Faridganj]. 2) Improvement of Purbosubidpur UP to Basara Bazar Road. Via Munshir Hat Bazar At Ch. 00.00 - 5050.00m Effictive Length - 4601.00m.  Road ID 413453035</t>
  </si>
  <si>
    <t>05.04.20</t>
  </si>
  <si>
    <t>11.10.21</t>
  </si>
  <si>
    <t xml:space="preserve">M/S. Shahid Brother, Elite House (7th Floor) Suit: A, 54, Motijheel C/A Dhaka-1000. </t>
  </si>
  <si>
    <t>shahid.brothers.bd@gmail.com</t>
  </si>
  <si>
    <t>M/S. Contemporary, , House No-02, Road No-02, Block-C, Aftabnagar, Merul Badda,Badda, Dhaka-1212</t>
  </si>
  <si>
    <t>1963reza@gmail.com</t>
  </si>
  <si>
    <t xml:space="preserve"> KE-AB (JV), North Algi, Algi Bazar, Haimchar, Chandpur  </t>
  </si>
  <si>
    <t>khairaziz.jv2019@gmail.com</t>
  </si>
  <si>
    <t>Improvement of Gazipur UP Office- Upazila H/Q Road at Ch. 1000-4113m.  Road ID 413473011 [Haimchar]</t>
  </si>
  <si>
    <t>24.03.20</t>
  </si>
  <si>
    <t>M/S. Khair Enterprise, Village-North Algi, P.O. Algi Bazar, P.S. Haimchar, Dist. Chandpur</t>
  </si>
  <si>
    <t>khairpatwary@gmail.com</t>
  </si>
  <si>
    <t xml:space="preserve"> MJA-MHS (JV), Address: Gobindia, Harina Bazar, Chandpur Sadar, Chandpur </t>
  </si>
  <si>
    <t>mjamhsjv@yahoo.com</t>
  </si>
  <si>
    <t>Improvement of Dakshin Nayergaon UP- Ashinpur-Aliara Road Chainage from 00m to 2683m and 2960m to 6550m. Road ID 413963003 [Matlab South]</t>
  </si>
  <si>
    <t>M/S Hrun &amp; Sons Gobindia, Horina Bazar, Chandpur</t>
  </si>
  <si>
    <t>Md. Jahangir Alam, S/O - Alhaz Md. Seraj Mia, Vill - Atiataly, Post - Jakshin hat, Upazila - Sadar, Dist. - Laxmipur.</t>
  </si>
  <si>
    <t>md.jahangiralam946@yahoo.com</t>
  </si>
  <si>
    <t xml:space="preserve">MRC-MI.JV, Address: 147, Motijheel C/A, Dhaka-1000 </t>
  </si>
  <si>
    <t>mrcmi.jv1@gmail.com</t>
  </si>
  <si>
    <t>1) Improvement of Cheangatali GC Dadasgram UP-Dhadda-Khalpar bazar Road via Shaheb bazar &amp; Pirojpur Bazar road from Ch. 00-7620m.  Road ID 413493015 [Hazigonj]. 2) Improvement of Chitoshi E UP OfficePanchail -Kherior Bazar Road via Kadra Bazar at Ch. 000m</t>
  </si>
  <si>
    <t>16.08.20</t>
  </si>
  <si>
    <t>22.02.22</t>
  </si>
  <si>
    <t>Moon International, 147, Motijheel C/A, Dhaka-1000</t>
  </si>
  <si>
    <t>moonintbd@gmail.com</t>
  </si>
  <si>
    <t>M/s. M.R. Construction, 147 Motijheel C/A, Sultan Building, (1st Floor) Dhaka.</t>
  </si>
  <si>
    <t>mrconst9@gmail.com</t>
  </si>
  <si>
    <t xml:space="preserve">Mam-Shams-Moon.JV, Address: Sattara Center (9th Floor), 30/A Nayapaltan, Dhaka-1000.  
</t>
  </si>
  <si>
    <t>mamshamsmoon.jv@gmail.com</t>
  </si>
  <si>
    <t>Improvement of Kachua North UP Tatuya-Loskari-Boxagonj bazar Road via Duati Ch. 2100-8700m. Road ID 413583023 [Kachua]</t>
  </si>
  <si>
    <t>MAM CONSTRUCTION LTD. Plot No-03, Section No-02, Housing Estate, Comilla.</t>
  </si>
  <si>
    <t>mamcl007@yahoo.com</t>
  </si>
  <si>
    <t xml:space="preserve">  SHAMS ENGINEERING &amp; CONSTRUCTION LIMITED, Sattara Center, (09th Floor), 30/A, Nayapaltan, Dhaka-1000.</t>
  </si>
  <si>
    <t>shams_engineering_ltd@yahoo.com</t>
  </si>
  <si>
    <t xml:space="preserve">Md. Abu Bakar Siddiuue, 1105/975, Molla Bari Road, Professor Para, Chandpur  </t>
  </si>
  <si>
    <t>kmabubakarsiddique@gmail.com</t>
  </si>
  <si>
    <t>(i) Construction of Nilkomal Union Land office  under Haimchar Upazila. (ii) Construction of Char Vairabi Union Land office under Haimchar Upazila.</t>
  </si>
  <si>
    <t>30.06.21</t>
  </si>
  <si>
    <t xml:space="preserve">MS. Lucky Enterprise, Shop No. 12/13, Stadium Market Chandpur, Bangladesh.  
 </t>
  </si>
  <si>
    <t>Construction of Torpur Chandi Union Land office under Sadar Upazila.</t>
  </si>
  <si>
    <t>12.12.19</t>
  </si>
  <si>
    <t>18.12.20</t>
  </si>
  <si>
    <t xml:space="preserve"> Md. Habibur Rahman, Address: Mokimabad, Hazigonj, Chandpur  </t>
  </si>
  <si>
    <t>mdhabiburrahman78@yahoo.com</t>
  </si>
  <si>
    <t>Construction of Rahima Nagar Union Land office under Kachua Upazila.</t>
  </si>
  <si>
    <t>20.02.20</t>
  </si>
  <si>
    <t>26.12.20</t>
  </si>
  <si>
    <t xml:space="preserve">M/S Zakir Enterprise, Address: Dhanua, Dhanua Bazar, Faridgonj, Chandpur  </t>
  </si>
  <si>
    <t>zakirenterprise01@gmail.com</t>
  </si>
  <si>
    <t>Construction of Rupsha Dakkhin Union Land office under Faridgonj Upazila.</t>
  </si>
  <si>
    <t>16.02.20</t>
  </si>
  <si>
    <t>23.12.20</t>
  </si>
  <si>
    <t xml:space="preserve"> M/S Kamal Hossain, Address: Koya, Polashpur, Kachua, Chandpur  </t>
  </si>
  <si>
    <t>mdkamalhossain019@gmail.com</t>
  </si>
  <si>
    <t>Construction of Gupti Paschim Union Land office under Faridgonj Upazila.</t>
  </si>
  <si>
    <t>M/S. Sanvi Enterprise, Hazigonj, Chandpur</t>
  </si>
  <si>
    <t>Construction of  Balia UP Bhumi office under Sadar Upazila.</t>
  </si>
  <si>
    <t>20.07.20</t>
  </si>
  <si>
    <t>30.05.21</t>
  </si>
  <si>
    <t xml:space="preserve">M/s. Aziz Brothers, Kazi Nazrul Islam Sorok, Strand Road, Chandpur-3600  
 </t>
  </si>
  <si>
    <t>Construction of Two 2 Storied Rural Market Building With 04 Storied Foundation in Jonata Bazar Under Haimchar Upazila, District: Chandpur.</t>
  </si>
  <si>
    <t xml:space="preserve">SHAMS ENGINEERING &amp; CONSTRUCTION LIMITED, Sattara Center, (09th Floor), 30/A, Nayapaltan, Dhaka-1000.  
 </t>
  </si>
  <si>
    <t>Construction of Two 2 Storied Rural Market Building with 04 Storied Foundation in Kalipur Bazar Under Matlab Uttar Upazila at Chandpur district.</t>
  </si>
  <si>
    <t xml:space="preserve">Appollo Engineering and Construction Ltd. Jibon Bima Tower (6th floor), 10 Dilkusha C/A, Dhaka-1000 </t>
  </si>
  <si>
    <t>appolloengineeringandconsltd@gmail.com</t>
  </si>
  <si>
    <t>Construction of Upazila Muktijoddha Complex Bhaban under Matlab South Upazila, District: Chandpur.</t>
  </si>
  <si>
    <t>CUMCP</t>
  </si>
  <si>
    <t>23.08.15</t>
  </si>
  <si>
    <t xml:space="preserve">M/s. Aziz Brothers , Address: Kazi Nazrul Islam Sorok, Strand Road, Chandpur-3600  
</t>
  </si>
  <si>
    <t>Construction of Upazila Muktijoddha Complex Bhaban under Chandpur Sadar Upazila, District: Chandpur.</t>
  </si>
  <si>
    <t>19.02.19</t>
  </si>
  <si>
    <t xml:space="preserve">AB.ME(JV), Address: STAND ROAD, HOLDING NO-331/319 CHANDPUR  </t>
  </si>
  <si>
    <t>abme1920@gmail.com</t>
  </si>
  <si>
    <t>Construction of Upazila Muktijoddha Complex Bhaban under Shahrasti Upazila District: Chandpur.</t>
  </si>
  <si>
    <t>04.12.19</t>
  </si>
  <si>
    <t xml:space="preserve">M/S Sikder Trading Agency, Nindopur, Aliara, Rajbari, Kachua, Chandpur  
 </t>
  </si>
  <si>
    <t>sikdertradingagency@gmail.com</t>
  </si>
  <si>
    <t xml:space="preserve">1a) Re-excavation of Upazila Parishad Pond-03. 2a) Re-excavation of Rosulpur Jameya Arabia Madrasha pond. b) Construction of 01 Nos. 11.60mx4.00x3.90m RCC Ghatla at Rosulpur Jameya Arabia Madrasha pond. 3a) Re-excavation of Jala Tetuya Sri-Sri Rokkhamoyi </t>
  </si>
  <si>
    <t>15.04.20</t>
  </si>
  <si>
    <t>14.09.21</t>
  </si>
  <si>
    <t xml:space="preserve">Fardoush Morshed Ahmed, J.M. Sen Gupta Road, South Jorpukur Par, Chandpur  </t>
  </si>
  <si>
    <t>fardoush1979@gmail.com</t>
  </si>
  <si>
    <t>1a)  Re-excavation of Upazila Parishad Pond-01.  b) Construction of 01 Nos. 15.20m x 5.00m x 5.40m RCC Ghatla at Upazila Parishad Pond-01. 2a) Re-excavation of Upazila Parishad Pond-02.  b) Construction of 01 Nos. 16.10m x 5.00m x 5.85m RCC Ghatla at Upaz</t>
  </si>
  <si>
    <t>07.06.20</t>
  </si>
  <si>
    <t xml:space="preserve"> M/s. Contemporary, House No-02, Road No-02, Block-C, Aftabnagar, Merul Badda,Badda, Dhaka-1212. </t>
  </si>
  <si>
    <t>1) Improvement of RCC Road Rigid Pavement of Babul Patowary Hosque Jalamia Bari Road via Hossain Patowary Bari Road from Ch.00m to 685m  (Road ID 413475054) Haimchar Upazila, District: Chandpur.                                                2) Improvement of RCC Road Rigid Pavement of Nurul Amin Sarder Bari Graveyard to Rampur Road via Yousuf Khan House Road from Ch.00m to 707m (Road ID 413475092) Haimchar Upazila, District: Chandpur.</t>
  </si>
  <si>
    <t>26.06.19</t>
  </si>
  <si>
    <t xml:space="preserve">SABT-MHS (JV),  Court Road, Milonpur, Khagrachari Sadar, Khagrachari. </t>
  </si>
  <si>
    <t>sabtrabrcjv2019@gmail.com</t>
  </si>
  <si>
    <t>1) Improvement of RCC Road Rigid Pavement of Mohozompur Sattar Master house ring bandh to Khalifa bari dakkhin para via Hashu Mridha house Soto Laxmipur from Ch. 00m to 1638m (Road ID 413475090) Haimchar Upazila, District: Chandpur.               2) Improvement of RCC Road Rigid Pavement of Annas Khan house to Roab bapari house Road via Motalab Jamadar houae from Ch.00m to 670m (Road ID 413475025) Haimchar Upazila, District: Chandpur.</t>
  </si>
  <si>
    <t>S. Ananta Bikash Tripura Milonpur, Sadar Khagrachari, Khagrachari.</t>
  </si>
  <si>
    <t xml:space="preserve">M/s. Contemporary, House No-02, Road No-02, Block-C, Aftabnagar, Merul Badda,Badda, Dhaka-1212.  </t>
  </si>
  <si>
    <t xml:space="preserve">Improvement of Rigid Pavement Dakkhin Algi Nuru Kha Dokan to Akhanji Mosque Pacca Road via Mannan Member House at Ch.00m-1400m under Haimchar Upazila, District: Chandpur. Road ID-413475087 </t>
  </si>
  <si>
    <t>20.12.20</t>
  </si>
  <si>
    <t xml:space="preserve">M/S.Kohinoor Enterprise and Ahsan Habib Aurun(JV) Mokimabad Nurjahan Vila, Post-Hazigonj-3610, Ward No-06, Hazigonj Pourashava, Chandpur </t>
  </si>
  <si>
    <t>ahsan.mke2020jv@gmail.com</t>
  </si>
  <si>
    <t xml:space="preserve">Construction of 30.0m long PSC Girder Bridge on Sachar Bazar Bridge-Rajapur Bridge road-R &amp; H road at Ch. 311m </t>
  </si>
  <si>
    <t>UHBP</t>
  </si>
  <si>
    <t>26.07.20</t>
  </si>
  <si>
    <t>02.02.22</t>
  </si>
  <si>
    <t>M/S. Kohinoor Enterprise, Dadpur Lodge, Kawnia 1st Lane, Barishal Sadar, Barishal.</t>
  </si>
  <si>
    <t>Ahsan Habib Arun, 1201/1 Nurjahan Vila, Mokimabad, Hajigonj, Chandpur</t>
  </si>
  <si>
    <t>ahsanhabib2525@gmail.com</t>
  </si>
  <si>
    <t xml:space="preserve">FRIENDS-KHAN-JV, 74, Laboratory Road, Laly Arcade (2nd Floor), Dhanmondi Dhaka-1205 </t>
  </si>
  <si>
    <t>friendskhanjv@gmail.com</t>
  </si>
  <si>
    <t xml:space="preserve">Construction of 54.00m Long RCC Girder Bridge on Tulatoli Bazar- Modina Bazar at Ch. 4000m </t>
  </si>
  <si>
    <t>22.07.20</t>
  </si>
  <si>
    <t>01.01.22</t>
  </si>
  <si>
    <t>M/S Friends Corporation 74, Laboratory Road, Lily Arcade (2nd Floor), Dhanmondi, Dhaka-1205</t>
  </si>
  <si>
    <t>msfriendscorporation77@gmail.com</t>
  </si>
  <si>
    <t>M/S. Khan Enterprise, Shirin Mohal, Bishnudi Road, Chandpur Sadar, Chandpur</t>
  </si>
  <si>
    <t>mskhanenterprise941@gmail.com</t>
  </si>
  <si>
    <t>FRIENDS-FARAJI-JV, 74, Laboratory Road, Laly Arcade (2nd Floor), Dhanmondi Dhaka-1205</t>
  </si>
  <si>
    <t>friendsfaraji@gmail.com</t>
  </si>
  <si>
    <t xml:space="preserve">Construction of 30.00m long RCC Girder Bridge over Boyaljuri khal on project to west side of north goresshor road at ch.750m </t>
  </si>
  <si>
    <t>M/S. Faraji Enterprise Khashmohal Road, Matlab Bazar, Matlab South, Chandpur</t>
  </si>
  <si>
    <t>M/S. Surma Enterprise Lotakhola , Joypora, Duhar, Dhaka</t>
  </si>
  <si>
    <t>surmaenterprise24@gmail.com</t>
  </si>
  <si>
    <t xml:space="preserve">Construction of 81.0m Long PSC Girder Bridge over Dakatiya River on Kalibari-Bisara-Nawabpur Ferry Ghat road at Ch. 4600m </t>
  </si>
  <si>
    <t>23.07.20</t>
  </si>
  <si>
    <t>21.04.22</t>
  </si>
  <si>
    <t>Construction of Rest work of 250.20m long Bridge on Hazigonj - Borkul Ferryghat BorkulEast UP Comilla - Chandpur R&amp;H Toraghar - Chendra Palishara road at Ch.810m Over Dakatia River under Hazigonj Upazila District-Chandpur.</t>
  </si>
  <si>
    <t>01.11.21</t>
  </si>
  <si>
    <r>
      <t>Rezvi Construction Ltd,-Md Eunus Al-Mamun (JV), Thana Road, Charfasion, Bhola</t>
    </r>
    <r>
      <rPr>
        <sz val="9"/>
        <rFont val="Times New Roman"/>
        <family val="1"/>
      </rPr>
      <t>.</t>
    </r>
  </si>
  <si>
    <t>mdeunusalmamun185@gmail.com</t>
  </si>
  <si>
    <t>Construction of 274.20m Bridge (Rest work) on Mohamaya GC-Rampur UP- Chotosundar bazar -Kamranga Bazar-Bakila GC Road (Road ID-413222007) at Ch. 3800m over the Dhakatia River under Sadar Upazila, District: Chandpur (Viaduct)</t>
  </si>
  <si>
    <t>30.11.20</t>
  </si>
  <si>
    <t>30.11.21</t>
  </si>
  <si>
    <t>Md. Eunus Al Mamun, Thana Road, Charfashon, Bhola.</t>
  </si>
  <si>
    <t>mdeunusalmamun1980@gmail.com</t>
  </si>
  <si>
    <t>REZVI CONSTRUCTION LTD. 107/A, Shahora D.B Road, Mymensingh.</t>
  </si>
  <si>
    <t>rezviconstructionltd1@gmail.com</t>
  </si>
  <si>
    <t>MAE-MNE of JV, Kabi Rupsha, Rupsha Bazar, Faridgonj, Chandpur, Bangladesh.</t>
  </si>
  <si>
    <t xml:space="preserve">Periodic Maintenance Widening &amp; Rehabilitation of Munsher hat RHD-Lalpur GC Road at Ch.00-2730m  </t>
  </si>
  <si>
    <t>28.06.20</t>
  </si>
  <si>
    <t>05.05.21</t>
  </si>
  <si>
    <t>M/S Aziz and Brothers, Village: Char Borali, Upazila: Faridgonj, District: Chandpur</t>
  </si>
  <si>
    <t>azizchandpur55@gmail.com</t>
  </si>
  <si>
    <t xml:space="preserve">Periodic Maintenance RCC Rigid Pavement of Faridganj GC- Kalir Bazar Road at Ch.00-810m. </t>
  </si>
  <si>
    <t>06.07.20</t>
  </si>
  <si>
    <t>12.07.21</t>
  </si>
  <si>
    <t>Md. Abu Bakar Siddiuue, 1105/975, Molla Bari Road, Professor Para, Chandpur</t>
  </si>
  <si>
    <t xml:space="preserve">Periodic Maintenance Overlay of Shoker Bazar Kamalpur- Purba Subidpur UP office Kamta Bazar R &amp;H Road at Ch.00-4615m. </t>
  </si>
  <si>
    <t>10.05.20</t>
  </si>
  <si>
    <t>16.01.21</t>
  </si>
  <si>
    <t>M/S. SU Enterorise, Balithuba, Faridgonj, Chandpur</t>
  </si>
  <si>
    <t>suenterprise1976@gmail.com</t>
  </si>
  <si>
    <t xml:space="preserve">Improvement of Dhanua Bazar Rural Market </t>
  </si>
  <si>
    <t>17.07.20</t>
  </si>
  <si>
    <t>M/S. Gazi Traders, Rupsa Bazar, Faridgonj, Chandpur</t>
  </si>
  <si>
    <t>gazitraders1977@gmail.com</t>
  </si>
  <si>
    <t xml:space="preserve">Improvement of Gowalbour Bazar Rural Market </t>
  </si>
  <si>
    <t>06.08.20</t>
  </si>
  <si>
    <t>12.04.21</t>
  </si>
  <si>
    <t>M/S. Irin Enterprise, Enayetnagar, Matlab North, Chandpur</t>
  </si>
  <si>
    <t>msirinenterprise@gmail.com</t>
  </si>
  <si>
    <t>Improvement of Eklashpur Growth Center</t>
  </si>
  <si>
    <t>28.07.20</t>
  </si>
  <si>
    <t>04.04.21</t>
  </si>
  <si>
    <t>M/S. Roky &amp; Rashad Enterprise</t>
  </si>
  <si>
    <t>msrnrenterprise1969@gmail.com</t>
  </si>
  <si>
    <t xml:space="preserve">Improvement of Dasher Bazar rural Market </t>
  </si>
  <si>
    <t>19.07.20</t>
  </si>
  <si>
    <t>21.03.21</t>
  </si>
  <si>
    <t>Mam-Shams-JV, Sattara Center,(09th Floor), 30/A Noyapaltan,Dhaka-1000.</t>
  </si>
  <si>
    <t>mamshamsjv@gmail.com</t>
  </si>
  <si>
    <t xml:space="preserve">a) Improvement of Rahimanagar GC to Naluabazar to Darbeshgonj to Raghunathpur GC road  from Ch 10750m to 14430m  b) Construction of 1.25m Culvert on the same road.c Construction of 612m protective works at the same road Tender ID No. 252277
</t>
  </si>
  <si>
    <t>12.03.19</t>
  </si>
  <si>
    <t>Rehabilitation of 1x3.00x3.00m RCC Box Culvert at Batapukuria-Uttarshibpur-Narayenpur GC road Ch.2313m  under Upazila Kachua Dist Chandpur.</t>
  </si>
  <si>
    <t>05.02.20</t>
  </si>
  <si>
    <t>A(1)Improvement of Bagadi UP (FWC) Korer Dokan to Balia GC road  from Ch 4044m to 5444m. A(2) Construction of 244m protective works at the same road. B(1) Improvement of Mohamaya GC to Lodergong to Algi Bazar Road  from Ch 1000m to 1248m Tender ID No. 278</t>
  </si>
  <si>
    <t>04.04.19</t>
  </si>
  <si>
    <t>Hazi Jamal Enterprise, Dhanua, Dhanua Bazar, Faridgonj, Chandpur</t>
  </si>
  <si>
    <t>a Improvement of Rampur UP office Algi Rajerhat via Bagar ferry ghat Ch 1200-1720m road . b Improvement of Shamahmudpur Up office- Master bazar ch.1800-2140m road under Upazila Chandpur Sadar Dist Chandpur.</t>
  </si>
  <si>
    <t>09.03.20</t>
  </si>
  <si>
    <t>15.12.20</t>
  </si>
  <si>
    <t>M/S Mia Traders, Gobindapur, Rahimanagar, Kachua, Chandpur</t>
  </si>
  <si>
    <t xml:space="preserve">  msmiatraders1984@gmail.com</t>
  </si>
  <si>
    <t xml:space="preserve">aImprovement of Koroiya UPSubidpur-Dorbeshganj Bazar road Ch4200-5620m (b) Improvement of South Gate UPSatbaria-Nawla Aingiri Bazar road Ch3610-3960m  </t>
  </si>
  <si>
    <t>16.04.20</t>
  </si>
  <si>
    <t>22.04.21</t>
  </si>
  <si>
    <t>M/S. Akkas Construction, Bapari bari Sujatpur, Matlab North, Chandpur</t>
  </si>
  <si>
    <t>aImprovement of Sachar Bazar -Durgapur-Bitara Bazar road Ch00-2210  under Kachua UpazilaDistrictChandpur.b Palisading work at same road 503m</t>
  </si>
  <si>
    <t>25.06.20</t>
  </si>
  <si>
    <t>01.07.21</t>
  </si>
  <si>
    <t xml:space="preserve">Improvement of Kachua College-Koilain road Ch2250-4750m </t>
  </si>
  <si>
    <t xml:space="preserve">Improvement of Gohat South UP Shaharpar Bus stand-West Keshorkota-Laxmipur bazar Road from Ch. 500-2400m Road </t>
  </si>
  <si>
    <t>20.08.20</t>
  </si>
  <si>
    <t>31.08.21</t>
  </si>
  <si>
    <t>Ahsan Habib-Abu Bakkar Siddik JV, Patwary Bari, Molla Bari Road, Professor Para, Chandpur</t>
  </si>
  <si>
    <t>ahsanabu20@gmail.com</t>
  </si>
  <si>
    <t xml:space="preserve">IConstruction of 28.00m Long PSC Girder Bridge at Sakua UP to Hanarchar UP Road at Ch.250m </t>
  </si>
  <si>
    <t>31.03.20</t>
  </si>
  <si>
    <t>06.10.21</t>
  </si>
  <si>
    <t>M/S. Tapriha  Trading Corporation, MAZI BARI,VILL:CHARBARALI,P.O.:FARIDGONJ-3650 P.S.:FARIDGONJ,DISTRICT:CHANDPUR</t>
  </si>
  <si>
    <t>taprihatradingcorporation16@yahoo.com</t>
  </si>
  <si>
    <t xml:space="preserve">Improvement of Purba Gupti UP Gollak-Paschim Gupti UP Khajuria Road via Narekal tola Hamchapur Road from Ch. 590-1595.5m </t>
  </si>
  <si>
    <t>M/S. Aboni Traders, North Algi, Haimchar, Chandpur</t>
  </si>
  <si>
    <t xml:space="preserve">aobonitraders@gmail.com
</t>
  </si>
  <si>
    <t>Construction of 17.00m RCC Girder Bridge on Bakila GC to Kalchow South U.P Rampur Road at Ch. 6200m Road</t>
  </si>
  <si>
    <t>29.12.19</t>
  </si>
  <si>
    <t>25.12.20</t>
  </si>
  <si>
    <r>
      <t xml:space="preserve">M/S. Mim traders, RAIPUR </t>
    </r>
    <r>
      <rPr>
        <sz val="6"/>
        <rFont val="Tahoma"/>
        <family val="2"/>
      </rPr>
      <t>ISLAMABAD,P.O:SUJATPUR BAZAR P.S.: MATLAB UTTAR DIST.:CHANDPUR</t>
    </r>
  </si>
  <si>
    <t>a1) Improvement of Sobhanpur RHD-CIP Embankment Road Ch. 1000-1940m Road ID No. 413224045 a2 Construction of 2 Nos 12m2m RCC Box Culvert at Ch 1350m &amp; 1555m on the Same Road. a3 Construction of 270m Protective work on the Same Road. b Improvement of Bagad</t>
  </si>
  <si>
    <t>20.09.20</t>
  </si>
  <si>
    <t>19.08.21</t>
  </si>
  <si>
    <t>M/S. Ranu Mia, Kachua Bazar, Chandpur</t>
  </si>
  <si>
    <t>msrenumiah@gmail.com</t>
  </si>
  <si>
    <t>a) Improvement of Malchua to Nandan pur road  from Ch.00 to 1590m under Kachua Upazila Dist. Chandpur. b) Construction of 3.5m culvert at Malchua to Nandan pur road under Kachua Upazila Dist. Chandpur. C) 100m Protective works at Malchua to Nandan pur roa</t>
  </si>
  <si>
    <t>20.03.18</t>
  </si>
  <si>
    <t>M/S. Sufia Trade Link, P.T.I Road, Adarsha Sadar, Cumilla,</t>
  </si>
  <si>
    <t>mssufa.ntl@gmail.com</t>
  </si>
  <si>
    <t xml:space="preserve">aImprovement of Chandpur Munshi Bari to chandpur Nuton Bazar Road from Ch.00 to 1050m . b 106m Protective works at Chandpur Munshi Bari to chandpur Nuton Bazar Road </t>
  </si>
  <si>
    <t>07.01.19</t>
  </si>
  <si>
    <t>M/S. Gias Uddin Prodhan, Darashahi, Tulpai, Kachua, Chandpur</t>
  </si>
  <si>
    <t xml:space="preserve">a) Improvement of Boalia to Achalchila Road  from Ch.4545 to 6545m b) 301m Protective works at Boalia to Achalchila Road </t>
  </si>
  <si>
    <t>02.01.19</t>
  </si>
  <si>
    <t>a) Improvement of Ragdail Bazar-Bajurikhola Eidgah road Ragdail Bazar School road-Bajurikhola Asroion Kandro-Ghugrabari Roadat Ch. 00-1050m Under Kachua Upazila at Chandpur District. b) Palisading work 230m at same road ID NO-413584010</t>
  </si>
  <si>
    <t>19.04.20</t>
  </si>
  <si>
    <t xml:space="preserve">Improvement of Chowmohoni to Ayma road from Ch 00m to 2000m under Kachua upazila, Dist. Chandpur. </t>
  </si>
  <si>
    <t>17.06.20</t>
  </si>
  <si>
    <t>23.06.21</t>
  </si>
  <si>
    <t xml:space="preserve">Improvement of Mazigacha Bazar Bitara UP-Jamalia Madrasha road from Ch. 00-1130m </t>
  </si>
  <si>
    <t>27.03.2020</t>
  </si>
  <si>
    <t>02.01.21</t>
  </si>
  <si>
    <t>Improvement of Borodoil-Gootpur-Nindapur road at Ch. 00-1080m</t>
  </si>
  <si>
    <t>M/S. Ali Enterprise, Vill. Gohat, P.O-Rahimanagar, Kachua, Chandpur</t>
  </si>
  <si>
    <t>alienterprise83@gmail.com</t>
  </si>
  <si>
    <t xml:space="preserve">Improvement of Nowla Pucca road saw-mills-Taltoi UP Complex via Ayingiri Bazar &amp; Khanka Sharif at Ch. 00-910m </t>
  </si>
  <si>
    <t>M/S. Zakir Enterprise-M/S. Shohag Enterprise (JV), Rahimanagar Bazar, Kachua, Chandpur</t>
  </si>
  <si>
    <t>mzemsejv@yahoo.com</t>
  </si>
  <si>
    <t>a(1) Improvement of Ayenpur to Sankerpur road  from Ch 00m to 942m under Kachua upazila, Dist. Chandpur. a(2)Construction of 1.8m Culvert on the same road. a(3) Construction of 87m protective works at the same road. b(1) Improvement of Uzani to Ghagra roa</t>
  </si>
  <si>
    <t>21.11.19</t>
  </si>
  <si>
    <t>M/S Shohag Enterprise, Rahimanagar, Kachua, Chandpur</t>
  </si>
  <si>
    <t>msshohagenterprise@gmail.com</t>
  </si>
  <si>
    <t>M/S Zakir Enterprise, Dhanua, Dhanua Bazar, Faridgonj, Chandpur</t>
  </si>
  <si>
    <t>M/S. Contemporary, House No-02, Road No-02, Block-C, Aftabnagar, Merul Badda,Badda, Dhaka-1212.</t>
  </si>
  <si>
    <t xml:space="preserve">  1963reza@gmail.com</t>
  </si>
  <si>
    <t xml:space="preserve">a1) Improvement of Khayghat to Shollakhali Mannan Mizi Bari Road Road from Ch 1050m to 2485m. a2) Construction of 2.50m Culvert on the same road. a3) Construction of 30m protective works at the same road. b1) Improvement of Kalir Bazar to Powa Road  from </t>
  </si>
  <si>
    <t>M/S. Nur Hossain Trdres, Sakura, Ashrafpur, Kachua, Chandpur</t>
  </si>
  <si>
    <t>msnurhossaintraders@gmail.com</t>
  </si>
  <si>
    <t>a1Improvement of Rajapur to Muragaon road from Ch 00m to 1250m under Kachua upazila Dist. Chandpur. a2) Construction of 1.875m Culvert on the same road. a3 Construction of 95m protective works at the same road.b1 Improvement of Nalua west Regd.Primary Sch</t>
  </si>
  <si>
    <t>01.01.19</t>
  </si>
  <si>
    <t>30.12.20</t>
  </si>
  <si>
    <t>M.A. H Construction, 1307/2, Monipur, Mirpur, Dhaka-1216</t>
  </si>
  <si>
    <t>mah.constructionltd2015@yahoo.com</t>
  </si>
  <si>
    <t>A1) Improvement of Gondamara Post office to Faridganj Thana Border pool Road via Maktab Mosque road  from Ch.00 to 1650m. A2) Construction of 2.00m Culvert on the same road. A3 Construction of 322m protective works at the same road. B1) Improvement of Kha</t>
  </si>
  <si>
    <t>29.01.19</t>
  </si>
  <si>
    <t>30.04.21</t>
  </si>
  <si>
    <t>M/S. Ahsan Habib,  1201/1 Nurjahan Vila, Mokimabad, Hajigonj, Chandpur</t>
  </si>
  <si>
    <t>A(1)Improvement of Rajargaon High School to Malapara Patwary bari Via Ramra GPS road  from Ch 1343m to 4097m. A(2) Construction of 388m protective works at the same road Tender ID No. 329366</t>
  </si>
  <si>
    <t>22.09.19</t>
  </si>
  <si>
    <t>a1) Improvement of Ashrafpur UP to Beltali Bazar Road via Punsahi road from Ch 1540m to 3705m (a2) Construction of 1.875m culvert on the same road.a3 Construction of 120m protective works at the same road Tende ID No. 327944</t>
  </si>
  <si>
    <t>Kingdom Builders, House-470, Road-31, DOHS, Mohakhali, Dhaka-1206</t>
  </si>
  <si>
    <t>tenderkingdombd@gmail.com</t>
  </si>
  <si>
    <t>a1) Improvement of Asrafpur Notun Bazar to Asrafpur uttar para khalpar Road  from Ch 00m to 1400m .(a2) Construction of 1.875m culvert on the same road Tende ID No. 327945</t>
  </si>
  <si>
    <t>M/S. Lucky Enterprise, Shop No. 12/13, Stadium Market Chandpur, Bangladesh.</t>
  </si>
  <si>
    <t xml:space="preserve">Improvement of Boalia bazar to Bup puter bazar road  from Ch 00m to 1600m  b(2) Construction of 352m protective works at the same road. Tender ID No. 283977
</t>
  </si>
  <si>
    <t>21.10.19</t>
  </si>
  <si>
    <t>M/S. Shohag Enterprise, Rahimanagar Bazar, Kachur, Chandpur</t>
  </si>
  <si>
    <t xml:space="preserve">Improvement of waruk High School R &amp; H road to Setra roadCh.00-700m 
</t>
  </si>
  <si>
    <t>08.12.19</t>
  </si>
  <si>
    <t>M/S. Ali Arshad, Madna, Kakharpur, Chandpur Sadar, Chandpur.</t>
  </si>
  <si>
    <t xml:space="preserve">Improvement of SuchiparaN Up Maligaon bazar via Soarsak Bazar RoadCh.3035-3765m4635-5415m </t>
  </si>
  <si>
    <t>10.12.19</t>
  </si>
  <si>
    <t>M/S. Master Enterprise, Vill:+P.O.: Gondamara, Upazilla : Haimchar, Dist.: Chandpur</t>
  </si>
  <si>
    <t>menterprise808@gmail.com</t>
  </si>
  <si>
    <t xml:space="preserve">Improvement of Laxigonj Khayghat to Brampur Bazar Via Razzab Patwary bari (North Alonia Dakhil Madrasha-West Eakhlashpur Govt. Parimary School) Road from Ch 00-100m </t>
  </si>
  <si>
    <t>M/S. Shafiq Enterprise, Nayahat, Faridgonj, Chandpur</t>
  </si>
  <si>
    <t>Improvement of North Bishkatali Firoz Mia bari-Gondamara road (West Larua Pacca road-Abdul Ali Molla bari via Bishkatali Govt.Parimary School, North Bishaktali Mosque and Al-Madina Eidgoan) Road from Ch 00-100m</t>
  </si>
  <si>
    <t>23.12.19</t>
  </si>
  <si>
    <t xml:space="preserve">Construction of 30.00m Long RCC Girder Bridge at Kaderkhil - Prashanna cap High School Road at Ch. 160m </t>
  </si>
  <si>
    <t>09.04.20</t>
  </si>
  <si>
    <t>Rangamati-Sundorbon JV, South Ludhua, Matlab North, Chandpur</t>
  </si>
  <si>
    <t>rtsundharbon@yahoo.com</t>
  </si>
  <si>
    <t xml:space="preserve">Construction of 42.00m Long RCC Girder Bridge at Prasannacap-Bangla Bazar Road Ch. 1250m </t>
  </si>
  <si>
    <t>Improvement of Tetoiya-Boruchor road Ch00-1000m  under Kachua UpazilaDistrictChandpur.</t>
  </si>
  <si>
    <t>M/S Tanim Traders, Kachua Bazar, Kachua, Chandpur</t>
  </si>
  <si>
    <t>tanimtraders@yahoo.com</t>
  </si>
  <si>
    <t xml:space="preserve">Improvement of Noluwa-Akaniya NawpuraBazar road Ch805-1632m </t>
  </si>
  <si>
    <t xml:space="preserve">Improvement of Bedpur-Burgi-Tofira-Palgiri road Ch00-865m and 2007-2508m  </t>
  </si>
  <si>
    <t>27.03.20</t>
  </si>
  <si>
    <t>02.04.21</t>
  </si>
  <si>
    <t>M/S. Mia Trader, Gobindapur, Rahimanagar, Kachua, Chandpur</t>
  </si>
  <si>
    <t xml:space="preserve">Improvement of Nawla-Khila-Nurpur via Asrayan road Ch-00-1538m </t>
  </si>
  <si>
    <t>Habibur Rahman, Mokimabad, Hazigonj, Chandpur</t>
  </si>
  <si>
    <t xml:space="preserve">Improvement of Keshorkoat road Ch00-1200m  </t>
  </si>
  <si>
    <t>Mehadi Enterprise, DHANUA BAZAR,FARIDGONJ,CHANDPUR.</t>
  </si>
  <si>
    <t>ms.mehedienterprise2000@gmail.com</t>
  </si>
  <si>
    <t xml:space="preserve">Improvement of Chandiya Para-Sakura road via Koituba road Ch00-750m </t>
  </si>
  <si>
    <t>23.03.21</t>
  </si>
  <si>
    <t xml:space="preserve">Improvement of Debipur-Roghunathpur road Ch1350-1820m </t>
  </si>
  <si>
    <t xml:space="preserve">Improvement of Ujani-Noagaon road Ch1440-3045m </t>
  </si>
  <si>
    <t>14.04.21</t>
  </si>
  <si>
    <t>Improvement of Chowkra-R&amp;H road-Shahrasti Rail Station road Ch00-1000m</t>
  </si>
  <si>
    <t>22.02.21</t>
  </si>
  <si>
    <t>M/S. Titu Enterprise, Rahimanagar Bazar, Kachua, Chandpur</t>
  </si>
  <si>
    <t>mstituenterprise2@gmail.com</t>
  </si>
  <si>
    <t>Improvement of Miyar Bazar-Krishnapur via Harichail road Ch. 00-960m</t>
  </si>
  <si>
    <t>12.04.20</t>
  </si>
  <si>
    <t>18.01.21</t>
  </si>
  <si>
    <t>M/S JABBER ENTERPRISE</t>
  </si>
  <si>
    <t>Improvement of Noringpur Miabari- Badulla Bangti Road via Bashar Patowary Bari Road Ch.00-1370m Under Upazila Sharasti DistChandpur.Salvage CostTk.123187.00</t>
  </si>
  <si>
    <t>08.03.20</t>
  </si>
  <si>
    <t>14.03.21</t>
  </si>
  <si>
    <t xml:space="preserve">Improvement of Kallanpur UP to Bishnupur UP Road from Ch. 1662-2315m 5573-5936m &amp; 6044-7090m </t>
  </si>
  <si>
    <t>24.09.21</t>
  </si>
  <si>
    <t xml:space="preserve">a Improvement of Paltaluk Mizi bari-Upadic Barkantaj bari via Upadic Govt. Primary School Road from Ch. 700-2250m  (b ) Improvement of Paltaluk Mizi Bar-Upadhik Bridge Road Gazipur Nadirpar to Paltaluk Pir Shaheb Hujurer Bari from Ch. 00-1220m </t>
  </si>
  <si>
    <t>04.08.21</t>
  </si>
  <si>
    <t>RKE-MFE JV, Maishadi, Baburhat, Chandpur Sadar, Chandpur.</t>
  </si>
  <si>
    <t>mrkeandmfejv@yahoo.com</t>
  </si>
  <si>
    <t xml:space="preserve">a Improvement of Pitambordi bazar-Naujan Road from Ch. 400-2200m (b) 348m Protection work on Same road Road </t>
  </si>
  <si>
    <t>31.07.21</t>
  </si>
  <si>
    <t>M/S R.K. Enterprise, Baburhat, Chandpur</t>
  </si>
  <si>
    <t>ms.rk.enterprise79@gmail.com</t>
  </si>
  <si>
    <t xml:space="preserve">a Improvement of Pashim Daichar to Daichar Cmmunity Clinic Road from Ch. 00-1500m Road  under Faridgonj Upazila District-Chandpur b Improvement of MP House to Purba Blithuba UP Road via Nilam Gudara Uttar Rajapur Road from Ch. 1200-2200m Road </t>
  </si>
  <si>
    <t>30.07.20</t>
  </si>
  <si>
    <t>06.08.21</t>
  </si>
  <si>
    <t xml:space="preserve">a)Improvement of Dakshin Faridganj UP Kalirbazar-Khayaghat bazar via Modina bazar Road from Ch. 800-1825m Roadunder (b) Improvement of Dakshin Faridganj UP Kalir Bazar-Katakhali Bazar Road from Ch. 550-1550m Road </t>
  </si>
  <si>
    <t>26.07.21</t>
  </si>
  <si>
    <t>M/S. Tanim Traders</t>
  </si>
  <si>
    <t>muktatraderschc@gmail.com</t>
  </si>
  <si>
    <t xml:space="preserve">Improvement of Kachua South UP Koroesh-Khidda bazar Road from Ch. 2000-4316m Road  </t>
  </si>
  <si>
    <t>27.07.20</t>
  </si>
  <si>
    <t>03.08.21</t>
  </si>
  <si>
    <t xml:space="preserve">Improvement of Ugaria-Daiara Road from Ch. 500-2000m </t>
  </si>
  <si>
    <t>15.06.2020</t>
  </si>
  <si>
    <t>21.06.21</t>
  </si>
  <si>
    <t xml:space="preserve">Improvement of Sakura-Koitova via Chandia para Road from Ch. 00-608m </t>
  </si>
  <si>
    <t>M/S Ananto Traders, Rupsa, Faridgonj, Chandpur</t>
  </si>
  <si>
    <t>msanantatraders@gmail.com</t>
  </si>
  <si>
    <t xml:space="preserve">Improvement of Domoria-Paranpur road from Ch. 3300-4875m </t>
  </si>
  <si>
    <t>22.10.21</t>
  </si>
  <si>
    <t>M/S. Mukta Traders, Charsoladi, Algi Bazar, Haimchar, Chandpur</t>
  </si>
  <si>
    <t xml:space="preserve">Improvement of Rayer Bazar-Latif Chayal House Road from Ch. 00-1225m </t>
  </si>
  <si>
    <t>1.03.21</t>
  </si>
  <si>
    <t>M/S. Sundorbon, South Ludhua, Matlab North, Chandpur</t>
  </si>
  <si>
    <t xml:space="preserve">Improvement of Charbhanga Village Road Hawlader Bari Road from Ch. 00-2170m </t>
  </si>
  <si>
    <t>22.06.20</t>
  </si>
  <si>
    <t>21.05.21</t>
  </si>
  <si>
    <t>M/S. Tahar Builders, Kazir Bazar, Chandpur Sadar, Chandpur</t>
  </si>
  <si>
    <t>ms.taharbuilders@yahoo.com</t>
  </si>
  <si>
    <t xml:space="preserve">a Improvement of Upadi Bangla Bazar-Bahari Arong Road from Ch. 1743-3035m  570m Protection work on Same road Road </t>
  </si>
  <si>
    <t>17.06.2020</t>
  </si>
  <si>
    <t xml:space="preserve">Improvement of Palishara bazar GC-Sonapur GC Road via Kakairtola-Gondabyapur bazar Road from Ch. 00-1000m Road  </t>
  </si>
  <si>
    <t>26.06.20</t>
  </si>
  <si>
    <t>25.05.21</t>
  </si>
  <si>
    <t xml:space="preserve">a Improvement of Hazigonj-Raguhnathpur-Shuhilpur-Dhadda North via Dhadda Goreshor road from Ch. 00-1142m Road   b Improvement of Gourashor GPS to Gourashor Nurani Madrasa road from Ch. 00-485m Roadunder </t>
  </si>
  <si>
    <t>Md. Habibulla Shekh, Laxmipur, Baharaia Bazar, Chandpur Sadar, Chandpur</t>
  </si>
  <si>
    <t>mdhabibullashekh@yahoo.com</t>
  </si>
  <si>
    <t xml:space="preserve">a) Improvement of Lokkigonj-Sheabgonj Road from Ch. 200-1200m Road   (b) Improvement of Sosirchar Bazar to Jamtala Via Community Clinic Road from Ch. 500-1325m Road  </t>
  </si>
  <si>
    <t>16.06.20</t>
  </si>
  <si>
    <t>17.05.21</t>
  </si>
  <si>
    <t xml:space="preserve">a)Improvement of Purba Chardukhia-End of Nowakhali Boundary Road Purba Alonia Hanip Gazi Tawer Pacca Road-Abul Kalam Pacca road from Ch. 00-775m </t>
  </si>
  <si>
    <t>14.06.20</t>
  </si>
  <si>
    <t>06.04.21</t>
  </si>
  <si>
    <t>M/S. Ayesha Enterprise Narikel Tola, Gallak Bazar, Faridgonj, Chandpur</t>
  </si>
  <si>
    <t>ayeshaenterprise@yahoo.com</t>
  </si>
  <si>
    <t xml:space="preserve">Improvement of Shreepur Bazar-Taker Hat R&amp;H Road from Ch. 00-1000m Road  </t>
  </si>
  <si>
    <t>M/S M A Kader, Mokimabad, Hajigonj, Chandpur</t>
  </si>
  <si>
    <t>msmakader@yahoo.com</t>
  </si>
  <si>
    <t>Improvement of Kongish Rail Line-Hariyne Road from Ch. 00-1000m</t>
  </si>
  <si>
    <t>03.06.20</t>
  </si>
  <si>
    <t>10.04.21</t>
  </si>
  <si>
    <t xml:space="preserve">Improvement of Tetuya-Loskari Road to Tetuya High School via Kachari bari Road from Ch. 00-1032m 
</t>
  </si>
  <si>
    <t>24.06.20</t>
  </si>
  <si>
    <t>01.04.21</t>
  </si>
  <si>
    <t>a) Improvement of Montala Bazar-Joyasree Road from Ch. 00-450m and link Road 175m Road ID . b) Improvement of Berir bazar-Bepari bazar- Baitul Aman Jame Mosque road from Ch. 00-1115m  c) Improvement of Birampur Bazar High School Sholla Khali Road-Sontospu</t>
  </si>
  <si>
    <t>22.08.21</t>
  </si>
  <si>
    <t xml:space="preserve">TECHBAY-FARAJI (JV), </t>
  </si>
  <si>
    <t>techbayfrarajijv@gmail.com</t>
  </si>
  <si>
    <t xml:space="preserve">Improvement of Charatbanga- Changatali-Kasimpur Road at Ch. 00-1610m (b) 475m Protective work on the Same Road </t>
  </si>
  <si>
    <t>07.11.21</t>
  </si>
  <si>
    <t>Techbay International, Techbay international Castle Contessa (1St Floor), House No-05, Road No-2/D, Block-J, Baridara, Dhaka-1212, Bangladesh</t>
  </si>
  <si>
    <t>techbay_international@yahoo.com</t>
  </si>
  <si>
    <t>MAE-MTE JV Kobi Rupsha, Rupsha Bazar, Faridgonj, Chandpur</t>
  </si>
  <si>
    <t>maeandmtejv@yahoo.com</t>
  </si>
  <si>
    <t xml:space="preserve">a Improvement of Nazir Ahmmad Babur Bari-Rahim Fakir Mazar road from Ch. 00-900m Road ID-413765177 b1 BaroHatia-Thatalia-Fathapur Via Birbikrom road from Ch. 00-1480m  b2 Construction of 1.50m 2 Nos Culvert at Ch. 207m &amp; 420m on Same Road b3 Construction </t>
  </si>
  <si>
    <t>26.09.21</t>
  </si>
  <si>
    <t>M/S. Tusher Enterprise, Ludhua, Matlab(N), Chandpur</t>
  </si>
  <si>
    <t>ms.tusherent@yahoo.com</t>
  </si>
  <si>
    <t>M/S. Zakir Enterprise-M/S. Mahabub Enterprise (JV)</t>
  </si>
  <si>
    <t>zemejv2019@yahoo.com</t>
  </si>
  <si>
    <t xml:space="preserve">Improvement of Noagoan-Sreerampur-Momkhola Road Kachua-Kaliapara DC Road from Rafiques Dhokan to Mosque and Eidgoun connecting Road Ch. 00-600m &amp; Ch. 3747-5255m </t>
  </si>
  <si>
    <t>08.11.20</t>
  </si>
  <si>
    <t>M/S. Abdulla Enterprise, Kachua, Chandpur</t>
  </si>
  <si>
    <t xml:space="preserve">Improvement of Munshirkandi Hindukandi-Shikarikandi Road from Ch. 00m-1090m  </t>
  </si>
  <si>
    <t>03.12.20</t>
  </si>
  <si>
    <t>06.12.21</t>
  </si>
  <si>
    <t>M/S. Titu Enterprise, Ramdasdi, Boharia Bazar, Chandpur Sadar, Chandpur</t>
  </si>
  <si>
    <t>mstituenterprise@gmail.com</t>
  </si>
  <si>
    <t>Periodic Maintenance Rehabilitation of Ramdasdi to Kotrabad to Sreerampur Road ID No.  from Ch 00m to 2540m Tender ID No. 281943</t>
  </si>
  <si>
    <t>CBC</t>
  </si>
  <si>
    <t>16.04.19</t>
  </si>
  <si>
    <t>M/S. Harun &amp; Sons, Gobindia, Harina Bazar, Chandpur Sadar, Chandpur</t>
  </si>
  <si>
    <t xml:space="preserve">a) Improvement of Raldia to Sengaon Road  from Ch 4800m to 5880m. b) Improvement of Uttar Ichali Prymari school road  from Ch 500m to 1000m </t>
  </si>
  <si>
    <t>23.05.18</t>
  </si>
  <si>
    <t>SABT-MHS(JV), Court Road, Milonpur, Khagrachari Sadar, Khagrachari.</t>
  </si>
  <si>
    <t xml:space="preserve">Construction of 26.06m RCC Girder Bridge on Charfatajongpur to Alur Bazar Road at Ch.800m </t>
  </si>
  <si>
    <t>11.11.19</t>
  </si>
  <si>
    <t>06.05.21</t>
  </si>
  <si>
    <t>M/S Hi-Tech Enterprise, Kachiara, Faridgonj, Chandpur</t>
  </si>
  <si>
    <t>Improvement of Gulisa Bagarbari to Abdur Rouf Tafadar bari from Ch 00m to 600m Tender Id No. 266110</t>
  </si>
  <si>
    <t>07.03..19</t>
  </si>
  <si>
    <t>M/S. Contemporary-Ananto Traders JV, Rupsa, Faridganj, Chandpur</t>
  </si>
  <si>
    <t>contemanantajv@yahoo.com</t>
  </si>
  <si>
    <t xml:space="preserve">A1) Improvement of Charvairobi to Maddya Bakarpur Prymari school road from Ch 00m to 1500m  A2) Construction of 520m protective works at the same road  B) Improvement of Zabbar Dalir Dokan to Baksillah road I from Ch 1200m to 2205m </t>
  </si>
  <si>
    <t>08.05.19</t>
  </si>
  <si>
    <t>14.01.20</t>
  </si>
  <si>
    <t>A) Improvement of Maishadi UP Pollymongal High school road Beltala to Maishadi Health complex road ID No. 413224077 from Ch 2215m to 2970m under Chandpur Sadar upazila Dist. Chandpur. B) Construction of 3x4.0x4.0m Box Culvert on the same road Tender No. 2</t>
  </si>
  <si>
    <t>02.04.19</t>
  </si>
  <si>
    <t>A) Improvement of Chandkar Dokan to Sengoan Road ID No. 413224097 from Ch 00m to 1125m under Chandpur Sadar upazila Dist. Chandpur. B) Construction of 323m protective works at the same road. Tender No. 273959</t>
  </si>
  <si>
    <t>01.04.19</t>
  </si>
  <si>
    <t>A) Improvement of Brhamman Sakua to Farkkabad bazar Via Chapila Community clinic Road ID No. 413224087 from Ch 00m to 935m B)Construction of 146m protective works at the same road. Tender ID No. 273961</t>
  </si>
  <si>
    <t>M/S. Fahim Traders Palgiri, Rahimanagar, Kachua, Chandpur</t>
  </si>
  <si>
    <t>fahimtraders15@gmail.com</t>
  </si>
  <si>
    <t>aImprovement of Thana Complex to Domoria Bazar road ID No.from Ch 2457m to 3360m under Kachua upazila Dist. Chandpur.b Construction of 74m protective works at the same road. Tender ID No. 278126</t>
  </si>
  <si>
    <t>28.03.19</t>
  </si>
  <si>
    <t xml:space="preserve">a) Improvement of Suarul to Madupur road from Ch.45 to 564m . b) Improvement of Bitara to Baisara Main Road to Mofij Chaiman Bari road  from Ch.00 to 450m </t>
  </si>
  <si>
    <t>04.02.18</t>
  </si>
  <si>
    <t>10.10.18</t>
  </si>
  <si>
    <t xml:space="preserve">Improvement of Ujani to Loskari to Boxgonj to duati Road  from Ch.1125 to 2125m </t>
  </si>
  <si>
    <t>10.04.18</t>
  </si>
  <si>
    <t xml:space="preserve">a) Improvement of Enayetpur Miaji Bari to Dojana Monsur Ali Graveyard Road Ch. 00-870m ID 413585253      b) Duati Hashim sarkar bari -Niranjan sarkar Bari via Tilokiavita road Ch.00-1000m ID 413585057  (c) Duati Kali Mondir road Ch.00-400m ID 413585024 </t>
  </si>
  <si>
    <t>30.08.21</t>
  </si>
  <si>
    <t>A) Improvement of Kohal to Paranpur via Akania road ID No.  from Ch 368m to 2033m B) Improvement of Devipur Natun Bazar to Chowmohani Bazar ID No.  from Ch 2457m to 3360m .C1) Improvement of Nischinta pur Madrasha to Domoria road ID No.  from Ch 450m to 1</t>
  </si>
  <si>
    <t>17.04.19</t>
  </si>
  <si>
    <t>A) Improvement of Bardail Kalaia Pradan Bari to Sarkar Bari road ID No.  from Ch 00m to 1050m  (B) Construction of 303m protective works at the same road. Tender ID No. 278130</t>
  </si>
  <si>
    <t>28.05.19</t>
  </si>
  <si>
    <t>03.02.20</t>
  </si>
  <si>
    <t xml:space="preserve">A)1Improvement of Rahimanagar to Nowpura Road to Chapatali Road ID No. from Ch 00m to 720m .A2 Construction of 1X3.00X3.00m RCC Box Culvert on the same road.BImprovement of Jagatpur RHD road to Chota Bhabanipur to Sanandakora RHD road ID No.  from Ch 00m </t>
  </si>
  <si>
    <t>23.04.19</t>
  </si>
  <si>
    <t>A) Improvement of Ujani to Khidda road ID No.from Ch 00m to 905m .BImprovement of Ujani to Borochor via Nahara road ID No.  from Ch 00m to 1000m A1) Improvement of Islampur Hossain House to Islampur primary school to Chapatuli Madrasa road ID No.  from Ch</t>
  </si>
  <si>
    <t>05.01.20</t>
  </si>
  <si>
    <t>M/S. Shaiful Associates, Nijmeher, Shahrasti, Chandpur</t>
  </si>
  <si>
    <t>rons84.sir@gmail.com</t>
  </si>
  <si>
    <t>a) Improvement of Hazigonj Sadar UP to Khagbaria to Suhilpur bazar road ID No. 413493026 from Ch 2200m to 3205m b) Construction of 2x4.00x4.0m Culvert on the same road Ch. 3115m</t>
  </si>
  <si>
    <t>20.01.19</t>
  </si>
  <si>
    <t>a1Improvement of Zia Nagar RHD to Raychow bazar BarKul UP office road via Amin miah shop RHD road  from Ch 1000m to 2195m. a2 Construction of 190m protective works at the same road.b1Improvement of Palishara Bazar Mira Bari poll Road Yakub Ali Patowary Ad</t>
  </si>
  <si>
    <t>30.09.19</t>
  </si>
  <si>
    <t>06.06.20</t>
  </si>
  <si>
    <t>M/S. Ripon Traders 262/232 Puraton Adalat Para, Chandpur</t>
  </si>
  <si>
    <t xml:space="preserve">a) Improvement of Rahaman Kabiraj house to Katakhali Road ID No. 413474017 from Ch. 00 to 400 m  b) Improvement of Amtoli to Badsha Sarder House via Khalifakandi GPS from Ch. 00 to 617 m </t>
  </si>
  <si>
    <t>30.11.17</t>
  </si>
  <si>
    <t>29.07.18</t>
  </si>
  <si>
    <t>Mizanur Rahman (Liton), C/O: Kallol, Holding No: 0599, Pal Para, Natun Bazar, Chandpur Sadar</t>
  </si>
  <si>
    <t>mizanurrahmanliton@hotmail.com</t>
  </si>
  <si>
    <t xml:space="preserve">Improvement of Ugaria to Daiara  from Ch 00m to 500m </t>
  </si>
  <si>
    <t>03.06.19</t>
  </si>
  <si>
    <t>17.02.20</t>
  </si>
  <si>
    <t>Mizanur Rahman(Liton), C/O: Kallol, Holding No: 0599, Pal Para, Natun Bazar, Chandpur Sadar</t>
  </si>
  <si>
    <t>a1) Improvement of Sheb bari Mosque road including Bijoypur to Nahara Road ID No 413955055 from Ch 00m to 1410m under Shahrasti Upazila Dist. Chandpur. (b1) Improvement of Mudaffargonj Govt.Primary School connecting road including Mudaffargonj to Raghuram</t>
  </si>
  <si>
    <t>05.08.19</t>
  </si>
  <si>
    <t>11.04.20</t>
  </si>
  <si>
    <t>Mizanur Rahman Liton, C/O: Kallol, Holding No: 0599, Pal Para, Natun Bazar, Chandpur Sadar</t>
  </si>
  <si>
    <t>Improvement of Moutabari RHD to Horipur Bazar road ID No 413954026 from Ch 1250m to 2613m Tender ID No. 310536</t>
  </si>
  <si>
    <t>25.04.19</t>
  </si>
  <si>
    <t>17.07.19</t>
  </si>
  <si>
    <t>Fatema Traders, Mantola Bazar, Faridganj, Chandpur</t>
  </si>
  <si>
    <t>ms.fatematraders@yahoo.com</t>
  </si>
  <si>
    <t>Improvement of Kalipur Bazar-Kamlakanda Road to Baribanga-Kalipur Imampur-Lalpur DC Road at ch. 00-1175m</t>
  </si>
  <si>
    <t>29.11.20</t>
  </si>
  <si>
    <t>05.09.21</t>
  </si>
  <si>
    <t>M/S. Zakir Enterprise, Dhanua, Dhanua Bazar, Faridgonj, Chandpur</t>
  </si>
  <si>
    <t xml:space="preserve">A) Improvement of Sheabgonj Madrasha to 14 No UP Boundary Road ID No. 413455088 from Ch 00m to 1000m  B) Improvement of Kawnia Shoid Habibulla road to Charmandari Khalifa Bari Muktijoddha Muslim mia Road ID No. 413455283 from Ch 00m to 850m C)Improvement </t>
  </si>
  <si>
    <t>09.05.19</t>
  </si>
  <si>
    <t>Md. Anwar Hossain, Aligonj, Kongaish, Hajigonj, Chandpur</t>
  </si>
  <si>
    <t>msanwarhusain10@gmail.com</t>
  </si>
  <si>
    <t>Improvement of a Daichar Model Acadomy to Radhuni Bari Road at Ch. 00-1300m Road ID-413454045, b) 2No UP Balithuba Bazar-CIP Bridge via Diarmondol Chadbox Ukil BSC Road at Ch. 00-950m Road ID-413455246 under Faridgonj Upazila District Chandpur.</t>
  </si>
  <si>
    <t>23.09.20</t>
  </si>
  <si>
    <t>M/S MAYER DOA CONSTRUCTION, Uttar Algi, Algi Bazar Haimchar, Chandpur</t>
  </si>
  <si>
    <t>mayerdoa.construction.algi@gmail.com</t>
  </si>
  <si>
    <t>Improvement of Khilmaher Bazer road-Khilmaher Govt. Primary School-Romjan Ali Master Bari Mosgid-Khilmaher Purbo Para Sharker Bari Bridge Road at Ch. 00-900m Road ID- 413585230 under Kachua Upazila District Chandpur.</t>
  </si>
  <si>
    <t>24.06.21</t>
  </si>
  <si>
    <t>M/S Roky &amp; Rasad Enterprise, Purbachar Krishnapur, Algi Bazar, Haimchar, Chandpur</t>
  </si>
  <si>
    <t>Improvement of Kherihor Dakhinpara Patoary Bari Graveyard under Chitoshi W UP Latitude 23.13445367 Longitude 91.96566036 Upazila Shahrasti District Chandpur.</t>
  </si>
  <si>
    <t>3,35,238.00</t>
  </si>
  <si>
    <t>Chapai-Nawabganj</t>
  </si>
  <si>
    <t>M/S Mahi Enterprise
Pro: Monirul Islam
Upasohar, Boalia
Rajshahi</t>
  </si>
  <si>
    <t>msmahienterprise77@gmail.com</t>
  </si>
  <si>
    <t>Periodic Maintenance of Rohanpur G.C. to Parbotipur UP Office Road via Chhotodadpur, Mridhapur,Parbotipur Road from Ch. 00m- 1200m [Gomostapur] Road ID 170373004.</t>
  </si>
  <si>
    <t>07.01.2021</t>
  </si>
  <si>
    <t>M/S Sekandar Ali
Late Alhaj Ayesh Uddin
Balubagan, Sadar
Chapainawabganj</t>
  </si>
  <si>
    <t>mdsakandaralicnj@gmail.com</t>
  </si>
  <si>
    <t xml:space="preserve">  Improvement of Charbadanga Sukanpara Kaium Hazirtola Zam-E Mosque Under Charbadanga Union Upazila - Sadar Dist-Chapainawabganj. Latitude 24.313640 Longitude 88.123957</t>
  </si>
  <si>
    <t>06.10.2020</t>
  </si>
  <si>
    <t>25.02.2021</t>
  </si>
  <si>
    <t>Md. Mozharul Islam
Late Nurul Hoda
68, Noyonsuka
Chapainawabganj</t>
  </si>
  <si>
    <t>mdmozaharulislam71@gmail.com</t>
  </si>
  <si>
    <t xml:space="preserve">  Repair and Renovation of Chapai Nawabganj DPEO DistChapai Nawabganj</t>
  </si>
  <si>
    <t>PEDP-4</t>
  </si>
  <si>
    <t>Md. Abdul Mannan
Bangabari, Ajgora
Gomostapur
Chapainawabganj</t>
  </si>
  <si>
    <t>abdulmannan_71@yahoo.com</t>
  </si>
  <si>
    <t xml:space="preserve">  Periodic Maintenance of Nachole-Sonaichandi Road from Ch. 00m- 5300m Nachole Road ID 170562003.</t>
  </si>
  <si>
    <t>Md. Shihab Uddin
Late Abul Hossain
Upazila Gate, Airport road
Shontospur, Paba
Rajshahi</t>
  </si>
  <si>
    <t>mdshihabuddin9744@gmail.com</t>
  </si>
  <si>
    <t>1). Minor Maintenance of 10.4m Long RCC Slab Culvert on Shibganj GC-Khasherhat GC Via Monakasha hat Road at Chainage : 4450m [ Road ID- 170882003 ] Under Shibganj Upazila Dist: Chapainawabganj . 2). Minor Maintenance of 20.6m Long RCC Girder Bridge on Dobar More GC-Akkelpur GC Road at Chainage: 2070m [ Road ID- 170372003 ] Under Gomostapur Upazila Dist: Chapainawabganj . 3). Minor Maintenance of 13.00m Long RCC Girder Bridge on Nachole-Mollikpur Hat Road at Chainage: 6680m [ Road ID- 170562001 ] Under Nachole Upazila Dist: Chapainawabganj . 4). Minor Maintenance of 15.00m Long RCC Box Culvert on Nachole-Mollikpur Hat Road at Chainage : 7300m [Road ID- 170562001] Under Nachole Upazila Dist: Chapainawabganj .</t>
  </si>
  <si>
    <t>SubRB</t>
  </si>
  <si>
    <t>14.07.2021</t>
  </si>
  <si>
    <t>Don Enterprise &amp; Abdul Mannan  JV</t>
  </si>
  <si>
    <t>donmannanjv@gmail.com</t>
  </si>
  <si>
    <t>1) Improvement of Akkelpur GC - Shibpur GC via Digha Road at CH.00-9020 m under Gomostapur Upazila Dist. CH.Nawabganj. ID- 170372001, Salvage Materials Cost Tk. 1,61,391.00</t>
  </si>
  <si>
    <t>15.03.2020</t>
  </si>
  <si>
    <t>21.10.2021</t>
  </si>
  <si>
    <t>Don Enterprise
Word No.-03,Baharampur citybypass, Rajpara,Rajshahi</t>
  </si>
  <si>
    <t>donenterprise71@gmail.com</t>
  </si>
  <si>
    <t>Rithin &amp; GR JV</t>
  </si>
  <si>
    <t>rithin.gr.jv@gmail.com</t>
  </si>
  <si>
    <t>Improvement of Bholahat-Borgachi GC Road(Bholahat Portion) Ch 400-1900m Under Bholahat Upazila Dist: Chapainawabganj ( Road ID- 170182001 )</t>
  </si>
  <si>
    <t>03.03.2020</t>
  </si>
  <si>
    <t>Rithin Enterprise, Proprietor-Tured Al Masud, 1st class contractor &amp; supplier , Dorikharbona, Boalia, Rajshahi.</t>
  </si>
  <si>
    <t>rithinenterprise@gmail.com</t>
  </si>
  <si>
    <t>GR Enterprise, 
Sankarbati, Bottolahat
Sadar, Chapainawabganj</t>
  </si>
  <si>
    <t>grenterprise.cnj@gmail.com</t>
  </si>
  <si>
    <t xml:space="preserve">  MD. MASUD ULL ALAM
Khanthal Bagicha
Sadar, Chapainawabganj</t>
  </si>
  <si>
    <t>mdmasudulalameed@gmail.com</t>
  </si>
  <si>
    <t>a) Construction of 2.50mx1.667m size RCC Box Culvert on Jhowbona Borgachi- Tantipara road at Ch. 00m- 109m under Bholahat Upazila, Dist: Chapainawabganj. road ID No: 170185060 b) Construction of 1000mmx1000mm size RCC Cross Drain on Bholahat- Bargachi GC road (Bholahat Portion) at Ch. 1900m under Bholahat Upazila, Dist: Chapainawabganj. road ID No: 170182001 c) Construction of 600mmx600mm size RCC Cross Drain on Bholahat Upazila H/Q Ã¢?? Daldali UP (Lai Mour) via Gohalbari Hat road at Ch. 140m under Bholahat Upazila, Dist: Chapainawabganj. road ID No: 170183006 d) Construction of 600mmx600mm size RCC Cross Drain on Gohalbari Hat Ã¢?? Graveyard Road at Ch. 9m under Bholahat Upazila, Dist: Chapainawabganj. road ID No: 170183006</t>
  </si>
  <si>
    <t>28.12.2020</t>
  </si>
  <si>
    <t>03.11.2020</t>
  </si>
  <si>
    <t>Md. Selim Reza
Kallanpur, Nayagolahat
Sadar, Chapainawabganj</t>
  </si>
  <si>
    <t>mdselimreza.1979@gmail.com</t>
  </si>
  <si>
    <t xml:space="preserve">  Construction of Two (2) Storied Rural Market Building (With 04 Storied Foundation) in Sotrajitpur Hat, Under Shibganj Upazila, Dist.- C. Nawabganj.</t>
  </si>
  <si>
    <t>23.12.2021</t>
  </si>
  <si>
    <t>Md. Alamgir Zahan
Potazia-6770
Shajadpur, Shirajgonj</t>
  </si>
  <si>
    <t>alamgirzahan13@gmail.com</t>
  </si>
  <si>
    <t xml:space="preserve">  Construction of two (2) storied rural market building (with 04 storied foundation) in Golabari Hat under Nachole upazila, Dist- Chapainawabganj.</t>
  </si>
  <si>
    <t>04.07.2021</t>
  </si>
  <si>
    <t>M/S Hossain Enterprise
Ramchandropur, Ghoramara, Boalia
Rajshahi</t>
  </si>
  <si>
    <t>rajuandrajib@gmail.com</t>
  </si>
  <si>
    <t xml:space="preserve">  Imp of Mochkoil UZR to punor UZR road at ch. 00-2620m &amp; Construction of u-Drain Size 625mx600m at ch.620m, 2015m, &amp; 2085m. (2) Imp of Ganur Rice Mill(R &amp;H) to Alinagor Girls High school road at ch 00-298m . Under Gomostapur Upazila .Dist: Chapainawabgonj.</t>
  </si>
  <si>
    <t>GRDRIDP</t>
  </si>
  <si>
    <t>23.06.2020</t>
  </si>
  <si>
    <t>29.06.2021</t>
  </si>
  <si>
    <t>M/s.Mau Construction &amp;  M/s.Dulha Enterprise JV</t>
  </si>
  <si>
    <t>mcde2020@gmail.com</t>
  </si>
  <si>
    <t xml:space="preserve">(a) Construction of RCC Open Irrigation Canal Line EF: Ch: 1254m-1500m, (b) Construction of RCC Open Irrigation Canal Line FF1: Ch: 0.00m-445m, (c) Construction of RCC Open Irrigation Canal Line DD1: Ch: 0.00m-460m (d) Construction of RCC Open Irrigation Canal Line FG: Ch: 1500m-1805m, (e) Construction of RCC Pumping Platform with RCC Stair near Mohananda River, (f) Construction of WMCA's Office (6.00x12.00m) near Mohananda River (g) Electricification Work of WMCA's Office (h) Office Furniture of WMCA's Office, (h) Construction of 1-900mm dia RCC Drainage Pipe Line HH1: Ch. 0.00-680m, of Sreerampur CAD (sp-46261) under Sadar Upazila, Dist. Chapainawabganj. </t>
  </si>
  <si>
    <t>18.10.2020</t>
  </si>
  <si>
    <t>24.08.2021</t>
  </si>
  <si>
    <t>M/s.Mau Construction
Pro: Md. Mojibur Rahman
Arambag, Bottolahat
Sadar, Chapainawabganj</t>
  </si>
  <si>
    <t>mauconstruction2013@gmail.com</t>
  </si>
  <si>
    <t xml:space="preserve"> M/s.Dulha Enterprise
Pro: Md. Khairul Islam
Ajaipur, Bottolahat
Sadar, Chapainawabganj</t>
  </si>
  <si>
    <t>dulhaenter@gmail.com</t>
  </si>
  <si>
    <t>Prominent - Desh Unnayan JV</t>
  </si>
  <si>
    <t>prominentdeshunnayanjv@yahoo.com</t>
  </si>
  <si>
    <t xml:space="preserve">  Construction of Chapainawabganj Diabetic Hospital of 50 nos Bed under Chapainawabganj Sadar,Dist: Chahpainawabganj.</t>
  </si>
  <si>
    <t>Diabetic Hospital Project</t>
  </si>
  <si>
    <t>09.05.2019</t>
  </si>
  <si>
    <t>29.10.2020</t>
  </si>
  <si>
    <t>M/S Prominent Enterprise
  9/A, Meherba Plaza, 33, Topkhana Road, Dhaka - 1000</t>
  </si>
  <si>
    <t>prominentengineers@yahoo.com</t>
  </si>
  <si>
    <t>Desh Unnayan 
Hotel Sahajahan Arcade (1st Floor), 92, Shadharghat Road, Chittagong.</t>
  </si>
  <si>
    <t>deshunnayan.1980@gmail.com</t>
  </si>
  <si>
    <t>DULHA ENTERPRISE &amp; SELIM REZA JV</t>
  </si>
  <si>
    <t>dulhaselimjvca@gmail.com</t>
  </si>
  <si>
    <t xml:space="preserve">a Re-Laying of 1-500mm dia Upvc Buried pipe Main Line BE Ch. 950m-2890m Length-1940m b Laying of 1-400mm dia Upvc Buried pipe Main Line EM Ch. 2890m-3690mLength-800m c Construction of Header Tank 3.00m x 4.30m 2nd Lift near Goal Pukur d Construction of 2nos PVC pipe rest e Construction of 7 nos Check Gate Chamber f Construction of One RCC operating platform . upazila Sadar Dist. Chapainawabganj </t>
  </si>
  <si>
    <t>12.11.2020</t>
  </si>
  <si>
    <t>18.11.2021</t>
  </si>
  <si>
    <t>DULHA ENTERPRISE 
Md. Khairul Islam
Ajaipur, Bottolahat
Sadar, Chapainawabganj</t>
  </si>
  <si>
    <t xml:space="preserve">  M/s.Sanitarymuseum &amp;  Md. Shah Alamgir (jv)
</t>
  </si>
  <si>
    <t>smsajv2020@gmail.com</t>
  </si>
  <si>
    <t>1) Construction of Header Tank-01 (6.10m*3.00m) near zero point (Mohananda River) 2) Re-laying of 1-500mm dia Upvc Buried pipe from ch.13m-1903=1890m near zampukur, 3) Re-laying of 1-400mm dia Upvc Buried pipe from ch. 0.00m (Zampukur OHT)-460.00m East of Koroitala under Enhancement of Chapai-Grameen CAD(SP-25289), under Sadar upazila, Dist.: Chapainawabganj.</t>
  </si>
  <si>
    <t xml:space="preserve"> M/s.Sanitarymuseum
Bishassuper market
Laxmipur, Rajshahi</t>
  </si>
  <si>
    <t>ms.sanitarymuseum@gmail.com</t>
  </si>
  <si>
    <t>Md. Shah Alamgir
Niamothpur, Oktroymore
Sadar, Chapainawabganj</t>
  </si>
  <si>
    <t>md.shahalamgir.cnj@gmail.com</t>
  </si>
  <si>
    <t xml:space="preserve">  1.) 4300.00 m UPVC Buried pipe. 2.) Construction of 40.00 m RCC Guide wall.</t>
  </si>
  <si>
    <t>Md. Moyen Khan
Selimabad, Shibganj
Chapainawabganj</t>
  </si>
  <si>
    <t>mdmoyenkhan@gmail.com</t>
  </si>
  <si>
    <t>Maintenance of Monakosa UP Office(Eidgaha Mour)-Shahapara Hat Via Raninagar &amp; Gopalpur Ghat Road from Ch 00m-7565m ,Salvage Cost-14,58,189.00, Road ID-170883007 under Shibganj Upazilla, Dist: Chapainawabganj.</t>
  </si>
  <si>
    <t>VRRP</t>
  </si>
  <si>
    <t>Md. Amirul Islam
Nayadiari, Gomostapur
chapainawabganj</t>
  </si>
  <si>
    <t>md.amirulislam.cnj@gmail.com</t>
  </si>
  <si>
    <t xml:space="preserve">  Maintenance of Nawabganj Rajshahi RHD Track ( Terminal Bahagola ) to Gonka PABASAS Office ( UZR-2005 ) Via Kalupur ( Hiraloti ) Road from Ch: 5580-6770m, Road ID- 170664014</t>
  </si>
  <si>
    <t>07.05.2020</t>
  </si>
  <si>
    <t>M/S Satata Traders
Chiniatola, Rohanpur
gomostapur
Chapainawabganj</t>
  </si>
  <si>
    <t>mssatatatradersegp@gmail.com</t>
  </si>
  <si>
    <t xml:space="preserve">  Maintenance of Kansat Hat (R&amp;H)-Bagdurgapur Road (Chandigar) from Ch 00-655m, Road ID-170884001 under Shibganj upazila, Dist: Chapainawabganj.</t>
  </si>
  <si>
    <t xml:space="preserve">DULHA ENTERPRISE  &amp; SELIM REZA JV
</t>
  </si>
  <si>
    <t>1) Construction of WMCA office (12m x 6m) near Palsha Bazar, 2) Electrification Work of WMCA Office 3) Office furnitures of WMCA Office 4) Construction of RCC Over Head Tank ( 4.45m x 3.00m) near Mohananda RIver 5) Construction of 1-900mm dia RCC buried pipe Line AB Ch. 0m-25m and DF line Ch. 1070m-1660m (Total Length-615m) 6) Construction of 1-400mm dia UPVC buried pipe line FF5F7 Ch. 0m-900m (Total length-900m) 7) Construction of 1-300mm dia UPVC buried pipe line D1D2 Ch. 0m-170m and F7F8 Line Ch. 0m-580m and F7F11 Line Ch. 0m-790m (Total length-1540m) 8) Construction of 1-250mm dia UPVC buried pipe line F2F4 Ch. 0m-150m and F5F6 Line Ch. 0m-150m (Total length-300m) 9) Construction of RCC Pumping Platform (12m x 3m) near Mohananda River under Enhancement of Plasha-Moheshpur CAD(sp-25241) upazila: Sadar, Dist.: Chapainawabganj</t>
  </si>
  <si>
    <t>DULHA ENTERPRISE
Md. Khairul Islam
Ajaipur, Bottolahat
Sadar, Chapainawabganj</t>
  </si>
  <si>
    <t>Md. Selim Reza
Nayagolahat, Sadar
Chapainawabganj</t>
  </si>
  <si>
    <t>M/s.Mau Construction &amp; M/s.Dulha Enterprise (JV)</t>
  </si>
  <si>
    <t>a Re-construction of RCC Open Main Irrigation Canal From Ch.1950m to 2167m and Ch.2337m to 2490m b Re-Construction of RCC Open Branch Canal BR-3 From Ch.0.00m to 890m and Ch.1050m to 1320m c Construction of 1-355mm dia UPVC Buried Pipe Lines BR-5E From Ch.0.00m to 500m d Re-Construction of RCC Open Branch Irrigation Canal BR-6E From Ch.0.00 to 400m e Construction of 1-355mm dia UPVC Buried Pipe Branch Lines BR-8 From Ch.0.00m 500m under Sadar Upazila Dist Chapainawabganj.</t>
  </si>
  <si>
    <t>24.10.2021</t>
  </si>
  <si>
    <t>M/s.Dulha Enterprise 
Pro: Md. Khairul Islam
Ajaipur, Bottolahat
Sadar, Chapainawabganj</t>
  </si>
  <si>
    <t xml:space="preserve">  M/S RIHAN ENTERPRISE
Balubagan, Sadar
Chapainawabganj</t>
  </si>
  <si>
    <t>qabalimited0123@gmail.com</t>
  </si>
  <si>
    <t xml:space="preserve">  a) Improvement of Gobratola GCM b) Improvement of Ramchandrapur GCM under Sadar upazila, Dist. Chapainawabganj.</t>
  </si>
  <si>
    <t>RDRIDP</t>
  </si>
  <si>
    <t>07.01.2020</t>
  </si>
  <si>
    <t xml:space="preserve">  M/S RONY ENTER PRISE
Fakirpara, Sadar
Chapainawabganj</t>
  </si>
  <si>
    <t>msronyenterprisertm@gmail.com</t>
  </si>
  <si>
    <t>A. Improvement of Parchowka H/O Sofiqul Reapoter - H/O Kazibullah ( H/O Abu Mondol ) via Parchoeka Eidgha Road Ch. 500-1025m, Road ID: 170885399 B. Improvement of H/O Najab Biswas - Katanitala Bridge Road via Gini Biswas rola Road Ch. 00-400m, Road ID:170885118</t>
  </si>
  <si>
    <t>12.05.2020</t>
  </si>
  <si>
    <t>18.04.2021</t>
  </si>
  <si>
    <t>1. Improvement of Islampur UP Office - Shahajanpur UP Office Road at Ch. 4335m - 5610 m. 2. Improvement of Mollan Bridge to WBDA Bandth road at Ch. 600m - 1530 m. 3. Improvement of Upazila road (UNR-2005) Babudang via Chotigram (Adibasi area) road Ch. 00m - 1200 m &amp; Construction of 04 nos U- Drain at Ch. 50m, 442m, 590m, &amp; 850m on same road.</t>
  </si>
  <si>
    <t>20.03.2019</t>
  </si>
  <si>
    <t>M/S Taposhy Enterprise
Namosankarbati
Sadar, Chapainawabganj</t>
  </si>
  <si>
    <t>taposyenterprise@yahoo.com</t>
  </si>
  <si>
    <t xml:space="preserve">  a) Improvement of Charbagdange GCM b) Improvement of Norandrapur GCM c) Improvement of Bagchor GCM under Sadar upazila, Dist. Chapainawabganj.</t>
  </si>
  <si>
    <t>14.01.2020</t>
  </si>
  <si>
    <t>20.09.2020</t>
  </si>
  <si>
    <t>Md. Golam Kibria (Tonik)
S/O Sayed Biswas
Huzrapur, Sadar
Chapainawabganj</t>
  </si>
  <si>
    <t>gktonik58@gmail.com</t>
  </si>
  <si>
    <t xml:space="preserve">  Imp. of Baliadighi R&amp;H Road-Gazipur BC Road via Mugorpara &amp; Nathore ( Barek Bazar ) Road Ch. 000-1000m, salvage- (1,35,961.00), Road ID-170884046 Under Shibgonj Upazila</t>
  </si>
  <si>
    <t>03.05.2020</t>
  </si>
  <si>
    <t xml:space="preserve">  M/S Mahamuda Enterprise
Chak Debpur, Naogaon</t>
  </si>
  <si>
    <t>mahamudaenterprise@gmail.com</t>
  </si>
  <si>
    <t xml:space="preserve">  Imp. of Uttar Ujirpur Sentu'v Bari to Jalmore UP via Habibur Member Bari ( Beribadh Foiz Chairman's office to Raishuddin Bari ) Road Ch. 000-1750m, salvage- (4,60,113.00), Road ID-170885481, Under Shibgonj Upazila.</t>
  </si>
  <si>
    <t>27.04.2020</t>
  </si>
  <si>
    <t xml:space="preserve">  M/S Nisha Enterprize
Pro: Md. Parvez Hasan
Shahibag, Sadar
Chapainawabganj</t>
  </si>
  <si>
    <t>nisaenterprize@gmail.com</t>
  </si>
  <si>
    <t xml:space="preserve">  Imp. of Katanitola Jannathpur habu Amir Bari to Namo jannathpur Field hat via Monirul Member Bari Road ch. 430-2850, road ID: 170884022, Under shibganj Upazila , Dist: chapainawabgang</t>
  </si>
  <si>
    <t>27.10.2020</t>
  </si>
  <si>
    <t>02.09.2021</t>
  </si>
  <si>
    <t xml:space="preserve">  M/S HOSSAIN ENTERPRISE
Ghoramara, Boalia
Rajshahi</t>
  </si>
  <si>
    <t xml:space="preserve">  Imp of Gomostapur UP Office(st.Chokpustom R &amp; H) to Kosba UP Office via Chakpustom, Bishukhetro road at ch. 1000-4250m &amp; Construction of U-Drain Size 625mx600mm at ch. 2250m , 2765m,, 2950m &amp; 3200m Under Gomostapur Upazila. Dist: Chapainawabgonj.</t>
  </si>
  <si>
    <t xml:space="preserve">  PPL AR JV
</t>
  </si>
  <si>
    <t>pplarjv@gmail.com</t>
  </si>
  <si>
    <t xml:space="preserve">  Construction of 172.20m long PC Girder Bridge on Mara Pagla River road Tortipur Ghat-Durlovpur Bazar via Rosia Bazar,Boglauri &amp; Amtola Ghat road at Ch.675m.under Shibganj Upazila,District ChapaiNawbgonj.</t>
  </si>
  <si>
    <t>31.01.2018</t>
  </si>
  <si>
    <t xml:space="preserve">Purakaushal Projukti Ltd.
 House # C-10, Road # 4 Banasree, Rampura, Dhaka-1219 </t>
  </si>
  <si>
    <t>tender@pprojltd.com</t>
  </si>
  <si>
    <t>Md. Atiar Rahman
Ananna Apt,Flat-1/A,2/1 Iqbal road,Mohammadpur, Dhaka-1207</t>
  </si>
  <si>
    <t>mdatiar_rahman13@yahoo.com</t>
  </si>
  <si>
    <t>Ana Enterprise
Prop : Md. Zia
Mohisbathan, Rajpara
Rajshahi</t>
  </si>
  <si>
    <t>anaenterprise28@gmail.com</t>
  </si>
  <si>
    <t>Imp. of Atrashia High School to Jannathpur Filter hat via Dovagir hat ( Baribadh Ruhul Master bari to Boglaurri ghat-Jaitpara road Ch. 000-2000m, Road ID: 170884114, under Shibgang Upazila, Dist: Chapainawabgang, Salvage: 158702.00 Tk</t>
  </si>
  <si>
    <t>15.09.2020</t>
  </si>
  <si>
    <t>Md. Arfan Ali
Charmohonpur
Sadar, Chapainawabganj</t>
  </si>
  <si>
    <t>Arfanali1973@gmail.com</t>
  </si>
  <si>
    <t xml:space="preserve">Maintenance of Nawabganj- Shibganj R&amp;D ( Melar more ) - Kalinagar GC at CH: 00-3653 Road ID 170662003 under Sador upazila Dist- Chapainawabganj. </t>
  </si>
  <si>
    <t>25.03.2020</t>
  </si>
  <si>
    <t>05.12.2020</t>
  </si>
  <si>
    <t xml:space="preserve">  M/S ROYAL NN CONSTRUCTION
Prop: Rayhan Rahman
Sadar, Chapainawabganj</t>
  </si>
  <si>
    <t>msroyalnncons@gmail.com</t>
  </si>
  <si>
    <t xml:space="preserve">  Imp. of Chowdala UP office-Sukrabari hat road at ch. 2400-3100m Under Gomostapur Upazila Road ID- 170373001. Salvage 131479.00</t>
  </si>
  <si>
    <t>26.01.2020</t>
  </si>
  <si>
    <t>01.08.2020</t>
  </si>
  <si>
    <t xml:space="preserve"> MD ABDUL OYAKIL
Vogbanpur, Sadar
Chapainawabganj</t>
  </si>
  <si>
    <t>mdabduloyakil@gmail.com</t>
  </si>
  <si>
    <t>Improvement of Bagdanga Sundorpur Village Graveyard Under Sundorpur Union Upazila - Sadar Dist-Chapainawabganj. Latitude 24.54335 Longitude 88.21952</t>
  </si>
  <si>
    <t>11.10.2020</t>
  </si>
  <si>
    <t>17.01.2021</t>
  </si>
  <si>
    <t xml:space="preserve">  M/S. .AZAD TRADING AND CORPORATION
Pro: Abul kalam Azad
Belepukur, Sadar
Chapainawabganj</t>
  </si>
  <si>
    <t>abulkalamazad.cnj@gmail.com</t>
  </si>
  <si>
    <t xml:space="preserve">  Periodic Maintenance of Gobratala Poladanga Ghat Diar Dhainagar Ghat Road from Ch. 00m-920m [Nawabganj-S Road ID 170664110.</t>
  </si>
  <si>
    <t>03.01.2021</t>
  </si>
  <si>
    <t xml:space="preserve">  M/S SHANJIDA CONSTRUCTION
Pro: Md. Shahidul Islam
Rajpara, Rajshahi</t>
  </si>
  <si>
    <t>msshanjidaconstruction77@gmail.com</t>
  </si>
  <si>
    <t xml:space="preserve">  Periodic Maintenance of Ranihati UP office Golaper Hat via Chama Road from Ch. 00m-2965m [Nawabganj-Sadar] Road ID 170663017</t>
  </si>
  <si>
    <t>17.11.2020</t>
  </si>
  <si>
    <t xml:space="preserve">  M/S. M.S ASSOCIATES
Pro: Md. Shahabuddin
Rajpara, Rajshahi</t>
  </si>
  <si>
    <t>msbentu@gmail.com</t>
  </si>
  <si>
    <t xml:space="preserve">  Periodic Maintenance of Chowdala UP Office-Sukrabari Hat Road from Ch. 00m- 1050m [Gomostapur] Road ID 170373001.</t>
  </si>
  <si>
    <t>12.01.2021</t>
  </si>
  <si>
    <t>M/s Nabil Enterprise
Pro: Md. Rezaul Islam
Huzrapur, Sadar
Chapainawabganj</t>
  </si>
  <si>
    <t>ms.nabilenterprise.cnj@gmail.com</t>
  </si>
  <si>
    <t>Periodic Maintenance of Nawabganj - Rajshahi R&amp;H (Dariapur Mour) - Shibganj Upazila H/Q via 546m long Shekh Hasina Bridge &amp; Durlovpur UP Office Road (Sadar Portion) Road from Ch. 11120m-19300m [Nawabganj-S] Road ID 170662007</t>
  </si>
  <si>
    <t>07.03.2021</t>
  </si>
  <si>
    <t xml:space="preserve">  Construction of Two (2) Storied Rural Market Building (with) 04 Storied Foundation) in Sonnasitola Bazar (Medical Mor), Under Bholahat Upazila, Dist: C. Nawabganj,</t>
  </si>
  <si>
    <t>08.12.2021</t>
  </si>
  <si>
    <t>Construction of Two2 Storied Rural Market Building With 04 Storied Foundation in Shantospur Hat Under Gomostapur Upazila Dist Chapainawabganj</t>
  </si>
  <si>
    <t>23.08.2021</t>
  </si>
  <si>
    <t>M/S Rudro Enterprise
Bulonpur, Rajshahi Court
Rajpara, Rajshahi</t>
  </si>
  <si>
    <t>mokshedmd@gmail.com</t>
  </si>
  <si>
    <t>a Improvement of Gomostapur UP Office to Kosba UP Office via Chakpustom Bishukhetro road at Ch. 00m- 1000m under Gomostapur Upazila Dist Chapainawabganj. road ID No 170373007 b Improvement of Akkelpur Hat to Chaour UP via Ziol Boradadpur Sardarpara road at Ch. 00m- 500m under Gomostapur Upazila Dist Chapainawabganj. road ID No 170373012 c Improvement of Bangabari UP Office to Kumirkuri Bandh road at Ch. 440m- 1440m under Gomostapur Upazila Dist Chapainawabganj. road ID No 170374005 d Improvement of Laxmipur Dumoria Pukur to Runesha Bandh road at Ch. 00m- 1500m under Gomostapur Upazila Dist Chapainawabganj. road ID No 170375095 e Improvement of Naderabad Rail Ghunti to Alinagar UP Office Rail Bridge road at Ch. 00m- 1286m under Gomostapur Upazila Dist Chapainawabganj. road ID No 170374033</t>
  </si>
  <si>
    <t>29.07.2021</t>
  </si>
  <si>
    <t xml:space="preserve">  M/S Mominul Hoque
Bhoyrob, Kisorgonj</t>
  </si>
  <si>
    <t>Construction of 96.00 m Long PSC Girder Bridge on Ramchandrapur Hospital Ghat-Badh road at Ch.20.00 m.</t>
  </si>
  <si>
    <t>10.03.2019</t>
  </si>
  <si>
    <t xml:space="preserve">Abdul Mannan &amp; Mominul JV
</t>
  </si>
  <si>
    <t>Construction of 210.20m long PC Girder Bridge on Mara Pagla River road Dhulauri GC-Kalinagar GC via Islampur UP office and Sundarpur UP office road at Ch.12750m. under Chapainawabgonj.Sadar Upazila District Chapainawabgonj.ID.170882004</t>
  </si>
  <si>
    <t>16.01.2018</t>
  </si>
  <si>
    <t xml:space="preserve"> M/S Mominul Hoque
Bhoyrob, Kishorgonj</t>
  </si>
  <si>
    <t xml:space="preserve"> M/S TABASSUM ENTERPRISE</t>
  </si>
  <si>
    <t>mstabassumraj@gmail.com</t>
  </si>
  <si>
    <t xml:space="preserve">  Periodic Maintenance of Bholahat Upazila H/Q. - Daldali UP (Ali Mour)via Gohalbari Hat Road from Ch. 4150m- 8632m [Bholahat] Road ID 170183006.</t>
  </si>
  <si>
    <t>11.03.2021</t>
  </si>
  <si>
    <t>Md. Alauddin
S/O Babon Ali
Modupur, Bholahat
Chapainawabganj</t>
  </si>
  <si>
    <t>alauddincnj59@gmail.com</t>
  </si>
  <si>
    <t>Periodic Maintenance of Baliadanga UP Office Noshipur hat via Ramjibanpur Ghat Road from Ch. 00m-808m Nawabganj-S Road ID 170663022.</t>
  </si>
  <si>
    <t>28.10.2020</t>
  </si>
  <si>
    <t xml:space="preserve">  Dadu Bhai construction
Charmohonpur, Sadar
chapainawabganj</t>
  </si>
  <si>
    <t>dadubhaiconstruction@gmail.com</t>
  </si>
  <si>
    <t>Periodic Maintenance of Sorosotipur-Furkan More GC via Laxmipur Road from Ch. 00m- 560m [Gomostapur Road ID 170375045.</t>
  </si>
  <si>
    <t>Md. Sentu
Station Para, rohanpur
gomostapur
Chapainawabganj</t>
  </si>
  <si>
    <t>sentu.egp@gmail.com</t>
  </si>
  <si>
    <t xml:space="preserve">  Periodic Maintenance of Monakasha UP Office (Bonkul BC Road) â?? Jagannathpur Hat via Dadonchak Hat Road from Ch. 1825m- 2495m [Shibganj] Road ID 170883019</t>
  </si>
  <si>
    <t>M/S Sweet Enterprise
Pro: Md. Shohidul Islam
Sankarbati, Sadr
Chapainawabganj</t>
  </si>
  <si>
    <t>mssweetenterprise@gmail.com</t>
  </si>
  <si>
    <t>Periodic Maintenance of Kansat Bus Stand (H/O Mazed) Kansat Ghat (H/O Abdul Bari) Road from Ch. 00m- 275m [Shibganj] Road ID 170884095</t>
  </si>
  <si>
    <t>Periodic Maintenance of Dobar More GC-Akkelpur GC Road from Ch. 00m- 8050m Gomostapur Road ID 170372003 District  : Chapai Nawabganj</t>
  </si>
  <si>
    <t>M/S Amir Engineering Corporation &amp; M/S Khandakar Brothers  JV</t>
  </si>
  <si>
    <t>aec.mkbjv@gmail.com</t>
  </si>
  <si>
    <t>Improvement of Rigid Pavement from Sontospur G.C to Akkelpur G.C via Ramdash Josoil, Rokonpur at Ch.4555m-5950m under Gomostapur upazila, District- Chapainawabganj.</t>
  </si>
  <si>
    <t>23.01.2020</t>
  </si>
  <si>
    <t>22.10.2020</t>
  </si>
  <si>
    <t>M/S. Amir Engineering Corporation
  College Row, Barisal, Bangladesh</t>
  </si>
  <si>
    <t>M/S Khandakar Brothers
Nalchity, Jalkati.</t>
  </si>
  <si>
    <t>khondokerbrothers@yahoo.com</t>
  </si>
  <si>
    <t>Chuadanga</t>
  </si>
  <si>
    <t>SEL-UDC-JAKA JV, Jibannagar, Chuadanga. Mobile No. 01712-868380</t>
  </si>
  <si>
    <t>seludcjakajv@gmail.com</t>
  </si>
  <si>
    <t xml:space="preserve"> Section A: Improvement/Construction of Road works:
(Part-1) Improvement of Sarajgonj G.C-Hizolgari G.C at Ch.0000 km-Ch. 13770 km (Road ID 218232001) Sadar Upazila Chuadanga (Cost of recovered (salvage) materials Tk.7,86,071.56 ) (Part-2) Improvement of Hizolgari G.C-Uthali R&amp;H Sadar Portion at Ch.0000 km-Ch. 7950 km (Road ID 218232007) Sadar Upazila Chuadanga (Cost of recovered (salvage) materials Tk.13,46,883.23) (Part-3) Improvement of Uthali R&amp;H-Hizalgari GC at Ch.0000 km-Ch. 2180 km (Road ID 218552004) Jibannagar Upazila Chuadanga (Cost of recovered (salvage) materials Tk.2,85,264.19)(Part-4) Improvement of Andulbaria UP-Grishnagar Bazar Road Jibannagar Part at Ch. 0000 km-Ch. 2900 km (Road ID 218553010) Jibannagar Upazila Chuadanga (Cost of recovered (salvage) materials Tk.3,78,000.19)(Part-5) Improvement of Sontospur R&amp;H-Andulbaria GC Hashada R&amp;H at Ch. 0000 km-Ch. 19104 km (Road ID 218552001) Jibannagar Upazila Chuadanga (Cost of recovered (salvage) materials Tk.54,62,890.24) (Part-6) Improvement of Jibannagar R&amp;H-Changkhali Border Road at Ch. 0000 km-Ch. 6718 km (Road ID 218552011) Jibannagar Upazila Chuadanga (Cost of recovered (salvage) materials Tk.8,81,362.94) (Part-7) Improvement of Daulatgonj GC-Akundabaria R&amp;H at Ch.0000 km-12450 km (Road ID 218552005) Jibannagar Upazila Chuadanga (Cost of recovered (salvage) materials Tk.35,47,687.81) (Total Cost of recovered (salvage) materials Tk 1,26,88,160.16)
Section B: Maintenance works - 5-Year Maintenance works of all the above roads</t>
  </si>
  <si>
    <t>M/S. JAKAULLAH &amp; BROTHERS, Jibannagar, Chuadanga. Mobile No. 01712-868380</t>
  </si>
  <si>
    <t>jaka.chuadanga@gmail.com</t>
  </si>
  <si>
    <t xml:space="preserve">SHAMIM ENTERPRISE (PVT) LTD, 4. K.B. Ismail road, Mymensingh. Mobile No- 01711-526528 </t>
  </si>
  <si>
    <t>shamimenterprise.pvt.ltd@gmail.com</t>
  </si>
  <si>
    <t xml:space="preserve"> Section A: Improvement/Construction of Road works:
(Part-1) Improvement of Sarajgonj G.C-Hizolgari G.C at Ch.0000 km-Ch. 13770 km (Road ID 218232001) Sadar Upazila Chuadanga (Cost of recovered (salvage) materials Tk.7,86,071.56 ) (Part-2) Improvement of Hizolgari G.C-Uthali R&amp;H Sadar Portion at Ch.0000 km-Ch. 7950 km (Road ID 218232007) Sadar Upazila Chuadanga (Cost of recovered (salvage) materials Tk.13,46,883.23) (Part-3) Improvement of Uthali R&amp;H-Hizalgari GC at Ch.0000 km-Ch. 2180 km (Road ID 218552004) Jibannagar Upazila Chuadanga (Cost of recovered (salvage) materials Tk.2,85,264.19)(Part-4) Improvement of Andulbaria UP-Grishnagar Bazar Road Jibannagar Part at Ch. 0000 km-Ch. 2900 km (Road ID 218553010) Jibannagar Upazila Chuadanga (Cost of recovered (salvage) materials Tk.3,78,000.19)(Part-5) Improvement of Sontospur R&amp;H-Andulbaria GC Hashada R&amp;H at Ch. 0000 km-Ch. 19104 km (Road ID 218552001) Jibannagar Upazila Chuadanga (Cost of recovered (salvage) materials Tk.54,62,890.24) (Part-6) Improvement of Jibannagar R&amp;H-Changkhali Border Road at Ch. 0000 km-Ch. 6718 km (Road ID 218552011) Jibannagar Upazila Chuadanga (Cost of recovered (salvage) materials Tk.8,81,362.94) (Part-7) Improvement of Daulatgonj GC-Akundabaria R&amp;H at Ch.0000 km-12450 km (Road ID 218552005) Jibannagar Upazila Chuadanga (Cost of recovered (salvage) materials Tk.35,47,687.81) (Total Cost of recovered (salvage) materials Tk 1,26,88,160.16)
Section B: Maintenance works - 5-Year Maintenance works of all the above roads</t>
  </si>
  <si>
    <t>UDC Construction Ltd., 109/Am Flat # 501 Room# 2 Monipurpara, Tejgaon, Dhaka, Mobile No- 01718-232065</t>
  </si>
  <si>
    <t>udcconstructionltd9@gmail.com</t>
  </si>
  <si>
    <t>Improvement of Raypur UP-Khalispur GC road by BC at Ch 400m-2875m Road ID No New 218553011 (Old 218553013) Under Jibannagar Upazila District Chuadanga.</t>
  </si>
  <si>
    <t>KDRIDP</t>
  </si>
  <si>
    <t>Improvement of Simanto UP-(Korotoya)-Horihornagar bazar road by BC at Ch 00m-2340m Road ID New 218553006 (Old ID 218553009) Under Jibannagar Upazila District Chuadanga</t>
  </si>
  <si>
    <t>Improvement of Barbhanga R&amp;H-Sutia hat (Hashadah UP) road by BC at Ch 800m-3400m Road ID New 218554055 (Old ID 218553007) Under Jibannagar Upazila District Chuadanga.Salvage Amount Tk 1332727.00</t>
  </si>
  <si>
    <t xml:space="preserve">Md. Shamshodwha Mallick, Haque Para, Chuadanga, Mobile No- 01711-383307 </t>
  </si>
  <si>
    <t>sdmallic@yahoo.com</t>
  </si>
  <si>
    <t>A) Improvement of Manikdia house of old Kachari-varaduba Hazrath Mondol Road by BC at Ch. 00-1740m under Sadar, Chuadanga Road ID No. 218235089 Salvage Cost Tk. 18,10,320.00 B) Construction of 3Nos U-Drain (625mmx600mm) on Manikdia house of old Kachari-varaduba Hazrath Mondol Road at Ch. 1430m, 1580m &amp; 1700m Sadar, Chuadanga Road ID No. 218235089</t>
  </si>
  <si>
    <t>GKRIDP</t>
  </si>
  <si>
    <t>A) Improvement of Daluddiar Fire Service-Akundabaria Road by BC at Ch. 1000-2256m under Sadar Chuadanga Road ID No. 218235097 Salvage Cost Tk. 1,73,136.00 B) Construction of 1 No U-Drain (625mmx600mm) on Daluddiar Fire Service- Akundabaria Road at Ch. 2164m Sadar Chuadanga Road ID No.218235097</t>
  </si>
  <si>
    <t>A) Improvement of Nurnagar-Zafarpur road by BC at Ch. 00m-1245m Under Sadar, Chuadanga Road ID No. 218235061 Salvage Cost Tk. 10,50,479.00 B) Construction of 5 Nos U-Drain (625mm x 600mm) on Nurnagar-Zafarpur road at Ch 5m, 112m, 180m, 395m &amp; 1124m Sadar, Chuadanga Road ID No. 218235061</t>
  </si>
  <si>
    <t>Construction of 75.00m long PC girder bridge on gangni UP to baradi UP road at ch 4300.00( road ID-218073018) upazila alamdanga district chuadanga</t>
  </si>
  <si>
    <t>Construction of 84.00m long PC girder bridge on bhangbaria UP office to udaypurhat via bhshbaria road at ch 400.00m( road ID-218073033) upazila alamdanga district chuadanga</t>
  </si>
  <si>
    <t>Construction of Two (2) Storied Rural Market Building( With 04 Storied Foundation) in Osmanpur Bazar, Under Alamdanga Upazila, Dist.- Chuadanga</t>
  </si>
  <si>
    <t>Construction of Two 2 Storied Rural Market Building With 04 Storied Foundation in Kathuli Hat Under Sadar Upazila Dist.- Chuadanga</t>
  </si>
  <si>
    <t>Md. Shaharin Haque Malik, Jhenaidah Bus Stand Para, PO: Chuadanga Upazila: Chuadanga Sadar District: Chuadanga Mobile No - 01715-856242</t>
  </si>
  <si>
    <t xml:space="preserve">  shahrinmlk@yahoo.com</t>
  </si>
  <si>
    <t>A) Improvement of Garabaria Basutipara Mosjid more-Makhaldanga Bazar Road by BC at Ch. 830-1770m Under Sadar, Chuadanga Road ID No. 218235149 Salvage Cost Tk 3,00,640.00 B) Construction of 4 Nos U-Drain (625mmX600mm) on Garabaria Basutipara Mosjid more-Makhaldanga Bazar Road at Ch. 1212m, 1330m, 1420m &amp; 1688m Sadar, Chuadanga Road ID No. 218235149</t>
  </si>
  <si>
    <t>A) Improvement of Kutubpur-Borish khali road by BC at Ch. 00-965m Under Sadar, Chuadanga Road ID No. 218235017 Salvage Cost Tk. 533541.00 B) Construction of 1 No U-Drain (625mm x 600mm) on Kutubpur-Borish khali road at Ch 618m Sadar, Chuadanga Road ID No. 218235017</t>
  </si>
  <si>
    <t>A) Improvement of Akundabaria-Rangiarpota Road by BC at Ch 00-1500m Under Sadar Upazila,Dist. Chuadanga. Road ID No. 218234025 Salvage Cost Tk. 9,43,200.00 B) Construction of 3Nos U-Drain (625mm X 600mm) on Akundabaria-Rangiarpota Road at Ch 5m, 258m &amp; 700m Under Sadar, Chuadanga Road ID No. 218234025</t>
  </si>
  <si>
    <t>A) Improvement of Doster Hat-Ujjalpur Road by BC Ch. 800m-1800m Under Sadar, Chuadanga. Road ID No. 218235129 Salvage Cost Tk. 1,36,626.00 B) Construction of 2 Nos U-Drain (625mm x 600mm) on Doster Hat-Ujjalpur Road at Ch 1007m &amp; 1172m Sadar, Chuadanga. Road ID No. 218235129 C) Improvement of Nahalpur School Field Bottola BC Road-Alam Mollik House Road by BC Ch. 00-550m Under Sadar, Chuadanga. Road ID No. 218235158 Salvage Cost Tk. 2,05,547.00 D) Construction of 1Nos U-Drain (625mm x 600mm) on Nahalpur School Field Bottola BC Road-Alam Mollik House Road at Ch. 256m Sadar, Chuadanga. Road ID No. 218235158</t>
  </si>
  <si>
    <t>(A) (i) Improvement of Nabodurgapur-Horihornagar Hat road by BC at ch 800-1800m (Road ID No. 218554030) (Salvage Cost Tk. 11,51,531.00) (ii) Construction of 1 No U-Drain (625mm x 600mm) at ch 1668m on Nabodurgapur-Horihornagar Hat road (B) Improvement of Nedhikundu-Brarndi GCCR road by BC at Ch 00-500m (Road ID No.218554003) (Salvage Cost Tk. 11,95,766.00) (C) Improvement of Raypur Bazar-Sabdarpur Bazar Road by BC at Ch 00-500m (road Id No 218554026) (Salvage Cost Tk. 5,02,687.00) under Jibonnagar Upazila District Chuadanga</t>
  </si>
  <si>
    <t>Improvement of Gobindahuda Hat-Karpasdanga UP road by BC at Ch 1740m-3800m + 10790m-11430m (Road ID 218313002) Under Damurhuda Upazila District Chuadanga. (Salvage Amount Tk 2,16,987.00)</t>
  </si>
  <si>
    <t xml:space="preserve">Baset Prokousholi, Satpai, Netrokona Mobile No- 01916-855289 </t>
  </si>
  <si>
    <t>abdullahalbaset@ymail.com</t>
  </si>
  <si>
    <t>Improvement of Khajura More-Golapnagar Road by BC at Ch. 600-1955m under Sadar, Chuadanga Road ID No. 218235094 Salvage Cost Tk. 20,01,173.00</t>
  </si>
  <si>
    <t>A) Improvement of Boldia Kazlapura-Bora Soluya road by BC at Ch. 00-1500m Under Sadar, Chuadanga. Road ID No. 218235014 Salvage Cost Tk. 14,16,104.00 B) Construction of 4Nos U-Drain (625mm X 600mm) on Boldia Kazlapura-Bora Soluya road at Ch 120m, 456m, 519m &amp; 585m Under Sadar, Chuadanga. Road ID No. 218235014</t>
  </si>
  <si>
    <t>Liton Traders, Madan Mohan Para Jhenaidah, Mobile No-01711-103879</t>
  </si>
  <si>
    <t>mizanur_79@ymail.com</t>
  </si>
  <si>
    <t>Improvement of Ailhas UP Office-Paikpara-Khaskara UP Office-Ramdia hat road at Ch 2700-5160m &amp; Construction of 02 Nos U-Drain (625mm x 600mm) at Ch 3096m &amp; 3227m on same road (Road ID No 218073030) (Salvage Amount TK.3,87,412.00) in Alamdanga Upazila Under Chuadanga District</t>
  </si>
  <si>
    <t>Widening of Lokhnathpur RHD-Karpasdanga GC Road via Subolpur Ferryghat Road from Ch. 6130m-7730m in Damurhuda Upazila Under Chuadanga District (Road Widening) (Road Code 218312009)</t>
  </si>
  <si>
    <t>(1) Minor Maintenance of 120m long RCC Girder Bridge on Damurhuda Laxmipur Hat Road at Chainage 3940m (Road ID No 218313005) Under Damurhuda Upazila (2) Minor Maintenance of 140m long RCC Girder Bridge on Lokhnathpur RHD-Karpasdanga GC via Subolpur Ferryghat Road at Chainage 5230m (Road ID No 218312009) (Salvage Cost Tk.19,10,889.00) Under Damurhuda Upazila (3) Minor Maintenance of 7.1 m long RCC Box Culvert on Sarajgonj G.C-Alamdanga Road at Chainage 4430m (Road ID No. 218232002) under Sadar Upazila (4) Minor Maintenance of 7.5m long RCC Box Culvert on Sarajgonj G.C-Alamdanga Road at Chainage 3240m (Road ID No. 218232002) under Sadar Upazila District Chuadanga</t>
  </si>
  <si>
    <t xml:space="preserve">  M/S Emi Motors JV,Dalut Diar Sardar Para,Chuadanga Sadar, Mobile No- 017111-36996</t>
  </si>
  <si>
    <t>msememotorsjv@yahoo.com</t>
  </si>
  <si>
    <t>(i) Improvement of Minhajpur Hat-Raypur UP Office Road by BC at Ch 00-2460m (Road ID No.218553008) (Salvage Cost Tk. 8,06,888.00) (ii) Construction of 5Nos U-Drain (625mm x600mm) at Ch. 1045m, 1225m, 1385m, 1500m &amp; 1945m on Minhajpur Hat-Raypur UP Office Road Under Jibonnagar Upazila District. Chuadanga</t>
  </si>
  <si>
    <t>M/S Emi Motors, Village: Dalut Diar Sardar Para,,Upazila: Chuadanga Sadar Dist: Chuadanga., Mobile No- 017111-36996</t>
  </si>
  <si>
    <t>msememotors.chua@gmail.com</t>
  </si>
  <si>
    <t>Shaikat Enterprise, Village + Post Office : Alampur, P.S. + District : Kushtia, Mobile No-01735-707018</t>
  </si>
  <si>
    <t>shaikatenterprise77@gmail.com</t>
  </si>
  <si>
    <t>A) Improvemont of Goray Tupu Mala-Goborgara GCCR via Bitter Dari road by BC at Ch 00-1500m Under Sadar, Chuadanga Road ID No.218235136 Salvage Cost Tk. 17,48,180.00 B) Construction of 1 Nos U-Drain (625mm x 600mm) on Goray Tupu Mala-Goborgara GCCR via Bitter Dari road st Ch 82m Under Sadar, Chuadanga Road ID No.218235136</t>
  </si>
  <si>
    <t>M/S Emi Motors JV,Dalut Diar Sardar Para,Chuadanga Sadar, Mobile No- 017111-36996</t>
  </si>
  <si>
    <t>A) Improvement of Doster hat-Chandpur Road by BC at Ch. 00-1200m Under Sadar, Chuadanga. Road ID No. 218235025 Salvage Cost Tk. 20,72,102.00 B) Construction of 2Nos U-Drain (625mm X 600mm) on Doster hat-Chandpur Road at Ch. 360m &amp; 1110m Under Sadar, Chuadanga. Road ID No. 218235025</t>
  </si>
  <si>
    <t xml:space="preserve">MOZAHAR ENTERPRISE (PVT.) LTD. &amp; M/s Madani Enterprise JVCA, Court Road, Chuadanga, Mobile No- 01822-983346 </t>
  </si>
  <si>
    <t>imemejvca@gmail.com</t>
  </si>
  <si>
    <t xml:space="preserve"> M/s Madani Enterprise, Court Road, Chuadanga, Mobile No- 01822-983346 </t>
  </si>
  <si>
    <t>rajatito@yahoo.com</t>
  </si>
  <si>
    <t xml:space="preserve">MOZAHAR ENTERPRISE (PVT.) LTD, Haji Hanif Complex (2nd Floor), 12-13, Khanjahan Ali Road, Khulna, Mobile No-01710-029020 </t>
  </si>
  <si>
    <t>Construction of 96.0m Long PC Girder Bridge on Alamdanga-Asmankhali road at CH:9000m at Alamdanga Upazila under Chuadanga District.</t>
  </si>
  <si>
    <t>Construction of 96.0m long PSC Girder Bridge over Mathabanga river on Damurhuda-Karpashdanga road at Ch.1267m Damurhuda Upazila District : Chuadanga(Road ID: 218312001).</t>
  </si>
  <si>
    <t>CIBRRP</t>
  </si>
  <si>
    <t>M/S Saiful Hasan Joarder, Bara Bazar, Chuadanga, Mobile No- 01711-280346</t>
  </si>
  <si>
    <t>joarder46@gmail.com</t>
  </si>
  <si>
    <t>(Part-a) Improvement of Mukterpur-Madhabpur Hat. road at Ch 00-1665m (Road ID No 218554032) (Salvage Amount TK.3,41,620.00) (Part-B) Improvement of Rakhal Shah Mazar-Piaratala Road (Sattar Chairman house) at Ch 00-980m &amp; Construction of 01 No U-Drain (625mm x 600mm) at Ch 187m on same road (Road ID No 218555047) (Salvage Amount TK.10,75,907.00) in Jibonnagar Upazila Under Chuadanga District</t>
  </si>
  <si>
    <t>Md. Siful Islam, Hatosh Horipur, Kushtia Sadar, Kushtia. Permanent Address : Gaserdaire, Soterpara, Daulatpur, Kushtia, Mobile No- 01730-171745</t>
  </si>
  <si>
    <t>siful.kus@gmail.com</t>
  </si>
  <si>
    <t>Improvement of Ratanpur-Andipur GCCR (Alamdanga Portion) road at Ch 00-1200m &amp; Construction of 02 Nos U-Drain (625mm x 600mm) at Ch 190m &amp; 880m on same road (Road ID No 218075008) (Salvage Amount TK.2,97,916.00) in Alamdanga Upazila Under Chuadanga District</t>
  </si>
  <si>
    <t>M/S. R. M. Bricks, Mobile College Para, Chuadanga, No- 01716-781587</t>
  </si>
  <si>
    <t>rm_bricks@yahoo.com</t>
  </si>
  <si>
    <t>A) Improvement of Bhultia Khalek House-Noyna Bhager via Shekpara Road by BC at Ch. 00-1500m under Sadar, Chuadanga Road ID No. 218235184 Salvage Cost Tk. 7,12,611.00 B) Construction of 4 Nos U-Drain (625mmx600mm) on Bhultia Khalek House-Noyna Bhager via Shekpara Road at Ch. 313m, 690m, 747m &amp; 773m Sadar, Chuadanga Road ID No.218235184</t>
  </si>
  <si>
    <t xml:space="preserve">Md. Masud Hossain Tuis, Joarder Para, Chuadanga, Mobile No-01720-044364 </t>
  </si>
  <si>
    <t>masudhossain364@gmail.com</t>
  </si>
  <si>
    <t>Improvement of Sontoshpur R&amp;H-Rajapur UZR road by BC at Ch 2793m-4020m (Road ID 218554035) Under Jibannagar Upazila District Chuadanga. (Salvage Amount Tk 28,12,048.00)</t>
  </si>
  <si>
    <t>Md. Akkas Ali, Dhaka Jhalupara, Jagati, Kushtia, Mobile Ni- 01716-457629</t>
  </si>
  <si>
    <t>akkas.kush@gmail.com</t>
  </si>
  <si>
    <t>Periodic Maintenance of Jamjami GC-Dauki UP-Houspur Road from Ch. 2200m-6900m in Alamdanga Upazila Under Chuadanga District (Re-Seal) (Road Code: 218073002)</t>
  </si>
  <si>
    <t>A K CONSTRUCTION, MADRASAPARA, CHUADANG, Mobile No- 0-1936-672710</t>
  </si>
  <si>
    <t>akconstruction.chua@gmail.com</t>
  </si>
  <si>
    <t>Periodic Maintenance of Ramdia Hat-Khashkorara UP Road from Ch. 00m-3400m in Alamdanga Upazila Under Chuadanga District (Re-Seal) (Road Code: 218073005)</t>
  </si>
  <si>
    <t>M/S Shah Construction, Loknathpur, Darshana, Upazila: Damurhuda, Dist: Chuadanga, Mobile No- 01711-114911</t>
  </si>
  <si>
    <t>shah.chua@gmail.com</t>
  </si>
  <si>
    <t>Widening of Bondabil R&amp;H-Durlavpur-Hardi-Mirpur (Alamdanga Portion) Road from Ch. 00m- 2300m in Alamdanga Upazila Under Chuadanga District (Road Widening) (Road Code: 218072006)</t>
  </si>
  <si>
    <t xml:space="preserve">M/S Md.Salim Uddin Boga, Damurhuda Chuadanga, Mobile No- 0-1711-380443 </t>
  </si>
  <si>
    <t>salimuddinboga@gmail.com</t>
  </si>
  <si>
    <t>Widening of Gholdari G.C-Sarajgonj R&amp;H (Alamdanga Portion) Road from Ch. 00m- 3000m in Alamdanga Upazila Under Chuadanga District (Road Widening) (Road Code 218072010)</t>
  </si>
  <si>
    <t>MD. SHAHARUZZMAN, Gosbila, Jamjami, Alamdanga, Chuadanga-7210, Mobile No- 01732-147495</t>
  </si>
  <si>
    <t>msshaharuzzman@gmail.com</t>
  </si>
  <si>
    <t>Periodic Maintenance of Dauki UP-Panchlia bazaar Road. from Ch. 4300m-6000m in Alamdanga Upazila Under Chuadanga District (Re-Seal) (Road Code:218073008)</t>
  </si>
  <si>
    <t>M N Enterprise, Aram Para, Chuadanga, Mobile No- 01876-235789</t>
  </si>
  <si>
    <t>nayemhassanjoarder@gmail.com</t>
  </si>
  <si>
    <t>Periodic Maintenance of Baradhi UP Office-Baradhi hat Road from Ch. 00m-1805m in Alamdanga Upazila Under Chuadanga District (Re-Seal) (Road Code:218073031)</t>
  </si>
  <si>
    <t>M/S. RIDI ENTERPRISE, RAILPARA, CHUADANGA, Mobile No- 01714-904132</t>
  </si>
  <si>
    <t>msridienterprise.chua@gmail.com</t>
  </si>
  <si>
    <t>Periodic Maintenance of Gangni U.P-Pachkamlapur Bazar Road. from Ch. 950m-3624m in Alamdanga Upazila Under Chuadanga District Re-Seal Road Code 218073009</t>
  </si>
  <si>
    <t xml:space="preserve">M/S Morzina Enterprise, HAQ PARA Chuadanga, Mobile No- 01910-475250 </t>
  </si>
  <si>
    <t>morzinaenterprise@gmail.com</t>
  </si>
  <si>
    <t>Periodic Maintenance of Hardi Up-More Bhanga Hat Road from Ch. 3175m-3940m in Alamdanga Upazila Under Chuadanga District (Overlay) (Road Code: 218073013)</t>
  </si>
  <si>
    <t xml:space="preserve">  M/S Asman Construction, Rail Para, Chuadanga, Mobile No- 01723-270476  </t>
  </si>
  <si>
    <t>msasman69@gmail.com</t>
  </si>
  <si>
    <t>Periodic Maintenance of Ailhas Up-Laxmipur Hat Road from Ch. 3297m-4050m in Alamdanga Upazila Under Chuadanga District (Overlay) (Road Code: 218073017)</t>
  </si>
  <si>
    <t>Repair and Renovation of Chuadanga DPEO Under Chuadanga District.</t>
  </si>
  <si>
    <t>M/S S.R ENTERPRISE, Ramnagor Darsana,Darmurhuda,Chuadanga, Mobile No- 01914-635549</t>
  </si>
  <si>
    <t>srenterprise879@gmail.com</t>
  </si>
  <si>
    <t>Periodic Maintenance of Madarhuda- Tamaltala -Jehala UP Road from Ch. 1570m-1800m in Alamdanga Upazila Under Chuadanga District (Overlay) (Road Code: 218075032)</t>
  </si>
  <si>
    <t xml:space="preserve">Daffodils Construction, Shaikh Para, Chuadanga, Mobile No- 01711-398644  </t>
  </si>
  <si>
    <t>daffodilsconstruction@gmail.com</t>
  </si>
  <si>
    <t>Periodic Maintenance of Juranpur UP-Laxmipur Hat Road from Ch. 00m-2500m in Damurhuda Upazila Under Chuadanga District (Overlay) (Road Code: 218313003)</t>
  </si>
  <si>
    <t>M/S Smart Trade Corporation, Village: DhopKhali, Upazila: JIbnnagar, Dist: Chuadanga, Mobile No- 01969-850831</t>
  </si>
  <si>
    <t>ahsunhabib.chua@gmail.com</t>
  </si>
  <si>
    <t>Periodic Maintenance of Barobaldia Bazar-Chandipur Via Sarabaria Road from Ch. 00m-3380m in Damurhuda Upazila Under Chuadanga District (Overlay) (Road Code: 218314049)</t>
  </si>
  <si>
    <t>M/S. Modina Traders,   Village: Anandadhama, Upazila: Alamdanga Dist: Chuadanga, Mobile No- 01750-253475</t>
  </si>
  <si>
    <t>modina.chua@gmail.com</t>
  </si>
  <si>
    <t>Widening of Lokhnathpur RHD-Karpasdanga GC Road via Subolpur Ferryghat Road from Ch. 7730m- 9090m in Damurhuda Upazila Under Chuadanga District (Road Widening) (Road Code 218312009)</t>
  </si>
  <si>
    <t>M/S Ajgori Traders, M.A Rahim Sorok, Jelkhana More, Kushtia Sadar, Kushtia, Mobile No- 01834-465576</t>
  </si>
  <si>
    <t>ajgoritraders24@gmail.com</t>
  </si>
  <si>
    <t>Widening of Damurhuda GC-Golaidari RHD Road from Ch. 6675m- 8000m in Damurhuda Upazila Under Chuadanga District (Road Widening) (Road Code 218312008)</t>
  </si>
  <si>
    <t>M/S Parvin Traders, Village: Hospital Road, Upazila: Chuadanga Sadar, Dist: Chuadanga, Mobile No- 01711-272508</t>
  </si>
  <si>
    <t>msparvintraders7200@gmail.com</t>
  </si>
  <si>
    <t>Widening of Chitla Kadamtola-High School Road from Ch. 00m-1383m in Damurhuda Upazila Under Chuadanga District (Road Widening ) (Road Code: 218314011)</t>
  </si>
  <si>
    <t>M/S. Nishi Construction, Masterpara, Jadobpur, Boalia PO. Sarjgonj Chuadanga-7200, Mobile No- 01716-781587</t>
  </si>
  <si>
    <t>arifuzzmanbd20@gmail.com</t>
  </si>
  <si>
    <t>Widening of Andulbaria GC-Sabdalpur GC Road from Ch. 2600m- 3900m in Jibannagar Upazila Under Chuadanga District (Road Widening) (Road Code 218552003)</t>
  </si>
  <si>
    <t>M/s Anamul Haque, Baromile, Sadhuhati, Jhenaidah Sadar, Jhenaidah, Mobile No- 01709-431518</t>
  </si>
  <si>
    <t>msanamulhaquejnd@gmail.com</t>
  </si>
  <si>
    <t>Widening of Andulbaria GC-Sabdalpur GC Road from Ch. 3900m- 5300m in Jibannagar Upazila Under Chuadanga District (Road Widening) (Road Code 218552003)</t>
  </si>
  <si>
    <t>Bay of Bangal Corporation, 14, Khan Ataur Rahman Khalil Sarak, Pearatola, Kushtia, Mobile No-01711-305065</t>
  </si>
  <si>
    <t>bayofbangalcorporation@gmail.com</t>
  </si>
  <si>
    <t>Rehabilitation of 2.00m X 2.60m RCC Box Culvert on Andulbaria GC-Sabdalpur GC.Road at Ch. 3721m in Jibannagar Upazila Under Chuadanga District (Culvert Re-hab.) (Road Code 218552003)</t>
  </si>
  <si>
    <t>Galaxy Associates, Galaxy House, Ostad Bhai Road, East Mazampur Kushtia-7000, Mobile No- 01713-909988</t>
  </si>
  <si>
    <t>galaxyassociate8@gmail.com</t>
  </si>
  <si>
    <t>(Part-A) Construction of RCC Open Drain of Chowraster more to Mathabhanga river via Sonali bank &amp; Rupali Bank at Ch 00-495m &amp; 503-545m (Part-B) Construction of RCC Box Drain of Chowraster more to Mathabhanga river via Sonali bank &amp; Rupali Bank at Ch 495-503m Under Damurhuda Upazila District Chuadanga</t>
  </si>
  <si>
    <t>[1] (a) Re-Excavation of Andulbaria UP Pond-01. (b) Construction of 01 Nos. Ghatla 13.40x4.00m for Andulbaria UP Pond-01. Under Andulbaria Village [2] (a)Re-Excavation of Andulbaria UP Pond-02. (b) Construction of 01 Nos. Ghatla 11.60x4.00m for Andulbaria UP Pond-02. Under Andulbaria Village [3] (a) Re-Excavation of Hasadah Maddhomic Biddaloy Pond-01. (b) Construction of 01 Nos. Ghatla 13.40x4.00m for Hasadah Maddhomic Biddaloy Pond-01. Under Hasadah Village [4] (a) Re-Excavation of Hasadah Maddhomic Biddaloy Pond-02. (b) Construction of 01 Nos. Ghatla 11.60x4.00m for Hasadah Maddhomic Biddaloy Pond-02. Under Hasadah Village [5] (a) Re-Excavation of Andulbaria Maddhomic Biddaloy Pond. (b) Construction of 01 Nos. Ghatla 13.40x4.00m for Andulbaria Maddhomic Biddaloy Pond. Under Andulbaria Village [6] (a) Re-Excavation of Monohorpur Maddhomic Biddaloy Pond. (b) Construction of 01 Nos. Ghatla 13.40x4.00m for Monohorpur Maddhomic Biddaloy Pond. Under Monohorpur Village [7] (a) Re-Excavation of Jibannagar High School Pond. (b) Construction of 01 Nos. Ghatla 9.00x5.00m for Jibannagar High School Pond. Under Jibannagar Village, Upazila Jibonnagar, District. Chuadanga</t>
  </si>
  <si>
    <t>Md. Hider Ali, Jiobnnagar, Chuadanga, Mobile No- 017125-62601</t>
  </si>
  <si>
    <t>mdhiderali1965@gmail.com</t>
  </si>
  <si>
    <t>Part-A Construction of RCC Open Drain of Damurhuda Khapara Let Shobuse Member House to Khapara Khal via Moslem Sheak House at Ch 00-314m Part-B Construction of RCC Box Drain of Damurhuda Khapara Let Shobuse Member House to Khapara Khal via Moslem Sheak House at Ch 85m 196m Under Damurhuda Upazila District Chuadanga</t>
  </si>
  <si>
    <t xml:space="preserve">M/S Nowshad Enterprise, V.J School Road, Chuadanga, Mobile No- 01914-553220 </t>
  </si>
  <si>
    <t>nowshadenterprise@gmail.com</t>
  </si>
  <si>
    <t>(1) (Part-A) Construction of RCC Open Drain of Bagopara Bellal house to Joynal Biswas's Bagan via Monto house, Khalek Molla Shop, Joynal Biswas's House at ch 00-260m, 268-320m, 328-394m, 410-530m &amp; 538-628m (2) (Part-B) Construction of RCC Box Drain of Bagopara Bellal house to Joynal Biswas's Bagan via Monto house, Khalek Molla Shop, Joynal Biswas's House at ch 260-268m, 320-328m, 394-402m, 402-410m, 530-538m &amp; 628-634m Under Damurhuda Upazila District Chuadanga</t>
  </si>
  <si>
    <t>Md. Tarikul Islam, Village: Hauspur, Upazila: Alamdanga, Dist: Chuadanga, Mobile No- 01720-410052</t>
  </si>
  <si>
    <t>mdtarikulislam.chua@gmail.com</t>
  </si>
  <si>
    <t>(1) (Part-A) Construction of RCC Open Drain of Chowraster more to Mathabanga river via Dashamepara Union Parishad Complex Bhoban at ch 00-515m &amp; 523-555m (Salvage Amount Tk 421652.00) (2) (Part-B) Construction of RCC Box Drain of Chowraster more to Mathabanga river via Dashamepara Union Parishad Complex Bhoban at ch 515- 523m (3) (Part-A) Construction of RCC Open Drain of Damurhuda Puraton Bazar Tonu Chairman House to Mathabanga river via Damurhuda Model Primary School at ch 00-47m &amp; 53-200m (Salvage Amount Tk 66058.00) (4) (Part-B) construction of RCC Box Drain of Damurhuda Puraton Bazar Tonu Chairman House to Mathabanga river via Damurhuda Model Primary School at ch 47-53m Under Damurhuda Upazila District Chuadanga</t>
  </si>
  <si>
    <t>M/S Satata Traders, Kamardanga, Poradah, Mirpur, Kushtia, Mobile No- 01719-572272</t>
  </si>
  <si>
    <t>satatatraders5@gmail.com</t>
  </si>
  <si>
    <t>[1] (a) Re-Excavation of Sarajgonj High School Pond. (b) Constriction of 01 Nos Ghatla 11.00x5.00m for Sarajgonj High School pond. (c) Brick flat soling of Sarajgonj High School Pond. Under Sarajgonj Village Upazila Sadar District Chuadanga [2] (a) Re-Excavation of Bodorgonj Baki Billah Kamil Madrasha Pond. (b) Constriction of 01 Nos Ghatla 11.00x5.00m for Bodorgonj Baki Billah Kamil Madrasha Pond.</t>
  </si>
  <si>
    <t>M/S. Mahatab Traders, Mohammodi Shoping Complex, Shahid Abul Kashem Sarak, Chuadanga, Mobile No- 01714-477308</t>
  </si>
  <si>
    <t>msmahatabtraders@gmail.com</t>
  </si>
  <si>
    <t>1.(a)Re-Excavation of Upazila Parishad Pond.(b) Construction of 02 Nos. Ghatla 13.40x4.00 m for Upazila Parishad Pond Under Jibannagar Pourasova, Upazila Jibonnagar, District. Chuadanga</t>
  </si>
  <si>
    <t>AKIB CONSTRUCTION, Sadek Ali Mollik Para, Chuadanga Sadar PS- Chuadanga-7200, Bangladesh, Mobile No- 01932-679339</t>
  </si>
  <si>
    <t>akibconstruction19@gmail.com</t>
  </si>
  <si>
    <t>Rehabilitation of Khorod GCCR-Radhanagar from Ch: 00m-1390m [ID#218075010] Under Alamdanga Upazila District Chuadanga.</t>
  </si>
  <si>
    <t xml:space="preserve">M/S. Rezvi Construction-Jahirul Limited JV, Mollikpara, Meherpur, Mobile No-01714-065888 </t>
  </si>
  <si>
    <t>rcjl2017@gmail.com</t>
  </si>
  <si>
    <t xml:space="preserve">Construction of 96.0m Long PSC Girder Bridge over Mathabanga river on Khadimpur UP-Chuadanga Boro Bazar via Shialmari-Hajrahati Ghat (Alamdanga Part) road at Ch.1500m (Road ID: 218073037). Upazila : Alamdanga, District : Chuadanga </t>
  </si>
  <si>
    <t xml:space="preserve">M/S. Rezvi Construction, 107/A, D.B Road, Mymensingh-2200. Bangladesh, Mobile No- 01711-634364 </t>
  </si>
  <si>
    <t>rezviconstruction@yahoo.com</t>
  </si>
  <si>
    <t xml:space="preserve">Jahirul Limited, Managing Director of Jahirul Limited Mollikpara, Meherpur, Mobile No-01714-065888 </t>
  </si>
  <si>
    <t>jahirullimited@gmail.com</t>
  </si>
  <si>
    <t>Cumilla</t>
  </si>
  <si>
    <t>M/S Mithila Tradng Corporation 
Prop: Mohammed Sohel Shamed
College Road, Barura, Comilla</t>
  </si>
  <si>
    <t>msmithil.tc@gmail.com</t>
  </si>
  <si>
    <t>Periodic Maintenance of Baichapukuria-Adda Bazar-Kachua Road from Ch. 6942m-9442m ID. 419092007 under Barura Upazila, District: Cumilla (e-Tender/LGED/Cum/ GOBM/20-21/W-111)</t>
  </si>
  <si>
    <t>25-11-2020.</t>
  </si>
  <si>
    <t>01-03-2021.</t>
  </si>
  <si>
    <t>M/S. BHUIYAN ENTERPRISE
Prop: Md Kabir Uddin
Village: Sholapukuria Post: Barura
Upazila : Barura Dist: Comilla</t>
  </si>
  <si>
    <t>bhuiyanenterprise1979@gmail.com</t>
  </si>
  <si>
    <t>Periodic Maintenance of Ramkrishnapur-Chanderchar-pachkitta GC Road from Ch. 3977m-6151m Road ID. 419543005 under Homna Upazila, District: Cumilla (e-Tender/LGED/Cum/GOBM/20-21/W-109)</t>
  </si>
  <si>
    <t>10-11-2020.</t>
  </si>
  <si>
    <t>16-01-2021.</t>
  </si>
  <si>
    <t>M/S K I Builders 
Prop: Anowar Hossain
Bagmara, Lalmatia, Comilla</t>
  </si>
  <si>
    <t>mskibuilders88@gmail.com</t>
  </si>
  <si>
    <t xml:space="preserve">Emergency Maintenance of Earth Filling and Protective Work of Mellah-Assirpar Road from Ch.00m-3752m Road ID. 419724015 under Laksham Upazila, District: Cumilla (e-Tender/LGED/Cum/GOBM/20-21/W-31) </t>
  </si>
  <si>
    <t>11-11-2020.</t>
  </si>
  <si>
    <t>17-03-2021.</t>
  </si>
  <si>
    <t>M/S Monir Enterprise 
Prop: Md Monirul Islam
Chhotara, Comilla</t>
  </si>
  <si>
    <t>msmonirenterprise01@gmail.com</t>
  </si>
  <si>
    <t>Rehabilitation of 2 Nos 625mmx600mm U-Drain Culvert on Toilkupi Bazar to Sholanal UP via Bhubanghar Bazar Road at Ch. 2710m &amp; 3865m Road ID. 419673005 under Adarsha Sadar Upazila, District: Cumilla (e-Tender/LGED/Cum/GOBM/20-21/W-107)</t>
  </si>
  <si>
    <t>28-10-2020.</t>
  </si>
  <si>
    <t>03-01-2021.</t>
  </si>
  <si>
    <t>M/S Hossain Traders 
Prop: Amir Hosen
Deora, Barura, Cumilla</t>
  </si>
  <si>
    <t>hossaintradersbd1985@gmail.com</t>
  </si>
  <si>
    <t xml:space="preserve">Widening of Buchi Bazar Gosaipuskani Road from Ch.00m-905m Road ID. 419915112 under Lalmai Upazila, District: Cumilla (e-Tender/LGED/Cum/ GOBM/20-21/W-77) </t>
  </si>
  <si>
    <t>02-11-2020.</t>
  </si>
  <si>
    <t>08-01-2021.</t>
  </si>
  <si>
    <t>M/S Latif Builders 
Prop: Md Abdul Hoque
Baipas Road, Nangalkot, Comilla</t>
  </si>
  <si>
    <t>mslatifbuilders@gmail.com</t>
  </si>
  <si>
    <t>Widening of Satbaria Chowkori Mannara Bayra Sarfatuli Sejiara Shehar Bazar Road from Ch.8600m-9746m Road ID. 419873025 under Nangalkot Upazila, District: Cumilla (e-Tender/LGED/Cum/GOBM/20-21/W-74)</t>
  </si>
  <si>
    <t>22-10-2020.</t>
  </si>
  <si>
    <t>28-12-2020.</t>
  </si>
  <si>
    <t>DIOMAND TRADERS
Prop: Md. Saiful Islam
Company Bazar-3570, Main road, Saraspur, Upazila : Monohargonj, Dist : Cumilla</t>
  </si>
  <si>
    <t>dimondtraders2019@gmail.com</t>
  </si>
  <si>
    <t xml:space="preserve">Periodic Maintenance of Monohorgonj H/Q - Hasnabad UP Road via Jalipur,Badamtoli Bazar from Ch.00m-830m Road ID.419903024 under Monohorganj Upazila, District: Cumilla (e-Tender/LGED/Cum/GOBM/20-21/W-73) </t>
  </si>
  <si>
    <t>M/S BIPLOB ENTERPRISE   
Prop: MD RABIUL ALAM BIPLOB
Shuara, Chapapur
Adarsha Sadar, Comilla</t>
  </si>
  <si>
    <t>rabiulalambipu@yahoo.com</t>
  </si>
  <si>
    <t>Widening of Mogbari-Chengahata-Nagoripara-Joynagar-Alishar Road from Ch.5000m-6500m Road ID. 419913030 under Lalmai Upazila District Cumilla (e-Tender/LGED/Cum/GOBM/20-21/W-45)</t>
  </si>
  <si>
    <t>01-11-2020.</t>
  </si>
  <si>
    <t>07-02-2021.</t>
  </si>
  <si>
    <t>M/S Islam Enterprise
Prop: Md Amirul Islam
Village: Pomgaon, Post: Pomgaon Bazar, Upazila:  Monohargonj, District: Cumilla</t>
  </si>
  <si>
    <t>aislamvc@gmail.com</t>
  </si>
  <si>
    <t xml:space="preserve">Rehahilitation of Monipur -Tek Markat Road from Ch.00m-1500m Road ID. 419904048 under Monohorganj Upazila District Cumilla (e-Tender/LGED/Cum/GOBM/20-21/W-44) </t>
  </si>
  <si>
    <t>05-11-2020.</t>
  </si>
  <si>
    <t>11-02-2021.</t>
  </si>
  <si>
    <t>Master Enterprise
Prop: Md. Kamal Hossan
LAXMANPUR BAZAR, POST: LAXMANPUR BAZAR
UPAZILA: MONOHARGONJ, DISTRICT: CUMILLA</t>
  </si>
  <si>
    <t>msmasterenterprise1@gmail.com</t>
  </si>
  <si>
    <t>Rehahilitation of Laksmanpur Bazar- Nadana Bazar Road via Rudra pur from Ch.3055m-3982m Road ID. 419903014 under Monohorganj Upazila District Cumilla (e-Tender/LGED/Cum/GOBM/20-21/W-43)</t>
  </si>
  <si>
    <t>04-11-2020.</t>
  </si>
  <si>
    <t>10-02-2021.</t>
  </si>
  <si>
    <t>M/S Rahil Enterprise 
Prop: Md. Kusher Mahamud
South Chartha , Thirapukurpar
Adarsha sadar, Comilla</t>
  </si>
  <si>
    <t>kawsarrahil@gmail.com</t>
  </si>
  <si>
    <t>Periodic Maintenance of Old Ctg. road-Kalir bazar Road from Ch.00m-2404m Road ID. 419913022 under Sadar Dakshin Upazila District Cumilla (e-Tender/LGED/Cum/GOBM/20-21/W-42)</t>
  </si>
  <si>
    <t>28-01-2021.</t>
  </si>
  <si>
    <t>M/s. Bhuiyan Enterprise 
Prop: Mezbah Uddin Bhuiyan
Nazrul Avenue, Kandirpar Comilla</t>
  </si>
  <si>
    <t>mezbahcomilla@gmail.com</t>
  </si>
  <si>
    <t>Periodic Maintenance of Mokam UP Office-Abidpur Bazar Road via Mitholma from Ch.00m-1833m Road ID. 419183011 under Burichong Upazila, District: Cumilla (e-Tender/LGED/Cum/ GOBM/20-21/W-41)</t>
  </si>
  <si>
    <t>M/S United Trading Corporation  
Prop: Md Zahirul Islam
Station Road Dharmapur
Adarsha Sadar Cumilla-3500</t>
  </si>
  <si>
    <t>unitedtrading.cor@gmail.com</t>
  </si>
  <si>
    <t xml:space="preserve">Periodic Maintenance of Comilla - B.Para R&amp;H (Starting from Miar bazar) - nanuar Bazar Road from Ch.00m-1790m Road ID. 419184144 under Burichong Upazila, District: Cumilla (e-Tender/LGED/Cum/GOBM/20-21/W-40) </t>
  </si>
  <si>
    <t>27-10-2020.</t>
  </si>
  <si>
    <t>01-01-2021.</t>
  </si>
  <si>
    <t>M/S Lamia Enterprise  
Prop: Jowel Rana
Shekarpur, Nimshar
Burichang, Cumilla</t>
  </si>
  <si>
    <t>mslamiaenterprise1984@gmail.com</t>
  </si>
  <si>
    <t>Periodic Maintenance of Bharella UP Office (Comilla-Sylhet R&amp;H)-Fultali Bazar Road from Ch.00m-2300m Road ID. 419183006 Burichong Upazila, District: Cumilla (e-Tender/LGED/Cum/GOBM/20-21/W-39)</t>
  </si>
  <si>
    <t>18-10-2020.</t>
  </si>
  <si>
    <t>24-12-2020.</t>
  </si>
  <si>
    <t>M/S Shakil Enterprise
Prop: Babu Miah
Bandharampur, Karikandi
Titas, Comilla</t>
  </si>
  <si>
    <t>msshakilenterprise79@gmail.com</t>
  </si>
  <si>
    <t>Periodic Maintenance of Karikandi UP Office - Bhuiyer bazar (Mohanpur Launch ghat) via Majidpur Road from Ch.3332m-4235m Road ID. 419893005 under Titas Upazila, District: Cumilla (e-Tender/LGED/Cum/GOBM/20-21/W-38)</t>
  </si>
  <si>
    <t>M/S Tufan Traders 
Prop: Md Harun Ur Rashid
Chairman bari, Manikarchar Bazar
Meghna, Cumilla</t>
  </si>
  <si>
    <t>mdharunorrashid868@gmail.com</t>
  </si>
  <si>
    <t>Periodic Maintenance of Tulatali-Upazila Connecting Road from Ch.00m-970m Road ID. 419883005 under Meghna Upazila, District: Cumilla (e-Tender/LGED/Cum/ GOBM/20-21/W-37)</t>
  </si>
  <si>
    <t>09-11-2020.</t>
  </si>
  <si>
    <t>15-01-2021.</t>
  </si>
  <si>
    <t>M/S. H. B. Trading 
Prop: Abdul Motalab Bhuiyan
Lognoshar, Barura, Cumilla</t>
  </si>
  <si>
    <t>mshbtrading1@yahoo.com</t>
  </si>
  <si>
    <t>Periodic Maintenance of Mogbari (R&amp;H)-Silmuri Bazar Road from Ch.00m-2161m Road ID. 419094046 under Barura Upazila, District: Cumilla (e-Tender/LGED/Cum/ GOBM/20-21/W-36)</t>
  </si>
  <si>
    <t>10-01.2021.</t>
  </si>
  <si>
    <t>M/S Nafisa Construction  
Prop: Md Alauddin
Shasangacha
Adarsha Sadar, Comilla</t>
  </si>
  <si>
    <t>msnafisacon04@gmail.com</t>
  </si>
  <si>
    <t xml:space="preserve">Periodic Maintenance of Pipulia-Hazatkhala-Bagmara Road from Ch.3450m-7400m Road ID. 419912001 under Lalmai Upazila, District: Cumilla (e-Tender/LGED/Cum/GOBM/20-21/W-33) </t>
  </si>
  <si>
    <t>08-11-2020.</t>
  </si>
  <si>
    <t>11-01-2021.</t>
  </si>
  <si>
    <t>M/S Saiful Alam Ranny  
Prop: Saiful Alam
Talpokurper, Adarsha Sadar, Comilla</t>
  </si>
  <si>
    <t>rannysaifulalam@gmail.com</t>
  </si>
  <si>
    <t>Periodic Maintenance of Boro Alampur pry. school to Shreedarpur Bishaw Road from Ch.00m-820m Road ID. 419675054 under Adarsha Sadar Upazila, District: Cumilla (e-Tender/LGED/Cum/GOBM/20-21/W-72)</t>
  </si>
  <si>
    <t>20-10-2020.</t>
  </si>
  <si>
    <t>26-12-2020.</t>
  </si>
  <si>
    <t>Master Enterprise
Prop: Md. Kamal Hossan
LAXMANPUR BAZAR, , POST: LAXMANPUR BAZAR, UPAZILA: MONOHARGONJ, DISTRICT: CUMILLA</t>
  </si>
  <si>
    <t xml:space="preserve">Periodic Maintenance of Kharkharia - Safura via Marah,Batkor Road from Ch.00m-1542m Road ID. 419904018 under Monohorganj Upazila, District: Cumilla (e-Tender/LGED/Cum/GOBM/20-21/W-71) </t>
  </si>
  <si>
    <t>Periodic Maintenance of Purnamati Bazar-Abu Taher Bhuiyan House from Ch.00m-413m Road ID. 419185064 under Burichong Upazila, District: Cumilla (e-Tender/LGED/Cum/GOBM/20-21/W-70)</t>
  </si>
  <si>
    <t>07-01-2021.</t>
  </si>
  <si>
    <t xml:space="preserve">Periodic Maintenance of Sinaya-Gungur nadi via Aggapur Mursheda begum H/School Rd from Ch.00m-2100m Road ID. 419184013 under Burichong Upazila, District: Cumilla (e-Tender/LGED/Cum/GOBM/20-21/W-69) </t>
  </si>
  <si>
    <t>M/S K I Builders  
Prop: Anowar Hossain
Bagmara, Lalmatia, Comilla</t>
  </si>
  <si>
    <t xml:space="preserve">Emergency Maintenance of Earth Filling and Protective Work of Laksam Monohorgonj Road ( Miziyapara Culvert) to Atakora Bazar Via Miziyapara Road from Ch.00m-2170m Road ID. 419725049 under Laksham Upazila, District: Cumilla. (e-Tender/LGED/Cum/GOBM/20-21/W-29) </t>
  </si>
  <si>
    <t>06-10-2020.</t>
  </si>
  <si>
    <t>12-12-2020.</t>
  </si>
  <si>
    <t>M/S Ramim Enterprise  
Prop: Md Abdul Hakim
Burichang, Comilla</t>
  </si>
  <si>
    <t>msramimen@gmail.com</t>
  </si>
  <si>
    <t xml:space="preserve">Periodic Maintenance of Kangsanagar Bazar GC- Mohonpur GC Rd from Ch.00m-645m Road ID. 419182008 under Burichong Upazila, District: Cumilla (e-Tender/LGED/Cum/GOBM/20-21/W-68) </t>
  </si>
  <si>
    <t>M/S Nazrul Enterprise  
Prop: Md. Nazrul Islam
Dhirghovumi, B-Para, P.O: 3526
Brahmanpara, Comilla</t>
  </si>
  <si>
    <t>msnazrulent@gmail.com</t>
  </si>
  <si>
    <t>Periodic Maintenance of Uttar chandla-Dadikhola Road from Ch.00m-770m Road ID. 419154020 under Brahmanpara Upazila, District: Cumilla (e-Tender/LGED/Cum/ GOBM/20-21/W-67)</t>
  </si>
  <si>
    <t xml:space="preserve">Periodic Maintenance of Shatshala RHD - Jamtali - Cum tana Nandir par Road from Ch.00m-515m Road ID. 419154055 under Brahmanpara Upazila, District: Cumilla (e-Tender/LGED/Cum/GOBM/ 20-21/W-66) </t>
  </si>
  <si>
    <t>Jamir Hossain  
Prop: Md Jamir Hossain
Brahmanpara, Comilla</t>
  </si>
  <si>
    <t>msjamirhossain@gmail.com</t>
  </si>
  <si>
    <t xml:space="preserve">Periodic Maintenance of Brahman para-Shidlai Bazar via Shidlai UP Office Road from Ch.00m-516m Road ID.419153001 under Brahmanpara Upazila, District: Cumilla (e-Tender/LGED/Cum/ GOBM/20-21/W-65) </t>
  </si>
  <si>
    <t>10-01-2021.</t>
  </si>
  <si>
    <t>M/s Hafeza Enterprese  
Prop: Hafeza Begum
Dokkin Tetabhomi, Horimongol
Brahmanpara, Cumilla.</t>
  </si>
  <si>
    <t>mshafeza01@gmail.com</t>
  </si>
  <si>
    <t>Periodic Maintenance of Pomkara-Agarogram Bazar Road from Ch.00m-1827m Road ID. 419154003 under Brahmanpara Upazila, District: Cumilla (e-Tender/LGED/Cum/GOBM/20-21/W-64)</t>
  </si>
  <si>
    <t>Periodic Maintenance of Madhabpur R&amp;H-Madhabpu B para- Mirpur Road from Ch.00m-920m Road ID. 419154031 under Brahmanpara Upazila, District: Cumilla (e-Tender/LGED/Cum/ GOBM/20-21/W-63)</t>
  </si>
  <si>
    <t>Periodic Maintenance of Dhainnydul-Boradushiya -Deosh Road from Ch.00m-1100m Road ID.419155068 under Brahmanpara Upazila, District: Cumilla (e-Tender/LGED/Cum/ GOBM/20-21/W-62)</t>
  </si>
  <si>
    <t>M/S F.M. Traders  
Prop: Mizanur Rahman Chowdhury
Puran Kadba, Barura, Comilla</t>
  </si>
  <si>
    <t>msfmtraders01@gmail.com</t>
  </si>
  <si>
    <t>Periodic Maintenance of Sonarchar Zalapara-San Naghar Bazar via Chaulaghata dakhinkandi from Ch. 00m-750m Road ID. 419884012 under Meghna Upazila, District: Cumilla (e-Tender/LGED/Cum/ GOBM/20-21/W-61)</t>
  </si>
  <si>
    <t>Widening of Jafargonj GC to Punchpukuria GC Via. Rajamaher Road (Debidwar portion) from Ch.00m-2274m Road ID. 419402009 under Debidwar Upazila, District: Cumilla (e-Tender/LGED/Cum/GOBM/20-21/W-28)</t>
  </si>
  <si>
    <t>07-03-2021.</t>
  </si>
  <si>
    <t>M/S Bits &amp; Bites
Prop: Abduul Matin
Kashipur Pachpukuria
Titas,Cumilla</t>
  </si>
  <si>
    <t>msbitsandbites@gmail.com</t>
  </si>
  <si>
    <t xml:space="preserve">Widening of Saliakandi bazar - Raghunathpur - Khalilabad - Narandia UP. Office(Asmania bazar) Road from Ch.00m-1165m &amp; 3460m-4000m Road ID.419893012 under Titas Upazila, District: Cumilla (e-Tender/LGED/Cum/GOBM/20-21/W-27) </t>
  </si>
  <si>
    <t>30-11-2020.</t>
  </si>
  <si>
    <t>06-03-2021.</t>
  </si>
  <si>
    <t>Periodic Maintenance of Muradpur-Batagashi UPC Road from Ch.00m-2010m Road ID. 419273004 under Chandina Upazila, District: Cumilla (e-Tender/LGED/Cum/GOBM/ 20-21/W-21)</t>
  </si>
  <si>
    <t>08-02-2021.</t>
  </si>
  <si>
    <t>Periodic Maintenance of Alinakibpur Village - Kadra Bazar from Ch.00m-2780m Road ID. 419904070 under Monohorganj Upazila, District: Cumilla (e-Tender/LGED/Cum/GOBM/20-21/W-20)</t>
  </si>
  <si>
    <t>08-03-2021.</t>
  </si>
  <si>
    <t>Periodic Maintenance of Alekhar char GC -Rasul pur GC Via Varasher bazar Road from Ch.2400m-3590m Road ID.419182010 under Burichong Upazila, District: Cumilla (e-Tender/LGED/Cum/GOBM/20-21/W-18)</t>
  </si>
  <si>
    <t>26-01-2021.</t>
  </si>
  <si>
    <t>M/S Mamun Enterprise  
Prop: Md Farid Uddin
Village: Shahebabad, P.O: Shahebabad
P.S: Brahmanpara, Comilla</t>
  </si>
  <si>
    <t>msmamunenterprise16@gmail.com</t>
  </si>
  <si>
    <t>Periodic Maintenance of Shahebabad GC-Kongsanagar GC via Ramnagar bazar Road (Brahmanpara part) from Ch.00m-4350m Road ID.419152007 under Brahmanpara Upazila, District: Cumilla (e-Tender/LGED/Cum/GOBM/20-21/W-17)</t>
  </si>
  <si>
    <t>14-10-2020.</t>
  </si>
  <si>
    <t>20-01-2021.</t>
  </si>
  <si>
    <t>Periodic Maintenance of Barakanda-Sonakanda Road from Ch.00m-840m Road ID. 419884009 under Meghna Upazila, District: Cumilla (e-Tender/LGED/Cum/GOBM/20-21/W-60)</t>
  </si>
  <si>
    <t>Periodic Maintenance of Joynagart Govt Pri School-Moheshkhula Doulat Hossain High School from Ch.00m-1050m Road ID.419884013 under Meghna Upazila, District: Cumilla (e-Tender/LGED/Cum/GOBM/20-21/W-59)</t>
  </si>
  <si>
    <t>M/S Mridha Enterprise  
Prop: Humayun Kabir Mirda
Barakanda, Shibnager,
Meghna, Comilla</t>
  </si>
  <si>
    <t>msmridaenterprise@gmail.com</t>
  </si>
  <si>
    <t>Periodic Maintenance of Manikar Char-Kashipur Road via Karimabad Lastimanika from Ch.00m-210m Road ID.419883002 under Meghna Upazila, District: Cumilla (e-Tender/LGED/Cum/ GOBM/20-21/W-58)</t>
  </si>
  <si>
    <t>12-10-2020.</t>
  </si>
  <si>
    <t>18-12-2020.</t>
  </si>
  <si>
    <t xml:space="preserve">Periodic Maintenance of Kadarduar-Danora road from Ch.00m-1460m Road ID. 419915068 under Lalmai Upazila, District: Cumilla (e-Tender/LGED/Cum/GOBM/20-21/W-57) </t>
  </si>
  <si>
    <t>21-10-2020.</t>
  </si>
  <si>
    <t>27-12-2020.</t>
  </si>
  <si>
    <t>Periodic Maintenance of Atiti - Sasonpar - Singuria Road from Ch.00m-1000m Road ID.419915039 under Lalmai Upazila, District: Cumilla (e-Tender/LGED/Cum/GOBM/20-21/W-56)</t>
  </si>
  <si>
    <t>M/S A F Enterprise 
Prop: Md Akter Hossain
63/78, Bishnopur, Cumilla</t>
  </si>
  <si>
    <t>af.comilla@gmail.com</t>
  </si>
  <si>
    <t xml:space="preserve">Periodic Maintenance of Layamehar to Ismail foundation Road via Kashem Member from Ch.00m-1380m Road ID.419274038 under Chandina Upazila, District: Cumilla (e-Tender/LGED/Cum/ GOBM/20-21/W-55) </t>
  </si>
  <si>
    <t>25-10-2020.</t>
  </si>
  <si>
    <t>30-12-2020.</t>
  </si>
  <si>
    <t>M/S MYMONA ENTERPRISE 
Prop: Md. Roman Hossain
Village: Meshtola, Post: Meshtoli Bazar
Upazila: Chouddagram, District: Cumilla</t>
  </si>
  <si>
    <t>msmymonaenterprise1990@gmail.com</t>
  </si>
  <si>
    <t>Periodic Maintenance of Sujatpur NHW to Gunishkara Mosque Road vis Joynal Abedin House from Ch.00m-530m Road ID. 419315137 under Chouddagram Upazila, District: Cumilla (e-Tender/ LGED/Cum/GOBM/20-21/W-54)</t>
  </si>
  <si>
    <t>M/S Shajalal Mazumder  
Prop: Md Shajalal Mazumder
Village: Mandaria, Post Office: Uttar Padua, Upazila: Chouddagram, District: Cumilla</t>
  </si>
  <si>
    <t>ms.shajalalmazumder75@gmail.com</t>
  </si>
  <si>
    <t>Periodic Maintenance of Narchar- Gazaria-Radhanagar road (Start from Bagoir High School South Side) from Ch.00m-1200m Road ID. 419314075 under Chouddagram Upazila, District: Cumilla (e-Tender/LGED/Cum/ GOBM/20-21/W-53)</t>
  </si>
  <si>
    <t>M/S Tanha Enterprise  
Prop: Mohammed Mosheraf Hossain
Kahinagar, Post: Kashinagar
P.S: Chuddagram, Dist: Comilla</t>
  </si>
  <si>
    <t>mdmosherafhossain@yahoo.com</t>
  </si>
  <si>
    <t>Periodic Maintenance of Ashadia - Suarkhil Road from Ch.00m-850m Road ID. 419315042 Chouddagram Upazila, District: Cumilla (e-Tender/LGED/Cum/ GOBM/20-21/W-51)</t>
  </si>
  <si>
    <t>M/S Poly Enterprise  
Prop: Mohammed Tofayel Ahammad
Village: Bashuara, Post: Utter Padua,
P.S: Chuddagram, Dist: Comilla</t>
  </si>
  <si>
    <t>mohammedtofayil@yahoo.com</t>
  </si>
  <si>
    <t>Periodic Maintenance of Mia bazar Petrol pump- Shiber bazar Road via Suarkhali from Ch.00m-1623m Road ID. 419314094 under Chouddagram Upazila, District: Cumilla (e-Tender/LGED/Cum/ GOBM/20-21/W-50)</t>
  </si>
  <si>
    <t xml:space="preserve">Periodic Maintenance of Santaher - Aktalia(Kobrua) Road from Ch.00m-1045m Road ID. 419314252 under Chouddagram Upazila, District: Cumilla (e-Tender/LGED/Cum/ GOBM/20-21/W-52) </t>
  </si>
  <si>
    <t>Periodic Maintenance of Padua Bazar Hospital-Basuara-Boguir Road from Ch.1710m-3800m Road ID. 419314239 under Chouddagram Upazila, District: Cumilla (e-Tender/LGED/Cum/ GOBM/20-21/W-49)</t>
  </si>
  <si>
    <t>Periodic Maintenance of Nargis Afjal High School to Dakhin Kaser Jame Mosque via Bakhrabad from Ch.135m-1850m Road ID. 419675186 under Adarsha Sadar Upazila, District: Cumilla. (e-Tender/LGED/Cum/GOBM/20-21/W-48)</t>
  </si>
  <si>
    <t>Periodic Maintenance of Kachiatoly Bhuyan bari - Banashoa bridge road via Alekharchor Durgapur Road from Ch.00m-1172m Road ID. 419674034 under Adarsha Sadar Upazila, District: Cumilla (e-Tender/LGED/Cum/GOBM/20-21/W-47)</t>
  </si>
  <si>
    <t>15-10-2020.</t>
  </si>
  <si>
    <t>21-12-2020.</t>
  </si>
  <si>
    <t xml:space="preserve">Periodic Maintenance of Mathabanga UPC (Cenaiya bridge RHD)-Monipur bazar via Gharmora UPC Road from Ch.4741m-7525m Road ID.419543003 under Homna Upazila, District: Cumilla (e-Tender/LGED/Cum/GOBM/20-21/W-15) </t>
  </si>
  <si>
    <t>Periodic Maintenance of Dulalpur GC-Kararkandi-Asadpur Road from Ch.00m-2710m Road ID. 419543004 under Homna Upazila, District: Cumilla (e-Tender/LGED/Cum/ GOBM/20-21/W-14)</t>
  </si>
  <si>
    <t>Periodic Maintenance of Sha sharif degree Collage- Daiyara Bazar Road via Norhoripur Bazar from Ch.00m-2542m Road ID. 419905021under Monohorganj Upazila, District: Cumilla (e-Tender/LGED/Cum/ GOBM/20-21/W-11)</t>
  </si>
  <si>
    <t>M/S. MORSHEDA &amp; SONS  
Prop: Md. Jahangir Alam Bhuiyan
Manikmura Bazar, Ghoramaydan
Nangalkot, Cumilla</t>
  </si>
  <si>
    <t>msmorshedaandsons80@gmail.com</t>
  </si>
  <si>
    <t>Periodic Maintenance of Laksam-Juktikhala GC Road from Ch.00m-4460m Road ID. 419912009 under Lalmai Upazila, District: Cumilla (e-Tender/LGED/Cum/GOBM/20-21/W-10)</t>
  </si>
  <si>
    <t>30-01-2021.</t>
  </si>
  <si>
    <t>Rehabilitation of 3 Nos 625mmx600mm U-Drain Culvert on Shimpur Uzir Digirpar-Cumilla Rasulpur Road at Ch. 172m, 294m &amp; 595m Road ID. 419675228 under Adarsha Sadar Upazila, District: Cumilla (e-Tender/LGED/Cum/GOBM/20-21/W-108)</t>
  </si>
  <si>
    <t>11-10-2020.</t>
  </si>
  <si>
    <t>17-12-2020.</t>
  </si>
  <si>
    <t xml:space="preserve">M/S Monir Enterprise 
Prop: Md Monirul Islam
Chhotara, Comilla
</t>
  </si>
  <si>
    <t xml:space="preserve">Rehabilitation of 3 Nos 625mmx600mm U-Drain Culvert Siber Bazar GC-Sharifpur-Nichintapur Bazar Road at Ch. 1970m, 2075m &amp; 2140m Road ID. 419674074 under Adarsha Sadar Upazila, District: Cumilla (e-Tender/LGED/Cum/GOBM/20-21/W-106) </t>
  </si>
  <si>
    <t>M/S Moslem Uddin Khan  
Prop: Md. Moslem Uddin Khan
Debidwar, cumilla</t>
  </si>
  <si>
    <t>msmoslemuddinkhan@gmail.com</t>
  </si>
  <si>
    <t>Rehabilitation of 3nos U-Drain on Kangsanagar Bazar GC- Mohonpur GC Road at Ch.290m, 480m and 637m Road ID. 419182008 under Burichong Upazila, District: Cumilla (e-Tender/LGED/Cum/GOBM/20-21/W-105)</t>
  </si>
  <si>
    <t>Abid Builders  
Prop: Nargis Sultana
Binnondiarchar, Mainamati Bazar
Burichang, Cumilla</t>
  </si>
  <si>
    <t>abidbuilders19@gmail.com</t>
  </si>
  <si>
    <t>Rehabilitation of 3nos 625mmx600mm U-Drain on Mokam UP Office-Abidpur Bazar Rd via Mitholma at Ch.162m, 759m and 1100m Road ID.419183011 under Burichong Upazila, District: Cumilla (e-Tender/LGED/Cum/GOBM/20-21/W-104)</t>
  </si>
  <si>
    <t>M/s Pranta Enterprise  
Prop: Md Mahabubur Rahman
Burichong, Cumilla</t>
  </si>
  <si>
    <t>msprantaen@gmail.com</t>
  </si>
  <si>
    <t>Rehabilitation of 625mm x 600mm U-Drain on Comilla - B.Para R&amp;H (Starting from Miar bazar) - nanuar Bazar Road at Ch.1323m Road ID. 419184144 under Burichong Upazila, District: Cumilla (e-Tender/LGED/Cum/GOBM/20-21/W-103)</t>
  </si>
  <si>
    <t>18-10-2020</t>
  </si>
  <si>
    <t>Rehabilitation of 1x2.00 x 2.00m RCC Box Culvert on Chaygoria-Balikhara Gumti Embankment Road at Ch.1230m Road ID. 419184037 under Burichong Upazila, District: Cumilla (e-Tender/LGED/Cum/GOBM/20-21/W-102)</t>
  </si>
  <si>
    <t>Rehabilitation of 2Nos 625mmx600mm U-Drain Culvert on Alekhar char GC -Rasul pur GC Via Varasher bazar Road at Ch.2673m and 2995m Road ID. 419182010 under Burichong Upazila, District: Cumilla (e-Tender/LGED/Cum/GOBM/20-21/W-101)</t>
  </si>
  <si>
    <t>M/S. Khan &amp; Brothers  
Prop: Md Sohel Ahammed Khan
Kangshanagar, Burichong, Cumilla</t>
  </si>
  <si>
    <t>soheldct@gmail.com</t>
  </si>
  <si>
    <t>Rehabilitation of 1x2.00 x 2.00m RCC Box Culvert on Alekhar char GC -Rasul pur GC Via Varasher bazar Road at Ch.706m Road ID. 419182010 under Burichong Upazila, District: Cumilla (e-Tender/LGED/Cum/GOBM/20-21/W-100)</t>
  </si>
  <si>
    <t>M/S LOTUS ENTERPRISE  
Prop: Monjur Morshed Bhuiyan
308, Bhuiyan house
Chotora, Cumilla</t>
  </si>
  <si>
    <t>mml.comilla@gmail.com</t>
  </si>
  <si>
    <t>Rehabilitation of 1x3.50 x 3.00m RCC Box Culvert on Jafargang UPC (Hossainpur R&amp;H) - Bakarsher bazar Road at Ch.9600m Road ID. 419403008 under Debidwar Upazila, District: Cumilla (e-Tender/LGED/Cum/GOBM/20-21/W-99)</t>
  </si>
  <si>
    <t>M/S. Alam Agro  
Prop: Md Mafauz Alam
Village: Bishobag, Post: Meshtali Bazar
Upazila: Chouddagram, District: Comilla</t>
  </si>
  <si>
    <t>ms.alamagro1978@gmail.com</t>
  </si>
  <si>
    <t>Rehabilitation of 1x4.50 x 4.00 RCC Box Culvert on Jafargang UPC (Hossainpur R&amp;H) - Bakarsher bazar Road at Ch.8700m Road ID. 419403008 under Debidwar Upazila, District: Cumilla (e-Tender/LGED/Cum/GOBM/20-21/W-98)</t>
  </si>
  <si>
    <t>05-10-2020.</t>
  </si>
  <si>
    <t>11-12-2020.</t>
  </si>
  <si>
    <t>M/S Omar Traders  
Prop: Mrs Jasmin Akter
Moharong, Chandina, Cumilla</t>
  </si>
  <si>
    <t>msomartraders@gmail.com</t>
  </si>
  <si>
    <t>Rehabilitation of 1x3.50 x 3.50m RCC Box Culvert on Jafargang UPC (Hossainpur R&amp;H) - Bakarsher bazar Road at Ch.8550m Road ID. 419403008 under Debidwar Upazila, District: Cumilla (e-Tender/LGED/Cum/GOBM/20-21/W-97) Tender ID: 487590</t>
  </si>
  <si>
    <t>M/S SUMON ENTERPRISE  
Prop: Md. MASHIUR RAHMAN
Newmarket, Debidwar, Comilla</t>
  </si>
  <si>
    <t>mashiursumonbd@gmail.com</t>
  </si>
  <si>
    <t>Rehabilitation of 1x3.00 x 2.50m RCC Box Culvert on Jafargang UPC (Hossainpur R&amp;H) - Bakarsher bazar Road at Ch.8330m Road ID. 419403008 under Debidwar Upazila, District: Cumilla (e-Tender/LGED/Cum/GOBM/20-21/W-96)</t>
  </si>
  <si>
    <t>M/S TANIA ENTERPRISE 
Prop: Mohammad Sha Alam
Dewra, Barura, Cumilla</t>
  </si>
  <si>
    <t>msa.barura@gmail.com</t>
  </si>
  <si>
    <t xml:space="preserve">Rehabilitation of 1x1.50 x 1.50m RCC Box Culvert on Solapukuria-Gamarua Master Bari Road at Ch.1350m Road ID. 419095029 under Barura Upazila, District: Cumilla (e-Tender/LGED/Cum/ GOBM/20-21/W-95) </t>
  </si>
  <si>
    <t>19-10-2020.</t>
  </si>
  <si>
    <t>M/S ESTERN CONSTRUCTION 
Prop: Md Abdul Karim Mozumder
Post: Zodda Bazar, Upazilla: Nangalkot
District: Comilla</t>
  </si>
  <si>
    <t>mseasternconstruction68@gmail.com</t>
  </si>
  <si>
    <t>Rehabilitation of 1x4.00mx5.00m RCC Box Culvert on Chitoshiy Rly. Station-Barura via Janora Road at Ch.18650m Road ID. 419092002 under Barura Upazila, District: Cumilla (e-Tender/LGED/Cum/GOBM/20-21/W-94)</t>
  </si>
  <si>
    <t xml:space="preserve">Rehabilitation of 0.90 x 0.90m RCC Box Drain on Chitoshiy Rly. Station-Barura via Janora Road at Ch.18546m Road ID. 419092002 under Barura Upazila, District: Cumilla (e-Tender/LGED/Cum/ GOBM/20-21/W-93) </t>
  </si>
  <si>
    <t>M/S Dipta Enterprise 
Prop: Nargeis Akter
Deora, Barura, Cumilla</t>
  </si>
  <si>
    <t>msdiptaenterprise1@gmail.com</t>
  </si>
  <si>
    <t xml:space="preserve">Rehabilitation of 0.90 x 0.90m RCC Box Drain on Dakshin Khoshbash UP Office -Khoshbash bazar Road at Ch.2550m Road ID. 419093001 under Barura Upazila, District: Cumilla (e-Tender/LGED/Cum/GOBM/20-21/W-92) </t>
  </si>
  <si>
    <t>24-11-2020.</t>
  </si>
  <si>
    <t>M/S Nadim Nayem Bangladesh Agency 
Prop: Md Omur Faruk
Monshasan Master Bari, Sharat Nagar
Sadar, Comilla</t>
  </si>
  <si>
    <t>msnadimnayemba@gmail.com</t>
  </si>
  <si>
    <t>Rehabilitation of 0.90 x 0.90m RCC Box Drain on Dakshin Khoshbash UP Office -Khoshbash bazar Road at Ch.2300m Road ID. 419093001 under Barura Upazila, District: Cumilla (e-Tender/LGED/Cum/ GOBM/20-21/W-91)</t>
  </si>
  <si>
    <t>M/S Nadim Nayem Bangladesh Agency 
Prop: Md Omur Faruk
Monshasan Master Bari, Sharat Nagar Sadar, Comilla</t>
  </si>
  <si>
    <t xml:space="preserve">Rehabilitation of 0.90 x 0.90m RCC Box Drain on Barura Upazilla HQ-Rammohon Bazar Road at Ch.4230m Road ID. 419092011 under Barura Upazila, District: Cumilla (e-Tender/LGED/Cum/ GOBM/20-21/W-90) </t>
  </si>
  <si>
    <t>M/S Sabuj Enterprise 
Prop: Md Rafiqul Islam
Latifpur, Barura Bazar, Comilla</t>
  </si>
  <si>
    <t>mssabujenterprise01@gmail.com</t>
  </si>
  <si>
    <t>Rehabilitation of 1x3.00 x 3.00m RCC Box Culvert on Barura Upazilla HQ-Rammohon Bazar Road at Ch.1600m Road ID. 419092011 under Barura Upazila, District: Cumilla (e-Tender/LGED/Cum/ GOBM/20-21/W-89)</t>
  </si>
  <si>
    <t>02-01-2021.</t>
  </si>
  <si>
    <t>NUR CONSTRUCTION AND CONSULTANT  
Prop: Md. Md Nurul Islam
Debidwar pourashava
Debidwar, cumilla</t>
  </si>
  <si>
    <t>nislam3357@gmail.com</t>
  </si>
  <si>
    <t>Emergency Maintenance of Earth Filling and Protective Work of Mokam UP Office-Pachkitta Bazar Rd from Ch.500m-2200m Road ID. 419183008 under Burichong Upazila, District: Cumilla (e-Tender/LGED/Cum/GOBM/20-21/W-88)</t>
  </si>
  <si>
    <t>M/S. Nusrat Enterprise  
Prop: Md Abdur Rouf Khan Shahin
Razapur Shongkuchile Bazar
Burichong, Comilla</t>
  </si>
  <si>
    <t>nusratenterprise1965@gmail.com</t>
  </si>
  <si>
    <t>Emergency Maintenance of Earth Filling and Protective Work of Fatahabadh UPC - Fatahabadh Bazar (Sultanpur madrasha) Road from Ch.330m-3432m Road ID. 419403018 under Debidwar Upazila, District: Cumilla (e-Tender/LGED/Cum/GOBM/20-21/W-87)</t>
  </si>
  <si>
    <t>M/S Mithila Tradng Corporation  
Prop: Mohammed Sohel Shamed
College Road, Barura, Comilla</t>
  </si>
  <si>
    <t xml:space="preserve">Emergency Maintenance of Earth Filling and Protective Work of Debidwar GC to Dulalpur GC via. Abdullapur Road (Debidwar Portion) from Ch.9395m-10435m Road ID. 419402008 under Debidwar Upazila, District: Cumilla (e-Tender/LGED/Cum/GOBM/20-21/W-86) </t>
  </si>
  <si>
    <t>17-11-2020.</t>
  </si>
  <si>
    <t>M/S. RIMON ENTERPRISE 
Prop: Lutfur Rahman Babul
Latif Bhuiyan Manson, Collage Road
Debidwar, Cumilla</t>
  </si>
  <si>
    <t>ms.rimonenterprise13@gmail.com</t>
  </si>
  <si>
    <t xml:space="preserve">Emergency Maintenance of Earth Filling and Protective Work of Panuarpool RHD-Eliotgonj GC Road from Ch.4595m-10295m Road ID. 419812004 under Muradnagar Upazila, District: Cumilla (e-Tender/LGED/Cum/GOBM/20-21/W-85) </t>
  </si>
  <si>
    <t>07-10-2020.</t>
  </si>
  <si>
    <t>13-11-2020.</t>
  </si>
  <si>
    <t>Md Mofizul Islam Khan 
Prop: Md Mofizul Islam Khan
147/ka,mofiz Monzil, Bishnopur
Adarsha sadar, comilla</t>
  </si>
  <si>
    <t>mofizul188@gmail.com</t>
  </si>
  <si>
    <t>Emergency Maintenance of Earth Filling and Protective Work of Gunti - Bangla Bazar Road.( Laksam Part) Road from Ch.00m-2640m Road ID. 419725031 under Laksham Upazila, District: Cumilla (e-Tender/LGED/Cum/GOBM/20-21/W-84)</t>
  </si>
  <si>
    <t>08-10-2020.</t>
  </si>
  <si>
    <t>14-11-2020.</t>
  </si>
  <si>
    <t xml:space="preserve">M/S ESTERN CONSTRUCTION 
Prop: Md Abdul Karim Mozumder
Post: Zodda Bazar, Upazilla: Nangalkot
District: Comilla
</t>
  </si>
  <si>
    <t>Emergency Maintenance of Earth Filling and Protective Work of Sreeyang bazar(Golderbari) - Noapara Road from Ch.00m-1325m Road ID. 419724031 under Laksham Upazila, District: Cumilla (e-Tender/LGED/Cum/GOBM/20-21/W-83</t>
  </si>
  <si>
    <t>27-11-2020.</t>
  </si>
  <si>
    <t xml:space="preserve">Emergency Maintenance of Earth Filling and Protective Work of Pashagi - Sakra bazar via Alice bazar Road from Ch.1050m-1633m Road ID. 419724002 under Laksham Upazila, District: Cumilla (e-Tender/LGED/Cum/GOBM/20-21/W-82) </t>
  </si>
  <si>
    <t xml:space="preserve">Emergency Maintenance of Earth Filling and Protective Work of Mohammad pur Sheak Rasel Club (Upazila road to Lakshimpur road from Ch.00m-912m Road ID. 419725056 under Laksham Upazila, District: Cumilla (e-Tender/LGED/Cum/GOBM/20-21/W-81) </t>
  </si>
  <si>
    <t xml:space="preserve">Emergency Maintenance of Earth Filling and Protective Work of Gobindopur UP office - Gobindapur jorpol bazar via Betihati Rd from Ch.00m-725m Road ID. 419724012 under Laksham Upazila, District: Cumilla (e-Tender/LGED/Cum/GOBM/20-21/W-80) </t>
  </si>
  <si>
    <t>Emergency Maintenance of Earth Filling and Protective Work of Azgara UPC- Fulgaon bazar Road from Ch.00m-1640m Road ID. 419723021 under Laksham Upazila, District: Cumilla (e-Tender/LGED/Cum/GOBM/20-21/W-79)</t>
  </si>
  <si>
    <t>M/S Afruza Trade International 
Prop: Md. Imam Hossen Mojumder
Shreefolia Bazar, Paria
Nangalkot, Cumilla</t>
  </si>
  <si>
    <t>epostperiya@gmail.com</t>
  </si>
  <si>
    <t xml:space="preserve">Emergency Maintenance of Earth Filling and Protective Work of Amdoar RHD-Norpaty RHD road from Ch.00m-500m Road ID. 419724005 under Laksham Upazila, District: Cumilla (e-Tender/LGED/Cum/GOBM/20-21/W-78) </t>
  </si>
  <si>
    <t>M/S. Tie Stone
Prop: Mohammed Bahadur
Sarker Monjil, Jawtala
Adarsha Sadar, Comilla</t>
  </si>
  <si>
    <t>mohammedbahadur877@yahoo.com</t>
  </si>
  <si>
    <t>Emergency Maintenance of Earth Filling and Protective Work of Chandina- Dollai Nowabpur Road from Ch. 9218m-17970m Road ID. 419272001 under Chandina Upazila, District: Cumilla (e-Tender/LGED/Cum/GOBM/20-21/W-46)</t>
  </si>
  <si>
    <t>Emergency Maintenance of Earth Filling and Protective Work of Laksam Upazilla HQ-Chitoshi RHD(Moulana bazar) via Sreeyang Road from Ch.8000m-12000m Road ID. 419722005 under Laksham Upazila, District: Cumilla (e-Tender/LGED/Cum/GOBM/20-21/W-30)</t>
  </si>
  <si>
    <t xml:space="preserve">M/S R-TA Enterprise
Prop: Md Abul Hossain Choton
31, Bishnopur, Moulovi Para
Adarsha Sadar, Cumilla
</t>
  </si>
  <si>
    <t>abulhossansoton@yahoo.com</t>
  </si>
  <si>
    <t xml:space="preserve">Widening of Nangalkot (Omarganj bazar)-Tuguria RHD Road from Ch.00m-2888m Road ID. 419872007 under Nangalkot Upazila, District: Cumilla (e-Tender/LGED/Cum/GOBM/20-21/W-22) </t>
  </si>
  <si>
    <t>29-11-2020.</t>
  </si>
  <si>
    <t>24-02-2021.</t>
  </si>
  <si>
    <t xml:space="preserve">MS. Ahmed Enterprise
Prop. Md. Hossain Ahmed 
Main Road, Ramgonj Bazar Ramgonj, Laksmipur
</t>
  </si>
  <si>
    <t>ms.ahmedenterprise@yahoo.com</t>
  </si>
  <si>
    <t xml:space="preserve">Emergency Maintenance of Gobindopur-Uttarda-Nawty Road by Earth Work form Ch. 00m-6058m Road ID. 419723012 under Laksham Upazila, District: Cumilla (e-Tender/LGED/Cum/GOBM/20-21/W-07) </t>
  </si>
  <si>
    <t>26-11-2020.</t>
  </si>
  <si>
    <t>02-04-2021.</t>
  </si>
  <si>
    <t>PC &amp; R-TA Enterprise &amp; MMS (JV)
Md. Shahjahan, Hazi Bari, Dharmapur (West Chowmohony) , Adarsho Sadar, Cumilla-3500</t>
  </si>
  <si>
    <t>pcrtammsjvca@gmail.com</t>
  </si>
  <si>
    <t>Periodic Maintenance of Panuarpool RHD-Eliotgonj GC Road from Ch. 00m-4595m (Road ID. 419812004) under Muradnagar Upazila, District: Cumilla. (e-Tender/LGED/Cum/GOBM/20-21/W-02)</t>
  </si>
  <si>
    <t>01-10-2020.</t>
  </si>
  <si>
    <t>M/S Md. Shahjahan, Hazi Bari, Dharmapur (West Chowmohony) , Adarsho Sadar, Cumilla-3500</t>
  </si>
  <si>
    <t>msmdshahjahan@gmail.com</t>
  </si>
  <si>
    <t>M/S R-TA Enterprise, 31, Bishnopur, Moulovi Para, Adarsha Sadar, Cumilla.</t>
  </si>
  <si>
    <t>Pioneer Construction, 351, Newaz mansition, Badurtala, Cumilla.</t>
  </si>
  <si>
    <t>islamsirajul409@yahoo.com</t>
  </si>
  <si>
    <t xml:space="preserve">Periodic Maintenance of Kutumbapur NHW-Dollai Nowabpur GC via Kaliarchar Bazar Road from Ch. 6383m - 11440m (Road ID. 419272006) under Chandina Upazila, District: Cumilla (e-Tender/LGED/Cum/GOBM/20-21/W-01) </t>
  </si>
  <si>
    <t>17-09-2020.</t>
  </si>
  <si>
    <t>23-01-2021.</t>
  </si>
  <si>
    <t>M/S H KABIR ENTERPRISE
Prop: Md Humayun Kabir
Kashipur, Bijoypur
Sadar South, Cumilla</t>
  </si>
  <si>
    <t>hkabir.enterprise@gmail.com</t>
  </si>
  <si>
    <t xml:space="preserve">(a) Improvement of Jamura-Badarpur-Dhaksin Durdapur-Road at Ch. 00-1904m (Road ID#419915176) (Salvage Tk=3,16,987) union:Bholain South (b) Improvement of Parul-Chorbaria via Hapania Road at Ch. 1250-2390m (Road ID#419915024) (Salvage Tk=5,40,512) union: Perul North under Upazila: Lalmi, District: Cumilla (RIDP(CBC)/C-W346) </t>
  </si>
  <si>
    <t>RIDP(CBC)</t>
  </si>
  <si>
    <t>18-05-2020.</t>
  </si>
  <si>
    <t>27-03-2021.</t>
  </si>
  <si>
    <t xml:space="preserve">M/s Liberty Traders
Prop: F M Manirul Hoque
Vill: Dhaker Gaon, P.O: Hasanpur College-3516
P.S: Daudkandi, Dist: Comilla
</t>
  </si>
  <si>
    <t xml:space="preserve">(a) Improvement of Sambardia - Uzardia Road (Ch.1500-2500m) (Road ID#419364023) (b) Improvement of Chawdurypara - Bawria via Narandia Road (Ch.00-1000m) (Road ID#419364021) under Upazila: Daudkandi, District: Cumilla (RIDPCBC/C-W378) </t>
  </si>
  <si>
    <t>12-01-2020.</t>
  </si>
  <si>
    <t>18-01-2021</t>
  </si>
  <si>
    <t>M/S MA Zaher - M/S Abul Kashem Bricks (JV)
Bagmara Bazar, South Sadar, Cumilla</t>
  </si>
  <si>
    <t>mazakbjv@gmail.com</t>
  </si>
  <si>
    <t>a.Improvement of Askamta-Hargila-Via Ujaniya Mataincot Road. (Ch. 00-1550m)(Road ID. 419915134).b. Improvement of Dulatpur-Rahman bari to Katalia via Halodia madrasha road. (Ch. 1750-2000m)(Road ID. 419915065) under Lalmai Upazila Dist.: Cumilla. [Total Salvage Cost. 2,12,800.00 Tk] (RIDPCBC/C-W380)</t>
  </si>
  <si>
    <t>19-02-2020.</t>
  </si>
  <si>
    <t>M/S Abul Kashem Bricks, Bagmara Bazar, Lalmai, Cumilla.</t>
  </si>
  <si>
    <t>mskasembricks@gmail.com</t>
  </si>
  <si>
    <t>M/S MA Zaher , Mollika, 250, West bagichagoan, Cumilla</t>
  </si>
  <si>
    <t>MFT-MME (JV)
Village: Chatini, Post: Khironshal Bazar
PS: Chouddagram, Dist: Comilla</t>
  </si>
  <si>
    <t>olimamoni@gmail.com</t>
  </si>
  <si>
    <t>ai Improvement of Shantirbazar-Pipodda Road Ch. 1720-3310m Road ID419874130 Salvage Tk 39794/- aii Construction of 425m Protective Work on the same road b Improvement of LakkhiPadua-Sufua Bazar Road Ch. 00-1358m Road ID419874131 Salvage Tk 363505/-( RIDP(CBC)/C-W373)</t>
  </si>
  <si>
    <t>15-04-2020.</t>
  </si>
  <si>
    <t>21-02-2021.</t>
  </si>
  <si>
    <t>M/S Fatema Traders, Village: Chatiani, Post: Khironshal Bazar, P.S: Chouddagram, Dist: Cumilla.</t>
  </si>
  <si>
    <t>oliahamedmazumder@yahoo.com</t>
  </si>
  <si>
    <t>M/S. Mamoni Enterprise, Boxgonj Bazar, Nangalkot, Comilla</t>
  </si>
  <si>
    <t>mamonienterprise2014@gmail.com</t>
  </si>
  <si>
    <t>M/S Arsad &amp; Sons
Prop: Mohammad Abul Kalam
423,424, Artisan, Kasba House, 1-C
Ranir Digher Par, Cumilla</t>
  </si>
  <si>
    <t>kalamazad234@yahoo.com</t>
  </si>
  <si>
    <t>Periodic Maintenance Widening &amp; Rehabilitation of Bagmara - Doulatpur - Merkot - Tongirpar RHD Road at Ch. 00-4743m ID No.- 419912008 under Lalmai Upazila Cumilla District (RIDPCBC/C-M206)</t>
  </si>
  <si>
    <t>17-02-2020.</t>
  </si>
  <si>
    <t>31-09-2020.</t>
  </si>
  <si>
    <t>Periodic Maintenance Widening &amp; Rehabilitation of Gonti-Metalla Road at Ch. 2195-4700m &amp; Ch. 6830-8416m ID No. 419913027 under Lalmai Upazila Cumilla District (RIDP(CBC)/C-M208)</t>
  </si>
  <si>
    <t>Pioneer Construction
Prop: Mohammed Sirajul Islam
351, Newaz mansition, Badurtala, Cumilla</t>
  </si>
  <si>
    <t>Periodic Maintenance [Rehabilitation] of Burichang GC-Rampur Post Office [R&amp;H] Road at Ch. 00-2860m &amp; 4334-5829m [Road ID. 419182001] under Burichang Upazila District Cumilla (RIDP(CBC)/C-M209)</t>
  </si>
  <si>
    <t>20-05-2020.</t>
  </si>
  <si>
    <t>M/S R-TA Enterprise &amp; M/s. Shobuj and Brothers
Middle Ashrafpur
Sadar Dhakkin, Cumilla</t>
  </si>
  <si>
    <t>rtamsbjv@gmail.com</t>
  </si>
  <si>
    <t>Improvement of Jorepushkorini-Fazilpur-Chamber bazar Road Ch. 00-1815m Road ID419914074 Salvage Tk 4254217/- under Upazila Sadar Dakshin District Cumilla (RIDPCBC/C-W357)</t>
  </si>
  <si>
    <t>26-05-2020.</t>
  </si>
  <si>
    <t>09-10-2020.</t>
  </si>
  <si>
    <t>M/S Shobuj And Brothers, Middle, Ashrafpur, Sadar Dhakin, Comilla</t>
  </si>
  <si>
    <t>msshobujandbrothers@gmail.com</t>
  </si>
  <si>
    <t xml:space="preserve">PC &amp; R-TA Enterprise &amp; MAE (JV)
Mataber Kandi
Meghna, Cumilla
</t>
  </si>
  <si>
    <t>pcrtaenterprisemae@gmail.com</t>
  </si>
  <si>
    <t xml:space="preserve">Construction of 36.00 meter Long RCC Girder Bridge on Balurchar- Kurarghat Bridge via Bramanchar Nawaghaw Road at Ch. 500m [Road ID: 419884011] under Meghna Upazila District Cumilla (RIDP(CBC)/ C-BW18) </t>
  </si>
  <si>
    <t>26-09-2021.</t>
  </si>
  <si>
    <t>M/S MAA ENTERPRISE, Mataber Kandi, Megna, Comilla</t>
  </si>
  <si>
    <t>msme.comilla@gmail.com</t>
  </si>
  <si>
    <t>M/S Salim Enterprise
Prop: Shamsur Rahman
Chandanpur Bazar
Meghna, Cumilla</t>
  </si>
  <si>
    <t>mssalimenterprise02@gmail.com</t>
  </si>
  <si>
    <t>Improvement of Badhanathpur Baythurnoor Zama Mosque - Shibnagar GPS via Battola Bazar Road ch. 00-825m [Road ID: 419885044) under Meghna Upazila District Cumilla (RIDP(CBC)/C-W201)</t>
  </si>
  <si>
    <t>24-03-2020.</t>
  </si>
  <si>
    <t>30-09-2020.</t>
  </si>
  <si>
    <t>M/S Mannan Enterprise
Prop:  Abdul Mannan
Barura, Cumilla</t>
  </si>
  <si>
    <t>msmannanenterprise01@yahoo.com</t>
  </si>
  <si>
    <t>Improvement of Jaora Village-Shaikchail Road (Ch.00-640m) (Road ID. 419904055) under Upazila: Monohargonj, District: Cumilla (RIDP(CBC)/C-W267)</t>
  </si>
  <si>
    <t>08-04-2020.</t>
  </si>
  <si>
    <t>14-02-2021.</t>
  </si>
  <si>
    <t>M/S Madina Construction - M/S Fatema Traders (JV)
Village: Chatiani, Post: Khironshal Bazar
P.S: Chouddagram, Dist: Comilla</t>
  </si>
  <si>
    <t>olimadina60@gmail.com</t>
  </si>
  <si>
    <t>(a) Improvement of Madhabpur-Shalukia via Sreefolia GC Road (Ch. 00-2185m) (Road ID:419874106) (b) Improvement of Doulatpur-Jorpukuria Road (Ch. 580-2322m) (Road ID:419874101) (Salvage Tk=1,23,730/-) (c) Improvement of Satbaria Meherbag via Topoban Road (Meherbag-Topoban School Connecting Road) Road (Ch. 1657-2187m) (Road ID:419874079 New ID#419873031) under Upazila: Nangalkot, District: Cumilla (RIDP(CBC)/C-W370)</t>
  </si>
  <si>
    <t>21-04-2021.</t>
  </si>
  <si>
    <t>M/S Madina Construction, Dalua Bazar, Nangalkot, Comilla.</t>
  </si>
  <si>
    <t>ms.madinaconstruction@gmail.com</t>
  </si>
  <si>
    <t>M/S M A Kader
Prop: Md. Abdul Kader
Mokimabad, Hajigonj
Chandpur.</t>
  </si>
  <si>
    <t>Improvement of Bhaukshar-Mudaffargonj Road at Ch. 388-1092m Road ID. 419045124 under Barura Upazila. District. Cumilla (RIDP(CBC)/C-W272)</t>
  </si>
  <si>
    <t>Madina Engineering &amp; Construction
Prop:  Mohammed Zakir Hossain
Nather petua, Monohargong, Cumilla</t>
  </si>
  <si>
    <t>zk.zakir19@gmail.com</t>
  </si>
  <si>
    <t>Improvement of Borolla Bazar - Munshirhat GC Rd. Ch. 1000-1500m [Road ID. 419904075] under Monohorganj Upazila District Cumilla (RIDP(CBC)/ C-W142)</t>
  </si>
  <si>
    <t>19-04-2020.</t>
  </si>
  <si>
    <t>M/S Richi Enterprise
Prop: M I Faruque
Krishnanagar, Adarsha Sadar
Comilla</t>
  </si>
  <si>
    <t>msrichienterprise@gmail.com</t>
  </si>
  <si>
    <t>Improvement of Lalmai Collage-Sara bazar Road at Ch. 00-1500m Road ID. 419914081 under Sadar Sakshin Upazila District. Cumilla (RIDPCBC/C-W384)</t>
  </si>
  <si>
    <t>13-04-2020.</t>
  </si>
  <si>
    <t>19-12-2020.</t>
  </si>
  <si>
    <t xml:space="preserve">M/S Ramim Enterprise
Prop: Md Abdul Hakim
Burichang, Cumilla
</t>
  </si>
  <si>
    <t>Improvement of Burichang Kalikapur Thana Road Haripur-Khodaidhuali Road. Ch. 00-500m Road ID. 419185032 under Burichang Upazila Cumilla District. (RIDP(CBC)/C-W248)</t>
  </si>
  <si>
    <t>18-01-2021.</t>
  </si>
  <si>
    <t>M/S Samiha Enterprise
Prop: Amir Hossain
Razzak Market, T&amp;T Road
Bancharampur, Brahmanbaria</t>
  </si>
  <si>
    <t>mssamihaenterprise06@gmail.com</t>
  </si>
  <si>
    <t>Improvement of Panchgachia bazar - Nayair Bazar via Maruka UP Office Road Ch.1000-1850m Road ID419363014 under Upazila Daudkandi District Cumilla (RIDPCBC/C- W259)</t>
  </si>
  <si>
    <t xml:space="preserve">M/S H KABIR ENTERPRISE
Prop: Md Humayun Kabir
Kashipur, Bijoypur
Sadar South, Cumilla
</t>
  </si>
  <si>
    <t xml:space="preserve">Periodic Maintenance (Widening and Rehabilitation) of Bagmara-Changahata-Pickpara Road at Ch. 00-4450m. [ID No.- 419912006] under Lalmai Upazila Cumilla District (RIDPCBC/C-M207) </t>
  </si>
  <si>
    <t>11-10-2021.</t>
  </si>
  <si>
    <t xml:space="preserve">M/S Bandhan Enterprise
Prop: Md. Didar Ahamed
Village: Gobindapur, Post: Gobindapur
Upazila: Meghna, District: Cumilla
</t>
  </si>
  <si>
    <t>msbandhanenterprise@gmail.com</t>
  </si>
  <si>
    <t>Improvement of Tulatali Bazar - Ramprasader Char Road Ch. 00-600m [Road ID: 419884043) under Meghna Upazila District Cumilla. (RIDP CBC/C-W261)</t>
  </si>
  <si>
    <t xml:space="preserve">M/S Zaman Traders 
Prop: Mostafa Zaman Liton
Lagnashar Bazar, Post: Lagnashar Bazar
P.S: Barura, District: Cumilla
</t>
  </si>
  <si>
    <t>z_liton@yahoo.com</t>
  </si>
  <si>
    <t>(a) Periodic Maintenance (Rehabilitation) of Dakhin Shilmuri UP Office-Bataichari bazar Road at Ch. 00-4263m (Road ID#419093007) (Salvage Tk=4,13,087/-) (b) Periodic Maintenance (Widening &amp; Rehabilitation) of Barura GC (Hurua)-Bhabanipur UP Office Road at Ch. 00-3570m (Road ID#419093014) (Salvage Tk=4,69,692/-)under Upazila: Barura, District: Cumilla (RIDP(CBC)/C-M188)</t>
  </si>
  <si>
    <t>22-06-2020.</t>
  </si>
  <si>
    <t>28-05-2021.</t>
  </si>
  <si>
    <t xml:space="preserve">M/S Sayed Ali
Prop: Ramijul Islam
Burichang Bazar
Burichang, Cumilla
</t>
  </si>
  <si>
    <t>ms.sayedali01@gmail.com</t>
  </si>
  <si>
    <t xml:space="preserve">Improvement of Nagaish Bazar-Bagra Bazar Road. (Ch. 00-1000m) (Road ID. 419154004) under Brahmanpara Upazila Dist.: Cumilla. [Total Salvage Cost. 5,13,077.00 Tk] (RIDP(CBC)/C-W383) </t>
  </si>
  <si>
    <t>10-06-2020.</t>
  </si>
  <si>
    <t>16-12-2020.</t>
  </si>
  <si>
    <t>M/S Zaman Traders 
Prop: Mostafa Zaman Liton
Lagnashar Bazar, Post: Lagnashar Bazar
P.S: Barura, District: Cumilla</t>
  </si>
  <si>
    <t xml:space="preserve">(a) Improvement of Rammohon GC-Jangalia Road at Ch. 500-1500m (Road ID#419094082) (b) Improvement of Shoilkhali BC Road-Narindrapur Bridge Road at Ch. 00-1000m (Road ID#419094075) (c) Improvement of Dimdul Khalpar-Jugipukuria Road at Ch. 00-733m &amp; 910-1027m (Road ID#419094028) under Upazila: Barura, District: Cumilla  (RIDP(CBC)/C-W366) </t>
  </si>
  <si>
    <t>28-08-2021.</t>
  </si>
  <si>
    <t>M/S ARMAN DIGITAL OTOBI FURNITURE
Prop: MD ABUL KALAM AZAD
CHANDINA ROAD
DEBIDWER, COMILLA</t>
  </si>
  <si>
    <t>armandigitalotibifurniture@gmail.com</t>
  </si>
  <si>
    <t>Periodic Maintenance of Nabipur-Rasulpur Road at Ch. 400-2850m (Road ID. 419813011) under Muradnagar Upazila, District: Cumilla (RIDP(CBC)/C-M198)</t>
  </si>
  <si>
    <t>21-09-2020.</t>
  </si>
  <si>
    <t>27-01-2021.</t>
  </si>
  <si>
    <t>M/S LOTUS ENTERPRISE
Prop: Monjur Morshed Bhuiyan
308, Bhuiyan house
Chotora, Cumilla</t>
  </si>
  <si>
    <t>Improvement of Norpati bazar(Boro Mosque) - Jogipara Road at Ch.00-1250m (Road ID.419724039) (Salvage Cost. Tk.363954/- under Upazila : Laksham, District: Cumilla. (RIDP(CBC)/C-W363)</t>
  </si>
  <si>
    <t>13-08-2020.</t>
  </si>
  <si>
    <t>19-04-2021.</t>
  </si>
  <si>
    <t>M/S. EASHAN ENTERPRISE
Prop: HAJI MD. GUISH UDDIN
SON OF LATE: HAJI ABDUS SAMAD MIAH, HAJI NURJAHAN BEGUM "SAMAD MANSION" VILLAGE: DEBIDWAR, P/O: DEBIDWAR, UPAZILA: DEBIDWAR, DISTRICT: COMILLA</t>
  </si>
  <si>
    <t>eashan.enterprise@yahoo.com</t>
  </si>
  <si>
    <t>Improvement of Dayiapara - Charmohammadi (Nilkoti) Road at Ch. 00-1000m (Road ID. 419365030) under Daudkandi Upazila, District: Cumilla (RIDP(CBC)/C-W117)</t>
  </si>
  <si>
    <t>19-08-2020.</t>
  </si>
  <si>
    <t>25-04-2021.</t>
  </si>
  <si>
    <t xml:space="preserve">Improvement of Gouripur UP (G.C) to Lalpur Bazar Road at Ch. 1000-2100m (Road ID. 419363027) under Daudkandi Upazila, District: Cumilla (RIDP(CBC)/C-W260) </t>
  </si>
  <si>
    <t xml:space="preserve">M/S Alif Enterprise
Prop: Md. Al Amin
Village: Golaper Char, Post: Daudkandi
Upazila: Daudkandi, District: Comilla
</t>
  </si>
  <si>
    <t>msalifenterprisee@gmail.com</t>
  </si>
  <si>
    <t xml:space="preserve">Improvement of Daudkandi Old Ferry Ghat - Charcharua Road at Ch. 00-1300m (Road ID. 419365061) under Daudkandi, Upazila, District: Cumilla (RIDP(CBC)/C-W339) </t>
  </si>
  <si>
    <t>23-08-2020.</t>
  </si>
  <si>
    <t>29-04-2021.</t>
  </si>
  <si>
    <t xml:space="preserve">Maria Builders
Prop: Md. Abu Musa
Hospital Road, PO: Debidwar
Debidwar, Cumilla
</t>
  </si>
  <si>
    <t>mariabuilders01@gmail.com</t>
  </si>
  <si>
    <t xml:space="preserve">Improvement of Gunjur Pry. School to South para graveyard road (Tikkarchar) road (Ch. 00-1035m) (Road ID#419815017) union: Nabipur Purba under Upazila: Muradnagar, District: Cumilla (RIDP(CBC)/C-W349b) </t>
  </si>
  <si>
    <t>F M Nafiz Ahmed
Prop: F M Nafiz Ahmed
Dhakargaon, Hasanpur college-3516
Daudkandi, Cumilla</t>
  </si>
  <si>
    <t>fmnafiz@gmail.com</t>
  </si>
  <si>
    <t>Periodic Maintenance of Gouripur G.C - Jhinglatali UP Office via Sandra Road at Ch. 162-1460m Road ID. 419363002 under Daudkandi Upazila, District: Cumilla. (RIDP(CBC)/C-SM5)</t>
  </si>
  <si>
    <t>20-08-2020.</t>
  </si>
  <si>
    <t>M/S Akter Enterprise
Prop: Md Abdul Karim
Village: Pitamber, Post: Sadar Rasulpur Upazila: Burichong, District: Comilla</t>
  </si>
  <si>
    <t>akterenterprise97@gmail.com</t>
  </si>
  <si>
    <t>Periodic Maintenance of Bareshowr Chowmahony Bazar (RHD)-Rajapur UP office at Ch.00-2500m under Burichong Upazila, District: Cumilla [Road ID. 419184048] (RIDP(CBC)/C-M210)</t>
  </si>
  <si>
    <t>10-08-2020.</t>
  </si>
  <si>
    <t>SILVER DEVELOPERS LTD
Prop: Md Faruk Ahmed
Aziz Fayzunnesa Tower, 1st Floor, Police Line
Adarsha Sadar, Cumilla</t>
  </si>
  <si>
    <t>silverdevelopersltd@gmail.com</t>
  </si>
  <si>
    <t xml:space="preserve">Improvement of Basara Bapari Bari To Chapitali Madrasha Road at Ch. 00-900m Road ID. 419364054 under Daudkandi Upazila, District: Cumilla (RIDP(CBC)/C-W309) </t>
  </si>
  <si>
    <t>27-05-2021.</t>
  </si>
  <si>
    <t xml:space="preserve">M/S Mir Rafiqual Islam
Prop: Rafiqual Islam
Tuzar Banga, Daudkandi
Comilla.
</t>
  </si>
  <si>
    <t>ms.mirrafiqulislam@gmail.com</t>
  </si>
  <si>
    <t xml:space="preserve">Improvement of Jinglatali - Atipara( jinglatali up office- collanpur -mohanondo) Road at Ch. 500-900m (Road ID. 419364007) under Daudkandi Upazila, District: Cumilla (RIDP(CBC)/C-W375) </t>
  </si>
  <si>
    <t>M/S. Subarna Enterprise
Prop: Md. Salauddin Bhuiyan
Subarnapur Bazar, PO: Cumilla-3500
Adarsha Sadar, Cumilla</t>
  </si>
  <si>
    <t>mssubarnaenterprise1@gmail.com</t>
  </si>
  <si>
    <t xml:space="preserve">Periodic Maintenance of Premnol-Ichapura-Rajsha-Ranicho-Alich Road at Ch.00-1025m under Lalmai Upazila, District: Cumilla [Road ID. 4419913033]District (RIDP(CBC)/C-M211) </t>
  </si>
  <si>
    <t>M/S. POPY ENTERPRISE
Prop: Abdul Jalil
Kashipur, Bottali Bazar
Upazila: Nangalkot, District: Cumilla</t>
  </si>
  <si>
    <t>ms.popyenterprise1966@gmail.com</t>
  </si>
  <si>
    <t xml:space="preserve">Periodic Maintenence of Adra Merkot-Urukcail Road at Ch. 2700-3322 (Road ID#419873009) under Upazila: Nangalkot, District: Cumilla (RIDP(CBC)/C-M212) </t>
  </si>
  <si>
    <t>Periodic Maintenance of Suagonj-Talpatty-Birahimpur-Kamalpur Road at Ch.00-605m under Sadar Dakshin Upazila, District: Cumilla (Salvage Tk=262535/-) [Road ID. 419913006] (RIDP(CBC)/C-M213</t>
  </si>
  <si>
    <t xml:space="preserve">M/S E.F Trade International
Prop: Mohammed Mojammel Haq
Village: Projapoti, Post: Boroshalghor
P.S: Debidwer, Dist: Comilla
</t>
  </si>
  <si>
    <t>mojammelhaque760@yahoo.com</t>
  </si>
  <si>
    <t>Periodic Maintenance of Panuarpool RHD-Eliotgonj GC Road at Ch. (Ch.10295-12295m) (Road ID#419812004) under Upazila: Muradnagar, District: Cumilla (RIDP(CBC)/C-M214)</t>
  </si>
  <si>
    <t>M/S- HUMAIRA ENTERPRISE
Prop: Md. Golam Jilani
Charbaker, P.O-Charbaker
Debidwar, Cumilla, Bangladesh</t>
  </si>
  <si>
    <t>jilany1988@gmail.com</t>
  </si>
  <si>
    <t>Improvement of (a) Moghshair-Panagazi House To Zabed Mostafa House Road (Ch.400-750m) (Road ID#419814074) (b) Siddique Market- Magnapara Road under Darora Up Road (Ch.400-800m) (Road ID#419814116) under Upazila: Muradnagar, District: Cumilla (RIDPCBC/C-W287)</t>
  </si>
  <si>
    <t xml:space="preserve">M/S Majumder Traders
Prop:  Md Jashim Uddin Majumdar
Natherpeatua Bazar, 
Upazila: Monohorgonj, District: Cumilla
</t>
  </si>
  <si>
    <t>msmajumdertraders1976@gmail.com</t>
  </si>
  <si>
    <t>Improvement of Kachi Kandomtoli R&amp;H -Bhogai Road at Ch. 00-1150m (Road ID. 419904060 (Salvage Tk=2,10,789/- under Upazila: Monohorgonj, District: Cumilla (RIDP(CBC)/C-W328)</t>
  </si>
  <si>
    <t>25-06-2021.</t>
  </si>
  <si>
    <t>Madina Engineering &amp; Construction
Prop:  Mohammed Zakir Hossain
Nather petua, Monohargong, Comilla</t>
  </si>
  <si>
    <t>Improvement of Goaliara-Kashipur Bazar via Taherpur, Boranikhondo Road at Ch. 2823-3500m (Road ID. 419904032 under Upazila: Monohorgonj, District: Cumilla (RIDP(CBC)/C-W345)</t>
  </si>
  <si>
    <t>03-05-2021.</t>
  </si>
  <si>
    <t xml:space="preserve">M/S. Kashem Traders-M/S Poly Enterprise (JV)  
Village: Bashuara, Post: Utter Padua
P.S: Chuddagram, Dist: Comilla
</t>
  </si>
  <si>
    <t>tofayel.jv@gmail.com</t>
  </si>
  <si>
    <t xml:space="preserve">Construction of 48.0m Long RCC Girder Bridge over Kakri Khal on Razandrapur - Char Laxmipur via Fazlu Member's House Road at Ch. 05m Upazila: Chouddogram, Dist: Comilla [Road ID- 419314181] CBU-100/Purto-257) </t>
  </si>
  <si>
    <t>CBU</t>
  </si>
  <si>
    <t>10-03-2020.</t>
  </si>
  <si>
    <t>16-09-2021.</t>
  </si>
  <si>
    <t>M/S Poly Enterprise, Village: Bashuara, Post: Utter Padua, P.S: Chuddagram, Dist: Comilla.</t>
  </si>
  <si>
    <t>M/S Poly Enterprise</t>
  </si>
  <si>
    <t>M/S. Kashem Traders, Bondua,Dawlatpur,Anandapur,Fulgazi,Feni</t>
  </si>
  <si>
    <t>M/S. Kashem Traders</t>
  </si>
  <si>
    <t xml:space="preserve">Construction of 81.0m Long PSC Girder Bridge on Gunabati GC - Akdia - Banderjola Road at Ch. 2850m Road ID 419312007 Upazila Chouddagram District Comilla (CBU-100/Purto-256) </t>
  </si>
  <si>
    <t>11-03-2020.</t>
  </si>
  <si>
    <t>09-09-2021.</t>
  </si>
  <si>
    <t>Toma Construction &amp; Co. Limited - M/S MA Zaher (JV) 
mollika, 250, West Bagichagoan
Cumilla</t>
  </si>
  <si>
    <t>tcclmaz19@gmail.com</t>
  </si>
  <si>
    <t xml:space="preserve">Construction of 81.0m Long PSC Girder Bridge over Dakatia River on Nangalkot Moukora Union Charitupa Village Panna Road at Ch. 0180m Upazila: Nangalkot, Dist: Comilla. Road ID- 419874253 (CBU-100/Purto-259) </t>
  </si>
  <si>
    <t>11-06-2020.</t>
  </si>
  <si>
    <t>17-12-2021.</t>
  </si>
  <si>
    <t>Toma Construction &amp; Co. Limited, Toma Tower, 77/1, Kakrail, Ramna, Dhaka-1000</t>
  </si>
  <si>
    <t xml:space="preserve">MAE &amp; DCL (J.V) 
House # 22, Road # 12, Nikunja-2
Khilkhet, Dhaka, Bangladesh
</t>
  </si>
  <si>
    <t>mae.dcl.jv@gmail.com</t>
  </si>
  <si>
    <t xml:space="preserve">Construction of 96.0m Long PSC Girder Bridge over Sotanodi Khal on Daudkandi GC Pucca Road-Batakandi GC Mohanpur Launchghat Road at Ch. 450m (Road ID: 419362005) Upazila: Daudkandi, District: Comilla (CBU-100/Purto-258) </t>
  </si>
  <si>
    <t>27-06-2020.</t>
  </si>
  <si>
    <t>01-01-2022.</t>
  </si>
  <si>
    <t>Dhaly Construction Ltd., 838, Monipur Mirpur, Dhaka.</t>
  </si>
  <si>
    <t>dhaly07@gmail.com</t>
  </si>
  <si>
    <t>M/S. M.A. ENGINEERING, G-4, South Banasree, East Goran, Khilgaon, Dhaka</t>
  </si>
  <si>
    <t>maengineering1958@yahoo.com</t>
  </si>
  <si>
    <t>M/s Haji Constrction
Prop: Abdur Rouf Babu
Noagram Sonapur, Chouddagram, Comilla</t>
  </si>
  <si>
    <t>mshajiconstuction@gmail.com</t>
  </si>
  <si>
    <t>Maintenance of Nowagram Zinidkara-Nowagram Southpara Road at Ch. 00-1530m ID. No. 419315098 under Chouddagram Upazila (Com/Chow/W-02)</t>
  </si>
  <si>
    <t>CCFT</t>
  </si>
  <si>
    <t>04-03-2020.</t>
  </si>
  <si>
    <t>M/S Mazumder Traders
Prop: Khalilur Rahaman Mazumder
Village: Unkot, Post: Unkot, 
P.S: Chouddagram, Dist: Comilla.</t>
  </si>
  <si>
    <t>khalilurrahaman615@yahoo.com</t>
  </si>
  <si>
    <t xml:space="preserve">Improvement of Uttar Hajari Para Haji Chan Mia -Nondasree pond-west para omar Ali Sowdaghar Road at Ch. 00-845m &amp; 900-1440m Road ID419315302 under Chouddagram Upazila in Cumilla District (Com/Chow/W-01) </t>
  </si>
  <si>
    <t>16-03-2020.</t>
  </si>
  <si>
    <t>22-09-2020.</t>
  </si>
  <si>
    <t>M/S Alam Enterprise
Pro: Md  Jahangir Alam
Kashai, Hasnabad
Monohargong, Comilla</t>
  </si>
  <si>
    <t>ms.alamenterprise01@gmail.com</t>
  </si>
  <si>
    <t xml:space="preserve">Construction of Historical Sites Muktijuddha Museum Jogonad Dige under Chouddagram Upazila, District: Cumilla (CHSMMP/CUMCHO/AD-18/20/C-270) </t>
  </si>
  <si>
    <t>CHSMMP</t>
  </si>
  <si>
    <t>14-05-2021.</t>
  </si>
  <si>
    <t>MD. MOYENUDDIN (BASHI) LIMITED - M/S Zakir Enterprise (JV) 
Jessore Office :Holding No.-07, H.M.M Road
Doratana, Jessore, Bangladesh</t>
  </si>
  <si>
    <t>mubl.mze@gmail.com</t>
  </si>
  <si>
    <t xml:space="preserve">Construction of 570m Long PSC Girder Bridge over Gomoti river on Daudkandi GC-Batakandi GC via Mohonpur Lanchghat road at Ch. 2050m under Daudkandi Upazila District Cumilla Road ID 419362005 (CIB-Com- W-58) </t>
  </si>
  <si>
    <t>CIB</t>
  </si>
  <si>
    <t>19-07-2020.</t>
  </si>
  <si>
    <t>18-05-2023</t>
  </si>
  <si>
    <t>M/S Zakir Enterprise, 370/Kha, Zobeda Mansition, Jawtala, Adarsha Sadar, Comilla.</t>
  </si>
  <si>
    <t>MD. MOYENUDDIN (BASHI) LIMITED, 07, H.M.M ROAD, DORATANA, JESSORE-7400.</t>
  </si>
  <si>
    <t>M/S LOKMAN HOSSAIN &amp; M/S. Mostafa Kamal (JV).
Niaz Park, Kawtoli
Brahmanbaria</t>
  </si>
  <si>
    <t xml:space="preserve">Construction of 30 meter long RCC Girder Bridge at ch. 800m and 22 meter long RCC Girder Bridge at ch. 2600m on Kairrapur Bazar (Nichantapur) Natun Bazar To Nalchak Madrasha Road [#ID 419364047] under Daudkandi Upazila in Cumilla District (PD/CLBUURP/ W-343) </t>
  </si>
  <si>
    <t>CLBUURP</t>
  </si>
  <si>
    <t>05-01-2020.</t>
  </si>
  <si>
    <t>20-06-2020.</t>
  </si>
  <si>
    <t>M/S LOKMAN HOSSAIN, 987, Choybaria, Gokornoghat, Brahmanbaria</t>
  </si>
  <si>
    <t>M/S. Mostafa Kamal, Niaz park, Kawtali, PO+PS+Dist-brahmanbaria-3400</t>
  </si>
  <si>
    <t>MA-CCC JV 
House: 227/3, West Dhanmondi
Road No: 19 (Old), Dhaka-1209</t>
  </si>
  <si>
    <t>ma_cccjv@gmail.com</t>
  </si>
  <si>
    <t xml:space="preserve">Construction of 30m PC Girder Bridge on Ragdail Bazar-Shalikha-Noorpur-Eliotgonj GC Road at Ch 2235m under Chandina Upazila District Cumilla (PD/CLBUURP/W-332) </t>
  </si>
  <si>
    <t>28-06-2020.</t>
  </si>
  <si>
    <t>Confidence Consultant &amp; Construction, 227/3, West Dhanmondi, Road No: 19 (Old), Dhaka-1209</t>
  </si>
  <si>
    <t>confidence_2015@yahoo.com</t>
  </si>
  <si>
    <t>M/S. Monir Ahmed, 18, Zila Parishad Super Market, Laldigi, Chittagong</t>
  </si>
  <si>
    <t>msmonirahmed@gmail.com</t>
  </si>
  <si>
    <t xml:space="preserve">Rafiq Construction Co. (Pvt.) Ltd.
Prop: ATM Rafiqul Islam
18/1 Nayapaltan Dhaka-1000
</t>
  </si>
  <si>
    <t>rafiqconstructioncoltd@gmail.com</t>
  </si>
  <si>
    <t xml:space="preserve">Construction of Two 2 Storied Rural Market Building with 04 Storied Foundation in Rampur Bazar Under Meghna Upazila Dist. Cumilla (CRMIDP/COM/W-463) </t>
  </si>
  <si>
    <t>30-06-2020.</t>
  </si>
  <si>
    <t>06-07-2021.</t>
  </si>
  <si>
    <t>M/S H KABIR ENTERPRISE
Prop: Md Humayun Kabir
Kashipur, Bijoypur
Sadar South, Cumilla.</t>
  </si>
  <si>
    <t>Construction of Two (2) Storied Rural Market Building (with 04 Storied Foundation ) in Bijra Bazar, Under Laksam Upazila, Dist.  Cumilla (CRMIDP/COM/W-462)</t>
  </si>
  <si>
    <t>16-07-2020.</t>
  </si>
  <si>
    <t>22-01-2022.</t>
  </si>
  <si>
    <t>M/S H Kabir
Pro: Md Humyun Kabir
Dharmapur, East Choumuni
Cumilla</t>
  </si>
  <si>
    <t>mshkabir03@gmail.com</t>
  </si>
  <si>
    <t xml:space="preserve">Construction of Upazila Muktijuddha Complex Bhaban at Barura Upazila Under Cumilla District (CUMCP/CUM/BAR/19/C-413) </t>
  </si>
  <si>
    <t>12-02-2020.</t>
  </si>
  <si>
    <t>25-06-2020.</t>
  </si>
  <si>
    <t xml:space="preserve">R.R. Construction &amp; Suppliers
Pro: Md. Ballal Hossain
Rafi Radimat Cornar, Doulatgonj Bazar, Laksam, PO:3570, District: Cumilla
</t>
  </si>
  <si>
    <t>meballalhossain@gmail.com</t>
  </si>
  <si>
    <t xml:space="preserve">Construction of Upazila Muktijoddha Complex Bhaban Part-2 at Laksham Upazila under Cumilla District (CUMCP/COM/LAK/18/C-027/1) </t>
  </si>
  <si>
    <t>21-01-2020.</t>
  </si>
  <si>
    <t>M/S BUSINESS ASSOCIATES INTERNATIONAL
Pro: Mirza Md Qureshi
Islampur Road, Kaptan Bazar, Comilla</t>
  </si>
  <si>
    <t>mirzaqureshi56@gmail.com</t>
  </si>
  <si>
    <t xml:space="preserve">Construction of Upazila Muktijuddha Complex Bhaban at Sadar Upazila Under Cumilla District. (CUMCP/CUM/SAD/19/ C-415) </t>
  </si>
  <si>
    <t>23-02-2020.</t>
  </si>
  <si>
    <t>15-06-2020.</t>
  </si>
  <si>
    <t>M/S Madina Construction
Pro: Mahmudul Hasan
Dalua Bazar, Nangalkot, Comilla</t>
  </si>
  <si>
    <t xml:space="preserve">Construction of Upazila Muktijuddha Complex Bhaban at Nangalkot Upazila Under Cumilla District. (CUMCP/CUM/NAN/20/C-430) </t>
  </si>
  <si>
    <t>26-05-2021.</t>
  </si>
  <si>
    <t>M/S Hanif Enterprise
Prop: Md Hanif Sheikh
Station Road (Faridpur High School Shopping Center) 
Faridpur-7800</t>
  </si>
  <si>
    <t>hanif_faridpur@yahoo.com</t>
  </si>
  <si>
    <t xml:space="preserve">Rehabilitation of Darbeshpara- Gayerbanga- Palpara-Patrai Bazar Road from Ch. 00-4040m under Upazila Lalmai Cumilla Sadar District Cumilla . Road ID No. 419913001 (FDR/Cum/18-19/UNR/ W-16) </t>
  </si>
  <si>
    <t>FDR</t>
  </si>
  <si>
    <t>24-04-2021.</t>
  </si>
  <si>
    <t xml:space="preserve">M/S Jihan Enterprise
Prop: Md Zahid Hasan
South Chartha
Adarsha Sadar, Cumilla
</t>
  </si>
  <si>
    <t>msjhinenterprise@gmail.com</t>
  </si>
  <si>
    <t>Rehabilitation of Bizra Bazar-Foyigonj Road from Ch. 00-760m (Road ID. 419913011) under Upazila: Lalmai, District: Cumilla (FDR/Cum/18-19/UNR/W-17)</t>
  </si>
  <si>
    <t>15-09-2020.</t>
  </si>
  <si>
    <t>M/S. BHUIYAN ENTERPRISE
Prop: Prop: Md. Kabir Uddin
Village: Sholapukuria Post: Barura
Upazila : Barura Dist: Comilla</t>
  </si>
  <si>
    <t xml:space="preserve">Improvement of Debpur bazar - R&amp;H Gakkur Latiar bazar ( Boyerpur) via Major General Mostafizur Rahman Bari road (0-1000m), (Salvage Tk.8,75,628/-) (ID : 419185187) under Burichong Upazila, District: Cumilla (GCP-3/C-W228) </t>
  </si>
  <si>
    <t>16-05-2021.</t>
  </si>
  <si>
    <t>M/S Jihan Enterprise 
Prop: Md Zahid Hasan
South Chartha
Adarsha Sadar, Comilla</t>
  </si>
  <si>
    <t>Improvement of Nagaish - Anontapur Road (Chainage 2680m - 3180m),(ID No. - 419154029) under Brahmanpara Upazila,District : Cumilla (GCP-3/C-W229)</t>
  </si>
  <si>
    <t>A S S Bhuiyan Traders 
Prop: Md Sarif Hossain
Bareswar, Burichong, Cumilla</t>
  </si>
  <si>
    <t>mdsarif01@yahoo.com</t>
  </si>
  <si>
    <t>Periodic Maintenance (Rehabilitation) of Mokimpur Bus Stand- Mokimpur Pry. School Road at Ch. 00-1440m (Salvage Tk.117355/-) Road ID. 419154035 under Brahmanpara Upazila, District: Cumilla (GCP-3/C-M149)</t>
  </si>
  <si>
    <t>22-11-2020.</t>
  </si>
  <si>
    <t>28-02-2021.</t>
  </si>
  <si>
    <t xml:space="preserve">M/S Rasal Ahamed Mozumder 
Prop: Rasel Ahmed Mozumder
Chotora (Puran Bari) Adarsha Sadar, Comilla
</t>
  </si>
  <si>
    <t>rasalahamedmozumder01@gmail.com</t>
  </si>
  <si>
    <t xml:space="preserve">Periodic Maintenance (Rehabilitation) of Gaiarbannga Mitolla Juktikhola Road at Ch.2300-4650m Road ID. 419914048 under Lalmai Upazila, District: Cumilla (GCP-3/C-M147) </t>
  </si>
  <si>
    <t>29-10-2020.</t>
  </si>
  <si>
    <t>04-03-2021.</t>
  </si>
  <si>
    <t>M/S A F Enterprise
Prop:  Md Akter Hossain
63/78, Bishnopur, Cumilla</t>
  </si>
  <si>
    <t xml:space="preserve">Periodic Maintenance (Rehabilitation) of Kundraghor-Ghilatoli-Nolkori Road at Ch.00-900m Road ID. 419914089 under Sadar Dakshin Upazila, District: Cumilla (GCP-3/C-M148) </t>
  </si>
  <si>
    <t>MS WALI ENTERPRISE
Prop: Md Wazi Ullah Chowdhury
Noyagram, Shonapur
Chouddagram, Comilla</t>
  </si>
  <si>
    <t>waliullah011979@gmail.com</t>
  </si>
  <si>
    <t>Improvement of Cheowra Kuripukor Par- Charpara - Halder Mura Road at 00-1025m Road ID.419314300 under Chouddagram Upazila, District: Cumilla (GCP-3/C-W188)</t>
  </si>
  <si>
    <t>MMT&amp;MPE(JV)
Khironshal, Chouddagram
Cumilla</t>
  </si>
  <si>
    <t>mmtmptjvca@gmail.com</t>
  </si>
  <si>
    <t xml:space="preserve">a. Improvement of Bijoypur GPS -Shomespur Road at Ch. 550-1132m and 1235-2000m (ID No. - 419314235) b. Improvement of Korpaty Baitul Nur Mosque (Bibir road)- Shafakruddin Road at Ch 00-718m and 722-830m (ID No. - 419315344) Salvage Tk. 32169/- c. Improvement of Pashakot (Mojid Member bari) - Baro Dalua - Satbaria - Bagarpuskorni Primary school. at Ch. 00-430m (ID No. - 419314287) d. Improvement of Dhorkora Maguni Pukurpar Shaktola Alam Menber house north side Road at Ch 00-240m (ID No. - 419315436) under Upazila Chouddagram, District: Cumilla (GCP-3/C-W206) </t>
  </si>
  <si>
    <t>12-11-2020.</t>
  </si>
  <si>
    <t>29-09-2021.</t>
  </si>
  <si>
    <t>M/S. Patwary Enterprise, Khironshal, Chouddagram, Comilla</t>
  </si>
  <si>
    <t>mspatwartenterprise2014@gmail.com</t>
  </si>
  <si>
    <t>M/S Mazumder Traders, Village: Unkot, Post: Unkot, P.S: Chouddagram, Dist: Comilla.</t>
  </si>
  <si>
    <t>Improvement of Kaduti bazar-Dherera bazar(Joyag UP)-Orain Karitala Road at Ch. 4289-5500m (Road ID. 419273018) (Salvage Tk=2992112/-) Under Chandina Upazilla, District: Cumilla (GCP-3/C-W223)</t>
  </si>
  <si>
    <t>03-07-2021.</t>
  </si>
  <si>
    <t>M/S. Era Internatonal
Prop: Md. Emran Munshi
Aziz Fayzunnessa Tower, 1028/11C
Police Line, Sadar, Comilla</t>
  </si>
  <si>
    <t>erainternational1979@gmail.com</t>
  </si>
  <si>
    <t>(a) Improvement of Kailine Bazar-Dakhin Bridge -Nalua Road Via Kailin Primary School Road at Ch. 00-690m (Road ID. 419274062 (b) Improvement of Madaiya-Rahimanagr Road (Shafiullah Bari) to Durgacharan Daser Bari -Narachou Kali Mandir Road at Ch 00-800m (Road ID. 419275202 (Salvage Tk=268912/- under Chandina Upazilla, District: Cumilla (GCP-3/C-W225)</t>
  </si>
  <si>
    <t>18-06-2021.</t>
  </si>
  <si>
    <t>M/S. BHUIYAN ENTERPRISE
Prop: Prop: Md. Kabir Uddin
Village: Sholapukuria Post: Barura
Upazila : Barura Dist: Comilla.</t>
  </si>
  <si>
    <t xml:space="preserve">(a) Improvement of Battagram Madrasha-Shuagazi-Mazlishpur Road at Ch. 00-300m (Road ID. 419915097) (Salvage Tk=105370/-) (b) Improvement of Blue Water Park Road at Ch. 1135-2115m (Road ID. 419915187) Under Sadar Dakshin Upazilla, District: Cumilla (GCP-3/C-W226) </t>
  </si>
  <si>
    <t>14-06-2021.</t>
  </si>
  <si>
    <t>M/S Rajia Traders
Prop: Md Mamunur Rahman
Munshirhat, Meshtoly Bazar
Upazila: Chouddagram, District: Cumilla</t>
  </si>
  <si>
    <t>ms.rajiatraders@gmail.com</t>
  </si>
  <si>
    <t xml:space="preserve">(a) Improvement of Kuliara High school - North side Manik Chairman house road. Road at Ch. 00-805m (Road ID. 419315379) (Salvage Tk=282950/- (b) Improvement of Dhaka Ctg highway - Nankora Madrasha Road at Ch. 490-530 and 618-818m (Road ID. 419314143)Under Chouddagram Upazilla, District: Cumilla (GCP-3/C-W227) </t>
  </si>
  <si>
    <t>30-06-2021.</t>
  </si>
  <si>
    <t xml:space="preserve">M/S S. S International
Prop: Md Shamim Sarker
Vill: Nemaikandi, 72 no Rahimpur
Muradnagar, 3540, Cumilla
</t>
  </si>
  <si>
    <t>shamim201433@gmail.com</t>
  </si>
  <si>
    <t>Improvement of Companigonj-Nabinagar Road-Gazipur Graveyard and Baruckshah Majar Road at Ch. 500-1552m (Road ID. 419815096) Under Muradnagar Upazilla, District: Cumilla (GCP-3/C-W224)</t>
  </si>
  <si>
    <t>27-09-2020.</t>
  </si>
  <si>
    <t>03-06-2021.</t>
  </si>
  <si>
    <t>MS.Nurbanu Bricks manufacturing
Prop: Abdus Sattar
LGED, sanbug, Noakhali</t>
  </si>
  <si>
    <t>ms.nurbanubricks_manu@yahoo.com</t>
  </si>
  <si>
    <t xml:space="preserve">a. Periodic Maintenance (Widening &amp; Rehabilitation) of Maishatua UP Office- Ashirpar Bazar Road at Ch. 00-2650m. (ID No. - 419903026) b. Re-Construction of 18.00 m RCC Culvert at Ch. 42m, 643m, 1790m &amp; 2124m, in the same Road under Upazila Monohorgonj, District: Cumilla [Salvage Cost. Tk. 462221/-] (GCP-3/C-M143) </t>
  </si>
  <si>
    <t>12-10-2021.</t>
  </si>
  <si>
    <t>M/S Islam Enterprise
Prop: Md Amirul Islam
Village: Pomgaon, Post: Pomgaon Bazar, Upazila: Monohargonj, District: Cumilla</t>
  </si>
  <si>
    <t xml:space="preserve">(a) Improvement of Satgoria R&amp;H-Satgoria Ohidur Alam Bari Road at Ch. 00-1480m (Road ID. 419905088) (Salvage Tk=131303/-) (b) Construction of 486m Protective Work Under Monohorganj Upazila, District: Cumilla (GCP-3/C-W222) </t>
  </si>
  <si>
    <t>02-09-2020.</t>
  </si>
  <si>
    <t>17-07-2021.</t>
  </si>
  <si>
    <t>(a)1 Improvement of Nayanpur Pucca Road-Kalirhat Road at Ch. 1000-1545m (Road ID. 419905079) (b) Improvement of Sreepur-kamolpur Pucca Road-Kalirhat Road at Ch. 830-1185m (Road ID. 419905010) Under Monohorganj Upazilla, District: Cumilla (GCP-3/C-W221)</t>
  </si>
  <si>
    <t>(a)1. Improvement of Nawtola Primary School - Baro Badura Primary School Road at Ch. 1000-2160m (Road ID. 419904072) (Salvage Tk= 97224/-) (a)2 .Construction of 1230m Protective Work at Ch 8.00m, (a)3. Construction of 343m Protective Work (b) Improvement of Laksmanpur Bazar - Jaora Pouchim Primary School via Vaupur Road at Ch. 1320-2420m (Road ID. 419904082) Under Monohorganj Upazilla, District: Cumilla (GCP-3/C-W220)</t>
  </si>
  <si>
    <t>19-09-2021.</t>
  </si>
  <si>
    <t xml:space="preserve">M/s. Zaman Enterprise
Prop: Md. Kamruzzaman Bhuiyan
Plot# 8, Road # 4, Block# J
Banasree, Rampura, Dhaka-1219
</t>
  </si>
  <si>
    <t>zamanentp2014@yahoo.com</t>
  </si>
  <si>
    <t xml:space="preserve">(a)1 Improvement of Hatimara-Fenua Road via Kaierpar Road at Ch. 00-3150m (Road ID. 419904063) (Salvage Tk= 162054/-) (a)2 Construction of 828m Protective Work (b) Improvement of Uttar Hawala Dhigirpar- Bakra Road via Shingguri Puchim Bridge Road at Ch. 00-2145m (Road ID. 419904039) Under Monohorganj Upazilla, District: Cumilla (GCP-3/C-W219) </t>
  </si>
  <si>
    <t>10-11-2021.</t>
  </si>
  <si>
    <t>Trade Vox International
Prop: Mohammad Anisur Rahman Khan
House-41, Road-7, Block-C
Rampura Banasree, Dhaka</t>
  </si>
  <si>
    <t>tradevoxinternational@gmail.com</t>
  </si>
  <si>
    <t xml:space="preserve">(a) Improvement of Noapara-Chitadda Road (Ch:00-1000m) (Road ID#419094021) (b) Improvement of Noapara-Odda Road (Ch:00-1000m) (Road ID#419094022) (Salvage Tk.=20322/-) under Barura Upazila, District: Cumilla (GCP-3/C-W151) </t>
  </si>
  <si>
    <t>23-09-2021.</t>
  </si>
  <si>
    <t>M/S Akter Enterprise
Prop: Md Abdul Karim
Village: Pitamber, Post: Sadar Rasulpur
Upazila: Burichong, District: Comilla</t>
  </si>
  <si>
    <t xml:space="preserve">Improvement of Balarampur Masjid-Panar Pukurpar Road (Ch:500-1500m) (Road ID#419185058) under Burichong Upazila, District: Cumilla (GCP-3/C-W153) </t>
  </si>
  <si>
    <t>15-05-2021.</t>
  </si>
  <si>
    <t xml:space="preserve">PC&amp;MBE(JV)
Nazrul Avenue, Kandirper
Adarsha Sadar, Cumilla
</t>
  </si>
  <si>
    <t>pcmbejvca@gmail.com</t>
  </si>
  <si>
    <t xml:space="preserve">Periodic Maintenance (Widening &amp; Rehabilition) of Nandir Bazar-Panchthubi up Office via Subornopur Bazar-Golabari Bazar Road at 00-4030m (Salvage Tk. 540502/-) Road ID.419673009 under Adarsha Sadar Upazila, District: Cumilla (GCP-3/C-M135) </t>
  </si>
  <si>
    <t>18-05-2021.</t>
  </si>
  <si>
    <t>M/s. Bhuiyan Enterprise, Nazrul Avenue, Kandirpar Comilla</t>
  </si>
  <si>
    <t>Dhaly Construction Ltd
Prop: Md. Rafique Uddin
838, Monipur Mirpur, Dhaka</t>
  </si>
  <si>
    <t xml:space="preserve">a1. Improvement of Maruka UP office - Pitambardi bazar via Daribond Road at Ch.300-1380m Road ID419363025 a2. Construction of 3.00m Culvert on the same road a3. Construction of 93m Protective Work on the same road b1. Improvement of Chakratala bazar - Nayir bazar via Maruka UP office Road Road at Ch.2011-2775m Road ID419363017 b2. Construction of 3.00m Culvert on the same road b3. Construction of 247m Protective Work on the same road under Upazila Daudkandi, District: Cumilla (GCP-3/C-W90) </t>
  </si>
  <si>
    <t>01-12-2020.</t>
  </si>
  <si>
    <t>30-11-2021.</t>
  </si>
  <si>
    <t>M/S Akter Enterprise &amp; M/S M M Enterprise (JV)
Village: Pitamber, Post: Sadar Rasulpur
Upazila: Burichong, District: Cumilla</t>
  </si>
  <si>
    <t>akterenterprisemmenterpris@gmail.com</t>
  </si>
  <si>
    <t>a1. Improvement of Baksimul Bazar-Rasulpur Road at Ch. 00-1000m (Road ID#419184068) a2. Construction of 3.875m culvert on the same road b1.Improvement of Kanthonagar-Mithilapur Road at Ch. 00-1000m (Road ID#419184024) under Upazila: Burichong, District: Cumilla (GCP-3/ C-W82)</t>
  </si>
  <si>
    <t>24-10-2021.</t>
  </si>
  <si>
    <t>M/S Akter Enterprise, Village: Pitamber, Post: Sadar Rasulpur, Upazila: Burichong, District: Comilla</t>
  </si>
  <si>
    <t>M/S M M Enterprise, Village: Chandina Kazi Bari, Post+Thana: Chandina, District: Cumilla</t>
  </si>
  <si>
    <t>kazi_mohin@yahoo.com</t>
  </si>
  <si>
    <t>M/S Golam Mohiuddin Enterprise
Prop: Mohammod Jamal Mia
Chotora, D.C Road, Comilla</t>
  </si>
  <si>
    <t>msgolamohiuddin@gmail.com</t>
  </si>
  <si>
    <t xml:space="preserve">Improvement of Tamta - Putia Road. [Adampur - Kolijog connecting road] [Ch. 00-1000m] [Road ID No. 419364004 under Upazila Daudkandi, District: Cumilla] Salvage Cost. Tk 4,94,581/- (GCP3/C-W132) </t>
  </si>
  <si>
    <t>24-08-2020.</t>
  </si>
  <si>
    <t>02-07-2021.</t>
  </si>
  <si>
    <t xml:space="preserve">Improvement of Rampur - Muzzafar Ali College-Baiddanathpur Bazar Road at Ch. 1500-2500m Road ID. 419884007 under Upazila Meghna, District: Cumilla (GCP-3/C-W190) </t>
  </si>
  <si>
    <t>21-05-2021.</t>
  </si>
  <si>
    <t>M/S R-TA Enterprise
Prop: Md Abul Hossain Choton
31, Bishnopur, Moulovi Para
Adarsha Sadar, Cumilla</t>
  </si>
  <si>
    <t xml:space="preserve">Improvement of Vabukpara Notun Pukur - Kapashtola - Chandpur R&amp;H Road Pipulia Alam Mia House to Hazotkhola Road via Goni Master Road at ch. 00-2865m Road ID. No. 419915116 under Upazila Lalmai, District: Cumilla (GCP-3/C-W140) </t>
  </si>
  <si>
    <t>Nur E Alahee &amp; Brothers Pvt. Ltd 
Prop: Md Nurul Karim
House No-2, Road No-2, Lane No-3, Block No-K
Halishahar Housing Estate, Chittagong, Bangladesh.</t>
  </si>
  <si>
    <t>faruk@nurealahee.com</t>
  </si>
  <si>
    <t>a. Improvement of Choraish Golar Bari - Doiyara Bazar Road at Ch.00-2775m Road ID. 419904084 (Salvage Tk.1,52,566/- b. Construction of 1695m Protective work on the same road under Upazila Monohorganj District Cumilla (GCP-3/C-W199)</t>
  </si>
  <si>
    <t>25-05-2021.</t>
  </si>
  <si>
    <t xml:space="preserve">a. Improvement of Amtali-Meldarkot Road at Ch.100-2785m Road ID. 419904011 b. Construction of 1847m Protective work on the same road under Upazila Monohorganj District Cumilla (GCP-3/C-W198) </t>
  </si>
  <si>
    <t>a. Improvement of Muishatua UPC-Barokeshtal bazar via Amtali bazar Road at Ch.50-925m Road ID. 419904107 b. Construction of 6.50m Culvert at Ch. 665m, 745m &amp; 805m on the same road c. Construction of 504m Protective work on the same road under Upazila Monohorganj District Cumilla. (GCP-3/C-W197)</t>
  </si>
  <si>
    <t>M/S Mamun Enterprise 
Prop: Md Farid Uddin
Village: Shahebabad, P.O: Shahebabad
P.S: Brahmanpara, Comilla</t>
  </si>
  <si>
    <t>Improvement of Shahababad Bazar-Jeroine Road at Ch.00-355m &amp; 1993-2150m Road ID. 419154008 Salvage Tk.98231/- under Upazila Brahmanpara, District: Cumilla (GCP-3/C-W195)</t>
  </si>
  <si>
    <t>20-07-2020.</t>
  </si>
  <si>
    <t>M/S Noor Jahan Enterprise 
Prop: Md Wahed Shorkar
Debidwer, Cumilla</t>
  </si>
  <si>
    <t>msnoorjahan11@gmail.com</t>
  </si>
  <si>
    <t>Improvement of Mohonpur GC -Abidpur GC Road (Debidwar part) Road at Ch. 1873-2650m Road ID. 419402017 under Upazila Debidwar, District: Cumilla (GCP-3/C-W193)</t>
  </si>
  <si>
    <t xml:space="preserve">Improvement of Baharkhola UP-Gobindapur UP via Khirarchak Bazar Road at Ch. 2353-3850m Road ID. 419883006 under Upazila Meghna, District: Cumilla. (GCP-3/C-W189) </t>
  </si>
  <si>
    <t>14-06-2020.</t>
  </si>
  <si>
    <t>20-02-2021.</t>
  </si>
  <si>
    <t>M/S. Alam Agro
Prop: Md Mafauz Alam
Village: Bishobag, Post: Meshtali Bazar, Upazila: Chouddagram, District: Comilla</t>
  </si>
  <si>
    <t xml:space="preserve">Improvement of Jugirhat (Sha Fakhar uddin)-Fulmuri Primary school Road at 00-780m Road ID.419314232 (Salvage Tk.239716/-) under Chouddagram Upazila, District: Cumilla (GCP-3/C-W187) </t>
  </si>
  <si>
    <t>21-06-2020.</t>
  </si>
  <si>
    <t>M/S E.F Trade International 
Prop: Mohammed Mojammel Haq
Village: Projapoti, Post: Boroshalghor
P.S: Debidwer, Dist: Comilla</t>
  </si>
  <si>
    <t>(a) Improvement of Barur-Kurakhal Road at 400-2500m Road ID.419404004 (b) Construction of 13.70m Culvert at Ch.971m, 1119m, 1580m, 2285m, 2419m on the same Road under Debidwar Upazila, District: Cumilla (GCP-3/C-W186)</t>
  </si>
  <si>
    <t>21-06-2021.</t>
  </si>
  <si>
    <t>Improvement of Abdullapur DC Road-Gomtir Ayil Via Sarker Bari Road at 1185-1600m Road ID.419405102 under Debidwar Upazila, District: Cumilla (GCP-3/C-W185)</t>
  </si>
  <si>
    <t>07-06-2020.</t>
  </si>
  <si>
    <t>13-12-2020.</t>
  </si>
  <si>
    <t>M/S POPY ENTERPRISE  
Prop: Md. Kamrul Khaled
Chotta Alampur, Post. Debidwar
P.s. Debidwar, Cumilla. Bangladesh</t>
  </si>
  <si>
    <t>agssumon79@gmail.com</t>
  </si>
  <si>
    <t xml:space="preserve">Improvement of Agaraghram Pry.School to B.Para Road at 1100-1560m Road ID.419404023 under Debidwar Upazila, District: Cumilla (GCP-3/C-W184) </t>
  </si>
  <si>
    <t>24-06-2020.</t>
  </si>
  <si>
    <t xml:space="preserve">(a) Improvement of Kutambapur National.Highway to Vani Baburbari via Tribidda Road at 2708-3548m Road ID.419404039 (b) Construction of 6m Culvert at Ch.2710m on the same Road, (c) Construction of 229m Protective Work on the same Road under Debidwar Upazila, District: Cumilla (GCP-3/C-W183) </t>
  </si>
  <si>
    <t>13-02-2021.</t>
  </si>
  <si>
    <t>Bin Salam Logistics
Prop: Engr Gazi Rasel Bin Salam
2-A, 77 Monipuripara, Tajgaon, Dhaka-1215</t>
  </si>
  <si>
    <t>raselbinsalam@gmail.com</t>
  </si>
  <si>
    <t xml:space="preserve">Improvement of Kalikapur steel bridge to Shichapara bazar Road at 00-1000m Road ID.419405031 under Debidwar Upazila, District: Cumilla (GCP-3/C-W182) </t>
  </si>
  <si>
    <t>(a) Improvement of Fultali-Dhamti Road at 1240-3386m Road ID.419404001 (b) Construction of 233m Protective Work on the same Road under Debidwar Upazila, District: Cumilla (GCP-3/C-W181)</t>
  </si>
  <si>
    <t>(a) Improvement of Barkamta UPC-Tebaria bazar via Sultanpur UP office Road at 00-1232m and 1410-1777m Road ID.419403025 (Salvage Tk.154647/-) (b) Construction of 175m Protective Work on the same Road under Debidwar Upazila, District: Cumilla (GCP-3/C-W180)</t>
  </si>
  <si>
    <t>Improvement of Masikara Bazar-Gunaighar (North) UPC (Modomora) Road at 00-737m Road ID.419403009 under Debidwar Upazila, District: Cumilla (GCP-3/C-W179)</t>
  </si>
  <si>
    <t>M/S. AGM Enterprise  
Prop: Abdul Alim
Hamlabari, Balibari
Debidwar, Cumilla</t>
  </si>
  <si>
    <t>ms.agmenterprise@gmail.com</t>
  </si>
  <si>
    <t xml:space="preserve">Improvement of Kangshanagar GC - Alhabad UPC via Shimarkanda Road at 5074-6116m Road ID.419403021 under Debidwar Upazila, District: Cumilla (GCP-3/C-W178) </t>
  </si>
  <si>
    <t>M/S. Fahad Enterprise  
Prop: Md. Ali Azzam Sarkar (Sajal)
Vill: Gagaria, P/O: Banguria
Upazila: Debidwar, District: Comilla</t>
  </si>
  <si>
    <t>ms.fahadenterprise@yahoo.com</t>
  </si>
  <si>
    <t xml:space="preserve">(a) Improvement of Jafargonj GC to Dulalpur GC via Saichapara Road at 2625-3668m Road ID.419402015 (b) Construction of 249m Protective Work on the same Road under Debidwar Upazila, District: Cumilla. (GCP-3/C-W177) </t>
  </si>
  <si>
    <t>31-05-2020.</t>
  </si>
  <si>
    <t>06-02-2021.</t>
  </si>
  <si>
    <t>M/S Sumi Enterprise  
Prop: Md. Salim Sarkar
Debidwar, Post: Debidwar
P.S: Debidwar, Dist: Cumilla</t>
  </si>
  <si>
    <t>ms.sumienterprise1@gmail.com</t>
  </si>
  <si>
    <t xml:space="preserve">Improvement of Kongshanagor GC to Dhamti Hat GC Road (Debidwar Portion) Road at 400-3223m Road ID.419402010 under Debidwar Upazila, District: Cumilla. (GCP-3/C-W176) </t>
  </si>
  <si>
    <t>03-08-2020.</t>
  </si>
  <si>
    <t>09-08-2021.</t>
  </si>
  <si>
    <t xml:space="preserve">Improvement of Debidwar GC to Pirgonj GC via Rosulpur UP Road at 1688-4878m Road ID.419402013 under Debidwar Upazila, District: Cumilla. (GCP-3/C-W175) </t>
  </si>
  <si>
    <t>M/S Maa Enterprise
Prop: Md. Omar Faruque
Bisanapatty, Daulatganj
Laksam, Comilla</t>
  </si>
  <si>
    <t>ms.maaenterprise11@gmail.com</t>
  </si>
  <si>
    <t xml:space="preserve">a. Improvement of Gobindopur UP Office - Gobindapur Jorpol Bazar via Betihati Road at Ch. 00-1122m Road ID. 419724012 Salvage Tk. 152228/-, b. Construction of 373m Protective Work on the samr road under Upazila: Laksham, District: Cumilla (GCP-3/C-SW06) </t>
  </si>
  <si>
    <t>M/S Shaid Traders 
Prop: Rafikul Islam
Homna High School Road
Homna, Comilla.</t>
  </si>
  <si>
    <t>ms.sahidtraders@gmail.com</t>
  </si>
  <si>
    <t xml:space="preserve">a. Improvement of Kalakandi Eastpara-Mirash bazar Via Ulokandi Itavara GPS Road at Ch. 00-1010m Road ID. 419544013 Salvage Tk. 80577/-, b. Construction of 8.00m Culvert at Ch. 951m on the same road under Upazila: Homna, District: Cumilla (GCP-3/C-W118) </t>
  </si>
  <si>
    <t>31-05-2021.</t>
  </si>
  <si>
    <t>06-12-2020.</t>
  </si>
  <si>
    <t>M/S MA Zaher
Prop: M A Zaher
Mollika, 250, West bagichagoan
Cumilla.</t>
  </si>
  <si>
    <t xml:space="preserve">(a) Improvement of Poroti-Kakatita-Belgor-Premnol Road (Ch:00-2375m) (Road ID#419914114) (b) Improvement of Noapara-(Purba Askamta Chowdhury Bari) Road (Ch:00-400m) (Road ID#419915198) (Salvage Tk.=887993/-) under Lalmai Upazila, District: Cumilla (GCP-3/C-W149) </t>
  </si>
  <si>
    <t>Ahammed Enterprise
Prop: Ahammed Niaz
Sashongacha, Sadar, Cumilla</t>
  </si>
  <si>
    <t>msahammedenterprise1@yahoo.com</t>
  </si>
  <si>
    <t xml:space="preserve">Periodic Maintenance (Overlay) of Gunanandi - Comilla Cantonment (Gate no 22) Road at 00-605m Road ID.419675097 Salvage Tk. 32225.54/- under Adarsha Sadar Upazila, District: Cumilla (GCP-3/C-M127) </t>
  </si>
  <si>
    <t>26-08-2020.</t>
  </si>
  <si>
    <t>M/s. Zaman Enterprise
Prop: Md Kamruzzaman Bhuiyan
Plot# 8, Road # 4, Block# J, Banasree
Rampura, Dhaka-1219</t>
  </si>
  <si>
    <t xml:space="preserve">Improvement of Ashwatola bazar - Baraigoan bazar via khunta R&amp;H Road at Ch. 00-2429m, Road ID. 419724021 under Laksham Upazila, District: Cumilla (GCP-3/C-W164) </t>
  </si>
  <si>
    <t>08-05-2021.</t>
  </si>
  <si>
    <t xml:space="preserve">a. Improvement of Komodda Bazar - Songaon Via Chengachal GPS Road at Ch. 00-3976m, Road ID. 419724051, Salvage Tk. 100946/- b. Construction of 729m Protective work on the same under Laksham Upazila, District: Cumilla (GCP-3/C-W165) </t>
  </si>
  <si>
    <t>Md. Alamgir Hossain
Prop: Md. Alamgir Hossain
Sayedpur, Sharotnagar
Adarsha Sadar, Cumilla-3500</t>
  </si>
  <si>
    <t>mdalamgirhossain64@gmail.com</t>
  </si>
  <si>
    <t xml:space="preserve">Improvement of Kamalapur-Krishnapur via Beltali Road (Ch:1100-3840m) (Road ID#419674015) (Salvage Tk.= 2250281/-) under Adarsha Sadar Upazila, District: Cumilla (GCP-3/C-W157) </t>
  </si>
  <si>
    <t>M/S. R.R. Enterprise
Prop: Md. Abdul Motin
Plot: 07, Block : G, Section :01
Housing Estate, Comilla</t>
  </si>
  <si>
    <t>msrrenter@gmail.com</t>
  </si>
  <si>
    <t>Periodic Maintenance (Widening &amp; Rehabilition) of Lagnosar-Mogbari Chowmahani-Bijoypur-Dautatpur Road at 1300-3860m Road ID.419914006 under Lalmai Upazila, District: Cumilla (GCP-3/C-M137)</t>
  </si>
  <si>
    <t>26-09-2020.</t>
  </si>
  <si>
    <t xml:space="preserve">Periodic Maintenance (Rehabilition) of Dhaka-Chittagong High way to Mainamoty Textile mile via Shankarpur Krishna nagar Road By RCC Road at 00-698m Road ID.419675062 under Adarsha Sadar Upazila, District: Cumilla (GCP-3/C-M136) </t>
  </si>
  <si>
    <t>PC&amp;MBE(JV)
Nazrul Avenue, Kandirper
Adarsha Sadar, Cumilla</t>
  </si>
  <si>
    <t>Periodic Maintenance (Widening &amp; Rehabilition) of Shahapur Mazar sharif (Golabari Zero point)- Kangshanagar GC via Palpara Road (Sadar Part) Road at 00-5150m Road (Salvage Tk.834892/-) ID.419672004 under Adarsha Sadar Upazila, District: Cumilla (GCP-3/C-M116)</t>
  </si>
  <si>
    <t>06-01-2021.</t>
  </si>
  <si>
    <t>M/S. Fimex Construction
Prop: A K M Golam Faruk
Village: Kunjosreepur, Post Office: Kunjosreepur, Upazila: Chouddagram, Comilla</t>
  </si>
  <si>
    <t>msfimexconstruction1972@gmail.com</t>
  </si>
  <si>
    <t>Periodic Maintenance (Widening &amp; Rehabilition) of Ashfalia H/W-West Dekra Dhigi-Shafakhruddin Road at 00-1632m &amp; 2226-2900m Road ID.419314096 under Chouddagram Upazila, District: Cumilla (GCP-3/C-M131)</t>
  </si>
  <si>
    <t xml:space="preserve">Periodic Maintenance (Widening &amp; Rehabilition) of Shelori- Mollagata via Dekra Road at 00-2325m Road ID.419314097 under Chouddagram Upazila, District: Cumilla. (GCP-3/C-M130) </t>
  </si>
  <si>
    <t>27-05-2020.</t>
  </si>
  <si>
    <t>02-10-2020.</t>
  </si>
  <si>
    <t>M/S. R.R. ENTERPRISE
Prop: Rabiul Hoque Bhuiyan
Hazigram, P.O Amjadnagar
P.S-Chauddagram, District-Cumilla</t>
  </si>
  <si>
    <t>ms.enterprise.rr@gmail.com</t>
  </si>
  <si>
    <t xml:space="preserve">Periodic Maintenance (Re-seal) of Chandpur (Mokka bakari) - Munshi bari-Chanpur Dhakkin para Road at 00-1290m Road ID.419315022 under Chouddagram Upazila, District: Cumilla (GCP-3/C-M129) </t>
  </si>
  <si>
    <t>06-08-2020.</t>
  </si>
  <si>
    <t xml:space="preserve">Periodic Maintenance (Widening &amp; Rehabilition) of Syedpur-Narayanpur Uttar para Road at 1500-3130m Road ID.419314008 under Chouddagram Upazila, District: Cumilla (GCP-3/C-M128) </t>
  </si>
  <si>
    <t>06-09-2020.</t>
  </si>
  <si>
    <t xml:space="preserve">Improvement of Fenua Primary School- Hatimara Road at Ch. 1050-2100m Road ID 419904038 under Upazila Monohorganj District Cumilla (GCP-3/ C-W33) </t>
  </si>
  <si>
    <t>M/S. Moyeen Enterprise
Prop: Mohammad Moyeen Uddin
Chowdhury Para, Rofardia
Daudkandi, Cumilla</t>
  </si>
  <si>
    <t>ms.moyeenenterprise78@gmail.com</t>
  </si>
  <si>
    <t xml:space="preserve">Improvement of Gouripur-Motlab R&amp;H-Kawadi Nuton Bazar Road at Ch. 00-1450m Salvage Tk 855745.00 Road ID419364067 under Upazila Daudkandi District Cumilla (GCP-3/ C-W77) </t>
  </si>
  <si>
    <t>M/s Molai Mia 
Prop: Md Rahad Hossain
Ashuganj West Bazar Hazi 
Muhammad Malai member bhaban
Brahmanbaria.</t>
  </si>
  <si>
    <t>ms.molai.mia@gmail.com</t>
  </si>
  <si>
    <t xml:space="preserve">Construction of 15.00m Long RCC Slab Bridge on Amtali-Meldarkot at Ch. 2571m Road ID. 419904011 under Monohorganj Upazila District Cumilla (Salvage Cost: 69440/-) (GCP-3/C-BW20) </t>
  </si>
  <si>
    <t>06-04-2021.</t>
  </si>
  <si>
    <t>M/S Hossain Enterprise 
Prop: Robiul Hossain
99 Motijheel C/A, Karim Chember 6th Floor
Room No-702, Dhaka-1000.</t>
  </si>
  <si>
    <t>robi.mir.bd@gmail.com</t>
  </si>
  <si>
    <t xml:space="preserve">Construction of 30.00m Long RCC Girder Bridge on Laksmanpur Bazar - Jaora Pouchim Primary School via Vaupur Road at Ch. 3260m [Road ID. 419904082] under Monohorganj Upazila District Cumilla (GCP-3/C-BW19) </t>
  </si>
  <si>
    <t>02-06-2021.</t>
  </si>
  <si>
    <t>M/s Molai Mia 
Prop: Md Rahad Hossain
Ashuganj West Bazar Hazi 
Muhammad Malai member bhaban
Brahmanbaria</t>
  </si>
  <si>
    <t xml:space="preserve">Improvement of Jaora Karmokar Bari - Roti Road at Ch. 00-940m Road ID. 419904092 under Upazila Monohorganj District Cumilla (GCP-3/C-W174) </t>
  </si>
  <si>
    <t>17-06-2020.</t>
  </si>
  <si>
    <t>25-12-2020.</t>
  </si>
  <si>
    <t xml:space="preserve">a. Improvement of Hasnabad-Kashi Dr.Din Mohammud Road at Ch. 00-1500m Road ID. 419905080 b. Construction of 293m Protective Work on the same road under Upazila Monohorganj District Cumilla (GCP-3/C-W173) </t>
  </si>
  <si>
    <t>M/S. M. R. TRADERS 
Prop: MD. ABDUS SALAM SARKAR
CHORCHARTOLA, ASHUGANJ
BRAHMANBARIA</t>
  </si>
  <si>
    <t>mrtraders0071a@gmail.com</t>
  </si>
  <si>
    <t xml:space="preserve">a. Improvement of Noagaon Hamid Bepari Bari - Panchil R&amp;H Road at Ch. 00-1360m Road ID. 419905054 b. Construction of 534m Protective Work on the same road under Upazila: Monohorganj , District: Cumilla (GCP-3/C-W172) </t>
  </si>
  <si>
    <t>23-12-2020.</t>
  </si>
  <si>
    <t>M/S Hossain Enterprise 
Prop: Robiul Hossain
99 Motijheel C/A, Karim Chember 6th Floor
Room No-702, Dhaka-1000</t>
  </si>
  <si>
    <t xml:space="preserve">a. Improvement of Monipur -Tek Markat Road at Ch. 1500-2610m Road ID. 419904048 b Improvement of Hasnabad Bazar Krishi Bank-Baishgaon Bazar via Neyamotpur Road at Ch. 600-1950m Road ID. 419905083 under Upazila: Monohorganj , District: Cumilla (GCP-3/C-W171) </t>
  </si>
  <si>
    <t xml:space="preserve">a. Improvement of Monohorgonj GC- Chikutia - Amtoli Bazar Road at Ch. 1600-2790m Road ID. 419905036 b. Construction of 162m Protective Work on the same road under Upazila: Monohorganj , District: Cumilla (GCP-3/C-W170) </t>
  </si>
  <si>
    <t>16-04-2020.</t>
  </si>
  <si>
    <t>22-12-2020.</t>
  </si>
  <si>
    <t>M/S Sami Enterprise 
Prop: Md Rabiul Hoque Phatwary
Bodua, Fulgazi, Feni.</t>
  </si>
  <si>
    <t>ms.samienterprise19@gmail.com</t>
  </si>
  <si>
    <t xml:space="preserve">a1. Improvement of Monohorganj Thana Road - Jalom Uttarpara- Bochoi Bazar Road at Ch. 310-2080m Road ID. 419904087 a2. Construction of 322m Protective Work on the same road. b. Improvement of Chicutia Pucca Road - Protabpur Sahadath Mia House Road at Ch. 00-650m Road ID. 419905053 under Upazila Monohorganj District Cumilla (GCP-3/C-W169) </t>
  </si>
  <si>
    <t>07-05-2021.</t>
  </si>
  <si>
    <t>M/S. Sayed Enterprise
Prop: Mohammad Abu Sayed
Shashidal, Brahmanpara, Comilla</t>
  </si>
  <si>
    <t>mssayedenterprise1978@gmail.com</t>
  </si>
  <si>
    <t xml:space="preserve">Improvement work of Bucci Bazar - Goshai Puskurni Road Ch. 900-1515m &amp; including GPS link Ch. 0-300m at Upazila: Lalmai,Dist: Cumilla (Road ID - 419915104) (GCP-3/C-W133) </t>
  </si>
  <si>
    <t>R. R. Construction 
Prop: Mohammad Mahmud Kali
610 (5th Floor), City Market
Kandirpar, Cumilla</t>
  </si>
  <si>
    <t>rrconst8@gmail.com</t>
  </si>
  <si>
    <t>Periodic Maintenance Re-seal of Ramkrishnapur-Chanderchar-Pachkitta GC Road at 00-3997m Road ID.419543005 under Homna Upazila District Cumilla (GCP-3/C-M126)</t>
  </si>
  <si>
    <t>20-09-2020.</t>
  </si>
  <si>
    <t>Periodic Maintenance (Widening &amp; Rehabilitation) of Jamira-Jamua-Amua-Nichantapur Road at 4500-6370m Road ID.419913025 under Lalmai Upazila, District: Cumilla (GCP-3/C-M125)</t>
  </si>
  <si>
    <t>28-08-2020.</t>
  </si>
  <si>
    <t>M/S M.H Bablu
Prop: Md.Motaher Hossain Bablu
454,Shaktala(Boro Bari), Cumilla City Corporation
Sadar Dhakkin,Cumilla-3500</t>
  </si>
  <si>
    <t>mh.bablu@yahoo.com</t>
  </si>
  <si>
    <t xml:space="preserve">Periodic Maintenance (Widening &amp; Rehabilitation) of Bagmara-Kaniapukurpar-Askamta-Atiti Road at 00-3870m Road ID.419914117 under Lalmai Upazila, District: Cumilla (GCP-3/C-M124) </t>
  </si>
  <si>
    <t>06-07-2020.</t>
  </si>
  <si>
    <t>M/S Bandhan Enterprise 
Prop: Md. Didar Ahamed
Village: Gobindapur, Post: Gobindapur
Upazila: Meghna, District: Cumilla</t>
  </si>
  <si>
    <t xml:space="preserve">Periodic Maintenance (Widening &amp; Rehabilitation) of Chandanpur UPC-Tulatoly bazar Road at 00-1475m Road ID.419883003 under Meghna Upazila, District: Cumilla (GCP-3/C-M132) </t>
  </si>
  <si>
    <t>15-03-2020.</t>
  </si>
  <si>
    <t>M/S Hadayet Enterprise 
Prop: Hedayt Ullah
Tolatuli, Chandina, Cumilla</t>
  </si>
  <si>
    <t>mshedayetenterprise@gmail.com</t>
  </si>
  <si>
    <t xml:space="preserve">Re-Construction of 2x4.00mx3.50m RCC Box Culvert on Pihor-Gobidopur Road at Ch. 13m Road ID. 419275099 Salvage Tk.=31,464/- under Chandina Upazila, District: Cumilla (GCP-3/C-M133) </t>
  </si>
  <si>
    <t>14-08-2020.</t>
  </si>
  <si>
    <t>M/S. Jahangir Enterprise
Prop: Jahangir Alam
Lalbag, Upazila: Sadar Dakshin
District: Comilla</t>
  </si>
  <si>
    <t>ms.jahangirenterprise80@gmail.com</t>
  </si>
  <si>
    <t xml:space="preserve">Periodic Maintenance Overlay of Lampur Daksin Para Road Ch 00-550m Road ID419915200 under Sadar Dakshin Upazila District Cumilla. (GCP-3/C-M123) </t>
  </si>
  <si>
    <t>22-03-2020.</t>
  </si>
  <si>
    <t>Periodic Maintenance Widening &amp; Rehabilitation of Dulalpur GC-Jaforgonj GC Road Ch 00-1892m Road ID419152002 under Brahmanpara Upazila District Cumilla. Salvage Cost. Tk 183093.00 (GCP-3/C-M122)</t>
  </si>
  <si>
    <t>05-04-2020.</t>
  </si>
  <si>
    <t>11-08-2020.</t>
  </si>
  <si>
    <t>M/S. Arif Enterprise - M. ALI TRADERS (JV)
Paikpara, Lakshma, Cumilla</t>
  </si>
  <si>
    <t>maematjv@gmail.com</t>
  </si>
  <si>
    <t>a. Improvement of Krishnapur R&amp;H Road- Digdhair (Solodana) Road at Ch. 1000-2459m Road ID. 419724018 b. Construction of 1042m Protective Work on the same road under Upazila: Laksham, District: Cumilla (GCP-3/C-W124)</t>
  </si>
  <si>
    <t>09-06-2020.</t>
  </si>
  <si>
    <t>15-12-2020.</t>
  </si>
  <si>
    <t>M. ALI TRADERS, paikpara, Laksam, Cumilla</t>
  </si>
  <si>
    <t>malitrad19@gmail.com</t>
  </si>
  <si>
    <t>M/S. Arif Enterprise, Village-Sukhtola, Post-Azgora Bazar, Upazila: Laksam, District: Cumilla</t>
  </si>
  <si>
    <t>chairman.ajgara@gmail.com</t>
  </si>
  <si>
    <t xml:space="preserve">a. Improvement of Gazirpar -Angoria road Via Dokaiya Road at Ch. 00-1577m Road ID. 419724081 Salvage Tk. 33178/- b. Construction of 7.00m Culvert at Ch. 349m on the same road c. Construction of 694m Protective Work on the same road under Upazila: Laksham, District: Cumilla  (GCP-3/C-W122) </t>
  </si>
  <si>
    <t>02-05-2021.</t>
  </si>
  <si>
    <t xml:space="preserve">a. Improvement of Daulatganj-Sreeyang via Shalapur Road at Ch. 5078-7374m Road ID. 419723009 b. Construction of 872m Protective Work on the samr road under Upazila: Laksham, District: Cumilla. (GCP-3/C-W120) </t>
  </si>
  <si>
    <t>28-04-2021.</t>
  </si>
  <si>
    <t>a1. Improvement of Batiavita R&amp;H Road-Ghater R&amp;H Road at Ch. 00-2090m Road ID. 419725012, Salvage Tk. 250337/-, a2. Construction 2.50m Culvert at Ch. 606m on the same road b. Improvement of Mellah-Assirpar Road at Ch. 3735-4145m Road ID. 419724015, Salvage Tk. 39777/-under Laksham Upazila, District: Cumilla. (GCP-3/C-W168)</t>
  </si>
  <si>
    <t>15-06-2021.</t>
  </si>
  <si>
    <t>M/S. Arif Enterprise - M/S. M Islam Trading (JV)
Village-Sukhtola, Post-Azgora Bazar
Upazila: Laksam, District: Cumilla.</t>
  </si>
  <si>
    <t>maemmitjv@gmail.com</t>
  </si>
  <si>
    <t>Improvement of Pashagi - Sakra bazar via Alice bazar Road (Ch. 00-1025m, 1612-2637m and 3276-4170m Road ID. 419724002 Salvage Tk. 956831/- under Laksham Upazila, District: Cumilla. (GCP-3/C-W166</t>
  </si>
  <si>
    <t xml:space="preserve">a. Improvement of Kathalia Bridge (Upazila Road) - Chitoshi R&amp;H Via Fulhora Road (Ch. 565-1697m Road ID. 419724057 b. Construction 3.50m Culvert at Ch. 1105m on the same road, c. Construction of 879m Protective work on the same road under Laksham Upazila, District: Cumilla  (GCP-3/C-W163) </t>
  </si>
  <si>
    <t xml:space="preserve">a. Improvement of Gazirpar - Tarapaiya Road (Ch. 00-2944m) Road ID. 419724077 b. Construction of 903m Protective Work on the same road under Laksham Upazila, District: Cumilla (GCP-3/C-W162) </t>
  </si>
  <si>
    <t>30-04-2021.</t>
  </si>
  <si>
    <t xml:space="preserve">a. Improvement of Mohammadpur - Tarapaiya Road (Ch: 00-1979m) Salvage Tk. 58812/- Road ID. 419724076 b. Construction of 750m Protective Work on the same road under Laksham Upazila, District: Cumilla. (GCP-3/C-W161) </t>
  </si>
  <si>
    <t>M. ALI TRADERS
Prop: Mohabbat Ali
Paikpara, Laksam, Cumilla</t>
  </si>
  <si>
    <t xml:space="preserve">a. Improvement of Gobindopur GPS (Betihati) To Laksam- munshirhat ( Shingheraudh) Road (Ch: 00-800m) Salvage Tk. 1433112/- Road ID. 419725015 b. Construction of 523m Protective Work on the same road, under Laksham Upazila, District: Cumilla (GCP-3/C-W160) </t>
  </si>
  <si>
    <t>12-04-2020.</t>
  </si>
  <si>
    <t>M/S Gafur Enterprise
Prop: MD Abdul Alim
Lalpur Bazar, Mojidpur, Titas, Cumilla</t>
  </si>
  <si>
    <t>msgafuren@gmail.com</t>
  </si>
  <si>
    <t xml:space="preserve">Improvement of Lalpur Bazar Rural Market under Titas Upazila, District: Cumilla (GCP-3/C-RM07) </t>
  </si>
  <si>
    <t xml:space="preserve">Improvement of Bangla Bazar Rural Market under Chandina Upazila, District: Cumilla (GCP-3/C-RM06) </t>
  </si>
  <si>
    <t>12-05-2020.</t>
  </si>
  <si>
    <t>M/S BHUIYAN ENTERPRISE
Prop: Md Rakib Bhuiyan
Aganagar, Barura, Cumilla</t>
  </si>
  <si>
    <t>mbe.comilla@gmail.com</t>
  </si>
  <si>
    <t xml:space="preserve">Improvement of Laksmipur-Deora Road Ch 00-1016m Road ID 419094014 under Barura Upazila District Cumilla (GCP-3/C-W159) </t>
  </si>
  <si>
    <t>M/S Shamim Bricks
Prop: Md. Bayuzid
Gahin Khali, Po: Baraharipur-3510 
Barura,Cumilla</t>
  </si>
  <si>
    <t>ms.shamimbricks38@gmail.com</t>
  </si>
  <si>
    <t xml:space="preserve">(a) Improvement of Uttar Digoli-Zikutia Road (Ch:00-389m) (Road ID#419094019) (b) Improvement of Padua-Darganama Road (Ch:00-522m) (Road ID#419094020) under Barura Upazila, District: Cumilla (GCP-3/C-W158) </t>
  </si>
  <si>
    <t>17-05-2020.</t>
  </si>
  <si>
    <t>23-11-2020.</t>
  </si>
  <si>
    <t>M/S Shaid Traders 
Prop: Rafikul Islam
Homna High School Road
Homna, Comilla</t>
  </si>
  <si>
    <t xml:space="preserve">Improvement of Homna-Bagmara-Kalmina-Tevagia-Ramchandrapur Road Ch 7524-8114m Road ID 419542005 under Homna Upazila District Cumilla (GCP-3/C-W156) </t>
  </si>
  <si>
    <t>M/S Rafiq Traders 
Prop: Md Rafiqul Islam
Village: Nemaikandi, Post : Muradnagar
P.S: Muradnagar, Dist: Cumilla</t>
  </si>
  <si>
    <t>mohammedrafiq658@yahoo.com</t>
  </si>
  <si>
    <t>Improvement of Homna-Moradnagar RHD( Huzurkandi) to Mangalkandi Road (Ch:00-2080m) (Road ID#419544046) (Salvage Tk.=2571198/-) under Homna Upazila, District: Cumilla (GCP-3/C-W155)</t>
  </si>
  <si>
    <t>06-05-2021.</t>
  </si>
  <si>
    <t>M/S Mishu Enterprise
Prop: Masud Rana
Anandapur Meshtali Bazar
Chouddagram, Comilla</t>
  </si>
  <si>
    <t>msmishuenterprise01@gmail.com</t>
  </si>
  <si>
    <t xml:space="preserve">Improvement of Derkota Uttarpara- Chatiany High school via Derkota GPS Road (Ch:1739-2300m) (Road ID#419314115) (Salvage Tk.=67990/-) under Chouddagram Upazila, District: Cumilla (GCP-3/C-W154) </t>
  </si>
  <si>
    <t>M/S ESTERN CONSTRUCTION 
Prop: Md Abdul Karim Mozumder
Post: Zodda Bazar, Upazilla: Nangalkot
District: Cumilla</t>
  </si>
  <si>
    <t xml:space="preserve">Improvement of Manikmura-Gazaria-Nischintapur-Sondail Road (Ch:00-1346m) (Road ID#419874066) under Nangalkot Upazila, District: Cumilla. (GCP-3/C-W152) </t>
  </si>
  <si>
    <t>M/S Saikat Construction 
Prop: Hajjee Md Kefayet Ullah
50/A, Gumti Residential Area
Debidwar, Comilla</t>
  </si>
  <si>
    <t>ms.shaikot.construction@gmail.com</t>
  </si>
  <si>
    <t>a. Improvement of Dhamti Sheikhbari-Khiraikandi Road Ch 00-1925m Road ID419404040 b. Construction of 4.00m Culvert on the same road at Ch 1738m Salvage Tk.1082471/- under Debidwar Upazila District Cumilla (GCP-3/C-W150)</t>
  </si>
  <si>
    <t>05-07-2020.</t>
  </si>
  <si>
    <t>11-05-2021.</t>
  </si>
  <si>
    <t>M/S Salim Enterprise
Prop: Shamsur Rahman
Chandanpur Bazar, Meghna, Cumilla</t>
  </si>
  <si>
    <t xml:space="preserve">Improvement of Badhanathpur Baythurnoor Zama Mosque - Shibnagar GPS via Battola Bazar Road ch. 00-825m [Road ID: 419885044) under Meghna Upazila District Cumilla (RIDP(CBC)/C-W201) </t>
  </si>
  <si>
    <t>M/S Jhilik Enterprise 
Prop: Monir Khondokar
Moharong,Chandina Bazar
Chandina.Comilla</t>
  </si>
  <si>
    <t>ms.jhilikenterprise@gmail.com</t>
  </si>
  <si>
    <t xml:space="preserve">a. Improvement of Bhagura Para Community Clinic to Ranichara Dakhil Madrasha Road at ch. 750-1750m Road ID No.419274073 b. Improvement of Badarpur to Siraz Chairman House - Maizkhar Road at ch. 1250-1950m Road ID No. 419275078 under Upazila Chandina District Cumilla (GCP-3/C-W143) </t>
  </si>
  <si>
    <t>M/S IQBAL ENTERPRISE
Prop: Md. Iqbal Hossain
Berola, Cheora
Chouddagram, Cumilla</t>
  </si>
  <si>
    <t>msiqbalenterprise67@gmail.com</t>
  </si>
  <si>
    <t xml:space="preserve">Improvement of Koitora Khorshed Alam Mazumdar House Side to Satgoreya Moulobi Abdul Mannan House Road ch.00-177m. &amp; 350-543m. Road ID 419315417 under Chouddagram upazila District Cumilla (GCP-3/C-W148) </t>
  </si>
  <si>
    <t xml:space="preserve">Improvement of Paharpur Community Primary School-Hossen Shop via Samad Molla House Road ch.1100-2000m. Road ID 419185141 under Burichang upazila District Cumilla. [Salvage Cost Tk. 109100.00] (GCP-3/C-W147) </t>
  </si>
  <si>
    <t>28-09-2020.</t>
  </si>
  <si>
    <t>M/S Poly Enterprise
Prop: Mohammed Tofayel Ahammad
Village: Bashuara, Post: Utter Padua
P.S: Chuddagram, Dist: Comilla</t>
  </si>
  <si>
    <t>Construction of 24.00 meter Long RCC Inverter Girder Bridge on Perpeti Bazar-Shakpur UP Office Road at ch. 3300m. Road ID 419093016 under Barura upazila District Cumilla [Salvage Cost Tk. 150628] (GCP-3/C-BW11)</t>
  </si>
  <si>
    <t>22-02-2021.</t>
  </si>
  <si>
    <t xml:space="preserve">a. Improvement of Rammohon GC-Jangalia Road ch.00-500m Road ID 419094082 b. Construction of 9.00m Culvert at ch. 257m on the same road under Barura upazila District Cumilla (GCP-3/C-W146) </t>
  </si>
  <si>
    <t xml:space="preserve">Improvement of Amratoli-Bataichori Road near Abul Haque House to Chandimora-Ratonpur Chorar Bazar Road ch.1000-2000m. Road ID 419094062 under Barura upazila District Cumilla (GCP-3/C-W145) </t>
  </si>
  <si>
    <t xml:space="preserve">Improvement of Bakey Pacca Road - Koiani College via Bakey Solaiman Mia House Road ch.00-1190m. Road ID 419094071 under Barura upazila District Cumilla (GCP-3/C-W144) </t>
  </si>
  <si>
    <t>M/S Samiha Enterprise
Prop: Amir Hossain
Razzak market, T&amp;T Road
Bancharampur, Brahmanbaria</t>
  </si>
  <si>
    <t xml:space="preserve">Improvement of Shayestanagar-Barikandi Road at ch. 00-800m Road ID. No. 419365085 under Upazila Daudkandi District Cumilla (GCP3/C-W142) </t>
  </si>
  <si>
    <t>M/S Mahin Enterprise
Prop: Liakat Ali
Gaburakandi, Juranpur
Daudkandi,Comilla</t>
  </si>
  <si>
    <t>ms.mainenterprise@gmail.com</t>
  </si>
  <si>
    <t xml:space="preserve">Improvement of Sarkapur Moor-Mozib Market Via Sarkapur Pry. School Road at ch. 00-1000m Road ID. No. 419365116 under Upazila Daudkandi District Cumilla (GCP-3/C-W141) </t>
  </si>
  <si>
    <t>M/S MA Zaher - M/S Abul Kashem Bricks (JV)
250, Mollika, West Bagichagoan
Cumilla</t>
  </si>
  <si>
    <t>mazakb20@gmail.com</t>
  </si>
  <si>
    <t>Improvement of Vabukpara Purbopara Late Osman Alir House to Harishchar Bizra Road via Khondokar House Road Lampur-Komolpur Road at ch.00-2325 Road ID No. 419915114 under Upazila Lalmai District Cumilla (GCP-3/C-W139)</t>
  </si>
  <si>
    <t>26-03-2021.</t>
  </si>
  <si>
    <t>M/S. Bablu &amp; Brothers
Prop: Md. Abdul Hai Bablu 
Shaktala, Sadar Dakhin, Comilla</t>
  </si>
  <si>
    <t>babluandbrothers373@gmail.com</t>
  </si>
  <si>
    <t xml:space="preserve">Improvement of Olain-Lalnagar Pipulia Upazila Pucca Road at ch. 00-2075 Road ID. No. 419915081 under Upazila Sadar Dakshin District Cumilla Salvage Cost. Tk. 668618.00 (GCP-3/C-W138) </t>
  </si>
  <si>
    <t>M/S RIMA ENTERPRISE 
Prop: Md. Amir Hossain
Narsingsar, Sadar, Brahmanbaria</t>
  </si>
  <si>
    <t>msrimaenterprise123@gmail.com</t>
  </si>
  <si>
    <t xml:space="preserve">Improvement of Tatera - Chatiyani - Gopalnagar Road at ch. 1160-2160m Road ID No. 419154039 under Upazila Brahmanpara District Cumilla Salvage Cost. Tk. 682535.00 (GCP-3/C-W137) </t>
  </si>
  <si>
    <t>M/S Mizan Traders 
Prop: Md Mizanur Rahman
Monoharpur, Bramonpara, Comilla</t>
  </si>
  <si>
    <t>msmizantraders01@gmail.com</t>
  </si>
  <si>
    <t xml:space="preserve">Improvement of Ziruin - Chandipur - Alua Ferryghat via Malapara UP Office Road at ch. 1250-2670m Road ID No. 419154024 under Upazila Brahmanpara District Cumilla Salvage Cost. Tk. 54297.00 (GCP-3/C-W136) </t>
  </si>
  <si>
    <t>M/S Shohag Enterprise 
Prop: Jamal Uddin
Ramnagar, Sayani
Meghna, Comilla</t>
  </si>
  <si>
    <t>shohagenterprise46@gmail.com</t>
  </si>
  <si>
    <t xml:space="preserve">Improvement of Hasnabad- Gobindapur- Sonarchar- Brahmanchar Road at ch. 2070-3320m Road ID No. 419884046 under Upazila Meghna District Cumilla Salvage Cost. Tk. 564815.00 (GCP-3/C-W135) </t>
  </si>
  <si>
    <t>M/s Shetara Construction 
Prop: M A Razzak
Basantapur Golli, Chandina, Comilla</t>
  </si>
  <si>
    <t>msshetaraconstruction@gmail.com</t>
  </si>
  <si>
    <t xml:space="preserve">Improvement of Nowabpur-Darora Bazar Road Start from Dollai Nowabpur College East Side to Darora Bazar Via Billal Bazar Road at Ch. 1034-2534m Road ID 419274052 under Upazila Chandina District Cumilla (GCP-3/ C-W84) </t>
  </si>
  <si>
    <t>Pioneer Construction
Prop: Mohammed Sirajul Islam
351, Newaz mansition
Badurtala, Cumilla.</t>
  </si>
  <si>
    <t xml:space="preserve">Construction of 42.00 meter Long RCC Girder Bridge on Toilkupi Bazar to Sholanal UP Vorashar Bazar Via Bhubanghar Bazar at ch. 1010m under Upazila Adarsha Sadar DIstrict Cumilla Road ID No. 419673005 (GCP-3/C-BW12) </t>
  </si>
  <si>
    <t>02-03-2020.</t>
  </si>
  <si>
    <t>MD JAHANGIR KHAN CHOWDHURY
Prop: JAHANGIR KHAN CHOWDHURY 
Burichang House Thakurpara
darsha Sadar Comilla-3500</t>
  </si>
  <si>
    <t>jahangirkhanchow@gmail.com</t>
  </si>
  <si>
    <t>Construction of 15.00 meter RCC Girder Bridge on Barura GC- Mudaffarganj RHD Road at ch. 9247m Road ID. 419092013 under Upazila Barura District Cumilla [Salvage Cost. Tk 87193.00]. (CP-3/C-BW10)</t>
  </si>
  <si>
    <t>03-02-2021.</t>
  </si>
  <si>
    <t>M/s. Zaman Enterprise
Prop: Md Kamruzzaman Bhuiyan
Plot# 8, Road # 4, Block# J, Banasree
Rampura, Dhaka-1219.</t>
  </si>
  <si>
    <t xml:space="preserve">Construction of 20.00m Long RCC Girder Bridge on Bipulashar-Compani Bazar Road. at Ch. 3174m (Road ID No. 419903009) under Monohorganj Upazila Cumilla District [Salvage Cost: Tk 1,11,171.00] (GCP-3/C-BW07 ) </t>
  </si>
  <si>
    <t>08-03-2020.</t>
  </si>
  <si>
    <t>15-03-2021.</t>
  </si>
  <si>
    <t>M/S Mehedi Poultry Farm
Prop: Manirul Islam
Jagatpur, Madrasha Jagatpur
Burichang, Comilla</t>
  </si>
  <si>
    <t>msmehedipoultry@gmail.com</t>
  </si>
  <si>
    <t xml:space="preserve">a1. Improvement of Jagatpur Maddyapara-Ashadnagar Road via Mazed Member House Road at Ch. 500-1100m Road ID419185033 a2. Construction of 9.00m culvert on the same road b1. Improvement of Arag Anadapur High school-Jagatpur Mosjeed Road at Ch. 00-783m Road ID419184060 Salvage Tk131406/- b2. Construction of 2.00m culvert on the same road under Upazila Burichong District Cumilla (GCP3/C-W134) </t>
  </si>
  <si>
    <t>03-02-2020.</t>
  </si>
  <si>
    <t>09-02-2021.</t>
  </si>
  <si>
    <t>M/S Mir Rafiqual Islam
Prop: Rafiqual Islam
Tuzar Banga, Daudkandi. Comilla</t>
  </si>
  <si>
    <t>Improvement of Chargoali bazar - Kalasadardia pry. School via Patnikandi Road. Ch. 00-728m Road ID No. 419364024 under Daudkandi Upazila District Cumilla (GCP3/C-W131)</t>
  </si>
  <si>
    <t>25-02-2021.</t>
  </si>
  <si>
    <t>M/S. BHUIYAN ENTERPRISE
Prop: Prop: Md. Kabir Uddin
Village: Sholapukuria Post: Barura
Upazila : Barura Dist: Cumilla</t>
  </si>
  <si>
    <t xml:space="preserve">a. Improvement of Khatla-Khalarpar Road at Ch. 1000-2007m Salvage Tk98.383/- Road ID419094009 b. Improvement of Adda-Khajuria road to Kalikapur via Ratnur-Dhuliamuri Road at Ch. 700-1360m Road ID419095135 under Upazila Barura District Cumilla (GCP-3/C- W78) </t>
  </si>
  <si>
    <t>19-03-2020.</t>
  </si>
  <si>
    <t>25-03-2021.</t>
  </si>
  <si>
    <t>M/S. Shahin Enterprise
Prop: Md Shahin Mia
Ujanchar, Bancharampur
Brahmanbaria</t>
  </si>
  <si>
    <t>msshahin.enterprise13@gmail.com</t>
  </si>
  <si>
    <t xml:space="preserve">(a)i Improvement of Kalakandi - Alinagar Road at Ch. 00-700m) (Road ID#419894009) (a)ii Construction of 170m Protective Work on the same road under Upazila: Titas, District: Cumilla (GCP-3/C-W117) </t>
  </si>
  <si>
    <t>21-03-2021.</t>
  </si>
  <si>
    <t>M/S Tufan Traders 
Prop: Mohammed Harun Ur Rashid
Chairman bari, Manikarchar Bazar
Meghna, Cumilla</t>
  </si>
  <si>
    <t xml:space="preserve">(a) Improvement of Manikarchar- Baghaikandi via Zalerpar Nowagong Road at Ch. 1000-2260m (Road ID#419884026) (b) Construction of 135m Protective Work on the same road Union: Manikarchar under Upazila: Meghna, District: Cumilla (GCP-3/C-W111) </t>
  </si>
  <si>
    <t xml:space="preserve">a1. Improvement of Sathghariakandi-Omrakanda Bazar Road. Ch. 700-2050m Road ID 419884020 a2. 300 meter Protective Work on the Same Road. b1. Improvement of Luterchar River Ghat-Vitikandi River Ghat via Cyclone Shelter Ch. 91-1500mRoad ID 419884021 b2. 120 meter Protective Work on the Same Road under Meghna (GCP-3/C-W71) </t>
  </si>
  <si>
    <t>23-02-2021.</t>
  </si>
  <si>
    <t xml:space="preserve">Improvement of Horipur Manik Member house - Joinal Abdin house Road. Ch. 00-900m Road ID 419885069 under Meghna upazila in Cumilla District. (GCP-3/C-W130) </t>
  </si>
  <si>
    <t>01-03-2020.</t>
  </si>
  <si>
    <t>07-11-2020.</t>
  </si>
  <si>
    <t xml:space="preserve">Improvement of Baharkhola- Meghna Upazila Road. Ch. 1101-1680m Road ID 419884017 under Meghna Upazila in Cumilla District (GCP-3/C-W129) </t>
  </si>
  <si>
    <t>08-01-2020.</t>
  </si>
  <si>
    <t>14-07-2020.</t>
  </si>
  <si>
    <t>M/S. M.A. ENGINEERING
Prop: Md Mostafa
G-4,South Banasri,East Goran
Khilgaow, Dhaka</t>
  </si>
  <si>
    <t xml:space="preserve">Construction of 24 meter RCC Girder Bridge at ch. 3500m on Kashedda-Chowmohani-Joynagar Road ID 419094055 under Barura Upazila in Cumilla District (GCP-3/C-BW04) </t>
  </si>
  <si>
    <t>28-03-2021.</t>
  </si>
  <si>
    <t>M/S. Dawn Corporation
Prop: Md Easin Molla
10 North Mugdha ( 1st Floor)
P.S. Mugdha, Dhaka-1214</t>
  </si>
  <si>
    <t>dawn557700@gmail.com</t>
  </si>
  <si>
    <t xml:space="preserve">Construction of 30 meter PC Girder Bridge at ch.10993m on Fanua-Noabpur Road Mukundpur Road ID 419094035 under Barura Upazila in Cumilla District (GCP-3/C-BW03) </t>
  </si>
  <si>
    <t>Pioneer Construction
Prop: Mohammed Sirajul Islam
351, Newaz mansition
Badurtala, Cumilla</t>
  </si>
  <si>
    <t xml:space="preserve">[a] Improvement of Kabila GC-Moynamoti UP Shaheber Bazar Road at Ch. 500-1728m Road ID419183015 [b] Improvement of Moynamati UP Office-Purbohura Bazar Road including 320m Y Link at Ch. 1482-2000m Road ID419183020 under Upazila Burichong District Cumilla. , Salvage Cost: 1,93,420.00 BDT (GCP-3/C-W125) </t>
  </si>
  <si>
    <t>26-02-2020.</t>
  </si>
  <si>
    <t>09-01-2021.</t>
  </si>
  <si>
    <t>M/S Harun Or Rashid 
Prop: Md. Harun Or Rashid
Homna, Comilla</t>
  </si>
  <si>
    <t>msharunor@gmail.com</t>
  </si>
  <si>
    <t>Re-Construction of 2x4.50x4.50m RCC Box Culvert on Dulalpur-Vitikalmina Baherkalmina Road at Ch.830m Road ID419544001 Salvage Tk29928/- under Upazila Homna District Cumilla (GCP-3/C-M105)</t>
  </si>
  <si>
    <t>16-01-2020.</t>
  </si>
  <si>
    <t>22-07-2020.</t>
  </si>
  <si>
    <t>M/S Shamim Bricks 
Prop: Md. Bayuzid
Gahin Khali, Po: Baraharipur-3510
Barura,Cumilla</t>
  </si>
  <si>
    <t xml:space="preserve">Improvement of Aganagar-Adamshar Bazar Road at Ch. 00-1308m Road ID419094004 under Upazila Barura District Cumilla (GCP-3/C-W47) </t>
  </si>
  <si>
    <t>06-01-2020.</t>
  </si>
  <si>
    <t xml:space="preserve">Improvement of Aganagar UP Office-Kenmtali Bazar Road at Ch. 2006-3286m Road ID419093010 under Upazila Barura District Cumilla (GCP-3/C-W50) </t>
  </si>
  <si>
    <t>M/S. Zaman Traders
Prop: Mostafa Zaman Liton
Lagnashar Bazar, Post: Lagnashar Bazar
P.S: Barura,District: Cumilla</t>
  </si>
  <si>
    <t xml:space="preserve">(a)i Improvement of Barura GC -Modaforganj RHD Road at Ch. 11660-14650m) (Road ID#419092013) (a)ii Construction of 9.7m Culvert on the same road (a)iii Construction of 333m Protective Work on the same road under Upazila: Barura, District: Cumilla (GCP-3/C-W69) </t>
  </si>
  <si>
    <t>10-02-2020.</t>
  </si>
  <si>
    <t xml:space="preserve">(a)i Improvement of Adda-Krishnapur-Pilgiri via Pombaish Road at Ch. 2400-3564m (Road ID#419094063) (a)ii Construction of 66m Protective Work on the same road (b) Improvement of Philgiri Prodhania House-Ali Azam House Road at Ch. 00-1000m) (Road ID#419094024) (c) Improvement of Betua Bazar-Orain School Road at Ch. 00-500m) (Road ID#419094070) (Salvage Tk=4,56,234/-) (d) Improvement of Adda-Krisnopur Road at Ch. 2700-3061m) (Road ID#419094032) under Upazila: Barura, District: Cumilla (GCP-3/C-W104) </t>
  </si>
  <si>
    <t>M/s. Tariqul Islam Rico
Prop: Md Tariqul Islam Rico
Shaktola Mohammad ali chairman bari
Word no:21, City Comilla</t>
  </si>
  <si>
    <t>tariqul.islamrico@yahoo.com</t>
  </si>
  <si>
    <t xml:space="preserve">a. Excavation of Koneshtola Islamia Dakhil Madrasha Pond Padua Bazar b. Excavation of Hazi Akram Uddin High School &amp; College Pond Padua Bazar Sadar Daksin Cumilla (IPCP/CUMIIL/ SADAR DAKSIN/P/19-20/1.01) </t>
  </si>
  <si>
    <t>04-02-2020.</t>
  </si>
  <si>
    <t>30-03-2020.</t>
  </si>
  <si>
    <t>M/s M. M. International
Prop: Md Mashuk Alam
2nd Muradpur, Adarsha Sadar
Cumilla-3500</t>
  </si>
  <si>
    <t>mmimashuk@gmail.com</t>
  </si>
  <si>
    <t>a. Excavation of Krishnopur Uttar para Jame Mosque Pond b. Construction of 02 Nos. Ghatla 12.80 X 5.00 m for Krishnopur Uttar para Jame Mosque Pond Krishnopur Laksham Cumilla. District (IPCP/CUMIIL/ LAKSH/P/19-20/2.01)</t>
  </si>
  <si>
    <t>23-01-2020.</t>
  </si>
  <si>
    <t>26-06-2020.</t>
  </si>
  <si>
    <t>M/S Masters Construction
Prop: Md. Humayn Kabir
Jodda, Jodda Bazar
Nangalkot, Cumilla</t>
  </si>
  <si>
    <t>msmastersconstruction@gmail.com</t>
  </si>
  <si>
    <t xml:space="preserve">a. Excavation of Datishwar Ahmed Delwara School &amp; College Pond Datishwar b. Excavation of Moukara Madrasha Pond Moukara c. Excavation of Kakoirtola High School Pond Kakoirtola Nangolkot Cumilla (IPCP/CUMIIL/ NANGA/P/19-20/3.01) </t>
  </si>
  <si>
    <t>M/S Jahir And Brothers Enterprise
Prop: Md Jahirul Huq
Mohalakkhipara, Brahmanpara, Cumilla</t>
  </si>
  <si>
    <t>msjahirbe@gmail.com</t>
  </si>
  <si>
    <t xml:space="preserve">a. Excavation of Chandina Pilot High School Pond Chandina Pourasaba b. Construction of 01 Nos. Ghatla 12.80 X 5.00 m for Chandina Pilot High School Pond Chandina Pourasaba c. Excavation of Karonkhal High School Pond Karonkhal d. Construction of 01 Nos. Ghatla 12.80 X 5.00 m for Karonkhal High School Pond Karonkhal e. Excavation of Bariya Krishnapur Fazil Madrasha Pond Bariya Krishnapur f. Construction of a I Nos. Ghatla 11.0 X 5.0 m for Bariya Krishnapur Fazil Madrasha Pond Bariya Krishnapur g. Excavation of Nawtala Islamia Alim Madrasha Pond Nawtala h. Construction of 0 I Nos. Ghatla 11.0 X 5.0 m for Nawtala Islamia Alim Madrasha Pond Nawtala Chandina Cumilla. (IPCP/CUMIIL/ CHAND/P/19-20/4.01) </t>
  </si>
  <si>
    <t>29-01-2020.</t>
  </si>
  <si>
    <t>04-08-2020.</t>
  </si>
  <si>
    <t>M/S. Sayed Enterprise 
Prop: Mohammad Abu Sayed
Shashidal, Brahmanpara, Comilla</t>
  </si>
  <si>
    <t xml:space="preserve">a. Excavation of Birbag Goyaly Pashimpara bytos Salam lame Mosque &amp; Madrasha Pond Birbag Goyaly b. Construction of 01 Nos. Ghatla 12.80 X 5.00 m for Birbag Goyaly Pashimpara bytos Salam lame Mosque &amp; Madrasha Pond Birbag Goyaly Daudkandi Cumilla (IPCP/CUMIIL/ DAUDK/P/19-20/5.01) </t>
  </si>
  <si>
    <t>26-01-2020.</t>
  </si>
  <si>
    <t>01-08-2020.</t>
  </si>
  <si>
    <t>M/S Omar Traders 
Prop: Mrs Jasmin Akter
Moharong, Chandina, Cumilla</t>
  </si>
  <si>
    <t xml:space="preserve">1.a) Re-excavation of Muradnagar Upazila Parishad Pond. b. Construction of 2 Nos 13.40x5.00mx4.80m RCC Ghatla at Upazila Parishad Pond. c. Protection Work (RCC Post with Brick Work) under Upazila: Muradnagar, District: Cumilla. (IPCP/CUMI/MURAD/P/19-20/7.01) </t>
  </si>
  <si>
    <t>22-08-2020.</t>
  </si>
  <si>
    <t>M/S Mithila Tradng Corporation
Prop: Mohammed Sohel Shamed
College Road, Barura, Comilla</t>
  </si>
  <si>
    <t xml:space="preserve">1.a.) Improvement of Nawab Faijunnesa Bari Char Ghatla Dighi. b.) Construction of 2 Nos. Ghatla 15.20m x 5.00m x 5.40m for Nawab Faijunnesa Bari Char Ghatla Dighi under Upazila: Laksham, District: Cumilla. District (IPCP/CUMI/LAKSH/P/19-20/10.04) </t>
  </si>
  <si>
    <t>M/S. FARIHA ENTERPRISE
Prop: PEAR AHMED
Lonishwar, Khiranshal Bazar
Chouddagram, Cumilla</t>
  </si>
  <si>
    <t>ms.farihaenterprise88@gmail.com</t>
  </si>
  <si>
    <t>a. Excavation of Upazila Parished West Side Pond. b. Construction of 11.60 x 5.00 m for Upazila Parished West Side Pond Ghatla No - 01 . c. Construction of 11.60 x 5.00 m for Upazila Parished West Side Pond Ghatla No - 02 in Sreepur Union and a. Excavation of Upazila Health Complex Pond. b. Construction of 01 Nos. Ghatla 13.40 x 5.00 m for Upazila Health Complex Pond in Ramroygram union, under Chouddagram Upazila, Cumilla District  (IPCP/CUML/Choud/P/19-20/6.01)</t>
  </si>
  <si>
    <t>03-09-2020.</t>
  </si>
  <si>
    <t>09-03-2021.</t>
  </si>
  <si>
    <t>Liberty Reliance Alliance
H-8, Rabindra Sarani
Sector-7, Uttara, Dhaka</t>
  </si>
  <si>
    <t>lib.rel.jv@gmail.com</t>
  </si>
  <si>
    <t xml:space="preserve">1.a) Improvement of Gazimura Kamil Madrasa Dighi. b) Construction of 4 Nos Ghatla 13.40mx5.00mx4.80m for Gazimura Kamil Madrasa Dighi under Upazila: Laksham, District: Cumilla (IPCP/CUMI/LAKSH/P/19-20/9.03) </t>
  </si>
  <si>
    <t xml:space="preserve">1.a) Improvement of Jagonnath Dighi. b) Construction of 6 Nos Ghatla 15.20mx5.00mx5.40m for Jagonnat Dighi under Upazila: Laksham, District: Cumilla (IPCP/CUMI/LAKSH/P/19-20/8.02) </t>
  </si>
  <si>
    <t>M/S Sekandar Enterprise 
Prop: Rezaul Karim
Thakur Bazar, Shaharasti
Chandpur</t>
  </si>
  <si>
    <t>sekandarenterprise@gmail.com</t>
  </si>
  <si>
    <t xml:space="preserve">Improvement of Taltola Madrash-Taltola Eidgha road at Ch.00-130m Road ID 419905085 Salvage Tk33614 under Upazila Monohorgonj District Cumilla (IRIDP-2/COM/ DW-370) </t>
  </si>
  <si>
    <t>IRIDP-2</t>
  </si>
  <si>
    <t>14-01-2020.</t>
  </si>
  <si>
    <t>20-04-2020.</t>
  </si>
  <si>
    <t>M/S Rahana Construction 
Prop: Mohibul Alam Mazumder
Village: Noagram, Post: Sukchail, 
P.S: Chauddagram, Dist: Cumilla</t>
  </si>
  <si>
    <t>mohibulalammazumder@yahoo.com</t>
  </si>
  <si>
    <t xml:space="preserve">a. Improvement of Gonabati Doshbaha- Parikot Road ch. 2165-2908m Road ID 419314006 b. Construction of 2Nos. 600mm x 600mm Slab Culvert at ch. 2454m &amp; 2546m on the same road under Chouddogram Upazila in Cumilla District. (IRIDP-2/COM/RDW-55) </t>
  </si>
  <si>
    <t>04-05-2020.</t>
  </si>
  <si>
    <t>M/s. Badal Enterprise
Prop: Obydul Kabir Badal Khan
Dakkin Ashrafpur
Sadar Dakkin, Comilla</t>
  </si>
  <si>
    <t>badalenterprise1969@gmail.com</t>
  </si>
  <si>
    <t xml:space="preserve">Construction of 3X4.50X5.00m Culvert on Dhannadul-Baradusia- Deouse road near South side Baradusia Nazrul Islam Prof. House Road at Ch. 2880m Road ID - 419155068 under Brammanpara Upazila Dist Cumilla (IRIDP-2/COM/RDW-40) </t>
  </si>
  <si>
    <t>06-02-2020.</t>
  </si>
  <si>
    <t>M/S M M Enterprise
Prop: Kazi Tawhidul Alam
Village: Chandina Kazi Bari
Post+Thana: Chandina, District: Cumilla</t>
  </si>
  <si>
    <t xml:space="preserve">Improvement of Luterchar River Ghat - Vitikandi River Ghat via Flood Shelter Road Ch. 2500-3500m Road ID. No. 419884021 under Meghna Upazila Cumilla District (IRIDP-2/COM/ SDW-355) </t>
  </si>
  <si>
    <t>M/S Nero &amp; Brothers
Prop: Md. Nero Uddin
Chapitala, Muradnagar, Comilla</t>
  </si>
  <si>
    <t>msnerubrothers@gmail.com</t>
  </si>
  <si>
    <t xml:space="preserve">Improvement of Gazirhat-Sreekail Road Ch.4510-6010m Road ID419814008 under Upazila Muradnagar District Cumilla. (IRIDP-2/COM/ DW-292) </t>
  </si>
  <si>
    <t>20-02-2020.</t>
  </si>
  <si>
    <t>M/S Badsha Enterprise
Prop: Mohammed Shahin Miah
Chotora New DC Road
Adarsha Sadar, Comilla</t>
  </si>
  <si>
    <t>shahinmiah197@yahoo.com</t>
  </si>
  <si>
    <t xml:space="preserve">Improvement of Dulalpur-Gopalnagar Road (Ch.600-1665m) (Road ID#419154007) under Upazila: Brahmanpara, District: Cumilla (IRIDP-2/COM/ DW-277) </t>
  </si>
  <si>
    <t>11-02-2020.</t>
  </si>
  <si>
    <t>M/S Sami Enterprise
Prop: Ahmead Jamal Mashud
Bhaukshar Bazar, Barura, Comilla</t>
  </si>
  <si>
    <t>mssomi01@gmail.com</t>
  </si>
  <si>
    <t>Improvement of Kajon khal Hossainpur point to Growth Center Road Hossainpur Mosque-Karjun Khal Bridge Road Ch.00-830m Road ID419095203 under Upazila Barura District Cumilla (IRIDP-2/COM/ DW-264)</t>
  </si>
  <si>
    <t>29-03-2020.</t>
  </si>
  <si>
    <t>Bin Salam Logistics 
Prop: Engr Gazi Rasel Bin Salam
2-A, 77 Monipuripara
Tajgaon, Dhaka-1215</t>
  </si>
  <si>
    <t xml:space="preserve">Improvement of Kaikori Fazar Ali Kari Shaheb Bari to Kaikori Baitun Noor Jame Mosque Road (Via Imran Munshi Bari) (Ch. 00-866m) Road ID. 419275203 under Chandina Upazila District Cumilla. (IRIDP-2/COM/ DW-246) </t>
  </si>
  <si>
    <t>25-07-2020.</t>
  </si>
  <si>
    <t xml:space="preserve">M/S Samiha Enterprise
Prop: Amir Hossain
Razzak Market, T&amp;T Road
Bancharampur, Brahmanbaria
</t>
  </si>
  <si>
    <t xml:space="preserve">Maintenance of Gazipur NHW - Goalmari GC Road via Lamsory Ch. 1000 - 2828 &amp; 3323 - 5095m Road ID - 419362009 under Daudkandi Upazila District Cumilla (IRIDP-2/COM/RMW-104) </t>
  </si>
  <si>
    <t xml:space="preserve">Repair &amp; Renovation of Comilla PTI, Cumilla (e-Tender/PEDP4/CML/SAD/2019-20/W11.016) </t>
  </si>
  <si>
    <t>18-02-2020.</t>
  </si>
  <si>
    <t>24-05-2020.</t>
  </si>
  <si>
    <t>R-TA Enterprise &amp; PC &amp; MNH(JV)
House No-312/283, Sotora Maddam Para
Adarsha Sadar, Cumilla</t>
  </si>
  <si>
    <t>rtapcmnhjv@gmail.com</t>
  </si>
  <si>
    <t xml:space="preserve">Construction of DPEO Building 3 Storier Building wirh 6 Storied Foundation at Cumilla (e-Tender/PEDP4/CML/2019-20/W8.010) </t>
  </si>
  <si>
    <t>M/S Nazmul Huda, House No-312/283, Sotora Maddam Para, Adarsha Sadar, Cumilla.</t>
  </si>
  <si>
    <t>nazmulhudarasal@gmail.com</t>
  </si>
  <si>
    <t>MHA &amp; MSE (JV)
Prop: Salim Sarkar
Debidwar, Comilla</t>
  </si>
  <si>
    <t>mhamsejv@yahoo.com</t>
  </si>
  <si>
    <t xml:space="preserve">Section A: Improvement /Construction of Road Works : 01. Improvement of Jafargonj GC to Barashalghar RHD via Yousufpur UPC Road Ch. 0+000 - 15+815 Km under Debidwar Upazila (Road ID - 419402006) (Toal Cost of Salvage Materials Tk. 3318266.00). Section B: Maintenance Works-5 years Maintenance works of all the above roads </t>
  </si>
  <si>
    <t>08-03-2022.</t>
  </si>
  <si>
    <t>M/S Sumi Enterprise, Debidwar, Post: Debidwar, P.S: Debidwar, Dist: Comilla</t>
  </si>
  <si>
    <t>Mir Habibul Alam, Uttar Borgacha, Natore.</t>
  </si>
  <si>
    <t>mirhabibulalam@yahoo.com</t>
  </si>
  <si>
    <t>NOONA-MYSHA-BSL (JV)
77 Monipuripara, Tajgaon
Dhaka-1215</t>
  </si>
  <si>
    <t>noonamyshabsl@gmail.com</t>
  </si>
  <si>
    <t xml:space="preserve">Section A : Improvement/Construction of Road Works : Improvement of Batakandi GC- Daudkandi GC Via Mohanpur Launchghat Road. (Titas Upazila Portion)(Road ID : 419892002) Under Titas Upazila, Cumilla at Ch. 00m to 11500m.( Tota Cost of Salvage Materials; Tk.33,74,154.00). Section B : Maintenance works -5-years Maintenance works of all the above roads </t>
  </si>
  <si>
    <t>18-11-2020.</t>
  </si>
  <si>
    <t>24-02-2022</t>
  </si>
  <si>
    <t xml:space="preserve">Bin Salam Logistics, 2-A, 77 Monipuripara, Tajgaon, Dhaka-1215 </t>
  </si>
  <si>
    <t>Noona Traders, 154, Motijheel Mosjid Market (2nd Floor), Room No.301-303, Motijheel C/A, Dhaka-1000</t>
  </si>
  <si>
    <t>noonatraders@yahoo.com</t>
  </si>
  <si>
    <t>M/S. MYSHA TRADERS, 154, Motijheel C/A. Masjid Market (2nd Floor), Room No.408-409, Dhaka-1000.</t>
  </si>
  <si>
    <t>myshatraders@yahoo.com</t>
  </si>
  <si>
    <t>M/S SAHADAT TRADERS
Prop: MD.SAHADAT HOSSAIN CHOWDHURY
FATEHPUR,MAIZDEE COURT,SADAR,NOAKHALI</t>
  </si>
  <si>
    <t>mssahadattraders@yahoo.com</t>
  </si>
  <si>
    <t xml:space="preserve">1. Minor maintenance of 36m long RCC Girder Bridge on Hasnabad GC - Dalua GC Road via Natherpetua Manikmura Bazar Road Road at Chainage 8648m. Road ID419902002. 2. Minor maintenance of 6.8m long Slab Culvert on Bata Baria-Monohorgonj Road at Chainage 1745m Road ID419902004. 3. Minor maintenance of 4.0m long Box Culvert on Bata Baria-Monohorgonj Road at Chainage 5832m Road ID419902004. 4. Minor maintenance of 18.0m long Box Culvert on Jalom South UP - Chitoshi Maulana Bazar via Lalchandpur Rajapur Bazar Road at Chainage 3297m Road ID419903005. 5. Minor maintenance of 5.1m long Box Culvert on Jalom South UP - Chitoshi Maulana Bazar via Lalchandpur Rajapur Bazar Road at Chainage 4098m Road ID419903005. 6. Minor maintenance of 8.5m long Slab Culvert on Laksam H/Q - Natherpetua RHD via Munshirhat GC Road at Chainage 3902m Road ID419902009. 7. Minor maintenance of 4.3m long Slab Culvert on Tuguria-Munshirhat Road at Chainage 601m Road ID419902003. 8. Minor maintenance of 7.0m long Slab Culvert on Tuguria-Munshirhat Road at Chainage 2750m Road ID419902003. 9. Minor maintenance of 12.8m long Box Culvert on Monohorgonj GC -Laksmanpur- Bipulasar RHD Road at Chainage 8795m Road ID419902007. under Monohorganj upazila District Cumilla (SupRB/Cum/Maint/19-20/W-31) </t>
  </si>
  <si>
    <t>09-08-2020.</t>
  </si>
  <si>
    <t>M/S. S. Ranjan &amp; Co.
Prop: Shanti Ranjan Bhattacharjee
395, Shanti Nerr, Badurtala
Shisu Mangol Road, Comilla</t>
  </si>
  <si>
    <t>apu_bhatt27@yahoo.com</t>
  </si>
  <si>
    <t xml:space="preserve">1. Minor maintenance of 9.96m long Box Culvert on Jafargonj GC to Punchpukuria GC via Rajamaher Road at Chainage 13350m Road ID419402009 under Debidwar Upazila. 2. Minor maintenance of 8.9m long Box Culvert on Madhaiya GC to Punchpokoria GC Road at Chainage 1080m Road ID419402014 under Debidwar Upazila. 3. Minor maintenance of 6.9m long Box Culvert on Madhaiya GC to Punchpokoria GC Road at Chainage 3972m Road ID419402014 under Debidwar Upazila. 4. Minor maintenance of 5.0m long Box Culvert on Madhaiya GC to Punchpokoria GC Road at Chainage 5561m Road ID419402014 under Debidwar Upazila. 5. Minor maintenance of 8.9m long Box Culvert on Shahebabad GC-Kongsanagar GC via Ramnagar bazar Road at Chainage 4809m Road ID419152007 under Brahmanpara Upazila 6. Minor maintenance of 6.64m long RCC Girder Bridge on Comilla-Fakir bazar-Salda Nodi Road at Chainage 1925m Road ID419152004 under Brahmanpara Upazila 7. Minor maintenance of 6.0m long Slab Culvert on Comilla-Fakir bazar-Salda Nodi Road at Chainage 4198m Road ID419152004 under Brahmanpara Upazila. 8. Minor maintenance of 7.0m long RCC Girder Bridge on Comilla-Fakir bazar-Salda Nodi Road at Chainage 4800m Road ID419152004 under Brahmanpara Upazila. 9. Minor maintenance of 5.2m long Box Culvert on Panuarpool RHD-Eliotgonj GC Road at Chainage 3700m Road ID 419812004 under Muradnagar Upazila. 10. Minor maintenance of 3.7m long Slab Culvert on Panuarpool RHD-Eliotgonj GC Road at Chainage 4378m Road ID 419812004 under Muradnagar Upazila District Cumilla. (SupRB/Cum/Maint/19-20/W-32) </t>
  </si>
  <si>
    <t>R-TA &amp; PC(JV)
351, Newaz mansition
Badurtala, Cumilla</t>
  </si>
  <si>
    <t>rtapcjvca@gmail.com</t>
  </si>
  <si>
    <t xml:space="preserve">Replacement of 50m long RCC Arch Girder Bridge on Munshirhat-Hasnabad Road at Chainage: 5554m (419902005) under Monohorganj Upazila, District: Cumilla. (SupRB/Cum/Replace/19-20/W-01) </t>
  </si>
  <si>
    <t>20-08-2021.</t>
  </si>
  <si>
    <t xml:space="preserve">  islamsirajul409@yahoo.com</t>
  </si>
  <si>
    <t>PROGOTI CONSTRUCTION
Prop: Md. Abu Taher
College Road Barura West Bazar
Barura, Barura-3560, Barura, Cumilla</t>
  </si>
  <si>
    <t>abutaherprogat2019@gmail.com</t>
  </si>
  <si>
    <t xml:space="preserve">Construction of Deora Dakshin Union Land Office Bhaban at Barura Upazila District Cumilla under Construction of Town and Union Land Office across the Country Project (TULO/COM/W-24) </t>
  </si>
  <si>
    <t>19-02-2021.</t>
  </si>
  <si>
    <t>Construction of Chandanpur Union Land Office Bhaban at Meghna Upazila District Cumilla under Construction of Town and Union Land Office across the Country Project (TULO/COM/W-23)</t>
  </si>
  <si>
    <t>22-04-2020.</t>
  </si>
  <si>
    <t>M/S Muna Enterprise
Prop: Moslam
Mirzanagar, Meghna, Comilla</t>
  </si>
  <si>
    <t>msmunaenterprise01@gmail.com</t>
  </si>
  <si>
    <t>Construction of Sonarchar Union Land Office Bhaban at Meghna Upazila District Cumilla under Construction of Town and Union Land Office across the Country Project (TULO/COM/W-22</t>
  </si>
  <si>
    <t>M/S A F Enterprise
Prop: Md Akter Hossain
63/78, Bishnopur, Cumilla</t>
  </si>
  <si>
    <t xml:space="preserve">1. Re-Construction of Burichang R&amp;H Road-Arag Road by Bituminous Carpeting at Ch. 00-903m Under Burichang Upazila, Dist: Cumilla, (Road ID - 419185031) 2. Improvement of Arag Nasir House - Kisornagar Rahim Master House road by Bituminous Carpeting at Ch. 00-650m Under Burichang Upazila, Dist: Cumilla, (Road ID - 419185067)  (UTMIDP-BURI/COM/WR-73) </t>
  </si>
  <si>
    <t>04-04-2021.</t>
  </si>
  <si>
    <t>Construction of 50.0+E382:L3840 m Long RCC Girder Bridge on Monohorganj Head Quarter Hawrah Uttarpara Road at Ch. 0+420km under Monohorganj Upazila, Dist: Cumilla (Road ID. 419904112) (UTMIDP-MONO/COM/WB-59)</t>
  </si>
  <si>
    <t>12-11-2021.</t>
  </si>
  <si>
    <t>QC - Build Tech Associates (JV)
A S Tower (7th Floor), Hillview R/A
Panchlaish, Chittagong</t>
  </si>
  <si>
    <t>qcbuildtech@gmail.com</t>
  </si>
  <si>
    <t xml:space="preserve">Improvement of Luterchar River Ghat-Vitikandi River Ghat via Flood Shelter Road at Ch: 1500-2500m under Meghna Upazila, District: Cumilla (Road ID. 419884021).  (UTMIDP-MEGH/CUMI/WR-194) </t>
  </si>
  <si>
    <t>21-07-2020.</t>
  </si>
  <si>
    <t>17-06-2021.</t>
  </si>
  <si>
    <t>M/S Quashem Construction, 52, Katalgonj, Panchlaish, Chittagong.</t>
  </si>
  <si>
    <t>BUILD TECH ASSOCIATES, 10, Mehdibag, Thana-Kotwali, Chittagong</t>
  </si>
  <si>
    <t>builtechctg@gmail.com</t>
  </si>
  <si>
    <t>SELONIYAS-KALU SHAH TRADERS J.V
Sha-41,Uttor Badda
Dhaka-1212, Bangladesh</t>
  </si>
  <si>
    <t>seloniyaskstjv@gmail.com</t>
  </si>
  <si>
    <t>Improvement of Monohorgonj Upazila Bypass Road by BC at ch. 00-2375m under Monohorganj Upazila District Cumilla. Salvage Cost. Tk. 2653515.00 (UTMIDP-MONO/COM/WR-59)</t>
  </si>
  <si>
    <t>04-06-2020.</t>
  </si>
  <si>
    <t>18-04-2021.</t>
  </si>
  <si>
    <t>KALU SHAH TRADERS, Amin Monjil,North Solimpur, P.O: Jafrabad, P.S : Shitakundo, Chattogram.</t>
  </si>
  <si>
    <t>kalushahtraders@gmail.com</t>
  </si>
  <si>
    <t>Seloniyas, Sha-41, Uttar Badda, Dhaka-1212.</t>
  </si>
  <si>
    <t>scseloniyas@gmail.com</t>
  </si>
  <si>
    <t xml:space="preserve">Construction of 40.0m long Arch Girder Bridge on Monohargonj H/Q Purbo Hatirpar via Dishabond Jamee Mosque Monohargonj Bypass Road at Ch. 1507 km under Monohargonj Upazila Dist Cumilla. Road ID 419904111 (UTMIDP-MONO/COM/WB-04) </t>
  </si>
  <si>
    <t>15-07-2021.</t>
  </si>
  <si>
    <t>Rehabilitation of Jalom (North) UP - Sreeyang Bazar Road via Barakeshtola Bazar.Monohargonj Portion. Road from Ch. 00m-1960m (Road ID. 419903004) under Jhomol South Union, Upazila: Monohargonj, District: Cumilla (LGED/Cum/VRRP/Re-hab/19-20/W-847)</t>
  </si>
  <si>
    <t>18-02-2021.</t>
  </si>
  <si>
    <t>Bin Salam Logistics
Prop: Engr Gazi Rasel Bin Salam
2-A, 77 Monipuripara, Tajgaon
Dhaka-1215</t>
  </si>
  <si>
    <t xml:space="preserve">Rehabilitation of Debidwar (Barara) R&amp;H-Ponara Bazar Road from Ch. 172m-2065m (Road ID. 419403014) under Debidwar Pouroshova, Upazila: Debidwar, District: Cumilla (LGED/Cum/VRRP/Re-hab/20-21/W-1124) </t>
  </si>
  <si>
    <t xml:space="preserve">Rehabilitation of Rasulpur bazar-Khair Road from Ch 00m-1416m ID 419404003 under Rasulpur Union Upazilla Debidwar District Cumilla (LGED/Cum/VRRP/Re-hab/19-20/W-1061) </t>
  </si>
  <si>
    <t>04-10-2020.</t>
  </si>
  <si>
    <t>MMME &amp; MTE &amp; MSM(JV) 
Village: Mandaria, Post Office: Uttar Padua
Upazila: Chouddagram, District: Cumilla</t>
  </si>
  <si>
    <t>mmmemtemsejvca@gmail.com</t>
  </si>
  <si>
    <t xml:space="preserve">Rehabilitation of Kashinagar UPC-Pipulia bazar via Jugirkandi, Joymongalpur Road from Ch: 00m-3960m [ID# 419313027] under Kashinagor Union, Upazilla Chouddagram , District: Cumilla (LGED/Cum/VRRP/Re-hab/19-20/W-1051) </t>
  </si>
  <si>
    <t>05-08-2020.</t>
  </si>
  <si>
    <t>M/S Shajalal Mazumder, Village: Mandaria, Post Office: Uttar Padua, Upazila: Chouddagram, District: Cumilla</t>
  </si>
  <si>
    <t>M/S Tanha Enterprise, Kahinagar, Post: Kashinagar, P.S: Chuddagram, Dist: Comilla.</t>
  </si>
  <si>
    <t>Mamun Corporation
Prop: MUHAMMAD DELWAR HOSSAIN
28/A-5, (5th Floor), Khan Mansion
Toyenbee Circular Road, Motijheel, Dhaka-1000</t>
  </si>
  <si>
    <t>mamuncorporationtmc@gmail.com</t>
  </si>
  <si>
    <t xml:space="preserve">1. Rehabilitation of Poamgaon Bazar - Norhoripur bazar- Bernaiya Bazar Road from Ch. 00m-2350m Road ID 419903019 under Moishatua Union Upazila. Monohorgonj District Cumilla. (LGED/Cum/VRRP/Re-hab/19-20/W-846) </t>
  </si>
  <si>
    <t>06-11-2020.</t>
  </si>
  <si>
    <t>Cox`s Bazar</t>
  </si>
  <si>
    <t>M/S. Chakaria Development Socity,Chakaria , Cox`s Bazar</t>
  </si>
  <si>
    <t>cdsfarid@yahoo.com</t>
  </si>
  <si>
    <t xml:space="preserve">Development of Sundari Para-Raiba Par Para Road by HBB at ch: 00-1165m.                                                                      
Development of Rajakhali Arabshah Bazar-Amin Bazar Road by HBB at ch: 00-810m. 
Development of Uzantia Sabar Ahmad via Karirdia Bridge Road by HBB at ch: 1000-1800m.
</t>
  </si>
  <si>
    <t>01.07.19</t>
  </si>
  <si>
    <t>03.05.20</t>
  </si>
  <si>
    <t>M/S. ABM Construction,Cox`s Bazar, Pekua</t>
  </si>
  <si>
    <t>msabmcon@gmail.com</t>
  </si>
  <si>
    <t xml:space="preserve">A) Development of Shakopara Bazar-Matamuhori River via Meharnama Pry. School Road by HBB at ch: 00-515m.              
B) Development of Hazirghona-Akamot Ali via Sabujpara Patanmatbar Para Road by HBB at ch:00-415m                          
C) Development of Mognama Kazir Bazar-Sudakhali Kalarpara via Non Govt. Pry. School Road by HBB at ch: 00-634m. 
D) Development of Uzantia Khan Bahadur Primary School Road by HBB at ch:00-880m. 
</t>
  </si>
  <si>
    <t>29.08.19</t>
  </si>
  <si>
    <t>18.04.20</t>
  </si>
  <si>
    <t>M/S. Tarek &amp; Brothers, Sikder Para, Pekua, Cox's Bazar.</t>
  </si>
  <si>
    <t>mstarekbrothers@gmail.com</t>
  </si>
  <si>
    <t xml:space="preserve">Development of PABT- Harinafari road by HBB  at ch. 00-2000m.
</t>
  </si>
  <si>
    <t>06.01.19</t>
  </si>
  <si>
    <t>M/S JAHANGIR ALAM SIKDER,Paharchanda, Chakaria, Cox's Bazar.</t>
  </si>
  <si>
    <t>msjahangirsikder@gmail.com</t>
  </si>
  <si>
    <t xml:space="preserve">Maintenance od Pekua RHD to PABT via Showdaghar hat GC Road at Ch. 00-1393m.                                                          
Maintenance of Pekua Bazar to PABT via Moulovi Bazar Connecting Road at Ch. 00-1600m </t>
  </si>
  <si>
    <t>23.01.19</t>
  </si>
  <si>
    <t>29.05.19</t>
  </si>
  <si>
    <t>M/S Suchana Enterprise,South Fashia Khali.Ward no 9.Fashia Khali.Chakaria.CoxsBazar.</t>
  </si>
  <si>
    <t>suchanaenterprise01@gmail.com</t>
  </si>
  <si>
    <t>Development of Tiotong Sonaichori Primary School Road by HBB at Ch 00- 900m</t>
  </si>
  <si>
    <t>M/S M.M Traders,Bandarban Bazar,Bandarban.</t>
  </si>
  <si>
    <t>Development of Mognama RHD Via Mognama High School to Mognama UP Road By HBB at Ch 3400m-5200m.Road ID 422953004 Salvage Cost 88717.00 under Pekua Upazila Dist- Coxs Bazar.</t>
  </si>
  <si>
    <t xml:space="preserve">A) Improvement of Badarkhali IFAD Cyclone Shelter Connecting Road by BC at Ch:-00-2000m.                                               
 B) Improvement of Surajpur Sohardo Somiti- Alimul Ulum Dakhil Madrasha via Public School Road by BC at Ch: 00-1200m.        
 C) Improvement of Fashia Khali Adorso Islamia Madrasa-Fashiakhali Khondokardar para RNGPS Road by HBB at Ch: 00-783m.                                                                                 D) Improvement of Chiringa UP- chharakul-Fashiakali-Up Road by BC at ch: 00-1000m. </t>
  </si>
  <si>
    <t xml:space="preserve">Improvement of Dulah azara-Malumghat RHD Road  by BC at ch. 2963-4745m.                                                                      
 Improvement of Bamubill Chari UP- Fadukhola-Nandirbill Road by BC at Ch. 1+355-2+355km, </t>
  </si>
  <si>
    <t>M/S H K C Enterprise, 1 no Goli,North Tarabaniar Chara,Coxsbazar Paurasava.</t>
  </si>
  <si>
    <t>mshkcenterprise@gmail.com</t>
  </si>
  <si>
    <t xml:space="preserve">Improvement of Debangapara-Monshir Dail Road by HBB at Ch: 00m-1170m, Under Moheshkhali Upazila, Dist : Cox`s Bazar  [Road ID : 422495003] </t>
  </si>
  <si>
    <t>M/S B. N Enterprise,  Chakria Coxsbazar</t>
  </si>
  <si>
    <t>bnenterprise1996@gmail.com</t>
  </si>
  <si>
    <t xml:space="preserve">Improvement of Moddya-Ghatibanga Road by HBB at Ch: 00m-1000m, Under Moheshkhali Upazila, Dist : Cox`s Bazar. [Road ID : 422495103] </t>
  </si>
  <si>
    <t>Green Construction,  Bazar Ghata, Coxsbazar</t>
  </si>
  <si>
    <t>green.construction19@gmail.com</t>
  </si>
  <si>
    <t xml:space="preserve">Improvement of Old Stemar Ghat Road by HBB at Ch: 00m-1000m, Under Moheshkhali Upazila, Dist : Cox`s Bazar. [Road ID : 422495047] </t>
  </si>
  <si>
    <t xml:space="preserve">M/S Badsha Meah Construction, </t>
  </si>
  <si>
    <t>badshaegp@gmail.com</t>
  </si>
  <si>
    <t xml:space="preserve">Improvement of Hariar Chara Purbapara Road by HBB at Ch. 00-1500m [Road ID 422495093] under Moheskhali Upazila, Dist- Coxs Bazar. </t>
  </si>
  <si>
    <t>M/S Faridul Alam, Chakaria,Cox'sBazar</t>
  </si>
  <si>
    <t>FaridulAlamck@gmail.com</t>
  </si>
  <si>
    <t>Improvement of Chottomoheheskhali-Shipahipara Pry School Road By HBB at Ch 770-1370mUnder Moheshkhali Upazila Dist Coxs Bazar.Road ID 422494019</t>
  </si>
  <si>
    <t>M/s Nurunnabi Traders,  coxs bazar sadar</t>
  </si>
  <si>
    <t>nurunnabitraders74@gmail.com</t>
  </si>
  <si>
    <t>Improvement of Adinanath Primary School to Tali Para Road By HBB at Ch : 00-845m, Under Moheshkhali Upazila, Dist : Cox`s Bazar.[Road ID : 422495070] [</t>
  </si>
  <si>
    <t>M/S UDAYAN CONSTRICTIONS,  Daimond Palace Guest House, Kalatoli, Cox s Bazar</t>
  </si>
  <si>
    <t xml:space="preserve">  abulkashemshikder50@gmail.com</t>
  </si>
  <si>
    <t xml:space="preserve">Improvement of Shipahirpara-South Nalbila Road By BC at Ch: 00-500m, Under Moheshkhali Upazila, Dist : Cox`s Bazar.[Road ID: 422495123] </t>
  </si>
  <si>
    <t>M/S.Ayub Construction, Pukpukuria,03 no Ward,Fashia Khali,Chakaria,Coxsbazar.</t>
  </si>
  <si>
    <t>ayubchowdhuryc@gmail.com</t>
  </si>
  <si>
    <t xml:space="preserve">Improvement of Fakirakata-WAPDA Embankment Road By HBB at Ch : 1140m-3200m, Under Moheshkhali Upazila, Dist : Cox`s Bazar. [Road ID :422494008] </t>
  </si>
  <si>
    <t>M/S. Md. Nurul Bashar, Hospital Road, East Stadium Para, Coxs Bazar Pourashava, Coxs Bazar.</t>
  </si>
  <si>
    <t>nurulegp@gmail.com</t>
  </si>
  <si>
    <t xml:space="preserve">Dakkin Dhurung GC-BIWTA  Jetty Ghate at Banskhsali RHD via Satar Uddin Ghat Road by BC at ch. 2550-4000m. </t>
  </si>
  <si>
    <t>Hasan Enterprise, Hotel Sea View, Main Road, Cox's Bazar.</t>
  </si>
  <si>
    <t>ms.hasan@outlook.com</t>
  </si>
  <si>
    <t xml:space="preserve">A) Development of Piller Para Road by BC at ch: 00-1315m.        
 B) Development of Dhupi Para Road by BC at ch: 500-1850m.
C) Development of Ali Chan Road by HBB at ch: 00-550m. 
</t>
  </si>
  <si>
    <t>M/S. Mens Enterprise, 38, Badar Mukam, Thana Road, Cox's Bazar.</t>
  </si>
  <si>
    <t>abdul.mabud.chy@gmail.com</t>
  </si>
  <si>
    <t>Improvement of Chander para Road from ch. 00-1000m</t>
  </si>
  <si>
    <t>11.07.18</t>
  </si>
  <si>
    <t xml:space="preserve">Improvement of Pokkhali UP Office – Palakata Bazar (Palakata-Mohanvila) Road by BC at ch: 1000-2900m.                             Improvement of Islamabad UP Office- Gazalia Bazar Road via East Yusuferkil Road by BC  at ch.4400-7000m. </t>
  </si>
  <si>
    <t>M/S Amzad Traders, Mulgaon, Kaliganj, Gazipur</t>
  </si>
  <si>
    <t>amzadtraders@gmail.com</t>
  </si>
  <si>
    <t>Improvement of Khrushkul UP office to Khrushkul GC Road Khurushkul DC Road by BC at Ch.1000m - 2515m Under Sadar Upazila District Coxs Bazar.Salvage 5662916. Road ID 422243014</t>
  </si>
  <si>
    <t>M/S Asad Enterprise, GOL DIGIRPAR,COXS BAZAR</t>
  </si>
  <si>
    <t>msasadenterprise@gmail.com</t>
  </si>
  <si>
    <t xml:space="preserve">Improvement of Zilonja UP Office-Alirjahan Bazar Road Via Ghat Kulia Para Sonkhola Bazar Road by BC at Ch 2000m-5000m Under Sadar Upazila Dist Coxs Bazar. </t>
  </si>
  <si>
    <t>Improvement of Sikder para Road to Fashiakhali Road by RCC at Ch. 0+000-0+903 km. Road ID 422245131, 0 under Sadar upazila, Dist- Coxs Bazar.</t>
  </si>
  <si>
    <t>M/S Hossain Enterprise, South Hajeepara, Zilongja, Coxs Bazar Sadar, Coxs Bazar</t>
  </si>
  <si>
    <t>hossanenterpriseegp@gmail.com</t>
  </si>
  <si>
    <t xml:space="preserve">Improvement of Bow Bazar-Chaberpara Jame Mosque via Sikder Para Pry. School Road By BC at Ch  470m-1470m Under Sadar Upazila Dist  Coxs Bazar.Road ID  422244042 </t>
  </si>
  <si>
    <t>AD-KNS (JV), 65, Jamal Khan Road,Chattogram</t>
  </si>
  <si>
    <t>ad.kns2jv@gmail.com</t>
  </si>
  <si>
    <t>Development of Nutan Office Bazar to Kylasher Ghona Hafzkhana Road Shoid Refat Road - Moulovi Ali Ahmmed House By RCC &amp; BC at Ch 00m-200m RCC &amp; 201m-1007m BC  under Sadar Upazila Dist- Coxs Bazar</t>
  </si>
  <si>
    <t>The AD Communication, 65, Jamal Khan Road, Chittagong</t>
  </si>
  <si>
    <t>theadcom@hotmail.com</t>
  </si>
  <si>
    <t>Lead</t>
  </si>
  <si>
    <t>KNS ENGINEERING AND SERVICES, 65, JAMALKHAN ROAD, CHATTOGRAM.</t>
  </si>
  <si>
    <t>kns.engg1968@gmail.com</t>
  </si>
  <si>
    <t>Other</t>
  </si>
  <si>
    <t xml:space="preserve">M/S COX BAY Construction, IBP MATT BAZARGHATA COXS BAZA </t>
  </si>
  <si>
    <t>sohelahmedcox2@gmail.com</t>
  </si>
  <si>
    <t>Improvement of Munnu para road by BC at Ch. 00-769 m [Road ID 422244002] under Sadar Upazila , Dist- Coxs Bazar. Salvage cost Tk. 905849.00</t>
  </si>
  <si>
    <t>M/s O R &amp; Sons,  281,Rd #04 ,Avenue#01, MIrpur Dosh ,Dhaka.</t>
  </si>
  <si>
    <t>ors.southtekparacxb@gmail.com</t>
  </si>
  <si>
    <t>Improvement of Chonkhola Nayapara Road By HBB at Ch  00-1300m.Road ID  422245072 Salvage Cost  454531.00 under Sadar Upazila, Dist: Coxs Bazar.</t>
  </si>
  <si>
    <t xml:space="preserve">Improvement of Eidgon UP Office School Gate- Voimiriaghona Forest Office Bazar Via Baditala Road by BC at Ch 1060m-1330m &amp; 2039m-3930m Under Sadar Upazila Dist Coxs Bazar.Road ID 422243017 </t>
  </si>
  <si>
    <t>M/S Abser Construction,  Bandarban Sadar</t>
  </si>
  <si>
    <t>Construction of 54.00m long RCC slab Bridge on Eidgon UP Office (School Gate- Voimiriaghona Forest Office Bazar Via Baditala) Road at Ch 1350m,under Sadar upazila, Dist Coxs Bazar. [Road ID 422243017]</t>
  </si>
  <si>
    <t>J J Traders-QC (JV), Sattar Mansion,(1st Floor), 52, katalgonj, panchlaish, Chittagong.</t>
  </si>
  <si>
    <t>mjjtqc111@gmail.com</t>
  </si>
  <si>
    <t xml:space="preserve">2Nos 1vent 1.30mx1.30m at ch.260m,3620m, 3nos 1vent 1.60mx1.60m at ch. 460m, 710m, 800m 2nos 1vent 2.00mx2.30m at ch. 1330m, 1580m, 1nos 2vent 2.60mx1.60m at ch. 2560m, 4nos 1vent 3.00x3.00m at ch. 2160m,  2460m,  5420m, 6000m 4nos 1vent 3.60mx2.00m at ch. 2320m, 3960m. 4070m, 4560m 1nos 1vent 2.00x4.00m at ch. 2040m,  2nos 1vent 4.00mx300m at ch. 1050m, 3760m, 2nos 1vent 4.00mx3.60m at ch. 1680m, 4260m, 2nos 2vent 4.00mx3.60m at ch. 5670m, 6200m RCC Box culvert From Ramu Cantonment Peripheri (Shield Gate- SSD Canteen) Road </t>
  </si>
  <si>
    <t>10.05.19</t>
  </si>
  <si>
    <t>M/S. J.J. Traders, Hotel Al Faisal (2nd Floor), 1050, Jubilee Road, Chittagong.</t>
  </si>
  <si>
    <t xml:space="preserve">  jjt_jashim@yahoo.com</t>
  </si>
  <si>
    <t>08.05.20</t>
  </si>
  <si>
    <t>M/S. Monir Ahmed, Sabek Rumka, Class Para, Haladia Palong, Ratnapalong, Ukhiya, Coxs Bazar</t>
  </si>
  <si>
    <t>moniregp@gmail.com</t>
  </si>
  <si>
    <t>Development of North Khunia Palong  Bala Para Road (Arakan Road to Himchari Marine Drive via ATM Jafar Alam Maltidiscipline Academy Road) By BC at Ch. 00-1000m.</t>
  </si>
  <si>
    <t>22.07.19</t>
  </si>
  <si>
    <t>30.06.20</t>
  </si>
  <si>
    <t xml:space="preserve">(A) Development of Rabeta Hospital-Dhoapalong Road by BC at ch. 0+780-1+115km. 
(B) Development of Dhoapalong-Goalia Palong Primary School  Road by BC at ch. 00-1390m. 
 (C) Development of Naikhangchari Hazipara BDR Camp   Road by BC at ch. 600-1700m. 
(D) Development of Officer Char (RHD)-Lambari para-Techipul (RHD)  Road by BC at ch. 882-1980m. 
</t>
  </si>
  <si>
    <t>M/S Palong Traders, Ratnapalong, Ukhiya, Coxs Bazar</t>
  </si>
  <si>
    <t>palongtradersegp@gmail.com</t>
  </si>
  <si>
    <t>Development of Mamun Mia Bazar- Mura Para Road by BC at Ch 500m-1500m Under Ramu Upazila Dist Coxs Bazar.Road ID 422665069</t>
  </si>
  <si>
    <t>Construction of 12m Long RCC Girder Bridge on Panirchara RHD Khuruskul GC Via Bharuakhali Road Ramu Part at Ch 1250m. Road ID 422662008 Salvage Cost 94991.00 under Ramu Upazila Dist- Coxs Bazar.</t>
  </si>
  <si>
    <t>Conustruction of 15m Long RCC Girder Briudge on Himchari Marine Drive-Mariccha GC Road at CH 3418m. Road ID 422662007 Salvage Cost 113990.00 under Ramu Upazila Dist- Coxs Bazar.</t>
  </si>
  <si>
    <t>Construction of 30.00m long RCC curve Girder Bridge on Shah Suja RHD Uttar Bara bill via Jumchari Bazar Road at Ch. 6800m. [Road ID 422665019] under Ramu Upazila, Dist- Coxs Bazar.</t>
  </si>
  <si>
    <t>Development of Dhulirchara Road By BC at Ch : 00m-700m, Under Ramu Upazila, Dist : Cox`s Bazar. [ Road ID : 422665032]</t>
  </si>
  <si>
    <t xml:space="preserve">M/S Bazal &amp; Brothers, Uttar dikpara P.M. Khali Cox's Bazar </t>
  </si>
  <si>
    <t>bajalahmed3218@gmail.com</t>
  </si>
  <si>
    <t>Development of Joarianala GC-Bengdeba Baisari GC Road by BC at Ch. 300m-1300m Road ID 422662006 under Ramu Upazila Dist- Coxs Bazar.</t>
  </si>
  <si>
    <t xml:space="preserve">M/S Shahariar Enterprise, </t>
  </si>
  <si>
    <t>shahariaregp@gmail.com</t>
  </si>
  <si>
    <t xml:space="preserve">Development of Rajarkul-Sonai Chari Ramcot School Connecting Road By HBB at Ch 00m-2000m Under Ramu Upazila Dist Coxs Bazar.Road ID 422665002 </t>
  </si>
  <si>
    <t xml:space="preserve">M/S KADER ENTERPRISE, </t>
  </si>
  <si>
    <t>kaderenterprise.egp@gmail.com</t>
  </si>
  <si>
    <t xml:space="preserve">Development of Dohalerghona Road By BC at Ch : 00m-950m, Under Ramu Upazila, Dist : Cox` S Bazar.[Road ID : 422665156] </t>
  </si>
  <si>
    <t xml:space="preserve">Development of Arkan Road-West Hamirpara Road By BC at Ch : 00m-700m, Under Ramu Upazila, Dist : Cox` S Bazar.[Road ID : 422665143 </t>
  </si>
  <si>
    <t>M/S Palak Barua Appo, Merongloha, Ramu, Coxs Bazar</t>
  </si>
  <si>
    <t xml:space="preserve">  palokegp@gmail.com</t>
  </si>
  <si>
    <t>Development of Chainda Purba Charakul to Bontala Asmar Gona-Napiter Para Road Bontala School Connecting Road By HBB at Ch 1100m-2100m Under Ramu Upazila Dist Cox S Bazar. Road ID 422665206.</t>
  </si>
  <si>
    <t>M/S Ayesha Construction, west baharchara, motel road, coxsbazar pourashava, coxsbazar</t>
  </si>
  <si>
    <t>ayeshaegp@gmail.com</t>
  </si>
  <si>
    <t xml:space="preserve">Development of Old Arakan Kalarpara Kalarpara Primary School Connecting Road By HBB at Ch 2200-4000m Under Ramu Upazila Dist Coxs Bazar. Road ID 422665033 </t>
  </si>
  <si>
    <t>M/S Lamon &amp; Brothers, Hafalia Kata, Paharchanda, Baraitali, Chakaria, Coxs Bazar</t>
  </si>
  <si>
    <t>lamon.brothers@gmail.com</t>
  </si>
  <si>
    <t>Development of Chakmarkul- Montergoda Road (PM Khali) Road by BC at Ch. 1637-2800 km, Road ID 422663007, Salvage Cost Tk. 28,38,033.00 under Ramu Upazila, Dist- Coxs Bazar</t>
  </si>
  <si>
    <t>M/S. Nipa Enterprise, R.F Classic Point (1st Floor), 8, Katalgonj Road (Beside Oli Kha Mosque), Chawkbazar, Chittagong</t>
  </si>
  <si>
    <t>msnipaenterprise748@gmail.com</t>
  </si>
  <si>
    <t xml:space="preserve">Improvement of Ukhiya Darogabazar R&amp;H Road via Hatimorzabazar by BC at ch. 4840-8100m. </t>
  </si>
  <si>
    <t>M.R.CO, Patabari, Haludia Palong, Ukhiya, Cox's Bazar</t>
  </si>
  <si>
    <t>msmrco.egp@gmail.com</t>
  </si>
  <si>
    <t xml:space="preserve">Improvement of Valukhali GC-Palong Khali UP office Road by BC at ch. 00-1223m </t>
  </si>
  <si>
    <t>M/S. Alam and Brothers, West mukterkul,Zilonga,coxs bazar.</t>
  </si>
  <si>
    <t xml:space="preserve">  jafaralamcoxx@gmail.com</t>
  </si>
  <si>
    <t xml:space="preserve">A) Improvement of Chepotkhali School Connecting Road by HBB at Ch:-00-735m.
B) Improvement of Ruppati School Connecting Road by HBB at Ch:-00-305m.
C) Improvement of Motherbonia School Connecting Road by HBB at Ch:-00-735m.
D) Improvement of Md. Shafir Bill School Connecting Road by HBB at Ch:-00-250m.
</t>
  </si>
  <si>
    <t>M/S Tachin Construction, Ruhullar Deba, Ratnapalong, Ukhiya, Coxs Bazar</t>
  </si>
  <si>
    <t xml:space="preserve">  thacinegp@gmail.com</t>
  </si>
  <si>
    <t xml:space="preserve">Maintenance of Thainkhali Ramamater Bil Road at ch: 0+000-0+506km.
</t>
  </si>
  <si>
    <t>M/S Manjurul Mushed Quadery, Brick Field Road, Uttar Rumaliarchara, Coxs Bazar Sadar, Coxs Bazar</t>
  </si>
  <si>
    <t>mmquadery36@gmail.com</t>
  </si>
  <si>
    <t xml:space="preserve">Maintenance of Kutupalong Purbapara Boddha Mondir Road By BC at Ch 00-1168m Under Ukhiya Upazila Dist Coxs Bazar.Road ID 422944075 </t>
  </si>
  <si>
    <t xml:space="preserve">Maintenance of Romkha-Sabek Romkha Pry. School Road By BC at Ch 00-1495m Under Ukhiya Upazila Dist Coxs Bazar. Road ID 422944044 </t>
  </si>
  <si>
    <t>Conustruction of 18.00m Long RCC Grider Bridge on Moricha GC-Naikhonchari GC Via Paglir Bil Natunpara Road at Ch 2886m.Under Ukhiya Upazila Dist Coxs Bazar. Road ID 422942005</t>
  </si>
  <si>
    <t>M/S Noor Syndicate, Sattar Chamber (1st Floor), 52, Katalgonj, Panchlaish, Chittagong.</t>
  </si>
  <si>
    <t>Construction of 40.00m Long RCC Grider Bridge on Proposed Goalmara Chakbaita Bazar-Digila Road Hijolia Canal Ch 780m Under Ukhiya Upazila Dist Coxs Bazar.</t>
  </si>
  <si>
    <t xml:space="preserve">  M/S Bazal &amp; Brothers, Uttar dikpara P.M. Khali Cox's Bazar </t>
  </si>
  <si>
    <t xml:space="preserve">  bajalahmed3218@gmail.com</t>
  </si>
  <si>
    <t>Improvement of Rotna Palong UP office-Chakbaita Bazar Via Goyalmara Road Yusuf Ali Ratna Palong Kariabonia Roadby BC at Ch 5670m-6670mUnder Ukhiya Upazila Dist Coxs Bazar.Road ID 422943004</t>
  </si>
  <si>
    <t xml:space="preserve">M/S Dhiman Construction, </t>
  </si>
  <si>
    <t xml:space="preserve">  khokachairman@gmail.com</t>
  </si>
  <si>
    <t>Improvement of Whykong Police Fari-Amtoli Roikkhong Bazar Road Via Forest office By BC Road at Ch 00-3710m Under Teknaf Upazila Dist Coxs Bazar Road ID 422905140.</t>
  </si>
  <si>
    <t xml:space="preserve">Halla-Mir Akhter JV, </t>
  </si>
  <si>
    <t>taigyun.kim@halla.com</t>
  </si>
  <si>
    <t>Construction of 595m Long Pre-Stressed Box Girder Bridge over Bakkhali River at KusturiGhat under SadarUpazila of Cox's Bazar District</t>
  </si>
  <si>
    <t>?</t>
  </si>
  <si>
    <t>M/S. Noor Syndicate, Sattar Chamber (1st Floor), 52, Katalgonj, Panchlaish, Chittagong.</t>
  </si>
  <si>
    <t>Construction of 90.0m Long PSC Girder Bridge at Gazalia over Eidgaon Khal Islamabad UP office-Gazalia Bazar Road via Yousuferkil Road at CH 6500m Road ID 422243008 Upazila Sadar Upazila Dist Coxs Bazar</t>
  </si>
  <si>
    <t>M/S Didarul-Bazal JV, P M Khali, Sadar, Coxs Bazar</t>
  </si>
  <si>
    <t>bajaldidaruljv@gmail.com</t>
  </si>
  <si>
    <t>Construction of 60.0m Long RCC Girder Bridge over Khewachori khal on Thimchari Road at Ch. 800m Road ID 422945041 Upazila Ukhiya Dist Coxs Bazar</t>
  </si>
  <si>
    <t>Md.Didarul Islam, chakaria shaping complex.chakaria.coxs Bazar.</t>
  </si>
  <si>
    <t>mddidarulislam1968@yahoo.com</t>
  </si>
  <si>
    <t>Asad Surma JV, Goldighir Par, Cox's Bazar</t>
  </si>
  <si>
    <t>asad.surma.jv@gmail.com</t>
  </si>
  <si>
    <t>Construction of 96.0m Long PSC Girder Bridge over Hatimura Khal on Hatimura Road at Ch. 4050m Road ID 422944058 Upazila Ukhiya Dist Coxs Bazar</t>
  </si>
  <si>
    <t>M/S Surma Enterprise, Lotakhola , Joypora, Duhar, Dhaka</t>
  </si>
  <si>
    <t>M/S.Asad Enterprise, GOL DIGIRPAR,COXS BAZAR</t>
  </si>
  <si>
    <t>Toma Construction &amp; Co. Limited- M/S M A Zaher (JV), Mollika, 250, West bagichagoan, Cumilla</t>
  </si>
  <si>
    <t>Construction of 392 m Long PC Girder Bridge over Bharuakhali Khal on Rashid Nagar RHD- Khuruskul GC via Bharuakhali Bazar raod at Ch. 4700m.
Package No: CIB-COX-W-61</t>
  </si>
  <si>
    <t>Construction of 392 m Long PC Girder Bridge over Bharuakhali Khal on Rashid Nagar RHD- Khuruskul GC via Bharuakhali Bazar raod at Ch. 4700m.
Package No: CIB-COX-W-62</t>
  </si>
  <si>
    <t xml:space="preserve">A.R. Corporation-RABRC (JV), BM Heights, 318 SK Mujib, Agrabad, Chattogram.  </t>
  </si>
  <si>
    <t>arc.rabrc@yahoo.com</t>
  </si>
  <si>
    <t>Construction of Two (2) Storied Rural Market Building (With 04 Storied Foundation ) in Pekua Bazar Under Pekua Upazila, Dist : Cox`s Bazar.</t>
  </si>
  <si>
    <t xml:space="preserve">M/S. A..R Corporation, 318, Sk. Mujib Road, Agrabad, Double Muring, Chittagong. </t>
  </si>
  <si>
    <t>msarcorporationctg@gmail.com</t>
  </si>
  <si>
    <t>RAB-RC (PVT) LIMITED, 30A, Naya Paltan, 9th Floor, Sattar Center, Dhaka-1000.</t>
  </si>
  <si>
    <t xml:space="preserve">  rabrc.pvt_limited@yahoo.com</t>
  </si>
  <si>
    <t>Construction of Two 2 Storied Rural Market Building With 04 Storied Foundation in Borokhop Bazar Under Kutubdia Upazila Dist Coxs Bazar.</t>
  </si>
  <si>
    <t>Construction of Two (2) Storied Rural Market Building (With 04 Storied Foundation ) in Court Bazar Under Ukhiya Upazila, Dist : Cox`s Bazar.</t>
  </si>
  <si>
    <t>M/S R. S. Enterprise, Aram Para, Chuadanga Sadar, Chuadanga</t>
  </si>
  <si>
    <t xml:space="preserve">  rsbdenterprise@gmail.com</t>
  </si>
  <si>
    <t xml:space="preserve">Construction of Two 2 Storied Rural Market Building With 04 Storied Foundation in Mog Bazar Under Chakaria Upazila Dist Coxs Bazar.
</t>
  </si>
  <si>
    <t>RN Yakub &amp; Brothers Private Limited, Azad Bhaban (6th floor)79/A, Jamal Khan Road, Kotowali</t>
  </si>
  <si>
    <t>rnybltd@gmail.com</t>
  </si>
  <si>
    <t xml:space="preserve">Construction of Two 2 (Two) Storied Rural Market Building With 04 Storied Foundation in Joarianala Bazar Under Ramu Upazila Dist </t>
  </si>
  <si>
    <t>M/S. Mohona Nirman Sangstha, Upazila Road, Shakhipur, Tangail</t>
  </si>
  <si>
    <t>mnirmansangstha@gmail.com</t>
  </si>
  <si>
    <t>1. Maintenance Works of Office-BuildingLGED Coxs Bazar. 2. Retrofitting Re-Construction Work at LGED Coxs Bazar a Ground Floor. b 1st 2nd &amp; 3rd Floor. 3. Renovation Work of Rest House at Executive Engineer office LGED Coxs Bazar. 4. Renovation work of Hall Room at Executive Engineer Office LGED Coxs Bazar.</t>
  </si>
  <si>
    <t>EMCRP</t>
  </si>
  <si>
    <t>M/S Mominul Hoque and M/S SIAM CORPORATION JV, 104/1, Block-Dha, Section-12, Pallabi, Mirpur, Dhaka.</t>
  </si>
  <si>
    <t>msmominulsiam2019@gmail.com</t>
  </si>
  <si>
    <t>1 Improvement of R&amp;H Hindu Rohingya New Camp New Hindu para Rohingya Camp Road from Ch.00-520m by HBB and 4 nos. cross drain size 750mm750mm 2 nos. Box culvert size 2m1.5m &amp; 1 no size 3m2m ch. 245m 635m &amp; 420m. Total length 0.520km                                                                               2 Improvement of Shafiullah ghata Rohingya Camp road from Ch.00-560m by HBB and 4 nos. Cross drain size 750mm750mm 2 nos. Box culvert size 2m1.5m at ch. 415m &amp; 435m. Total length 0.560km                                                                      3 Improvement Thainkhali Gonarpara to Tajnimarkhola Road to Tajnimarkhola Camp Different Camps from Ch.00-2775m by BC and 17 nos. Cross drain 750mm750mm 4 nos. Box culvert size 13m2.5m 22.5m2m 12m1.5m &amp; 12m1.5m at ch. 515 1995 2500m &amp; 2763m Road ID- 422945093. Total length 2.275km          4 Improvement of Union Parishad Chorahlola Road to Hakimpara Camp from Ch.00-2205m by BC and 7 nos. Cross drain size 750mm750mm 6 nos. Box culvert 2 nos. 2m1.5m 1 no. 2.5m2.5m 3 nos. 3.5m3.5m at ch. 1327m 1583m 1828m 1875m 1975m Road ID- 422945096. Total length 2.205km            5 Improvement of Thinkhali Boddhogona road to Tanjimarkhola Camp by BC from Ch. 00-640m and 4 nos. Cross drain size 750mm750mm 3 nos. Box culvert 2 nos. 2m1.5m &amp; 1 no 3m2.5m at Ch. 245m 635m &amp; 420m Road ID- 422945094. Total length 0.640km                                                                       6 Improvement of R&amp;H at TV Tower road to Camp-7 connecting road from Ch.00-3300m in Rohingya Camp-7 and Link road TV tower road from ch. 00-1450m to D-5 from Ch. 00-800m by HBB and 6 nos. Cross drain size 750mm750mm. Total length 1.450km under Ukhiya upazila Dist Coxs Bazar.</t>
  </si>
  <si>
    <t xml:space="preserve"> 21/07/2021</t>
  </si>
  <si>
    <t>M/S Mominul Hoque, Bhairab,Kishoreganj.</t>
  </si>
  <si>
    <t>M/S Siam Corporation, 104/1, Block-Dha, Section-12, Pallabi, Mirpur, Dhaka</t>
  </si>
  <si>
    <t>mssiamcorporation89@gmail.com</t>
  </si>
  <si>
    <t>2 Improvement of R&amp;H Hindu Rohingya New Camp New Hindu para Rohingya Camp Road from Ch.00-520m by HBB and 4 nos. cross drain size 750mm750mm 2 nos. Box culvert size 2m1.5m &amp; 1 no size 3m2m ch. 245m 635m &amp; 420m. Total length 0.520km  3 Improvement of Shafiullah ghata Rohingya Camp road from Ch.00-560m by HBB and 4 nos. Cross drain size 750mm750mm 2 nos. Box culvert size 2m1.5m at ch. 415m &amp; 435m. Total length 0.560km  4 Improvement Thainkhali Gonarpara to Tajnimarkhola Road to Tajnimarkhola Camp Different Camps from Ch.00-2775m by BC and 17 nos. Cross drain 750mm750mm 4 nos. Box culvert size 13m2.5m 22.5m2m 12m1.5m &amp; 12m1.5m at ch. 515 1995 2500m &amp; 2763m Road ID- 42294  5 Improvement of Union Parishad Chorahlola Road to Hakimpara Camp from Ch.00-2205m by BC and 7 nos. Cross drain size 750mm750mm 6 nos. Box culvert 2 nos. 2m1.5m 1 no. 2.5m2.5m 3 nos. 3.5m3.5m at ch. 1327m 1583m 1828m 1875m 1975m Road ID- 422945096. Total   6 Improvement of Thinkhali Boddhogona road to Tanjimarkhola Camp by BC from Ch. 00-640m and 4 nos. Cross drain size 750mm750mm 3 nos. Box culvert 2 nos. 2m1.5m &amp; 1 no 3m2.5m at Ch. 245m 635m &amp; 420m Road ID- 422945094. Total length 0.640km   7 Improvement of R&amp;H at TV Tower road to Camp-7 connecting road from Ch.00-3300m in Rohingya Camp-7 and Link road TV tower road from ch. 00-1450m to D-5 from Ch. 00-800m by HBB and 6 nos. Cross drain size 750mm750mm. Total length 1.450km under Ukhiya upaz</t>
  </si>
  <si>
    <t xml:space="preserve"> 21/07/2022</t>
  </si>
  <si>
    <t>RABRC-A.R Corporation (JV), 318 Sk Mujib Road, Agrabad, Chattogram.</t>
  </si>
  <si>
    <t>rabrc.arcorpjv@yahoo.com</t>
  </si>
  <si>
    <t>1 Improvement of Tajnimarkhola football field west to Rohingya Camp-20 road by HBB from ch.00-2000m with 5 Nos Box culvert size 24m4.5m at ch. 250m 515m 800m 1445m &amp; 1637m &amp; 8 nos. 7.3m long cross drain size 750mm750mm on the same road. Total length 2.000km upazila-Ukhiya                                 2 Improvement of Arakan road to Hakimpara Chikonchora to Hakimpara Rohingya camp Arkan road Hakimpara food distribution center at R&amp;H road by HBB from ch. 00-790m with 2 nos. Box culvert included size 13.5m3.5m &amp; 21.5m at Ch.156m &amp; 290m with 6 nos. 7.3m long cross drain size 750mm750mm on the same road. Total length 0.790km Upazila-Ukhiya              3 Improvement Taingkhali Talkhoa BC road Tajnimarkhola Rohingya Camp by BC from ch.1375-5340m with 2 nos. 1.2m1.5m Box culvert 1 nos. 4.5m4.5m at ch. 1743 4835 &amp; 3411m and 10 nos. 750mm750mm X-drain Road ID-422944012. Total length 3.765km Upazila-Ukhiya  4 Improvement of Nhila R&amp;H to Uttar Lada Lamonipara Dakkhin Alikhali Doillas house road by HBB from ch.00-645m with 2 nos. 450mm600mm X-drain road ID-422905193. Total length 0.645km Upazila-Teknaf     5 Improvement of Nhila R&amp;H Jadimura RNGPS to Ahmeds house road by HBB from ch.00-625m Road ID-422905220. Total length 0.625km Upazila-Teknaf  6 Improvement of Nhila R&amp;H- Moulavipara Muktul Hossins House to Soronarthi camp road by HBB from ch.00-555m and 1 no 2.5m2.5m Box culvert at ch 75m and 2 nos. 7.3m long X-drain size 450mm600mm 1 no Surface drain Road ID- 422905197. Total length 0.555km Upazila-Teknaf   7 Improvement of Unchi Prang Bazar- Raykhong road by BC from ch.00-500m with 1 no 4m3.5m RCC Box culvert from ch.420m Road ID-422905038. Total length 0.500km Upazila-Teknaf Dist-Coxs Bazar.</t>
  </si>
  <si>
    <t>lead</t>
  </si>
  <si>
    <t>2 Improvement of Tajnimarkhola football field west to Rohingya Camp-20 road by HBB from ch.00-2000m with 5 Nos Box culvert size 24m4.5m at ch. 250m 515m 800m 1445m &amp; 1637m &amp; 8 nos. 7.3m long cross drain size 750mm750mm on the same road. Total length 2.000_x0000__x0000__x0000__x0000__x0000__x0000__x0000__x0000__x0000__x0000__x0000__x0000__x0000__x0000__x0001__x0000__x0000_  3 Improvement of Arakan road to Hakimpara Chikonchora to Hakimpara Rohingya camp Arkan road Hakimpara food distribution center at R&amp;H road by HBB from ch. 00-790m with 2 nos. Box culvert included size 13.5m3.5m &amp; 21.5m at Ch.156m &amp; 290m with 6 nos. 7.3m l        4 Improvement Taingkhali Talkhoa BC road Tajnimarkhola Rohingya Camp by BC from ch.1375-5340m with 2 nos. 1.2m1.5m Box culvert 1 nos. 4.5m4.5m at ch. 1743 4835 &amp; 3411m and 10 nos. 750mm750mm X-drain Road ID-422944012. Total length 3.765km Upazila-Ukhiya   5 Improvement of Nhila R&amp;H to Uttar Lada Lamonipara Dakkhin Alikhali Doillas house road by HBB from ch.00-645m with 2 nos. 450mm600mm X-drain road ID-422905193. Total length 0.645km Upazila-Teknaf     6 Improvement of Nhila R&amp;H Jadimura RNGPS to Ahmeds house road by HBB from ch.00-625m Road ID-422905220. Total length 0.625km Upazila-Teknaf   7 Improvement of Nhila R&amp;H- Moulavipara Muktul Hossins House to Soronarthi camp road by HBB from ch.00-555m and 1 no 2.5m2.5m Box culvert at ch 75m and 2 nos. 7.3m long X-drain size 450mm600mm 1 no Surface drain Road ID- 422905197. Total length 0.555km Up   8 Improvement of Unchi Prang Bazar- Raykhong road by BC from ch.00-500m with 1 no 4m3.5m RCC Box culvert from ch.420m Road ID-422905038. Total length 0.500km Upazila-Teknaf Dist-Coxs Bazar.</t>
  </si>
  <si>
    <t>other</t>
  </si>
  <si>
    <t xml:space="preserve">Quashem Construction - Thohid &amp; Brothers (JV), </t>
  </si>
  <si>
    <t>qcthohidjv@gmail.com</t>
  </si>
  <si>
    <t>1. Improvement of Court bazar Holudia to Patabari Khoyachari Road From Ch. 00-2395 m by BC including 2 no. 2.0m x 1.60m size box culvert 14 no. cross drain &amp; 851m protection work Road ID 422944064   2. Improvement of Jummapara villagers para Road from Ch. 00-2594 m by BC including 1 no. 2.0m x 2.0m box culvert 6 nos. cross drain &amp; 180m protection work Road ID 422944067.  3. Improvement of Shailerdeva to Chakbaita Kalachand Road From Ch. 00-4872 m by BC including 3 no. 2 x 2.0m x 2.0m 3 no. 2.0m x1.6m size box culvert 9 nos. cross drain &amp; 665m protection work Road ID 422944069   4. Improvement of Kutupalong Baruapara Road from Ch. 00-460 m by BC including 1 no. 2.0m x 1.60m box culvert 1 no. cross drain &amp; 393m protection work Road ID 422944070.  5. Improvement of Uttar Pukuria Road from Ch. 994-3275 m by BC including 3 no. 2.0m x 1.60m box culvert 5 nos. cross drain &amp; 777m protection work Road ID 422944036    6. Improvement of Kutupalong Uttarpara road from Ch. 00-671 m by BC including 2 nos. cross drain &amp; 339m protection work Road ID 422944074      7. Improvement of Kutupalong Peaokpara Road From Ch. 00-1181 m by BC including 5 no. cross drain &amp; 381m protection work Road ID 422944076.  8. Improvement of Jamtali T&amp;T Tower to Ajukhaiya primary school road Hajjammir road from Ch. 00-1735 m by BC including 4 no. 1 x 2.0m x 1.60m 1 no. 2 x 2.5m x 2.5m box culvert 5 nos. cross drain &amp; 743m protection work Road ID 422944080   9. Improvement of Paglirbill Patabari Road From Ch. 1000-2480 m by BC including 5 no. 2.0m x 1.60m size box culvert 8 no. cross drain &amp; 40m protection work Road ID 422944081.  10. Improvement of Patabari kayang to hatimura connecting Dr. kabir ahamed Road From Ch. 00-1150 m by BC including 257m protection work Road ID 422944083         Provisional sum for physical contingency</t>
  </si>
  <si>
    <t>M/S. Thohid &amp; Brothers, Sattar Mansion(1st Floor),52,Katalgonj,Panchlaish,Chittagong.</t>
  </si>
  <si>
    <t>thohidbrothers@gmail.com</t>
  </si>
  <si>
    <t>1. Improvement of Court bazar Holudia to Patabari Khoyachari Road From Ch. 00-2395 m by BC including 2 no. 2.0m x 1.60m size box culvert 14 no. cross drain &amp; 851m protection work Road ID 422944065 2. Improvement of Jummapara villagers para Road from Ch. 00-2594 m by BC including 1 no. 2.0m x 2.0m box culvert 6 nos. cross drain &amp; 180m protection work Road ID 422944067. 3. Improvement of Shailerdeva to Chakbaita Kalachand Road From Ch. 00-4872 m by BC including 3 no. 2 x 2.0m x 2.0m 3 no. 2.0m x1.6m size box culvert 9 nos. cross drain &amp; 665m protection work Road ID 422944070 4. Improvement of Kutupalong Baruapara Road from Ch. 00-460 m by BC including 1 no. 2.0m x 1.60m box culvert 1 no. cross drain &amp; 393m protection work Road ID 422944070.5. Improvement of Uttar Pukuria Road from Ch. 994-3275 m by BC including 3 no. 2.0m x 1.60m box culvert 5 nos. cross drain &amp; 777m protection work Road ID 422944037 6. Improvement of Kutupalong Uttarpara road from Ch. 00-671 m by BC including 2 nos. cross drain &amp; 339m protection work Road ID 422944075  7. Improvement of Kutupalong Peaokpara Road From Ch. 00-1181 m by BC including 5 no. cross drain &amp; 381m protection work Road ID 422944076.8. Improvement of Jamtali T&amp;T Tower to Ajukhaiya primary school road Hajjammir road from Ch. 00-1735 m by BC including 4 no. 1 x 2.0m x 1.60m 1 no. 2 x 2.5m x 2.5m box culvert 5 nos. cross drain &amp; 743m protection work Road ID 422944081   9. Improvement of Paglirbill Patabari Road From Ch. 1000-2480 m by BC including 5 no. 2.0m x 1.60m size box culvert 8 no. cross drain &amp; 40m protection work Road ID 422944081.  10. Improvement of Patabari kayang to hatimura connecting Dr. kabir ahamed Road From Ch. 00-1150 m by BC including 257m protection work Road ID 422944084 Provisional sum for physical contingency</t>
  </si>
  <si>
    <t>M/S Iqraa Enterprise, 07 NO WORD ARMY PARA, BANDARBAN SADAR, BANDARBAN.</t>
  </si>
  <si>
    <t>qraa.ahnaf@gmail.com</t>
  </si>
  <si>
    <t>a ) Excavation of Mokbuler Ghona Jame Masjid Pond Under Barua Khali Union Upazila Sadar District Coxs Bazar.  b ) Construction of 01 Nos Ghatla 12.80 x 5.00 m for Mokbuler Ghona Jame Masjid Pond Under Barua Khali Union Upazila Sadar District Coxs Bazar.c)  Exacavation of Ghona Para Jame Masjid Pond Under Ghonapara Union Upazila Sadar District Coxs Bazar.   d) Excavation of Boro Chowdury Para Jame Masjid Pond Under Boro Chowdury Para Union Upazila Sadar District Coxs Bazar.e) Excavation of Asraon Prokalpo Jame Masjid Pond Under BaruaKhali Union Upazila Sadar District Coxs Bazar. f ) Construction of 01 Nos. Ghata 12.80 x 5.00 m for Asraon Prokalpo Jame Masjid Pond Under BaruaKhali Union Upazila Sadar District Coxs Bazar.[Tender ID: 367680]</t>
  </si>
  <si>
    <t>M/S Rahima Enterprise, Dakkin Laikarchar, Chiringa SO, Chakaria Pourashava, Coxs Bazar</t>
  </si>
  <si>
    <t xml:space="preserve">  rahimaenterpriseegp@gmail.com</t>
  </si>
  <si>
    <t xml:space="preserve">1) Re-excavation of Upazila Parishad Pond-1,Under Ramu Upazila, Dist Cox`s Bazar. b) Conustruction of 01 Nos. Ghatla 13.40 x 5.00x4.80m at Upazila Parishad pond-1, Under Ramu Upazila, Dist : Cox`s Bazar.2) Re-exacavation of Upazila Parishad Pond-2, b)  Conustruction of 01 Nos. Ghatla 11.60 x 5.00x3.90m at Upazila Parishad pond-2, Under Ramu Upazila, Dist : Cox`s Bazar. 3) Re-exacavation of Dhoha Palong Madrasha Pond, b) Conustruction of 01 Nos. Ghatla 11.60 x 5.00x3.90m at Dhoha Palong Madrasha Pond, Under Ramu Upazila, Dist : Cox`s Bazar.4) Re-exacavation of Lamar Para Madrasha Pond, b) Conustruction of 01 Nos. Ghatla 13.40 x 5.00x4.80m at  Lamar Para Madrasha Pond, Under Ramu Upazila, Dist : Cox`s Bazar . 5) Re-exacavation of Asrahfia Madrasha Pond, b) Conustruction of 01 Nos. Ghatla 13.40 x 5.00x4.80m at  Asrahfia Madrasha Pond, Under Ramu Upazila, Dist : Cox`s Bazar. </t>
  </si>
  <si>
    <t>M/S Anas Enterprise, Court Bazar, Ratnapalong, Ukhiya, Coxs Bazar</t>
  </si>
  <si>
    <t>iftekarcox199@gmail.com</t>
  </si>
  <si>
    <t>Improvement of Rampur Bazar-Purba Baro Bheola UP Office Road from Ch. 00-1200 m.[Salvage Amount in BDT. 2133443.00]</t>
  </si>
  <si>
    <t xml:space="preserve">MS Khurshed Alam,Kaiarbil, Kutubdia, Coxs Bazar </t>
  </si>
  <si>
    <t>mskhurshedalam69@gmail.com</t>
  </si>
  <si>
    <t xml:space="preserve">Improvement of Lamshikhali UP-Mirakhali UZR Road from Ch. 00-2450m. </t>
  </si>
  <si>
    <t>Construction of Upazila Muktijoddha Complex Bhaban at Ramui Upazila,</t>
  </si>
  <si>
    <t>Md. Shalaha Enterprise, Mia Para, Pekua, Cox's Bazar.</t>
  </si>
  <si>
    <t>egpnasir@gmail.com</t>
  </si>
  <si>
    <t>Construction of Muktijuddha Memorial Museum at Pekua Upazila of Cox`s Bazar district.</t>
  </si>
  <si>
    <t>17.02.19</t>
  </si>
  <si>
    <t>17.12.19</t>
  </si>
  <si>
    <t>Md. Abdur Rashid, Tara bania Chara, Cox`s Bazar.</t>
  </si>
  <si>
    <t>abdurrashidcox@gmail.com</t>
  </si>
  <si>
    <t xml:space="preserve">Construction of Muktijuddho Memorial Monument at Borogop Ghat Bodhdhobhumi at Kutubdia Upazila, Cox`s Bazar. </t>
  </si>
  <si>
    <t>12.02.19</t>
  </si>
  <si>
    <t>11.06.19</t>
  </si>
  <si>
    <t>M/S. Shakila Traders, West mukterkul.Zilonga,Cox`s Bazar.</t>
  </si>
  <si>
    <t>shakilatradersegp@gmail.com</t>
  </si>
  <si>
    <t>Construction of Thakurtola Muktijuddho Memorial Monument at Moheshkhali Upazila, Cox`s Bazar.</t>
  </si>
  <si>
    <t>13.02.19</t>
  </si>
  <si>
    <t>13.08.19</t>
  </si>
  <si>
    <t>M/S. Liman Construction, East Mehernama, Pakua, Chakara, Coxs Bazar</t>
  </si>
  <si>
    <t>liman_egp@yahoo.com</t>
  </si>
  <si>
    <t xml:space="preserve">Construction of Apitaf of Bangabondhu in Jaliapalong Union Muktijuddho Memorial Monument at Ukhiya Upazila, Cox`s Bazar. </t>
  </si>
  <si>
    <t>17.08.19</t>
  </si>
  <si>
    <t xml:space="preserve">Liton Traders - M/S MA Zaher (JV), </t>
  </si>
  <si>
    <t xml:space="preserve">  ltmazjv19@gmail.com</t>
  </si>
  <si>
    <t>Improvement of garjania UP Office - Thimchari Baisari Road from Ch. 1948m to 8250m. under Ramu Upazila Road ID 422663002   Improvement of Chainda - Rajarkul Road from Ch. 00m to 7850m under Ramu Upazila Road ID 422663004..</t>
  </si>
  <si>
    <t>Liton Traders ,  Madan Mohan Para Jhenaidah</t>
  </si>
  <si>
    <t>Improvement of garjania UP Office - Thimchari Baisari Road from Ch. 1948m to 8250m. under Ramu Upazila Road ID 422663002.  Improvement of Chainda - Rajarkul Road from Ch. 00m to 7850m under Ramu Upazila Road ID 422663004.</t>
  </si>
  <si>
    <t>Monir-Mohashin (JV), 18, Zilla Parishad super Market, Laldighi west, Chattogram</t>
  </si>
  <si>
    <t>monirmohashinjv@gmail.com</t>
  </si>
  <si>
    <t xml:space="preserve">1. Minor maintenance of 15.0m long RCC Girder Bridge on Gorakghata-Shaplapur Janata bazar Road at Chainage 2793m (422492001)  2 Minor maintenance of 10.15m long RCC Box Culvert on Pekua to Arabshah Bazar via Rajakhali Sabuj Bazar Road at Chainage 4319m (422952002)    3 Minor maintenance of 11.6m long RCC Box Culvert on Teknaf Bus Station-Shamlapur Road at Chainage 2240m (422902002) Under Teknaf Upazila.  4 Minor maintenance of 16.5m long RCC Box Culvert on Teknaf Bus Station-Shamlapur Road at Chainage 6385m (422902002)   5 Minor maintenance of 18.5m long RCC Girder Bridge on Teknaf Bus Station-Shamlapur Road at Chainage 17900m (422902002)  6 Minor maintenance of 21.5m long RCC Girder Bridge on Teknaf Bus Station-Shamlapur Road at Chainage 18650m (422902002) </t>
  </si>
  <si>
    <t>SuPRB</t>
  </si>
  <si>
    <t>M/S. Mohshin &amp; Brothers, Kader Villa 1st Floor ,O R, Nizam Road Chittagong</t>
  </si>
  <si>
    <t>msmohashinandbrothers@gmail.com</t>
  </si>
  <si>
    <t xml:space="preserve">1. Minor maintenance of 15.0m long RCC Girder Bridge on Gorakghata-Shaplapur Janata bazar Road at Chainage 2793m (422492001) 3 Minor maintenance of 10.15m long RCC Box Culvert on Pekua to Arabshah Bazar via Rajakhali Sabuj Bazar Road at Chainage 4319m (422952002)  4 Minor maintenance of 11.6m long RCC Box Culvert on Teknaf Bus Station-Shamlapur Road at Chainage 2240m (422902002) Under Teknaf Upazila. 5 Minor maintenance of 16.5m long RCC Box Culvert on Teknaf Bus Station-Shamlapur Road at Chainage 6385m (422902002)  6 Minor maintenance of 18.5m long RCC Girder Bridge on Teknaf Bus Station-Shamlapur Road at Chainage 17900m (422902002) 7 Minor maintenance of 21.5m long RCC Girder Bridge on Teknaf Bus Station-Shamlapur Road at Chainage 18650m (422902002)   </t>
  </si>
  <si>
    <t xml:space="preserve">Construction of Union Land office at Khuruskul (Coastal Design )  Chaufaldandi  (Coastal Design) Sadar Union </t>
  </si>
  <si>
    <t xml:space="preserve">M/S Shameem Construction, Chakaria CoxsBazar  </t>
  </si>
  <si>
    <t>shameemconstraction01@gmail.com</t>
  </si>
  <si>
    <t xml:space="preserve">Construction of Union Land office at Khutakhali (Coastal Design)   Chirenga (Coastal Design) </t>
  </si>
  <si>
    <t>M/S Iqbal &amp; Brothers, 3 No. Alhaj Jane Alam Chowdhury Market, Jalil Nagar, Raojan, Chittagong</t>
  </si>
  <si>
    <t>msiqbalandbrothers@gmail.com</t>
  </si>
  <si>
    <t xml:space="preserve">Construction of Union Land office at Ghorokghata (Coastal Design) Shaplapor (Coastal Design) </t>
  </si>
  <si>
    <t>Opel Enterprise, House#127, East Stadium Para, Coxs Bazar Pourashava, Coxs Bazar</t>
  </si>
  <si>
    <t>opelenterpriseegp@gmail.com</t>
  </si>
  <si>
    <t>Construction of Union Land office at Uttar-Dhorong (Coastal Design ) Under Kutubdia Upazila, Dist-Cox`s Bazar</t>
  </si>
  <si>
    <t>M/S. Afsana Enterprise, Dhalibela, Padua, Lohagara, Chittagong.</t>
  </si>
  <si>
    <t>msafsanaenterprise@gmail.com</t>
  </si>
  <si>
    <t>Construction of Union Land office at  Mognama (Coastal Design ) Under Pekua Upazila Dist-Cox`s Bazar</t>
  </si>
  <si>
    <t>Hasan Enterprice, Hotel Sea View, Main Road, Cox's Bazar.</t>
  </si>
  <si>
    <t>Construction of Union Land office at Palonkhali (Coastal Design) and Sonarpara (Coastal Design) under Ukhiya Upazila Dist-Coxs Bazar.</t>
  </si>
  <si>
    <t>SAZZAD TRADERS, Shaikher Killa Ghona, Pekua, Coxs Bazar</t>
  </si>
  <si>
    <t>sazzadtraders2017@gmail.com</t>
  </si>
  <si>
    <t>Sonarpara (Coastal Design) under Ukhiya Upazila Dist-Coxs Bazar.Construction of Union Land office at Ujantia (Coastal Design) under Pekua Upazila Dist-Coxs Bazar.</t>
  </si>
  <si>
    <t>M/S Lipi Enterprise, South Taraboniarchara, Pahartoli, Cox's Bazar Pourashava, Cox's Bazar</t>
  </si>
  <si>
    <t>mslipienterprise@gmail.com</t>
  </si>
  <si>
    <t>1. Development of Muralia Connecting Road to H/O Master Azizul Hoque Matbar Fate Ali Matbar Road Ch 00m-440m Under Kutubdia Upazila Dist Coxs Bazar.Salvage Cost 442161.00</t>
  </si>
  <si>
    <t>M/S SAQEB ENTERPRISE , Chiringa,Chakaria,Coxsbazar</t>
  </si>
  <si>
    <t>sakibenterpriseegp@gmail.com</t>
  </si>
  <si>
    <t>Conustruction of 2Nos Public Toilet of (a) Kutubdia Upazila Parishad Attachad Lamar Bazar. (b) Baraghope Bazar Under Kutubdiya Upazila, Dist : Cox`s Bazar.</t>
  </si>
  <si>
    <t xml:space="preserve">M/S Modhumati Construction, </t>
  </si>
  <si>
    <t>modhumatiegp@yahoo.com</t>
  </si>
  <si>
    <t>(1) Conustruction 1 no 1 vent 1.50mx1.50m RCC Box Culvert on Baraghope Ali Akbor Bail UZR Road Chan Miah Para Near SamirShill House at Ch : 50m. Under Kutubdia Upazila, Dist : Cox`s Bazar. (2) Conustrution of 1x1.50mx1.5m RCC Box Culvert on Rumi Para Mosque Road at Ch : 192m &amp; Conustruction of 1.00mx1.00m RCC Cross Drain on The Same Road at Ch : 150m, Under Kutubdia Upazila, Dist : Cox`s Bazar. [Road ID : 422455016]. (3) Conustruction of 1 Vent 1.50mx1.50m, RCC Box Culvert on Hari Sikder Para Road at Ch : 50m, Under Kutubdia Upazila, Dist : Cox`s Bazar  (4) Conustruction of 2x3.00mx3.00m RCC Box Culvert on Kutubdia Upazila Parishad Connecting Road at Ch : 50m, Under Kutubdia Upazila, Dist : Cox`s Bazar.</t>
  </si>
  <si>
    <t>Improvement of (a) Pekua UP Office (Mognama RHD) to PABT Connecting Road(196m) [Road ID : 422953013]    (b) Drain Works of Pekua Upazila Internal Road (560m). (c) Pekua RHD to PABT Via Showdagorhat GC  Road (315m) Under Pekua Upazila Dist : Cox`s Bazar.[Road ID : 422952004]</t>
  </si>
  <si>
    <t xml:space="preserve"> rahimaenterpriseegp@gmail.com</t>
  </si>
  <si>
    <t>(1) Conustruction of RCC Drain on Rumi Para Mosque Road Ch : 00m-100m, Under Kutubdia Upazila, Dist : Cox`s Bazar.  (2) Conustruction of RCC Drain on Kutubdia Govt Grils School-College Road at Ch : 00m-126m. Under Kutubdia Upazila, Dist : Cox`s Bazar.  (3) Construction of RCC Drain on Attachad to Maddeh Ali Akbar Dail GOVt Primary School Road at Ch n: 00m-150m, Under Kutubdia Upazila, Dist Cox`s Bazar.  (4) Conustruction of RCC Drain on Barghope Bazar Existing Drain End-East Side of Belal House via Mohila UP Member House Road at Ch : 00m-495m, Under Kutubdia Upazila, Dist : Cox`s Bazar.</t>
  </si>
  <si>
    <t>Mr. U.T.Mong, Mr. U.T. Mong, Maddam Para, Bandarban</t>
  </si>
  <si>
    <t>Improvement of Pekua UP office ( Mognama RHD) to PABT Connecting Road by RCC at Ch : 00m-404m &amp; By BC Ch : 726m-1976m, [Salvage Cost : 11,68,657.00]</t>
  </si>
  <si>
    <t xml:space="preserve">ANTARAJ CONSTRUCTION, </t>
  </si>
  <si>
    <t>msantarajegp@gmail.com</t>
  </si>
  <si>
    <t>Constrution for Toilet Bock Male &amp; Female at Kutupalong/Court Bazar Under Ukhiya Upazila, Dist : Cox`s Bazar.</t>
  </si>
  <si>
    <t>M/S Shahariar Enterprise, Char Para, Gorakghata, Moheshkhali, Coxs Bazar</t>
  </si>
  <si>
    <t>Construction of 2 Nos Culvert (1x2.50x2.50m) at Ch: 1808m,Culvert (1x2.0x1.60m) at Ch: 253m Sikder Bil Road Under Ukhiya Upazila, Dist : Cox`s Bazar.</t>
  </si>
  <si>
    <t>M/S Nazrul Construction, South Lakkharchar Chiringa Chakaria Coxsbazra</t>
  </si>
  <si>
    <t xml:space="preserve">  nazrulconstruction@gmail.com</t>
  </si>
  <si>
    <t>1.Construction of RCC U-Drai at Upazila Muktijudda Complex Bhaban to PBS Office,Upazila Shaid Miner to Upazila Quarter Boundary wall end &amp; Bonggomata Mohila College to Cow Bazar at Ch: 00-1000m. 2.Construction of RCC U-Drain Sikder Bil Road (Efficetive Length=186m) Under Ukhiya Upazila, Dist : Cox`s Bazar.</t>
  </si>
  <si>
    <t>Improvement of Sikder Bil Road from Ch:00-2055m Under Ukhiya Upazila,Dist : Cox`s Bazar.[Road ID: 422944009] [Salvage Cost : 704230.00</t>
  </si>
  <si>
    <t>M/S Kader Conustruction, 35 New Chaktai, Chittagong</t>
  </si>
  <si>
    <t>khadermdfozlull@gmail.com</t>
  </si>
  <si>
    <t>Development of Grameen Bank-Barua Para via Alhaj Gura Mia House Road by RCC from Ch. 60-470m Link Road 00-70m Under Ramu Upazila Dist Coxs Bazar Road ID 422665226</t>
  </si>
  <si>
    <t>Rehabilitation of Farid Ahamed Road from Ch 00-2350m Under Ramu Upazila Dist Coxs Bazar.Road ID 422664023</t>
  </si>
  <si>
    <t>M/S Manjurul Murshed Quadery, Brick Field Road, Uttar Rumaliarchara, Coxs Bazar Sadar, Coxs Bazar</t>
  </si>
  <si>
    <t>Rehabilitation of RHD Road-Chainda Charas Sub Project Road from Ch 00-1158m Under Ramu Upazila Dist Coxs Bazar.Road ID 422665134</t>
  </si>
  <si>
    <t>Ramjan Ali, Bharuakhali, Coxs Bazar Sadar, Coxs Bazar</t>
  </si>
  <si>
    <t>ramjan_egp@yahoo.com</t>
  </si>
  <si>
    <t>Rehabilitation of Teknaf Sadar UP Office to Sea-Beach Road via Moheshkhali Para Road From Ch 00m-1430m Under Teknaf Upazila Dist Coxs Bazar. [Road ID 422904047]</t>
  </si>
  <si>
    <t>Rehabilitation of Shah Parir Dip GC-Beach Road From Ch 00m-890m Under Teknaf Upazila Dist Coxs Bazar. [Road ID 422904021]</t>
  </si>
  <si>
    <t>CSI Construction Ltd. 60/2, Naya palton, Dhaka</t>
  </si>
  <si>
    <t>csiconstructionsltd@gmail.com</t>
  </si>
  <si>
    <t>Construction of Internal Road &amp; Stair with Drainage facilities Inside the Camp in Ukhiya
 i) Camp-20 Ext.  CIC Office to Camp-19 Road 1790.00m       ii) TV Tower to Army Road (Near Non-Food Distribution Centre) 2350.00m  iii) TV Tower Road Camp-6 Road, 400.00m  iv) Camp-12 CIC Office to Camp-20 Road (Upto Bazar) 1150.00 m v) Camp-20 Football Field to Camp-20 Ext. Road (Nutation Center) 600.00m</t>
  </si>
  <si>
    <t>EAP</t>
  </si>
  <si>
    <t>Mohammad Eunus &amp; Brothers (Pvt). Ltd. A.S Tower (8th Floor) Road -1, Plot -553, Hill View R/A, P.S. Panchlaish, Chattogram.</t>
  </si>
  <si>
    <t xml:space="preserve">Construction of 7.5 km (effective length  6.63  km)Internal Roads and Stairs with Drainage Facilities Inside the Mega camps in Ukhiya,Upazila,Dist Cox,s Bazar . 
(i) Balukhali Highway to Camp-9 Hilly Road By HBB at Ch. 00-271m  (ii) D5 to Kutupalon Link Road at Ch. 00-744m     (iii) Jamtoli Field Learning Center – Baggona Road at Ch. 00-825m (iv) D5 Mosque Road at Ch. 00-265m     (v) D5-8W Mosque Road via Nauka Bazar at Ch. 00-855m      (vi) Camp-12 to Talkhola Road at Ch. 00-830m   (vii) Talkhola to Mocharkhola Road at Ch. 00-2810m.                                             </t>
  </si>
  <si>
    <t>Construction of Internal Road &amp; Stair with Drainage facilities Inside the Camp in Ukhiya 
i) Camp-5 CIC Office to Camp-20 Ex. Main Road, 1436.00 m. (Total= 6.703 km)  at Ukhiya Upazila and Dist: Cox’s Bazar. ii) Camp-17 Learning Center to Camp-20 Football Field Road, 1060.00 m iii) Pan Bazar to Football Field Road (Connecting Camp-10), 1301.00 m.  iv) Army Road to Modhuchara Moque Road, 276.00 m v) Camp-17 Distribution Center to Camp-18 via Fecal Sludge Road, 1960.00 m vi) Lambasia Distribution Center to Mochra Kutupalong Road, 670.00 m</t>
  </si>
  <si>
    <t>Mozaher Enterprise(Pvt)Ltd. M/S Rimi Nerman Sangstha JV.</t>
  </si>
  <si>
    <t>meplrimijv2019@gmail.com</t>
  </si>
  <si>
    <t xml:space="preserve"> Construction of 5.9551km Internal Road and Concrete Stair with Drainage Facilities inside the Camp in Teknaf 
(i) Nhila Alikhali RoadCh. 00-438m=0.440km     (ii) Shamlapur Highwaya  to Whykong Access Road=ch-00-515m    (iii) Shamlapur Highway to Whykhong Host Community to Bridge to Baitulmamur Mosque Ch-00-1082 m     (iv) Unchiprang Highway to  Camp-22 Road 00-2530 m Link 625 m (v) Camp 26 CIC office to Nayapara Road Ch 00-738 m</t>
  </si>
  <si>
    <t>MOZAHAR ENTERPRISE (PVT.) LTD. Haji Hanif Complex (2nd Floor), 12-13, Khanjahan Ali Road, Khulna.</t>
  </si>
  <si>
    <t>M/S. Rimi Nerman Sangstha, House # 481, Road # 08, DOHS Baridhara, Gulshan, Dhaka</t>
  </si>
  <si>
    <t>tendersel2013@gmail.com</t>
  </si>
  <si>
    <t xml:space="preserve"> Construction of 5.9551km Internal Road and Concrete Stair with Drainage Facilities inside the Camp in Teknaf 
(i) Nhila Alikhali RoadCh. 00-438m=0.440km     (ii) Shamlapur Highwaya  to Whykong Access Road=ch-00-515m    (iii) Shamlapur Highway to Whykhong  (iii) Shamlapur Highway to Whykhong Host Community to Bridge to Baitulmamur Mosque Ch-00-1082 m (iv) Unchiprang Highway to  Camp-22 Road 00-2530 m Link 625 m (v) Camp 26 CIC office to Nayapara Road Ch 00-738 m</t>
  </si>
  <si>
    <t xml:space="preserve">Yakub-FMC (JV), Charia, Buripukur Par, Hathazari, Chittagong. </t>
  </si>
  <si>
    <t>yakubfmc@gmail.com</t>
  </si>
  <si>
    <t>Upgradation of existing 9.2 km link road connecting Cox’s Bazar-Teknaf and Marine Drive Highways. Improvement of R &amp; H Palonggkhali Bazar Marine Drive Road by BC at CH-00-9145m under ukhiya upazila District -Coxs Bazar. (Road ID 422944013)</t>
  </si>
  <si>
    <t>M/S. Yakub &amp; Brothers, Charia Buri Pukur Par, Hathazari, Chittagong.</t>
  </si>
  <si>
    <t>yakub_ali5565@yahoo.com</t>
  </si>
  <si>
    <t xml:space="preserve">FMC Dockyard Limited , FMC House, Road # 01, House # 03, 1025/10, Hillview Housing Society, East Nasirabad, Chittagong, Bangladesh  </t>
  </si>
  <si>
    <t>zobair@fmcgroupglobal.com</t>
  </si>
  <si>
    <t>M/S. Thohid &amp; Brothers- QC (JV)Sattar Mansion(1st Floor),52,Katalgonj,Panchlaish,Chittagong.</t>
  </si>
  <si>
    <t>thohidandqcjv@gmail.com</t>
  </si>
  <si>
    <t>Construction of 4 nos. school cum cyclone shelter for affected people, 3 story LGED Prototype, in Ukhiya                               (1) Ghonar Para Shafi GPS  (2) Paglir Bill GPS school cum cyclone shelter (3)Gorier Dip GPS school cum cyclone shelter (4)Dakkhin Holodia GPS school cum cyclone shelter</t>
  </si>
  <si>
    <t xml:space="preserve">  thohidbrothers@gmail.com</t>
  </si>
  <si>
    <t>Construction of 4 nos. school cum cyclone shelter for affected people, 3 story LGED Prototype, in Ukhiya                               (1) Ghonar Para Shafi GPS (2) Paglir Bill GPS school cum cyclone shelter (3)Gorier Dip GPS school cum cyclone shelter (4)Dakkhin Holodia GPS school cum cyclone shelter</t>
  </si>
  <si>
    <t>Consonance and Abul Basar (JV), Sattar Chamber (2nd Floor), 52, Katalganj, Panchlaish, Chittagong.</t>
  </si>
  <si>
    <t>cebabjv@gmail.com</t>
  </si>
  <si>
    <t>Construction of 3 nos. school cum cyclone shelter for affected people, 3 story LGED Prototype, in Ukhiya           (1)N.I.Chowdhury GPS. (2)Tutur Bill GPS   (3)Falia paraGPS.</t>
  </si>
  <si>
    <t>28.11.18</t>
  </si>
  <si>
    <t>Consonance Engineers &amp; Builders, Sattar Chamber(2nd Flor) ,52, Katalgong, Panchlaish, Chittagong</t>
  </si>
  <si>
    <t>rashid.ctg86@gmail.com</t>
  </si>
  <si>
    <t>M/S. Abul Bashar, Rudra, Anowara, Chittagong</t>
  </si>
  <si>
    <t>basaranowara@gmail.com</t>
  </si>
  <si>
    <t>28.11.19</t>
  </si>
  <si>
    <t>31.12.21</t>
  </si>
  <si>
    <t>Construction of 3 nos. School cum cyclone shelter for affected people, 3 story LGED Prototype, in Teknaf                         (1) Dakkhin Baradail GPS (2)Hnila Burmis GPS (3)Uluchamary GPS</t>
  </si>
  <si>
    <t>20.02.19</t>
  </si>
  <si>
    <t>11.10.20</t>
  </si>
  <si>
    <t>Construction of 3 nos. School cum cyclone shelter for affected people, 3 story LGED Prototype, in Teknaf                         (1) Dakkhin Baradail GPS (2)Hnila Burmis GPS (3)Uluchamary GPS (2)Hnila Burmis GPS (3)Uluchamary GPS</t>
  </si>
  <si>
    <t>M/S Thohid &amp; Brothers, Sattar Mansion(1st Floor),52,Katalgonj,Panchlaish,Chittagong.</t>
  </si>
  <si>
    <t>Construction of Boundary wall 
i) Gonarpara Shafi GPS  ii) Goriayer Dip GPS iii) Dakkhin Holodia GPS iv) Paglir Bill GPS v) Faliapara GPS vi) Nurul Islam Ch. GPS vii) Tutur Bill GPS  i) Nhilla Barmes GPS ii) Ulachamary GPS iii) Dakkhin Bara Dail GPS</t>
  </si>
  <si>
    <t>CSI Construction Ltd.60/2,Naya palton, Dhaka</t>
  </si>
  <si>
    <t xml:space="preserve">Construction of Hill Slope Protection at Ukhiya 
i) Camp-20 Nutrition Center to IOM site  Management Center, 335.00m    ii) Camp-20 FDC to DAM School Learning Center, 433.00m iii) Camp-20 FDC to TDS Center, 450.00m </t>
  </si>
  <si>
    <t>Nabarun Traders Limited, House No.18/7, Lake Circus, Bashir uddin Road, Kalabagan, Dhaka-1205, Bangladesh.</t>
  </si>
  <si>
    <t>nabaruntradersltd@gmail.com</t>
  </si>
  <si>
    <t>Construction and Re-Construction of storm water drainage network on primary canal-1 (Modhurchara) Outleting to Naf River.</t>
  </si>
  <si>
    <t>Construction and Re-Construction of storm water drainage network on primary canal-2 (Camp-20 Extension) Outleting to Naf River.</t>
  </si>
  <si>
    <t>Improvement of Hajirpaa Mukter Swdagor Bari-Dakhin Faliapara Sajahan bari Road By BC at Ch:00- 2400m (Road ID-422945114) Malercul LGED Road - Dakhin Faliapara Road By BC at Ch: 00-814m (Road ID-422945112)  Ali Mohammed Pingir Road By BC at Ch: 00-2327m (Road ID-422944037)  Tuturbill Gonarpara Rd. by BC at Ch. 00-1830m (Road ID 422945065)</t>
  </si>
  <si>
    <t>Improvement of Rotnapalong UP Office Coat Bazar -Valukhiya bazar Road (Valukhiya Sea Beach Rd) by BC at Ch :00-4300 m(ID:422943001) Rotnpalong UP Office-Chakbaita Bazar via Goyalmara Rd(Yousuf Ali Rotnapalong Karaibunia Road)by BC at Cy-00-4435m(ID:422943004)</t>
  </si>
  <si>
    <t>M/S Azam Construction, Md. Azmol Hossain Khan 51/1, Alipur, Faridpur</t>
  </si>
  <si>
    <t>msazamconstruction@gmail.com</t>
  </si>
  <si>
    <t>Rehabilitation/ Improvement Works of 120 Nos. Existing Shelters at Chakaria, Coxs Bazar Sadar, Pekua, Ramu, Teknaf, Ukhiya, Kutubdia &amp; Moheshkhali Upazila under Cox's Bazar District.</t>
  </si>
  <si>
    <t>MDSP</t>
  </si>
  <si>
    <t>1/28/2019</t>
  </si>
  <si>
    <t>Wahid Conustruction Ltd</t>
  </si>
  <si>
    <t>Construction of 62 Nos. New School Cum Disaster Shelters and Associated Connectinz Roads</t>
  </si>
  <si>
    <t>2040924989 00</t>
  </si>
  <si>
    <t>ICB Tender</t>
  </si>
  <si>
    <t>Mohammed Eunus &amp; Brothers (Pvt.) Ltd.</t>
  </si>
  <si>
    <t>Rehabilitation of Rajakhali-Mognama Upakulia Road from Ch 3234-7663m &amp; 9641-11993m Upazila- PekuaRoad ID 422952005</t>
  </si>
  <si>
    <t xml:space="preserve">YB - CDS (JV), North LackhyarChar, Cheringa, Chakaria, Cox's Bazar </t>
  </si>
  <si>
    <t xml:space="preserve">  ybcdsjv@gmail.com</t>
  </si>
  <si>
    <t>Rehabilitation of Napith Khali - Islampur - Pollhali - Chowfaldandi Road from Ch. 00-13890m under Upazila Sadar District Coxs Bazar. [Road ID 422242003][Re-Tender]</t>
  </si>
  <si>
    <t xml:space="preserve"> yakub_ali5565@yahoo.com</t>
  </si>
  <si>
    <t>M/S Chakaria Development Society, North LackhyarChar, Cheringa, Chakaria, Cox's Bazar</t>
  </si>
  <si>
    <t xml:space="preserve">  cdsfarid@yahoo.com</t>
  </si>
  <si>
    <t xml:space="preserve">M/S JAHANGIR ALAM SIKDER,Paharchanda, Chakaria, Cox's Bazar.  </t>
  </si>
  <si>
    <t>Rehabilitation of Paharchanda Sikderpara Gobindapur Road from Ch. 00-724m under Upazila Chakaria District Coxs Bazar. Road ID 422165049.</t>
  </si>
  <si>
    <t>Rehabilitation of 20.00m Long RCC Girder Bridge on Chakaria Upazila HQ - Palakata jetty via cheringa UP office Road at Ch. 2182m under Upazila Chakaria District Coxs Bazar. Road ID No 422163007</t>
  </si>
  <si>
    <t>Construction of 20.00m Long RCC Girder Bridge over Tulabagan Khal on Kachubania at Ch. 4900m under upazila Ramu District CoxsCoxsBazar Road ID-422665035.</t>
  </si>
  <si>
    <t>Abdur Rashid, Tara bania Chara</t>
  </si>
  <si>
    <t>Rehabilitation of Toitong Napithkhali Rajakhali - Mognama Upakulia Road from Ch. 6384-7210m Under Pekua Upazila Dist Coxs Bazar.Road ID 422953007</t>
  </si>
  <si>
    <t xml:space="preserve">Consonance Engineers &amp; Builders, </t>
  </si>
  <si>
    <t>Construction of 35.00m Long PSC Girder Bridge at Bomubilchari UP-Fadukhola- Nandirbil Road at Ch. 5900m under Upazila Chakaria Dist Coxs Bazar. Road ID 422163017</t>
  </si>
  <si>
    <t>M/S SONIA TUKLY ENTERPRISE, Cox`s Bazar</t>
  </si>
  <si>
    <t>soniatuklyenterprise123@gmail.com</t>
  </si>
  <si>
    <t>Development of Zalia Para Road From Ch. 00-560m By BC. [Road ID: 422164055] [Salvage Amount BDT. 502623.00].</t>
  </si>
  <si>
    <t>GCHDP</t>
  </si>
  <si>
    <t>Improvement of Purbo Bara Bheola UP-Samshu mia Bazar Road By BC at Ch. 00-750.0 m. Upazila Chakaria Salvage Amount BDT. 1606253.0.</t>
  </si>
  <si>
    <t>Development of Rampur Bazar - Purbo Veola UP office By BC from Ch. 1200-1800m</t>
  </si>
  <si>
    <t>Maintenance of Dulahazara-Malumghat RHD Road by BC at ch. 920-2080m</t>
  </si>
  <si>
    <t>Maintenance of Badarkhali UP office-Dakhin Matha Fishary Ghat Via Fultala Bazar Road by BC at Ch.3627-4348m(Chakoria)</t>
  </si>
  <si>
    <t>M/S Supti Enterprise, Court Road,Mogbazar, Chakaria,CoxsBazar.</t>
  </si>
  <si>
    <t>Chakariaso@gmail.com</t>
  </si>
  <si>
    <t>Development of Badarkhali UP- office - Choarfari  Road By HBB from Ch. 18989-19850m</t>
  </si>
  <si>
    <t>M/S Sajjad Construction, Shekerkillah Ghona, Pekua, Coxs Bazar</t>
  </si>
  <si>
    <t>sazzadconstructionegp@gmail.com</t>
  </si>
  <si>
    <t>Development of Darbeshkata Bazar - East Side Abdul Khaleq House Via Borodia Grave Yard Connecting Road By HBB from Ch. 00-500m</t>
  </si>
  <si>
    <t xml:space="preserve">Improvement of Road by RCC at Khutakhali Girls High School Road at Ch 0+000km to 1+040km. Salavge 11,19,369.00 </t>
  </si>
  <si>
    <t>M/S City Construction, 86/87, Shah Mohammad Ali Road, Chawkbazar, Chittagong</t>
  </si>
  <si>
    <t>city.construction87@gmail.com</t>
  </si>
  <si>
    <t>Development of Dulahazara GCM- Khutakhali Road By BC from Ch. 15050-15833m</t>
  </si>
  <si>
    <t>Development of Purba Boro Bhaola UP Office to Betua Bazar Road By BC at Ch. 825m-1508m.Road ID  422163016 Salvage Cost  1583563.00 under Chakaria Upazila, Dist: Coxs Bazar.</t>
  </si>
  <si>
    <t>M/S Kajal Construction, Kaharia ghona, Commisioner Para, Chiringa CC, Chakaria Pourashava, Chakaria, Coxs Bazar</t>
  </si>
  <si>
    <t>kajolconstructions@gmail.com</t>
  </si>
  <si>
    <t>Development of Shikolghat Bazar- Lakkarchar UP office Road by BC at Ch. 725-1139m, Road ID 422163021, Salvage cost Tk. 636216.00</t>
  </si>
  <si>
    <t>M/S. SEA COX &amp; BROTHERS, Motel Road, Cox's Bazar</t>
  </si>
  <si>
    <t>ms.seacoxbrother82@gmail.com</t>
  </si>
  <si>
    <t>Development of Chiringa UP - Chhararkul - Fashiakhali UP Road by BC at Ch. 1000-1750m. Road ID 422163011 Salvage Cost Tk. 721425.00 under Chakaria Upazila Dist- Coxs Bazar.</t>
  </si>
  <si>
    <t xml:space="preserve">M/S. Selim &amp; M/S. Suchana JV,  96/108, saleh building, dewan hat, ctg </t>
  </si>
  <si>
    <t>selimsuchanajv@gmail.com</t>
  </si>
  <si>
    <t xml:space="preserve">Construction of 28.00m Long PC Girder Bridge on Harvang Forest office-Korbania Ghona Road </t>
  </si>
  <si>
    <t>M/S. Selim &amp; Brothers, Baitush Sharaf Mosque Road, Arambag, Khagrachari.</t>
  </si>
  <si>
    <t>selim.brothers_874@yahoo.com</t>
  </si>
  <si>
    <t>M/S Suchana Enterprise, 96/108 Selahbuilding,Dewanhat,Double Muring,Chattogram ,</t>
  </si>
  <si>
    <t>mssuchanaenterprise@gmail.com</t>
  </si>
  <si>
    <t xml:space="preserve">M/S Gazi Enterprise, chowdhury hat, 1no south pahartali chittagong </t>
  </si>
  <si>
    <t>gazimoin35@gmail.com</t>
  </si>
  <si>
    <t xml:space="preserve">Construction of RCC Reatining Wall at Bridge Approach near Dulahazra GCM - Khutakhali Road at Ch  14500m Under Chakoria Upazila Dist  Coxs Bazar. </t>
  </si>
  <si>
    <t xml:space="preserve">M/S Chakaria Development Society, </t>
  </si>
  <si>
    <t>Development of Katafari Sonali Bazar RHD-Matarbari GC via Uzantia Steamer Ghat Road by BC at ch: 7000-8450m.</t>
  </si>
  <si>
    <t>M/S M A zaher, Mollika, 250, West bagichagoan, Cumilla</t>
  </si>
  <si>
    <t xml:space="preserve">  alhajmdabuzaher@yahoo.com</t>
  </si>
  <si>
    <t>Construction of 50.00m Long PC Grider Bridge on Thakurtola Adinath Mondir - Rakhainpara - Gorakghata Bazar at Ch : 550.00m Road ID -422495036.</t>
  </si>
  <si>
    <t>NO</t>
  </si>
  <si>
    <t>M/S Safa E Shabaren Construction, Muktidudha Sarani, Baharchara (Part), Coxs Bazar Pourashava, Ward No- 11, Coxs Bazar</t>
  </si>
  <si>
    <t>safaeshabarenconstruction@gmail.com</t>
  </si>
  <si>
    <t xml:space="preserve">Development of Lal Mohammed Sikderpara Road via Ashrayon Prokolpo Road By BC at Ch  4150m-4390m </t>
  </si>
  <si>
    <t>M/S M Mukter Ahamed, uttar tarabuniar chara</t>
  </si>
  <si>
    <t>mukter_ahamed16@yahoo.com</t>
  </si>
  <si>
    <t xml:space="preserve">Development of Thakurtala Adinath Mondir to Rakhainpara via Garakghata Bazar Road By BC at Ch 00m-275m </t>
  </si>
  <si>
    <t>M/S S.K. Construction, Vill: Buri Pukur, PO: Chiringa CC, Union: Chiringa, Upazila: Chakaria, Dist.: Cox's Bazar.</t>
  </si>
  <si>
    <t>skconstruction434@gmail.com</t>
  </si>
  <si>
    <t xml:space="preserve">Development of Shipahi Para Mudirchara Road By BC at Ch 4021m-4259m </t>
  </si>
  <si>
    <t>M/S Rafi &amp; Brothers, Badhu Hazirpara, Pekua, Coxs Bazar</t>
  </si>
  <si>
    <t>rafibrothersegp@yahoo.com</t>
  </si>
  <si>
    <t>Development of Killah Para road By HBB at Ch. 00-385m. Salvage Amount BDT. 101804.00 Road ID 422455102 Upazila Kutubdia.</t>
  </si>
  <si>
    <t>Development of Sayed Para road By HBB at Ch. 00-390m. Salvage Amount BDT. 209719.00 Road ID 422455089 Upazila Kutubdia.</t>
  </si>
  <si>
    <t>Development of Reazar Para road By HBB at Ch. 00-390m. Salvage Amount BDT. 613247.00 Road ID 422455005 Upazila Kutubdia.</t>
  </si>
  <si>
    <t xml:space="preserve">M/S. Ali Enterprise, Nila Muchone Para, Hnila, Teknaf, Cox's Bazar. </t>
  </si>
  <si>
    <t>mdalieden1983@gmail.com</t>
  </si>
  <si>
    <t>Development of Jamila Malek Atim Khana Sarak (Near Santi bazar) Road by RCC at ch. 00-144m, Road ID 422455012, Salvage cost Tk. 77522.00</t>
  </si>
  <si>
    <t>M/S Hasan Enterprise, Hotel Sea View, Main Road, Cox's Bazar.</t>
  </si>
  <si>
    <t>Development of Dakhin Dhurang GC - BIWTA jettyghat at Banskhali RHD via sator uddin ghat Road by BC at Ch. 1050-1550m Road ID 422452003 Salvage cost Tk. 522682.00 under Kutubdia Upazila Dist- Coxs Bazar.</t>
  </si>
  <si>
    <t>Development of South Dhurang UP - Kayer beel UP via Akber shah New light house Road by BC at Ch. 00-1800m Road ID 422453003 Salvage cost Tk. 1638221.00 under Kutubdia Upazila Dist- Coxs Bazar.</t>
  </si>
  <si>
    <t>M/S SONIA TUKLY ENTERPRISE</t>
  </si>
  <si>
    <t>Improvement of PM Khali UP Office-Nur Mohamad Chy Bazar Kathaliamura Road Road By BC at Ch. 2280-2932m. Salvage Amount BDT. 948790.0 Upazila Sadar</t>
  </si>
  <si>
    <t>Development of Khruskul UP office to Khruskul GC Road Khuruskul DC Road Road By BC at Ch 00-1000m. Salvage Cost 3315768.00 Road ID 422243014</t>
  </si>
  <si>
    <t>Development of Joarianala UP- Mohasinia Bazar via Nandhakhali Road by HBB at Ch. 3600-4150m Road ID 422663015 under Ramu Upazila Dist- Coxs Bazar.</t>
  </si>
  <si>
    <t>A. Improvement Work of Moricha GC- Naikhongchari GC via Paglir bill Natunpara road by BC at (Ch.1903-3896m) Road ID-422942005. GCHDP-WD- UZR-COX-UKHI-NEW-19/02  B. Development of Valukiay Dargamora Graveyeard road by HBB at (Ch.00-520m) Road ID-422944048.  GCHDP-WD- VZR-COX-UKHI-NEW-19/05  C. Development of Thimcari Tulatali Road by HBB at (Ch.00-651m) Road ID-422945041. GCHDP-WD- VZR-COX-UKHI-NEW-19/03</t>
  </si>
  <si>
    <t>Improvement of Valukali GC -Palongkhali UP Offcie Road by HBB at (Ch.1235-2887m) Road ID-422943005. GCHDP-WD- UNR-COX-UKHI-NEW-19/02  Development of Thainkhali Mosarkhula Road by HBB at (Ch.1885-2978m) Road ID-422944041. GCHDP-WD- VZR-COX-UKHI-NEW-19/02  Improvement of Rumkha –Sabek Rumkha Pry. School Road by BC at (Ch.1489-2100m) Road ID-422944044. GCHDP-WD- VZR-COX-UKHI-NEW-19/04</t>
  </si>
  <si>
    <t>Development of Goalmara-Chakbaita bazar -Diglia Road by BC at Ch. 00-600m under Ukhiya Upazila Dist: Coxs Bazar. [Road ID 422944024, Salvage cost: Tk. 12,69,170.00]</t>
  </si>
  <si>
    <t>Development of Ukhiya hatimora Road by BC at Ch. 1820-2426m under Ukhiya Upazila Dist: Coxs Bazar. [Road ID 422944058, Salvage cost: Tk. 12,81,346.00]</t>
  </si>
  <si>
    <t>Development of Teknaf Lengurbil road By HBB at Ch. 500-1255m. Salvage Amount BDT. 1543518.00 Upazila Teknaf.</t>
  </si>
  <si>
    <t>a.Development of Teknaf-Bara Habir Para Road By BC at Ch.00m-483m. Under Teknaf Upazila, District : Cox`s Bazar. Road ID – 422905030. GCHDP-WD-VZR-COX-STP-TEK-19/05  b.Development of Teknaf  Jahalipara Road By HBB at Ch.00m-450m. Under Teknaf Upazila, District : Cox`s Bazar. Road ID – 422905265.GCHDP-WD-VZR-COX-STP-TEK-19/09  c.Development of BGB BT. HQ-Pallanpara Road By HBB at Ch.00m-329m. Under Teknaf Upazila, District : Cox`s Bazar. Road ID – 422905013.GCHDP-WD-VZR-COX-STP-TEK-19/12</t>
  </si>
  <si>
    <t xml:space="preserve">Development of Subrang UP Office-Ashrayan Road Via-Ruhular Deba Koancher Para Road By BC at Ch  00m-1380m Under Teknaf Upazila Dist  Coxs Bazar.Road ID  422904040 </t>
  </si>
  <si>
    <t>i) Development of Foliapara Primary school Road Ch-0-1035m (Road ID-4229445067)  ii)  Development of ukhiya Merien Road N.I Choowdhury Road (Ch-00-2505m)(Road ID.422942003).</t>
  </si>
  <si>
    <t>Dhaka</t>
  </si>
  <si>
    <t>Asian Traffic Technologies Limited, 5/1/M, Mohonpur, Ring Road, Shamoli, Dhaka.</t>
  </si>
  <si>
    <t>attbd2012@gmail.com</t>
  </si>
  <si>
    <t>Construction of 42.0m Long RCC Girder Bridge on Charkushai RHW House of Delwer - House of Sorman Bepary Road at Ch. 400m (Road ID 326184115) under Upazila Dohar District Dhaka. Package No- CBU-100/Purto-09. T.ID: 377290</t>
  </si>
  <si>
    <t>Eastland_ISAMOTI (JV), Bagmara Bazar, Nawabganj, Dhaka</t>
  </si>
  <si>
    <t>isamoti76@gmail.com</t>
  </si>
  <si>
    <t>Construction of 48.0m Long RCC Grider Bridge over Shahebkhali Khai on Joypara GC Boubazar Kathalighata Majhirkanda (RHW) (Dohar part) Road at Ch. 1350m Road ID 326184110 Upazila Dohar District Dhaka. Package no. CBU-100/Purto-08. T.ID: 373862</t>
  </si>
  <si>
    <t>M/S. ISAMOTI TRADERS, Bagmara Bazar, Nawabganj, Dhaka</t>
  </si>
  <si>
    <t>M/S. Eastland Engineering, Bagmara, Nawanganj, Dhaka.</t>
  </si>
  <si>
    <t>eastlandengineering.bd@gmail.com</t>
  </si>
  <si>
    <t>M/S Kofil and Joyti Enterprise JV, Holding No 64/7, Shop No:00, Dogormora, CRP Road, Savar, Dhaka.</t>
  </si>
  <si>
    <t>salauddinmusharof@gmail.com</t>
  </si>
  <si>
    <t>Construction of 48.0m Long RCC Girder Bridge on Majhirchar Purbachar-H/O Samad Member-H/O Mohin Mridha-H/O Omar Mridha Road at Ch. 1050m .Road ID 326184201 under Upazila Dohar District Dhaka.Package No- CBU-100/Purto-10. T.ID: 380311</t>
  </si>
  <si>
    <t>M/S Kofil Enterprise, Holding No 74/2, Shop No:07, Dogormora, CRP Road, Savar, Dhaka.</t>
  </si>
  <si>
    <t>mskofilenterprise.bd@gmail.com</t>
  </si>
  <si>
    <t>M/S Joyti Traders, Joypara Thanar More, Joypara, Dohar, Dhaka.</t>
  </si>
  <si>
    <t>joti.dhansiry@gmail.com</t>
  </si>
  <si>
    <t>M/S. Shahana Enterprise - Sazzad Barkat Construction and Engineers LTD.(JV)  , West Goalchamat, Faridpur.</t>
  </si>
  <si>
    <t>shahanaenterprisesbceljv@gmail.com</t>
  </si>
  <si>
    <t>Construction of 51.0m Long RCC Girder Bridge Over Gajhkalikhal On RHD (DIP Textile) to Kaithamara Road at Ch. 1740m. Road ID 326145075 Under Upazila Dhamrai District Dhaka.Package No- CBU-100/Purto-01. T.ID: 380312</t>
  </si>
  <si>
    <t>28/01/2020</t>
  </si>
  <si>
    <t>Shahana Enterprise, West Goalchamat, Faridpur.</t>
  </si>
  <si>
    <t>shahana.faridpur@gmail.com</t>
  </si>
  <si>
    <t>Sazzad Barkat Construction And Engineers Ltd, Brammon Kanda, Sree Angon-7804, Faridpur Sadar, Faridpur</t>
  </si>
  <si>
    <t>sbcelbd@gmail.com</t>
  </si>
  <si>
    <t>Kamarjani-Anowara JV , 15 No. Shreeangan Market, Goalchamot, Faridpur-7804, Bangladesh.</t>
  </si>
  <si>
    <t>kamarjanianowarajv@gmail.com</t>
  </si>
  <si>
    <t>Construction of 96.00 m Long PSC Girder Bridge over Bongshi River on Shombag UP office to Bhararia UP office Road at ch. 650m Road ID 326143014 Upazila Dhamrai District Dhaka. Package CBU-100/Purto-02. T.ID: 472310</t>
  </si>
  <si>
    <t>18/10/2020</t>
  </si>
  <si>
    <t>24/03/2020</t>
  </si>
  <si>
    <t>kamarjani traders, munshibazar,kafura,Faridpur sadar,Faridpur</t>
  </si>
  <si>
    <t>kamarjani.traders@gmail.com</t>
  </si>
  <si>
    <t>M/S Anowara Traders, Nalgora, Shibchar, Madaripur.</t>
  </si>
  <si>
    <t>khanreazul_haque@yahoo.com</t>
  </si>
  <si>
    <t>Farok and Brothers_Geneva-JV , Barrah, Nawabganj. Dhaka.</t>
  </si>
  <si>
    <t>farokgenevajv19@gmail.com</t>
  </si>
  <si>
    <t>Construction of 36.0m Long RCC Girder Bridge on Dottokhando Primary School/Bazar-Kumulli Primary School Road at Ch. 2300 m Road ID 326625119 Upazila Nawabganj District Dhaka. Package No- CBU-100/Purto-07. T.ID: 369059</t>
  </si>
  <si>
    <t>M/s Farok &amp; Brothers, Barrah Bazar, Nawabganj, Dhaka-1320.</t>
  </si>
  <si>
    <t>msfarokbrothers@gmail.com</t>
  </si>
  <si>
    <t>Geneva International, 11/C, Avenue-3, Line-12, Plot-1, Mirpur, Dhaka.</t>
  </si>
  <si>
    <t>genevaint2014@gmail.com</t>
  </si>
  <si>
    <t>Construction of 20.0m Long RCC Girder Bridge on Patiljhap Bazar-Dottokhando-Charigram Hat Road Turning Point via Kumulli Road at Ch. 1000 m Road ID 326624100 Upazila Nawabganj District Dhaka. Package No- CBU-100/Purto-05. T.ID: 369060</t>
  </si>
  <si>
    <t>Sikder-Samrat JV. , C#10,144 New Baily Road, Dhaka.</t>
  </si>
  <si>
    <t>sikdersamratjv@gmail.com</t>
  </si>
  <si>
    <t>Construction of 18.0m Long RCC Girder Bridge on Mokshedpur Dohar-Pollybazar-Moura Bazar-Morichpatty-Kamarkhola-Churain-Benukhali Road at Ch. 0980 m Road ID 326622012 Upazila Nawabganj District Dhaka. Package No- CBU-100/Purto-03 T.ID: 369061</t>
  </si>
  <si>
    <t>Samrat Enterprise, C#10,144 New Baily Road, Dhaka.</t>
  </si>
  <si>
    <t>samratentrpr@gmail.com</t>
  </si>
  <si>
    <t>M/S. Sikder Enterprise, 8, DIT Extension Avenue, Monjuri Bhaban (4th flor), Motijheel, Dhaka</t>
  </si>
  <si>
    <t>sikderenterprise72@gmail.com</t>
  </si>
  <si>
    <t>M/s. Saymum Teaders- M/s. M.A. Engineering (JV) , South Charicha Bazar, Charfassain, Bhola.</t>
  </si>
  <si>
    <t>saymummae@gmail.com</t>
  </si>
  <si>
    <t>Construction of 42.0m Long RCC Girder Bridge on Kailail UP Office Tulshikhali Moricha Ferry Ghat Bazar Road at Ch. 3900 m Road ID 326623018 Upazila Nawabganj District Dhaka Package No- CBU-100/Purto-04. T.ID: 369062</t>
  </si>
  <si>
    <t>20/01/2020</t>
  </si>
  <si>
    <t>M/S. Saymum Teaders, South Charicha Bazar, Charfassain, Bhola.</t>
  </si>
  <si>
    <t xml:space="preserve"> saymumtraders66@gmail.com</t>
  </si>
  <si>
    <t>M/S. M.A. ENGINEERING, G-4,South Banasri,East Goran,Khilgaow,Dhaka.</t>
  </si>
  <si>
    <t>M/S KOHINOOR and KHOSHEDA ENTERPRISE (JV) , Alhajj Rahim Bhuiyan Centre, 80 C/2 Bibir Bagicha, North Jatrabari, Dhaka-1204.</t>
  </si>
  <si>
    <t>badalsajib111@gmail.com</t>
  </si>
  <si>
    <t>Construction of 90m. Long PSC Girder Bridge over Ichamoti river on Horishkul bazaar at Kolakopa UP office -Jontrail UP office- Dhapari Bazar-Gobindopur Bilpolli-Bangla bazaar road at Ch.2230m under Nababganj Upazilla District Dhaka. 326623003, Package No.CIB-Dha-W-106. TID- 154605</t>
  </si>
  <si>
    <t>30/06/2021</t>
  </si>
  <si>
    <t>M/S. Khosheda Enterprise, Matuail, Bhuiyan Bari(Near Eidgha) Jatrabari Dhaka -1362.</t>
  </si>
  <si>
    <t>khoshedaenterprise@gmail.com</t>
  </si>
  <si>
    <t>M/S Surma Enterprise and Muhammad Aminul Haque (Pvt.) Ltd. (JV) , Lotakhola , Joypora, Duhar, Dhaka.</t>
  </si>
  <si>
    <t>surmaaminul@gmail.com</t>
  </si>
  <si>
    <t>Construction of 252m. Long RCC Box Girder Bridge over Dhaleshwari-2 river on Dhaka-Mowwa at Thaghoria-Shaper Bazar via Deber Bazar &amp; Mollar Hat road at Ch.5540m under Keraniganj Upazilla District Dhaka. Road ID 326382005. Package No. CIB-Dha-W -51, T.ID:  172409</t>
  </si>
  <si>
    <t>M/S Surma Enterprise, Lotakhola , Joypora, Duhar, Dhaka.</t>
  </si>
  <si>
    <t>Muhammad Aminul Haque (Pvt.) Ltd., Stadium Para, Par-Naogaon, Naogaon.</t>
  </si>
  <si>
    <t>aminulhaquepvtltd@gmail.com</t>
  </si>
  <si>
    <t>Construction of 252m. Long RCC Box Girder Bridge over Dhaleshwari-2 river on Dhaka-Mowwa at Thaghoria-Shaper Bazar via Deber Bazar &amp; Mollar Hat road at Ch.5540m under Keraniganj Upazilla District Dhaka. Road ID 326382005. Package No. CIB-Dha-W -51, T.ID: 172409</t>
  </si>
  <si>
    <t>Purakaushal Projukti Ltd., House#C-10, Road#4, Banasree, Rampura, Dhaka-1219.</t>
  </si>
  <si>
    <t>Construction of 105m long PSC Girder Bridge over Dhaleshwari Branch River on Dhaka-Aricha Highway at Kalia to Araria Road Kelia RHD-Vum Dakkhin Joyomontop GC at Ch. 9000m Road ID 326142010. under Upazila: Dhamrai, District: Dhaka; Package No. CIB-Dha-W-05, TID- 197488</t>
  </si>
  <si>
    <t>23/09/2018</t>
  </si>
  <si>
    <t>22/03/2020</t>
  </si>
  <si>
    <t>Construction of 250m long PSC Girder Bridge over Bongshi river on Dhaka-Aricha (RHD) 22 Mile Shimulla GC via Nolam road at Ch. 3500m Road ID 326722005. under Upazila: Savar  District: Dhaka; Package No. CIB-Dha-W-63, TID- 264136</t>
  </si>
  <si>
    <t>17/03/2019</t>
  </si>
  <si>
    <t>14/03/2021</t>
  </si>
  <si>
    <t>AR Enterprise, 20 No, Kabbokas Super Market, Kawran Bazar, Dhaka-1219 Permanent Add: 846/47Bazar Road, Moddo Badda, Gulshan, Dhaka.</t>
  </si>
  <si>
    <t>arenterprise990@gmail.com</t>
  </si>
  <si>
    <t>Widening and Strengthening of Dhaka-Mawa Road at Teghuria-Shaper Bazar via Mollarhat Road at (Ch: 6+000km to 7+765km) (Road ID 326382005) under Upazila: Keraniganj, District Dhaka. (Package No-DDIRWSP/Dhaka/Keraniganj/19-20/RD-01. T.ID: 389850)</t>
  </si>
  <si>
    <t>DDIRWSP</t>
  </si>
  <si>
    <t>24/02/2020</t>
  </si>
  <si>
    <t>Surma and Salim Enterprise (JV) , Joypara, Dohar, Dhaka.</t>
  </si>
  <si>
    <t>surmasalimjv@gmail.com</t>
  </si>
  <si>
    <t>Widening and Strengthening of Kartikpur Dohar-Barrah-Dhoiar-Balenga-Kashakali Bundh-Sonabaju-Shikaripara-Daudpur-Bandura Bazar-Majhirkanda R&amp;H Road at (Ch: 7000-10300 km &amp; 15098-20230km) (Road ID 326622006) under Upazila: Nawabganj, District Dhaka. (Package No-DDIRWSP/Dhaka/Nawabganj/19-20/RD-01. T.ID: 402429 )</t>
  </si>
  <si>
    <t>25/03/2020</t>
  </si>
  <si>
    <t>30/03/2021</t>
  </si>
  <si>
    <t>M/S. Salim Enterprise, Joypara Dohar Dhaka.</t>
  </si>
  <si>
    <t>salimenterprise13@yahoo.com</t>
  </si>
  <si>
    <t>M/s. Sapna-Monalisa &amp; AR Enterprise JV. , 20 No, Kabbokas Super Market, Kawran Bazar, Dhaka-1219.</t>
  </si>
  <si>
    <t>sapnamonalisaarenterprisejv@gmail.com</t>
  </si>
  <si>
    <t xml:space="preserve">Widening and Strengthening of Belishwar RHD-Kushura GC Mohishasi Kheya Ghat Road at Ch. 0.000-4.610 km and 100.00m link road ID No. 326142004 under Dhamrai Upazila: Dhamrai. District Dhaka. (Package No-DDIRWSP/Dhaka/Dhamrai/20-21/RD-01. </t>
  </si>
  <si>
    <t>22/11/2020</t>
  </si>
  <si>
    <t>M/S. Sapna Construction, 230/1-A, Road No. 06, Tilpapara, Khilgaon, Dhaka.</t>
  </si>
  <si>
    <t>mssapnaconstruction@yahoo.com</t>
  </si>
  <si>
    <t>m/s monalisa, 37/1/d/1 ulon road west Rampura Dhaka</t>
  </si>
  <si>
    <t>msmonalisabd@gmail.com</t>
  </si>
  <si>
    <t>Dolly Construction, Sena Kalyan Bhaban, Suit # 1602, 195 Motijheel C/A. Dhaka-1000</t>
  </si>
  <si>
    <t>dollyconstructionltd@gmail.com</t>
  </si>
  <si>
    <t>Rehabilitation of Paragram Hat GC Mashail - Tulshikhali Feryghat RHD Road Ch.00-7200m under Upazila Nawabganj Dist Dhaka. Road ID No. 326622014 Package No. FDR/Dha/17-18/UZR/W02, T.ID: 200379</t>
  </si>
  <si>
    <t>18/08/2018</t>
  </si>
  <si>
    <t>M/S Kofil Enterprise and M/S Israth Builders (JV) , Holding No 64/7, Shop No:00, Dogormora, CRP Road, Savar, Dhaka.</t>
  </si>
  <si>
    <t>kofilandisrath.jv@gmail.com</t>
  </si>
  <si>
    <t>A. Rehabilitation of Shainpukur RHW-H/O Fazal-H/O Saleha-H/O Nannu Mia Road Ch 00m-1700m under Dohar Upazila Dist Dhaka. Road ID 326184001; B. Rehabilitation of Fultala Dohar-Bethua-Alamin Bazar Road Dohar Portion Road Ch 00m-2100m under Dohar Upazila Dist Dhaka. Road ID 326182010; C. Rehabilitation of Bilashpur UP Office-Hazarbigha-Choto Ramnathpur-Harichandil-Mahmudpur UP Office Road Ch 00m-3700m under Dohar Upazila Dist Dhaka. Road ID 326183011; D. Rehabilitation of Latakhola-Chanderbill-Choto Ramnathpur Road Ch 00m-1400m under Dohar Upazila Dist Dhaka. Road ID 326184032; E. Rehabilitation of Kartikpur Bazar Bridge-H/O Tofajjal Munshi-Mahmudpur H/O Rashid Dewan-Hazaribigha Road Ch 00m-1800m under Dohar Upazila Dist Dhaka. Road ID 326184074; F. Rehabilitation of Nayabari UP Office-Dohar Bazar-Arangabad Bazar Road Ch 00m-550m under Dohar Upazila Dist Dhaka. Road ID 326183003. Package No. FDR/Dha/17-18/UZR/UNR/VR/W04-6. TID-211540.</t>
  </si>
  <si>
    <t>M/S Israth Builders, 12/cha/2/1, Shamoly Mohammedpur, Dhaka.</t>
  </si>
  <si>
    <t>msisratbuilders.bd@gmail.com</t>
  </si>
  <si>
    <t>a Development of khejurbag main road to Rabinagar road by RCC from ch 00m-750.30m under Suvaddya Union Upzila Keraniganj Dist Dhaka. Road ID No. 326385185.b Development of khejurbag main road to Dr. Tota house road by RCC from ch 492m-699.40mm under Suvaddya Union Upzila Keraniganj Dist Dhaka. Road ID. No. 326385184. Package No. RIIDKP/Dhaka/Kare-11/17-18</t>
  </si>
  <si>
    <t>RIIDKP</t>
  </si>
  <si>
    <t>20/05/2018</t>
  </si>
  <si>
    <t>M/S. Zaman Enterprise., House No : 1/5/B, 4th Floor, East Side Tawhid Tower -7, Tolarbagh Panir Tanki, Gate No. 01, Mirpur-01, Dhaka-1216.</t>
  </si>
  <si>
    <t>sign_1978@yahoo.com</t>
  </si>
  <si>
    <t>Improvement of RCC road from Mollar UZR Road to Modderchar govt. primary School road via Mollarhat road at Ch. 00-900m Under Konda UP Upazila Keranigonj Dist Dhaka. ID no326384175. Package No. RIIDKP/ Dhaka/kare-16/17-18. TID: 236839</t>
  </si>
  <si>
    <t>30/11/2020</t>
  </si>
  <si>
    <t>S. Sarker Enterprise and Rashid &amp; Brothers JV. ,   37/, Nayapaltan Road, (3rd Floor), Room: 4B</t>
  </si>
  <si>
    <t>srashidandbrothers@gmail.com</t>
  </si>
  <si>
    <t>Construction of 48m Long RCC Girder Bridge Beside of Pargandaria School over Pargandaria khal at ch. 2610km  under Keraniganj District Dhaka.ID No 326382008. Package No. RIIDKP/ Dhaka/kare-20/17-18. TID: 236870</t>
  </si>
  <si>
    <t>24/02/2019</t>
  </si>
  <si>
    <t>M/S S. Sarker Enterprise, Vill: Zazira, P.O- Konda, P.S: Dakkhin Keraniganj, Dhaka-1310.</t>
  </si>
  <si>
    <t>mss.sarkerenterprise@gmail.com</t>
  </si>
  <si>
    <t>M/S Rashid And Brothers, Vill: Zazira, P.O- Konda, P.S: Dakkhin Keraniganj, Dhaka-1310.</t>
  </si>
  <si>
    <t>egp.suzan@gmail.com</t>
  </si>
  <si>
    <t>M/S. SAFIA ENTERPRISE , Ja-38, Mohakhali, Banani, Dhaka-1213</t>
  </si>
  <si>
    <t>safiaenter@gmail.com</t>
  </si>
  <si>
    <t>Construction of 18m Long RCC Girder Bridge on Aganagar Up office-Kaliganj Bazar via Khalpar over Zainagar Charkutub Khal at ch.0700km.under Keraniganj Upazila.District Dhaka. ID No 326383004. Package No. RIIDKP/ Dhaka/kare-19/17-18. TID : 236842</t>
  </si>
  <si>
    <t>Noona Traders-Fastbuild JV ,   House-15(2nd Floor), Road-12(New), Dhanmondi, Dhaka-1209</t>
  </si>
  <si>
    <t>noonafastbuildjv@gmail.com</t>
  </si>
  <si>
    <t>Construction of 30.0m Long RCC Girder Bridge on Muktibag Paschimpara road at Ch. 0010km. under Keraniganj Upazila District Dhaka. Package No. RIIDKP/Dhaka/kare-19/18-19. TID: 289499</t>
  </si>
  <si>
    <t>FASTBUILD, 38, Free School Street, Kalabagan, Dhaka-1205.</t>
  </si>
  <si>
    <t>fastbuild.bd@gmail.com</t>
  </si>
  <si>
    <t>Noona Traders, 154, Motijheel Mosjid Market (2nd Floor), Room No.301-303, Motijheel C/A, Dhaka.</t>
  </si>
  <si>
    <t>Angira Electronics - Shahid Brothers JV ,   House-213, Road-12, Block-B, Pallabi, Mirpur-12, Dhaka</t>
  </si>
  <si>
    <t xml:space="preserve">  angira.shahid@gmail.com</t>
  </si>
  <si>
    <t>a Improvement of road from Razendrapur graveyard to H/O Muktijuddha Bodi road from Ch. 500m-1000m by RCC and Solar Street light under Teghuria UP Upazila Keraninganj Dist Dhaka. b Improvement of road from Teghuria to Poschimdi Rajendrapur road from Ch. 2010m-3735m by BC and Solar Street light under Teghuria UP Upazila Keraniganj Dist Dhaka. Package no. RIDKP/Dhaka/kare-22/19-20. TID: 412506</t>
  </si>
  <si>
    <t>30/04/2021</t>
  </si>
  <si>
    <t>Angira Electronics Private Limited, 1/11, Setara's Dream, Begum Rokeya Avenue, Pallabi, Mirpur-12</t>
  </si>
  <si>
    <t>info.angirasolar@gmail.com</t>
  </si>
  <si>
    <t>M/S. Shahid Brothers, Elite House (7th Floor) Suit: A, 54, Motijheel C/A Dhaka-1000.</t>
  </si>
  <si>
    <t>M/S. Kazi Traders, Village : Khejurbag, P.O: Suvadda, P.S: Keranigonj, Dhaka, Bangladesh</t>
  </si>
  <si>
    <t>kazitraders62@gmail.com</t>
  </si>
  <si>
    <t>a Development of Brammongaon UZR to Bibirbazar Kawtail Main road Shop of Babul Mia to Rishipara Mondir from Ch. 00m-270m road by RCC and Solar Light Ch. 00m-411m sewerage line under konda UP Upazila Keraniganj Dist Dhaka. b Development of road from Hasnabad Chairmanbari to PDB Power Station to Container Port road Hasnabad Main Road to Container Port road from Ch.00m-315m by RCC and Ch. 00m-430m Sewerage line under Suvaddah UP Upazila Keraniganj DistDhaka. Package no RIDKP/Dhaka/kare-23/19-20. TID : 412507</t>
  </si>
  <si>
    <t>15/05/2021</t>
  </si>
  <si>
    <t>a Improvement of road from Zazira GCCR road to Purbo Zazira ghat via Zazira govt. Primary School Road Ch. 00m-1350m by RCC and Solar Street Light under Konda UP Upazila Keraniganj Dist Dhaka. b Improvement of road to Bibir Bazar GC Ch. 1950m-2650m by RCC and Solar Street Light under Konda UP Upazila Keraniganj Dist Dhaka.Package no. RIDKP/Dhaka/kare-24/19-20. TID : 412508</t>
  </si>
  <si>
    <t>M/S. Basori Traders, Jainopur, Keraniganj, Dhaka.</t>
  </si>
  <si>
    <t>msbasoritraders.bd@gmail.com</t>
  </si>
  <si>
    <t>Construction of 20.00 m Long RCC Girder Bridge on Chunkutia R&amp;H Kaliganj Bazar Road at Ch. 0920 Km Upazila Keraniganj Dist Dhaka. Package no. RIDKP/Dhaka/kare-25/19-20</t>
  </si>
  <si>
    <t>31/05/2021</t>
  </si>
  <si>
    <t>Improvement of Ghorakanda-Gopalkrisnapur road via Chouna GPS at Ch.00-2080m under Upazila Dhamrai Dist: Dhaka. Road ID: 326145028.</t>
  </si>
  <si>
    <t>GDP-3</t>
  </si>
  <si>
    <t>30/11/19</t>
  </si>
  <si>
    <t>M/S. Zaman Enterprise, House No : 1/5/B, 4th Floor, East Side Tawhid Tower -7, Tolarbagh Panir Tanki, Gate No. 01, Mirpur-01, Dhaka-1216.</t>
  </si>
  <si>
    <t xml:space="preserve">Improvement of Chowhat UP Office to Mokimpur Bazar Dimukha Bus Stand-Nodi Ghat Road at Ch. 4500-6500m Road ID no326143017 under Upazila Dhamrai Dist Dhaka. </t>
  </si>
  <si>
    <t>Improvement of Shailan Foot Bridge-Kulinda Bridge via Kulinda Madrasha road Ch.00.00- 1000.00m. Road ID no 326144111 under Upazila Dhamrai Dist Dhaka.</t>
  </si>
  <si>
    <t xml:space="preserve"> Improvement of Joypura-Bansshor Munsirs house to Azahar Chairman house via Lal mia house Road at Ch 00-2240m under Dhamrai Upazila Dhaka. Road ID no 326145076. </t>
  </si>
  <si>
    <t>M/S. Israt Builders, 12/cha/2/1, Shamoly Mohammedpur, Dhaka-1207</t>
  </si>
  <si>
    <t>A) Improvement of Tetail-Dakaitmara at (Ch.2500-3500m) Under Upazila Dhamrai Dist- Dhaka. Road ID No.326144004. B) Improvement of Balia RHD to Balia High school Road at (Ch.00-1000m)  Under Upazila Dhamrai Dist- Dhaka. Road ID No.3326144039</t>
  </si>
  <si>
    <t>M/S Joint Bricks Traders, Vill: Ittagacha, Post : Bankal P.S: Satkhira, Satkhira 9400</t>
  </si>
  <si>
    <t>sayeed712@yahoo.com</t>
  </si>
  <si>
    <t>1. Construction of 45m Long  PC Girder bridge Over Gazikhali Khal Near Naogaon HIgh School at (Ch. 7+800km) Under Upazila: Dhamrai District: Dhaka. ID No. 326142011.</t>
  </si>
  <si>
    <t>M/S Surma and Khosheda Enterprise (JV) , Alhajj Rahim Bhuiyan Centre, 80 C/2 Bibir Bagicha, North Jatrabari, Dhaka-1204</t>
  </si>
  <si>
    <t>surma.khosheda@gmail.com</t>
  </si>
  <si>
    <t>2. Construction of 98.10m Long  PC Girder bridge Over Banshai River on Kalampur UZR at Sombug GPS-Dhamrai RHD via Asulia Road at 0+200km Under Upazila: Dhamrai District: Dhaka. ID No. 326144125.</t>
  </si>
  <si>
    <t>20/02/2019</t>
  </si>
  <si>
    <t>27/02/2020</t>
  </si>
  <si>
    <t>Constuction of 75m Long PC Girder Bridge over Bangshi River on Depashai Shantir Dokan-Noapar Khalifa Bari Road-ShaburJoypara GC-Majhir Char Bazar-Kutubpur-Debinagar-Kulachari-Kazir Char R&amp;H Road at Ch.1150m under Upazila Dhamrai District Dhaka Road ID No. 326145078.</t>
  </si>
  <si>
    <t>FASTBUILD, 38, Free School Street, Kalabagan, Dhaka</t>
  </si>
  <si>
    <t>Noona Traders,154, Motijheel Mosjid Market (2nd Floor), Room No.301-303, Motijheel C/A, Dhaka.</t>
  </si>
  <si>
    <t>2.a) Improvement of Khararchar Bazar to Kangsha Kheya ghat via Pachu Fakir Bari Road at Ch.00-2000m by BC under Upazila Dhamrai District Dhaka Road ID No. 326144063.                                                               b) Improvement of Fakir Bari to Kheya Ghat Road at ch. 00-1000m by BC under Upazila Dhamrai, District Dhaka Road ID No. 326145114.                                                                                                              c) Improvement of Dakhin Khararchar to Kheya ghat  Road (Dulurhouse) at ch. 00+500m by  BC under Upazila Dhamrai District Dhaka Road ID No. 326145113.</t>
  </si>
  <si>
    <t>26/08/2019</t>
  </si>
  <si>
    <t>5.a) Improvement of Kaimtara Atimatin (Atimaithan) Khararchar Bazar Road by BC at Ch.00-1750m  under Upazila Dhamrai District Dhaka Road ID No. 326144012.                                                                                                       b) Improvement of  Haridashpur Graveyard to Amchimur-Gomgram Road (Haridashpur Graveyard to Amchimur-Gomgram Road (Haridaspur to Gomgram road) by BC at  ch. 2000-3000m  under Upazila Dhamrai, District Dhaka Road ID No. 326144005.                                                                                                            c) Improvement of Raghunathpur Amtala GC (via Gairakul) Road (Raghunathpur-Gairkul) by BC at ch. 1300+12800m  under Upazila Dhamrai District Dhaka Road ID No. 326145034.</t>
  </si>
  <si>
    <t>17/06/2019</t>
  </si>
  <si>
    <t>22/06/2020</t>
  </si>
  <si>
    <t>a Improvement Shiti Bazar to Nowgaon Kait Bazar Road from Ch. 00-1000m under Upazila Dhamrai District Dhaka. ID no326144084. salvage amount Tk. 304328.00. b Improvement Fakir Bari Mosque to Chairman Bari Road from Ch. 00-1200m under Upazila Dhamrai District Dhaka. ID no326154116. salvage amount Tk. 107743.00. c Improvement Kutirchar BC to Rouha Imamuddin house via Karim Kaimtara hat road by BC at Ch. 00-2000m under Upazila Dhamrai District Dhaka. ID no326144048. Package No. GDP-3/D-49.</t>
  </si>
  <si>
    <t>M/S. Anika Enterprise, House-01, Road-09, PC Culture Housing Society Mohammadpur, Dhaka.</t>
  </si>
  <si>
    <t>msanikaenterprise.bd@gmail.com</t>
  </si>
  <si>
    <t xml:space="preserve">Improvement of Chapil-Dhamrai- Dhantara Road from Ch. 00-2500m Road ID No. 326144018 Salvage Cost 325468.00 under Upazila Dhamrai District Dhaka  </t>
  </si>
  <si>
    <t xml:space="preserve">6.a) Improvement of Chapil River Ghat-Chapil Road by BC at Ch.00-2170m  under Upazila Dhamrai District Dhaka Road ID No. 326145010.                                                                                                       b) Improvement of Chapil-Nawagaon Road by BC at  ch. 00-1500m  under Upazila Dhamrai, District Dhaka Road ID No. 326145008.   c) Improvement of Amta UP Office (Rafiq shop) to Saturia Upazila H/Q  (Dhamrai Portion) Road by BC at Ch.00-2200m  under Upazila Dhamrai District Dhaka Road ID No. 326143023.   </t>
  </si>
  <si>
    <t>M/S. S.S Enterprise, 845/47, Moddho Badda, Bazar Road, Badda, Dhaka</t>
  </si>
  <si>
    <t>ssenterprise1305@gmail.com</t>
  </si>
  <si>
    <t>2. Improvement of Dighol Gram Zohir (Uddin) House Eidgha Field via Syaed para Morarchar Connecting road at Ch. 00-1000m under Upazila Dhamrai District Dhaka. ID no326144112. (326144117).</t>
  </si>
  <si>
    <t>R.S Trading Corporation, Shop # 86, 87, Misco Super Market, 4 No. Darus Salam Road, Mirpur, Dhaka-1216.</t>
  </si>
  <si>
    <t>rstcorporation73@gmail.com</t>
  </si>
  <si>
    <t xml:space="preserve">(a)  Improvement of Attulla Korban's house to Notun Kahela GPS Road at Ch. 00-600m under  Upazila Dhamrai District Dhaka. Road ID No. 326144077.                                                                                                            b) Improvement of Joga Market - Atullar Bazar Road at Ch. 00-1000m under Upazila: Dhamrai, District: Dhaka Road ID No. 326145159.  </t>
  </si>
  <si>
    <t>Trade Vox International, House-41, Road-7, Block-C, Rampura Banasree, Dhaka.</t>
  </si>
  <si>
    <t>a) Improvement of Shombag UP office to Bharaia UP Office   Road at Ch. 6+200km -6+800km by Bituminous Carpeting  under Upazila: Dhamrai, District: Dhaka Road ID No. 326143014                                           b) Improvement of  Digholgram Emarot (Uddin) house to Abdul Mannan Master house  Road at Ch. 00 -500m by BC  under Upazila: Dhamrai, District: Dhaka Road ID No. 326144113(326144118)</t>
  </si>
  <si>
    <t>Tangid Traders, Bannal, Dhamrai, Dhaka.</t>
  </si>
  <si>
    <t>tangidtraders@yahoo.com</t>
  </si>
  <si>
    <t>a) Improvement of  Digholgram Sobed Ali house to Digholgram Govt. Primary School   Road at Ch. 00 -500m by BC  under Upazila: Dhamrai, District: Dhaka Road ID No. 326144114(326144119)                      b) Improvement of  Sayeed para Govt. Primary School to Bocharbari Govt. Primary School via Morar char  Road  (Sahaid para to BMP Bazar) at Ch. 00 -1000m  by BC  under Upazila: Dhamrai, District: Dhaka Road ID No. 326144030</t>
  </si>
  <si>
    <t>M/S Kofil Enterprise &amp; M/S Islam Construction (JV) , Holding No 64/7, Shop No:00, Dogormora, CRP Road, Savar, Dhaka.</t>
  </si>
  <si>
    <t>kofilbiplob84@gmail.com</t>
  </si>
  <si>
    <t>Construction of 54.00m Long RCC Girder Bridge on Jalsa RHD R&amp;HW-Suapur GC Road Near Rajnagar Bazar Over Gazikhali River at Ch.10700m under Union Suapur Upazila Dhamrai District Dhaka Road ID No. 326142011. Package No- GDP-3/D-93</t>
  </si>
  <si>
    <t>M/S Kofil Enterprise , Holding No 74/2, Shop No:07, Dogormora, CRP Road, Savar, Dhaka.</t>
  </si>
  <si>
    <t>M/S Islam Construction Vill: Batulia, PO: kalampur, Upazila:Dhamrai, Dist:Dhaka.</t>
  </si>
  <si>
    <t>msislamconstruction.bd@gmail.com</t>
  </si>
  <si>
    <t>a Improvement of Meghula pry. School RHW-Dakshin Shimulia Pry. School-Dhitpur Padma bypass road from Ch. 3087-4480m under Upazila Dohar District Dhaka. ID no326184060. salvage amount Tk. 67415.00. b Improvement of Char Kushai-Bhuya Bari Road Char Kushai Main Road-Char Kushai Parimary School from Ch. 00-695m under Upazila Dohar District Dhaka. ID no326185007. salvage amount Tk. 97837.00. c Improvement of Uttar Moura Buchir Bill- H/0 Kalu Dewan- Hurarbill- H/O Imran Road from Ch. 00-1000m under Upazila Dohar District Dhaka. ID no326184084. salvage amount Tk. 628431.00. d Improvement of Charkushai H/O Nur Mohammad Amina Doctor House- Dewbhog Pry. School- H/0 Alal H/0 Khalak- H/0 Karim Bepary- H/0 Munsur from Ch. 850-1455m under Upazila Dohar District Dhaka. ID no326184187. Package No. GDP-3/D-47.</t>
  </si>
  <si>
    <t>M/S. Surma Enterprise , Lotakhola , Joypora, Duhar, Dhaka</t>
  </si>
  <si>
    <t>Construction Of 42.00m Long RCC Slab Bridge On Joypara RHW-Bilashpur Up Office Road at Ch.1400m Road ID No.326183004 Under Union Bilashpur Upazila Dohar District Dhaka</t>
  </si>
  <si>
    <t xml:space="preserve">Prince-Mamun-JV ,  College Road, Poura Kathali, Bhola. </t>
  </si>
  <si>
    <t>princemamun001@gmail.com</t>
  </si>
  <si>
    <t>Construction of 50.00m Long RCC Girder Bridge on Joypara GC Majhichar Bazar-Kutubpur Debinagar-Kulchari-Kazirchar RHW Road at Ch.1130m under Bilashpur Union Upazila Dohar District Dhaka Road ID No. 326182008 Package no. GDP-3/D-86</t>
  </si>
  <si>
    <t>M/S. Prince Enterprise , College Road, Poura Kathali, Bhola.</t>
  </si>
  <si>
    <t>zubabor73@gmail.com</t>
  </si>
  <si>
    <t>Md. Eunus Al Mamun , Thana Road, Charfassion, Bhola.</t>
  </si>
  <si>
    <t>md.eunusal_mamun@yahoo.com</t>
  </si>
  <si>
    <t>a. Improvement of Sirajpur Hat to Matabpur Ferry Ghat Road from Ch. 00-2000m under Upazila Nawabganj Dist Dhaka. ID no 326624032. b. Improvement of Pragram Graveyard-Ferryghat Road Ch. 00-2300. N.gonj P.hat UZR at Pragram Graveyard-Malikanda via Modhupur Ferryghat under Upazila Nawabganj Dist Dhaka. ID no 326624074. Package No. GDP-3/D-15.</t>
  </si>
  <si>
    <t>M/S. Bhuiyan &amp; Brothers , 123/F,South Bishil Mirpur.Dhaka</t>
  </si>
  <si>
    <t>tofaila84@gmail.com</t>
  </si>
  <si>
    <t>a. Improvement of Janttail UP Office-Dhapari Bazar-Gobindopur-Billpally-Bangla Bazar road at Ch.6000- 7000m &amp; Ch. 7200-82000m. under Upazila Nawabganj Dist Dhaka. ID no 326623003. b. Improvement of Tikorpur RHD at H/O Omer Ali to Durgapur Bridge road at Ch. 00-1240m. under Upazila Nawabganj Dist Dhaka. ID no 326624165. Package No. GDP-3/D-16.</t>
  </si>
  <si>
    <t>a. Improvement of road from Alalpur Bazar to Joykrishnapur UP office road Ch. 2450-4730m. under Upazila Nawabganj Dist Dhaka. ID no 326623004. b. Improvement of road from Soto Kowniakandhi-Godaraghat-Boro-Kawniakandi Govt. Pry. School Soto Kowniakandhi-Kasikata-Kawniakandi River Ghat road Ch. 00-2000m. under Upazila Nawabganj Dist Dhaka. ID no 326625090. Package No. GDP-3/D-17.</t>
  </si>
  <si>
    <t>Improvement of Road from Sholla UP Office- Dattakhonda- Balukhonda Bazar via Chukuria Sholla UP Office- Dattakhanda- via Patilja Bazar Ch. 1750-3750m road under Upazila Nawabganj District Dhaka. Road ID no. 326623013 B. Improvement of Road from Nawabganj-Paragram UZR at Sinjor- Aowna Bazar Ch. 00-1000m road Under Upazila Nawabganj District Dhaka. Road ID no. 326624064. Package No. GDP-3/D-22. Total salvage amount Tk. 308597.00</t>
  </si>
  <si>
    <t>Improvement of Nawabgonj Paragam UZR-Mashail-Modhopur P/S via Durika Road at (Ch.00-970m) under Upazila Karaniganj Dist Dhaka. Road ID no 326624031</t>
  </si>
  <si>
    <t>8.Improvement of Kartikpur-(Dohar). Awaliabad-Kacharighat-Bandura Bazar-Majhirkanda (R&amp;H) Road at (Ch.3750-5750m) under Upazila Nawabganj Dist Dhaka. Road ID no 326622008.  b. Improvement of Noapara village to (Noa Mailal road) (Naopara village road) at Ch. 00-1500m under Upazila Nawabganj Dist Dhaka. Road ID no 326625183.                              C. Improvement of Shikaripara College-Hagradhi Road at at Ch. 00-1000m under Upazila Nawabganj Dist Dhaka. Road ID no 326625077.</t>
  </si>
  <si>
    <t>Khosheda and RM JV , 44/27 (2nd Floor) North Dhanmondi, Kalabagan, Dhaka</t>
  </si>
  <si>
    <t>khosheda.rm@gmail.com</t>
  </si>
  <si>
    <t xml:space="preserve">9.a) Improvement of Nawabgonj-Paragram (Hat) UZR-Sonapur Sholla-Aowna (Unr Connected  Road) UP Road at (Ch.900-2000m) under Upazila Nawabganj Dist Dhaka. Road ID no 326624152.                                                                                                        b. Improvement of Sholla UP Office-Shingzor Bazar-Konda Bazar via Modonmohanpur Road at Ch. 1530-3530m under Upazila Nawabganj Dist Dhaka. Road ID no 326623012.                              </t>
  </si>
  <si>
    <t>17.06.2018</t>
  </si>
  <si>
    <t>RM Construction , 44/27 North Dhanmondi, Kalabagan Dhaka - 1205, Bangladesh</t>
  </si>
  <si>
    <t>info@rmconstructionbd.com</t>
  </si>
  <si>
    <t xml:space="preserve">M/S. Bonna Enterprise , Botia Joypara, Dohar, Dhaka. </t>
  </si>
  <si>
    <t>msbonnaenterprise2015@yahoo.com</t>
  </si>
  <si>
    <t xml:space="preserve">1. a) Improvement Shankarkhali-Shantirbazar-Meghula (Sonahazra Tafiz member house – Shankarkhali  Mizan house) Road at Ch. 00 -1000m under Upazila: Nawabganj District: Dhaka Road ID No. 326624126 b) Improvement of Kolakopa RHD (amtala) to Poddar Bazar (Kolakopa UP   Amtola to Poddar Bazar Road)  (Harvanga RHD at (Amtola) – Poddar Bazar near Shoeb house Road) at Ch. 00-800m under Upazila: Nawabganj District: Dhaka Road ID No. 326625193 c) Improvement of KalaKopa UP Samshabad  Kaowmi Madrasha  to Sub-Station (Thana road –Purba Shamsabad house of Ali Member Road at Ch. 00-1500m under Upazila: Nawabganj District: Dhaka Road ID No. 326624121 </t>
  </si>
  <si>
    <t>a. Improvement of Kolakopa RHD amtala to Poddar Bazar Kolakopa UP Amtola to Poddar Bazar Road Harvanga RHD at Amtola Poddar Bazar near Shoeb house Road at Ch. 00-800m under Union KolaKopa Upazila Nawabganj District Dhaka Road ID No. 326625193 Salvage Cost 1521946.00. b. Improvement of KalaKopa UP Samshabad Kaowmi Madrasha to Sub-Station Thana road Purba Shamsabad house of Ali Member Road at Ch. 00-1500m under Union KolaKopa Upazila Nawabganj District Dhaka Road ID No. 326624121. Package No. GDP-3/D-56</t>
  </si>
  <si>
    <t xml:space="preserve">  Improvement of Komorgonj G.C- Paragram GC via Koilail U.P Road at  Ch. 4250-7425m under Upazila: Nawabganj District: Dhaka Road ID No. 326622015</t>
  </si>
  <si>
    <t>Surma Isamoti JV , Thikana Apartment, House #6, Flat #A-2, Green Corner, Green Road, Dhaka-1205</t>
  </si>
  <si>
    <t>surmaisamoti.2.jv@gmail.com</t>
  </si>
  <si>
    <t>Improvement of Komorgonj G.C- Paragram G.C via Koilail U.P Road at  Ch. 7425-10600m under Upazila: Nawabganj District: Dhaka Road ID No. 326622015</t>
  </si>
  <si>
    <t xml:space="preserve"> Improvement of Baruakhali Union Brammonkhali – Bairchar Mosque Road (Brammonkhali to Baher Char Mosque via Bahercahr GPS Road) at  Ch. 00-2000m under Upazila: Nawabganj District: Dhaka Road ID No. 326624164 (326624215)</t>
  </si>
  <si>
    <t>06.11.2019</t>
  </si>
  <si>
    <t>a) Improvement of Kumarbarilla Govt. Pramary School to  Karpara Bridge  road at  Ch. 00-580m under Upazila: Nawabganj District: Dhaka Road ID No. 326624181 (326624221)                                                   b) Improvement of Kandabarilla GPS to Alalpur Bhuterghat -Usman memorial Hospital road at  Ch. 00-1600m under Upazila: Nawabganj District: Dhaka Road ID No. 326624182 (326624220)</t>
  </si>
  <si>
    <t>Improvement of Vangavita Ferryghat to Nawabganj Paragram hat via Masail Rich Rishipara via Dignara by BC Road at Ch. 1000-3000 m under Koilail Union Upazila Nawabganj District Dhaka Road ID No. 326624075 Salvage amount Tk 1198916.00 .T.ID: 412279</t>
  </si>
  <si>
    <t>Maz Bussiness Syndicate , 60, West Agargaon, Dhaka-1207</t>
  </si>
  <si>
    <t>asad.zaman.maz@gmail.com</t>
  </si>
  <si>
    <t>Improvement of Dr. Sirajul IslamAlgichar Graveyard via Miah Bari Mosque to Late Abdul Wadud House road by BC Road at Ch. 00-1000m under Braha Union Upazila Nawabganj District Dhaka Road ID No. 326624166 326624277 Salvage amount Tk 354622.00.T.ID: 376661</t>
  </si>
  <si>
    <t>Shadab Construction , 46/2/KO, Zigatola, Dhanmondi, Dhaka.</t>
  </si>
  <si>
    <t>shadabconstructionbd@gmail.com</t>
  </si>
  <si>
    <t>Improvement of Baruyakhali Dirghogram Adam Ali House to Mohamod Ali House Road at Ch.00-1000m. under Baruakhali Union Upazila Nawabganj District Dhaka Road ID No. 326625218326624218</t>
  </si>
  <si>
    <t>Dewan Construction , Vill=Dohar, P.O.=Dohar, P.S.=Dohar, Dist=Dhaka</t>
  </si>
  <si>
    <t>dewanconstructiondohar@gmail.com</t>
  </si>
  <si>
    <t>a Improvement of Baruakhali Bheramuria Borhan Mollah House to Darikandi Jalal House Road at Ch. 00-775m under Baruakhali Union Upazila Nawabganj District Dhaka Road ID No. 326625217326624213 b Improvement of Baruakhali House of Sultan Khan Bhangapara Bridge Road at Ch. 00-670m. under Baruakhali Union Upazila Nawabganj District Dhaka Road ID No. 326625212 326624219 Salvage Cost 200977.00. T.ID: 376664</t>
  </si>
  <si>
    <t>Mayer Doa Construction , Lotakhola, Palamganj, Dohar, Dhaka-1330.</t>
  </si>
  <si>
    <t>mayerdoyaconst19@gmail.com</t>
  </si>
  <si>
    <t xml:space="preserve">Improvement of Koilial UP Office Agla Bazar Koilil Union -Koilil Madrasha- Koilil Lonchghat Road at Ch.1000-2500m under Koilal Union UpazilaNawabganj District Dhaka Road ID No. 326623015. T.ID: 376665 </t>
  </si>
  <si>
    <t>Faruk-Diba JV , Barrah, Nawabganj. Dhaka.</t>
  </si>
  <si>
    <t>farukdibajv20@gmail.com</t>
  </si>
  <si>
    <t xml:space="preserve">Improvement of Barrah-Kandamatra- Endrakhaly to Vawalia Graveyard to UZR Road at Ch. 00 - 2000m under Barrah Union Upazila Nawabganj District Dhaka Road ID No. 326143029 Salvage Cost BDT 417056.00 </t>
  </si>
  <si>
    <t xml:space="preserve">M/S. Diba Enterprise  , Nawabganj Bazar Nawabganj Dhaka. </t>
  </si>
  <si>
    <t>msdibaenterprise17@gmail.com</t>
  </si>
  <si>
    <t xml:space="preserve">Improvement of Jinjira Dohar R&amp;H-Komargonj Rishipara Road at Ch. 00 - 1000m under Boxnagar Union Upazila Nawabganj District Dhaka Road ID No. 326624080 Salvage Cost BDT 432386.00 </t>
  </si>
  <si>
    <t>31/03.2020</t>
  </si>
  <si>
    <t>M/S. Salim Enterprise , Joypara Dohar Dhaka</t>
  </si>
  <si>
    <t xml:space="preserve">Improvement of Nawabganj Upazila HQ- Dohar Upazila HQ via Rajpara Saheb Bazar road from Ch. 3200-5400m under KolaKopa Union Upazila Nawabganj District Dhaka Road ID No. 326622017 </t>
  </si>
  <si>
    <t>Life Enterprise , Gazir Tek, Dohar, Dhaka-1330.</t>
  </si>
  <si>
    <t>lifeenterprise19@gmail.com</t>
  </si>
  <si>
    <t xml:space="preserve">Improvement of Jantral Nantrail Gachirvita Nolkura Nolgura - Sukchan Tea Shop road at Ch. 00-2000m under Jontrail Union Upazila Nawabganj District Dhaka Road ID No. 326624168 Salvage Cost BDT 1563096.00 </t>
  </si>
  <si>
    <t>11.03.2020</t>
  </si>
  <si>
    <t>16.12.2020</t>
  </si>
  <si>
    <t xml:space="preserve">A J Trade International , 128 Shahsarity Market 2nd floor, Mirpur-1, Dhaka-1216 </t>
  </si>
  <si>
    <t>ajtradeint@gmail.com</t>
  </si>
  <si>
    <t>Improvement of road from Solla UP Atkahania Gucchogram-Graveyard Road at Ch. 00-600m under Solla union Upazila Nawabganj District Dhaka. Road ID 326625221 326624288 Package No. GDP-3/D-101</t>
  </si>
  <si>
    <t>Chisty Trading Enterprise , BANDODAKPARA HIGHWAY ROAD , ZINZIRZ, DHAKA.</t>
  </si>
  <si>
    <t>chishty.moshiul40@gmail.com</t>
  </si>
  <si>
    <t>Improvement of road from Baruakhali High School to Panilkower Embankment via Nabogram Kalimondir Baruakhali Nabogram road via Painkower Road at Ch. 1100- 2300m.under Baruakhali union Upazila Nawabganj District Dhaka. Road ID 326624111 Package No. GDP-3/D-102</t>
  </si>
  <si>
    <t>M/S Belal &amp; Brothers , 46/1 East Tejturi Bazar, Tejgaon, Dhaka-1215</t>
  </si>
  <si>
    <t>binti2011@yahoo.com</t>
  </si>
  <si>
    <t xml:space="preserve">a) Improvement of BastatiP Dakkin Rajabari mainroad via Dakkin Malivita to Abdullahpur road by BCfrom Ch. 0000km-1000km under Upazila Keraniganj District Dhaka. Road ID No326385311 
b) Improvement of Ruhithpur UP Lakerchar main road to Mugarchar main road via H/O. Amir Ali Master house road by BC from Ch. 0000km-1000km under Upazila Keraniganj District Dhaka. Road ID No326385331 
c) Improvement of Kalatia UP Noyagao School to Uhl Rosen Janga Bari Noyagao School- Khaskandi Rishibari road by BC from Ch. 0000km-0750km under Upazila Keranigarij District Dhaka Road ID No326385354. 
</t>
  </si>
  <si>
    <t>S.M Constraction , Room No-704, 6th Floor, Ananya Shopping Complex, DOHS, Baridhara, Dhaka-1206</t>
  </si>
  <si>
    <t>smdcc2014@gmail.com</t>
  </si>
  <si>
    <t xml:space="preserve">a) Improvement of Kalatiya UP Kathal Bagan mainroad to Kharakandi bazar road by BC from Ch.0000km-0775km under Upazila Keraniganj District Dhaka. Road ID No326385349 salvage amount Tk. 74140.00. 
b) Improvement of Kalatiya UP Char Aksait Kheyaghat to H/o Aziz road by BC from Ch. 0000km-0750km under Upazila Keraniganj District Dhaka. Road ID No326385348 
c) Improvement of Kalatia UP Kharakandi main road to Graveyeard road Natun Char Kharakandi Kashi Fokirer Mazar to via hati by BC from Ch. 0000km-1000km under Upazila Keranigarij District Dhaka Road ID No326385353 
d Improvement of Bosila bridge Approach road to Motalib Company road from Ch.00-750m by BC under Upazila Keranigarij District Dhaka Road ID No326385459. 
</t>
  </si>
  <si>
    <t>Construction of 60.00m Long RCC Girder Bridge on Natunchar Kharakandi Ghat-Hoglagati Road at Ch.200m under Upazila: Keraniganj District: Dhaka Road ID No. 326384057.</t>
  </si>
  <si>
    <t>ASCL &amp; RCCL-JV , House-39, Road-6, Block-C, Niketon, Gulshan, Dhaka-1212</t>
  </si>
  <si>
    <t>ascldec19@gmail.com</t>
  </si>
  <si>
    <t>Construction of 75.0m Long PSC Girder Bridge on Subarnasur Graveyard-Char Ruhitpur Road at Ch.950m under Upazila: Keraniganj District: Dhaka Road ID No. 326385356.</t>
  </si>
  <si>
    <t>Architectural &amp; Structural Consultants Ltd. , Shikir Bazar, Kotalipara, Gopalganj</t>
  </si>
  <si>
    <t>ascl2006@yahoo.com</t>
  </si>
  <si>
    <t>Rafiq Construction Co. (Pvt.) Ltd. , 18/1 Nayapaltan Dhaka-1000</t>
  </si>
  <si>
    <t>Improvement of Taranagar Bara Monaharia Belaboot Road Chota Vaowal Chota Monoharia Road at Ch.00-700m under Taranagor Union Upazila Keraniganj District Dhaka Road ID No. 326385205 366385455. T.ID: 376666</t>
  </si>
  <si>
    <t>Rehabilitation of Bibir Bazar GC under Union Konda Upazila Keraniganj District Dhaka. T.ID: 386185</t>
  </si>
  <si>
    <t xml:space="preserve">Improvement of Notun Char Kharakandi Ghat-Hoglagathi Ghat Notun Char Kharakandi Latif Madhbor house-Rongu Hazi house via Madbor Bari Mosque Road by BC at Ch. 00-950m. under Upazila Keraniganj District Dhaka Road ID No. 326384057. Salvage amount Tk.164484.00 </t>
  </si>
  <si>
    <t xml:space="preserve">Improvement of Baghaspur Main Road to Shapur main road via Madrasha Baghapur High School Road by BC at Ch 00-987m. under Upazila Keraniganj District Dhaka Road ID No. 326385312. Salvage amount Tk.1214428.00 </t>
  </si>
  <si>
    <t>1. Improvement of Kotapara Mahigoal Tea shop to Konda Hindupara Bashir house road by RCC at Ch.00-770m Road ID 326724441 under Savar Upazila Dist Dhaka. 2. Improvement of Dendabar Gramin Tower to Officers Housing Mosque road by RCC at Ch.105-385m Road ID 326725477 under Savar Upazila Dist Dhaka. Salvage amount 444224.00 Package No- GDP-IV/DHK/SAV/WR-238.</t>
  </si>
  <si>
    <t>GDP-IV</t>
  </si>
  <si>
    <t>15/01/2020</t>
  </si>
  <si>
    <t>21/01/2021</t>
  </si>
  <si>
    <t>1. Improvement of Purbo Islam nagor Enam road Culvert-H/O Nuru Hazi via Dr. Afzal Kashipur H/O Mohammad Ali - Boaliapara Pucca road via Kalimondir road by RCC at Ch.00-280m Road ID 326725492 under Savar Upazila Dist Dhaka. 2. Improvement of Nabinagar Bazar - Pathalia UP via Charigram &amp; Gopinathpur Road by RCC at Ch.435-615m Road ID 326723023 under Savar Upazila Dist Dhaka. 3. Improvement of Gerua bazar-Jamshing road by RCC at Ch.200-500m Road ID 326724190 under Savar Upazila Dist Dhaka. Salvage amount 246627.00 Package No- GDP-IV/DHK/SAV/WR-239.</t>
  </si>
  <si>
    <t>Robin Traders, Hariharpur, Thakurgaon.</t>
  </si>
  <si>
    <t>robintraders.egp@gmail.com</t>
  </si>
  <si>
    <t xml:space="preserve">Improvement of Dhukurjhari GC to Tetultola RHD  Road at Ch.00m-1685m ID No. 127172011 [BIROL], </t>
  </si>
  <si>
    <t>RDRIIP-2</t>
  </si>
  <si>
    <t>2.6.20</t>
  </si>
  <si>
    <t>2.6.21</t>
  </si>
  <si>
    <t>M/S Laboni Construction,  Lili more Munshipara, Dinajpur</t>
  </si>
  <si>
    <t>masudrana6183@gmail.com</t>
  </si>
  <si>
    <t>Improvement of    Fashiladanga hat GC - Panchbari hat R&amp;H via Jaliapara Road (Ch. 00-2500m).   ID No-   127642022.</t>
  </si>
  <si>
    <t>15.08.18</t>
  </si>
  <si>
    <t>14.02.20</t>
  </si>
  <si>
    <t xml:space="preserve">RTA-CCC JV, House-244 (Flat-5/B), Road-10/A, West Dhanmondi,
Dhaka-1209.
</t>
  </si>
  <si>
    <t>rta-cccjv@gmail.com</t>
  </si>
  <si>
    <t>Improvement of Tongua Bazar (RHD) - Kachinia hat GC via Hazipara Duosuho GPS, Kayempur Mosque Road (Ch. 1450-9063m).   ID No-  127602017 .</t>
  </si>
  <si>
    <t>01.7.18</t>
  </si>
  <si>
    <t xml:space="preserve"> M/S R-TA Enterprise,31, Bishnopur, Moulovi Para, Adarsha Sadar, Cumilla.
Dhaka-1209.
</t>
  </si>
  <si>
    <t xml:space="preserve"> abulhossansoton@yahoo.com</t>
  </si>
  <si>
    <t xml:space="preserve"> Confidence Consultant &amp; Construction, 227/3, West Dhanmondi, Road No: 19 (Old), Dhaka-1209
Dhaka-1209.
</t>
  </si>
  <si>
    <t>Improvement of Tongua Bazar (RHD) - Kachinia hat GC via Hazipara Duosuho GPS, Kayempur Mosque Road (Ch. 10063-15613m).   ID No-  127602017 .</t>
  </si>
  <si>
    <t>RTA-CCC JV, House-244 (Flat-5/B), Road-10/A, West Dhanmondi,
Dhaka-1209.</t>
  </si>
  <si>
    <t>Improvement of Khansama - Bhabanigonj via Monaganj  Bazar Road (Ch. 1950-4750m).   ID No-  127602005.</t>
  </si>
  <si>
    <t>S.R, Group JV, Balubari, Dinajpur.</t>
  </si>
  <si>
    <t>srenterprise@gmail.com</t>
  </si>
  <si>
    <t>Improvement of    Kachinia hat GC - Dhaka - Dinajpur NHW Road at North bank of Belan River Bridge  Road (Ch. 00-4000m).   ID No-   127602013.</t>
  </si>
  <si>
    <t>19.9.18</t>
  </si>
  <si>
    <t>18.3.20</t>
  </si>
  <si>
    <t xml:space="preserve"> M/S. Rafiqul Islam,  Uttar Balubari, Dinajpur</t>
  </si>
  <si>
    <t>rafiqul.dinsr@gmail.com</t>
  </si>
  <si>
    <t xml:space="preserve"> Md. Rashidul Islam, Balubari, Dinajpur.</t>
  </si>
  <si>
    <t xml:space="preserve"> rashidul.dinsr@gmail.com</t>
  </si>
  <si>
    <t>M. Ehteshamul Haque, Jail Road, Dinajpur.</t>
  </si>
  <si>
    <t>m61ehaque@gmail.com</t>
  </si>
  <si>
    <t>Improvement of Chirirbandar GC - Bhushir Bandar National HY Road (Ch.4000-4282m &amp; 4753-11436m).   ID No-  127302010 .</t>
  </si>
  <si>
    <t>15.8.18</t>
  </si>
  <si>
    <t>M/S Murad Ahamed, Sadar, Dinajpur.</t>
  </si>
  <si>
    <t>msmurad.dinaj@gmail.com</t>
  </si>
  <si>
    <t>Improvement of Dinajpur-Dhaka NHW- Kachinia  GC road. (Chirir Bandar Part) Road (Ch. 00-1530m).   ID No-  127302015 .</t>
  </si>
  <si>
    <t>23.07.18</t>
  </si>
  <si>
    <t>22.01.20</t>
  </si>
  <si>
    <t>Md. Rajab Ali, Hazipara, Thakurgaon</t>
  </si>
  <si>
    <t>rajabdecent.thakurgaon@gmail.com</t>
  </si>
  <si>
    <t>Improvement of Bholanathpur R&amp;H (Garments) - Raniganj GC via Baideshir hat Road (Ch. 2310-3700m).   ID No-  127302016.</t>
  </si>
  <si>
    <t>23.7.18</t>
  </si>
  <si>
    <t>M/S Maa Traders, Panchbari, Sadar, Dinajpur.</t>
  </si>
  <si>
    <t>nukuldinajpur@gmail.com</t>
  </si>
  <si>
    <t>Improvement of     Binnkuri GC - Pakerhat GC via Pirarhat Road (Ch. 6636-8861m).    ID No-    127302006.</t>
  </si>
  <si>
    <t>20.11.18</t>
  </si>
  <si>
    <t>19.11.19</t>
  </si>
  <si>
    <t>M/S Rahman Traders, Shajan Pukur, Fulbari, Dinajpur.</t>
  </si>
  <si>
    <t>msrahmantraders30@gmail.com</t>
  </si>
  <si>
    <t>A). Improvement of    Dinajpur-Phulbari R&amp;H (Rangamati Adibashi moor) - Amdungirhat GC Road (Ch. 1000-2100m).  ID No-   127382009.B). Improvement of    Madila GC - Katrahat GC Road (Ch. 2075-2750m). ID No- 127382005.</t>
  </si>
  <si>
    <t>4.09.18</t>
  </si>
  <si>
    <t>3.3.20</t>
  </si>
  <si>
    <t>Monaj Kumar Mallick, Fulbari, Dinajpur.</t>
  </si>
  <si>
    <t>mmallick1971@gmail.com</t>
  </si>
  <si>
    <t>Improvement of   Dangapara GC - Nayanagar GC via Shalpukuria Debkhanda Road (Ch. 00-3000m).   ID No-  127472007.</t>
  </si>
  <si>
    <t>21.5.19</t>
  </si>
  <si>
    <t>13.9.20</t>
  </si>
  <si>
    <t>M/S Golam Mostafa Construction, Suihari, Dinajpur.</t>
  </si>
  <si>
    <t>msgolammostofa@yahoo.com</t>
  </si>
  <si>
    <t>A). Improvement of      Sundarpur Kachari Bazar - Paltapur UP office Road (Kaharol part) (Ch. 00-3000m). ID No- 127563027.B). Improvement of      Kaharol Upazila H/Q (Khosalpur) - Bhognagar UP Office via  Modanpur Bridge Road (Kaharol part) (Ch. 2000-3730m). ID No-    127563029.</t>
  </si>
  <si>
    <t>18.11.18</t>
  </si>
  <si>
    <t>17.04.20</t>
  </si>
  <si>
    <t>M/S Khan Enterprise, Setabganj, Dinajpur.</t>
  </si>
  <si>
    <t>mahabubk9270@gmail.com</t>
  </si>
  <si>
    <t>A Improvement of Bochagonj HQ at Subidhat to Uttar Krishnopur Porapukurhat Road Ch.3622m to 5215m ID No.127213007 B Improvement of Phutkibari Hat to Rangaon UP Office Road Ch.00m to 4661m ID No.127213003 [Bochagonj],</t>
  </si>
  <si>
    <t>9.6.19</t>
  </si>
  <si>
    <t>30.6.21</t>
  </si>
  <si>
    <t>M/S Anowara Traders, Kaharol, Dinajpur.</t>
  </si>
  <si>
    <t>anowardinaj236@gmail.com</t>
  </si>
  <si>
    <t>Improvement of    Rampur Hat -  Vandara UP H/Q  Road (Ch. 00-2698m). ID No-  127173002.</t>
  </si>
  <si>
    <t>08.08.18</t>
  </si>
  <si>
    <t>07.08.20</t>
  </si>
  <si>
    <t>Improvement of     Chowmohini hat - Dharmapur UP Office (Kaliaganj hat) via Chokerhat Road (Ch. 7125-10125m). ID No- 127173013.</t>
  </si>
  <si>
    <t>25.11.18</t>
  </si>
  <si>
    <t>14.11.20</t>
  </si>
  <si>
    <t>M/S Suchana Traders, Raniganj, Sadar, Dinajpur.</t>
  </si>
  <si>
    <t>suchonatraders@gmail.com</t>
  </si>
  <si>
    <t>Improvement of Vandara UP Office to Bhohobol Dhighi hat Road at Ch. 2660m to 3760m ID No. 127173026[BIROL],</t>
  </si>
  <si>
    <t>10.03.19</t>
  </si>
  <si>
    <t>MKE-MHR.JV, Setabganj, Dinajpur.</t>
  </si>
  <si>
    <t>mke.mhr.jc@gmail.com</t>
  </si>
  <si>
    <t xml:space="preserve">A) Improvement of Birol UZ H/Q to Pakurahat via Vandara UP Office &amp; Balander Pri. School Road at Ch.10150m to 11650m ID No. 127173001 (B) Improvement of Ranipukur UP Office Board hat to Kazipara hat via Ranipukur Pri. school Road at Ch.1000m to 2985m ID No. 127173006 [BIROL], </t>
  </si>
  <si>
    <t xml:space="preserve"> M/S Khan Enterprise, Setabganj, Dinajpur.</t>
  </si>
  <si>
    <t xml:space="preserve"> Md. Habibur Rahman, Murshidhat, Setabgonj, Bochagonj, Dinajpur, PO: 5216</t>
  </si>
  <si>
    <t xml:space="preserve"> mhabibur1971@gmail.com</t>
  </si>
  <si>
    <t>M/S R, A Traders, Raniganj, Kachinia, Khansama, Dinajpur.</t>
  </si>
  <si>
    <t>rabiulalamtuhin@yahoo.com</t>
  </si>
  <si>
    <t>A) Improvement of Shahargram UP Office Narabari GC to Rampur hat Road at Ch.1070m to 2470m ID No. 127173007 (B) Improvement of Azimpur UP Office Chowrangihat to Mohonpur Bazar via Horischandrapur Pri. School Road at Ch.3370m to 4870m ID No. 127173009[BIROL],</t>
  </si>
  <si>
    <t>8.12.20</t>
  </si>
  <si>
    <t>A) Improvement of Mongalpur UP Office to Uporpuri hat RoadBirol portion Road at Ch.2850m to 4120m ID No. 127173028 (B) Improvement of Ranipukur UP office to Dharmapur UP Office Kaliaganj hat via Gobindopur Pri. School Road at Ch.4045m to 6910m ID No. 127173003 (C) Improvement of Dharmapur UP OfficeKaliaganj hat-Kamdebpurhat via Aneyatpur &amp; Dharmojoin BOP Road at Ch.8182m to 10182m ID No. 127173010 Salavage Amount Tk.504510.00 [BIROL],</t>
  </si>
  <si>
    <t>08.6.19</t>
  </si>
  <si>
    <t>Improvement of Dharmapur UP OfficeKaliaganj hat to Kamdebpurhat via Aneyatpur &amp; Dharmojoin BOP Road at Ch.985m to 8182m ID No. 127173010 [BIROL],</t>
  </si>
  <si>
    <t>Dinobandhu Roy, Sadar, Dinajpur.</t>
  </si>
  <si>
    <t>dinbondhuroy@gmail.com</t>
  </si>
  <si>
    <t>Improvement of      Chahelgazi UP - Gobindapur-Azimpur UP Road (Ch. 00-2600m). ID No-    127643002.</t>
  </si>
  <si>
    <t>9.4.20</t>
  </si>
  <si>
    <t xml:space="preserve"> </t>
  </si>
  <si>
    <t>M/S Sathi Traders, Birol, Dinajpur.</t>
  </si>
  <si>
    <t>sathitraders20@gmail.com</t>
  </si>
  <si>
    <t xml:space="preserve">Improvement of Chahelgazi UPC to Babu Bazar Birol Road at Ch. 00m to 1500m ID No. 127643003 SADAR], </t>
  </si>
  <si>
    <t>10.3.19</t>
  </si>
  <si>
    <t>9.3.20</t>
  </si>
  <si>
    <t>M/S Rafiqul Islam              Uttar Balubari, Dinajpur.</t>
  </si>
  <si>
    <t xml:space="preserve">A Improvement of Seikhpura UPC to Sahebgonj hat via Dighon Madrasha Road at Ch 2800m to 3900m. Road ID 127643012. B Improvement of Laxmitalahat to Sangkarpur UPC Road at Ch 500m to 1355m. Road ID 127643016 [SADAR], </t>
  </si>
  <si>
    <t>15.10.19</t>
  </si>
  <si>
    <t>15.06.21</t>
  </si>
  <si>
    <t>Improvement of     Kachina GC - Planer Bazar RHD via Margaon Road (Ch. 00-3288m). ID No-   127603010.</t>
  </si>
  <si>
    <t>M/S R A Traders, Kachiniahat, Khansama, Dinajpur.</t>
  </si>
  <si>
    <t>Improvement of     Tongua Bridge (RHD) - Dangar hat (Up to Naroboli hat) Road (Ch. 4490-5985m). ID No-   127603009.</t>
  </si>
  <si>
    <t>14.2.2020</t>
  </si>
  <si>
    <t>Improvement of      Chanderdah-Camper Hat via Sakarpar Madrasha Road (Ch. 1000-6210m). ID No-127603011.</t>
  </si>
  <si>
    <t>Improvement of Nashratpur UP Ranir Bandar R&amp;H - Chorwarangi Bazar Road (Ch. 1250-4915m).   ID No-  127303003 .</t>
  </si>
  <si>
    <t>Improvement of Fatejanpur UP - Porarhat GC Road (Ch. 5000-6400m).   ID No-  127303015 .</t>
  </si>
  <si>
    <t>22.7.19</t>
  </si>
  <si>
    <t>Improvement of     Bhiail UP office - Bekipul RHD via Kachari bazar Road (Ch. 1750-4750m). ID No-   127303007.</t>
  </si>
  <si>
    <t>M. Ehtesamul Haque, Jail Road, Dinajpur</t>
  </si>
  <si>
    <t>Improvement of     Satnala UP Office - Ghontaghor Bazar Road (Ch. 00-2635m). ID No-   127303001.</t>
  </si>
  <si>
    <t>27.8.18</t>
  </si>
  <si>
    <t>26.02.20</t>
  </si>
  <si>
    <t>M/S RTA-CCC-JV, Dhanmondi, Dhaka.</t>
  </si>
  <si>
    <t>A). Improvement of Alok Dhagi UP - Pirarhat Road (Ch. 3000-3780m).  ID No- 127303002. B). Improvement of Chini Bashar Danga - Compani more via Satnala UP (tarakshah hat) Road (Ch. 00-2220m). ID No- 127303010. C). Improvement of Chowrangi Bazar - Bhushirbandar National HY Road (Ch. 00-2700m). ID No- 127303008.</t>
  </si>
  <si>
    <t>9.1.19</t>
  </si>
  <si>
    <t>8.7.20</t>
  </si>
  <si>
    <t>Rafiq Construction, Nayapolton, Dhaka.</t>
  </si>
  <si>
    <t>A Improvement of Ghantaghor hat to Isabpur UP road. at Ch. 1500m to 3685m ID No. 127303012 B Improvement of Karent hat to Bhiail UPC via Kamlashahar bagan Road at Ch.00m to 3000m ID No. 127303017 [CHIRIRBANDAR],</t>
  </si>
  <si>
    <t>02.03.19</t>
  </si>
  <si>
    <t>26.6.20</t>
  </si>
  <si>
    <t>M/S Sarkar Traders, Birganj, Dinajpur.</t>
  </si>
  <si>
    <t>sarkartraders2017@gmail.com</t>
  </si>
  <si>
    <t xml:space="preserve">Improvement of Amarpur UP office to karengatoli via Razapur Mission Road at Ch.1230m to 4230m ID No. 127303004 [CHIRIRBANDAR], </t>
  </si>
  <si>
    <t>17.03.19</t>
  </si>
  <si>
    <t>Tayeb Uddin Chowdhury, Sadar, Dinajpur.</t>
  </si>
  <si>
    <t>tayabdinaj@gmail.com</t>
  </si>
  <si>
    <t xml:space="preserve">A Improvement of Chirirbandar Womens College to Chirirbandar GC Road Ch.00m to 1280m ID No.127303016 [Chirirbandar], </t>
  </si>
  <si>
    <t>26.02.19</t>
  </si>
  <si>
    <t>25.02.20</t>
  </si>
  <si>
    <t>A). Improvement of   Monmothpur U.P office - Daglagonj Hat via deoul Chakla Road (Ch. 3020-4020m). ID No- 127383007.B). Improvement of   Mostofapur UP office - Faridpur Hat Road (Ch. 00-1500m). ID No- 127773027.</t>
  </si>
  <si>
    <t>23.01.20</t>
  </si>
  <si>
    <t>Improvement of   Hamidpur UP Office - Anondo Bazar Road (Ch. 2935-4700m). ID No- 127383014.</t>
  </si>
  <si>
    <t>MKM-SDCM (JVCA) Fulbari, Dinajpur.</t>
  </si>
  <si>
    <t>mkmsdcmpf@gmail.com</t>
  </si>
  <si>
    <t xml:space="preserve">Improvement of Mominpur UP Office to Shimultali hat Road at Ch. 00m to 3745m ID No. 127773021 [PARBATIPUR], </t>
  </si>
  <si>
    <t>09.06.19</t>
  </si>
  <si>
    <t>30.09.20</t>
  </si>
  <si>
    <t xml:space="preserve"> Manoj Kumar Mallick, Katabari, Fulbari, Dinajpur.</t>
  </si>
  <si>
    <t xml:space="preserve"> Sree Dulal Chandra Mahanta, Gulshan Nager PO. &amp; PS.-Perbatipur Dinajpur-5250</t>
  </si>
  <si>
    <t xml:space="preserve"> dulal7373@gmail.com</t>
  </si>
  <si>
    <t>M/S Amin Construction, West Gouri Para, Fulbari, Dinajpur.</t>
  </si>
  <si>
    <t>msaminconst@gmail.com</t>
  </si>
  <si>
    <t>A). Improvement of    Kazihal UP office - Rudrani hat Road (Ch. 1234-1500 &amp; 2000-2919m).  ID No-   127383003.B). Improvement of    Eluary UP office  -Laldighirhat Road (Ch. 00-1365m). ID No- 127383007.</t>
  </si>
  <si>
    <t>4.9.18</t>
  </si>
  <si>
    <t>M/S. Amin Construction, West Gouri Para, Fulbari, Dinajpur.</t>
  </si>
  <si>
    <t>Improvement of    Bethdighi UP - Atpukur hat Road (Ch. 5260-7900m).  ID No-   127383002.</t>
  </si>
  <si>
    <t>M/S Ratan Enterprise, Islampur, Nawabgonj, Dinajpur.</t>
  </si>
  <si>
    <t>ratandin86@gmail.com</t>
  </si>
  <si>
    <t>Improvement of     Rambhadrapur - Kalirhat via Golapganj UPC Road (Ch. 5780-7780m). ID No- 127693001.</t>
  </si>
  <si>
    <t>5.07.18</t>
  </si>
  <si>
    <t>04.01.2020</t>
  </si>
  <si>
    <t>M/S Zaman Indastrist, Khansama, Dinajpur.</t>
  </si>
  <si>
    <t xml:space="preserve">  reyaz_dinaj@yahoo.com</t>
  </si>
  <si>
    <t>Improvement of      Khanpur UP (Ratonpur) -  Fulbari GC via Dhantola GPS Road (Birampur portion) (Ch. 3014-4023m). ID No-    127103013.</t>
  </si>
  <si>
    <t>17.12.18</t>
  </si>
  <si>
    <t>16.12.19</t>
  </si>
  <si>
    <t>M/S Quality Engineers, Katabari, Fulbari, Dinajpur.</t>
  </si>
  <si>
    <t>qualityenterprise15@yahoo.com</t>
  </si>
  <si>
    <t>Improvement of Mukundapur UPC to Jotbani UPC Road at Ch.00m to 1589m ID No. 127103008 Salvage Amount Tk. 30869.00[BIRAMPUR],</t>
  </si>
  <si>
    <t>14.01.19</t>
  </si>
  <si>
    <t>13.07.20</t>
  </si>
  <si>
    <t>M/S Sihab Sitab Traders, Birol, Dinajpur.</t>
  </si>
  <si>
    <t>sihabsitab01@gmail.com</t>
  </si>
  <si>
    <t xml:space="preserve">Improvement of Hariharpur Hat to Dugdugi GC rd via Alihat UP &amp; Dhaoanashipurhat &amp; Bashmuri Road at Ch.4300m to 4700m ID No. 127473003 [HAKIMPUR] </t>
  </si>
  <si>
    <t>9.9.19</t>
  </si>
  <si>
    <t>M/S Feroz Construction     Sibganj, Bagura.</t>
  </si>
  <si>
    <t>firozconstruction@gmail.com</t>
  </si>
  <si>
    <t xml:space="preserve">Improvement of Dangapara Hat Lohachara to Hariharpur hat Road via Boaldar UP office Road at Ch. 3700m to 5000m. Road ID No. 127473002. Hakimpur. Salvage Cost. 105805.00 [HAKIMPUR] </t>
  </si>
  <si>
    <t>15.11.19</t>
  </si>
  <si>
    <t>Md. Bozlur Rahman, Thakurgaon Road, Thakurgaon.</t>
  </si>
  <si>
    <t>bozlur4egp@gmail.com</t>
  </si>
  <si>
    <t>A). Improvement of  Shinghajani Kali ondir - 28 mile ( NHW) via Shinghajani GPS Road (Ch. 00-1000m).   ID No- 127124153.B). Improvement of  Goalpara (NHW) - Singra Adibashi RNGPS Road (Ch. 00-1510m).   ID No-   127124144.</t>
  </si>
  <si>
    <t>26.6.18</t>
  </si>
  <si>
    <t>25.12.19</t>
  </si>
  <si>
    <t>M/S Bozlur Rahman Thakurgaon Road, Thakurgaon.</t>
  </si>
  <si>
    <t>Improvement of     Gandara(R&amp;H) - Chhoto Battali  Road (NHW) Road (Ch. 2750-5100m). ID No-   127124065.</t>
  </si>
  <si>
    <t>16.8.18</t>
  </si>
  <si>
    <t>15.2.20</t>
  </si>
  <si>
    <t>Md. Mahmud Alam Liton,         Fulbari, Dinajpur.</t>
  </si>
  <si>
    <t>mahmudalam1973@gmail.com</t>
  </si>
  <si>
    <t>Improvement of    Mitrabati - Makalfata Ghat Road (Ch. 00-3100m). ID No-  127564010.</t>
  </si>
  <si>
    <t>21.8.18</t>
  </si>
  <si>
    <t>M/S S. A Traders, Babubari, Sadar, Dinajpur.</t>
  </si>
  <si>
    <t>satraders.dinaj@gmail.com</t>
  </si>
  <si>
    <t>Improvement of     Rasulpur road - Khamardighi via Bhobanipur Road (Ch. 00-3000m). ID No-   127564017.</t>
  </si>
  <si>
    <t>8.8.18</t>
  </si>
  <si>
    <t>07.02.20</t>
  </si>
  <si>
    <t>Md. Humayan Kabir(Nabab), Subit hat, Setabganj, Dinajpur.</t>
  </si>
  <si>
    <t>kabir.setabgonj@gmail.com</t>
  </si>
  <si>
    <t>Improvement of     Sharanja - Farisadanga Road (Ch. 00-1700m). ID No-   127564057.</t>
  </si>
  <si>
    <t>19.8.18</t>
  </si>
  <si>
    <t>18.2.20</t>
  </si>
  <si>
    <t>M/S B.N Bricks, Setabganj, Dinajpur.</t>
  </si>
  <si>
    <t>badsha_bochaganj@yahoo.com</t>
  </si>
  <si>
    <t>Improvement of      Kaharole Bogdoir road (Bakhorkhoria) -  Baispur road via Shahapur school Road (Ch. 2558-5558m). ID No-    127564023.</t>
  </si>
  <si>
    <t>21.10.18</t>
  </si>
  <si>
    <t>20.4.20</t>
  </si>
  <si>
    <t>M/S Babu Traders, Sadar, Dinajpur.</t>
  </si>
  <si>
    <t>babu.dinaj1166@gmail.com</t>
  </si>
  <si>
    <t>A) Improvement of Tarkanda toVelua Road at Ch. 00m to 1060m ID No. 127564009, (B) Improvement of Kaharol to Birol Road-Ichail Via Rahim Member House Road at Ch. 00m to 1010m ID No. 127564034 [KAHAROL],</t>
  </si>
  <si>
    <t>21.1.19</t>
  </si>
  <si>
    <t>20.01.20</t>
  </si>
  <si>
    <t>Arishi Construction Nageswari, Kurigram</t>
  </si>
  <si>
    <t>aroshiconstruction786@yahoo.com</t>
  </si>
  <si>
    <t>A) Improvement of Ishania to chairman of vill Purbo Barsha Road at Ch. 00m to 1460m ID No. 127214017, (B) Improvement of Shaspur Pond Bhuinahar Pukur to Bairkuri via Shahaspur GPS Road at Ch. 00m to 1390m ID No. 127214014, (C) Improvement of Chapaitor GPS to Motizapur Abasan Road at Ch. 00m to 1650m ID No. 127214052, (D) Improvement of Shaspur Pond Bhuinahar Pukur to Bairkuri via Shahaspur GPS Road at Ch. 2942m to 3762m ID No. 127214014 [BOCHAGONJ],</t>
  </si>
  <si>
    <t>14.5.19</t>
  </si>
  <si>
    <t>13.5.20</t>
  </si>
  <si>
    <t>M/S kamrul Hasan, Newtown Sadar, Dinajpur.</t>
  </si>
  <si>
    <t>mdkhasan1968@gmail.com</t>
  </si>
  <si>
    <t>Improvement of road from Tanim Filling station to Garden of Abdus Salam Chowdhury at Ch. 00 to 750m. Road ID No 127214123. BOCHAGANJ [BOCHAGONJ],</t>
  </si>
  <si>
    <t>17.8.19</t>
  </si>
  <si>
    <t>KE-BNB JV, Setabganj, Dinajpur.</t>
  </si>
  <si>
    <t>ke.bnb.jvc@gmail.com</t>
  </si>
  <si>
    <t xml:space="preserve">A) Improvement of Kalamatia Bridge to Paglapir hat Road at Ch.800m to 3373m ID No. 127174029 (B) Improvement of Pathorghatapukur Y.M.C School to Paglapir hat Connecting Road at Ch.1000m to 2270m ID No. 127174028 [BIROL], </t>
  </si>
  <si>
    <t>30.9.20</t>
  </si>
  <si>
    <t xml:space="preserve"> M/S BM Bricks,Bokultola, Setabganj, Bochaganj, Dinajpur</t>
  </si>
  <si>
    <t xml:space="preserve"> badsha_bochaganj@yahoo.com</t>
  </si>
  <si>
    <t>MKE-MHR JV, Setabganj, Dinajpur.</t>
  </si>
  <si>
    <t xml:space="preserve">A) Improvement of Kazipara to Chalk Bishnopur UZR Road at Ch.2800m to 4580m ID No. 127174022 (B) Improvement of Mohonpur pucca road to Laxmirhat Road at Ch.00m to 700m ID No. 127174025 (C) Improvement of Dungdungi BOPCamp to Anayetpur Bazar Road at Ch.2100m to 4461m ID No. 127174016 Salvage Amount Tk.231392.00 [BIROL], </t>
  </si>
  <si>
    <t>30.6.20</t>
  </si>
  <si>
    <t xml:space="preserve"> Md. Habibur Rahman,Murshidhat, Setabgonj, Bochagonj, Dinajpur, PO: 5216</t>
  </si>
  <si>
    <t>mhabibur1971@gmail.com</t>
  </si>
  <si>
    <t>M/S Joynal Construction, Paharpur, Dinajpur.</t>
  </si>
  <si>
    <t>joynal.dinaj@gmail.com</t>
  </si>
  <si>
    <t>A). Improvement of    Shadhipur - Dinajpur Kamalpur Road (Ch. 2000-4250m). ID No-  127644012.B).  Improvement of    Basherhat Poultry Firm-Mohabolipur Road (Ch. 00-800m). ID No-  127644034.</t>
  </si>
  <si>
    <t>M/S LSL Construction, Lili more Munshipara, Dinajpur</t>
  </si>
  <si>
    <t>mahmud_dinaj@yahoo.com</t>
  </si>
  <si>
    <t>A). Improvement of    Uttar Shippur Mour - Amoir road (Ch. 00-1500m). ID No-  127644038.B).  Improvement of    Nilukapukur Utharail - via Galhat RHD Road (Ch. 00-1500m). ID No-  127644045.</t>
  </si>
  <si>
    <t>A). Improvement of    Khanpur Road - Purba Dangapara Road (Ch. 00-1450m). ID No-  127644090.B).  Improvement of    Nasipur hat - Khosalpur hat Road (Ch. 00-1500m). ID No-  127644098.</t>
  </si>
  <si>
    <t>M/S Arif Store, N.A Market, Bahadur bazar, Dinajpur</t>
  </si>
  <si>
    <t>arifchow.dinaj@gmail.com</t>
  </si>
  <si>
    <t>A). Improvement of     Chalapukur - Kamalpur Road (Ch. 00-1100m). ID No-   127644063.B).  Improvement of     Bhatkhair - Atore (I-High) Road (Ch. 00-1100m). ID No-   127644014.</t>
  </si>
  <si>
    <t>14.10.18</t>
  </si>
  <si>
    <t>13.4.20</t>
  </si>
  <si>
    <t xml:space="preserve">A) Improvement of Ranigonj to Janjirahat road to sundarban-ramdubi hat Road at Ch. 1500m to 4000m ID No. 127644033, (B) Improvement of Bhaserhat RHD-Karnai-Nashipurhat Road at Ch. 3700m to 5130m ID No. 127644097 [SADAR], </t>
  </si>
  <si>
    <t>Rup Enterprise &amp; Km JV, Dinajpur.</t>
  </si>
  <si>
    <t>rupenterprisekmjv@gmail.com</t>
  </si>
  <si>
    <t>A) Improvement of Kalirbazar to Vatina Road at Ch. 500m to 2250m ID No. 127644081, (B) Improvement of Uttar Harirampur to Raniganj Madhabpur Road at Ch. 500m to 2725m ID No. 127644005 [SADAR],</t>
  </si>
  <si>
    <t>19.06.19</t>
  </si>
  <si>
    <t>30.09.2020</t>
  </si>
  <si>
    <t>Rup Enterprise ,Bahadur Bazar, Dinajpur.</t>
  </si>
  <si>
    <t>rupenterprise.din@gmail.com</t>
  </si>
  <si>
    <t xml:space="preserve"> Krishi Mechinaries, Munshipara,Dinajpur</t>
  </si>
  <si>
    <t>harun.dinaj@gmail.com</t>
  </si>
  <si>
    <t>Rup Enterprise, Bahadur Bazar, Dinajpur.</t>
  </si>
  <si>
    <t>A Improvement of Rajarampur Uttor Debipur via Nisehinta pur Road at Ch.00m to 761m &amp; 2261m to 2495m. Road ID. 127644018. B Improvement of Maligram bazar to Brision Village Road at Ch.00m to 421m. Road ID 127644021 [SADAR],</t>
  </si>
  <si>
    <t>M/S Golam Mostofa Construction, Suihari, Dinajpur.</t>
  </si>
  <si>
    <t>Improvement of Madhabpurhat to Boidashihat via Ulatgaon Road at CH. 500m to 2250m. Road ID. 127644108 [SADAR],</t>
  </si>
  <si>
    <t>16.10.19</t>
  </si>
  <si>
    <t>30.08.2020</t>
  </si>
  <si>
    <t>M/S. Rafiqul Islam          Uttar balubari, Dinajpur.</t>
  </si>
  <si>
    <t>A. Improvement of Kushumbito Katairhat via Golappur Road at Ch. 1335m to 2500m. Road ID 127644091. B. Improvement of Maharajpur to Vatina Raniganj road at ch. 00 to 925m. Road ID 127644006. Dinajpur Sadar. [SADAR],</t>
  </si>
  <si>
    <t>15.3.20</t>
  </si>
  <si>
    <t>A). Improvement of      R&amp;H Road (Tangua Bridge) - Gobindhapur Govt. Primary school Road (Ch. 1000-2035m). ID No-    127604003.B). Improvement of      3 No. UP. Ending Border - Camper Hat via Uttar Nalbari High School Road (Ch. 00-2020m). ID No-    127604020.</t>
  </si>
  <si>
    <t>14.2.20</t>
  </si>
  <si>
    <t>A). Improvement of      Kachinia High School - Guliara Road (Ch. 00-1400m). ID No-    127604016.B). Improvement of      Kalir Bazar (House of Koruna Babu) - Laldhighi Bazar Road (Ch. 500-2080m). ID No-    127604017.</t>
  </si>
  <si>
    <t>03.09.18</t>
  </si>
  <si>
    <t>A). Improvement of      Charak Danga School  - Hazir Hat via Laldighi Bazar Road (Ch. 00-1650m). ID No-    127604021.B). Improvement of      Khamarpara GCCR (At Bhander Dhaha) - Chalkrampur ( Atul Member) Road (Ch. 1000-2310m). ID No-    127604025.</t>
  </si>
  <si>
    <t>A).Improvement of      Tebaria - Pakerhat RHD at Bangala Bazar - Sardarpara At H/O Sarafat Ali sha More Road (Ch. 00-812m). ID No-    127604062. B). Improvement of      Bhabki GPS - Kachinia Bhushir Bandar UZR at Khansama border Point Road (Ch. 00-1200m). ID No-    127604028. C). Improvement of     Zia Setu Approch road North side at Khansama Monaganj UZR - Halipad via grave yeard Road (Ch. 380-1185m). ID No-   127604071.</t>
  </si>
  <si>
    <t>Improvement of       Planer Bazar RHD - Hajir hat via Bottali Bazar Road (Ch. 00-4780m). ID No-     127604011.</t>
  </si>
  <si>
    <t>M/S SA &amp; RAT=JV, Kachiniahat, Khansama, Dinajpur.</t>
  </si>
  <si>
    <t>tuhin.jv@gmail.com</t>
  </si>
  <si>
    <t>Improvement of       Ramkola hat GC (At Badurjhula Hori Mondir) -Tongua Bazar R&amp;H Road (Ch. 00-4150m). ID No-127604008.</t>
  </si>
  <si>
    <t>19.11.18</t>
  </si>
  <si>
    <t xml:space="preserve"> S.M. Shafikul Alam, Village/Ward: Shohid Ali Hossen Sarak, Post Office + Upazila + District : Nilphamari.</t>
  </si>
  <si>
    <t>ishafikulm@yahoo.com</t>
  </si>
  <si>
    <t xml:space="preserve"> M/S. RA Traders, Kachiniahat, Khansama, Dinajpur.</t>
  </si>
  <si>
    <t>M/S RA Traders, Kachiniahat, Khansama, Dinajpur.</t>
  </si>
  <si>
    <t>shahanwar71@gmail.com</t>
  </si>
  <si>
    <t>Improvement of       Shewrakuri Bridge - Khansama (Up to Bhabanigonj GCCR at Basuli) via Dangapara Bridge Road (Ch. 00-3370m). ID No-127604035.</t>
  </si>
  <si>
    <t>M/S Shah Md. Anowar Hossain, Sadar, Nilphamari.</t>
  </si>
  <si>
    <t xml:space="preserve">Improvement of Gar Para Balapara More to Kachinia Bhullar Danga Road at Ch.00m to 4440m ID No. 127604054 [KHANSAMA], </t>
  </si>
  <si>
    <t>28.4.19</t>
  </si>
  <si>
    <t>M/S R A Traders, Khansama, Dinajpur</t>
  </si>
  <si>
    <t>sheikhtradersbd@gmail.com</t>
  </si>
  <si>
    <t>Improvement of Ram Nagar Madrasa to Shimultoli via Haquer Hat Road at Ch.00m to 3060m ID No. 127604053 Salvage Amount Tk.611170.56 [KHANSAMA],</t>
  </si>
  <si>
    <t>18.5.19</t>
  </si>
  <si>
    <t>M/S Sheikh Traders Panchagarh Bazar, Panchagarh</t>
  </si>
  <si>
    <t>A) Improvement of RHD at Anondo Bhuban to Asraf Members More2015 via H/O A. Jabbar. Master Road at Ch.00m to 2362m ID No. 127604086, (B) Improvement of Shimultola R&amp;H to Kachinia Road at Ch.500m to 1312m ID No. 127604019 [KHANSAMA],</t>
  </si>
  <si>
    <t>17.5.19</t>
  </si>
  <si>
    <t>Improvement of Mondoler Bazar to Kachinia via Bhabki GPS and Singher Dangha Road at Ch.00m to 3600m ID No. 127604052 [KHANSAMA],</t>
  </si>
  <si>
    <t>mrali161969@gmail.com</t>
  </si>
  <si>
    <t xml:space="preserve">Improvement of Lokmaner more to Baburbhita 4054 via Pachim Hashimpur Boro Moshjid Road at Ch.00m to 940m ID No. 127604094 [KHANSAMA] </t>
  </si>
  <si>
    <t>Md. Rostam Ali, Eidgha Bosti, Sadar, Dinajpur.</t>
  </si>
  <si>
    <t>anikatraders.dinaj@gmail.com</t>
  </si>
  <si>
    <t>A). Improvement of      Bekipul RHD - Baidashirhat Road (Ch. 00-1500m). ID No-    127304040.B). Improvement of      Dowapur More - Kashebpur Mouza Road (Ch. 00-1000m). ID No-    127304060.</t>
  </si>
  <si>
    <t>02.03.20</t>
  </si>
  <si>
    <t>M/S Anika Traders, Ghontaghor Bazar, Chirirbandar, Dinajpur.</t>
  </si>
  <si>
    <t>akbardinaj73@gmail.com</t>
  </si>
  <si>
    <t>A). Improvement of      College Crossing - Nashratpur (Ranirbandar sub Health center) Road (Ch. 00-585m). ID No-    127304006.B). Improvement of      Gouripur RHD - Gomira via Tulshipur School Road (Ch. 00-2400m). ID No-    127304041.</t>
  </si>
  <si>
    <t>8.11.18</t>
  </si>
  <si>
    <t>07.05.20</t>
  </si>
  <si>
    <t>M/S Akbar Ali, 7 No Upashohar, Dinajpur.</t>
  </si>
  <si>
    <t>A). Improvement of      Dangarhat - Dogorbari bazar Road (Ch. 1550-3180m). ID No-    127304048.B). Improvement of      Balai bazar - Chhato Hashimpur Baspukur Road (Ch. 00-1000m). ID No-    127304156.</t>
  </si>
  <si>
    <t>Improvement of      Binnakuri - Dogorbari bazar Road (Ch. 1500-3650m). ID No-    127304047.</t>
  </si>
  <si>
    <t>ahmc.jv.gbnd@gmail.com</t>
  </si>
  <si>
    <t>Improvement of      Mushasaha More - Punatty (Tajpur BDR camp) via house of Sabina Sultana Member Road (Ch. 00-2000m). ID No-    127304009.</t>
  </si>
  <si>
    <t>AH-MC.JV V-Aid Road, Gaibandha.</t>
  </si>
  <si>
    <t xml:space="preserve">(A) Improvement of Kachua Bridge to Alokdihi Sahapara via Kawardanga more Road at Ch. 00m to 1850m ID No. 127304171, (B) Improvement of Gochahar Barodangar more to Abdul more via Khenpara Masterpara Road at Ch. 00m to 1750m ID No. 127304172 [CHIRIRBANDAR], </t>
  </si>
  <si>
    <t>Md.Khademul Islam Jewel, V-Aid Road, Gaibandha Sadar. Gaibandha.</t>
  </si>
  <si>
    <t>kjewel953@gmail.com</t>
  </si>
  <si>
    <t>M/S. M. C. ENTERPRISE, H#23, R#02, Thana Road, Gomostapara, Rangpur-5400.</t>
  </si>
  <si>
    <t>mcdas34@gmail.com</t>
  </si>
  <si>
    <t xml:space="preserve">(A) Improvement of Bisarti Primary School RHD to Makshed Ali Mandol para Road at Ch. 500m to 800m ID No. 127304131, (B) Improvement of Bolair bazar to Horitoki Beltoli -Kutubdanga UZR Road at Ch. 00m to 845m ID No. 127304107, (C) Improvement of Uttor Palashbari Chowdhury hat to khansama BorderDublia upto Gochahar Road at Ch. 400m to 1300m ID No. 127304132, (D) Improvement of Alokdhihi Gachahar Latif Member para to Chowdhury hat Road at Ch. 00m to 1580m ID No. 127304140 [CHIRIRBANDAR], </t>
  </si>
  <si>
    <t>A) Improvement of Baideshir Hat to West Saitra High School Road at Ch. 750m to 1830m ID No. 127304001, (B) Improvement of Kutubdanga UZ road to Gomira hat Road at Ch. 00m to 1900m ID No. 127304053 [CHIRIRBANDAR],</t>
  </si>
  <si>
    <t>Krishi Machinaries, Munsipara, Dinajpur.</t>
  </si>
  <si>
    <t>(A) Improvement of Tetulia UP Office to Nashratpur Road at Ch. 00m to 2000m ID No. 127304021, (B) Improvement of Chirirbandar Upazila H/Q to to Dinajpur to Parbatipur R&amp;H Hazir more via Abdulpur UPC Road at Ch. 860m to 1880m ID No. 127304034 [CHIRIRBANDAR],</t>
  </si>
  <si>
    <t>27.06.19</t>
  </si>
  <si>
    <t xml:space="preserve">A) Improvement of Talpukur house of Jogen dra Nath Roy Chowdhury to Panchbari ghat road road at Ch. 700m to 1860m ID No. 127304134, (B) Improvement of Ghontaghor to Kalitola bazar Road at Ch.2000m to 3025m ID No. 127304076, (C) Improvement of Amtali RHD to Naraynpur via Chalk musa Velamati River Road at Ch.00m to 500m ID No. 127304017, (D) Improvement of Binnakuri to Polashbari HSchool Chirirbandar to Ranirbandar UZR Road at Ch.00m to 2835m ID No. 127304010 E Improvement of Joypur to Samnagar Road at Ch.750m to 1600m ID No. 127304037 [CHIRIRBANDAR], </t>
  </si>
  <si>
    <t>SA &amp; RAT=JV Khansama, Dinajpur.</t>
  </si>
  <si>
    <t>A) Improvement of Gouripur RHD to Gomira via Tulshipur School Road at Ch.2400m to 3750m ID No. 127304041 (B) Improvement of Ghontaghor-Tetulia via Fakirpara Road at Ch.00m to 2000m ID No. 127304075 C Improvement of Joypur to Mothurapur Road at Ch.00m to 2380m ID No. 127304070 [CHIRIRBANDAR] B). Improvement of    Monmothpur UP (Kaibotta para more) - Bashir bania hat Road (Ch. 2300-3800m). ID No-  127774056.</t>
  </si>
  <si>
    <t>wareszaman.dinaj@gmail.com</t>
  </si>
  <si>
    <t>Improvement of    Ambari Hat - Arzidabepur via Kashipur Road (Ch. 00-290m &amp; 2840-4100m). ID No-  127774006.</t>
  </si>
  <si>
    <t>M/S Islam Bricks, Uttar Balubari, Dinajpur.</t>
  </si>
  <si>
    <t>A). Improvement of     Sonapukur Chalkler Danga Madrasha more - Monsurer more Road (Ch. 00-525m). ID No-   127774112.B).  Improvement of     Parbatipur R&amp;H at Chandapara - Polashbari UP Office Road (Ch. 00-1500m). ID No-   127774116. C).  Improvement of     Durgapur Bazar (Community Clinic) - Hannan Mondoler  Pulerpar Road (Ch. 00-595m). ID No-   127774119.</t>
  </si>
  <si>
    <t>19.08.18</t>
  </si>
  <si>
    <t>18.02.20</t>
  </si>
  <si>
    <t>M/S J. S. Traders, Natun Bazar, Parbatipur, Dinajpur.</t>
  </si>
  <si>
    <t>iftakharul.parboti@gmail.com</t>
  </si>
  <si>
    <t>A). Improvement of Dinajpur Parbatipur Pucca Road - Suandarpir hat Road (Ch. 1240-2740m). ID No-    127774037. B). Improvement of Ulipur Bazar - Choto Jamuna river-Debipur road (Ch. 00-1400m). ID No-    127774111.</t>
  </si>
  <si>
    <t>M/S J.S. Traders, Natun Bazar, Parbatipur, Dinajpur.</t>
  </si>
  <si>
    <t>A). Improvement of  Kutubdanga GC - Fairdpur hat  (Up to Tapoti) via Dandopani Road (Ch. 2430-3930m). ID No-     127774038.B). Improvement of Haldibari (Sharpukur More) - Baro Chandipur Habra Road (Ch. 1000-2000m). ID No-127774024.</t>
  </si>
  <si>
    <t>A Improvement of Dobolgachi to Faridpur hat via Jurai Road at Ch. 00m to 2000m ID No. 127774033 B Improvement of Khayerpur Madhapara road at Mutir more to Shahpara Road at Ch. 00m to 1500m ID No. 127774080 [PARBATIPUR], Package No. RDRIIP-2/W-VRA-129.</t>
  </si>
  <si>
    <t>21.05.19</t>
  </si>
  <si>
    <t>13.09.20</t>
  </si>
  <si>
    <t>M/S Bulu Mondal, Parbatipur, Dinajpur.</t>
  </si>
  <si>
    <t>bulumandol.parbotipur@gmail.com</t>
  </si>
  <si>
    <t xml:space="preserve">Improvement of Dinajpur to Parbatipur Pacca road at Living Stone KG school More to Choto Horipur Road via H/O Shaber Engineer at Ch 750m to 1200m. Road ID no. 127774110 [PARBATIPUR], </t>
  </si>
  <si>
    <t>11.08.19</t>
  </si>
  <si>
    <t>A). Improvement of    Purba Bazitpur - Dhaper bazar Road (Ch. 2700-2970m &amp; 3166-3896m).  ID No-   127384024.B). Improvement of    Atpukurhat - Niran Kuri Road (Ch. 00-1438m). ID No- 127384041.</t>
  </si>
  <si>
    <t>Improvement of    Euary UP Office - UNR-4 via Khajapur village Road (Ch. 00-1522m).  ID No-   127384007.</t>
  </si>
  <si>
    <t>Improvement of    Vagalpur - Damadarpur Road(Ch. 00-1650m). ID No-  127694099.</t>
  </si>
  <si>
    <t>05.07.18</t>
  </si>
  <si>
    <t>A). Improvement of    Tikher - Choto Tatulia Via Pochakoromzi Road (Ch. 1200-2200m). ID No-  127694015.B).  Improvement of    Vagalpur bazer - Tinpul R&amp;H via Shalghoria Road (Ch. 00-1850m). ID No-  127694054.</t>
  </si>
  <si>
    <t>04.01.20</t>
  </si>
  <si>
    <t>M/S Masuma Begum, Katnarpara, Bogra.</t>
  </si>
  <si>
    <t>msmasumabegum@gmail.com</t>
  </si>
  <si>
    <t>A) Improvement of Golapganj bazar to Garibpara R&amp;H via krishnapur office para &amp; Kamalpur Road at Ch.00m to 2000m ID No. 127694039, (B) Improvement of Rambhadrapur to Kalirhat road at Chamunda more to Kushdaha UP Aftabganj Godrown Road at Ch.600m to 1400m ID No. 127694096, (C) Improvement of Hilerdanga bazer to Bhabanipur via Kachuabazer Road at Ch.00m to 2000m ID No. 127694057, (D) Improvement of RHD at Dighiratna to Bhaduria to Dugdugi road via Helencha Road at Ch.900m to 1900m ID No. 127694037 [NAWABGONJ]</t>
  </si>
  <si>
    <t>A). Improvement of     Katla GC - Ayra Bazar via Chapra Bazar Road (Ch. 00-3000m). ID No- 127104064. B).  Improvement of     Jotbani Mouza - Jotmadhob - Shalbagan Road (Ch. 00-1000m). ID No-   127104001.</t>
  </si>
  <si>
    <t>M/S M Islam Bricks, Balubari, Dinajpur.</t>
  </si>
  <si>
    <t xml:space="preserve">A) Improvement of Polypragpur UP Office to Debipur via Purbajagannathpur Road at Ch.430m to 1430m ID No. 127104033, (B) Improvement of Deshma hat to Bogra via Tisshwar &amp; Raninagar BOP Road at Ch.00m to 500m ID No. 127104008, (C) Improvement of Kachua Mirzapur at UZR 2002 to Tegra Tokipur GPS Road at Ch.00m to 500m ID No. 127104007 [BIRAMPUR], </t>
  </si>
  <si>
    <t>21-01-19</t>
  </si>
  <si>
    <t>20-01-20</t>
  </si>
  <si>
    <t>M/S MKIJ-MSC (JV), Ghoraghat, Dinajpur.</t>
  </si>
  <si>
    <t>mkij.msc.jv@gmail.com</t>
  </si>
  <si>
    <t>A Improvement of Upazila Road at Saduria to Dhawanashipur via Koktara Road at Ch.1500m to 2500m ID No. 127474009 B Improvement of Nayapara Upazila Road to Mokamdaha Road at Ch. 500m to 1000m ID No. 127474010C Improvement of Chandipur near Moharapara to Boaldar Road at Ch.1800m to 2300m ID No. 127474019 D Improvement of Hariharpur to Ishabpur Road at Ch. 00m to 500m ID No. 127474029 Salvage Amount E Improvement of Boro Changram to Laxmipur Upazila Road at Ch. 1000m to 2000m ID No. 127474018 F Improvement of Horakistopur More to Mongla Adibashipara via Madhabpur Road at Ch. 00m to 500m ID No. 127474014 G Improvement of Khatta to Dhelupara Road at Ch. 00m to 1025m ID No. 127474027 Salvage Amount Tk. 1940194.00 [HAKIMPUR],</t>
  </si>
  <si>
    <t>17.10.19</t>
  </si>
  <si>
    <t>30.5.21</t>
  </si>
  <si>
    <t xml:space="preserve"> M/S Sarkar Construction, Ranigonj, Ghoraghat,Dinajpur</t>
  </si>
  <si>
    <t>mdrahenulsarker@gmail.com</t>
  </si>
  <si>
    <t>A). Improvement of Chandpara Hat - Mission More Road (Ch. 00-500m). ID No-127434074.B). Improvement of Bologari Bazar-Paribathipur Hindupara Road (Ch. 00-500m). ID No-    127434062.C). Improvement of Sargarpur - Jalalpur  Road (Ch. 37-1037m). ID No- 127434006.D). Improvement of  Chopagari - Hatpara Road (Ch. 00-1000m). ID No-127434025. E). Improvement of UZR-2005 at Bill para - Dhawa Maijan Road (Ch. 1272-2272m). ID No-127434021.</t>
  </si>
  <si>
    <t>ALH &amp; NR (JV), Bridge Road, Gaibandha</t>
  </si>
  <si>
    <t>alhnrtraders@gmail.com</t>
  </si>
  <si>
    <t>A) Improvement of Birahimpur RHD to Hatpara RHD Road at Ch.00m to 500m ID No. 127434075, (B) Improvement of Osmanpur College at 2009 to Shidhalgram RHD Road at Ch.00m to 500m ID No. 127434017, (C) Improvement of Nayapara RHD to Khutkur Village Road Via Tosai Road at Ch.00m to 500m ID No. 127434093 salvage amount TK. 312280.00, (D) Improvement of Binnagari pacca road to Krishnorampur Madrasha Road at Ch.00m to 560m ID No. 127434098, (E) Improvement of Begunbari Jamtola to UZR-08 at Kalupara Mision more Road at Ch.500m to 1500m ID No. 127434097, (F) Improvement of Ragunathpur to Baratipur Road at Ch.00m to 500m ID No. 127434004, (G) Improvement of RHD Road at Shingra to Amra Adrasha Gram Road at Ch.1000m to 2000m ID No. 127434034 [GHORAGHAT],</t>
  </si>
  <si>
    <t>M/S NR Traders, Gobindaganj,Gaibandha</t>
  </si>
  <si>
    <t>tradersnr519@gmail.com</t>
  </si>
  <si>
    <t>Md. Abdul Latif Hakkani, Bridge Road, Gaibandha</t>
  </si>
  <si>
    <t>Latifhakkani@yahoo.com</t>
  </si>
  <si>
    <t>M/S Tushar Traders, Kasba, Sadar, Dinajpur.</t>
  </si>
  <si>
    <t>tushartraders.dinaj@gmail.com</t>
  </si>
  <si>
    <t xml:space="preserve">A) Improvement of SatorAlshiar more 28Miles R&amp;H Road at Ch. 00m to 680m ID No. 127125013, (B) Improvement of Vulli hat UZR-01 to Amrakanon high School Road at Ch. 00m to 1015m ID No. 127125121 [BIRGONJ], </t>
  </si>
  <si>
    <t>20.1.19</t>
  </si>
  <si>
    <t>20.6.20</t>
  </si>
  <si>
    <t>MKE-MHR.JV, Setabgonj, Dinajpur.</t>
  </si>
  <si>
    <t xml:space="preserve">  mke.mhr.jc@gmail.com</t>
  </si>
  <si>
    <t>A). Improvement of  Moharajpur at Priteer Bazar - Moharajpur (Mukundapur) Road (Ch. 00-1800m). ID No-127215010.B). Improvement of Monipur R&amp;H Road(East of BRAC Office) - Jelepara Road (Ch. 00-230m). ID No-127215141.C). Improvement of  Tetara Clinic - Poromeswarpur BOP Road (Ch. 00-750m). ID No-127215006. D). Improvement of Mulduar near H/O Harun - Chato Balihara Near Madrasha Road (Ch. 00-814m). ID No-127215011.E). Improvement of Bhandar khado high school to Nafanagar Eidgah Pucca road  via Jalihor NGPS &amp; Nafanagar Abashan Road (Ch. 00-1000m). ID No-127215026. F). Improvement of  Jalgoan Shobuj Khamar - Jalgaon Near Chatal of Khoyrat Ali Road (Ch. 00-1550m). ID No-127215016. G). Improvement of Maherpur - Janglipur road near Shop of Ranga to H/O  Manjurul Islam Village Chatol Road (Ch. 00-700m). ID No-127215047.</t>
  </si>
  <si>
    <t>M/S Asha Sweet, Birgonj, Dinajpur.</t>
  </si>
  <si>
    <t>ashasweets75@gmail.com</t>
  </si>
  <si>
    <t>Improvement of     Aggra Madrasa (Goru Ghat) More - Romjan House Road (Ch. 00-460m).  ID No-127175173.</t>
  </si>
  <si>
    <t>19.12.19</t>
  </si>
  <si>
    <t>18.4.20</t>
  </si>
  <si>
    <t>KE-MRT.JV, Setabganj, Dinajpur.</t>
  </si>
  <si>
    <t>ke.mrt.jv@gmail.com</t>
  </si>
  <si>
    <t xml:space="preserve">A) Improvement of Mongolpur Dipshikha mojibor shop murad chowdhury mill Road at Ch. 00m to 215m ID No. 127175021, (B) Improvement of Mainul Hasan College RHD to Shahapara Azizer House via Mozibor MP Road at Ch. 930m to 1330m ID No. 127175041, (C) Improvement of Dhalpir RHD to Josoral rail crossing Road at Ch. 275m to 1280m ID No. 127175021, (D) Improvement of Bistoir to Bizora School rd via Ivirampur Road at Ch. 00m to 2000m ID No. 127175005, (E) Improvement of Dinajpur Bochaganj RHD to Toibpur Road at Ch. 00m to 450m ID No. 127175094 [BIROL], </t>
  </si>
  <si>
    <t xml:space="preserve"> M/s. M Rahman Traders,  Teghora,Birol,Dinajpur.</t>
  </si>
  <si>
    <t>M/S Khan Enterprise, Setabgonj Dinajpur,</t>
  </si>
  <si>
    <t>M Rahman Traders &amp; MKM JV Birol, Dinajpur</t>
  </si>
  <si>
    <t>mrahman.tradersmkmjv@gmail.com</t>
  </si>
  <si>
    <t xml:space="preserve">A) Improvement of Vatpara UZR to Darbarpur Road at Ch.00m to 1850m ID No. 127175002 (B) Improvement of Gonir bazar to Ghugudanga bazar Via Bosontopur Ghat Road at Ch.00m to 1500m ID No. 127175261 [BIROL], </t>
  </si>
  <si>
    <t>10.6.19</t>
  </si>
  <si>
    <t>mijanur.din@gmail.com</t>
  </si>
  <si>
    <t>Manoj Kumar Mallick, Katabari, Fulbari, Dinajpur.</t>
  </si>
  <si>
    <t>A.) Improvement of      Mr. Secretary house - Nemtara Jam-E-Mosque (Ch. 00-460m). ID No-    127645330.B). Improvement of      Bankali bazar-Mohabaruni Goya Thirtha Das house Road (Ch. 00-1350m). ID No-    127645197.</t>
  </si>
  <si>
    <t>M/S Anowar Traders, Kaharol, Dinajpur.</t>
  </si>
  <si>
    <t>A) Improvement of Shibrampur more to Kismat Bhuipara via Khamar Kanto Bug more Road at Ch. 00m to 1100m ID No. 127645241, (B) Improvement of RHD Polli Biddut to Ranigonj Hat Road at Ch. 300m to 715m ID No. 127645082 [SADAR],</t>
  </si>
  <si>
    <t>14.3.19</t>
  </si>
  <si>
    <t>A Improvement of R&amp;H road to Rajarampur village Road at Ch.00m to 1500m. Road ID.127645080. B Improvement of Jalalpur grave yard to Zoinal Shahs house Road at Ch.00m to 264m. Road ID. 127645123. C Improvement of Chuniapara to Shahebgonj hat Road at Ch.500m to 1350m. Road ID. 127645029 [SADAR],</t>
  </si>
  <si>
    <t>M/S Newase Trading &amp; MKM (JV), Muraripur, Ghughudanga, Dinajpur.</t>
  </si>
  <si>
    <t>nuraalammkmjv@gmail.com</t>
  </si>
  <si>
    <t>A Improvement of Sankarpur to Sankarpur Vill. Road at ch.00m to 430m. Road ID. 127645049. B Improvement of Gouripur Emb. to Gouripur Village road at 500m to 1146m. Road ID. 127645005. C Improvement of Muraripur Emb to Muraripur Village Road at Ch.500m to 750m with link 260m. Road ID. 127645004. D Improvement of Goalhat R&amp;H to Bera Mollai Abdul Mannan House Road at CH.00m to 860m. Road ID. 127645335 [SADAR],</t>
  </si>
  <si>
    <t>25.4.21</t>
  </si>
  <si>
    <t xml:space="preserve"> M/S. Newase Trading,Muraripur, Ghughudanga, Sadar, Dinajpur.</t>
  </si>
  <si>
    <t>mdnuraalam.dinaj@gmail.com</t>
  </si>
  <si>
    <t>A. Improvement of Madhabpur GC to Madhabpur Village Road at Ch. 00 to 1000m. Road ID 127645079. B. Improvement of road from Sonaherpara Azizuls house to Latifs Masters house road at ch. 00 to 600m. Road ID 127645122. C. Improvement of road from Nayenpur Mosque to Azizers house road at ch. 00 to 422m. Road ID 127645099. Dinajpur Sadar. [SADAR],</t>
  </si>
  <si>
    <t>M/S. R. A. Traders, Kachiniahat, Khansama, Dinajpur.</t>
  </si>
  <si>
    <t>A.) Improvement of      Gobindhopur - Basuli Road (Ch. 00-1200m). ID No-    127605002.B). Improvement of     Khansama Panua Para GCCR (Near Madrasa) - Gobindapur R&amp;H (near Oleman`s Chatal) via Khansama Grave yard Road (Ch. 00-785m). ID No-   127605082.</t>
  </si>
  <si>
    <t>M/S Gawsia Mill Store, Munshipara, Dinajpur.</t>
  </si>
  <si>
    <t>gawsiamill@gmail.com</t>
  </si>
  <si>
    <t>A.) Improvement of     Sarhardha High School More - Khansama Border (Sabuder hat) Road (Ch. 00-1960m). ID No-   127605007.B). Improvement of     Upazila South Gate - Holdipara Oleman`s Rice Mill (RHD) via Haldipara More &amp; Karitas Office Road (Ch. 00-790m). ID No-   127605083.</t>
  </si>
  <si>
    <t>13.8.18</t>
  </si>
  <si>
    <t>12.2.20</t>
  </si>
  <si>
    <t>A.) Improvement of     Subarnakhuli GPS - Ramkola GCCR at H/Mill of Wahed Ali via H/O Bablu Member Road (Ch. 00-2275m). ID No-   127605011.B). Improvement of Zia Setu Approch Road South  side at Khansama Monaganj UZR - Zahangirpur Halipad  Grave yeard Road (Ch. 00-416m). ID No-127605126.</t>
  </si>
  <si>
    <t>M/S Shurovi Enterprise, Kachinia, Khansama, Dinajpur.</t>
  </si>
  <si>
    <t>ssripon@gmail.com</t>
  </si>
  <si>
    <t>A.) Improvement of     Khansama Ending Border - Sabek Guliara Road (Ch. 00-1900m). ID No-   127605024.B). Improvement of     Khansama - Joyganj UZR at H/O Tazi Uddin of Basuli Shahapara - H/O Kamal Member ( Attached BC road) Road (Ch. 00-776m). ID No-   127605121.</t>
  </si>
  <si>
    <t>Improvement of       Sabek Guliara - Chakinia Road (Ch. 00-3876m). ID No- 127605023.</t>
  </si>
  <si>
    <t xml:space="preserve">A) Improvement of R&amp;H at H/O Golam Rabbni Kalitola to Naban Para Road at Ch. 00m to 2060m ID No. 127605012, (B) Improvement of Mirjar Math to Palowan para via Chowdhuri Para Road at Ch. 00m to 1200m ID No. 127605092 [KHANSAMA], </t>
  </si>
  <si>
    <t>M. Ehtesamul Haque, Jail Road, Dinajpur.</t>
  </si>
  <si>
    <t>Improvement of      Mothergonj Hat - Burirhat via Baideshir hat Road (Ch. 00-2000m). ID No-    127305086.</t>
  </si>
  <si>
    <t>27.08.18</t>
  </si>
  <si>
    <t>Tanha Steel &amp; Himu Plastic House, Raniganj. Sadar, Dinajpur.</t>
  </si>
  <si>
    <t>bashir_dinaj@yahoo.com</t>
  </si>
  <si>
    <t>Improvement of     Bashudebpur - Sontoshpara via Post Office Para Road (Ch. 00-2000m). ID No-   127305002.</t>
  </si>
  <si>
    <t>3.9.18</t>
  </si>
  <si>
    <t>M/S Rubel Construction, Ghasipara, Dinajpur</t>
  </si>
  <si>
    <t>msrubelconstruction786@gmail.com</t>
  </si>
  <si>
    <t>A.) Improvement of     Atar bazar - Attrai River Dam via Rajen shah bazar (Khunia dhighi-Bholanathpur) Road (Ch. 00-1250m). ID No-   127305039.B).Improvement of     Pachbari hat RHD - Kachari bazar Road (Ch. 500-1365m). ID No-   127305078.</t>
  </si>
  <si>
    <t>2.3.20</t>
  </si>
  <si>
    <t>Aroshi Construction Nageswari, Kurigram.</t>
  </si>
  <si>
    <t xml:space="preserve">A Improvement of Ishabpur Dip tube well Kannel bazar via house of Phulbar member road at Ch. 00m to 1900m ID No. 127305062 B Improvement of Sukdabpur to Jaganatpur Road at Ch.00m to 1000m ID No. 127305026 [CHIRIRBANDAR], </t>
  </si>
  <si>
    <t>M/S. R.A Traders, Khansama, Dinajpur.</t>
  </si>
  <si>
    <t>A) Improvement of Purba Sintara to Paschin Saitra Road at Ch. 1000m to 2700m ID No. 127305018, (B) Improvement of Tatulia to Nashratpur Road at Ch. 00m to 2000m ID No. 127305021 [CHIRIRBANDAR],</t>
  </si>
  <si>
    <t>27.6.19</t>
  </si>
  <si>
    <t>Tanha Steel &amp; Himu Plastic House, Raniganj, Sadar, Dinajpur.</t>
  </si>
  <si>
    <t xml:space="preserve">A) Improvement of Mohish mari Shamul more to Mohishmari border Road at Ch. 00m to 985m ID No. 127305045, (B) Improvement of Dolla baniakari House of Johir Uddin to Dhakoil School para Road at Ch. 00m to 1450m ID No. 127305085 [CHIRIRBANDAR], </t>
  </si>
  <si>
    <t>M/S. Raton Enterprise, Nawabgonj, Dinajpur.</t>
  </si>
  <si>
    <t>Improvement of    Chakdalu - Purbajoydebpur via Shahpara Road (Ch. 00-1100m). ID No- 127695067.</t>
  </si>
  <si>
    <t>24.5.19</t>
  </si>
  <si>
    <t>M/S. Mahmud Alam Liton, Fulbari, Dinajpur.</t>
  </si>
  <si>
    <t>(A) Improvement of Malarpara to Hatisal Road at Ch.00m to 1000m ID No. 127695029, (B) Improvement of Binnagari to Jatbhabanipur Road at Ch.00m to 2000m ID No. 127695006, (C) Improvement of Tepukuria R&amp;H to Ghonapara Via Baluchara Road at Ch.00m to 1000m ID No. 127695057 [NAWABGONJ],</t>
  </si>
  <si>
    <t>27.3.19</t>
  </si>
  <si>
    <t>M/S Sumi Enterprise    Paharpur, Sadar, Dinajpur.</t>
  </si>
  <si>
    <t>sumienterprise8@gmail.com</t>
  </si>
  <si>
    <t xml:space="preserve">A. Improvement of Bistair Pur Govt. Primary School Connecting Road at ch.00m to 650m. School Code103090508. B. Improvement Manpur Govt. Primary School Connecting Road at ch.00m to 800m. School Code 103090505. </t>
  </si>
  <si>
    <t>01.6.20</t>
  </si>
  <si>
    <t>01.6.21</t>
  </si>
  <si>
    <t>M/S Salam Traders, Sadar, Dinajpur</t>
  </si>
  <si>
    <t>kmabdussalam1960@gmail.com</t>
  </si>
  <si>
    <t xml:space="preserve">A. Improvement of Sadipur Govt. Prymary School Connecting Road at Ch 00 to 350m. School Code. 103050307. B. Improvement of Bhobai Nagar Govt. Prymary School Connecting Road at Ch 00 to 80m. School Code. 103050502. C. Improvement of Kismot Shalki Govt. Prymary School Connecting Road at Ch 00 to 300m. School Code. 703059005. D. Improvement of Monipur Govt. Prymary School Connecting Road at Ch 00 to 230m. School Code. 103050809. E. Improvement of B-Shalki Govt. Prymary School Connecting Road at Ch 00 to 350m. School Code. 103050804. F. Improvement of Shohid Mufujuddin Srety Govt. Prymary School Connecting Road at Ch 00 to 350m. School Code. 703059001. [Sadar], </t>
  </si>
  <si>
    <t>22.3.20</t>
  </si>
  <si>
    <t>M/S Seraj Traders, Nimnagar Balubari, Dinajpur.</t>
  </si>
  <si>
    <t>kamruzzamandnj1975@gmail.com</t>
  </si>
  <si>
    <t xml:space="preserve">A) Improvement of Pakerhat Govt. Primary School Connecting Road at Ch. 00m to 950m School Coad-103020301, (B) Improvement of Chakrampur Govt. Primary School Connecting Road at Ch. 00m to 660m School Coad-103020406 [KHANSAMA], </t>
  </si>
  <si>
    <t>1,15,58,767.74</t>
  </si>
  <si>
    <t>25.02.19</t>
  </si>
  <si>
    <t>E.Aman Construction, Sadar, Dinajpur.</t>
  </si>
  <si>
    <t>engr.amanbd@yahoo.com</t>
  </si>
  <si>
    <t xml:space="preserve">A) Improvement of Angarparato  Ashram GPS Connecting Road at Ch. 00m to 525m ID No. 103020315 [KHANSAMA], </t>
  </si>
  <si>
    <t>23.7.19</t>
  </si>
  <si>
    <t>M/S M.A.A Enterprise    Kasba, Sadar, Dinajpur.</t>
  </si>
  <si>
    <t>mithilaaktar1985@gmail.com</t>
  </si>
  <si>
    <t xml:space="preserve">A Improvement of Horinatpur Haris Govt. Primary School Connecting Road at Ch. 00m to 1000m School Coad to 103060607 B Improvement of Mirzapur Haris Govt. Primary School Connecting Road at Ch. 00m to 1000m School Coad-103060602 [NAWABGONJ], </t>
  </si>
  <si>
    <t>M. Ehteshamul Haque    Jail Road, Dinajpur.</t>
  </si>
  <si>
    <t xml:space="preserve">Construction of 60.06m Long RCC Girder Bridge on Planer Bazar RHD to hajir hat via Bottolir bazar Road at ch 2000m. Road ID No. 127604011. Upazila - Khansama Dinajpur. </t>
  </si>
  <si>
    <t>27.01.20</t>
  </si>
  <si>
    <t>27.06.21</t>
  </si>
  <si>
    <t>M/S Akida Construction, Nilphamari</t>
  </si>
  <si>
    <t>akidaconstruction@gmail.com</t>
  </si>
  <si>
    <t xml:space="preserve">Maintenance and Widening work of Pakerhat GC to Pakerhat RHD Road By Pass at ch 00 to 890m. Road ID 127602009. [KHANSAMA], </t>
  </si>
  <si>
    <t>29.5.19</t>
  </si>
  <si>
    <t>M/S Noor Traders, Nawabganj, Dinajpur.</t>
  </si>
  <si>
    <t>mdshahidul.dinaj@gmail.com</t>
  </si>
  <si>
    <t>Construction of Moktijuddho memorial at Pannagar Grameen Rajbari 9 no union near Dhaka - Panchaghar highway under Birganj Upazila Upazila Dist. Dinajpur.</t>
  </si>
  <si>
    <t>7.4.19</t>
  </si>
  <si>
    <t>13.10.19</t>
  </si>
  <si>
    <t>M/S Robi Traders, Boda, Panchagarh.</t>
  </si>
  <si>
    <t>robitraderspan@gmail.com</t>
  </si>
  <si>
    <t>Construction of Moktijuddho memorial at Village DAMALKHEPRO 6 no Nijpara union under Birganj Upazila Upazila Dist. Dinajpur.</t>
  </si>
  <si>
    <t>12.5.20</t>
  </si>
  <si>
    <t>Land Problem</t>
  </si>
  <si>
    <t xml:space="preserve">Construction of Moharaja high school Sriti Museum Under Sadar Upazila Dist. Dinajpur. </t>
  </si>
  <si>
    <t>10.4.19</t>
  </si>
  <si>
    <t>Md. Mostafa Kamal, Balubari, Sadar, Dinajpur.</t>
  </si>
  <si>
    <t>milon.dinajpur76@gmail.com</t>
  </si>
  <si>
    <t xml:space="preserve">Construction of Moktijuddho memorial at Dashmile More under Kaharol Upazila Dist. Dinajpur. </t>
  </si>
  <si>
    <t>10.04.19</t>
  </si>
  <si>
    <t>Sikder-NJS(JV), Motijheel C/A,
Dhaka</t>
  </si>
  <si>
    <t>senjsjv@gmail.com</t>
  </si>
  <si>
    <t>Const. of 75m long RCC Girder Bridge over Small Jamuna river on Fulbari H/Q to Sujapur (Fulbari GC) road at ch. 500m near Sujapur Ghat under Fulbari Upazila, Dist. Dinajpur [Road ID: 127385068]
 CIB-Din-W-21</t>
  </si>
  <si>
    <t xml:space="preserve">32717276.00
</t>
  </si>
  <si>
    <t>03.8.2017</t>
  </si>
  <si>
    <t>09.02.19</t>
  </si>
  <si>
    <t>M/S. Sikder Enterprise, R.S Bhaban, 120/A, Motijheel C/A, Motijheel, Dhaka-1000.
Dhaka</t>
  </si>
  <si>
    <t>sikderenterprise13@gmail.com</t>
  </si>
  <si>
    <t xml:space="preserve"> M/S noorjahan store,  Nimtola, Dinajpur.
Dhaka</t>
  </si>
  <si>
    <t>noorjahan7894@gmail.com</t>
  </si>
  <si>
    <t>M/S Surma Enterprise,   Joypara, Duhar, Dhaka.</t>
  </si>
  <si>
    <t xml:space="preserve">Const. of 175m long PSC Girder Bridge over Atrai river  on Kharkati Bazar-Vhait UP office road at Ch. 1950m under Chirirbandar Upazila, Dist. Dinajpur [Road ID: 127303011] CIB-Din-W-19 </t>
  </si>
  <si>
    <t>03.10.17</t>
  </si>
  <si>
    <t xml:space="preserve">10.04.2019  </t>
  </si>
  <si>
    <t>Surma- RBL JV, West Panthapath, Dhaka.</t>
  </si>
  <si>
    <t>surmarbl@yahoo.com</t>
  </si>
  <si>
    <t xml:space="preserve">Construction of 450 m long PSC Girder Bridge over Atrai river on Suzalpur UP office Birgonj upazila HQ to Pakerhat GC Khanshama Upazila via Burirbazar road jointia ghat at Ch 7350 under Birganj Upazila District: Dinajpur, Road ID No. 127122007, Package No. CIB-Din-W-110, </t>
  </si>
  <si>
    <t>25.09.18</t>
  </si>
  <si>
    <t xml:space="preserve"> M/S Surma Enterprise, Lotakhola , Joypora, Duhar, Dhaka</t>
  </si>
  <si>
    <t>Rana Builders (Pvt.) Ltd., 55, West Panthapath (Lake circus Kalabagan) Shelltech Tower (7th floor), E-Flat Dhaka-1205.</t>
  </si>
  <si>
    <t>ranabuilders55@yahoo.com</t>
  </si>
  <si>
    <t>Toma Construction &amp; Co. Limited Toma Tower, 77/1, Kakrail, Ramna, Dhaka-1000.</t>
  </si>
  <si>
    <t xml:space="preserve">Construction of 250m long PSC Girder Bridge over Punorvoba river on Buzruk Basatopur Ghat at Buzruk Basantipur-Ghughudanga connecting road of SadarUpazila Part at ch. 18700m under upazila Birol District: Dinajpur, Road ID No. 127172010, Package No. CIB-Din-W-75 </t>
  </si>
  <si>
    <t>14.1.19</t>
  </si>
  <si>
    <t>M/S Jerin Enterprise, Sherpur, Bogura.</t>
  </si>
  <si>
    <t>egp.msjerinenterprise@gmail.com</t>
  </si>
  <si>
    <t>Construction of two 2 Storied Rural Market Building With 04 Storied Foundation in Aftabganj Hat Under Nawabganj Upazila Dist. - Dinajpur.</t>
  </si>
  <si>
    <t>M/S R.S Enterprise, Alamdanga, Chuadanga.</t>
  </si>
  <si>
    <t>rsbdenterprise@gmail.com</t>
  </si>
  <si>
    <t>Construction of two 2 Storied Rural Market Building With 04 Storied Foundation in Chowrangi Hat Under Birol Upazila Dist. - Dinajpur.</t>
  </si>
  <si>
    <t>23.10.19</t>
  </si>
  <si>
    <t>30.4.21</t>
  </si>
  <si>
    <t xml:space="preserve">Construction of Two 2 Storied Rural Market Building With 04 storied Foundation in Katra Hat Under Birampur Upazila Dist. Dinajpur. </t>
  </si>
  <si>
    <t>06.01.20</t>
  </si>
  <si>
    <t xml:space="preserve">Construction of Two 2 Storied Rural Market Building With 04 storied Foundation in Bottoli Hat Under Kaharol Upazila Dist. Dinajpur. </t>
  </si>
  <si>
    <t>MHR-MAH JV, Setabganj, Dinajpur</t>
  </si>
  <si>
    <t>mhr.mah.jv@gmail.com</t>
  </si>
  <si>
    <t>Construction of Two 2 Storied Rural Market Building With 04 storied Foundation in Panchbari Hat Under Sadar Upazila Dist. Dinajpur.</t>
  </si>
  <si>
    <t>MD. ANWAR HOSSAIN Baluadanga P.O.-Dinajpur-5200 Dist.-Dinajpur </t>
  </si>
  <si>
    <t>anika6800@gmail.com</t>
  </si>
  <si>
    <t>M/S Khan Enterprise, Setabganj, Dinajpur</t>
  </si>
  <si>
    <t>Construction of Two 2 Storied Rural Market Building With 04 storied Foundation in Gopen Sahar Hat Under Bochaganj Upazila Dist. Dinajpur.</t>
  </si>
  <si>
    <t>15.09.21</t>
  </si>
  <si>
    <t>M/S Rafiq Construction, NayaPolton, Dhaka.</t>
  </si>
  <si>
    <t>Construction of Two 2 Storied Rural Market Building With 04 storied Foundation in Madarganj Hat Under Chirirbandar Upazila Dist. Dinajpur.</t>
  </si>
  <si>
    <t>03.6.20</t>
  </si>
  <si>
    <t>10.12.21</t>
  </si>
  <si>
    <t>Construction of Two 2 Storied Rural Market Building With 04 storied Foundation in Rudrani Hat Under Fulbari Upazila Dist. Dinajpur</t>
  </si>
  <si>
    <t>10.07.21</t>
  </si>
  <si>
    <t>17.11.21</t>
  </si>
  <si>
    <t>Md. Murad Ahamed, Kasba, Dinajpur.</t>
  </si>
  <si>
    <t xml:space="preserve">Rehabilitation of 25.00m long PSC Girder Bridge on Amarpur UP office to Karengatoli via Razapur Mission Road at Ch.00m ID No. 127303004 [CHIRIRBANDAR], </t>
  </si>
  <si>
    <t>10.02.19</t>
  </si>
  <si>
    <t>06.02.20</t>
  </si>
  <si>
    <t>Unique Const.(pvt.ltd) M/S Khan Enter &amp; R.S Enterprise JVC</t>
  </si>
  <si>
    <t>ucl.ke.rsejvc@gmail.com</t>
  </si>
  <si>
    <t xml:space="preserve">Construction of 54.00m RCC Girder Bridge on Tulai River on Shahorgram UP Office Narabari GC to Purbo Mahespur Bazar via Madhabbati Primary School at Ch. 7200m under Birol Upazila Dist. Dinajpur. Road ID 127173011, [BIROL], </t>
  </si>
  <si>
    <t>25.6.20</t>
  </si>
  <si>
    <t>03.7.21</t>
  </si>
  <si>
    <t>M/S Khan Enterprise Setabgonj Dinajpur,</t>
  </si>
  <si>
    <t>Unique Construction (ptv) ltd, Arappur (Bus Stand) Jhenaidah</t>
  </si>
  <si>
    <t>ucljoadali@gmail.com</t>
  </si>
  <si>
    <t>M/S. Akram Traders, Birol, Dinajpur.</t>
  </si>
  <si>
    <t>akramtraders8@gmail.com</t>
  </si>
  <si>
    <t>Rehabilitation of 3X4.50mX4.00m RCC Box Culvert on Tangua RHD to Pakerhat GC Road at Ch 3496m. Under Khanshama Upazila Dinajpur District. Road ID No. 127602012,</t>
  </si>
  <si>
    <t>16.02.19</t>
  </si>
  <si>
    <t>M/S Azaz Construction      Pulhat, Sadar, Dinajpur.</t>
  </si>
  <si>
    <t>ezazconst@gmail.com</t>
  </si>
  <si>
    <t>Constructionof 1X4.00X4.00m RCC Box Culvert on Gobindapour RHD at Cinema Hall to Ramkhola GC Road at Ch 3490m under Upazila Khansama District Dinajpur. Road ID No. 127602002.</t>
  </si>
  <si>
    <t>M/S. Rafiq Construction Co(pvt) Ltd, Dhaka.</t>
  </si>
  <si>
    <t>Rehabilitation of 50.00m RCC Girder Bridge on basher Hat RHD Kornai to Noshipur Hat Road at Ch 1200m under Upazila sadar District. Dinjpur. Road ID 127644097</t>
  </si>
  <si>
    <t>20.8.19</t>
  </si>
  <si>
    <t>M/S Mozaffar Hossain, Bochaganj, Dinajpur.</t>
  </si>
  <si>
    <t>mozaffar1996@yahoo.com</t>
  </si>
  <si>
    <t xml:space="preserve">Improvement of Jame Mosque at Kashidanga Madrasha. Under 03 no Dhamoir Union. Latitude 25.7052. Longitude 88.5860. [Birol], </t>
  </si>
  <si>
    <t>01.12.19</t>
  </si>
  <si>
    <t>08.05.2020</t>
  </si>
  <si>
    <t>Rubel Construction Sadar, Dinajpur.</t>
  </si>
  <si>
    <t xml:space="preserve">Improvement of Jame Mosque at Rajbati (nOtonpara).Under 06 no Ward.Latitude: 25.6488,Longitude: 88.6552. [SADAR], </t>
  </si>
  <si>
    <t>17.6.20</t>
  </si>
  <si>
    <t>24.12.20</t>
  </si>
  <si>
    <t>Suchaona TradersSadar, Dinajpur.</t>
  </si>
  <si>
    <t xml:space="preserve">Improvement of Boundary Wall at Moharajpur Shahi JameMosque.Under 03 no Fazilpur Union .Latitude: 25.6762,Longitude: 88.6833. [SADAR], </t>
  </si>
  <si>
    <t>28.6.20</t>
  </si>
  <si>
    <t>Dinajpur Thai Aluminium &amp; Glass House, Sadar, Dinajpur</t>
  </si>
  <si>
    <t>arifurdinajpur1982@gmail.com</t>
  </si>
  <si>
    <t>Improvement of Graveyard Boundary wall at Rudrani under Kazihal Union. Latitude: 25.466992. Longitude: 88.842448. Fulbari.  [FULBARI]</t>
  </si>
  <si>
    <t>12.3.20</t>
  </si>
  <si>
    <t>19.9.20</t>
  </si>
  <si>
    <t>M/S: Rayan Traders, New Town, Sadar, Dinajpur.</t>
  </si>
  <si>
    <t>rayantraders1980@gmail.com</t>
  </si>
  <si>
    <t>Improvement of Jame Mosque at Shojonpukur under Fulbari Pourosova. Latitude: 25.500312. Longitude: 88.8969271. Fulbari.  [FULBARI]</t>
  </si>
  <si>
    <t>7.3.20</t>
  </si>
  <si>
    <t>16.11.20</t>
  </si>
  <si>
    <t>M/S S.R Traders, Nawabganj, Dinajpur.</t>
  </si>
  <si>
    <t>srtraders465@gmail.com</t>
  </si>
  <si>
    <t>Improvement of Boundary Wall at Bulakipur Khalshipara Graveyard under Bulakipur Union. Latitude 25.3294 Longitude 89.1864. [Ghoraghat]</t>
  </si>
  <si>
    <t>28.02.20</t>
  </si>
  <si>
    <t>M/S Ahmed Enterprise, Munsipara, Sadar, Dinajpur.</t>
  </si>
  <si>
    <t>faisal19ahmed88@gmail.com</t>
  </si>
  <si>
    <t>Improvement of Jame Mosque at Raniganj Proffesorpara under Singra Union. Latitude: 25.2993. Longitude: 89.2169. Ghoraghat. [GHORAGHAT]</t>
  </si>
  <si>
    <t>01.02.20</t>
  </si>
  <si>
    <t>30.5.20</t>
  </si>
  <si>
    <t>M/S Rubel Construction, Sadar, Dinajpur.</t>
  </si>
  <si>
    <t>Improvement of Eidgah Math Mehrab at Raniganj Bazar Center under Singra Union. Latitude: 25.2948. Longitude: 89.2232. Ghoraghat. [GHORAGHAT]</t>
  </si>
  <si>
    <t>14.9.20</t>
  </si>
  <si>
    <t>M/S MAA Choul Vandar  Borobandar, Sadar, Dinajpur.</t>
  </si>
  <si>
    <t>uditadinaj@gmail.com</t>
  </si>
  <si>
    <t xml:space="preserve">Improvement of Boundary Wall at Graveyerd Ronjoypur Easr Para Under Vaduria Union Upazila - Nawabganj Dinajpur. Latitude 25.3519 Longitude 89.1183  [NAWABGONJ], </t>
  </si>
  <si>
    <t>M/S.Masuma Enterprise Gouripara, Fulbari,Dinajpur.</t>
  </si>
  <si>
    <t>masumar233@gmail.com</t>
  </si>
  <si>
    <t xml:space="preserve">Improvement of Coachgram Jame Mosque Ozukhana under Diour Union. Latitude 25.3729 Longitude 89.0486 [BIRAMPUR], </t>
  </si>
  <si>
    <t>14/02/2019</t>
  </si>
  <si>
    <t>M/S Golap Enterprise Sadar, Dinajpur.</t>
  </si>
  <si>
    <t xml:space="preserve">  syedsaeamhossain312@gmail.com</t>
  </si>
  <si>
    <t xml:space="preserve">Improvement of Boundary Wall &amp; Latrine at Jamilshar Shib Mondir ( Mirzapur) .Under Pouroshova .Latitude: 25.2140,Longitude: 88.5936. [Birampur], </t>
  </si>
  <si>
    <t>9.12.19</t>
  </si>
  <si>
    <t>MEH-SMH JV, Jail road, Dinajpur.</t>
  </si>
  <si>
    <t>mehsmhjv@gmail.com</t>
  </si>
  <si>
    <t xml:space="preserve">Improvement of Narabari GC Mongolpur GC via Okra Madrasha and Fulbari Hat Road, (Ch. 00 m to Ch. 11706m), Upazila: Birol, District: Dinajpur Road ID No.  127172005 </t>
  </si>
  <si>
    <t>NOBIDEP</t>
  </si>
  <si>
    <t>03.01.18</t>
  </si>
  <si>
    <t>04.07.19</t>
  </si>
  <si>
    <t xml:space="preserve"> M. Ehteshamul Haque, Jail Road, Dinajpur.</t>
  </si>
  <si>
    <t>M/S Syed Mahabub Hossain Mission Road Dinajpur.</t>
  </si>
  <si>
    <t>mahabub1853@gmail.com</t>
  </si>
  <si>
    <t>Ethen Enterprise (Pvt.) Ltd.- Mir Habibul Alam (JV)  
Address: Chakdev, Main Road, Naogaon</t>
  </si>
  <si>
    <t>ethen.parents.jv2020@gmail.com</t>
  </si>
  <si>
    <t xml:space="preserve">Improvement of Bogdoirhat UP office to Baispurhat via Uthrain road Link to Karitojir Mondir upto kaharol Upazila ID-127563001 &amp; Link to ID- 127562010 Ch 000 to 8420km Merging culvert approaches at Ch 1900 to 2302km. Ch4900 to 5302km Ch 5500 to 6000km Ch6000 to 6402km &amp; Ch7000 to 7302km.Savaged Cost BDT. 692845.00 </t>
  </si>
  <si>
    <t>ETHEN ENTERPRISE (PVT.) LIMITED, Chakdev, Main road, Naogaon Sadar, Naogaon
Address: Chakdev, Main Road, Naogaon</t>
  </si>
  <si>
    <t>ethenenterprisepvtltd@gmail.com</t>
  </si>
  <si>
    <t>M/S Parents Enterprise, Komaigari (In front of LGED Office), Naogaon.
Address: Chakdev, Main Road, Naogaon</t>
  </si>
  <si>
    <t>msparentsenter@gmail.com</t>
  </si>
  <si>
    <t>M/S Masuma Begum, Katnarpara, Bogura.</t>
  </si>
  <si>
    <t>Improvement of RHD at Damodarpur Bhaduria GC to Balahar bazar via Palsha UP Office Road Ch.00m to 11859 m Excluded Part Ch.7314m to Ch.7881m Salvaged amount Tk.144077.00 Under Ghoraghat Upazila Dist. Dinajpur, Road ID No. 127433001,</t>
  </si>
  <si>
    <t>08.4.18</t>
  </si>
  <si>
    <t>14.4.19</t>
  </si>
  <si>
    <t>M, Ehteshamul Haque, Jail Road, Dinajpur.</t>
  </si>
  <si>
    <t>Improvement of Fatagonjpur UP office to Dangarhat via Hasimpur Road Ch.0+000m to 8+003 m Excluded Part Ch.1+139m to Ch.1+766m Under Chirirbandar Upazila Dist. Dinajpur, Road ID No. 127303009,</t>
  </si>
  <si>
    <t>12.03.18</t>
  </si>
  <si>
    <t>Rehabilitation of Kobiraj GC NHW to Khanshama GC via Golapganj GC Road at Ch. 0.000 to 14.100 km. Road ID 127122003. Upazila. Birganj.</t>
  </si>
  <si>
    <t>SA &amp; RAT (JV)          Sadar, Nilphamari.</t>
  </si>
  <si>
    <t>rat.sa.jv@gmail.com</t>
  </si>
  <si>
    <t>Rehabilitation of Dakkhin Shibpur R&amp;H to Ramdubi GC via Madhoppurhat Jhanjhirahat Birgaon Road at Ch. 0.000 to 16.720 km. Road ID 127772018. Upazila. Dinajpur-S.</t>
  </si>
  <si>
    <t>19.09.19</t>
  </si>
  <si>
    <t>23.02.21</t>
  </si>
  <si>
    <t>M/S Kazal Enterprise-Md. Imdadul Haque JV, Jamalganj, Akkelpur, Joypurhat.</t>
  </si>
  <si>
    <t>keimdadulhaquejv@gmail.com</t>
  </si>
  <si>
    <t>Rehabilitation of R&amp;H at Putkia more to Dashma hat to Chinta more road via Dadul High School at Ch. 16000m to 23875m. Road ID 127382010. FULBARI.</t>
  </si>
  <si>
    <t>11.03.20</t>
  </si>
  <si>
    <t>18.03.21</t>
  </si>
  <si>
    <t>M/S Kazol Enterprise, Proprietor: Shahariar Ahmmed, Ismailpur, Jamalgonj, Upazila: Akkelpur District: Joypurhat</t>
  </si>
  <si>
    <t>mskazolenterprise@gmail.com</t>
  </si>
  <si>
    <t>Md. Imdaul Haque, Matidali Bazar, Rangpur Road, Bogra</t>
  </si>
  <si>
    <t>md.imdadulhaque1@gmail.com</t>
  </si>
  <si>
    <t>M.Co-MEH JV, Jail Road, Dinajpur.</t>
  </si>
  <si>
    <t>mcomehjv@gmail.com</t>
  </si>
  <si>
    <t xml:space="preserve">Construction of 120m Long PC Girder Bridge On Tatakpur RHD-Madila GC (Janipur) via Munnapara River ghat &amp; Jotjoyram over Choto Jamuna river at Ch.1540m  under Birampur, Dist. Dinajpur. (ID No.127102005, </t>
  </si>
  <si>
    <t>15.2.17</t>
  </si>
  <si>
    <t>M. Co. Engineering Services, 54, Purana Paltan Line (2nd floor), Inner Circular Road (VIP Road), Dhaka Metro Scout Market, Dhaka-1000</t>
  </si>
  <si>
    <t>m.co1950@yahoo.com</t>
  </si>
  <si>
    <t>M/s Joynal Construction, Paharpur, Dinajpur.</t>
  </si>
  <si>
    <t xml:space="preserve">Development of Kaharol Growth Center Market, Upazila: Kaharol, District: Dinajpur, </t>
  </si>
  <si>
    <t>07.11.16</t>
  </si>
  <si>
    <t>13.11.17</t>
  </si>
  <si>
    <t xml:space="preserve">M/S MS Mollha Traders, Tanore, Rajshahi. </t>
  </si>
  <si>
    <t>msmollatraders97@gmail.com</t>
  </si>
  <si>
    <t xml:space="preserve">Development of Daudpur Growth Center Market, Upazila: Nawabgonj District: Dinajpur, </t>
  </si>
  <si>
    <t>18.12.17</t>
  </si>
  <si>
    <t>24.12.18</t>
  </si>
  <si>
    <t xml:space="preserve">Development of Birampur Growth Center Market, Upazila: Birampur District: Dinajpur, </t>
  </si>
  <si>
    <t>M/s MST EnterpriseMunsipara Dinajpur.</t>
  </si>
  <si>
    <t>mst_dinaj@yahoo.com</t>
  </si>
  <si>
    <t xml:space="preserve">Development of Rural Market at Sanka under Birganj Upazila, Dist. Dinajpur. </t>
  </si>
  <si>
    <t>25.10.15</t>
  </si>
  <si>
    <t>31.10.16</t>
  </si>
  <si>
    <t>Dienco  Limited. Md.Nazir Hossain JV North Babulari.Sadar. Dinajpur.</t>
  </si>
  <si>
    <t>dienconazirjv@gmail.com</t>
  </si>
  <si>
    <t xml:space="preserve">01. Improvement of Beltoli R&amp;H to Binnakuri GC Road From Ch 00m to 5880m under Chirirbandar Upazila. Road ID 127302001. 02. Improvement of Binnakuri GC to Debiganj R&amp;H Road From Ch 00m to 9482m under Chirirbandar Upazila. Road ID 127302017. 03. Improvement of Khanshama to Bhabanigonj via Joygonj Road From Ch 00m to 8962m under Khanshama Upazila. Road ID 127602003. 04. Improvement of Ramkola GC to RHD at Pakerhat Adarsha Gram via Sabuder hat Puler hat Sheltu Shah Madrasha Road From Ch 00m to 14310m. Effective Length. 11836m under Khanshama Upazila. Road ID 127602016. 05. Improvement of Daulatpur Ambarihat R&amp;H to Kutubdanga GC Road From Ch 00m to 6370m under Chirirbandar Upazila. Road ID 127302014. Total Cost of Salvage Materials Tk. 3138092.00, </t>
  </si>
  <si>
    <t>26.11.20</t>
  </si>
  <si>
    <t>03.12.22</t>
  </si>
  <si>
    <t>MD. NAZIR HOSSAIN, NORTH BALUBARI H/N-666 SADAR, DINAJPUR</t>
  </si>
  <si>
    <t>nahalnila@gmail.com</t>
  </si>
  <si>
    <t>DIENCO LIMITED, Suite-4A, Nakshi Homes, 6/1/A, Topkhana Road, Segunbagicha, Topkhana Road, Dhaka-1000.</t>
  </si>
  <si>
    <t>info.dienco@yahoo.com</t>
  </si>
  <si>
    <t>MD. Mizanur  Rahman (MMR) &amp; M/S Khan Enterprise (MKE) JV, Sher-e-Bangla Road, Jhenaidah. Mobile: Mahabub Khan 01716049270</t>
  </si>
  <si>
    <t>mmrmsmkejv@gmail.com</t>
  </si>
  <si>
    <t xml:space="preserve">Improvement of Setabganj Sugar Mill to Maherpur Hat via Nawavita Hat Road at Ch 00 to 12400m under Bochaganj Upazila. Road ID 127212002. Total Cost of salvage material Tk 2735132.00. </t>
  </si>
  <si>
    <t>5.8.20</t>
  </si>
  <si>
    <t>4.3.22</t>
  </si>
  <si>
    <t>Md.Mejanur Rahman, Bhotergati Jhenaidah</t>
  </si>
  <si>
    <t>mdmasumjnd@gmail.com</t>
  </si>
  <si>
    <t>MM Builders &amp; Engineers Limited. 127(6th floor) Road No.10 Block-C Niketon, Gulshan-1, Dhaka-1212. Mobile: 01792901029</t>
  </si>
  <si>
    <t xml:space="preserve">01. Improvement of Doudpur Laugari to Bajitpur R&amp;H road at Ch. 00m to 7200m. Road ID 127692005. Under Nawabganj Upazila. and 02. Improvement of Doudpur GC to Bhaduria GC via Daria road at Ch 00m to 13200m. Road ID 127692006 Under Nawabganj Upazila. Total Cost of Salvage materials Tk. 3441993.00. </t>
  </si>
  <si>
    <t>Md. Mostafizur Rahman &amp; Ataur Rahmamn Khan Limited JV, Old Haspital Road, Nilphamari. Mobile: Mostafizur: 01712222644</t>
  </si>
  <si>
    <t>dabluataur644@gmail.com</t>
  </si>
  <si>
    <t>1. Improvement of Phulbari UZHQ-Madilahat GC Road at Ch 00 to 1000m and Ch 2900m to 10500m under Fulbari Upazila. Road ID 127382001. 2. Improvement of Mominpur UP Office Jashai Bot tree more - Pan Bazar road via Jurai hat &amp; faridpur hat at Ch 00 to 9600m under Parbatipur Upazila. Road ID 127773001. Dist. Dinajpur.</t>
  </si>
  <si>
    <t>4.8.20</t>
  </si>
  <si>
    <t>3.3.22</t>
  </si>
  <si>
    <t>Md. Mostafizur rahman, Old Hospital Road. Nilphamari.</t>
  </si>
  <si>
    <t>mostafizurdablu@yahoo.com</t>
  </si>
  <si>
    <t>Ataur Rahman Khan Ltd., House-307, Road-21, New DOHS, Mohakhali, Dhaka-1206</t>
  </si>
  <si>
    <t>arkltdbd@gmail.com</t>
  </si>
  <si>
    <t>ethen.mirhabibulalamjv@gmail.com</t>
  </si>
  <si>
    <t xml:space="preserve">1. Improvement of Madilahat GC Chintamon Moor to Ambarihat GC Road. at Ch 00 18060m under Fulbari Upazila. Road ID 127382004. Dist. Dinajpur. Total Salvage Cost TK. 5029501.00 </t>
  </si>
  <si>
    <t>03.05.22</t>
  </si>
  <si>
    <t>Mir Habibul Alam, Uttar Borgacha, Natore.
Address: Chakdev, Main Road, Naogaon</t>
  </si>
  <si>
    <t>M/S Rafiqul Islam, Uttar Balubari, Dinajpur.</t>
  </si>
  <si>
    <t xml:space="preserve">(1) Minor maintenance of 15.0m long Box Culvert on Chirirbandar-Ranirbandar Road at Chainage 6100m. Road ID 127302002 Chirirbandar. (2) Minor maintenance of 10.2m long Box Culvert on Chirirbandar-Ranirbandar Road at Chainage 7700m Road ID 127302002 Chirirbandar. (3) Minor maintenance of 3.50m long Box Culvert on Chirirbandar-Ranirbandar Road at Chainage 12700m. Road ID127302002 Chirirbandar. (4) Minor maintenance of 7.0m long Box Culvert on Pabatipur GC Haldibari Rail Gate Khayerpukur GC via Polashbari Road at Chainage 9450m. Road ID 127772010 Parbatipur. (5) Minor maintenance of 51.0m long RCC Girder Bridge on Khayerpukur GC - Kholahati R&amp;H Cantonment Road at Chainage1900m. Road ID 127772006 Parbatipur. (6) Minor maintenance of 10.0m long Box Culvert on Pabatipur GC Haldibari Rail Gate Khayerpukur GC via Polashbari Road at Chainage 5980m. Road ID 127772010 Parbatipur. (7) Minor maintenance of 26.0m long RCC Girder Bridge on Parbatipur GC Haldibari Petrol Pump Jashaihat GC Road at Chainage 1045m. Road ID 127772009 Parbatipur. (8) Minor maintenance of 28.0m long RCC Girder Bridge on Bhabanipur GC-Ambari GC Road at Chainage 1550m. Road ID 127772004. Parbatipur. </t>
  </si>
  <si>
    <t>01.01.2020</t>
  </si>
  <si>
    <t xml:space="preserve"> (1) Minor maintenance of 4.00m Box Culvert on Birganj Upazila H/Q.-Jharbari GC Via Golabganj GC road at Chainage2190m Road ID 127122002 Birganj. (2) Minor maintenance of 4.00m Box Culvert on Birganj Upazila H/Q.-Jharbari GC Via Golabganj GC road at Chainage3250m Road ID 127122002 Birganj. (3) Minor maintenance of 3.50m Box Culvert on Birganj Upazila H/Q.-Jharbari GC Via Golabganj GC road at Chainage7207m Road ID 127122002 Birganj. (4) Minor maintenance of 4.00m Box Culvert on Birganj Upazila H/Q.-Jharbari GC Via Golabganj GC road at Chainage7526m Road ID 127122002 Birganj. (5) Minor maintenance of 7.50m Box Culvert on Birganj Upazila H/Q.-Jharbari GC Via Golabganj GC road at Chainage 10686m Road ID 127122002 Birganj. (6) Minor maintenance of 6.70m Box Culvert on Birganj Upazila H/Q.-Jharbari GC Via Golabganj GC road at Chainage 12342m Road ID 127122002 Birganj. (7) Minor maintenance of 5.30m Box Culvert on Birganj Upazila H/Q.-Jharbari GC Via Golabganj GC road at Chainage 14690m Road ID 127122002 Birganj. (8) Minor maintenance of 3.100m Box Culvert on Birganj Upazila H/Q.-Jharbari GC Via Golabganj GC road at Chainage 15360m Road ID 127122002 Birganj. (9) Minor maintenance of 4.60m Box Culvert on Birganj Upazila H/Q.-Jharbari GC Via Golabganj GC road at Chainage 31180m Road ID 127122002 Birganj. (1)0 Minor maintenance of 4.60m Box Culvert on Birganj Upazila H/Q.-Jharbari GC Via Golabganj GC road at Chainage32354m Road ID 127122002 Birganj. </t>
  </si>
  <si>
    <t>Unique Const.(PVT) LTD. M/S Khan Enterprise &amp; RS Enterprise JVC Satebgonj, Dinajpur.</t>
  </si>
  <si>
    <t xml:space="preserve">  ucl.ke.rsejvc@gmail.com</t>
  </si>
  <si>
    <t>Construction of 72m long RCC Girder Bridge on Singra UP Raniganj H/S to Chanpara Bazar via Varnapara Bazar Road at Ch. 1123m. Road ID. 127433002. Upazila. Ghoraghat. Dist. Dinajpur.</t>
  </si>
  <si>
    <t>13.7.20</t>
  </si>
  <si>
    <t>19.1.22</t>
  </si>
  <si>
    <t>Md. Rezaul Islam, Birol, Dinajpur.</t>
  </si>
  <si>
    <t>badsha_dinaj@yahoo.com</t>
  </si>
  <si>
    <t>Construction of Hakimpur Puro &amp; Alihat Land Office</t>
  </si>
  <si>
    <t>28.03.18</t>
  </si>
  <si>
    <t>03.04.19</t>
  </si>
  <si>
    <t>M/S Ajoy Traders, N,A Market, Bahadur Bazar, Sadar, District: Dinajpur.</t>
  </si>
  <si>
    <t xml:space="preserve">  ajoytraders61@gmail.com</t>
  </si>
  <si>
    <t>Construction of Farakkabad &amp; Vandara Land Office</t>
  </si>
  <si>
    <t>Md. Habibur Rahman, Setabgonj, Dinajpur.</t>
  </si>
  <si>
    <t>Construction of Kazihal &amp; Targaon Land Office</t>
  </si>
  <si>
    <t>M/S Anowara Traders, kaharol, District: Dinajpur.</t>
  </si>
  <si>
    <t>Construction of Binodnagar &amp; shalkhuria Land Office</t>
  </si>
  <si>
    <t>M/S Siraj Traders, Balubari, District: Dinajpur</t>
  </si>
  <si>
    <t>Construction of Katla Land Office</t>
  </si>
  <si>
    <t>24.10.20</t>
  </si>
  <si>
    <t xml:space="preserve">M/S Binimoy Traders, Mission Road, Dinajpur </t>
  </si>
  <si>
    <t xml:space="preserve">  champarani33@gmail.com</t>
  </si>
  <si>
    <t>Construction of Auliapukur Land Office</t>
  </si>
  <si>
    <t>24.5.20</t>
  </si>
  <si>
    <t>20.03.21</t>
  </si>
  <si>
    <t>M/S Saud Traders, Munsipara, Sadar, Dinajpur.</t>
  </si>
  <si>
    <t>shahidulislam.dinaj@gmail.com</t>
  </si>
  <si>
    <t xml:space="preserve">Construction of Surface Drain from N.Side Sarkarpara Grave Yard near Entrance Road of Minister House and Balapukur More H of Mr. Aslam of Vill. Dhontola Ch 00 to 595m and Ch. 00 to 127m Under Bochaganj Upazila Dist. Dinajpur.  </t>
  </si>
  <si>
    <t>Pulok Saha           Barobandar, Sadar, Dinajpur.</t>
  </si>
  <si>
    <t>pulok_din@yahoo.com</t>
  </si>
  <si>
    <t>Improvement of Road from Melagachi Basudeb Mondir tp Koroi GPS via Melagachi Gorsthan at Ch 450m to 1740m Under Bochaganj Upazila Dist. Dinajpur.</t>
  </si>
  <si>
    <t>26.01.21</t>
  </si>
  <si>
    <t>Md. Haider Ali Collae Road, Thakurgaon.</t>
  </si>
  <si>
    <t>haideralitkg@gmail.com</t>
  </si>
  <si>
    <t>1. Construction of RCC 130m Drain at Khanshama Eidgah Field to R&amp;H Road via Khanshama Model Mosque Under Khansama Upazila Dist. Dinajpur. 2. Construction of RCC Drain at Khanshama Bazar to Shibusha House to R&amp;H Road at Ch. 00m to 230m Under Khansama Upazila Dist. Dinajpur. 3. Construction of RCC Drain 640m at Khanshama LSD Godawn more to Holdipara More Under Khansama Upazila Dist. Dinajpur.</t>
  </si>
  <si>
    <t>05.08.20</t>
  </si>
  <si>
    <t>Computer Bazaar &amp; Technical, Sadar, Dinajpur.</t>
  </si>
  <si>
    <t>CBT.Dnj1975@gmail.com</t>
  </si>
  <si>
    <t>1. Construction of 1 vent 3.00x3.00m RCC Box Culvert at Ch.850m Gobindopur RHD RHD at Cinema Hall to Ramkola GC under Khansama Upazila Dist. Dinajpur. 2. Construction of 1 vent 2.00x2.00m RCC Box Culvert at Ch.1260m Jahangirpur to Khansama Halipad upto UZ HQ under Khansama Upazila Dist. Dinajpur.</t>
  </si>
  <si>
    <t>Pintu Chandra Das, Uttar Balubari, Sadar, Dinajpur.</t>
  </si>
  <si>
    <t>pintudinaj@gmail.com</t>
  </si>
  <si>
    <t xml:space="preserve">1. Improvement of Gobindawpur UZR to Moddho Jahanggirpur GPS BC Road at Ch.00m to 550m under Khansama Upazila Dist Dinajpur. 2. Improvement of Jahangirpur to Khansama Halipad upto UZ HQ. BC road at Ch.400m to 1400m under Khansama Upazila Dist Dinajpur. </t>
  </si>
  <si>
    <t>Md. Golam Rasul Sadar, Thakurgaon.</t>
  </si>
  <si>
    <t>golamrosul4egp@gmail.com</t>
  </si>
  <si>
    <t>Improvement of Upazila Parishad Internal RCC Drain &amp; Upazila City Road at ch. 00-210m Under Kaharol Upazila Dist. Dinajpur.</t>
  </si>
  <si>
    <t>29.6.20</t>
  </si>
  <si>
    <t>M/S Rahman Bilders Kalitola, Sadar, Dinajpur.</t>
  </si>
  <si>
    <t>r.anisur7738@yahoo.com</t>
  </si>
  <si>
    <t xml:space="preserve">Construction of Toilet Block Male and Female Disable under Kaharol Upazila Dist. Dinajpur. </t>
  </si>
  <si>
    <t>M/S. Quality Construction, Thakurgoan.</t>
  </si>
  <si>
    <t>quality.construction.thakurgao@gmail.com</t>
  </si>
  <si>
    <t xml:space="preserve">Maharajpur-Chandgang Bridge Road </t>
  </si>
  <si>
    <t>M/S. Seuli Sarkar, Chirirbandar, Dinajpur.</t>
  </si>
  <si>
    <t>msartraders65@gmail.com</t>
  </si>
  <si>
    <t>Ranigonj GC to Motunirhat (Kaharol) GC via-Jamtoli, Nasipurt Road (Bridge Approach)</t>
  </si>
  <si>
    <t>M/S. Zia Traders, Nayanpur, Dinajpur.</t>
  </si>
  <si>
    <t>seuli7474@gmail.com</t>
  </si>
  <si>
    <t xml:space="preserve">Pulhat R&amp;H to Fasiladanga GC Road </t>
  </si>
  <si>
    <t xml:space="preserve">Birampur GC  at chhato jamuna bridge - Benail UPC via Ekoir GC Road </t>
  </si>
  <si>
    <t>M/S. M. Islam Bricks, Sadar, Dinajpur.</t>
  </si>
  <si>
    <t xml:space="preserve">Katla GC to Ayra Bazar Road via Patonchara hat , Bhaigor BGP camp &amp; Chapra hat </t>
  </si>
  <si>
    <t>M/S. A.R Traders, Teraniya, Jashai, Parbatipur.</t>
  </si>
  <si>
    <t xml:space="preserve">Katla GC to Kabirajpara &amp; Daudpur Mondalpara via  Damodorpur GPS Road </t>
  </si>
  <si>
    <t>United Traders, Parbatipur, Dinajpur.</t>
  </si>
  <si>
    <t>rubendas48@gmail.com</t>
  </si>
  <si>
    <t xml:space="preserve">Khanpur UPC to Joyunagar Bazar Road </t>
  </si>
  <si>
    <t>AH-RT-JVCA, Debigonj, Panchagar.</t>
  </si>
  <si>
    <t>ah.rt.jvca@gmail.com</t>
  </si>
  <si>
    <t>Birganj -Kanshama RHD (24 Mile)-Laterhat GC Road</t>
  </si>
  <si>
    <t>Md. Alamgir Hosen, Debiganj Bazar, Debiganj-5020, Debiganj, Panchagarh</t>
  </si>
  <si>
    <t>alamgir.debiganj@gmail.com</t>
  </si>
  <si>
    <t>M/S Renco Traders, ASHROMPARA, THAKURGAON-5100 BANGLADESH</t>
  </si>
  <si>
    <t>nurulislam.rencotraders@gmail.com</t>
  </si>
  <si>
    <t>M. Ehtashamul Haque, Jail Road, Dinajpur.</t>
  </si>
  <si>
    <t>Bhatgaon bridge (NWH)-Paltapur UP Office Road</t>
  </si>
  <si>
    <t>M/S. Jugol Traders, Phulbari, Dinajpur.</t>
  </si>
  <si>
    <t>jugoltraders.dinaj@gmail.com</t>
  </si>
  <si>
    <t xml:space="preserve">Gandara (R&amp;H) To Chhoto Battali  Road (NHW) </t>
  </si>
  <si>
    <t>M/S. Kamrul Hasan, Sadar, Dinajpur.</t>
  </si>
  <si>
    <t>Habloohat (MHW) -Barsha Govt. Pry. School Road  (R&amp;H)</t>
  </si>
  <si>
    <t>M/S. Shawrav Traders, Bahadur Bazar, Dinajpur.</t>
  </si>
  <si>
    <t>ashraf.dinaj@gmail.com</t>
  </si>
  <si>
    <t xml:space="preserve">Shinghajani Kali mondir to 28 mile ( NHW) via Shinghajani GPS Road </t>
  </si>
  <si>
    <t>M/S Priota Enterprise, Setabgonj, Dinajpur.</t>
  </si>
  <si>
    <t>m.spriotaenterprise@gmail.com</t>
  </si>
  <si>
    <t xml:space="preserve">Salams Chatal to Zame Mosque Road </t>
  </si>
  <si>
    <t xml:space="preserve">Binnakuri GC to Fakirar More National Hy Road </t>
  </si>
  <si>
    <t>M/S. Laboni Construction, Lili more, Dinajpur</t>
  </si>
  <si>
    <t xml:space="preserve">Chirirbandar Model School - Chirirbandar GC Road </t>
  </si>
  <si>
    <t>M/S. Hossain Traders, Fulbari, Dinajpur.</t>
  </si>
  <si>
    <t>hossaintraders1122@gmail.com</t>
  </si>
  <si>
    <t>Doulatpur UP Office-Khayerbari Bazar Road</t>
  </si>
  <si>
    <t>M/S. Shoid Traders, Thakurgoan</t>
  </si>
  <si>
    <t>shohidtraders@gmail.com</t>
  </si>
  <si>
    <t xml:space="preserve">Bazai more (RHD)-Damadarpur Road </t>
  </si>
  <si>
    <t>Md. Abu Toyeb Ali Dulal, Sadar, Dinajpur.</t>
  </si>
  <si>
    <t>abutoyebdulal68@gmail.com</t>
  </si>
  <si>
    <t>Parbotipur-Kulanondopur Riverghat Road</t>
  </si>
  <si>
    <t>M/S. A.S Traders, Parbatipur, Dinajpur.</t>
  </si>
  <si>
    <t>astradersanowar@gmail.com</t>
  </si>
  <si>
    <t xml:space="preserve">Ranigonj GC-Chatrahat GC Road (Ghoraghat part) Road </t>
  </si>
  <si>
    <t>M/S. Dewan Construction &amp; Traders, Panchbibi, Joypurhat.</t>
  </si>
  <si>
    <t>dewanconstruction9@gmail.com</t>
  </si>
  <si>
    <t>Singra UP at RHD-Balogarihat Road</t>
  </si>
  <si>
    <t xml:space="preserve">Dangapara hat (Lohachara)- Hariharpur hat Road via Boaldar UP office Road </t>
  </si>
  <si>
    <t>M/S. M.S Traders, Parbatipur, Dinajpur.</t>
  </si>
  <si>
    <t>momin.mstraders@gmail.com</t>
  </si>
  <si>
    <t xml:space="preserve">Chandipur-Mollahat Road near back side of P.S Road </t>
  </si>
  <si>
    <t>Gornurpur to Maklafata River Ghat(Barovitapara) Road</t>
  </si>
  <si>
    <t>Md. Mahibul Islam, Birol, Dinajpur.</t>
  </si>
  <si>
    <t>mahibul1971@gmail.com</t>
  </si>
  <si>
    <t>Chanderdaha RHD - Kachinia  GC Road</t>
  </si>
  <si>
    <t>M/S. Rubel Construction, Ghashipara, Dinajpur.</t>
  </si>
  <si>
    <t>Pakerhat R&amp;H Rd-Kayempur H/S Road</t>
  </si>
  <si>
    <t xml:space="preserve">Tongua Bazar(RHD) - Kachinia hat GC via Hazipara Duosuho GPS, Kayempur Mosque Road </t>
  </si>
  <si>
    <t>M/S. Tushar Traders, Kasba, Dinajpur.</t>
  </si>
  <si>
    <t xml:space="preserve">Khansama-Bhabanigonj Via Monaganj  Bazar Road </t>
  </si>
  <si>
    <t>Md. Sharif Uddin, Pakerhat, Khansama, Dinajpur.</t>
  </si>
  <si>
    <t>sharifdinaj198@gmail.com</t>
  </si>
  <si>
    <t xml:space="preserve">RHD at Khansama Pilot High School more to Green Leaf KG School at UZR-2008 Road </t>
  </si>
  <si>
    <t>Shah Alam Construction, Khansama, Dinajpur.</t>
  </si>
  <si>
    <t>shahalam.dianj@gmail.com</t>
  </si>
  <si>
    <t xml:space="preserve">Pulerhat RHD to Camperhat Road </t>
  </si>
  <si>
    <t>Md. Rustam Ali, Sadar, Dinajpur.</t>
  </si>
  <si>
    <t xml:space="preserve">Bhaduria Union Parishad to Bhaduria GC at RHD Road </t>
  </si>
  <si>
    <t>M/S. Bhai Bhai Traders, Hakimpur, Dinajpur.</t>
  </si>
  <si>
    <t>msbhaibhaitraders1968@gmail.com</t>
  </si>
  <si>
    <t xml:space="preserve">Nawabganj High School to Aftabganj Road via Nazimer vata Road </t>
  </si>
  <si>
    <t>Md. Nur Alam, Bochagonj, Dinajpur.</t>
  </si>
  <si>
    <t>nuralam.dinaj@gmail.com</t>
  </si>
  <si>
    <t>Hatishal to Palashbari Bazar .Start Tikur Road</t>
  </si>
  <si>
    <t>M/S. A.S.A Enterprise, Hakimpur, Dinajpur.</t>
  </si>
  <si>
    <t>msasaenterprise2019@gmail.com</t>
  </si>
  <si>
    <t xml:space="preserve">Nawabganj -Doudpur pacca Road bott tree to  Khairgani School Road </t>
  </si>
  <si>
    <t>M/S. Touhid Poribohon, Parbatipur, Dinajpur.</t>
  </si>
  <si>
    <t>touhidpbt@gmail.com</t>
  </si>
  <si>
    <t xml:space="preserve">Parbatipur Dinajpur Pucca Rd.-Monmathpur Kaibathpara Road </t>
  </si>
  <si>
    <t>MRC Logistics Firm, Kishorgonj, Nilphamari.</t>
  </si>
  <si>
    <t>1977motin@gmail.com</t>
  </si>
  <si>
    <t xml:space="preserve">Hamidpur UP Office to Anondo Bazar Road </t>
  </si>
  <si>
    <t>M.T.M Bricks, Boda, Panchagarh</t>
  </si>
  <si>
    <t>mtmbricksboda@gmail.com</t>
  </si>
  <si>
    <t xml:space="preserve">Belaichandi U.P Office (Benirhat) - Canaler hat Road </t>
  </si>
  <si>
    <t>M/S. Sathi Traders, Birol, Dinajpur.</t>
  </si>
  <si>
    <t>Chowmohini hat-Dharmapur UP Office(Kaliaganj hat) via Chokerhat Road</t>
  </si>
  <si>
    <t>M/S. MST Enterprise, Munshipara, Dinajpur.</t>
  </si>
  <si>
    <t>Shororgram UP Office to Tatrarhat via Nonagram Dhohopara (Birol Part) Road</t>
  </si>
  <si>
    <t>Md. Mahibul Islam, Birol, Dinajpur</t>
  </si>
  <si>
    <t>Khoshaldangi hat-Ranipukur UP Office (Board hat) via Kanchan Rly. Station Road</t>
  </si>
  <si>
    <t>Azimpur UP Office (Chowrangihat)-Mohonpur Bazar via Horischandrapur Pri. School Road</t>
  </si>
  <si>
    <t>Nufa Construction &amp; Nurjahan Store JV, Adidmari, Lalmonirhat</t>
  </si>
  <si>
    <t>nufanoorjv@gmail.com</t>
  </si>
  <si>
    <t>Jamtoli hat to Noshipur Bazar (Chehel gazi U.P.) via Vadrabazar  Road</t>
  </si>
  <si>
    <t>M/s. Nufa Construction, Aditmari, Lalmonirhat, Bangladesh.</t>
  </si>
  <si>
    <t>ms.nufaconstruction@gmail.com</t>
  </si>
  <si>
    <t>M/S noorjahan store, Nimtola, Dinajpur.</t>
  </si>
  <si>
    <t xml:space="preserve">Jamtoli hat to Noshipur Bazar (Chehel gazi U.P.) via Vadrabazar Road </t>
  </si>
  <si>
    <t>M/S. Momataz Traders, Chirirbandar, Dinajpur</t>
  </si>
  <si>
    <t>momtaztraders79@gmail.com</t>
  </si>
  <si>
    <t xml:space="preserve">Ranipukur UP office - Dharmapur UP Office (Kaliaganj hat) via Gobindopur Pri. School Road </t>
  </si>
  <si>
    <t>Md. Najmul Haque Sarkar, Misson Road, Dinajpur.</t>
  </si>
  <si>
    <t>mdnajmulhsarker@gmail.com</t>
  </si>
  <si>
    <t>Dherapatia RHD to Maherpur G.C Road (Birol part)</t>
  </si>
  <si>
    <t xml:space="preserve">Kashidanga GC to Sadar upazila H/Q (ramnagar more) Via Ziatoly Ghat (Birol part) Road </t>
  </si>
  <si>
    <t>Md. Abdul Awal, Thakurgoan.</t>
  </si>
  <si>
    <t>awal.thakurgaon@gmail.com</t>
  </si>
  <si>
    <t>Mongolpur old  UP Office- Mahetabpur  Bazar Road</t>
  </si>
  <si>
    <t>M/S. Ishtiak Enterprise, Birol, Dinajpur.</t>
  </si>
  <si>
    <t>ishtiakenterprise81@gmail.com</t>
  </si>
  <si>
    <t>Munshipara UZR to Nonagram GP School Road</t>
  </si>
  <si>
    <t>msziatraders364@gmail.com</t>
  </si>
  <si>
    <t xml:space="preserve">Bridge Approach Protention on Farakkabad RHD to Mutunir hat GC via Segun bari hat Road  (Birol part) Road </t>
  </si>
  <si>
    <t>Md. Najmul Haque Sarker, Mission Road, Sadar, Dinajpur.</t>
  </si>
  <si>
    <t xml:space="preserve">2.00mx2.00m RCC Box Culvert on Rupon Mill R&amp;H Road to Godagarihat GC Via Shahebdangahat Road </t>
  </si>
  <si>
    <t>M/S. Munna Traders, Pulhat, Dinajpur.</t>
  </si>
  <si>
    <t>munna.egp@gmail.com</t>
  </si>
  <si>
    <t xml:space="preserve">4.00mx4.00m RCC Box Culvert on Parbatipur Dinajpur Pacca Road-Madhabpur Road </t>
  </si>
  <si>
    <t>Janani Enterprise, Sadar, Dinajpur.</t>
  </si>
  <si>
    <t>jananienterprise21@gmail.com</t>
  </si>
  <si>
    <t xml:space="preserve">Single Vent 2.00mx2.00m RCC Box Culvert on Chalk Deotoir Madrasha-Ramnagar Dighon Road </t>
  </si>
  <si>
    <t>M/S. Builders Ltd. Sadar, Dinajpur.</t>
  </si>
  <si>
    <t>gourkumar.din@gmail.com</t>
  </si>
  <si>
    <t xml:space="preserve">3.00mx3.00m RCC Box Culvert on Jotbani UPC  at UZR 2004  to Benail UPC.via Ayra Bazar Road </t>
  </si>
  <si>
    <t>M/S. A.R Traders, Jashai, Parbatipur, Dinajpur.</t>
  </si>
  <si>
    <t xml:space="preserve">3.00mx4.00m RCC Box Culvert on Birampur GC  at Chhato Jamuna Bridge to Benail UPC via Ekoir GC Road </t>
  </si>
  <si>
    <t xml:space="preserve">3.00mx3.00m RCC Box Culvert on Khanpur UPC  -Joynagar Bazar Road </t>
  </si>
  <si>
    <t>M/S. Nisita Enterprise, Choto Gurgola, Dinajpur.</t>
  </si>
  <si>
    <t>bristydnj01@gmail.com</t>
  </si>
  <si>
    <t xml:space="preserve">3.00mx2.00m RCC Box Culvert on Polashbari U.P Office-Heramoni Bazar Road </t>
  </si>
  <si>
    <t>Md. Ershadul Haque, Birgonj, Dinajpur.</t>
  </si>
  <si>
    <t>Ershadul.bir1966@gmail.com</t>
  </si>
  <si>
    <t xml:space="preserve">3.00m X 1.50m RCC Box Culvert on Salams Chatal to Zame Mosque Road </t>
  </si>
  <si>
    <t>Md. Shamsul Alam, Sadar, Dinajpur.</t>
  </si>
  <si>
    <t>mdshamsulalam201962@gmail.com</t>
  </si>
  <si>
    <t xml:space="preserve">2.00m X 2.00m RCC Box Culvert on Chirirbandar Amtoli RHD to Joshi Hat GC Road </t>
  </si>
  <si>
    <t>Md. Rezaul Islam, Parbatipur, Dinajpur.</t>
  </si>
  <si>
    <t>rajaulpbt1982@gmail.com</t>
  </si>
  <si>
    <t xml:space="preserve">1.50m X 1.50m RCC Box Culvert on Kherkati Bazar-Bhail UP Office Road </t>
  </si>
  <si>
    <t>Bhai Bhai Hasking Mill, Khansama, Dinajpur.</t>
  </si>
  <si>
    <t>1970AH.hasan@gmail.com</t>
  </si>
  <si>
    <t xml:space="preserve">1.50m X 1.50m RCC Box Culvert on Alokdihi (Chowdhury hat)-Uttor Polashbari UZR Road </t>
  </si>
  <si>
    <t>M/S. Raja Garments, Sadar, DINAJPUR.</t>
  </si>
  <si>
    <t>msrajagarments@gmail.com</t>
  </si>
  <si>
    <t>2Nos 1.00mX1.00m RCC Box Culvert on Doulatpur U.P Office-Khayerbari Bazar Road</t>
  </si>
  <si>
    <t>M/S. Quality Enterprise, Fulbari, Dinajpur.</t>
  </si>
  <si>
    <t xml:space="preserve">1.50mX1.50m Box Culvert on Raniganj G.C-Dugdugi GC Road </t>
  </si>
  <si>
    <t>M/S. Mahi Traders, Birol, Dinajpur.</t>
  </si>
  <si>
    <t>mahi.dinaj@gmail.com</t>
  </si>
  <si>
    <t>2.00mx2.00m RCC Box Culvert on Kaharole Bogdoir Road (Bakhorkhoria) -  Baispur Road via Shahapur school Road</t>
  </si>
  <si>
    <t>Md. Unus Ali, Birampur, Dinajpur</t>
  </si>
  <si>
    <t>mdunusb9@gmail.com</t>
  </si>
  <si>
    <t xml:space="preserve">2.50mx2.50m RCC Box Culvert on Gar Para Balapara More to Kachinia Bhullar Danga Road </t>
  </si>
  <si>
    <t>E-Aman Construction, Sadar, Dinajpur</t>
  </si>
  <si>
    <t xml:space="preserve">3.00mx3.00m RCC Box Culvert on Chanderdaha RHD - Kachinia  GC Road &amp; 2Nos 2.50mx2.50m RCC Box Culvert on Chanderdaha RHD - Kachinia  GC Road </t>
  </si>
  <si>
    <t>M/S. Murad Ahamed, Kasba, Dinajpur.</t>
  </si>
  <si>
    <t xml:space="preserve">3.00mx3.00m RCC Box Culvert on Rambhadrapur to Kalirhat via Golapganj UPC Road </t>
  </si>
  <si>
    <t>Biplob Kumar Ghose, Sadar, Dinajpur.</t>
  </si>
  <si>
    <t>biplobkumarghose2017@gmail.com</t>
  </si>
  <si>
    <t xml:space="preserve">2.00mx1.50m RCC Box Culvert on Rambhadrapur to Kalirhat via Golapganj UPC Road </t>
  </si>
  <si>
    <t>M/S. Dewan Construction, Joypurhat.</t>
  </si>
  <si>
    <t xml:space="preserve">2.50mx2.00m RCC Box Culvert on Hatishal to Palashbari Bazar Start Tikur Road </t>
  </si>
  <si>
    <t>M/S. Mukima Traders, Fulbari, Dinajpur.</t>
  </si>
  <si>
    <t>msmukimatraders@gmail.com</t>
  </si>
  <si>
    <t xml:space="preserve">1.50mx1.50m RCC Box Culvert on Hatishal to Palashbari Bazar Start Tikur Road </t>
  </si>
  <si>
    <t xml:space="preserve">1.50mx1.50m RCC Box Culvert on Simur-Motihara via Rustompur Road </t>
  </si>
  <si>
    <t>M/S. F.H Traders, Pirgonj, Thakurgaon.</t>
  </si>
  <si>
    <t>faruquearaf1975@gmail.com</t>
  </si>
  <si>
    <t xml:space="preserve">2.50mx2.00m RCC Box Culvert on Vagalpur bazar (Manjupara) to Kushdaha UPC (Aftabganj GC) via Valukajoypur Road </t>
  </si>
  <si>
    <t>M/S. Nupur Traders, Hakimpur, Dinajpur.</t>
  </si>
  <si>
    <t>nupurtraders51@gmail.com</t>
  </si>
  <si>
    <t xml:space="preserve">2.50mx2.00m RCC Box Culvert on Shibpur Dhikil madrasha more to Sikarpur Mochir More Kahni Road via Matharpur Nisibbari Road </t>
  </si>
  <si>
    <t xml:space="preserve">1.50mx1.50m RCC Box Culvert on R&amp;H to Ghashuria Via Kalia Road </t>
  </si>
  <si>
    <t>M/S. Delwar Hossain, Pachbibi, Joypurhat.</t>
  </si>
  <si>
    <t>egpdelowarhossain@gmail.com</t>
  </si>
  <si>
    <t xml:space="preserve">2.00mx1.50m RCC Box Culvert on Dolardarga to Nawabgonj R&amp;H Road </t>
  </si>
  <si>
    <t>Sayed Mominul Haque, Kalibari, Thakurgaon.</t>
  </si>
  <si>
    <t>mominul.egp@gmail.com</t>
  </si>
  <si>
    <t xml:space="preserve">3.00mx3.00m RCC Box Culvert on Azimpur U.P Office-Babu Bazar via Vabki &amp; Dhannashaharghat via Bhabki. Road </t>
  </si>
  <si>
    <t>Ahmed Enterprise, Munshipara, Dinajpur.</t>
  </si>
  <si>
    <t>2.00mx1.50m RCC Box Culvert on Horipur pucca Road to Horipur Angurer house Road</t>
  </si>
  <si>
    <t>Gaibandha</t>
  </si>
  <si>
    <t>M/S TAHITY (JV), Purbo Shalbon, Rangpur</t>
  </si>
  <si>
    <t>tahity.zhd.jv@gmail.com</t>
  </si>
  <si>
    <t>CRMIDP/GABN/W-59
Construction of Two 2 Storied Rural Market Building With 04 Storied Foundation in Chaintantola Hat Under Sundarganj Upazila Dist.-Gaibandha</t>
  </si>
  <si>
    <t xml:space="preserve"> 15.12.2020</t>
  </si>
  <si>
    <t>24.06.22</t>
  </si>
  <si>
    <t>M/S TAHITY ENTERPRISE, Purbo Shalbon, Rangpur</t>
  </si>
  <si>
    <t>tahityenterprise89@gmail.com</t>
  </si>
  <si>
    <t>M/S Zahurul Haque Dulal, Ghoshpara, Kurigram sadar, Kurigram</t>
  </si>
  <si>
    <t xml:space="preserve">zahurulhaquedulalk786@yahoo.com
</t>
  </si>
  <si>
    <t>M/S Shazin Traders_(JV),Shadullahpur Road , Gaibandha Sadar ,Gaibandha</t>
  </si>
  <si>
    <t>shazintraders.jv@gmail.com</t>
  </si>
  <si>
    <t>CRMIDP/GABN/W-53/224
Construction of Two 2 Storied Rural Market Building With 04 Storied Foundation in Puraton Badiakhali Hat Under Sadar Upazila Dist.-Gaibandha</t>
  </si>
  <si>
    <t xml:space="preserve">  15.12.2020</t>
  </si>
  <si>
    <t>20.06.22</t>
  </si>
  <si>
    <t>M/S. Mahbub Enterprise, Mohona, Jamaipara, Sunamganj</t>
  </si>
  <si>
    <t xml:space="preserve">ammahbub1963@yahoo.com
</t>
  </si>
  <si>
    <t>M/S Shazin Traders, Sadullapur Road , Gaibandha Sadar , Gaibandha</t>
  </si>
  <si>
    <t xml:space="preserve">samesul15alam@gmail.com
</t>
  </si>
  <si>
    <t>M/S. JERIN ENTERPRISE, Police Station- Sherpur, District- Bagura</t>
  </si>
  <si>
    <t xml:space="preserve"> CRMIDP/GABN/W-58
Construction of Two 2 Storied Rural Market Building With 04 Storied Foundation in Kachua Hat Under Saghata Upazila Dist.-Gaibandha</t>
  </si>
  <si>
    <t xml:space="preserve"> 09.12.2020</t>
  </si>
  <si>
    <t>14.12.21</t>
  </si>
  <si>
    <t>M/s Shihab Construction JV,Kungomalancha, Gobindaganj,Gaibandha.</t>
  </si>
  <si>
    <t>rafiqul197711@gmail.com</t>
  </si>
  <si>
    <t>CRMIDP/GABN/W-54
Construction of Two 2 Storied Rural Market Building With 04 Storied Foundation in Chandpara Hat Under Gobindaganj Upazila Dist.-Gaibandha</t>
  </si>
  <si>
    <t>M/S Shihab Construction, Kungomalancha,Gobindaganj,Gaibandha</t>
  </si>
  <si>
    <t xml:space="preserve">rafiqul197711@yahoo.com
</t>
  </si>
  <si>
    <t>M/S S. S. Corporation, Araihazar, Narayanganj.</t>
  </si>
  <si>
    <t xml:space="preserve">ssco7777@gmail.com
</t>
  </si>
  <si>
    <t>Abdul Malak JV, Fulchari,  Gaibandha</t>
  </si>
  <si>
    <t>malakssjv@gmail.com</t>
  </si>
  <si>
    <t>CRMIDP/ GABN / W-57
Construction of Two 2 Storied Rural Market Building With 04 Storied Foundation in Noldangha Kachari Bazar Under Sadullapur Upazila Dist.-Gaibandha</t>
  </si>
  <si>
    <t xml:space="preserve">Md. Abdul Malek, Gabgashi, Tanrakandi, Fulchari, Gaibandha
</t>
  </si>
  <si>
    <t xml:space="preserve">nakib231012@gmail.com
</t>
  </si>
  <si>
    <t>Md. Atair Rahman, Faridpur</t>
  </si>
  <si>
    <t>FDR/Gai/18-19/UNR/BW-12
Rehabilitation of 30m Long RCC Girder Bridge on Katabari UP-Bogulabari Hat via Bishubari Road at Ch.2290m under Gobindaganj Upazila Dist Gaibandha Road ID No. 132303025.</t>
  </si>
  <si>
    <t>28-04-2019</t>
  </si>
  <si>
    <t>ALH-MRJV, Gaibandha</t>
  </si>
  <si>
    <t>alhmrjv@gmail.com</t>
  </si>
  <si>
    <t>FDR/Gai/18-19/W-14
Rehabilitation of Nagarkatgara GC-Luxmipur GC via Balachira FRA Road from ch. 3500m-17700m under Upazila Sundarganj Dist Gaibandha Road ID No. 132912003</t>
  </si>
  <si>
    <t>22-07-2019</t>
  </si>
  <si>
    <t xml:space="preserve"> Md. Abdul Latif Hakkani, Bridge Road, Gaibandha</t>
  </si>
  <si>
    <t xml:space="preserve">   Latifhakkani@yahoo.com</t>
  </si>
  <si>
    <t xml:space="preserve">Md. Matlubour Rahman, Word No.-5,Collage Road, Gaibandha </t>
  </si>
  <si>
    <t>mail.motlu@gmail.com</t>
  </si>
  <si>
    <t>Hazi And Sons, Vill-Khamar Boali, Post-Boali. Sadar, Gaibandha</t>
  </si>
  <si>
    <t>haziandsons64@gmail.com</t>
  </si>
  <si>
    <t>FDR/Gai/19-20/UNR/W 18
Rehabilitation of Shalmara UP- Sonatola Upazila via Heatpur Road from Ch.00-1093m under Upazila Gobindaganj District GaibandhaRoad ID 132303020</t>
  </si>
  <si>
    <t>mokaddeshalibadujv, Gobindaganj, Gaibandha</t>
  </si>
  <si>
    <t>mokaddeshalijv@gmail.com</t>
  </si>
  <si>
    <t>FDR/Gai/18-19/BW-09
Rehabilitation of 30.00m Span PSC Girder Bridge on Mohimaganj UP- Bishpukur Naya Bazar via Balua Road at Ch. 130m under Upazila- Gobindaganj District- Gaibandha.</t>
  </si>
  <si>
    <t>19-03-2019</t>
  </si>
  <si>
    <t>30.3.21</t>
  </si>
  <si>
    <t xml:space="preserve">Md. Mokaddesh Ali Badu, Gobindaganj, Gaibandha
</t>
  </si>
  <si>
    <t xml:space="preserve">mokaddesh1969@gmail.com
</t>
  </si>
  <si>
    <t xml:space="preserve">Md. Atiar Rahman, Flat-1/A,2/1 Iqbal road,Mohammadpur,Dhaka-1207
</t>
  </si>
  <si>
    <t xml:space="preserve">mdatiar_rahman13@yahoo.com
</t>
  </si>
  <si>
    <t>Mokaddes Ali Badu, Gobindaganj, Gaibandha</t>
  </si>
  <si>
    <t>mokaddesh1969@gmail.com</t>
  </si>
  <si>
    <t>FDR/Gai/20-21/UZR/BW-11A.
Rehabilitation of Additional Protective work Dewantola 20m Bridge Approach on Mohimaganj GC- Bonarpara GCat Saghata Road at Ch.2160m under Upazila Gobindaganj District Gaibandha. Road ID No 132302014</t>
  </si>
  <si>
    <t>27-09-2020</t>
  </si>
  <si>
    <t>M. R Construction,Khamar Dhanarua, Saghata, Gaibandha</t>
  </si>
  <si>
    <t>mrconstruction904@gmail.com</t>
  </si>
  <si>
    <t>FDR/Gai/19-20/CW 19-21
a Rehabilitation of 1x2.50x2.00m RCC Box Culvert on Bonarpara GC-Gobindaganj-Gaibandha RHD at Sagdha Bridge via Ramnagar Bazar Saghata Part Road at Ch.1900m under Upazila Shaghata District GaibandhaRoad ID No 132882010b Rehabilitation of 2x3.00x2.50m RCC Box Culvert on Bonarpara GC-Gobindaganj-Gaibandha RHD at Sagdha Bridge via Ramnagar Bazar Saghata Part Road at Ch.2852m under Upazila Shaghata District GaibandhaRoad ID No 132882010c Rehabilitation of 3x4.50x4.00m RCC Box Culvert on Bonarpara GC-Gobindaganj-Gaibandha RHD at Sagdha Bridge via Ramnagar Bazar Saghata Part Road at Ch.989m under Upazila Shaghata District GaibandhaRoad ID No 132882010</t>
  </si>
  <si>
    <t xml:space="preserve"> Md. Touhidul Islam, Saghata,Gaibandha</t>
  </si>
  <si>
    <t>islammdtouhidul8@gmail.com</t>
  </si>
  <si>
    <t>RDRIIP-2/W-HAT-005
a. Improvement of Kalibari Hat under Palashbari Upazila Dist Gaibandha. b. Improvement of Charer Hat under Palashbari Upazila Dist Gaibandha.</t>
  </si>
  <si>
    <t>29.02.21</t>
  </si>
  <si>
    <t>M/S Ahsan &amp; Co. Thana Para, Sadar, Gaibandha.</t>
  </si>
  <si>
    <t>sahsan500@gmail.com</t>
  </si>
  <si>
    <t>RDRIIP-2/W-UZR-022
Improvement of Gaibandha-Shaghata R&amp;H-Near Fulbari-Fulchari HQ via Chuniakandi Road Ch.1100-2610m ID No. 132242013 under Gaibandha Sadar Upazila. Dist Gaibandha</t>
  </si>
  <si>
    <t>29.01.21</t>
  </si>
  <si>
    <t>Sinthia &amp; Jewel JV,Sundarganj, Gaibandha</t>
  </si>
  <si>
    <t>sagirjewel2018@gmail.com</t>
  </si>
  <si>
    <t>RDRIIP-2/W-UNR-089
A. Improvement of Jamalerhat Bamandangha UP H/Q-Kaikuri Bazar via Hatibandha Road Ch.00-1000m ID No. 132913009. B. Improvement of Kanchibari UP H/Q. Bazrakanchi Bari Bazar Rahamatpur Lalachamar Rd Union Road Ch.00-1500m ID No. 132913018. C. Improvement of Sonaray UP HQ-Naldangha GC Kashimbazar Road Ch.4310-5620m ID No. 132913004 under Sundarganj Upazila Dist Gaibandha.</t>
  </si>
  <si>
    <t>12.01.20</t>
  </si>
  <si>
    <t>12.01.21</t>
  </si>
  <si>
    <t>M/S. Sinthia Construction,  M/S. Sinthia construction, Prop: Md. Sagir Khan, Vill: Monmoth, Post: Bamondanga, Upazila: Sundarganj, Dist: Gaibandha</t>
  </si>
  <si>
    <t>sagir.sundar@gmail.com</t>
  </si>
  <si>
    <t>12.1.21</t>
  </si>
  <si>
    <t xml:space="preserve">  Md.Khademul Islam Jewel,  MD.KHADEMUL ISLAM JEWEL V-Aid Road, Gaibandha Sadar. Gaibandha</t>
  </si>
  <si>
    <t>The Kanak &amp; Kallal Engineering Workshop,Piarapur, Gaibandha</t>
  </si>
  <si>
    <t>konakkollol@gmail.com</t>
  </si>
  <si>
    <t>RDRIIP-2/W-UNR-066
Improvement of Badiakhali UP Office -Chalkbarul Bazar Road Ch.3800-5550m ID No. 132243004. upazila Gai-Sadar Dist Gaibandha</t>
  </si>
  <si>
    <t xml:space="preserve"> 11,186,305.73 
</t>
  </si>
  <si>
    <t>30.01.2021</t>
  </si>
  <si>
    <t xml:space="preserve"> 8,360,000.00 
</t>
  </si>
  <si>
    <t>M/S. New Pavel Auto,G.L Roy Road, Rangpur.</t>
  </si>
  <si>
    <t>pavelauto1969@gmail.com</t>
  </si>
  <si>
    <t>RDRIIP-2/W-UNR-051
Improvement of Kalibari GC at Chinema Hall-Chattra UP Office Road Ch.2500-4000m Road ID No. 132673002 under Palashbari Upazila Dist Gaibandha.</t>
  </si>
  <si>
    <t xml:space="preserve">19.01.2021
</t>
  </si>
  <si>
    <t xml:space="preserve"> 8,600,000.00 
</t>
  </si>
  <si>
    <t xml:space="preserve"> M/S. Atikur Rahman,Gobindaganj, Gaibandha</t>
  </si>
  <si>
    <t>msatikur1980@gmail.com</t>
  </si>
  <si>
    <t xml:space="preserve"> RDRIIP-2/W-UNR-127
a. Improvement of Shakakhar UP- Kata R&amp;H Road via Bairagir Hat Khamarpara Road Ch.15-750m. ID No. 132303004 b. Improvement of Rakhalburuz UP at Monshir Hat - Sarder Hat Road via Hindo Para Kurarmath Bridge Chalitatola Road Ch.4050-5400m ID No.132303038 under Gobindaganj Upazila.Dist Gaibandha</t>
  </si>
  <si>
    <t xml:space="preserve"> 20,508,646.99 
</t>
  </si>
  <si>
    <t xml:space="preserve">31/10/2020
</t>
  </si>
  <si>
    <t xml:space="preserve"> 2,000,000.00 
</t>
  </si>
  <si>
    <t>SR Traders,College Road, Thanapara, Gaibandha</t>
  </si>
  <si>
    <t>saidur1969@yahoo.com</t>
  </si>
  <si>
    <t>RDRIIP-2/W-UNR-045
Improvement of Guridah UP Office-Bottala Bazar Road Ch.1400-3250m Road ID No. 132883005 under Saghata Upazila Dist Gaibandha.</t>
  </si>
  <si>
    <t xml:space="preserve"> 19,236,031.65 
</t>
  </si>
  <si>
    <t>29.01.20</t>
  </si>
  <si>
    <t>29.1.21</t>
  </si>
  <si>
    <t xml:space="preserve"> 14,400,000.00 
</t>
  </si>
  <si>
    <t xml:space="preserve"> M/S Mamun Enterprise,V-Aid Road , Bangla Bazar , Gaibandha Sadar , Gaibandha.</t>
  </si>
  <si>
    <t xml:space="preserve"> jaynal1963abdin@gmail.com</t>
  </si>
  <si>
    <t>RDRIIP-2/W-UNR-046
Part-A Improvement of Bonarpara UP HQ-Futani Bazar Road Ch.1230-1685m Road ID No. 132883006 Part-B Improvement of Kachua UP-Kamalerpara UP road Ch.1955-3270m Road ID No. 132883014 under Saghata Upazila Dist Gaibandha.</t>
  </si>
  <si>
    <t xml:space="preserve"> 16,934,690.88 
</t>
  </si>
  <si>
    <t xml:space="preserve"> 29.1.21
</t>
  </si>
  <si>
    <t xml:space="preserve"> 16,928,286.00 
</t>
  </si>
  <si>
    <t>M/S Azad Construction JV, Gobindaganj, Gaibandha</t>
  </si>
  <si>
    <t>azadjv2018@gmail.com</t>
  </si>
  <si>
    <t>RDRIIP-2/W-UNR-137
Improvement of Bharatkhali hat- Muktinagor UP Road Ch. 00-2530m. ID No- 132883017. Under Saghata Upazila Dist Gaibandha.</t>
  </si>
  <si>
    <t xml:space="preserve">M/S Azad Construction, Gobindaganj,Gaibandha
</t>
  </si>
  <si>
    <t xml:space="preserve">azad.construction@yahoo.com
</t>
  </si>
  <si>
    <t xml:space="preserve">Mony Enterprise, Gridharipur,Palashbari,Gaibandha
</t>
  </si>
  <si>
    <t xml:space="preserve">monyenterprise81@yahoo.com
</t>
  </si>
  <si>
    <t xml:space="preserve">  Md. Atiqur Rahman,Kishamat Malibari, Dariapur, Gaibandha Sadar, Gaibandha</t>
  </si>
  <si>
    <t xml:space="preserve"> atiqurrahman2018@yahoo.com</t>
  </si>
  <si>
    <t>RDRIIP-2/W-VRA-086
Improvement of Zhineshawar-Gaibandha-Sadullapur Road Ch.00-2000m ID No. 132244006 under Gaibandha Sadar Upazila.Dist Gaibandha</t>
  </si>
  <si>
    <t>30.1.21</t>
  </si>
  <si>
    <t>M/S SR Traders JV, Sadullapur Road Gaibandha</t>
  </si>
  <si>
    <t>sajintradersjv3@gmail.com</t>
  </si>
  <si>
    <t>RDRIIP-2/W-VRA-225
A. Improvement of MP Bazar Technical College - Dariapur - Laxmipur UZR Road Ch. 00-2065m under Sadar upazila Dist- Gaibandha. Road ID-132244075</t>
  </si>
  <si>
    <t xml:space="preserve">saidur1969@yahoo.com
</t>
  </si>
  <si>
    <t>M/S Shazin Traders, Sadullapur Road , Gaibandha Sadar , Gaibandha.</t>
  </si>
  <si>
    <t>M/S Basundhara, R.K Road, Ghoshpara, Kurigram Sadar, Kurigram</t>
  </si>
  <si>
    <t>basundharak786@yahoo.com</t>
  </si>
  <si>
    <t>RDRIIP-2/W-VRA-227
A. Improvement of Sadar upazila H/Q - Thansinghpur Kachari Road Ch. 1100-2170m under Sadar upazila Dist- Gaibandha. Road ID-132244063. B. Improvement of R&amp;H Sadullapur - Pourosova border Road Ch. 00-712m under Sadar upazila Dist- Gaibandha. Road ID-132244022</t>
  </si>
  <si>
    <t>16.12.20</t>
  </si>
  <si>
    <t>M/S Ahsan &amp; Co.,Thana Para,Gaibandha Sadar, GAibandha.</t>
  </si>
  <si>
    <t xml:space="preserve"> sahsan500@gmail.com</t>
  </si>
  <si>
    <t xml:space="preserve"> RDRIIP-2/W-VRA-217
A. Improvement of Thakurer Dighi Bazar - Punch Jumma Kuptola UP Office Road Ch. 00-2960m . ID No-132244053 under Gaibandha Sadar Upazila Dist Gaibandha</t>
  </si>
  <si>
    <t>19.3.20</t>
  </si>
  <si>
    <t>Md. Atiqur Rahman,Kishamat Malibari, Dariapur, Gaibandha Sadar, Gaibandha</t>
  </si>
  <si>
    <t>atiqurrahman2018@yahoo.com</t>
  </si>
  <si>
    <t>RDRIIP-2/W-VRA-079
Improvement of Thutiapukur Road-Dholvanga Road Ch.00-1500m ID No. 132824009 under Sadullapur Upazila.Dist Gaibandha</t>
  </si>
  <si>
    <t>31.01.2021</t>
  </si>
  <si>
    <t>Md. Ferdous Bari,Joinpur, Sadullapur,Gaibandha</t>
  </si>
  <si>
    <t>ferdousbari73@yahoo.com</t>
  </si>
  <si>
    <t xml:space="preserve"> RDRIIP-2/W-VRA-081
A Improvement of Rangpur-Bogra NHW-Ashraan Centre Road Ch.00-1000m ID No. 132824028 and B Improvement of Idrakpur Bazar-Kishanmot Sherpur GPS via Isubpur GPS Ch.1508-2740m ID No. 132824062 under Sadullapur Upazila.Dist Gaibandha</t>
  </si>
  <si>
    <t>Mony Enterprise, Gridharipur, Palashbari,Gaibandha</t>
  </si>
  <si>
    <t>monyenterprise81@yahoo.com</t>
  </si>
  <si>
    <t>RDRIIP-2/W-VRA-137
a. Improvement of Godowns Bazer-Kumidpur Road Ch.00-1500m ID No. 132674017. b. Improvement of Talukjamira-Gobindagonj Boder via Alshapara Madrasha Road Ch.1000-2250m ID No. 132674028 &amp; c. Improvement of Khutirghat Bridge-Kalitala Bazar Road Ch.500-2000m ID No. 132674030 under Palashbari Upazila Dist Gaibandha.</t>
  </si>
  <si>
    <t>30.12.19</t>
  </si>
  <si>
    <t>MAB(JV),Ananna Apt(2nd floor),F#1/A, 2/1 Iqbal road,Mohammadpur,Dhaka</t>
  </si>
  <si>
    <t>armabjv@gmail.com</t>
  </si>
  <si>
    <t>RDRIIP-2/W-VRA-123
A Improvement of Gobindaganj-Ghoraghata Road at Bogdaha Sadar Koloni-Fakirganjghat Road Ch.500-1315m ID No. 132304217 B Improvement of Malekabad-Betara Ghat Road Ch.400-1425m ID No. 132304014 C Improvement of Kamar Hat Palshbari Road via Urdanagar Road Ch.00-1000m ID No.132304026 D Improvement of Gondababari-Hatiadaha Sluie Gate Road Ch.1700-2700m ID No. 132304132 E Improvement of Baluebora at Gudaraghat Bridge - Knanopur Choyghoria road Ch.2350-2720 ID No. 132304001 &amp; F Improvement of Koucha School Pojoypur Road Bairagir Hat Road Ch.00-1475m ID No. 132304084 under Gobindaganj Upazila Dist Gaibandha.</t>
  </si>
  <si>
    <t>25.10.19</t>
  </si>
  <si>
    <t>M/S. Atikur Rahman JV,Ananna Apt, Flat#1/A, 2/1Iqbal road,Mohammadpur,Dhaka</t>
  </si>
  <si>
    <t>ararjv9@gmail.com</t>
  </si>
  <si>
    <t>RDRIIP-2/W-VRA-135
a. Improvement of Masta-Chaprigonj via Kamardaha School &amp; Clinic Road Ch.1825-2825m ID No. 132304046. b. Improvement of Horinampur Corogacha-Dhandia via Hazir Bazar Road Ch.00-2000m ID No. 132304076. c. Improvement of Fakirpara-Pachgachi Bazar Road Ch.00-1500m ID No. 132304078 &amp; d. Improvement of Fulpukuria-Dakhin Sreepur Road via Pond Road Ch.00-1000m ID No. 132304159 under Gobindaganj Upazila Dist Gaibandha.</t>
  </si>
  <si>
    <t>M/S. Atikur Rahman, Gobindaganj, Gaibandha</t>
  </si>
  <si>
    <t xml:space="preserve">msatikur1980@gmail.com
</t>
  </si>
  <si>
    <t>28.10.19</t>
  </si>
  <si>
    <t xml:space="preserve">Md. Atiar Rahman, Apt,Flat-1/A,2/1 Iqbal road,Mohammadpur,Dhaka-1207
</t>
  </si>
  <si>
    <t>M/s Mia Enterprise,V-Aid Road, Gaibandha</t>
  </si>
  <si>
    <t>miaenterprise17@gmail.com</t>
  </si>
  <si>
    <t>RDRIIP-2/W-VRA-053
Part-A Improvement of BWDB Embankment-Bogarvita via Bosonterpara Road Ch.500-1200m Road ID No. 132884008. Part-B Improvement of Beltali Pry School-Kalapani Bridge Road Ch.00-1003m Road ID No. 132884010 and Part-C Improvement of Kalapani Mondolpara-Kumargari Road Ch.410-1085m Road ID 132884031 under Saghata Upazila Dist Gaibandha.</t>
  </si>
  <si>
    <t>M/S SHERAT TRADERS,Gotia, Saghata, Gaibandha</t>
  </si>
  <si>
    <t>abusayedsarker306@gmail.com</t>
  </si>
  <si>
    <t>RDRIIP-2/W-VRA-076
A Improvement of Padumshahar-Nayabandar Bridge Road Ch.500-1580m ID No. 132884032 and B Improvement Sadhur Assram RHD-Padum Shahar Malipara Road Ch.00-820m ID No.132884036 under Saghata Upazila. Dist Gaibandha</t>
  </si>
  <si>
    <t>02.12.20</t>
  </si>
  <si>
    <t>SR Traders JV,Saghata, Gaibandha</t>
  </si>
  <si>
    <t>shamimahammedjv@gmail.com</t>
  </si>
  <si>
    <t>RDRIIP-2/W-VRA-230
a. Improvement of Bottola Bazar - Motorpara Road Ch. 500-1400m ID No. 132884055.b. Improvement of Gorerpara - Kamalerpara Bazar Road Ch.500-1500m ID No. 132884039c. Improvement of Bharatkhali UZR at Shampur - Bonarpara - Kachuahat UZR at Banglabazar Road Ch.1250-1865m ID No. 132884062 under Saghata Upazila Dist Gaibandha</t>
  </si>
  <si>
    <t>3.1.21</t>
  </si>
  <si>
    <t>SR Traders, College Road, Thanapara, Gaibandha</t>
  </si>
  <si>
    <t>3.12.20</t>
  </si>
  <si>
    <t>Md. Shamim Ahammed Mondal, Gotia Shaghata Gaibandha</t>
  </si>
  <si>
    <t xml:space="preserve">ahammeds26@gmail.com
</t>
  </si>
  <si>
    <t>3.12.21</t>
  </si>
  <si>
    <t>RDRIIP-2/W-VRA-241
Improvement of Sholitola Ghat - Badia khali GCCR Road Ch.500-3926m. ID N0-132884045. under Saghata Upazila. Dist Gaibandha.</t>
  </si>
  <si>
    <t>12.12.20</t>
  </si>
  <si>
    <t>RDRIIP-2/W-VRA-136.
A. Improvement Of Badhakhali Jumarbari GCCR - Maltola Road Ch. 750-1735m Under Saghata Upazila Dist Gaibandha. ID No- 132884052. B. Improvement Of Chakdetia Bazar - Sannashdaha Pry. School Road Ch. 1000-4330m Under Saghata Upazila Dist Gaibandha. ID No- 132884066</t>
  </si>
  <si>
    <t>12.5.19</t>
  </si>
  <si>
    <t>Md. Abu Sayid Mahabub, Masterpara,Gaibandha</t>
  </si>
  <si>
    <t>mahabubrupom72@yahoo.com</t>
  </si>
  <si>
    <t>RDRIIP-2/W-VRA-074
A Improvement of Udakhali Jonior Girls School-Katiamari TC Road Ch.1080-1535m ID No. 132214017 B Improvement of Chandia West Side of Primary School-Boarder of Boali UP Road Ch.00-960m ID No. 132214030 and C Improvement of Kator Mousa H/O Sada Member-Bocher Bazar R Non Govt. Primary School Road Ch.00-845m ID No. 132214032 under Fulchari Upazila. Dist Gaibandha</t>
  </si>
  <si>
    <t>M/S. Tahity Enterprise,Purbo Shalbon, Rangpur.</t>
  </si>
  <si>
    <t>maraufsarkar@gmail.com</t>
  </si>
  <si>
    <t>RDRIIP-2/W-VRA-220
A Improvement of Falgacha- Kandi Road Ch. 00-2000m. ID No- 132914001. Under Sundarganj Upazila Dist Gaibandha.</t>
  </si>
  <si>
    <t>22.12.20</t>
  </si>
  <si>
    <t>RDRIIP-2/W-VRB-176
A. Improvement of Shapla Dhankai - Sadullapur R&amp;H Road Ch. 705-1356m under Sadar upazila Dist- Gaibandha. Road ID-132245009. B. Improvement of Durgapur 2no. Pry. School - WDB Embank Road Ch. 00-1123m under Sadar upazila Dist- Gaibandha. Road ID-132245013. C. Improvement of Komorpur helipad - Tulshighat college Road Ch. 00-668m under Sadar upazila Dist- Gaibandha. Road ID-132245014. Salvage1051319.00Tk</t>
  </si>
  <si>
    <t>14.12.20</t>
  </si>
  <si>
    <t>RDRIIP-2/W-VRB-177
A. Improvement of Malibari UP Office- Jhoubari Dariapur Kamarjani Road Ch. 2000-3200m under Sadar upazila Dist- Gaibandha. Road ID-132245060. B. Improvement of Gaibandha - Balashi R&amp;H at Pulbandhi - Goderhat Road Ch. 600-1625m under Sadar upazila Dist- Gaibandha. Road ID-132245032</t>
  </si>
  <si>
    <t>12.3.19</t>
  </si>
  <si>
    <t>13.3.20</t>
  </si>
  <si>
    <t>Md.Khademul Islam Jewel,V-Aid Road, Gaibandha Sadar. Gaibandha</t>
  </si>
  <si>
    <t>RDRIIP-2/W-VRB-178
A. Improvement of Gaibandha - Saghata R&amp;H Near Sarkartati Bally Bridge - Sarkartari GPS Road Ch. 00-1428m under Sadar upazila Dist- Gaibandha. Road ID-132245049. B. Improvement of Manik Patni-North Simultari School via South Simultari School Road Ch. 500-1750m under Sadar upazila Dist- Gaibandha. Road ID-132245062.</t>
  </si>
  <si>
    <t>RDRIIP-2/W-VRA-242
A.Improvement of Sadullapur - Naldanga GC road at Bottola - Chander bazar Road Ch.1000-2000m. ID N0-132824059. under Sadullapur Upazila. Dist. Gaibandha</t>
  </si>
  <si>
    <t>RDRIIP-2/W-VRB-157
A. Improvement of Sadullapur Madarganj Road - Sadullapur Dhaperhat Road Ch. 00-1400.00m under Sadullapur upazila Dist Gaibandha. Road ID. 132825028. B. Improvement of Ambagan - Laxmipur HS Road Ch. 500-2600.00m under Sadullapur upazila Dist Gaibandha. Road ID. 132825033</t>
  </si>
  <si>
    <t>22.12.21</t>
  </si>
  <si>
    <t>RDRIIP-2/W-VRB-158
A. Improvement of Tarafal GPS - Madarhat Road at Bottola Road Ch. 1500-1900 under Sadullapur upazila Dist Gaibandha. ID No. 132825073 B. Improvement of Sadullapur-Dhaperhat Road at Bujruk Ruhia Mouza to Hameem Adnan Fish Hachari Road Ch. 00-610 under Sadullapur upazila Dist Gaibandha. ID No. 132825078 C. Improvement of Sadullapur-Dhaperhat Road at Khitish Bablu House - Khudro Ruhia Gormondop Road Ch. 00-920 under Sadullapur upazila Dist Gaibandha. ID No. 132825092 D. Improvement of Tulshighat Road - Patanosa Road Ch. 00-950m under Sadullapur upazila Dist Gaibandha. ID No. 132825045</t>
  </si>
  <si>
    <t>M/S Rabiul Islam,Vill. Kutibari road Progatipara,Gobindagonj pourasava, Upzilla. Gobindagonj. Dist. Gaibandha</t>
  </si>
  <si>
    <t>msrabiul77@gmail.com</t>
  </si>
  <si>
    <t>RDRIIP-2/W-VRB-122
Improvement of Katabari Hat at Adarshagram Road At Mohammad Ali House Road Ch.00-600m Road ID No. 132305174. under Gobindaganj upazila Dist Gaibandha</t>
  </si>
  <si>
    <t>11.01.21</t>
  </si>
  <si>
    <t>M/S NR Traders,Gobindaganj,Gaibandha</t>
  </si>
  <si>
    <t>RDRIIP-2/W-VRB-182
Improvement of Baradaha-Kuthipara Road Ch.00-1440m. Road ID No. 132305070 under Gobindaganj Upazila Dist Gaibandha</t>
  </si>
  <si>
    <t>20.12.19</t>
  </si>
  <si>
    <t>21.12.20</t>
  </si>
  <si>
    <t>Md. Mokaddesh Ali Badu JV,Gobindaganj, Gaibandha</t>
  </si>
  <si>
    <t>mokaddeshjv1969@gmail.com</t>
  </si>
  <si>
    <t>RDRIIP-2/W-VRB-137
A. Improvmement of Nakai - Rather Bazar UNR-Shetoilgram Purbapara Road Via Kadir House Road Ch.00-2090m ID No.132305193 under Gobindaganj Upazila Dist Gaibandha. B. Improvement of Shiyalgara R&amp;H at Karkhana - WDB Embankment road Ch.00-1500m ID No.132305051 under Gobindaganj Upazila Dist Gaibandha.&amp; C Improvement of Gopinathpur Bridge - Devpur Road via Singiani Govt. Primary School Road R&amp;H at Kalitola Singhodanga Road at ch.500-975m ID No. 132305058 under Gobindaganj Upazila Dist Gaibandha.</t>
  </si>
  <si>
    <t>28.12.20</t>
  </si>
  <si>
    <t>Mony Enterprise, Gridharipur,Palashbari,Gaibandha</t>
  </si>
  <si>
    <t>RDRIIP-2/W-VRB-138
Improvement of Khukshia Sarbesherghat- Jamalpurhat Road Ch. 00-2000m. ID No. 132305059 Under Gobindaganj Upazila Dist Gaibandha</t>
  </si>
  <si>
    <t>RDRIIP-2/W-VRB-035
Improvement of Kaichara H/Q Dholu Mondol-Kaichara Uttar Para Jame Mosque Road Ch.00-1600m Road ID No.132885193 under Saghata Upazila Dist Gaibandha.</t>
  </si>
  <si>
    <t>19.12.2020</t>
  </si>
  <si>
    <t>RDRIIP-2/W-VRB-183
A. Improvement of Bati Mousa Bati Bridge-Moimontopur Madrasha Road Ch.503-1185m Road ID No. 132885204. B. Improvement of Kukrahat RHD H/O Khaja Mondol-Katlamari CARE Road Via Katlamari Eidgha Mat Road Ch.00-1060m Road ID No. 132885108 under Saghata Upazila Dist. Gaibandha.</t>
  </si>
  <si>
    <t>21.02.2021</t>
  </si>
  <si>
    <t>21.1.21</t>
  </si>
  <si>
    <t>Rabbi Enterprise,Projapara, Pirganj, Rangpur.</t>
  </si>
  <si>
    <t>rabbienterprisepirganj@gmail.com</t>
  </si>
  <si>
    <t>RDRIIP-2/W-SCH-29
Improvement of Mirapara Govt. Primary School Connecting Road ch.00-1010m. School Code-108021720 under Gobindaganj Upazila. District Gaibandha.</t>
  </si>
  <si>
    <t>Md. Atiar Rahman,House No: 52/2, Road Name: Ukil Para road, Jhiltuli, Post: Faridpur-7800, Thana: Faridpur Sadar, Faridpur.</t>
  </si>
  <si>
    <t>RDRIIP-2/W-BRI-011
Construction of 90.00m Long PC Girder Bridge on Baradaha-Kuthipara Road at Ch.1000m. Road ID No132305070 under Gobindaganj Upazila Dist Gaibandha.</t>
  </si>
  <si>
    <t>MD. MOYENUDDIN (BASHI) LIMITED &amp; M/S. RAJ CONSTRUCTION JV,Raj Complex, Sherpur Road, Kanusgari, Bogura Sadar, Bogura</t>
  </si>
  <si>
    <t>mmblmrcjv@gmail.com</t>
  </si>
  <si>
    <t>RDRIIP-2/W-BRI-030
Construction of 96.00m Long PC Girder Bridge on Boliarbar GPS to Kamalerpara Falia Pucca road at Ch.948m. Road ID. no. 132884038</t>
  </si>
  <si>
    <t>06.01.2022</t>
  </si>
  <si>
    <t>M/S. RAJ CONSTRUCTION, Sherpur Road, Kanusgari, Bogura Sadar, Bogura</t>
  </si>
  <si>
    <t xml:space="preserve">ms.rajconstruction@gmail.com
</t>
  </si>
  <si>
    <t>MD. MOYENUDDIN (BASHI) LIMITED, HOUSE-08, FLAT-F4, ROAD-13(NEW), DHANMONDI, DHAKA-1209.</t>
  </si>
  <si>
    <t xml:space="preserve">mmbashilimited@gmail.com
</t>
  </si>
  <si>
    <t>adlntihjv, Sharif Mansion, 2nd Floor, 56-57 Motijhell, C/A,  Dhaka-1000</t>
  </si>
  <si>
    <t>adlntihjv@gmail.com</t>
  </si>
  <si>
    <t>Earth work of Connecting Road for 1490.00m Bridge over Tista River- 1. Luxmipur GC-Chilmari Upazila H/Q Via Dharmapur-Panchpir GC Road Road ID No. 132912007 Ch.34-6462m 6462-16955m &amp; 20445-22345m. a. Luxmipur-Mondaler Hat b. Mondaler Hat-Dharmapur c. Dharmapur-Panchpir Bridge Point &amp; d. New Embankment-Cyclone Center Horipur. 2. Shovaganj GC-Panchpir Hat GC Via Belka Bazar Road Road ID No.132912002 Ch.00-5085m. 3. Matherhat GC-Kamarjani GC Sokher Bazar Road Road ID No.132912010. Ch.00-3880m. 4. Belka Chowrasta-Sundarganj Upazila H/Q Via WAPDA Bandh Road Road ID No. 132912012 Ch.00-7770m. 5. Kanchibari UP Office-Panchpir Hat GC Road Road ID No. 132913007 Ch.00-4022m. Panchpir-RHD Via Dhubni. 6. Barurar Hat-WAPDA Bandh Road Road ID No.132914012 Ch.00-1941m. 7. Dharmapur-Panchpir Hat GC Pucca Road Kabejer More Bridge-Baruarar Hat Road Road ID No.132914101 Ch.00-1710m. 8. Bridge Point-Belka WAPDA Bandh Belka Chowrasta Road ID No. 132914103 Ch.00-7443m. 9. Barurar Hat WAPDA Bandh-Changmari High School Road Road ID No.132915069 Ch.00-1300m. under Sundarganj Upazila Dist Gaibandha.</t>
  </si>
  <si>
    <t>1490m Bridge</t>
  </si>
  <si>
    <t>30.6.2021</t>
  </si>
  <si>
    <t>M/S ISMAIL HOSSAIN,  9, Segun Bagicha, Dhaka-1000</t>
  </si>
  <si>
    <t>msismailhossain@gmail.com</t>
  </si>
  <si>
    <t xml:space="preserve">  Asian Dredgers Ltd, Sharif Mansion, 2nd Floor, 56-57 Motijheel C/A</t>
  </si>
  <si>
    <t>asiandredgersltd@gmail.com</t>
  </si>
  <si>
    <t xml:space="preserve">  M/S. Niaz Traders,  154, Motijheel C/A. Masjid Market (2nd Floor), Room No.301-303, Dhaka-1000</t>
  </si>
  <si>
    <t>niaztraders.khan@yahoo.com</t>
  </si>
  <si>
    <t>Mohammed Eunus &amp; Brother (PVT) Ltd, A.S Tower (8th Floor), Road 01, Plot-553, Hill View R/A, P.S: Panchliash, Chittagong.</t>
  </si>
  <si>
    <t xml:space="preserve"> mebl.bd@gmail.com</t>
  </si>
  <si>
    <t>Sundarganj-W5 Part-2
Earth work of Connecting Road for 1490.00m Bridge over Tista River- 1 Luxmipur GC-Panchpir GC Sadar Part Road ID No. 132242014 Ch.00-3625m. 2 Dhaperhat GC-Luxmipur GC Via Sadullapur GC Road Sadullapur Part Road ID No. 132822003 Ch.00-22800m. under Gaibandha Sadar &amp; Sadullapur Upazila Dist Gaibandha.</t>
  </si>
  <si>
    <t>16-10-17</t>
  </si>
  <si>
    <t>e-Tender/LGED/Gai/GOBM/20-21/W-25
Periodic Maintenance of Badiakhali UP Office Chalkbarul Bazar Road from Ch. 00m-2500m under Gaibandha-S upazila. Dist. Gaibandha. Road ID 132243004</t>
  </si>
  <si>
    <t>5.11.2020</t>
  </si>
  <si>
    <t>Icon Construction &amp; Builders, DB Road. Gaibandha</t>
  </si>
  <si>
    <t>icon16.bd.com@gmail.com</t>
  </si>
  <si>
    <t xml:space="preserve"> e-Tender/LGED/Gai/GOBM/20-21/W-26
Periodic Maintenance of Tulshi ghat-Pacherbazar GC via Khur Dokomurpur Bazar Road from Ch. 00m-2000m under Gaibandha-S upazila. Dist. Gaibandha. Road ID 132242010</t>
  </si>
  <si>
    <t>M.S.S Engineering &amp;Construction, Tajhat, Alamnagar, Rangpur, Bangladesh</t>
  </si>
  <si>
    <t>mssengconstruction@gmail.com</t>
  </si>
  <si>
    <t>e-Tender/LGED/Gai/GOBM/20-21/W-27
Periodic Maintenance of Ghagoa UP office to Dariapur GC Road from Ch. 1880m-3880m under Gaibandha-S upazila. Dist. Gaibandha. Road ID 132243022</t>
  </si>
  <si>
    <t>M/S Rimon Enterprise, Udakhali, Fulchori, Gaibandha</t>
  </si>
  <si>
    <t>rimonenterprise1981@gmail.com</t>
  </si>
  <si>
    <t>e-Tender/LGED/Gai/GOBM/20-21/W-10
Periodic Maintenance of Shapla Dhankal-Shadullahpur R&amp;H Road from Ch. 00m-805m under Gaibandha-S upazila. Dist. Gaibandha. Road ID 132245009</t>
  </si>
  <si>
    <t>Md. Abul Kalam Hakkani, Kumar Para, Kholahati, Gaibandha</t>
  </si>
  <si>
    <t>akhakkani@gmail.com</t>
  </si>
  <si>
    <t>e-Tender/LGED/Gai/GOBM/20-21/W-12
Periodic Maintenance of R&amp;H Burirghat-Sadullapur Thana Border Road from Ch. 00m-1000m under Gaibandha-S upazila. Dist. Gaibandha. Road ID 132244005</t>
  </si>
  <si>
    <t>M/S Asraf International, Road-1/3 , House No-88 , Satgara, Rangpur</t>
  </si>
  <si>
    <t>ashrafinternational47@gmail.com</t>
  </si>
  <si>
    <t>e-Tender/LGED/Gai/GOBM/20-21/W-29
Periodic Maintenance of Gobindagonj-Mohimagonj Road from Ch. 6450m-7650m under Gobindaganj upazila. Dist. Gaibandha. Road ID 132302001</t>
  </si>
  <si>
    <t>25-01-21</t>
  </si>
  <si>
    <t>M/S Modina Traders, Tiormari, Khalashpir, Pirganj, Rangpur.</t>
  </si>
  <si>
    <t>msmodinatraderspirganj@gmail.com</t>
  </si>
  <si>
    <t>e-Tender/LGED/Gai/GOBM/20-21/ W-15
Periodic Maintenance of Panch Bibi pucca Road-Kamdia bazar via Kamdia Mosque Road from Ch. 00m-500m under Gobindaganj upazila. Dist. Gaibandha. Road ID. 132304203</t>
  </si>
  <si>
    <t>31-01-21</t>
  </si>
  <si>
    <t xml:space="preserve">M/S Nannu Enterprise, Gobindagonj,  Gaibandha.  </t>
  </si>
  <si>
    <t>nannuenterprise52@gmail.com</t>
  </si>
  <si>
    <t>e-Tender/LGED/Gai/GOBM/20-21/W-33
Periodic Maintenance of Gunvary GC-Badiakhali R&amp;H Road Road from Ch.00m-6350m under Fulchari upazila. Dist. Gaibandha. Road ID.132212002</t>
  </si>
  <si>
    <t>6.11.2020</t>
  </si>
  <si>
    <t>M/S Pumpa, Salimar super Market, Gaibandha</t>
  </si>
  <si>
    <t>shajahan.babu73@yahoo.com</t>
  </si>
  <si>
    <t>e-Tender/LGED/Gai/GOBM/20-21/W-28
Periodic Maintenance of Fulchari Upa-zila H/Q Gunvary GC Road from Ch. 00m-3770m under Fulchari upazila. Dist. Gaibandha. Road ID.132212001</t>
  </si>
  <si>
    <t>Md. Ansar Ali, Mohimaganj, Gobindaganj, Gaibandha</t>
  </si>
  <si>
    <t>ansarali1978gb@gmail.com</t>
  </si>
  <si>
    <t>e-Tender/LGED/Gai/GOBM/20-21/ W-02
Periodic Maintenance of Udakhali UP office Near Food godown - School Bazar Road from Ch. 00m-1210m under Fulchari upazila. Dist. Gaibandha. Road ID.132213013</t>
  </si>
  <si>
    <t>M/S Shahrial Construction, DAVID COMPANY PARA, GAIBANDHA SADAR, GAIBANDHA</t>
  </si>
  <si>
    <t>bappydcp2018@gmail.com</t>
  </si>
  <si>
    <t>e-Tender/LGED/Gai/GOBM/20-21/W-32
Periodic Maintenance of Kalibari GC-Idilpur UP office via Ambari Road from Ch.00m-1060m under Palashbari upazila. Dist. Gaibandha. Road ID 132673010</t>
  </si>
  <si>
    <t>14-02-21</t>
  </si>
  <si>
    <t>e-Tender/LGED/Gai/GOBM/20-21/ W-03
Periodic Maintenance of Palashbari Upazila H/Q-Chattra GC Road via Kishorgari UP Office Road from Ch. 00m-2100m under Palashbari upazila. Dist. Gaibandha. Road ID 132672004</t>
  </si>
  <si>
    <t>14-01-21</t>
  </si>
  <si>
    <t>M/S Ekramul Hoq, Choto Sohagi, Gobindaganj, Gaibandha</t>
  </si>
  <si>
    <t>mehsarker1973@gmail.com</t>
  </si>
  <si>
    <t>e-Tender/LGED/Gai/GOBM/20-21/ W-04
Periodic Maintenance of Thutiapukur RHW-Pachabazar GC Road from Ch. 00m-1235m under Palashbari upazila. Dist. Gaibandha. Road ID 132672006</t>
  </si>
  <si>
    <t>Md. Anisur Rahman, KHOLABARI, TANGRAKANDI, FULCHARI, GAIBANDHA.</t>
  </si>
  <si>
    <t>rmdanisur1000@gmail.com</t>
  </si>
  <si>
    <t>e-Tender/LGED/Gai/GOBM/20-21/ W-05
Periodic Maintenance of Harinathpur UP office-Miabazar Road from Ch. 00m-2000m under Palashbari upazila. Dist. Gaibandha. Road ID 132673019</t>
  </si>
  <si>
    <t>M/S Ohi Enterprise, Bisramgachi, Thutiapakur, Palashbari, Gaibandha.</t>
  </si>
  <si>
    <t>ms.ohienterprise05@gmail.com</t>
  </si>
  <si>
    <t>e-Tender/LGED/Gai/GOBM/20-21/W-08
Periodic Maintenance of Pabnapur MP House- Talukgorabandha via Charerhat Road from Ch. 00m-1160m under Palashbari upazila. Dist. Gaibandha. Road ID 132674039</t>
  </si>
  <si>
    <t>M/S Hiru Traders, Kachari Bazar Gaibandha</t>
  </si>
  <si>
    <t>hiru.traders74@gmail.com</t>
  </si>
  <si>
    <t>e-Tender/LGED/Gai/GOBM/20-21/W-19
Periodic Maintenance of Horinathpur UP office-Harinabari Bazar Road from Ch. 00m-1240m under Palashbari upazila. Dist. Gaibandha. Road ID 132673018</t>
  </si>
  <si>
    <t>M/S. Utsa Enterprise, Mostofa Singimari P.O.-Hatibandha-5530 Dist.-Lalmonirha</t>
  </si>
  <si>
    <t>utsa7799@gmail.com</t>
  </si>
  <si>
    <t>e-Tender/LGED/Gai/GOBM/19-20/W-65
Rehabilitation of Bamondanga GC - Naldanga GC Road from Ch. 00m-1110m under Sadullapur Upazila. Dist .Gaibandha. Road ID. 132822007</t>
  </si>
  <si>
    <t>7.11.2020</t>
  </si>
  <si>
    <t>22/5/2021</t>
  </si>
  <si>
    <t>M/S Kabbo Enterprise, Purbo Udakhali, Fulchori, Gaibandha</t>
  </si>
  <si>
    <t>rofiquzzaman1975@gmail.com</t>
  </si>
  <si>
    <t>e-Tender/LGED/Gai/GOBM/20-21/W-36
Periodic Maintenance of Sadullapur-Tulshighat Road from Ch. 00m-5700m under Sadullapur upazila. Dist. Gaibandha. Road ID 132822008</t>
  </si>
  <si>
    <t>M/S  Vai vai Traders, Jibonpur, Mohimaganj, Gaibandha</t>
  </si>
  <si>
    <t>nobibor1973@gmail.com</t>
  </si>
  <si>
    <t>e-Tender/LGED/Gai/GOBM/20-21/ W-06
Periodic Maintenance of Jamlarjan-Thutiapukur Road via Pachar Bazar GC Sadullapur PartCh.00m-10050m Road from Ch. 2215m-4244m under Sadullapur upazila. Dist. Gaibandha. Road ID 132822004</t>
  </si>
  <si>
    <t>e-Tender/LGED/Gai/GOBM/20-21/W-07
Periodic Maintenance of Kamrapara UP Office-Sadullapur Naldanga Road from Ch. 00m-1000m under Sadullapur upazila. Dist. Gaibandha. Road ID132823005</t>
  </si>
  <si>
    <t>Md. Shheb Hossain Mona, Godawn Road, Gaibandha</t>
  </si>
  <si>
    <t>hshoheb@gmail.com</t>
  </si>
  <si>
    <t>e-Tender/LGED/Gai/GOBM/20-21/W-24
Widening of Sadullapur-Naldanga Road from Garmin Bank Road from Ch. 1045m-1542m under Sadullapur upazila. Dist. Gaibandha. Road ID 132824019</t>
  </si>
  <si>
    <t>M/S Naz Traders, R K Road Power House Para, Kurigram</t>
  </si>
  <si>
    <t>msdulalhsossain@gmail.com</t>
  </si>
  <si>
    <t>e-APP/LGED/Gai/GOBM/19-20/W-67
Periodic Maintenance of Holdia U.P. H/Q-Jumarbari H/Q. Road from Ch.4425m-6496m under Saghata Upazila. Dist. Gaibandha. Road ID. 132883008</t>
  </si>
  <si>
    <t>Nazib Traders, PORSHURAMPUR PIRGANJ, RANGPUR</t>
  </si>
  <si>
    <t>nazibtraders1977@gmail.com</t>
  </si>
  <si>
    <t>e-Tender/LGED/Gai/GOBM/20-21/W-34
Periodic Maintenance of Bonarapar GC-Mohimaganj GC Road from Ch.440m-4000m under Saghata upazila. Dist. Gaibandha. Road ID. 132882004</t>
  </si>
  <si>
    <t>17-03-21</t>
  </si>
  <si>
    <t>M/S Sadia &amp; Brothers, Kholabari, Tangrakandi-5760, Fulchari, Gaibandha</t>
  </si>
  <si>
    <t>msumon200@yahoo.com</t>
  </si>
  <si>
    <t>e-Tender/LGED/Gai/GOBM/20-21/W-35
Periodic Maintenance of Bonarapar GC-Mohimaganj GC Road from Ch.4000m-7640m under Saghata upazila. Dist. Gaibandha. Road ID. 132882004</t>
  </si>
  <si>
    <t>M/S Zaman Construction, Godawn Road Gaibandha</t>
  </si>
  <si>
    <t>jamanconstruction1971@gmail.com</t>
  </si>
  <si>
    <t>e-Tender/LGED/Gai/GOBM/20-21/W-37
Rehabilitation of Saghata GC-Kachua UP Office via Ullah Sonatala Bazar Road from Ch. 2450m-4674m under Saghata upazila. Dist. Gaibandha. Road ID. 132883001</t>
  </si>
  <si>
    <t>Md. Touhidul Islam , Gotia, Saghata, Gaibandha.</t>
  </si>
  <si>
    <t>e-Tender/LGED/Gai/GOBM/20-21/W-38
Rehabilitation of Barokona Bazar Badiakhali Bridge R&amp;H-Jumarbari GCCR at hapania-Mohimagonj UP Office Via Satitala from Ch. 00m-1328m &amp; 2820m-4252m under Saghata upazila. Dist. Gaibandha. Road ID. 132883019</t>
  </si>
  <si>
    <t>M/S Joy Bijoy Enterprise, Vashar Para, Bhabaniganj, Fulchari, Gaibandha</t>
  </si>
  <si>
    <t>joybijoyenterprise@gmail.com</t>
  </si>
  <si>
    <t>e-Tender/LGED/Gai/GOBM/20-21/W-31
Widening of Mandura-Bharatkhali Road from Ch. 1280m-2800m under Saghata upazila. Dist. Gaibandha. Road ID 132884019</t>
  </si>
  <si>
    <t>M/S Ovi Alif Enterprise, Chalk Mamrozpur, Kholahati, Sadar, Gaibandha</t>
  </si>
  <si>
    <t>aivy.ovi@gmail.com</t>
  </si>
  <si>
    <t>e-Tender/LGED/Gai/GOBM/20-21/W-22
Periodic Maintenance of Badiakhali Jumarbari GCCR-Futani Bazar Road from Ch. 00m-457m under Saghata upazila. Dist. Gaibandha. Road ID. 132885058</t>
  </si>
  <si>
    <t>Golden Construction, Kursha, Taragonj, Dist: Rangpur-5400.</t>
  </si>
  <si>
    <t>golden3450@gmail.com</t>
  </si>
  <si>
    <t>e-Tender/LGED/Gai/GOBM/20-21/W-23
Rehabilitation of Bonarpara GC-Katucha hat R&amp;H Rd. at H/O Samsul- Centerl Shaid Minnar Road from Ch. 00m-400m under Saghata upazila. Dist. Gaibandha. Road ID. 132885154</t>
  </si>
  <si>
    <t>20-01-21</t>
  </si>
  <si>
    <t>Md. Mahomudun Nobi, Boro Alompur,  Pirgonj,  Rangpur</t>
  </si>
  <si>
    <t>polashnabi@gmail.com</t>
  </si>
  <si>
    <t xml:space="preserve"> e-Tender/LGED/Gai/GOBM/20-21/W-20
Periodic Maintenance of WAPDA Embankment Pachpir Hat Road from Ch. 00m-1380m under Sundarganj upazila. Dist. Gaibandha. Road ID 132915014</t>
  </si>
  <si>
    <t>e-Tender/LGED/Gai/GOBM/20-21/W-21
Periodic Maintenance of Chicha Pacca RoadNear H/O Rahaman Member-Dulal Mouza Road from Ch. 00m-736m under Sundarganj upazila. Dist. Gaibandha. Road ID 132915053</t>
  </si>
  <si>
    <t>Md. Shoheb Hossain Mona, Godown Road, Gaibandha</t>
  </si>
  <si>
    <t>SupRB/Gai/Maint/18-19/W-21.
1. Minor maintenance of 8.0m long Box Culvert on Badiakhali Bridge R&amp;H-Jumarbari Hat GC Road at Chainage 9m 132882001. 2. Minor maintenance of 8.0m long Box Culvert on Badiakhali Bridge R&amp;H-Jumarbari Hat GC Road at Chainage 2662m 132882001. 3. Minor maintenance of 7.0m long Box Culvert on Badiakhali Bridge R&amp;H-Jumarbari Hat GC Road at Chainage 5086m 132882001. 4. Minor maintenance of 31.8m long RCC Girder Bridge on Badiakhali Bridge R&amp;H-Jumarbari Hat GC Road at Chainage 16735m 132882001. 5. Minor maintenance of 6.9 long Box Culvert on Badiakhali Bridge R&amp;H-Jumarbari Hat GC Road at Chainage 3741m 132882001. 6. Minor maintenance of 7.8 long Box Culvert on Badiakhali Bridge R&amp;H-Jumarbari Hat GC Road at Chainage 9453m 132882001. 7. Minor maintenance of 6.4 long Box Culvert on Badiakhali Bridge R&amp;H-Jumarbari Hat GC Road at Chainage 17249m 132882001. 8. Minor maintenance of 66.5m long RCC Girder Bridge on Badiakhali Bridge R&amp;H-Jumarbari Hat GC Road at Chainage 21670m 132882001. under Saghata upazila Dist. Gaibandha.</t>
  </si>
  <si>
    <t xml:space="preserve">1700000.00
</t>
  </si>
  <si>
    <t>SR Traders JV,Shaplapara,Gaibandha Sadar,Gaibandha</t>
  </si>
  <si>
    <t xml:space="preserve"> nadimenterprise.jv2019@gmail.com</t>
  </si>
  <si>
    <t>SupRB/Gai/Maint/8-19/W-22.
1. Minor maintenance of 33.0m long RCC Girder Bridge on Palashbari Upazila H/Q-Fakirhat GC Road at Chainage 9150m 132672001. 2. Minor maintenance of 24.0m long RCC Girder Bridge on Palashbari Upazila H/Q-Fakirhat GC Road at Chainage 8250m 132672001. 3. Minor maintenance of 24.0m long RCC Girder Bridge on Palashbari Upazila H/Q-Fakirhat GC Road at Chainage 10850m 132672001. 4. Minor maintenance of 10.0m long RCC Box Culvert on Palashbari Upazila H/Q-Chattra GC Road via Kishorgari UP office Road at Chainage 5171m 132672004. under Palashbari upazila. Dist. Gaibandha</t>
  </si>
  <si>
    <t xml:space="preserve">800000.00
</t>
  </si>
  <si>
    <t>M/S NADIM ENTERPRISE, Shaplapara,Gaibandha Sadar,Gaibandha</t>
  </si>
  <si>
    <t xml:space="preserve">nirdhi1985@gmail.com
</t>
  </si>
  <si>
    <t>M/S Anjum Enterprise, Sibpur,Gobindogonj, Gaibandha</t>
  </si>
  <si>
    <t>jahangir_alam500@yahoo.com</t>
  </si>
  <si>
    <t>SupRB/Gai/Maint/19-20/W-59
1 Minor maintenance of 7.9m long RCC Box Culvert on Gobindaganj-Mohimagonj Road at Chainage. 5150m. 132302001. 2 Minor maintenance of 10.2m long RCC Box Culvert on Gobindaganj-Mohimagonj Road at Chainage. 11254m. 132302001. under Gobindaganj Upazila. Dist Gaibandha.</t>
  </si>
  <si>
    <t xml:space="preserve">1110000.351
</t>
  </si>
  <si>
    <t xml:space="preserve"> 01/06/2020</t>
  </si>
  <si>
    <t xml:space="preserve"> 05/03/2021</t>
  </si>
  <si>
    <t>M/S SAPON TRADERS, Sadullapur, Gaibandha</t>
  </si>
  <si>
    <t>shafiulislam92@yahoo.com</t>
  </si>
  <si>
    <t>UTMIDP-SADU/GAIB/WR-67
Improvement of Sadullapur-Madargonj GC Road Brack Office - Choto Doulopur Pucca Road via Choto Doulopur GPS Ch.1000-2500m under Sadullapur Upazila Dist Gaibandha Road ID No. 132824061.</t>
  </si>
  <si>
    <t xml:space="preserve"> 19/06/2019</t>
  </si>
  <si>
    <t>Niaz Traders-NNBL JV, 166-167, 4th floor, Al-Razi Complex, Bijoynagar, Purana Paltan, Dhaka-1000.</t>
  </si>
  <si>
    <t>niaznnbl@gmail.com</t>
  </si>
  <si>
    <t>Ghagot/Bridge-01/17-18
Construction of 69.00m R.C.C Long Girder Bridge over Ghagot River at Devid Company Para Ghagot Lake Ch.1000m.</t>
  </si>
  <si>
    <t>Ghagot</t>
  </si>
  <si>
    <t>NN BUILDERS LTD., Al Razi Complex (4th floor, G401-3), 166-67, Shahid Syed Nazrul Islam Sarani, Purana Paltan, Bijoynagar, Dhaka-1000.</t>
  </si>
  <si>
    <t xml:space="preserve">  jahidnnb@gmail.com</t>
  </si>
  <si>
    <t>M/S. Niaz Traders, 154, Motijheel C/A. Masjid Market (2nd Floor), Room No.301-303, Dhaka-1000</t>
  </si>
  <si>
    <t xml:space="preserve">  niaztraders.khan@yahoo.com</t>
  </si>
  <si>
    <t>Niaztraders-NNBL JV, 166-167, 4th floor, Al-Razi Complex, Bijoynagar, Purana Paltan, Dhaka-1000.</t>
  </si>
  <si>
    <t>Ghagot/Bridge-02/17-18
Construction of 69.00m R.C.C Long Girder Bridge over Ghagot River at Shashanghat Ghagot Lake Ch.1800m.</t>
  </si>
  <si>
    <t xml:space="preserve">NN Builders Ltd,                Al Razi Complex (4th floor, G401-3), 166-67, Shahid Syed Nazrul Islam Sarani, Purana Paltan, Bijoynagar, Dhaka-1000.
</t>
  </si>
  <si>
    <t xml:space="preserve">jahidnnb@gmail.com
</t>
  </si>
  <si>
    <t xml:space="preserve">niaztraders.khan@yahoo.com
</t>
  </si>
  <si>
    <t>NNBL JV, 166-167, 4th floor, Al-Razi Complex, Bijoynagar, Purana Paltan, Dhaka-1000.</t>
  </si>
  <si>
    <t>Ghagot/Protection Work-01/17-18
Construction of Slope Protection Work on Ghagot Lake under Gaibandha Pourashava Gaibandha-sadar upazila District Gaibandha.</t>
  </si>
  <si>
    <t>MOZAHAR ENTERPRISE (PVT.) LTD, Haji Hanif Complex (2nd Floor), 12-13, Khanjahan Ali Road, Khulna.</t>
  </si>
  <si>
    <t xml:space="preserve">mozaharenterprisepvtltd@gmail.com
</t>
  </si>
  <si>
    <t xml:space="preserve">  Md. Abdul Halim Mondal,  Gorosthanpara, Gaibandha</t>
  </si>
  <si>
    <t>mdahmondal65@gmail.com</t>
  </si>
  <si>
    <t>Re-Excavation of Ghagot Lake under Gaibandha Sadar Upazila, Dist: Gaibandha.</t>
  </si>
  <si>
    <t>Mohammed Eunus &amp; Brothers (Pvt.) Ltd. A.S Tower (8th Floor), Road-01, Plot-553, Hill View R/A P.S: Panchlaish, Chittagong</t>
  </si>
  <si>
    <t>IPCP/GAIB/SADUL/C/19-20/1.01
1. a. Excavation of Noleya Rivaer 2nd part at Ch.0.00-4222.00m. b. Construction of Reference Line Considering 9 Nos. of 30.00m Length &amp; c. Construction of TBM Considering 250mm x 250mm under Bhatgram Union Sadaullapur Upazila. Dist Gaibandha.</t>
  </si>
  <si>
    <t>MAQ-JV, House # 454(2nd Floor), Road # 31, New DOHS, Mohakhali, Dhaka-1206</t>
  </si>
  <si>
    <t>maqarcjv@gmail.com</t>
  </si>
  <si>
    <t>CW-51a/RCIP/GBD
1.Improvement of Madargonj GC - Laximpur GC Road via Kantanagar Road at Ch.00m to10443m Under Sadallapur Upazila. Dist. Gaibandha. Road ID 132822013. &amp; 2.Improvement of Kunjo Mohipur Uttor Para - Palashbari Boarder Via Idilpur U.P Office at Ch.00m - 5370m Under Sadallapur Upazila. Dist. Gaibandha. Road ID.132823019. Total Cost of Salvage Materials Tk. 1640599.00.</t>
  </si>
  <si>
    <t>MAQ ENGINEERING LTD, MAQ Josna View, 17, west Nakhalpara, Tejgaon, Dhaka</t>
  </si>
  <si>
    <t>maqengltdbd@gmail.com</t>
  </si>
  <si>
    <t xml:space="preserve">ARC CONSTRUCTION COMPANY, 6/19, Block-E, Lalmatia, Mohammadpur, Dhaka-1207 </t>
  </si>
  <si>
    <t>infoarc@arcconstructionbd.com</t>
  </si>
  <si>
    <t>MAQ ENGINEERING LTD. MAQ Josna View, 17, west Nakhalpara, Tejgaon, Dhaka.</t>
  </si>
  <si>
    <t>CW-17a/RCIP/GBD
1.Improvement Work of Kamdia GCUZR-Birat GC Road.at Ch-00m-9970m.Under Upazila-Gobindagonj. Dist-Gaibandha. Road ID 132302011. 2.Improvement of Bogra-Rangpur City road - Nakai hat via Talukkanupur Road from Ch.0000-9271km Upazila-Gobindagonj. Dist-Gaibandha. Road ID. 132302012. 3.Improvement of Shakahar UP - Fulpukuria Bazar Road at.Ch.00-5280m Under Upazila Gobindagonj. Dist. Gaibandha. Road ID. 132303002. 4.Improvement of Dakbangla hat - Jumaerbari Up road at Ch 0.00-4975.00 m under Saghata Upazila. District Gaibandha. Road ID. 132883011. Total Cost of Salvage Materials Tk. 4767587.00</t>
  </si>
  <si>
    <t>HTBL-CCC JV, House: 227/3, West Dhanmondi, Road No: 19 (Old), Dhaka-1209</t>
  </si>
  <si>
    <t>htbl_cccjv@gmail.com</t>
  </si>
  <si>
    <t>CW-17b/RCIP/GBD
1.Improvement of Bonarpara GC-Katucha hat R&amp;H Rd. road at Ch. 0.00-6421.00 m under Saghata Upazila. Dist Gaibandha. Road ID 132882006. 2.Improvement of Road From Betkapa UP office-Haritala hat via Muraripur Road.at Ch000km-3150km.Under Palashbari Upazila. Dist Gaibandha. Road ID.132673014. 3.Improvement of Dholbanga Bazar at Zillbandha-Pabnapur UP office Road at Ch000km-5490km.Under Palashbari Upazila. Dist Gaibandha. Road ID.132673005. 4.Improvement of Dublagari NHW - Dholbanga GC Road via Amlagagachi GC.t Ch. 3017m - 10362m under Palashbari upazila. District Gaibandha. Road ID.132672010. Total Cost of Salvage Materials Tk. 2080532.00</t>
  </si>
  <si>
    <t xml:space="preserve">222948870.77
</t>
  </si>
  <si>
    <t xml:space="preserve">28.10.19
</t>
  </si>
  <si>
    <t xml:space="preserve">31.3.21
</t>
  </si>
  <si>
    <t>Hassan Techno Builders Ltd., Punam Palace, Holding No: 464, 1st Kandirpar, Badurtala, Adarsha Sadar, Comilla, PO: 3500</t>
  </si>
  <si>
    <t>hassanbuildersltd@gmail.com</t>
  </si>
  <si>
    <t xml:space="preserve">  confidence_2015@yahoo.com</t>
  </si>
  <si>
    <t>Muhammad Aminul Haque (Pvt.) Ltd. - Md. Abdul Latif Hakkani (JV) Bridge Road, Gaibandha Sadar, Gaibandha-5700</t>
  </si>
  <si>
    <t>mahpl.alh.jv@gmail.com</t>
  </si>
  <si>
    <t>CW-51b/RCIP/GBD
01.Improvement of Dariapur-Laxmipur Road at Ch 00m to 7254m under Sadar Upazila. Road ID 132242004 &amp; 02.Improvement of Sundargonj- Materhat G.C FRA Road at Ch 1400m to 7140m &amp; 10092 m to 18940m under Sundarganj Upazila Road ID 132912005
Total Cost of Salvage Materials Tk.4271389.00</t>
  </si>
  <si>
    <t xml:space="preserve">132895173.10
</t>
  </si>
  <si>
    <t xml:space="preserve">15.7.2020
</t>
  </si>
  <si>
    <t xml:space="preserve">19.1.22
</t>
  </si>
  <si>
    <t xml:space="preserve">  Muhammad Aminul Haque (Pvt.) Ltd., Stadium Para, Par-Naogaon, Naogaon</t>
  </si>
  <si>
    <t xml:space="preserve">  Latifhakkani@yahoo.com</t>
  </si>
  <si>
    <t xml:space="preserve">Md.Amirul Islam Bablu, Saghata, gaibandha
</t>
  </si>
  <si>
    <t>amirul1958@gmail.com</t>
  </si>
  <si>
    <t>TULO/GBD/W-02.1
Construction of Mather Hat Union Land Office under Palashbari Upazila Dist Gaibandha.</t>
  </si>
  <si>
    <t>United Enterprise, Sadar, Gaibandha</t>
  </si>
  <si>
    <t>unitedenterprise1960@gmail.com</t>
  </si>
  <si>
    <t>TULO/GBD/W-01.1
Construction of Tulshighat Union Land Office under Sadar Upazila Dist Gaibandha.</t>
  </si>
  <si>
    <t>Unique Enterprise, Sadar, Gaibandha</t>
  </si>
  <si>
    <t>uniqueenterprise18gb@gmail.com</t>
  </si>
  <si>
    <t>TULO/GBD/W-07
Construction of Katlamari Union Land Office under Fulchari Upazila Dist Gaibandha.</t>
  </si>
  <si>
    <t>SSL- JV, Planners Tower(16th Floor), 13/A, Sonargaon Road, Dhaka-1000.</t>
  </si>
  <si>
    <t xml:space="preserve"> ssludayanjv@gmail.com</t>
  </si>
  <si>
    <t>Construction of 273.00m Long Prestressed Girder Bridge over Katakhali River on Barokona FRB-Bangabari Kheya Ghat Road at ch.5000m. Road ID No. 132883003 Under Saghata Upazilla Dist. Gaibandha. Package No. :GAI,W-20</t>
  </si>
  <si>
    <t>Nine Bridge</t>
  </si>
  <si>
    <t xml:space="preserve">187498506.00
</t>
  </si>
  <si>
    <t>Starlite Services Limited, Planners Tower(16th Floor), Suit No: 8-11,13/A, Sonargaon Road, Dhaka-1000.</t>
  </si>
  <si>
    <t>info@starlitebd.com</t>
  </si>
  <si>
    <t xml:space="preserve">  M/S Udayan Builders,  Dhaka Trtade Centre,Level #15, Block # H 99 Kazi Nazrul Islam Avenue, Kawran Bazar C/A, Dhaka-1215</t>
  </si>
  <si>
    <t>udayanbuild@gmail.com</t>
  </si>
  <si>
    <t>jahidnnb@gmail.com</t>
  </si>
  <si>
    <t>Extension of Approach Road and slope protection work for 273.00m long PC Girder Bridge over katakhali river on Barokona FRB - Bangabari kheya ghat Road at Ch 5000m ID No. 132883003 under Saghata Upazila District. Gaibandha.</t>
  </si>
  <si>
    <t>Rafiq Construction Co. (Pvt.) Ltd., 18/1 Nayapaltan Dhaka-1000</t>
  </si>
  <si>
    <t>PD/CLBUURP/W-340
Construction of 20.00m Long RCC Girder Bridge on Gunvary GC-Badiakhali R&amp;H Road over Goraimary Bill at ch.200m. Road ID 132212002</t>
  </si>
  <si>
    <t>Purakaushal Projukti Ltd. House # C-10, Road # 4 Banasree, Rampura, Dhaka-1219</t>
  </si>
  <si>
    <t>PD/CLBUURP/W-336
Construction of 96.00 m Long PC Girder Bridge on Sudargonj Ramdakua Mohila Bazar Road-Ponchanon Madrasha at Ch.320m under Sundarganj upazila. Dist. Gaibandha</t>
  </si>
  <si>
    <t>ALH-(JV), Bridge Road,Gaibandha</t>
  </si>
  <si>
    <t>alhrsl500@gmail.com</t>
  </si>
  <si>
    <t>LGED/SSWRDP PHASE-2/BD-P98/2019-20/45182
a. Part-A. Construction of Regulator at ch.1840 km emb.. b. Part-B. Construction of WMCA Office Building. c. Part-C. Electric Work of WMCA Office Building. d. Part-D. Supply of Furniture of WMCA Office Building of Nilkuthi Bhangamore Sub-Project. SP ID-45182. under Upazila Saghata. District. Gaibandha. (2nd Call)</t>
  </si>
  <si>
    <t>SSWRDP-2</t>
  </si>
  <si>
    <t>01.09.2020</t>
  </si>
  <si>
    <t>09.03.22</t>
  </si>
  <si>
    <t xml:space="preserve">Latifhakkani@yahoo.com
</t>
  </si>
  <si>
    <t>RSL Enterprise, Bridge Road, Gaibandha, PO: 5700</t>
  </si>
  <si>
    <t xml:space="preserve">rslenterprise87@yahoo.com
</t>
  </si>
  <si>
    <t>LGED/SSWRDP PHASE-2/BD-P98/2019-20/23092
a. Construction of WMCA Office Building. b. Electric Work of WMCA Office Building. c. Supply of Furniture of WMCA Office Building of Pachabasta-Tenachira Sub-Project. SP No. 23092. under Upazila Saghata. Dist. Gaibandha</t>
  </si>
  <si>
    <t>29.12.20</t>
  </si>
  <si>
    <t>Ms BB Traders Sadullapur, Gaibandha</t>
  </si>
  <si>
    <t>msmaficonstruction@gmail.com</t>
  </si>
  <si>
    <t xml:space="preserve"> PRO/GAI/SAD/UNR/19-20/W- 71
Improvement of Bhatgram UP office Jamalpur Bazar Road at Ch 00m-2000m Under UpazilaSadullapur. District Gaibandha. Road id 132823004</t>
  </si>
  <si>
    <t>PROVATi</t>
  </si>
  <si>
    <t>18.05.2020</t>
  </si>
  <si>
    <t>28.05.2021</t>
  </si>
  <si>
    <t>M/S Mafi Construction Sadullapur, Gaibandha</t>
  </si>
  <si>
    <t>Ms BB Traders, Mohuripara, Gaibandha Sadar, Gaibandha</t>
  </si>
  <si>
    <t xml:space="preserve">tradersm11@yahoo.com
</t>
  </si>
  <si>
    <t>Md. Jakir Hossain, Gaibandha</t>
  </si>
  <si>
    <t>jakir1050@yahoo.com</t>
  </si>
  <si>
    <t>Improvement of Bituminous carpeting Road on Gatia H/O Taibor Master-Chitholia H/O Mahatab Member Road at Ch. 0.00m - 800m under Saghata upazila District- Gaibandha. Road ID- 132885163</t>
  </si>
  <si>
    <t>15.04.2019</t>
  </si>
  <si>
    <t>10.02.2021</t>
  </si>
  <si>
    <t>PRO/GAI/GAI-S/UNR/18-19/W- 06
Improvement of Bituminous carpeting Road on Pulbandi Bazar-Ramchandrapur UP Office via Boali UP Office &amp; Gonirjan Bridge Road at Ch. 3600m - 4150m &amp; 4496m - 7600m under Gaibandha Sadar upazila District- Gaibandha. Road ID- 132243029</t>
  </si>
  <si>
    <t>06.05.2019</t>
  </si>
  <si>
    <t xml:space="preserve"> PRO/GAI/SAD/UNR/19-20/W- 68
Improvement of Naldanga GC-Ramzibon UP office Road at Ch 1500m-2500m Under Upazila. Sadullapur. District. Gaibandha. Road ID.132823009</t>
  </si>
  <si>
    <t>08.06.2021</t>
  </si>
  <si>
    <t>PRO/GAI/SAD/UNR/19-20/W- 72
Improvement of Dholvanga-Mohipur Bazar Road at Ch 00m-1000m Under Upazil.Sadullapur. District. Gaibandha. Road ID. 132823015</t>
  </si>
  <si>
    <t>MD. SAHID RANA-JV,Pearapur,Boali,Gaibandha Sadar,Gaibandha</t>
  </si>
  <si>
    <t>shahidrana.jv@gmail.com</t>
  </si>
  <si>
    <t>PRO/GAI/GAI-S/UNR/20-21/W-136
Improvement of Pulbandhi Bazar- Ramchandrapur UP Office via Boali UP Office &amp; Gonirjan Bridge Road. Ch 7627m-8057m Under Upazila Sadar District Gaibandha</t>
  </si>
  <si>
    <t>24.11.2020</t>
  </si>
  <si>
    <t>23.11.2021</t>
  </si>
  <si>
    <t>MD SAHID RANA, Pearapur,Boali,Gaibandha Sadar,Gaibandha</t>
  </si>
  <si>
    <t xml:space="preserve">sahidrana1984@gmail.com
</t>
  </si>
  <si>
    <t>Md. Touhidul Islam, Gotia, Saghata, Gaibandha.</t>
  </si>
  <si>
    <t xml:space="preserve">islammdtouhidul8@gmail.com
</t>
  </si>
  <si>
    <t>Md. Shamim Ahammed Mondal(JV),Gotia Shaghata Gaibandha</t>
  </si>
  <si>
    <t>samsr.jv@gmail.com</t>
  </si>
  <si>
    <t>PRO/GAI/SAG/UNR/20-21/W-135
Improvement of Bhangamore Bazar - Schoolm Bazar - Padumshahar UP Road. Road Ch 3526m-6386m Under Upazila Saghata Districr Gaibandha.</t>
  </si>
  <si>
    <t>25.11.2020</t>
  </si>
  <si>
    <t>24.11.2021</t>
  </si>
  <si>
    <t>SR Traders , Gaibanhda</t>
  </si>
  <si>
    <t>Md. Shamim Ahammed Mondal,Gotia Shaghata Gaibandha</t>
  </si>
  <si>
    <t>ahmmed26@gmail.com</t>
  </si>
  <si>
    <t>Gazipur</t>
  </si>
  <si>
    <t xml:space="preserve">SHAHIDULLAH ENTERPRISE, RAJARAMPUR, BHAWAL RAJBARI, SREEPUR, GAZIPUR. </t>
  </si>
  <si>
    <t>ms.shahidullahenterprise@yahoo.com</t>
  </si>
  <si>
    <t>Widening of Rajendrapur-BK Bari Road from Ch. 00m -2400m Gazipur-S Road ID 333304063</t>
  </si>
  <si>
    <t>GoBM</t>
  </si>
  <si>
    <t>21/10/2020</t>
  </si>
  <si>
    <t>27/02/2021</t>
  </si>
  <si>
    <t>F AND F BUILDERS, Vill: Panboraid PO. Kapasia, Durgapur, PS. Kapasia, District: Gazipur</t>
  </si>
  <si>
    <t>fandfbuilders2019@gmail.com</t>
  </si>
  <si>
    <t>Widening of Rajendrapur-BK Bari Road from Ch. 2400m -4200m Gazipur-S Road ID 333304063</t>
  </si>
  <si>
    <t>21/02/2021</t>
  </si>
  <si>
    <t>Widening of Bhabanipur-Madhapara Paragon poultry Road from Ch. 00m - 1970m Gazipur-S Road ID 333304075</t>
  </si>
  <si>
    <t>29/11/2020</t>
  </si>
  <si>
    <t>M/S. R.M.Enterprise, 259 East Kazipara, Road No.09, Mirpur, Dhaka.</t>
  </si>
  <si>
    <t>kwosaralam73@gmail.com</t>
  </si>
  <si>
    <t>Periodic Maintenance of Khundia Mohalghat-Kalni Khan Bari Road from Ch. 1535m - 2850m. Gazipur-S Road ID 333304031</t>
  </si>
  <si>
    <t>5/1/20210</t>
  </si>
  <si>
    <t>M/s Jashim Enterprise, Chandana Chowrasta,Gazipur</t>
  </si>
  <si>
    <t>msjashimenterprise17@gmail.com</t>
  </si>
  <si>
    <t>Rehabilitation of Rajendrapur-Mirzapur Road from Ch. 4000m -4380m. Gazipur-S Road ID 333302005</t>
  </si>
  <si>
    <t>M/S S.A Builders, Chan Mia Market, Chandona Chowrasta, Joydebpur, Gazipur</t>
  </si>
  <si>
    <t>mssabuilders939@gmail.com</t>
  </si>
  <si>
    <t>Periodic Maintenance of Amtali-Khoundia via Marta Road from Ch. 00m-751m Gazipur-S Road ID 333304049</t>
  </si>
  <si>
    <t>27/12/2021</t>
  </si>
  <si>
    <t>Super Power Engineering, H# 246, R#19(old) West Dhanmondi, Dhaka</t>
  </si>
  <si>
    <t>superpowerengineering@gmail.com</t>
  </si>
  <si>
    <t xml:space="preserve">Periodic Maintenance of Kaliakoir College R&amp;H- Boriabaha via Bordal Road from Ch. 184m - 2237m Road ID No. 333324044 Under Upazila Kaliakoir </t>
  </si>
  <si>
    <t>100% Work done</t>
  </si>
  <si>
    <t>Periodic Maintenance of Fulbaria UP Paburiachala Bazar Road from Ch. 2880m- 5070m Kaliakoir Road ID 333323003</t>
  </si>
  <si>
    <t>21/1/2021</t>
  </si>
  <si>
    <t>M/S Rafiq Enterprise,  House-259. Block-c, ward-04, Bangnahati, Sreepur,Gazipur</t>
  </si>
  <si>
    <t>ms.rafiqenterprise15@gmail.com</t>
  </si>
  <si>
    <t>Rehabilitation of NHW Shamsuddin Spining Mills to Kashempur Union Border Creative Industry Road from Ch. 600m -1060m Kaliakoir Road ID 333324095</t>
  </si>
  <si>
    <t>27/2/2021</t>
  </si>
  <si>
    <t>Nishi Tech Enterprise, House-18/20 ,Road-12 ,Block-L South Banshree ,Khilgaon,Dhaka-1219</t>
  </si>
  <si>
    <t>ntenterprise87@gmail.com</t>
  </si>
  <si>
    <t>Periodic Maintenance of Talchala Bazar - Fulbaria UP Road from Ch. 3000m- 6000m. Kaliakoir Road ID 333323004</t>
  </si>
  <si>
    <t>M/S C.H. ENTERPRISE,  BARA KOEIR, PUBAIL, JOYDEBPUR, GAZIPUR.</t>
  </si>
  <si>
    <t>chenterprise0@gmail.com</t>
  </si>
  <si>
    <t>Rehabilitation of R.E.B- Mazukhan Road from Ch. 1552m- 2351m. Kaliakoir Road ID 333324061</t>
  </si>
  <si>
    <t>M/S. Vai Vai Enterprise, Kalmegha, Sakhipur, Tangail</t>
  </si>
  <si>
    <t>msvaivaienterprise81@gmail.com</t>
  </si>
  <si>
    <t>Rehabilitation of Barak Market- Golachipa via Kathaltoly Road from Ch. 00m-1305m. Kaliakoir Road ID 333325082</t>
  </si>
  <si>
    <t>28/2/2021</t>
  </si>
  <si>
    <t>M/S A. H Traders, Chokkar, Joydebpur, Gazipur</t>
  </si>
  <si>
    <t>ms.ahtraders15@gmail.com</t>
  </si>
  <si>
    <t>Periodic Maintenance of Dong Bangla Dying Dakhin para Road from Ch. 00m-1000m. Kaliakoir Road ID 333324123</t>
  </si>
  <si>
    <t>M/S Noor Construction,  House#19, Chandra, Kaliakoir, Gazipur</t>
  </si>
  <si>
    <t>noorconamin@yahoo.com</t>
  </si>
  <si>
    <t>Periodic Maintenance of R&amp;H Hobuarchala Bottola Nalua Bazar via Goshaibari GPS road from Ch. 00m- 1021m. Kaliakoir Road ID 333324127</t>
  </si>
  <si>
    <t>M/S J.D.S International, Kamaria, Vawal Baria, Gazipur Sadar, Gazipur.</t>
  </si>
  <si>
    <t>ms.jdsinternational15@gmail.com</t>
  </si>
  <si>
    <t>Periodic Maintenance of Bangobondhu Film City Link Road at Sofipur Bazar- Andermanik Road from Ch. 00m-350m &amp; 00m - 155m. Kaliakoir Road ID 333324035</t>
  </si>
  <si>
    <t>Anika Enterprise, Newaz Market, Shimoltoly, Gazipur.</t>
  </si>
  <si>
    <t>anika.enterprise46@yahoo.com</t>
  </si>
  <si>
    <t>Widening of Mazukhan Bazar - Vannara Road from Ch. 850m- 1913m. Kaliakoir Road ID 333325029</t>
  </si>
  <si>
    <t>Widening of Kaliakoir Fulbaria R&amp;H Borochala - Borochala Village Delwar Hossain house Road from Ch. 00m - 320m. Kaliakoir Road ID 333325321</t>
  </si>
  <si>
    <t>M/S. Adorsha Enterprise, Suruj Road, Sabalia, Tangail.</t>
  </si>
  <si>
    <t>adorsha.enterprise@gmail.com</t>
  </si>
  <si>
    <t>Emergency Maintenance of Safipur GC (NHW) - Boraibari GC Road at Different Chainages from Ch. 2500m - 9270m (Road ID No: 333322002) Under Upazila: Kaliakoir</t>
  </si>
  <si>
    <t>M/S Ruhul Traders, Gararon,Sreepur,Gazipur</t>
  </si>
  <si>
    <t>ms.ruhultraders19@gmail.com</t>
  </si>
  <si>
    <t>Emergency Maintenance of Fulbaria UP - Paburiachala Bazar Road at Different Chainages from Ch. 00m - 2000m (Road ID No: 333323003) Under Upazila: Kaliakoir</t>
  </si>
  <si>
    <t>M/S A.N.S Construction, Khatia,kumun,Joydebpur,Gazipur</t>
  </si>
  <si>
    <t>ms.ansconstruction@gmail.com</t>
  </si>
  <si>
    <t>Emergency Maintenance of Boliadi Bazar (R&amp;H) - Chandabaha GC Road at Different Chainages from Ch. 00m - 3500m (Road ID No: 333322003) Under Upazila: Kaliakoir</t>
  </si>
  <si>
    <t>Emergency Maintenance of Boardghar (R&amp;H) - Chandabaha G.C Road at Different Chainages from Ch. 5000m - 15350m (Road ID No: 333322007) Under Upazila: Kaliakoir</t>
  </si>
  <si>
    <t>M/S Megha Construction, Chandpur,Vawal Chandpur,Kapasia, Gazipur</t>
  </si>
  <si>
    <t>ms.meghaconstruction19@gmail.com</t>
  </si>
  <si>
    <t>Emergency Maintenance of NHW Mowchak - Fulbaria GC Road at Different Chainages from Ch. 00m - 2050m (Road ID No: 333322005) Under Upazila: Kaliakoir.</t>
  </si>
  <si>
    <t>SHAHERA ENTERPRISE,   MIRZAPUR BAZAAR, JOYDEBPUR, GAZIPUR.</t>
  </si>
  <si>
    <t>shahera.enterprise@yahoo.com</t>
  </si>
  <si>
    <t>Periodic Maintenance of Maintenance of Kaliganj GC-Ulukhola GC Rd. via Panjora Bazar from Ch.1950m - 2950m &amp; 6900m - 7800m Road ID No. 333342010 under Upazila Kaliganj.</t>
  </si>
  <si>
    <t>M/S Afrath Enterprise,   Baroibari, Kaliakair, Gazipur</t>
  </si>
  <si>
    <t>ms.afrathenterprise15@gmail.com</t>
  </si>
  <si>
    <t>Widening of Mukterpur UP- Noapara Bazar Road via Jelapara Road from Ch. 3130m -5450m Kaliganj Road ID 333343020</t>
  </si>
  <si>
    <t>21/2/2021</t>
  </si>
  <si>
    <t>M/S ROKEYA AINUDDIN CONSTRUCTION, West Joydebpur, Gazipur Sadar, Gazipur.</t>
  </si>
  <si>
    <t>ms.rokeyaainuddincons2019@gmail.com</t>
  </si>
  <si>
    <t>Widening of Nagori Up H/Q-Nawtana Bazar RHD Rd. Petrobangla Kamta Gas Field from Ch. 00m -900m &amp; 1900m -2816m Kaliganj Road ID 333343006</t>
  </si>
  <si>
    <t>M/S Bepari Traders, H#-13.R#-02.Sec#-03.Uttra</t>
  </si>
  <si>
    <t>sbapari.1964@gmail.com</t>
  </si>
  <si>
    <t>Rehabilitation of Ulukhola Rayerdia road - Talia Masjid Road from Ch. 00m -1116m Kaliganj Road ID 333344118</t>
  </si>
  <si>
    <t>Revision Ongoing</t>
  </si>
  <si>
    <t>Periodic Maintainance of Sawraid - Taraganj GC Road - Rathura H/O Hawya via Demra H/O Faruk Road from Ch. 00m-2130m Kaliganj Road ID 333344134</t>
  </si>
  <si>
    <t>M/S Rahman Brothers, Dhaluarchar, Polash, Narsingdi</t>
  </si>
  <si>
    <t>rahmanbrothers.polash@gmail.com</t>
  </si>
  <si>
    <t>Periodic Maintainance of Jamalpur-Jangalia GC road Near the F/C-Baghmarpara Road from Ch. 750m-2050m Kaliganj Road ID 333344026</t>
  </si>
  <si>
    <t>M/S. Rony Construction, K 152/1, West Joydebpur, Gazipur.</t>
  </si>
  <si>
    <t>msronyconstruction@gmail.com</t>
  </si>
  <si>
    <t>Periodic Maintainance of Bakterpur UP St.from Berua Kanon Market-Mohani Bazar via Fuldi Bazar Road from Ch. 00m-825m Kaliganj Road ID 333343013</t>
  </si>
  <si>
    <t>Periodic Maintenance of Kaliganj Jangalia Rd. H/O Motaher Hossain (Secretary) Road from Ch. 00m - 271m (Road ID 333345036) Under Upazila: Kaliganj, District: Gazipur.</t>
  </si>
  <si>
    <t>Tender Live</t>
  </si>
  <si>
    <t>M/S. Nurjaahan Enterprise, Vogra, Chandona, Chowrasta, Gazipur Sadar, Gazipur.</t>
  </si>
  <si>
    <t>nurjaahanenterprise@gmail.com</t>
  </si>
  <si>
    <t>Periodic Maintenance of Gorshabo Bazar-Goni Chairman Market Dhakkhingaon Road from Ch.00m - 1550m Road ID No. 333364006 under Upazila Kapasia.</t>
  </si>
  <si>
    <t>23/3/2020</t>
  </si>
  <si>
    <t>Periodic Maintenance of Ranigonj-Sawrait GC Road from Ch. 00m - 3400m Kapasia Road ID 333362010</t>
  </si>
  <si>
    <t>M/S. Nafisa Enterprise,   Bagnibari, Birulia, Savar, Dhaka-1348</t>
  </si>
  <si>
    <t>nafisaenterprise27@gmail.com</t>
  </si>
  <si>
    <t>Periodic Maintenance of Chandun-Ghatkuri Bazar Via Coat Bazalia Bazar Road from Ch. 647m - 2500m &amp; 4300m-5000m Kapasia Road ID 333364029</t>
  </si>
  <si>
    <t>27/1/2021</t>
  </si>
  <si>
    <t>M/S MEEM TRADEIMPEX, BOALI, KALIGANJ, GAZIPUR.</t>
  </si>
  <si>
    <t>meem.tradei@yahoo.com</t>
  </si>
  <si>
    <t>Periodic Maintenance of Taragonj Bazar-Geeghat Via Rayerbari Road from Ch. 00m - 616m &amp; 706m - 1195m Kapasia Road ID 333364068</t>
  </si>
  <si>
    <t>M/S Nuru Enterprise, Kapasia Bazar, Kapasia, Gazipur.</t>
  </si>
  <si>
    <t>ms.nuruenterprise16@yahoo.com</t>
  </si>
  <si>
    <t>Periodic Maintenance of Barjana-Pabur Road from Ch. 2860m - 4350m Kapasia Road ID 333364020</t>
  </si>
  <si>
    <t>Periodic Maintenance of Razabari GC-Chandpur Union HQ Road from Ch. 00m - 1355m Kapasia Road ID 333363019</t>
  </si>
  <si>
    <t>M/S J A TRADERS, Harua College Road Kishoreganj.</t>
  </si>
  <si>
    <t>msjatraders@yahoo.com</t>
  </si>
  <si>
    <t>Periodic Maintenance of Naliatacki-Halukaid Road from Ch. 00m -3950m. Sreepur Road ID 333864009</t>
  </si>
  <si>
    <t>Hamid Khurshed Bachchu JV, Volashar, Kapasia, Gazipur</t>
  </si>
  <si>
    <t>hamidkhorshedbachchujv@yahoo.com</t>
  </si>
  <si>
    <t>Periodic Maintenance of Goshinga GC-Rajabari GC Road from Ch. 7250m - 8500m. Sreepur Road ID 333862010</t>
  </si>
  <si>
    <t>Hamid Builders, Volashar, Kapasia, Gazipur.</t>
  </si>
  <si>
    <t>builders.hamid@yahoo.com</t>
  </si>
  <si>
    <t>M/S Khorshed Enterprise,  Trimohoni Bazar, Post:- Marua, Upazilla :- Kapasia Gazipur, Dhaka, Bangladesh.</t>
  </si>
  <si>
    <t>mskhurshedenterprise@yahoo.com</t>
  </si>
  <si>
    <t>M/S Batcho Enterprise, Sreepur Bazar, Sreepur, Gazipur-1740</t>
  </si>
  <si>
    <t>msbachchuenterprise@gmail.com</t>
  </si>
  <si>
    <t>Mysha Traders-Prova Enterprise (J.V.), 479, South Goran, Dhaka-1219</t>
  </si>
  <si>
    <t>myshaprova.jv2020@gmail.com</t>
  </si>
  <si>
    <t>Widening of Gazipur GC-Kachina Bazar RHD via Sailat Bazar Road from Ch. 00m -4000m. Sreepur Road ID 333862020</t>
  </si>
  <si>
    <t>PROVA ENTERPRISE, 479, South Goran, Dhaka-1219</t>
  </si>
  <si>
    <t>provaent0169@gmail.com</t>
  </si>
  <si>
    <t>Ahad Nur Enterprise, Vill- Latifpur, Post - Kaliakoir, Kaliakoir, Gazipur.</t>
  </si>
  <si>
    <t>ahadnurenterprise@yahoo.com</t>
  </si>
  <si>
    <t>Rehabilitation of 1.50mX1.50m RCC Box Culvert on NHW Shamsuddin Spining Mills to Kashempur Union Border Creative Industry Road at Ch. 608m Kaliakoir Road ID 333324095</t>
  </si>
  <si>
    <t>22/1/2021</t>
  </si>
  <si>
    <t>Periodic Maintenance of Goshinga GC - Bormi Bazar GC Road from Ch. 00m - 5670m. (Road ID No: 333862012) Under Upazila: Sreepur, District: Gazipur.</t>
  </si>
  <si>
    <t>Tender will be received on 11/01/2021</t>
  </si>
  <si>
    <t xml:space="preserve">Aymon Traders, 54/2, Purbo Chandona, Gazipur Sadar, Gazipur. 
</t>
  </si>
  <si>
    <t>ms.aymontraders51@gmail.com</t>
  </si>
  <si>
    <t>Rehabilitation of Maizpara - Baldighat Road from Ch. 00m - 800m (Road ID No: 333864013) Under Upazila: Sreepur, District: Gazipur.</t>
  </si>
  <si>
    <t>NOA Issued</t>
  </si>
  <si>
    <t>M/S Zaman Enterprise, Isapura, Shum Natun Bazar, Kaliganj, Gazipur</t>
  </si>
  <si>
    <t>ms.zamanenterprise15@gmail.com</t>
  </si>
  <si>
    <t>Rehabilitation of 1 nos. 1.00mx1.00m &amp; 7 nos. 0.60mx0.60m Drainage culvert at Ch. 322m 527m 575m 716m 754m 845m &amp; 1033m respectively on Barek Market- Golachipa via Kathaltoli Road Kaliakoir Road ID 333325082</t>
  </si>
  <si>
    <t>M/S DOEL ENTERPRISE, Paschim Bhuapur, Bhuapur,Tangail.</t>
  </si>
  <si>
    <t>msdoele83@gmail.com</t>
  </si>
  <si>
    <t>Rehabilitation of 2.00mX2.00m RCC Box Culvert on Jamalpur GC - Fuldi Bazar RHD road via Dokhinbag road at Ch. 1050m Kaliganj Road ID 333342008</t>
  </si>
  <si>
    <t>MS IVA ENTERPRISE, Sanaullah, Barapusha, Bhawal, Chandpur, Kapasia, Gazipur.</t>
  </si>
  <si>
    <t>ms.ivaenterprise14@gmail.com</t>
  </si>
  <si>
    <t>Rehabilitation of 4.00mx4.00m RCC Box Culvert on Ghorshabo-Sonmania Bazar Road at Ch. 500m. Kapasia Road ID 333365088</t>
  </si>
  <si>
    <t>M/S Amran Traders, Jamalpur,Vawal Jamalpur,Kaliganj,Gazipur</t>
  </si>
  <si>
    <t>ms.amrantraders18@gmail.com</t>
  </si>
  <si>
    <t>Rehabilitation of 4.00mx4.00m RCC Box Culvert on Toke Union HQ - Pachua Bazar Road at Ch. 2200m. Kapasia Road ID 333363020</t>
  </si>
  <si>
    <t>M/S. Tihas Enterprise, Teli para,Chandana,Gazipur.</t>
  </si>
  <si>
    <t>egp.tihasenterprise18@yahoo.com</t>
  </si>
  <si>
    <t>Rehabilitation of 4.00mx4.00m RCC Box Culvert on Kapasia - Surjanarayanpur Bazar Road at Ch. 2400m. Kapasia Road ID 333364012 (2nd Call)</t>
  </si>
  <si>
    <t>17/3/2021</t>
  </si>
  <si>
    <t>M/S KALIGANJ TRADERS, TUMULIA, KALIGANJ, GAZIPUR.</t>
  </si>
  <si>
    <t>ms.kaligonjtraders@yahoo.com</t>
  </si>
  <si>
    <t>Rehabilitation of 3.00mx3.00m RCC Box Culvert on Manik Bazar- Charmonohardi - Sonmania Bazar Road Connecting at Ch. 1150m. Kapasia Road ID 333365114</t>
  </si>
  <si>
    <t>M/S ABIR ENTERPRISE, Rawtkana, Kapasia Bazar, Kapasia, Gazipur.</t>
  </si>
  <si>
    <t>ms.abirenterprise1976@gmail.com</t>
  </si>
  <si>
    <t>Rehabilitation of Box Culvert Replacement of Top Slab on Kapasia Upazila HQ Hospital More-Rayed GC Via Dordoria Bazar Road at Ch. 11500m Kapasia Road ID 333362012</t>
  </si>
  <si>
    <t>Rehabilitation of Box Culvert Replacement of Top Slab on Rayed Union HQ-Dulalpur Bazar via Miar Bazar from Ch. 12050m Kapasia Road ID 333363001</t>
  </si>
  <si>
    <t>Emergency Rehabilitation of 1 no single vent 4.3m x 5.0m RCC Box Culvert on Sreepur UZHQ - Kapasia UZHQ Road at Ch. 4000m Under Upazila Sreepur District Gazipur.Road ID 333862007</t>
  </si>
  <si>
    <t xml:space="preserve">M/S Dhiman Construction, 163, Shopping Centre (3rd floor), South Avenue, Gulshan-1, Dhaka-1212. </t>
  </si>
  <si>
    <t>khokachairman@gmail.com</t>
  </si>
  <si>
    <t>Rehabilitation of Kapasia GC ( Korim Mill Bazer) - Monohordi UZH/Q (Kapasia part) Road from Ch. 2900 - 12200m under Kapasia Upazila, District: Gazipur. ( Road ID No. 333362003)</t>
  </si>
  <si>
    <t>Time Extended</t>
  </si>
  <si>
    <t xml:space="preserve">M/S SHANTA ENTERPRISE, Shibpur, Narsingdi </t>
  </si>
  <si>
    <t>shantaenterprise74@gmail.com</t>
  </si>
  <si>
    <t>Rehabilitation of Bormi GC - Jaina Bazar RHD Via Kawraid UPC from Ch. 4450 - 19150m Under Sreepur Upazila, District: Gazipur. (Road ID No 333862008)</t>
  </si>
  <si>
    <t>Rehabilitation of Kaliakoir G.C (R&amp;H) - Vowel Mirzapur G.C. Via Boraibari Road from Ch. 6700 - 15330m under Kaliakoir Upazila, District Gazipur. (Road ID No 333322008)</t>
  </si>
  <si>
    <t>25/2/2019</t>
  </si>
  <si>
    <t>Dolly Construction Ltd., Sena Kalyan Bhaban, Suit # 1602, 195 Motijheel C/A. Dhaka-1000</t>
  </si>
  <si>
    <t xml:space="preserve"> Rehabilitation of Mouchack UP - Kamarchala Bazar via Lashkarchala Bazar Mazukhan Bazar Road from Ch. 1700.00m - 8243.00m Under Kalaikoir Upazila, District: Gazipur. (Road ID No 333323009)</t>
  </si>
  <si>
    <t>17/4/2019</t>
  </si>
  <si>
    <t>31/5/2020</t>
  </si>
  <si>
    <t>Probal Engineers Ltd., House No-27 (Flat-B1), Road No-12, Sector No-04, Uttara, Dhaka.</t>
  </si>
  <si>
    <t>probalengineersltd@gmail.com</t>
  </si>
  <si>
    <t>Rehabilitation of Tumulia UP H/Q - Bortul Bazar Road via Bangabandhu Bazar Road from Ch. 00-5850m under Upazila Kaliganj District Gazipur. Road ID No. 333343004</t>
  </si>
  <si>
    <t>Rehabilitation of Board Ghor R&amp;H-Dariapur Bazar Road from CH. 00-3300m under Kaliakoir Upazila District Gazipur. Road ID. 333323011. Salvage 992019.00 BDT</t>
  </si>
  <si>
    <t>30/11/2021</t>
  </si>
  <si>
    <t>M/S Lata Enterprise, Kumun Bazar, Baria, Gazipur Sadar, Gazipur.</t>
  </si>
  <si>
    <t>ms.lataenterprise16@yahoo.com</t>
  </si>
  <si>
    <t>Rehabilitation of Memberbari-Indrapur via Suvo paultry Road from Ch.00m-556m under Vawalgor Union Gazipur sadar upazila district Gazipur.ID-333304092</t>
  </si>
  <si>
    <t>_</t>
  </si>
  <si>
    <t>M/S Sohel Enterprise,Kathalia Para, Kadda Bazar,Gazipur Sadar, Gazipur</t>
  </si>
  <si>
    <t>sohel2077rana@gmail.com</t>
  </si>
  <si>
    <t>Rehabilitation of Bhabanipur-Bouraghata Monipur Road from Ch.900m-1900m Under Vawalgor Union Gazipur sadar upazila Dstrict Gazipur. ID-333304078</t>
  </si>
  <si>
    <t>Rehabilitation of Mendipur-Nargana bazar Road from Ch.00m-3655m Under Jamalpur Union Kaliganj Upazila District Gazipur. ID-333344031</t>
  </si>
  <si>
    <t>RB JV, Sreepur Bazar,Gazipur.</t>
  </si>
  <si>
    <t>egp.rbjv@yahoo.com</t>
  </si>
  <si>
    <t>Rehabilitation of Dhanua - Mawna Bazar Road from Ch. 4460m -6750m. [ID#333864022] Union: Mawna, Under Sreepur Upazila, District: Gazipur. (Re-Tender)</t>
  </si>
  <si>
    <t>15/7/2019</t>
  </si>
  <si>
    <t>15/11/2019</t>
  </si>
  <si>
    <t>MS. Rifat Enterprise,Village - Joydebpur, Upazila - Gazipur Sadar, District - Gazipur.</t>
  </si>
  <si>
    <t>refat.enterprise@yahoo.com</t>
  </si>
  <si>
    <t>MS Hazi Traders,Sonakur, Satkhamair, Sreepur.</t>
  </si>
  <si>
    <t>ms.hazitraders22@yahoo.com</t>
  </si>
  <si>
    <t>Rehabilitation of Darogarchala School Road from Ch.00m-1070m Under Bormi Union Sreepur Upazila District Gazipur. ID-333865088</t>
  </si>
  <si>
    <t>Rehabilitation of Bashbari-Sharalghata Road from Ch.00m-4540m Under Gazipur Union Sreepur Upazila District Gazipur .ID-333865053</t>
  </si>
  <si>
    <t>Financial Evaluation ongoing</t>
  </si>
  <si>
    <t xml:space="preserve">Rehabilitation of Abder Bazar - Jamidia Road from Ch. 00m - 980m [Road ID# 333864080] Under Upazila: Sreepur, District: Gazipur. [ Salvage Cost: 4,00,234.00]
</t>
  </si>
  <si>
    <t>Tender under Preparation</t>
  </si>
  <si>
    <t>UDC-DAE (JV), 554, West Nakhal Para, Shaheenbag, Dhaka-1215</t>
  </si>
  <si>
    <t>udcdaejv@gmail.com</t>
  </si>
  <si>
    <t>Rehabilitation of Kaliganj H/Q - Naoan Bazar (RHD) Road Via Bokterpur Bazar, Bokterpur UP H/Q. (ID-333342003) (Ch. 1+223 -10+210 Km) Under Upazila: Kaliganj, District: Gazipur. [Salvage Cost:  7,12,795.00]</t>
  </si>
  <si>
    <t>RTIP-II</t>
  </si>
  <si>
    <t>M/s. D A Enterprise,554, West Nakhal Para, Shaheenbag, Dhaka-1215</t>
  </si>
  <si>
    <t>daenterprise2014@yahoo.com</t>
  </si>
  <si>
    <t>UDC Construction Ltd., 109/Am Flat # 501 Room# 2 Monipurpara, Tejgaon, Dhaka</t>
  </si>
  <si>
    <t>mrcamzadrbjv2020@gmail.com</t>
  </si>
  <si>
    <t>30/7/2021</t>
  </si>
  <si>
    <t>M/S Amzad Traders,Mulgaon, Kaliganj, Gazipur</t>
  </si>
  <si>
    <t>M/S Rahman Brothers,Dhaluar Char, Polash, Narsingdi</t>
  </si>
  <si>
    <t>Rehabilitation of Jangalia GC- kapasia H/Q Kaliganj Part Jangalia-Duburia Road from Ch 00-5220m under Kaliganj Upazila District Gazipur. Road ID 333342006( SALVAGE COST: 1082045.00)</t>
  </si>
  <si>
    <t>M/S. Das Traders, Dewla, Tangail</t>
  </si>
  <si>
    <t>msdast1972@gmail.com</t>
  </si>
  <si>
    <t>Rehabilitation of NHW Mowchak-Fulbaria GC Road Ch.2050m-21200m Under Kaliakoir Upazila District Gazipur.ID333322005 [Savage Materials Cost Tk. 34,28,222.00]</t>
  </si>
  <si>
    <t>30/8/2021</t>
  </si>
  <si>
    <t>M/s. Alam Traders,Ghashirdia, Saspur, Shibpur, Narshingdhi-1600</t>
  </si>
  <si>
    <t>alamtrade12@gmail.com</t>
  </si>
  <si>
    <t>Improvement of Shaoraiid GCM Under Kaliganj Upazila, Gazipur Dist.</t>
  </si>
  <si>
    <t>25/11/2015</t>
  </si>
  <si>
    <t>31/3/2021</t>
  </si>
  <si>
    <t>Time Extentded</t>
  </si>
  <si>
    <t>A.S.M.Mahabubur Rahman,Wirelesspara,Faridpur</t>
  </si>
  <si>
    <t>mahabubur33@yahoo.com</t>
  </si>
  <si>
    <t>Improvement of Singhasree Noyanagar Banglabazar-Trimohani Khyaghat Road from Ch.00-860m (Road ID No-333365052) under Kapasia Upazila, Gazipur (Salvage Amount:Tk. 1,58,190.00).</t>
  </si>
  <si>
    <t>17/6/2018</t>
  </si>
  <si>
    <t>17/10/2018</t>
  </si>
  <si>
    <t>M/S. MIM ENTERPRISE, Vill- Gankulkandi, P.O- Lebutala, Upazila - Monohardi, District- Narsingdi.</t>
  </si>
  <si>
    <t>mimenterprise65@gmail.com</t>
  </si>
  <si>
    <t>a) Improvement of Uttar Khamer Chowrasta - Rampur Chowrasta Via H/Q Hamid road from Ch. 1500-2500m. b) Construction of 2 nos 0.600m x 0.600m culvert at Ch. 1950 &amp; 2200m on the same road. c) Construction of 2nos 1.00m x1.00m culvert at Ch.1850 &amp; 2300m on the same road. Under kapasia Upazila, District: Gazipur. (Road ID 333365101)</t>
  </si>
  <si>
    <t>16/5/2019</t>
  </si>
  <si>
    <t>30/5/2020</t>
  </si>
  <si>
    <t>Revised Contract</t>
  </si>
  <si>
    <t>Construction of 13.00m Long RCC Girder Bridge on Goshinga GC-Bormi Bazar GC at Ch.5000m under Sreepur Upazila, Gazipur. (Road ID-333862012)</t>
  </si>
  <si>
    <t>20/3/2020</t>
  </si>
  <si>
    <t>LAILY ENTERPRISE, Sreepur Bazar, Sreepur, Gazipur</t>
  </si>
  <si>
    <t>ms.lailyenterprise2019@gmail.com</t>
  </si>
  <si>
    <t>Remaining Work of Barkal-Lakchatal Road Ch. 00m-1950m &amp; 2820m-3210m Road ID No. 333865103 under Upazila Sreepur District Gazipur.</t>
  </si>
  <si>
    <t>20/6/2020</t>
  </si>
  <si>
    <t>M/s Setu Enterprise, Kapasia Bazar, Gazipur.</t>
  </si>
  <si>
    <t>mssetuenterprise17@gmail.com</t>
  </si>
  <si>
    <t>Improvement of Pirujali Alimpara road-Baridhara Corporation Road by BC from Ch.00-510m Under Gazipur Sadar upazila District Gazipur.Road ID333305117 salvage cost 21163.00</t>
  </si>
  <si>
    <t>GDP-III</t>
  </si>
  <si>
    <t>Tender Evaluation Ongoing</t>
  </si>
  <si>
    <t>SAKIB ENTERPRISE, TENGRA, SREEPUR, GAZIPUR.</t>
  </si>
  <si>
    <t>shakibenterprise8@gmail.com</t>
  </si>
  <si>
    <t>a) Maintenance of Kanchanpur bazaar (R&amp;H) Hatkhola bazar via Rashidpur Beelbaria Ajgana Village road from Ch.00-4000m under Kaliakoir Upazila, District Gazipur (Road ID No: 333324014) (Salvage Cost. Tk.93,462.00). b) Maintenance of Muradpur Sakassor road from Ch.00-800m under Kaliakoir Upazila, District Gazipur (Road ID No: 333324060) (Salvage Cost. Tk.76,769.00)</t>
  </si>
  <si>
    <t>20/11/2019</t>
  </si>
  <si>
    <t>M/s. D A Enterprise, 554, West Nakhal Para, Shaheenbag, Dhaka-1215</t>
  </si>
  <si>
    <t>a Improvement of Talchala Bazar Fulbaria UP Road Fulbaria Talchala Bazar at Ch. 3000 5050m. Under Kaliakoir Upazila District Gazipur.Road ID No 333323004 b Improvement of NHW Janata Bank Mouchak Railway Station Via Dhopachala Road at Ch. 1500 3327m. Under Kaliakoir Upazila District Gazipur. Road ID No 333324114</t>
  </si>
  <si>
    <t>18/12/2019</t>
  </si>
  <si>
    <t>13/8/2020</t>
  </si>
  <si>
    <t>M/S SHANAJ INTERNATIONAL, 1/B/1, FLAT : D3, ROAD : 01, SHYAMOLI, DHAKA-1207.</t>
  </si>
  <si>
    <t>shanajinter.2009@yahoo.com</t>
  </si>
  <si>
    <t>Improvement of NHW Ansar Academy - Habibpur Road at Ch.1100 - 2000m. Under Upazila: Kaliakoir, District: Gazipur. (Road ID No 333325191) [Salvage Cost 591022.00]</t>
  </si>
  <si>
    <t>8/6/8/2020</t>
  </si>
  <si>
    <t>M/S Durga Enterprise, Samal Chandra Saha, Madrasha Road, Dewangonj Bazar, Dewangonj, Jamalpur.</t>
  </si>
  <si>
    <t>durgaenterprise10@gmail.com</t>
  </si>
  <si>
    <t>Construction of 63m Long RCC Girder Bridge of Benupur-Dhantara Road at Ch.0+450km. over Bongshai River. Under Union: Dhalzora, Upazila: Kaliakoir, District: Gazipur. (Road ID No 333324058)</t>
  </si>
  <si>
    <t>28/10/2019</t>
  </si>
  <si>
    <t>28/9/2020</t>
  </si>
  <si>
    <t>Construction of 63m Long RCC Girder Bridge on Boraibari G.C-Boali UP road over Norakhali River at Ch. 3790m. Under Union: Boali, Upazila: Kaliakoir, District: Gazipur. (Road ID No: 333322012)</t>
  </si>
  <si>
    <t>Improvement of Kundaghata - Naloa Bazar via Golua G.P.S Kundaghata village-Naloa bazar Road at Ch. 750 - 2850m. Under Upazila: Kaliakoir, District: Gazipur. (Road ID No 333324001)  [Salvage Cost 17,16,939.00]</t>
  </si>
  <si>
    <t>M/S. M.M Traders, Ward No: 02, Area: Latifpur, Kaliakair, Gazipur</t>
  </si>
  <si>
    <t>mmtraders76@yahoo.com</t>
  </si>
  <si>
    <t>Improvement of Kaliakoir Dhamrai road near Khan Para- Nalua Mosque Road Boliadi - Chandabaha Road at Ch. 00-1465m Under Union Atabah Upazila Kaliakoir District Gazipur. Road ID No. 333324108 Salvage cost 576047.00</t>
  </si>
  <si>
    <t>20/9/2020</t>
  </si>
  <si>
    <t>Geonex Builders, Kaliakair, Gazipur</t>
  </si>
  <si>
    <t>ms.geonexbuilders@gmail.com</t>
  </si>
  <si>
    <t>Improvement of Mazukhan Bazar Vannara Bazar Road from Ch. 00-850m under Union: Mouchak, Upazila: Kaliakoir, Dist: Gazipur. (Road ID No. 333325029) [Salvage Cost Tk. 1481338.00]</t>
  </si>
  <si>
    <t>25/11/2019</t>
  </si>
  <si>
    <t>30/8/2020</t>
  </si>
  <si>
    <t xml:space="preserve">AMT STAR JV, Rampur chowrasta Bazar, Pirozpur, Gazipur </t>
  </si>
  <si>
    <t>amtstarjv@gmail.com</t>
  </si>
  <si>
    <t>Improvement of K. N. B bazar - Janpara GPS road from Ch. 00-2000m under Union: Fulbaria, Upazila: Kaliakoir, Dist: Gazipur. (Road ID No. 333324099).</t>
  </si>
  <si>
    <t>17/2/2020</t>
  </si>
  <si>
    <t>MS Star Enterprise, Rampur Chowrasta Bazar, Pirozpur,</t>
  </si>
  <si>
    <t>starenterprisegazipur@gmail.com</t>
  </si>
  <si>
    <t>Improvement of Solonga - Saldah para Road from Ch. 00-3000m under Union: Fulbaria, Upazila: Kaliakoir, Dist: Gazipur, (Road ID No. 333324012) [Salvage Cost: 24,31,844.00]</t>
  </si>
  <si>
    <t>Orient Trade International, 17/18 Akhoy das Lane, Gendariya, Sutrapur, Dhaka-1204.</t>
  </si>
  <si>
    <t>orienttrade.zitu@yahoo.com</t>
  </si>
  <si>
    <t>Construction of 92.0m Long RCC Girder Bridge on Gachbari-Nalua-Amtoli Mozidchala Road Over Goalia River at Ch. 3450m under Kaliakoir Upazila District Gazipur .Road ID333325155</t>
  </si>
  <si>
    <t>16/7/2020</t>
  </si>
  <si>
    <t>30/11/1921</t>
  </si>
  <si>
    <t>Khan Builders, 112 Level 5 Sanpara Porbota, Kafrul, Dhaka-1216</t>
  </si>
  <si>
    <t>khan.builders2015@gmail.com</t>
  </si>
  <si>
    <t>Improvement of NHW Mouchak - Fulbaria GC Mojid Market - Turag river ghat via Misir Ali High School &amp; Collage Road by BC from Ch. 00-1000m Road ID No 333324118 Under Union Mouchak Upazila Kaliakoir District Gazipur. Salvage Cost Tk 780581.00</t>
  </si>
  <si>
    <t>15/7/2020</t>
  </si>
  <si>
    <t>25/5/1921</t>
  </si>
  <si>
    <t>Improvement of Bashakoir KNB Bazar - Goalchala GPS via Kombolpara GPS Road from Ch. 00-3730m Under Union: Fulbaria, Upazila: Kaliakoir, Dist: Gazipur. (Road ID No 333325057) [Salvage Cost 1252469.00] (2nd Call)</t>
  </si>
  <si>
    <t>15/1/2022</t>
  </si>
  <si>
    <t>M/S Morol Enterprise, R S-196, 197, Kapasia Bazar, Kapasia, Gazipur.</t>
  </si>
  <si>
    <t>ms.morolenterprise17@yahoo.com</t>
  </si>
  <si>
    <t>Improvement of Kaliakoir - Fulbaria R&amp;H Borachala - Baghair Road by BC from Ch. 00-1500m Under Union Fulbaria Upazila Kaliakoir District Gazipur. Road ID No 333324078</t>
  </si>
  <si>
    <t>M/S MEEM TRADEIMPEX,BOALI, KALIGANJ, GAZIPUR</t>
  </si>
  <si>
    <t>Improvement of Mazu Khan - Vatira Bazar Road from Ch. 500-1280m under Union Boktarpur Upazila Kaliganj Dist Gazipur Road ID No 333344056 Salvage Cost 1415997.00</t>
  </si>
  <si>
    <t>31/1/2021</t>
  </si>
  <si>
    <t>a) Maintenance of Nagori UP H/Q New Nawtana Bazar RHD Rd. Via Petrobangla Kamta Gas Field Road at Ch. 900-1900m Under Union Nagori Upazila Kaliganj Dist Gazipur (Road ID No. 333343006) b) Maintenance of Tumuli Mission Nagori Road at Point of Shop of Monjur Chorakhola Non govt Primary School Tumuli Nagori Road Beribandth at Shop of Suraj H/o Chandu Via Chorakhola Non govt. Primary School Road at Ch. 00 - 600m Under Union Tumulia Upazila Kaliganj Dist (Gazipur Road ID No. 333344124) [Salvage Cost 95479.00]</t>
  </si>
  <si>
    <t>15/1/2020</t>
  </si>
  <si>
    <t>M/S Heaven Enterprise,Village:- Kumun, Post:- Baria, Gazipur Sadar, Gazipur, Dhaka Bangladesh.</t>
  </si>
  <si>
    <t>ms.heavenenterprise@yahoo.com</t>
  </si>
  <si>
    <t>Improvement of Sharsarchala Mistri Bari - Boraid Road from Ch. 1000-3000m under Union Jangalia Upazila Kaliganj Dist Gazipur Road ID No 333344012 Salvage Cost 921018.00</t>
  </si>
  <si>
    <t>20/4/2021</t>
  </si>
  <si>
    <t>Masud Construction, Pouro Super Market (1st Floor ), Gazipur.</t>
  </si>
  <si>
    <t>masud_construction@yahoo.com</t>
  </si>
  <si>
    <t>Improvement of Narun P/School - Batenhati &amp; Narun Bazar Pucca Road - Narun Post office Road from Ch. 500 - 1450m under Union Jangalia Upazila Kaliganj DistGazipur Road ID No.333345009(Salvage Cost 543076.00)</t>
  </si>
  <si>
    <t>MS Hazi Traders, Sonakur, Satkhamair, Sreepur.</t>
  </si>
  <si>
    <t>Maintenance of Tumulia UP-Tek Manikpur Bazar Road Via Chuarikhola Bazar Road at Ch. 00-1200m Under Upazila Kaliganj Dist Gazipur. Road ID No. 333343005 Salvage cost Tk. 170538.00</t>
  </si>
  <si>
    <t>20/3/2021</t>
  </si>
  <si>
    <t>Improvement of Bahadurshadi-Soiladi via Jamalpur Road by BC from Ch. 00-1995m Under Union Bahadurshadi/Jamalpur Upazila Kaliganj Dist Gazipur. Road ID No 333344007 Salvage Cost 860989.00</t>
  </si>
  <si>
    <t>24/9/2020</t>
  </si>
  <si>
    <t>30/9/2021</t>
  </si>
  <si>
    <t>Maintenance of RK Jute Mill Uttar Gow Tatibazar Road at Ch.00-1000m under Upazila Kaliganj Dist Gazipur Road ID No. 333344058</t>
  </si>
  <si>
    <t>Sretee Enterprise, Kapasia Bazaar, Kapasia, Gazipur.</t>
  </si>
  <si>
    <t>sretee.enterprise@yahoo.com</t>
  </si>
  <si>
    <t>a) Improvement of Toke Union H/Q - (Toke GC More) - Hariadi Kheya ghata Via Shohagpur Bazar Road Ulusara Bazar at Ch. 4400 - 6350m &amp; Ch. 8850 - 9650m. Under Upazila Kapasia, District: Gazipur. (Road ID No333363018) b) Improvement of Rayed GC - Katamoni Bazar Road (Katamoni Bazar Northside kazi Bari Madrasha Road) at Ch. 1000 -2000m Under Upazila Kapasia, District: Gazipur. (Road ID No333364040)
( Re-Tender)</t>
  </si>
  <si>
    <t>30/10/2019</t>
  </si>
  <si>
    <t>M/S SHANTA ENTERPRISE,Shibpur, Narsingdi</t>
  </si>
  <si>
    <t>a) Improvement of Aral Bazar - Arailia R&amp;H Road (St. From Mia Para GPS)  - Kamargoan Bazar Road at Ch. 2000 - 3670m. Under Upazila Kapasia,  District: Gazipur. (Road ID No 333364074) [Salvage Cost 896429.00]
b) Improvement of Chandpur Bazar- Bangalgaon Road at Ch.1000 - 2000m. Under Upazila Kapasia, District: Gazipur. (Road ID No 333364030) 
c) Improvement of Targaon Union H/Q - Maison Miar Bazar Via Uttarkhamer Chowrasta Road at Ch. 3600 - 5700m. Under Upazila Kapasia, District: Gazipur. (Road ID No 333363024) [Salvage Cost 2085616.00]</t>
  </si>
  <si>
    <t>RHB JV,  Volashar, Kapasia, Gazipur.</t>
  </si>
  <si>
    <t>rhb.jv19@gmail.com</t>
  </si>
  <si>
    <t>Construction of 48.00m Long RCC Girder Bridge on Manik Bazar Charmonohardi - Sonmania Bazar Road at Ch. 1150m Under Kapasia Upazila, District: Gazipur. (Road ID No 333365114) (Salvage Cost: 112447.00)</t>
  </si>
  <si>
    <t>MS. Rifat Enterprise, Village - Joydebpur, Upazila - Gazipur Sadar, District - Gazipur.</t>
  </si>
  <si>
    <t>m/s. belal &amp; brothers, 46/1 East Tejturi Bazar, Tejgaon, Dhaka-1215</t>
  </si>
  <si>
    <t>Improvement of Toke Union H/Q - Pachua Bazar Road at Ch. 3300 - 5700m. Union: Toke, Under Upazilla: Kapasia, District: Gazipur, (Road ID No: 333363020) [Salvage Cost: 10,62,921.00]</t>
  </si>
  <si>
    <t>Bachchu Hamid JVCA, Volashar, Kapasia, Gazipur.</t>
  </si>
  <si>
    <t>egp.bh19@yahoo.com</t>
  </si>
  <si>
    <t>Construction of 20m Long RCC Girder Bridge on Deona Kachair Bazar - Borhor Bazar Road at Ch. 00m, Union: Rayed, Under Upazila: Kapasia, District: Gazipur. (Road ID No. 333364047)</t>
  </si>
  <si>
    <t>HE-JE (JV), Jogitala, BRRI, Joydebpur, Gazipur.</t>
  </si>
  <si>
    <t>HE-JE-JV@gmail.com</t>
  </si>
  <si>
    <t>a) Improvement of Fawgun Bashkopa Road at Ch. 00 1000m. Under Sreepur Upazila, District: Gazipur. (Road ID No: 333865227) [Salvage Cost: 246099.00] b) Improvement of Mauna Fulbaria Badnevanga GPS &amp; Noton Bazar Via Kitab Ali Market Road (Gazipur Fulbaria Rd at Kitab Ali Market Badnevanga GPS Road) at Ch. 00 308m. Under Sreepur Upazila, District: Gazipur. (Road ID No.333864078) [Salvage Cost: 238336.00] c) Improvement of Shimultala Satkhamair Road at Ch. 1250 1850m.Under Sreepur Upazila, District: Gazipur. (Road ID No. 333864027) [Salvage Cost: 19067.00] d) Improvement of Udakhali Pelaid Road at Ch. 3304 4384m. Under Sreepur Upazila, District: Gazipur. (Road ID No. 33385045) [Salvage Cost: 55732.00]</t>
  </si>
  <si>
    <t>M/S HAQUE ENTERPRISE,Sukundi, Monohardi, Narsingdi</t>
  </si>
  <si>
    <t>haqueenterprise70@gmail.com</t>
  </si>
  <si>
    <t>M/s. Jui Enterprise, Jugitala, PS. B.R.R.I. Joydebpur, Gazipur..</t>
  </si>
  <si>
    <t>juienterprise45@gmail.com</t>
  </si>
  <si>
    <t>Improvement of Sonabo Kawraid - Galdapara Shimanta Bazar Road From Ch. 00-2000m Under Union Kawraid Upazila Sreepur District Gazipur. Road ID No. 333865105 Salvage Cost 162068.00</t>
  </si>
  <si>
    <t>SHAHIDULLAH ENTERPRISE,RAJARAMPUR, BHAWAL RAJBARI, SREEPUR, GAZIPUR.</t>
  </si>
  <si>
    <t>Improvement of Nagorhaola Village Muktijodha Iman Ali Road from Ch. 00-1000m under Upazila Sreepur Dist Gazipur Road ID No. 333865318 Salvage Cost Tk. 143002.00</t>
  </si>
  <si>
    <t>R. P. Engineers, Khejur Bagan, Ashulia,Dhaka-1341, Cell-01710267919</t>
  </si>
  <si>
    <t>poritosh.rpengineers@gmail.com</t>
  </si>
  <si>
    <t>Improvement of Bapta-Kawraid Road from Ch. 600-2000m under Upazila Sreepur Dist Gazipur Road ID No. 333864060 Salvage Cost Tk. 581880.00</t>
  </si>
  <si>
    <t>27/2/2020</t>
  </si>
  <si>
    <t>M/S. Ataur &amp; Brothers,Cadda Bazar, Joydebpur, Gazipur-1700</t>
  </si>
  <si>
    <t>mabrothers56@gmail.com</t>
  </si>
  <si>
    <t>Improvement of Izzatpur-Halukaid Road from Ch. 00-1580m under Upazila Sreepur Dist Gazipur Road ID No. 333865072 Salvage Cost Tk. 359765.00</t>
  </si>
  <si>
    <t>M/S Nehim Enterprise,Sreepur Bazar,Sreepur,Gazipur</t>
  </si>
  <si>
    <t>ms.nehimenterprise@gmail.com</t>
  </si>
  <si>
    <t>Improvement of Kasempur Bazar Barotopa via Goldapara GPS Road from Ch. 00-1000m under Upazila Sreepur Dist Gazipur Road ID No.333865308 Salvage cost 490972 BDT</t>
  </si>
  <si>
    <t>M/S MOMEN ENTERPRISE, Aral, Kapasia, Gazipur</t>
  </si>
  <si>
    <t>ms.momenenterprise1995@gmail.com</t>
  </si>
  <si>
    <t>Improvement of Patharpara - Indrapur Road from Ch. 2000-3420m under Upazila Sreepur Dist Gazipur Road ID No.333864016</t>
  </si>
  <si>
    <t>MS. S.R ENTERPRISE, Amraid, Kapasia, Gazipur.</t>
  </si>
  <si>
    <t>ms.srenterprise.gazipur2015@gmail.com</t>
  </si>
  <si>
    <t>Improvement of Fawgun-Bashkopa link Road from Ch. 1000-1870m under Upazila Sreepur Dist Gazipur Road ID No.333865227 Salvage cost : 204237 BDT</t>
  </si>
  <si>
    <t>SAKIB ENTERPRISE,TENGRA, SREEPUR, GAZIPUR.</t>
  </si>
  <si>
    <t>Improvement of Fawgun Nircchentopur Road from Ch. 00-1000m under Upazila Sreepur Dist Gazipur Road ID No.333865317</t>
  </si>
  <si>
    <t>24/11/2020</t>
  </si>
  <si>
    <t>TANVIR ENTERPRISE, CHUARIA KHOLA, KALIGANJ, GAZIPUR.</t>
  </si>
  <si>
    <t>tanvir2enterprise@gmail.com</t>
  </si>
  <si>
    <t>Improvement of Baldighat Bazar - Haydebpur via Goldapara Road from Ch. 500-1500m under Union Pohladpur Upazila Sreepur Dist Gazipur Road ID No.333865109 Salvage Cost 96366.00</t>
  </si>
  <si>
    <t>Improvement of Shimlapara Bat tala - Badni banga Alis house bridge Road from Ch. 00-1000m under Union Mawna Upazila Sreepur Dist Gazipur Road IDNo.333864037 Salvage Cost 111069.00</t>
  </si>
  <si>
    <t>ALAM ENTERPRISE,Rajbari road, Joydebpur, Gazipur.</t>
  </si>
  <si>
    <t>alamenterprise92@yahoo.com</t>
  </si>
  <si>
    <t>Improvement of Damloi H/Q Mofiz Master primary School via Fokir Bazar Bagmara Bridge road from Ch. 00-530m under Union Kawraid Upazila Sreepur Dist Gazipur. Road ID No.333865322</t>
  </si>
  <si>
    <t>m/s. belal &amp; brothers, House- 407, Road No-29, New DOHS, Mohakhali, Dhaka-1206</t>
  </si>
  <si>
    <t xml:space="preserve"> Improvement of Shaturia Sholahati Bridge - Gobindopur via Aliarchala Govt Primary School at Ch. 00 - 630m by HBB &amp; Ch. 630 -1980m by BC with 3 Nos U-Drain 0.600*0.600m at Ch.580, 720 &amp; 1280m under Kaliakoir Upazilla, District: Gazipur. (Road ID No: 333324041) [Salvage Cost: Tk. 5,03,346.00]</t>
  </si>
  <si>
    <t>15/10/2019</t>
  </si>
  <si>
    <t>30/4/2020</t>
  </si>
  <si>
    <t>(1). Improvement of Thangarbandh H/o Nazmul Alam - Pailot Mossha Khama via house of Shamsul Haque (X Minister house) at Ch. 00 - 1000m by BC with 2 Nos U-Drain 0.600*0.600m at Ch. 365 &amp; 650m under Kaliakoir Upazilla, District: Gazipur. (Road ID No: 333325316) [Salvage Cost: Tk. 6,34,857.00] (2). Improvement of Bareque Market Kusholnath (Kuwarchala) Near at Mozammel Dukan more - Dubail Mossho Khamar road Via H/O Azim Bari at Ch. 00 - 760m by BC under Kaliakoir Upazilla, District: Gazipur. (Road ID No: 333325318) [Salvage Cost: Tk. 3,71,570.00]</t>
  </si>
  <si>
    <t>Bishal &amp; Sourav Enterprise, Chapair,Kaliakoir,Gazipur.</t>
  </si>
  <si>
    <t>sourav.enterprise777@gmail.com</t>
  </si>
  <si>
    <t>Improvement of Dubail Bridge - Pakurail Road Dubail Bridge - Dokhin Bandha Bari Jam-E-Mosque Road by BC Ch. 00 - 2415m. Under Upazila Kaliakoir District Gazipur. Road ID No. 333324057 Salvage cost :502942.00 BDT</t>
  </si>
  <si>
    <t>25/4/2021</t>
  </si>
  <si>
    <t>M/S Bishal Enterprise, Latifpur, Kaliakair, Gazipur.</t>
  </si>
  <si>
    <t>ems.bishal@yahoo.com</t>
  </si>
  <si>
    <t>Sourav Enterprise, Chapair,Kaliakoir,Gazipur</t>
  </si>
  <si>
    <t>Maer Doa Enterprise,  Jawadi, Suhagpur, Kapasia, Gazipur.</t>
  </si>
  <si>
    <t>maerdoae@yahoo.com</t>
  </si>
  <si>
    <t>Improvement of Gabtoly Belaler Bari - Master Bari Jam-E-Mosque Road By HBB Ch. 00 - 750m. Under Upazila Kaliakoir District Gazipur. Road ID No 333325323 Salvage cost :57501.00 BDT</t>
  </si>
  <si>
    <t>20/2/2020</t>
  </si>
  <si>
    <t>M/S Nero &amp; Brothers, Chapitala, Muradnagar, Comilla.</t>
  </si>
  <si>
    <t>Improvement of Chaipair UP- Bangla Bazar Via Jaina Bazar Road In front of the Chapair UP Office Paca Road to Bro Gobindpur Bura Chala-Shatkura add. Mujiburer Bari Road by BC Ch. 1500-3500m. Road ID No. 333323015 Under Upazila Kaliakoir District Gazipur.</t>
  </si>
  <si>
    <t>13/4/2020</t>
  </si>
  <si>
    <t>30/4/2021</t>
  </si>
  <si>
    <t>HE_TE (JV), Aral, Aral Bazar, Kapasia, Gazipur.</t>
  </si>
  <si>
    <t>HE_TE_JV@gmail.com</t>
  </si>
  <si>
    <t xml:space="preserve">1 Improvement of Dainkini Chandra Saw Mill Road Dainkini GPS Walton Bridge via Mojibor Chairman Bari Road by BC Ch. 00-1130m Road ID No. 333325037 under Upazila Kaliakoir District Gazipur Salvage Cost 297239.00 2Improvement of Bariabaho Pacca Road Mullukbari Mosque Community Clinic Bariabaha GPS connecting Road by BC Ch. 00-1000m Road ID No. 333325314 under Upazila Kaliakoir District Gazipur Salvage Cost 423472.00 </t>
  </si>
  <si>
    <t>29/10/2020</t>
  </si>
  <si>
    <t>16/6/2021</t>
  </si>
  <si>
    <t>M/S HAQUE ENTERPRISE, Sukundi, Monohardi, Narsingdi</t>
  </si>
  <si>
    <t>M/S. Tasnim Enterprise, Aral, Aral Bazar, Kapasia, Gazipur.</t>
  </si>
  <si>
    <t>mstasnimenterprise@gmail.com</t>
  </si>
  <si>
    <t>M/S B.N.S Construction, 250/A Rothkhola, Joydebpur, Gazipur.</t>
  </si>
  <si>
    <t>ms.bnsconstruction2014@gmail.com</t>
  </si>
  <si>
    <t>1. Maintenance of Shawraid GC-Mukterpur UP H/Q Road Via Taraganj Bazar Road by BC Ch. 2100-3200m Road ID No. 333343007 Under Upazila Kaliganj District Gazipur. 2. Maintenance of Borgaon Bazar-Bagun Road by BC Ch. 00-2260m. Road ID No. 333344074 Under Upazila Kaliganj District Gazipur. 3. Maintenance of Jangalia Bazar-Jangalia Mullah Bari Road by BC Ch. 00-600m Road ID No. 333345052 Under Upazila Kaliganj District Gazipur.</t>
  </si>
  <si>
    <t>MS SHAPNIL TRADERS, Dhakkin Bhatherti, Kaliganj, Gazipu</t>
  </si>
  <si>
    <t>ms.shopniltraders@gmail.com</t>
  </si>
  <si>
    <t>1. Maintenance of Shawraid GC - Mukterpur Monir Uddin House - Islam Sarkar House Road by BC Ch. 00-450m Road ID No. 333345119 Under Upazila Kaliganj District Gazipur. 2. Maintenance of Nagori - Borkaw Road Tiwri Panjura Road by BC Ch.00 - 500m. Road ID No. 333345061 Under Upazila Kaliganj District Gazipur. 3. Maintenance of Jamalpur College - Mendipur Feritala Road by BC Ch. 00-1100m. Road ID No. 333344106 Under Upazila Kaliganj District Gazipur.</t>
  </si>
  <si>
    <t>16/3/2020</t>
  </si>
  <si>
    <t>25/1/2021</t>
  </si>
  <si>
    <t xml:space="preserve"> Improvement of Kamergaon Barishabo Road (St. From Boru Bari Mozid College) Baner River Ghat via KhiratiPurbopara GPS, Community Clinic Road at (Ch. 800 -1800m.) Under Upazila: Kapasia, District: Gazipur. (Road ID No: 333365161)</t>
  </si>
  <si>
    <t>AK JVCA , Kapasia,Gazipur.</t>
  </si>
  <si>
    <t>egp.akjv2019@yahoo.com</t>
  </si>
  <si>
    <t>1) Improvement of Zuli Dighirpar - Domdia Bazar via H/Q Advocate Fazul Kader Road at (Ch. 00 - 1000m.) Under Upazila: Kapasia, District: Gazipur. (Road ID No: 333365098) (2) Improvement of Dharpara Amukha's House (St. From Paca Rd.) - Rajabari GC Chandpur Cannecting Rd. Via Amtoli, Kawrapara Road at (Ch. 00 -1500m.) Under Upazila: Kapasia, District: Gazipur. (Road ID No: 333365122) (3) Improvement of Chinadoli More - Khalerghat Bazar Dordoria - Rayed Bazar Road at (Ch. 00 - 500m.) Under Upazila: Kapasia, District: Gazipur. (Road ID No: 333365004) [Total Salvage Cost: 6,35,776.00]</t>
  </si>
  <si>
    <t>15/2/2020</t>
  </si>
  <si>
    <t>ALAM ENTERPRISE, Rajbari road, Joydebpur, Gazipur.</t>
  </si>
  <si>
    <t>1) Improvement of Kapasia-Vakudia Road. St. From Borun High School to Dist. Judge Solaimans House Road at Ch. 00-1000m. Under Upazila: Kapasia, District: Gazipur. (Road ID No. 333364066) (2) Improvement of Rowtkona Madrasha - Ibrahim Market Road at Ch. 2200-3600m. Under Upazila: kapasia, District: Gazipur. (Road ID No. 333365028) (3) Improvement of Kapasia Pabur R&amp;H Road.Rautkona - Pabur Bazar Via Chairman House BRDB Road at Ch. 00-900m. Under Upazila: Kapasia, District: Gazipur. (Road ID No. 333364073) (Salvage cost TK. 119134.00 )</t>
  </si>
  <si>
    <t>23/10/2019</t>
  </si>
  <si>
    <t>M/S Heaven Enterprise, Village:- Kumun, Post:- Baria, Gazipur Sadar, Gazipur, Dhaka Bangladesh.</t>
  </si>
  <si>
    <t>1) Improvement of Shanmania Bazar Gabtoli More - Tetultola More via Kazi bari More Road at Ch. 00-1000m. Under Upazila: kapasia, District: Gazipur. (Road ID No. 333364098) 2) Improvement of Durgapur Union H/Q- Kamramashuk Senior Madrasha Via Chapat Bazar Rawnat Bazar Fulbaria Natun Bazar Road at Ch. 9770-10970m. Under Upazila: kapasia, District: Gazipur. (Road ID No. 333363011)</t>
  </si>
  <si>
    <t xml:space="preserve"> 1)  Improvement of Ballkhalar Bazar - Nalgaon Bazar Rd. St. from Kazi Bari - Pabur kazahazi Connecting Rd.Via H/O Jhangir Road at Ch. 00-1000m. Under Upazila: kapasia, District: Gazipur. (Road ID No. 333365095). 2) Improvement of Ranigonj GC - Gazipur Road Kazahaji to Nalgaon Bazar Road at Ch. 2000-3000m. Under Upazila: Kapasia, District: Gazipur. (Road ID No. 333365084) [Salvage cost TK. 486489.00]</t>
  </si>
  <si>
    <t>30/3/2020</t>
  </si>
  <si>
    <t>1 Improvement of Joina Bazar - Gazipur UPC Road by BC Ch. 3750-5750m Road ID No. 333863019 under Upazila Sreepur District Gazipur Salvage Cost 620926.00 2Improvement of Gazipur UPC Bashbari Bazar Road by BC Ch. 00-1000m Road ID No. 333863020 under Upazila Sreepur District Gazipur Salvage Cost 23139.00 3Improvement of Kawraid UPC Lalpokure Bazar via Shimultoly Bazar Road by BC Ch. 8500-10500m Road ID No. 333863022 under Upazila Sreepur District Gazipur</t>
  </si>
  <si>
    <t>BishalKhurshed JV, Kapasia,Gazipur.</t>
  </si>
  <si>
    <t>bishal.khurshedjv@gmail.com</t>
  </si>
  <si>
    <t>1Improvement of Bormi-Nandia Sangun Road by BC Ch. 00-1000m Road ID No. 333865104 under Upazila Sreepur District Gazipur 2Improvement of Mitalu Sahjahanpur Road by BC Ch. 3250-4250m Road ID No. 333865074 under Upazila Sreepur District Gazipur Salvage Cost 347090.00 3Improvement of Izzatpur Sahjahanpur Bazar Bazar via Mosque of Soruj Master Bari Road by BC Ch. 990-2100m Road ID No. 333865083 under Upazila Sreepur District Gazipur Salvage Cost 185115.00</t>
  </si>
  <si>
    <t>15/11/2021</t>
  </si>
  <si>
    <t>M/S Rahman Brothers, Dhaluar Char, Polash, Narsingdi</t>
  </si>
  <si>
    <t>1.Improvement of Vitipara Joynarayanpur Road by BC Ch. 1900-2900m Road ID No. 333865002 under Upazila Sreepur District Gazipur Salvage Cost 92557.00 2. Improvement of Joina Kawraid Road Karani Bari Road Lackchatol via Natoker Bazar Road by BC Ch. 00-1000m Road ID No. 333865328 under Upazila Sreepur District Gazipur Salvage Cost 333207.00 3. Improvement of Satkhamair Gulaghat Road by BC Ch. 4000-5000m Road ID No. 333864008 under Upazila Sreepur District Gazipur</t>
  </si>
  <si>
    <t>cemrk-jv, Faruque Ahmed Chowdhury, Sardar Para, Jamalpur.</t>
  </si>
  <si>
    <t>cemrkjv@gmail.com</t>
  </si>
  <si>
    <t>Widening and Strengthening of Pachua Hazi Bazar R&amp;H - Bormi GC Road (Kapasia Part) Under: Kapasia Upazila, District: Gazipur (Road ID No: 333362016)</t>
  </si>
  <si>
    <t>M/S Chowdhury Enterpreise, Faruque Ahmed Chowdhury, Sardar Para, Jamalpur</t>
  </si>
  <si>
    <t>chowdhury162@yahoo.com</t>
  </si>
  <si>
    <t>M/S Musfiqur Rahman (Kanchan), 737, abir house,Solakia, Kishoreganj</t>
  </si>
  <si>
    <t>mr.kanchan13@yahoo.com</t>
  </si>
  <si>
    <t>MRC-AMZAD-RB1 JV, Mulgaon, Kaligonj, Gazipur</t>
  </si>
  <si>
    <t>Widening and Strengthening of Ranigonj GC - Gazipur Road Ch.000 - 15675Km Under Upazila Kapasia District Gazipur.</t>
  </si>
  <si>
    <t>20/5/2020</t>
  </si>
  <si>
    <t>30/10/2021</t>
  </si>
  <si>
    <t>M/S Rahman Brothers,  Dhaluar Char, Polash, Narsingdi</t>
  </si>
  <si>
    <t>Widening and Strengthening of Rajbari GC-DC Office RHD via Dumni Bazar under Upazila Sreepur District Gazipur.</t>
  </si>
  <si>
    <t>20/11/2021</t>
  </si>
  <si>
    <t>M/S. Shahid Brothers-Overseas Marketing Corporation (Pvt) Ltd0-G2G Tech Limited-JV, Unique Trade Center (UTC), Level-15, 8 Panthapath, Dhaka-1215</t>
  </si>
  <si>
    <t>omcsbg2g.jv@gmail.com</t>
  </si>
  <si>
    <t>Widening and Strengthening of Mediasulai Chapai UP-Bongkhuri Bazar via Boroibari Paikpara Kotbari Banglabazar Road from Ch2630-5930 m under Kaliakoir Upazila District Gazipur</t>
  </si>
  <si>
    <t>13/7/2020</t>
  </si>
  <si>
    <t>Overseas Marketing Corporation (Pvt) Ltd, Unique Trade Center, 15th Level. 8 Panthapath Dhaka - 1215, Bangladesh</t>
  </si>
  <si>
    <t>maruf@omcbd.com</t>
  </si>
  <si>
    <t>G2G Tech Limited, House-272/Kha/3-D, West Agargaon, Sherebanglanagar, Dhaka, PO : 1207</t>
  </si>
  <si>
    <t>G2G.tech.limited@gmail.com</t>
  </si>
  <si>
    <t>Widening and Strengthening of Dubail Bazar RHD-Dhantara GC via Dhaljora UP Road from Ch00-5950 m under Kaliakoir Upazila District Gazipur</t>
  </si>
  <si>
    <t>M/s Liberty Traders-M/S E.F Trade International (JV) , Village: Projapoti, Post: Boroshalghor, P.S: Debidwer, Dist: Comilla.</t>
  </si>
  <si>
    <t>mojammelhaquejv@gmail.com</t>
  </si>
  <si>
    <t>Part-A Widening and Strengthening of Shafipur GC NHW - Boraibari GC Road Ch 0000-2500m by RCC Road ID No. 333322002 Under Upazila Kaliakoir District Gazipur. Salvage Amount 483641.00 Part-B Costruction of RCC Drain with Footpath at Ch 0000-1700m on Shafipur GC NHW-Boraibari GC Road Road ID No. 333322002 Under Upazila Kaliakoir District Gazipur.</t>
  </si>
  <si>
    <t>24/8/2020</t>
  </si>
  <si>
    <t>31/12/2021</t>
  </si>
  <si>
    <t>M/S E.F Trade International,  Village: Projapoti, Post: Boroshalghor, P.S: Debidwer, Dist: Comilla.</t>
  </si>
  <si>
    <t>M/s Liberty Traders, Vill: Dhaker Gaon, P.O: Hasanpur College-3516, P.S: Daudkandi, Dist: Comilla</t>
  </si>
  <si>
    <t>Widening and Strengthening of Rajabari GC-DC Office RHD via Dumni Bazar Road from Ch. 0+000 Km to 5+400 Km (Road ID No: 333862022) Under Upazila: Sreepur, District: Gazipur. [Salvage Value: 22,23,100.00]</t>
  </si>
  <si>
    <t>Evaluation going on</t>
  </si>
  <si>
    <t>Navana Construction Ltd.  Islam Chamber (4th floor), 125/A, Motijheel, C/A Dhaka-1000.</t>
  </si>
  <si>
    <t>navanaconstruction2015@gmail.com</t>
  </si>
  <si>
    <t xml:space="preserve"> Construction of 584m long PSC Girder Bridge over Shitalakhya river on Kapasia GC - Raniganj GC to Aralia-Lakhpur RHD Road at Ch.7500m under Kapasia Upazila District Gazipur. Road ID 333362002</t>
  </si>
  <si>
    <t>15/5/2019</t>
  </si>
  <si>
    <t>27/5/2022</t>
  </si>
  <si>
    <t>MTB-MME(JV), Pall Bari Road, Jhalakathi Sadar, Jhalakathi.</t>
  </si>
  <si>
    <t>mtbmmejv@gmail.com</t>
  </si>
  <si>
    <t>Construction of 45.0m Long RCC Girder Bridge on Kaliganj H/Q - Naoan Bazar Via Bokterpur Bazar at Ch. 6050m Road ID 333342003 Upazila Kaliganj District Gazipur.</t>
  </si>
  <si>
    <t>CBU-100.</t>
  </si>
  <si>
    <t>28/1/2020</t>
  </si>
  <si>
    <t>M/S MM Enterprise, 13, Kamarpotti Road, Century Electronics, Jhalakathi</t>
  </si>
  <si>
    <t>M/S M.T. Builders,201 Palbari Road, Jhalokathi.</t>
  </si>
  <si>
    <t>msmt_builders@yahoo.com</t>
  </si>
  <si>
    <t>Construction of 20.0m long RCC Girder Bridge over Hari Khal on Vitipara- kuriadi Mahabeparir Bari Road at ch. 2000m under Kapasia upazila district Gazipur. Road ID333364113.</t>
  </si>
  <si>
    <t>Md. Khairul Kabir Rana, S.M.C Road Guptapara, Rangpur</t>
  </si>
  <si>
    <t>khairulkabir07@gmail.com</t>
  </si>
  <si>
    <t>Construction of 36.0m Long PSC Girder Bridge on Rayed Union H/Q-Dulalpur Bazar Via Moisson Miyar Bazar Road at Ch. 8500m Under Upazila Kapasia District Gazipur. Road ID No. 333363001(RE-TENDER-2ND TIME)</t>
  </si>
  <si>
    <t>25/3/2020</t>
  </si>
  <si>
    <t>Rana Builders (Pvt.) Ltd. &amp; M/S. A.B.M. Delwar Hossain (Joint Venture), House no. 64, Road no. 01, Block. A, Bashundhara R/A</t>
  </si>
  <si>
    <t>rana.delwar2080.2020@gmail.com</t>
  </si>
  <si>
    <t>Construction of 27.0m Long PSC Girder Bridge on Toke Union H/Q - Singua Bazar Road at Ch. 5100m Upazila Kapasia District Gazipur. Road ID No. 333363010</t>
  </si>
  <si>
    <t>M/S. A.B.M. Delwar Hossain, 55, West Panthapath, Sheltech Tower(7th floor),E-Flat,Dhaka-1205.</t>
  </si>
  <si>
    <t>delwar630@gmail.com</t>
  </si>
  <si>
    <t>DAE-UDC (JV) , 554, West Nakhal Para, Shaheenbag, Dhaka-1215</t>
  </si>
  <si>
    <t>daeudcjv@gmail.com</t>
  </si>
  <si>
    <t>Construction of 90.0m Long PSC Girder Bridge over Turag River on Rajandrapur- Mirzapur Road at Ch. 6140m Road ID 333302005 Upazila Sadar District Gazipur</t>
  </si>
  <si>
    <t>30/6/2021</t>
  </si>
  <si>
    <t>UDC Construction Ltd., 109/Am Flat # 501 Room# 2 Monipurpara, Tejgaon, Dhaka.</t>
  </si>
  <si>
    <t>Construction of 60.0m long RCC Girder Bridge on Rajabari GC - DC Office RHD via Dumni Bazar Road at Ch. 12+550m (Road ID No.333862022) Under Upazila: Sreepur, District: Gazipur.</t>
  </si>
  <si>
    <t>SM Jahangir Enterprise, Dewla, Tangail</t>
  </si>
  <si>
    <t>smjahangire@gmail.com</t>
  </si>
  <si>
    <t>1 Major maintenance of 8.10m RCC Girder Bridge on Ghorashal Bridge RHD-Raniganj RC Taraganj Bazar via Jamalpur GCShowride GC Kaliganj Part at Chainage9900m 3333420012 Minor maintenance of 22.10m RCC Girder Bridge on Ghorashal Bridge RHD-Raniganj RC Taraganj Bazar via Jamalpur GCShowride GC Kaliganj Part at Chainage10350m 3333420013Minor maintenance of 75.06m RCC Girder Bridge on Boardghat R&amp;H Chandabaha GC road at chainage14420m 3333220074Minor manintenance of 45.00m RCC Girder Bridge on Kaliakoir GC R&amp;H-Vowal Mirzapur GC Via Baraibari Road at Chainage7575m3333220085Minor manintenance of 125.00m RCC Girder Bridge on Kaliakoir GC R&amp;H-Vowal Mirzapur GC Via Baraibari Road at Chainage15338m Road ID: 333322008 (2nd call)</t>
  </si>
  <si>
    <t>Improvement of Thanger Bandha Jame Mosque. Union Maddhaya Para Upazila Kaliakoir District Gazipur Latitude 24.10043 Longitude 90.238128.</t>
  </si>
  <si>
    <t>15/3/2020</t>
  </si>
  <si>
    <t>M/S. S.M. Enterprise, Bamangaon, Vawal Rajbari, Sreepur, Gazipur</t>
  </si>
  <si>
    <t>smenterprise5392@gmail.com</t>
  </si>
  <si>
    <t>Improvement of Kapsia Bazar central Jame Mosque under Union Kapasia Upazila Kapasia District Gazipur Latitude 24.11235 Longitude 90.567222</t>
  </si>
  <si>
    <t>15/6/2020</t>
  </si>
  <si>
    <t>Royal Bangla Construction, 320/3 Pirerbag, Mirpur,Dhaka</t>
  </si>
  <si>
    <t>royalbanglaconstruction@gmail.com</t>
  </si>
  <si>
    <t>Improvement of Hizalia Jam-E-Mosque Minar Under Union Kapasia Upazila Kapasia District Gazipur. Latitude 24.11343 Longitude 90.39497</t>
  </si>
  <si>
    <t>13/2/2020</t>
  </si>
  <si>
    <t>M/S Chowdhury Enterprise,Kafilatali, Sreepur, Gazipur</t>
  </si>
  <si>
    <t>ms.chowdhuryenterprise99@yahoo.com</t>
  </si>
  <si>
    <t>Improvement of Barkul Hazipara Eidghah. Union Bormi Latitude 24.26007 Longitude 90.5197 Under Sreepur Upazila District Gazipur.</t>
  </si>
  <si>
    <t>19/8/2018</t>
  </si>
  <si>
    <t>MS SHARAFAT ENTERPRISE, Narayanpur, Kapasia, Gazipur.</t>
  </si>
  <si>
    <t>ms.sharafat.enterprise@gmail.com</t>
  </si>
  <si>
    <t>Improvement of Taragaon dakkhin Moddha Para morol Bari Darus Salam Jame Mosque Union Taragaon Latitude 24.109770 Longitude 90.587566 under Kapasia Upazila District Gazipur.</t>
  </si>
  <si>
    <t>15/2/2021</t>
  </si>
  <si>
    <t>M/S Megha Construction</t>
  </si>
  <si>
    <t>Improvement of Gaorar Kazi bari Jam-E-Mosque Under Union Barishabo Upazila Kapasia District Gazipur.Latitude24.148229 Longitude 90.611061</t>
  </si>
  <si>
    <t>27/5/2020</t>
  </si>
  <si>
    <t>M/S F.F.M Enterprise, Turi Som Natun Bazar, Kaliganj, Gazipur.</t>
  </si>
  <si>
    <t>ms.ffmenterprise2015@gmail.com</t>
  </si>
  <si>
    <t>Improvement of Purbo Para Near Shahib Ali Bazar Sanmania Baitul Atik Jame Mosque (Near Dr. Mahabub House), Union: Sanmania, Latitude: 24.105364, Longitude: 90.684861. Under Upazila: Kapasia, District: Gazipur.</t>
  </si>
  <si>
    <t>MS NAHID ENTERPRISE, Baligaon, kaligonj, Gazipur.</t>
  </si>
  <si>
    <t>ms.nahidenterprise2014@gmail.com</t>
  </si>
  <si>
    <t>Improvement of Gararon Purbo Para Jame Mosque (PART-B), Union: Bormi, Latitude: 24.22845, Longitude: 90.50822. Under Upazila: Sreepur, District: Gazipur.</t>
  </si>
  <si>
    <t>MCJVSTAR, Harua, Kishoreganj-2300</t>
  </si>
  <si>
    <t>mcjvstar@gmail.com</t>
  </si>
  <si>
    <t>Construction of Two 2 Storied Rural Market Building With 04 Storied Foundation in Amraid Bazar Under Kapasia Upazila District Gazipur.</t>
  </si>
  <si>
    <t>21/11/2019</t>
  </si>
  <si>
    <t>MASUM CONSTRUCTION, HARUA (BARA BARI) KISHOREGANJ-SADAR KISHOREGANJ</t>
  </si>
  <si>
    <t>masum_construction@yahoo.com</t>
  </si>
  <si>
    <t>Faysal Mallik JV, Sreepur, Gazipur.</t>
  </si>
  <si>
    <t>fm.jv20@yahoo.com</t>
  </si>
  <si>
    <t>Construction of Two Storied Rural Market Building With 04 Storied Foundation in Kawraid Bazar Under Sreepur Upazila District Gazipur.( RE-TENDER)</t>
  </si>
  <si>
    <t>19/4/2020</t>
  </si>
  <si>
    <t>20/5/2021</t>
  </si>
  <si>
    <t>FAYSAL ENTERPRISE, SREEPUR BAZAAR, SREEPUR, GAZIPUR-1740</t>
  </si>
  <si>
    <t>enterprise.faysal@yahoo.com</t>
  </si>
  <si>
    <t>MALLIK BROTHER, AKATA SUPER MARKET, JOYDEBPUR, GAZIPUR.</t>
  </si>
  <si>
    <t>mallikbrothers@yahoo.com</t>
  </si>
  <si>
    <t>1.Improvement of Bituminous Carpeting Road from Kapasia-Kaliganj RHD (Banarhawla Kadamtala) College Road near Subud Professor house at Ch. 00m-675m Under Kapasia Upazila, Dist: Gazipur. (Road ID 3333652900 2.Improvement of Bituminous Carpeting Road from Kapasia Shitalakha Hospital - Dhaka - Kapasia RHD via Kolmartek Bazlu Master Bari Road at Ch. 00m-1215m Under Kapasia Upazila, Dist: Gazipur. (Road ID 333365289.)</t>
  </si>
  <si>
    <t>M/s. Sikder Enterprise, 74/C Siddeswary Circular Road, 1st Floor, Dhaka-1217.</t>
  </si>
  <si>
    <t>sikder.entbd@gmail.com</t>
  </si>
  <si>
    <t>1. i Construction of RCC work from Kapasia Upazila Ist Gate to Upazila 2nd gate via Upazila Chairman Office at Ch. 00m-270m Road No-1 ii Construction of RCC work from UNO Building Ist Gate to Ropali Bhaban at Ch. 00m-50n Road No-2 from Dormitory porch - Gazated QTR at Ch. 00-220m Road No.-3 &amp; infront of UNO Building - BRDB Building at Ch. 00-90mRoad No-5 iii Construction of RCC work infront of 2nd QTR to Chairman house road at Ch. 00-12X224m Road No 10 infront of KG school road to Election Office at Ch. 00-60mRoad No-11 Infront of Mohila Bishyok Office &amp; Uzukhana at Ch.. 00-30mRoad No-12 &amp; Infront of UEO Office at Ch. 00-25mRoad No-13 iv Const. of RCC road Infront of Gazated QTR &amp; BRDB QTR road at Ch. 00-55m Road No-4 &amp; infront of BRDB Corner to Officers Club road at Ch 00-63m Road No-6 V Construction of RCC work Infront of Officers QTR road at Ch. 00-45m Road No-6 Remaining part &amp; infront of Pukur ghat road at Ch-00-60m Road No-9 vi Const. of RCC work infront of Upazila Jame Mosjid road at Ch 00 52m road No-8 vii Construction of RCC work infront of Shilpokola Bhaban road at Ch. 00-80mRoad No-7 viii Construction of RCC work on Kapasia-Kaligang road Shangbadik Asad house - Kapasia College Horimunguri Govt. Gir School at Ch. 00-76m Under Kapasia Upazila Dist Gazipur. Salvage Cost 257405.00</t>
  </si>
  <si>
    <t>M. B. TRADERS, DEMRA, TARAGONJ, KALIGONJ, GAZIPUR.</t>
  </si>
  <si>
    <t>mb2traders@gmail.com</t>
  </si>
  <si>
    <t>1. Construction of Surface Drain on Kapasia- Kaliganj RHD Banarhawla Kadamtala College Road near Sanjib Shangbadik house at Ch. 550-600m Under Kapasia Upazila Dist Gazipur. 2. Construction of Surface Drain on Kapasia H/Q-jangalia GC via Chandpur UP Kapasia Bazar Pabur More-Hasen Banur bari Box Culvert Road at Ch. 00-480m Under Kapasia Upazila Dist Gazipur. 3. Construction of Surface Drain on Kapasia Upazila H/Q Ist Gate- Shafaisree Shoshan Ghat via Hazi Lal Mia house Road at Ch. 00-670m Under Kapasia Upazila Dist Gazipur.</t>
  </si>
  <si>
    <t>15/3/2021</t>
  </si>
  <si>
    <t>A R Construction,  Ekuta, Shaoraid Bazar, kaligong, Gazipur</t>
  </si>
  <si>
    <t>anisulcon@gmail.com</t>
  </si>
  <si>
    <t>1.a Re-excavation of Bawni-Dowaibari Khal Ch. 00-608.46m. b Construction of 2 Nos Reference Bed Blocks &amp;TBM at Bawni-Dowaibari Khal. Under Union Gosinga Upazila Sreepur District Gazipur.</t>
  </si>
  <si>
    <t>25/8/2020</t>
  </si>
  <si>
    <t>M/S Shakhawat Construction , Holding-229,Tengra,Sreepur,Gazipur</t>
  </si>
  <si>
    <t>ms.shakhawatconstruction@gmail.com</t>
  </si>
  <si>
    <t>1.a Re-excavation of Kapasia Digree College Pond b Construction of 01 No. Ghatla 11.60X 3.50 m for Kapasia Digree College Pond Under Union Khadadia Upazila Kapasia District Gazipur.2.a Re-excavation of Purbo Lohadia Madrash Pond. b Construction of 01 No. Ghatla 11.60X 3.50 m for Purbo Lohadia Madrash Pond. Under Union Lohadi Upazila Kapasia District Gazipur.3.a Re-excavation of Chadpur Uccho Biddaloy Pond. b Construction of 01 No. Ghatla 11.60X 3.50 m for Chadpur Uccho Biddaloy Pond. Under Union Chadpur Upazila Kapasia District Gazipur. 4.a Re-excavation. of Banggura Dokkin Para Madrash Pond. b Construction of 01 No. Ghatla 11.60X 3.50 m for Banggura Dokkin Para Madrash Pond. Under Union Banggura Upazila Kapasia District Gazipur.</t>
  </si>
  <si>
    <t>16/01/2021</t>
  </si>
  <si>
    <t>Construction of Muktijuddha Memorial Complex under Gazipur Sadar Upazila District Gazipur.</t>
  </si>
  <si>
    <t>18/2/2021</t>
  </si>
  <si>
    <t>B M ENGINEERING,Vill.-Koloni Para, P.O.: Bokdulzula, P.S.: Boda, Dist.: Panchagarh. Post Code: 5020.</t>
  </si>
  <si>
    <t>mjhbulbul@gmail.com</t>
  </si>
  <si>
    <t>Construction of Muktijuddho Memorial On the Premises Bangladesh Ordinance factory Under Gazipur Sadar Upazila District Gazipur.</t>
  </si>
  <si>
    <t>15/5/2020</t>
  </si>
  <si>
    <t xml:space="preserve"> Construction of Kapasia Sadar Union Land Office including 160m Boundary wall Targoan Union Land Office including 160m Boundary wall under Kapasia Upazila and Baria Union Land Office including 160m Boundary wall under Gazipur Sadar Upazila Gazipur.</t>
  </si>
  <si>
    <t>16/9/2018</t>
  </si>
  <si>
    <t>M/S. Usha Enterprise.,Bormi Bazar, Pathantek, Bormi, Sreepur, Gazipur.</t>
  </si>
  <si>
    <t>msushaenterprise01@gmail.com</t>
  </si>
  <si>
    <t>Maintenance of Boundary Wall of the Office Building under the Project of Strengthening of National Agriculture Training Academy NATA in Upazila Gazipur Sadar District Gazipur.</t>
  </si>
  <si>
    <t>NATA</t>
  </si>
  <si>
    <t>Remaining Work of DG Bungalow Boundary Wall Gait Site Development Approach Road Internal Drain under the Project of Strengthening of National Agriculture Training Academy NATA in Upazila Gazipur Sadar District Gazipur.</t>
  </si>
  <si>
    <t>M/S Rahela Enterprise, Joor Pukur Road, Kumun, Joydebpur, Gazipur Sadar, Gazipur.</t>
  </si>
  <si>
    <t>ms.rahelaenterprise15@yahoo.com</t>
  </si>
  <si>
    <t>Construction of RCC Surface Drain With Slab under the Project of Strengthening of National Agriculture Training Academy NATA in Upazila Gazipur Sadar District Gazipur.</t>
  </si>
  <si>
    <t>24/12/2019</t>
  </si>
  <si>
    <t>30/6/2020</t>
  </si>
  <si>
    <t>Probal &amp; Shanto (JV), Shahid Symrity School Market, Joydebpur, Gazipur.</t>
  </si>
  <si>
    <t xml:space="preserve"> Probal-shantojv2019@gmail.com</t>
  </si>
  <si>
    <t>Vertical Extension 5th and sixth floor of Dormitory Building under National Agriculture Training Academy NATA.</t>
  </si>
  <si>
    <t>M/s Shanto Enterprise, Shahid Smrity School Market,Joydebpur, Gazipur  Sadar,Gazipur.</t>
  </si>
  <si>
    <t>msshantoenterprise16@gmail.com</t>
  </si>
  <si>
    <t>Masud Construction,Pouro Super Market (1st Floor ), Gazipur.</t>
  </si>
  <si>
    <t>Construction of Medical Center cum day care center cum guest house cum officers dormitory building upward expansion 3rd and 4th floor under the Project of Strengthening of National Agriculture Training Academy NATA in Upazila Gazipur Sadar District Gazipur.</t>
  </si>
  <si>
    <t xml:space="preserve">R. P. Engineers, Khejur Bagan, Ashulia,Dhaka-1341, </t>
  </si>
  <si>
    <t>Construction of RCC Drain with Slab under the Project of Strengthening of National Agriculture Training Academy (NATA) in Upazila Gazipur Sadar, District: Gazipur.</t>
  </si>
  <si>
    <t>M/S SHAIM ENGINEERING, Gula Bari, Mulgon, Kaligonj, Gazipur</t>
  </si>
  <si>
    <t>ms.shaimengineering2018@gmail.com</t>
  </si>
  <si>
    <t>Construction of RCC Internal Road (with Side Drain) Under the Project of Strengthening of National Agriculture Training Academy (NATA) in Upazila: Gazipur Sadar, District: Gazipur.</t>
  </si>
  <si>
    <t>Mukul Construction, Kapasia Bazar, Kapasia, Gazipur.</t>
  </si>
  <si>
    <t>mukul.construction@yahoo.com</t>
  </si>
  <si>
    <t>Construction of 2nd Floor Canteen Enhancement and Old Canteen Roof Maintenance Work Under the Project of Strengthening of National Agriculture Training Academy (NATA) in Upazila: Gazipur Sadar, District: Gazipur.</t>
  </si>
  <si>
    <t xml:space="preserve">RAJ-KSA JV , 	Akram Tower (4th floor ),Room No: 504,199 Shahid Sayed Nazrul Islam Sawrani,Bijoynagar, Dhaka. </t>
  </si>
  <si>
    <t xml:space="preserve"> rajenterpriseksa@gmail.com</t>
  </si>
  <si>
    <t>Improvement of Connecting Security Fider Metal Road-Nuhash Palli Forest Camp to Barothopa 15No. Gate Via Veramtali Road (Ch.0-3850m) under Gazipur Sadar Upazila, Gazipur.(Salvage amount Tk.9,24,647.00).</t>
  </si>
  <si>
    <t>Safari Park</t>
  </si>
  <si>
    <t>20/5/2018</t>
  </si>
  <si>
    <t>M/S. Raj Enterprise, House-316, (3rd Floor), Road-21, New DOHS Mohakhali, Dhaka.</t>
  </si>
  <si>
    <t>rajenterprise.faridpur@gmail.com</t>
  </si>
  <si>
    <t>M/S. Khandaker Shahin Ahmed, Akram Tower ( 4th Floor), Room No-504, 199 Shahid Sayed Nazrul Islam Sawroni, Bijoynagar, Dhaka- 1000</t>
  </si>
  <si>
    <t>M/S. Khandaker Shahin Ahmed</t>
  </si>
  <si>
    <t>a) Improvement of Bangabandhu Safari Park Internal Crocodile Safari Road Ch.00.00 2000.00m. b) Construction of Bangabandhu Safari Park Internal Deer Safari Road 09 No. Gate 11 No. Gate Ch.0.00-2000.00m under Gazipur Sadar upazila DistrictGazipur</t>
  </si>
  <si>
    <t>Architectural &amp; Structural Consultants Ltd., Suite No. 801, SS Steel Building, 17/C Panthapath, Dhaka-1207</t>
  </si>
  <si>
    <t>Construction of 40.00m Long PSC Girder Bridge on Bager Bazar Road at Ch. 1950.00m under Gazipur Sadar Upazila District Gazipur. Road ID 33304068</t>
  </si>
  <si>
    <t>Construction of 30.00m Long PSC Girder Bridge on Bangabandhu Safari Park via Endropur Road at Ch. 1000.00m under Gazipur Sadar Upazila District Gazipur. Road ID 33303011</t>
  </si>
  <si>
    <t>20/8/2020</t>
  </si>
  <si>
    <t>Construction of 1st floor extension of Training Building at Kapasia Upazila in Gazipur District under the project of Construction of open stage Gallery &amp; Training Building for Upazila Shilpokola Academy under Bangladesh Shilpokola Academy.</t>
  </si>
  <si>
    <t>SKA/PPNB</t>
  </si>
  <si>
    <t>17/9/2019</t>
  </si>
  <si>
    <t>Probal Engineers, House-27(First floor), Road-12, Sector-4, Uttara, Dhaka</t>
  </si>
  <si>
    <t>probal_hq@yahoo.com</t>
  </si>
  <si>
    <t xml:space="preserve"> Construction of Four Storied Mohila Biponi Center at kaliganj of Gazipur District Kaliganj Upazila Under The project of Exceptional Bussiness Initiative with Registered Women Joyeeta - Kaliganj</t>
  </si>
  <si>
    <t>Joyeeta</t>
  </si>
  <si>
    <t>19/3/2020</t>
  </si>
  <si>
    <t>Gopalganj</t>
  </si>
  <si>
    <t>Nishit -Showrove JV, Chandmari, Gopalganj</t>
  </si>
  <si>
    <t>nishit.showrove.jv@gmail.com</t>
  </si>
  <si>
    <t xml:space="preserve">Part-A Improvement of Kashalia Notun Bazar to Tungrail via Betgram Road by HBB from Ch 1950m-3500m Road ID No 335584181 DPP ID-335585194 Part-B Improvement of Chokmajhiati GPS to Main Graveyard Road by HBB from Ch 00m-235m Road ID No 335585584 &amp; Part-C Improvement of Fakirhat khola layek Member house to Chokmajhigati GPS Road by HBB from Ch 00m-155m Road ID No 335585588 under Muksudpur Upazila Dist Gopalganj </t>
  </si>
  <si>
    <t>GDIRIIP</t>
  </si>
  <si>
    <t>08.11.21</t>
  </si>
  <si>
    <t>Nishit bosu                               Jhanidha</t>
  </si>
  <si>
    <t>nishitbosu@gmail.com</t>
  </si>
  <si>
    <t>M/s.showrove Traders        169, Sobujbag Road, Chandmari, Gopalgonj.</t>
  </si>
  <si>
    <t>ms.showrovetraders@gmail.com</t>
  </si>
  <si>
    <t>M/S. Showrove Traders</t>
  </si>
  <si>
    <t>Part-A: Maintenance of Perar Bari R&amp;H-Bhangerhat GC-Kaliganj GC-Patkelbari GC (Sadullapur UPC-Perarbai Bazar Road) from Ch. 00-4200m &amp; Part-B: Maintenance of Perar Bari R&amp;H-Bhangerhat GC-Kaliganj GC-Patkelbari GC (Sadullapur UPC-Perarbai Bazar Road) from Ch. 8390-10400m under Kotwalipara Upazila, District: Gopalganj ( Road ID No: 335512021).</t>
  </si>
  <si>
    <t>NOA Isud</t>
  </si>
  <si>
    <t>Abdul Hannan Mollah, Muksudpur, Gopalganj</t>
  </si>
  <si>
    <t>hannanmollah.bd@gmail.com</t>
  </si>
  <si>
    <t>Improvement of Kadampur (NHW)-Fularpar Bazar Road by BC from Ch.2720-4050m (EL =1328m) Under Muksudpur Upazila, Dist: Gopalganj.  (Road ID: 335584060)</t>
  </si>
  <si>
    <t>03.03.20</t>
  </si>
  <si>
    <t>10.11.20</t>
  </si>
  <si>
    <t xml:space="preserve">Active Traders </t>
  </si>
  <si>
    <t>activetraders.bd@gmail.com</t>
  </si>
  <si>
    <t>Maintenence of Kumaria GC-Parulia UP via Parulia Battola road by BC at Ch. 4560-5800m (Road ID No: 335433010) under Kasiani Upazila District Gopalganj.</t>
  </si>
  <si>
    <t>30.06.19</t>
  </si>
  <si>
    <t xml:space="preserve">Alam-Subrin (Jvca) </t>
  </si>
  <si>
    <t>umrahutbcl@gmail.com</t>
  </si>
  <si>
    <t>Improvement of Bhangerhat-Amgram GC (Madaripur-Rajoir Border) road by BC at Ch. 900-4900m (Road ID No: 335512009) under Kotwalipara Upazila District Gopalganj [Salvage Materials Cost: Tk. 1,17,83,823.00].</t>
  </si>
  <si>
    <t>28.04.19</t>
  </si>
  <si>
    <t>meccanobd</t>
  </si>
  <si>
    <t>meccanobd@gmail.com</t>
  </si>
  <si>
    <t>28.04.20</t>
  </si>
  <si>
    <t>ms.alamconstruction</t>
  </si>
  <si>
    <t>ms.alamconstruction52@gmail.com</t>
  </si>
  <si>
    <t>28.04.21</t>
  </si>
  <si>
    <t>Amir-Mizanur JV, Muksudpur, Gopalganj</t>
  </si>
  <si>
    <t>amirmizanurjv@gmail.com</t>
  </si>
  <si>
    <r>
      <rPr>
        <b/>
        <sz val="10"/>
        <rFont val="Arial Narrow"/>
        <family val="2"/>
      </rPr>
      <t>Part-A</t>
    </r>
    <r>
      <rPr>
        <sz val="10"/>
        <rFont val="Arial Narrow"/>
        <family val="2"/>
      </rPr>
      <t xml:space="preserve"> Improvement Tengrakhola-Boalia Ferghat Road by BC from Ch. 1200-1840m Road ID No 335584041 &amp; </t>
    </r>
    <r>
      <rPr>
        <b/>
        <sz val="10"/>
        <rFont val="Arial Narrow"/>
        <family val="2"/>
      </rPr>
      <t>Part-B</t>
    </r>
    <r>
      <rPr>
        <sz val="10"/>
        <rFont val="Arial Narrow"/>
        <family val="2"/>
      </rPr>
      <t xml:space="preserve"> Construction of 30.00m Long RCC Girder Bridge on Paikdia Mollabari Mosque to Nowhata UZR Road at Ch. 650m Road ID No 335585117 under Muksudpur Upazila Dist Gopalganj Salvage Materials Cost. Tk. 127766.00.</t>
    </r>
  </si>
  <si>
    <t>27.08.20</t>
  </si>
  <si>
    <t>23.07.21</t>
  </si>
  <si>
    <t>Mizanur Rahman Montu, Muksudpur, Gopalganj</t>
  </si>
  <si>
    <t>mizanurrahman.bd001@gmail.com</t>
  </si>
  <si>
    <t>Ms. Amir Enterprise  Muksudpur, Gopalganj</t>
  </si>
  <si>
    <t>ms.amirenterprise2013@gmail.com</t>
  </si>
  <si>
    <t>ASCL-ME-HM JV, Kotalipara, Gopalganj</t>
  </si>
  <si>
    <t>moriarjv@gmail.com</t>
  </si>
  <si>
    <t>Improvement of Bangolaxmi bazar-Ramshil UP Office Road by BC from Ch. 3641-6950m under Kotwalipara Upazila District Gopalganj.</t>
  </si>
  <si>
    <t>14.05.20</t>
  </si>
  <si>
    <t>10.10.21</t>
  </si>
  <si>
    <t>Matiar Rahaman Hazra   kotalipara, Gopalganj.</t>
  </si>
  <si>
    <t>hazramotiar@gmail.com</t>
  </si>
  <si>
    <t>Architectural &amp; Structural Consultants Ltd             kotalipara, Gopalganj.</t>
  </si>
  <si>
    <t>M/S.Mojumder Enterprise, kotalipara, Gopalganj.</t>
  </si>
  <si>
    <t>mojumderentr@gmail.com</t>
  </si>
  <si>
    <t>BHAI BHAI TRADERS</t>
  </si>
  <si>
    <t>bhaibhai2013@yahoo.com</t>
  </si>
  <si>
    <t xml:space="preserve">Improvement of Banshbaria UP office-Jalirpar GC road ( Balayet Mia's Gher) via Ghechua-Hazragati-Kashalia UP office road by BC at Ch. 00-1284m (Road ID No: 335583006) under Muksudpur Upazila District Gopalganj </t>
  </si>
  <si>
    <t>21.03.19</t>
  </si>
  <si>
    <t>Const. of 24.00m Long RCC Inverted Girder Bridge on Bamongati bridge H/O Bachu-Nichindpur Kali Mondir Paucca road at Ch. 00m Road ID No 335585225 under Muksudpur Upazila District Gopalganj.</t>
  </si>
  <si>
    <t xml:space="preserve">BHAI BHAI TRADERS </t>
  </si>
  <si>
    <t>Improvement of Jalirpar UP office-Mochnahat Nowhata (UZR Bridge) via Nanikhir UP office road by BC at Ch. 6415-9136m (Road ID No: 335583013) under Muksudpur Upazila District Gopalganj</t>
  </si>
  <si>
    <t xml:space="preserve">Bismillah Traders </t>
  </si>
  <si>
    <t>bismillahtraders369@gmail.com</t>
  </si>
  <si>
    <t>(1) Improvement of Hishsur bazar-Paskahona via Paskahona road by HBB (Ch. 00-1500m); (2) Const. of 1 No 1x4.30mx4.30m Box culvert at Ch. 1058m on the same road &amp; (3) Const. of 2 Nos U-drain culvert at Ch. 290m &amp; 1225m on the same road under Kasiani Upazila, District: Gopalgonj (Road ID No: 335435098).</t>
  </si>
  <si>
    <t>27.06.16</t>
  </si>
  <si>
    <t>Hamim &amp; Mizan (JV)</t>
  </si>
  <si>
    <t>hamimmizanjv@yahoo.com</t>
  </si>
  <si>
    <r>
      <rPr>
        <b/>
        <sz val="10"/>
        <rFont val="Arial Narrow"/>
        <family val="2"/>
      </rPr>
      <t>Part-A:</t>
    </r>
    <r>
      <rPr>
        <sz val="10"/>
        <rFont val="Arial Narrow"/>
        <family val="2"/>
      </rPr>
      <t xml:space="preserve"> Construction of 15.00m RCC Girder Bridge on Parulia-Kumaria GC road at Ch. 3356m ( Road ID No: 335434034); </t>
    </r>
    <r>
      <rPr>
        <b/>
        <sz val="10"/>
        <rFont val="Arial Narrow"/>
        <family val="2"/>
      </rPr>
      <t>Part-B:</t>
    </r>
    <r>
      <rPr>
        <sz val="10"/>
        <rFont val="Arial Narrow"/>
        <family val="2"/>
      </rPr>
      <t xml:space="preserve"> Improvement of Perkorfa Nuzuruuddin molla bari-Uttor Dhankora Eidgha math road at Ch. 1100-1390m by BC ( Road ID No: 335435103) [Salvage Materials Cost Tk. 4,37,727.00.]; </t>
    </r>
    <r>
      <rPr>
        <b/>
        <sz val="10"/>
        <rFont val="Arial Narrow"/>
        <family val="2"/>
      </rPr>
      <t>Part-C:</t>
    </r>
    <r>
      <rPr>
        <sz val="10"/>
        <rFont val="Arial Narrow"/>
        <family val="2"/>
      </rPr>
      <t xml:space="preserve"> Const. of 01 No 900*900m U-drain on the same road at Ch. 1335m; </t>
    </r>
    <r>
      <rPr>
        <b/>
        <sz val="10"/>
        <rFont val="Arial Narrow"/>
        <family val="2"/>
      </rPr>
      <t>Part-D:</t>
    </r>
    <r>
      <rPr>
        <sz val="10"/>
        <rFont val="Arial Narrow"/>
        <family val="2"/>
      </rPr>
      <t xml:space="preserve"> Improvement of Purulia GPS-Dhankora ( via Char Budpasha) road at Ch. 00-1650m by BC ( Road ID No: 335435043) [Salvage Materials Cost Tk. 1,56,457.00.]; </t>
    </r>
    <r>
      <rPr>
        <b/>
        <sz val="10"/>
        <rFont val="Arial Narrow"/>
        <family val="2"/>
      </rPr>
      <t>Part-E:</t>
    </r>
    <r>
      <rPr>
        <sz val="10"/>
        <rFont val="Arial Narrow"/>
        <family val="2"/>
      </rPr>
      <t xml:space="preserve"> Const. of 03 Nos 900*900m U-drain on the same road at Ch. 30m, 1000m &amp; 1325m; </t>
    </r>
    <r>
      <rPr>
        <b/>
        <sz val="10"/>
        <rFont val="Arial Narrow"/>
        <family val="2"/>
      </rPr>
      <t>Part-F:</t>
    </r>
    <r>
      <rPr>
        <sz val="10"/>
        <rFont val="Arial Narrow"/>
        <family val="2"/>
      </rPr>
      <t xml:space="preserve"> Const. of 01 No 2.00*2.00m RCC box culvert on the same road at Ch. 600m &amp; </t>
    </r>
    <r>
      <rPr>
        <b/>
        <sz val="10"/>
        <rFont val="Arial Narrow"/>
        <family val="2"/>
      </rPr>
      <t>Part-G:</t>
    </r>
    <r>
      <rPr>
        <sz val="10"/>
        <rFont val="Arial Narrow"/>
        <family val="2"/>
      </rPr>
      <t xml:space="preserve"> Improvement of Dhosur R&amp;H-Purulia road at Ch. 00-600m by BC ( Road ID No: 335435204) under Kasiani Upazila District Gopalganj [Salvage Materials Cost Tk. 11,74,755.00.]</t>
    </r>
  </si>
  <si>
    <t>17.01.19</t>
  </si>
  <si>
    <t>M/S. Hamim International</t>
  </si>
  <si>
    <t>lubna_khanom665@yahoo.com</t>
  </si>
  <si>
    <t>m/s. Mizan Enterprise</t>
  </si>
  <si>
    <t>abwahab07@gmail.com</t>
  </si>
  <si>
    <t xml:space="preserve">Hamim &amp; Mizan (JV) </t>
  </si>
  <si>
    <r>
      <rPr>
        <b/>
        <sz val="10"/>
        <rFont val="Arial Narrow"/>
        <family val="2"/>
      </rPr>
      <t>Part-A:</t>
    </r>
    <r>
      <rPr>
        <sz val="10"/>
        <rFont val="Arial Narrow"/>
        <family val="2"/>
      </rPr>
      <t xml:space="preserve"> Improvement of Kandi UPC Talpukuria bazar via Gozalia road by BC at Ch. 2500-6400m; </t>
    </r>
    <r>
      <rPr>
        <b/>
        <sz val="10"/>
        <rFont val="Arial Narrow"/>
        <family val="2"/>
      </rPr>
      <t>Part-B:</t>
    </r>
    <r>
      <rPr>
        <sz val="10"/>
        <rFont val="Arial Narrow"/>
        <family val="2"/>
      </rPr>
      <t xml:space="preserve"> Const. of 5Nos U-drain at Ch. 2850, 4500m,4800m, 5400m &amp; 6100m on the same road under Kotwalipara Upazila District Gopalganj</t>
    </r>
  </si>
  <si>
    <t>16.06.19</t>
  </si>
  <si>
    <t>Idrish-Amir JV, Dhaka</t>
  </si>
  <si>
    <t>idrisamirjv@gmail.com</t>
  </si>
  <si>
    <t>Construction of 42.00m Long RCC Girder Bridge on  Pathagram-Rahuthor Road at Ch.2250m  under Kasiani Upazila, Gopalganj. (Road ID 335434057)</t>
  </si>
  <si>
    <t>08.06.20</t>
  </si>
  <si>
    <t>02.11.21</t>
  </si>
  <si>
    <t>M/S. Idris Construction</t>
  </si>
  <si>
    <t>msidrisaliali.bd@gmail.com</t>
  </si>
  <si>
    <t>Jweel Construction &amp; S S Engineering (JV), Tungipara, Gopalganj</t>
  </si>
  <si>
    <t>sseclandjewelconst.jv@gmail.com</t>
  </si>
  <si>
    <r>
      <rPr>
        <b/>
        <sz val="10"/>
        <rFont val="Arial Narrow"/>
        <family val="2"/>
      </rPr>
      <t>Part-A</t>
    </r>
    <r>
      <rPr>
        <sz val="10"/>
        <rFont val="Arial Narrow"/>
        <family val="2"/>
      </rPr>
      <t xml:space="preserve"> Improvement of Chatkhali Bridge-Moshishdanga via fulbari GPS Road by BC from Ch 00-8160m Road ID-335515476 &amp;</t>
    </r>
    <r>
      <rPr>
        <b/>
        <sz val="10"/>
        <rFont val="Arial Narrow"/>
        <family val="2"/>
      </rPr>
      <t xml:space="preserve"> Part-B</t>
    </r>
    <r>
      <rPr>
        <sz val="10"/>
        <rFont val="Arial Narrow"/>
        <family val="2"/>
      </rPr>
      <t xml:space="preserve"> Improvement of Chitoshi GPS-Kandipar WAPDA Baribad Road by BC from Ch 7860-11100m Road ID-335515231 under Kotwalipara Upazila Dist Gopalganj</t>
    </r>
  </si>
  <si>
    <t>01.12.21</t>
  </si>
  <si>
    <t>M/S. Jweel Construction</t>
  </si>
  <si>
    <t>jewel.const@yahoo.com</t>
  </si>
  <si>
    <t>S. S. Engineering &amp; Construction Ltd.</t>
  </si>
  <si>
    <t>sseclbd@gmail.com</t>
  </si>
  <si>
    <t xml:space="preserve">Kabico Ltd &amp; Jewel Const.(JV) </t>
  </si>
  <si>
    <t>kabcoltdandjewel.jv@gmail.com</t>
  </si>
  <si>
    <t>Construction of Bangabandhu Memorial Boat Landing Ramp &amp; Beutification of Madhumoti River at Patgati Launch Ghat under Tungipara Upazila District Gopalganj</t>
  </si>
  <si>
    <t>10.01.19</t>
  </si>
  <si>
    <t>Kabico Limited</t>
  </si>
  <si>
    <t>kabicolimited@yahoo.com</t>
  </si>
  <si>
    <t>Khabir and Mostafizur JV</t>
  </si>
  <si>
    <t>khabirandmostafizurjv@gmail.com</t>
  </si>
  <si>
    <r>
      <rPr>
        <b/>
        <sz val="10"/>
        <rFont val="Arial Narrow"/>
        <family val="2"/>
      </rPr>
      <t>Part-A:</t>
    </r>
    <r>
      <rPr>
        <sz val="10"/>
        <rFont val="Arial Narrow"/>
        <family val="2"/>
      </rPr>
      <t xml:space="preserve"> Improvement of Rajpat UP Sitarampur GPS road ( Suktogran Chowdhury Bari) Bridge via Dhopapara road at Ch. 00-3000m by HBB (Road ID No: 335435153); </t>
    </r>
    <r>
      <rPr>
        <b/>
        <sz val="10"/>
        <rFont val="Arial Narrow"/>
        <family val="2"/>
      </rPr>
      <t>Part-B:</t>
    </r>
    <r>
      <rPr>
        <sz val="10"/>
        <rFont val="Arial Narrow"/>
        <family val="2"/>
      </rPr>
      <t xml:space="preserve"> Const. of 3Nos 1x4.0x4.30m RCC Box culvert on the same road at Ch. 120m, 635m &amp; 1354m; </t>
    </r>
    <r>
      <rPr>
        <b/>
        <sz val="10"/>
        <rFont val="Arial Narrow"/>
        <family val="2"/>
      </rPr>
      <t>Part-C:</t>
    </r>
    <r>
      <rPr>
        <sz val="10"/>
        <rFont val="Arial Narrow"/>
        <family val="2"/>
      </rPr>
      <t xml:space="preserve"> Const. of 03 Nos U-drain on the same road at Ch. 450m, 1650m &amp; 2435m;</t>
    </r>
    <r>
      <rPr>
        <b/>
        <sz val="10"/>
        <rFont val="Arial Narrow"/>
        <family val="2"/>
      </rPr>
      <t xml:space="preserve"> Part-D:</t>
    </r>
    <r>
      <rPr>
        <sz val="10"/>
        <rFont val="Arial Narrow"/>
        <family val="2"/>
      </rPr>
      <t xml:space="preserve"> Improvement of Gugulia R&amp;H-Bahirbag Sharif bari UZR road via sorikandi road at Ch. 00-2130m by HBB (Road ID No: 335434089) [Salvage Materials Cost Tk. 2,59,629.00.]; </t>
    </r>
    <r>
      <rPr>
        <b/>
        <sz val="10"/>
        <rFont val="Arial Narrow"/>
        <family val="2"/>
      </rPr>
      <t>Part-E:</t>
    </r>
    <r>
      <rPr>
        <sz val="10"/>
        <rFont val="Arial Narrow"/>
        <family val="2"/>
      </rPr>
      <t xml:space="preserve"> Const. of 02 Nos 1x4.00x4.30m RCC Box culvert on the same road at Ch. 990m &amp; 1500m &amp; </t>
    </r>
    <r>
      <rPr>
        <b/>
        <sz val="10"/>
        <rFont val="Arial Narrow"/>
        <family val="2"/>
      </rPr>
      <t>Part-F:</t>
    </r>
    <r>
      <rPr>
        <sz val="10"/>
        <rFont val="Arial Narrow"/>
        <family val="2"/>
      </rPr>
      <t xml:space="preserve"> const. of 03 Nos U-drain on the same road at Ch. 430m, 1200m, &amp; 1960m under Kasiani Upazila District Gopalganj.</t>
    </r>
  </si>
  <si>
    <t>Md. Mostafizur Rahman Sharif</t>
  </si>
  <si>
    <t>mostafizurrahmanshorif@yahoo.com</t>
  </si>
  <si>
    <t>M/S KHABIR &amp; CO</t>
  </si>
  <si>
    <t>khabirandco@gmail.com</t>
  </si>
  <si>
    <t>KKE-BACK(JV), Paltan Tower (5th Floor), Dhaka-1000</t>
  </si>
  <si>
    <t>kkebakcjv@gmail.com</t>
  </si>
  <si>
    <t>Maintenance of Bathandanga Bazar-Satasia via Mahamudpur UP Road from Ch. 00-1100m Road ID No 335433007 under Kasiani Upazila Dist Gopalganj</t>
  </si>
  <si>
    <t>22.05.21</t>
  </si>
  <si>
    <t>B.A.K Construction</t>
  </si>
  <si>
    <t>bakconstruction1991@gmail.com</t>
  </si>
  <si>
    <t>M/S K.K. Enterprise</t>
  </si>
  <si>
    <t>M A Engineering &amp; Rana Enterprise JV, Dhaka</t>
  </si>
  <si>
    <t>rana.majv@gmail.com</t>
  </si>
  <si>
    <t>Improvement of Bujurgikona-Bangalaxmi Bazar via Shaitaikunda Botbari Bhutura Road by BC from Ch. 800-5745m under Kotwalipara Upazila Dist Gopalganj Road ID No 335514022 Salvage Materials Cost Tk. 10227558.00</t>
  </si>
  <si>
    <t>21.06.20</t>
  </si>
  <si>
    <t>03.11.21</t>
  </si>
  <si>
    <t>M/S. Rana Enterprise</t>
  </si>
  <si>
    <t>msranaenterprise@yahoo.com</t>
  </si>
  <si>
    <t>M/S. M.A. ENGINEERING</t>
  </si>
  <si>
    <t>M.M. Monir Ahmmed (Noni), Bashbari, Gopalganj.</t>
  </si>
  <si>
    <t>mmmonirnoni@gmail.com</t>
  </si>
  <si>
    <t>Improvement of Kasiani central Shasan to BRACK Office Road by BC from Ch. 00-900m Road ID No 335435253 under Kasiani Upazila District Gopalganj Salvage Materials Cost. Tk. 440815.00.</t>
  </si>
  <si>
    <t>25.03.20</t>
  </si>
  <si>
    <r>
      <rPr>
        <b/>
        <sz val="10"/>
        <rFont val="Arial Narrow"/>
        <family val="2"/>
      </rPr>
      <t>Part-A:</t>
    </r>
    <r>
      <rPr>
        <sz val="10"/>
        <rFont val="Arial Narrow"/>
        <family val="2"/>
      </rPr>
      <t xml:space="preserve"> Improvement of Kheyerhat-Barasia River Ghat-Khayerhat Rail Line via H/O A. Rahman Road by BC from Ch. 00-1230m and </t>
    </r>
    <r>
      <rPr>
        <b/>
        <sz val="10"/>
        <rFont val="Arial Narrow"/>
        <family val="2"/>
      </rPr>
      <t>Part-B:</t>
    </r>
    <r>
      <rPr>
        <sz val="10"/>
        <rFont val="Arial Narrow"/>
        <family val="2"/>
      </rPr>
      <t xml:space="preserve"> Construction of 04Nos U-drain culvert at Ch. 90m 370m 590m &amp; 1045m on the same road Road ID No 335434268 under Kasiani Upazila District Gopalganj Salvage Materials Cost. Tk. 199454.00.</t>
    </r>
  </si>
  <si>
    <t>08.02.21</t>
  </si>
  <si>
    <t>M.M. Monir Ahmmed (Noni), Digarkul, Gopalganj</t>
  </si>
  <si>
    <r>
      <rPr>
        <b/>
        <sz val="10"/>
        <rFont val="Arial Narrow"/>
        <family val="2"/>
      </rPr>
      <t>Part-A</t>
    </r>
    <r>
      <rPr>
        <sz val="10"/>
        <rFont val="Arial Narrow"/>
        <family val="2"/>
      </rPr>
      <t xml:space="preserve"> Improvement of Borni H/O Chunnu KhalashiH/O Shukur Khalashi Graveyard connecting Road by from Ch. 00m-105m Road ID-335915184 </t>
    </r>
    <r>
      <rPr>
        <b/>
        <sz val="10"/>
        <rFont val="Arial Narrow"/>
        <family val="2"/>
      </rPr>
      <t>Part-B</t>
    </r>
    <r>
      <rPr>
        <sz val="10"/>
        <rFont val="Arial Narrow"/>
        <family val="2"/>
      </rPr>
      <t xml:space="preserve"> Improvement of Char Basuria H/O Kawsar Sheikh Attached the bridge WAPDA beribandh Road by BC from Ch. 00-330m Road ID-335915185 &amp; </t>
    </r>
    <r>
      <rPr>
        <b/>
        <sz val="10"/>
        <rFont val="Arial Narrow"/>
        <family val="2"/>
      </rPr>
      <t>Part-C</t>
    </r>
    <r>
      <rPr>
        <sz val="10"/>
        <rFont val="Arial Narrow"/>
        <family val="2"/>
      </rPr>
      <t xml:space="preserve"> Improvement of Basuria H/O Harun Loshkar-River Ghat connecting Road by BC from Ch. 00-150m Road ID-335915192 under Tungipara Upazila Dist Gopalganj</t>
    </r>
  </si>
  <si>
    <t>13.05.20</t>
  </si>
  <si>
    <t>09.01.21</t>
  </si>
  <si>
    <r>
      <rPr>
        <b/>
        <sz val="10"/>
        <rFont val="Arial Narrow"/>
        <family val="2"/>
      </rPr>
      <t>Part-A</t>
    </r>
    <r>
      <rPr>
        <sz val="10"/>
        <rFont val="Arial Narrow"/>
        <family val="2"/>
      </rPr>
      <t xml:space="preserve"> Improvement of Dakshin Bashuria Dakshinpara Main Road-Graveyard Connecting Road by BC from Ch. 00m-376m Road ID-335915198 </t>
    </r>
    <r>
      <rPr>
        <b/>
        <sz val="10"/>
        <rFont val="Arial Narrow"/>
        <family val="2"/>
      </rPr>
      <t>Part-B</t>
    </r>
    <r>
      <rPr>
        <sz val="10"/>
        <rFont val="Arial Narrow"/>
        <family val="2"/>
      </rPr>
      <t xml:space="preserve"> Improvement of Char Kushli Main Road H/O Kalam Molla Road by BC From Ch. 00m-52m Road ID-335915199 </t>
    </r>
    <r>
      <rPr>
        <b/>
        <sz val="10"/>
        <rFont val="Arial Narrow"/>
        <family val="2"/>
      </rPr>
      <t>Part-C</t>
    </r>
    <r>
      <rPr>
        <sz val="10"/>
        <rFont val="Arial Narrow"/>
        <family val="2"/>
      </rPr>
      <t xml:space="preserve"> Improvement of Charkushli Main Road Tube well H/O Binoy Shil via Kali Mondir Road by BC from Ch 00-46m Road ID-335915200 </t>
    </r>
    <r>
      <rPr>
        <b/>
        <sz val="10"/>
        <rFont val="Arial Narrow"/>
        <family val="2"/>
      </rPr>
      <t>Part-D</t>
    </r>
    <r>
      <rPr>
        <sz val="10"/>
        <rFont val="Arial Narrow"/>
        <family val="2"/>
      </rPr>
      <t xml:space="preserve"> Improvement of Kushli Main Road Godagari Mosque connecting Road by BC from Ch. 00-60m Road ID-335915201 </t>
    </r>
    <r>
      <rPr>
        <b/>
        <sz val="10"/>
        <rFont val="Arial Narrow"/>
        <family val="2"/>
      </rPr>
      <t>Part-E</t>
    </r>
    <r>
      <rPr>
        <sz val="10"/>
        <rFont val="Arial Narrow"/>
        <family val="2"/>
      </rPr>
      <t xml:space="preserve"> Improvement of Kushli Sonadanga Main Road-H/O Mohammad Kha Road by BC from Ch 00-100m Road ID-335915202 </t>
    </r>
    <r>
      <rPr>
        <b/>
        <sz val="10"/>
        <rFont val="Arial Narrow"/>
        <family val="2"/>
      </rPr>
      <t>Part-F</t>
    </r>
    <r>
      <rPr>
        <sz val="10"/>
        <rFont val="Arial Narrow"/>
        <family val="2"/>
      </rPr>
      <t xml:space="preserve"> Improvement of Dokkhin Kushli H/O Sirazul Molla Mosque Connecting Road by BC from Ch. 00m-80m Road ID-335915203 &amp; </t>
    </r>
    <r>
      <rPr>
        <b/>
        <sz val="10"/>
        <rFont val="Arial Narrow"/>
        <family val="2"/>
      </rPr>
      <t>Part-G</t>
    </r>
    <r>
      <rPr>
        <sz val="10"/>
        <rFont val="Arial Narrow"/>
        <family val="2"/>
      </rPr>
      <t xml:space="preserve"> Improvement of Charkushli Main Road-H/O Mozlel Haque Sikder Road by BC from Ch 00-85m Road ID-335915214 under Tungipara Upazila Dist Gopalganj</t>
    </r>
  </si>
  <si>
    <r>
      <rPr>
        <b/>
        <sz val="10"/>
        <rFont val="Arial Narrow"/>
        <family val="2"/>
      </rPr>
      <t>Part-A</t>
    </r>
    <r>
      <rPr>
        <sz val="10"/>
        <rFont val="Arial Narrow"/>
        <family val="2"/>
      </rPr>
      <t xml:space="preserve"> Improvement of Labutala LGED Road-H/O Jahed Fakir Road by BC from Ch. 00-240m Road ID-335915149 </t>
    </r>
    <r>
      <rPr>
        <b/>
        <sz val="10"/>
        <rFont val="Arial Narrow"/>
        <family val="2"/>
      </rPr>
      <t>Part-B</t>
    </r>
    <r>
      <rPr>
        <sz val="10"/>
        <rFont val="Arial Narrow"/>
        <family val="2"/>
      </rPr>
      <t xml:space="preserve"> Improvement of Ka Ka Sha BWDB Road33 No Ka Ka Sha GPS Via Shalukha Community Clinic Road by HBB from Ch. 00-107m Road ID-335915151 </t>
    </r>
    <r>
      <rPr>
        <b/>
        <sz val="10"/>
        <rFont val="Arial Narrow"/>
        <family val="2"/>
      </rPr>
      <t>Part-C</t>
    </r>
    <r>
      <rPr>
        <sz val="10"/>
        <rFont val="Arial Narrow"/>
        <family val="2"/>
      </rPr>
      <t xml:space="preserve"> Improvement of Char Gopalpur BWDB RoadRiver via H/O Haraz Khan Road by HBB from Ch. 00-60m Road ID-335915153 &amp; </t>
    </r>
    <r>
      <rPr>
        <b/>
        <sz val="10"/>
        <rFont val="Arial Narrow"/>
        <family val="2"/>
      </rPr>
      <t>Part-D</t>
    </r>
    <r>
      <rPr>
        <sz val="10"/>
        <rFont val="Arial Narrow"/>
        <family val="2"/>
      </rPr>
      <t xml:space="preserve"> Improvement of Kathigram BWDBKathigram GPS Road by BC from Ch. 00-480m Road ID-335915155 under Tungipara Upazila Dist Gopalganj</t>
    </r>
  </si>
  <si>
    <t>M/S Akash Enterprise, Digharkul, Gopalganj</t>
  </si>
  <si>
    <t>ms.akashenterprise19@gmail.com</t>
  </si>
  <si>
    <t>Improvement of Fukra UZR-Dholgram Primary School Road by BC from Ch. 00-600m under Kasiani Upazila District Gopalganj Road ID No 335435167 Salvage Materials Cost Tk. 49229.00</t>
  </si>
  <si>
    <t>M/S Alif Enterprise</t>
  </si>
  <si>
    <t>alifeenterprise.bd@gmail.com</t>
  </si>
  <si>
    <t>Improvement of Road by BC from Haridaspur RHD Bridge ( South side) Horidaspur Pashimpara GPS Samsul Ulum Madrasha road at Ch. 00m-720m (Road ID No: 335325435) under Sadar Upazila District Gopalganj</t>
  </si>
  <si>
    <t>M/S Anika Enterprise, Digharkul, Gopalganj</t>
  </si>
  <si>
    <t>anikaenterprise.ms@gmail.com</t>
  </si>
  <si>
    <t>Improvement of Battraodhopa H/O. Moyes to GPS , Alia Madrasha Via Bishwa Road by BC from Ch. 00-550m under Kasiani Upazila, District: Gopalganj.</t>
  </si>
  <si>
    <t>04.03.20</t>
  </si>
  <si>
    <t>M/S Arif Traders, Boalmari, Faridpur</t>
  </si>
  <si>
    <t>ariftraders2018bd@gmail.com</t>
  </si>
  <si>
    <t>Improvement of Kasiani R&amp;H-Jolkorpara GPS via H/O Lavlu Mreedha Road by BC from Ch 00-335m Road ID No 335435874 under Kasiani Upazila District Gopalganj.</t>
  </si>
  <si>
    <t>09.11.20</t>
  </si>
  <si>
    <t>M/S Arthi Enterprise, Manikhar, Gopalganj</t>
  </si>
  <si>
    <t>ms.arthienterprise02@gmail.com</t>
  </si>
  <si>
    <r>
      <rPr>
        <b/>
        <sz val="10"/>
        <rFont val="Arial Narrow"/>
        <family val="2"/>
      </rPr>
      <t>Part-A:</t>
    </r>
    <r>
      <rPr>
        <sz val="10"/>
        <rFont val="Arial Narrow"/>
        <family val="2"/>
      </rPr>
      <t xml:space="preserve"> Improvement of Char Dhalaitala Road by BC from Ch. 00- 1050m under Sadar Upazila, District: Gopalganj.  </t>
    </r>
    <r>
      <rPr>
        <b/>
        <sz val="10"/>
        <rFont val="Arial Narrow"/>
        <family val="2"/>
      </rPr>
      <t>Part-B:</t>
    </r>
    <r>
      <rPr>
        <sz val="10"/>
        <rFont val="Arial Narrow"/>
        <family val="2"/>
      </rPr>
      <t xml:space="preserve"> Construction of  4.00x4.00m 1-vent RCC Box Culvert at Ch. 380m on the same road. (Road ID: 335325037)</t>
    </r>
  </si>
  <si>
    <t>M/S Ashik Builders, Moulovipara, Gopalganj.</t>
  </si>
  <si>
    <t>ashikbuilders@gmail.com</t>
  </si>
  <si>
    <r>
      <rPr>
        <b/>
        <sz val="10"/>
        <rFont val="Arial Narrow"/>
        <family val="2"/>
      </rPr>
      <t>Part-A</t>
    </r>
    <r>
      <rPr>
        <sz val="10"/>
        <rFont val="Arial Narrow"/>
        <family val="2"/>
      </rPr>
      <t xml:space="preserve"> Improvement of Vatiapara Radhanagor Guchogram to Vatiapara Kalna GC via Samad Fokir house Road by BC from Ch. 00-500m Road ID No 335435212 </t>
    </r>
    <r>
      <rPr>
        <b/>
        <sz val="10"/>
        <rFont val="Arial Narrow"/>
        <family val="2"/>
      </rPr>
      <t>Part-B</t>
    </r>
    <r>
      <rPr>
        <sz val="10"/>
        <rFont val="Arial Narrow"/>
        <family val="2"/>
      </rPr>
      <t xml:space="preserve"> Improvement of Charvatpara-Barobari Jame Mosque via Battala Charvatpara Jame Mosque to Kabil Sheikh bari Road by BC from Ch. 00-385m Road ID No 335435875 &amp; </t>
    </r>
    <r>
      <rPr>
        <b/>
        <sz val="10"/>
        <rFont val="Arial Narrow"/>
        <family val="2"/>
      </rPr>
      <t>Part-C</t>
    </r>
    <r>
      <rPr>
        <sz val="10"/>
        <rFont val="Arial Narrow"/>
        <family val="2"/>
      </rPr>
      <t xml:space="preserve"> Improvement of Chapta Biswa road Rakib Minar Bari to near by river bank via Chapta Edgah Road by BC from Ch. 00-335m Road ID No 335435878 under Kasiani Upazila Dist Gopalganj Salvage Materials Cost. Tk. 207396.00</t>
    </r>
  </si>
  <si>
    <t>07.08.21</t>
  </si>
  <si>
    <t>Improvement of Pukuria Sattar Kazi Bari-Pukuria Kheaghat Road by BC from Ch. 00-840m under Sadar Upazila District Gopalganj Road ID No 335325228</t>
  </si>
  <si>
    <t>02.02.20</t>
  </si>
  <si>
    <t>M/S Benojire Construction, 314, Bankpara, Gopalganj</t>
  </si>
  <si>
    <t>ms.benojirconstruction@gmail.com</t>
  </si>
  <si>
    <r>
      <rPr>
        <b/>
        <sz val="10"/>
        <rFont val="Arial Narrow"/>
        <family val="2"/>
      </rPr>
      <t>Part-A</t>
    </r>
    <r>
      <rPr>
        <sz val="10"/>
        <rFont val="Arial Narrow"/>
        <family val="2"/>
      </rPr>
      <t xml:space="preserve">: Improvement of Perjoynagar RHD (H/O Ayub Ali Member) to Joynagar Ghat Mosjid via Perdumuria Road (H/O Ahad) by BC from Ch. 00-2300m under Sadar Upazila, District: Gopalganj.
</t>
    </r>
    <r>
      <rPr>
        <b/>
        <sz val="10"/>
        <rFont val="Arial Narrow"/>
        <family val="2"/>
      </rPr>
      <t>Part-B</t>
    </r>
    <r>
      <rPr>
        <sz val="10"/>
        <rFont val="Arial Narrow"/>
        <family val="2"/>
      </rPr>
      <t>: Construction of 5Nos 600mmx600mm Size U-Drain Culvert at Ch. 360m, 790m, 1500m, 1900m &amp; 2100m on the same Road. (Road ID: 335325404)</t>
    </r>
  </si>
  <si>
    <t>M/S Biswas Traders, Kalukhali, Rajbari</t>
  </si>
  <si>
    <t>msbiswastraders7@gmail.com</t>
  </si>
  <si>
    <t>Improvement of Talakekania GC-Sultanshahi High School Road by BC from Ch. 00-475m under Sadar Upazila District Gopalganj Road ID No 335324241 Salvage Materials Cost. Tk. 325767.00.</t>
  </si>
  <si>
    <t>M/S Biswas Traders, Silna, Gopalganj</t>
  </si>
  <si>
    <t>Part-A Improvement of Uttarpara Hatkhola Tofi Sankar House to Uttarpara Talukderbari Road by HBB from Ch 00m-810m Road ID No 335515561 &amp; Part-B Improvement of Khagbari Durga Mondir to Khagbari Primary School Connecting Road by HBB from Ch 00m-180m Road ID No 335515483 under Kotwalipara Upazila Dist Gopalganj</t>
  </si>
  <si>
    <t>M/S Eskender Ali &amp; Sons, Paikkandi, Gopalganj</t>
  </si>
  <si>
    <t>eskenderaliandsons@gmail.com</t>
  </si>
  <si>
    <t>Improvement of Ramdia-Orakandi Road from Ch. 00-368m under Kasiani Upazila, District: Gopalganj.Road ID: 335434054.</t>
  </si>
  <si>
    <t>M/S Fahim Enterprise, Alfadanga, Faridpur</t>
  </si>
  <si>
    <t>msfahimenterprise1990@gmail.com</t>
  </si>
  <si>
    <t>Improvement of Falsi Bridge to Matiar Master bari Road by BC from Ch. 00-160m under Kasiani Upazila District Gopalganj Road ID No 335435599 Salvage Materials Cost Tk. 71568.00.</t>
  </si>
  <si>
    <t>M/S Iqbal &amp; Brothers, Muksudpur, Gopalganj</t>
  </si>
  <si>
    <t>Construction of Boat Landing Ramp at Takerhat Utterpar Charprosarnnadi Madrasha Ghatla under Muksudpur Upazila District Gopalganj</t>
  </si>
  <si>
    <t>06.04.20</t>
  </si>
  <si>
    <t>22.11.20</t>
  </si>
  <si>
    <r>
      <rPr>
        <b/>
        <sz val="10"/>
        <rFont val="Arial Narrow"/>
        <family val="2"/>
      </rPr>
      <t>Part-A</t>
    </r>
    <r>
      <rPr>
        <sz val="10"/>
        <rFont val="Arial Narrow"/>
        <family val="2"/>
      </rPr>
      <t xml:space="preserve"> Improvement of Ujani-Rahuthor UZR Near H/O Azam Laskar to Basudevpur Village Road by BC from Ch 00-505m &amp; 291m Link Road Road ID No 335584074 Salvage Materials Cost Tk. 1313286.00 </t>
    </r>
    <r>
      <rPr>
        <b/>
        <sz val="10"/>
        <rFont val="Arial Narrow"/>
        <family val="2"/>
      </rPr>
      <t>Part-B</t>
    </r>
    <r>
      <rPr>
        <sz val="10"/>
        <rFont val="Arial Narrow"/>
        <family val="2"/>
      </rPr>
      <t xml:space="preserve"> Improvement of Tengrakhola-Ujani GC Road to Munshibari Jame Mosque via Banshbaria GPS Road by BC from Ch 00m-150m with 1.00mx1.00m 1vent Box culvert &amp; 30m Link Road Road ID No 335584088 Salvage Materials Cost Tk. 294038.00 under Muksudpur Upazila Dist Gopalganj</t>
    </r>
  </si>
  <si>
    <t>a) Kagdi Alhaj A.G. Ucchobiddaloy Pond+ Ghatla 11.60 X3.50 m for Kagdi Alhaj A.G Ucchobiddaloy Pond. (b)Rajpat Vumi Office Pond+Ghatla 11.60 X 3.50 m for Rajpat Vumi Office Pond.Vulbaria Mosjid Songlogno Pond+Ghatla 11.60 X 3.50 m for Vulbaria Mosjid Songlogno Pond. (C) Topsil Office Pond+Ghatla 13.40 X 5.00 m for Topsil Office Pond.Mohespur Hafejia Atimkhana Pond+11.60 X 3.50 m for 01 Nos. (d) Ghatla Mohespur Hafejia Atimkhana Pond.Orakandi D.S.S Ucchobiddaloy Pond+11.60 X 3.50m for 1 Nos. (e) Ghatla Orakandi D.S.S Ucchobiddaloy Pond under Kasiani Upazila, Dist: Gopalganj.</t>
  </si>
  <si>
    <t>13.04.20</t>
  </si>
  <si>
    <t>M/S Islam Brothers Ltd-B.A.K Construction (JV), Dhaka</t>
  </si>
  <si>
    <t>islambak20202@gmail.com</t>
  </si>
  <si>
    <t>Construction of 40.0m Long RCC Girder Bridge on Kalpur - Jadupur Road at Ch. 1850m Road ID 335324235 under Sadar Upazila, District: Gopalganj .</t>
  </si>
  <si>
    <t>M/S ISLAM BROTHERS LTD</t>
  </si>
  <si>
    <t>msislambrothersltd@gmail.com</t>
  </si>
  <si>
    <t>M/s J.Alom Construction</t>
  </si>
  <si>
    <t>jalommadaripur@gmail.com</t>
  </si>
  <si>
    <t>Improvement of Banshbaria UP office-Jalirpar GC Road ( Belayet Miaâs Gheyer) via Ghechua-Hazragati-Kasalia Up office road at Ch. 5395-7350m by BC under Muksudpur Upazila District Gopalganj</t>
  </si>
  <si>
    <t>17.10.18</t>
  </si>
  <si>
    <r>
      <rPr>
        <b/>
        <sz val="10"/>
        <rFont val="Arial Narrow"/>
        <family val="2"/>
      </rPr>
      <t xml:space="preserve">Part-A: </t>
    </r>
    <r>
      <rPr>
        <sz val="10"/>
        <rFont val="Arial Narrow"/>
        <family val="2"/>
      </rPr>
      <t xml:space="preserve">Improvement of Fulgacha (Kotwalipara-Rjoir UZR)-Tetulbari GPS road by BC at Ch. 1000-3658m &amp; </t>
    </r>
    <r>
      <rPr>
        <b/>
        <sz val="10"/>
        <rFont val="Arial Narrow"/>
        <family val="2"/>
      </rPr>
      <t>Part-B:</t>
    </r>
    <r>
      <rPr>
        <sz val="10"/>
        <rFont val="Arial Narrow"/>
        <family val="2"/>
      </rPr>
      <t xml:space="preserve"> Const. of 03Nos U-drain at Ch. 1500m, 2050m &amp; 3280m on the same road (Road ID No: 335514018) under Kotwalipara Upazila District Gopalganj [Salvage Materials Cost: Tk. 69,68,845.00].</t>
    </r>
  </si>
  <si>
    <t>Improvement of Kajulia UP-Polshir Bazar road by BC at Ch. 2627-4320m (Road ID No: 335513011) under Kotwalipara Upazila District Gopalganj [Salvage Materials Cost: Tk. 36,01,663.00]</t>
  </si>
  <si>
    <t>17.03.20</t>
  </si>
  <si>
    <t>M/S Janata Traders, Sarkit house, Road, Gopalganj</t>
  </si>
  <si>
    <t>ms.janatatraders.bd@gmail.com</t>
  </si>
  <si>
    <t>Construction of 24.00m Long RCC Girder Bridge on Gopalpur UP Office-Kajulia UP Via Boraihati Polshair Bazar Road at Ch. 165m under Tungipara Upazila District Gopalganj Road ID No 335913008 Old Road ID-3359913003</t>
  </si>
  <si>
    <t>08.08.21</t>
  </si>
  <si>
    <t>M/S Jiban Traders, Binodpur, Rajbari</t>
  </si>
  <si>
    <t>msjibantraders@gmail.com</t>
  </si>
  <si>
    <t>Construction of 05 Nos RCC Ghatla Hiron Bazar, Fulo Bazar, Polsair Bazar, Polsair Gones Pagal Sebasharam &amp; Ashotia Bazar under Kotwalipara Upazila District Gopalganj.</t>
  </si>
  <si>
    <t>16.07.21</t>
  </si>
  <si>
    <t>M/S Jweel Construction</t>
  </si>
  <si>
    <t>Remaining work of Sreeramkandi Jahangir Sk. House-Kushli Dakshinpara UZR via H/O Bimol Bain from Ch. 00-2380m under Tungipara Upazila, District: Gopalganj.</t>
  </si>
  <si>
    <t>01.04.20</t>
  </si>
  <si>
    <t>01.12.20</t>
  </si>
  <si>
    <r>
      <rPr>
        <b/>
        <sz val="10"/>
        <rFont val="Arial Narrow"/>
        <family val="2"/>
      </rPr>
      <t>Part-A:</t>
    </r>
    <r>
      <rPr>
        <sz val="10"/>
        <rFont val="Arial Narrow"/>
        <family val="2"/>
      </rPr>
      <t xml:space="preserve"> Improvement of Perkushli Steel Bridge ( Nakrirchar RHD Bridge)-Mujib Bazar Bridge via Charpara ( Ziaul Hoque) road at Ch. 00-2220m by BC [Salvage Materials Cost. 36,79,308.00] ; </t>
    </r>
    <r>
      <rPr>
        <b/>
        <sz val="10"/>
        <rFont val="Arial Narrow"/>
        <family val="2"/>
      </rPr>
      <t>Part-B:</t>
    </r>
    <r>
      <rPr>
        <sz val="10"/>
        <rFont val="Arial Narrow"/>
        <family val="2"/>
      </rPr>
      <t xml:space="preserve"> Const. of 3Nos 1x4.50x3.50m RCC Box culvert at Ch. 380m, 700m &amp; 1035m on the same road; </t>
    </r>
    <r>
      <rPr>
        <b/>
        <sz val="10"/>
        <rFont val="Arial Narrow"/>
        <family val="2"/>
      </rPr>
      <t>Part-C:</t>
    </r>
    <r>
      <rPr>
        <sz val="10"/>
        <rFont val="Arial Narrow"/>
        <family val="2"/>
      </rPr>
      <t xml:space="preserve"> Const. of 9Nos 600x600mm U-drain at Ch. 145m, 230m, 265m, 330, 745m, 875m, 1130m, 1590m &amp; 2115m on the same road (Road ID No: 335324232);</t>
    </r>
    <r>
      <rPr>
        <b/>
        <sz val="10"/>
        <rFont val="Arial Narrow"/>
        <family val="2"/>
      </rPr>
      <t xml:space="preserve"> Part-D:</t>
    </r>
    <r>
      <rPr>
        <sz val="10"/>
        <rFont val="Arial Narrow"/>
        <family val="2"/>
      </rPr>
      <t xml:space="preserve"> Const. of 1No 2x4.00x4.00m RCC Box culvert at Ch. 10 on Purba Hatbaria Kali Mondir-Panail road under Sadar Upazila District Gopalganj (Road ID No: 335324208).</t>
    </r>
  </si>
  <si>
    <t>19.05.19</t>
  </si>
  <si>
    <t>M/S Kamrul &amp; Brothers, Mohammadpara, Gopalganj</t>
  </si>
  <si>
    <t>Maintenance of Kasiani GC-Takerhat RHD via Rahuthor Hat ( Kasiani Part) Road at Ch. 1800m-7300m (Road ID No: 335432007) under Kasiani Upazila District Gopalganj.</t>
  </si>
  <si>
    <t xml:space="preserve">Improvement of Kathi RHD-Betangi Bazar road at Ch. 00-3220m by BC Road ID No 335324017 under Sadar Upazila District Gopalganj </t>
  </si>
  <si>
    <r>
      <rPr>
        <b/>
        <sz val="10"/>
        <rFont val="Arial Narrow"/>
        <family val="2"/>
      </rPr>
      <t>Part-A:</t>
    </r>
    <r>
      <rPr>
        <sz val="10"/>
        <rFont val="Arial Narrow"/>
        <family val="2"/>
      </rPr>
      <t xml:space="preserve"> Improvement of Tetulia-Rauthkhamar road at Ch. 00-1740m by BC [Salvage Materials Cost. 25,18,000.00] ; </t>
    </r>
    <r>
      <rPr>
        <b/>
        <sz val="10"/>
        <rFont val="Arial Narrow"/>
        <family val="2"/>
      </rPr>
      <t>Part-B:</t>
    </r>
    <r>
      <rPr>
        <sz val="10"/>
        <rFont val="Arial Narrow"/>
        <family val="2"/>
      </rPr>
      <t xml:space="preserve"> Const. of 1No 600x600mm U-drain at Ch. 990mon the same road (Road ID No: 335324012);</t>
    </r>
    <r>
      <rPr>
        <b/>
        <sz val="10"/>
        <rFont val="Arial Narrow"/>
        <family val="2"/>
      </rPr>
      <t xml:space="preserve"> Part-C:</t>
    </r>
    <r>
      <rPr>
        <sz val="10"/>
        <rFont val="Arial Narrow"/>
        <family val="2"/>
      </rPr>
      <t xml:space="preserve"> Improvement of Kajulia Madrasha ( Dhorail) road at Ch. 00-920m by BC [Salvage Materials Cost. 13,61,000.00] ; </t>
    </r>
    <r>
      <rPr>
        <b/>
        <sz val="10"/>
        <rFont val="Arial Narrow"/>
        <family val="2"/>
      </rPr>
      <t>Part-D:</t>
    </r>
    <r>
      <rPr>
        <sz val="10"/>
        <rFont val="Arial Narrow"/>
        <family val="2"/>
      </rPr>
      <t xml:space="preserve"> Const. of 2Nos 600x600mm U-drain at Ch. 510m &amp; 780m on the same road under Sadar Upazila District Gopalganj (Road ID No: 335324068).</t>
    </r>
  </si>
  <si>
    <t>27.06.2019</t>
  </si>
  <si>
    <r>
      <rPr>
        <b/>
        <sz val="10"/>
        <rFont val="Arial Narrow"/>
        <family val="2"/>
      </rPr>
      <t>Part-A</t>
    </r>
    <r>
      <rPr>
        <sz val="10"/>
        <rFont val="Arial Narrow"/>
        <family val="2"/>
      </rPr>
      <t xml:space="preserve"> Improvement of Chokpukuria Gonesh Pagol Mondir to Kotalipara Simana Road by HBB from Ch 00m-1350m Road ID No 335515528 </t>
    </r>
    <r>
      <rPr>
        <b/>
        <sz val="10"/>
        <rFont val="Arial Narrow"/>
        <family val="2"/>
      </rPr>
      <t>Part-B</t>
    </r>
    <r>
      <rPr>
        <sz val="10"/>
        <rFont val="Arial Narrow"/>
        <family val="2"/>
      </rPr>
      <t xml:space="preserve"> Construction of 16.00m Long RCC Girder Bridge at Ch. 410m on the same road </t>
    </r>
    <r>
      <rPr>
        <b/>
        <sz val="10"/>
        <rFont val="Arial Narrow"/>
        <family val="2"/>
      </rPr>
      <t>Part-C</t>
    </r>
    <r>
      <rPr>
        <sz val="10"/>
        <rFont val="Arial Narrow"/>
        <family val="2"/>
      </rPr>
      <t xml:space="preserve"> Construction of 01 No 4.00x4.00m RCC Box culvert at Ch. 800m &amp; </t>
    </r>
    <r>
      <rPr>
        <b/>
        <sz val="10"/>
        <rFont val="Arial Narrow"/>
        <family val="2"/>
      </rPr>
      <t>Part-D</t>
    </r>
    <r>
      <rPr>
        <sz val="10"/>
        <rFont val="Arial Narrow"/>
        <family val="2"/>
      </rPr>
      <t xml:space="preserve"> Construction of 02Nos 600mmx600mm size RCC U-drain culvert at Ch. 150m &amp; 1020m on the same road under Kotwalipara Upazila Dist Gopalganj</t>
    </r>
  </si>
  <si>
    <t>10.12.20</t>
  </si>
  <si>
    <t>Improvement of Pinjuri-Sonakhali via Chairman Bazar Road by BC from Ch. 6200-8600m Road ID No 335512018 under Kotwalipara Upazila District Gopalganj Salvage Materials Cost Tk. 7214324.00.</t>
  </si>
  <si>
    <r>
      <rPr>
        <b/>
        <sz val="10"/>
        <rFont val="Arial Narrow"/>
        <family val="2"/>
      </rPr>
      <t>Part-A</t>
    </r>
    <r>
      <rPr>
        <sz val="10"/>
        <rFont val="Arial Narrow"/>
        <family val="2"/>
      </rPr>
      <t xml:space="preserve"> Improvement of Konagram-Gopinathpur Road by BC from Ch. 480-1480m &amp; </t>
    </r>
    <r>
      <rPr>
        <b/>
        <sz val="10"/>
        <rFont val="Arial Narrow"/>
        <family val="2"/>
      </rPr>
      <t xml:space="preserve">Part-B </t>
    </r>
    <r>
      <rPr>
        <sz val="10"/>
        <rFont val="Arial Narrow"/>
        <family val="2"/>
      </rPr>
      <t xml:space="preserve">Constrcution of 3-vent 4.50x4.50m RCC Box culvert at Ch. 518m on the same road Road ID No </t>
    </r>
    <r>
      <rPr>
        <b/>
        <sz val="10"/>
        <rFont val="Arial Narrow"/>
        <family val="2"/>
      </rPr>
      <t>335324038</t>
    </r>
    <r>
      <rPr>
        <sz val="10"/>
        <rFont val="Arial Narrow"/>
        <family val="2"/>
      </rPr>
      <t xml:space="preserve"> under Sadar Upazila Dist Gopalganj Salvage Materials Cost. Tk. 468992.00.</t>
    </r>
  </si>
  <si>
    <t>24.07.21</t>
  </si>
  <si>
    <t>M/S Kamrul &amp; Brothers, 253, Mohammadpara, Gopalganj</t>
  </si>
  <si>
    <t>Widening and Strengthening of Bashabaria GC- Bisharkandi GC via Karfa Bazar Toru Bazar Kacharivita Bazar Road by BC from Ch. 4600m-9225m Road ID No 335912005 under Tungipara Upazila Dist Gopalganj Salvage Materials Cost. Tk. 747952.00.</t>
  </si>
  <si>
    <t xml:space="preserve">  kamrulandbrothers@yahoo.com</t>
  </si>
  <si>
    <t>Construction of 21.00m Long RCC Slab Bridge on Borashi RHD(Shatisir pull)-Mujib Bazar Road at Ch. 1890m under Sadar Upazila, District: Gopalganj ( Road ID No: 335324090).</t>
  </si>
  <si>
    <t>Widening &amp; Strengthening of Bhatiapara GC -Radhanagor GC via Lankerchar Launchghat Road by BC from Ch. 00-6000m Road ID 335432012 under Kasiani Upazila, Dist: Gopalganj. Widening &amp; Strengthening of Gopinathpur Kazipara Falshi - Taltala Road by BC from Ch. 00-4870m Road ID 335432015 under Kasiani Upazila, Dist: Gopalganj.</t>
  </si>
  <si>
    <t xml:space="preserve">M/S Kamrul &amp; Brothers - ms.amir enterprise (JV) </t>
  </si>
  <si>
    <t>mskbandaejv@gmail.com</t>
  </si>
  <si>
    <t>Const. of 60.00m Long RCC Girder Bridge on Banshbaria Uttarpara-Bahugram via H/O Dr. Humayun road at Ch. 310m (Road ID No: 335584082) under Muksudpur Upazila District Gopalganj.</t>
  </si>
  <si>
    <t>12.05.19</t>
  </si>
  <si>
    <t>ms.amir enterprise</t>
  </si>
  <si>
    <t>M/S Kamrul &amp; Brothers</t>
  </si>
  <si>
    <t>Part-1A Improvement of Kutorakandi-Jalirpar road to Lowkhanda Noor-A-Madia Ebtadia Madrasha road at Ch. 00-420m by HBB Road ID No 335585130/4157 Part-1B Const. of 3x3.50x5.00m Box culvert on Durbasur-Kawnia via Jannu Sheikh road at Ch. 1160m Road ID No 335585238/4197 Part-1 C Const. of 2x3.50x5.00m Box culvert on Ujani UP complex-Patkelbari hat via Barampalta road at Ch. 4100m Road ID No 335583017 Part-1 D Const. of 3x4.50x5.00m Box culvert on Mochna UP complex-WAPDA Khal Bridge road at Ch. 148m Road ID No 335584099 Part-1 E Const. of 2x4.50x5.00m Box culvert on Mochna UP complex-WAPDA Khal Bridge road at Ch. 720m Road ID No 335584099 Part-1F Improvement of Boalia Bazar UZR-Moharajpur UZR road at Ch. 1000-1970m by BC Road ID No 335584048/3024 Salvage Materials Cost Tk. 2282858.00. Part-1G Improvement of Bamandanga Bazar Prosannapur Bazar-Jalirpar UP office Bonogram road at Ch. 4490-5400m by BC Road ID No 335584043/3023 Salvage Materials Cost Tk. 740123.00. &amp; Part-1H Const. of 2x3.50x5.00m Box culvert on Basuria-Tikardangi road at Ch. 2640m Road ID No 335584036 under Muksudpur Upazila District Gopalganj</t>
  </si>
  <si>
    <t>28.02.19</t>
  </si>
  <si>
    <t>08.02.20</t>
  </si>
  <si>
    <t>08.02.22</t>
  </si>
  <si>
    <t>M/S Kamrul &amp; Brohers-ms. Amir enterprise (JV)</t>
  </si>
  <si>
    <t xml:space="preserve">Construction of 60.00m long RCC Girder Bridge on Pashergati UP (Pashergati GPS) -Krishnadia hat road (Nagendranath Adhikari road) at Ch. 4100m under  (Road ID No: 335583018). </t>
  </si>
  <si>
    <t>12.05.20</t>
  </si>
  <si>
    <t>12.05.21</t>
  </si>
  <si>
    <t>10.04.22</t>
  </si>
  <si>
    <t>M/S Khan &amp; Brothers, Muksudpur, Gopalganj</t>
  </si>
  <si>
    <t>mskhanandbrothers@gmail.com</t>
  </si>
  <si>
    <t>Construction of Boat Landing Ramp at Ujani UP Complex Ghatla under Muksudpur Upazila District Gopalganj</t>
  </si>
  <si>
    <t>M/S Khan Bhander , Sadar, Gopalganj</t>
  </si>
  <si>
    <t>ms.khanbhander@gmail.com</t>
  </si>
  <si>
    <t>Construction of 01 No RCC Ghatla at Kasiani GC under Kasiani Upazila, District: Gopalganj.</t>
  </si>
  <si>
    <t>M/S Khondokar Enterprise, Sadarpur, Faridpur</t>
  </si>
  <si>
    <t>mskhondokarenterprise@gmail.com</t>
  </si>
  <si>
    <r>
      <rPr>
        <b/>
        <sz val="10"/>
        <rFont val="Arial Narrow"/>
        <family val="2"/>
      </rPr>
      <t>Part-A</t>
    </r>
    <r>
      <rPr>
        <sz val="10"/>
        <rFont val="Arial Narrow"/>
        <family val="2"/>
      </rPr>
      <t xml:space="preserve"> Construction of RCC Ghatla at Bezra west khal Near Azizal Khan </t>
    </r>
    <r>
      <rPr>
        <b/>
        <sz val="10"/>
        <rFont val="Arial Narrow"/>
        <family val="2"/>
      </rPr>
      <t>Part-B</t>
    </r>
    <r>
      <rPr>
        <sz val="10"/>
        <rFont val="Arial Narrow"/>
        <family val="2"/>
      </rPr>
      <t xml:space="preserve"> Construction of RCC Ghatla at Kolia Nuru Miah Bari Govt. Pond </t>
    </r>
    <r>
      <rPr>
        <b/>
        <sz val="10"/>
        <rFont val="Arial Narrow"/>
        <family val="2"/>
      </rPr>
      <t>Part-C</t>
    </r>
    <r>
      <rPr>
        <sz val="10"/>
        <rFont val="Arial Narrow"/>
        <family val="2"/>
      </rPr>
      <t xml:space="preserve"> Construction of RCC Ghatla at Bhumsara Eiatimkhana Dighi under Muksudpur Upazila District Gopalganj.</t>
    </r>
  </si>
  <si>
    <t>20.12.21</t>
  </si>
  <si>
    <t>M/S KHONDOKER TRADERS, Tungipara, Gopalganj</t>
  </si>
  <si>
    <t>khondokaregp2019@gmail.com</t>
  </si>
  <si>
    <t>Maintenance of Dignagar R&amp;H-Vajandi Bazar via Dignagar UP Office Road from Ch. 00-960m under Muksudpur Upazila, Dist: Gopalganj Road ID No. 335583007</t>
  </si>
  <si>
    <t>25.11.20</t>
  </si>
  <si>
    <t>31.05.21</t>
  </si>
  <si>
    <t>Improvement of Vennabari Radha Gobonda Mondir, Union: Kandi [Latitude 22.89512, Longitude 89.97026] under Kotwalipar Upazila District Gopalganj.</t>
  </si>
  <si>
    <t>M/S KHONDOKER TRADERS, Pangsha, Rajbari</t>
  </si>
  <si>
    <t xml:space="preserve">  mskhondokertraders@gmail.com</t>
  </si>
  <si>
    <t>Improvement of Uplpur UPC-Nizra Shoptapolly via Andharkota GPS Road (Ch. 1000m-2500m) [Road ID No: 335324013] under Sadar Upazila Dist: Gopalganj [Salvage Materials Cost. Tk. 21,68,799.00].</t>
  </si>
  <si>
    <t>IRIDP-3</t>
  </si>
  <si>
    <t>M/S Lalin Traders, Bedgram, Gopalganj</t>
  </si>
  <si>
    <t>lalintraders@gmail.com</t>
  </si>
  <si>
    <t xml:space="preserve">Part-A Improvement of Kalabari Sluice gate to Fulgacha Bazar via Ramnagor bazar Road by HBB from Ch 00m-2650m Road ID No 335514178 Part-B Improvement of Kaligonj Upazila road to Barua Rakha Rani High School Road by HBB from Ch 00m-135m Road ID No 335515533 &amp; Part-C Improvement of Machpara Chaumuhuni-Pochim Machpara to 122no Machpara GPS Road by HBB from Ch 00m-320m Road ID No 335515532 under Kotwalipara Upazila Dist Gopalganj </t>
  </si>
  <si>
    <t>02.10.21</t>
  </si>
  <si>
    <r>
      <rPr>
        <b/>
        <sz val="10"/>
        <rFont val="Arial Narrow"/>
        <family val="2"/>
      </rPr>
      <t xml:space="preserve">Part A: </t>
    </r>
    <r>
      <rPr>
        <sz val="10"/>
        <rFont val="Arial Narrow"/>
        <family val="2"/>
      </rPr>
      <t>Improvement of Suagram Kandi Road to Dumuriqa GPS via Saturia GPS Road by HBB from Ch. 00-3000m Road ID No 335515511 under Kotwalipara Upazila Dist Gopalganj Part-B: Const. of 5 Nos 4.0x4.0m Single vent box culvert at Ch. 500m, 1000m, 1500m, 2000m &amp; 2500m on the same road.</t>
    </r>
  </si>
  <si>
    <t>25.08.20</t>
  </si>
  <si>
    <t>M/S Lutfur Kabir, Alekanda Road, Barisal</t>
  </si>
  <si>
    <t>Part-A Improvement of Rajapur Gobindo Roy house to South West side 24 No. GPS Connecting Road by HBB from Ch 00m-167m Road ID No 335515545 Part-B Improvement of Poisherhar Perarbari road to Hemonto Adhikari house Road by HBB from Ch 00m-87m Road ID No 335515546 &amp; Part-C Improvement of Vuterbari R&amp;H to Kafulabari GPS Connecting Road by BC from Ch 1000m-2135m Road ID No 335514134 under Kotwalipara Upazila Dist Gopalganj</t>
  </si>
  <si>
    <t>14.11.21</t>
  </si>
  <si>
    <t>Part-A Improvement of Purbo Vuterbari R&amp;H Shapon Biswas house to Dakhin Mushuria bazar via Bishnu Member house road Start Kafulabari Shoshi Vusion Club Road by HBB from Ch 00m-3150m Road ID No 335514140 Part-B Construction of 05 Nos 600mmx600mm size RCC U-drain culvert at Ch. 390m 600m 800m 1300m &amp; 1650m on the same road Part-C Construction of 03 Nos 2x4.00x3.50x6.10m Double vent RCC Box culvert at Ch. 1000m 1500m &amp; 2000m on the same road &amp; Part-D Construction of 02Nos 16.00m RCC Girder Bridge at Ch. 7m &amp; 277m on the same road under Kotwalipara Upazila Dist Gopalganj</t>
  </si>
  <si>
    <t>14.04.22</t>
  </si>
  <si>
    <t>M/S Mintu Enterprise, Kasiani, Gopalganj</t>
  </si>
  <si>
    <t>ms.mintuenterprise2019@gmail.com</t>
  </si>
  <si>
    <t>Improvement of Khaki Bari Road by HBB from Ch 00-500m Road ID No 335435677 under Kasiani Upazila District Gopalganj.</t>
  </si>
  <si>
    <t>05.11.20</t>
  </si>
  <si>
    <t>11.04.21</t>
  </si>
  <si>
    <t>M/S Misor Enterprise, Miapara, Gopalganj</t>
  </si>
  <si>
    <t>misorenterprise@gmail.com</t>
  </si>
  <si>
    <r>
      <rPr>
        <b/>
        <sz val="10"/>
        <rFont val="Arial Narrow"/>
        <family val="2"/>
      </rPr>
      <t>Part-A</t>
    </r>
    <r>
      <rPr>
        <sz val="10"/>
        <rFont val="Arial Narrow"/>
        <family val="2"/>
      </rPr>
      <t xml:space="preserve"> Construction of RCC Ghatla at Monirkandi Hasan Madrasha</t>
    </r>
    <r>
      <rPr>
        <b/>
        <sz val="10"/>
        <rFont val="Arial Narrow"/>
        <family val="2"/>
      </rPr>
      <t xml:space="preserve"> Par-B</t>
    </r>
    <r>
      <rPr>
        <sz val="10"/>
        <rFont val="Arial Narrow"/>
        <family val="2"/>
      </rPr>
      <t xml:space="preserve"> Construction of RCC Ghatla at Fulhara Khanka Sharif &amp; </t>
    </r>
    <r>
      <rPr>
        <b/>
        <sz val="10"/>
        <rFont val="Arial Narrow"/>
        <family val="2"/>
      </rPr>
      <t>Part-C</t>
    </r>
    <r>
      <rPr>
        <sz val="10"/>
        <rFont val="Arial Narrow"/>
        <family val="2"/>
      </rPr>
      <t xml:space="preserve"> Construction of RCC Ghatla at Kashalia Bazar under Muksudpur Upazila District Gopalganj.</t>
    </r>
  </si>
  <si>
    <t>15.11.20</t>
  </si>
  <si>
    <t>M/S Mukta Construction</t>
  </si>
  <si>
    <t>muktacon@gmail.com</t>
  </si>
  <si>
    <t>Part-A: Construction of RCC Ghatla Moddha Bonogram (Harr Bhanga) Near West Side of Mosque at Kumar river; Part-B: Construction of RCC Ghatla Feroj Beg House at Maharajpur Khal under Maharajpur UP ; Part-C: Construction of RCC Ghatla Munshi Narayonpur at Kanar Bazar (Kumar river) under Maharajpur UP &amp; Part-D: Construction of RCC Ghatla Choto Bonogram Kali Mondir at Maharajpur UP under Muksudpur Upazila District Gopalganj.</t>
  </si>
  <si>
    <t>18.11.19</t>
  </si>
  <si>
    <t>26.09.20</t>
  </si>
  <si>
    <t xml:space="preserve">M/S N.A.R Builders, Tungipara, Gopalganj </t>
  </si>
  <si>
    <t>narbuilders@gmail.com</t>
  </si>
  <si>
    <r>
      <rPr>
        <b/>
        <sz val="10"/>
        <rFont val="Arial Narrow"/>
        <family val="2"/>
      </rPr>
      <t>Part-A</t>
    </r>
    <r>
      <rPr>
        <sz val="10"/>
        <rFont val="Arial Narrow"/>
        <family val="2"/>
      </rPr>
      <t xml:space="preserve"> Improvement of Nilfa Dakkhinpara Soban Sk. House to Forkan Sk. House Connecting Road by BC from Ch 00-190m Road ID-335915211</t>
    </r>
    <r>
      <rPr>
        <b/>
        <sz val="10"/>
        <rFont val="Arial Narrow"/>
        <family val="2"/>
      </rPr>
      <t xml:space="preserve"> Part-B</t>
    </r>
    <r>
      <rPr>
        <sz val="10"/>
        <rFont val="Arial Narrow"/>
        <family val="2"/>
      </rPr>
      <t xml:space="preserve"> Improvement of Nilfa Main road Shahan Molla House to Dulal Sk. House Connecting Road by BC from Ch 00-235m Road ID-335915212 </t>
    </r>
    <r>
      <rPr>
        <b/>
        <sz val="10"/>
        <rFont val="Arial Narrow"/>
        <family val="2"/>
      </rPr>
      <t>Part-C</t>
    </r>
    <r>
      <rPr>
        <sz val="10"/>
        <rFont val="Arial Narrow"/>
        <family val="2"/>
      </rPr>
      <t xml:space="preserve"> Improvement of Char kushli Kalam Shikder house to Abdur Rouf Shikder Mosque Connecting Road by BC from Ch. 00-352m Road ID-335914113 &amp; </t>
    </r>
    <r>
      <rPr>
        <b/>
        <sz val="10"/>
        <rFont val="Arial Narrow"/>
        <family val="2"/>
      </rPr>
      <t>Part-D</t>
    </r>
    <r>
      <rPr>
        <sz val="10"/>
        <rFont val="Arial Narrow"/>
        <family val="2"/>
      </rPr>
      <t xml:space="preserve"> Improvement of Nilfa Main Road Mobakker Member house to Soban Sk. house connecting Road from Ch. 00m-55m Road ID-335915210 under</t>
    </r>
    <r>
      <rPr>
        <b/>
        <sz val="10"/>
        <rFont val="Arial Narrow"/>
        <family val="2"/>
      </rPr>
      <t xml:space="preserve"> Kushli Union</t>
    </r>
    <r>
      <rPr>
        <sz val="10"/>
        <rFont val="Arial Narrow"/>
        <family val="2"/>
      </rPr>
      <t xml:space="preserve"> Tungipara Upazila Dist Gopalganj</t>
    </r>
  </si>
  <si>
    <t>M/S N.A.R.Builders, Tungipara, Gopalganj</t>
  </si>
  <si>
    <t>Improvement of Gopinathur High School-Chairman bari via H/O Bador sharif Road by BC from Ch. 00-360m &amp; 600m-850m Road ID No 335325302 under Sadar Upazila District Gopalganj Salvage Materials Cost Tk. 221656.00.</t>
  </si>
  <si>
    <t>06.12.20</t>
  </si>
  <si>
    <t>12.08.21</t>
  </si>
  <si>
    <t>M/S Nadim &amp; Brothers, Banogram, Gopalganj</t>
  </si>
  <si>
    <t>nadimandbrothers@gmail.com</t>
  </si>
  <si>
    <t>Part-A Improvement of Polshair Gonesh Pagol Shebachrom-Dattadanga RHD via Bashbari Road by HBB from Ch 1200m-2040m Road ID No 335515575 &amp; Part-B Improvement of Hiron Ponchopolli High School to Hiron Madrasha via Ex. Upazila Chairman Sher Ali Munshibari Road by HBB from Ch 00m-365m Road ID No 335515587 under Kotwalipara Upazila Dist Gopalganj</t>
  </si>
  <si>
    <t>27.05.21</t>
  </si>
  <si>
    <t>M/S Nafees Enterprise</t>
  </si>
  <si>
    <t>enterprisenafis@gmail.com</t>
  </si>
  <si>
    <t>Improvement of Narail Khan Belal Road-Pakhi Khan House via Khan Belel MBA GPS H/O Japan Road by BC from Ch. 00-800m Road ID No 335434291 under Kasiani Upazila District Gopalganj</t>
  </si>
  <si>
    <t>09.10.20</t>
  </si>
  <si>
    <t>M/S Nahid Enterprise, Bedgram, Gopalganj</t>
  </si>
  <si>
    <t>ms.nahidenterprise11@gmail.com</t>
  </si>
  <si>
    <t>Improvement of Tilchara-Mahmudpur Road by BC from Ch. 1850-2680m under Kasiani Upazila District Gopalganj Road ID No 335434001 Salvage Materials Cost Tk. 1217544.00.</t>
  </si>
  <si>
    <r>
      <rPr>
        <b/>
        <sz val="10"/>
        <rFont val="Arial Narrow"/>
        <family val="2"/>
      </rPr>
      <t>Part-A</t>
    </r>
    <r>
      <rPr>
        <sz val="10"/>
        <rFont val="Arial Narrow"/>
        <family val="2"/>
      </rPr>
      <t xml:space="preserve"> Improvement of Gourhadanga Madrasha to Madrasha Mosjid Connecting Road by BC from Ch. 00-320m Road ID-335915172 </t>
    </r>
    <r>
      <rPr>
        <b/>
        <sz val="10"/>
        <rFont val="Arial Narrow"/>
        <family val="2"/>
      </rPr>
      <t>Part-B</t>
    </r>
    <r>
      <rPr>
        <sz val="10"/>
        <rFont val="Arial Narrow"/>
        <family val="2"/>
      </rPr>
      <t xml:space="preserve"> Improvement of Gourhadanga Uttarpara LGED Road to Sikender Member House via old Mosjid Connecting Road by BC from Ch. 00-260m Road ID-335915170 </t>
    </r>
    <r>
      <rPr>
        <b/>
        <sz val="10"/>
        <rFont val="Arial Narrow"/>
        <family val="2"/>
      </rPr>
      <t>Part-C</t>
    </r>
    <r>
      <rPr>
        <sz val="10"/>
        <rFont val="Arial Narrow"/>
        <family val="2"/>
      </rPr>
      <t xml:space="preserve"> Improvement of Gourhadanga Govt. Graveyard Connecting Road by BC from Ch. 00-90m Road ID-335915171</t>
    </r>
    <r>
      <rPr>
        <b/>
        <sz val="10"/>
        <rFont val="Arial Narrow"/>
        <family val="2"/>
      </rPr>
      <t xml:space="preserve"> Part-D</t>
    </r>
    <r>
      <rPr>
        <sz val="10"/>
        <rFont val="Arial Narrow"/>
        <family val="2"/>
      </rPr>
      <t xml:space="preserve"> Improvement of Sreeramkandi Purba Ambag Road to Bacchu Sk. and Niamot Molla house connecting Road by BC from Ch 00-100m Road ID-335915173 &amp; </t>
    </r>
    <r>
      <rPr>
        <b/>
        <sz val="10"/>
        <rFont val="Arial Narrow"/>
        <family val="2"/>
      </rPr>
      <t>Part-E</t>
    </r>
    <r>
      <rPr>
        <sz val="10"/>
        <rFont val="Arial Narrow"/>
        <family val="2"/>
      </rPr>
      <t xml:space="preserve"> Improvement of Sreeramkandi LGED Road to Jam-E-Mosjid Connecting Road by BC from Ch 00-90m Road ID-335915174 under </t>
    </r>
    <r>
      <rPr>
        <b/>
        <sz val="10"/>
        <rFont val="Arial Narrow"/>
        <family val="2"/>
      </rPr>
      <t>Patgati</t>
    </r>
    <r>
      <rPr>
        <sz val="10"/>
        <rFont val="Arial Narrow"/>
        <family val="2"/>
      </rPr>
      <t xml:space="preserve"> </t>
    </r>
    <r>
      <rPr>
        <b/>
        <sz val="10"/>
        <rFont val="Arial Narrow"/>
        <family val="2"/>
      </rPr>
      <t>Union</t>
    </r>
    <r>
      <rPr>
        <sz val="10"/>
        <rFont val="Arial Narrow"/>
        <family val="2"/>
      </rPr>
      <t>,Tungipara Upazila Dist Gopalganj</t>
    </r>
  </si>
  <si>
    <t>M/S Nahid Enterprise, DC Road, Gopalganj</t>
  </si>
  <si>
    <r>
      <rPr>
        <b/>
        <sz val="10"/>
        <rFont val="Arial Narrow"/>
        <family val="2"/>
      </rPr>
      <t>Part-A</t>
    </r>
    <r>
      <rPr>
        <sz val="10"/>
        <rFont val="Arial Narrow"/>
        <family val="2"/>
      </rPr>
      <t xml:space="preserve"> Improvement of Patgati Bashbaria GC Road to SM Nurul Haque Sahid House Jame Mosjit connecting Road by BC from Ch. 00-80m Road ID-335915169 </t>
    </r>
    <r>
      <rPr>
        <b/>
        <sz val="10"/>
        <rFont val="Arial Narrow"/>
        <family val="2"/>
      </rPr>
      <t>Part-B</t>
    </r>
    <r>
      <rPr>
        <sz val="10"/>
        <rFont val="Arial Narrow"/>
        <family val="2"/>
      </rPr>
      <t xml:space="preserve"> Improvement of Gimadanga Uttarpara LGED Road to Noamia house Jame Mosjid connecting Road by BC from Ch. 00m-180m Road ID-335915175 </t>
    </r>
    <r>
      <rPr>
        <b/>
        <sz val="10"/>
        <rFont val="Arial Narrow"/>
        <family val="2"/>
      </rPr>
      <t>Part-C</t>
    </r>
    <r>
      <rPr>
        <sz val="10"/>
        <rFont val="Arial Narrow"/>
        <family val="2"/>
      </rPr>
      <t xml:space="preserve"> Improvement of Gimadanga Charpara Nurania Madrasha to Fakirbari Mosjid connecting Road by BC from Ch. 00m-185m Road ID-335915178 </t>
    </r>
    <r>
      <rPr>
        <b/>
        <sz val="10"/>
        <rFont val="Arial Narrow"/>
        <family val="2"/>
      </rPr>
      <t>Part-D</t>
    </r>
    <r>
      <rPr>
        <sz val="10"/>
        <rFont val="Arial Narrow"/>
        <family val="2"/>
      </rPr>
      <t xml:space="preserve"> Improvement of Gimadanga Uttarpara Shariful house near LGED Road to Kabir Molla house connecting Road by BC from Ch. 00m-130m Road ID-335915207 &amp; </t>
    </r>
    <r>
      <rPr>
        <b/>
        <sz val="10"/>
        <rFont val="Arial Narrow"/>
        <family val="2"/>
      </rPr>
      <t>Part-E</t>
    </r>
    <r>
      <rPr>
        <sz val="10"/>
        <rFont val="Arial Narrow"/>
        <family val="2"/>
      </rPr>
      <t xml:space="preserve"> Improvement of Gimadanga Uttarpara Natun bazar BC Road Mukter Sk. house to Razzak Sk. house connecting Road by BC from Ch. 00m-200m Road ID-335915208 under Tungipara Upazila Dist Gopalganj</t>
    </r>
  </si>
  <si>
    <t>31.05.20</t>
  </si>
  <si>
    <t>M/S Nasim Enterprise</t>
  </si>
  <si>
    <t>ms.nasimenterprise001@gmail.com</t>
  </si>
  <si>
    <t xml:space="preserve">Improvement of Boultoli Bazar-Angkur School road at Ch. 00-750m by BC (Road ID No: 335325066) under Sadar Upazila District Gopalganj </t>
  </si>
  <si>
    <t>24.11.19</t>
  </si>
  <si>
    <t>M/S National Electronics, Muksudpur, Gopalganj</t>
  </si>
  <si>
    <t>nationalelectronics1982@gmail.com</t>
  </si>
  <si>
    <t>Improvement of Bishonathpur R&amp;H-Bishonathpur GPS Road BC from Ch. 00-900m &amp; Link Road 55m Road ID No 335434284 under Kasiani Upazila District Gopalganj</t>
  </si>
  <si>
    <t>M/S Nawrin Traders, Kotalipara, Gopalganj</t>
  </si>
  <si>
    <t>nawrintraders.kp@gmail.com</t>
  </si>
  <si>
    <t>Part-A Improvement of Bandhabari Land Office to Vashai Bazar Connecting Road by HBB from Ch 00m-1000m Road ID No 335514099 Part-B Improvement of Bandhabari Pochimpara Madrasha to West side of Halot via Siddique Molla House Patkelbari Jame-E-Mosque Habib Mia &amp; Shohid Mia House Road by HBB from Ch 00m-730m Road ID No 335515520 Part-C Improvement of JBP High School to Helal Talukder House Road by HBB from Ch 00m-610m Road ID No 335515515 Part-D Improvement of Bandhabari Land office road to 27No Govt. Parimary School Connecting Road by HBB from Ch 00m-560m Road ID No 335515519 Part-E Improvement of Bandhbari Suvash Joydhor House to Kali Mondir Connecting Road by HBB from Ch 00m-230m Road ID No 335515517 &amp; Part-F Improvement of Bandhabari Bhai Bhai Bazar road to Mosque via Salim Shikder &amp; Helal Shekh house Road by HBB from Ch 00m-230m Road ID No 335515522 under Kotwalipara Upazila Dist Gopalganj Salvage Mateials Cost. Tk. 227336.00</t>
  </si>
  <si>
    <t>15.11.21</t>
  </si>
  <si>
    <t>M/S Nawrin traders-M/S Mohammad Ali Enterprise (JV), Sonakur, Gopalganj</t>
  </si>
  <si>
    <t>ms.ntmajv@gmail.com</t>
  </si>
  <si>
    <t>Part-A Improvement of WAPDA Embankment-Talpukuria High School via Banarjhor GPS &amp; Mannan Master House Road by HBB from Ch 00m-2700m Road ID No 335515546 Part-B Construction of 03 Nos 4.00x4.00x3.66m RCC Box culvert at Ch. 350m 1200m &amp; 2200m on the same road Part-C Construction of 06 Nos 600mmx600mm size RCC U-drain culvert at Ch. 100m 700m 950m 1500m 1900m &amp; 2650m on the same road &amp; Part-D Improvement of Baraivita LGED Road to Gautamerabad GPS Road by HBB from Ch. 00-240m Road ID No 335514163 under Kotwalipara Upazila Dist Gopalganj</t>
  </si>
  <si>
    <t>30.10.21</t>
  </si>
  <si>
    <t>M/S. Mohammad Ali Enterprise</t>
  </si>
  <si>
    <t>ms.md.alienterprise@gmail.com</t>
  </si>
  <si>
    <t>m/s nawrin traders</t>
  </si>
  <si>
    <t>M/S Niaz Traders, 154, Motijheel C/A, Dhaka-1000</t>
  </si>
  <si>
    <t>Remaining work of 225.00m Long PC Girder Bridge on Patgati GC to Bashbaria GC Road at Ch. 5014m Road ID No 335912002 under Tungipara Upazila Dist Gopalganj.</t>
  </si>
  <si>
    <t>06.09.20</t>
  </si>
  <si>
    <t>25.07.21</t>
  </si>
  <si>
    <t>M/S Pranto Traders, Kasiani, Gopalganj</t>
  </si>
  <si>
    <t>msprantotraders.bd@gmail.com</t>
  </si>
  <si>
    <t>Maintenance of Fukra R&amp;H to Boultoli Road via Hat Ghonapara Kasiani Part Road from Ch. 0.00m-2500m under Kasiani Upazila District Gopalganj Road ID No 335432010 Salvage Materials Cost. Tk. 452763.00</t>
  </si>
  <si>
    <t>04.02.21</t>
  </si>
  <si>
    <t>M/S Progoti Enterprise</t>
  </si>
  <si>
    <t>msprogatientp@yahoo.com</t>
  </si>
  <si>
    <t xml:space="preserve">Maintenance of Kasiani GC-Takerhat RHD via Rahuthor Hat ( Kasiani Part) Road at Ch. 7300m-11900m (Road ID No: 335432007) under Kasiani Upazila District Gopalganj </t>
  </si>
  <si>
    <t xml:space="preserve">Construction of 24.00m RCC Bridge on Bamondanga Bazar-Jalirpar GC road at Ch. 2900m under Muksudpur Upazila District Gopalganj </t>
  </si>
  <si>
    <t>22.05.18</t>
  </si>
  <si>
    <t>M/S Progoti Enterprise, Goshairhat, Shariatpur</t>
  </si>
  <si>
    <t>Construction of 30.00m Long PC Girder Bridge on Uzani UP office-Goalgram-Jalirpar (UZR) Road at Ch.2450m under Muksudpur Upazila, District: Gopalganj. (Road ID: 335583011)</t>
  </si>
  <si>
    <t>02.04.20</t>
  </si>
  <si>
    <t>01.09.21</t>
  </si>
  <si>
    <t>Construction of 30.00m Long PC Girder Bridge on Uzani UP office-Goalgram-Jalirpar (UZR) Road at Ch.2960m under Muksudpur Upazila, District: Gopalganj. (Road ID: 335583011)</t>
  </si>
  <si>
    <t>Construction of 30.00m Long PC Girder Bridge on Uzani UP office-Goalgram-Jalirpar (UZR) Road at Ch.4505m under Muksudpur Upazila, District: Gopalganj. (Road ID: 335583011)</t>
  </si>
  <si>
    <t>Construcation of 42.00m Long RCC Girder Bridge ( Incomplete Part &amp; Approach Road) on Pinjuri-Sonakhali via Chairman Bazar Road at Ch. 9600.00m (10100m) under Kotwalipara Upazila District Gopalganj. (Road ID: 335512018)</t>
  </si>
  <si>
    <t>10.06.20</t>
  </si>
  <si>
    <t>07.05.21</t>
  </si>
  <si>
    <t>M/S. Progoti Enterprise, Gosharhat, Sharitpur</t>
  </si>
  <si>
    <t>Construction of 24.00m long RCC Girder bridge over Kushli Khal on Majbari R&amp;H-Radhaganj Bazar road at Ch. 2100m (Package No. CIB/Gop-W-104)</t>
  </si>
  <si>
    <t>29.62 (60.00)</t>
  </si>
  <si>
    <t>09.08.18</t>
  </si>
  <si>
    <t>Widening and Strengthening of Nagra Bazar-Ramsil UP Road from Chainage 3200-5990m Road ID No 335512016 under Kotwalipara Upazila Dist Gopalganj.</t>
  </si>
  <si>
    <t>474534)</t>
  </si>
  <si>
    <t>M/S Rana Enterprise</t>
  </si>
  <si>
    <t>(a) Improvement of Road by BC From Horidaspur UPC Durgarpur Field Bazar via Arpara GPS road Ch. 00-3900m &amp; (b) Const. of 03Nos 600mmx600mm U-drain at Ch. 1830m, 2848m &amp; 3325m on the same road (Road ID No: 335323006) under Sadar Upazila District Gopalganj</t>
  </si>
  <si>
    <t>06.10.19</t>
  </si>
  <si>
    <t>01.03.21</t>
  </si>
  <si>
    <t>M/S Rana Enterprise, 343, New Jurain, Dhaka</t>
  </si>
  <si>
    <t>Construction of 85.00m Long RCC Girder Bridge on Tilchara-Mahmudpur Road at Ch. 2850m (Remaining work) under Kasiani Upazila, District: Gopalganj. (Road ID: 335434001)</t>
  </si>
  <si>
    <t>23.08.20</t>
  </si>
  <si>
    <t>05.07.21</t>
  </si>
  <si>
    <t>M/S Rana Enterprise, Muksudpur, Gopalganj</t>
  </si>
  <si>
    <t>Construction of Boat Landing Ramp at Kaudunipara near Sarkar Bari Ujani Khal Ghatla under Muksudpur Upazila District Gopalganj.</t>
  </si>
  <si>
    <t>M/S Rehana Enterprise, Tungipara, Gopalganj</t>
  </si>
  <si>
    <t>msrehanaenterpriseegp@gmail.com</t>
  </si>
  <si>
    <t>Improvement of Kekania-Suktail Tala-Suktail Road by BC from Ch. 1480-2870m Road ID No 335324092 under Sadar Upazila Dist Gopalganj Salvage Materials Cost. Tk. 2533312.00.</t>
  </si>
  <si>
    <t>26.08.21</t>
  </si>
  <si>
    <t>M/S Rejent Builders</t>
  </si>
  <si>
    <t>ms.rejentbuilders@gmail.com</t>
  </si>
  <si>
    <t>(a) Improvement of Ratoil Boro Bari-Mosque-R&amp;H Bishwa road ( Brick Field) by HBB (Ch. 00-450m) &amp; (2) Const. of 2.00x2.00m RCC Box culvert on the same road at Ch. 100m under Kasiani Upazila, District: Gopalgonj</t>
  </si>
  <si>
    <t>06.09.16</t>
  </si>
  <si>
    <t>12.02.17</t>
  </si>
  <si>
    <t>M/S Rupali Construction</t>
  </si>
  <si>
    <t>msrupalicons@gmail.com</t>
  </si>
  <si>
    <r>
      <rPr>
        <b/>
        <sz val="10"/>
        <rFont val="Arial Narrow"/>
        <family val="2"/>
      </rPr>
      <t>Part-A:</t>
    </r>
    <r>
      <rPr>
        <sz val="10"/>
        <rFont val="Arial Narrow"/>
        <family val="2"/>
      </rPr>
      <t xml:space="preserve"> Improvement of Pinjuri-Sonakhali via Chairman bazar road at Ch. 2681-6200m by BC (Road ID No: 335512018) [Salvage Materials Cost Tk. 1,10,09,732.00.] &amp;</t>
    </r>
    <r>
      <rPr>
        <b/>
        <sz val="10"/>
        <rFont val="Arial Narrow"/>
        <family val="2"/>
      </rPr>
      <t xml:space="preserve"> Part-B:</t>
    </r>
    <r>
      <rPr>
        <sz val="10"/>
        <rFont val="Arial Narrow"/>
        <family val="2"/>
      </rPr>
      <t xml:space="preserve"> Improvement of Sorab Ali house-Dorar Hori Mondir road at Ch. 00-830m by HBB ( Road ID No: 335514005) under Kotwalipara Upazila District Gopalganj.</t>
    </r>
  </si>
  <si>
    <t>30.05.19</t>
  </si>
  <si>
    <t xml:space="preserve">  msrupalicons@gmail.com</t>
  </si>
  <si>
    <t>Construction of Two (2) Storied Rural Market Building ( With 04 Storied Foundation) in Majra Bazar under Kasiani Upazila District Gopalganj.</t>
  </si>
  <si>
    <t>M/S S.A. Construction, Muksudpur, Gopalganj</t>
  </si>
  <si>
    <t>ms.saconstruction07@gmail.com</t>
  </si>
  <si>
    <t>Improvement of Kasiani Bhatiapara Road-Bhatiapara Railline via H/O Shamsu Sheikh Road by BC from Ch. 00-675m under Kasiani Upazila District Gopalganj Road ID No 335434270.</t>
  </si>
  <si>
    <t>M/S S.K. Traders, Pangsha, Rajbari</t>
  </si>
  <si>
    <t>mssktraders7@gmail.com</t>
  </si>
  <si>
    <t>Improvement of Singdia ghat Bazar-Jalirpar  UP Office Road by BC from Ch.00-1000m Under Muksudpur Upazila, Dist: Gopalganj.</t>
  </si>
  <si>
    <t>23.02.20</t>
  </si>
  <si>
    <t>M/S Sabbir Enterprise</t>
  </si>
  <si>
    <t>sabbirenter671@gmail.com</t>
  </si>
  <si>
    <t>Improvement of Verarhat R&amp;H-Purba Arpara GPS road at Ch. 00-1640m by BC (Road ID No: 335324009) under Sadar Upazila District Gopalganj [Salvage Materials Cost: Tk. 39,86,536.00].</t>
  </si>
  <si>
    <t>M/S Sadya Enterprise, Sadar, Gopalganj</t>
  </si>
  <si>
    <t>ms.sadyaenterprise@gmail.com</t>
  </si>
  <si>
    <t xml:space="preserve">Construction of 04 Nos RCC Ghatla Mim Orphanence Dhorar Zila Parishad Pond Madhur Bazar &amp; Majbari Bazar under Kotwalipara Upazila District Gopalganj.  </t>
  </si>
  <si>
    <t>19.11.20</t>
  </si>
  <si>
    <t>M/S Sajid Construction, Muksudpur, Gopalganj</t>
  </si>
  <si>
    <t>mssazidcons@gmail.com</t>
  </si>
  <si>
    <r>
      <rPr>
        <b/>
        <sz val="10"/>
        <rFont val="Arial Narrow"/>
        <family val="2"/>
      </rPr>
      <t>Part-A:</t>
    </r>
    <r>
      <rPr>
        <sz val="10"/>
        <rFont val="Arial Narrow"/>
        <family val="2"/>
      </rPr>
      <t xml:space="preserve"> Improvement of Baliadanga GPS-Baliadanga Madrasha Road by BC from Ch. 00-450m and </t>
    </r>
    <r>
      <rPr>
        <b/>
        <sz val="10"/>
        <rFont val="Arial Narrow"/>
        <family val="2"/>
      </rPr>
      <t>Part-B:</t>
    </r>
    <r>
      <rPr>
        <sz val="10"/>
        <rFont val="Arial Narrow"/>
        <family val="2"/>
      </rPr>
      <t xml:space="preserve"> Construction of 01No U-drain culvert at Ch. 225m on the same road under Kasiani Upazila District Gopalganj Road ID No 335435621.</t>
    </r>
  </si>
  <si>
    <t>M/S Samia Enterprise, Jheeltuly, Faridpur</t>
  </si>
  <si>
    <t>mssamiaenterprise@gmail.com</t>
  </si>
  <si>
    <t xml:space="preserve">Improvement of Jalirpar UP Office-Mochna hat-Nowhata (UZR Bridge) via Nanikhir UP Office Road by BC from Ch.00-3250m Under Muksudpur Upazila, Dist: Gopalganj. </t>
  </si>
  <si>
    <t>22.05.20</t>
  </si>
  <si>
    <t>28.08.21</t>
  </si>
  <si>
    <t>M/S Samira Traders, Sadar, Gopalganj</t>
  </si>
  <si>
    <t>sibbir687@gmail.com</t>
  </si>
  <si>
    <t>Construction of 02 Nos RCC Ghatla Ramshil College &amp; Kazimontu College under Kotwalipara Upazila District Gopalganj.</t>
  </si>
  <si>
    <t>23.11.20</t>
  </si>
  <si>
    <t>28.07.21</t>
  </si>
  <si>
    <t>M/S Sand Hill Engineering, Faridpur</t>
  </si>
  <si>
    <t>mssandhillengineering@gmail.com</t>
  </si>
  <si>
    <t>Improvement of Hoglakandi Kabuler Dokan to biswaroad by BC from Ch 00-790m Road ID-335435595 under Kasiani Upazila Dist Gopalganj.</t>
  </si>
  <si>
    <t>M/S Sardar Traders, Muksudpur, Gopalganj</t>
  </si>
  <si>
    <t>mssardartradersmuk@gmail.com</t>
  </si>
  <si>
    <t>Construction of Boat Landing Ramp at Kamlapur Ghatla near Kansu Mollah House at Kumar river under Muksudpur Upazila District Gopalganj.</t>
  </si>
  <si>
    <t>19.12.20</t>
  </si>
  <si>
    <t>M/S Sarna Enterprise</t>
  </si>
  <si>
    <t>sarnaenterprise6000@gmail.com</t>
  </si>
  <si>
    <t>Improvement of Balnarayon-Ujani road to Basuria via Tekerdangi road at Ch. 2356-4715m by HBB Const. of 01 No 2x4.5mx5.0m RCC Box culvert at Ch. 3570m &amp; Const. of 5Nos U-Drain at Ch. 2390m 2600m 3200m 3800m &amp; 4500m on the same road under Muksudpur Upazila Dist: Gopalganj</t>
  </si>
  <si>
    <t>06.08.18</t>
  </si>
  <si>
    <t>12.04.19</t>
  </si>
  <si>
    <t>M/S Sele Enterprise</t>
  </si>
  <si>
    <t>ms.seleent780@gmail.com</t>
  </si>
  <si>
    <t>Improvemnet of Gopalpur UP office-Kajulia UP office via Baroihati-Polshar Bazar Road by BC at Ch. 2370-2950m under Tungipara Upazila District Gopalganj Road ID No 335913008.</t>
  </si>
  <si>
    <t xml:space="preserve">M/S Sele Enterprise </t>
  </si>
  <si>
    <t xml:space="preserve">Improvement of Dignagar R&amp;H-Alipur Bazar via Kanuria GPS &amp; Mirrerdanga road by BC at Ch. 3315-5550m and Const. of 2Nos U-drain at Ch. 4945m &amp; 5340m on the same road under Muksudpur Upazila District Gopalganj </t>
  </si>
  <si>
    <t>M/S Sharif &amp; Sons, Panchuria, Gopalganj</t>
  </si>
  <si>
    <t>ms.sharifandsons@gmail.com</t>
  </si>
  <si>
    <t>Construction of 16.00m Long PC Girder Bridge on Urfi UPC-Manikhar Hat via Gopalpur Road at Ch. 3186m Road ID No 335323010 under Sadar Upazila Dist Gopalganj.</t>
  </si>
  <si>
    <t>Part-A Improvement of Purbo Kandi Bus stand to Alamodi Village Road by HBB from Ch 00m-2000m Road ID No 335515444 Part-B Construction of 02 Nos 4.00x4.00 RCC Box culvert at Ch. 750m &amp; 1500m on the same road &amp; Part-C Construction of 03 Nos 600mmx600mm size RCC U-drain culvert at Ch. 450m 920m &amp; 1800m on the same road under Kotwalipara Upazila Dist Gopalganj</t>
  </si>
  <si>
    <t>M/S. Sharif &amp; Sons, Panchuria, Gopalganj</t>
  </si>
  <si>
    <r>
      <rPr>
        <b/>
        <sz val="10"/>
        <rFont val="Arial Narrow"/>
        <family val="2"/>
      </rPr>
      <t>Part-A</t>
    </r>
    <r>
      <rPr>
        <sz val="10"/>
        <rFont val="Arial Narrow"/>
        <family val="2"/>
      </rPr>
      <t xml:space="preserve"> Improvement of Dumuria Chitto Bowddo house Pucca Road to Raton Vabuk Mondir Link Road by BC from Ch 00-460m Road ID-335515512 </t>
    </r>
    <r>
      <rPr>
        <b/>
        <sz val="10"/>
        <rFont val="Arial Narrow"/>
        <family val="2"/>
      </rPr>
      <t>(Suagram)</t>
    </r>
    <r>
      <rPr>
        <sz val="10"/>
        <rFont val="Arial Narrow"/>
        <family val="2"/>
      </rPr>
      <t xml:space="preserve"> </t>
    </r>
    <r>
      <rPr>
        <b/>
        <sz val="10"/>
        <rFont val="Arial Narrow"/>
        <family val="2"/>
      </rPr>
      <t>Part-B</t>
    </r>
    <r>
      <rPr>
        <sz val="10"/>
        <rFont val="Arial Narrow"/>
        <family val="2"/>
      </rPr>
      <t xml:space="preserve"> Improvement of Narayan Khana bazaar-WAPDA Embankment at Shatla Road by BC from Ch 500-1470m Road ID-335514069 </t>
    </r>
    <r>
      <rPr>
        <b/>
        <sz val="10"/>
        <rFont val="Arial Narrow"/>
        <family val="2"/>
      </rPr>
      <t>(Suagram)</t>
    </r>
    <r>
      <rPr>
        <sz val="10"/>
        <rFont val="Arial Narrow"/>
        <family val="2"/>
      </rPr>
      <t xml:space="preserve"> &amp; </t>
    </r>
    <r>
      <rPr>
        <b/>
        <sz val="10"/>
        <rFont val="Arial Narrow"/>
        <family val="2"/>
      </rPr>
      <t>Part-C</t>
    </r>
    <r>
      <rPr>
        <sz val="10"/>
        <rFont val="Arial Narrow"/>
        <family val="2"/>
      </rPr>
      <t xml:space="preserve"> Improvement of Pinjuri H/School-Talukder bari Mosjit connecting Road by BC from Ch 00-1200m Road ID-335515185</t>
    </r>
    <r>
      <rPr>
        <b/>
        <sz val="10"/>
        <rFont val="Arial Narrow"/>
        <family val="2"/>
      </rPr>
      <t xml:space="preserve"> (Pinjuri)</t>
    </r>
    <r>
      <rPr>
        <sz val="10"/>
        <rFont val="Arial Narrow"/>
        <family val="2"/>
      </rPr>
      <t xml:space="preserve"> under Kotwalipara Upazila Dist Gopalganj Salvage Materials Cost. Tk. 4563223.00</t>
    </r>
  </si>
  <si>
    <t>M/S Sharif &amp; Sons-M/S Mizan Traders (JV), Panchuria, Gopalganj</t>
  </si>
  <si>
    <t>sharifmijanjv2020@gmail.com</t>
  </si>
  <si>
    <r>
      <rPr>
        <b/>
        <sz val="10"/>
        <rFont val="Arial Narrow"/>
        <family val="2"/>
      </rPr>
      <t>Part-A</t>
    </r>
    <r>
      <rPr>
        <sz val="10"/>
        <rFont val="Arial Narrow"/>
        <family val="2"/>
      </rPr>
      <t xml:space="preserve"> Improvement of Kalabari High School-UZR Connecting Road by HBB from Ch 00m-1900m Road ID No 335514180 </t>
    </r>
    <r>
      <rPr>
        <b/>
        <sz val="10"/>
        <rFont val="Arial Narrow"/>
        <family val="2"/>
      </rPr>
      <t>Part-B</t>
    </r>
    <r>
      <rPr>
        <sz val="10"/>
        <rFont val="Arial Narrow"/>
        <family val="2"/>
      </rPr>
      <t xml:space="preserve"> Construction of 16.00m Long RCC Girder Bridge at Ch. 1250m on the same road </t>
    </r>
    <r>
      <rPr>
        <b/>
        <sz val="10"/>
        <rFont val="Arial Narrow"/>
        <family val="2"/>
      </rPr>
      <t>Part-C</t>
    </r>
    <r>
      <rPr>
        <sz val="10"/>
        <rFont val="Arial Narrow"/>
        <family val="2"/>
      </rPr>
      <t xml:space="preserve"> Construction of 01 No 4.00x4.00m RCC Box culvert at Ch. 1840m &amp; </t>
    </r>
    <r>
      <rPr>
        <b/>
        <sz val="10"/>
        <rFont val="Arial Narrow"/>
        <family val="2"/>
      </rPr>
      <t>Part-D</t>
    </r>
    <r>
      <rPr>
        <sz val="10"/>
        <rFont val="Arial Narrow"/>
        <family val="2"/>
      </rPr>
      <t xml:space="preserve"> Construction of 03Nos 600mmx600mm size RCC U-drain culvert at Ch. 1200m 1450m &amp; 1680m on the same road under Kotwalipara Upazila Dist Gopalganj </t>
    </r>
  </si>
  <si>
    <t>M/S. Sharif &amp; Sons</t>
  </si>
  <si>
    <t>M/s. Mizan Traders</t>
  </si>
  <si>
    <t>mijanur.rahaman264315@gmail.com</t>
  </si>
  <si>
    <r>
      <rPr>
        <b/>
        <sz val="10"/>
        <rFont val="Arial Narrow"/>
        <family val="2"/>
      </rPr>
      <t>Part-A</t>
    </r>
    <r>
      <rPr>
        <sz val="10"/>
        <rFont val="Arial Narrow"/>
        <family val="2"/>
      </rPr>
      <t xml:space="preserve"> Improvement of Boro Dakkhin para Garmer Munshi Bari to Jaynal Biswas Bari Road by HBB from Ch. 00-720m Road ID No 335515334 </t>
    </r>
    <r>
      <rPr>
        <b/>
        <sz val="10"/>
        <rFont val="Arial Narrow"/>
        <family val="2"/>
      </rPr>
      <t>Part-B</t>
    </r>
    <r>
      <rPr>
        <sz val="10"/>
        <rFont val="Arial Narrow"/>
        <family val="2"/>
      </rPr>
      <t xml:space="preserve"> Improvement of WAPDA Road to Kacharivita GPS to Kazi Lalmia House Road by HBB from Ch. 00-365m Road ID No 335515283 &amp; </t>
    </r>
    <r>
      <rPr>
        <b/>
        <sz val="10"/>
        <rFont val="Arial Narrow"/>
        <family val="2"/>
      </rPr>
      <t>Part-C</t>
    </r>
    <r>
      <rPr>
        <sz val="10"/>
        <rFont val="Arial Narrow"/>
        <family val="2"/>
      </rPr>
      <t xml:space="preserve"> Improvement of Musuria High School to Embankment Road by HBB from Ch. 00-1000m Road ID No 335514062 under Kotwalipara Upazila Dist Gopalganj Salvage Materials Cost. Tk. 329448.00</t>
    </r>
  </si>
  <si>
    <t>17.07.21</t>
  </si>
  <si>
    <t>M/S. Sharif &amp; Sons-M/s. Mizan Traders (JV), Panchuria, Gopalganj</t>
  </si>
  <si>
    <t>Improvement of Purbopara Pulin Bainer bari BC road to Dakhin para Aynal Biswas bari via Purbo para Sarbojanin Kali and Durga Mondir bridge-South side Parkona Road by BC from Ch 00-2890m under Kotalipara Upazila District: Gopalganj. (Road ID: 335515560)</t>
  </si>
  <si>
    <t>M/S Sheikh Enterprise, Sadar, Shariatpur</t>
  </si>
  <si>
    <t>ruhul_a13@yahoo.com</t>
  </si>
  <si>
    <t>Improvement of Approach Road of 90m long Bridge at Ch. 6750m on Majbari &amp; Radhaganj Bazar Road from Ch 6202m-6915m Road ID No 335512015 under Kotwalipara Upazila Dist Gopalganj</t>
  </si>
  <si>
    <t>M/S Sifat Traders, Muksudpur, Gopalganj</t>
  </si>
  <si>
    <t>mssifattraders259@gmail.com</t>
  </si>
  <si>
    <t>Improvement of Mochnahat – Hazragati Road (Mochna Badal Master Bridge to Hazragati GPS via Suasur) by HBB from Ch.2100-2950m Under Muksudpur Upazila, Dist: Gopalganj.</t>
  </si>
  <si>
    <t>M/S Sikder Sapu &amp; Brothers, Gopalganj</t>
  </si>
  <si>
    <t>sikderalamin1986@gmail.com</t>
  </si>
  <si>
    <t>Development of Ramnagar Hat Fish Shed Multipurpose shed Toilet Surface Drain Deep Tube-well under Kotwalipara Upazila District Gopalganj</t>
  </si>
  <si>
    <t>M/S Siyam Enterprise, Gobra, Gopalganj</t>
  </si>
  <si>
    <t>siyamenter@gmail.com</t>
  </si>
  <si>
    <t>Part-A Improvement of Karfa BWDB Road-H/O Gazi bari Road by BC from Ch 00-220m Road ID No 335915137 Part-B Improvement of Karfa BWDB Road-H/O Omar Ali Sheikh Road by BC from Ch 00-120m Road ID No 335915140 &amp; Part-C Improvement of Pakurtia BWDB Road-Shop of Moyen Sk. Road by BC from Ch 00-65m Road ID No 335915142 under Tungipara Upazila District Gopalganj</t>
  </si>
  <si>
    <t>04.10.20</t>
  </si>
  <si>
    <t>10.06.21</t>
  </si>
  <si>
    <r>
      <rPr>
        <b/>
        <sz val="10"/>
        <rFont val="Arial Narrow"/>
        <family val="2"/>
      </rPr>
      <t>Part-A:</t>
    </r>
    <r>
      <rPr>
        <sz val="10"/>
        <rFont val="Arial Narrow"/>
        <family val="2"/>
      </rPr>
      <t xml:space="preserve"> Improvement of Joynagar RHD-(H/O Shona Talukder)-H/O Khoka Sk. Road by BC from Ch. 00-270m under Sadar Upazila, District: Gopalganj. </t>
    </r>
    <r>
      <rPr>
        <b/>
        <sz val="10"/>
        <rFont val="Arial Narrow"/>
        <family val="2"/>
      </rPr>
      <t>Part-B:</t>
    </r>
    <r>
      <rPr>
        <sz val="10"/>
        <rFont val="Arial Narrow"/>
        <family val="2"/>
      </rPr>
      <t xml:space="preserve"> Construction of 600mmx600mm Size U-Drain Culvert at Ch. 95m on the same Road. (Road ID: 335325406)</t>
    </r>
  </si>
  <si>
    <t>27.02.20</t>
  </si>
  <si>
    <t>M/s Soheli Enterprise, Tungipara, Gopalganj</t>
  </si>
  <si>
    <t>sohelienterpriseegp@gmail.com</t>
  </si>
  <si>
    <t>Construction of 04 Nos RCC Ghatla Ramnagar Bazar at Kalibari Union Nagra Bazar at Bandhabari Union Noyakandi Tarur Bazar at Kandi Union &amp; Swami Bibek Ananda Sebashram at Johorerkandi Union under Kotwalipara Upazila District Gopalganj.</t>
  </si>
  <si>
    <t>M/S Tanim Enterprise, Notun Bazar Road, Gopalganj</t>
  </si>
  <si>
    <t>tanimenterprise.gopalganj@gmail.com</t>
  </si>
  <si>
    <t>Development of Bhandabari Hat 01 No Fish Shed 01 No Multipurpose shed Surface Drain Deep Tube-well Toilet Open Sales Platform under Kotwalipara Upazila District Gopalganj.</t>
  </si>
  <si>
    <t>M/S Tarek Traders, Bhanga, Faridpur</t>
  </si>
  <si>
    <t>mstarektraders@gmail.com</t>
  </si>
  <si>
    <t>Improvement of Taltola Bridge to Molla kandi Road by BC from Ch. 00-950m Road ID No 335435126 under Kasiani Upazila Dist Gopalganj Salvage Materials Cost. Tk. 2052460.00</t>
  </si>
  <si>
    <t>M/S Tonoya Traders</t>
  </si>
  <si>
    <t>tonoyatradersbd@gmail.com</t>
  </si>
  <si>
    <t>Improvement of Road by BC from Faridpur-Barishal (R&amp;H)-Chagolchira Bridge (UZR) via Sreerampur Bazar Ch. 25m-1025m under Muksudpur Upazila District Gopalganj</t>
  </si>
  <si>
    <t>24.06.19</t>
  </si>
  <si>
    <t>M/S Tumpa Enterprise, Sonakur, Gopalganj</t>
  </si>
  <si>
    <t>tumpaenterprise77@gmail.com</t>
  </si>
  <si>
    <t>Part-A Improvement of Patgati Maddahopara Hafej Sirajul Haque Baitun nur Mosjid to Gaus Sk. House Road by HBB from Ch 30-76m Road ID No 335915161 Part-B Improvement of Gimadanga Uttarpara near H/O Halim Member from LGED Road to H/O Belait at Natun Bazar BC Road by HBB from Ch 00-220m Road ID No 335915204 Part-C Improvement of Guadana Adarsho Village to Baro Bari Durga Mondir Connecting Road by HBB from Ch 00-180m Road ID No 335915120 &amp; Part-D Improvement of Rakhila Bari LGED Road to Shamlal Roy House Durga Mondir Connecting Road by BC from Ch 00-240m Road ID No 335915126 under Tungipara Upazila District Gopalganj</t>
  </si>
  <si>
    <t>M/S. Akash Enterprise, Digharkul, Gopalganj</t>
  </si>
  <si>
    <t>Improvement of Kasiani Jalkerpara Bottola-Mohanag Road by BC from Ch. 00-180m under Kasiani Upazila District Gopalganj Road ID No 335434059 Salvage Materials Cost Tk. 85159.00</t>
  </si>
  <si>
    <t>11.08.20</t>
  </si>
  <si>
    <t>M/S. Al Alif Enterprise, Tungipara, Gopalganj</t>
  </si>
  <si>
    <t>alalifenterprise85@gmail.com</t>
  </si>
  <si>
    <r>
      <rPr>
        <b/>
        <sz val="10"/>
        <rFont val="Arial Narrow"/>
        <family val="2"/>
      </rPr>
      <t>Part-A</t>
    </r>
    <r>
      <rPr>
        <sz val="10"/>
        <rFont val="Arial Narrow"/>
        <family val="2"/>
      </rPr>
      <t xml:space="preserve"> Improvement of Purba Gimadanga RHD near the H/O Akbar Ali Sheikh-H/O Akter Sheikh Road by BC from Ch 00-466m Road ID-335915209</t>
    </r>
    <r>
      <rPr>
        <b/>
        <sz val="10"/>
        <rFont val="Arial Narrow"/>
        <family val="2"/>
      </rPr>
      <t xml:space="preserve"> Part-B</t>
    </r>
    <r>
      <rPr>
        <sz val="10"/>
        <rFont val="Arial Narrow"/>
        <family val="2"/>
      </rPr>
      <t xml:space="preserve"> Improvement of Gimadanga Uttarpara Sk. Salauddin house to Eskendar Sk house and Noamia house Jame-e-Mosjit Road by HBB from Ch 00-325m Road ID-335915176 </t>
    </r>
    <r>
      <rPr>
        <b/>
        <sz val="10"/>
        <rFont val="Arial Narrow"/>
        <family val="2"/>
      </rPr>
      <t>Part-C</t>
    </r>
    <r>
      <rPr>
        <sz val="10"/>
        <rFont val="Arial Narrow"/>
        <family val="2"/>
      </rPr>
      <t xml:space="preserve"> Improvement of Gimadanga Purbapara Main Road to Kaium Biswas house Mosjit connecting Road by BC from Ch 00-150m Road ID-335915177 </t>
    </r>
    <r>
      <rPr>
        <b/>
        <sz val="10"/>
        <rFont val="Arial Narrow"/>
        <family val="2"/>
      </rPr>
      <t>Part-D</t>
    </r>
    <r>
      <rPr>
        <sz val="10"/>
        <rFont val="Arial Narrow"/>
        <family val="2"/>
      </rPr>
      <t xml:space="preserve"> Improvement of Gimadanga Main Road to Madrasha Ghatla via Jilu Biswas House to Purbapara mosjid Road by BC from Ch 00-130m Road ID-335915179 </t>
    </r>
    <r>
      <rPr>
        <b/>
        <sz val="10"/>
        <rFont val="Arial Narrow"/>
        <family val="2"/>
      </rPr>
      <t>Part-E</t>
    </r>
    <r>
      <rPr>
        <sz val="10"/>
        <rFont val="Arial Narrow"/>
        <family val="2"/>
      </rPr>
      <t xml:space="preserve"> Improvement of Gimadanga Main Road to Primary School Connecting Road by BC from Ch 00-60m Road ID-335915180 &amp; </t>
    </r>
    <r>
      <rPr>
        <b/>
        <sz val="10"/>
        <rFont val="Arial Narrow"/>
        <family val="2"/>
      </rPr>
      <t>Part-F</t>
    </r>
    <r>
      <rPr>
        <sz val="10"/>
        <rFont val="Arial Narrow"/>
        <family val="2"/>
      </rPr>
      <t xml:space="preserve"> Improvement of Panch Kahania Eakram Munshi bari near LGED Road to Mannan Munshi house via Shahab Molla house Road by HBB from Ch 00-210m Road ID-335915205 under </t>
    </r>
    <r>
      <rPr>
        <b/>
        <sz val="10"/>
        <rFont val="Arial Narrow"/>
        <family val="2"/>
      </rPr>
      <t>Patgati Union</t>
    </r>
    <r>
      <rPr>
        <sz val="10"/>
        <rFont val="Arial Narrow"/>
        <family val="2"/>
      </rPr>
      <t xml:space="preserve"> Tungipara Upazila Dist Gopalganj</t>
    </r>
  </si>
  <si>
    <t>M/S. Amena Construction, Muksudpur, Gopalganj</t>
  </si>
  <si>
    <t>ms.amenaconstruction.bd@gmail.com</t>
  </si>
  <si>
    <t>Construction of Boat Landing Ramp at Bedgram Hat Ghatla under Muksudpur Upazila District Gopalganj</t>
  </si>
  <si>
    <t>11.12.20</t>
  </si>
  <si>
    <t>M/s. Amin &amp; Co. &amp; M/s. Anjurul Islam (JV)</t>
  </si>
  <si>
    <t>anjurulandaminjv@gmail.com</t>
  </si>
  <si>
    <r>
      <rPr>
        <b/>
        <sz val="10"/>
        <rFont val="Arial Narrow"/>
        <family val="2"/>
      </rPr>
      <t>Part-A:</t>
    </r>
    <r>
      <rPr>
        <sz val="10"/>
        <rFont val="Arial Narrow"/>
        <family val="2"/>
      </rPr>
      <t xml:space="preserve"> Improvement of Pathargram Berybandh-Pathargram westpara road by HBB at Ch. 00-2500m;</t>
    </r>
    <r>
      <rPr>
        <b/>
        <sz val="10"/>
        <rFont val="Arial Narrow"/>
        <family val="2"/>
      </rPr>
      <t xml:space="preserve"> Part-B:</t>
    </r>
    <r>
      <rPr>
        <sz val="10"/>
        <rFont val="Arial Narrow"/>
        <family val="2"/>
      </rPr>
      <t xml:space="preserve"> Const. of 01No 2x4.50x4.00m Box culvert at Ch. 1390m on the same road &amp; </t>
    </r>
    <r>
      <rPr>
        <b/>
        <sz val="10"/>
        <rFont val="Arial Narrow"/>
        <family val="2"/>
      </rPr>
      <t>Part-C:</t>
    </r>
    <r>
      <rPr>
        <sz val="10"/>
        <rFont val="Arial Narrow"/>
        <family val="2"/>
      </rPr>
      <t xml:space="preserve"> Const. 03Nos 1x4.50x4.00 RCC Box culvert at Ch. 1890m, 2125m &amp; 2445m on the same road (Road ID No: 335435122) under Kasiani Upazila District Gopalganj</t>
    </r>
  </si>
  <si>
    <t>30.04.19</t>
  </si>
  <si>
    <t>M/S. Amin &amp; Co.</t>
  </si>
  <si>
    <t>mdruhulamin1968@gmail.com</t>
  </si>
  <si>
    <t>Anjurul Islam</t>
  </si>
  <si>
    <t>anjurul63@gmail.com</t>
  </si>
  <si>
    <t>M/S. Anika Enterprise, Digharkul, Gopalganj</t>
  </si>
  <si>
    <t xml:space="preserve">Improvement of Ramdia Satpar Road to Puishur Bazar Road by HBB from Ch. 00-500m Road ID-335435478 under Kasiani Upazila Dist Gopalganj  </t>
  </si>
  <si>
    <t>M/s. Bismilla Traders</t>
  </si>
  <si>
    <t>ms.bismillatraders.bd@gmail.com</t>
  </si>
  <si>
    <t>Const. of 15.00m RCC Girder Bridge on Parulia-Kumaria GC road at Ch. 2313m under Kasiani Upazila District Gopalganj</t>
  </si>
  <si>
    <t>21.04.19</t>
  </si>
  <si>
    <t>M/S. Iqbal &amp; Brothers, Muksudpur, Gopalganj</t>
  </si>
  <si>
    <t>ms.iqabalbrothers@gmail.com</t>
  </si>
  <si>
    <t>Const. of 26.00m RCC Slab Bridge on Hishur Bazar-Passkahonia via Passkahonia GPS road at Ch. 575m under Kasiani Upazila District Gopalganj</t>
  </si>
  <si>
    <t>31.05.18</t>
  </si>
  <si>
    <t>Improvement of Bayspur Dakhinpara to Moslem Member house Road by BC from Ch 00-410m Road ID No 335435879 under Kasiani Upazila District Gopalganj.</t>
  </si>
  <si>
    <t>12.06.21</t>
  </si>
  <si>
    <t xml:space="preserve">M/S. Kalpana Enterprise, Kotalipara, Gopalganj </t>
  </si>
  <si>
    <t>mskalpanaenterprise1978@gmail.com</t>
  </si>
  <si>
    <t>Construction of 15.00m Long RCC Girder Bridge on Machatara High School-Gojalia GPS via uttar Talpukuria Bazar at Ch. 0.00m under Kotwalipara Upazila District Gopalganj (Road ID: 335515126)</t>
  </si>
  <si>
    <t>30.03.21</t>
  </si>
  <si>
    <t>khandakershahin.ahmed@yahoo.com</t>
  </si>
  <si>
    <t>Construction of Bangabandhu Sk. Mujibur Rahmans Mural &amp; Independent war 1971 Smriti Stambho at site of Puraton Muksudpur Biswo Road under Muksudpur Upazila District Gopalganj.</t>
  </si>
  <si>
    <t>27.04.17</t>
  </si>
  <si>
    <t>M/s. Lalin Traders, Bedgram, Gopalganj</t>
  </si>
  <si>
    <r>
      <rPr>
        <b/>
        <sz val="10"/>
        <rFont val="Arial Narrow"/>
        <family val="2"/>
      </rPr>
      <t>Part-A</t>
    </r>
    <r>
      <rPr>
        <sz val="10"/>
        <rFont val="Arial Narrow"/>
        <family val="2"/>
      </rPr>
      <t xml:space="preserve"> Improvement of Puishur Bazar R&amp;H to Shilta Road by HBB from Ch. 1500-4000m &amp; </t>
    </r>
    <r>
      <rPr>
        <b/>
        <sz val="10"/>
        <rFont val="Arial Narrow"/>
        <family val="2"/>
      </rPr>
      <t>Part-B</t>
    </r>
    <r>
      <rPr>
        <sz val="10"/>
        <rFont val="Arial Narrow"/>
        <family val="2"/>
      </rPr>
      <t xml:space="preserve"> Construction of 2Nos Single vent Box culvert 4.30mx4.30m at Ch. 1758m &amp; 3185m on the same road (Road ID-335434090) under Kasiani Upazila Dist Gopalganj</t>
    </r>
  </si>
  <si>
    <t xml:space="preserve">M/S. Lipe Engineering </t>
  </si>
  <si>
    <t>ms.lipeengineering.bd@gmail.com</t>
  </si>
  <si>
    <t xml:space="preserve">Improvement of Khanderpar-Ramdia road via Rajpart village eidgha by BC at Ch. 00m-1500m under Kasiani Upazila District Gopalganj </t>
  </si>
  <si>
    <t>14.05.17</t>
  </si>
  <si>
    <t>20.10.17</t>
  </si>
  <si>
    <t>M/S. Masud Enterprise</t>
  </si>
  <si>
    <t>masudegp@gmail.com</t>
  </si>
  <si>
    <t>Improvement of Badalpal bari to Unoshya Ghosh bari bridge road by HBB at Ch. 00-1050m &amp; Const. of 01No 15.00m RCC Gridge Bridge on the same road at Ch. 00m (Road ID No: 335515074) under Kotwalipara Upazila, District: Gopalganj</t>
  </si>
  <si>
    <t>12.09.18</t>
  </si>
  <si>
    <t>M/S. Mohammad Ali Enterprise, Sonakur, Gopalganj</t>
  </si>
  <si>
    <r>
      <rPr>
        <b/>
        <sz val="10"/>
        <rFont val="Arial Narrow"/>
        <family val="2"/>
      </rPr>
      <t xml:space="preserve">Part-A: </t>
    </r>
    <r>
      <rPr>
        <sz val="10"/>
        <rFont val="Arial Narrow"/>
        <family val="2"/>
      </rPr>
      <t xml:space="preserve">Improvement of Vhadulia Bridge Satbaria GPS-Sajail Bazar via Satbaria road at Ch. 00-1500m by HBB </t>
    </r>
    <r>
      <rPr>
        <b/>
        <sz val="10"/>
        <rFont val="Arial Narrow"/>
        <family val="2"/>
      </rPr>
      <t xml:space="preserve">Part-B: </t>
    </r>
    <r>
      <rPr>
        <sz val="10"/>
        <rFont val="Arial Narrow"/>
        <family val="2"/>
      </rPr>
      <t>Const. of 03Nos U-drain at Ch. 110m 1000m &amp; 1480m</t>
    </r>
    <r>
      <rPr>
        <b/>
        <sz val="10"/>
        <rFont val="Arial Narrow"/>
        <family val="2"/>
      </rPr>
      <t xml:space="preserve"> Part-C: </t>
    </r>
    <r>
      <rPr>
        <sz val="10"/>
        <rFont val="Arial Narrow"/>
        <family val="2"/>
      </rPr>
      <t xml:space="preserve">Const. of 01 No 4.50x4.50m Single vent RCC Box culvert at Ch. 10m &amp; </t>
    </r>
    <r>
      <rPr>
        <b/>
        <sz val="10"/>
        <rFont val="Arial Narrow"/>
        <family val="2"/>
      </rPr>
      <t xml:space="preserve">Part-D: </t>
    </r>
    <r>
      <rPr>
        <sz val="10"/>
        <rFont val="Arial Narrow"/>
        <family val="2"/>
      </rPr>
      <t>Const. of 02 Nos 2.00m2.00m single vent RCC Box culvert at Ch. 220m &amp; 662m on the same road under Kasiani Upazila District Gopalganj Road ID No 33543507</t>
    </r>
  </si>
  <si>
    <t>10.12.18</t>
  </si>
  <si>
    <t>Improvement of Tarashi Bipul Saha Bari Mohor Ali Bari-Moslem Sheikh Bari Road by HBB from Ch 00-400m Road ID-335515574 under Kotwalipara Upazila Dist Gopalganj Salvage Materials Cost. Tk. 55180.00</t>
  </si>
  <si>
    <t>18.05.20</t>
  </si>
  <si>
    <t>Improvement of Tupuria Bazar R&amp;H-Kushla UPC via Jamula Road (Ch. 1695m-3825m) [Road ID No: 335513020] under Kotwalipara Upazila Dist: Gopalganj [Salvage Materials Cost. Tk. 48,76,594.00].</t>
  </si>
  <si>
    <t>M/s. Mohiuddin Enterprise</t>
  </si>
  <si>
    <t>ms.mohiuddinenterprise7@gmail.com</t>
  </si>
  <si>
    <r>
      <rPr>
        <b/>
        <sz val="10"/>
        <rFont val="Arial Narrow"/>
        <family val="2"/>
      </rPr>
      <t>Part-A:</t>
    </r>
    <r>
      <rPr>
        <sz val="10"/>
        <rFont val="Arial Narrow"/>
        <family val="2"/>
      </rPr>
      <t xml:space="preserve"> Improvement of Shaheedula Khandokar house harisit house via sezan house road at Ch. 00m-800m by HBB; </t>
    </r>
    <r>
      <rPr>
        <b/>
        <sz val="10"/>
        <rFont val="Arial Narrow"/>
        <family val="2"/>
      </rPr>
      <t>Part-B:</t>
    </r>
    <r>
      <rPr>
        <sz val="10"/>
        <rFont val="Arial Narrow"/>
        <family val="2"/>
      </rPr>
      <t xml:space="preserve"> Const. of 2x4.00x5.00m double vent RCC box culvert on the same road at Ch. 400m; </t>
    </r>
    <r>
      <rPr>
        <b/>
        <sz val="10"/>
        <rFont val="Arial Narrow"/>
        <family val="2"/>
      </rPr>
      <t>Part-C:</t>
    </r>
    <r>
      <rPr>
        <sz val="10"/>
        <rFont val="Arial Narrow"/>
        <family val="2"/>
      </rPr>
      <t xml:space="preserve"> Const. of 1.00x1.00m U-drain on the same road at Ch. 150m &amp; Part-D: Const. of Ghatla for Mosque Kotalipara (Road ID No: 335515508) under Kotwalipara Upazila District Gopalganj.</t>
    </r>
  </si>
  <si>
    <t>07.07.19</t>
  </si>
  <si>
    <t>M/s. Mojumder Enterprise</t>
  </si>
  <si>
    <r>
      <rPr>
        <b/>
        <sz val="10"/>
        <rFont val="Arial Narrow"/>
        <family val="2"/>
      </rPr>
      <t>Part-A:</t>
    </r>
    <r>
      <rPr>
        <sz val="10"/>
        <rFont val="Arial Narrow"/>
        <family val="2"/>
      </rPr>
      <t xml:space="preserve"> Improvement of Road by HBB From Ch. 00-830m Baroyvita Community Clinic-Fider School via Ponditbari &amp; </t>
    </r>
    <r>
      <rPr>
        <b/>
        <sz val="10"/>
        <rFont val="Arial Narrow"/>
        <family val="2"/>
      </rPr>
      <t>Part-B:</t>
    </r>
    <r>
      <rPr>
        <sz val="10"/>
        <rFont val="Arial Narrow"/>
        <family val="2"/>
      </rPr>
      <t xml:space="preserve"> Const. of 600mmx600mm U-drain at Ch. 510m (Road ID No: 335325446) and </t>
    </r>
    <r>
      <rPr>
        <b/>
        <sz val="10"/>
        <rFont val="Arial Narrow"/>
        <family val="2"/>
      </rPr>
      <t>Part-C:</t>
    </r>
    <r>
      <rPr>
        <sz val="10"/>
        <rFont val="Arial Narrow"/>
        <family val="2"/>
      </rPr>
      <t xml:space="preserve"> Improvement of Road by BC From Ch. 00-1590m Char Gobra R&amp;H ( Near the Mollarhat Bridge) Mollarhat Puraton Ferryghat &amp; </t>
    </r>
    <r>
      <rPr>
        <b/>
        <sz val="10"/>
        <rFont val="Arial Narrow"/>
        <family val="2"/>
      </rPr>
      <t>Part-D:</t>
    </r>
    <r>
      <rPr>
        <sz val="10"/>
        <rFont val="Arial Narrow"/>
        <family val="2"/>
      </rPr>
      <t xml:space="preserve"> Const. of 2-Vent 4.00x4.00m RCC Box culvert at Ch. 05m (Road ID No: 335324237) under Sadar Upazila District Gopalganj.</t>
    </r>
  </si>
  <si>
    <t>01.10.19</t>
  </si>
  <si>
    <t>M/s. Mojumder Enterprise, Kotalipara, Gopalganj</t>
  </si>
  <si>
    <t>Maintenance of Ramshil UP-Pirer bari Bazar Road from Ch 00-1780m EL 1.495m Road ID-335513007 under Kotwalipara Upazila Dist Gopalganj.</t>
  </si>
  <si>
    <t>03.05.21</t>
  </si>
  <si>
    <t>M/S. Mukta Construction</t>
  </si>
  <si>
    <t>Part-(1): Improvement of Baraitala-Muksudpur ( Golabaria-Signboard) to Tengrakhola-Ujani (UZR) road at Ch. 1715-2350m by (Road ID No: 335584046) [Salvage Materials Cost: Tk. 14,04,624.00] &amp; Part-A(2): Const. of 01 No 1x1.00x1.00m Box culvert on the same road at Ch. 2330m under Muksudpur Upazila District Gopalganj.</t>
  </si>
  <si>
    <t>14.03.19</t>
  </si>
  <si>
    <t>M/S. Mukta Manik Enterprise</t>
  </si>
  <si>
    <t>muktamanikenter@gmail.com</t>
  </si>
  <si>
    <t>Improvement of Gailakandi to Gangrampur Road by HBB from Ch. 00m-1800m under Muksudpur Upazila District Gopalganj</t>
  </si>
  <si>
    <t>24.05.20</t>
  </si>
  <si>
    <t>M/S. Mukta Manik Enterprise, Muksudpur, Gopalganj</t>
  </si>
  <si>
    <t xml:space="preserve"> Imrovement of Bharasur UP office Bamonpara GPS to Kuthrakandi UZR via Dumuria Doblila Bazar Road by BC fro Ch. 1720-3200m under Muksudpur Upazila District Gopalganj (Remaining work.) (Road ID-335583020 Old ID-335585050)</t>
  </si>
  <si>
    <t>M/S. Nahar Enterprise, Muksudpur, Gopalganj</t>
  </si>
  <si>
    <t>ms.naharenterprise.bd@gmail.com</t>
  </si>
  <si>
    <t>Improvement of Gobindapur H/O Ala Mia-Fakirhatkhola Bill Sreepur Road by BC from Ch. 00m-1450m under Muksudpur Upazila District Gopalganj</t>
  </si>
  <si>
    <t>Construction of Seatu Biswas House Pond Ghatla near at Gones Pagal Asram under Kotwalipara Upazila District Gopalganj.</t>
  </si>
  <si>
    <t>M/S. Nahar Enterprise, Komorpur, Faridpur</t>
  </si>
  <si>
    <t>naharenterprise406347@gmail.com</t>
  </si>
  <si>
    <t>Construction of Boat Landing Ramp at Mahatali Asram Ghatla under Muksudpur Upazila District Gopalganj</t>
  </si>
  <si>
    <t xml:space="preserve">M/S. Nayma Enterprise </t>
  </si>
  <si>
    <t>naymaenterprise.bd@gmail.com</t>
  </si>
  <si>
    <r>
      <rPr>
        <b/>
        <sz val="10"/>
        <rFont val="Arial Narrow"/>
        <family val="2"/>
      </rPr>
      <t>Part-A:</t>
    </r>
    <r>
      <rPr>
        <sz val="10"/>
        <rFont val="Arial Narrow"/>
        <family val="2"/>
      </rPr>
      <t xml:space="preserve"> Improvement of Purbo Kandi GC road-Hijolbari GPS-Lebubari GPS-Machartara GPS road at Ch. 1000m-2320m by HBB; </t>
    </r>
    <r>
      <rPr>
        <b/>
        <sz val="10"/>
        <rFont val="Arial Narrow"/>
        <family val="2"/>
      </rPr>
      <t>Part B:</t>
    </r>
    <r>
      <rPr>
        <sz val="10"/>
        <rFont val="Arial Narrow"/>
        <family val="2"/>
      </rPr>
      <t xml:space="preserve"> Const. of 03 Nos 2x4.50x4.50m Double vent Box culvert at Ch. 350m, 950m &amp; 1010m on the same road &amp;</t>
    </r>
    <r>
      <rPr>
        <b/>
        <sz val="10"/>
        <rFont val="Arial Narrow"/>
        <family val="2"/>
      </rPr>
      <t xml:space="preserve"> Part- C:</t>
    </r>
    <r>
      <rPr>
        <sz val="10"/>
        <rFont val="Arial Narrow"/>
        <family val="2"/>
      </rPr>
      <t xml:space="preserve"> Const. of 04 Nos 0.60mx0.60m size U-drain at Ch. 450m, 1300m, 1700m &amp; 2100m on the same road (Road ID No: 335515174) under Kotwalipara Upazila District Gopalganj.</t>
    </r>
  </si>
  <si>
    <t>M/S. Niaz Traders</t>
  </si>
  <si>
    <t>Construction for Father of the Nation Bangabandhu Sheikh Mujibur Rahman Mural under Tungipara Upazila District Gopalganj.</t>
  </si>
  <si>
    <t>09.04.18</t>
  </si>
  <si>
    <t>18.09.18</t>
  </si>
  <si>
    <r>
      <rPr>
        <b/>
        <sz val="10"/>
        <rFont val="Arial Narrow"/>
        <family val="2"/>
      </rPr>
      <t>Part-A:</t>
    </r>
    <r>
      <rPr>
        <sz val="10"/>
        <rFont val="Arial Narrow"/>
        <family val="2"/>
      </rPr>
      <t xml:space="preserve"> Construction of U-drain on Dharabashail-South Bhennabari road at Ch. 2700m </t>
    </r>
    <r>
      <rPr>
        <b/>
        <sz val="10"/>
        <rFont val="Arial Narrow"/>
        <family val="2"/>
      </rPr>
      <t>Part-B</t>
    </r>
    <r>
      <rPr>
        <sz val="10"/>
        <rFont val="Arial Narrow"/>
        <family val="2"/>
      </rPr>
      <t xml:space="preserve"> Construction of 2 Nos 1x4.00x4.00m Box culvert on the same road at Ch. 1700m &amp; 4100m </t>
    </r>
    <r>
      <rPr>
        <b/>
        <sz val="10"/>
        <rFont val="Arial Narrow"/>
        <family val="2"/>
      </rPr>
      <t>Part-C</t>
    </r>
    <r>
      <rPr>
        <sz val="10"/>
        <rFont val="Arial Narrow"/>
        <family val="2"/>
      </rPr>
      <t xml:space="preserve"> Construction 12.00m RCC Girder Bridge on the same road at Ch. 2250m &amp; </t>
    </r>
    <r>
      <rPr>
        <b/>
        <sz val="10"/>
        <rFont val="Arial Narrow"/>
        <family val="2"/>
      </rPr>
      <t>Part-D</t>
    </r>
    <r>
      <rPr>
        <sz val="10"/>
        <rFont val="Arial Narrow"/>
        <family val="2"/>
      </rPr>
      <t xml:space="preserve"> Construction of 15.00m RCC Girder Bridge on the same road at Ch. 1061m under Kotwalipara Upazila District Gopalganj Road ID No 335514011.</t>
    </r>
  </si>
  <si>
    <t>09.11.17</t>
  </si>
  <si>
    <t>05.10.18</t>
  </si>
  <si>
    <t>Construction of RCC Boat landing Ramp on Dariarkul Ghat under Tungipara Upazila District Gopalganj.</t>
  </si>
  <si>
    <t>20.02.18</t>
  </si>
  <si>
    <t>20.07.18</t>
  </si>
  <si>
    <t>Construction of RCC Boat landing Ramp on Mitrodanga Ghat under Tungipara Upazila District Gopalganj</t>
  </si>
  <si>
    <t>M/S. Noor Shifa Enterprise, Tungipara, Gopalganj</t>
  </si>
  <si>
    <t>ms.noorshifaenterprise@gmail.com</t>
  </si>
  <si>
    <r>
      <rPr>
        <b/>
        <sz val="10"/>
        <rFont val="Arial Narrow"/>
        <family val="2"/>
      </rPr>
      <t>Part-A</t>
    </r>
    <r>
      <rPr>
        <sz val="10"/>
        <rFont val="Arial Narrow"/>
        <family val="2"/>
      </rPr>
      <t xml:space="preserve"> Improvement of Ramchandrapur GPS-Paschim Para Mosque Connecting Road by BC from Ch. 00m-250m Road ID-335914112 </t>
    </r>
    <r>
      <rPr>
        <b/>
        <sz val="10"/>
        <rFont val="Arial Narrow"/>
        <family val="2"/>
      </rPr>
      <t>Part-B</t>
    </r>
    <r>
      <rPr>
        <sz val="10"/>
        <rFont val="Arial Narrow"/>
        <family val="2"/>
      </rPr>
      <t xml:space="preserve"> Improvement of Charkushli Main Road-H/O Babul Sheikh Road by HBB from Ch 00-40m Road ID-335915193 </t>
    </r>
    <r>
      <rPr>
        <b/>
        <sz val="10"/>
        <rFont val="Arial Narrow"/>
        <family val="2"/>
      </rPr>
      <t>Part-C</t>
    </r>
    <r>
      <rPr>
        <sz val="10"/>
        <rFont val="Arial Narrow"/>
        <family val="2"/>
      </rPr>
      <t xml:space="preserve"> Improvement of Charkushli Madrasa attached Main road-Char Kushli Madrasa connecting road via H/O Arafat Shikder Road by BC from Ch. 00-150m Road ID-335915194 </t>
    </r>
    <r>
      <rPr>
        <b/>
        <sz val="10"/>
        <rFont val="Arial Narrow"/>
        <family val="2"/>
      </rPr>
      <t>Part-D</t>
    </r>
    <r>
      <rPr>
        <sz val="10"/>
        <rFont val="Arial Narrow"/>
        <family val="2"/>
      </rPr>
      <t xml:space="preserve"> Improvement of Kushli Main Road H/O Dablu Shikder Road by BC from Ch 00-115m Road ID-335915195 </t>
    </r>
    <r>
      <rPr>
        <b/>
        <sz val="10"/>
        <rFont val="Arial Narrow"/>
        <family val="2"/>
      </rPr>
      <t>Part-E</t>
    </r>
    <r>
      <rPr>
        <sz val="10"/>
        <rFont val="Arial Narrow"/>
        <family val="2"/>
      </rPr>
      <t xml:space="preserve"> Improvement of Ramchandrapur Eidgah-End of Sharif Bari Border Road by BC from Ch 00-120m Road ID-335915196 &amp; </t>
    </r>
    <r>
      <rPr>
        <b/>
        <sz val="10"/>
        <rFont val="Arial Narrow"/>
        <family val="2"/>
      </rPr>
      <t>Part-F</t>
    </r>
    <r>
      <rPr>
        <sz val="10"/>
        <rFont val="Arial Narrow"/>
        <family val="2"/>
      </rPr>
      <t xml:space="preserve"> Improvement of Dakshin Bashuria Main Road-Land of Shajahan road via H/O Joni Molla Road by BC from Ch 00-395m Road ID-335915197 under Tungipara Upazila Dist Gopalganj</t>
    </r>
  </si>
  <si>
    <t>17.01.21</t>
  </si>
  <si>
    <r>
      <rPr>
        <b/>
        <sz val="10"/>
        <rFont val="Arial Narrow"/>
        <family val="2"/>
      </rPr>
      <t>Part-A</t>
    </r>
    <r>
      <rPr>
        <sz val="10"/>
        <rFont val="Arial Narrow"/>
        <family val="2"/>
      </rPr>
      <t xml:space="preserve"> Improvement of Chaprail LGED road to Kali Mondir Connecting Road by BC from Ch. 0.00-110m Road ID-335915130 </t>
    </r>
    <r>
      <rPr>
        <b/>
        <sz val="10"/>
        <rFont val="Arial Narrow"/>
        <family val="2"/>
      </rPr>
      <t>Part-B</t>
    </r>
    <r>
      <rPr>
        <sz val="10"/>
        <rFont val="Arial Narrow"/>
        <family val="2"/>
      </rPr>
      <t xml:space="preserve"> Improvement of Pathorghata LGED Road to GPS connecting Road by HBB from Ch. 00-35m Road ID-335915132 </t>
    </r>
    <r>
      <rPr>
        <b/>
        <sz val="10"/>
        <rFont val="Arial Narrow"/>
        <family val="2"/>
      </rPr>
      <t>Part-C</t>
    </r>
    <r>
      <rPr>
        <sz val="10"/>
        <rFont val="Arial Narrow"/>
        <family val="2"/>
      </rPr>
      <t xml:space="preserve"> Improvement Joaria LGED 75m Bridge Kittonia house WAPDA Road to Gobindo Mondir Connecting Road by BC from Ch. 00-180m Road ID-335915133 </t>
    </r>
    <r>
      <rPr>
        <b/>
        <sz val="10"/>
        <rFont val="Arial Narrow"/>
        <family val="2"/>
      </rPr>
      <t>Part-D</t>
    </r>
    <r>
      <rPr>
        <sz val="10"/>
        <rFont val="Arial Narrow"/>
        <family val="2"/>
      </rPr>
      <t xml:space="preserve"> Improvement of Joaria LGED Road to Drubo Mondal house via Shitala Mondir connecting Road by HBB from Ch. 00-40m Road ID-335915134 &amp; </t>
    </r>
    <r>
      <rPr>
        <b/>
        <sz val="10"/>
        <rFont val="Arial Narrow"/>
        <family val="2"/>
      </rPr>
      <t>Part-E</t>
    </r>
    <r>
      <rPr>
        <sz val="10"/>
        <rFont val="Arial Narrow"/>
        <family val="2"/>
      </rPr>
      <t xml:space="preserve"> Improvement of Joaria Dakkhinpara LGED Road to Ajit Poddar House Durga Mondir Connecting Road by BC from Ch. 00-90m Road ID-335915135 under Tungipara Upazila Dist Gopalganj</t>
    </r>
  </si>
  <si>
    <t>M/S. P.R. Prokaushali, 341, Thana Para, Gopalganj</t>
  </si>
  <si>
    <t>ms.prprokaushali@gmail.com</t>
  </si>
  <si>
    <t>Construction of Gopalganj District Executive Engineer (LGED) Office &amp; Residential Building (3-Storied Building with 6-Storied Foundation) under LGED, Gopalganj.</t>
  </si>
  <si>
    <t>29.08.21</t>
  </si>
  <si>
    <t>M/S. Palash Enterprise, Boalmari, Faridpur</t>
  </si>
  <si>
    <t>mspalashenterprise@yahoo.com</t>
  </si>
  <si>
    <t>Improvement of Engineer Abul Hossain bari-Shahjalal Nur Mia Hosue-Bangal Bari Road by BC from Ch 00-250m 480-1230m Road ID-335435131 under Kasiani Upazila Dist Gopalganj.</t>
  </si>
  <si>
    <t>M/S. R.R Electronics &amp; Motors Muksudpur, Gopalganj</t>
  </si>
  <si>
    <t>ms.rrelectronics@gmail.com</t>
  </si>
  <si>
    <t>Improvement of Kathamorbastan Krisno Rishi bari-Daud Khan bari Road by BC from Ch 00-500m Road ID No 335434283 under Kasiani Upazila District Gopalganj.</t>
  </si>
  <si>
    <t>M/S. Rezvi Construction - MS Anamica Traders JV</t>
  </si>
  <si>
    <t>rcatjv2@gmail.com</t>
  </si>
  <si>
    <r>
      <rPr>
        <b/>
        <sz val="10"/>
        <rFont val="Arial Narrow"/>
        <family val="2"/>
      </rPr>
      <t>Part-A:</t>
    </r>
    <r>
      <rPr>
        <sz val="10"/>
        <rFont val="Arial Narrow"/>
        <family val="2"/>
      </rPr>
      <t xml:space="preserve"> Construction of 30.00m PC Girder Bridge on Bandhabari-Jahurer Kandi bazar road at Ch. 00m ( Road ID No: 335513015) &amp; </t>
    </r>
    <r>
      <rPr>
        <b/>
        <sz val="10"/>
        <rFont val="Arial Narrow"/>
        <family val="2"/>
      </rPr>
      <t>Part-B:</t>
    </r>
    <r>
      <rPr>
        <sz val="10"/>
        <rFont val="Arial Narrow"/>
        <family val="2"/>
      </rPr>
      <t xml:space="preserve"> Improvement of Kurpala WAPDA road-Kamal Howlader bari road at Ch. 00-250m by HBB under Kotwalipara Upazila District Gopalganj. Road ID 335515130</t>
    </r>
  </si>
  <si>
    <t>16.01.19</t>
  </si>
  <si>
    <t xml:space="preserve">M/S. Rupatoli Builders </t>
  </si>
  <si>
    <t>ms.rupatoli.builders@gmail.com</t>
  </si>
  <si>
    <t xml:space="preserve">Improvement of Gunair Bridge Radhagonj-Pererbari road-Noyerbari bazar road by BC at Ch. 00-1100m &amp; Const. of 3Nos U-drain on the same road at Ch. 300m 400m &amp;1150m under Kotwalipara Upazila District Gopalganj </t>
  </si>
  <si>
    <t>04.04.18</t>
  </si>
  <si>
    <t>M/s. S.S. Traders</t>
  </si>
  <si>
    <t>tradersssms@gmail.com</t>
  </si>
  <si>
    <t>Improvement of Gimadanga-Azim bazar BC road- H/O Justice Huda Justice Shamsur Huda Manik via Liakat Ali house road by BC at Ch. 00-185m under Tungipara Upazila District Gopalganj Road ID No 335915061</t>
  </si>
  <si>
    <t>13.03.18</t>
  </si>
  <si>
    <t>19.05.18</t>
  </si>
  <si>
    <t xml:space="preserve">Improvement of Gimadanga Azim bazar-H/O Badsha Molla via Harun Molla road by BC at Ch. 00-265m under Tungipara Upazila District Gopalganj Road ID No 335914041 </t>
  </si>
  <si>
    <t>M/S. Sabbir Enterprise</t>
  </si>
  <si>
    <r>
      <rPr>
        <b/>
        <sz val="10"/>
        <rFont val="Arial Narrow"/>
        <family val="2"/>
      </rPr>
      <t>Part-A</t>
    </r>
    <r>
      <rPr>
        <sz val="10"/>
        <rFont val="Arial Narrow"/>
        <family val="2"/>
      </rPr>
      <t xml:space="preserve">: Improvement of Nizra-Kathalbari-Uttar Rauthkhamar via Thanderpar road at Ch. 00-386m &amp; 926-2397m by BC &amp; </t>
    </r>
    <r>
      <rPr>
        <b/>
        <sz val="10"/>
        <rFont val="Arial Narrow"/>
        <family val="2"/>
      </rPr>
      <t>Part-B:</t>
    </r>
    <r>
      <rPr>
        <sz val="10"/>
        <rFont val="Arial Narrow"/>
        <family val="2"/>
      </rPr>
      <t xml:space="preserve"> Const. of 01 No 600*600mm U-drain at Ch. 1820m on the same road (Road ID No: 335324129) under Sadar Upazila District Gopalganj [Salvage Materials Cost: Tk. 42,46,224.00].</t>
    </r>
  </si>
  <si>
    <t>M/S. Sadya Enterprise, Sadar, Gopalganj</t>
  </si>
  <si>
    <t>Construction of Boat Landing Ramp at Basudebpur GPS Ghatla under Muksudpur Upazila District Gopalganj.</t>
  </si>
  <si>
    <t>M/S. Sajib Enterprise</t>
  </si>
  <si>
    <t>mssajibenter@gmail.com</t>
  </si>
  <si>
    <t>Improvement of Road by BC From Kajulia UPC-Serabari-Domrasur RD (R&amp;H) Domrasur Bazar Road at Ch. 9800m-11315m (Road ID No: 335323007) under Sadar Upazila District Gopalganj</t>
  </si>
  <si>
    <t>M/S. Satota Falar Bander</t>
  </si>
  <si>
    <t>satotafalarbander@gmail.com</t>
  </si>
  <si>
    <t>Construction of 15.00m long RCC Girder Bridge on Ujani UP Complex to Patikelbari road at Ch. 3200m under Muksudpur Upazila District Gopalganj (Road ID No: 335583017).</t>
  </si>
  <si>
    <t>20.08.19</t>
  </si>
  <si>
    <t>M/S. Shikdar Brothers</t>
  </si>
  <si>
    <t>ms.shikdarbrothers@gmail.com</t>
  </si>
  <si>
    <t xml:space="preserve">1) Improvement of Rajpat bazar-Asharayan-Rajpat Land office-Monnor Bari LGED road by HBB (Ch. 00-700m) &amp; (2) Const. of 1 No U-drain culvert at Ch. 560m on the same road under Kotalipara Upazila, District: Gopalgonj </t>
  </si>
  <si>
    <t>26.06.16</t>
  </si>
  <si>
    <t>03.12.16</t>
  </si>
  <si>
    <t>M/S. Sunway Trading</t>
  </si>
  <si>
    <t>ms.sunwaytrading@gmail.com</t>
  </si>
  <si>
    <r>
      <rPr>
        <b/>
        <sz val="10"/>
        <rFont val="Arial Narrow"/>
        <family val="2"/>
      </rPr>
      <t>Part-A:</t>
    </r>
    <r>
      <rPr>
        <sz val="10"/>
        <rFont val="Arial Narrow"/>
        <family val="2"/>
      </rPr>
      <t xml:space="preserve"> Improvement of Baoikhola Pucca road-FWC at Baoikhola by BC at Ch. 00-1000m; </t>
    </r>
    <r>
      <rPr>
        <b/>
        <sz val="10"/>
        <rFont val="Arial Narrow"/>
        <family val="2"/>
      </rPr>
      <t>Part-B:</t>
    </r>
    <r>
      <rPr>
        <sz val="10"/>
        <rFont val="Arial Narrow"/>
        <family val="2"/>
      </rPr>
      <t xml:space="preserve"> Const. of 03Nos U-drain at Ch. 45m, 245m &amp; 570m on the same road &amp; </t>
    </r>
    <r>
      <rPr>
        <b/>
        <sz val="10"/>
        <rFont val="Arial Narrow"/>
        <family val="2"/>
      </rPr>
      <t>Part-C:</t>
    </r>
    <r>
      <rPr>
        <sz val="10"/>
        <rFont val="Arial Narrow"/>
        <family val="2"/>
      </rPr>
      <t xml:space="preserve"> Road Slop drain at Ch. 315m-400m on the same road (Road ID No: 335435117) under Kasiani Upazila District Gopalganj.</t>
    </r>
  </si>
  <si>
    <r>
      <rPr>
        <b/>
        <sz val="10"/>
        <rFont val="Arial Narrow"/>
        <family val="2"/>
      </rPr>
      <t>Part-A:</t>
    </r>
    <r>
      <rPr>
        <sz val="10"/>
        <rFont val="Arial Narrow"/>
        <family val="2"/>
      </rPr>
      <t xml:space="preserve"> Improvement of Narail high school-Bayspur road by BC at Ch. 00-870m &amp; 258m RHD Connecting road; </t>
    </r>
    <r>
      <rPr>
        <b/>
        <sz val="10"/>
        <rFont val="Arial Narrow"/>
        <family val="2"/>
      </rPr>
      <t>Part-B:</t>
    </r>
    <r>
      <rPr>
        <sz val="10"/>
        <rFont val="Arial Narrow"/>
        <family val="2"/>
      </rPr>
      <t xml:space="preserve"> Const. of 01No 1x3.00x2.50m Box culvert at Ch. 120m on the same road; </t>
    </r>
    <r>
      <rPr>
        <b/>
        <sz val="10"/>
        <rFont val="Arial Narrow"/>
        <family val="2"/>
      </rPr>
      <t>Part-C:</t>
    </r>
    <r>
      <rPr>
        <sz val="10"/>
        <rFont val="Arial Narrow"/>
        <family val="2"/>
      </rPr>
      <t xml:space="preserve"> Const. 02Nos 900mmx900mm U-drain at Ch. 80m &amp; 150m on the same road &amp;</t>
    </r>
    <r>
      <rPr>
        <b/>
        <sz val="10"/>
        <rFont val="Arial Narrow"/>
        <family val="2"/>
      </rPr>
      <t xml:space="preserve"> Part-D:</t>
    </r>
    <r>
      <rPr>
        <sz val="10"/>
        <rFont val="Arial Narrow"/>
        <family val="2"/>
      </rPr>
      <t xml:space="preserve"> Road sefty (Road ID No: 335434047) under Kasiani Upazila District Gopalganj [Salvage Materials Cost: Tk. 17,42,079.00].</t>
    </r>
  </si>
  <si>
    <t>27.03.19</t>
  </si>
  <si>
    <t>19.02.20</t>
  </si>
  <si>
    <r>
      <rPr>
        <b/>
        <sz val="10"/>
        <rFont val="Arial Narrow"/>
        <family val="2"/>
      </rPr>
      <t>Part-A:</t>
    </r>
    <r>
      <rPr>
        <sz val="10"/>
        <rFont val="Arial Narrow"/>
        <family val="2"/>
      </rPr>
      <t xml:space="preserve"> Improvement of Ghonapara RHD-Chapta Parghata road by BC at Ch. 730-2030m; </t>
    </r>
    <r>
      <rPr>
        <b/>
        <sz val="10"/>
        <rFont val="Arial Narrow"/>
        <family val="2"/>
      </rPr>
      <t>Part-B:</t>
    </r>
    <r>
      <rPr>
        <sz val="10"/>
        <rFont val="Arial Narrow"/>
        <family val="2"/>
      </rPr>
      <t xml:space="preserve">Const. of 01No 2.00x3.00m RCC Box culvert at Ch. 885m on the same road; </t>
    </r>
    <r>
      <rPr>
        <b/>
        <sz val="10"/>
        <rFont val="Arial Narrow"/>
        <family val="2"/>
      </rPr>
      <t>Part-C:</t>
    </r>
    <r>
      <rPr>
        <sz val="10"/>
        <rFont val="Arial Narrow"/>
        <family val="2"/>
      </rPr>
      <t xml:space="preserve"> Const. 02Nos 900mmx900mm U-drain at Ch. 1280m &amp; 1430m on the same road &amp; </t>
    </r>
    <r>
      <rPr>
        <b/>
        <sz val="10"/>
        <rFont val="Arial Narrow"/>
        <family val="2"/>
      </rPr>
      <t>Part-D:</t>
    </r>
    <r>
      <rPr>
        <sz val="10"/>
        <rFont val="Arial Narrow"/>
        <family val="2"/>
      </rPr>
      <t xml:space="preserve"> Const. 03Nos 625mmx600mm U-drain at Ch. 1150m, 1530m &amp; 2000m on the same road (Road ID No: 335435073) under Kasiani Upazila District Gopalganj [Salvage Materials Cost: Tk. 52,682.00].</t>
    </r>
  </si>
  <si>
    <t xml:space="preserve">Const. of 20.00m RCC Girder Bridge on Parulia-Kumaria GC road at Ch. 1426m under Kasiani Upazila District Gopalganj </t>
  </si>
  <si>
    <t>27.05.18</t>
  </si>
  <si>
    <t>30.11.19</t>
  </si>
  <si>
    <t>M/S. Tajim Traders, Digharkul, Gopalganj</t>
  </si>
  <si>
    <t>ms.tajimtraders@gmail.com</t>
  </si>
  <si>
    <t>Improvement of Gohala Bazar Bhadakhali via Gohala High School (TCAL) road by BC from Ch. 00m-750m under Muksudpur Upazila District Gopalganj  (Road ID: 335584087)</t>
  </si>
  <si>
    <t>M/S. Turzo Enterprise, Puraton Bazar Road, Gopalganj</t>
  </si>
  <si>
    <t>ms.turzoenterprise99@gmail.com</t>
  </si>
  <si>
    <r>
      <rPr>
        <b/>
        <sz val="10"/>
        <rFont val="Arial Narrow"/>
        <family val="2"/>
      </rPr>
      <t>Part-A</t>
    </r>
    <r>
      <rPr>
        <sz val="10"/>
        <rFont val="Arial Narrow"/>
        <family val="2"/>
      </rPr>
      <t xml:space="preserve"> Improvement of Madhukhali BWDB Road- Baparibari Road by HBB from Ch. 00-75m Road ID-335915138 </t>
    </r>
    <r>
      <rPr>
        <b/>
        <sz val="10"/>
        <rFont val="Arial Narrow"/>
        <family val="2"/>
      </rPr>
      <t>Part-B</t>
    </r>
    <r>
      <rPr>
        <sz val="10"/>
        <rFont val="Arial Narrow"/>
        <family val="2"/>
      </rPr>
      <t xml:space="preserve"> Improvement of Madhukhali Main Road Bottola- Penakhali bazaar Road by HBB from Ch. 00-81m Road ID-335915141 </t>
    </r>
    <r>
      <rPr>
        <b/>
        <sz val="10"/>
        <rFont val="Arial Narrow"/>
        <family val="2"/>
      </rPr>
      <t>Part-C</t>
    </r>
    <r>
      <rPr>
        <sz val="10"/>
        <rFont val="Arial Narrow"/>
        <family val="2"/>
      </rPr>
      <t xml:space="preserve"> Improvement of Pakurtia BWDB Road-H/O Mamun Sk. Mosque connecting Road by BC from Ch. 00-155m Road ID-335915146 &amp; </t>
    </r>
    <r>
      <rPr>
        <b/>
        <sz val="10"/>
        <rFont val="Arial Narrow"/>
        <family val="2"/>
      </rPr>
      <t>Part-D</t>
    </r>
    <r>
      <rPr>
        <sz val="10"/>
        <rFont val="Arial Narrow"/>
        <family val="2"/>
      </rPr>
      <t xml:space="preserve"> Improvement of Basbaria LGED Road-H/O Lahu Talukder Road by BC from Ch. 00-165m Road ID-335915148 under Tungipara Upazila Dist Gopalganj</t>
    </r>
  </si>
  <si>
    <t>06.11.20</t>
  </si>
  <si>
    <t>M/S.KHB Bricks</t>
  </si>
  <si>
    <t>mskhbbricks042@gmail.com</t>
  </si>
  <si>
    <t xml:space="preserve">Improvement of Dignagar R&amp;H-Alipur Bazar via Kanuria GPS &amp; Mirridangi road at Ch. 5550-6860m by BC &amp; Const. of 2NosU-Drain at Ch. 5810m &amp; 6260m on the same road under Muksudpur Upazila District Gopalgonj </t>
  </si>
  <si>
    <t>08.06.19</t>
  </si>
  <si>
    <t>Mahamudul Haque</t>
  </si>
  <si>
    <t>mahamudulhaque69@gmail.com</t>
  </si>
  <si>
    <t>Improvement of Ujani UP complex-Borompalta road via patkelbari hat road by BC at Ch. 00-1530m (Road ID No: 335583017) under Muksudpur Upazila District Gopalganj</t>
  </si>
  <si>
    <t>Part-A: Improvement of Chandradighalia R&amp;H-Nuton Char road at Ch. 00-1007m by BC &amp; Part-B:Const. of 3Nos 600mmx600mm U-drain at Ch. 30m, 400m &amp; 790m (Road ID No: 335325090) under Sadar Upazila District Gopalganj</t>
  </si>
  <si>
    <t>Mahmud Enterprise</t>
  </si>
  <si>
    <t>madaud64@gmail.com</t>
  </si>
  <si>
    <t>Improvement of Baliakandi Bazar (UZR)-Kalinagar bazar road by BC at Ch. 2000-3560m (Road ID No: 335584047) under Muksudpur Upazila District Gopalganj</t>
  </si>
  <si>
    <t>Malek &amp; Motiar (JV), Kotalipara, Gopalganj</t>
  </si>
  <si>
    <t>malekmotiarjv@gmail.com</t>
  </si>
  <si>
    <r>
      <rPr>
        <b/>
        <sz val="10"/>
        <rFont val="Arial Narrow"/>
        <family val="2"/>
      </rPr>
      <t>Part A:</t>
    </r>
    <r>
      <rPr>
        <sz val="10"/>
        <rFont val="Arial Narrow"/>
        <family val="2"/>
      </rPr>
      <t xml:space="preserve"> Improvement of Bandhabari-Bhai Bhai bazar road to Botbari Mondir via Belerbari Road by HBB from Ch 00-1020m (ID 335515521) </t>
    </r>
    <r>
      <rPr>
        <b/>
        <sz val="10"/>
        <rFont val="Arial Narrow"/>
        <family val="2"/>
      </rPr>
      <t xml:space="preserve">(Bandhabari) Part B: </t>
    </r>
    <r>
      <rPr>
        <sz val="10"/>
        <rFont val="Arial Narrow"/>
        <family val="2"/>
      </rPr>
      <t xml:space="preserve">Improvement of Shouldoho Embankment to Bhorot Sarker House via 107 No. Shouldoho Govt. Primary School Road by HBB from Ch 00-1250m (ID 335514184) </t>
    </r>
    <r>
      <rPr>
        <b/>
        <sz val="10"/>
        <rFont val="Arial Narrow"/>
        <family val="2"/>
      </rPr>
      <t>(Ramshil)</t>
    </r>
    <r>
      <rPr>
        <sz val="10"/>
        <rFont val="Arial Narrow"/>
        <family val="2"/>
      </rPr>
      <t xml:space="preserve"> (</t>
    </r>
    <r>
      <rPr>
        <b/>
        <sz val="10"/>
        <rFont val="Arial Narrow"/>
        <family val="2"/>
      </rPr>
      <t>Part C:</t>
    </r>
    <r>
      <rPr>
        <sz val="10"/>
        <rFont val="Arial Narrow"/>
        <family val="2"/>
      </rPr>
      <t xml:space="preserve"> Improvement of Khagbari bridge to Primary School Connecting Road by BC from Ch 00-300m (ID 335515484) </t>
    </r>
    <r>
      <rPr>
        <b/>
        <sz val="10"/>
        <rFont val="Arial Narrow"/>
        <family val="2"/>
      </rPr>
      <t>(Radhagonj)</t>
    </r>
    <r>
      <rPr>
        <sz val="10"/>
        <rFont val="Arial Narrow"/>
        <family val="2"/>
      </rPr>
      <t xml:space="preserve"> </t>
    </r>
    <r>
      <rPr>
        <b/>
        <sz val="10"/>
        <rFont val="Arial Narrow"/>
        <family val="2"/>
      </rPr>
      <t>Part D:</t>
    </r>
    <r>
      <rPr>
        <sz val="10"/>
        <rFont val="Arial Narrow"/>
        <family val="2"/>
      </rPr>
      <t xml:space="preserve"> Improvement of Bhangerhat Bridge to South side Srifolbari Primary School Connecting Road by BC from Ch 00-900m (ID 335515492) </t>
    </r>
    <r>
      <rPr>
        <b/>
        <sz val="10"/>
        <rFont val="Arial Narrow"/>
        <family val="2"/>
      </rPr>
      <t>(Radhagonj)</t>
    </r>
    <r>
      <rPr>
        <sz val="10"/>
        <rFont val="Arial Narrow"/>
        <family val="2"/>
      </rPr>
      <t xml:space="preserve"> under Kotalipara Upazila Dist: Gopalganj.</t>
    </r>
  </si>
  <si>
    <t>29.04.21</t>
  </si>
  <si>
    <t>Abdul Malek Molla</t>
  </si>
  <si>
    <t>abmalekmolla03@gmail.com</t>
  </si>
  <si>
    <t>Matiar Rahman Hazra</t>
  </si>
  <si>
    <t xml:space="preserve">  hazramotiar@gmail.com</t>
  </si>
  <si>
    <t>Masud &amp; Iqbal (JV), Bankpara, Gopalganj</t>
  </si>
  <si>
    <t>meandibjv@gmail.com</t>
  </si>
  <si>
    <t>Improvement of Back side North side of Nizakandi High School-Treemohone Road by HBB from Ch. 00-1550m Road ID No 335435872 under Kasiani Upazila Dist Gopalganj.</t>
  </si>
  <si>
    <t>M/S. Iqabal &amp; Brothers</t>
  </si>
  <si>
    <t>Masud &amp; Jewel JV</t>
  </si>
  <si>
    <t>masudandjeweljv@gmail.com</t>
  </si>
  <si>
    <r>
      <rPr>
        <b/>
        <sz val="10"/>
        <rFont val="Arial Narrow"/>
        <family val="2"/>
      </rPr>
      <t xml:space="preserve">Part-A: </t>
    </r>
    <r>
      <rPr>
        <sz val="10"/>
        <rFont val="Arial Narrow"/>
        <family val="2"/>
      </rPr>
      <t xml:space="preserve">Construction of 20.00m RCC Girder Bridge on Bhangarhat GC-Chalbal Bazar (Shadullahpur UPC-Chalbal Bazar) road at Ch. 1850m (Road ID No: 335514027(old) &amp; 335513022(new); </t>
    </r>
    <r>
      <rPr>
        <b/>
        <sz val="10"/>
        <rFont val="Arial Narrow"/>
        <family val="2"/>
      </rPr>
      <t>Part-B:</t>
    </r>
    <r>
      <rPr>
        <sz val="10"/>
        <rFont val="Arial Narrow"/>
        <family val="2"/>
      </rPr>
      <t xml:space="preserve"> Improvement of Kandi UPC-Nayakandi Bazar road at Ch. 2018-6978m by BC (Road ID No: 335513004) [Salvage Materials Cost Tk. 1,14,72,212.00.] &amp; </t>
    </r>
    <r>
      <rPr>
        <b/>
        <sz val="10"/>
        <rFont val="Arial Narrow"/>
        <family val="2"/>
      </rPr>
      <t>Part-C:</t>
    </r>
    <r>
      <rPr>
        <sz val="10"/>
        <rFont val="Arial Narrow"/>
        <family val="2"/>
      </rPr>
      <t xml:space="preserve"> Const. of 06 Nos U-drain on the same road at Ch. 2400m, 3100m, 3500m, 3950m, 5500m &amp; 6200m under Kotwalipara Upazila District Gopalganj.</t>
    </r>
  </si>
  <si>
    <t>11.04.19</t>
  </si>
  <si>
    <t>Maintenence of Urfi UPC-Ulpur bazar Sokiner More via Khagail Rahuthkhamar road by BC at Ch. 1650-4550m Road ID No 335323015 under Sadar Upazila District Gopalganj.</t>
  </si>
  <si>
    <t>Md Khayrul Amin, Tungipara, Gopalganj</t>
  </si>
  <si>
    <t>khayrulegp@gmail.com</t>
  </si>
  <si>
    <t>Construction of Monohar Market Ghatla under Kotwalipara Upazila District Gopalganj</t>
  </si>
  <si>
    <t>Md Mahafuz Khan</t>
  </si>
  <si>
    <t xml:space="preserve">Const. of 98.20m RCC Slab &amp; PC Girder Bridge on Urfi UPC-Ulpur Bazar Sokhiner More via Khagail Rahutkhamar Old Name Dumdia-Khagail-Rahutkhamar road at Ch. 8840m under Sadar Upazila District Gopalganj </t>
  </si>
  <si>
    <r>
      <rPr>
        <b/>
        <sz val="10"/>
        <rFont val="Arial Narrow"/>
        <family val="2"/>
      </rPr>
      <t xml:space="preserve">Part A: </t>
    </r>
    <r>
      <rPr>
        <sz val="10"/>
        <rFont val="Arial Narrow"/>
        <family val="2"/>
      </rPr>
      <t xml:space="preserve">Construction of 24.00m RCC Girder Bridge on Garolgati-Tarail-Nokra khal via Basuria high school road at Ch. 1610m &amp; </t>
    </r>
    <r>
      <rPr>
        <b/>
        <sz val="10"/>
        <rFont val="Arial Narrow"/>
        <family val="2"/>
      </rPr>
      <t>Part B:</t>
    </r>
    <r>
      <rPr>
        <sz val="10"/>
        <rFont val="Arial Narrow"/>
        <family val="2"/>
      </rPr>
      <t xml:space="preserve"> Construction of 50.00m (Revised 33.0m) RCC Girder Bridge on the same road at Ch. 5150m under Muksudpur Upazila District Gopalganj </t>
    </r>
  </si>
  <si>
    <t>22.06.17</t>
  </si>
  <si>
    <t>Md. Abul Kalam Azad, Muksudpur, Gopalganj</t>
  </si>
  <si>
    <t>mdabulkalamazad001.muk@gmail.com</t>
  </si>
  <si>
    <t>Construction of 2-Vent 4.00mx4.50m RCC Box culvert on Urfi UPC-Manikhar Hat via Gopalpur Road at Ch. 2617m Road ID No 335323010 under Sadar Upazila District Gopalganj.</t>
  </si>
  <si>
    <t>Md. Azizul Islam</t>
  </si>
  <si>
    <t>md.azizulislam1983@gmail.com</t>
  </si>
  <si>
    <t>Improvement of Road by BC Dighirper ( H/O Hironmoy) to H/O Panday (Sadar Portion) Ch. 00m-900m (Road ID No: 335325445) under Sadar Upazila District Gopalganj [ Salvage Materials Cost Tk. 23,06,062.00].</t>
  </si>
  <si>
    <t>Md. Delwar Hossain Mredha, Kasiani, Gopalganj</t>
  </si>
  <si>
    <t>delwar.kasiani.bd@gmail.com</t>
  </si>
  <si>
    <t>Improvement of Majra-Joynagar Road Kagdi Samad Sheikh House-Kagdi Roy Bari Road by BC from Ch. 00-400m Road ID No 335435230 under Kasiani Upazila District Gopalganj Salvage Materials Cost. Tk. 843771.00</t>
  </si>
  <si>
    <t>Md. Emtiaz Asif, Alipur, Faridpur</t>
  </si>
  <si>
    <t>mdemtiazasif@gmail.com</t>
  </si>
  <si>
    <t>Improvement of Kathi GC - Kajulia UPC Road by BC from Ch. 00-2860m Road ID 335323012 under Sadar Upazila, District: Gopalganj.</t>
  </si>
  <si>
    <t>Md. Imrul Hossain, Tungipara, Gopalganj</t>
  </si>
  <si>
    <t>md.imrulhossain83@gmail.com</t>
  </si>
  <si>
    <r>
      <rPr>
        <b/>
        <sz val="10"/>
        <rFont val="Arial Narrow"/>
        <family val="2"/>
      </rPr>
      <t>Part-A</t>
    </r>
    <r>
      <rPr>
        <sz val="10"/>
        <rFont val="Arial Narrow"/>
        <family val="2"/>
      </rPr>
      <t xml:space="preserve"> Improvement of Rakhilabari Dakkhinpara WAPDA Embankment to Goramibari Connecting Road by BC from Ch. 00m-120m Road ID-335915128 </t>
    </r>
    <r>
      <rPr>
        <b/>
        <sz val="10"/>
        <rFont val="Arial Narrow"/>
        <family val="2"/>
      </rPr>
      <t>Part-B</t>
    </r>
    <r>
      <rPr>
        <sz val="10"/>
        <rFont val="Arial Narrow"/>
        <family val="2"/>
      </rPr>
      <t xml:space="preserve"> Improvement of Guadana LGED Road to Deben Bagani Mondir Connecting Road by BC from Ch. 00m-35m Road ID-335915123 </t>
    </r>
    <r>
      <rPr>
        <b/>
        <sz val="10"/>
        <rFont val="Arial Narrow"/>
        <family val="2"/>
      </rPr>
      <t>Part-C</t>
    </r>
    <r>
      <rPr>
        <sz val="10"/>
        <rFont val="Arial Narrow"/>
        <family val="2"/>
      </rPr>
      <t xml:space="preserve"> Improvement of Rupahati Uttarpara LGED road to Shitala Mayer Mondir Connecting Road by BC from Ch. 00m-105m Road ID-335915129 </t>
    </r>
    <r>
      <rPr>
        <b/>
        <sz val="10"/>
        <rFont val="Arial Narrow"/>
        <family val="2"/>
      </rPr>
      <t>Part-D</t>
    </r>
    <r>
      <rPr>
        <sz val="10"/>
        <rFont val="Arial Narrow"/>
        <family val="2"/>
      </rPr>
      <t xml:space="preserve"> Improvement of Borni Charpara Alomgir Sheikh house to Borni Mizan Sheikh house Road by BC from Ch 00-180m Road ID-335915189 </t>
    </r>
    <r>
      <rPr>
        <b/>
        <sz val="10"/>
        <rFont val="Arial Narrow"/>
        <family val="2"/>
      </rPr>
      <t>Part-E</t>
    </r>
    <r>
      <rPr>
        <sz val="10"/>
        <rFont val="Arial Narrow"/>
        <family val="2"/>
      </rPr>
      <t xml:space="preserve"> Improvement of Gopalpur Dakkinpara Adir Biswas House to Sashan connecting Road by HBB from Ch 00-240m Road ID-335915131 &amp;</t>
    </r>
    <r>
      <rPr>
        <b/>
        <sz val="10"/>
        <rFont val="Arial Narrow"/>
        <family val="2"/>
      </rPr>
      <t xml:space="preserve"> Part-F</t>
    </r>
    <r>
      <rPr>
        <sz val="10"/>
        <rFont val="Arial Narrow"/>
        <family val="2"/>
      </rPr>
      <t xml:space="preserve"> Improvement of Chargopalpur BWDB to 32 no Chargopalpur GPS Road by HBB from Ch 00-127m Road ID-335915152 under </t>
    </r>
    <r>
      <rPr>
        <b/>
        <sz val="10"/>
        <rFont val="Arial Narrow"/>
        <family val="2"/>
      </rPr>
      <t>Gopalpur Union</t>
    </r>
    <r>
      <rPr>
        <sz val="10"/>
        <rFont val="Arial Narrow"/>
        <family val="2"/>
      </rPr>
      <t xml:space="preserve"> Tungipara Upazila Dist Gopalganj</t>
    </r>
  </si>
  <si>
    <t>12.03.20</t>
  </si>
  <si>
    <t>Md. Mortoza Mridha</t>
  </si>
  <si>
    <t>md.mortozamirdha@gmail.com</t>
  </si>
  <si>
    <t>Improvement of Boalia UZR-Bamonpara GPS via Mondolgati road by BC at Ch. 1955-3310m &amp; Const. of 01 No RCC box culvert on the same road at Ch. 2355m under Muksudpur Upazila District Gopalganj</t>
  </si>
  <si>
    <t>30.08.19</t>
  </si>
  <si>
    <t xml:space="preserve">Md. Mostafizur Rahman Sharif </t>
  </si>
  <si>
    <r>
      <rPr>
        <b/>
        <sz val="10"/>
        <rFont val="Arial Narrow"/>
        <family val="2"/>
      </rPr>
      <t>Part-A:</t>
    </r>
    <r>
      <rPr>
        <sz val="10"/>
        <rFont val="Arial Narrow"/>
        <family val="2"/>
      </rPr>
      <t xml:space="preserve"> Improvement of Puisur UP (Sitarampur R&amp;H)-Singa UP road at Ch. 3750-7500mm by BC;</t>
    </r>
    <r>
      <rPr>
        <b/>
        <sz val="10"/>
        <rFont val="Arial Narrow"/>
        <family val="2"/>
      </rPr>
      <t xml:space="preserve"> Part-B:</t>
    </r>
    <r>
      <rPr>
        <sz val="10"/>
        <rFont val="Arial Narrow"/>
        <family val="2"/>
      </rPr>
      <t xml:space="preserve"> Const. of 04 U-drain on the same road at Ch. 3950m, 4710m, 5360m &amp; 6880m; </t>
    </r>
    <r>
      <rPr>
        <b/>
        <sz val="10"/>
        <rFont val="Arial Narrow"/>
        <family val="2"/>
      </rPr>
      <t>Part C:</t>
    </r>
    <r>
      <rPr>
        <sz val="10"/>
        <rFont val="Arial Narrow"/>
        <family val="2"/>
      </rPr>
      <t xml:space="preserve"> Road Sefty work on the same road &amp; </t>
    </r>
    <r>
      <rPr>
        <b/>
        <sz val="10"/>
        <rFont val="Arial Narrow"/>
        <family val="2"/>
      </rPr>
      <t>Part-D:</t>
    </r>
    <r>
      <rPr>
        <sz val="10"/>
        <rFont val="Arial Narrow"/>
        <family val="2"/>
      </rPr>
      <t xml:space="preserve"> Improvement Protection work on the same road under Kasiani Upazila District Gopalganj (Road ID No: 335433003) [Salvage Materials Cost Tk. 69,78,660.00.].</t>
    </r>
  </si>
  <si>
    <t>17.09.19</t>
  </si>
  <si>
    <r>
      <rPr>
        <b/>
        <sz val="10"/>
        <rFont val="Arial Narrow"/>
        <family val="2"/>
      </rPr>
      <t>Part-A:</t>
    </r>
    <r>
      <rPr>
        <sz val="10"/>
        <rFont val="Arial Narrow"/>
        <family val="2"/>
      </rPr>
      <t xml:space="preserve"> Improvement of Puisur UP (Sitarampur R&amp;H)-Singa UP road at Ch. 00-3750m by BC; </t>
    </r>
    <r>
      <rPr>
        <b/>
        <sz val="10"/>
        <rFont val="Arial Narrow"/>
        <family val="2"/>
      </rPr>
      <t>Part-B:</t>
    </r>
    <r>
      <rPr>
        <sz val="10"/>
        <rFont val="Arial Narrow"/>
        <family val="2"/>
      </rPr>
      <t xml:space="preserve"> Const. of 4Nos U-drain on the same road at Ch. 50m, 1260m, 2300m &amp; 3125m;</t>
    </r>
    <r>
      <rPr>
        <b/>
        <sz val="10"/>
        <rFont val="Arial Narrow"/>
        <family val="2"/>
      </rPr>
      <t xml:space="preserve"> Part-C:</t>
    </r>
    <r>
      <rPr>
        <sz val="10"/>
        <rFont val="Arial Narrow"/>
        <family val="2"/>
      </rPr>
      <t xml:space="preserve"> Road Sefty work on the same road; </t>
    </r>
    <r>
      <rPr>
        <b/>
        <sz val="10"/>
        <rFont val="Arial Narrow"/>
        <family val="2"/>
      </rPr>
      <t>Part-D:</t>
    </r>
    <r>
      <rPr>
        <sz val="10"/>
        <rFont val="Arial Narrow"/>
        <family val="2"/>
      </rPr>
      <t xml:space="preserve"> Improvement Protection work on the same road (Road ID No: 335433003) [Salvage Materials Cost Tk. 71,10,603.00.]</t>
    </r>
  </si>
  <si>
    <t>03.07.21</t>
  </si>
  <si>
    <t xml:space="preserve">Md. Nayeb Ali Khan </t>
  </si>
  <si>
    <t>mdnayebalikhan@gmail.com</t>
  </si>
  <si>
    <t xml:space="preserve">Construction of 35.00m PC Girder Bridge on Moheshpur-Dolagram road at Ch. 340m under kasiani Upazila District Gopalgonj </t>
  </si>
  <si>
    <t>26.08.18</t>
  </si>
  <si>
    <t>Md. Rafiqul Islam Khan &amp; M/S Nawrin Traders (JV), Kotalipara, Gopalganj</t>
  </si>
  <si>
    <t xml:space="preserve">  rikandntjv@gmail.com</t>
  </si>
  <si>
    <t>Improvement of Chitoshi GPS-Kandipar WAPDA Baribad Road by BC from Ch 2500-7860m Road ID-335515231 under Kotwalipara Upazila Dist Gopalganj</t>
  </si>
  <si>
    <t>02.07.20</t>
  </si>
  <si>
    <t>08.10.21</t>
  </si>
  <si>
    <t xml:space="preserve">  nawrintraders.kp@gmail.com</t>
  </si>
  <si>
    <t>Md. Rafiqul Islam Khan</t>
  </si>
  <si>
    <t>khanrafiqul180@gmail.com</t>
  </si>
  <si>
    <t>Md. Rafiqul Islam Khan &amp; M/S. Nawrin Traders (JV)</t>
  </si>
  <si>
    <r>
      <rPr>
        <b/>
        <sz val="10"/>
        <rFont val="Arial Narrow"/>
        <family val="2"/>
      </rPr>
      <t>Part-A:</t>
    </r>
    <r>
      <rPr>
        <sz val="10"/>
        <rFont val="Arial Narrow"/>
        <family val="2"/>
      </rPr>
      <t xml:space="preserve"> Improvement of Bandhabari-Bujurgikona bazar road by BC at Ch. 00-2275m &amp; </t>
    </r>
    <r>
      <rPr>
        <b/>
        <sz val="10"/>
        <rFont val="Arial Narrow"/>
        <family val="2"/>
      </rPr>
      <t xml:space="preserve">Part-B: </t>
    </r>
    <r>
      <rPr>
        <sz val="10"/>
        <rFont val="Arial Narrow"/>
        <family val="2"/>
      </rPr>
      <t>Const. of 03Nos U-drain at Ch. 1150m, 1705m &amp; 1756m on the same road (Road ID No: 335513014) under Kotwalipara Upazila District Gopalganj [Salvage Materials Cost: Tk. 51,75,431.00].</t>
    </r>
  </si>
  <si>
    <t>17.06.19</t>
  </si>
  <si>
    <t>Construction of 45.00m Long RCC Girder Bridge on Kolabari Bus stand-Radha Kanda School-Kaligonj Bazar Road at Ch. 500m under Kotalipara upazila, Dist: Gopalganj.</t>
  </si>
  <si>
    <t>25.09.19</t>
  </si>
  <si>
    <t>Md. Rafiqul Islam Khan &amp; M/S. Nawrin Traders (JV), Kotalipara, Gopalganj</t>
  </si>
  <si>
    <r>
      <rPr>
        <b/>
        <sz val="10"/>
        <rFont val="Arial Narrow"/>
        <family val="2"/>
      </rPr>
      <t>Part A:</t>
    </r>
    <r>
      <rPr>
        <sz val="10"/>
        <rFont val="Arial Narrow"/>
        <family val="2"/>
      </rPr>
      <t xml:space="preserve">Construction of 45.00m Long RCC Girder bridge on Tupuria R&amp;H-Dhorar GPS Road at Ch. 00m under Kotwalipara Upazila District Gopalganj. </t>
    </r>
    <r>
      <rPr>
        <b/>
        <sz val="10"/>
        <rFont val="Arial Narrow"/>
        <family val="2"/>
      </rPr>
      <t>Part B:</t>
    </r>
    <r>
      <rPr>
        <sz val="10"/>
        <rFont val="Arial Narrow"/>
        <family val="2"/>
      </rPr>
      <t xml:space="preserve"> Improvement of Tupuria R&amp;H-Dhorar GPS road from Ch. 00-1500m by BC under Kotwalipara Upazila District Gopalganj</t>
    </r>
    <r>
      <rPr>
        <b/>
        <sz val="10"/>
        <rFont val="Arial Narrow"/>
        <family val="2"/>
      </rPr>
      <t>. Part C:</t>
    </r>
    <r>
      <rPr>
        <sz val="10"/>
        <rFont val="Arial Narrow"/>
        <family val="2"/>
      </rPr>
      <t xml:space="preserve"> Improvement of Chanmia Sarak to Engineer Tuhin House Sarak by BC from Ch. 00-210m under Kotwalipara Upazila District Gopalganj.</t>
    </r>
  </si>
  <si>
    <t>20.09.21</t>
  </si>
  <si>
    <t>Milon Construction, Miapara, Gopalganj</t>
  </si>
  <si>
    <t>ms.milon1984@gmail.com</t>
  </si>
  <si>
    <t>Construction of 01 No RCC Ghatla at Bhatiapara GC under Kasiani Upazila District Gopalganj.</t>
  </si>
  <si>
    <t>14.08.21</t>
  </si>
  <si>
    <t>Mir Habibul Alam &amp; Jewel Const. (JV), Tungipara, Gopalganj</t>
  </si>
  <si>
    <t>mirhabibulalamandjewelconst@gmail.com</t>
  </si>
  <si>
    <t>Improvement work of Dumuria UP office-Tarail Hat GC Road from Ch. 500-3150m Road ID No 335913010 under Tungipara Upazila District Gopalganj Salvage Materials Cost. Tk. 7097461.00.</t>
  </si>
  <si>
    <t xml:space="preserve">  jewel.const@yahoo.com</t>
  </si>
  <si>
    <t>Mir Habibul Alam</t>
  </si>
  <si>
    <t>Improvement work of Dumuria UP office-Tarail Hat GC Road from Ch. 3150m-5800m Road ID No 335913010 under Tungipara Upazila District Gopalganj Salvage Materials Cost. Tk. 6588710.00.</t>
  </si>
  <si>
    <t>Improvement of Lutumia house-Johur Kha house Road by BC from Ch 00-250m Road ID No 335435881 under Kasiani Upazila District Gopalganj</t>
  </si>
  <si>
    <t>18.10.20</t>
  </si>
  <si>
    <t>24.03.21</t>
  </si>
  <si>
    <t xml:space="preserve">Improvement of Kasiani-Kumaria Road H/O Jamir-Chotoria Khal Road by HBB from Ch. 00-900m Road ID No 335434271 under Kasiani Upazila Dist Gopalganj.  </t>
  </si>
  <si>
    <t>21.09.20</t>
  </si>
  <si>
    <t>Improvement of Kolia Mohasiner Bari to Tafsir Uddin Master Bari road by HBB from Ch. 00m-700m under Muksudpur Upazila District Gopalganj (Road ID 335585235)</t>
  </si>
  <si>
    <t>13.10.20</t>
  </si>
  <si>
    <t>Improvement of  Mohespur Bolgram Road near H/O Liakat Mridha to Moheshpur Gaveyard Dastan GPS Hafizia Eatimkhana via H/O Shahid Kazi Road by BC from Ch. 00-800m under Kasiani Upazila, Gopalganj. [Link 1: 160m, Link 2: 140m]</t>
  </si>
  <si>
    <t>10.02.20</t>
  </si>
  <si>
    <t>16.10.20</t>
  </si>
  <si>
    <t>Improvement of Bhatiapara Kalna R&amp;H -Gucho Gram via Dhala Member House Road by BC from Ch. 00-390m under Kasiani Upazila, District: Gopalganj.</t>
  </si>
  <si>
    <t>MMB-IT (JV)</t>
  </si>
  <si>
    <t>mmb.itjv@yahoo.com</t>
  </si>
  <si>
    <t>Construction of 200.00m PC Girder Bridge on Boultoli GC-Ghonapara-Fukra road over MBR khal at Ch. 50m under Sadar Upazila District Gopalganj</t>
  </si>
  <si>
    <t>24.04.17</t>
  </si>
  <si>
    <t>MS Anamica Traders</t>
  </si>
  <si>
    <t>ms.anamicatraders@yahoo.com</t>
  </si>
  <si>
    <r>
      <rPr>
        <b/>
        <sz val="10"/>
        <rFont val="Arial Narrow"/>
        <family val="2"/>
      </rPr>
      <t>Part-A:</t>
    </r>
    <r>
      <rPr>
        <sz val="10"/>
        <rFont val="Arial Narrow"/>
        <family val="2"/>
      </rPr>
      <t xml:space="preserve"> Improvemnet of Kandi Bazar-WAPDA Embankment Road from Ch. 2250-5500m by HBB </t>
    </r>
    <r>
      <rPr>
        <b/>
        <sz val="10"/>
        <rFont val="Arial Narrow"/>
        <family val="2"/>
      </rPr>
      <t>Part-B:</t>
    </r>
    <r>
      <rPr>
        <sz val="10"/>
        <rFont val="Arial Narrow"/>
        <family val="2"/>
      </rPr>
      <t xml:space="preserve"> Const. of 2 Nos 2x4.50x4.50m RCC Box culvert on the same road at Ch. 2591m &amp; 4070m &amp;</t>
    </r>
    <r>
      <rPr>
        <b/>
        <sz val="10"/>
        <rFont val="Arial Narrow"/>
        <family val="2"/>
      </rPr>
      <t xml:space="preserve"> Part-C:</t>
    </r>
    <r>
      <rPr>
        <sz val="10"/>
        <rFont val="Arial Narrow"/>
        <family val="2"/>
      </rPr>
      <t xml:space="preserve"> Const. of 05 Nos U-drain on the same road at Ch. 2800m, 3300m, 3900m, 4850m &amp; 5300m under Kotwalipara Upazila District Gopalganj Road ID No 335514029.</t>
    </r>
  </si>
  <si>
    <t>24.05.18</t>
  </si>
  <si>
    <t>MS Anamica Traders-M/s. Mojumder Enterprise JV</t>
  </si>
  <si>
    <t>atmejv@gmail.com</t>
  </si>
  <si>
    <t xml:space="preserve">Maintenence of Ramshil UP-Pirerbari bazar road by BC at Ch. 1780-6500m </t>
  </si>
  <si>
    <t>16.05.19</t>
  </si>
  <si>
    <t xml:space="preserve">MS Anamica Traders-M/s. Mojumder Enterprise JV </t>
  </si>
  <si>
    <r>
      <rPr>
        <b/>
        <sz val="10"/>
        <rFont val="Arial Narrow"/>
        <family val="2"/>
      </rPr>
      <t>Part A:</t>
    </r>
    <r>
      <rPr>
        <sz val="10"/>
        <rFont val="Arial Narrow"/>
        <family val="2"/>
      </rPr>
      <t xml:space="preserve"> Improvement of Sonakhali bazar-Tarail road by HBB at Ch. 1000-2350m; </t>
    </r>
    <r>
      <rPr>
        <b/>
        <sz val="10"/>
        <rFont val="Arial Narrow"/>
        <family val="2"/>
      </rPr>
      <t>Part-B:</t>
    </r>
    <r>
      <rPr>
        <sz val="10"/>
        <rFont val="Arial Narrow"/>
        <family val="2"/>
      </rPr>
      <t xml:space="preserve"> Const. of 2Nos 2x4.00x4.50m RCC Box culvert at Ch. 450m &amp; 1010m on the same road; </t>
    </r>
    <r>
      <rPr>
        <b/>
        <sz val="10"/>
        <rFont val="Arial Narrow"/>
        <family val="2"/>
      </rPr>
      <t>Part-C:</t>
    </r>
    <r>
      <rPr>
        <sz val="10"/>
        <rFont val="Arial Narrow"/>
        <family val="2"/>
      </rPr>
      <t xml:space="preserve"> Const. of 2Nos U-drain at Ch. 1750m &amp; 1850m on the same road; (Road ID No: 335514089); </t>
    </r>
    <r>
      <rPr>
        <b/>
        <sz val="10"/>
        <rFont val="Arial Narrow"/>
        <family val="2"/>
      </rPr>
      <t>Part-C:</t>
    </r>
    <r>
      <rPr>
        <sz val="10"/>
        <rFont val="Arial Narrow"/>
        <family val="2"/>
      </rPr>
      <t xml:space="preserve"> Improvement of Nayakandi Wapda road at H/O Babul Member via H/O Muktijhoddha Mujibar Rahman road by HBB at Ch. 1000-3100m;</t>
    </r>
    <r>
      <rPr>
        <b/>
        <sz val="10"/>
        <rFont val="Arial Narrow"/>
        <family val="2"/>
      </rPr>
      <t xml:space="preserve"> Part-B:</t>
    </r>
    <r>
      <rPr>
        <sz val="10"/>
        <rFont val="Arial Narrow"/>
        <family val="2"/>
      </rPr>
      <t xml:space="preserve"> Const. of 2Nos 2x4.50x4.50m RCC Box culvert at Ch. 1300m &amp; 2070m on the same road;</t>
    </r>
    <r>
      <rPr>
        <b/>
        <sz val="10"/>
        <rFont val="Arial Narrow"/>
        <family val="2"/>
      </rPr>
      <t xml:space="preserve"> Part-C:</t>
    </r>
    <r>
      <rPr>
        <sz val="10"/>
        <rFont val="Arial Narrow"/>
        <family val="2"/>
      </rPr>
      <t xml:space="preserve"> Const. of 4Nos U-drain at Ch. 1500m, 1700m, 2500m &amp; 2900m on the same road; (Road ID No: 335515136); under Kotwalipara Upazila District Gopalganj.</t>
    </r>
  </si>
  <si>
    <t>05.05.19</t>
  </si>
  <si>
    <t>Ms. Amir Enterprise</t>
  </si>
  <si>
    <t>Improvement of Teghoria to Jonasur Road by BC from Ch. 00-1450m Road ID No 335434018 under Kasiani Upazila District Gopalganj Salvage Materials Cost. Tk. 2837988.00.</t>
  </si>
  <si>
    <t>Ms. Munna Electronics, Kotalipara, Gopalganj</t>
  </si>
  <si>
    <t>munnaelectornics1@gmail.com</t>
  </si>
  <si>
    <t>Construction of 20.60m Long RCC Slab Bridge on Singipara RHD-Munshirchar via Sheikh Kamal Road at Ch. 1270m under Tungipara Upazila District Gopalganj Road ID No 335914009</t>
  </si>
  <si>
    <t>28.01.20</t>
  </si>
  <si>
    <t>Mukta Construction-Md. Aminur Rahman Poltu (JV), Muksudpur, Gopalganj</t>
  </si>
  <si>
    <t>mukta.arpjv@gmail.com</t>
  </si>
  <si>
    <t>Construction of 27.00m Long PC Girder Bridge on Urfi UPC-Manikhar Hat via Gopalpur Road at Ch. 247m Road ID No 335323010 under Sadar Upazila Dist Gopalganj</t>
  </si>
  <si>
    <t>08.07.21</t>
  </si>
  <si>
    <t>Md. Aminur Rahman Poltu</t>
  </si>
  <si>
    <t>aminur.mok.bd@gmail.com</t>
  </si>
  <si>
    <t>Mukta Construction</t>
  </si>
  <si>
    <t>Mukta-NBC (JV), Muksudpur, Gopalganj</t>
  </si>
  <si>
    <t>nbcmuktajv@gmail.com</t>
  </si>
  <si>
    <t xml:space="preserve">Improvement of Jalirpar UP Office-Mochna hat-Nowhata (UZR Bridge) via Nanikhir UP Office Road by BC from Ch.3250-6415m Under Muksudpur Upazila, Dist: Gopalganj. </t>
  </si>
  <si>
    <t>M/s. N. B. Construction</t>
  </si>
  <si>
    <t>nbconstruction991@gmail.com</t>
  </si>
  <si>
    <t>Improvement of Bahirbag-Falshi Road by BC from Ch. 00-2545m under Kasiani Upazila District Gopalganj Road ID No 335434055 Salvage Materials Cost Tk. 6499237.00</t>
  </si>
  <si>
    <t>09.04.21</t>
  </si>
  <si>
    <t>Improvement of Bahirbag-Falshi Road by BC from Ch. 00-2545m under Kasiani Upazila District Gopalganj Road ID No 335434055 Salvage Materials Cost Tk. 6499237.01</t>
  </si>
  <si>
    <t>Improvement of Bahirbag-Falshi Road by BC from Ch. 00-2545m under Kasiani Upazila District Gopalganj Road ID No 335434055 Salvage Materials Cost Tk. 6499237.02</t>
  </si>
  <si>
    <t>Muzahidul Islam, Tungipara, Gopalganj</t>
  </si>
  <si>
    <t>Construction of Boat Landing Ramp at Patkelbari Bazar Ghatla under Muksudpur Upazila District Gopalganj</t>
  </si>
  <si>
    <t>Nishit Bosu</t>
  </si>
  <si>
    <t xml:space="preserve">Improvement of Shadhuhati Sarker Bari-Westpara Mosque road by BC at Ch. 00m-820m Const. of 01 No 1x2.60x2.60m RCC Box culvert at Ch. 30m &amp; Const. of 3Nos- U-drain at Ch. 110m 260m &amp; 650m on the same road under Kasiani Upazila District Gopalganj </t>
  </si>
  <si>
    <t>16.04.18</t>
  </si>
  <si>
    <t>NITAI PADA DATTA</t>
  </si>
  <si>
    <t>nitaipadadatta.muk@gmail.com</t>
  </si>
  <si>
    <t>Pat-A: Const. of 24.00m Long RCC Inverted Girder Bridge on Baraitala RHD-Chumurdi-Dhaka-Barisal road via Godar Vajandi-Fotepotty GPS road at Ch. 2300m &amp; Part- B: Const. of 1x4.50x4.50m RCC Box culvert at Ch. 3400m on the same road (Road ID No: 335584094) under Muksudpur Upazila District Gopalganj.</t>
  </si>
  <si>
    <t>Nitai Pada Datta, Muksudpur, Gopalganj</t>
  </si>
  <si>
    <t>Part-A Improvement of Sanpukuria KG School-H/O Susen Bodho Road by HBB from Ch. 00-1120m under Sadar Upazila District Gopalganj Road ID No 335325447 Part-B Construction of 03Nos 600mmx600mm size U-drain culvert at Ch. 185m 800m &amp; 950m on the same road and Part-C Construction of 4.00x4.00m 2-vent RCC Box culvert at Ch. 750m on the same road</t>
  </si>
  <si>
    <t>04.02.20</t>
  </si>
  <si>
    <t>03.01.21</t>
  </si>
  <si>
    <t>PMPL-KSA JOINT VENTURE</t>
  </si>
  <si>
    <t>pmplksajv@gmail.com</t>
  </si>
  <si>
    <t>Construction of 41.10m RCC Girder Bridge at Ch. 4960m on Balnarayon Bazar UZR-Ujani GC via Bohugram UP office road under Muksudpur Upazila District Gopalganj</t>
  </si>
  <si>
    <t>20.05.18</t>
  </si>
  <si>
    <t>Rana Enterprise &amp; Mir Azaz JV, Rajbari</t>
  </si>
  <si>
    <t>rana.azazjv@gmail.com</t>
  </si>
  <si>
    <r>
      <rPr>
        <b/>
        <sz val="10"/>
        <rFont val="Arial Narrow"/>
        <family val="2"/>
      </rPr>
      <t>Part A:</t>
    </r>
    <r>
      <rPr>
        <sz val="10"/>
        <rFont val="Arial Narrow"/>
        <family val="2"/>
      </rPr>
      <t xml:space="preserve"> Improvement of Radhaganj-UPC Nagra Bazar via Uttarpara Road by BC from Ch. 00-1000m Road ID No 335513023 </t>
    </r>
    <r>
      <rPr>
        <b/>
        <sz val="10"/>
        <rFont val="Arial Narrow"/>
        <family val="2"/>
      </rPr>
      <t>Part B:</t>
    </r>
    <r>
      <rPr>
        <sz val="10"/>
        <rFont val="Arial Narrow"/>
        <family val="2"/>
      </rPr>
      <t xml:space="preserve"> Improvement of Radhaganj-UPC Nagra Bazar via Uttarpara Road by BC from Ch.4540-5220m Road ID No 335513023 &amp; </t>
    </r>
    <r>
      <rPr>
        <b/>
        <sz val="10"/>
        <rFont val="Arial Narrow"/>
        <family val="2"/>
      </rPr>
      <t>Part C:</t>
    </r>
    <r>
      <rPr>
        <sz val="10"/>
        <rFont val="Arial Narrow"/>
        <family val="2"/>
      </rPr>
      <t xml:space="preserve"> Improvement of Jotiarbari-Batbari Sudhir Singh House via Madarbari Road by BC from Ch. 00-823m Road ID No 335514060 under Kotwalipara Upazila Dist Gopalganj Salvage Materials Cost Tk. 5770026.00.</t>
    </r>
  </si>
  <si>
    <t>M/s. Mir Azaz</t>
  </si>
  <si>
    <t>ms.mir.azaz@gmail.com</t>
  </si>
  <si>
    <t>S S Engineering &amp; Construction Ltd-M/s Anjurul Islam JV</t>
  </si>
  <si>
    <t>sseclanjujv@gmail.com</t>
  </si>
  <si>
    <r>
      <rPr>
        <b/>
        <sz val="10"/>
        <rFont val="Arial Narrow"/>
        <family val="2"/>
      </rPr>
      <t>Part-A:</t>
    </r>
    <r>
      <rPr>
        <sz val="10"/>
        <rFont val="Arial Narrow"/>
        <family val="2"/>
      </rPr>
      <t xml:space="preserve"> Improvement of Balugram-Arpara road at Ch. 00-1400m by BC (Road ID No: 335434009) [Salvage Materials Cost: Tk. 19,21,070.00] ;</t>
    </r>
    <r>
      <rPr>
        <b/>
        <sz val="10"/>
        <rFont val="Arial Narrow"/>
        <family val="2"/>
      </rPr>
      <t xml:space="preserve"> Part-B:</t>
    </r>
    <r>
      <rPr>
        <sz val="10"/>
        <rFont val="Arial Narrow"/>
        <family val="2"/>
      </rPr>
      <t xml:space="preserve"> Improvement of Ratoil UP office (Horticulture Center)-Ghonapara RHD (Tuku Bazar) road at Ch. 3000-3750m by BC (Road ID No: 335433014); </t>
    </r>
    <r>
      <rPr>
        <b/>
        <sz val="10"/>
        <rFont val="Arial Narrow"/>
        <family val="2"/>
      </rPr>
      <t>Part-C:</t>
    </r>
    <r>
      <rPr>
        <sz val="10"/>
        <rFont val="Arial Narrow"/>
        <family val="2"/>
      </rPr>
      <t xml:space="preserve"> Const. of 3Nos 600mmx600mm size U-drain at Ch. 3040m, 3170m &amp; 3525m on the same road; </t>
    </r>
    <r>
      <rPr>
        <b/>
        <sz val="10"/>
        <rFont val="Arial Narrow"/>
        <family val="2"/>
      </rPr>
      <t>Part-D:</t>
    </r>
    <r>
      <rPr>
        <sz val="10"/>
        <rFont val="Arial Narrow"/>
        <family val="2"/>
      </rPr>
      <t xml:space="preserve"> Improvement of Bayespur Manu kha bari-H/O Kamal via Hizli Bottala road at Ch. 2000-2600m by BC (Road ID No: 335434263); </t>
    </r>
    <r>
      <rPr>
        <b/>
        <sz val="10"/>
        <rFont val="Arial Narrow"/>
        <family val="2"/>
      </rPr>
      <t>Part-E:</t>
    </r>
    <r>
      <rPr>
        <sz val="10"/>
        <rFont val="Arial Narrow"/>
        <family val="2"/>
      </rPr>
      <t xml:space="preserve"> Const. of 02Nos U-drain at Ch. 2125m &amp; 2470m on the same road; </t>
    </r>
    <r>
      <rPr>
        <b/>
        <sz val="10"/>
        <rFont val="Arial Narrow"/>
        <family val="2"/>
      </rPr>
      <t>Part-F:</t>
    </r>
    <r>
      <rPr>
        <sz val="10"/>
        <rFont val="Arial Narrow"/>
        <family val="2"/>
      </rPr>
      <t xml:space="preserve"> Improvement of Shibpur-Goalgram Bathandanga Bazar via Doripadmibil Mohespur union border road at Ch. 3200-3790m by BC (Road ID No: 335434003); </t>
    </r>
    <r>
      <rPr>
        <b/>
        <sz val="10"/>
        <rFont val="Arial Narrow"/>
        <family val="2"/>
      </rPr>
      <t>Part-G:</t>
    </r>
    <r>
      <rPr>
        <sz val="10"/>
        <rFont val="Arial Narrow"/>
        <family val="2"/>
      </rPr>
      <t xml:space="preserve"> Const. of 1No 2x4.30x4.30m RCC Box culvert at Ch. 3680m on the same road under Kasiani Upazila District Gopalganj.</t>
    </r>
  </si>
  <si>
    <t>31.3.20</t>
  </si>
  <si>
    <t>S.M. Nazmul Huda, Miapara, Gopalganj</t>
  </si>
  <si>
    <t>smnazmulhuda962@gmail.com</t>
  </si>
  <si>
    <t>Improvement of Amtoli-Kobi Sukanto Vattracharjo bari road to Khundi Roy bari Road by BC from Ch 00-730m Road ID-335515130 under Kotwalipara Upazila Dist Gopalganj Salvage Materials Cost. Tk. 1777287.0</t>
  </si>
  <si>
    <t>16.02.21</t>
  </si>
  <si>
    <t>S.M. Nurul Islam, Sonakur, Gopalganj</t>
  </si>
  <si>
    <t>sm.nurulislam1979@gmail.com</t>
  </si>
  <si>
    <r>
      <rPr>
        <b/>
        <sz val="10"/>
        <rFont val="Arial Narrow"/>
        <family val="2"/>
      </rPr>
      <t>Part-A</t>
    </r>
    <r>
      <rPr>
        <sz val="10"/>
        <rFont val="Arial Narrow"/>
        <family val="2"/>
      </rPr>
      <t xml:space="preserve"> Improvement of Guadana LGED road to Madhusudan House Gobindo Mondir Connecting road by BC from Ch 00-90m Road ID-335915119 </t>
    </r>
    <r>
      <rPr>
        <b/>
        <sz val="10"/>
        <rFont val="Arial Narrow"/>
        <family val="2"/>
      </rPr>
      <t>Part-B</t>
    </r>
    <r>
      <rPr>
        <sz val="10"/>
        <rFont val="Arial Narrow"/>
        <family val="2"/>
      </rPr>
      <t xml:space="preserve"> Improvement of Guadana Adarsho Village to Bikash Biswas House Durga Mondir Connecting road by HBB from Ch 00-120m Road ID-335915121 </t>
    </r>
    <r>
      <rPr>
        <b/>
        <sz val="10"/>
        <rFont val="Arial Narrow"/>
        <family val="2"/>
      </rPr>
      <t>Part-C</t>
    </r>
    <r>
      <rPr>
        <sz val="10"/>
        <rFont val="Arial Narrow"/>
        <family val="2"/>
      </rPr>
      <t xml:space="preserve"> Improvement of Guadana LGED Road to Bango Thakur House Mondir connecting Road by HBB from Ch. 00-45m Road ID-335915124 &amp; </t>
    </r>
    <r>
      <rPr>
        <b/>
        <sz val="10"/>
        <rFont val="Arial Narrow"/>
        <family val="2"/>
      </rPr>
      <t>Part-D</t>
    </r>
    <r>
      <rPr>
        <sz val="10"/>
        <rFont val="Arial Narrow"/>
        <family val="2"/>
      </rPr>
      <t xml:space="preserve"> Improvement of Rakhilabari WAPDA Beri to Kiron Talukder House Manosha Mondir connecting Road by HBB from Ch. 00-55m Road ID-335915127 under Tungipara Upazila Dist Gopalganj</t>
    </r>
  </si>
  <si>
    <t>S.M. Traders, Muksudpur, Gopalganj</t>
  </si>
  <si>
    <t>smtraders946@gmail.com</t>
  </si>
  <si>
    <t>Improvement of Doston Hasan Kha house-Motaleb Thakur house Road by BC from Ch 00-500m Road ID No 335435882 under Kasiani Upazila District Gopalganj.</t>
  </si>
  <si>
    <t>17.06.21</t>
  </si>
  <si>
    <t>Saiful Alam Nannu</t>
  </si>
  <si>
    <t>nannusaiful@gmail.com</t>
  </si>
  <si>
    <t>Improvement of Kushli hat GC-Dharabashail GC via Mitrodanga-Sonakhali road by BC Ch. 16600-17080m &amp; Const. of 20.00m RCC Girder Bridge on the same road at Ch. 16600m under Tungipara Upazila District</t>
  </si>
  <si>
    <t>01.07.18</t>
  </si>
  <si>
    <t>Sajib Enterprise &amp; Saiful Alam (JV)</t>
  </si>
  <si>
    <t>sajibandnannujv@gmail.com</t>
  </si>
  <si>
    <t>Improvement of Karfa bazar-Jamai bazar road by HBB at Ch. 00-4925m &amp; Const. of 02 Nos RCC box culvert on the same road at Ch. 230m &amp; 400m under Tungipara Upazila District Gopalganj Road ID No 335914053</t>
  </si>
  <si>
    <t>01.04.18</t>
  </si>
  <si>
    <t>saifulalamnannu21@gmail.com</t>
  </si>
  <si>
    <t>Improvement of Karfa bazar-Jamai bazar road by HBB at Ch. 00-4925m &amp; Const. of 02 Nos RCC box culvert on the same road at Ch. 230m &amp; 400m under Tungipara Upazila District Gopalganj Road ID No 335914054</t>
  </si>
  <si>
    <t>Improvement of Karfa bazar-Jamai bazar road by HBB at Ch. 00-4925m &amp; Const. of 02 Nos RCC box culvert on the same road at Ch. 230m &amp; 400m under Tungipara Upazila District Gopalganj Road ID No 335914055</t>
  </si>
  <si>
    <t>Sayed Abdur Rahman, Lohagara, Narail</t>
  </si>
  <si>
    <t>sayedabdurrahmanm@gmail.com</t>
  </si>
  <si>
    <t>Improvement of Bhatiapara kasiani GC-Bhatiapara Barasur GC via Hitlu master House Road by BC from Ch. 00-423m under Kasiani Upazila, District: Gopalganj.</t>
  </si>
  <si>
    <t>01.03.20</t>
  </si>
  <si>
    <t>09.08.20</t>
  </si>
  <si>
    <t>SE &amp; NI (JV), Sonakur, Gopalganj</t>
  </si>
  <si>
    <t>seandnijv@gmail.com</t>
  </si>
  <si>
    <t>Construction of 18.00m Long RCC Girder Bridge on Sultanshahi H/School (South side) - Tebaria via Dokhail Road at Ch. 1000m under Sadar Upazila, District: Gopalganj. (Road ID: 335324046)</t>
  </si>
  <si>
    <t>s.m nurulislam</t>
  </si>
  <si>
    <t xml:space="preserve">  sm.nurulislam1979@gmail.com</t>
  </si>
  <si>
    <t xml:space="preserve">  mssajibenter@gmail.com</t>
  </si>
  <si>
    <t>Sikder Zahidul Islam, Pachuria, Gopalganj</t>
  </si>
  <si>
    <t>sikderzahidulislam@gmail.com</t>
  </si>
  <si>
    <r>
      <rPr>
        <b/>
        <sz val="10"/>
        <rFont val="Arial Narrow"/>
        <family val="2"/>
      </rPr>
      <t>Part-A</t>
    </r>
    <r>
      <rPr>
        <sz val="10"/>
        <rFont val="Arial Narrow"/>
        <family val="2"/>
      </rPr>
      <t xml:space="preserve"> Improvement Patgati Mondal House to community Clinic connecting Road by BC from Ch. 00m-102m Road ID-335915160 </t>
    </r>
    <r>
      <rPr>
        <b/>
        <sz val="10"/>
        <rFont val="Arial Narrow"/>
        <family val="2"/>
      </rPr>
      <t>Part-B</t>
    </r>
    <r>
      <rPr>
        <sz val="10"/>
        <rFont val="Arial Narrow"/>
        <family val="2"/>
      </rPr>
      <t xml:space="preserve"> Improvement of Patgati Main Road to Kuddus Fakir Mosjit connecting Road by HBB from Ch. 00-121m Road ID-335915163 </t>
    </r>
    <r>
      <rPr>
        <b/>
        <sz val="10"/>
        <rFont val="Arial Narrow"/>
        <family val="2"/>
      </rPr>
      <t>Part-C</t>
    </r>
    <r>
      <rPr>
        <sz val="10"/>
        <rFont val="Arial Narrow"/>
        <family val="2"/>
      </rPr>
      <t xml:space="preserve"> Improvement of Patgati Mondal House Community Clinic to Achir Khal connecting Road by HBB from Ch. 00m-405m Road ID-335915165 &amp; </t>
    </r>
    <r>
      <rPr>
        <b/>
        <sz val="10"/>
        <rFont val="Arial Narrow"/>
        <family val="2"/>
      </rPr>
      <t>Part-D</t>
    </r>
    <r>
      <rPr>
        <sz val="10"/>
        <rFont val="Arial Narrow"/>
        <family val="2"/>
      </rPr>
      <t xml:space="preserve"> Improvement of Patgati Indurkata Khal Sluice Gate to Munshipara LGED Connecting Road by BC from Ch. 0.00-791m Road ID-335915166 under Tungipara Upazila Dist Gopalganj</t>
    </r>
  </si>
  <si>
    <t>10.01.21</t>
  </si>
  <si>
    <t xml:space="preserve">SS &amp; Rubel (JV) </t>
  </si>
  <si>
    <t>muktomunshi02@gmail.com</t>
  </si>
  <si>
    <t>Construction of 51.00m RCC Girder Bridge on Tengrakhola-Ujani to Shimulshur via Jhutigram road at Ch. 2200m under Muksudpur Upazila District Gopalganj</t>
  </si>
  <si>
    <t>M/S. Rubel Enterprise</t>
  </si>
  <si>
    <t xml:space="preserve">  msrubelenterprise126@gmail.com</t>
  </si>
  <si>
    <t>Subrin &amp; Alam (JV), Stadium Road, Madaripur</t>
  </si>
  <si>
    <t>smacjvca7@gmail.com</t>
  </si>
  <si>
    <t>Improvement of Khejurbari R&amp;H-Parakata-Bhangerhat GC Road from Ch. 00m-3330m under Kotwalipara Upazila District Gopalganj.</t>
  </si>
  <si>
    <t>16.10.21</t>
  </si>
  <si>
    <t>Ms. Subrin Meccano</t>
  </si>
  <si>
    <t xml:space="preserve">  meccanobd@gmail.com</t>
  </si>
  <si>
    <t>M/s. Alam Construction</t>
  </si>
  <si>
    <t>Sunway &amp; Iqbal (JV)</t>
  </si>
  <si>
    <t>sunwayandiqbaljv@gmail.com</t>
  </si>
  <si>
    <r>
      <rPr>
        <b/>
        <sz val="10"/>
        <rFont val="Arial Narrow"/>
        <family val="2"/>
      </rPr>
      <t>Part-A:</t>
    </r>
    <r>
      <rPr>
        <sz val="10"/>
        <rFont val="Arial Narrow"/>
        <family val="2"/>
      </rPr>
      <t xml:space="preserve"> Improvement of Ghonapara Bazar (R&amp;H)-Sajail UP (Vadulia) via Horidaspur GCC Road at Ch. 3000m-5160m &amp; </t>
    </r>
    <r>
      <rPr>
        <b/>
        <sz val="10"/>
        <rFont val="Arial Narrow"/>
        <family val="2"/>
      </rPr>
      <t>Part-B:</t>
    </r>
    <r>
      <rPr>
        <sz val="10"/>
        <rFont val="Arial Narrow"/>
        <family val="2"/>
      </rPr>
      <t xml:space="preserve"> Const. of 04 Nos U-draon on the same road at Ch. 2760m, 3100m, 3850m &amp; 4350m (Road ID No: 335433019) under Kasiani Upazila District Gopalganj</t>
    </r>
  </si>
  <si>
    <t>17.11.19</t>
  </si>
  <si>
    <t>05.10.20</t>
  </si>
  <si>
    <t xml:space="preserve">  ms.sunwaytrading@gmail.com</t>
  </si>
  <si>
    <t>Syed Rafikul Hasan</t>
  </si>
  <si>
    <t>sayedrafikulhasan@gmail.com</t>
  </si>
  <si>
    <t>IImprovement of Khanderpara UP office-Kalinagar Hat via Baliakandi Bazar road by BC at Ch. 2000-3660m (Road ID No: 335583003) under Muksudpur Upazila District Gopalganj</t>
  </si>
  <si>
    <t>Trimming World, Saltha, Faridpur</t>
  </si>
  <si>
    <t>trimmingworld1972@yahoo.com</t>
  </si>
  <si>
    <t>Improvement of Perar Bari R&amp;H-Bhangerhat GC-Kaligonj GC-Patkelbari GC (Kotalipara part) Road by BC from Ch. 14160m-15060m under Kotalipara Upazila, District: Gopalganj.</t>
  </si>
  <si>
    <t>UDICO JV, 418/B Paikpara, Mirpur</t>
  </si>
  <si>
    <t>udicogsjv@gmail.com</t>
  </si>
  <si>
    <r>
      <rPr>
        <b/>
        <sz val="10"/>
        <rFont val="Arial Narrow"/>
        <family val="2"/>
      </rPr>
      <t>Part A:</t>
    </r>
    <r>
      <rPr>
        <sz val="10"/>
        <rFont val="Arial Narrow"/>
        <family val="2"/>
      </rPr>
      <t xml:space="preserve"> Improvement of Bandhabari Land office to Bandhabari-Johorerkandi Road by BC from Ch. 00-440m Road ID No 335515512 </t>
    </r>
    <r>
      <rPr>
        <b/>
        <sz val="10"/>
        <rFont val="Arial Narrow"/>
        <family val="2"/>
      </rPr>
      <t>(Bandhabari)</t>
    </r>
    <r>
      <rPr>
        <sz val="10"/>
        <rFont val="Arial Narrow"/>
        <family val="2"/>
      </rPr>
      <t xml:space="preserve"> </t>
    </r>
    <r>
      <rPr>
        <b/>
        <sz val="10"/>
        <rFont val="Arial Narrow"/>
        <family val="2"/>
      </rPr>
      <t>Part B:</t>
    </r>
    <r>
      <rPr>
        <sz val="10"/>
        <rFont val="Arial Narrow"/>
        <family val="2"/>
      </rPr>
      <t xml:space="preserve"> Improvement of Moddo Bandhabari Womens Madrasha to 27No Road by BC from Ch.00-700m Road ID No 335515513 </t>
    </r>
    <r>
      <rPr>
        <b/>
        <sz val="10"/>
        <rFont val="Arial Narrow"/>
        <family val="2"/>
      </rPr>
      <t xml:space="preserve">(Bandhabari) </t>
    </r>
    <r>
      <rPr>
        <sz val="10"/>
        <rFont val="Arial Narrow"/>
        <family val="2"/>
      </rPr>
      <t xml:space="preserve">&amp; </t>
    </r>
    <r>
      <rPr>
        <b/>
        <sz val="10"/>
        <rFont val="Arial Narrow"/>
        <family val="2"/>
      </rPr>
      <t>Part C:</t>
    </r>
    <r>
      <rPr>
        <sz val="10"/>
        <rFont val="Arial Narrow"/>
        <family val="2"/>
      </rPr>
      <t xml:space="preserve"> Improvement of Bujurgikona Bazar-Mannan Ukil House road via Shitaikundu Bazar Road by BC from Ch. 00-952m Road ID No 335514084 </t>
    </r>
    <r>
      <rPr>
        <b/>
        <sz val="10"/>
        <rFont val="Arial Narrow"/>
        <family val="2"/>
      </rPr>
      <t>(Radhagonj)</t>
    </r>
    <r>
      <rPr>
        <sz val="10"/>
        <rFont val="Arial Narrow"/>
        <family val="2"/>
      </rPr>
      <t xml:space="preserve"> under Kotwalipara Upazila Dist Gopalganj Salvage Materials Cost Tk. 3793429.00.</t>
    </r>
  </si>
  <si>
    <t>02.05.21</t>
  </si>
  <si>
    <t>UDICO</t>
  </si>
  <si>
    <t xml:space="preserve">  udico@bol-online.com</t>
  </si>
  <si>
    <t>Md. Golam Sarwar</t>
  </si>
  <si>
    <t>mdgolamsar65@gmail.com</t>
  </si>
  <si>
    <t>UDICO JV, 418/B, Paikpara, Mirpur, Dhaka</t>
  </si>
  <si>
    <r>
      <rPr>
        <b/>
        <sz val="10"/>
        <rFont val="Arial Narrow"/>
        <family val="2"/>
      </rPr>
      <t>Part A:</t>
    </r>
    <r>
      <rPr>
        <sz val="10"/>
        <rFont val="Arial Narrow"/>
        <family val="2"/>
      </rPr>
      <t xml:space="preserve"> Remaining work of Boat Landing Ramp of Baghia River at Tungipara Launch Ghat (Near Food Godown).
</t>
    </r>
    <r>
      <rPr>
        <b/>
        <sz val="10"/>
        <rFont val="Arial Narrow"/>
        <family val="2"/>
      </rPr>
      <t>Part B:</t>
    </r>
    <r>
      <rPr>
        <sz val="10"/>
        <rFont val="Arial Narrow"/>
        <family val="2"/>
      </rPr>
      <t xml:space="preserve"> Remaining work of Boat Landing Ramp of Baghia River at Tungipara Launch Ghat (Near Food Godown) under Tungipara Upazila, Dist: Gopalganj. (Canal Digging and Landscape Tree Plantation) </t>
    </r>
    <r>
      <rPr>
        <b/>
        <sz val="10"/>
        <rFont val="Arial Narrow"/>
        <family val="2"/>
      </rPr>
      <t>Part C:</t>
    </r>
    <r>
      <rPr>
        <sz val="10"/>
        <rFont val="Arial Narrow"/>
        <family val="2"/>
      </rPr>
      <t xml:space="preserve"> Electrical work of Boat Landing Ramp of Baghia River at Tungipara Launch Ghat (Near Food Godown).
</t>
    </r>
  </si>
  <si>
    <t>Wahid Construction Ltd.</t>
  </si>
  <si>
    <t>wahidcl830@gmail.com</t>
  </si>
  <si>
    <t>Part-A: Const. of Agriculture Shed including Sanitary water Supply and Electrical works, Part-B: Const. of Hatchery Office Building in/c Sanitary water Supply and Electrical works, Part-C: Const. of Hatchery shed &amp; Hatchery Pond with 2 Nos Deep Tube well in/c water Supply and Electrical works , Part-D: Provisional Sums  at BAPARD complex under Kotalipara upazila, Gopalganj (BAPARD/GOPA/BLDG/W-07)</t>
  </si>
  <si>
    <t>BAPARD</t>
  </si>
  <si>
    <t>03.12.17</t>
  </si>
  <si>
    <r>
      <t>Const. Of Boundary Wall at BAPARD Complex</t>
    </r>
    <r>
      <rPr>
        <sz val="12"/>
        <rFont val="SutonnyMJ"/>
      </rPr>
      <t xml:space="preserve"> c¨v‡KR bs-</t>
    </r>
    <r>
      <rPr>
        <sz val="12"/>
        <rFont val="Times New Roman"/>
        <family val="1"/>
      </rPr>
      <t>BAPARD/GOPA/BLDG/W-06</t>
    </r>
  </si>
  <si>
    <r>
      <t>Improvement of 3000m Internal Road at BAPARD Complex under Kotalipara Upazila</t>
    </r>
    <r>
      <rPr>
        <sz val="12"/>
        <rFont val="SutonnyMJ"/>
      </rPr>
      <t>, c¨v‡KR bs-</t>
    </r>
    <r>
      <rPr>
        <sz val="12"/>
        <rFont val="Times New Roman"/>
        <family val="1"/>
      </rPr>
      <t>BAPARD/GOPA/BLDG/W-09</t>
    </r>
  </si>
  <si>
    <t>M/S Sheikh harun</t>
  </si>
  <si>
    <t>ms.skharun@gmail.com</t>
  </si>
  <si>
    <t>Renovation of BAPARD Central Mosque Including Sanitary, Water supply and Electrical works at BAPARD complex. [ BAPARD/GOPA/Mosq./W-15]</t>
  </si>
  <si>
    <t>05.12.19</t>
  </si>
  <si>
    <t>M/S. SS &amp; MT (JV)</t>
  </si>
  <si>
    <t>ssandmtjv@gmail.com</t>
  </si>
  <si>
    <t>Part-A Repair of Officers Quarter Part-B Repair of Staff Quarter 3rd Part-C Repair of Staff Quarter Part-D Repair &amp; upgrade of J.D Banglow Part-E Repair &amp; upgrade of Faculty Building Part-F Repair of Female Hostel Part-G Repair &amp; upgrade of Director Banglow Part-H Repair &amp; upgrade of old Administrative Building Part-I Repair of Male Hostel &amp; Part-J Construction BAPARD Campus Drain at BAPARD under Kotwalipara Upazila District Gopalganj.Part-A: Repair of Officer's Quarter; Part-B: Repair of Staff Quarter (3rd); Part-C: Repair of Staff Quarter; Part-D: Repair &amp; upgrade of J.D Banglow; Part-E: Repair &amp; upgrade of Faculty Building; Part-F: Repair of Female Hostel; Part-G: Repair &amp; upgrade of Director Banglow; Part-H: Repair &amp; upgrade of old Administrative Building; Part-I: Repair of Male Hostel &amp; Part-J: Construction BAPARD Campus Drain at BAPARD under Kotwalipara Upazila, District: Package No. BAPARD/GOPA/MAINT/W-12</t>
  </si>
  <si>
    <t>30.04.20</t>
  </si>
  <si>
    <t>M/S. Monir Traders</t>
  </si>
  <si>
    <t>M/S Mirza Construction</t>
  </si>
  <si>
    <t>msmirzaconstructionsiraj@gmail.com</t>
  </si>
  <si>
    <t>Electrification of outdoor at BAPARD Campus under Kotwalipara Upazila District Gopalganj Package No. BAPARD/GOPA/ELECT/W-13</t>
  </si>
  <si>
    <t>29.07.19</t>
  </si>
  <si>
    <t>M/S Tajul Enterprise</t>
  </si>
  <si>
    <t>mstajulenterprise@gmail.com</t>
  </si>
  <si>
    <t>(3) Repair of (a) VIP Rest house (b) Old Auditorium © Bangabandhu Mural (d) Caf-2 (e) Old BWG (f) Sewing cum Comp. Lab cum Sales Center (g) Guard shed (h) RCC Road (i) Overhead Tank at BAPARD Campus under Kotalipara Upazila, Dist: Gopalganj. (Package No. BAPARD/GOPA/MAINT/W-17)</t>
  </si>
  <si>
    <t>Md. Hadiuzzaman</t>
  </si>
  <si>
    <t>mdhadi1975@gmail.com</t>
  </si>
  <si>
    <t>(1) Decoration &amp; Repair of (a) Pond Protective work (b) Decoration of Pond. (2) Construction of Badminton Court at BAPARD Campus under Kotalipara Upazila, Dist: Gopalganj. (Package No. BAPARD/GOPA/MAINT/W-16)</t>
  </si>
  <si>
    <t>SK. nasimul Gani</t>
  </si>
  <si>
    <t>skhnasimul@gmail.com</t>
  </si>
  <si>
    <t>Construction of Corridor Between Academy Bhaban (Building-1) &amp; Hostel Bahaban (Building-2) Including Electrical works at BAPARD Complex &amp; Construction of Shahid Minar at BAPARD Complex under Kotalipara Upazila, Gopalganj [Package No. BAPARD/GOPA/C.SW/W-14]</t>
  </si>
  <si>
    <t>Sheikh Ziaul Basher</t>
  </si>
  <si>
    <t>ziaulbashir@gmail.com</t>
  </si>
  <si>
    <r>
      <t>Earth Filling of  BAPARD Extention Campus under Kotalipara Upazila</t>
    </r>
    <r>
      <rPr>
        <sz val="12"/>
        <rFont val="SutonnyMJ"/>
      </rPr>
      <t>, c¨v‡KR bs-</t>
    </r>
    <r>
      <rPr>
        <sz val="12"/>
        <rFont val="Times New Roman"/>
        <family val="1"/>
      </rPr>
      <t>BAPARD/GOPA/BLDG/W-11</t>
    </r>
  </si>
  <si>
    <t>Dhaly Construction Ltd.</t>
  </si>
  <si>
    <r>
      <t xml:space="preserve">Construction of 6 (SIX) Storied Staff Quarter At BAPARD Campus, under Kotwalipara Upazila, District: Gopalganj. Package No </t>
    </r>
    <r>
      <rPr>
        <sz val="12"/>
        <rFont val="Times New Roman"/>
        <family val="1"/>
      </rPr>
      <t>BAPARD/GOPA/BLDG/W</t>
    </r>
    <r>
      <rPr>
        <sz val="12"/>
        <rFont val="SutonnyMJ"/>
      </rPr>
      <t>-</t>
    </r>
    <r>
      <rPr>
        <sz val="12"/>
        <rFont val="Times New Roman"/>
        <family val="1"/>
      </rPr>
      <t>05</t>
    </r>
  </si>
  <si>
    <t>11.12.16</t>
  </si>
  <si>
    <r>
      <t xml:space="preserve">Construction of 6 (Six) Storied Officer's Quarter ( 10 Storied Foundation) at BAPARD Campus, under Kotwalipara Upazila, District: Gopalganj. Package No </t>
    </r>
    <r>
      <rPr>
        <sz val="12"/>
        <rFont val="Times New Roman"/>
        <family val="1"/>
      </rPr>
      <t>BAPARD/GOPA/BLDG/W-04</t>
    </r>
  </si>
  <si>
    <t>Md. Moyenuddin (Bashi) Limited &amp; M/S Hamim International (JV), Jessore.</t>
  </si>
  <si>
    <t xml:space="preserve">  mmbashihamimjv@gmail.com</t>
  </si>
  <si>
    <t>Construction of 788m Long PSC Girder Bridge Over Modhumoti River on Gopinathpur to Ghaghadolaitola Road at Ch. 11280m under Sadar Upazila District Gopalganj [Road ID: 335322019] [Package No. CIB-Gop-W-103]</t>
  </si>
  <si>
    <t>267.75 (300.00)</t>
  </si>
  <si>
    <t>22.11.23</t>
  </si>
  <si>
    <t>M/S Hamim International</t>
  </si>
  <si>
    <t xml:space="preserve">  lubna_khanom665@yahoo.com</t>
  </si>
  <si>
    <t>MD. MOYENUDDIN (BASHI) LIMITED</t>
  </si>
  <si>
    <t xml:space="preserve">The Azad Engineers, </t>
  </si>
  <si>
    <t>Widening and Strengthening of Patkelbari GC Road Sadar Portion via Domrasur Road Chainage 00-5860m Road ID No 335322005 under Sadar Upazila Dist Gopalganj.</t>
  </si>
  <si>
    <t>M/S Jakaullah &amp; Brothers, Chuadanga</t>
  </si>
  <si>
    <t xml:space="preserve">  jaka.chuadanga@gmail.com</t>
  </si>
  <si>
    <t>Widening &amp; Strengthening of Ulpur RHD - Ramdia GC Taltola (Sadar portion) Road by BC from Ch. 00-5898m Road ID 335322003 under Sadar Upazila, Dist: Gopalganj.</t>
  </si>
  <si>
    <t>M/S DAS Traders-M/S ANAMICA Traders (JV)</t>
  </si>
  <si>
    <t>msdatjv@gmail.com</t>
  </si>
  <si>
    <t>Widening and Strengthening of Nagra RHD-Bandabari-Ramsil-Shashikor GCC Road from Chainage 5135-10300m Road ID No 335512004 under Kotwalipara Upazila Dist Gopalganj</t>
  </si>
  <si>
    <t>M/S. Das Traders</t>
  </si>
  <si>
    <t xml:space="preserve">  ms.anamicatraders@yahoo.com</t>
  </si>
  <si>
    <t>Widening and Strengthening of Nagra RHD-Bandabari-Ramsil-Shashikor GCC Road from Chainage 10300-14405m Road ID No 335512004 under Kotwalipara Upazila Dist Gopalganj.</t>
  </si>
  <si>
    <t>M/S Ziaul Traders, 37 Tootpara Cross Road-2, Khulna</t>
  </si>
  <si>
    <t>Widening and Strengthening of Bashbaria GC- Jhanjhania-Ghagor GC Road from Chainage 00-2700m Road ID No 335912004 under Tungipara Upazila Dist Gopalganj</t>
  </si>
  <si>
    <t>Widening and Strengthening of Bashabaria GC- Bisharkandi GC via Karfa Bazar Toru Bazar Kacharivita Bazar Road by BC from Ch. 00m-4600m Road ID No 335912005 under Tungipara Upazila Dist Gopalganj Salvage Materials Cost. Tk. 757035.00</t>
  </si>
  <si>
    <t>M/S. Sikder Builders</t>
  </si>
  <si>
    <t>ms.sikderbuilders@gmail.com</t>
  </si>
  <si>
    <t>Re-excavation at Kachidah Khal &amp; Refarence Line &amp; b. Re-Excavation at Silna Khal &amp; Reference Line under Sadar Upazila of Gopalganj.</t>
  </si>
  <si>
    <t>M/S. Nishat Enterprise</t>
  </si>
  <si>
    <t>nishatenterprise001@gmail.com</t>
  </si>
  <si>
    <t>(a) Re-excavation of Satpar Pochimpara Adorsho Gram Pond. (b) Construction of 2 Nos Ghatla at Satpar Pochimpara Adorsho Gram Pond under Satpar Union, Sadar, Gopalganj.</t>
  </si>
  <si>
    <t>27.12.20</t>
  </si>
  <si>
    <t>M/S. Noor Traders</t>
  </si>
  <si>
    <t>noortraders109@gmail.com</t>
  </si>
  <si>
    <t xml:space="preserve">1.a Re-excavation of Muksudpur College Pond , b Construction of 01 No Ghatla 11.40x4.00m for Muksudpur College Pond, 2.a Re-excavation of Maharajpur Kaomi Madrasha Pond, b Construction of 01 No Ghatla 11.60x3.50m for Maharajpur Kaomi Madrasha Pond, 3.a Construction of 01 No Ghatla 9.80x3.50m for Pachra Ali Hafizea Madrasha Pond, 4.a Construction of 01 No Ghatla 9.80x3.50m for Tarail Utterpara Jam-e-Mosque Pond, 5.a Re-excavation of Monirkandi Asraful Ulum Madrasha and Atimkhana Pond, b Construction of 01 No Ghatla 11.60x3.00m for Monirkandi Asraful Ulum Madrasha and Atimkhana Pond under Muksudpur Upazila of Gopalganj. </t>
  </si>
  <si>
    <t>04.06.21</t>
  </si>
  <si>
    <t>M/S.ARFA Enterprise</t>
  </si>
  <si>
    <t>ms.arfaenterprise.muk@gmail.com</t>
  </si>
  <si>
    <t>6.a Re-excavation of Abdul Hai Memorial High School Pond, b Construction of 02 Nos Ghatla 13.40x5.00m for Abdul Hai Memorial High School Pond , 7.a Re-excavation of TCAL High School Pond, b Construction of 01 No Ghatla 9.80x3.00m for TCAL High School Pond, 8.a Re-excavation of APFP Badiuzzaman High School Pond, b Construction of 01 No Ghatla 13.40x5.00m for APFP Badiuzzaman High School Pond under Muksudpur Upazila of Gopalganj</t>
  </si>
  <si>
    <t>M/S. Siyam Enterprise</t>
  </si>
  <si>
    <t>1.a Re-excavation of Radhakrisno H/School Pond, b Construction of 01 No Ghatla 13.40X5.00m for Radhakrisno H/School Pond under Kotwalipara Upazila District Gopalganj.</t>
  </si>
  <si>
    <t>07.12.20</t>
  </si>
  <si>
    <t>AT &amp; ATC JV</t>
  </si>
  <si>
    <t xml:space="preserve">  at.atcjv2016@gmail.com</t>
  </si>
  <si>
    <t xml:space="preserve">Construction of 45.00m Long RCC Girder  Bridge over Tarail Khal on  Kushli-Darabashil via Mitrodanga-Sonakhali road at ch. 13040m </t>
  </si>
  <si>
    <t>19.12.16</t>
  </si>
  <si>
    <t>18.11.17</t>
  </si>
  <si>
    <t>M/S Akon Trading &amp; Co</t>
  </si>
  <si>
    <t xml:space="preserve">  nasimakon.trading@gmail.com</t>
  </si>
  <si>
    <t>M/S Arafat Traders</t>
  </si>
  <si>
    <t xml:space="preserve">  hossainmridha7@gmail.com</t>
  </si>
  <si>
    <t>M/S. Mahafuz Khan</t>
  </si>
  <si>
    <t xml:space="preserve">Construction of 75.10m PC Girder bridge on West Majigati-Nowradola road at Ch. 135m  </t>
  </si>
  <si>
    <t>M/s. Rabeya Bosri</t>
  </si>
  <si>
    <t>rabeyabosrientp@gmail.com</t>
  </si>
  <si>
    <t>Rehabilitation of Matla Banggobondhu Sriti H/School-Tentulia Pucca Road from Ch: 00m-680m (Road ID No: 335325146) under Sadar Upazila Dist: Gopalganj.</t>
  </si>
  <si>
    <t>M/S RAJESH ENTERPRISE</t>
  </si>
  <si>
    <t xml:space="preserve">  rajeshegp19@gmail.com</t>
  </si>
  <si>
    <t>Improvement of Karalkopa kazibari Jame Mosque, Union: Tungipara Porashav [Latitude 22.907877, Longitude 89.902933] under Tungipara Upazila District Gopalganj.</t>
  </si>
  <si>
    <t>M/S. Mariam Traders</t>
  </si>
  <si>
    <t>ms.mariamtraders@gmail.com</t>
  </si>
  <si>
    <t>Development of Boalia Hat (02 Nos Fish Shed, 01 No Meat Shed &amp; 01 No Vegetable Shed) under Sadar Upazila, District: Gopalganj.</t>
  </si>
  <si>
    <t>M/S SUJON ENTERPRISE</t>
  </si>
  <si>
    <t>mssujonenterprise16@gmail.com</t>
  </si>
  <si>
    <t>Part-A: Improvement of Srenibashkati-Kandua Road (Ch. 00m-1000m) &amp; Part-B: Construction of 01No 0.625mx0.60m culvert at Ch. 695m on the same road [Road ID No: 335584117] under Muksudpur Upazila Dist: Gopalganj [Salvage Materials Cost. Tk. 21,29,010.00].</t>
  </si>
  <si>
    <t>MME &amp; HJAS (JV)</t>
  </si>
  <si>
    <t>mmeandhjasjv20@gmail.com</t>
  </si>
  <si>
    <t>Construction of 18.00m Long RCC Girder Bridge at Ch. 1600m on Hashua Bazar to Johorerkandi Sunil Boddo House via Kabor Bari GPS Road (Road ID No: 335514048) under Kotwalipara Upazila, District: Gopalganj</t>
  </si>
  <si>
    <t>M/S. Hazi Joynal Abedin &amp; Sons</t>
  </si>
  <si>
    <t>hazijoynal.abedinandsons@gmail.com</t>
  </si>
  <si>
    <t>Nurul Islam &amp; Mahmud (JV)</t>
  </si>
  <si>
    <t>nuruandmahamudjv@gmail.com</t>
  </si>
  <si>
    <t>Improvement of Shalukhar UZR-Vennabari GPS Road by HBB From Ch. 00-1400m under Tungipara Upazila, District: Gopalganj ( Road ID No: 335914036).</t>
  </si>
  <si>
    <t>M/S. Mahmud Haque</t>
  </si>
  <si>
    <t>ms.mahmudhaque@gmail.com</t>
  </si>
  <si>
    <t>M/S. B Alam Traders</t>
  </si>
  <si>
    <t>ms.balamtraders@gmail.com</t>
  </si>
  <si>
    <t>Construction of Museum at Ashutia Shahid Muktijodda Mokter Hossain Muktijoddo Sriti Zadughor under Kotwalipara Upazila Dist: Gopalganj.</t>
  </si>
  <si>
    <t>Rafiq Construction Co. (Pvt.) Ltd.</t>
  </si>
  <si>
    <t>Improvement of Khagbari Kheyaghat-Ramshil Bazar-Johorerkandi Road by BC from Ch. 00-1180m under Kotwalipara Upazila, District: Gopalganj ( Road ID No: 335514057) [ Salvage Materials Cost Tk. 12,26,460.00].</t>
  </si>
  <si>
    <t xml:space="preserve">Habiganj </t>
  </si>
  <si>
    <t>Md. Golam Faruk, Sayestanagar R/A, Habiganj</t>
  </si>
  <si>
    <t>mgolamfaruq@yahoo.com</t>
  </si>
  <si>
    <t xml:space="preserve">Improvement of Anandapur ghat-Anandapur village Road by RCC </t>
  </si>
  <si>
    <t>HFMLIP</t>
  </si>
  <si>
    <t>07.01.18</t>
  </si>
  <si>
    <t xml:space="preserve">No </t>
  </si>
  <si>
    <t>M/S Hasan Enterprise  Zella Porishod Market, 31, T.A Road, Brahmanbaria</t>
  </si>
  <si>
    <t xml:space="preserve">Improvement of Khagaura-Bagdair Road at Ch. 2000-5810m by RCC under Bahubal Upazila Habiganj Earth Works2. Improvement of Khagaura-Bagdair Road at Ch. 2000-5810m by RCC under Bahubal Upazila Habiganj </t>
  </si>
  <si>
    <t>15.01.19</t>
  </si>
  <si>
    <t xml:space="preserve">Improvement of Shuaiya Bazar-Ruyail Road at Ch.2000m-4925m
</t>
  </si>
  <si>
    <t>M/S Mortuja Hasan Address: onirban-85 Bodiuzzaman Khan Road, Habiganj.</t>
  </si>
  <si>
    <t>mortujah@gmail.com</t>
  </si>
  <si>
    <t xml:space="preserve"> Improvement Shibganj Bazar- Haldarpur-Chilarai Road at Ch. 3000m 5500m by RCC </t>
  </si>
  <si>
    <t>01.11.19</t>
  </si>
  <si>
    <t>31.10.20</t>
  </si>
  <si>
    <t>Improvement of Satkapon UP Office Chalitatala-Bakterpur via Shoaia Bazar Road at ch. 10320-12580m by RCC</t>
  </si>
  <si>
    <t>28.11.17</t>
  </si>
  <si>
    <t>M/S CHALLENGER &amp; M.HASAN JV, Bodiuzzaman khan road, Habiganj</t>
  </si>
  <si>
    <t>chmhjv2@gmail.com</t>
  </si>
  <si>
    <t>Improvement of Subidpur UP Office-Awal Mohal Bazar via Kabirpur Niamatpur Road at Ch. 3000-4749m</t>
  </si>
  <si>
    <t>27.11.17</t>
  </si>
  <si>
    <t xml:space="preserve">Yes </t>
  </si>
  <si>
    <t>M/S Challenger, Batrish,Kishoreganj Sadar, Kishoreganj.</t>
  </si>
  <si>
    <t>ms_challenger1@yahoo.com</t>
  </si>
  <si>
    <t xml:space="preserve">Improvement of Paschimbag-Azmiriganj Road at Ch. 5400-9030m by RCC
</t>
  </si>
  <si>
    <t>01.09.18</t>
  </si>
  <si>
    <t>Rana Builders (Pvt.) Ltd. - Hassan Techno Builders Ltd. - Md. Mizanur Rahman Shamim JV Village - Nasratpur, PO, PS &amp; Dist - Habiganj</t>
  </si>
  <si>
    <t>rhmjv2020@outlook.com</t>
  </si>
  <si>
    <t xml:space="preserve">Improvement of  Habiganj Baniachong-R&amp;H Vatipara Protabpur Road by RCC 
</t>
  </si>
  <si>
    <t>15.06.20</t>
  </si>
  <si>
    <t>12.12.21</t>
  </si>
  <si>
    <t>Rana Builders (Pvt.) Ltd. Address : 55, West Panthapath (Lake circus Kalabagan) Shelltech Tower (7th floor), E-Flat Dhaka-1205.</t>
  </si>
  <si>
    <t>Hassan Techno Builders Ltd.Address : Punam Palace, Holding No: 464, 1st Kandirpar, Badurtala, Adarsha Sadar, Comilla, PO: 3500</t>
  </si>
  <si>
    <t xml:space="preserve">Md. Mizanur Rahman Shamim, Nasratpur, Habiganj </t>
  </si>
  <si>
    <t>mrshamim203260@yahoo.com</t>
  </si>
  <si>
    <t>MAM Construction Ltd &amp; M/S Jamal Enterprise JV, Mohonpur R/A, Habiganj-3300.</t>
  </si>
  <si>
    <t>mamclandmjamalejv@gmail.com</t>
  </si>
  <si>
    <t xml:space="preserve"> Improvement of Shahabganj Bazar- Azmiriganj via Shikendarpur Road from Ch. 00m-5650m 
</t>
  </si>
  <si>
    <t>MAM CONSTRUCTION LTD,  Address : Plot No-03, Section No-02, Housing Estate, Comilla.</t>
  </si>
  <si>
    <t xml:space="preserve">Improvement of Shahabganj Bazar- Azmiriganj via Shikendarpur Road from Ch. 00m-5650m 
</t>
  </si>
  <si>
    <t>M/S Jamal Enterprise, Address : Mohonpur R/A, Habiganj-3300.</t>
  </si>
  <si>
    <t>msjamalenterprise@yahoo.com</t>
  </si>
  <si>
    <t xml:space="preserve"> Shahil-Mortuja (JV),  Address : ANIRBAN-85, BODIUZZAMAN KHAN ROAD,HABIGANJ.</t>
  </si>
  <si>
    <t>smjv@gmail.com</t>
  </si>
  <si>
    <t xml:space="preserve">Improvement of Azmiriganj-Paharpur Road at Ch. 8600m-12000m by RCC </t>
  </si>
  <si>
    <t>19.03.18</t>
  </si>
  <si>
    <t>M/S SHAHIL Enterprise, Address : Station Road(Boro Bazar) Kishoreganj</t>
  </si>
  <si>
    <t>shahilenterprise@yahoo.com</t>
  </si>
  <si>
    <t>Improvement of Azmiriganj-Paharpur GCC Road RCC</t>
  </si>
  <si>
    <t>22.04.18</t>
  </si>
  <si>
    <t>HE-MH (JV)   #26, Zella Porishod Market, T.A Road, Brahmanbaria-3400.</t>
  </si>
  <si>
    <t>hemh.jv@gmail.com</t>
  </si>
  <si>
    <t xml:space="preserve">Improvement of Paharpur - Baniachong Via Jhilua.  by RCC
</t>
  </si>
  <si>
    <t>07.02.19</t>
  </si>
  <si>
    <t>31.07.20</t>
  </si>
  <si>
    <t xml:space="preserve">M/S Mominul Hoque,Address : Bhairab,Kishoreganj. </t>
  </si>
  <si>
    <t xml:space="preserve">M/S Neon Enterprise Mirpur, Bahubal, Habiganj </t>
  </si>
  <si>
    <t>dulal.neon3301@gmail.com</t>
  </si>
  <si>
    <t xml:space="preserve">Construction of Amrita Bazar Hat.  
</t>
  </si>
  <si>
    <t>09.04.19</t>
  </si>
  <si>
    <t>08.04.20</t>
  </si>
  <si>
    <t>Md. Shafi Ullah    Richi, Sadar, Habiganj.</t>
  </si>
  <si>
    <t>shafi.ullah76@yahoo.com</t>
  </si>
  <si>
    <t xml:space="preserve">Construction of Richi Chalk Bazar Hat.  
</t>
  </si>
  <si>
    <t>15.01.20</t>
  </si>
  <si>
    <t>14.01.21</t>
  </si>
  <si>
    <t xml:space="preserve">Construction of Moshajan Bazar Hat.  
</t>
  </si>
  <si>
    <t xml:space="preserve">M/S Al-Amin Metal, Station Road, Brahmanbaria, </t>
  </si>
  <si>
    <t>msalamin.metal@yahoo.com</t>
  </si>
  <si>
    <t xml:space="preserve">Construction of Bourory Bazar Hat.  
</t>
  </si>
  <si>
    <t xml:space="preserve">M/S. Chowdhury Enterprise, Mirpur Bazar, Bahubal </t>
  </si>
  <si>
    <t>ferdauosahmed@gmail.com</t>
  </si>
  <si>
    <t xml:space="preserve">Sujatpur Bazar Ghat                        </t>
  </si>
  <si>
    <t>M/S Bismillah Traders, Uttar Bazar, Chunarughat, Habiganj</t>
  </si>
  <si>
    <t>bismillahtraders705@gmail.com</t>
  </si>
  <si>
    <t xml:space="preserve">Improvement of Kadirganj Ghat </t>
  </si>
  <si>
    <t>11.09.20</t>
  </si>
  <si>
    <t xml:space="preserve">Improvement of Bahubal Bazar Ghat </t>
  </si>
  <si>
    <t>Rehabilitation of Nabiganj Inathganj Road Ch.0940-13640 Km UpazilaNabiganj ID-636772003.</t>
  </si>
  <si>
    <t>RTIP-2</t>
  </si>
  <si>
    <t>18.03.19</t>
  </si>
  <si>
    <t>Rehabilitation of Bangla Bazar- Goplar Bazar upto Rustompur Road.Ch. 0085-5320km UpazilaNabiganj ID-636772006.</t>
  </si>
  <si>
    <t>31.01.20</t>
  </si>
  <si>
    <t>Rehabilitation of Madhabpur-Chowmohoni Bazar Road from Ch.0000-12050km under Madhabpur Upazila Habiganj District. Road ID 636712001</t>
  </si>
  <si>
    <t>Dolly Construction Ltd. Sena Kalyan Bhaban, Suit # 1602, 195 Motijheel C/A. Dhaka-1000</t>
  </si>
  <si>
    <t>Rehabilitation of Chatian bazar-Bagasura Bazar-Shahajibazar Road from Ch.0000-10153m under Madhabpur Upazila Habiganj District. Road ID-636712011</t>
  </si>
  <si>
    <t>19.5.19</t>
  </si>
  <si>
    <t>MRS-NE JVCA, Address : Mirpur Bazar, Bahubal, Habiganj</t>
  </si>
  <si>
    <t>mrs.nejv2019@gmail.com</t>
  </si>
  <si>
    <t>Rehabilitation of Bahubal UP Office Manikabazar via Goharua Primary School Road Ch.0000-4400KmUpazilaBahubal ID-636053008.</t>
  </si>
  <si>
    <t>31.3.19</t>
  </si>
  <si>
    <t>M/S. Neon Enterprise, Address : Sreemongal Road, Mirpur Bazar, Bahubal, Habiganj-3301</t>
  </si>
  <si>
    <t>Rehabilitation of Azmirigonj Baniachang Via Shibpasha Road.Ch. 6150-10150 UpazilaAzmiriganj ID-636022001.</t>
  </si>
  <si>
    <t>24.04.21</t>
  </si>
  <si>
    <t>FR-NE (J.V)  Mirpur Bazar, Bahubal, Habiganj-3301.</t>
  </si>
  <si>
    <t>fr.nejv2019@gmail.com</t>
  </si>
  <si>
    <t>Rehabilitation of Shaistanagar Bazar-Poil UP Office-Moshajan Bazar Road from Ch.450m-700m &amp; 1100m-6825m Effective Length.5927m under Habiganj Sadar Upazila Habiganj District. Road ID 636443001</t>
  </si>
  <si>
    <t>Md. Fozlur Rahman, Address : Village-Paschim Barhat, P.O.+P.S-Moulvibazar, District-Moulvibazar,</t>
  </si>
  <si>
    <t>fozlurrahman1963@gmail.com</t>
  </si>
  <si>
    <t xml:space="preserve">Part-A) Const of 60.00m Long RCC Girder Bridge on Boroputia Khal on Murakuri UP Office --Lakhai UP Office via Krisnopur Bazar road at ch.2175.00m Under Lakhai </t>
  </si>
  <si>
    <t>HILIP</t>
  </si>
  <si>
    <t>02.07.17</t>
  </si>
  <si>
    <t xml:space="preserve"> 30.06.21</t>
  </si>
  <si>
    <r>
      <t xml:space="preserve">Part-A) Const of 72.00m Long RCC Girder Bridge on Karcha -Ariamuur road over Kusshira River at ch.3840.00m Under Banachonj Upazila,Dist- Habiganj.                               </t>
    </r>
    <r>
      <rPr>
        <b/>
        <sz val="11"/>
        <rFont val="Times New Roman"/>
        <family val="1"/>
      </rPr>
      <t>ID-636114001</t>
    </r>
  </si>
  <si>
    <t xml:space="preserve">  30.06.21</t>
  </si>
  <si>
    <t>SE-EE JV,  Address : Saistanagar Habiganj Sadar, Habiganj</t>
  </si>
  <si>
    <t>seeejv1962@gmail.com</t>
  </si>
  <si>
    <r>
      <t xml:space="preserve">Maintenance work of Shibpasha UP Office-Parachimbag via Muklesjan road at Ch. 00m-6400m. Under Azmiriganj Upazila, Dist.-Habiganj.             </t>
    </r>
    <r>
      <rPr>
        <b/>
        <sz val="11"/>
        <rFont val="Times New Roman"/>
        <family val="1"/>
      </rPr>
      <t xml:space="preserve">ID No.-636023002 </t>
    </r>
  </si>
  <si>
    <t>21.11.21</t>
  </si>
  <si>
    <t>M/s. Emon Enterprise,  Address : Shaistanagar, Habiganj Sadar, Habiganj</t>
  </si>
  <si>
    <t>msemonenterprise91@yahoo.com</t>
  </si>
  <si>
    <t>M/S Sumon Enterprise, Address : Shaistanagar, Habiganj Sadar, Habiganj</t>
  </si>
  <si>
    <t>sumonsomuz@yahoo.com</t>
  </si>
  <si>
    <t>M/S M. Alam, Sreemongal, Moulovibazar.</t>
  </si>
  <si>
    <t>murshadalam55@gmail.com</t>
  </si>
  <si>
    <r>
      <t xml:space="preserve">Improvement of Patuli Para R&amp;H- Shibpasha road at ch. 00-2000m under Azmiriganj Upazila, Dist. -Habiganj.  </t>
    </r>
    <r>
      <rPr>
        <b/>
        <sz val="11"/>
        <rFont val="Times New Roman"/>
        <family val="1"/>
      </rPr>
      <t>ID No-636024020</t>
    </r>
  </si>
  <si>
    <r>
      <t xml:space="preserve">Improvement of Annondopur- Sharifpur road at ch. 200-2100m under Azmiriganj Upazila, Dist. -Habiganj.   </t>
    </r>
    <r>
      <rPr>
        <b/>
        <sz val="11"/>
        <rFont val="Times New Roman"/>
        <family val="1"/>
      </rPr>
      <t>ID No-636025005</t>
    </r>
  </si>
  <si>
    <t>M/S LOKMAN HOSSAIN &amp; M/S. Mostafa Kamal (JV), Address : Niaz Park, Kawtoli, Brahmanbaria.</t>
  </si>
  <si>
    <r>
      <t xml:space="preserve">Improvement of Patuli Para R&amp;H-Shibpasha  Road at Ch. 2000-4300m under Azmiriganj Upazila, Dist. -Habiganj.   </t>
    </r>
    <r>
      <rPr>
        <b/>
        <sz val="11"/>
        <rFont val="Times New Roman"/>
        <family val="1"/>
      </rPr>
      <t>ID No-636024020</t>
    </r>
  </si>
  <si>
    <t>04.07.20</t>
  </si>
  <si>
    <t>M/S. Mostafa Kamal Address : Niaz park, Kawtali, PO+PS+Dist-brahmanbaria-3400</t>
  </si>
  <si>
    <t>M/S LOKMAN HOSSAIN,  Address : 987, Choybaria, Gokornoghat, Brahmanbaria</t>
  </si>
  <si>
    <t>M/s. Sumon Enterprise and M/s. Mukhlis Traders JV, Address : Poil Road, Habiganj Sadar, Habiganj</t>
  </si>
  <si>
    <t>sandmjv1962@gmail.com</t>
  </si>
  <si>
    <r>
      <t xml:space="preserve">Maintenance work of Haji Bari DC road Sutangnadi road at Ch. 00m-1830m  under Lakhai Upazila, Dist.-Habiganj. </t>
    </r>
    <r>
      <rPr>
        <b/>
        <sz val="11"/>
        <rFont val="Times New Roman"/>
        <family val="1"/>
      </rPr>
      <t>ID No.-636685015</t>
    </r>
  </si>
  <si>
    <t>M/S Mukhlis Traders, Paschim Barchar, Shaistaganj, Habiganj</t>
  </si>
  <si>
    <t>muklis.traders@yahoo.com</t>
  </si>
  <si>
    <t>Md.Noor Ali,Puran Bazar,Shaistaganj,Habiganj Sadar, Habiganj.</t>
  </si>
  <si>
    <t>mdnoorali3300@gmail.com</t>
  </si>
  <si>
    <t xml:space="preserve">Construction of irrigation Drain on Agua Bridge to Kawrakandi Shingjuri under Baniachong Upazila, Dist.Habiganj. (E.L.=500m) </t>
  </si>
  <si>
    <t xml:space="preserve">Construction of irrigation Drain on Ratna River of Tukerghat to Sreerampur Tak under Baniachong Upazila, Dist.Habiganj. (E.L.=500m) </t>
  </si>
  <si>
    <t xml:space="preserve">Construction of irrigation Drain on Kakailsew under Azmiriganj Upazila, Dist.Habiganj. (E.L.=640m) </t>
  </si>
  <si>
    <t xml:space="preserve">Construction of irrigation Drain on Katakhali under Azmiriganj Upazila, Dist.Habiganj. (E.L.=625m) </t>
  </si>
  <si>
    <t xml:space="preserve">Construction of irrigation Drain on Koyagopi under Azmiriganj Upazila, Dist.Habiganj. (E.L.=615m) </t>
  </si>
  <si>
    <t xml:space="preserve">Village Protection work on Mokrampur village  Under Baniachong Upazila, Dist.-Habiganj.  (EL=480.00 m) </t>
  </si>
  <si>
    <t>26.10.20</t>
  </si>
  <si>
    <t xml:space="preserve">Development of Nowagao Purbo Para Killa under Lakhai Upazila, Dist. -Habiganj. </t>
  </si>
  <si>
    <t>CALIP</t>
  </si>
  <si>
    <t>Md.Taj Uddin Anowarpur, ,Habiganj.</t>
  </si>
  <si>
    <t>ms.tajuddin@yahoo.com</t>
  </si>
  <si>
    <t xml:space="preserve">Development of Mirzapur Haor Killa  at Birat Village under  Azmiriganj Upazila,    Dist. -Habiganj. </t>
  </si>
  <si>
    <t xml:space="preserve"> 01.09.20</t>
  </si>
  <si>
    <t xml:space="preserve">Development of Guai Badh  Haor Killa  at Ronai Village under  Azmiriganj Upazila, Dist. -Habiganj. </t>
  </si>
  <si>
    <t xml:space="preserve"> 05.03.21</t>
  </si>
  <si>
    <r>
      <t xml:space="preserve">Part-B) Slope Protection work on Bithangal GC -Monduri UP Office  Road Via Bijoypur at Ch. 4580-5180m nder Baniachung Upazila, Dist.- Habiganj.  </t>
    </r>
    <r>
      <rPr>
        <b/>
        <sz val="11"/>
        <rFont val="Times New Roman"/>
        <family val="1"/>
      </rPr>
      <t>ID No : 636113017</t>
    </r>
  </si>
  <si>
    <t>18.11.20</t>
  </si>
  <si>
    <t>M/S. Emon Enterprise, Shaistanagar, Habiganj sadar, Habiganj.</t>
  </si>
  <si>
    <r>
      <t xml:space="preserve">Part-C) Slope Protection work on Habiganj Nabiganj R&amp;H at Imam Bari -  Baniachong via Gunnee Barauria Road at  Ch. 6185-7835m nder Baniachong Upazila, Dist.- Habiganj.  </t>
    </r>
    <r>
      <rPr>
        <b/>
        <sz val="11"/>
        <rFont val="Times New Roman"/>
        <family val="1"/>
      </rPr>
      <t>ID No : 636112009</t>
    </r>
  </si>
  <si>
    <t xml:space="preserve">30.12.20  </t>
  </si>
  <si>
    <r>
      <t xml:space="preserve">Part-C) Slope Protection work on Karcha-Ariamugur  Road at  Ch. 4240-4940m under Baniachong Upazila, Dist.- Habiganj. </t>
    </r>
    <r>
      <rPr>
        <b/>
        <sz val="11"/>
        <rFont val="Times New Roman"/>
        <family val="1"/>
      </rPr>
      <t>ID No : 636114001</t>
    </r>
  </si>
  <si>
    <t>24.02.20</t>
  </si>
  <si>
    <t xml:space="preserve">30.03.21 </t>
  </si>
  <si>
    <t xml:space="preserve">M/S Neon Enterprise, Mirpur, Bahubal, Habiganj </t>
  </si>
  <si>
    <r>
      <t xml:space="preserve">Part-C) Slope Protection work on Azmiriganj GC-Paharpur  GC   Road at  Ch. 550-8000m under Azmiriganj Upazila, Dist.- Habiganj.                                    </t>
    </r>
    <r>
      <rPr>
        <b/>
        <sz val="11"/>
        <rFont val="Times New Roman"/>
        <family val="1"/>
      </rPr>
      <t>ID No : 63602203</t>
    </r>
  </si>
  <si>
    <r>
      <t xml:space="preserve">Part-C) Slope Protection work on Azmiriganj GC-Kakailseo GC   Road at  Ch. 2000-3000m under Azmiriganj Upazila, Dist.- Habiganj.                                   </t>
    </r>
    <r>
      <rPr>
        <b/>
        <sz val="11"/>
        <rFont val="Times New Roman"/>
        <family val="1"/>
      </rPr>
      <t>ID No : 63602202</t>
    </r>
  </si>
  <si>
    <r>
      <t xml:space="preserve">Part-C) Slope Protection work on Julshuka Bazar -Julshuka Boat Landing Ghat  Road at  Ch. 00-900m under Azmiriganj Upazila, Dist.- Habiganj.  </t>
    </r>
    <r>
      <rPr>
        <b/>
        <sz val="11"/>
        <rFont val="Times New Roman"/>
        <family val="1"/>
      </rPr>
      <t>ID No : 63605018</t>
    </r>
  </si>
  <si>
    <t xml:space="preserve">M Niaz &amp; G Faruk (JV) 
Address: Shayestanagar R/A, Habiganj </t>
  </si>
  <si>
    <t>mniazandgfaruk@gmail.com</t>
  </si>
  <si>
    <t>Construction of 72.0m Long RCC Girder Bridge on Dhaka- Sylhet NHW Road- Suthang Bazar Via Dhaka -Sylhet NHW Road at Ch. 1000m Road ID 636444062 Upazila Sadar District Habiganj</t>
  </si>
  <si>
    <t>CBU-100</t>
  </si>
  <si>
    <t>M/S. Niaz Traders, Address : 154, Motijheel C/A. Masjid Market (2nd Floor), Room No.301-303, Dhaka-1000.</t>
  </si>
  <si>
    <t>Md. Golam Faruk, Address : Shayestanagar R/A, Habiganj</t>
  </si>
  <si>
    <t xml:space="preserve">Construction of 39.0m Long RCC Girder Bridge on Mirashi Kamar Dokan - Nasimabad Road at Ch. 815m (Road ID: 636264052) Upazila; Chunarughat, District: Habiganj </t>
  </si>
  <si>
    <t xml:space="preserve">M/S. Mostafa Kamal, Niaz park, Kawtali, Brahmanbaria </t>
  </si>
  <si>
    <t>Construction of 42.0m Long RCC Girder Bridge on Bahubal-Rampur Road Via Noagaon Joinabad Mouri Road at Ch. 450m Road ID 636054069 Upazila Bahubal District Habiganj</t>
  </si>
  <si>
    <t>M/S. Rakhiba Traders, Baneshwar, Bulla, Madhabpur, Habiganj.</t>
  </si>
  <si>
    <t>kamal_chow67@yahoo.com</t>
  </si>
  <si>
    <r>
      <t xml:space="preserve">Periodic   Maintenance of Sultamahmud pur south Road from ch. 00m-910m </t>
    </r>
    <r>
      <rPr>
        <b/>
        <sz val="8"/>
        <rFont val="Times New Roman"/>
        <family val="1"/>
      </rPr>
      <t xml:space="preserve">[Habiganj-S] </t>
    </r>
    <r>
      <rPr>
        <sz val="8"/>
        <rFont val="Times New Roman"/>
        <family val="1"/>
      </rPr>
      <t>Road ID: 636444031</t>
    </r>
  </si>
  <si>
    <t>M/S. A R Chowdhury Traders, Chunarughat, Habiganj.</t>
  </si>
  <si>
    <t>arct1991@gmail.com</t>
  </si>
  <si>
    <r>
      <t xml:space="preserve">Periodic   Maintenance  of Abdul Matin’s Hazi Asan Ullah’s House via Md. Abdur Rahman House of Richi Village Road from Ch. 00m-340m </t>
    </r>
    <r>
      <rPr>
        <b/>
        <sz val="8"/>
        <rFont val="Times New Roman"/>
        <family val="1"/>
      </rPr>
      <t xml:space="preserve">[Habiganj-S] </t>
    </r>
    <r>
      <rPr>
        <sz val="8"/>
        <rFont val="Times New Roman"/>
        <family val="1"/>
      </rPr>
      <t>Road ID: 636444059</t>
    </r>
  </si>
  <si>
    <t>1-14-21</t>
  </si>
  <si>
    <t>Md. Nurul Islam, Habiganj</t>
  </si>
  <si>
    <t>msnurulislam@yahoo.com</t>
  </si>
  <si>
    <r>
      <t xml:space="preserve">Periodic Maintenance of Joypur Akra- Raghurampur- Izzatnagar  Road  from Ch. 00m-488m </t>
    </r>
    <r>
      <rPr>
        <b/>
        <sz val="8"/>
        <rFont val="Times New Roman"/>
        <family val="1"/>
      </rPr>
      <t xml:space="preserve">[Bahubal] </t>
    </r>
    <r>
      <rPr>
        <sz val="8"/>
        <rFont val="Times New Roman"/>
        <family val="1"/>
      </rPr>
      <t>Road ID: 636054040</t>
    </r>
  </si>
  <si>
    <t>M/S. Anonnya Traders, Baniachong, Habiganj.</t>
  </si>
  <si>
    <t>anonnya.bd22@gmail.com</t>
  </si>
  <si>
    <r>
      <t>Periodic Maintenance of Illias Acadomy-Sharifuddin Road from Ch. 00m- 1100m</t>
    </r>
    <r>
      <rPr>
        <b/>
        <sz val="8"/>
        <rFont val="Times New Roman"/>
        <family val="1"/>
      </rPr>
      <t xml:space="preserve"> [Baniachong] </t>
    </r>
    <r>
      <rPr>
        <sz val="8"/>
        <rFont val="Times New Roman"/>
        <family val="1"/>
      </rPr>
      <t>Road ID: 636114015</t>
    </r>
  </si>
  <si>
    <t>M/S. Saleh Chowdhury Enterprise, Habiganj</t>
  </si>
  <si>
    <t>saleh900024@gmail.com</t>
  </si>
  <si>
    <r>
      <t>Periodic Maintenance of Sharif Khani infront of Golap Ullah house Bangha  Road from Ch. 00m- 800m</t>
    </r>
    <r>
      <rPr>
        <b/>
        <sz val="8"/>
        <rFont val="Times New Roman"/>
        <family val="1"/>
      </rPr>
      <t xml:space="preserve"> [Baniachong] </t>
    </r>
    <r>
      <rPr>
        <sz val="8"/>
        <rFont val="Times New Roman"/>
        <family val="1"/>
      </rPr>
      <t>Road ID: 636115028</t>
    </r>
  </si>
  <si>
    <t>Tipu Ahmed, Habiganj</t>
  </si>
  <si>
    <t>tipuahmed7111978@gmail.com</t>
  </si>
  <si>
    <r>
      <t>Periodic Maintenance of Chunarughat-Shakir Mohammad Road  from Ch. 00m-1100m</t>
    </r>
    <r>
      <rPr>
        <b/>
        <sz val="8"/>
        <rFont val="Times New Roman"/>
        <family val="1"/>
      </rPr>
      <t xml:space="preserve"> [Chunarughat]</t>
    </r>
    <r>
      <rPr>
        <sz val="8"/>
        <rFont val="Times New Roman"/>
        <family val="1"/>
      </rPr>
      <t xml:space="preserve"> Road ID: 636262002</t>
    </r>
  </si>
  <si>
    <t>M/S. Taiba Enterprise, Chunarughat, Habiganj</t>
  </si>
  <si>
    <t>mstaibaenterprise1988@gmail.com</t>
  </si>
  <si>
    <r>
      <t>Periodic Maintenance of Pakuria Battola-Rema-Bularjum Road  from Ch. 00m-1867m</t>
    </r>
    <r>
      <rPr>
        <b/>
        <sz val="8"/>
        <rFont val="Times New Roman"/>
        <family val="1"/>
      </rPr>
      <t xml:space="preserve"> [Chunarughat] </t>
    </r>
    <r>
      <rPr>
        <sz val="8"/>
        <rFont val="Times New Roman"/>
        <family val="1"/>
      </rPr>
      <t>Road ID: 636265068</t>
    </r>
  </si>
  <si>
    <t>M/S. Rahim Electrict Works, Habiganj</t>
  </si>
  <si>
    <t>msrahimelectricworks71@gmail.com</t>
  </si>
  <si>
    <r>
      <t xml:space="preserve">Periodic Maintenance of Barabari Pry. School  - Enatabad Road  from Ch. 00m-543m </t>
    </r>
    <r>
      <rPr>
        <b/>
        <sz val="8"/>
        <rFont val="Times New Roman"/>
        <family val="1"/>
      </rPr>
      <t xml:space="preserve">[Chunarughat] </t>
    </r>
    <r>
      <rPr>
        <sz val="8"/>
        <rFont val="Times New Roman"/>
        <family val="1"/>
      </rPr>
      <t>Road ID: 636265054</t>
    </r>
  </si>
  <si>
    <t>Pritty and Rajosree Traders, Baniachong, Habiganj.</t>
  </si>
  <si>
    <t>prittyandrajosreetraders@gmail.com</t>
  </si>
  <si>
    <r>
      <t>Periodic Maintenance of Shatiajuri UP Office-Ranigaon UP-Mirashi notun bazar Road  from Ch. 00m-1130m</t>
    </r>
    <r>
      <rPr>
        <b/>
        <sz val="8"/>
        <rFont val="Times New Roman"/>
        <family val="1"/>
      </rPr>
      <t xml:space="preserve"> [Chunarughat] </t>
    </r>
    <r>
      <rPr>
        <sz val="8"/>
        <rFont val="Times New Roman"/>
        <family val="1"/>
      </rPr>
      <t>Road ID: 636263002</t>
    </r>
  </si>
  <si>
    <t>M/S. Chowdhury Builders, Habiganj.</t>
  </si>
  <si>
    <t>mschowdhurybuilders1989@gmail.com</t>
  </si>
  <si>
    <r>
      <t>Periodic Maintenance of Badikara RHD-Fandauk bazar Road from Ch. 3645m-4645m</t>
    </r>
    <r>
      <rPr>
        <b/>
        <sz val="8"/>
        <rFont val="Times New Roman"/>
        <family val="1"/>
      </rPr>
      <t xml:space="preserve"> [Lakhai] </t>
    </r>
    <r>
      <rPr>
        <sz val="8"/>
        <rFont val="Times New Roman"/>
        <family val="1"/>
      </rPr>
      <t>Road ID: 636682004</t>
    </r>
  </si>
  <si>
    <t>M/S. JB Construction, Habiganj</t>
  </si>
  <si>
    <t>msjbconstruction1975@gmail.com</t>
  </si>
  <si>
    <r>
      <t>Periodic Maintenance of Lakhai upazila HQ-Madna bazar Road from Ch. 1700m-2700m</t>
    </r>
    <r>
      <rPr>
        <b/>
        <sz val="8"/>
        <rFont val="Times New Roman"/>
        <family val="1"/>
      </rPr>
      <t xml:space="preserve"> [Lakhai]</t>
    </r>
    <r>
      <rPr>
        <sz val="8"/>
        <rFont val="Times New Roman"/>
        <family val="1"/>
      </rPr>
      <t xml:space="preserve"> Road ID: 636682005</t>
    </r>
  </si>
  <si>
    <t>M/S. Haque  Enterprise, Habiganj</t>
  </si>
  <si>
    <t>mdtazummulbd@gmail.com</t>
  </si>
  <si>
    <r>
      <t xml:space="preserve">Periodic Maintenance of RHD-Madna Bazar Via Noagoan &amp; Bamai Hospital Road  from Ch. 00m-605m </t>
    </r>
    <r>
      <rPr>
        <b/>
        <sz val="8"/>
        <rFont val="Times New Roman"/>
        <family val="1"/>
      </rPr>
      <t xml:space="preserve">[Lakhai] </t>
    </r>
    <r>
      <rPr>
        <sz val="8"/>
        <rFont val="Times New Roman"/>
        <family val="1"/>
      </rPr>
      <t>Road ID: 636683006</t>
    </r>
  </si>
  <si>
    <r>
      <t>Periodic Maintenance of Chatian GC-Shahpur Bazar Road via Ektiarpur Road  from Ch.5833m- 6364m</t>
    </r>
    <r>
      <rPr>
        <b/>
        <sz val="8"/>
        <rFont val="Times New Roman"/>
        <family val="1"/>
      </rPr>
      <t xml:space="preserve"> [Madhabpur] </t>
    </r>
    <r>
      <rPr>
        <sz val="8"/>
        <rFont val="Times New Roman"/>
        <family val="1"/>
      </rPr>
      <t>Road ID: 636713009</t>
    </r>
  </si>
  <si>
    <r>
      <t xml:space="preserve">Periodic Maintenance of Sultanpur-Sampadpur Road  from Ch. 00m- 1296m </t>
    </r>
    <r>
      <rPr>
        <b/>
        <sz val="8"/>
        <rFont val="Times New Roman"/>
        <family val="1"/>
      </rPr>
      <t xml:space="preserve">[Madhabpur] </t>
    </r>
    <r>
      <rPr>
        <sz val="8"/>
        <rFont val="Times New Roman"/>
        <family val="1"/>
      </rPr>
      <t>Road ID: 636714020</t>
    </r>
  </si>
  <si>
    <t>Md. Faruk Ahmed, Baneshwar, Bulla, Madhabpur, Habiganj.</t>
  </si>
  <si>
    <t>mdfarukahmed131972@gmail.com</t>
  </si>
  <si>
    <r>
      <t xml:space="preserve">Periodic Maintenance of Kashimnagar-Kali bazar Road  from Ch. 00m- 463m &amp;3350m-3750m </t>
    </r>
    <r>
      <rPr>
        <b/>
        <sz val="8"/>
        <rFont val="Times New Roman"/>
        <family val="1"/>
      </rPr>
      <t xml:space="preserve">[Madhabpur] </t>
    </r>
    <r>
      <rPr>
        <sz val="8"/>
        <rFont val="Times New Roman"/>
        <family val="1"/>
      </rPr>
      <t>Road ID: 636714032</t>
    </r>
  </si>
  <si>
    <t>M/S. Chowdhury Traders, Lakhai, Habiganj.</t>
  </si>
  <si>
    <t>mschowdhurytraders81@gmail.com</t>
  </si>
  <si>
    <r>
      <t>Periodic Maintenance of Etakhola Rail Station-Boykhunthu pur Road from Ch. 00m- 910m</t>
    </r>
    <r>
      <rPr>
        <b/>
        <sz val="8"/>
        <rFont val="Times New Roman"/>
        <family val="1"/>
      </rPr>
      <t xml:space="preserve">  [Madhabpur]</t>
    </r>
    <r>
      <rPr>
        <sz val="8"/>
        <rFont val="Times New Roman"/>
        <family val="1"/>
      </rPr>
      <t xml:space="preserve"> Road ID: 636714098</t>
    </r>
  </si>
  <si>
    <t>Mr. Avirum Das, Azmiriganj, Habiganj.</t>
  </si>
  <si>
    <t>msaviramdas71@gmail.com</t>
  </si>
  <si>
    <r>
      <t xml:space="preserve">Periodic Maintenance of Nabiganj College - Panzari - Firm bazar Road to Korgaon graviard - Darogabari Road  from Ch. 00m-500m </t>
    </r>
    <r>
      <rPr>
        <b/>
        <sz val="8"/>
        <rFont val="Times New Roman"/>
        <family val="1"/>
      </rPr>
      <t xml:space="preserve">[Nabiganj] </t>
    </r>
    <r>
      <rPr>
        <sz val="8"/>
        <rFont val="Times New Roman"/>
        <family val="1"/>
      </rPr>
      <t>Road ID: 636775214</t>
    </r>
  </si>
  <si>
    <t>M/S. S A Showkat, Habiganj.</t>
  </si>
  <si>
    <t>mssashowkat@gmail.com</t>
  </si>
  <si>
    <r>
      <t>Periodic Maintenance of Nabigonj College Panjarai FirmBazar Road- Sakuya Sherpur Halimpur Via Gomgumiya South Zame Mosque Road  from Ch. 00m-1000m</t>
    </r>
    <r>
      <rPr>
        <b/>
        <sz val="8"/>
        <rFont val="Times New Roman"/>
        <family val="1"/>
      </rPr>
      <t xml:space="preserve"> [Nabiganj] </t>
    </r>
    <r>
      <rPr>
        <sz val="8"/>
        <rFont val="Times New Roman"/>
        <family val="1"/>
      </rPr>
      <t>Road ID: 636775169</t>
    </r>
  </si>
  <si>
    <t>M/S. R R Construction, Habiganj</t>
  </si>
  <si>
    <t>rrconstructionnb@gmail.com</t>
  </si>
  <si>
    <r>
      <t>Rehabilitation of Gorarai bazar-Nazimpur Road  from Ch. 00m-850m</t>
    </r>
    <r>
      <rPr>
        <b/>
        <sz val="8"/>
        <rFont val="Times New Roman"/>
        <family val="1"/>
      </rPr>
      <t xml:space="preserve"> [Nabiganj] </t>
    </r>
    <r>
      <rPr>
        <sz val="8"/>
        <rFont val="Times New Roman"/>
        <family val="1"/>
      </rPr>
      <t xml:space="preserve"> Road ID: 636774030</t>
    </r>
  </si>
  <si>
    <t>Md. Azizul Islam, Hamidnagar, Bahubal, Habiganj</t>
  </si>
  <si>
    <t>azizul20011982@gmail.com</t>
  </si>
  <si>
    <r>
      <t xml:space="preserve">Widening  of  Ladia Road-janigang via kazirgaon community clinic Road  from ch. 00m-890m </t>
    </r>
    <r>
      <rPr>
        <b/>
        <sz val="8"/>
        <rFont val="Times New Roman"/>
        <family val="1"/>
      </rPr>
      <t xml:space="preserve">[Habiganj-S] </t>
    </r>
    <r>
      <rPr>
        <sz val="8"/>
        <rFont val="Times New Roman"/>
        <family val="1"/>
      </rPr>
      <t>Road ID: 636445031</t>
    </r>
  </si>
  <si>
    <t>M/S. Warid Enterprise, Lakhai, Habiganj</t>
  </si>
  <si>
    <t>mswaridenterprise@gmail.com</t>
  </si>
  <si>
    <r>
      <t xml:space="preserve">Widening  of Bahula ansar Road  from Ch. 00m-1000m </t>
    </r>
    <r>
      <rPr>
        <b/>
        <sz val="8"/>
        <rFont val="Times New Roman"/>
        <family val="1"/>
      </rPr>
      <t xml:space="preserve">[Habiganj-S] </t>
    </r>
    <r>
      <rPr>
        <sz val="8"/>
        <rFont val="Times New Roman"/>
        <family val="1"/>
      </rPr>
      <t>Road ID: 636445037</t>
    </r>
  </si>
  <si>
    <t>Md. Enamul Muhit Khan, Habiganj.</t>
  </si>
  <si>
    <t>enamulmuhit@gmail.com</t>
  </si>
  <si>
    <r>
      <t xml:space="preserve">Widening of Bahara UP office-Akhrabazar Road  from Ch.1200m-1874m </t>
    </r>
    <r>
      <rPr>
        <b/>
        <sz val="8"/>
        <rFont val="Times New Roman"/>
        <family val="1"/>
      </rPr>
      <t xml:space="preserve">[Madhabpur] </t>
    </r>
    <r>
      <rPr>
        <sz val="8"/>
        <rFont val="Times New Roman"/>
        <family val="1"/>
      </rPr>
      <t>Road ID: 636713008</t>
    </r>
  </si>
  <si>
    <t>M/S. Maa Enterprise, Lakhai, Habiganj.</t>
  </si>
  <si>
    <t>msmaaenterprise1984@gmail.com</t>
  </si>
  <si>
    <r>
      <t xml:space="preserve">Emergency   Maintenance  of Azmirigonj - Baniachang via Shibpasha Road from Ch. 3000m- 6150m </t>
    </r>
    <r>
      <rPr>
        <b/>
        <sz val="8"/>
        <rFont val="Times New Roman"/>
        <family val="1"/>
      </rPr>
      <t xml:space="preserve">[Azmiriganj] </t>
    </r>
    <r>
      <rPr>
        <sz val="8"/>
        <rFont val="Times New Roman"/>
        <family val="1"/>
      </rPr>
      <t>Road ID: 636022001</t>
    </r>
  </si>
  <si>
    <t>Mr. Robindra Kumer Paul, Nabiganj, Habiganj</t>
  </si>
  <si>
    <t>robinrd_apaul@yahoo.com</t>
  </si>
  <si>
    <r>
      <t>Emergency Maintenance of Chunrughat-Assampara Road-Amorote bazar Road  from Ch. 457m-570m</t>
    </r>
    <r>
      <rPr>
        <b/>
        <sz val="8"/>
        <rFont val="Times New Roman"/>
        <family val="1"/>
      </rPr>
      <t xml:space="preserve"> [Chunarughat] </t>
    </r>
    <r>
      <rPr>
        <sz val="8"/>
        <rFont val="Times New Roman"/>
        <family val="1"/>
      </rPr>
      <t>Road ID: 636262003</t>
    </r>
  </si>
  <si>
    <r>
      <t>Periodic Maintenance of Jangalia-Katiadibazar via Nandanpur Bazar Road from Ch. 533m-2500m</t>
    </r>
    <r>
      <rPr>
        <b/>
        <sz val="8"/>
        <rFont val="Times New Roman"/>
        <family val="1"/>
      </rPr>
      <t xml:space="preserve"> [Bahubal] </t>
    </r>
    <r>
      <rPr>
        <sz val="8"/>
        <rFont val="Times New Roman"/>
        <family val="1"/>
      </rPr>
      <t>Road ID: 636052006</t>
    </r>
  </si>
  <si>
    <t>Md. Bodruzzaman, Nabiganj, Habiganj</t>
  </si>
  <si>
    <t>mdbc06011981@gmail.com</t>
  </si>
  <si>
    <r>
      <t>Periodic Maintenance of Hobigonj-Baniachong R&amp;H Road (Chilapanja)-Azmiregonj gc Road via Shibpasha Road from Ch. 00m- 1378m</t>
    </r>
    <r>
      <rPr>
        <b/>
        <sz val="8"/>
        <rFont val="Times New Roman"/>
        <family val="1"/>
      </rPr>
      <t xml:space="preserve"> [Baniachong] </t>
    </r>
    <r>
      <rPr>
        <sz val="8"/>
        <rFont val="Times New Roman"/>
        <family val="1"/>
      </rPr>
      <t>Road ID: 636112001</t>
    </r>
  </si>
  <si>
    <t>M/S. Chowdhury Enterprise, Baneshwar, Bulla, Madhabpur, Habiganj.</t>
  </si>
  <si>
    <t>ar_chowdhury75@yahoo.com</t>
  </si>
  <si>
    <r>
      <t>Periodic Maintenance of Chandpur (RHD) T.G  - Kalishari Road from Ch. 00m-550m</t>
    </r>
    <r>
      <rPr>
        <b/>
        <sz val="8"/>
        <rFont val="Times New Roman"/>
        <family val="1"/>
      </rPr>
      <t xml:space="preserve"> [Chunarughat] </t>
    </r>
    <r>
      <rPr>
        <sz val="8"/>
        <rFont val="Times New Roman"/>
        <family val="1"/>
      </rPr>
      <t>Road ID: 636264033</t>
    </r>
  </si>
  <si>
    <t>M/S. Sakib Enterprise, Lakhai, Habiganj</t>
  </si>
  <si>
    <t>mssakibenterprise1973@gmail.com</t>
  </si>
  <si>
    <r>
      <t xml:space="preserve">Periodic Maintenance of Sukdebpur - Amorote bazar Road  from Ch. 00m-1070m </t>
    </r>
    <r>
      <rPr>
        <b/>
        <sz val="8"/>
        <rFont val="Times New Roman"/>
        <family val="1"/>
      </rPr>
      <t xml:space="preserve">[Chunarughat] </t>
    </r>
    <r>
      <rPr>
        <sz val="8"/>
        <rFont val="Times New Roman"/>
        <family val="1"/>
      </rPr>
      <t>Road ID: 636264055</t>
    </r>
  </si>
  <si>
    <t>Md. Mohibul Hasan Mamun, Nabiganj, Habiganj.</t>
  </si>
  <si>
    <t>mdmahibulhasanmamun1982@gmail.com</t>
  </si>
  <si>
    <r>
      <t>Periodic Maintenance of Bolla Bazar-Varponni to Sozatpur Road from Ch.  3420m-4420m</t>
    </r>
    <r>
      <rPr>
        <b/>
        <sz val="8"/>
        <rFont val="Times New Roman"/>
        <family val="1"/>
      </rPr>
      <t xml:space="preserve"> [Lakhai] </t>
    </r>
    <r>
      <rPr>
        <sz val="8"/>
        <rFont val="Times New Roman"/>
        <family val="1"/>
      </rPr>
      <t>Road ID: 636682003</t>
    </r>
  </si>
  <si>
    <t>M/S. Teen Konna Enterprise, Baneshwar, Bulla, Madhabpur, Habiganj.</t>
  </si>
  <si>
    <t>msteenkonna@gmail.com</t>
  </si>
  <si>
    <r>
      <t xml:space="preserve">Rehabilitation of Shibpasha U P Offic - Paschimvag Bazar Via Moklesjan Road from Ch. 2000m- 2750m </t>
    </r>
    <r>
      <rPr>
        <b/>
        <sz val="8"/>
        <rFont val="Times New Roman"/>
        <family val="1"/>
      </rPr>
      <t xml:space="preserve">[Azmiriganj] </t>
    </r>
    <r>
      <rPr>
        <sz val="8"/>
        <rFont val="Times New Roman"/>
        <family val="1"/>
      </rPr>
      <t>Road ID: 636023002</t>
    </r>
  </si>
  <si>
    <t>M/S. Alam &amp; Brothers, Habiganj.</t>
  </si>
  <si>
    <t>msalamandbrothers1982@gmail.com</t>
  </si>
  <si>
    <r>
      <t xml:space="preserve">Rehabilitation of Auskkandi-Rustampur Road  from Ch. 00m-380m </t>
    </r>
    <r>
      <rPr>
        <b/>
        <sz val="8"/>
        <rFont val="Times New Roman"/>
        <family val="1"/>
      </rPr>
      <t xml:space="preserve">[Nabiganj] </t>
    </r>
    <r>
      <rPr>
        <sz val="8"/>
        <rFont val="Times New Roman"/>
        <family val="1"/>
      </rPr>
      <t>Road ID: 636772001</t>
    </r>
  </si>
  <si>
    <t>M/S. WS Construction &amp; Co. Chunarughat,  Habiganj</t>
  </si>
  <si>
    <t>mswsconstruction@gmail.com</t>
  </si>
  <si>
    <r>
      <t xml:space="preserve">Widening  of Kadir Gonj Gc-Paharpur Gc Via Karcha  Road from Ch. 00m- 1300m </t>
    </r>
    <r>
      <rPr>
        <b/>
        <sz val="8"/>
        <rFont val="Times New Roman"/>
        <family val="1"/>
      </rPr>
      <t xml:space="preserve">[Baniachong] </t>
    </r>
    <r>
      <rPr>
        <sz val="8"/>
        <rFont val="Times New Roman"/>
        <family val="1"/>
      </rPr>
      <t>Road ID: 636112007</t>
    </r>
  </si>
  <si>
    <t>M/S. Nahi Traders, Shaistaganj, Habiganj.</t>
  </si>
  <si>
    <t>msnahitraders@gmail.com</t>
  </si>
  <si>
    <r>
      <t xml:space="preserve">Emergency Maintenance of Shaistagonj-Dewandi bazar  Road  from Ch. 845m-2000m </t>
    </r>
    <r>
      <rPr>
        <b/>
        <sz val="8"/>
        <rFont val="Times New Roman"/>
        <family val="1"/>
      </rPr>
      <t xml:space="preserve">[Habiganj-S] </t>
    </r>
    <r>
      <rPr>
        <sz val="8"/>
        <rFont val="Times New Roman"/>
        <family val="1"/>
      </rPr>
      <t>Road ID: 636442007</t>
    </r>
  </si>
  <si>
    <t>M/S. Nahin Enterprise, Baniachong, Habiganj.</t>
  </si>
  <si>
    <t>msnahinenterprise1978@gmail.com</t>
  </si>
  <si>
    <r>
      <t>Periodic  Maintenance of Lakhai R&amp;H-Lakhai R&amp;H via Richi Chakbazar  Road from Ch. 00m- 3600m</t>
    </r>
    <r>
      <rPr>
        <b/>
        <sz val="8"/>
        <rFont val="Times New Roman"/>
        <family val="1"/>
      </rPr>
      <t xml:space="preserve">[Habiganj-S] </t>
    </r>
    <r>
      <rPr>
        <sz val="8"/>
        <rFont val="Times New Roman"/>
        <family val="1"/>
      </rPr>
      <t>Road ID: 636444042</t>
    </r>
  </si>
  <si>
    <t>M/S. Dadu Enterprise, Shaistaganj, Habiganj.</t>
  </si>
  <si>
    <t>daduenterprise1984@gmail.com</t>
  </si>
  <si>
    <r>
      <t xml:space="preserve">Periodic Maintenance of Snanghat UP Office-Raisgonj bazar      (Bhir Moktijudda Makhanlal Das Road from Ch. 00m-1875m </t>
    </r>
    <r>
      <rPr>
        <b/>
        <sz val="8"/>
        <rFont val="Times New Roman"/>
        <family val="1"/>
      </rPr>
      <t xml:space="preserve">[Bahubal] </t>
    </r>
    <r>
      <rPr>
        <sz val="8"/>
        <rFont val="Times New Roman"/>
        <family val="1"/>
      </rPr>
      <t>Road ID: 636053001</t>
    </r>
  </si>
  <si>
    <t>M/S. AM Enterprise, Mirpur Bazar, Bahubal, Habiganj.</t>
  </si>
  <si>
    <t>msamenterprise1992@gmail.com</t>
  </si>
  <si>
    <r>
      <t xml:space="preserve">Periodic Maintenance of Baniyachong N/E Up H/Q to Baniyachong S/W Up H/Q Via 5/6 Nobazar  Road from Ch. 638m- 2162m </t>
    </r>
    <r>
      <rPr>
        <b/>
        <sz val="8"/>
        <rFont val="Times New Roman"/>
        <family val="1"/>
      </rPr>
      <t xml:space="preserve">[Baniachong] </t>
    </r>
    <r>
      <rPr>
        <sz val="8"/>
        <rFont val="Times New Roman"/>
        <family val="1"/>
      </rPr>
      <t>Road ID: 636113001</t>
    </r>
  </si>
  <si>
    <t>11-15-2020</t>
  </si>
  <si>
    <t>M/S. Sohan Traders, Habiganj</t>
  </si>
  <si>
    <t>mssohantraders@gmail.com</t>
  </si>
  <si>
    <r>
      <t xml:space="preserve">Periodic Maintenance of Lokra-Modna Bazar Road from Ch. 6900m-7000m,  Ch.7060m-7160m &amp; Ch.7160m-8120m </t>
    </r>
    <r>
      <rPr>
        <b/>
        <sz val="8"/>
        <rFont val="Times New Roman"/>
        <family val="1"/>
      </rPr>
      <t xml:space="preserve">[Lakhai] </t>
    </r>
    <r>
      <rPr>
        <sz val="8"/>
        <rFont val="Times New Roman"/>
        <family val="1"/>
      </rPr>
      <t>Road ID: 636682002</t>
    </r>
  </si>
  <si>
    <t>M/S. Jahir Enterprise, Richi, Habiganj</t>
  </si>
  <si>
    <t>msjahirenterprise1991@gmail.com</t>
  </si>
  <si>
    <r>
      <t xml:space="preserve">Periodic Maintenance of Moulana Asad Ali Road  from Ch.00m- 2765m </t>
    </r>
    <r>
      <rPr>
        <b/>
        <sz val="8"/>
        <rFont val="Times New Roman"/>
        <family val="1"/>
      </rPr>
      <t xml:space="preserve">[Madhabpur] </t>
    </r>
    <r>
      <rPr>
        <sz val="8"/>
        <rFont val="Times New Roman"/>
        <family val="1"/>
      </rPr>
      <t>Road ID: 636712010</t>
    </r>
  </si>
  <si>
    <t>Md. Shamayun Kabir Chowdhury, Habiganj</t>
  </si>
  <si>
    <t>shamayun_kabir03@yahoo.com</t>
  </si>
  <si>
    <r>
      <t>Rehabilitation  of Pashchimbag - Azmirigonj  Road from Ch. 2200m- 3450m</t>
    </r>
    <r>
      <rPr>
        <b/>
        <sz val="8"/>
        <rFont val="Times New Roman"/>
        <family val="1"/>
      </rPr>
      <t xml:space="preserve"> [Azmiriganj] </t>
    </r>
    <r>
      <rPr>
        <sz val="8"/>
        <rFont val="Times New Roman"/>
        <family val="1"/>
      </rPr>
      <t>Road ID: 636023001</t>
    </r>
  </si>
  <si>
    <t>M/S. Suyeb Enterprise, Bahula, Habiganj.</t>
  </si>
  <si>
    <t>md.suyab88@yahoo.com</t>
  </si>
  <si>
    <r>
      <t>Rehabilitation of Nabigonj Bazar-Ratanpur Via Naharpur Road  from Ch. 493m-3115m</t>
    </r>
    <r>
      <rPr>
        <b/>
        <sz val="8"/>
        <rFont val="Times New Roman"/>
        <family val="1"/>
      </rPr>
      <t xml:space="preserve"> [Nabiganj]</t>
    </r>
    <r>
      <rPr>
        <sz val="8"/>
        <rFont val="Times New Roman"/>
        <family val="1"/>
      </rPr>
      <t xml:space="preserve"> Road ID: 636773004</t>
    </r>
  </si>
  <si>
    <t>Khandaker Md. Amzad Hossain Haris, Putijuri, Bahubal, Habiganj.</t>
  </si>
  <si>
    <t>amzadharis@yahoo.com</t>
  </si>
  <si>
    <r>
      <t xml:space="preserve">Widening of Dhuliakhal-Kotiadi Road  from Ch. 00m-1893m </t>
    </r>
    <r>
      <rPr>
        <b/>
        <sz val="8"/>
        <rFont val="Times New Roman"/>
        <family val="1"/>
      </rPr>
      <t xml:space="preserve">[Habiganj-S] </t>
    </r>
    <r>
      <rPr>
        <sz val="8"/>
        <rFont val="Times New Roman"/>
        <family val="1"/>
      </rPr>
      <t>Road ID: 636442003</t>
    </r>
  </si>
  <si>
    <t>M/S. Faysal Ahmed Rubel, Shaistaganj, Habiganj</t>
  </si>
  <si>
    <t>rubel.faysal@yahoo.com</t>
  </si>
  <si>
    <r>
      <t>Widenjng of Putijuri UP Office  - Mirzapur UP Office Road (Srimangal)  from Ch. 1990m-3420m</t>
    </r>
    <r>
      <rPr>
        <b/>
        <sz val="8"/>
        <rFont val="Times New Roman"/>
        <family val="1"/>
      </rPr>
      <t xml:space="preserve"> [Bahubal] </t>
    </r>
    <r>
      <rPr>
        <sz val="8"/>
        <rFont val="Times New Roman"/>
        <family val="1"/>
      </rPr>
      <t>Road ID: 636053011</t>
    </r>
  </si>
  <si>
    <r>
      <t xml:space="preserve">Widening  of Hobigonj nobigonj R&amp;H Road (Imambari) To Baniachong- Nobigonj R &amp; H Road Via Gunuee , Barauri Katier Bond Sluice Gate  Road from Ch. 00m- 2500m </t>
    </r>
    <r>
      <rPr>
        <b/>
        <sz val="8"/>
        <rFont val="Times New Roman"/>
        <family val="1"/>
      </rPr>
      <t xml:space="preserve">[Baniachong] </t>
    </r>
    <r>
      <rPr>
        <sz val="8"/>
        <rFont val="Times New Roman"/>
        <family val="1"/>
      </rPr>
      <t>Road ID: 636112009</t>
    </r>
  </si>
  <si>
    <t>M/S. Jamal Enterprise, Mohonpur R/A, Habiganj</t>
  </si>
  <si>
    <r>
      <t>Widening of Paikpara U.P Office-Badargazi bazar Road from Ch. 00-3520m</t>
    </r>
    <r>
      <rPr>
        <b/>
        <sz val="8"/>
        <rFont val="Times New Roman"/>
        <family val="1"/>
      </rPr>
      <t xml:space="preserve"> [Chunarughat] </t>
    </r>
    <r>
      <rPr>
        <sz val="8"/>
        <rFont val="Times New Roman"/>
        <family val="1"/>
      </rPr>
      <t>Road ID: 636263012</t>
    </r>
  </si>
  <si>
    <t>M/S, RS Construction, B-Baria.</t>
  </si>
  <si>
    <r>
      <t xml:space="preserve">Widening of Chowmohoni-Harashpur Road  from Ch. 00m-4000m </t>
    </r>
    <r>
      <rPr>
        <b/>
        <sz val="8"/>
        <rFont val="Times New Roman"/>
        <family val="1"/>
      </rPr>
      <t xml:space="preserve">[Madhabpur] </t>
    </r>
    <r>
      <rPr>
        <sz val="8"/>
        <rFont val="Times New Roman"/>
        <family val="1"/>
      </rPr>
      <t>Road ID: 636712008</t>
    </r>
  </si>
  <si>
    <t>M/S. Chowdhury Traders, Chunarughat, Habiganj.</t>
  </si>
  <si>
    <t>chowdhurytreaders@gmail.com</t>
  </si>
  <si>
    <r>
      <t>Widening of Deb para Bazar-  Imamgonj Bazar - Podinapur Road  from Ch. 00m-1745m</t>
    </r>
    <r>
      <rPr>
        <b/>
        <sz val="8"/>
        <rFont val="Times New Roman"/>
        <family val="1"/>
      </rPr>
      <t xml:space="preserve"> [Nabiganj] </t>
    </r>
    <r>
      <rPr>
        <sz val="8"/>
        <rFont val="Times New Roman"/>
        <family val="1"/>
      </rPr>
      <t>Road ID: 636774071</t>
    </r>
  </si>
  <si>
    <r>
      <t>Rehabilitation of 01 No 1 vent 3.00mx3.00m RCC Box Culvert on Katiadi Bazar-Lashkarpur UP-WAPDA Embankment Road (Rail way Bridge) at Ch. 5980m</t>
    </r>
    <r>
      <rPr>
        <b/>
        <sz val="8"/>
        <rFont val="Times New Roman"/>
        <family val="1"/>
      </rPr>
      <t xml:space="preserve"> [Habiganj-S] </t>
    </r>
    <r>
      <rPr>
        <sz val="8"/>
        <rFont val="Times New Roman"/>
        <family val="1"/>
      </rPr>
      <t>Road ID: 636443005</t>
    </r>
  </si>
  <si>
    <t>Soudagor Enterprise, Habiganj</t>
  </si>
  <si>
    <t>soudagorenterprise@gmail.com</t>
  </si>
  <si>
    <r>
      <t xml:space="preserve">Rehabilitation of 01 No 2 vent 1x2x2.00mx2.00m RCC Box Culvert on Kalim negar-charhamua embankment Road at Ch.10m </t>
    </r>
    <r>
      <rPr>
        <b/>
        <sz val="8"/>
        <rFont val="Times New Roman"/>
        <family val="1"/>
      </rPr>
      <t xml:space="preserve"> [Habiganj-S]  </t>
    </r>
    <r>
      <rPr>
        <sz val="8"/>
        <rFont val="Times New Roman"/>
        <family val="1"/>
      </rPr>
      <t>Road ID: 636445030</t>
    </r>
  </si>
  <si>
    <t>M/S. Tuli Traders, Habiganj</t>
  </si>
  <si>
    <t>tulitraders321@gmail.com</t>
  </si>
  <si>
    <r>
      <t>Rehabilitation of 01 No 1 vent 1.50mx1.50m RCC Box Culvert on Dhuliakhal-Mahamadpur Road at Ch. 1690m</t>
    </r>
    <r>
      <rPr>
        <b/>
        <sz val="8"/>
        <rFont val="Times New Roman"/>
        <family val="1"/>
      </rPr>
      <t xml:space="preserve"> [Habiganj-S] </t>
    </r>
    <r>
      <rPr>
        <sz val="8"/>
        <rFont val="Times New Roman"/>
        <family val="1"/>
      </rPr>
      <t>Road ID: 636445001</t>
    </r>
  </si>
  <si>
    <r>
      <t>Rehabilitation of 02 nos 1x 2.50mx2.50m RCC Box Culvert on Jolsuka Bazar - Ajmirigonj Via Patlipara Road  at Ch. 1680m &amp; 3350m</t>
    </r>
    <r>
      <rPr>
        <b/>
        <sz val="8"/>
        <rFont val="Times New Roman"/>
        <family val="1"/>
      </rPr>
      <t xml:space="preserve"> [Azmiriganj] </t>
    </r>
    <r>
      <rPr>
        <sz val="8"/>
        <rFont val="Times New Roman"/>
        <family val="1"/>
      </rPr>
      <t>Road ID: 636023003</t>
    </r>
  </si>
  <si>
    <t>Md. Bulbul Ahmed Chowdhury, Baneshwar, Bulla, Madhabpur, Habiganj.</t>
  </si>
  <si>
    <t>chow.bulbul@yahoo.com</t>
  </si>
  <si>
    <r>
      <t xml:space="preserve">Rehabilitation of  1 x3.50mx3.50m RCC Box Culvert on Mouzpur-Changarbazar Road  at Ch. 670.00m </t>
    </r>
    <r>
      <rPr>
        <b/>
        <sz val="8"/>
        <rFont val="Times New Roman"/>
        <family val="1"/>
      </rPr>
      <t xml:space="preserve">[Madhabpur] </t>
    </r>
    <r>
      <rPr>
        <sz val="8"/>
        <rFont val="Times New Roman"/>
        <family val="1"/>
      </rPr>
      <t>Road ID: 636712004</t>
    </r>
  </si>
  <si>
    <t>M/S. Atik Enterprise, Mohonpur R/A, Habiganj</t>
  </si>
  <si>
    <t>egpselim@gmail.com</t>
  </si>
  <si>
    <t>M/S. Sultan Mahmud, Habiganj</t>
  </si>
  <si>
    <t>jerinfahmida@yahoo.com</t>
  </si>
  <si>
    <t>Periodic Maintenance of  Anwarpur (DR)-Richi UP-Gopalgonj Bazar Road from ch. 4000m-8038m [Habiganj-S] Road ID: 636443003</t>
  </si>
  <si>
    <t>M/S. Shadi Traders, Shaistaganj, Habiganj.</t>
  </si>
  <si>
    <t xml:space="preserve">msshaditraders@gmail.com
</t>
  </si>
  <si>
    <t>Periodic Maintenance of  Habigonj -Baniyachong RHD to Sunaru village Road from Ch. 00m- 1000m [Baniachong] Road ID: 636114013</t>
  </si>
  <si>
    <t>M/S. Khan Enterprise, Bodiuzzaman Khan Road, Habiganj.</t>
  </si>
  <si>
    <t>mskhanenterprise1974@yahoo.com</t>
  </si>
  <si>
    <t>Periodic Maintenance of  Chanbangha Bazar-Shankhola U.P Office via Barkota Road from Ch. 2000m-6150m [Chunarughat] Road ID: 636263005</t>
  </si>
  <si>
    <t>M/S. Rista Enterprise, Madhabpur, Habiganj.</t>
  </si>
  <si>
    <t xml:space="preserve">msristaenterprise@gmail.com
</t>
  </si>
  <si>
    <t>Periodic Maintenance of  Kashimbagar Bazar-Chowmuhani UP via Bahara Rubber Dam Road  from Ch. 00m-2750m [Madhabpur] Road ID: 636713005</t>
  </si>
  <si>
    <t>Md. Tipu Ahmed, Habiganj.</t>
  </si>
  <si>
    <t>Periodic Maintenance of  Bakshair R &amp; H-Durgapur Road-Razapur Road  from Ch. 00m-2000m [Madhabpur] Road ID: 636714038</t>
  </si>
  <si>
    <t>M/S. Jushna Enterprise, Habiganj.</t>
  </si>
  <si>
    <t xml:space="preserve">msjusnaenterprise@gmail.com
</t>
  </si>
  <si>
    <t>Periodic Maintenance of  Kashimbagar-Gilatali-Mithapukur Road  from Ch. 00m-4000m [Madhabpur] Road ID: 636714004</t>
  </si>
  <si>
    <t>Md. Izzat Ali Chowdhury, Habiganj</t>
  </si>
  <si>
    <t>msizzatalichowdhury@yahoo.com</t>
  </si>
  <si>
    <t>Periodic Maintenance of  Patuli-Harinber Guniok Attached Road  from Ch. 00m-768m [Madhabpur] Road ID: 636714102</t>
  </si>
  <si>
    <t>M/S. Goni Enterprise, Mirpur, Bahubal, habiganj.</t>
  </si>
  <si>
    <t>ms.gonienterprise75@gmail.com</t>
  </si>
  <si>
    <t>Periodic Maintenance of  Nabigonj College-Pangari-farmgonj Bazar Road from Ch. 00m-3950m [Nabiganj Road ID: 636773007</t>
  </si>
  <si>
    <t>Periodic Maintenance of  Sakua Bazar-Sherpur-Halimpur Road from Ch. 1500m-4330m [Nabiganj Road ID: 636773006</t>
  </si>
  <si>
    <r>
      <t>Re-habilitation of Dhola Answar Club-Najirpur Road from Ch. 00m-950m [</t>
    </r>
    <r>
      <rPr>
        <b/>
        <sz val="9.5"/>
        <rFont val="Times New Roman"/>
        <family val="1"/>
      </rPr>
      <t>Habiganj- S</t>
    </r>
    <r>
      <rPr>
        <sz val="9.5"/>
        <rFont val="Times New Roman"/>
        <family val="1"/>
      </rPr>
      <t>] Road ID: 636444002</t>
    </r>
  </si>
  <si>
    <r>
      <t xml:space="preserve">Re-habilitation of Adyapasha Road from Ch. 00m-1495m </t>
    </r>
    <r>
      <rPr>
        <b/>
        <sz val="9.5"/>
        <rFont val="Times New Roman"/>
        <family val="1"/>
      </rPr>
      <t xml:space="preserve">[Habiganj- S] </t>
    </r>
    <r>
      <rPr>
        <sz val="9.5"/>
        <rFont val="Times New Roman"/>
        <family val="1"/>
      </rPr>
      <t>Road ID: 636444009</t>
    </r>
  </si>
  <si>
    <t>M/S. Ali Enterprise, Habiganj.</t>
  </si>
  <si>
    <t>ms.alienterprise230791@gmail.com</t>
  </si>
  <si>
    <r>
      <t xml:space="preserve">Re-habilitation of Achipur-Aushpara Road from Ch. 00m-1495m </t>
    </r>
    <r>
      <rPr>
        <b/>
        <sz val="9.5"/>
        <rFont val="Times New Roman"/>
        <family val="1"/>
      </rPr>
      <t>[Habiganj- S]</t>
    </r>
    <r>
      <rPr>
        <sz val="9.5"/>
        <rFont val="Times New Roman"/>
        <family val="1"/>
      </rPr>
      <t xml:space="preserve"> Road ID: 636444028</t>
    </r>
  </si>
  <si>
    <t>11-16-2020</t>
  </si>
  <si>
    <t>MOK Foundation, Shaistaganj, Habiganj.</t>
  </si>
  <si>
    <t>mokfoundation@gmail.com</t>
  </si>
  <si>
    <r>
      <t xml:space="preserve">Re-habilitation of Upazila Road (Razar bazar) - Kalishiri Road from Ch. 1060m-3058m </t>
    </r>
    <r>
      <rPr>
        <b/>
        <sz val="9.5"/>
        <rFont val="Times New Roman"/>
        <family val="1"/>
      </rPr>
      <t>[Chunarughat]</t>
    </r>
    <r>
      <rPr>
        <sz val="9.5"/>
        <rFont val="Times New Roman"/>
        <family val="1"/>
      </rPr>
      <t xml:space="preserve"> Road ID: 636264038</t>
    </r>
  </si>
  <si>
    <t>M/S. Unique Enterprise, Bahubal, Habiganj.</t>
  </si>
  <si>
    <t>msuniqueenterprise1978@gmail.com</t>
  </si>
  <si>
    <t>Re-habilitation of  Gholdoba High school-Madhabpur Road  from Ch. 00m-1000m [Nabiganj Road ID: 636774058</t>
  </si>
  <si>
    <t>M/S. Hasan Enterprise, Habiganj.</t>
  </si>
  <si>
    <t>mshasanenterprise3300@gmail.com</t>
  </si>
  <si>
    <t>Re-habilitation of  Chotta Alipur Eidga-Baro Alipur Hatirpul Via South Hati Road from Ch. 00m-1000m [Nabiganj Road ID: 636775163</t>
  </si>
  <si>
    <r>
      <t>Re-habilitation of  Nabiganj Sherpu Road-Mukimpur Via Shasundar Mazar  Road  from Ch. 00m-2600m [</t>
    </r>
    <r>
      <rPr>
        <b/>
        <sz val="10"/>
        <rFont val="Times New Roman"/>
        <family val="1"/>
      </rPr>
      <t>Nabigan</t>
    </r>
    <r>
      <rPr>
        <sz val="10"/>
        <rFont val="Times New Roman"/>
        <family val="1"/>
      </rPr>
      <t>j Road ID: 636774018</t>
    </r>
  </si>
  <si>
    <r>
      <t>M/S Jamal Enterprise, Mohonpur R/A, Habiganj</t>
    </r>
    <r>
      <rPr>
        <sz val="12"/>
        <rFont val="Times New Roman"/>
        <family val="1"/>
      </rPr>
      <t xml:space="preserve"> </t>
    </r>
  </si>
  <si>
    <t>Re-habilitation of  Sayedpur Inathgonj Road-Rayghor-Bahrampu  Road from Ch. 00m-1200m [Nabiganj Road ID: 636774027</t>
  </si>
  <si>
    <t>Pakuria battala Asampara bazar via khatamara saizzar ferryghat Road from Ch. 00m-12110m [Chunarughat] Road ID: 636262004</t>
  </si>
  <si>
    <t>FDDRRIRP</t>
  </si>
  <si>
    <t>Construction of  25.00m PSC Girder Bridge on Jagodishpur - Temunia - Shahajibazar(Shahid Nazim Uddin Road) road at Ch. 7480m.</t>
  </si>
  <si>
    <t>Construction of  25.00m PSC Girder Bridge on Surma R&amp;H-Montala-Chowmuhani bazar road at Ch. 6160m</t>
  </si>
  <si>
    <t>04-19-2019</t>
  </si>
  <si>
    <t>Construction of  25.00m PSC Girder Bridge Surma R&amp;H-Montala-Chowmuhani bazar road at Ch. 23340</t>
  </si>
  <si>
    <t xml:space="preserve">Mazid Sons Construction Ltd. 49 Kakrail, Dhaka-1000, Corporate Office: House no. 288, Road no. 19/C, New DOHS, Mohakhali, Dhaka. </t>
  </si>
  <si>
    <t>mazidsons@gmail.com</t>
  </si>
  <si>
    <t>Construction of Chunarughat Upazila  Muktijuddha Complex Bhaban, Upazila  Chunarughat , District: Habiganj.</t>
  </si>
  <si>
    <t xml:space="preserve">M.M Builders &amp; Engineers Ltd, House no. #127(6th Floor), Road no. 10,  Block-C, Niketon, Gulshan, Dhaka. </t>
  </si>
  <si>
    <t>Construction of Habiganj-S Upazila  Muktijuddha Complex Bhaban, Upazila  Habiganj-S, District: Habiganj.</t>
  </si>
  <si>
    <t>a) Improvement of Kagapasa Bazar -Baraiuree UP Office Road at  Ch. 00-700 m, b) Construction of 01 no  1.0m x1.0m  Culvert at Ch. 610 m on the same Road under Baniachong Upazila Habiganj District. Road ID 636113011</t>
  </si>
  <si>
    <t>25-10-17</t>
  </si>
  <si>
    <t>11-01-19</t>
  </si>
  <si>
    <t>a) Improvement of  Habiganj - Sujathpur Road ( Hila Bazar Mosjid) to Habigonj -Sujathpur Road Hila Govt. Pry. School Road at  Ch.00-1008 m, b) Construction of 1 no 2x 4.00mx4.00m Culvert at Ch. 500m’on the same Road under Baniachong Upazila Habiganj District. Road ID 636115070</t>
  </si>
  <si>
    <t>18-10-17</t>
  </si>
  <si>
    <t>06-01-19</t>
  </si>
  <si>
    <t>M/S Jisan Enterprise      Bamai, Lakhai, Habiganj</t>
  </si>
  <si>
    <t>jisanenterprise82@gmail.com</t>
  </si>
  <si>
    <t xml:space="preserve">Improvement of a) Gother Bazar-Gojnipur UP Office Road. (Ch.00-103 &amp; 1103-1780m) &amp; b) Construction of 2Nos 1x0.60x0.60m Drainage Structure on the Same Road. </t>
  </si>
  <si>
    <t>SDIRIIP</t>
  </si>
  <si>
    <t>21.05.20</t>
  </si>
  <si>
    <t>Improvement Of a)Golduba School-Madhabpur road. Ch. 1000-3540m by BC.</t>
  </si>
  <si>
    <t>10.06.19</t>
  </si>
  <si>
    <t>Improvement Of a) Jobeda khatun Atimkhana-Haibotpur via jaharpur road. Ch 500-1617m b) Construction of 3Nos. 1x0.60x0.60m Drainage Structure and C) Const. of 25m Protection work on the Same road</t>
  </si>
  <si>
    <t>Improvement Of a) Nabigonj Rudragram-Chandpur road. Ch 1000-3000m b) Construction of 5Nos. 1x0.60x0.60m Drainage Structure and C) Const. of 41m Protection work on the Same road</t>
  </si>
  <si>
    <t>Improvement Of a) Nabigonj Rudragram-Bausa Dabpara road. Ch 00-1850m by BC b) Construction of 8Nos. 1x0.90x1.00m Drainage Structure and C) Const. of 40m Protection work on the Same road</t>
  </si>
  <si>
    <t>Construction of 61.00m. Long PSC Girder on Imambari-Burinow road at Ch.7300m</t>
  </si>
  <si>
    <t>08.10.20</t>
  </si>
  <si>
    <t>13.10.21</t>
  </si>
  <si>
    <t>Construction of 30.00m. Long RCC Slab Bridge on Muktahar Bridge-Sakua bazar road at Ch. 5.00m</t>
  </si>
  <si>
    <t>06.11.21</t>
  </si>
  <si>
    <t>Improvement Of a) Amrita-Barachar road. Ch 00-1500m by BC b) Construction of 1No. 1x4.5x4.5m &amp; 1No. 1x2.00x2.00m Drainage Structure on the Same road</t>
  </si>
  <si>
    <t>Improvement Of a) Gangdhar-Snanghat WDB Embankment-Digambar bazar via Noai road. Ch 1000-1488m by BC b) 192m Protection work on the Same road</t>
  </si>
  <si>
    <t>Improvement Of a)Dhaka Sylhet R&amp;H-New bazar Sahapur road. Ch 1000-2200m by BC.</t>
  </si>
  <si>
    <t>MRS-AKC(JV) Address : Puran Muncefy, Habiganj</t>
  </si>
  <si>
    <t>mrs.akc.jv@gmail.com</t>
  </si>
  <si>
    <r>
      <t xml:space="preserve">Improvemet of a) Habigonj-Nabigonj R&amp;H Via Gunai Barueury-Katiarbon Sluice Gate Road. (Ch.8035-11390m) by </t>
    </r>
    <r>
      <rPr>
        <b/>
        <sz val="8"/>
        <rFont val="Times New Roman"/>
        <family val="1"/>
      </rPr>
      <t xml:space="preserve">Earth work </t>
    </r>
    <r>
      <rPr>
        <sz val="8"/>
        <rFont val="Times New Roman"/>
        <family val="1"/>
      </rPr>
      <t>b)</t>
    </r>
    <r>
      <rPr>
        <b/>
        <sz val="8"/>
        <rFont val="Times New Roman"/>
        <family val="1"/>
      </rPr>
      <t xml:space="preserve"> BC </t>
    </r>
    <r>
      <rPr>
        <sz val="8"/>
        <rFont val="Times New Roman"/>
        <family val="1"/>
      </rPr>
      <t xml:space="preserve">road &amp; c) Construction of 3Nos 1x1.50x1.50 Drainage Culvert on the Same road </t>
    </r>
  </si>
  <si>
    <t>11.11.18</t>
  </si>
  <si>
    <t>Md. Abul Kashem Chowdhury,  Address : Chowdhury Bazar, Habiganj-3300</t>
  </si>
  <si>
    <t>md.abulkashem68@yahoo.com</t>
  </si>
  <si>
    <r>
      <t xml:space="preserve">Improvemet of a) Baniachang GC-Sujatpur Via Girl School, Mondury UP &amp; North Sangar Road. Ch.3819-5239m by </t>
    </r>
    <r>
      <rPr>
        <b/>
        <sz val="8"/>
        <rFont val="Times New Roman"/>
        <family val="1"/>
      </rPr>
      <t>BC</t>
    </r>
    <r>
      <rPr>
        <sz val="8"/>
        <rFont val="Times New Roman"/>
        <family val="1"/>
      </rPr>
      <t xml:space="preserve"> road </t>
    </r>
  </si>
  <si>
    <t>19.01.20</t>
  </si>
  <si>
    <r>
      <t xml:space="preserve">Improvemet of a) Baniachang GC-Sujatpur Via Girl School, Mondury UP &amp; North Sangar Road. Ch.2819-3819m by </t>
    </r>
    <r>
      <rPr>
        <b/>
        <sz val="8"/>
        <rFont val="Times New Roman"/>
        <family val="1"/>
      </rPr>
      <t xml:space="preserve">BC&amp; </t>
    </r>
    <r>
      <rPr>
        <sz val="8"/>
        <rFont val="Times New Roman"/>
        <family val="1"/>
      </rPr>
      <t xml:space="preserve"> b)  Construction of 1No. 1.00x1.00m Drinage Culvert on the Same road </t>
    </r>
  </si>
  <si>
    <t>M/S SHEIK SALIMVillage: Sujatpur, PO: Sujatpur, Upazila: Baniachong, District: Habiganj.</t>
  </si>
  <si>
    <t>mssheiksalim@gmail.com</t>
  </si>
  <si>
    <t>Improvement Of a) Gorib Hassai GPS-Chanpara Paka road Via SK. Jahangir Alam House road. Ch 00-462m by BC b) Const. of 70m Protection work on the Same road</t>
  </si>
  <si>
    <t>09.07.19</t>
  </si>
  <si>
    <t>31.08.20</t>
  </si>
  <si>
    <t>M/s. Md. Abdul Hakim,masulia,Habiganj Sadar, Habiganj .</t>
  </si>
  <si>
    <t>mdabdulhakim1965@gmail.com</t>
  </si>
  <si>
    <t>Improvement Of a) Baro bazar-Natun bazar Girl School Via Muktijudda Dolan Pande house road. Ch 00-858m by BC b) Construction of 2Nos.  0.600x0.600m Drainage Culvert and C) Const. of 1504m Protection work on the Same road</t>
  </si>
  <si>
    <t xml:space="preserve">Md. Tipu Ahmed, Inatabad, Habiganj Sadar, Habiganj                                         </t>
  </si>
  <si>
    <t xml:space="preserve">Improvement of a) Ratna Bazar-Muradpur UP Road.(Ch.1120-3120m) by Earth &amp; b) BC Work Ch. 1120-3120m. C) Const. of 2Nos. 1x2.50x2.50m. Drainage Culvert on the Same Road. </t>
  </si>
  <si>
    <t xml:space="preserve">23.09.18 </t>
  </si>
  <si>
    <t>M/S Maa Enterprise,Kalauk Bazar, Lakhai, Habiganj</t>
  </si>
  <si>
    <t xml:space="preserve">Improvement of a) Baniachabg North-East UP HQ- Adarsha bazar Via Khagsree Amirkhani Road. Ch.1000-1625m by Earth b) By BC c) Construction of 1No 1.50x1.50m Drainage Culvert &amp;  d) Const. of 250m. Protection work on the Same Road.  </t>
  </si>
  <si>
    <t>Construction of 30.00m. Long PSC Girder Kagapasa bazar-Kagapasa UP Via Gokrapur road at Ch. 450m</t>
  </si>
  <si>
    <t>Construction of 20.00m. Long RCC Girder Bridge on Baniachang-Nabigonj R&amp;H (Near Kagapasha Bazar)-Chandpur Village road at Ch. 880m</t>
  </si>
  <si>
    <t>SR-BEJV    Address : Hijol 7/B, Multiplan Shahjalal City, Main Road, Shahjalal Upashahar, Sylhet.</t>
  </si>
  <si>
    <t>srbejvca@gmail.com</t>
  </si>
  <si>
    <t>Improvement of a) Azmirigonj-Paharpur GCC (Badalpur) jhilua Road by RCC Ch.00-3000m b) Construction of 3Nos 0.60x0.60m U-Draine Culvert, 2Nos 1x2.50x2.50m &amp; 1no. 2x4.00x4.00m Drainage Culvert on the Same road.</t>
  </si>
  <si>
    <t>22.01.19</t>
  </si>
  <si>
    <t>M/S Belal Enterprise, Bashundhara-15, R/A, Hazipara, Sunamganj.</t>
  </si>
  <si>
    <t>md_murshed_alam_belal@yahoo.com</t>
  </si>
  <si>
    <t xml:space="preserve">MD. SHAMSUR RAHMAN,  Address : Hijol 7/B, Multiplan Shahjalal City, Main Road, Shahjalal Upashahar, Sylhet. </t>
  </si>
  <si>
    <t>msrahman1964@yahoo.com</t>
  </si>
  <si>
    <t>Improvement Of a) Mozahar High School-Sailjura road. Ch 2000-4100m b) Construction of 8Nos. 1x0.90x1.00m Drainage Structure and C) Const. of 40m Protection work on the Same road</t>
  </si>
  <si>
    <t>M Niaz &amp; G Faruk (JV)Shayestanagar R/A, Habiganj</t>
  </si>
  <si>
    <t>Construction of 134.09m. Long RCC Girder Bridge on Purbo Badhai-Paschim Badhai Over Khowai River at Ch. 1500m</t>
  </si>
  <si>
    <t>11.02.20</t>
  </si>
  <si>
    <t>M/S Maitry Builders, 749, East Medda,Brahmanbaria</t>
  </si>
  <si>
    <t>mprovement of Bulla Bazar-Vorpunni Sujatpur Road by RCC Ch.00-3420m.</t>
  </si>
  <si>
    <t>Improvement of a) Bulla Bazar-Muriauk Fandauk via Singhgram Road by RCC Ch.4590-6840m b) Construction of 2Nos 1x2.5x2.5m 4Nos 1x0.625x0.60m Drainage Structure &amp; c) Const. of 80m Protection work on the Same road.</t>
  </si>
  <si>
    <t>Improvement of a)Muriauk UP office-RHD near Bamoi bazar Road by RCC Ch.00-3100m b) Construction of 4Nos 1x0.625x0.60m Drainage Structure &amp; c) Const. of 120m Protection work on the Same road.</t>
  </si>
  <si>
    <r>
      <t xml:space="preserve">Improvemet of a) Chandpur bazar(RHD)-Laskarpur Sahjibazarr Road. Ch.7160-9160m by </t>
    </r>
    <r>
      <rPr>
        <b/>
        <sz val="8"/>
        <rFont val="Times New Roman"/>
        <family val="1"/>
      </rPr>
      <t xml:space="preserve">BC </t>
    </r>
    <r>
      <rPr>
        <sz val="8"/>
        <rFont val="Times New Roman"/>
        <family val="1"/>
      </rPr>
      <t xml:space="preserve">&amp; b) Construction of 1No. 1.00x2.00x2.00m Drainage Culvert on Same road </t>
    </r>
  </si>
  <si>
    <t>M/S Bhawal Construction  40, Sehora Chamra gudam, Mymensingh Sadar, Mymensingh.</t>
  </si>
  <si>
    <t>bhawalconst7@gmail.com</t>
  </si>
  <si>
    <t xml:space="preserve">Deurgach UP (Chunaru ghat Rail Station)-Amrote Bazar (Rail Station) Road.(Ch.1750-3080) </t>
  </si>
  <si>
    <t xml:space="preserve">Imp. Of Gatabala bazar-Mirashi UP (Nalmuk bazar) Via Bularjum bazar Road.(Ch.3684-4410m) &amp; Const. of a) 3Nos 1x1.00x1.00 m, b) 1 no 1x2.00x2.00m c) 2Nos 0.60x0.60m Drainag Culvert &amp; Const. of 58.00m Protection Work on the Same road. </t>
  </si>
  <si>
    <t>Improvement Of a) Kazirkhil bazar-Ghargaon Govt. Pri School road. Ch 00-890m by BC b) Construction of 5Nos. 1x0.60x0.60m Drainage Structure and C) Const. of 104m Protection work on the Same road</t>
  </si>
  <si>
    <t>Improvement Of a) Saistagonj Puranbazar-Ulukandi road. Ch 2775-4099m by BC b) Construction of 1No. 1.00x1.00m, 1 No. 3.00x3.00 &amp; 3Nos. 0.600x0.600m Drainage Structure and C) Const. of 92m Protection work on the Same road</t>
  </si>
  <si>
    <t>22.08.19</t>
  </si>
  <si>
    <t>M/s. Emon Enterprise and M/s. Jamal Enterprise JV    Shaistanagar, Habiganj Sadar, Habiganj</t>
  </si>
  <si>
    <t>emonandjamaljv@gmail.com</t>
  </si>
  <si>
    <t>Improvement Of a) Dewalgoan-Usainagar road. Ch 00-2003m by BC b) Construction of 7Nos. 1.00x1.00m Drainage Structure on the Same road</t>
  </si>
  <si>
    <t>M/s. Emon Enterprise, Address : Shaistanagar, Habiganj Sadar, Habiganj</t>
  </si>
  <si>
    <t>M/S Jamal Enterprise, Mohonpur R/A, Habiganj-3300.</t>
  </si>
  <si>
    <t>Md. Taz Uddin, Anwarpur R/A, Habiganj</t>
  </si>
  <si>
    <t>Improvement Of a) Saistagonj Dewandi (Sankhola)-Lal chand tea garden road. Ch 960-2960m by BC b) Construction of 8Nos.  1.00x1.00m Drainage Structure and C) Const. of 304m Protection work on the Same road</t>
  </si>
  <si>
    <t>Construction of 22.00m. Long RCC Girder Bridge on Chunarughat Notun bazar-Tungeswar bazar road at Ch. 550m</t>
  </si>
  <si>
    <t>M/s. T.R. Electromart, Khaja Girden City, Town Hall, Habiganj Sadar, Habiganj</t>
  </si>
  <si>
    <t>mstrelectromart@gmail.com</t>
  </si>
  <si>
    <t xml:space="preserve">Improvement of a) Madhabpur RHD-Sultanpur Gaitghar bazar Sahjanpur UP Road. Ch.4235-6650m by BC b) Construction of 1No .600x.625m Drainage Culvert &amp;  c) Const. of 344m. Protection work on the Same Road.  </t>
  </si>
  <si>
    <t xml:space="preserve">Improvement of Montola-Karim Shah ® Mazar Road.(Ch.00-1000m) </t>
  </si>
  <si>
    <t>26.03.19</t>
  </si>
  <si>
    <t>Improvement Of a) Monohorpur UZR-Harinkhola BGB Camp road. (Ch1460-3800m) by BC b) Construction of 5Nos.  0.625x0.600m U-Drain on the Same Road.</t>
  </si>
  <si>
    <t>09.01.20</t>
  </si>
  <si>
    <t>Improvement Of a)Madhabpur-Chowmohoni bazar to Vobanipur via Satpatia road. Ch 00-1000m by BC b) Construction of 1No. 1x4.50x4.50m 4Nos. 1x0.600x0.625m Drainage Structure and C) Const. of 76m Protection work on the Same road</t>
  </si>
  <si>
    <t>M/S Hasan Enterprise Natirabad, Habiganj Sadar, Habiganj</t>
  </si>
  <si>
    <t>mshasanenerprise@gmail.com</t>
  </si>
  <si>
    <t>Improvement Of a) Montala Rail station-Sundadil Vatibari Via Razapur road. Ch 3400-4300m by BC b) Construction of 3Nos. 0.600x0.625m Drainage Structure and C) Const. of 60m Protection work on the Same road</t>
  </si>
  <si>
    <t>Improvement Of a) Madhabpur R&amp;H-Shapur bazar Via Dighirpar road. Ch 1000-3000m by BC b) Construction of 1No. 1x2.00x2.00m Drainage Structure and C) Const. of 212m Protection work on the Same road</t>
  </si>
  <si>
    <t>Construction of 45.00m. Long PSC Girder Bridge on Madhabpur RHD (old)-Teliapara Shahpur road at Ch. 250m</t>
  </si>
  <si>
    <r>
      <rPr>
        <b/>
        <sz val="8"/>
        <rFont val="Times New Roman"/>
        <family val="1"/>
      </rPr>
      <t>1) 636114063</t>
    </r>
    <r>
      <rPr>
        <sz val="8"/>
        <rFont val="Times New Roman"/>
        <family val="1"/>
      </rPr>
      <t xml:space="preserve">- Improvement of Janab Ali Collage (Sagar Diger Purba par)-R&amp;H road Via Dali Mahalla Community Clinic     Road Ch.00-950m By RCC. 2) </t>
    </r>
    <r>
      <rPr>
        <b/>
        <sz val="8"/>
        <rFont val="Times New Roman"/>
        <family val="1"/>
      </rPr>
      <t>636115024</t>
    </r>
    <r>
      <rPr>
        <sz val="8"/>
        <rFont val="Times New Roman"/>
        <family val="1"/>
      </rPr>
      <t xml:space="preserve">- Improvement of Baniachang-Caturanga Rayer para road Ch. 00-430m. By RCC   </t>
    </r>
  </si>
  <si>
    <r>
      <rPr>
        <b/>
        <sz val="8"/>
        <rFont val="Times New Roman"/>
        <family val="1"/>
      </rPr>
      <t xml:space="preserve">1) </t>
    </r>
    <r>
      <rPr>
        <sz val="8"/>
        <rFont val="Times New Roman"/>
        <family val="1"/>
      </rPr>
      <t xml:space="preserve">Construction of RCC Drain of Baniachang GC-Kumri Durgapur GC Via Jonab Ali Collage road Ch. 100-345, 1025-1595 &amp; 1855-2000m &amp; outlet 10m=970m 2) Construction of RCC Drain of Habigonj-Baniachang R&amp;H road (Chilapanja)-Azmirigonj GC road Via Shibpasa road Ch. 1550-1865 &amp; outlet 85m=400m 3) Construction of RCC Drain of Baniachang GC-Sujatpur Via G/S, M/UP &amp; N-Sangar Ch. 915-1235m &amp; outlet 40m=360m </t>
    </r>
  </si>
  <si>
    <t>M/s. Sohag Traders, Gonespur, Chunarughat, Habiganj</t>
  </si>
  <si>
    <t>mssohagtraders@gmail.com</t>
  </si>
  <si>
    <t>Construction of RCC Open Drain with Cover at Bullah Bazar at ch. 00-275m</t>
  </si>
  <si>
    <t>21.01.20</t>
  </si>
  <si>
    <t>27.01.21</t>
  </si>
  <si>
    <t>M/S Khan Enterprise, Bodiuzzaman Khan Road, Habiganj Sadar, District: Habiganj.</t>
  </si>
  <si>
    <t>Improvement of Katihara Kasimpur LGED road to Majid Chowdhury road at Ch. 00-300m.</t>
  </si>
  <si>
    <t>M/S. SUYAB ENTERPRISE, Bahula, Upazila: Habiganj-Sadar, District: Habiganj.</t>
  </si>
  <si>
    <t>Improvement of Katihara Existing RCC road to Paschim Hati Moktob Corner road at Ch. 00-225m.</t>
  </si>
  <si>
    <t>M/S Maa Traders, Gadainagar Purbo, Habiganj Sadar, Habiganj</t>
  </si>
  <si>
    <t>msmaatraders89@gmail.com</t>
  </si>
  <si>
    <r>
      <t xml:space="preserve">Improvement of  Kabirpur </t>
    </r>
    <r>
      <rPr>
        <b/>
        <sz val="8"/>
        <rFont val="Times New Roman"/>
        <family val="1"/>
      </rPr>
      <t>Eidgha</t>
    </r>
    <r>
      <rPr>
        <sz val="8"/>
        <rFont val="Times New Roman"/>
        <family val="1"/>
      </rPr>
      <t xml:space="preserve"> under  </t>
    </r>
    <r>
      <rPr>
        <b/>
        <sz val="8"/>
        <rFont val="Times New Roman"/>
        <family val="1"/>
      </rPr>
      <t xml:space="preserve">09 No Pukra </t>
    </r>
    <r>
      <rPr>
        <sz val="8"/>
        <rFont val="Times New Roman"/>
        <family val="1"/>
      </rPr>
      <t>Union , [ Latitude: 24.403741, Longitude: 91.406310]</t>
    </r>
  </si>
  <si>
    <t>28-06-18</t>
  </si>
  <si>
    <t>Improvement of Telghory Bosnob Somprodai’s Graveyard, Union: Dawlatpur   Latitude: 24.677042, Longitude: 91.364877</t>
  </si>
  <si>
    <t>04-04-20</t>
  </si>
  <si>
    <t>Improvement of Kabirpur Eidgah , Union: Pukra Latitude: 24.403741 ,Longitude: 91.406310</t>
  </si>
  <si>
    <t>12.29.19</t>
  </si>
  <si>
    <t>M/S Nixon Business Center,Digalbag, Habiganj Sadar, Habiganj</t>
  </si>
  <si>
    <t>msnixonbusinesscenter80@gmail.com</t>
  </si>
  <si>
    <t>Improvement of Shibpasha Graveyard,    Union: Shibpasha, Latitude:  24.5111, Longitude: 91.2815.</t>
  </si>
  <si>
    <t>07-11-19</t>
  </si>
  <si>
    <t>13-02-20</t>
  </si>
  <si>
    <t>Improvement of Paharpur Play Ground ,   Union: Badalpur Latitude: 24.6466, Longitude: 91.3188</t>
  </si>
  <si>
    <t>05-01-20</t>
  </si>
  <si>
    <t>11-04-20</t>
  </si>
  <si>
    <t>M/S Raju Store, Workshop Area, Shayestaganj, Habiganj</t>
  </si>
  <si>
    <t>msrajustore1976@gmail.com</t>
  </si>
  <si>
    <t>Improvement of Sheak Rasal Play Ground adjacent to ABC High School,   Union: Azmiriganj,  Latitude: 24.5448, Longitude: 91.2380</t>
  </si>
  <si>
    <t>02-01-20</t>
  </si>
  <si>
    <t>08-04-20</t>
  </si>
  <si>
    <t>M/S Anika Enterprise, Boro Bazar, Baniachong, Habiganj</t>
  </si>
  <si>
    <t>msanikaenterprise1997@gmail.com</t>
  </si>
  <si>
    <t>Improvement of Solori (1No) Graveyard,   Union: Kakailsew,  Latitude: 24.5169, Longitude: 91.2228</t>
  </si>
  <si>
    <t>18.03.20</t>
  </si>
  <si>
    <t>Improvement  of  Pouro Mohashoshan Ghat under Habiganj Pourasava ,[ Latitude: 24.38777, Longitude: 91.409275]</t>
  </si>
  <si>
    <t>18-11-18</t>
  </si>
  <si>
    <t>25-02-19</t>
  </si>
  <si>
    <t>M/S Army Enterprise, College Road, Nabiganj ,Habiganj</t>
  </si>
  <si>
    <t>msarmyenterprise@gmail.com</t>
  </si>
  <si>
    <t>Improvement of Surabui  Kharamara Mondir, Union: Nurpur, Latitude: 24.16559, Longitude: 91.24742</t>
  </si>
  <si>
    <t>M/S Moznu Enterprise, Habiganj Sadar, Habiganj</t>
  </si>
  <si>
    <t>msmoznumia@gmail.com</t>
  </si>
  <si>
    <t>Improvement of Naraynpur Jame Mosque  under  Noapara UP  Latitude: 24.1925, Longitude: 91.3538</t>
  </si>
  <si>
    <t>M/S Shadi Traders, Gonganagar,Laskarpur, Habiganj Sadar, Habiganj</t>
  </si>
  <si>
    <t>msshaditraders@gmail.com</t>
  </si>
  <si>
    <t>Improvement of Gazigonj Purton Bazar Jame Mosque under Ranigaw UP,    Latitude: 24.226, Longitude: 91.52925</t>
  </si>
  <si>
    <t>M/S Islamia Varieties Store, Pubo Pirergoan, Chunarughat, Habiganj</t>
  </si>
  <si>
    <t>msislamiavarietiesstore@gmail.com</t>
  </si>
  <si>
    <t>Improvement of Dragau Jame Mosque under Shatiyajuri UP , Latitude: 24.4535666,Longitude: 91.93461388</t>
  </si>
  <si>
    <t>Jhalokathi</t>
  </si>
  <si>
    <t>M/S Hemane Enterprise</t>
  </si>
  <si>
    <t>ms.hemanyenterprise@gmail.com</t>
  </si>
  <si>
    <t>Re-Construction of 15.00m Long RCC Girder Bridge on Jhalakati RHD - Bermohal via Himanandakathi RHD Road at Ch 9450m (Road ID No- 542402001)</t>
  </si>
  <si>
    <t>24-8-20</t>
  </si>
  <si>
    <t>M/S Sayed Enterprise, Post office road, Madho Chandkathi, Jhalakathi</t>
  </si>
  <si>
    <t>Re-Construction of 18.00m Long RCC Girder Bridge on Shibgonj GC - Nabogram UP via Boukati Bazar Road at Ch. 1663m (Road ID No- 542403018)</t>
  </si>
  <si>
    <t>23-12-19</t>
  </si>
  <si>
    <t>30-9-20</t>
  </si>
  <si>
    <t>M/S Sayed Enterprise,post office road, Madho Chandkathi, Jhalakathi</t>
  </si>
  <si>
    <t>Re-Construction of 18.00m Long RCC Girder Bridge on Shibgonj GC - Nabogram Bazar Road at Ch. 6203m ID No- 542403007</t>
  </si>
  <si>
    <t>28-6-20</t>
  </si>
  <si>
    <t>29-6-21</t>
  </si>
  <si>
    <t xml:space="preserve">M/s Sifat Enterprise, Mirjapur, Shakherhat, Jhalakathi </t>
  </si>
  <si>
    <t>sifatnavin81@gmail.com</t>
  </si>
  <si>
    <t>Construction of 12.00m Long Slab Bridge on Jhalokati RHD via Himanandakati GC Road at Ch 5690m Road ID 542402001</t>
  </si>
  <si>
    <t>30-12-19</t>
  </si>
  <si>
    <t>Construction of 13.00m Long RCC Girder Bridge on Nabogram UP-Shibganj GC via Chamta Bridge Road at Ch. 3115km Road Id 542403007</t>
  </si>
  <si>
    <t>M/S Mt Builders &amp; M/S Badol Construction(JV)</t>
  </si>
  <si>
    <t>mtbcjv@gmail.com</t>
  </si>
  <si>
    <t>Construction of 35.00m Long RCC Bridge on ponabalia UP Office-Madhabpur bazar viaTalukderhat road at ch.6+020km,(Road ID: 542403001)</t>
  </si>
  <si>
    <t>M/S M.T. Builders, 201 Palbari Road, Jhalokathi.</t>
  </si>
  <si>
    <t>M/S Badal Construction, Holding Number 337/2, Purbo Chandkathi, Jhalakathi</t>
  </si>
  <si>
    <t>fazalkhan082968@gmail.com</t>
  </si>
  <si>
    <t>Construction of 24.00m Long RCC Girder bridge ponabalia UP office-mahadebpur bazar viaTalukderhat road at ch.5456km,(Road ID: 542403001) (Road ID: 542403001)</t>
  </si>
  <si>
    <t xml:space="preserve">M/s Sifat Enterprise,Mirjapur, Shakherhat, Jhalakathi </t>
  </si>
  <si>
    <t>Construction of 20.00m Long RCC Girder Bridge on Jhalokathi Kirtipasha RHD Road (Shangramnila Police Box) Serangal Hat via Keroa UP at ch.2+484Km.(Road ID: 542403011)</t>
  </si>
  <si>
    <t>28-6-2020</t>
  </si>
  <si>
    <t>M/S M.T. Builders</t>
  </si>
  <si>
    <t>Construction of 20.00m Long RCC Girder Bridge on Jhalokathi to Choupala Hat via Basonda UP Road at Ch 2548 Km Road ID 54243002</t>
  </si>
  <si>
    <t>30-4-21</t>
  </si>
  <si>
    <t>M/S Santo Enterprise &amp; M/S Khondoker Business(JV)</t>
  </si>
  <si>
    <t>sekbjv@gmail.com</t>
  </si>
  <si>
    <t>Construction of 17.00m Long RCC Girder Bridge on Kirtipasha UP-Piplitahat via Ranomaty (Sangramnil DC Rd) Road at ch.2+568Km.(Road ID: 542403008)</t>
  </si>
  <si>
    <t>M/S Santo Enterprise. Shirjug, Shekherhat, Upazila Sadar, Jhalakathi,Bangladesh.</t>
  </si>
  <si>
    <t>santoenterprise65@gmail.com</t>
  </si>
  <si>
    <t>M/S. KHONDAKER BUSINESS, 455 Krisnokat Jhalokathi</t>
  </si>
  <si>
    <t>kemprince455@gmail.com</t>
  </si>
  <si>
    <t>M/S Santo Enterprise , Shirjug, Shekherhat, Upazila Sadar, Jhalakathi</t>
  </si>
  <si>
    <t>Construction of 15.00m Long RCC Girder Bridge on Shibgang GC-Nabogram UP via Boukati bazar road  ch.0+352Km.(Road ID: 542403018)</t>
  </si>
  <si>
    <t>Construction of 14.00m Long RCC Girder Bridge on Keroa UPC-Kirtipasha bazar road  ch.2+260Km.(Road ID: 542403004)</t>
  </si>
  <si>
    <t>M/S Sifat Enterprise&amp;Munmun (JV</t>
  </si>
  <si>
    <t>se.mmcjv@gmail.com</t>
  </si>
  <si>
    <t>Construction of 16.00m Long RCC Girder Bridge on Nathullabad UP Office-Manpasa  GC via naiary GPS road  ch.1+930Km.(Road ID: 542403020)</t>
  </si>
  <si>
    <t>M/s Sifat Enterprise,  Mirjapur, Shakherhat, Jhalakathi</t>
  </si>
  <si>
    <t>M/s. Mon Mon Construction,  Bikna Jhalakati</t>
  </si>
  <si>
    <t>msmonmon1980@gmail.com</t>
  </si>
  <si>
    <t>Construction of 11.00m Long RCC Girder Bridge on Nobogram UP-Shibganj GC via Chamta Bridge Road at ch.6+728km ( Road ID : 542403007)</t>
  </si>
  <si>
    <t>22-10-2020</t>
  </si>
  <si>
    <t>Construction of 15.00m Long RCC Girder Bridge on Nobogram UP-Shibganj GC via Chamta Bridge &amp; Makrompur Parmahal at ch.5+151km ( Road ID : 542403007)</t>
  </si>
  <si>
    <t>29-9-2020</t>
  </si>
  <si>
    <t>Construction of 15.00m Long RCC Girder Bridge on Baligona-Hemanandokati via Gaba Ramchandrapur UP &amp; Guhuderhat at ch.1+988 km. (Road ID:54243005)</t>
  </si>
  <si>
    <t>27-9-2020</t>
  </si>
  <si>
    <t>20-8-2021</t>
  </si>
  <si>
    <t>Construction of 11.00m Long RCC Girder Bridge on Baligona-Hemanandokati via Gaba Ramchandrapur UP &amp; Guhuderhat at ch.1+822 km. (Road ID:54243005)</t>
  </si>
  <si>
    <t>Construction of 15.00m Long RCC Girder Bridge on Jhalokathi Bermohal via Himanandakathi RHD Road at Ch. 9558m Sadar Road ID 542402001</t>
  </si>
  <si>
    <t>23-8-20</t>
  </si>
  <si>
    <t>Construction of 20.00m Long RCC Girder Bridge on Binoykathi UP-Shibganj hat via Goranga Kindergati &amp; Khagotia Road at ch.0.00m Sadar Road ID 542403015</t>
  </si>
  <si>
    <t>MME-MKB(JV)
Khandoker Eyad Morshed Prince</t>
  </si>
  <si>
    <t>mme.mkbjv@gmail.com</t>
  </si>
  <si>
    <t>Construction of 14.00m Long RCC Girder Bridge on Binoykathi UP-Shibganj hat via Goranga Kindergati &amp; Khagotia Road at ch.4000.00m Sadar Road ID 542403015</t>
  </si>
  <si>
    <t>M/S MM Enterprise , 13, Kamarpotti Road, Century Electronics, Jhalakathi</t>
  </si>
  <si>
    <t>Construction of 14.00m Long RCC Girder Bridge on Binoykathi UP-Shibganj hat via Goranga Kindergati &amp; Khagotia Road at ch.4000.00m Sadar Road ID 542403016</t>
  </si>
  <si>
    <t>M/S Khalifa Enterprise, Chachair, Jhalakathi Sadar, Jhalakathi.</t>
  </si>
  <si>
    <t>rezaulkabir54@yahoo.com</t>
  </si>
  <si>
    <t>Construction of 14.00m Long RCC Girder Bridge on Binoykathi UP-Shibganj hat via Goranga Kindergati &amp; Khagotia Road at ch.4000.00m Sadar Road ID 542403017</t>
  </si>
  <si>
    <t>MME-MJE(JV)</t>
  </si>
  <si>
    <t>mme.mjejv@gmail.com</t>
  </si>
  <si>
    <t xml:space="preserve">(a) Construction of 10.00m Long RCC Girder Bridge on Natullahbad UP Office-Manpasha GC via Maiary Govt Primary School Road at Ch. 980m (Road ID-542403020) (b) Construction of 15.00m Long RCC Girder Bridge on Natullahbad UP Office-Manpasha GC via Maiary Govt Primary School Road at Ch. 1605m (Road ID-542403020) </t>
  </si>
  <si>
    <t>M/S. JESAN ENTERPRISE, 501, Midle Chandkathi, Jhalokathi</t>
  </si>
  <si>
    <t>msjesan36@gmail.com</t>
  </si>
  <si>
    <t>Construction of 20.00m Long RCC Girder Bridge on Jhalokathi Kirtipasha RHD Road (Shangramnila Police Box) Serangal Hat via Keroa UP at ch5+816Km.(Road ID: 542403011)</t>
  </si>
  <si>
    <t>Construction of 12.0m Long RCC Girder Bridge on Nabogram UP-Shibgonj GC via Chamta Bridge and Mukrompur Parmahal Road at ch.6940m (ID No-542403007)</t>
  </si>
  <si>
    <t>Construction of 24.0m Long RCC Girder Bridge on Barisal-Perojpur RHD Road (Gabkhn bridge)-Guaton bazar via sekerhat upazila road at ch.8300m (ID No-542402005)</t>
  </si>
  <si>
    <t>MSE-MME JV</t>
  </si>
  <si>
    <t xml:space="preserve">  se.mmejv@gmail.com</t>
  </si>
  <si>
    <t>Construction of 39.00m Long RCC Girder Bridge on Barisal-Perojpur RHD Road (Gabkhn bridge)- Guaton bazar via sekerhat UP road at ch.6+200 km. (Road ID : 542402005)</t>
  </si>
  <si>
    <t>23-8-21</t>
  </si>
  <si>
    <t>23-8-22</t>
  </si>
  <si>
    <t>Construction of 10.00m Long RCC Girder Bridge on Kirtipasa UP-Piplitahat via Ranomaty (Sangramnil DC Rd.) Road at ch.2+841 km.(Road ID : 542403008)</t>
  </si>
  <si>
    <t>MME-MSC(JV)</t>
  </si>
  <si>
    <t>mme.mscjv@gmail.com</t>
  </si>
  <si>
    <t>Construction of 21.00m Long RCC Girder Bridge on Jhalokathi RHD-Bermohal via Himanandakati RHD Road at Ch. 17746m under Sadar upazila. Road ID-542402001</t>
  </si>
  <si>
    <t>25-10-2020</t>
  </si>
  <si>
    <t>Construction of 21.00m Long RCC Girder Bridge on Jhalokathi RHD-Bermohal via Himanandakati RHD Road at Ch. 17746m under Sadar upazila. Road ID-542402002</t>
  </si>
  <si>
    <t>25-10-2021</t>
  </si>
  <si>
    <t>M/S Shadow Construction,   Purbo Chandkathi, jhalokathi</t>
  </si>
  <si>
    <t>sanaulgazi@gmail.com</t>
  </si>
  <si>
    <t>Construction of 21.00m Long RCC Girder Bridge on Jhalokathi RHD-Bermohal via Himanandakati RHD Road at Ch. 17746m under Sadar upazila. Road ID-542402003</t>
  </si>
  <si>
    <t>25-10-2022</t>
  </si>
  <si>
    <t>MBC-MMC(JV)</t>
  </si>
  <si>
    <t>bcmmcjv@gmail.com</t>
  </si>
  <si>
    <t>Construction of 13.00m Long RCC Girder Bridge on Rajapur Lebubunia-Saturia-Halderkhali at Ch. 894m [Rajapur] [Road ID 542842003]</t>
  </si>
  <si>
    <t>MBC-MMC (JV) Bikna Jhalokathi</t>
  </si>
  <si>
    <t>Construction of 14.0m RCC Girder Bridge on Rajapur Upazilla HQ (Adarsha Gram More) -Haldarkhali RHD via Lebubunia GC &amp; Miar Hat at ch. 1975m (ID 542842003)</t>
  </si>
  <si>
    <t>30-9-2020</t>
  </si>
  <si>
    <t>30-9-2021</t>
  </si>
  <si>
    <t>30-9-2022</t>
  </si>
  <si>
    <t>M/S Sifat Enterprise-M/S Mon Mon Construction</t>
  </si>
  <si>
    <t>Construction of 18.0m RCC Girder Bridge on Rajapur Upazilla HQ (Adarsha Gram More) -Haldarkhali RHD via Lebubunia GC &amp; Miar Hat at ch. 6065m (ID 542842003)</t>
  </si>
  <si>
    <t>30-9-2023</t>
  </si>
  <si>
    <t>MD. KAMAL HOSSAIN</t>
  </si>
  <si>
    <t>kamalptk0@gmail.com</t>
  </si>
  <si>
    <t>Construction of 13.0m RCC Girder Bridge on Mollar Hat  RHD -Sreemontokathi -N-Pingri  via Balarjore Hat GC Road. at ch. 2+612m (ID 542842004)</t>
  </si>
  <si>
    <t>M/S Badal Construction</t>
  </si>
  <si>
    <t>Construction of 18.0m RCC Girder Bridge on Mollar Hat  RHD -Sreemontokathi -N-Pingri  via Balarjore Hat GC Road. at ch. 4+203m (ID 542842004)</t>
  </si>
  <si>
    <t>Sayed Md. Sohel</t>
  </si>
  <si>
    <t>sohel80ptk@gmail.com</t>
  </si>
  <si>
    <t>Construction of 18.0m RCC Girder Bridge on Galua UP Office-Katakhali Bazar via Galua-D Islamic Mad Road at ch-15m  (ID 542843012)</t>
  </si>
  <si>
    <t>Construction of 15.0m RCC Girder Bridge on Mollar Hat  RHD -Sreemontokathi -N-Pingri  via Balarjore Hat GC Road. at ch. 1+843m (ID 542842004)</t>
  </si>
  <si>
    <t>MSC-BC(JV)</t>
  </si>
  <si>
    <t>mscbcjv@gmail.com</t>
  </si>
  <si>
    <t>Construction of 36.00m Long RCC Girder Bridge on Mollar Hat  RHD -Sreemontokathi -N-Pingri  via Balarjore Hat GC Road at ch.3+800Km (Road ID : 542842004)</t>
  </si>
  <si>
    <t>24-8-2020</t>
  </si>
  <si>
    <t>M/s. Shampa Construction , 538, East Chandkati, Jhalokathi</t>
  </si>
  <si>
    <t>mscjkt2012@gmail.com</t>
  </si>
  <si>
    <t>24-8-2021</t>
  </si>
  <si>
    <t>24-8-2022</t>
  </si>
  <si>
    <t>Construction of 13.00m Long RCC Girder Bridge on Mollar Hat  RHD -Sreemontokathi -N-Pingri  via Balarjore Hat GC Road at ch.6+815Km (Road ID : 542842004)</t>
  </si>
  <si>
    <t>BC-HB(JV)</t>
  </si>
  <si>
    <t>sbbcjv@gmail.com</t>
  </si>
  <si>
    <t>Construction of 15.00m Long RCC Girder Bridge on Mollar Hat  RHD -Sreemontokathi -N-Pingri  via Balarjore Hat GC Road at ch.7+681Km (Road ID : 542842004)</t>
  </si>
  <si>
    <t>M/S Hasi Builders, Kisnokathi, Kobirazbari Road, Jhalakathi.</t>
  </si>
  <si>
    <t>ssisohag83@gmail.com</t>
  </si>
  <si>
    <t>Construction of 14.00m Long RCC Girder Bridge on Jhalokathi Bhandaria R &amp; H Road (Gazibari B/S)-Mirer Hat via Fakir Hat. at ch.830Km (Road ID : 542844082)</t>
  </si>
  <si>
    <t>Construction of 14.00m Long RCC Girder Bridge on Natun hat to Jhalobari Madrasa via Amirul house at ch.1384Km (Road ID : 542844070)</t>
  </si>
  <si>
    <t>23-8-2020</t>
  </si>
  <si>
    <t>Construction of 12.00m Long RCC Girder Bridge on Nalchity Bazar-Matibhanga via ferry ghat road at ch.2+565km (Road ID: 542734053)</t>
  </si>
  <si>
    <t>Construction of 20.00m Long RCC Girder Bridge on Nalchity Mollarhat RHD road (Simultala Bazar) Kulkathi UP road at ch.2+035 km. (Road ID: 542733005)</t>
  </si>
  <si>
    <t>24-6-2020</t>
  </si>
  <si>
    <t>M/S Sifat Enterprise &amp; M/S Monir Enterprise (JV)</t>
  </si>
  <si>
    <t>mse.mmejv@gmail.com</t>
  </si>
  <si>
    <t>Construction of 15.00m Long RCC Girder Bridge on Tetulbaria Bazar-Bhabanipur at ch.3+580 km. (Road ID: 542734048)</t>
  </si>
  <si>
    <t>M/s Monir Enterprise,  Agobari Jhalakati Sadar Jhalakati</t>
  </si>
  <si>
    <t>moniruzzaman922@gmail.com</t>
  </si>
  <si>
    <t>Construction of 24.00m Long RCC Girder Bridge on Tetulbaria Bazar-Bhabanipur at ch.1+883 km. (Road ID: 542734048)</t>
  </si>
  <si>
    <t>Construction of 15.00m Long RCC Girder Bridge on Fulta RHD at Manpasha GC-Taltala-Bhabanipur via Nachanmohal UP Road at ch.654m. (Road ID: 542732003)</t>
  </si>
  <si>
    <t>Construction of 16.00m Long RCC Girder Bridge onBhairabpasa UP - Uttamabad Bazar at ch.1600m. (Road ID: 542733001)</t>
  </si>
  <si>
    <t>Construction of 21.0m RCC Girder Bridge over Jiyakhal Kathalia UP Office-Pachim Aura-Chanderhat -Binapani bazer at ch. 1800m (ID 542433012)</t>
  </si>
  <si>
    <t>M/S Podder Enterprise</t>
  </si>
  <si>
    <t>balarampodder68@gmail.com</t>
  </si>
  <si>
    <t>Construction of 36.0m RCC Girder Bridge on Kathalia UP Office-Pachim Aura-Chanderhat -Binapani bazer at ch. 550m (ID 542433012)</t>
  </si>
  <si>
    <t>Construction of 13.00m Long RCC Girder Bridge on Checrirampur UP office-Binapani bazar road at ch.2+250 km( Road ID : 542433004)</t>
  </si>
  <si>
    <t>M/S. Amir Engineering Corporation-M/s Santo Enterprise(JV)</t>
  </si>
  <si>
    <t>se.aecjv@gmail.com</t>
  </si>
  <si>
    <t>Construction of 48.00m Long RCC Girder Bridge on Checrirampur UP Office-Binapani bazar road at ch.3+550 km( Road ID : 542433003)</t>
  </si>
  <si>
    <t>M/S. Amir Engineering Corporation,  College Row, Barisal, Bangladesh</t>
  </si>
  <si>
    <t>23-8-2021</t>
  </si>
  <si>
    <t>23-8-2022</t>
  </si>
  <si>
    <t>msalifbd@gmail.com</t>
  </si>
  <si>
    <t>Construction of 22.00m Long RCC Girder Bridge on Kaikhali GC-Amua GC via Goserhat Road at ch.3+479 km( Road ID : 542432005)</t>
  </si>
  <si>
    <t>30-8-2021</t>
  </si>
  <si>
    <t>Construction of 22.00m Long RCC Girder Bridge on Kaikhali GC-Amua GC via Goserhat Road at ch.4+980 km( Road ID : 542432005)</t>
  </si>
  <si>
    <t>Construction of 24.00m Long RCC Girder Bridge on Kaikhali GC-Amua GC via Goserhat Road at ch.9+292 km( Road ID : 542432005)</t>
  </si>
  <si>
    <t>M/S MM Enterprise</t>
  </si>
  <si>
    <t>Construction of 30.00m Long RCC Girder Bridge on Amua UP Office -Chanderhat via Jomadderhar Road at ch.4+292 km( Road ID : 542433005)</t>
  </si>
  <si>
    <t>19-8-2020</t>
  </si>
  <si>
    <t>25-12-2021</t>
  </si>
  <si>
    <t>Construction of 15.00m Long RCC Girder Bridge on Aurabunia UP office-Munsirabad-Soyghar Madrasha-Moller hat-Binapani bazer road at ch.3+940 km( Road ID : 542433007)</t>
  </si>
  <si>
    <t>Ithuwan &amp; Sifat Jv</t>
  </si>
  <si>
    <t>ithuwanjv@gmail.com</t>
  </si>
  <si>
    <t>Construction of 30.00m Long RCC Girder Bridge on Aurabunia UP office-Munsirabad-Soyghar Madrasha-Moller hat-Binapani bazer road at ch.5+720 km( Road ID : 542433007)</t>
  </si>
  <si>
    <t>M/s. Ithuwan Builders, Md. Soyebur Morshed (Sohel) 9' Kalibari Road (Doperchak), Jhalakati.</t>
  </si>
  <si>
    <t>msithuwan@gmail.com</t>
  </si>
  <si>
    <t>Construction of 24.00m Long RCC Girder Bridge on Aurabunia UP office-Munsirabad-Soyghar Madrasha-Moller hat-Binapani bazer road at ch.6+835 km( Road ID : 542433007)</t>
  </si>
  <si>
    <t>24-9-2020</t>
  </si>
  <si>
    <t>Construction of 20.00m Long RCC Girder Bridge on Kathalia UP Office-Pachim Aura-Chanderhat -Binapani bazer road at ch.6+372 km( Road ID : 542433012)</t>
  </si>
  <si>
    <t>Construction of 22.00m Long RCC Girder Bridge on Aorabunia UP office Soulajalia UP Off via Chararhat Bazar  road at ch.10+100 km( Road ID : 542433008)</t>
  </si>
  <si>
    <t xml:space="preserve">Md. Khair Hossain </t>
  </si>
  <si>
    <t>khairhossain64@gmail.com</t>
  </si>
  <si>
    <t>Improvement of BC road from Kaliargop DC. Road-Asiar G.P. School road at Ch. 0.00-2000m Including 02 Nos 2.00mx2.00m RCC Box Culvert at Ch. 119m &amp; 1026m and 01 No. 1.220mx1.220m RCC Box Culvert at ch. 129m under Sadar Upazila District-Jhalokati. Road ID No. 542405115. Salvage Amount955686.00BDT</t>
  </si>
  <si>
    <t>BJP</t>
  </si>
  <si>
    <t>28-5-18</t>
  </si>
  <si>
    <t>M/S M. N Enterprise</t>
  </si>
  <si>
    <t>ji.raselkhan@gmail.com</t>
  </si>
  <si>
    <t>Improvement of BC road from Panchagram-Guho hat road at Ch. 0.00-1000m Including 05 Nos 1.22mx1.22m RCC Box Culvert at Ch. 129m341m 405m 856m &amp; 936m under Sadar Upazila District-Jhalokati. Road ID No. 542405108. Salvage Amount 1943281.00BDT</t>
  </si>
  <si>
    <t>M/S. Nur &amp; Sons</t>
  </si>
  <si>
    <t>msnurandsons91@gmail.com</t>
  </si>
  <si>
    <t>Improvement of BC road from Baroyzoor bridge- Pathikhalghata bazar- Pachim Dattarpa-soribunia Reg. Primary School.Start from Patialghata Bazar road at Ch. 1300-3000m Including 01 No. 1.00mx1.00m RCC Box Culvert at Ch. 2820m and 03 Nos. 2.00mx2.00m RCC Box Culvert at ch. 1445m 1810m &amp; 2270m and 01 No. 4.00mx4.00m RCC Box Culvert at ch. 2150m under Kathalia Upazila District-Jhalokati. Road ID No. 542435071.</t>
  </si>
  <si>
    <t>M/S Abir Enterprise</t>
  </si>
  <si>
    <t>abirent86@gmail.com</t>
  </si>
  <si>
    <t>Improvement of BC road from PatikhalGhata Bazar H/O Fulumi - H/O Hemyat Master road at Ch. 0.00-920m Including 01 No. 1.00mx1.00m RCC Box Culvert at Ch. 733m and 03 Nos. 2.00mx2.00m RCC Box Culvert at ch. 185m 620m &amp; 920m under Kathalia Upazila District-Jhalokati. Road ID No. 542435409.</t>
  </si>
  <si>
    <t>M/s. Shampa Construction</t>
  </si>
  <si>
    <t>Improvement of BC road from Rajapur Pilot H/S to Rajapur-Bhandaria R&amp;H via Masum Billa House road at Ch. 0.00-1000m Including 02 Nos Single Vent 3.00mx3.00m RCC Box Culvert at Ch. 05m &amp; 425m under Razapur Upazila District-Jhalokati. Road ID No. 542845040.</t>
  </si>
  <si>
    <t>19-7-19</t>
  </si>
  <si>
    <t>24-4-19</t>
  </si>
  <si>
    <t>M/S Mohiuddin Ahmed &amp; M/S Sayed Enterprise (JV)</t>
  </si>
  <si>
    <t>maseptk@gmail.com</t>
  </si>
  <si>
    <t>Improvement of BC road from Hadua Bazar-Nachanmahal UPC via Ranapasa UPC road at ch 0-750m and Ch 1750-4200m including 09Nos 1.60m x 1.60m RCC Box Culverts at Ch 50m 118m 342m 2409m 2748m 3195m 3462m 3886m 4003m and 02Nos 2.60m x 2.60m RCC Box Culvert at Ch 444m &amp; 554m and 01Nos 9.0m RCC Girder Bridge at Ch 2943m under Nalchiti Upazila District Jhalokathi. ID No 542733009. Salvage Cost Tk.3606986.00</t>
  </si>
  <si>
    <t>M/S Mohiuddin Ahmed, Azad Bhaban, Muslim Para, Patuakhali Sadar, Patuakhali.</t>
  </si>
  <si>
    <t xml:space="preserve">  mohiuddinptk@gmail.com</t>
  </si>
  <si>
    <t>24-4-20</t>
  </si>
  <si>
    <t>24-4-21</t>
  </si>
  <si>
    <t>a Improvement of BC Road from Nachanmohal UP-Takertha Bazar-Kulkathi UP Road at ch 3063-5230m Including 06Nos 1.60m x 1.60m RCC Box Culvert at ch 4700m 4822m 4860m 4940m 4420m &amp; 4994m and 01Nos 9.0m RCC Girder Bridge at ch4094m under Nolchity Upazila District Jhalokathi. ID No.542766012. Salvage Cost Tk. 2035114.00b Improvement of BC road from Potab Battala-Bhairab pasa road at ch 214-1920m including 02 Nos 1.50m x 1.50m RCC Box Culverts at ch 808m &amp; 1037m and 01 Nos 3.00m x 3.00m RCC Box Culverts at ch 1660m under Nolchity Upazila District Jhalokathi. ID No.542734035. Salvage Cost Tk.527570.00</t>
  </si>
  <si>
    <t>(a) Improvement of BC road from Simultala Bazar-Manpasa GC road at ch 2030-4200m including 08 Nos. 1.60m x 1.60m RCC Box Culverts at ch2040m 2540m 2745m 2766m 2819m 2966m 3330m &amp; 3500m and 02 Nos. 4057m OFC Box Culverts at ch 2583m &amp; 4100m under Nolchity Upazila District Jhalokathi. ID No.542733006 Salvage Cost Tk.929202.00
(b) Improvement of BC road from Nachanmahal UP-Kulkathi UP road at ch 3957-4900m Including 01 Nos. 1.60m x 1.60 RCC Box Culverts at ch 4900m under Nolchity Upazila District Jhalokathi. ID No.5427333007. Salvage Cost Tk.1531735.00              
(c) Improvement of BC road from Wilkingson Khal-Burirhat road at ch 0.00-1070m Including 01 Nos. 2.00m x 2.00m RCC Box Culverts at ch 350m under Nolchity Upazila District Jhalokathi. ID No.542734032. Salvage Cost Tk 371560.00</t>
  </si>
  <si>
    <t>Improvement of BC Road from Mirer Hat GC -Barisal Bhandaria R &amp; H Nalbunia via Gazir Hat &amp; Talukder Hat at Ch 3700m-5175m including 04 Nos 3.0mX3.0m RCC Box Culvert at Ch 4086m 4300m 4630m &amp; 4720m and 03 Nos 2.0mX2.0m RCC Box Culverts at Ch 3813m Ch 4540m &amp; 4858m and 06 Nos 1.6mX1.6m RCC Box Culvert at Ch 3924m 4050m 4220m 4377m 4811m &amp; 5170m under Rajapur Upazila Jhalokathi. ID No 542842006 Salvage Cost Tk. 447430.0</t>
  </si>
  <si>
    <t>14-11-19</t>
  </si>
  <si>
    <t>20-11-20</t>
  </si>
  <si>
    <t>Improvement of BC Road from Jhalokathi RHD-Bermohal via Himanandakathi RHD Road at Ch. 12310-15730m &amp; Ch. 20675-21925m including 04 Nos Single Vent 4X4 m RCC Box Culverts at Ch. 13806m 14516m 15725m &amp; 21678m and 02 nos 2X2 m RCC Box Culverts at Ch. 13661m &amp; 21125m and 02 Nos 1.22X1.22 m RCC Box Culverts at Ch. 14921m &amp; 21759m under Sadar Upazila District Jhalokathi ID No 542402001 Salvage Cost 7176971 Taka</t>
  </si>
  <si>
    <t>Improvement of BC road from Subidpur UP-Mollarhat UP via Soner Vita GPS &amp; Khatib Bari road at Ch.300-4284m including 01 No. 9.00m RCC Girder Bridge at ch. 3695m and 04 Nos. 1x3.00mx3.00m RCC Box Culverts at ch. 547m 1703m 2724m &amp; 3862m and 05 Nos. 1.60mx1.60m RCC Box Culverts at ch. 1500m 3955m 3983m 4142m &amp; 4256m under Nolchity Upazila Dist Jhalokathi. ID No 542733015. Salvage Cost Tk. 3294467.00 Tender ID-279296</t>
  </si>
  <si>
    <t>16-11-20</t>
  </si>
  <si>
    <t>M/S Mohiuddin Ahmed &amp; M/S Sayed Enterprise (JV),Post office road, Madho Chandkathi, Jhalakathi</t>
  </si>
  <si>
    <t>a Improvement of BC road from Siddhakati UP-Kumarkhali Bazar via Kaliarjhor Bazar road at Ch.1784-4022m under Nolchity Upazila Dist Jhalokathi. ID No 542733016. Salvage Cost Tk. 2491178.00 b Improvement of BC road from Improvement of road from Kaya H/S to East Kaya GPS Via Char Kaya GPS road at Ch.0.00-1040m including 02 Nos. 1.50mx1.50m RCC Box Culverts at ch. 220m &amp; 974m under Nolchity Upazila Dist Jhalokathi. ID No 542735066. Salvage Cost Tk. 1076754.00 Tender ID-280922</t>
  </si>
  <si>
    <t>22-10-19</t>
  </si>
  <si>
    <t>28-10-20</t>
  </si>
  <si>
    <t>22-10-20</t>
  </si>
  <si>
    <t>28-10-21</t>
  </si>
  <si>
    <t>22-10-21</t>
  </si>
  <si>
    <t>28-10-22</t>
  </si>
  <si>
    <t>a Improvement of BC road from Bhatara Kanda - Dakxin Kistakathi road at Ch.0.00-1000m including 03 Nos. 2.00mx2.00m RCC Box Culverts at ch. 90m 240m &amp; 340m and 01 No. 2.60mx2.60m RCC Box Culverts at ch. 150m under Sadar Upazila Dist Jhalokathi. ID No 542404039. Salvage Cost Tk. 573488.00 b Improvement of BC road from Bhatara Kaliander Talukder Market-Parmahol hat via Parmahol Malek Talukder Bari road at Ch.900-1600m including 03 Nos. 2.60mx2.60m RCC Box Culverts at ch. 1330m 1388m &amp; 1473m and 01 No. 1.22mx1.22m RCC Box Culverts at ch. 264m under Sadar Upazila Dist Jhalokathi. ID No 542405130. Salvage Cost Tk. 27623.00 Tender ID-282204</t>
  </si>
  <si>
    <t>Ms. Subrin Meccano,101-103 Stadium Market (1st Line), Stadium Road, Madaripur-7900, Bangladesh.</t>
  </si>
  <si>
    <t>a Improvement of BC road from Kaikhali GC-Amua GC via Goserhat road at Ch.5923-9600m including 03 Nos. 2.00mx2.00m RCC Box Culverts at ch. 7589m 8023m &amp; 8872m and 01 No. 4.00mx4.00m RCC Box Culverts at ch. 6418m under Kathalia Upazila Dist Jhalokathi. ID No 542432005. Salvage Cost Tk. 5605224.00 Tender ID-282205</t>
  </si>
  <si>
    <t>31-10-19</t>
  </si>
  <si>
    <t>30-10-20</t>
  </si>
  <si>
    <t>a Improvement of BC road from Taltola Bazer-Talgachia via Basbunia H/O Azher Master road at Ch.0.00-1000m including 01 No. 1.00mx1.00m RCC Box Culverts at ch. 235m and 01 No. 2.00mx2.00m RCC Box Culverts at ch. 495m under Kathalia Upazila Dist Jhalokathi. ID No 542434005. Salvage Cost Tk. 1394331.00 b Improvement of BC road from Uttar Charail C&amp;B-West Chitkey road at Ch.500-1000m including 01 No. 2.00mx2.00m RCC Box Culverts at ch. 575m under Kathalia Upazila Dist Jhalokathi. ID No 542434029. c Improvement of BC road from Jaykhali Nur Mohammad Dafaderer House-Purba Jaykhali GPS road at Ch.0.00-330m under Kathalia Upazila Dist Jhalokathi. ID No 542434089. Tender ID-282206</t>
  </si>
  <si>
    <t>23-10-19</t>
  </si>
  <si>
    <t>a Improvement of BC road from Rother More - Zabbar moulana Madrasha - Binapani Bazar Bridge road at Ch.0.00-1040m including 02 Nos. 2.00mx2.00m RCC Box Culverts at ch. 284m &amp; ch. 639m under Kathalia Upazila Dist Jhalokathi. ID No 542435130. b Improvement of BC road from Awrabunia Land office To Ranzon shill house - Jangalia River road at Ch.0.00-640m including 01 No. 2.00mx2.00m RCC Box Culverts at ch. 260m under Kathalia Upazila Dist Jhalokathi. ID No 542435149. Salvage Cost Tk. 447638.00 Tender ID-282207</t>
  </si>
  <si>
    <t>(a) Improvement of BC Road from Galua UP Office to Shahumiar Hat via Peer Sb. House Road at Ch 00-400m under Rajapur Upazila [ Road ID 542843009, Salvage Cost 71199.00 Taka ]
(b) Improvement of BC Road from Natun hat to Jhalobari Madrasa via Amirul house at Ch 445-1365m including 04 Nos 1.5X1.5 m RCC Box Culverts at Ch 704m 820m 930m &amp; 1275m under Rajapur Upazila [ Road ID 542844070  ]
(c) Improvement of BC Road from Nij Galua House of Hakim Doctor - Jabondaskati GPS Road at Ch 0-1015m including 03 Nos 1.0X1.0 m RCC Box Culverts at Ch 168m 505m &amp; 760m and 03 Nos 1.5X1.5 m RCC Box Culverts at Ch 343m 655m &amp; 780m under Rajapur Upazila [ Road ID 542844111 ]</t>
  </si>
  <si>
    <t>19-9-19</t>
  </si>
  <si>
    <t>25-3-20</t>
  </si>
  <si>
    <t>(a) Improvement of BC road from Checrirampur UP office-Binapani bazar road at Ch. 900-1250.00 including 02 Nos. 2.00mx2.00m RCC Box Culvert at ch. 525m &amp; 745m and 01 No. 4.00mx4.00m RCC Box Culvert at ch. 1200m under Kathalia Upazila District-Jhalokathi ( Road ID No 542433004. Salvage Materials Cost 244802 Taka)
(b) Improvement of BC road from Neamatpura Munshi Bari - Kuashar Bazer Via Mohila Madrasha road at Ch. 1000-2000.00 including 04 Nos. 1.00mx1.00m RCC Box Culvert at ch. 1124m 1530m 1765m &amp; 1905m under Kathalia Upazila District-Jhalokathi. (Road ID No 54243525)</t>
  </si>
  <si>
    <t>(a) Improvement of BC road from Aorabunia Kazibari-East Chitkey khal road at Ch. 0.00-800.00 including 01 No. 2.00mx2.00m RCC Box Culvert at ch. 452m and 01 No. 4.00mx4.00m RCC Box Culvert at ch. 17m under Kathalia Upazila District-Jhalokathi (Road ID No 542434030. Salvage Materials Cost 66446 Taka)
(b) Improvement of BC road from Monosita Collage- Moddha Talgachi GPS via Bapari bari road at Ch. 1000-1390.00 including 01 No. 2.00mx2.00m RCC Box Culvert at ch. 1165m under Kathalia Upazila District-Jhalokathi ( Road ID No 542435064 )</t>
  </si>
  <si>
    <t>30-10-19</t>
  </si>
  <si>
    <t>(a) Improvement of BC road from South Manpasha-Ashiar Gogon South Manpasha GPS-North Manpasha Mr. Kabir Munshi Bari under Benoykati Union from Ch.0.00-3582.00m including 02 Nos. 2.00mx2.00m RCC Box Culvert at ch.396m &amp; 1170m and 08 Nos. 1.22mx1.22m RCC Box culvert at ch.200m835m1312m1666m, 1886m2750m2924m &amp; 3150m under Sadar Upazila District Jhalokathi [Road ID 542404033]  (Salvage Materials Cost Tk.1627447)</t>
  </si>
  <si>
    <t>14-6-19</t>
  </si>
  <si>
    <t>Construction of 16.00m Long RCC Girder Bridge on Manpasha Sardar Bari to Col. Md. Anisur Rahman House road at Ch. 0.00m under Sadar Upazila District-Jhalokathi. ( Road ID No 542405316)</t>
  </si>
  <si>
    <t>M/S Feroj Alam, Baghri Bazar, Rajapur, Jhalakathi.</t>
  </si>
  <si>
    <t>msferoj_alam@yahoo.com</t>
  </si>
  <si>
    <t>(a) Improvement of BC Road from Saturia UP Office - Balajor Hat GC via Katipara H/S &amp; Talukdar hat Road at Ch. 00-570m under Rajapur Upazila (Road ID 542843014 Salvage Cost 41874 Taka)
(b) Improvement of BC Road from Samoby R&amp;H to Natun Hat at Ch. 1000-1490m including 2 Nos 1.0m X 1.0m RCC Box Culvert at Ch 1067m &amp; 1157m and 1 No 2.0m X 2.0m RCC Box Culvert at 1209m under Rajapur Upazila (Road ID 542845042) (c) Improvement of BC Road from Jhalokathi Bhandaria R&amp;H Road Gazibari B/S Mirer Hat via Fakir Hat Road at Ch. 2310-2880m including 4 Nos 1.0m X 1.0m RCC Box Culvert at Ch. 2370m 2430m 2578m &amp; 2781m under Rajapur Upazila Jhalokathi (Road ID 542844082 Salvage Cost 49164 Taka)</t>
  </si>
  <si>
    <t>Improvement of BC Road from Koya Pada Bari-Birnarayan road at Ch 0.00 -1600 m including 03 Nos 1.50mX1.50m RCC Box Culvert at Ch 615m 1018m &amp; 1160m and 01 No 3.00m X 3.00m RCC box Culverts at Ch 1412m under Nolcity Upazila District-Jhalokathi (Road ID-542735008)</t>
  </si>
  <si>
    <t>Improvement of BC Road from Ranapasa Union Niamoti Village Md. Khalulur Rahman Road Alomgir Master House-Tetulbaria Govt. Primary School via Tetulbaria Bazar at Ch. 00m-1600m including 01 No 2X2m RCC Box Culvert at Ch. 350m and 02 Nos 1.5X1.5m RCC Box Culvert at Ch 724m &amp; 1538m under Nalchiti Upazila District Jhalokathi Road ID 542735079 Salvage Cost 909411 Taka</t>
  </si>
  <si>
    <t>Improvement of BC Road from Kirtipasha UP Office-Panjiputhi para GC Road at Ch 3235-4230m including 03 Nos 1.60mX1.60m RCC Culvert at Ch 3650m 3805m &amp; 4075m under Sadar Upazila District Jhalokathi (Road ID 542403021 Salvage Cost 1618246 Taka)</t>
  </si>
  <si>
    <t>Md. Mizanur Alam</t>
  </si>
  <si>
    <t>mizanuralam71@gmail.com</t>
  </si>
  <si>
    <t>Improvement of BC Road from Besain Khan High School-KBR Pry.School Road at Ch 00-1635m including 10 Nos 1.60mX1.60m RCC Culvert at Ch 60m 117m 194m 324m 512m 736m 824m 892 1442m &amp; 1611m and 02 Nos 2.60mX2.60m RCC Box Culvert at Ch 448m &amp; 542m and 02 Nos 4.00mX4.00m RCC Box Culvert at Ch 0.00m &amp; 1048m under Sadar Upazila District Jhalokathi Road ID 542404063 Salvage Cost 2168759 Taka</t>
  </si>
  <si>
    <t>hossainmridha7@gmail.com</t>
  </si>
  <si>
    <t>Improvement of BC Road from Rajapur Kathalia RHD Sonali More-Lebubunia GC via Galua UP Road at Ch. 6525-7475m including 02 Nos 1.00mX1.00m RCC Box Culvert at Ch 6642m &amp; 7182m and 01 No 1.50mX1.50m RCC Box Culvert at Ch 6860m under Rajapur Upazila District Jhalokathi Road ID No542842002 Salvage Materials 867253 Taka</t>
  </si>
  <si>
    <t>M/S Subrin Meccano</t>
  </si>
  <si>
    <t>a Improvement of BC Road from Jhalokathi Bhandaria R&amp;H Road Galua Bazar Khalek Shop-Naikathi Bhandaria R&amp;H Road Afser uddin road at ch.00-1235m including 01 No 3.00mx3.00m RCC Box Culvert at ch.1235m and 05 Nos. 1.50mx1.50m RCC Box culvert at ch.132m 225m 420m 880m &amp; 1150m under Rajapur Upazila District Jhalakathi [Road ID No.542844089] (Salvage Cost Tk.1990144)</t>
  </si>
  <si>
    <t>22-6-2020</t>
  </si>
  <si>
    <t>M/S Sifat Enterprise &amp; M/S Monir Enterprise (JV),    Md. Bonday Ali Howlader, Agorbari, Jhalakathi Sadar, Jhalakathi</t>
  </si>
  <si>
    <t>Improvement of BC Road from South Less Protab North Less Protab via Anower Member Bari road at ch.00-2000m including 01 No 2.60mx2.60m RCC Box Culvert at ch.1351m and 05 Nos. 2.00mx2.00m RCC Box culvert at ch.296m 327m 1235m 1408m &amp; 1730m under Sadar Upazila District Jhalakathi [Road ID No.542404074] (Salvage Cost Tk.459337 Taka)</t>
  </si>
  <si>
    <t>22-6-20</t>
  </si>
  <si>
    <t>22-6-21</t>
  </si>
  <si>
    <t>29-6-22</t>
  </si>
  <si>
    <t>22-6-22</t>
  </si>
  <si>
    <t>29-6-23</t>
  </si>
  <si>
    <t>Improvement of BC Road from Kanchabalia H.School-Godighata Rd. road at ch.00-1475m including 01 No 2.60mx2.60m RCC Box Culvert at ch.240m and 04 Nos. 2.00mx2.00m RCC Box culvert at ch.172m 446m 630m &amp; 763m under Sadar Upazila District Jhalakathi [Road ID No.542405103] (Salvage Cost Tk.2296672.00 Taka)</t>
  </si>
  <si>
    <t>Improvement of BC Road from Diakul Kheyaghat-Chandpur Bhabanipur kheyaghat road at ch.00-1310m including 02 No 2.00mx2.00m RCC Box Culvert at ch.570m,690m and 04 Nos. 1.60mx1.60m RCC Box culvert at ch.150m 420m 1065m &amp; 1200m under Sadar Upazila District Jhalakathi [Road ID No.542404016] (Salvage Cost Tk.1670882.00 Taka)</t>
  </si>
  <si>
    <t>31-5-20</t>
  </si>
  <si>
    <t>26-4-21</t>
  </si>
  <si>
    <t>Construction of 22m Bridge on Hobirkati Das bari-Haripasha GPS Road at Ch.876m under Sadar Upazila District Jhalakathi [Road ID No.542405040]</t>
  </si>
  <si>
    <t>M/S ZR Enterprise</t>
  </si>
  <si>
    <t>zrenterprise75@gmail.com</t>
  </si>
  <si>
    <t xml:space="preserve">Improvement of BC Road from Bankura Yousuf Miah Bari Bridge-Ostakhan via Protabpur Pry.School road at ch.00-1000m including 02 No 6.00m RCC Girder Bridge  at ch.00m,846m and 02 Nos. 1.60mx1.60m RCC Box culvert at ch.150m  &amp; 350m under Sadar Upazila District Jhalakathi [Road ID No.542404088] </t>
  </si>
  <si>
    <t>20-5-20</t>
  </si>
  <si>
    <t>26-5-21</t>
  </si>
  <si>
    <t>M/s. Santo Enterprise-M/s. Khondaker Business(JV)</t>
  </si>
  <si>
    <t>Improvement of BC Road from Nabogram Bazar-Nabogram Napitkhali road at ch.00-1000m including 02 No 6.00m RCC Girder Bridge  at ch.171m,307m and 04 Nos. 2.00mx2.00m RCC Box culvert at ch.98m,525m,625m,&amp;890m under Sadar Upazila District Jhalakathi [Road ID No.542405128] (Salvage Cost Tk.691478.00 Taka)</t>
  </si>
  <si>
    <t>31-8-20</t>
  </si>
  <si>
    <t>31-8-21</t>
  </si>
  <si>
    <t>31-8-22</t>
  </si>
  <si>
    <t>MME-MJE(JV)  Md. Hafiz Al-Mahamud, 501, Midle Chandkathi, Jhalokathi</t>
  </si>
  <si>
    <t>Improvement of BC Road from Baukati bazar- Betra Kheya Ghat via Nabagram UP road at ch.00- 914m including 02 No 6.00m RCC Girder Bridge  at ch.350m,345m and 05 Nos. 2.00mx2.00m RCC Box culvert at ch.195m,395m,620m,765m &amp; 900m under Sadar Upazila District Jhalakathi [Road ID No.542404176] (Salvage Cost Tk.691478.00 Taka)</t>
  </si>
  <si>
    <t>Improvement of BC Road from Boalia Bazar Att. Chowddoburia foot Bridge to Chowddoburia Baily Bridge via Chowddoburia Mia Bari Road at Ch. 00m- 2000m including 01 No 4.57m OFC  at Ch. 465m, 2Nos 1.50m X 1.50m RCC Box Culvert at Ch.891m &amp; 1050m  and 01 Nos 2.00X2.00m RCC Box Culvert at Ch 1161m under Nalchiti Upazila District Jhalokathi Road ID 5427350   Salvage Cost 2207222.00 Taka</t>
  </si>
  <si>
    <t>Jhenaidah</t>
  </si>
  <si>
    <r>
      <t xml:space="preserve">M/S.Mollik Enterprise Vati Bazar, Shailkupa, Jhenaidah                                       </t>
    </r>
    <r>
      <rPr>
        <b/>
        <sz val="8"/>
        <rFont val="Calibri"/>
        <family val="2"/>
        <scheme val="minor"/>
      </rPr>
      <t>01736-285629</t>
    </r>
  </si>
  <si>
    <t xml:space="preserve">manirulislam4209@gmail.com  </t>
  </si>
  <si>
    <t>Construction of Muktijoddho Memorials for conservetion of Muktijoddho Historical Place at Garagonj Bridge Borodah Bridge Under sailkupa Upazila Dist. Jhenaida</t>
  </si>
  <si>
    <t>30/6/20</t>
  </si>
  <si>
    <t>M/S.Mollik Enterprise Vati Bazar, Shailkupa, Jhenaidah                                       01736-285629</t>
  </si>
  <si>
    <t>Improvement of Mandarbaria - Barirgachi Can center Rd Ch.00m - 750m by BC.Road ID 244334082 &amp; 2 Nos U-Drain at ch.10m &amp; 467m Under Kaligonj Upazila District. Jhenaidah.</t>
  </si>
  <si>
    <t>JRRIDP</t>
  </si>
  <si>
    <r>
      <t xml:space="preserve">244803012- Improvement of Nittynandapur UP Office - Gangutia GC by BC at Ch. 5465-7000m Salvage Tk.2,76,498 </t>
    </r>
    <r>
      <rPr>
        <b/>
        <sz val="8"/>
        <rFont val="Calibri"/>
        <family val="2"/>
        <scheme val="minor"/>
      </rPr>
      <t>under Shailkupa Upazila.</t>
    </r>
  </si>
  <si>
    <t>15/12/19</t>
  </si>
  <si>
    <t>27/10/20</t>
  </si>
  <si>
    <r>
      <t xml:space="preserve">M/S Molla Enterprise, Sailkupa, Jhenaidah                 </t>
    </r>
    <r>
      <rPr>
        <b/>
        <sz val="8"/>
        <rFont val="Calibri"/>
        <family val="2"/>
        <scheme val="minor"/>
      </rPr>
      <t xml:space="preserve">01713-928238 </t>
    </r>
  </si>
  <si>
    <t xml:space="preserve">Mollaenterprisejnd@gmail.com </t>
  </si>
  <si>
    <t>Construction of Muktijuddah Complex Bhabon Under Harinakunda Upazila</t>
  </si>
  <si>
    <t>UMC</t>
  </si>
  <si>
    <t>M/S Molla Enterprise, Sailkupa, Jhenaidah                  01713-928238</t>
  </si>
  <si>
    <t xml:space="preserve">(A) Bishnadia - Damukdia Simanta Bazar Rd ( Ch.00m - 500m ) Road ID : 244805016, (B ) East Damukdia - Bisnadia Rd.( Ch.00 m - 500m ) by BC. Road ID : 244805018. Salvage Tk. 400558.00 ( C ) Ratnat River ghat - Ratnat D-4 Canel Rd ( Ch.00m - 540m &amp; Ch.1290m - 1735m) by BC. Road ID : 244805068 &amp; 5 Nos UPVC pipe culvert at ch.175m,270m,330m,390m &amp;1550m. Salvage Tk. 354252.00 (D) Khalfolia bridge - Piragati Pucca road.( Ch. 00m - 1000m ) by BC. Road ID : 244805231, Under Shailkupa, </t>
  </si>
  <si>
    <t>13/02/2020</t>
  </si>
  <si>
    <t>20/08/2021</t>
  </si>
  <si>
    <r>
      <t xml:space="preserve">M/S Molla Enterprise, Sailkupa, Jhenaidah                       </t>
    </r>
    <r>
      <rPr>
        <b/>
        <sz val="8"/>
        <rFont val="Calibri"/>
        <family val="2"/>
        <scheme val="minor"/>
      </rPr>
      <t xml:space="preserve">01713-928238 </t>
    </r>
  </si>
  <si>
    <t>(A) Motneza pucca Rd.- Siddi Pry. School Rd. Ch.1175m - 2025m by BC. Road ID 244805046 &amp; 1 No (206m*206m) single vent RCC culvert at ch.1775m,1 No cross drain at ch.1510m,1No UPVC pipe culvert at ch.1345m.  Salvage Tk. 148676.00 (B) Motneja - Dhuliapara Road Ch.00m - 1550m by BC. Road ID 244805149 &amp; 1 No cross darin at ch.820m. Salvage Tk. 182985.00 (C) Kashinathpur Gram Paschimpara - Gobindopur Road Ch.00m - 500m by BC. Road ID 244805299 &amp; construction of cross drain(0.75m*0.75m*8.0m) at ch.135m.  (D) Ashurhat bazar - Bakri Pucca road. Ch. 00m - 2000m by BC. Road ID 244804124 &amp; 2 Nos UPVC pipe culvert at ch.350m &amp; 1100m,2Nos cross drain at ch300m &amp; 560m &amp;1 No.(2m*3.6m*3m)RCC Box culvert at ch.1790m,Under Shailkupa Upazila Jhenaidah. Salvage Tk. 853831.00</t>
  </si>
  <si>
    <r>
      <t xml:space="preserve">M/S Molla Enterprise, Sailkupa, Jhenaidah               </t>
    </r>
    <r>
      <rPr>
        <b/>
        <sz val="8"/>
        <rFont val="Calibri"/>
        <family val="2"/>
        <scheme val="minor"/>
      </rPr>
      <t>01713-928238</t>
    </r>
  </si>
  <si>
    <t>Improvement of Dogashi up office - kushabaria hat Rd Ch. 3500- 5960 m by BC.Road ID 244193021 . Under sadar Upazila District. Jhenaidah.Salvage Tk.2432951.00</t>
  </si>
  <si>
    <t>24/08/2020</t>
  </si>
  <si>
    <t>29/08/2021</t>
  </si>
  <si>
    <r>
      <t xml:space="preserve">M/S Molla Enterprise, Sailkupa, Jhenaidah      </t>
    </r>
    <r>
      <rPr>
        <b/>
        <sz val="8"/>
        <rFont val="Calibri"/>
        <family val="2"/>
        <scheme val="minor"/>
      </rPr>
      <t>01713-928238</t>
    </r>
  </si>
  <si>
    <t>1. Improvement of Damugdia Gov. Primary school - Shimanta Bazar Road Ch. 00 - 500 m by BC.Road ID 244804089 . Under Shailkupa Upazila District. Jhenaidah.2. Improvement of Khondokbaria- Bakhorba Road Ch. 1500 - 2000 m by BC.Road ID 244805050 . Under Shailkupa Upazila District. Jhenaidah. 3. Improvement of Nadpara Primary school to vatbaria Adur sattar via Vadbaria Primari School road Ch. 00 - 1000 m by BC.Road ID 244805197 . Under Shailkupa Upazila District. Jhenaidah. 4. Improvement of Baroipara R &amp; H Monnu Sheikh house to new Eidgah Usub Sheik house road Ch. 00 - 700 m by BC.Road ID 244805294 . Under Shailkupa Upazila District. Jhenaidah Salvage Tk. 605209.00.</t>
  </si>
  <si>
    <t>23/08/2021</t>
  </si>
  <si>
    <t>M/S Molla Enterprise, Sailkupa, Jhenaidah       01713-928238</t>
  </si>
  <si>
    <t xml:space="preserve">Talsar GC - Sabdarpur GC via Kamarkundu Mamunsia. road By BC Ch.2596m 6266m &amp; Construction of 04 Nos 625mm x 600mm U-Type Culvert at Ch.3730m3995m5270m &amp; 5790m Kotchandpur Salvage Tk. 182693.00 </t>
  </si>
  <si>
    <t>16/07/2017</t>
  </si>
  <si>
    <t>28/06/2018</t>
  </si>
  <si>
    <r>
      <t xml:space="preserve">M/S Molla Enterprise, Sailkupa, Jhenaidah             </t>
    </r>
    <r>
      <rPr>
        <b/>
        <sz val="8"/>
        <rFont val="Calibri"/>
        <family val="2"/>
        <scheme val="minor"/>
      </rPr>
      <t>01713-928238</t>
    </r>
  </si>
  <si>
    <t xml:space="preserve"> Improvement of Nittynandapur UP Office - Gangutia GC Road. Ch.00m - 1367m, Salvage Tk. 3269731.00 under Shailkupa Upazila.</t>
  </si>
  <si>
    <t>Sailkupa GC - Langolbandh GC via Shaduhati Bazar</t>
  </si>
  <si>
    <t>22/12/20</t>
  </si>
  <si>
    <t>22/03/21</t>
  </si>
  <si>
    <r>
      <t xml:space="preserve">M/S Shohor Enterprise, Votiergoti Jhenaidah                    </t>
    </r>
    <r>
      <rPr>
        <b/>
        <sz val="8"/>
        <rFont val="Calibri"/>
        <family val="2"/>
        <scheme val="minor"/>
      </rPr>
      <t>01711-395261</t>
    </r>
  </si>
  <si>
    <t>shohorenterprise@gmial.com</t>
  </si>
  <si>
    <t>Bishaykhali GC - Nagarbathan Bazar R&amp;H Road via Defolbaria Rd ( Ch. 725m - 1175m &amp; 2116m - 3995m &amp; 6589m - 6939m ) By BC. Road ID : 244192007 &amp; construction of 6 Nos U-Type Drain on the same road,Under Sadar upazila, Salvage Tk. 5457769.00</t>
  </si>
  <si>
    <r>
      <t xml:space="preserve">M/S Shohor Enterprise, Votiergoti Jhenaidah                     </t>
    </r>
    <r>
      <rPr>
        <b/>
        <sz val="8"/>
        <rFont val="Calibri"/>
        <family val="2"/>
        <scheme val="minor"/>
      </rPr>
      <t>01711-395261</t>
    </r>
  </si>
  <si>
    <t>(A) Madabpur Pry. School - Bishnadia Rd. Ch.00m - 500m by BC. Road ID 244805015. (B) Purba Damukdia Lokkhipur - East Damukdia Kheyaghat Rd Ch.00m - 800m by BC. Road ID 244805017 (C) Paramanandapur - Hudamailmari Rd Ch.2500m - 3500m by BC. Road ID 244805043  (D) Kumridah - Malay Nagar Rd Ch. 1200m - 2000m by BC. Road ID 244805076.Under Shailkupa Upazila.</t>
  </si>
  <si>
    <t>22/3/20</t>
  </si>
  <si>
    <t>27/9/21</t>
  </si>
  <si>
    <r>
      <t xml:space="preserve">M/S Shohor Enterprise, Votiergoti Jhenaidah               </t>
    </r>
    <r>
      <rPr>
        <b/>
        <sz val="8"/>
        <rFont val="Calibri"/>
        <family val="2"/>
        <scheme val="minor"/>
      </rPr>
      <t>01711-395261</t>
    </r>
  </si>
  <si>
    <t xml:space="preserve">(A) Mongolpota - Barpha Rd. Ch.1405m - 2625m by BC. Road ID 244334019 &amp; 2 Nos U-Drain(size:600mm*625mm) at ch 1783m &amp; 2221m. Salvage Tk. 16486.00 (B) Maliat - Panthadanga RHD via Raripaa Rd Ch.2300m - 2850m by BC. Road ID 244334047 &amp; 2 Nos U-Drain(size:600mm*625mm)at ch.2540m &amp; 2685m. Salvage Tk. 421234.00 (C) Zamtola R&amp;H to Chittra River via Andolpoita Bazar Rd. Ch.500m - 1250m by BC. Road ID 244334079 &amp; 1 Nos U-Drain (size:600mm*625mm) at ch.700m  (D) Khamar mundia Uttar para Mosque - Ambagan Rd. Ch. 00m - 775m by BC. Road ID 244335098 &amp;1 Nos U-Drain(size:600mm*625mm)at ch.140m- Under Kaligonj Upazila Jhenaidah.  </t>
  </si>
  <si>
    <t>16/02/20</t>
  </si>
  <si>
    <t>23/08/21</t>
  </si>
  <si>
    <r>
      <t xml:space="preserve">M/S Shohor Enterprise, Votiergoti Jhenaidah                   </t>
    </r>
    <r>
      <rPr>
        <b/>
        <sz val="8"/>
        <rFont val="Calibri"/>
        <family val="2"/>
        <scheme val="minor"/>
      </rPr>
      <t>01711-395261</t>
    </r>
  </si>
  <si>
    <t xml:space="preserve">1.Improvement of Ekashipara - Garaputa via Talshar Rd Ch. 1185 - 1565 m by BC. Road ID 244714022 .under Moheshpur upazila District. jhenaidah. Salvage Tk.704787.00 .. 2.Improvement of Bauli- Kallah Road Ch. 00 - 1000 m by BC. Road ID 244715015 .under Moheshpur upazila District. jhenaidah. 3.Improvement of Jinnanagar - Polianpur Road Ch. 1290 - 2038 m &amp; Ch. 2118-2200 by BC. Road ID 244715020 .under Moheshpur upazila District. jhenaidah. Salvage Tk.2229574.00 </t>
  </si>
  <si>
    <t>12/01/22022</t>
  </si>
  <si>
    <r>
      <t xml:space="preserve">Nishit Bosu Kanchannagor, Jhenaidah                                          </t>
    </r>
    <r>
      <rPr>
        <b/>
        <sz val="8"/>
        <rFont val="Calibri"/>
        <family val="2"/>
        <scheme val="minor"/>
      </rPr>
      <t>01711-930628</t>
    </r>
  </si>
  <si>
    <t>nishitbosu@gmial.com</t>
  </si>
  <si>
    <t>IPCP/JHEN/KALIG/C/19-20/3.01</t>
  </si>
  <si>
    <t>27/12/20</t>
  </si>
  <si>
    <t>Nishit Bosu Kanchannagor, Jhenaidah                                            01711-930628</t>
  </si>
  <si>
    <t>(A)Improvement of Mandertola Bazar - Motilalpur Road Ch.2850m - 3710m by BC. 625mm*600mm) 2 nos U-Type culvert on the same roadUnder Moheshpur upazila Dist.Jhenaidah.Salvage-5717915.00 (B)Improvement of  Rakhalvoga Govt. pry school - Purandrapur Dattorber via Chandpur Road Ch. 00m -1000m by BC. Road ID 244715320 &amp; (625mm*600mm) 1 nos U-Type culvert on the same road, Under Moheshpur upazilaDist.Jhenaidah. (C)Improvement of  Sasta Bazar - Uzzalpur Road Ch. 00m - 450m by BC.Road ID 244714018  Under Moheshpur upazilaDist.Jhenaidah. (D)Improvement of  Kuripole - Surjadia Road. Ch. 00m - 1000m by BC .Road ID 244715164 &amp; (625mm*600mm)5 nos U-Type culvert on the same road,Under Moheshpur upazilaDist.Jhenaidah. (E)Improvement of  Pantapara Village Road. Ch. 00m - 1000m by BC .Road ID 244715040  Under Moheshpur upazilaDist.Jhenaidah.  (F)Improvement of  Purandarpur Ambagan - Faridpara Road. Ch.1000m - 1600m by BC.Road ID 244715204 &amp; (625mm*600mm)3 nos U-Type culvert on the same road,Under Moheshpur upazilaDist.Jhenaidah. .(G)Improvement of  Camppara - Faridpurpara road via Vhatamtala road Ch.00m - 500m by BC.Road ID 244715143. Under Moheshpur upazilaDist.Jhenaidah. Salvage-5717915.00</t>
  </si>
  <si>
    <t>14/7/19</t>
  </si>
  <si>
    <t>14/7/20</t>
  </si>
  <si>
    <t>Nishit Bosu, Kanchannagor, Jhenaidah                                           01711-930628</t>
  </si>
  <si>
    <t xml:space="preserve">Moheshpur - Bagadanga Road </t>
  </si>
  <si>
    <t>Nishit Bosu Kanchannagor, Jhenaidah                                                 01711-930628</t>
  </si>
  <si>
    <t>(A)Improvement of i. Chandpur R&amp;H to chandpur fozlu mondol house Road Ch. 00m 700m by BC. Road ID 244145171 &amp; (const.1 no U-Drain at ch.69m) Under Harinakunda upazila. Salvage Tk. 4395454.00 (B)Improvement of  ii.Chandpur to Chaklapara bazar Road Ch. 1930m - 2580m by BC. Road ID 244144029 Under Harinakunda upazila. (C)Improvement of iii. Chandpur Bazar Bashudebpur more - Chalklapara Road Ch. 00m 1000m by BC. Road ID 244145098 Road  Under Harinakunda upazila. (D)Improvement of iv. Shakaridah Bazar - Roghunathpur Road Ch. 1800m - 2800m by BC.Road ID 244144027 &amp;(const.1No U-Drain at ch.1814m) Under Harinakunda upazila.</t>
  </si>
  <si>
    <r>
      <t xml:space="preserve">Md.Mizanur Rahman Bhutiargati Jhenaidah                                                 </t>
    </r>
    <r>
      <rPr>
        <b/>
        <sz val="8"/>
        <rFont val="Calibri"/>
        <family val="2"/>
        <scheme val="minor"/>
      </rPr>
      <t>01720-687337</t>
    </r>
  </si>
  <si>
    <t>(A)Improvement of A Muktarampur - Jitor Rd Ch.00 - 1000m by BC. Road ID 244194062 Unser Sadar Upazila Distric. Jhenaidah.(B)Improvement of B Nrisinmapur R&amp;H Road - Jattrapur Ch. 00 - 1740m by BC. Road ID 244194046 Unser Sadar Upazila Distric. Jhenaidah.(C)Improvement of C Naldanga UP H/Q - Salavora bazar Sadar Part Ch. 2000 - 2660m by BC. Road ID 244194088 Unser Sadar Upazila Distric. Jhenaidah. (D)Improvement of D Vitshor Bazar - Kondoikhali Bridge Rd Ch. 00 - 1000m by BC Road ID 244195305. Unser Sadar Upazila Distric. Jhenaidah.</t>
  </si>
  <si>
    <t>22/10/19</t>
  </si>
  <si>
    <t>27/04/21</t>
  </si>
  <si>
    <r>
      <t xml:space="preserve">Md.Mizanur Rahman Bhutiargati Jhenaidah                                                </t>
    </r>
    <r>
      <rPr>
        <b/>
        <sz val="8"/>
        <rFont val="Calibri"/>
        <family val="2"/>
        <scheme val="minor"/>
      </rPr>
      <t>01720-687337</t>
    </r>
  </si>
  <si>
    <t xml:space="preserve">(A)Improvement of A Goyeshpur UZR road - Baribathan via shop of Dulal under Paglakanai UP Rd Ch.00 - 750m by BC. Road ID 244195207 Under Sadar Upazila Distric. Jhenaidah Salvage Tk. 640780.00 (B)Improvement of B Korapara Jhenidah Kotchandpur road Mizan shop - Korapara Billal shop road Ch. 00m - 325m by BC Road ID 244195372 Under Sadar Upazila Distric. Jhenaidah Salvage Tk. 87653.00 (D)Improvement of C Bhorupara Pri.School to Paglakanai Dholsumuddra road Ch. 00 - 1484m by BC. Road ID 244195155 &amp;   Under Sadar Upazila Distric. Jhenaidah (E)Improvement of D Khajura pucca road - Mokimpur Road Ch. 00 - 1500m by BC. Road ID 244195045. &amp; 4 Nos PVC pipe ch,7m,470m,645m,&amp;1083m &amp; 2 Nos U-Type Drain on the same road at ch.175m,539m,Under Sadar Upazila Distric. Jhenaidah </t>
  </si>
  <si>
    <t>Md.Mizanur Rahman Bhutiargati Jhenaidah 01720-687337</t>
  </si>
  <si>
    <t>Improvement of Shamkur UP. Office - Talshar via Dakatia Rd Ch. 00 - 1190m &amp; Ch. 2750 - 3540 m by BC. Road ID 244713005 &amp; 2 Nos U-Type Culvert.size (625*600)mm at shamkur UP office-Talsar via Dakatia road at ch.900m &amp; 1100m under Moheshpur upazila District. jhenaidah.Salvage Tk.4285513.00 . .</t>
  </si>
  <si>
    <t xml:space="preserve">1. a . Improvement of Furshundi up office - Dahanjoypur Bazar Rd Ch .00-1800m by BC.Road ID 244193013 &amp; 1 Nos PVC pipe ,Under sadar Upazila District. Jhenaidah .b. Improvement of Furshundi up office - Tikari Bazar Rd Ch .6090-6750m by BC.Road ID 244193022 . Under sadar Upazila District. Jhenaidah.
</t>
  </si>
  <si>
    <t>Improvement of Hatfazilpur GC Harishankarpur - Dogachi Road via kala - Putia R &amp; H Rd Ch .1000 -1225 m &amp; Ch. 2068 - 4825 m by BC.Road ID 244192010 . Under sadar Upazila District. Jhenaidah.Total Salvage Tk.3271094.00</t>
  </si>
  <si>
    <t>Construction of Two 2 storied Rural Market Building with 04 storied Foundation in Sakaridaho Bazar Under Harinakunda Upazilla Dist Jhenaidah .</t>
  </si>
  <si>
    <t>23/06/20</t>
  </si>
  <si>
    <t>28/06/2021</t>
  </si>
  <si>
    <t>seljabmrjv@gmail.com</t>
  </si>
  <si>
    <t>1.Improvement of Kotchandpur GC - Chowgacha GC road at Ch.000km-4700km Upazila Kotchadpur. Dist Jhenaidah. Road ID 244422003. 2.Improvement of Moheshpur - Baghadanga road ch. 12685-24940 m. Under - Moheshpur Upazila Dist. Jhenidah. Road ID 244712007. 3.Improvement of Moheshpur Upazila H/Q-Hashadha GC Moheshpur Portion road at Ch00-5230m under Moheshpur Upazila Dist. Jhenidah Road ID 244712003. 4.Improvement of Natima UP office Uzzalpur-Bhabnagar Bazar via shamkur UP office at ch.9000-14900 m . under Moheshpur Upazila Dist. Jhenidah Road ID 244713001. 5.Improvement work of Basbaria UP Office-Vasanpota bazar via Sreepur road at Ch.00-3800m under Moheshpur Upazila Dist. Jhenidah Road ID 244713010.  6.Improvement of SBK UP Office Khalishpur-Keshchandrapur via Parandarpur Bazer at Ch.1300-5900m under Moheshpur Upazila Dist. Jhenidah Road ID 244713015. 7.Improvement of Kaligonj H/Q - Kola GC Road at ch .000-9300m Under Kaligonj Upazila Dist Jhenidah. Road ID 244332008. 8.Improvement of Baro Bazar GC-Hakimpur GC Road at ch.4810m-11440 m. Kaligonj Upazila Dist Jhenidah Road ID 244332001. 9.Improvement of Naldanga UP HQ - Tetultala Bazar Road at Ch 0000 - 6150 km. Jhenaidah Sadar Jhenaidah. Road ID 244193038. 10.Improvement of Harinakunda HQ to Jhaudia GC Harinakunda portion at ch. 11600m-16600m. Effective Length- 4400.00 m Upazila- Harinakunda Dist. Jhenaidah Road ID 244142005 Total Cost of Salvage Materials Tk. 42219137.00</t>
  </si>
  <si>
    <t>19/10/21</t>
  </si>
  <si>
    <t xml:space="preserve">Shamim Enterprise(Pvt.) Ltd.                                      
4.K.B. Ismail road. Mynensingh.                                   091-62134                                                                   </t>
  </si>
  <si>
    <t>Shamimenterprise.pvt.ltd@gmail.com</t>
  </si>
  <si>
    <t xml:space="preserve"> M/s Jakaullah &amp; Brothers,  Jibon Nagor, Chuadanga.    01712-868380
                                              </t>
  </si>
  <si>
    <r>
      <t xml:space="preserve">Md.Mizanur Rahman Bhutiargati Jhenaidah                  </t>
    </r>
    <r>
      <rPr>
        <b/>
        <sz val="8"/>
        <rFont val="Calibri"/>
        <family val="2"/>
        <scheme val="minor"/>
      </rPr>
      <t>01720-687337</t>
    </r>
  </si>
  <si>
    <t>Thaerhuda Up Office-Joradah Kalitola Bazar Road (Ch:500-2300m &amp; 3050-4150m) under Harinakundu Upazila.</t>
  </si>
  <si>
    <t>27/06/2017</t>
  </si>
  <si>
    <t>unikebuilders@gmial.com</t>
  </si>
  <si>
    <t>244145010- Improvement of Daribinni higschool-radhanagor CARE bridge road. Ch:1400-2300 .Salvage tk.3,37.745 under Harinakundu Upazila</t>
  </si>
  <si>
    <t>18/12/19</t>
  </si>
  <si>
    <t>20/12/20</t>
  </si>
  <si>
    <r>
      <t>Kazi Mahabubur Rahman,                        Kabi Sukanto Sarak, Jhenaidah</t>
    </r>
    <r>
      <rPr>
        <b/>
        <sz val="8"/>
        <rFont val="Calibri"/>
        <family val="2"/>
        <scheme val="minor"/>
      </rPr>
      <t xml:space="preserve"> 01711-154577</t>
    </r>
  </si>
  <si>
    <t>kazimahabuburahmanjnd@gmail.com</t>
  </si>
  <si>
    <t>(A)Improvement of i. Hagirpara - Nabaganga River Road Ch. 00m - 500m by BC. Road ID 244145006. Under Harinakunda upazila dist.Jhenaidah. (B)Improvement of  ii. Pakhimara bazar - northpara Mofazel house Road Ch. 1000m - 2000m by BC. Road ID 244145055&amp;1 no U-Drain at ch.1200m,  Under Harinakunda upazila dist.Jhenaidah. (C)Improvement of  iii. Bhaina Miabary-Baganchara ghat Road Ch. 00m -1000m by BC. Road ID 244145057 &amp; 2Nos U-Drain at ch.(60m &amp; 110m) Under Harinakunda upazila dist.Jhenaidah. (D)Improvement of iv. Ramnagar Bottola to Kholishakundu Eidgha Rood Ch. 750m - 1550m by BC. Road ID 244144033. Under Harinakunda upazila dist.Jhenaidah.</t>
  </si>
  <si>
    <t>27/7/19</t>
  </si>
  <si>
    <t>27/7/20</t>
  </si>
  <si>
    <t>(A)Improvement of A Zogonnathpur Paikpara Dorgatola UZR to Kasima Bridge Road. Ch.00 - 1090m by BC. Road ID 244334081&amp; 3 Nos (size:600mm*625mm) U-Drain at ch.277m,647m &amp; 880m Under Kaligonj Upazila Distric. Jhenaidah. Salvage Tk. 403868.51 (B)Improvement of B Kaligong - Narkalbaria Road to Kamarbari Bot - Tola Via Shiddarsari Bari Rd. Ch. 00 - 750m by BC. Road ID 244334091 &amp; 1 Nos(size:600mm*-625mm) U-Drain at ch.600m, Under Kaligonj Upazila Distric. Jhenaidah. Salvage Tk. 1322161.01 (C)Improvement of C Moshehati Bridge - Mandartala R&amp;H road. Ch.1050 -1830m by BC. Road ID 244335105 &amp; 4 Nos 300mm dia UPVC pipe at ch.1060m,1110m,1205m &amp; 1360m, Under Kaligonj Upazila Distric. Jhenaidah. Salvage Tk. 284728.37</t>
  </si>
  <si>
    <t xml:space="preserve">Improvement of Jamal UP -Blorampur Bazar Rd Ch . 500-4330 m by BCRoad ID 244333008 &amp; 9 nos U-Drain at ch.820m,1082m,1580m,2160m,2570m,2835m,3527m,3680m&amp; 4180m Under Kaligonj Upazila District. Jhenaidah.Salvage Tk. 9289920.00 </t>
  </si>
  <si>
    <r>
      <t xml:space="preserve">M/s Kazi Mahabubur Rahaman  Kobi Sukanto Sarak Jhenaidah                    </t>
    </r>
    <r>
      <rPr>
        <b/>
        <sz val="8"/>
        <rFont val="Calibri"/>
        <family val="2"/>
        <scheme val="minor"/>
      </rPr>
      <t>01711-154577</t>
    </r>
  </si>
  <si>
    <t xml:space="preserve">Buzrukmundia R&amp;H- Monoharpur Dighar bilb via Agmundia Train Line Road </t>
  </si>
  <si>
    <t>21/06/20</t>
  </si>
  <si>
    <t>13/10/20</t>
  </si>
  <si>
    <t>M/S  Khandakar Shaid Ahmed-Somoy Enterprise(JV)                           02-8392391</t>
  </si>
  <si>
    <t>ksasejv2019@gmail.com</t>
  </si>
  <si>
    <t>(A) Tilla Bazar Pacca Rd. to Monoharpur Dighirpar Via Pukuria Amin Masters House. Road Ch.00 - 750m by BC. Road ID 244335194 Salvage Tk. 143451.00 (B) Bethuli Jamtola Trimohoni - Nutun Bazar Trimohoni. Rd Ch.00 - 750m .by BC. Road ID 244335078. (C) Sunderpur Bazar to Chandber Mor Baliadanga - Kalukhali UNR Road Ch.1000 - 2082m by BC. Road ID 244335179. Under Kaligonj upazila Dist. Jhenaidah. Salvage Tk. 70155.00</t>
  </si>
  <si>
    <t>15-12-19</t>
  </si>
  <si>
    <t xml:space="preserve">M/S  Khandakar Shahin Ahmed                                        Akram tower(4th floor), 504,199 Shahid Sayed Nazrul Islam Sauroni,  Bijoynagar, Dhaka-1000        0631-61472     </t>
  </si>
  <si>
    <t xml:space="preserve">M/S Somoy Enterprise             Md. Sydul Karim Mintu             B.B Sarak, Jhenaidah.              01733-547810                      </t>
  </si>
  <si>
    <t>shomoyenterprise@gmail.com</t>
  </si>
  <si>
    <t>M/S  Khandakar Shaid Ahmed-Somoy Enterprise(JV)                                       02-8392391</t>
  </si>
  <si>
    <t>(A) Panti bazar - Garagonj bridge Rd ( Ch.2285 - 4000m ) by BC. . Road ID : 244804042, Salvage Tk. 60155.00 (B) Katlagari GC - Natpara Bazar Rd ( Ch. 1800 - 2935m) by BC. Road ID : 244804056, Salvage Tk. 2691291.00 (C) Lakhandia to Garagonj Road. ( Ch. 1200 - 1930m ) by BC. Road ID : 244804066. (D) Ramchondrapur H/O Cherag Ali - Mandaripara road ( Ch.00 - 730m ). by BC. Road ID : 244804067 Under Shailkupa Upazila, Dist. Jhenaidah. Salvage Tk. 1656270.00</t>
  </si>
  <si>
    <t>28/04/21</t>
  </si>
  <si>
    <t>M/S  Khandakar Shaid Ahmed-Somoy Enterprise(JV)                                        02-8392391</t>
  </si>
  <si>
    <t xml:space="preserve">(A)Improvement of A Bardah Bridge R&amp;H - Kanapukuria Road Ch.2000m - 2750m by BC. Road ID 244804003  (B) Dignagar U.P. Office - Aguniapara Bazar via Ratanpur Road Ch. 500m - 1760m by BC. Road ID 244804005 (C) Aguniapara Bazar - Khulna Bridge Road Ch.00m - 1175m by BC. Road ID 244804006. Salvage Tk. 1168150.00 (D) Nagirat Bazar - Bijulia road Ch.00m - 1560m by BC. Road ID 244804027. Under Shailkupa Upazila Dist. Jhenaidah. </t>
  </si>
  <si>
    <t>15/12/2019</t>
  </si>
  <si>
    <t>28/04/2021</t>
  </si>
  <si>
    <t>M/S  Khandakar Shaid Ahmed-Somoy Enterprise(JV)                                02-8392391</t>
  </si>
  <si>
    <t>(A). Kullapara Bazer - Mollakua Vill.Rd. Ch. 1675 - 2398m by BC. Road ID 244334012 (B). Kamalhati - Gazirbazer Rd. Panthadanga. Ch. 00 - 500 by BC.Road ID 244334024.  (C). Baliadanga Bazar Trimohoni - Palbari Road. Ch. 1244 - 1844m by BC. Road ID 244334084  (D). Ullah Village-Kandukhali Khal. Rd Ch. 00 - 500m by BC. Road ID 244335042. (E). Gopalpur Porchimpara - Dudrajpur Malipara Kola Sala Vhora Rd. Ch. 00 - 896m by BC. Road ID 244335165  &amp; 3 No (size:600mm*625mm) U-Drain ch.66m,103m &amp;378m. Under Kaligonj Upazila District. Jhenaidah</t>
  </si>
  <si>
    <t>13/02/20</t>
  </si>
  <si>
    <t>17/08/21</t>
  </si>
  <si>
    <t>M/S  Khandakar Shaid Ahmed-Somoy Enterprise(JV)                                   02-8392391</t>
  </si>
  <si>
    <t>(A) Jatarpara Pacca Road UNR - Sotulla Putimari Khal Road Ch.00m - 645m by BC.. Road ID 244334096  (B) Agmundia R&amp;H - Train Line road. Ch. 00m - 700m by BC. Road ID 244335062 (C) Mongolpota Sazar - Mongolpota Sluisgate Road. Ch. 00m - 965m by BC.Road ID 244335073. Salvage Tk. 141392.51 (D) Monohorpur Mondol Para to Dokkinpara Kaborstthan R&amp;H Rd Ch.00m - 625m by BC. Under Kaligonj Upazila District. Jhenaidah. Salvage Tk. 147124.64</t>
  </si>
  <si>
    <t>18/08/21</t>
  </si>
  <si>
    <t>M/S  Khandakar Shaid Ahmed-Somoy Enterprise(JV)                            02-8392391</t>
  </si>
  <si>
    <t>244712009- Improvement of Bhairaba GC-Jadobpur GC via Patra Bazar road.Ch:350-5110mSalvage tk.1,02,78,843 under Mohespur Upazila.</t>
  </si>
  <si>
    <t>KDRIP</t>
  </si>
  <si>
    <t>20/06/21</t>
  </si>
  <si>
    <t>Md.Kamrul Hasan Kamran   01915-939154</t>
  </si>
  <si>
    <t>mdkamrulhasankamram@gmail.com</t>
  </si>
  <si>
    <t>IPCP/JHEN/SADAR/P/19-20/1.01</t>
  </si>
  <si>
    <t>13/2/20</t>
  </si>
  <si>
    <t>30/12/20</t>
  </si>
  <si>
    <t>M/S Prionti Enterprise        01748-924104</t>
  </si>
  <si>
    <t>Priontienterprised2013@gmail.com</t>
  </si>
  <si>
    <t>IPCP/JHEN/SADAR/P/19-20/2.01</t>
  </si>
  <si>
    <t>26/2/20</t>
  </si>
  <si>
    <t>29/12/20</t>
  </si>
  <si>
    <t>Sayanir Enterprise Maolana Vsani Sarak Jhenaidah</t>
  </si>
  <si>
    <t>sayanirenterprised@gmail.com</t>
  </si>
  <si>
    <t>(A)Improvement of i Padmakar UP HQ - Goalpara bazar via laxmipur sreerampur rd Ch.2120m - 3120m by BC. Road ID 244194086 Under Sadar Upazila Dist.Jhenaidah. (B)Improvement of ii Pucca Village - Ghorsal Village Road Ch. 1581m - 1885m by BC. Road ID 244195089 &amp; 3 Nos U Type Drain on the same road at ch.1638m,1677m &amp; 1790m Under Sadar Upazila Dist.Jhenaidah. (C)Improvement of iii Baliadanga bazar Mohishadanga pacca road - Haranghat Madrasha via Dogachi Natun Mosque Road Ch. 00m - 1000m by BC.Road ID 244195237 Under Sadar Upazila Dist.Jhenaidah. (D)Improvement of iv Laxmipur Natunbari Mosque R&amp;H - Sreerampur Primary School Road Ch. 00m - 652m &amp; 907m - 1310m by BC. Road ID 244195393.Under Sadar Upazila Dist.Jhenaidah.Salvage-261637.00</t>
  </si>
  <si>
    <t>22/7/19</t>
  </si>
  <si>
    <t>Sayanir Enterprise Maolana Vsani Sarak Jhenaidah              01711-470507</t>
  </si>
  <si>
    <t xml:space="preserve">(A)Improvement of i Maliat UP - Bathuli bazar Road Ch. 4000m - 5865 by BC. Road ID 244333012 &amp; 5 nos(size:600mm*625mm) U-Drain at ch.4005m,4394m,5318m&amp;5400m Under Kaligonj upazila Dist.Jhenaidah. (B)Improvement of ii Kaligonj GC - Niamathpur UP Office via Shalikha Road Ch. 3186m - 4100m Road ID 244333020 &amp; 1 Nos (size:600mm*625mm) U-Drain at ch.3465m Under Kaligonj upazila Dist.Jhenaidah. </t>
  </si>
  <si>
    <r>
      <t xml:space="preserve">M/S Proma Traders        Dukhi Mahmud Sarak Arappur Jhenaidah        </t>
    </r>
    <r>
      <rPr>
        <b/>
        <sz val="8"/>
        <rFont val="Calibri"/>
        <family val="2"/>
        <scheme val="minor"/>
      </rPr>
      <t>01921-951089</t>
    </r>
  </si>
  <si>
    <t>promatraders@gmail.com</t>
  </si>
  <si>
    <t>Monoharpur UP office - Shitali Baza Road Ch.00m - 1165m &amp; 2250 - 7160m Road ID 244803011 &amp; 2 Nos cross Drain at ch.(5450m &amp; 6760m),Sailkupa Upazila;Jhenaidah.Salvage Tk. 1225440.00</t>
  </si>
  <si>
    <t>14/8/19</t>
  </si>
  <si>
    <t>24/02/21</t>
  </si>
  <si>
    <t>IImprovement of Monoharpur UP Office - Khulumbaria Bazar via Banuganj Bazar Rd Ch. 1166 - 2132 m &amp; Ch. 8110-9600 m by BC.Road ID 244803007 &amp; construction of (0.625m*0.600m*7.00mm) U-Drain culvert on the same road,Under Shailkupa Upazila District. Jhenaidah. Salvage Tk.298639.00 .</t>
  </si>
  <si>
    <r>
      <t xml:space="preserve">M/S Proma Traders        Dukhi Mahmud Sarak Arappur Jhenaidah     </t>
    </r>
    <r>
      <rPr>
        <b/>
        <sz val="8"/>
        <rFont val="Calibri"/>
        <family val="2"/>
        <scheme val="minor"/>
      </rPr>
      <t>01921-951089</t>
    </r>
  </si>
  <si>
    <t>Improvement of Monoharpur UP Office - Nagirhat Bazar Road Ch. 4500 - 8000 m by BC.Road ID 244803010 . Under Shailkupa Upazila District. Jhenaidah</t>
  </si>
  <si>
    <t>msashiqenterprise007@gmail.com</t>
  </si>
  <si>
    <t>Fakirabad village - Bariathan Bablatala Mir eliash road under Paglakanai UP Rd Ch.00 - 1350m by BC. Road ID 244195209 &amp; 1 Nos pvc pipe,Under Sadar upazila Dist. Jhenaidah. Salvage Tk. 571283.00</t>
  </si>
  <si>
    <r>
      <t xml:space="preserve">M/S Kona Enterprise Heredanga Jhenaidah                                          </t>
    </r>
    <r>
      <rPr>
        <b/>
        <sz val="8"/>
        <rFont val="Calibri"/>
        <family val="2"/>
        <scheme val="minor"/>
      </rPr>
      <t>01749-084162</t>
    </r>
  </si>
  <si>
    <t>konaenterprisejnd@gmail.com</t>
  </si>
  <si>
    <t>(A) Natima Golam House - Natima bazar Road via Natima south para Rd Ch. 1500 - 2150m by BC. Road ID 244715189 &amp; 2 nos (625mm*600mm) U-type culvert on the same road at ch.1540m,1600m Under Moheshpur Upazila. Salvage Tk. 372880.00 (B) Kuripole Dukhu house - Koripole pucca Road via Biswas para Rd Ch. 00 - 1000m by BC. Road ID 244715190 &amp; 1 no (625mm*600mm)U-type culvert on the same road at ch.170m .Under Moheshpur Upazila. Salvage Tk. 669861.00</t>
  </si>
  <si>
    <t>30/09/19</t>
  </si>
  <si>
    <r>
      <t xml:space="preserve">M/S Emon Enterprise, Kanchannagor, Jhenaidah                       </t>
    </r>
    <r>
      <rPr>
        <b/>
        <sz val="8"/>
        <rFont val="Calibri"/>
        <family val="2"/>
        <scheme val="minor"/>
      </rPr>
      <t>01718-208258</t>
    </r>
  </si>
  <si>
    <t>emonenterprisejnd@gmail.com</t>
  </si>
  <si>
    <t>(A) Sundarpur Bazar - Esapur Rd. Ch.700 - 1400m by BC. Road ID 244335064 (B) Digharpar H/o Famarpara Rd. Ch. 1000 - 1700m by BC. Road ID 244335089. (C) Parkirdda Barobazar - Kola GC to Tottipur Police Fari R&amp;H Rd. Ch.00 - 1000m by BC. Road ID 244335255. Under Kaligonj Upazila District. Jhenaidah.</t>
  </si>
  <si>
    <t>M/S Emon Enterprise, Kanchannagor, Jhenaidah                       01718-208258</t>
  </si>
  <si>
    <t>Purbo Datiapur Battala-Chondipur vai Rupdia Road Ch. 00- 1000 m by BC. under Moheshpur upazila jhenaidah.Salvage Tk.330182.00</t>
  </si>
  <si>
    <t>21/6/20</t>
  </si>
  <si>
    <t>26/10/21</t>
  </si>
  <si>
    <t xml:space="preserve"> Improvement of Jadabpur GC - Purapara GC Moheshpur portion road by BC at Ch .100 m -2030 m .Salvage Tk.4667743.00 Forty Six Lac Sixty Seven Thousand Seven Hundred Forty Three .Under Moheshpur Upazila District Jhenaidah .</t>
  </si>
  <si>
    <t>M/S NEW RONY STORE,HSS ROAD JHENAIDAH                      01720-526396</t>
  </si>
  <si>
    <t>msnewronistore@gmail.com</t>
  </si>
  <si>
    <t>Narayankandi Anirban Non. Govt. Pry. School Road Ch. 00 - 650m by BC. Under Harinakunda upazila Dist. Jhenaidah Road ID 244142004.</t>
  </si>
  <si>
    <t>23/1/20</t>
  </si>
  <si>
    <t>30/01/2021</t>
  </si>
  <si>
    <t>M/S Nipul Builders,Votiergati ,Jhenaidah                                        01711-309092</t>
  </si>
  <si>
    <t>shjadur.rahman1977@gmail.com</t>
  </si>
  <si>
    <t>(A) Narayankandi Vatpara Govt. Primary School Connecting Road Ch. 00 - 672m by BC. Road ID 244142004 Under Moheshpur upazila Dist. Jhenaidah Salvage Tk. 832521.98 (A) Baghadanga Govt. Primary School Connecting Road Ch. 00 - 663m by BC. Road ID 244175445. Under Moheshpur upazila Dist. Jhenaidah Salvage TK. 824614.28</t>
  </si>
  <si>
    <t>30/01/20</t>
  </si>
  <si>
    <r>
      <t xml:space="preserve">M/S Nipul Builders,Votiergati ,Jhenaidah                                        </t>
    </r>
    <r>
      <rPr>
        <b/>
        <sz val="8"/>
        <rFont val="Calibri"/>
        <family val="2"/>
        <scheme val="minor"/>
      </rPr>
      <t>01711-309092</t>
    </r>
  </si>
  <si>
    <t>Improvement of Suadi -Gorsuti road via Chaykhada Sreerampur Rd Ch . 00- 1000m by BC.Road ID 244424001 &amp; constuction of U-Drain at ch.200m &amp;500m on the same road,Under Kotchandpur Upazila District. Jhenaidah. Salvage Tk.1337885.00 .</t>
  </si>
  <si>
    <t>29/03/2021</t>
  </si>
  <si>
    <r>
      <t xml:space="preserve">M/S Raine Enterprise  Bharakhali,Joradah Horinakundu Jhenaidah                  </t>
    </r>
    <r>
      <rPr>
        <b/>
        <sz val="8"/>
        <rFont val="Calibri"/>
        <family val="2"/>
        <scheme val="minor"/>
      </rPr>
      <t>01740-601622</t>
    </r>
  </si>
  <si>
    <t>msraineenterprise@gmail.com</t>
  </si>
  <si>
    <t>Improvement of road from Itali to Debtola at Ch. 1750m-2750m with 1nos cross drain 0.750 0.750m at ch 2267m &amp; 4nos PVC pipe for drainage water line at ch 1774m 2360m 2583m 2658m . under Shailkupa upazilla Dist Jhenaidah.Salvage Tk.121252.00</t>
  </si>
  <si>
    <r>
      <t xml:space="preserve">M/S Mugdho Builders  Mawlana Bhashani Sarak,        Jhenaidah </t>
    </r>
    <r>
      <rPr>
        <b/>
        <sz val="8"/>
        <rFont val="Calibri"/>
        <family val="2"/>
        <scheme val="minor"/>
      </rPr>
      <t>01711-179728</t>
    </r>
  </si>
  <si>
    <t xml:space="preserve">mugdhobuilders@gmail.com   </t>
  </si>
  <si>
    <t>Improvement of Moshehati Purbopara - Boro Bazar - Kola UZR Badurgasha Road Ch.1000m - 1915m by BC.Road ID-244335181 &amp; 3 Nos U-Drain/Culvert at ch.1163m,1364m &amp;1594m  . Under Kaligonj Upazila District. Jhenaidah.</t>
  </si>
  <si>
    <r>
      <t xml:space="preserve"> M/S. Janata Electronics &amp; Crockarise, Golam Mostofa Sarak Jhenaidah                 </t>
    </r>
    <r>
      <rPr>
        <b/>
        <sz val="8"/>
        <rFont val="Calibri"/>
        <family val="2"/>
        <scheme val="minor"/>
      </rPr>
      <t>01711-317547</t>
    </r>
  </si>
  <si>
    <t xml:space="preserve">faizulislam.jnd@gmail.com       </t>
  </si>
  <si>
    <t>Improvement of Kola Pashu Hospital -Dowlotpur Road Ch.00m - 700m by BC.Road ID 244335050 . Under Kaligonj Upazila District. Jhenaidah. Salvage Tk.1846753.00 .</t>
  </si>
  <si>
    <t>M/S Khaja Enterprise Shahid Abdul Gafur Sarak Jhenaidah     01711582517</t>
  </si>
  <si>
    <t>khafaenterprisefnd@gmail.com</t>
  </si>
  <si>
    <t>Improvement of Dinormore RHD - Damodarpur bazar Road Ch.00m - 300m &amp; Ch. 950 - 1650 m by BC.Road ID 244334062 &amp; 6 Nos U-Drain at ch.50m,285m,1123m,1206m,1385m &amp; 1515m Under Kaligonj Upazila District. Jhenaidah. Salvage Tk. 1482617.00 ..</t>
  </si>
  <si>
    <t>20/5/20</t>
  </si>
  <si>
    <t>26/5/21</t>
  </si>
  <si>
    <t>S Rahman                            Parnandulia Magura</t>
  </si>
  <si>
    <t>srenterprise.magura@gmail.com</t>
  </si>
  <si>
    <t>Improvement of Naldanga Bazar - Kamarail community Clinic Via Tail tupi Road Ch.00m - 520m &amp; Ch. 1560 m - 1760 m by BC.Road ID 244334065 &amp; 3 Nos U-Drain at ch.42m,266m &amp; 476m Under Kaligonj Upazila District. Jhenaidah..</t>
  </si>
  <si>
    <r>
      <t xml:space="preserve">M/S Rafi-Rafi Construction Vatoy Bazar, Jhenaidah                     </t>
    </r>
    <r>
      <rPr>
        <b/>
        <sz val="8"/>
        <rFont val="Calibri"/>
        <family val="2"/>
        <scheme val="minor"/>
      </rPr>
      <t>01711-789944</t>
    </r>
  </si>
  <si>
    <t>ta.raz164@gmail.com</t>
  </si>
  <si>
    <t>Improvement of Buzidangamundia GPS Connecting Road Ch.00m - 84 m by BC . Road ID 244334106 &amp;  Under Kaligonj Upazila District. Jhenaidah .</t>
  </si>
  <si>
    <t>31/05/20</t>
  </si>
  <si>
    <t xml:space="preserve">mollapromajv@gmail.com       </t>
  </si>
  <si>
    <t>244802006 - Improvement of Langolbandh GC - Hatfazilpur GC Road.Ch3700m - 7200m. [Salvage Tk. 40268.00] under Shailkupa Upazila.</t>
  </si>
  <si>
    <t>15/5/18</t>
  </si>
  <si>
    <t>M/S Proma Traders        Dukhi Mahmud Sarak Arappur Jhenaidah        01921-951089</t>
  </si>
  <si>
    <r>
      <t xml:space="preserve">Md.Rafiqul Islam, Sher-e-Bangla sarak, Jhenaidah                  </t>
    </r>
    <r>
      <rPr>
        <b/>
        <sz val="8"/>
        <rFont val="Calibri"/>
        <family val="2"/>
        <scheme val="minor"/>
      </rPr>
      <t>01711-960629</t>
    </r>
  </si>
  <si>
    <t xml:space="preserve">mdratonjhd@gmail.com      </t>
  </si>
  <si>
    <t xml:space="preserve"> Talsar GC - Sabdarpur GC via Kamarkundu Mamunsia. road By BC Ch.171m 1958m &amp; Construction of 04 Nos 625mm x 600mm U-Type Culvert at Ch.308m700m1240m &amp; 1432m Kotchandpur under Kotchandpur Upazila</t>
  </si>
  <si>
    <t>28/11/2019</t>
  </si>
  <si>
    <t>Liton Traders                 Modon mohonpara, Jhenaidah</t>
  </si>
  <si>
    <t>mizanur_79@gmail.com</t>
  </si>
  <si>
    <t>Dhalaharachandra UP Office - Shitli Bazar Road Ch. 2110 - 3786m under Shailkupa Upazila.</t>
  </si>
  <si>
    <t>26/10/2017</t>
  </si>
  <si>
    <t>27/07/2018</t>
  </si>
  <si>
    <t>Liton Traders                   Modon mohonpara, Jhenaidah</t>
  </si>
  <si>
    <t xml:space="preserve">miznur_79@gmail.com </t>
  </si>
  <si>
    <t>Improvement of Kola Bazar Market &amp; Collection Center USAID ID Y6MC012 under Kaligang Upazila District Jhenaidah.</t>
  </si>
  <si>
    <t>BAIDP</t>
  </si>
  <si>
    <t xml:space="preserve">jamaluddin,  vill.chandpur post.fulhori </t>
  </si>
  <si>
    <t>jamaluddintenaidah@gmail.com</t>
  </si>
  <si>
    <t>Improvement of Boluhar UP Office(Railgate) - Talser GC Road via Mamunshia Rd.Ch:3296-3724m &amp;5005-6008m Salvage Tk.20,55,411 under Kotchandpur Upazila.</t>
  </si>
  <si>
    <t xml:space="preserve">M/S Unique Cons .(Pvt) Ltd, Arappur Jhenaidah                 </t>
  </si>
  <si>
    <t>uctjoadali@gmail.com</t>
  </si>
  <si>
    <t>Elangi UP Office-Kotchandpur(Bolorampur)Via Rangiarputa Road (ch.1597-3858m) under Kotchandpur Upazila.</t>
  </si>
  <si>
    <t>28/09/2017</t>
  </si>
  <si>
    <t>M/S S.A ENTERPRISE Gilabairia, Jhenaidah</t>
  </si>
  <si>
    <t>massaenterprisejnd@gmail.com</t>
  </si>
  <si>
    <t>Talshar Bazar - Baliadanga GC Road by BC. Ch:1355m-1755m.Salvage Tk.8,84,215/- under Kaligonj Upazila</t>
  </si>
  <si>
    <t>23/01/2020</t>
  </si>
  <si>
    <t>26/01/2021</t>
  </si>
  <si>
    <t>MD. BABLU MIA      Chaichar, Sattapur, Magura  01710-891251</t>
  </si>
  <si>
    <t>bablumia.magura@gmail.com</t>
  </si>
  <si>
    <t>Improvement of Mandarbaria UP Office - Sreerampur bazar road by BC at Ch . 750 m - 2150 m .Salvage Tk.77661.00 Seventy Seven Thousand Six Hundred Sixty One .Under Moheshpur Upazila District Jhenaidah .</t>
  </si>
  <si>
    <t>14/08/2021</t>
  </si>
  <si>
    <t xml:space="preserve">M/S Mehrab Fisharies    Chandpur, konnadaha, Harinakundu, Jhenaidah 01766-755216    </t>
  </si>
  <si>
    <t>msmehrabfisharies@gmail.com</t>
  </si>
  <si>
    <t xml:space="preserve"> Improvement of Boluhar UP Office Fishery More - Raypur Road via Laxmikundu road by BC at Ch . 2690 m - 3875 m . under Kotchandpur upazila District Jhenaidah</t>
  </si>
  <si>
    <t>Rana-Emon(JV) Kanchannagor Jhenaidah      01718-208258</t>
  </si>
  <si>
    <t>ranaemonjv@gmail.com</t>
  </si>
  <si>
    <t>Construction of Two 2 storied Rural Market Building with 04 storied Foundation in Baro Bazar Under Kaliganj Upazilla Dist Jhenaidah</t>
  </si>
  <si>
    <t>Md. Rana Amir Osman            Vaina, Magura.                            01712-814067</t>
  </si>
  <si>
    <t>ranamgregp@gmail.com</t>
  </si>
  <si>
    <t>M/S Emon Enterprise Kanchannagor Jhenaidah      01718-208258</t>
  </si>
  <si>
    <r>
      <t xml:space="preserve">M/S Saiful Hasan Joarder,         Bara Bazar  Chuadanga </t>
    </r>
    <r>
      <rPr>
        <b/>
        <sz val="8"/>
        <rFont val="Calibri"/>
        <family val="2"/>
        <scheme val="minor"/>
      </rPr>
      <t>01711-280346</t>
    </r>
  </si>
  <si>
    <t>foarder46@gmail.com</t>
  </si>
  <si>
    <t>Construction of Two 2 storied Rural Market Building with 04 storied Foundation in Seikhpara Bazar Under Shailkupa Upazilla Dist Jhenaidah </t>
  </si>
  <si>
    <t>kaziahid1959@gmail.com</t>
  </si>
  <si>
    <t>Construction of 57.0 m Long RCC Girder Bridge On Nrisinmapur R &amp; H Road - Jatrapur Road at Ch. 350 m Road ID 244194046 Upazila Sadar District Jhenaidah</t>
  </si>
  <si>
    <t>CUB</t>
  </si>
  <si>
    <t>28/12/20</t>
  </si>
  <si>
    <t>firojaenterprisejnd@gmail.com</t>
  </si>
  <si>
    <r>
      <t xml:space="preserve">ICL PVT LTD Ghope Sental Road,Jessore                                    </t>
    </r>
    <r>
      <rPr>
        <b/>
        <sz val="8"/>
        <rFont val="Calibri"/>
        <family val="2"/>
        <scheme val="minor"/>
      </rPr>
      <t>041-1916137805</t>
    </r>
  </si>
  <si>
    <t>icl.pvtld@yahoo.com</t>
  </si>
  <si>
    <t>Construction of 90.0 m Long PSC Girder Bridge Over Chitra River On Ichakhalo Ghorar Bazar Road at Ch. 1280m Road ID 244335082 Upazila Kaliganj District Jhenaidah</t>
  </si>
  <si>
    <t>14/07/20</t>
  </si>
  <si>
    <t>19/01/22</t>
  </si>
  <si>
    <r>
      <t xml:space="preserve">M/S. Jahangir Alom. Harinakundu. Jhenaidah    </t>
    </r>
    <r>
      <rPr>
        <b/>
        <sz val="8"/>
        <rFont val="Calibri"/>
        <family val="2"/>
        <scheme val="minor"/>
      </rPr>
      <t>01711-316543</t>
    </r>
  </si>
  <si>
    <t>akashmedia2011@gmail.com</t>
  </si>
  <si>
    <t>Construction of Trilochanpur Bhumi Office Building  Upazila Kaligang  Dist. Jhenaidah under Construction of town and union land office across the Country.</t>
  </si>
  <si>
    <t>imarataliegp@gmail.com</t>
  </si>
  <si>
    <t>Construction of Barobazar Bhumi Office Building Upazila Kaligang  Dist. Jhenaidah under Construction of town and union land office across the Country.</t>
  </si>
  <si>
    <r>
      <t xml:space="preserve">M/S.Tashnia Enterprise. Bagharpara. Jessore     </t>
    </r>
    <r>
      <rPr>
        <b/>
        <sz val="8"/>
        <rFont val="Calibri"/>
        <family val="2"/>
        <scheme val="minor"/>
      </rPr>
      <t>01861-114884</t>
    </r>
  </si>
  <si>
    <t>mstashnia.enterprise@yahoo.com</t>
  </si>
  <si>
    <t>Construction of Maharajpur Bhumi Office Building Upazila Sadar  Dist. Jhenaidah under Construction of town and union land office across the Country.</t>
  </si>
  <si>
    <t>27/2/20</t>
  </si>
  <si>
    <r>
      <t xml:space="preserve">SONEX INTERNATINAL   </t>
    </r>
    <r>
      <rPr>
        <b/>
        <sz val="8"/>
        <rFont val="Calibri"/>
        <family val="2"/>
        <scheme val="minor"/>
      </rPr>
      <t xml:space="preserve">01716-180758  </t>
    </r>
    <r>
      <rPr>
        <sz val="8"/>
        <rFont val="Calibri"/>
        <family val="2"/>
        <scheme val="minor"/>
      </rPr>
      <t xml:space="preserve">         </t>
    </r>
  </si>
  <si>
    <t>rokibmostafa@yahoo.com</t>
  </si>
  <si>
    <t xml:space="preserve">Barobazar GC - Khajura GC (Bagherpara UZP) Kaligonj Part Road </t>
  </si>
  <si>
    <r>
      <t xml:space="preserve">M/s Nishat Telecom,    Mowland Vasani Sarak,Jhenaidah.        </t>
    </r>
    <r>
      <rPr>
        <b/>
        <sz val="8"/>
        <rFont val="Calibri"/>
        <family val="2"/>
        <scheme val="minor"/>
      </rPr>
      <t>01712-649580</t>
    </r>
    <r>
      <rPr>
        <sz val="8"/>
        <rFont val="Calibri"/>
        <family val="2"/>
        <scheme val="minor"/>
      </rPr>
      <t xml:space="preserve">  </t>
    </r>
  </si>
  <si>
    <t>msnishattelecom@gmail.com</t>
  </si>
  <si>
    <t>Minor maintence of 7.8m long RCC Box culvert on Shorojgonj GC(Mahmudpur)-Charpara GC(Porahati) road via bazar Gopalpur,Halidhani,Shakaridah &amp; Daribinnia Road at Chainage :6900m[244192012] Minor maintence of 8.5m long RCC Slab culvert on Narikelbaria GC-Hatgopalpur GCroad via Kushobaria hat Road at Chainage :5550m[244192009]Bagharpara Upazila Minor maintence of 6.8m long RCC Slab culvert on Shorojgonj GC(Mahmudpur)-Charpara GC(Porahati) road via bazar Gopalpur,Halidhani,Shakaridah &amp; Daribinnia Road at Chainage :12500m[244192012] Minor maintence of 6.2m long RCC Slab culvert on Shorojgonj GC(Mahmudpur)-Charpara GC(Porahati) road via bazar Gopalpur,Halidhani,Shakaridah &amp; Daribinnia Road at Chainage :6620m[244192012] Minor maintence of 10.7m long RCC Girder bridge on Harinakundu GC to Shaduhati R&amp;H Road at Chainage :4760m[244142001] Minor maintence of 31.2m long RCC Girder bridge on Kotchadpur GC to Gunna GC via Talina Road at Chainage :9138m[244422002]</t>
  </si>
  <si>
    <t>16/08/20</t>
  </si>
  <si>
    <t>13/01/2020</t>
  </si>
  <si>
    <t>18/08/2021</t>
  </si>
  <si>
    <t>15/03/2021</t>
  </si>
  <si>
    <t>18/03/2021</t>
  </si>
  <si>
    <t>31/05/18</t>
  </si>
  <si>
    <t>26/05/19</t>
  </si>
  <si>
    <t>31/01/2021</t>
  </si>
  <si>
    <t>25/04/19</t>
  </si>
  <si>
    <t>25/07/19</t>
  </si>
  <si>
    <t>23/03/2020</t>
  </si>
  <si>
    <t>29/06/2020</t>
  </si>
  <si>
    <t>19/04/2020</t>
  </si>
  <si>
    <t>20/05/2020</t>
  </si>
  <si>
    <t>20/10/2020</t>
  </si>
  <si>
    <t>22/10/2020</t>
  </si>
  <si>
    <t>27/10/2020</t>
  </si>
  <si>
    <t>24/01/2021</t>
  </si>
  <si>
    <t>22/02/2021</t>
  </si>
  <si>
    <t>28/02/2021</t>
  </si>
  <si>
    <t>17/12/2020</t>
  </si>
  <si>
    <t>Khulna</t>
  </si>
  <si>
    <t xml:space="preserve"> M/S Ziaul  Traders                37 TOOT PARA CROSS ROAD-2 ,KHULNA</t>
  </si>
  <si>
    <t xml:space="preserve">  ziaultraders123@yahoo.com </t>
  </si>
  <si>
    <t>KBSRIDP</t>
  </si>
  <si>
    <t>25-07-19</t>
  </si>
  <si>
    <t>M/S Ziaul  Traders             37 TOOT PARA CROSS ROAD-2 ,KHULNA</t>
  </si>
  <si>
    <t>M/S Ziaul  Traders              37 TOOT PARA CROSS ROAD-2 ,KHULNA</t>
  </si>
  <si>
    <t xml:space="preserve">ziaultraders123@yahoo.com </t>
  </si>
  <si>
    <t>28/08/20</t>
  </si>
  <si>
    <t>Ziaul Traders &amp; Shuvo Enterprise</t>
  </si>
  <si>
    <t xml:space="preserve">ziaultradersandshuvoenterprise@gmail.com, </t>
  </si>
  <si>
    <t>M/S Ziaul  Traders            37 TOOT PARA CROSS ROAD-2 ,KHULNA</t>
  </si>
  <si>
    <t xml:space="preserve"> Shuvo Enterprise         Tootpara Main Road, Khulna</t>
  </si>
  <si>
    <t xml:space="preserve">msshuvo1980@gmail.com ; </t>
  </si>
  <si>
    <t>Jhorna Enterprise        Shuvo Enterprise - (JV)</t>
  </si>
  <si>
    <t xml:space="preserve">msjarnashuvojv@gmail.com </t>
  </si>
  <si>
    <t>13312238/-</t>
  </si>
  <si>
    <t>Jhorna Enterprise               13 Dharmashava Cross road, Khulna.</t>
  </si>
  <si>
    <t>msjarnaenterprise@yahoo.com ,</t>
  </si>
  <si>
    <t>Shuvo Enterprise    ;  Tootpara Main Road, Khulna</t>
  </si>
  <si>
    <t xml:space="preserve">msshuvo1980@gmail.com </t>
  </si>
  <si>
    <t>29/02/21</t>
  </si>
  <si>
    <t>M/S Ziaul  Traders                37 TOOT PARA CROSS ROAD-2 ,KHULNA</t>
  </si>
  <si>
    <t>15917432/-</t>
  </si>
  <si>
    <t>21260846/-</t>
  </si>
  <si>
    <t>9447582/-</t>
  </si>
  <si>
    <t>M/S Faisal  Traders              Hosing No. 14, Goalpara Road 182, Khalishpur, Khulna City Corporation, Khulna.</t>
  </si>
  <si>
    <t xml:space="preserve">msfaisaltraders93@gmail.com, </t>
  </si>
  <si>
    <t>17/11/20</t>
  </si>
  <si>
    <t>1340500/-</t>
  </si>
  <si>
    <t xml:space="preserve">Jhorna Enterprise ,                   13 Dharmashava Cross road, Khulna. </t>
  </si>
  <si>
    <t xml:space="preserve">msjarnaenterprise@yahoo.com </t>
  </si>
  <si>
    <t>msshuvo1980@gmail.com ;x</t>
  </si>
  <si>
    <t>M/S Faisal  Traders   Hosing No. 14, Goalpara Road 182, Khalishpur, Khulna City Corporation, Khulna.</t>
  </si>
  <si>
    <t>Jhorna Enterprise ,              13 Dharmashava Cross road, Khulna.</t>
  </si>
  <si>
    <t>3822500/-</t>
  </si>
  <si>
    <t>M/S Apu &amp; Brothers              1/1 M.T. Road, Khulna</t>
  </si>
  <si>
    <t xml:space="preserve">  rafia.apu@gmail.com, </t>
  </si>
  <si>
    <t>13393899/-</t>
  </si>
  <si>
    <t>M/S Faisal  Traders            Hosing No. 14, Goalpara Road 182, Khalishpur, Khulna City Corporation, Khulna.</t>
  </si>
  <si>
    <t>9027584/-</t>
  </si>
  <si>
    <t>M/S Faisal Traders             Md. Badruddaza Bablu  -   (JV)</t>
  </si>
  <si>
    <t xml:space="preserve">  ftandbbjv@gmail.com, </t>
  </si>
  <si>
    <t>10187649/-</t>
  </si>
  <si>
    <t>M/S Faisal Traders                       Hosing No. 14, Goalpara Road 182, Khalishpur, Khulna City Corporation, Khulna.</t>
  </si>
  <si>
    <t xml:space="preserve">msfaisaltraders93@gmail.com   ;  </t>
  </si>
  <si>
    <t xml:space="preserve">Md. Badruddaza Bablu     Dumuria Bazar, Khulna. </t>
  </si>
  <si>
    <t xml:space="preserve">mdbadruddazabablu@gmail.com, </t>
  </si>
  <si>
    <t>M/S Faisal Traders              Md. Badruddaza Bablu  -   (JV)</t>
  </si>
  <si>
    <t xml:space="preserve">ftandbbjv@gmail.com, </t>
  </si>
  <si>
    <t>3293017/-</t>
  </si>
  <si>
    <t>M/S Faisal Traders                      Hosing No. 14, Goalpara Road 182, Khalishpur, Khulna City Corporation, Khulna.</t>
  </si>
  <si>
    <t xml:space="preserve">msfaisaltraders93@gmail.com   </t>
  </si>
  <si>
    <t xml:space="preserve">Md. Badruddaza Bablu   Dumuria Bazar, Khulna. </t>
  </si>
  <si>
    <t>M/S Ziaul  Traders            37 TOOT PARA CROSSROAD-2 ,KHULNA</t>
  </si>
  <si>
    <t>6508691/-</t>
  </si>
  <si>
    <t>5493278/-</t>
  </si>
  <si>
    <t>Coastal Development Corp Dakbangla mor, Fakirhat, Bagerhat</t>
  </si>
  <si>
    <t xml:space="preserve">coastaldevcor@gmail.com, </t>
  </si>
  <si>
    <t>23/9/2019</t>
  </si>
  <si>
    <t>30/11/20</t>
  </si>
  <si>
    <t>M/S Amirun Enterprise     Kazdia Bazar, Rupsha, Khulna</t>
  </si>
  <si>
    <t xml:space="preserve">  ziaurrahman792@yahoo.com, </t>
  </si>
  <si>
    <t>2662000/-</t>
  </si>
  <si>
    <t>M/S Towfiq Enterprise  Aichgati, Belphulia, Rupsha, Khulna-9242</t>
  </si>
  <si>
    <t xml:space="preserve">mstowfiqenterprise@yahoo.com, </t>
  </si>
  <si>
    <t>20/11/20</t>
  </si>
  <si>
    <t>M/S Rony Enterprise        72, Gagon Babu Road, Khulna</t>
  </si>
  <si>
    <t xml:space="preserve">ronyenterprise1963@gmail.com, </t>
  </si>
  <si>
    <t>26/9/2019</t>
  </si>
  <si>
    <t>29/04/20</t>
  </si>
  <si>
    <t>M/S Agrani Const.  Jaigirmohal Amadi, Koyra, Khulna</t>
  </si>
  <si>
    <t xml:space="preserve">msagroniconst@gmail.com, </t>
  </si>
  <si>
    <t>20/10/2019</t>
  </si>
  <si>
    <t>20/08/2020</t>
  </si>
  <si>
    <t>Md. Alamgir Fakir      Laskarpur Mokampur, Terokhada Khulna-9221</t>
  </si>
  <si>
    <t xml:space="preserve">mdalomgirfakir@yahoo.com, </t>
  </si>
  <si>
    <t>23/12/20</t>
  </si>
  <si>
    <t>851000/-</t>
  </si>
  <si>
    <t>M/S M.M Enterprise Dighalia, Khulna.</t>
  </si>
  <si>
    <t xml:space="preserve">msmmenterprise72@gmail.com, </t>
  </si>
  <si>
    <t>1732000/-</t>
  </si>
  <si>
    <t>M/S Azad  Traders              1No. Custom Ghat, Khulna Sadar, Khulna.</t>
  </si>
  <si>
    <t>sardarshamim1981@gmail.com,</t>
  </si>
  <si>
    <t>4838187/-</t>
  </si>
  <si>
    <t xml:space="preserve">Md. Badruddaza Bablu    Dumuria Bazar, Khulna. </t>
  </si>
  <si>
    <t>21/10/2019</t>
  </si>
  <si>
    <t>30/02/2020</t>
  </si>
  <si>
    <t>1705000/-</t>
  </si>
  <si>
    <t>23/11/2020</t>
  </si>
  <si>
    <t>Biswajit Kundu         Dumuria Bazar, Dumuria, Khulna.</t>
  </si>
  <si>
    <t xml:space="preserve">bishowjitkundu74@gmail.com, </t>
  </si>
  <si>
    <t>4534681/-</t>
  </si>
  <si>
    <t>SK. Mizanur Rahman     Damodar, Phultala,Khulna-9210</t>
  </si>
  <si>
    <t>skmizanurrahman1974@gmail.com,</t>
  </si>
  <si>
    <t>24/08/20</t>
  </si>
  <si>
    <t>1433120/-</t>
  </si>
  <si>
    <t>Coastal Development Corp.  Dakbangla mor, Fakirhat, Bagerhat</t>
  </si>
  <si>
    <t>20/11/2020</t>
  </si>
  <si>
    <t>2456263/-</t>
  </si>
  <si>
    <t>M/S Jamila Traders             Hetal Bunia Batiaghata, Khulna.</t>
  </si>
  <si>
    <t xml:space="preserve">  msjamilatraders@gmail.com, </t>
  </si>
  <si>
    <t>1727700/-</t>
  </si>
  <si>
    <t>M/S Nasir  Enterprise Chalna, Dacope, Khulna</t>
  </si>
  <si>
    <t xml:space="preserve">msnasir1978@gmail.com, </t>
  </si>
  <si>
    <t>18/07/2020</t>
  </si>
  <si>
    <t>7549479/-</t>
  </si>
  <si>
    <t>M/S Rokeya Traders      Dorbesh Chamber, Railway Hospital Road, Khulna</t>
  </si>
  <si>
    <t>rokeyatrader.egp@gmail.com,</t>
  </si>
  <si>
    <t xml:space="preserve">M/S Janata Construction    Rajapur Belfulia, Rupsha, Khulna-9242 </t>
  </si>
  <si>
    <t xml:space="preserve">gmnur74@gmail.com, </t>
  </si>
  <si>
    <t>97,94,425.90</t>
  </si>
  <si>
    <t>24-12-19</t>
  </si>
  <si>
    <t>30-12-2020</t>
  </si>
  <si>
    <t>200000/-</t>
  </si>
  <si>
    <t>Md. Alamgir Fakir   Laskarpur Mokampur, Terokhada Khulna-9221</t>
  </si>
  <si>
    <t>23/12/19</t>
  </si>
  <si>
    <t>M/S M.M Enterprise   Dighalia, Khulna.</t>
  </si>
  <si>
    <t>76,48,871.80</t>
  </si>
  <si>
    <t>24-12-2019</t>
  </si>
  <si>
    <t>M/S Roza Enterprise           Old-22, New-14, West Tootpara Main Road, Khulna.</t>
  </si>
  <si>
    <t xml:space="preserve">ms.rozaenterprise@yahoo.com, </t>
  </si>
  <si>
    <t>74,99,157.50</t>
  </si>
  <si>
    <t>M/S Joarder Enterprise   Hasanpur bazar, Mikshimil, Dumuria, Khulna, PO: 9253</t>
  </si>
  <si>
    <t xml:space="preserve">msjoarderenterprise77@gmail.com, </t>
  </si>
  <si>
    <t>72,05,371.90</t>
  </si>
  <si>
    <t>22/12/2019</t>
  </si>
  <si>
    <t>28-12-2020</t>
  </si>
  <si>
    <t>M/S Joarder Enterprise    Hasanpur bazar, Mikshimil, Dumuria, Khulna, PO: 9253</t>
  </si>
  <si>
    <t>72,82,961.25</t>
  </si>
  <si>
    <t>4278000/-</t>
  </si>
  <si>
    <t>Khan Trading Corporation   Boitpur, Bagerhat</t>
  </si>
  <si>
    <t xml:space="preserve">khantrading085@gmail.com ; </t>
  </si>
  <si>
    <t xml:space="preserve">  PACKAGE NO: KBSRIDP/KHUL/VR-14.2/19
247755606- Improvement of Alaipur Sheikpura GC-Narikali Akbar Member house-Narikali Mosque Connecting road at Ch00-1000m Under rupsha upazila Dist khulna.Salvage Cost of this package is Tk 180439.00 fixed which will be paid by contractor.</t>
  </si>
  <si>
    <t>69,71,477.15</t>
  </si>
  <si>
    <t>24/12/19</t>
  </si>
  <si>
    <t>Md. Alamgir Fakir    Laskarpur Mokampur, Terokhada Khulna-9221</t>
  </si>
  <si>
    <t xml:space="preserve">  mdalomgirfakir@yahoo.com</t>
  </si>
  <si>
    <t xml:space="preserve">  PACKAGE NO: KBSRIDP/KHUL/VR-14.3/19
247755115- Improvement of Vadragati Primary School-Mojnu Master house via Vadragati Bashtala bazar road at Ch0-1000m Under rupsha upazila Dist khulna. Salvage Cost of this package is Tk 445478.00 fixed which will be paid by contractor</t>
  </si>
  <si>
    <t>M/S Jaba Enterprise                1 No. Koyra, Modinabad,  Koyra,  Khulna</t>
  </si>
  <si>
    <t xml:space="preserve">  msjabaenterprise78@gmail.com ; </t>
  </si>
  <si>
    <t>PACKAGE NO: KBSRIDP/KHUL/Culvert-15/18
Construction Of ch3.0 x 3.0m RCC Box Culvert On Chandipur Battola to Khirol road 247534058 at ch 1860 m under Koyra upazila District khulna.</t>
  </si>
  <si>
    <t>15-12-2019</t>
  </si>
  <si>
    <t>M/S Sumana Enterprise   SENHATI BAZAR DIGHALIA,KHULNA</t>
  </si>
  <si>
    <t xml:space="preserve">mssumanaenterprise@gmail.com ; </t>
  </si>
  <si>
    <t xml:space="preserve">  PACKAGE NO: KBSRIDP/KHUL/GPS-22/18
Construction Of ch 3.0 x 3.0m Double Vent RCC Box Culvert On Goriabaria GPS-WDB road 247535167at ch 30m under Koyra upazila District khulna. </t>
  </si>
  <si>
    <t>24-12-20</t>
  </si>
  <si>
    <t xml:space="preserve">  mdbadruddazabablu@gmail.com ; </t>
  </si>
  <si>
    <t xml:space="preserve">  Package No: KBSRIDP/KHUL/VR-20.2/19
247535001-Improvement of Dashbariachandipur Culvert- North khaona Terolia Bridge-Kinukati Culvert Road at Ch 00-1280m Under Koyra Upazila District Khulna. (Salvage Cost of this package is Tk 261318.00 fixed which will be paid by contractor).</t>
  </si>
  <si>
    <t>31/12/19</t>
  </si>
  <si>
    <t>M/S Vai Vai Enterprise   Ekhure, Terokhada, Khulna.</t>
  </si>
  <si>
    <t xml:space="preserve">msvaivaienterpries@gmail.com ; </t>
  </si>
  <si>
    <t xml:space="preserve">PACKAGE NO: KBSRIDP/KHUL/VR-33.1/18
247944020-Improvement of Doshvia Kheyghat-Ikhori R&amp;H upto Khalkul Doshvia kheyaghat Ikhori Khalper Sabab ali Shop road at ch 00-1640m (Salvage Cost of this package is Tk 1389953.00 fixed which will be paid by contractor) Under Terokhada Upazila District Khulna. </t>
  </si>
  <si>
    <t>31-12-2019</t>
  </si>
  <si>
    <t xml:space="preserve">  khantrading085@gmail.com; </t>
  </si>
  <si>
    <t xml:space="preserve">  Package No: KBSRIDP/KHUL/VR-20/19
247535107-Improvement of 6 No Koyra-Karitash Road at Ch 00-1000m Under Koyra Upazila District Khulna.</t>
  </si>
  <si>
    <t>Package No. KBSRIDP/KHUL/VR-20.1/19
247534047-Improvement of Amadi Bazar-Baliadanga Ghat Road at Ch 00-1000m Under Koyra Upazila District Khulna. (Salvage Cost of this package is Tk 760769.00 fixed which will be paid by contractor).</t>
  </si>
  <si>
    <t>M/S Agrani Const.   Jaigirmohal Amadi, Koyra, Khulna</t>
  </si>
  <si>
    <t xml:space="preserve">  msagroniconst@gmail.com ; </t>
  </si>
  <si>
    <t>Package No: KBSRIDP/KHUL/VR-20.1.1/19
247534058-Improvement of R&amp;H Battala Chandipur-Khirollaunchghat Road at Ch 00-1000m Under Koyra Upazila District Khulna.[ Salvage Cost of this package is Tk 2495434.00 fixed which will be paid by contractor.]</t>
  </si>
  <si>
    <t>19/11/2020</t>
  </si>
  <si>
    <t>Md. Shahajan Jamader   Dumuria Bazar, Dumuria, Khulna.</t>
  </si>
  <si>
    <t xml:space="preserve">mdshajahanjamaddar@gmail.com ; </t>
  </si>
  <si>
    <t>Package No: KBSRIDP/KHUL/VR-27.2/19
247124058-Improvement of Rupsha Bipas road to Krishno Nagor Bagerbari Road Hanan Road at ch 00-932m &amp; 2nos Link road akhanjahan ali recidential area at ch 00-250m b Haolader sarak at ch 0-90m Under Batiaghata Upazila District Khulna.(Salvage Cost of this package is Tk 881038.00 fixed which will be paid by contractor</t>
  </si>
  <si>
    <t>18/11/2020</t>
  </si>
  <si>
    <t>And Impex                         118 KCC SUPER MARKET, KHULNA SHADOR, KHULNA</t>
  </si>
  <si>
    <t xml:space="preserve">andimpexegp@gmail.com ; </t>
  </si>
  <si>
    <t xml:space="preserve">Package NO:KBS-RIDP/Khul/M-04/18-19
247532003- Maintenance of Upazila H/Q-Haitkhali GC-Gilabari GC road at ch 10600m-15700m Under Koyra Upazila District Khulna. </t>
  </si>
  <si>
    <t>18-11-2020</t>
  </si>
  <si>
    <t>M/S Nasir  Enterprise         Dacpe,Khulna</t>
  </si>
  <si>
    <t xml:space="preserve">msnasir1978@gmail.com ; </t>
  </si>
  <si>
    <t>Package No: KBSRIDP/KHUL/VR-27.1/19.
247125024-Improvement of Jharvanga-Machalia road at ch 00-1000m Under Batiaghata Upazila District Khulna.(Salvage Cost of this package is Tk 153250.00 fixed which will be paid by contractor)</t>
  </si>
  <si>
    <t>26/01/2020</t>
  </si>
  <si>
    <t>Jhorna Enterprise                Shuvo Enterprise - (JV)</t>
  </si>
  <si>
    <t xml:space="preserve">msjarnashuvojv@gmail.com ; </t>
  </si>
  <si>
    <t>PACKAGE NO: KBSRIDP/KHUL/VR-11.1/19
247305011 Improvement of Madhobkati BC road-Madhobkati Bill patella-Hasanpur road Via Adv. Kamrul hassan road at ch 00-2000m by BC under Dumuria Upazila Dist Khulna. Salvage Cost of this package is Tk 4745784.00 fixed which will be paid by contractor</t>
  </si>
  <si>
    <t>27-01-2020</t>
  </si>
  <si>
    <t>Jhorna Enterprise              13 Dharmashava Cross road, Khulna.</t>
  </si>
  <si>
    <t>Shuvo Enterprise       Tootpara Main Road, Khulna</t>
  </si>
  <si>
    <t>msjarnashuvojv@gmail.com ;</t>
  </si>
  <si>
    <t>PACKAGE NO: KBSRIDP/KHUL/VR-11.2/19
247304025 Improvement of Gollamari R&amp;H Bypass Boyra Shashanghat road at ch 800-2623m by BC under Dumuria Upazila Dist Khulna. Salvage Cost of this package is Tk 273895.00 fixed which will be paid by contractor.</t>
  </si>
  <si>
    <t>Jhorna Enterprise                13 Dharmashava Cross road, Khulna.</t>
  </si>
  <si>
    <t xml:space="preserve">msjarnaenterprise@yahoo.com , </t>
  </si>
  <si>
    <t>Shahid Enterprise(Pvt) Ltd  Plot No.649, Mujgunni Mahasarak R/A, Boyra, Khulna-9000</t>
  </si>
  <si>
    <t xml:space="preserve">sahidenterprisepvtlimited@gmail.com ; </t>
  </si>
  <si>
    <t>PACKAGE NO: KBSRIDP/KHUL/VR-01.1/19
247304035 Improvement of Dumuria Food Godown Solmari Sluice Gate road at ch 803-3400m by BC under Dumuria Upazila Dist Khulna. Salvage Cost of this package is Tk 183542.00 fixed which will be paid by contractor.</t>
  </si>
  <si>
    <t>Shahid Enterprise(Pvt) Ltd  Plot No.649, Mujgunni Mahasarak R/A, Boyra, Khulna-9001</t>
  </si>
  <si>
    <t>PACKAGE NO: KBSRIDP/KHUL/UZR-07/18
247122008 Improvement of Kutir hat GC-Katianangla R&amp;H via Shialidanga hat Road at Ch00-5490m by BC under Batiaghata Upazila Dist Khulna. Salvage Cost of this package is Tk 1888383.00 fixed which will be paid by contractor</t>
  </si>
  <si>
    <t>M/S Ziaul  Traders Md. Badruddaza Bablu  (JV)</t>
  </si>
  <si>
    <t xml:space="preserve">ztandbbjv@gmail.com ; </t>
  </si>
  <si>
    <t>PACKAGE NO: KBSRIDP/KHUL/UNR-01.01/19
247303025-Improvement of Dumuria UP office -Bahadurpur Gabtola bazar road Ch 2400-4380m under Dumuria upazila District Khulna</t>
  </si>
  <si>
    <t>29/01/2021</t>
  </si>
  <si>
    <t>M/S Ziaul  Traders                     37 TOOT PARA CROSS ROAD-2 ,KHULNA</t>
  </si>
  <si>
    <t xml:space="preserve">ziaultraders123@yahoo.com ; </t>
  </si>
  <si>
    <t>Package No: KBSRIDP/KHUL/UNR-10.1/18
Improvement of Sukhdara Bazar-Surkhali UP Office road at Ch 3680-5892m &amp; Const of 3nos 625mmx600mm U-drain at ch3761m 4961m &amp; 5380m247123014 Under Batiaghata Upazila District Khulna.Salvage Cost of this package is Tk 1323448.00 fixed which will be paid by contractor.</t>
  </si>
  <si>
    <t>Package No: KBS-RIDP/KHUL/UNR-01.02/18
Improvement of Dhamalia Bazar-Dhamalia UP-Baruna-Chacuri Bazar Via Doakhula &amp; Komrail GPS Connecting road at ch 635-2800m &amp; 05 Nos 0.625mx0.600m U-Type Drain Culvert at ch 1479m 1774m1885m 2235m &amp;2525m ID 247303019 Under Dumuria Upazila Dist Khulna.Salvage Cost of this package is Tk 2059914.00 fixed which will be paid by contractor.</t>
  </si>
  <si>
    <t>M/S Apu &amp; Brothers Address: 1/1 M.T. Road, Khulna</t>
  </si>
  <si>
    <t xml:space="preserve">  rafia.apu@gmail.com ; </t>
  </si>
  <si>
    <t>Package No:KBSRIDP/KHUL/UNR-06/19
247593003-Improvement of Koyra UP-Suti Bazar Road at Ch 2510-5800m Under Koyra Upazila Distric Khulna. (Salvage Cost of this package is Tk 972156.00 fixed which will be paid by contractor).</t>
  </si>
  <si>
    <t xml:space="preserve">Shahid Enterprise(Pvt) Ltd  Plot No.649, Mujgunni Mahasarak R/A, Boyra, Khulna-9000  </t>
  </si>
  <si>
    <t>Package No:KBSRIDP/KHUL/VR-25.2/19
247174007-Improvement of Loudobe Bazar to Burirdabur Via Kalikabati Pry.School road at Ch1786.00-2500.0m &amp; 5000.00-6691.00m &amp; Const of 3nos 625mmx900mm U-drain at ch2132m 5170m &amp;5966m Under Dacope Upazila District Khulna Salvage Cost of this package is Tk 605451.00 fixed which will be paid by contractor.</t>
  </si>
  <si>
    <t>18-01-21</t>
  </si>
  <si>
    <t xml:space="preserve">M/S M.M Brothers           102, Station Road, Khulna </t>
  </si>
  <si>
    <t xml:space="preserve">  kazimazedulislam@gmail.com ; </t>
  </si>
  <si>
    <t xml:space="preserve"> Package No:KBSRIDP/KHUL/HBB-20/19
247175157-Improvement of Khona Primary School to Khona U/Z road via Mollah Bari road by HBB at ch 00-1385m Under Dacope Upazila Dist Khulna. Salvage Cost of this package is Tk 944270.00 fixed which will be paid by contractor.</t>
  </si>
  <si>
    <t>M/S Ziaul  Traders      Address:   37 TOOT PARA CROSS ROAD-2 ,KHULNA</t>
  </si>
  <si>
    <t xml:space="preserve">PACKAGE NO:KBSRIDP/KHUL/VR-25.1/19
Improvement of Baroikhali Sluice Gate south side to Khona WDB Sluice Gate Via Khona Khatail High School road at ch 1350-6493m 247175156 Under Dacope Upazila Khulna.Salvage Cost of this package is Tk 1121492.00 fixed which will be paid by contractor </t>
  </si>
  <si>
    <t>19/03/2020</t>
  </si>
  <si>
    <t>25/03/2021</t>
  </si>
  <si>
    <t>M/S Talukder  Const.         1/1, Mia Para Main Road, Khulna.</t>
  </si>
  <si>
    <t xml:space="preserve">  talukdareureka@gmail.com ;  </t>
  </si>
  <si>
    <t>PACKAGE NO: KBS-RIDP/Khul/Market-10/19-20
Development of Doba Bazar at Rupsa Upazila Dist Khulna</t>
  </si>
  <si>
    <t>31/12/20</t>
  </si>
  <si>
    <t>M/S Joy  Enterprise     Joynager, Rajnager(9270), Dacope,  Khulna.</t>
  </si>
  <si>
    <t xml:space="preserve">gour.dacope@gmail.com ; </t>
  </si>
  <si>
    <t xml:space="preserve">PACKAGE NO: KBSRIDP/KHUL/HBB-19/19
Improvement of Jaliakhali gate to Jaliakhali Reg.P/School Via Rajnagor H/School road at ch00-1955m 247175084 Under Dacope Upazila District Khulna.Salvage Cost of this package is Tk 78093.00 fixed which will be paid by contractor. </t>
  </si>
  <si>
    <t>13-04-2020</t>
  </si>
  <si>
    <t>20/02/2021</t>
  </si>
  <si>
    <t>M/S Sathi Electrical   Digholia, District: Khulna</t>
  </si>
  <si>
    <t xml:space="preserve">  mssathielectrical@gmail.com ; Address :  </t>
  </si>
  <si>
    <t xml:space="preserve">PACKAGE NO: KBSRIDP/KHUL/VR-31/19
Improvement of Aftab Master house road Deara Aftab Master house-Deara Kaborkhana-Goalpara Halim Sriti Stomvo Road by BC at ch 00-1080m 247404098 Under Dighalia Upazila District Khulna.Salvage Cost of this package is Tk 485582.00 fixed which will be paid by contractor. </t>
  </si>
  <si>
    <t>19-04-2021</t>
  </si>
  <si>
    <t>Shahid Enterprise(Pvt) Ltd   Plot No.649, Mujgunni Mahasarak R/A, Boyra, Khulna-9000</t>
  </si>
  <si>
    <t xml:space="preserve">PACKAGE NO: KBSRIDP/KHUL/VR-31.1/19
Improvement of Nagorghat RHD Ferry Ghat-Upazila Hospital Road by BC at ch 645-1640m 247404011 Under Dighalia Upazila District Khulna. Salvage Cost of this package is Tk 933956.00 fixed which will be paid by contractor.
</t>
  </si>
  <si>
    <t>M/S AHSAN TRADERS    Boulpur, Boulpur-9311 Morrealgonj Bagerhat.</t>
  </si>
  <si>
    <t xml:space="preserve">  ahsantraders1984@gmail.com ; </t>
  </si>
  <si>
    <t xml:space="preserve">PACKAGE NO: KBSRIDP/KHUL/VR-31.2/19
Improvement of Panigati Basher Hat-Sadeker Battala-Dulalpal House-Pather Bazaer GC Road by BC at ch 1040-1450m 247404094 Under Dighalia Upazila District Khulna.Salvage Cost of this package is Tk 398512.00 fixed which will be paid by contractor. </t>
  </si>
  <si>
    <t>13/04/20</t>
  </si>
  <si>
    <t>19/01/2021</t>
  </si>
  <si>
    <t>M/S Rahman &amp; Brothers     3 No. Beni Babu Road, Khulna.</t>
  </si>
  <si>
    <t xml:space="preserve">  msrahamanandbrothers@yahoo.com ; </t>
  </si>
  <si>
    <t xml:space="preserve"> PACKAGE NO: KBSRIDP/KHUL/VR-31.3/19
Improvement of Farmaishkana Primary School to Deara Morol para Nakkati Khal Trematha more road via H/O Sentu Master Road by BC at ch 00-570m 247404080 Under Dighalia Upazila District Khulna.Salvage Cost of this package is Tk 529398.00 fixed which will be paid by contractor. </t>
  </si>
  <si>
    <t>13/04/2020</t>
  </si>
  <si>
    <t>M/S Sumana Enterprise  SENHATI BAZAR DIGHALIA,KHULNA</t>
  </si>
  <si>
    <t xml:space="preserve">PACKAGE NO: KBSRIDP/KHUL/VR-31.4/19
Improvement of Goalpara ACTEL Tower-Kagozi Battala Zamal SK. House Road Via H/O Sohel Sk. Contractor Salim Sk. &amp; Goalpara jame Mosque Road by BC at ch 00-1175m 247404136 Under Dighalia Upazila DistericKhulna.Salvage Cost of this package is Tk 971164.00 fixed which will be paid by contractor. </t>
  </si>
  <si>
    <t>18/02/2021</t>
  </si>
  <si>
    <t>M/S Amanat Enterprise    House No. 16, Post. GPO -9000, Khalispur, Khulna</t>
  </si>
  <si>
    <t xml:space="preserve">  amanatenterprise38@gmail.com ;</t>
  </si>
  <si>
    <t xml:space="preserve">PACKAGE NO: KBSRIDP/KHUL/VR-02.2/ 19
Improvement of South Maguraghona GPS- Karmokarpara road at ch 00-1012m 247305166 Under Dumuria Upazila District Khulna.Salvage Cost of this package is Tk 554538.00 fixed which will be paid by contractor. </t>
  </si>
  <si>
    <t xml:space="preserve">  rokeyatrader.egp@gmail.com ; </t>
  </si>
  <si>
    <t xml:space="preserve">PACKAGE NO: KBSRIDP/KHUL/VR-02.3/19
Improvement of Maltia R&amp;H-South Maghuraghona road at ch 4875-5455m 247304017 Under Dumuria Upazila District Khulna.Salvage Cost of this package is Tk 762706.00 fixed which will be paid by contractor. </t>
  </si>
  <si>
    <t>M/S Tanjim Enterprise   Gutudia, Dumuria, Khulna .</t>
  </si>
  <si>
    <t xml:space="preserve">  mstanjimenterprise@yahoo.com ;</t>
  </si>
  <si>
    <t xml:space="preserve">  PACKAGE NO: KBSRIDP/KHUL/V-03.1/ 19
Improvement of Amvita Bazar UZR-Mukti Jhoddha Najim Uddin road at ch 00-1327m 247304087 Under Dumuria Upazila District Khulna.
</t>
  </si>
  <si>
    <t>M/S Sheikh Traders    Shwikh para, Tala,Satkhira</t>
  </si>
  <si>
    <t xml:space="preserve">  sheikhtraders1995@gmail.com ; </t>
  </si>
  <si>
    <t xml:space="preserve"> PACKAGE NO: KBSRIDP/KHUL/HBB-15/19
Improvement of Terokhada R&amp;H-Nebudia Nabudia Mujibur munshi house to abnali incoming road Road by HBB at ch 2665-4117m 247944021 Under Terokhada Upazila District Khulna. Salvage Cost of this package is Tk 1517849.00 fixed which will be paid by contractor. </t>
  </si>
  <si>
    <t>M/S Foyez Shikder              54, Islampur Road, Khulna.</t>
  </si>
  <si>
    <t xml:space="preserve">  foyezsikder@yahoo.com ; </t>
  </si>
  <si>
    <t xml:space="preserve"> PACKAGE NO: KBSRIDP/KHUL/HBB-15.1/19
Improvement of East-Joysana-West Joysana Joysana Robi bari to wapda incoming road Road by BFS at ch 00-1476m 247944002 Under Terokhada Upazila District Khulna. Salvage Cost of this package is Tk 528295.00 fixed which will be paid by contractor. </t>
  </si>
  <si>
    <t>M/S Sheikh Traders        Shwikh para, Tala,Satkhira</t>
  </si>
  <si>
    <t>PACKAGE NO: KBSRIDP/KHUL/HBB-15.2/19
Improvement of Atlia Bazar Parokhali Adampur FRB Atlia Rokon munshi house to Nuruzzaman Cherman house incoming road Road by BFS at ch 1500-2860m 247944012 Under Terokhada Upazila District Khulna.</t>
  </si>
  <si>
    <t>M/S Alomgir Fakir    Laskarpur Mokampur, Terokhada Khulna-9221</t>
  </si>
  <si>
    <t xml:space="preserve">  mdalomgirfakir@yahoo.com; </t>
  </si>
  <si>
    <t xml:space="preserve">PACKAGE NO: KBSRIDP/KHUL/HBB-16/19
Improvement of Nolamara R&amp;H to Mondolgati Via Nebudia Ghat Mondolgati Govt. Pry. School- Nebudia Nadira Membar House road by HBB at ch 00-1000m 247944018 Under Terokhada UpazilaDistrict Khulna Salvage Cost of this package is Tk 299112.00 fixed which will be paid by contractor. </t>
  </si>
  <si>
    <t xml:space="preserve">PACKAGE NO: KBSRIDP/KHUL/HBB-16.2/19
Improvement of Shekhpura West Para Shekhpura West para Hatem Daroga Khal East Road Road by HBB at ch 00-560m 247945020 Under Terokhada Upazila District Khulna. Salvage Cost of this package is Tk 271118.00 fixed which will be paid by contractor.
</t>
  </si>
  <si>
    <t>M/S T.M Parvez                44/1, Hazi- Mohsin Road, Khulna, Bangladesh.</t>
  </si>
  <si>
    <t xml:space="preserve">mstmparvez@gmail.com ; </t>
  </si>
  <si>
    <t>PACKAGE NO: KBSRIDP/KHUL/HBB-17/19
Improvement of kharbaria Kharbaria North para bill incoming Road Road by HBB at ch 00-300m 247945024 Under Terokhada Upazila District Khulna. Salvage Cost of this package is Tk 77801.00 fixed which will be paid by contractor. Improvement of Anandanagar Dashpara Anandanagar Nasima Kobir Home side to west incoming Road Road by HBB at ch 00-560m 247945030Under Terokhada Upazila District Khulna.Salvage Cost of this package is Tk 94611.00 fixed which will be paid by contractor.Improvement of Kharbaria Mokbul House Kharbaria Hafis Thakur Home Nirth Side to Bill incoming road Road by HBB at ch 00-970m 247945025 Under Terokhada Upazila District Khulna.Salvage Cost of this package is Tk 698407.00 fixed which will be paid by contractor Improvement of Anandanagar WDB Embankment Govt.Pry School Anandanagar BC road from Shamim House Side to Atharo Beki River Road by HBB at ch 00-200m 247945028 Under Terokhada Upazila District Khulna.Salvage Cost of this package is Tk 37056.00 fixed which will be paid by contractor</t>
  </si>
  <si>
    <t>M/S Azad Traders         1No. Custom Ghat, Khulna Sadar, Khulna.</t>
  </si>
  <si>
    <t xml:space="preserve">  sardarshamim1981@gmail.com ; </t>
  </si>
  <si>
    <t>PACKAGE NO: KBSRIDP/KHUL/HBB-17.2/19
Improvement of Harikhali-Saraia Khal Barashat Harikhali-Saraia Khal North Side Road BC Road-West Side Salim Shekh House incoming Road Road by HBB at ch 00-690m 247945045 Under Terokhada Upazila District: Khulna.</t>
  </si>
  <si>
    <t>31/03/2020</t>
  </si>
  <si>
    <t>27/08/2020</t>
  </si>
  <si>
    <t>Md. Obydul Islam      terokhada, terokhada-9230,  terokhada, khulna,</t>
  </si>
  <si>
    <t xml:space="preserve">  obydulislam143486@gmail.com ;</t>
  </si>
  <si>
    <t xml:space="preserve">PACKAGE NO: KBSRIDP/KHUL/HBB-17.3/19
Improvement of Agaramtala Khalpar Amtala Arjun mondir from monisha House to Bashu khali Bill incoming road Road by HBB at ch 00-550m 247945070 Under Terokhada UpazilaDistrist Khulna.Salvage Cost of this package is Tk 259023.00 fixed which will be paid by contractor. </t>
  </si>
  <si>
    <t>M/S Fahim Enterprise         Moukhali, Pnkhali, Dacop, Khulna.</t>
  </si>
  <si>
    <t xml:space="preserve">  msfahimenterprise.egp@gmail.com ; </t>
  </si>
  <si>
    <t>PACKAGE NO: KBSRIDP/KHUL/Culvert-18/18
Construction of 4.30mx4.00m Size RCC Box Culvert on Loudove UP office Khutakhali Gate to Banisanta UP office Loudove Bazar via Khutakhali Prymari School road at ch 1200m under Dacope Upazila Dist khulna.ID247174038</t>
  </si>
  <si>
    <t>14/05/2020</t>
  </si>
  <si>
    <t>M/S R.S Enterprise   Dumuria, Khulna</t>
  </si>
  <si>
    <t xml:space="preserve">  msrsenterprise17@gmail.com ; </t>
  </si>
  <si>
    <t xml:space="preserve">PACKAGE NO: KBSRIDP/KHUL/Market-12/19-20
Development of Samontosena Natun Hat Bazar Under Rupsa Upazila Dist Khulna. </t>
  </si>
  <si>
    <t>17/01/2021</t>
  </si>
  <si>
    <t>M/S Khan Internatonal    Pro. Md. Hasan Ahmed Khun Golna Sajayara Dumuria, Khulna.</t>
  </si>
  <si>
    <t xml:space="preserve">mdhasanahmedkhan@gmail.com ; </t>
  </si>
  <si>
    <t>PACKAGE NO: KBSRIDP/KHUL/VR-10.1/ 19
Improvement of Roghunathpur Mosque-Goursha house road at ch 350-1075m Under Dumuria Upazila Dist Khulna. Salvage Cost of this package is Tk 1657097.00 fixed which will be paid by contractor. ID No 247305194</t>
  </si>
  <si>
    <t>M/S Sumana Enterprise SENHATI BAZAR DIGHALIA,KHULNA</t>
  </si>
  <si>
    <t xml:space="preserve">  mssumanaenterprise@gmail.com ; </t>
  </si>
  <si>
    <t>PACKAGE NO: KBSRIDP/KHUL/VR-08/ 19
Improvement of Rudoghora Bazar-Golderpara road at ch 00-1000m Under Dumuria Upazila Dist Khulna. Salvage Cost of this package is Tk 1489492.00 fixed which will be paid by contractor. ID No 247305158</t>
  </si>
  <si>
    <t>JOTI Construction       GOPALPUR, PAIKGACHA, KHULNA</t>
  </si>
  <si>
    <t xml:space="preserve">  jotyconstruction.egp@gmail.com ; </t>
  </si>
  <si>
    <t xml:space="preserve"> PACKAGE NO: KBSRIDP/KHUL/HBB-06.1/19
Improvement Of Shamukpotha bazar to Shangkordana road by HBB at ch 00-1000m Under Paikgacha Upazila Dist Khulna. Salvage Cost of this package is Tk 715435.00 fixed which will be paid by contractor. ID No 247645015</t>
  </si>
  <si>
    <t>M/S Bhai Bhai Bali Bikroy   Sibbati, Paikgacha, Khulna</t>
  </si>
  <si>
    <t xml:space="preserve">  msbhaibhaibalibikroykendro@gmail.com ;  </t>
  </si>
  <si>
    <t>PACKAGE NO: KBSRIDP/KHUL/VR-16.1/19
Improvement of Dakkhin Bainbaria- Pakhirua Shasanghat to Dakkin Kumarkhali-Bainbaria Patkailkhali Bridge Road Dakkhin Kumkhali Shasanghat-Dakkhin Bainbaria by BC at ch 00-1500m Under Paikgacha Upazila Dist Khulna. Salvage Cost of this package is Tk 309221.00 fixed which will be paid by contractor.ID No 247644046</t>
  </si>
  <si>
    <t>17/05/2021</t>
  </si>
  <si>
    <t>Md. Alamgir Fakir Laskarpur Mokampur, Terokhada Khulna-9221</t>
  </si>
  <si>
    <t xml:space="preserve">  mdalomgirfakir@yahoo.com ; </t>
  </si>
  <si>
    <t xml:space="preserve"> PACKAGE NO: KBS-RIDP/KHUL/M-01/19
Maintenance of Paikgacha R&amp;H-Banka GC Road at ch 4790-6150m under Paikgacha Upazila District Khulna.Road ID 247642003</t>
  </si>
  <si>
    <t>13/4/2021</t>
  </si>
  <si>
    <t>M/S Khondoker                   81/5 Khan A Sabur Road, Khulna</t>
  </si>
  <si>
    <t xml:space="preserve">  mskhondokerconstruction@yahoo.com ; </t>
  </si>
  <si>
    <t>PACKAGE NO: KBS-RIDP/KHUL/M-39/19
Maintenance of Shebpur-Jialtola Bazar via Goshai Bari Road at ch00-863m under Dumuria Upazila Khulna.Road ID No 247304085</t>
  </si>
  <si>
    <t>16/02/2021</t>
  </si>
  <si>
    <t>M/S Ayaan Enterprise    11,B K East Mosjid Road, Khulna Sadar, Khulna</t>
  </si>
  <si>
    <t>egp.msayaanenterprise19@gmail.com ;</t>
  </si>
  <si>
    <t>PACKAGE NO: KBS-RIDP/KHUL/M-16/19
Maintenance of Baliakhali Bazar Tipna R&amp;H-Kadamtola bazar-Madertola Bazar via Sovna UP office Road at Ch 6150-7520m under Dumuria Upazila Khulna. .Road ID No 247303003</t>
  </si>
  <si>
    <t>13/5/2020</t>
  </si>
  <si>
    <t>M/S Ziaul  Traders   &amp; M/S Zaman Enterprise  (JV)</t>
  </si>
  <si>
    <t xml:space="preserve">  mztmzejv@gmail.com ; </t>
  </si>
  <si>
    <t>PACKAGE NO: KBSRIDP/KHUL/VR-18.1/19
Improvement of Dakkhin Kumkhali Shasanghat-Dakkhin Bainbaria road by BC at ch 4000-6000m Under Paikgacha Upazila Dist Khulna. Salvage Cost of this package is Tk 251802.00 fixed which will be paid by contractor.ID No 247644046</t>
  </si>
  <si>
    <t>18/05/2021</t>
  </si>
  <si>
    <t xml:space="preserve">  ziaultraders123@yahoo.com Address:   37 TOOT PARA CROSS ROAD-2 ,KHULNA</t>
  </si>
  <si>
    <t xml:space="preserve">M/S Zaman Enterprise     Rajapur Belphulia, Khulna.        </t>
  </si>
  <si>
    <t xml:space="preserve">  akhteruzzamanm@gmail.com ; </t>
  </si>
  <si>
    <t>Md. Kazimul Islam Biswas  Keakhali Dumuria, Khulna.</t>
  </si>
  <si>
    <t xml:space="preserve">  mdkarimulislam65@gmail.com ; </t>
  </si>
  <si>
    <t>Package No: KBSRIDP/KHUL/Culvert-3/18
Construction of 3.60mx 3.60m Size RCC Box Culvert on Loudove UP office Near Harintana Bridge- Burirdabur Chomuhani Bazar road on Kalikabati Mirdha bari at ch 2260m under Dacope Upazila Dist. khulna. Road ID- 247173004</t>
  </si>
  <si>
    <t>15/06/2020</t>
  </si>
  <si>
    <t>21/03/21</t>
  </si>
  <si>
    <t>M/S Ali  Traders                50 TOOTPARA SARKAR PARA, KHULNA</t>
  </si>
  <si>
    <t xml:space="preserve">Msalitraders78@gmail.com ; </t>
  </si>
  <si>
    <t>PACKAGE NO: KDRIDP/Khul/W-98/2019-20
247173006-Improvement of Dacope UP office-Bajua UP office road by BC Ch.00-2500m (Salvage Cost of this package is Tk 3791427.00 fixed which will be paid by contractor) under Dacope Upazila DistrictKhulna.</t>
  </si>
  <si>
    <t>17/11/2019</t>
  </si>
  <si>
    <t>23/2/2021</t>
  </si>
  <si>
    <t>M/S Jamila Traders              Hetal Bunia Batiaghata, Khulna.</t>
  </si>
  <si>
    <t xml:space="preserve">  msjamilatraders@gmail.com; </t>
  </si>
  <si>
    <t>PACKAGE NO: KDRIDP/Khul/W-99/2019-20
247173006-Improvement of Dacope UP office-Bajua UP office road by BC ch.2500m-5000m Under Dacope Upazila District Khulna (Salvage Cost of this package is Tk 3326644.00 fixed) which will be paid by contractor.</t>
  </si>
  <si>
    <t>M/S Jamila Traders         Hetal Bunia Batiaghata, Khulna.</t>
  </si>
  <si>
    <t xml:space="preserve">  msjamilatraders@gmail.com</t>
  </si>
  <si>
    <t xml:space="preserve"> PACKAGE NO: KDRIDP/Khul/W-100/2019-20
247173006-Improvement of Dacope UP office-Bajua UP office road by BC ch.5000m - 8123m under Dacope Upazila, District: Khulna (Salvage Cost of this package is Tk 2845643.00 fixed) which will be paid by contractor.</t>
  </si>
  <si>
    <t>M/S Rony Enterprise          72, Gagon Babu Road, Khulna</t>
  </si>
  <si>
    <t xml:space="preserve">  ronyenterprise1963@gmail.com ; </t>
  </si>
  <si>
    <t>KDRIDP/Khul/M-05/2018-19
247694080-Periodic Maintenance of Shiromoni Bazar-Dkatia Beel via Emambari road at Ch 00-1721m. Under Phultala Upazila District Khulna.</t>
  </si>
  <si>
    <t>15/09/2019</t>
  </si>
  <si>
    <t>21/02/2020</t>
  </si>
  <si>
    <t>M/S Janani Traders    Katenga, Terokhada, Khulna</t>
  </si>
  <si>
    <t xml:space="preserve">egp.jananitraders1977@gmail.com ; </t>
  </si>
  <si>
    <t>KDRIDP/Khul/W-94/2018-19
247304056-Improvement of Ranai R&amp;H-Palbari WAPDA road by BC at Ch 1500m-2500m under Dumuria Upazila District Khulna.Salvage Cost of this package is Tk 831046.00 fixed which will be paid by contractor.</t>
  </si>
  <si>
    <t>18-08-19</t>
  </si>
  <si>
    <t>M/S Ashraf Traders            S.M Salahuddin   Jv</t>
  </si>
  <si>
    <t xml:space="preserve">ATANDSSJV@gmail.com ; </t>
  </si>
  <si>
    <t>Package NO:KDRIDP/Khul/W-90/2018-19
247942010- Improvement Of Nalamara R&amp;H Katenga GC via Abnali road by BC at ch 00-1850m.Terokhada Upazila District Khulna. Salvage Cost of this package is Tk 1231789.00 fixed which will be paid by contractor.</t>
  </si>
  <si>
    <t xml:space="preserve">  msashraftraders@gmail.com ;
</t>
  </si>
  <si>
    <t>S.M Salahuddin           Harikhali Terokhada,Khulna</t>
  </si>
  <si>
    <t>smsalahuddin47@gmail.com</t>
  </si>
  <si>
    <t>M/S Zarana  Enterprise    Sarol Al Amin road, Paikgacha, Paikgacha, Khulna,</t>
  </si>
  <si>
    <t>mszaranaenterprise@gmail.com ;</t>
  </si>
  <si>
    <t>PACKAGE NO: KDRIDP/Khul/W-96/2019-20
247642012 Improvement of Paikgacha GC-Gilabari GC via Bagularchok bazar road by BC at ch 1150-2420m under Paikgacha upazila Dist khulna. Salvage Cost of this package is Tk 2411571.00fixed which will be paid by contractor</t>
  </si>
  <si>
    <t>17-12-2019</t>
  </si>
  <si>
    <t>M/S Chuknagar Traders  Chuknagar Bazar, Dumuria, Khulna-9252</t>
  </si>
  <si>
    <t xml:space="preserve">  mschuknagartraders@yahoo.com ; </t>
  </si>
  <si>
    <t xml:space="preserve"> PACKAGE NO: KDRIDP/Khul/W-93/2019-20
247304009 Improvement of Moikhali UZR Fotik Shop- Banda Bazar road by BC at ch 1600-3040 m under Dumuria upazila Dist khulna. Salvage Cost of this package is Tk 1338778.00 fixed which will be paid by contractor</t>
  </si>
  <si>
    <t>23-09-2020</t>
  </si>
  <si>
    <t>M/S Sumon Traders             46, Roy Para Road, Khulna</t>
  </si>
  <si>
    <t xml:space="preserve">mssumantraders07@gmail.com ; </t>
  </si>
  <si>
    <t>PACKAGE NO: KDRIDP/Khul/W-95/2019-20
247305252 Improvement of Dumuria Miksimil R&amp;H Hassanpur-Joardar para road by BC at ch 00-1150m under Dumuria upazila Dist khulna. Salvage Cost of this package is Tk 881728.00 fixed which will be paid by contractor</t>
  </si>
  <si>
    <t>21-12-2020</t>
  </si>
  <si>
    <t xml:space="preserve">M/S Al-Mamun Ent Ltd    Most Henara Begum Sador Road West0719 Barguna NID 0422802105521 </t>
  </si>
  <si>
    <t xml:space="preserve">  henara_b@yahoo.com ; </t>
  </si>
  <si>
    <t>KDRIDP/Khul/W-65/2018-19
247172004-Improvement of Kalinagor GC-Khutakhali Bajua GC Road Ch 2517m-5000m by BC under Dacope Upazila District Khulna.Salvage Cost of this package is Tk 825915.00 fixed which will be paid by contractor</t>
  </si>
  <si>
    <t>Md. Iqbal Jamadder ;  Polashpole, Satkhira</t>
  </si>
  <si>
    <t xml:space="preserve">  iqbaljamader@yahoo.com </t>
  </si>
  <si>
    <t>KDRIDP/Khul/W-92/2018-19
247303010-Improvement of Shovna UP-Zialtala Bazar road by BC at Ch 1060m-2802m &amp; 3115m-3670m under Dumuria Upazila District Khulna.Salvage Cost of this package is Tk 747670.00 fixed which will be paid by contractor.</t>
  </si>
  <si>
    <t>13/01/2019</t>
  </si>
  <si>
    <t>KDRIDP/Khul/W-91/2018-19
247303008-Improvement of Gutudia UP Office Kanchannagar bazar via Bhandarpara UP Office road by BC at Ch 7900m-11480m under Dumuria Upazila District Khulna.Salvage Cost of this package is Tk 5651389.00 fixed which will be paid by contractor.</t>
  </si>
  <si>
    <t>14/12/2021</t>
  </si>
  <si>
    <t>M/S Ashraf Traders        Voirob Strand Road, Haspatal Ghat, Khulna.</t>
  </si>
  <si>
    <t xml:space="preserve">  msashraftraders@gmail.com ; 
</t>
  </si>
  <si>
    <t>Package No:KDRIDP/khul/M-07/2019-20
247403008 -Periodic Maintenance of Jogipole UP Office-Rangpur UP Road at Ch 00-800m under Dighalia upazila khulna Salvage Cost of this package is Tk 132940.00 fixed which will be paid by contractor</t>
  </si>
  <si>
    <t>15/08/2020</t>
  </si>
  <si>
    <t>M/S Ziaul  Traders                        37 TOOT PARA CROSS ROAD-2 ,KHULNA</t>
  </si>
  <si>
    <t>Package No.:KDRIDP/Khul/W-66/2018-19
247172002-Improvement of Dacope Chunkri Kheya ghat-Nalian GC via Kalinagor GC Road Ch 15891m-18891m by BC under Dacope Upazila District Khulna</t>
  </si>
  <si>
    <t>23/02/2020</t>
  </si>
  <si>
    <t>Package No.:KDRIDP/Khul/W-61/2018-19
247172002-Improvement of Dacope Chunkuri Kheyaghat-Nalian GC via Kalinagor GC Road Ch 12891m-15891m by BC under Dacope Upazila District Khulna.</t>
  </si>
  <si>
    <t>M/S Faisal Traders           Md. Badruddaza Bablu (JV)</t>
  </si>
  <si>
    <t xml:space="preserve">mftandmbbjv@gmail.com </t>
  </si>
  <si>
    <t xml:space="preserve"> Package No:KDRIDP/Khul/M-06/2019-20
247404038- Periodic Maintenance of Dighalia FWC on RHD-Panigati-Pather Bazar GC road at Ch 00m - 4357m under Dighalia Upazila, District: Khulna.</t>
  </si>
  <si>
    <t>sahidenterprisepvtlimited@gmail.com ;</t>
  </si>
  <si>
    <t xml:space="preserve"> PACKAGE NO: KDRIDP/Khul/W-88/2018-19
247172001- Improvement of Khona R&amp;H Garikhali GC Paikgacha via Bat bunia G.C road by BC at ch 5740-9740m.under Dacope Upazila District Khulna. Salvage Cost of this package is Tk 1834314.00 fixed which will be paid by contractor.</t>
  </si>
  <si>
    <t>20/04/2020</t>
  </si>
  <si>
    <t>26/04/2021</t>
  </si>
  <si>
    <t>Package No:KDRIDP/Khul/W-102/2019-20
247123011-Improvement of Bhanderkote UP office-Purbo Halia Hat road by BC at Ch3000-6090m under Batiaghata Upazila Dist Khulna.</t>
  </si>
  <si>
    <t>M/S Ziaul  Traders               M/S Zaman Enterprise  (JV)</t>
  </si>
  <si>
    <t xml:space="preserve"> Package No:KDRIDP/Khul/W-97/2018-19
247642012 -Improvement of Paikgacha GC-Gilabari GC via Bagularchok Bazar road ch. 8180m-10200m by BC under Paikgacha Upazila District Khulna.Salvage Cost of this package is Tk 1762044.00 fixed which will be paid by contractor.</t>
  </si>
  <si>
    <t>M/S Ziaul  Traders                   37 TOOT PARA CROSS ROAD-2 ,KHULNA</t>
  </si>
  <si>
    <t xml:space="preserve">  ziaultraders123@yahoo.com :   </t>
  </si>
  <si>
    <t>KDRIDP/khul/B-04/2018-19
247645008-Construction of 50.00m Long Girder Bridge on Katipara Bazar-Charitable Dispensary Road at ch 1260m. under Paikgacha Upazila District Khulna.</t>
  </si>
  <si>
    <t>M/S Josna Enterprise    ;    Gobindapur, Antabonia, Koyra, Khulna.</t>
  </si>
  <si>
    <t>msjosnaenterprise@gmail.com</t>
  </si>
  <si>
    <t>PACKAGE NO: KBS RIDP/KHUL/VR-14.4/19
Improvement of a Khulna mongla Highway to Bagmara All Aksha Madrasha Road at Ch 40-455m Road Id- 247755161 b Bagmara Main Road Bank Mor to Fish CO Road at Ch 00-510m Road Id- 247755163 Under Rupsha Upazila District Khulna. Salvage Cost of this package is Tk 303758.00 fixed which will be paid by contractor.</t>
  </si>
  <si>
    <t>K.M Moniruzzaman             Bamondanga, Rupsha, Khulna</t>
  </si>
  <si>
    <t xml:space="preserve">kmmoniruzzaman1974@gmail.com ; </t>
  </si>
  <si>
    <t>IPCP/KHUL/BATIA/P/18-19/6.02
1.a Improvement of Prani Sompod Office Pond b Construction of 01 No.Ghatla 3.00m9.20m for Prani Sompod Office Pond. Under Batiaghata Upazila District Khulna.2. a Improvement of Batiaghata Thana Pond Under . b Construction of 01 No.Ghatla 3.00m9.20m for Batiaghata Thana Pond.Batiaghata Upazila District Khulna</t>
  </si>
  <si>
    <t>20/08/19</t>
  </si>
  <si>
    <t>14/02/2020</t>
  </si>
  <si>
    <t>M/S Vai Vai Enterprise     Ekhure, Terokhada, Khulna.</t>
  </si>
  <si>
    <t xml:space="preserve"> IPCP/KHUL/RUPSH/P/18-19/7.02
1.a Improvement of Samontoshena Govt.Primary School Pond b Construction of 01 No.Ghatla 5.00m11.10m for Samontoshena Govt.Primary School Pond. Under Rupsha Upazila DistrictKhulna2.a Improvement of Pathorghata Maddhomic School Pond b Construction of 01 No.Ghatla 5.00m11.10m for Pathorghata Maddhomic School Pond. Under Rupsha Upazila District Khulna.3.a Improvement of Rupsha College Pond b Construction of 01 No.Ghatla 4.50m9.20m for Rupsha College Pond. Under Rupsha Upazila District Khulna.</t>
  </si>
  <si>
    <t>M/S Tanjim Enterprise    Gutudia, Dumuria, Khulna .</t>
  </si>
  <si>
    <t xml:space="preserve"> IPCP/KHUL/DUMUR/P/18-19/8.02
1.a Improvement of Mikshimill Madhomi BalikaBiddaloy Pond. b Const. of 01 Nos. Ghatla 3.50m11.10m for Mikshimill Madhomi BalikaBiddaloy Pond.2. a Improvement of Saravita Radhakrishno Sebasrom Pond. b Const. of 01 Nos. Ghatla 3.00m11.10m for Sebasrom Pond. 3.a Improvement of Shahapur Modhurram College Pond. b Const. of 01 Nos. Ghatla 5.00m11.10m for Shahapur Modhurram College Pond.4.a Improvement of Tolna Dhokkhinpara GPS Pond. b Const. of 01 Nos. Ghatla 3.00m 9.20m for Tolna Dhokkhinpara GPS Pond.5.a Improvement of Purbo Shovna Maszid Madrasha Pond. b Const. of 01 Nos. Ghatla 3.00m 9.20m for Purbo Shovna Maszid Madrasha Pond.6.a Improvement of Amvita Jame Maszid Pond. b Const. of 01 Nos. Ghatla 3.00m 8.00m for Amvita Jame Maszid Pond.Under Dumuria upazilla District Khulna.</t>
  </si>
  <si>
    <t>15/02/2020</t>
  </si>
  <si>
    <t>M/S Aviloush Builders  Address :  Bhoakhali, Ratangonj, Narail.</t>
  </si>
  <si>
    <t xml:space="preserve">  msaviloush@gmail.com ;  </t>
  </si>
  <si>
    <t xml:space="preserve">PACKAGE NO:  IPCP/KHUL/PAIKG/P/19-20/9.01
1.a Improvement of BGP Shamuputta Hi-School Pond b Const. of 01 Nos Ghatla 350mx9.20m for BGP Shamuputta Hi-School Pond2.a Improvement of Upazila Porishad Pond-1 b Const. of 01 Nos Ghatla 350mx9.20m for Upazila Porishad Pond-1 3.a Improvement of Upazila Porishad Pond-2 b Const. of 01 Nos Ghatla 350mx12.80m for Upazila Porishad Pond-2 4.a Improvement of Amirpur Polli Unnoyon GPS Poad b Const. of 01 Nos 3.50mx11.00m for Amirpur Polli Unnoyon GPS Poad 5.a Improvement of Gorerabad Mosjid Pond b Const. of 01 Nos 3.50mx9.20m for Gorerabad Mosjid Pond under Paikgacha Upazila District Khulna </t>
  </si>
  <si>
    <t>17/05/2020</t>
  </si>
  <si>
    <t>M/S Sumana Enterprise    SENHATI BAZAR DIGHALIA,KHULNA</t>
  </si>
  <si>
    <t xml:space="preserve"> PACKAGE NO: IPCP/KHUL/TEROK/C/19-20/10.02
Re-Excavation of Aren Shar khal at Ch. 0.00-3226.24m under Barashat union Terokhada Upazila District Khulna.</t>
  </si>
  <si>
    <t>30,00,564.55</t>
  </si>
  <si>
    <t>15/01/20</t>
  </si>
  <si>
    <t>21/01/21</t>
  </si>
  <si>
    <t>M/S Tabassum Traders  ;   Dumuria Bus Stand, Dumuria Ps, Khulna-9253</t>
  </si>
  <si>
    <t xml:space="preserve">  mstabassumtraders77@gmail.com </t>
  </si>
  <si>
    <t>PACKAGE NO;  IPCP/KHUL/TEROK/C/19-20/11.03
1.a Re-Excavation of Mina Bari Khal Ch.0.00-1000m. b Construction of 3 Nos. Reference Bed Blocks &amp; TBM Mina Bari Khal under Barashat Union Terokhada Upazila District Khulna.</t>
  </si>
  <si>
    <t>19/5/2020</t>
  </si>
  <si>
    <t>M/S Jhorna Enterprise   ;         13 Dharmashava Cross road, Khulna.</t>
  </si>
  <si>
    <t xml:space="preserve">  msjarnaenterprise@yahoo.com </t>
  </si>
  <si>
    <t xml:space="preserve">  e-Tender/NBIDGPS/KHU/KHU/2018-2019/W1.03557
Const. of ABDUL GHANI Primary School under Khulna city Corporation.</t>
  </si>
  <si>
    <t>NBIDGPS</t>
  </si>
  <si>
    <t>Abul Kalam Azad         Mathupur, Terokhada, Khulna</t>
  </si>
  <si>
    <t xml:space="preserve">  abulkalamkhu@gmail.com ; </t>
  </si>
  <si>
    <t>PACKAGE NO: e-Tender/NBIDGPS/KHU/KHU/2019-20/W1.05723
Construction of POLLI MONGAL RAHAMANIA  Primary School under Khulna City Corporation.</t>
  </si>
  <si>
    <t>19/03/20</t>
  </si>
  <si>
    <t>19/03/2021</t>
  </si>
  <si>
    <t>Sheikh Omer Faruk             Tipna Khornia, Dumuria, Khulna</t>
  </si>
  <si>
    <t xml:space="preserve">  sheikhomerfaruk@gmail.com ; </t>
  </si>
  <si>
    <t>PACKAGE NO: e-Tender/NBIDGPS/KHU/KHU/2019-20/W1.06248
Construction of KHAN JAHAN ALI 3H_F4 Primary School under Khulna City Corporation.</t>
  </si>
  <si>
    <t xml:space="preserve">M/S Rafi Traders           Terokhada, Khulna </t>
  </si>
  <si>
    <t xml:space="preserve">  msrafitraders013@gmail.com ; </t>
  </si>
  <si>
    <t xml:space="preserve"> PACKAGE NO: e-Tender/NBIDGPS/KHU/KHU/2019-20/W1.05725
Construction of JAHANNAGAR 3H_2V Primary School under Khulna City Corporation.</t>
  </si>
  <si>
    <t>19/01/21</t>
  </si>
  <si>
    <t>M/S Tanim Enterprise     Noldha, Fakirhat, Bagerhat</t>
  </si>
  <si>
    <t xml:space="preserve">tanimentpegp@gmail.com    </t>
  </si>
  <si>
    <t>PACKAGE NO: e-Tender/NBIDGPS/KHU/KHU/2019-20/W1.05724
Construction of SONAGANGA 3H_2V Primary School under Khulna City Corporation.</t>
  </si>
  <si>
    <t>19/04/21</t>
  </si>
  <si>
    <t>Mir Constructor                      145/2,Khanjahan Ali Road, Rupsha, Khulna.</t>
  </si>
  <si>
    <t xml:space="preserve">  mirconstruction74@gmail.com ; </t>
  </si>
  <si>
    <t>CHSMMP/KHU/DIG/SL-207/19/C-193
Construction of Shahid Subeder Mejor Joynal Abedin Manik Mia grave yard Muktijuddha Sriti Shoudho Under Sader Thana DistrictKhulna</t>
  </si>
  <si>
    <t>Shuvo &amp; Ruhi Enterprise        6/70,boyra cntral road,khulna.</t>
  </si>
  <si>
    <t xml:space="preserve">  ruhulquddus10001@gmail.com </t>
  </si>
  <si>
    <t>PACKAGE NO: CHSMMP/KHU/DAC/SL-Add.51/19/C-239
Construction of Muktijoddha Sriti Shoudho Near Upazila Muktijodha Complex Bhabon Under Dcope Upazila District Khulna.</t>
  </si>
  <si>
    <t xml:space="preserve">M/S Zaman Enterprise                Rajapur Belphulia, Khulna.        </t>
  </si>
  <si>
    <t>PACKAGE NO : TULO/KLN/W-03
Construction of Aichghati &amp; Sreefaltala union Bhumi Office at Rupsha Upazila District Khulna under Construction of Town and Union Land Office across the Country Project.</t>
  </si>
  <si>
    <t>17/12/2019</t>
  </si>
  <si>
    <t>23/12/2020</t>
  </si>
  <si>
    <t>M/S Nizhum Enterprise     Damudar Fultala, Khulna-9210</t>
  </si>
  <si>
    <t xml:space="preserve">  nizhumenterprise2021@gmail.com ;  </t>
  </si>
  <si>
    <t>PACKAGE NO : TULO/KLN/W-04
Construction of Sachiadaha &amp; Chagladaha union Bhumi Office under Terokhada upazila District Khulna under Construction of Town and Union Land Office across the Country Project.</t>
  </si>
  <si>
    <t>17/12/19</t>
  </si>
  <si>
    <t xml:space="preserve">Shahid Enterprise (PVT) LTD     Plot No.649, Mujgunni Mahasarak R/A, Boyra, Khulna-9000   </t>
  </si>
  <si>
    <t>PACKAGE NO : TULO/KLN/W-05
Construction of Dakkhin Bedkashi &amp; Bagali union Bhumi Office under Koyra upazila District Khulna under Construction of Town and Union Land Office across the Country Project.</t>
  </si>
  <si>
    <t>M/S Ela Construction      ;      57, Shaheed Shorowardi Biponi Kendro, Clay Road, Khulna.</t>
  </si>
  <si>
    <t xml:space="preserve">  PACKAGE NO : TULO/KLN/W-07
Construction of Damodar union Bhumi Office under Phultala upazila &amp; Gazirhat union Bhumi Office under Digholia upazila District Khulna under Construction of Town and Union Land Office across the Country Project.</t>
  </si>
  <si>
    <t>M/S Janani Traders                     Katenga, Terokhada, Khulna</t>
  </si>
  <si>
    <t>Package No:TULO/KLN/BW/W-01
KA Construction of Lota union bhumi office boundary wall gate &amp; approach road under Paikgacha upazila District Khulna .</t>
  </si>
  <si>
    <t>M/S Ziaul  Traders                                37 TOOT PARA CROSS ROAD-2 ,KHULNA</t>
  </si>
  <si>
    <t>Package No:TULO/KLN/W-08
Construction of Loudobe union Bhumi Office under Dacope upazila District Khulna under Construction of Town and Union Land Office across the Country Project.</t>
  </si>
  <si>
    <t>22/01/20</t>
  </si>
  <si>
    <t>28/7/20</t>
  </si>
  <si>
    <t>Md Sowkot Hossain SK.    ;      Ukhara, Sajiara, Dumuria, Khulna,</t>
  </si>
  <si>
    <t>mdsowkothossain74@gmail.com</t>
  </si>
  <si>
    <t xml:space="preserve"> Package No:TULO/KLN/W-06
Construction of Dhamalita Union Land Office and Vanderpara Union Land Office under Dumuria Upazila District Khulna.</t>
  </si>
  <si>
    <t>Syed Ziaul Hoque                        Kazdia, Alipur, Rupsa, Khulna.</t>
  </si>
  <si>
    <t>syedziaulhoque@gmail.com ;</t>
  </si>
  <si>
    <t xml:space="preserve"> PACKAGE NO: TULO/KLN/W-09
Construction of Dighalia union Bhumi Office under Dighalia Upazila District Khulna under Construction of Town and Union Land Office across the Country Project.</t>
  </si>
  <si>
    <t>M/S Chadni Enterprise  Gopalpur, Godipur, Paikgacha, Khulna.</t>
  </si>
  <si>
    <t xml:space="preserve">chadnienterprise1992@gmail.com ;  </t>
  </si>
  <si>
    <t>PACKAGE NO: TULO/KLN/W-10
Construction of Phultala union Bhumi Office under Phultala Upazila District Khulna under Construction of Town and Union Land Office across the Country Project.</t>
  </si>
  <si>
    <t>17/02/2020</t>
  </si>
  <si>
    <t>M/S Sagor Enterprise                        32 Islampur Road, Khulna Sadar, Khulna.</t>
  </si>
  <si>
    <t xml:space="preserve">  mssagarenterprise17@gmail.com ; </t>
  </si>
  <si>
    <t>PACKAGE NO: TULO/KLN/W-11
Construction of gongarampur union Bhumi Office underBatiaghata Upazila District Khulna under Construction of Town and Union Land Office across the Country Project.</t>
  </si>
  <si>
    <t>M/S Hassan Brothers   ;         Goghra Kati Bazar, Koyra, Khulna</t>
  </si>
  <si>
    <t xml:space="preserve">mshasanbrothers83@gmail.com </t>
  </si>
  <si>
    <t xml:space="preserve"> PACKAGE NO: TULO/KLN/W-13
Construction of Sonadanga union Bhumi Office at Khulna City Corporation District Khulna under Construction of Town and Union Land Office across the Country Project</t>
  </si>
  <si>
    <t>M/S Ma Traders          Damodar, Phultala, Khulna.</t>
  </si>
  <si>
    <t xml:space="preserve">palash4429@gmail.com ;   </t>
  </si>
  <si>
    <t>Package No: TULO/KLN/W-14
Construction of Boyra union Bhumi Office at Khulna City Corporation District Khulna under Construction of Town and Union Land Office across the Country Project</t>
  </si>
  <si>
    <t>20/02/2020</t>
  </si>
  <si>
    <t>M/S Hassan Brothers   ;              Goghra Kati Bazar, Koyra, Khulna</t>
  </si>
  <si>
    <t xml:space="preserve">  mshasanbrothers83@gmail.com ; </t>
  </si>
  <si>
    <t>Package No:TULO/KLN/W-01.1
Construction of Gutudia &amp; Maguraghona union Bhumi Office under Dumuria Upazila District Khulna under Construction of Town and Union Land Office across the Country Project.</t>
  </si>
  <si>
    <t xml:space="preserve">M/S Partha Enterprise  ;           107, Sir Iqbal Road, Khulna. </t>
  </si>
  <si>
    <t xml:space="preserve">  msparthaenterprise@gmail.com </t>
  </si>
  <si>
    <t>PACKAGE NO: TULO/KLN/W-12
Construction of Dacope Costal Design union Bhumi Office at Dacpoe Upazila District Khulna under Construction of Town and Union Land Office across the Country Project.</t>
  </si>
  <si>
    <t>25/02/2020</t>
  </si>
  <si>
    <t>M/S Parvez Enterprise ; Godaipur, Paikgacha, Khulna.</t>
  </si>
  <si>
    <t xml:space="preserve">mspervezenterprise@gmail.com </t>
  </si>
  <si>
    <t>PACKAGE NO: UTMIDP-DEGO/KHUL/WD-48
1.A Construction of RCC Drain at Jogipole UP Office to Rangpur UP road from Length 358.0m under Dighalia Upazila Dist khulna Road ID 247403008.       2.B Construction of RCC Drain &amp; Culvert at a Goalpara 8 no word Sk. Kaosar house-Tipu Sultan house Length 300.00m b Upazila Parishad centrle Mosque length.60.0 m c Brommogity 8 no. word sekender SK. house towards Sardarpara Mosque Length. 565.00m d Brammagati Monjur house to Polash House length. 265.0m under Dighalia Upazila Dist khulna. 3.C Construction of 2nos Culvert at ch.675.0m &amp;989.0m on Bramagati H/O Edrish Ali road under Dighalia Upazila Dist: khulna</t>
  </si>
  <si>
    <t>M/S Niribili Enterprise    Upazila Main Road Digholia, Khulna.</t>
  </si>
  <si>
    <t>msniribilienterprise@gmail.com ;</t>
  </si>
  <si>
    <t xml:space="preserve">PACKAGE NO: UTMIDP-DEGO/KHUL/WR-113
Improvement of Bramagati H/O Edrish Ali road by BC from Ch.00-1225m under Dighalia Upazila Dist khulna Road ID 247404006 Salvage Cost of this Scheme is Tk 914948.00 fixed which will be paid by contractor. </t>
  </si>
  <si>
    <t>27/09/2020</t>
  </si>
  <si>
    <t>M/S Islam Trading                198, Khana-A- Sabur Road(Mohsin more) Daulatpur, Khulna.</t>
  </si>
  <si>
    <t xml:space="preserve">  islamtrading98@gmail.com ; </t>
  </si>
  <si>
    <t>PACKAGE NO: UTMIDP/BATI/KHUL/WR-77
1.Construction of RCC Road from Harintana Jabber Sharak Link to Muslima Land Road Road from Ch.00-95m under Batiaghata Upazila. District khulna Road ID 247124052.Salvage Cost of this Scheme is Tk 64564.00 fixed which will be paid by contractor 2. Construction of RCC Road from Rajbundh BC Road-Royermahal Koya Hasanbugh Raod from ch.00-330m under Batiaghata Upazila. District khulna Road ID 247124097.Salvage Cost of this Scheme is Tk 356333.00 fixed which will be paid by contractor 3. Construction of RCC Road of Harintana Hasanbugh-BC Road from Ch. 00-270m under Batiaghata Upazila. District khulna Salvage Cost of this Scheme is Tk 277481.00 fixed which will be paid by contractor</t>
  </si>
  <si>
    <t>M/S Ziaul  Traders                       37 TOOT PARA CROSS ROAD-2 ,KHULNA</t>
  </si>
  <si>
    <t xml:space="preserve">  ziaultraders123@yahoo.com Address: </t>
  </si>
  <si>
    <t>PACKAGE NO: UTMIDP/BATI/KHUL/WR-78
Improvement of Rupsha Bypass RHD-Gallamari Bazar near Lion School Road from Ch. 00-805m under Batiaghata Upazila. District khulna Road ID 247124054. Salvage Cost of this package is Tk 946732.00 fixed which will be paid by contractor.</t>
  </si>
  <si>
    <t>M/S Biswas Traders  ; Naliarchar A-Balardhana, Terokhada, Khulna.</t>
  </si>
  <si>
    <t xml:space="preserve">  msbiswastraders@gmail.com </t>
  </si>
  <si>
    <t>PACKAGE NO: UTMIDP/BATI/KHUL/WB-09
A Const. of 1one nos 3.00x2.50m Box Culvert at ch 7437m on Gangarampur UP office-Titukkhali Hat Road.B Const. of 2Two Nos 0.90x0.90m U-Drain Culvert at ch 605m &amp; 950m on Bagmara Harintana-Rupsha Bipas Road.C Const. of 1one Nos 0.90x0.90m U-Drain Culvert at ch 155m Iinfront H/O Shamim on Harintana A.K Fazlul Bari School Road under Batiaghata Upazila District khulna</t>
  </si>
  <si>
    <t>M/S Josna Enterprise   ;              Gobindapur, Antabonia, Koyra, Khulna.</t>
  </si>
  <si>
    <t xml:space="preserve">  msjosnaenterprise@gmail.com </t>
  </si>
  <si>
    <t xml:space="preserve"> PACKAGE NO: UTMIDP-KOIR/KHUL/WR-125
1.Improvement of R&amp;H road-Koira Brick field road by BC from Ch.00-410m Under Koira Upazila Dist Khulna.Raod ID 247534015 Salvage Cost of this Scheme is Tk 308247.00 fixed which will be paid by contractor 2. Improvement of UZR road-R&amp;H H/Q road by BC from ch.00-300m Under Koira Upazila Dist Khulna.Raod ID247534020 Salvage Cost of this Scheme is Tk 248586.00 fixed which will be paid by contractor 3.Improvement of Utar Modinabad Primary School-Tohashil Office road by BC from Ch. 00-830m Under Koira Upazila Dist Khulna Road ID 247534037Salvage Cost of this Scheme is Tk 561753.00 fixed which will be paid by contractor</t>
  </si>
  <si>
    <t>Sha</t>
  </si>
  <si>
    <t>15/03/21</t>
  </si>
  <si>
    <t>M/S Hassan Brothers ;            Badamtala, Shiromoni, Khanjahan Ali, Khulna.</t>
  </si>
  <si>
    <t xml:space="preserve">  ms.hasanbrothers@yahoo.com </t>
  </si>
  <si>
    <t xml:space="preserve">  PACKAGE NO: UTMIDP-KOIR/KHUL/WR-126
1. Improvement of Koyra Upazila Parished Internal Road by RCC from Ch.00-315.90 m Under Koira Upazila Dist khulna.Salvage Cost of this Scheme is Tk 333144.00 fixed which will be paid by contractor.</t>
  </si>
  <si>
    <t>M/S Sana Enterprise  ;  Ghugrakat, Koyra, Khulna</t>
  </si>
  <si>
    <t xml:space="preserve">  mssanaenterprise@gmail.com </t>
  </si>
  <si>
    <t xml:space="preserve"> PACKAGE NO: UTMIDP-KOIR/KHUL/WD-56
1. Construction of 0.60mx0.75m Size Length 490.0m RCC Drain from Koyra Buss Stand R&amp;H more-Gaghramari Khal beside Dakbanglo-Koira R&amp;H Road Under Koira Upazila Dist khulna. 2. Construction of 0.60mx0.75m Size Length 468.0m RCC Drain from Bazar more-Gaghramari khal beside koyra Upazila H/Q- Chakla Bazar Road Under Koira Upazila Dist khulna.</t>
  </si>
  <si>
    <t xml:space="preserve">M/S S,S. Brothes                          18, Sarkarpara Line, Tootpara, Khulna. </t>
  </si>
  <si>
    <t xml:space="preserve"> msssbrothers@gmail.com ; </t>
  </si>
  <si>
    <t>PACKAGE NO: UTMIDP-DUMU/KHUL/WR-160
1.Improvement of Dumuria Hat-Bhahadurpur via Hospital road from Ch.00-1230m by RCC under Dumuria Upazila. District khulna Salvage Cost of this Scheme is Tk127006.00 fixed which will be paid by contractor.</t>
  </si>
  <si>
    <t>18/06/2020</t>
  </si>
  <si>
    <t xml:space="preserve">M/S Ziaul Traders  -MH Traders - Sufia Enterprise - JV            </t>
  </si>
  <si>
    <t xml:space="preserve"> ztmhsufiajv123@gmail.com ; </t>
  </si>
  <si>
    <t xml:space="preserve">PACKAGE NO: UTMIDP/BATI/KHUL/WD-27.
1.Construction of RCC Drain beside Rupsha Bypass RHD-Gallamari Bazarnear Lion School Ch. 200-575m under Batiaghata Upazila. District khulna.2.Construction of RCC Drain beside Harintana Hasanbugh-BC Road from Ch. 00-270m under Batiaghata Upazila. District khulna </t>
  </si>
  <si>
    <t>28/05/2021</t>
  </si>
  <si>
    <t>M/S Ziaul Traders    ;                37 TOOT PARA CROSS ROAD-2 ,KHULNA</t>
  </si>
  <si>
    <t>MH Traders                                   1, P.c Roy Road, Khulna</t>
  </si>
  <si>
    <t>hanif.mht@gmail.com</t>
  </si>
  <si>
    <t>Sufia Enterprise                           Senhah, Dighalia, khulna</t>
  </si>
  <si>
    <t>mdamainurrahman@gmail.com</t>
  </si>
  <si>
    <t>M/S Joy  Enterprise        Joynager, Rajnager(9270), Dacope,  Khulna.</t>
  </si>
  <si>
    <t xml:space="preserve">  gour.dacope@gmail.com ; </t>
  </si>
  <si>
    <t>PACKAGE NO: LGED/Khu/VRRP/Re-hab/19-20/W-845
Rehabilitation of Chalna KC College to Pankhali Ferry ghat World Visson Road Ch. 2512m-3412m ID 247174033 under Dacope Upazila District :Khulna.</t>
  </si>
  <si>
    <t>18/05/2020</t>
  </si>
  <si>
    <t>M/S Mamoni Traders  Kazdia,  Alaipur, 9240, Rupsha, Khulna.</t>
  </si>
  <si>
    <t xml:space="preserve">  msmamonitraders72@gmail.com ;</t>
  </si>
  <si>
    <t>PACKAGE NO: LGED/Khu/VRRP/Rehab/19-20/W-916
Rehabilitation Of Talimpur Faried Shop-Rahimnagor Akborer More Road from Ch 00m-1100m ID247755095 under Rupsha Upazila District Khulna.</t>
  </si>
  <si>
    <t>19/06/2020</t>
  </si>
  <si>
    <t xml:space="preserve">Md Badruddoza Bablu   ;   Dumuria Bazar, Khulna.     </t>
  </si>
  <si>
    <t>PACKAGE NO: e-Tender/PEDP4/KLN/CTI/2019-20/W2.00634
Construction of additional class room Rayer Mohol Biddhaniketon 3V 2V Stair under Fourth Primary Education Development Program Khulna City Corporation.</t>
  </si>
  <si>
    <t>PRDP-4</t>
  </si>
  <si>
    <t xml:space="preserve">M/S Zaman  Enterprise    Rajapur Belphulia, Khulna.    </t>
  </si>
  <si>
    <t xml:space="preserve">akhteruzzamanm@gmail.com ; </t>
  </si>
  <si>
    <t>PACKAGE NO: e-Tender/PEDP4/KLN/CIT/2019-20/W17.00597
Major Maintenance of 1. SATELLITE TOWN GPS 2. PURBA BANIA KHAMAR 3. RAYER MOHAL GPS 4. COLLEGEATE GOVT. PRIMARY SCHOOL Under Fourth Primary Education Development Program Khulna City Corporation.</t>
  </si>
  <si>
    <t xml:space="preserve">Md Badruddoza Bablu   ; Dumuria Bazar, Khulna.     </t>
  </si>
  <si>
    <t>PACKAGE NO: e-Tender/PEDP4/KLN/CIT/2019-20/W17.00598
Major Maintenance of 1. MOHESWAR PASA GIRLS GPS 2.ARONGHATA GPS 3. PABLA AFILUDDIN GPS Under Fourth Primary Education Development Program Khulna City Corporation.</t>
  </si>
  <si>
    <t>M/S Shuvo Enterprise  ;  Tootpara Main Road, Khulna</t>
  </si>
  <si>
    <t>24/07/2020</t>
  </si>
  <si>
    <t>Md Abdur Rouf Molla  Address :  Bhoakhali, Ratangonj, Narail.</t>
  </si>
  <si>
    <t xml:space="preserve">mdroufmolla@gmail.com ; </t>
  </si>
  <si>
    <t>PACKAGE NO: e-Tender/NBIDNNGPS/KHU/KHU/2019-2020/W1.01013
Construction of Shahid Shubeder MajorJoynal Abedin Primary School Under Khulna City Corporation.</t>
  </si>
  <si>
    <t>31/05/2020</t>
  </si>
  <si>
    <t>15/04/2021</t>
  </si>
  <si>
    <t>M/S Ziaul Traders    ;                  37 TOOT PARA CROSS ROAD-2 ,KHULNA</t>
  </si>
  <si>
    <t>ziaultraders123@yahoo.com ;</t>
  </si>
  <si>
    <t>PACKAGE NO: e-Tender/PEDP4/KLN/CIT/2019-20/W14.0478
Construction Boundary Wall In/c Gate of 1. DEWANA MOLLA PARA REG. NON GOVT.PRIMARY SCHOOL 2. JABDPUR PRIMARY SCHOOL 3.SATELLITE TOWN  4.SELF HELP CENTRE Under Fourth Primary Education Development Program Khulna City Corporation.</t>
  </si>
  <si>
    <t>M/S Ziaul Traders    ;                 37 TOOT PARA CROSS ROAD-2 ,KHULNA</t>
  </si>
  <si>
    <t>PACKAGE NO: SupRB/Khul/Rehab/19-20/W-01
Rehabilitation of 13.35 long RCC Girder Bridge on Katianangla-Roypur Via Sukdara Bazar Boro Bhuiyan &amp; Kechrabad Road at Chainage 9791m 247122007 under Batiaghata Upazila District khulna.</t>
  </si>
  <si>
    <t>M/S Ziaul Traders    ;               37 TOOT PARA CROSS ROAD-2 ,KHULNA</t>
  </si>
  <si>
    <t>PACKAGE NO: SupRB/Khul/Maint/19-20/W-44
1. Minor maintenance of 7.85m long RCC Box Culvert on Chandkhali GC Shahpara RHD - Gugrakati GC Road at Chainage 850m 247642002 under Paikgacha Upazila District khulna. 2. Minor maintenance of 66.6m long RCC Girder Bridge on Harikhaly R&amp;H to Patlahat Growth Centre Road at Chainage 1526m 247942003 Under Terokhada Upazila District Khulna. 3 Minor maintenance of 51.6m long RCC Girder Bridge on Harikhaly R&amp;H to Patlahat Growth Centre Road at Chainage 4472m 247942003 Under Terokhada Upazila District Khulna.</t>
  </si>
  <si>
    <t>M/S Ashraf Traders                S.M Salahuddin  Jv</t>
  </si>
  <si>
    <t xml:space="preserve">  ATANDSSJV@gmail.com ; </t>
  </si>
  <si>
    <t xml:space="preserve">  Package No:CRMIDP/KHL/W-165
Construction of Two 2 Storied Rural Market Building (With 04 Storied Foundation) in Shochiadaho hat under Terokhada Upazila, District: Khulna.</t>
  </si>
  <si>
    <t>M/S Ashraf Traders         Voirob Strand Road, Haspatal Ghat, Khulna.</t>
  </si>
  <si>
    <t xml:space="preserve">msashraftraders@gmail.com 
</t>
  </si>
  <si>
    <t>M/S Faisal Traders Md. Badruddaza Bablu  (JV)</t>
  </si>
  <si>
    <t>PACKAGE NO: CRMIDP/KHL/W-158
Construction of Two 2 Storied Rural Market Building with 04 Storied Foundation in Kejuria Talukder Bazar Under Dacope Upazila District Khulna.</t>
  </si>
  <si>
    <t>23/11/2021</t>
  </si>
  <si>
    <t>msfaisaltraders93@gmail.com   ;</t>
  </si>
  <si>
    <t xml:space="preserve">Shahid Enterprise (PVT) LTD   Plot No.649, Mujgunni Mahasarak R/A, Boyra, Khulna-9000   </t>
  </si>
  <si>
    <t>Package No: FDR/Khu/18-19/UZR/W-06.
Rehabilitation of Chandkhali GC ShahPara RHD - Gugrakati GC Road Paikgacha Portion from ch170-6170m Under Upazila Paikgacha District Khulna.Road ID NO 247642002</t>
  </si>
  <si>
    <t>19/12/2019</t>
  </si>
  <si>
    <t>25/06/2020</t>
  </si>
  <si>
    <r>
      <t xml:space="preserve">  </t>
    </r>
    <r>
      <rPr>
        <sz val="12"/>
        <rFont val="Times New Roman"/>
        <family val="1"/>
      </rPr>
      <t xml:space="preserve">sahidenterprisepvtlimited@gmail.com ; </t>
    </r>
  </si>
  <si>
    <t xml:space="preserve">  PACKAGE NO: KBSRIDP/KHUL/VR-23.4/19-20
Improvement of Loudode UP Office Khutakhali gate to Banishanta UP Office Loudobe bazar Via Khutakhali P/School road at ch 3567-6240m Under Dacope Upazila Dist Khulna. Salvage Cost of this package is Tk 749785.00 fixed which will be paid by contractor. ID NO 247174038</t>
  </si>
  <si>
    <t>23/08/2020</t>
  </si>
  <si>
    <t>M/S Ziaul Traders                M/S Zaman  Enterprise  (JV)</t>
  </si>
  <si>
    <t xml:space="preserve">mztmzejv@gmail.com ; </t>
  </si>
  <si>
    <t>Package No: KBSRIDP/KHUL/HBB-06/19-20  Improvement of Deluti kheyaghat to Darun mollik kheyaghat road via Jirbunia Bazar by HBB at ch 12340-15340 m under Paikgacha Upazila Dist: Khulna.[ID No 247644075</t>
  </si>
  <si>
    <t>14/11/2021</t>
  </si>
  <si>
    <t>M/S Ziaul Traders                       37 TOOT PARA CROSS ROAD-2 ,KHULNA</t>
  </si>
  <si>
    <t>M/S Zaman  Enterprise  Rajapur Belphulia, Khulna.</t>
  </si>
  <si>
    <t>Akash Construction      Batikhali, Paikgacha, Paikgacha, Khulna.</t>
  </si>
  <si>
    <t>akashconstruction1971@gmail.com ;</t>
  </si>
  <si>
    <t>PACKAGE NO: KBSRIDP/KHUL/PAIKGACHA/GHATLA-02/2019-20  Construction of Pacca Ghat At Alok Dip Housing Project Pond Under Raruli Union Upazila paikgacha District Khulna.</t>
  </si>
  <si>
    <t>M/S Rowshan Ara Enterprise  128, Hospital Road, Paikgacha, Khulna.</t>
  </si>
  <si>
    <t xml:space="preserve">  mirajul4660@gmail.com ; </t>
  </si>
  <si>
    <t>PACKAGE NO: KBSRIDP/KHUL/PAIKGACHA/GHATLA-01./2019-20  Construction of Pacca Ghat At Godaipur Bazar Jame Mosque Pond Under Godaipur Union Upazila paikgacha District Khulna.</t>
  </si>
  <si>
    <t xml:space="preserve">Jahangir Alam  Modinabad Koyra, Khulna </t>
  </si>
  <si>
    <t xml:space="preserve">  zahangiralamkoyra@gmail.com </t>
  </si>
  <si>
    <t>PACKAGE NO: KBSRIDP/KHUL/DUMRIA/GHATLA- 01/2019-20  Construction of Dumuria Upazila Parishad Ghatla Under Dumuria Upazila District Khulna</t>
  </si>
  <si>
    <t>M/S Vai vai Enterprise   ;   Ekhure, Terokhada, Khulna.</t>
  </si>
  <si>
    <t>msvaivaienterpries@gmail.com</t>
  </si>
  <si>
    <t>PACKAGE NO: KBSRIDP/KHUL/DUMRIA/GHATLA- 02/2019-20
Construction of Vadra River Ghatla near Kharnia Bazar Puja Mondir Under Dumuria Upazila District Khulna</t>
  </si>
  <si>
    <t xml:space="preserve">vhivhi.ent@gmail.com ; </t>
  </si>
  <si>
    <t>PACKAGE NO: KBSRIDP/KHUL/DUMRIA/GHATLA- 05/2019-20  Construction of Kharia-Mirjapur Math Ghatla Under Dumuria Upazila District Khulna</t>
  </si>
  <si>
    <t>M/S Nabab Jui Enterprise ; Dacope , Khulna</t>
  </si>
  <si>
    <t xml:space="preserve">nababjuienterprise@gmail.com </t>
  </si>
  <si>
    <t>PACKAGE NO: KBSRIDP/KHUL/DUMRIA/GHATLA- 04/2019-20  Construction of Ula Moha Shoshan Ghatla Under Dumuria Upazila District Khulna</t>
  </si>
  <si>
    <t xml:space="preserve">M/S Joarder Enterprise     Hasanpur bazar,Mikshimil, Dumuria, Khulna, </t>
  </si>
  <si>
    <t xml:space="preserve">msjoarderenterprise77@gmail.com ; </t>
  </si>
  <si>
    <t>PACKAGE NO: KBSRIDP/KHUL/DUMRIA/GHATLA- 07/2019-20  Construction of Gutudia Math Ashram Ghatla Under Dumuria Upazila District Khulna</t>
  </si>
  <si>
    <t xml:space="preserve">Chadni Enterprise         ;    Gopalpur, Godipur, Paikgacha, Khulna.  </t>
  </si>
  <si>
    <t xml:space="preserve">chadnienterprise1992@gmail.com </t>
  </si>
  <si>
    <t>PACKAGE NO: KBSRIDP/KHUL/DUMRIA/GHATLA- 06/2019-20  Construction of Dumuria College Ghatla Under Dumuria Upazila District Khulna</t>
  </si>
  <si>
    <t>Md/ Alamgir Fakir         Laskarpur Mokampur, Terokhada Khulna-9221</t>
  </si>
  <si>
    <t>PACKAGE NO: KBSRIDP/KHUL//VR-07/2018-19   Improvement of Chuknagor Bot Tola- Chuknagar Muksed House Road from ch 00-1000m Under Dumuria District Khulna Salvage Cost of this package is Tk 642149.00 fixed which will be paid by contractorID No 247305423</t>
  </si>
  <si>
    <t>Hasnahena Enterprise       Dhamrail, Chandkhali, Paikgacha,Khulna.</t>
  </si>
  <si>
    <t xml:space="preserve">  hasnahenaenterprise65@gmail.com ;</t>
  </si>
  <si>
    <t>PACKAGE NO: KBSRIDP/KHUL//VR-07.2/2018-19   Improvement o f Betagram Oilpump-Uttar Magroghona Karim Box More Via Ghosh Para Road Betagram RHD-Hagladanga Karim Box Bazar from ch 00-910m by BC Under Dumuria District Khulna.Salvage Cost of this package is Tk 705184.00 fixed which will be paid by contractor ID No 247305052</t>
  </si>
  <si>
    <t>26/11/2020</t>
  </si>
  <si>
    <t>19/10/2021</t>
  </si>
  <si>
    <t>Hasnahena Enterprise     Dhamrail, Chandkhali, Paikgacha,Khulna.</t>
  </si>
  <si>
    <t xml:space="preserve">  hasnahenaenterprise65@gmail.com.</t>
  </si>
  <si>
    <t>PACKAGE NO: KBSRIDP/KHUL//VR-07.1/2018-19   Improvement of Gutudia R&amp;H to Gutudia Westpara-Eastpara Road from ch 00-600m Under Dumuria District Khulna.Salvage Cost of this package is Tk 431322.00 fixed which will be paid by contractorID No 247305105</t>
  </si>
  <si>
    <t>Khan Shahin   ;               DUMURIA BORO BAZAR, DUMURIA, KHULNA.</t>
  </si>
  <si>
    <t xml:space="preserve">  kshaheenkhulna@yahoo.com </t>
  </si>
  <si>
    <t>PACKAGE NO: KBSRIDP/KHUL//VR-4.1/2018-19   Improvement of Magurkhali UP-Kanchannagar Village Road from ch 00-1630m Under Dumuria District Khulna Salvage Cost of this package is Tk 521720.00 fixed which will be paid by contractor .ID No 247305309.</t>
  </si>
  <si>
    <t>MD Tareq Aziz                           3/4, Hazi Ismail Road, Basupara, Khulna</t>
  </si>
  <si>
    <t xml:space="preserve">  tarekaziz.egp@gmail.com ; </t>
  </si>
  <si>
    <t>PACKAGE NO: KBSRIDP/KHUL//VR-04/2018-19  Improvement of Katalia-Madartola Road from ch 00-1110m Under Dumuria District Khulna.Salvage Cost of this package is Tk 809109.00 fixed which will be paid by contractorID No 247305061.</t>
  </si>
  <si>
    <t>29/11/20</t>
  </si>
  <si>
    <t xml:space="preserve">Shuvo Construction    ;          98, Araji Dumuria, </t>
  </si>
  <si>
    <t xml:space="preserve">  nahidhasanshuvo29@gmail.com </t>
  </si>
  <si>
    <t xml:space="preserve">  
PACKAGE NO: KBSRIDP/KHUL//VR-10/2018-19Improvement of Baitahara-Kharabad Road from ch 1610-3110m Under Dumuria District Khulna.ID No 247305116.</t>
  </si>
  <si>
    <t>Shuvo &amp; Ruhi Enterprise   ;  6/70,boyra cntral road,khulna.</t>
  </si>
  <si>
    <t xml:space="preserve">ruhulquddus10001@gmail.com </t>
  </si>
  <si>
    <t>PACKAGE NO: KBSRIDP/KHUL//VR-6.1/2018-19Improvement of Kathaltala-Motbari Road from ch 00-930m Under Dumuria District Khulna.Salvage Cost of this package is Tk 702026.00 fixed which will be paid by contractorID No 247305040.</t>
  </si>
  <si>
    <t>13/12/2021</t>
  </si>
  <si>
    <t>M/S North Khulna Builders          7 No Zilla Parishad Market, Sadar Hospital Road, Khulna.</t>
  </si>
  <si>
    <t xml:space="preserve">  msnorthkhulnabuilders@gmail.com ; </t>
  </si>
  <si>
    <t>PACKAGE NO: KBSRIDP/KHUL//HBB-11.2/18-19  Improvement of Baranosi Mojorghota Road from ch 00-2315m Under Dumuria District Khulna.Salvage Cost of this package is Tk 777122.00 fixed which will be paid by contractorID No 247305083.</t>
  </si>
  <si>
    <t>M/S Delta Enterprise ; 20,IQBAL NAGOR MOSJID LANE,KHULNA.</t>
  </si>
  <si>
    <t xml:space="preserve">masud111864@gmail.com </t>
  </si>
  <si>
    <t>PACKAGE NO: KBSRIDP/KHUL//VR-0.9.1/2018-19Improvement of West Bamundia-Mahatab Shop-Kalitala road at ch 885-2260m Under Dumuria Upazila Dist Khulna Salvage Cost of this package is Tk 1098147.00 fixed which will be paid by contractorID No 247305089.</t>
  </si>
  <si>
    <t>6/12/202</t>
  </si>
  <si>
    <t>Shuvo &amp; Ruhi Enterprise    6/70,boyra cntral road,khulna.</t>
  </si>
  <si>
    <t xml:space="preserve">  ruhulquddus10001@gmail.com ;     </t>
  </si>
  <si>
    <t>a) Improvement of Sindurdanga GPS-Sindurdhanga Beel Road from ch 00-467m by HBB Under Rupsha District Khulna.Salvage Cost of this package is Tk 287984.00 fixed which will be paid by contractor ID No 247535433 b) Improvement of Bolti Moni Roy House-Nil Raton Boiragir House Road from ch 00-480m by HBB Under Rupsha District Khulna Salvage Cost of this package is Tk 237572.00 fixed which will be paid by contractor ID No 247535419</t>
  </si>
  <si>
    <t>M/S Tutul &amp; Co                 Tutul, 15 Rupsha Stand Road, Natun Bazar, Khulna.</t>
  </si>
  <si>
    <t xml:space="preserve">mofidul.islamtutul@yahoo.com ;   </t>
  </si>
  <si>
    <t>Improvement of Chandan Sree Hazi Wahed GPS-Abdul Khaleque House Road from ch 00-1310m by BC Under Rupsa upazila District KhulnaSalvage Cost of this package is Tk 698748.00 fixed which will be paid by contractor ID No 247755298.</t>
  </si>
  <si>
    <t xml:space="preserve">M/S Johara Traders             14/1, SHEIKH PARA, SHOHID ABUL SARAK, KHULNA.   </t>
  </si>
  <si>
    <t xml:space="preserve">msjoharatraders@gmail.com ;    </t>
  </si>
  <si>
    <t>Improvement of Tilok Barek Sardar House-West Para Mosque Road from ch 00-340m by BC Under Rupsa upazila District Khulna.Salvage Cost of this package is Tk 258262.00 fixed which will be paid by contractor ID No 247755328</t>
  </si>
  <si>
    <t xml:space="preserve">mdbadruddazabablu@gmail.com ;    , </t>
  </si>
  <si>
    <t>Improvement of Alaipur Moin Shikder House-Soraj Shikder House Road from ch 600-1183m Under Rupsha District Khulna.Salvage Cost of this package is Tk 504575.00 fixed which will be paid by contractor ID No 247755259.</t>
  </si>
  <si>
    <t>M/S Pankaj Enterprise           Chahera, Rudhoghara, Dumuria, Khulna</t>
  </si>
  <si>
    <t xml:space="preserve">mspankajenterprise@gmail.com ; </t>
  </si>
  <si>
    <t>Improvement of Kalua R&amp;H Choumohni Bazar Road from ch 3000-3500m Under Paikgacha District Khulna Salvage Cost of this package is Tk 99169.00 fixed which will be paid by contractor ID No 247644065.</t>
  </si>
  <si>
    <t>M/S Amanat Enterprise   ;   House No. 16, Post. GPO -9000, Khalispur, Khulna</t>
  </si>
  <si>
    <t xml:space="preserve">amanatenterprise38@gmail.com  </t>
  </si>
  <si>
    <t>Improvement of Katabunia Bridge-Damshakhali Bridge Via Falurabad Road from ch 00-2000m Under Paikgacha District Khulna ID No 247644026</t>
  </si>
  <si>
    <t>M/S Sonali Construction    ;   House No. 16, Post. GPO -9000, Khalispur, Khulna</t>
  </si>
  <si>
    <t xml:space="preserve">  sonali.construction1977@gmail.com   </t>
  </si>
  <si>
    <t>Improvement of Dhamraiel Primary School-Moukhali R&amp;H Road from ch 00-2100m Under Paikgacha District Khulna Salvage Cost of this package is Tk 120898.00 fixed which will be paid by contractor ID No 0247644024</t>
  </si>
  <si>
    <t>Mir Construction    145/2,Khanjahan Ali Road, Rupsha, Khulna.</t>
  </si>
  <si>
    <t xml:space="preserve">  mirconstruction74@gmail.com    </t>
  </si>
  <si>
    <t>Development of Baroaria Market under Batiaghata Upazila, District: Khulna</t>
  </si>
  <si>
    <t>M/S Sumon Enterprise   Bamondanga Bazar, Bamondanga; Rupsa East PS; Khulna-9240</t>
  </si>
  <si>
    <t xml:space="preserve">  mssumonenterprise09@gmail.com ; </t>
  </si>
  <si>
    <t xml:space="preserve">  PACKAGE NO: KDRIDP/Khul/W-107/2019-20
247535071-Improvement of 1 no koyra BC Road-H/O Anser Gazi Road by BC Ch.00-750mSalvage Cost of this package is Tk 621982.00 fixed which will be paid by contractor under Koyra Upazila District Khulna. </t>
  </si>
  <si>
    <t>16/08/2021</t>
  </si>
  <si>
    <t>K.M Moniruzzaman Bamondanga, Rupsha, Khulna</t>
  </si>
  <si>
    <t xml:space="preserve">kmmoniruzzaman1974@gmail.com </t>
  </si>
  <si>
    <t xml:space="preserve">PACKAGE NO: KDRIDP/Khul/W-108/2019-20
247534023-Improvement of Horihorpur P/School- Benapani CARE road by HBB Ch.00-770m Salvage Cost of this package is Tk 561111.00 fixed which will be paid by contractor under Koyra Upazila District Khulna. </t>
  </si>
  <si>
    <t>JOTI CONSTRUCTION   GOPALPUR, PAIKGACHA, KHULNA</t>
  </si>
  <si>
    <t xml:space="preserve">jotyconstruction.egp@gmail.com    </t>
  </si>
  <si>
    <t xml:space="preserve">PACKAGE NO: KDRIDP/Khul/W-109/2019-20
247644048-Improvement of Goraikhali-Hathair Danga Via Kanakhali Govt. Pri. School West Side of khal to Kanakhali Bridge road by BC Ch.00-1500m under Paikghacha Upazila District Khulna. </t>
  </si>
  <si>
    <t>16/08/2020</t>
  </si>
  <si>
    <t>22/08/2021</t>
  </si>
  <si>
    <t>Md. Obydul Islam ;                     terokhada-9230, terokhada, khulna,</t>
  </si>
  <si>
    <t xml:space="preserve">  obydulislam143486@gmail.com    </t>
  </si>
  <si>
    <t xml:space="preserve">PACKAGE NO: KDRIDP/Khul/W-110/2019-20
247944012-Improvement of Atlia Bazar Parokhali Adampur FRB road by BC Ch.00-1500m Salvage Cost of this Package is Tk 1749298.00 fixed which will be paid by contractor under Terokhada Upazila District Khulna. </t>
  </si>
  <si>
    <t>09/08/202</t>
  </si>
  <si>
    <t>13/07/2021</t>
  </si>
  <si>
    <t>M/S Sumona Enterprise   ;  SENHATI BAZAR DIGHALIA,KHULNA</t>
  </si>
  <si>
    <t xml:space="preserve">mssumanaenterprise@gmail.com   </t>
  </si>
  <si>
    <t xml:space="preserve">PACKAGE NO: KDRIDP/Khul/W-111/2019-20
247944025-Improvement of Nebudia R&amp;H Bridge to Nalamara R&amp;H Bridge road by BC Ch.598-1298mSalvage Cost of this package is Tk 410055.00 fixed which will be paid by contractor under Treokhada Upazila District Khulna. </t>
  </si>
  <si>
    <t>M/S Sathi Electricals   Digholia, District: Khulna</t>
  </si>
  <si>
    <t xml:space="preserve">  mssathielectrical@gmail.com       </t>
  </si>
  <si>
    <t>PACKAGE NO: KDRIDP/Khul/M-09/2019-20
247755290-Periodic Maintenance Of Narikali Raton dey house-Chara Battala Via Babiu Sheikh house road at ch 0-500 m under Rupsha Upazila District Khulna.</t>
  </si>
  <si>
    <t>M/S Akon Traders                      Word No: 02, Patharghata Pourashava, Patharghata, Barguna</t>
  </si>
  <si>
    <t xml:space="preserve">  shahidul.patharghata@gmail.com </t>
  </si>
  <si>
    <t>PACKAGE NO: e-Tender/PEDP-4/KLN/CIT/2020-2021/W2.02160 Construction of additional class room of Ser a Bangla GPS Under Khulna city Corporation District Khulna.</t>
  </si>
  <si>
    <t>20/09/2021</t>
  </si>
  <si>
    <t xml:space="preserve">  shahidul.patharghata@gmail.com   </t>
  </si>
  <si>
    <t xml:space="preserve">  PACKAGE NO: e-Tender/PEDP-4/KLN/CIT/2020-2021/W2.02197 Construction of additional class room of Shohid Hatim Ahmed Adraso GPS Under Khulna city Corporation District Khulna.</t>
  </si>
  <si>
    <t>Sk. Idris Ali  Basabati,Bagerhat</t>
  </si>
  <si>
    <t>skidrish@yahoo.com</t>
  </si>
  <si>
    <t>PACKAGE NO: e-Tender/PEDP-4/KLN/CIT/2020-2021/ w2-02298  Construction of additional classroom of Kazi Abdul Bari GPS</t>
  </si>
  <si>
    <t>29-12-20</t>
  </si>
  <si>
    <t>Md Abdul Hakim            Sitalpur, Kaligonj Satkhira</t>
  </si>
  <si>
    <t xml:space="preserve">  mahakim1971@gmail.com           </t>
  </si>
  <si>
    <t>Package No:CRMIDP/KHL/W-162/225
Construction of Two 2 Storied Rural Market Building With 04 Storied Foundation in Kasim nagar Hat  under Paikgacha Upazila District: Khulna.</t>
  </si>
  <si>
    <t>M/S Faisal Traders   ;      Hosing No. 14, Goalpara Road 182, Khalishpur, Khulna City Corporation, Khulna.</t>
  </si>
  <si>
    <t xml:space="preserve">msfaisaltraders93@gmail.com  </t>
  </si>
  <si>
    <t xml:space="preserve">  PACKAGE NO: CRMIDP/KHL/W-156/254
Construction of Two 2 Storied Rural Market Building With 04 Storied Foundation in Hatbati Hat.GC Under Batiaghata Upazila District Khulna.</t>
  </si>
  <si>
    <t>21/11/2021</t>
  </si>
  <si>
    <t>Sahid Enterprise (PVT) LTDAddress :  Plot No.649, Mujgunni Mahasarak R/A, Boyra, Khulna-9000</t>
  </si>
  <si>
    <t>PACKAGE NO: CRMIDP/KHL/W-159/262 Construction of Two storied Rural Market Building in Kola Bazar,Dighalia</t>
  </si>
  <si>
    <t>23-12-20</t>
  </si>
  <si>
    <t>M/S Range Construction    ;  Brommogati, Digholia,  Digholia, Khulna.</t>
  </si>
  <si>
    <t xml:space="preserve">msrangeconstruction@gmail.com </t>
  </si>
  <si>
    <t xml:space="preserve"> PACKAGE NO: SupRB/Khul/Rehab/20-21/W-03 Rehabilitation of 13.60 m long RCC Girder Bridge on Harikhaly R&amp;H to Patlahat Growth center road at Chainage 5930 m 247942003 under Terokhada Upazila District khulna.</t>
  </si>
  <si>
    <t>20/12/2021</t>
  </si>
  <si>
    <t>M/S Sweet Enterprise                 Holding # 18/3, KB Road basabati, Bagerhat.</t>
  </si>
  <si>
    <t xml:space="preserve">  ms.sweetenterprise2020@gmail.com </t>
  </si>
  <si>
    <t>Package No:e-Tender/LGED/Khul/GOBM/20-21/W-03
Supply of materials Bitumen Emulsion Stone Chips 20 mm &amp; 12 mm down graded Coarse Sand Sylhet Sand &amp; Others for On-Pavement under Khulna District.</t>
  </si>
  <si>
    <t>M/S Talukdar Enterprise    ; M/S Talukdar Enterprise Alia Madrasa Road, Bagerhat.</t>
  </si>
  <si>
    <t xml:space="preserve">mstalukdarenterprise27@gmail.com </t>
  </si>
  <si>
    <t>PACKAGE NO: e-Tender/LGED/Khul/GOBM/20-21/W-09
Periodic Maintenance of Khulna Terokhada R&amp;H Sheak pura Mosque to Nuru mollah house Road from Ch.00m -607m Terokhada Road Code-247945151</t>
  </si>
  <si>
    <t>13/12/2020</t>
  </si>
  <si>
    <t>M/S Tanim Enterprise Address :   Noldha, Fakirhat, Bagerhat</t>
  </si>
  <si>
    <t>PACKAGE NO: e-Tender/LGED/Khul/GOBM/20-21/W-13
Periodic Maintenance of Maishaguni Nazi Masters house-Zoar Eid gah Road from Ch. 00m - 970m. [Rupsa] Road Code-247755054</t>
  </si>
  <si>
    <t>13/10/2020</t>
  </si>
  <si>
    <t>19/12/2020</t>
  </si>
  <si>
    <t>Miuntasir Enterprise ;  Gobindopur, Antabunia(9290), Thana- Koyra,  Khulna</t>
  </si>
  <si>
    <t xml:space="preserve">muntasirenterprise01@gmail.com </t>
  </si>
  <si>
    <t>PACKAGE NO: e-Tender/LGED/Khul/GOBM/20-21/W-15
Rehabilitation of Upazila HQ Dighirpar-Golkhali Road from Ch.330m - 480m [Koira] Road Code-247532004</t>
  </si>
  <si>
    <t>Sagor Traders               ;  College Road , Fakirhat, Bagerhat.</t>
  </si>
  <si>
    <t>sagortraders19@gmail.com</t>
  </si>
  <si>
    <t>PACKAGE NO: e-Tender/LGED/Khul/GOBM/20-21/W-20
Periodic Maintenance of Aichgati UP Belfulia High School- Bou Bazar Pather Bazar Road from Ch. 00m - 2173m . [Rupsa] Road Code-247753007</t>
  </si>
  <si>
    <t>M/S Mannan &amp; Sons  RAJAPUR,BELPHULIA</t>
  </si>
  <si>
    <t xml:space="preserve">  mannanandsons.egp@gmail.com ; Address : </t>
  </si>
  <si>
    <t xml:space="preserve">  PACKAGE NO: e-Tender/LGED/Khul/GOBM/20-21/W-23
Periodic Maintenance of Titukhali Hat-Sukdara Hat Road from Ch.700m - 929m &amp; 990m-3225m [Batiaghata] Road Code-247124038</t>
  </si>
  <si>
    <t>Md. Abdur Razzak                 Bamia, Upazila: Koyra,Khulna.</t>
  </si>
  <si>
    <t>mdabdur20razzak@gmail.com</t>
  </si>
  <si>
    <t>PACKAGE NO: e-Tender/LGED/Khul/GOBM/20-21/W-24
Periodic Maintenance of Dighalia FWC on RHD -Panigati-Pather Bazar GC Road from Ch.4357m - 5847m [Dighalia] Road Code-247404038</t>
  </si>
  <si>
    <t>M/S Alvi Enterprise         Kultia, Amirpur, Batiaghata, Khulna</t>
  </si>
  <si>
    <t xml:space="preserve">  alvienterprise19@gmail.com ; Address :</t>
  </si>
  <si>
    <t xml:space="preserve"> PACKAGE NO: e-Tender/LGED/Khul/GOBM/20-21/W-25
Periodic Maintenance of Harikhaly R&amp;H to Patlahat Growth Centre Road from Ch.7500m- 8600m [Terokhada] Road Code-247942003</t>
  </si>
  <si>
    <t>M/S Nurjahan Enterprise Loskarpur Morkampur, Terokhada,Khulna.</t>
  </si>
  <si>
    <t xml:space="preserve">  msnurjahanenterprise@yahoo.com ; Address : </t>
  </si>
  <si>
    <t>PACKAGE NO: e-Tender/LGED/Khul/GOBM/20-21/W-26
Periodic Maintenance of Chuknagar Eidgah RHD Road -Atlia UP office-Chuknagar GC-Narnia RHD Road from Ch.455m - 1572m [Dumuria] Road Code-247303016</t>
  </si>
  <si>
    <t>M/S Tanim Enterprise   Noldha, Fakirhat, Bagerhat</t>
  </si>
  <si>
    <t xml:space="preserve">tanimentpegp@gmail.com ; Address : </t>
  </si>
  <si>
    <t>PACKAGE NO: e-Tender/LGED/Khul/GOBM/20-21/W-27
Rehabilitation of Deara Rajapur Pry.S.-Rajapur Bazar-sener bazar Road from Ch. 325m - 445m &amp; 1550m-2060m. [Rupsa] Road Code-247754015</t>
  </si>
  <si>
    <t>M/S Labib Enterprise            2/A KDA Avenew, Tribun Tower, Khulna</t>
  </si>
  <si>
    <t xml:space="preserve">mslabibtraders19@gmail.com ; </t>
  </si>
  <si>
    <t>PACKAGE NO: e-Tender/LGED/Khul/GOBM/20-21/W-28
Rehabilitation of Sachibunia Khulna-Dacope Road-NijkhamarKhulna-Satkhira Road Road from Ch.00m - 1260m [Batiaghata] Road Code-247122009</t>
  </si>
  <si>
    <t>19/1/2021</t>
  </si>
  <si>
    <r>
      <t xml:space="preserve">M/S Roshni Enterprise </t>
    </r>
    <r>
      <rPr>
        <sz val="11"/>
        <rFont val="Times New Roman"/>
        <family val="1"/>
      </rPr>
      <t xml:space="preserve"> Tatulia, Tala, </t>
    </r>
    <r>
      <rPr>
        <sz val="10"/>
        <rFont val="Times New Roman"/>
        <family val="1"/>
      </rPr>
      <t>Satkhira-9420</t>
    </r>
  </si>
  <si>
    <r>
      <t xml:space="preserve"> </t>
    </r>
    <r>
      <rPr>
        <sz val="12"/>
        <rFont val="Times New Roman"/>
        <family val="1"/>
      </rPr>
      <t xml:space="preserve"> skaislam1981@gmail.com, </t>
    </r>
  </si>
  <si>
    <t>PACKAGE NO: e-Tender/LGED/Khul/GOBM/20-21/W-31
Periodic Maintenance of Chalna KC Collage to Pankhali Ferry ghat World Visson Road from Ch.00m - 2510m. [Dacope] Road Code-247174033</t>
  </si>
  <si>
    <t>21/10/20</t>
  </si>
  <si>
    <t>14/10/20</t>
  </si>
  <si>
    <t>M/S Vai vai Enterprise   ; Address :  Ekhure, Terokhada, Khulna.</t>
  </si>
  <si>
    <t xml:space="preserve">  PACKAGE NO: e-Tender/LGED/Khul/GOBM/20-21/W-34
Periodic Maintenance of AfiljuteMill Bazar-Pariadanga Tin Matha Kulsumbibi Road from Ch.00m - 3600m [Phultala] Road Code-247694074
</t>
  </si>
  <si>
    <t>18/10/20</t>
  </si>
  <si>
    <t>24/2/2021</t>
  </si>
  <si>
    <t>M/S Vai vai Enterprise   ;Ekhure, Terokhada, Khulna.</t>
  </si>
  <si>
    <t>PACKAGE NO: e-Tender/LGED/Khul/GOBM/20-21/W-37
Periodic Maintenance of Choyghoria R&amp;H - Rupsha Bridge via Tetultala hat Road from Ch. 3698m-7718m [Batiaghata] Road Code-247124041</t>
  </si>
  <si>
    <t>20/2/2021</t>
  </si>
  <si>
    <t>24/1/2021</t>
  </si>
  <si>
    <t>Coastal Development Co Dakbangla mor, Fakirhat, Bagerhat</t>
  </si>
  <si>
    <t>PACKAGE NO: e-Tender/LGED/Khul/GOBM/20-21/W-43
Widening of Jaigirmohal Bazar-Amadi UP-Takerhat Road from Ch.00m - 2470m [Koira] Road Code-247533004</t>
  </si>
  <si>
    <t>19/10/20</t>
  </si>
  <si>
    <t>25/2/2021</t>
  </si>
  <si>
    <t>M/S Mim Enterprise                    11/6, Boyra Swashanghat Road, Sonadnga, Khulna</t>
  </si>
  <si>
    <t xml:space="preserve">  msmimenterprise16@gmail.com,</t>
  </si>
  <si>
    <t>PACKAGE NO: e-Tender/LGED/Khul/GOBM/20-21/W-44
Widening of Uttar Bedkashi UP-Barobari Bazar-Pukurpar Bazar Road from Ch.00m - 1910m Koira Road Code-247533005</t>
  </si>
  <si>
    <t>29/10/20</t>
  </si>
  <si>
    <t>M/S Johara Traders                    14/1, SHEIKH PARA, SHOHID ABUL SARAK, KHULNA.</t>
  </si>
  <si>
    <t>PACKAGE NO: e-Tender/LGED/Khul/GOBM/20-21/W-45
Periodic Maintenance of Banka GC-Patkelghata GC Paikgacha Portion Road from Ch. 4000 m- 5306 m Paikgacha Road Code-247642005.</t>
  </si>
  <si>
    <t>24/11/20</t>
  </si>
  <si>
    <t>31/03/21</t>
  </si>
  <si>
    <t>M/S Esha Enterprise ss:              59, Khan-A-Sabur Road, Khulna</t>
  </si>
  <si>
    <t xml:space="preserve">eshaenterprise3694@gmail.com, </t>
  </si>
  <si>
    <t>PACKAGE NO: e-Tender/LGED/Khul/GOBM/20-21/W-46
Periodic Maintenance of Banka GC-Patkelghata GC Paikgacha Portion Road from Ch. 5306 m- 7150 m Paikgacha Road Code-247642005.</t>
  </si>
  <si>
    <t>25/02/2021</t>
  </si>
  <si>
    <t xml:space="preserve">  Package No:e-Tender/LGED/Khul/GOBM/20-21/W-36
Periodic Maintenance of Elaipur R&amp;H-Bhangonparhat GC Road from Ch.00m - 2500m [Batiaghata] Road Code-247122002</t>
  </si>
  <si>
    <t>msfaisaltraders93@gmail.com,</t>
  </si>
  <si>
    <t>PACKAGE NO: e-Tender/LGED/Khul/GOBM/20-21/W-38
Periodic Maintenance of Khulna Monlga Highway at Elaipur-Kutirhat Road Rupsa Portion from Ch. 00m - 1690m [Rupsa] Road Code-247752002</t>
  </si>
  <si>
    <t>Sahid Enterprise (PVT) LTD      Plot No.649, Mujgunni Mahasarak R/A, Boyra, Khulna-9000</t>
  </si>
  <si>
    <t>PACKAGE NO: e-Tender/LGED/Khul/GOBM/20-21/W-39
Periodic Maintenance of Khornia GC - Rudaghara UP- Boruna GC Road from Ch.500m -4500m [Dumuria] Road Code-247302003</t>
  </si>
  <si>
    <t>25/11/2020</t>
  </si>
  <si>
    <t>M/S Obydul Islam;             terokhada, terokhada-9230,terokhada, khulna,</t>
  </si>
  <si>
    <t xml:space="preserve">  obydulislam143486@gmail.com </t>
  </si>
  <si>
    <t xml:space="preserve">  PACKAGE NO: e-Tender/LGED/Khul/GOBM/20-21/W-42
Widening of Baka GC-Katakhali RHD Road from Ch.370m - 4183m. [Paikagcha] Road Code-247642014</t>
  </si>
  <si>
    <t>PACKAGE NO -GSIDP/KLN/SDW-139 Improvement Of uttar Dhamrail Jame mosque under Chandkhali Union</t>
  </si>
  <si>
    <t>20-12-20</t>
  </si>
  <si>
    <t>26-03-21</t>
  </si>
  <si>
    <t>Kishoreganj</t>
  </si>
  <si>
    <t>M/S Challenger
Pro. Goutam Sarkar
Batrish, Kishoreganj</t>
  </si>
  <si>
    <t>Const. of 66 m long RCC Girder Bridge over Norsunda river on Kadirjungle UP H/Q-Nilganj GC road via Hatrapara Bazar 00-5820m road at Ch 0.00m under Karimganj Upazila District Kishoreganj Road ID348423007 (Package No :CIB-Kis-W-107)</t>
  </si>
  <si>
    <t>23/09/2019</t>
  </si>
  <si>
    <t>M/S Challanger Sharif &amp; Bulbul Traders JV, Pro:Md Shariful Islam, Tarail, Kishoreganj.</t>
  </si>
  <si>
    <t>chandsabtjv@gmail.com</t>
  </si>
  <si>
    <t>a) Improvement of Badla UP- Raituty up road. (Ch.00-2665m) (ID No-348333010)  (b) Construction of 14 no. 0.600mx0.600m culvert at ch. 200m 400m 540m 605m 820m 1050m 1160m 1250m 1450m 1800m 1950m 2080m 2150m 2505m. on the same road. under Itna Upazila. Dist. Kishoreganj.</t>
  </si>
  <si>
    <t>IRIDP-II</t>
  </si>
  <si>
    <t>15/01/2018</t>
  </si>
  <si>
    <t>20/01/2019</t>
  </si>
  <si>
    <t>M/S Challanger 
Batrish, Sadar
 Kishoreganj.</t>
  </si>
  <si>
    <t>M/S SHARIF &amp; BULBUL TRADERS
Pro: Md Shariful Islam Tarail, Kishoreganj.</t>
  </si>
  <si>
    <t>sharifandbulbultraders@gmail.com</t>
  </si>
  <si>
    <t>Construction of 72.00m RCC Girder Bridge over Norasundar River on Niamotpur Chauganga GC Road at Ch.2+020 km (ID 348422004) under Karimganj Upazila District-Kishoreganj.</t>
  </si>
  <si>
    <t>KIRIDP</t>
  </si>
  <si>
    <t>22/08/2017</t>
  </si>
  <si>
    <t>30/09/2020</t>
  </si>
  <si>
    <t>Itna-Jawarhat Road (Ch. 00-2560m) upazila: Itna, District- Kishoreganj.</t>
  </si>
  <si>
    <t xml:space="preserve">Part-A) Minor Earth work on Baribari - Sahila Road at ch.0m - 1700m under Itna Upazila,Dist-Kishoreganj. ID No. - 348335015 (Component-2)
Part-B) Minor Earth work on Drama Ferryghat – Aralia Ferryghat Road at ch.00 - 5700m under Itna Upazila, Dist.-Kishoreganj. ID No-348335001   </t>
  </si>
  <si>
    <t>23.07.2020</t>
  </si>
  <si>
    <t>08.12.2020</t>
  </si>
  <si>
    <t xml:space="preserve">Minor Earth work onItna - Silni- Elongjuri Road at ch.4281m - 6500m under Itna Upazila,Dist-Kishoreganj. ID No. - 348333001 </t>
  </si>
  <si>
    <t>Village Protection work on Sapantor under Austogram Upazila, Dist.-Kishoreganj . EL=624 m</t>
  </si>
  <si>
    <t>26.06.2020</t>
  </si>
  <si>
    <t>M/S Shahil Enterprise
Station Road
Sadar, Kishoreganj</t>
  </si>
  <si>
    <t>Pakundia-Hossainpur Road upazila: Pakundia, District-Kishoreganj</t>
  </si>
  <si>
    <t>a Improvement of Pakundia -Pulerghat road Lenji buiyah shop via Narandi bazar Road by BC Ch.500-1900m Road ID No- 348795161 under Pakundia Upazila Distrct.-Kishoreganj.
b Improvement of Chilakara-Adarshapara Bazar Road by BC Ch.1000-3000m Road ID No- 348794038 under Pakundia Upazila Distrct.-Kishoreganj.
c Improvement of Monira kanda Bazar-Tarakandi Filling Station via Degreer char Road by BC Ch.00-2000m Road ID No-348795135 under Pakundia Upazila Distrct.-Kishoreganj.</t>
  </si>
  <si>
    <t>MRRIDP</t>
  </si>
  <si>
    <t>26/06/2019</t>
  </si>
  <si>
    <t xml:space="preserve">(a) Construction of (a) Katiadi Poura Bhumi Office Building at Katiadi Upazila
(b) Construction of Kargaon Bhumi Office Building at Katiadi Upazila </t>
  </si>
  <si>
    <t>28/01/2018</t>
  </si>
  <si>
    <t>M/S Momonul Haque
Bhairab, Kishoreganj</t>
  </si>
  <si>
    <t>Holichia GC-Sararchar GC Road(Ch. 00-5925m) upazila: Bajitpur, District-Kishoreganj</t>
  </si>
  <si>
    <t>16/03/2020</t>
  </si>
  <si>
    <t>13/06/2020</t>
  </si>
  <si>
    <t>Md Moyenuddin(Bashi) Ltd &amp;
Mominul Haque (Jv)
Dhanmondi, Dhaka-1207</t>
  </si>
  <si>
    <t>Const. of 590 m long PSC Girder Bridge over Uzanshimul Dhanu river on Itna Chamraghat RHD Bolda-Jawar Hat GC via Raituty-Hijoljani Itna part Road at Ch.10540m under Itna Upazila District Kishoreganj Road ID348332008 (Package No : CIB-Kis-W-94)</t>
  </si>
  <si>
    <t>Md Moyenuddin(Bashi) Ltd 
Dhanmondi, Dhaka-1207</t>
  </si>
  <si>
    <t>M/S Mominul Haque, Bhairab Kishoreganj.</t>
  </si>
  <si>
    <t>(i) Improvement of Khudirjangal-Dewangonj Bazar Road by BC at Ch-0+970-2+400 km &amp; 3+783-4+353m( ID348424027) under Karimganj &amp; Nikli Upazila Dist-Kishoreganj.
(ii) Improvement of Kiraton Samity Ghar-fazilkhali Bazar Road by BC at Ch-1+060-3+660 km (ID 348424035) under Karimganj &amp; Nikli Upazila Dist-Kishoreganj.</t>
  </si>
  <si>
    <t>30/10/2020</t>
  </si>
  <si>
    <t>mominuljvibrahim
 New Town, Kishoreganj.</t>
  </si>
  <si>
    <t>mominuljvibrahim@gmail.com</t>
  </si>
  <si>
    <t xml:space="preserve">Construction of 60m long RCC Girder Bridge at Maguri Community Clinic-Chowganga GC road on Norosundha River at Ch. 1+800km
(ID : 348924048)
</t>
  </si>
  <si>
    <t>21/05/2017</t>
  </si>
  <si>
    <t>M/S Mominul Haque, Bhairab Kishoreganj..</t>
  </si>
  <si>
    <t>M/S Ibrahim Construction New Town, Kishoreganj.</t>
  </si>
  <si>
    <t>msibrahimconstruction@yahoo.com</t>
  </si>
  <si>
    <t>mominuljvibrahim New Town, Kishoreganj.</t>
  </si>
  <si>
    <t xml:space="preserve">a)  Maintenance of R&amp;H Road-Thana HQ Road by BC at Ch. 00-1900m ID 348064008 under Bajitpur Upazila Dist Kishoreganj.  
b)  Maintenance of Bajitpur Bazar-Chandragram Road by BC at Ch.00-5050m ID 348064009 under Bajitpur Upazila Dist Kishoreganj.     
c)  Maintenance of Sararchar GC-Ramdi Roat by BC at Ch. 508-2475m ID 348064010 under Bajitpur Upazila Dist Kishoreganj.                                                                                                                                                    </t>
  </si>
  <si>
    <t>M/S Mominul Haque
Bhairab Kishoreganj.</t>
  </si>
  <si>
    <t>Construction of 96.00m long PSC Girder Bridge on Raytuti UP-Uttat Razi-Kalna Hat road over Mogra river Ch. 0+400km. (ID: 348333006)</t>
  </si>
  <si>
    <t>(i) Dev. of Astogram-Boro Haor-Gagra UP road by RCC at Ch-0+974-6+600 km
 (ID No-348023010) 
(.ii) Improvement of Upazila H/Q-Sonaidighi Poschimpara Mosque via Roatary Degree College road by RCC at Ch-0+134-1+200 km 
(ID No-348024030) under Austagram Upazila District-Kishoreganj.</t>
  </si>
  <si>
    <t>M/S Mominul Haque
Ranirbazar, Bhairab
Kishoreganj</t>
  </si>
  <si>
    <t>Rehabilitation of-
a) Sararchar GC - Pirijpur Bazar RHD (ID-348062012) (Ch. 0000 - 4850 m)
b) Bajitpur-Kuliarchar Road (Bajitpur part) (ID-348062003) (Ch. 0000-4004 m)
c) Dilalpur GC - Kuliarchar UZ HQ via Nazirdighi Road (Bajitpur part) (ID-348062010) (Ch. 0000-2730 m)
d) Bajitpur- Ruderpudda via Sharishapur (Bajitpur part) (ID-348062006) (Ch. 0000-6220 m) Upazila Bajitpur.</t>
  </si>
  <si>
    <t>a. Rehabilitation ofa Katiadi-Manikkhali GC Rd. ID-348452002 Ch. 0000-7695m. Upazila Katiadi.
b Dhuldia GC-Manikkhali GC via Gachihata Rd. ID-348452005 Ch. 0000-5910 Km. Upazila KatiadiUnder Kishoreganj District</t>
  </si>
  <si>
    <t xml:space="preserve">Rehabilitation of
A) Tarail HQ - Cherang GCC Road (ID-348922002) (Ch. 0000-6318 m) Upazila Tarail; (Salvage amount BDT:7,93,217.00)
B) Tarail HQ-Chowganga GC via Damiha UP (Tarail Part) (ID-348922008) (Ch. 0000-5876 m) Upazila Tarail; (Salvage amount BDT: 35,69,037.00)
</t>
  </si>
  <si>
    <t>Rehabilitation of 
a Mithamoin GC Sadar-Nikli Chuntikhali Ghat Road Mithamoin Part ID-348592008 Ch. 0000-3500Km. Upazila Mithamoin Dist. Kishoreganj.
b Austagram- Lakhai road via Ekurdia Dalarkandi Road ID-348022011 Ch. 0513-6120 Km. Upazila Austagram Dist. Kishoreganj</t>
  </si>
  <si>
    <t xml:space="preserve">Construction of (a) Shorarchar Bhumi Office Building at Bajitpur Upazila 
(b) Construction of Dhigirpar Bhumi Office Building at Bajitpur Upazila </t>
  </si>
  <si>
    <t xml:space="preserve">(a) Construction of a Simulkandi Bhumi Office Building at Bhairab Upazila 
b Construction of Usmanpur Bhumi Office Building at Kuliarchr Upazila </t>
  </si>
  <si>
    <t xml:space="preserve">M.M. Builders &amp; Engineers Ltd and M/S Mominul Hoque (JV), Pro : Md. Mohiuddin Moin, 127 (6th Floor), Road No-10, Block-C, Nikaton, Gulshan-1, Dhaka-1212 </t>
  </si>
  <si>
    <t>meblmhjv2019@gmail.com</t>
  </si>
  <si>
    <t>Const. of 450m Long PSC Girder Bridge Over Beel Marksha river on Austogram-Badghat-Kalma UP Office road at Road at Ch.2820m under Austogram Upazila Dist Kishoreganj Road Id348023004 (Package No: CIB-Kis-W-92)</t>
  </si>
  <si>
    <t xml:space="preserve">M.M. Builders &amp; Engineers Ltd 
Pro : Md. Mohiuddin Moin 127 (6th Floor), Road No-10 Block-C, Nikaton, Gulshan-1, Dhaka-1212 </t>
  </si>
  <si>
    <t>mebel_dhaka12@yahoo.com</t>
  </si>
  <si>
    <t>M/S Mominul Haque
Bhairab, Kishoreganj</t>
  </si>
  <si>
    <t>Reconstruction of Itna- Azmiriganj GC Road at Ch : 00-5550m  under Itna Upazila. Dist. Kishoreganj by RCC (Road ID 348332002) HFMLIP/Kishore /17-18/W- 307</t>
  </si>
  <si>
    <t>Village Protection work on Chachua fenani  under Itna Upazila, Dist.-Kishoreganj . EL=1050m</t>
  </si>
  <si>
    <t>19.05.2020</t>
  </si>
  <si>
    <t>Part-A Improvement of  Austagram-Mohishertillia-Gagra GC -Mithamoin road  at(Ch. 5781m-11490m)   under Austogram Upazila, Dist .Kishoreganj                                 IDno.348022008, Part-B)Const. of  14nos U-drain  size .625mx.600m  in Diff. Chainage on the same alignment, Part-C )Const. of  12 nos Pipe Culvert   in Diff. Chainage on the same alignment,  Part-D )Const. of 2 nos. of RCC Box Culvert  3.00mx3.00m at Ch. 4233 &amp; 4974m on the same alignment</t>
  </si>
  <si>
    <t>12.02.2020</t>
  </si>
  <si>
    <t>18.07.2020</t>
  </si>
  <si>
    <t>MH- JN (JV)
Kishoreganj</t>
  </si>
  <si>
    <t>mhjnjv@gmail.com</t>
  </si>
  <si>
    <t>Maintenance work of Nikli Upazila HQ-RHD near Korgaon GC Road at ch. 00m-4132m under Nikli Upazial Dist Kishoreganj. ID No-348762005</t>
  </si>
  <si>
    <t xml:space="preserve"> 08.11.2020</t>
  </si>
  <si>
    <t>M/S J.N ENTERPRISE
Dampara, Nikli
Kishoreganj</t>
  </si>
  <si>
    <t>jnenterprise76@gmail.com</t>
  </si>
  <si>
    <t xml:space="preserve">Maa Business Center Gaital, Kishoreganj </t>
  </si>
  <si>
    <t>ma.business.center.89@gmail.com</t>
  </si>
  <si>
    <t xml:space="preserve">Construction of Irrigation Drain on Guchir Dair River Bank- Amai Hali Haor under Itna Upazila, Dist: Kishoreganj(EL=500m) </t>
  </si>
  <si>
    <t>11.05.2020</t>
  </si>
  <si>
    <t>16.08.2020</t>
  </si>
  <si>
    <t xml:space="preserve">Construction of Irrigation Drain on Namakara River Bank - Mriga Haor under Itna Upazila, Dist: Kishoreganj(EL=500m) </t>
  </si>
  <si>
    <t>Esha Traders, Itna. Kishoregonj</t>
  </si>
  <si>
    <t>eshatradeers@gmail.com</t>
  </si>
  <si>
    <t xml:space="preserve">Construction of Irrigation Drain on Dhanu River Bank - Katiar Diga Haor via concern para village under Itna Upazila, Dist: Kishoreganj(EL=950m) </t>
  </si>
  <si>
    <t xml:space="preserve"> 04.09.2020</t>
  </si>
  <si>
    <t xml:space="preserve">Construction of Irrigation Drain on Itna Charma Ghat RHD road - Katiar Kona beside Dash para Village under Itna Upazila, Dist: Kishoreganj(EL=900m) </t>
  </si>
  <si>
    <t>04.09.2020</t>
  </si>
  <si>
    <t>Rana Builders(Pvt) Ltd &amp; M/S Zakir Enterprise(Jv)
370/KA, Jobeda Mension, Jghawtala, Comilla</t>
  </si>
  <si>
    <t>ranabuilderszakirjv@gmail.com</t>
  </si>
  <si>
    <t>Const. of 494m long PSC Girder Bridge over Nama Kara river on Itna Azmiriganj GC Road at ch.13440m under Itna Upazila Dist Kishoreganj Road ID348332002 (Package No: CIB-Kis-W-93)</t>
  </si>
  <si>
    <t>Rana Builders(Pvt) Ltd
370/KA, Jobeda Mension, Jghawtala, Comilla</t>
  </si>
  <si>
    <t>M/S Zakir Enterprise</t>
  </si>
  <si>
    <t>Dolly Construction Ltd
Sena Kallan Bhaban
195 Motijeel C/A, Dhaka</t>
  </si>
  <si>
    <t>Hossainpur-Pakundia Road Ch. 00-3800m upazila: Hossainpur, District-Kishoreganj</t>
  </si>
  <si>
    <t>Hossainpur-Backchanda GC Road Ch. 73-9900m upazila: Hossainpur, District-Kishoreganj</t>
  </si>
  <si>
    <t>Roderpudda GC-Bajitpur GC Road Ch. 00-7450m upazila: Nikli, District-Kishoreganj</t>
  </si>
  <si>
    <t xml:space="preserve"> a) Protective and Drainage Work of Ragoukhali-Kishoeganj-Nilgonj Road at Ch. 0+00-2+930   ( ID 348494037)        
(b)  Improvement of Ragoukhali-Kishoreganj-Nilgonj Road by BC at  (2+930-3+080 km)      (ID  348492012).</t>
  </si>
  <si>
    <t>(a) Improvement of Manik Khali GC to Charia Kona R&amp;H via Magura Bazer Road with Protective work by BC Ch.1000-7900m ID No- 348452010 under Katiadi Upazila Dist Kishoreganj Salvage Cost 2041670.00</t>
  </si>
  <si>
    <t>(a) Improvement of Salua UP Office-Vitigoan Village Road by BC Ch. 2410-2764m ID No- 348544006 under Kuliarchar Upazila Dist Kishoreganj
(b) Improvement of Nolabaid-Nasirakanda Road by BC Ch. 00-1850m ID No- 348545002 under Kuliarchar Upazila Dist Kishoreganj.
(c) Improvement of Bagpara-Trimohoni Village Road by BC Ch. 00-3000m ID No- 348544018 under Kuliarchar Upazila Dist Kishoreganj.
(d) Improvement of South Salua Mot to Khidirpur Bazar road via Khidirpur GPS Road by BC Ch. 850-1870m ID No- 348545040 under Kuliarchar Upazila Dist Kishoreganj.</t>
  </si>
  <si>
    <t>(a) Improvement of Matikata-Khidirpur Road by BC Ch.00-2182m ID No-348545025 under Kuliarchar Upazila Dist Kishoreganj.
(b) Improvement of Beer kashim nagor Baro bari Puccar mataBeer Kashim nagor Road by BC Ch.00-1340m ID No- 348545028 under Kuliarchar Upazila Dist Kishoreganj
(c) Improvement of Belabo Dumrakanda Roads Gabrur Bari more to Salua Dula Mia saheb house &amp; Baluchara to Abu Mohammed Musa Miah House Road by BC Ch.00-930m ID No- 348544048 under Kuliarchar Upazila Dist Kishoreganj Salvage Cost Tk84084.00.</t>
  </si>
  <si>
    <t>M/S Osman Gani
Tarapasha, Sadar
Kishoreganj</t>
  </si>
  <si>
    <t>osmangani1961@yahoo.com</t>
  </si>
  <si>
    <t>Improvement of Maguri Freey Ghat-Niamotpur Chowganga UZR Road with Protective Work by BC Ch. 650-2263m ID No- 348924022 under Tarail Upazila Dist Kishoreganj.</t>
  </si>
  <si>
    <t>M/S Osman Gani, Tarapasha, Sadar, Kishoreganj</t>
  </si>
  <si>
    <t xml:space="preserve">Improvement of Dhobajura Village- Mista rd Road by RCC at Ch 00-2000m Under Upazilla: Mithamoin, Districr: Kishoreganj. (Road ID: 348594017) (Pack No: HFMLIP/Kishore/19-20/W-282) </t>
  </si>
  <si>
    <t>14/04/2020</t>
  </si>
  <si>
    <t xml:space="preserve">Improvement of Shampur- Mushuria Road by RCC at Ch 00-2010m Under Upazilla: Mithamoin, Districr: Kishoreganj. (Road ID: 348594010) (Pack No: HFMLIP/Kishore/19-20/W-283) </t>
  </si>
  <si>
    <t>M/S Bhati Bangla Enterprise
Ukilpara, Kishoreganj</t>
  </si>
  <si>
    <t>bhatibanglaenterprise@yahoo.com</t>
  </si>
  <si>
    <t>Improvement of Aganagar UP-Ganeshar Bazar via Sagaia Shampur Umanathpur Bazar Road ID 348113020 Ch 1740-2300m by RCC with protective work.</t>
  </si>
  <si>
    <t>06/11/2020</t>
  </si>
  <si>
    <t>Mohammed Eunus &amp; Brothers (Pvt.) Ltd.- M/S Bhati Bangla Enterprise (JV)</t>
  </si>
  <si>
    <t>mebl.bbe.jv@gmail.com</t>
  </si>
  <si>
    <t>Improvement of Mithamoin Kamalpur Shantipur Singpur GC Road Via Dobigram (Mithamoin Part)at Ch : 2633-8500m  under Mithamoin Upazila. Dist. Kishoreganj by RCC (Road ID 348332007) HFMLIP/Kishore /18-19/W- 260</t>
  </si>
  <si>
    <t>26/02/2020</t>
  </si>
  <si>
    <t>M/S Mahabub Alam
Bhairab, Kishoreganj</t>
  </si>
  <si>
    <t>ms_mahabubalam@yahoo.com</t>
  </si>
  <si>
    <t xml:space="preserve">Construction of Two 2 storied Rural Market Building with 04 storied foundation in Protab Bazar under Kuliarchar Upazila Dist.-Kishoreganj
</t>
  </si>
  <si>
    <t>GMRIDP/KISH/BAJ/UNR/128, a Improvement of Gazaria Bazar RH&amp;D-Luhajuri Union Parishad Office via Gazaria River Ghat Road by BC with Protective Works Ch.1000-1690m Road ID No348063020 under Bajitpur Upazila Dist Kishoreganj.b Improvement of Sararchar-Halimpur Adjacent Rail line Road by BC Ch.2440-3200m Road ID No348063018 under Bajitpur Upazila Dist Kishoreganj.c Improvement of Pirijpur Jamtali-Boalia Bazar Via Pirijpur UP Road by BC Ch.1000-2076m Road ID No 348063023 under Bajitpur Upazila Dist Kishoreganj. Salvage Cost BDT 419765.00</t>
  </si>
  <si>
    <t>GMRIDP</t>
  </si>
  <si>
    <t xml:space="preserve">Improvement of Gurui UP Office- Chatirchar UP Road at Ch. 00-2500m. Road ID No 348763004  under Nikli Upazial Dist Kishoreganj. HFMLIP/Kishore/18-19/W-265 </t>
  </si>
  <si>
    <t>20/09/2020</t>
  </si>
  <si>
    <t>M/S J.A Traders
Sadar, Kishoreganj</t>
  </si>
  <si>
    <t xml:space="preserve">Construction of Two 2 storied Rural Market Building with 04 storied foundation in Pakundia Bazar under Pakundia Upazila Dist.-Kishoreganj
</t>
  </si>
  <si>
    <t>M/S J.A Traders
Harua College Rd
Sadar
Kishoreganj</t>
  </si>
  <si>
    <t>Construction of Charfaradi Union land office under Pakundia Upazila, District-Kishoreganj.
Construction of Jawar Union land office under Tarail Upazila
Construction of Tarail Sadar Union land office under Tarail Upazila</t>
  </si>
  <si>
    <t>M/S Momo Construction
Pakundia, Kishoreganj</t>
  </si>
  <si>
    <t>ms_momoconstruction@yahoo.com</t>
  </si>
  <si>
    <t>Maintenance and Widening of Katiadi-Gachihata Road Ch. 00-9650
GMRIDP/18/KISH/KATI/MAINT/UNR/125</t>
  </si>
  <si>
    <t>Improvement of Kormuli-Khilpara road via Jaman shaheber Itkhola Nurul member bari road with BC and protective work Ch-00-4180m( ID-348494051)</t>
  </si>
  <si>
    <t>Nilgonj GC to Kishoreganj Mymensingh Road Ch. 00-3930m upazila: Sadar, District-Kishoreganj</t>
  </si>
  <si>
    <t>M/S Ibrahim Construction
Newtown, Kishoreganj</t>
  </si>
  <si>
    <t>Agorpur R&amp;H (Bus Stand)-Bajitpur GC Road(Kuliarchar Part) CH. 00-4218m upazila: Kuliarchar, District- Kishoreganj</t>
  </si>
  <si>
    <t>Improvement of Banagram UP H/Q-Darbarpur road by BC Ch. 00-4+200 km (ID 3484554023) under Katiadi Upazila, Dist-Kishoreganj.</t>
  </si>
  <si>
    <t>Rehabilitation of Kishoreganj Karimganj RHD Zilaparishad Kishoreganj Sadar HQ Townbypass Road via Ragukhali and Gangail Bazar at Ch. 2925m to 5520m under Sadar Upazila District Kishoreganj.( 348492012)( Salvage amount BDT 408224.00)</t>
  </si>
  <si>
    <t>Part-A)Improvement of Gopdighi FRB - Chandpur  Road at Ch 00-3980m Under Mitamoin Upazila,Dist.-Kishoreganj. ID No.-348594011, Part-B)Const. of 13 nos. U-Drain at  Ch. 109m,268m,327m,611m,704m,922m,1150m,1200m,1560m,1915m,3597m,3760m, &amp; 3845m on  Gopdighi FRB - Chandpur  Road under  Mitamoin Upazila,Dist.-Kishoreganj. ID No.-348594011, Part-B)Const. of 01 no. RCC Box Culvert size 1X4.0X4.00m at ch. 2960 on  Gopdighi FRB - Chandpur  Road under  Mitamoin Upazila,Dist.-Kishoreganj. ID No.-348594011</t>
  </si>
  <si>
    <t>12.09.2020</t>
  </si>
  <si>
    <t>Shiplo Traders
 Kishoreganj</t>
  </si>
  <si>
    <t>shiplo_traders@yahoo.com</t>
  </si>
  <si>
    <t>Village Protection work on Dhaki Purbahati  under Mithamoin Upazila, Dist.-Kishoreganj . EL=635 m</t>
  </si>
  <si>
    <t>22.09.2019</t>
  </si>
  <si>
    <t>28.03.2020</t>
  </si>
  <si>
    <t>M/S Raju Construction
Sadar, Kishoreganj</t>
  </si>
  <si>
    <t>rajuconstn@gmail.com</t>
  </si>
  <si>
    <t>Chawddasata UP-Brindagor Road Ch. 00-2420m upazila: Sadar, Kishoreganj- Kishoreganj</t>
  </si>
  <si>
    <t>M/S Shown Enterprise
Belabo, Narshingdi</t>
  </si>
  <si>
    <t>shownent75@gmail.com</t>
  </si>
  <si>
    <t>Boliardi-Shimultola-Ghoradhara Road Ch. 00-2280m upazia: Bajitpur, District. Kishoreganj</t>
  </si>
  <si>
    <t>M/S Bismillah Construction
Solakia, Kishoreganj</t>
  </si>
  <si>
    <t>bismilla_constn@yahoo.com</t>
  </si>
  <si>
    <t>Shararchar Bazar-Halimpur UP Road Ch. 00-2423m upazila: Bajitpur, District. Kishoreganj</t>
  </si>
  <si>
    <t>24/02/2021</t>
  </si>
  <si>
    <t>MM Traders
Sadar, Kishoreganj</t>
  </si>
  <si>
    <t>mm.traders1697@gmail.com</t>
  </si>
  <si>
    <t>Tarakandi Bazar to Char Faradi UP Office Ch. 4400-4435m upazila: Pakundia, Dist. Kishoreganj</t>
  </si>
  <si>
    <t>M/S K.S Enterprise
Sadar, Kishoreganj</t>
  </si>
  <si>
    <t>ks84enterprise@gmail.com</t>
  </si>
  <si>
    <t>Khursa more-RHD-Holicia GC Road Ch. 3750-5550 upazila: Nikli, Dist. Kishoreganj</t>
  </si>
  <si>
    <t>Ahmmed Construction
Sadar, Kishoreganj</t>
  </si>
  <si>
    <t>ahmadconstructiion@gmail.com</t>
  </si>
  <si>
    <t>Jaroitala UP Office to Ruderpudda GC Road Ch. 00-950m upazila: Nikli, Dist. Kishoreganj</t>
  </si>
  <si>
    <t>Star Syndicate
Katiadi, Kishoreganj</t>
  </si>
  <si>
    <t>star.syn68@gmail.com</t>
  </si>
  <si>
    <t>Tarail HQ(Shachail graveyard)-Isapashar Bazar Road upazila: Tarail, Dist. Kishoreganj</t>
  </si>
  <si>
    <t>Roman Traders
Karimganj, Kishoreganj</t>
  </si>
  <si>
    <t>romantraders.k@gmail.com</t>
  </si>
  <si>
    <t>Tarail RHD (Shahilati)-Guzadia GC Road (Tarail Part) Ch. 00-630m upazila: Tarail, Dist. Kishoreganj</t>
  </si>
  <si>
    <t>Chhaysuti UP Office(R&amp;H)-Kuliarchar Bazar via Madhobdi, Pailanpur Ch.00-4570m upazila: Kuliarchar, Dist. Kishoreganj</t>
  </si>
  <si>
    <t>Improvement of Gaital Sosanghat-Ulohati Madrasa Road via BADC Cold Storage Kishoreganj Eye Hospital Road Ch. 00.00-1150.00m under Kishoreganj Sadar Kishoreganj</t>
  </si>
  <si>
    <t>M/S Tushar Enterprise
Pakundia, Kishoreganj</t>
  </si>
  <si>
    <t>mstusherenter@gmail.com</t>
  </si>
  <si>
    <t>Niamotpur GC-Chowganga GC Road Ch. 2450-3750m upazila: Tarail, Dist. Kishoreganj</t>
  </si>
  <si>
    <t>The National Builders
Sadar, Kishoreganj</t>
  </si>
  <si>
    <t>thenationalbuilders1@gmail.com</t>
  </si>
  <si>
    <t>Damiha UP-Digdair UP Road Ch. 00-2890m upazila: Tarail, Dist. Kishoreganj</t>
  </si>
  <si>
    <t>M/S Mollah Enterprise
Sadar, Kishoreganj</t>
  </si>
  <si>
    <t>mollah.entr@gmail.com</t>
  </si>
  <si>
    <t>Tarail HQ (Shachail graveyard)-Kikorhati Bazar Road Ch. 00-820m upazila: Tarail, Dist. Kishoreganj</t>
  </si>
  <si>
    <t>M/S S.R Uddin Traders</t>
  </si>
  <si>
    <t>mdmasud1981hoss@gmail.com</t>
  </si>
  <si>
    <t>Katiadi UP via Adampur Road Ch. 00-1015m upazila: Katiadi, Dist. Kishoreganj</t>
  </si>
  <si>
    <t>M/S Siam Enterprise
Kuliarchar, Kishoreganj</t>
  </si>
  <si>
    <t>siamenterprisee@gmail.com</t>
  </si>
  <si>
    <t>Baniagram bazar to Pakundia via Harina Barobari Road Ch. 00-300m upazila: Kuliarchar, Dist. Kishoreganj</t>
  </si>
  <si>
    <t>Ahang Trade International
Sadar, Kishoreganj</t>
  </si>
  <si>
    <t>ahang.trade.inter@gmail.com</t>
  </si>
  <si>
    <t>Guzadia GC-Kishoreganj (Solakia) via Dewanganj Bazar Road Ch. 8350-10510m upazila: Karimganj, Dist. Kishroeganj</t>
  </si>
  <si>
    <t>Improvement of Kishoreganj Korimganj R&amp;H-Battacharjapara GPS Road 00.00-470.00m under Kishoreganj Sadar, Kishoreganj</t>
  </si>
  <si>
    <t>M/S S.K Traders
Bajitpur, Kishoreganj</t>
  </si>
  <si>
    <t>s.k.traders.bajit@gmail.com</t>
  </si>
  <si>
    <t>Zafrabad-Amlitola Road Ch. 00-1300m upazila: Karimganj, Dist. Kishoreganj</t>
  </si>
  <si>
    <t>Fattah Builders
Katiadi, Kishoreganj</t>
  </si>
  <si>
    <t>fattahbuilders1@gmail.com</t>
  </si>
  <si>
    <t>Karimganj GC-Dehunda Ferry Ghat via Dehunda UP HQ Road Ch. 3500-4430m upazila: Karimganj, Dist. Kishoreganj</t>
  </si>
  <si>
    <t>Thaterkanda bazar-Pumdi UP via Helipad Road Ch. 700-1500m upazila: Hossainpur, Dist. Kishoreganj</t>
  </si>
  <si>
    <t>M/S Hredi Construction &amp; S Alam Construction (Jv)
Gaital, Kishoreganj</t>
  </si>
  <si>
    <t>hredisalamjv1234@gmail.com</t>
  </si>
  <si>
    <t>Improvement of Karimganj Somoti Ghar-Marichkhali Bazar via Gabtali Bazar Sudhi Bazar Road Ch. 3+840-4+033.6km &amp; Ch: 4+500-4+669.4 km by RCC  Ch: 3+660-3+840km,Ch:4+033-6+450km &amp; Ch:4+669.4 -5+100km by BC (ID:348423018) under Karimganj Upazila District-KishoreganjDistrict-Kishoreganj.</t>
  </si>
  <si>
    <t>M/S.Hredi Construction 
Dhaka</t>
  </si>
  <si>
    <t>faysal.enter1983@gmail.com</t>
  </si>
  <si>
    <t>S ALAM CONSTRUCTION
Gaital, Kishoreganj</t>
  </si>
  <si>
    <t>salamkconstruction@gmail.com</t>
  </si>
  <si>
    <t>MRM Construction
Pakundia, Kishoreganj</t>
  </si>
  <si>
    <t>mrmconstn@gmail.com</t>
  </si>
  <si>
    <t>Aganagar UP-Baraichara Bazar via Anandabazar Road Ch. 00-2846m upazila: Bhairab, Dist. Kishroeganj</t>
  </si>
  <si>
    <t>31/10/2020</t>
  </si>
  <si>
    <t>Rana Construction
Bhairab, Kishroeganj</t>
  </si>
  <si>
    <t>msranaaconstruction@gmail.com</t>
  </si>
  <si>
    <t>Aganagar UP-Sreenagar Natun Bazar via Radhanagar road Ch. 00-1345m upazila: Bhairab, Dist. Kishroeganj</t>
  </si>
  <si>
    <t>M/S Owapda Enterprise
Bhairab, Kishoreganj</t>
  </si>
  <si>
    <t>owapdaenterprise20@gmail.com</t>
  </si>
  <si>
    <t>Zia Road-Uttara Kurimara via Depeshore Nasir house Road Ch. 00-1500m upazila: Hossainpur, Dist. Kishoreganj</t>
  </si>
  <si>
    <t>M.K Technology
Sadar, Kishoreganj</t>
  </si>
  <si>
    <t>engr.jahangir@live.com</t>
  </si>
  <si>
    <t>0.600m x 0.600m RCC Cross Drain on Thanaghat R&amp;H-Mathkhola GCCR Road Ch. 00-2530m upazila: Pakund9ia, Dist. Kishoreganj</t>
  </si>
  <si>
    <t>M/S Faisal Enterprise
Hossainpur, Kishoreganj</t>
  </si>
  <si>
    <t>2.50mx2.50m single vent Box Culvert on Pakundia UP-Masua Hat via Saluadi Bazar Road Ch. 00-8800m upazila: Pakundia, Dist. Kishoreganj</t>
  </si>
  <si>
    <t>mirangajvayshi
Mithamoin, Kishoreganj</t>
  </si>
  <si>
    <t>mirangajvayshi@gmail.com</t>
  </si>
  <si>
    <t>Construction of Two 2 Storied Rural Market Building with 04 storied foundation in Mithamoin Bazar Under Mithamoin Upazila Dist.- Kishoreganj</t>
  </si>
  <si>
    <t>19/05/2021</t>
  </si>
  <si>
    <t>M/S ISLAM TRADERS
Mymensingh sadar Mymensingh</t>
  </si>
  <si>
    <t>miranga75@gmail.com</t>
  </si>
  <si>
    <t>M/S Ayshi Traders
Mithamoin, Kishoreganj</t>
  </si>
  <si>
    <t>ayshi.traders77@gmail.com</t>
  </si>
  <si>
    <t>BTJVBP
Akhrabazar
Kishoreganj</t>
  </si>
  <si>
    <t>btjvbp008@gmail.com</t>
  </si>
  <si>
    <t xml:space="preserve">Construction of Two 2 Storied Rural Market Building with 04 Storied Foundation in Jhautola Bazar under Karimganj Upazila Dist.- Kishoreganj.
</t>
  </si>
  <si>
    <t>25/11/2021</t>
  </si>
  <si>
    <t>M/S BHOWMIK TRADERS
Akhrabazar
Kishoreganj</t>
  </si>
  <si>
    <t>bhowmiktraders@gmail.com</t>
  </si>
  <si>
    <t>Baset Prokousholi
Satpai, Netrokona</t>
  </si>
  <si>
    <t>M/S Nahid Enterprise
Dakia, Hossainpur
Kishoreganj</t>
  </si>
  <si>
    <t>nahidenterprise1991@gmail.com</t>
  </si>
  <si>
    <t>Improvement of Sudhi Bazar Jame Mosque under Gunadhar UP. Latitude24.442343 Longitude90.919042 Under Karimganj Upazila Dist Kishoreganj</t>
  </si>
  <si>
    <t>M/S Khadiza Enterprise
Kastul Bazar
Austagram, Kishoreganj</t>
  </si>
  <si>
    <t>Improvement of Akhra Bazar Mondir under Purbo Austagram UP Upazila Austagram Dist Kishoreganj Latitude 24.281783 Longitude 91.130346</t>
  </si>
  <si>
    <t>13/03/2019</t>
  </si>
  <si>
    <t>18/07/2019</t>
  </si>
  <si>
    <t>Preanka Enterprise
Austagram, Kishoreganj</t>
  </si>
  <si>
    <t>preanka_ent@yahoo.com</t>
  </si>
  <si>
    <t>Improvement of Khalagaon Shashan under Abdullapur UP Upazila Austagram Dist Kishoreganj Latitude 24.390589 Longitude 91.234548</t>
  </si>
  <si>
    <t xml:space="preserve">a Improvement of Bhadera Govt. Primary School Connecting Road by RCC at Ch. 00-72m School Code 305040701 under Tarail Upazila Dist Kishoreganj.              </t>
  </si>
  <si>
    <t>mrridp</t>
  </si>
  <si>
    <t>18/11/2019</t>
  </si>
  <si>
    <t>Construction of Bahadurpur Joybangla hati and Borohati South side Village Protection work under Austogram Upazila, Dist.-Kishoreganj . EL=380 m</t>
  </si>
  <si>
    <t>13.06.2020</t>
  </si>
  <si>
    <t>Construction of Bahadurpur Borohati (west ,north &amp; east side) Village Protection work under Austogram Upazila, Dist.-Kishoreganj . EL=380 m</t>
  </si>
  <si>
    <t>Village Protection work on west Bazuri (Mohontola) under Austogram Upazila, Dist.-Kishoreganj . EL=351 m</t>
  </si>
  <si>
    <t>01.07.2020</t>
  </si>
  <si>
    <t>M/S Sajib Traders
Karimganj
Kishoreganj</t>
  </si>
  <si>
    <t>saajibtraders@gmail.com</t>
  </si>
  <si>
    <t>Improvement of Pukurpar Jame Mosque under Purbo Austagram UP Latitude- 24.275094 Longitude-91.130552</t>
  </si>
  <si>
    <t>M/S Binoy Enterprise
Binnagaon, Sadar
Kishoreganj</t>
  </si>
  <si>
    <t>binoyenter@gmail.com</t>
  </si>
  <si>
    <t>GMRIDP/KISH/PAKU/VR/139 Mirzapur Thanaghat-Thanaghat to Kishoreganj Pucca road besides Bahadia Bazar South side mobile tower to Bhuiyan bari road development (Ch: 00-1000m) (ID No: 348795177) under Pakundia Upazila Dist-Kishoreganj.</t>
  </si>
  <si>
    <t>24/10/2019</t>
  </si>
  <si>
    <t>29/04/2020</t>
  </si>
  <si>
    <t>Ali Brothers
Batrish
Kishoreganj-S
Kishoreganj</t>
  </si>
  <si>
    <t>alibrothers54@gmail.com</t>
  </si>
  <si>
    <t xml:space="preserve">Improvement of Kiraton Samity Ghar- Fazilkhali bazar road at ch-560-1060m  under Karimganj upazila Dist. Kishoreganj GMRIDP/KISH/K.GONJ/VR/104
</t>
  </si>
  <si>
    <t>28/05/2019</t>
  </si>
  <si>
    <t>a Improvement of SouthSalua Mot- Khidirpur Bazar via Khidirpur primary schoolroad ch.00-850m348545040b Construction of 2no 0.625mx600m culvert at ch. 382m 740m on the same road Under Kuliarchar Upazila Dist.- Kishoreganj</t>
  </si>
  <si>
    <t>15/06/2019</t>
  </si>
  <si>
    <t>M/S Meghna Traders
Pro. Md Mukles Miah
Bajitpur, Kishoreganj</t>
  </si>
  <si>
    <t>meghna_traders@yahoo.com</t>
  </si>
  <si>
    <t>Improvement of Road from Gazaria Bazar RHD-Luhajuri Union parishad Office via Gazaria River Ghat at ch.00-1000m under Bajitpur Upazila Dist. Kishoreganj GMRIDP/KISH/BAJI/UNR/111</t>
  </si>
  <si>
    <t>M/S Fahim Traders, Bajitpur ,Kishoreganj</t>
  </si>
  <si>
    <t>fahim_traders490@yahoo.com</t>
  </si>
  <si>
    <t xml:space="preserve">Improvement of Fulbaria to Mollabari road via Bahernagar Road with protective work from Ch. 630-1130m Submersible (ID No-348065072) under Bajitpur Upazila Dist-Kishoreganj.GMRIDP/KISH/BAJI/SR/VR/118, </t>
  </si>
  <si>
    <t>22/09/2019</t>
  </si>
  <si>
    <t>29/03/2020</t>
  </si>
  <si>
    <t>M/S Fahim Traders
Dilalpur, Bajitpur Kishoreganj</t>
  </si>
  <si>
    <t xml:space="preserve">Construction of Pakundia Pouro Land Office
Construction of Sukia Union Land Office   
Construction of Dhala Union Land Office  </t>
  </si>
  <si>
    <t>M/S S Hossain
Bscic Road, Thana Para, Tangail.</t>
  </si>
  <si>
    <t>shossaintg@yahoo.com</t>
  </si>
  <si>
    <t xml:space="preserve">(a) Construction of Chouddasoto Land Office at Kishoreganj Sadar Upazila 
(b) Construction of Shidla Land Office at Hossainpur  Upazila </t>
  </si>
  <si>
    <t>22/11/2017</t>
  </si>
  <si>
    <t>27/09/2018</t>
  </si>
  <si>
    <t>M/S Nahida Varities Store
Austagram
Kishoreganj</t>
  </si>
  <si>
    <t>nahidavartstore@gmail.com</t>
  </si>
  <si>
    <t>Construction of Gopdighi (Haor) Union land office under Mithamoin Upazila
Construction of Keoar Jor Union land office under Mithamoin Upazila</t>
  </si>
  <si>
    <t>M/S Ratul Enterprise
Mithamoin
Kishoreganj</t>
  </si>
  <si>
    <t>ratulentr@gmail.com</t>
  </si>
  <si>
    <t>Construction of Maijkhapon Union land office under Kishoreganj-S Upazila</t>
  </si>
  <si>
    <t>M/S Mitu Builders
Katiadi
Kishoreganj</t>
  </si>
  <si>
    <t xml:space="preserve">  msmitubuilders@yahoo.com</t>
  </si>
  <si>
    <t>Construction of Nikli Sadar Union land office under Nikli Upazila</t>
  </si>
  <si>
    <t>M/S Austagram Builders
Austagram
Kishoreganj</t>
  </si>
  <si>
    <t>msaustagrambuilders@gmail.com</t>
  </si>
  <si>
    <t>Construction of Adampur Union land office under Austagram Upazila</t>
  </si>
  <si>
    <t>Rabu Enterprise
Hossaipur
Kishoreganj</t>
  </si>
  <si>
    <t>rabu.enterprise.h@gmail.com</t>
  </si>
  <si>
    <t xml:space="preserve">Construction of Boundary wall Gate and Approach road of A Boribari and Dhanpur Union Land Office at Itna Upazila
Construction of Boundary wall Gate and Approach road of Sidla Union Land Office at Hossainpur Upazila
Construction of Boundary wall Gate and Approach road of B Chowddashata Union Land Office at Sadar Upazila </t>
  </si>
  <si>
    <t>14/07/2020</t>
  </si>
  <si>
    <t>M/S R.S Enterprise
Kuliarchar, Kishoreganj</t>
  </si>
  <si>
    <t>rsenterprise271@gmail.com</t>
  </si>
  <si>
    <t xml:space="preserve">Construction of Dilalpur Haor Design Union Land Office at Bajitpur Upazila </t>
  </si>
  <si>
    <t>16/12/2020</t>
  </si>
  <si>
    <t>scprojv
Pro. Md Kamruzzaman Shameem
Kuliarchar, Kishoreganj</t>
  </si>
  <si>
    <t>scprojv@gmail.com</t>
  </si>
  <si>
    <t>Rehabilitation of Mirerchar Bazar Akbarnagar- Faridpur UP via Bangla Bazar Road ID-348543005 Ch.0m-7777m.. under Kuliarchar District-Kishoreganj</t>
  </si>
  <si>
    <t>M/S Shameem Constgruction
Pro. Md Kamruzzaman Shameem
Nagua, Kishoreganj</t>
  </si>
  <si>
    <t>smshameemconstruction@gmail.com</t>
  </si>
  <si>
    <t>M/S Progoti Enterprise
Kuliarchar, Kishoreganj</t>
  </si>
  <si>
    <t>progoti_enter@yahoo.com</t>
  </si>
  <si>
    <t>mrkjvsc
Pro. Md Mushfiqur Rahman(Kanchan)
Solakia, Kishoreganj</t>
  </si>
  <si>
    <t>mrkjvsc@gmail.com</t>
  </si>
  <si>
    <t>Rehabilitation of Pakundia- Adarshapara GCCR (Road ID: 348792003) Ch.000-7850m Upazila Pakundia; (Salvage Amount Tk: 36,03,041.00)</t>
  </si>
  <si>
    <t>Musfikur Rahman Kanchan
Pro. Md Mushfiqur Rahman(Kanchan)
Solakia, Kishoreganj</t>
  </si>
  <si>
    <t xml:space="preserve"> Hasanosmanjv
Tarapasha
Sadar
Kishoreganj</t>
  </si>
  <si>
    <t>hasanosmanjv1@gmail.com</t>
  </si>
  <si>
    <t>Rehabilitation of
A) Karimganj-Morichkhali Bazar via Gundhar GC (Road ID-348422001) (Ch. 0000-12400 m) Upazila Karimganj (Salvage amount BDT 3,58,305.00)
B) Karimganj-Tarail GC (Road ID-348422003) (Ch. 0000-2252m) Upazila Karimganj
C) Karimganj-Guzadia GC (Road ID-348422002) (Ch. 0000-5860m) Upazila - Karimganj (Salvage amount BDT 9,29,357.00)
D) Guzadia Bazar - Tarail R&amp;H Road via Raijani (ID-348422006) (Ch. 0000-2780 m) Upazila Karimganj, Dist: Kishoreganj (Salvage amount BDT 7,76,046.00)</t>
  </si>
  <si>
    <t>Hasan Bulders</t>
  </si>
  <si>
    <t>hassanbuldersltd@gmail.com</t>
  </si>
  <si>
    <t>M/S Osman Gani</t>
  </si>
  <si>
    <t>M/S A.K.M Shafiqul Islam, Prop: AKM Shafikul Islam, Araibaria,Hossainpur, Kishoregnj.</t>
  </si>
  <si>
    <t>akmshafiqulhaque49@gmail.com</t>
  </si>
  <si>
    <t>,   a) Improvement of Char Pumdi Bazar-Back Side of Doctor Abdul Ali house Noya para main road (Char Pumdi RHD road-Ibrahim Master House via Engineer House road (Ch. 00-2820m) Road ID-348274080 under Hossainpur Upazila District: Kishoreganj. b) Construction of 05 nos 0.625mx0.600m culvert at ch. 540m, 935m, 1415m, 1630m, 1925m on the same road</t>
  </si>
  <si>
    <t>19/05/2016</t>
  </si>
  <si>
    <t>30/04/2019</t>
  </si>
  <si>
    <t>Improvement of Lulikandi Girls Govt. Primary School Connecting Road by RCC at Ch. 00-800m School Code 305100608 under Hossainpur Upazila Dist Kishoreganj</t>
  </si>
  <si>
    <t>21/3/2019</t>
  </si>
  <si>
    <t>27/3/2020</t>
  </si>
  <si>
    <t>M/S Roy Enterprise
Pro. Nironjon Roy
Solakia, Kishoreganj.</t>
  </si>
  <si>
    <t>roy_enterprise@yahoo.com</t>
  </si>
  <si>
    <t>a) Improvement of Kawna Bazar - Thaterkanda Bazar road Ch.00-1510m. (348274052) under Hossainpur Upazila, Dist-Kishoreganj (b)  Construction of 06 no 0.625mx0.600m culvert at ch.585m 750m 1160m 1250m 1264m 1475m on the same road.</t>
  </si>
  <si>
    <t>23/11/2017</t>
  </si>
  <si>
    <t>30/12/2019</t>
  </si>
  <si>
    <t>Improvement of  Raytuti UP - Uttar Razi - Kalna road  Ch-4870-5645m  under Itna Upzila                                              Road coad no. 348333006</t>
  </si>
  <si>
    <t>27.11.2020</t>
  </si>
  <si>
    <t>Maintenance work of Itna-Silni-Elonguri road at ch. 1000-3000m under Itna Upazial Dist Kishoreganj. ID No-348333001</t>
  </si>
  <si>
    <t>06.10.2019</t>
  </si>
  <si>
    <t>10.10.2020</t>
  </si>
  <si>
    <t>bbejvroy
Ukilpara, Kishoreganj</t>
  </si>
  <si>
    <t>bbejvroy@gmail.com</t>
  </si>
  <si>
    <t>Improvement of Itna-Silni-Elongjuri road (Ch.0-1000 m &amp; 6500-6990 m) and 5 nos (Size .60mx625m) U- Drain at ch.150m,875m,930m,6700m, &amp;6850 under Itna  Upazila ,Road coad no. 348333001</t>
  </si>
  <si>
    <t>31.10.2017</t>
  </si>
  <si>
    <t>05.11.2018</t>
  </si>
  <si>
    <t>M/S Roy Enterprise
Solakia, Kishoreganj</t>
  </si>
  <si>
    <t>Slop Proection work on Slope protection Work at Itna -Silni Elongjuri Road ch-00-1000m &amp; 6500-6990m under itna upazila,Dist-Kishoreganj. ID No. - 34833001</t>
  </si>
  <si>
    <t>10.09.2020</t>
  </si>
  <si>
    <t>Techbay International Prop: Humayan Kabir khandakar Bhaban Arambag, Motijeel Dhaka-1000.</t>
  </si>
  <si>
    <t>a Improvement of Narandi High School- Kushakanda via Narandi Jamtola Purabaria Bazar and Baharamkanpara more road. Ch.4350-5950m. b Construction of 7 no 0.625mx0.600m culvert at Ch. 4650m 4700m 5100m 5700m 5750m 5820m 5880m on the same road. under pakundia upazila Dist. Kishoreganj</t>
  </si>
  <si>
    <t>13/08/2017</t>
  </si>
  <si>
    <t>18/04/2018</t>
  </si>
  <si>
    <t>a Improvement of Patuavanga UP Hathigata Bridge Jugir Bridge - Narandi Bazar road. Ch.00-2207.82 b Construction of 02 no 0.625x0.600m culvert at ch. 1500m 2140m on the same road. under pakundia upazila Dist. Kishoreganj</t>
  </si>
  <si>
    <t xml:space="preserve">Techbay International Prop: Humayan Kabir khandakar Bhaban Arambag, Motijeel Dhaka-1000. </t>
  </si>
  <si>
    <t xml:space="preserve">Improvement of Dargabazar-Adarshapara Bazar Road at Ch.2171-3171m under Pakundia Upazila Dist. Kishoreganj. GMRIDP/KISH/PAKU/VR/101
</t>
  </si>
  <si>
    <t>30/05/2019</t>
  </si>
  <si>
    <t>Atik Enterprise
pakundia, Kishoreganj</t>
  </si>
  <si>
    <t>atik.entr@gmail.com</t>
  </si>
  <si>
    <t>a) Improvement of Bhairab Mymensingh road Maizhati Petrol Pump via Simulia Chowrasta road (Ch. 1250-2000m) (348795130)  b) Constuction of 2 nos. 0.625mx0.600m culvert at Ch. 1710m, 1925m on the same road.</t>
  </si>
  <si>
    <t>M/S Roy Enterprise Solakia, Kishoreganj.</t>
  </si>
  <si>
    <t>Improvement of Baragaria UP H/Q-Gabtali Bazar road. (Ch. 1100-1758m) under Karimganj Upazila District-Kishoreganj.</t>
  </si>
  <si>
    <t>19/3/2017</t>
  </si>
  <si>
    <t>24/3/2018</t>
  </si>
  <si>
    <t xml:space="preserve">a) Improvement of Hatrapara Bazar-Beltoli Bazar via Hatrapara High School road. (Ch. 00-680m)  b)Construction of 02 no. 0.750mx0.600m Culvert at ch. 110m 500m on the same road.under Karimganj Upazila District-Kishoreganj.
</t>
  </si>
  <si>
    <t>SC-MC-MKC (JV)</t>
  </si>
  <si>
    <t>scmcmkcjv@gmail.com</t>
  </si>
  <si>
    <t xml:space="preserve">Improvement of Boulai Puran Bazar-Subandi Road at Ch00m-1950m Road ID No 348495172  under Sadar Upazila Dist Kishoreganj. HFMLIP/Kishore/18-19/W-277 </t>
  </si>
  <si>
    <t>26/05/2020</t>
  </si>
  <si>
    <t>M/S Shameem Construction
Nagua, Kishoreganj</t>
  </si>
  <si>
    <t>MASUM CONSTRUCTION
Nagua, Kishoreganj</t>
  </si>
  <si>
    <t>M/S Keya Constuction
Karimganj
Kishoreganj</t>
  </si>
  <si>
    <t>keya.constn@gmail.com</t>
  </si>
  <si>
    <t>M.A Wahed
Madan, Netrokona</t>
  </si>
  <si>
    <t>mawahed8@gmail.com</t>
  </si>
  <si>
    <t xml:space="preserve">Improvement of Rahela Bapari Bari to Kukrarai road at Ch00-1650m under Upazila: Bajitpur, District: Kishoreganj (Road ID: 348065040) (Package No: HFMLIP/Kishore/19-20/W-274) </t>
  </si>
  <si>
    <t xml:space="preserve">a ) Improvement of Thanar Moor to Bangabondu School Moor Road By RCC Ch 00-0+650 km  (ID:348065137) under Bajitpur Upazila Dist. Kishoreganj.     
b ) Improvement of Farazi Bhaban to Mothurapur Link Road By RCC Ch 00-0+455 km (ID:348065138) under Bajitpur Upazila Dist. Kishoreganj                                                       </t>
  </si>
  <si>
    <t>24/11/19</t>
  </si>
  <si>
    <t>Improvement of Bangabondu School more to CNB Road at Niterkandi by RCC Ch. 00-0+720 km (ID: 348065136) under Bajitpur Upazila District-Kishoreganj</t>
  </si>
  <si>
    <t xml:space="preserve">25/07/2020 </t>
  </si>
  <si>
    <t>Mars Syndicate
Banani, Dhaka</t>
  </si>
  <si>
    <t>marsegp19@gmail.com</t>
  </si>
  <si>
    <t>Maintenance of Kishoreganj-Latifpur-Kapashia GCC road Kishoreganj Part road at Ch. 1400-6250m under Sadar Upazila Dist. KishoreganjEarth works Road (ID No. 348492002) HFMLIP/Kishore/17-18/W-193</t>
  </si>
  <si>
    <t>29/01/2018</t>
  </si>
  <si>
    <t>M/S Sazid Enterprise
Bajitpur, Kishoreganj</t>
  </si>
  <si>
    <t>sazident@gmail.com</t>
  </si>
  <si>
    <t>Improvement of Jamtolia to Bualia Road at Ch. 3000m-4214m. Road ID No 348063023  under Bajitpur Upazial Dist Kishoreganj. HFMLIP/Kishore/18-19/W-264</t>
  </si>
  <si>
    <t>Dawn-Techbay (JV)
North Mugda, Dhaka</t>
  </si>
  <si>
    <t>dawn-techbay@gmail.com</t>
  </si>
  <si>
    <t xml:space="preserve">Improvement of Jawer UP-Damiha UP Via Echapashor Bazar Road from Ch. 00-3337m under Tarail Upazila, Kishoreganj (ID No.348923010) HFMLIP/Kishore/17-18/W-169 </t>
  </si>
  <si>
    <t>30/01/2018</t>
  </si>
  <si>
    <t>M/S Dawn Corporation</t>
  </si>
  <si>
    <t>Techbay International</t>
  </si>
  <si>
    <t>M/S Borhan Uddin Traders
Pakundi, Kishoreganj</t>
  </si>
  <si>
    <t>borhanuddintraders@gmail.com</t>
  </si>
  <si>
    <t>Improvement of Kishoregonj-Chouddasata Road via Sayed Nazrul Islam Medical College Road Town Bypass by BC with Protective Works Ch.970-2370m Road ID No-348492011 under Sadar Upazila Distrct.-Kishoreganj.</t>
  </si>
  <si>
    <t>a Improvement of Boratia Registered Non-Govt. Primary School Connecting Road by RCC at Ch. 00-25m School Code305110502 under Pakundia Upazila Dist Kishoreganj           .</t>
  </si>
  <si>
    <t>19/03/2019</t>
  </si>
  <si>
    <t>24/11/2019</t>
  </si>
  <si>
    <t>M/S Kaium Construction Hossainpur, Kishoregonj</t>
  </si>
  <si>
    <t>mdabdulkhyum@gmail.com</t>
  </si>
  <si>
    <t>Improvement of Jaliya-Nanosri Road Ch.00.00-470.00m under Kishoreganj Sadar Kishoreganj</t>
  </si>
  <si>
    <t>S.K. Trade International Kishoregonj</t>
  </si>
  <si>
    <t>s.k.trade.inter@gmail.com</t>
  </si>
  <si>
    <t>Improvement of Nilganj GC Kishoreganj Mymensingh ROad - Sondhani Bazar via Patchda GPS Road Ch.00.00-900.00m under Kishoreganj Sadar Kishoreganj</t>
  </si>
  <si>
    <t>M.S. Traders
 Sadar, Kishoregonj</t>
  </si>
  <si>
    <t>m.s.traders.1979.k@gmail.com</t>
  </si>
  <si>
    <t>Improvement of Kishoreganj -Nikli Road to Pulurer Bondh via West Mathiya Abteydae Madrasa Road Ch.00.00-1010.00m under Kishoreganj Sadar Kishoreganj</t>
  </si>
  <si>
    <t>31/10/2019</t>
  </si>
  <si>
    <t>M/S Mohiuddin Enterprise Bajitpur, Kishoregonj</t>
  </si>
  <si>
    <t>mohiuddinentr@gmail.com</t>
  </si>
  <si>
    <t>Improvement of Josodal Moddapara - Josodal Eshasur Road Ch. 00.00-1620.00m under Kishoreganj Sadar, Kishoreganj.Effective length-1185.00m</t>
  </si>
  <si>
    <t>13/5//2020</t>
  </si>
  <si>
    <t>Dolon Enterprise 
Hossainpur, Kishoregonj</t>
  </si>
  <si>
    <t>dolon.enter@gmail.com</t>
  </si>
  <si>
    <t>Improvement of Gabtoli to Patdha Mohishakhali road by BC Ch-00-1261 ID-348495053.</t>
  </si>
  <si>
    <t>M/s Jhongkar Engineers
Sadar, Kishoregonj</t>
  </si>
  <si>
    <t>jhongkar01@gmail.com</t>
  </si>
  <si>
    <t>Improvement of Gabtoli Bazar Amin Doctor Bari Sehora paka road via Noyapara Eidgah road by BC Ch-00-1000m (ID-348495247).</t>
  </si>
  <si>
    <t>23/10/2020</t>
  </si>
  <si>
    <t>M/S Bulbul Engineering &amp; Workshope
Hossainpur, Kishoregonj</t>
  </si>
  <si>
    <t>bulbul.engineering.and.workshop@gmail.com</t>
  </si>
  <si>
    <t>Improvement of Kishoreganj-Karimganj road to Vorati Kamil Member bari road by BC Ch-00-1150m ID-348495217</t>
  </si>
  <si>
    <t>M/S Rayan Enterprise Hossainpur, Kishoregonj</t>
  </si>
  <si>
    <t>raihanenteerprise@gmail.com</t>
  </si>
  <si>
    <t xml:space="preserve"> Improvement of Gabtoli bazar pataljan Eidgah road via Dighirkanda Mohila Madrashah road by BC Ch-00-1100m (ID-348494077).</t>
  </si>
  <si>
    <t>MRRDP</t>
  </si>
  <si>
    <t>M/S. Shakin Construction Sadar, Kishoregonj</t>
  </si>
  <si>
    <t>shakinconstruction@gmail.com</t>
  </si>
  <si>
    <t>Improvement of Rogunandanpur-Patdha Musarbaid Kurerpar road by BC Ch-00-1053m (ID-348495043).</t>
  </si>
  <si>
    <t>16/02/2020</t>
  </si>
  <si>
    <t>Rupushi Bangla Enterprise
Gaital, Sadar
Kishoreganj</t>
  </si>
  <si>
    <t>rupusi.bangla.ent@gmail.com</t>
  </si>
  <si>
    <t>Improvement of Nimukhali Bazar-Jagodal Village-Kapasatia GC Road by BC Ch.1500-2600m Road ID No348274037 under Hossainpur Upazila Dist Kishoreganj.</t>
  </si>
  <si>
    <t>Boro Bari Builders
Nandina, Bajitpur
Kishoreganj</t>
  </si>
  <si>
    <t>borobaribuilders@gmail.com</t>
  </si>
  <si>
    <t>Improvement of Jamalpur Govt. Primary School Connecting Road by RCC at Ch. 00-500m School Code 305050201 under Bhairab Upazila Dist Kishoreganj.</t>
  </si>
  <si>
    <t>M/S. Nahida Varities Store Pro. Al Amin, Boro Bazar, Austogram, Kishoregonj</t>
  </si>
  <si>
    <t>Improvement of Sreenagar UP - Dilalpur Bazar via Bhabanipur Bazar Moutupi Sherbaj Road by BC with protective work Ch. 730 - 3000 m under Bhairab Upazila Dist.-Kishoreganj.</t>
  </si>
  <si>
    <t>14/02/2021</t>
  </si>
  <si>
    <t>M/S Giasuddin Trading &amp; Co.  Bajitpur, Kishoregonj</t>
  </si>
  <si>
    <t>giasuddin.trading@gmail.com</t>
  </si>
  <si>
    <t xml:space="preserve"> Improvement of Sadekpur Ferryghat - Moutupi via Sherbaj Monohorpur Road by RCC Ch. 780-1430 m under Bhairab Upazila Dist.-Kishoreganj.</t>
  </si>
  <si>
    <t>M/S Narayan Chandra Sarkar
Austagram Boro Bazar
Austagram, Kishoreganj</t>
  </si>
  <si>
    <t>s.c.sarkar1948@gmail.com</t>
  </si>
  <si>
    <t>Improvement of Abdullapur Zafrabad Registered Non- Govt. Primary School Connecting Road by RCC at Ch. 00-117m School Code 305030603 under Kuliarchar Upazila Dist Kishoreganj.</t>
  </si>
  <si>
    <t>18/03/2020</t>
  </si>
  <si>
    <t>M/S Sha Enterprise
Bhairab, Kishoreganj</t>
  </si>
  <si>
    <t>ms_sha_enter@yahoo.com</t>
  </si>
  <si>
    <t>Improvement of Kowalikanda Govt. Primary School Connecting Road by RCC at Ch. 00-500m School Code 305110901 under Pakundia Upazila Dist Kishoreganj.</t>
  </si>
  <si>
    <t>18/03/2019</t>
  </si>
  <si>
    <t>M/S Musfiqur Rahman (Kanchan), 737, Abir House, Solakia, Kishoregonj</t>
  </si>
  <si>
    <t>Improvement of Hossendi Eidgah-Hossendi Charpara Munsibari-Hossendi Purbapara Road. ID.348798032 by BC Ch.00-1550m. Under Pakundia Upazila, Dist. Kishorgonj.</t>
  </si>
  <si>
    <t>Atik Enterprise
Paiklakhia, Pakundia
Kishoreganj</t>
  </si>
  <si>
    <t xml:space="preserve">Improvement of Ararpar Rishipara Govt. Primary School Connecting Road by RCC at Ch. 00-100m School Code 305011104 under Austagram Upazila Dist Kishoreganj.              </t>
  </si>
  <si>
    <t>M/S Sarkar Construction
Abdullahpur
Austagram, Kishoreganj</t>
  </si>
  <si>
    <t>sarkarconstn@gmail.com</t>
  </si>
  <si>
    <t>Improvement of Chanpur Govt. Primary School Connecting Road by RCC at Ch. 00-200m School Code 305010104 under Karimganj Upazila Dist Kishoreganj.                                            .</t>
  </si>
  <si>
    <t>Village Protection work on west Khayerpur-Abdullahpur under Austogram Upazila, Dist.-Kishoreganj . EL=660 m</t>
  </si>
  <si>
    <t>11.12.2019</t>
  </si>
  <si>
    <t>06.06.2020</t>
  </si>
  <si>
    <t>Village Protection work on east Khayerpur-Abdullahpur under Austogram Upazila, Dist.-Kishoreganj . EL=660 m</t>
  </si>
  <si>
    <r>
      <t>Construction of Ghagra Bazar Boat Landing Ghat Under Mithamoin Upazila, Dist.-</t>
    </r>
    <r>
      <rPr>
        <sz val="10"/>
        <rFont val="Times New Roman"/>
        <family val="1"/>
      </rPr>
      <t xml:space="preserve"> Kishoreganj</t>
    </r>
  </si>
  <si>
    <t>28.10.2019</t>
  </si>
  <si>
    <t>JN Enterprise
Nikli, Kishoreganj</t>
  </si>
  <si>
    <t xml:space="preserve">Construction of Irrigation Drain on Dhalesshari River to Dighirpar under Austagram Upazila, Dist: Kishoreganj(EL=500m) </t>
  </si>
  <si>
    <t>25.05.2020</t>
  </si>
  <si>
    <t>27.08.2020</t>
  </si>
  <si>
    <t>M/S.Hafizur Rahman Ranu Station Road, Sadar Kishoregonj Upazila, Dist. Kishoregonj</t>
  </si>
  <si>
    <t>Improvement of Jafrabad UP HQ Sadherjongol Chan Miar Bari - Noabad Bazar Road ID.348423017 by BC. Ch.1485-3007m. Under Karimgonj Upazila, Diost.Kishoregonj.</t>
  </si>
  <si>
    <t>19/02/2021</t>
  </si>
  <si>
    <t>MD.Saiful Islam Sardar Dhosh Road, Mymensing.</t>
  </si>
  <si>
    <t>saifulislam005566@gmail.com</t>
  </si>
  <si>
    <t>Construction of 45.00m long RCC Girder Bridge on Norosundha River in front of Abdul Gani Technical College to Rahimpur Village at Ch. 3+295m(ID. 348493015)</t>
  </si>
  <si>
    <t>22/05/2017</t>
  </si>
  <si>
    <t>i) Improvement of Golachipa Bazar-Shahedol Borobari Road by BC (Ch-00-1+885 km) (ID: 348274095) under Hossainpur Upazila, Dist-Kishoreganj.
ii) Improvement of Harenza Mindi Vita-Surati Ismail Kerani House Road by BC at (Ch-00-1+480 km)  (ID: 348274098) ) under Hossainpur Upazila, Dist-Kishoreganj.</t>
  </si>
  <si>
    <t>25/01/2018</t>
  </si>
  <si>
    <t>M/S Hasan Traders
Hossainpur
Kishoreganj</t>
  </si>
  <si>
    <t xml:space="preserve">a ) Maintenance of Kapasatia GC-Ganamanpura  village Road by BC at Ch. 00-1+505m (ID 3482274013) under Hossainpur Upazila Dist Kishoreganj.    
b)  Maintenance of Chowder-Kalian Bazar Road by BC at Ch. 00-4+200 km (ID 348274015) under Hossainpur Upazila Dist Kishoreganj.                                         </t>
  </si>
  <si>
    <t>16/01/2019</t>
  </si>
  <si>
    <t>M/S Maitry Builders &amp; Sarkar Construction (JV), Pro. Md Nurul Islam, Abdullahpur, Austsgram, Kishoreganj</t>
  </si>
  <si>
    <t>nurulkis2020@gmail.com</t>
  </si>
  <si>
    <t>A Improvement of Dakkhin Nandania - Jagdal Road by BC at Ch. 1+300-2+700 km (ID-348275021) under Upazila Hossainpur Dist.- Kishoreganj .
B Improvement of Gobindapur Bazar Gobindapur DC Road - Abdus Shobhan Judge Shahab House via Motalab Member House Road by BC at Ch. 00-2+000 km under Upazila Hossainpur Dist.-Kishoreganj ID-348274105</t>
  </si>
  <si>
    <t xml:space="preserve">M/s. Maitry Builders
749, East Medda
Brahmanbaria Sadar
Brahmanbaria.
</t>
  </si>
  <si>
    <t>Sarkar Constraction
Pro. Md Nurul Islam, Abdullahpur, Austsgram, Kishoreganj</t>
  </si>
  <si>
    <t>(i) Improvement of Kanchanpur-Lawkura Road by RCC at Ch.Ch-00-2+340km (ID348595032)  under Mithamoin Upazila Dist-Kishoreganj. 
(ii), Improvement of Bairati Westpara Road by RCC at Ch-00-1+500km (ID No-348595049) under Mithamoin Upazila Dist-Kishoreganj.</t>
  </si>
  <si>
    <t>M/S Rasel Traders
Satal
Kishoreganj</t>
  </si>
  <si>
    <t>msraseltraders.s@gmail.com</t>
  </si>
  <si>
    <t>i Improvement of Road West Tarakandi Bishwaroad Moor to Bajera Kalampur Connecting Road Back side of Aziz Master House Ch. 0-0+448 km .
ii Improvement of Road Abdullah Members Graveyard to Hedayet Ullah House Ch. 00-0+280 km Upazila Kuliarchar District- Kishoreganj</t>
  </si>
  <si>
    <t>21/04/2020</t>
  </si>
  <si>
    <t>26.04.2021</t>
  </si>
  <si>
    <t>Md. Sarwar Jahan, Jahangirpur, Madan, Netrakona</t>
  </si>
  <si>
    <t>jsarwar938@gmail.com</t>
  </si>
  <si>
    <t>Development of Mriga Bazar under Itna Upazila ,Dist.Kishoreganj</t>
  </si>
  <si>
    <t>25.03.2019</t>
  </si>
  <si>
    <t>Kushtia</t>
  </si>
  <si>
    <t>Md. Shorifuzzaman Dudu, Bamonpara, Bheramara, Kushtia</t>
  </si>
  <si>
    <t>shorifuzzamandudu@gmail.com</t>
  </si>
  <si>
    <t>Periodic Maintenance of Sadipur-Mandalpara Road from Ch. 1050m-2105m Daulatpur Road ID.250394012</t>
  </si>
  <si>
    <t>M/S. Notun Kuri Traders, Alamdanga Bazar, Alamdanga, Chuadanga</t>
  </si>
  <si>
    <t>notunkuri1986@gmail.com</t>
  </si>
  <si>
    <t>Periodic Maintenance of Mirpur-Alamdanga GC via Halsha Road from Ch. 8280m-9400m Mirpur Road ID.250942005</t>
  </si>
  <si>
    <t>Mohammad Ali Zoarder, Sultanpur, Mirpur, Kushtia</t>
  </si>
  <si>
    <t>mohammadalijoarder16@gmail.com</t>
  </si>
  <si>
    <t>Rehabilitation of Mirpur-Alamdanga GC via Halsha Road from Ch. 6500m-8005m Mirpur Road ID.250942005</t>
  </si>
  <si>
    <t>A.K Construction, Rothpara, Bheramara, Kushtia</t>
  </si>
  <si>
    <t>akconstruction.kst@gmail.com</t>
  </si>
  <si>
    <t>Rehabilitation of Rohomot hat Senerchatal R&amp;H-Ziaroky UP Rd. via Ziaroky hat Road from Ch. 5300m-6341m Sadar Road ID.250793015</t>
  </si>
  <si>
    <t>M/S. Tamanna Trade International, Ujangram, Bittipara, Kushtia</t>
  </si>
  <si>
    <t>tamanna.kush@gmail.com</t>
  </si>
  <si>
    <t>Periodic Maintenance of Amla Kartik Babu house- Mohodipur RHD Road from Ch. 00m-1500m Mirpur Road ID. 250945205</t>
  </si>
  <si>
    <t>Deloar Hossain Enterprise, Upazila Road, Churhash, Kushtia</t>
  </si>
  <si>
    <t>deloarhossainenterprise8@gmail.com</t>
  </si>
  <si>
    <t>Periodic Maintenance of Mothurapur GC-Hoshenabad Vocational-Farakpur-Chakdiar-Toltolipara-Gachirdiar-Juniadaha GC Road from Ch. 10113m12079m Daulatpur Road ID.250392010</t>
  </si>
  <si>
    <t>Md. Sarowar Hossain, Kushbaria, Kheirpur, Mirpur, Kushtia</t>
  </si>
  <si>
    <t>sarowar.mirpur@gmail.com</t>
  </si>
  <si>
    <t>Widening of Bagulat UP Office-Bharora Bazar Road from Ch.1450 m-2200m &amp; 4100m-5120m Kumarkhali Road ID. 250713001</t>
  </si>
  <si>
    <t>Md. Hafizul Haque, Amla Sadarpur, Mirpur, Kushtia</t>
  </si>
  <si>
    <t>hafizulhaque79@gmail.com</t>
  </si>
  <si>
    <t>Widening of Allardarga GC-Refaitpur UP Office Road from Ch. 0m-1315m Daulatpur Road ID.250393003</t>
  </si>
  <si>
    <t>M/S. Tulon Construction, Dhaka Jhalupara, Jagoti, Kushtia</t>
  </si>
  <si>
    <t>mstulonconstruction@gmail.com</t>
  </si>
  <si>
    <t>Rehabilitation of Hoshenabad Bazar-Philipnagar UP-Bairagirchar Hat Road from Ch. 4000m-4579m &amp; 4722m-6425m Daulatpur Road ID.250393002</t>
  </si>
  <si>
    <t>Md. Harun Or Rashid, Elongi, Kumarkhali, Kushtia</t>
  </si>
  <si>
    <t>harunorrashid.kushtia@gmail.com</t>
  </si>
  <si>
    <t>Rehabilitation of Ambaria UP-Kalitola Bazar Road from Ch. 00m-2592m Khoksa Road ID. 250633009</t>
  </si>
  <si>
    <t>Galaxy Associates, Galaxy House, East Mazampur, Kushtia</t>
  </si>
  <si>
    <t>Rehabilitation of Mirpur-Alamdanga GC via Halsha Road from Ch. 9400m-11500m Mirpur Road ID.250942005</t>
  </si>
  <si>
    <t>Construction of 8.00m long RCC Girder Bridge Including Slope protectionWork Approach road 185m BC &amp; HBB &amp;180m RCC &amp;drainon Mangalbaria Mosque Barkhada UP-Renwick More via Kamlapur road at ch 3100m ID No-250793002 Upazila-Sadar, District-Kushtia</t>
  </si>
  <si>
    <t>2,70,00000.00</t>
  </si>
  <si>
    <t>Md. Rahim Uddin Khan, Shomoshpur, Khoksha, Kushtia</t>
  </si>
  <si>
    <t>mdrahimuddinkhan18@gmail.com</t>
  </si>
  <si>
    <t>Rehabilitation of Bashgrame GC Dubrachara Razzaque more-Shibpur-Horinarayanpur Road from Ch. 00m-615m &amp; 3403m-4083m Sadar Road ID.250792008</t>
  </si>
  <si>
    <t>Md, Eshanul Haque, Nawdapara, Bheramara, Kushtia</t>
  </si>
  <si>
    <t>eshanul.kus@gmail.com</t>
  </si>
  <si>
    <t>Periodic Maintenance of Aria UP-Moubaria Bazar Road from Ch. 00m -3676m Daulatpur Road ID.250393006</t>
  </si>
  <si>
    <t>Rehabilitation of Haita Bazar-Rajapur Pearpur Road from Ch. 00m-4383m Sadar Road ID. 250792015</t>
  </si>
  <si>
    <t>Widening of Bheramara-Kuchiamora GC via Moulahabaspur-Parankhali Bazar Road from Ch. 3000m-4800m &amp; 9120m-9480m Bheramara Road ID.250152004</t>
  </si>
  <si>
    <t>Widening of Bheramara GC-Mirpur GC via Chandipur Road from Ch. 2000m-4543m Bheramara Road ID.250152006</t>
  </si>
  <si>
    <t>A. Improvement of Dharmodha Hat-H/O Salim Member-Dharmodha High School Road by BC At Ch.00-250m Under Daulatpur, Kushtia ID No. 250394111. B. Improvement of Khalishakundi Mistiripara-Baseruddin House Road by BC At Ch.00-1500m Under Daulatpur, Kushtia Salvage Cost Tk.502889 ID No. 250395126</t>
  </si>
  <si>
    <t xml:space="preserve">1,29,71,429.806 </t>
  </si>
  <si>
    <t>29/7/2020</t>
  </si>
  <si>
    <t>Shaikat Enterprise, Alampur, Kushtia Sadar, Kushtia</t>
  </si>
  <si>
    <t>Rehabilitation of Kumarkhali GC Hall more - Lalon Bazar - Panti GC- Horinarayanpur GC Road from Ch.15600m-19400m Kumarkhali Road ID. 250712001</t>
  </si>
  <si>
    <t>Widening of Khoksha-Ektarpur GC-Bonogram-Katlagaria Road from Ch. 5100m-9300m Khoksa Road ID. 250632004</t>
  </si>
  <si>
    <t>Widening of Kushtia-Rajbari R&amp;H-Koya GC via Koya Trimohoni Road from Ch. 00m-2670m Kumarkhali Road ID.250712002</t>
  </si>
  <si>
    <t>A. Improvement of Bahirmadi-Poalbari Road by BC at Ch.00-800 Under Daulatpur Kushtia ID No.250394126. B. Improvement of Boiragirchar hat-Samsertola Mosque Road by BC at Ch.00-855m Under Daulatpur, Kushtia ID No.250394171</t>
  </si>
  <si>
    <t xml:space="preserve"> 1,28,48,058.784 </t>
  </si>
  <si>
    <t>A. Improvement of Mathurapur-Mohadevpur Road by BC at Ch.00-975m Under Daulatpur, Kushtia Salvage Cost Tk.88214/- ID No.250395027. B. Construction of 3 Nos U-Drain 625mmx600mm at Ch.155m309m &amp; 420m on Mathurapur-Mohadevpur Road C. Improvement of Mothurapur Uttor Para H/O Sekendar-H/O Kalam Road by BC at Ch.00-745 Under Daulatpur, Kushtia. ID No.250395076</t>
  </si>
  <si>
    <t xml:space="preserve">1,37,21,978.068 </t>
  </si>
  <si>
    <t>Construction of Two 2 Storied Rural Market Building With 04 Storied Foundation in Baliapara Hat Under Sadar -Upazila Dist-Kushtia.</t>
  </si>
  <si>
    <t>14/7/2021</t>
  </si>
  <si>
    <t>Md. Ataur Rahman Ata, Bahirchar, Bheramara, Kushtia</t>
  </si>
  <si>
    <t>mataurrahman.bheramara@gmail.com</t>
  </si>
  <si>
    <t>Rehabilitation of Jahedpur More RHD - Kushtia UZ HQ Ghorar Ghat via Koya Trimohoni Road from Ch. 3000m-7000m Kumarkhali Road ID. 250712012</t>
  </si>
  <si>
    <t>Rehabilitation of Bethbaria UP-Chadotbazar via Mukshidpur bazar road from Ch. 00m-1247m &amp;1400m-4400m Khoksa Road ID. 250633002</t>
  </si>
  <si>
    <t>Widening of Bheramara-Bahirchar UP HQ Health Complex Road from Ch. 3650m-6844m Bheramara Road ID.250153001</t>
  </si>
  <si>
    <t>Constuction of Two (2) Storied Rural Market Building (With 04 Storied Foundation) in Sonaikundi Poshu Hat Under Daulatpur Upazila Dist- Kushtia.</t>
  </si>
  <si>
    <t>27/7/2020</t>
  </si>
  <si>
    <t>Construction of 24.00m long RCC Girder Bridge on Khadimpur Bazar-Goalbathan Hat road at ch 1450m ID No-250943001 Upazila-Mirpur, District-Kushtia</t>
  </si>
  <si>
    <t>1,60,66,853.40</t>
  </si>
  <si>
    <t>M/S. Paradise Traders, Malopara, Rajshahi</t>
  </si>
  <si>
    <t>msparadisrtds@gmail.com</t>
  </si>
  <si>
    <t>A. Improvement of Taragunia High School- Shoshidarpur Road by BC Ch.00-1000m Under Daulatpur, Kushtia. Salvage Cost Tk.1837258/- ID No.250394056. B. Improvement of Daulatpur Muza kha House-Kaporpora Road by BC at Ch.00-625m Under Daulatpur, Kushtia. Salvage Cost Tk.989711/- ID No.250395019</t>
  </si>
  <si>
    <t>1,26,74,378.882</t>
  </si>
  <si>
    <t>A. Improvement of Shehala Bottala-Dolvita Road by BC Ch.00-1000m Under Daulatpur, Kushtia ID No.250394098. B. Improvement of Joyrampur Bazar-Chakdiar Road by BC at Ch.00-450m Under Daulatpur, Kushtia. Salvage Cost Tk.563138/- ID No.250394124. C. Construction of 2 Nos U-Drain 625mmx600mm at Ch.198m &amp; 252m on Joyrampur Bazar-Chakdiar Road</t>
  </si>
  <si>
    <t>1,14,59,263.285</t>
  </si>
  <si>
    <t>Improvement of Pragpur-Raghunathpur Road by BC at Ch.00-1500m Under Daulatpur, Kushtia Salvage Cost Tk.3108108/- ID No.250394117</t>
  </si>
  <si>
    <t xml:space="preserve">1,14,54,805.980 </t>
  </si>
  <si>
    <t>Improvement of Pragpur Shaheed Kochi Road by BC at Ch.00-1600m Under Daulatpur, Kushtia. Salvage Cost Tk.504800/- ID No.250395039</t>
  </si>
  <si>
    <t xml:space="preserve">1,22,21,207.538 </t>
  </si>
  <si>
    <t>A. Improvement of Mathurapur Bazar- Dorgatola Road by BC Ch.00-550m Under Daulatpur, Kushtia Salvage Cost Tk. 206313/- ID No.250394052 B. Improvement of Khalishakundi Bokkar House-Salam Chaiman House Road by BC Ch.00-1294m Under Daulatpur, Kushtia Salvage Cost Tk. 271567/- ID No.250395125</t>
  </si>
  <si>
    <t xml:space="preserve">1,45,41,011.615 </t>
  </si>
  <si>
    <t>Md. Akkas Ali, Dhaka Jhalupara, Jagoti, Kushtia</t>
  </si>
  <si>
    <t>Rehabilitation of Jointihajra UP-Amlabaria via Dangipara Road from Ch. 00m-3677m Khoksa Road ID.250633013</t>
  </si>
  <si>
    <t>Md. Sadikuzzaman Khan Sumon, Masterpara, Daulatpur, Kushtia.</t>
  </si>
  <si>
    <t>msadikuzzamankhan@gmail.com</t>
  </si>
  <si>
    <t>A. Improvement of Sangrampur-Parshitlai- Lalnagar Bazar Road by BC at Ch.1234-2000m Under Daulatpur, Kushtia ID No.250394079 B. Improvement of Refayetpur Bindi para-Horingachi-Hasanpur more Road by BC at Ch.00-910m Under Daulatpur, Kushtia Salvage Cost Tk.57116/- ID No.250394090 C. Construction of 2 Nos U-Drain 625mmx600mm at Ch.15m &amp; 809m on Refayetpur Bindi para-Horingachi-Hasanpur more Road</t>
  </si>
  <si>
    <t xml:space="preserve">1,31,52,954.330 </t>
  </si>
  <si>
    <t>Improvement of Moshaura-Adabaria Bazar-Modhugari Road by BC Ch.00-2025m Under Daulatpur, Kushtia ID No.250394070</t>
  </si>
  <si>
    <t xml:space="preserve">1,54,16,816.208 </t>
  </si>
  <si>
    <t>Improvement of Badher Bazar-Sadarghat-Islampur Hazzir hat Road by BC at Ch.00-2400m Under Daulatpur, Kushtia ID No.250394167</t>
  </si>
  <si>
    <t xml:space="preserve">1,86,81,927.621 </t>
  </si>
  <si>
    <t xml:space="preserve">Nationtech-Ranabuilders (JV) 75-76 Unit - 5A Ring Road,Adabar Dhaka-         1207 </t>
  </si>
  <si>
    <t>nationrbl123@gmail.com</t>
  </si>
  <si>
    <t>Const. of 650m Long PSC Girder Bridge over Gorai river on Kumarkhali (Lalon Bazar) to Bashgram GC via Panti GC via Horinaraynpur GC via  Kushalibasha Hat Road at ch. 300m under Kumarkhali Upazila, District: Kushtia [Road ID : 250712001] Pakage No : CIB-kus-W-77, Tender ID No: 194380.</t>
  </si>
  <si>
    <t>25/10/2021</t>
  </si>
  <si>
    <t>NATIONTECH COMMUNICATIONS LTD
Lucky Tower, 13-23 (4th Floor), 1 Janata Co-Operative Housing SOciety Limited, Ring Road, Dhaka</t>
  </si>
  <si>
    <t>shimul.k@gmail.com</t>
  </si>
  <si>
    <t>Rana Builders (Pvt.) Ltd.
55, West Panthapath (Lake circus Kalabagan) Shelltech Tower (7th floor), E-Flat Dhaka-1205.</t>
  </si>
  <si>
    <t>MIR HABIBUL ALAM &amp; SHAIKAT ENTERPRISE JV. (MHA-SE Joint Venture), Alampur, Kushtia.Sadar ,Kushtia</t>
  </si>
  <si>
    <t>mhasejv@yahoo.com</t>
  </si>
  <si>
    <t>1.Improvement of Kushtia Rajbaria RHD-Panti GC via Jaduboyra-Shandiara bazar Road at Ch.00m to8410m under Khoksha Upazila.02. Improvement of Khoksha Somaspur-Sengram Kalitola GC pansha road at Ch.4005m to14450m under Khoksha Upazila Total Cost of Salvage Materials Tk2441224.00</t>
  </si>
  <si>
    <t>Mir Habibul Alam
Uttar Borgacha, Natore.</t>
  </si>
  <si>
    <t>Shaikat Enterprise
Village + Post Office : Alampur, P.S. + District : Kushtia.</t>
  </si>
  <si>
    <t>Ataur Rahman Khan Ltd-Galaxy Associate JV, Galaxy House, Ostad Bhai Road. East Mozampur. Kushtia Sadar PS, Kushtia-7000</t>
  </si>
  <si>
    <t>arklgalaxyjv@gmail.com</t>
  </si>
  <si>
    <t>01.Improvement of Bheramara-Kuchiamora GC-Juniadaha GC-Allardarga GC R&amp;H road at Ch.3400mto22400m under Bheramara Upazila 02.Improvement of Taragunia GC-Bairagachar-Moricha UP-Allardarga GC Road at Ch00m to 13230m under Daulatpur Upazila. Total Cost of Salvage Materials Tk 8325400.00</t>
  </si>
  <si>
    <t>24/6/2020</t>
  </si>
  <si>
    <t>19/6/2020</t>
  </si>
  <si>
    <t>Ataur Rahman Khan Ltd.
44/N, 2nd Floor, New Road, Zigatola, Dhanmondi, Dhaka</t>
  </si>
  <si>
    <t>Galaxy Associates
Galaxy House, Ostad Bhai Road, East Mazampur Kushtia-7000</t>
  </si>
  <si>
    <t>Rafia Construction Ltd- M.M Builders &amp; Engineers Ltd. JV, Brammonkanda, Sree-Angoan (7804), Faridpur Sadar, Faridpur, Bangladesh, Mobile: 01716149922,</t>
  </si>
  <si>
    <t>rclmbel2019@gmail.com</t>
  </si>
  <si>
    <t>01.Improvement of Bittihat R&amp;H-Jamjami GC Via Jhoudia hat road at Ch. 00m to 17050m Under Sadar Upazila.02. Improvement of Kushtia Rajbari RHD Lahini to Katlagari GC Via Jaduboyra. Sandiara Bazar Road From Ch. 00m to 15600m under Kumarkhali Upazila. Total Cost of Salvage Meterials Tk3357820</t>
  </si>
  <si>
    <t>31/5/2021</t>
  </si>
  <si>
    <t>Rafia Construction Ltd
Brammonkanda, Sreeongon, Faridpur.</t>
  </si>
  <si>
    <t>rafiaconstructionltd@gmail.com</t>
  </si>
  <si>
    <t>M. M. Builders &amp; Engineers Ltd.
House No. - 127(6th Floor), Road - 10, Block - C, Niketon, Gulshan - 1, Dhaka - 1212</t>
  </si>
  <si>
    <t>MNM &amp; SE (JV), Kasinathpur, Bera, Pabna</t>
  </si>
  <si>
    <t>mnmsejv@gmail.com</t>
  </si>
  <si>
    <t>Construction of 81m Long PSC Girder Bridge on Bittipara Hat R&amp;H-Jamjami GC via Jhowdia Hat road Road ID No-250792005 Upazila-Sadar, District-Kushtia</t>
  </si>
  <si>
    <t xml:space="preserve">6,98,46,032.893 </t>
  </si>
  <si>
    <t>18/3/2020</t>
  </si>
  <si>
    <t>Md.Nuruzzaman Miah
Nolkholohut, Puran Varenga, Bera,pabna</t>
  </si>
  <si>
    <t>nuruzzamanmiah58@gmail.com</t>
  </si>
  <si>
    <t>Construction of 25.00m Long PSC Girder Bridge on Bittipara Hat R&amp;H-Jamjami GC via Jhowdia Hat road Road at Ch. 422m ID No-250792005 Upazila-Sadar, District Kushtia</t>
  </si>
  <si>
    <t xml:space="preserve">2,36,85,715.966 </t>
  </si>
  <si>
    <t>Construction of 12.00m long RCC Girder Bridge on Kushtia Lahini- Bashgram GC road at ch 2430m ID No-250792004 Upazila-Sadar, District-Kushtia</t>
  </si>
  <si>
    <t xml:space="preserve">1,33,53,097.680 </t>
  </si>
  <si>
    <t>M/S. Ekramul Haque, Sadarpur Bazar, Amla, Mirpur, Kushtia. 
Mobile No: 01711-009441</t>
  </si>
  <si>
    <t>msekramul@gmail.com</t>
  </si>
  <si>
    <t>Rehabilitation of Kushtia Lahini-Bashgram GC Road from Ch. 00m-3000m Sadar Road ID. 250792004</t>
  </si>
  <si>
    <t>Afser Trading Corporation, 35, Jannat Jame Mashjid, West Mazampur, Kushtia.
Mobile No: 01712-716214</t>
  </si>
  <si>
    <t>afsertrading@gmail.com</t>
  </si>
  <si>
    <t>Rehabilitation of Bittipara Hat-Bashgram Hat Road from Ch. 00m-3000m Sadar Road ID. 250792007</t>
  </si>
  <si>
    <t>M/S Shamim Enterprise, 9 No. S.C. Shaha Lane Thanapara, Kushtia
Mobile No: 01711-836184</t>
  </si>
  <si>
    <t>msshamimenterprise07@gmail.com</t>
  </si>
  <si>
    <t>Rehabilitation of Bittipara Hat-Bashgram Hat Road from Ch. 3000m-5958m Sadar Road ID. 250792007</t>
  </si>
  <si>
    <t>Arif Engineering Workshop, Jugia Dargapara, Kushtia Sadar, Kushtia</t>
  </si>
  <si>
    <t>arifulkststeel@gmail.com</t>
  </si>
  <si>
    <t>Periodic Maintenance of Daulatpur GC-Shehala RHD via Boalia bazar Road from Ch. 5700m -7907m Daulatpur Road ID. 250392011</t>
  </si>
  <si>
    <t>M/S. Anu Traders, Bamonpara, Bheramara, Kushtia</t>
  </si>
  <si>
    <t>anutraders26@gmail.com</t>
  </si>
  <si>
    <t>Periodic Maintenance of Mothurapur GC-Hoshenabad Vocational-Farakpur-Chakdiar-Toltolipara-Gachirdiar-Juniadaha GC Road from Ch. 12359m-14614m Daulatpur Road ID. 250392010</t>
  </si>
  <si>
    <t>MLT &amp; MEH JV
Amla-sadarpur, Mirpur, Kushtia</t>
  </si>
  <si>
    <t xml:space="preserve">mlt_mehjv@gmail.com
</t>
  </si>
  <si>
    <t>Construction of 81.00m Long PSC Girder Bridge over Dacua River on Annadanagar-Thakurbaria Road at Ch. 1650m Road ID 250715055 Upazila Kumarkhali District Kushtia</t>
  </si>
  <si>
    <t>30/06/2022</t>
  </si>
  <si>
    <t>Liton Traders
M/S Liton Treders Madan Mohan Para Jhenaidah</t>
  </si>
  <si>
    <t>M/S. Ekramul Haque
Sadarpur Bazar, Amla, Mirpur, Kushtia.</t>
  </si>
  <si>
    <t>M/S. Kohinoor Enterprise-Modern Structures Ltd JV
House: 15/4, Level: 5, Mirpur Road, Shyamoli , Dhaka-1207</t>
  </si>
  <si>
    <t xml:space="preserve">
ke.msljv@gmail.com</t>
  </si>
  <si>
    <t>Construction of 90.00m Long PSC Girder Bridge over Mathavanga River at Bankalghat on Khalishakundi Village Under Khalishakundi Union at Ch. 2600m Road ID 250394030 Upazila Daulatpur District Kushtia</t>
  </si>
  <si>
    <t>M/S. Kohinoor Enterprise
Dadpur Lodge, Kawnia 1st Lane, Barishal Sadar, Barishal.</t>
  </si>
  <si>
    <t>Modern Structures Ltd
House No:15/4, Level: 5, Mirpur Road, Shyamoli , Thana : Adabor, Dhaka-1207</t>
  </si>
  <si>
    <t>msmodernstructureltd.bd@gmail.com</t>
  </si>
  <si>
    <t>Laxmipur</t>
  </si>
  <si>
    <t xml:space="preserve">Mohammed Eunus &amp; Brothers (Pvt.) Ltd. 
Prop. Mohammed Eunus 
67, Panchlaish, R/A (Graound Floor)
Chittagong-4203.
</t>
  </si>
  <si>
    <t>Const. 30.00m RCC Girder Bridge on Uttar Chandrapur-Dakhin Chandrapur road at Ch. 1620m  Road ID-451435049</t>
  </si>
  <si>
    <t>GNP-2</t>
  </si>
  <si>
    <t>08.08.2018</t>
  </si>
  <si>
    <t xml:space="preserve">A. (i) Improvement of Jaforpur-Rahimpur road (Rahimpur primary school connecting road (Ch.00-760m) Road ID No-451435224 
A. (ii) Providing 39.00m palisading work A. (iii) Construction of 1 No U-Drain Culvert at ch. 5m, Salvage Material=97014.51 B. (i) Improvement of Yusufpur GPS-Munshi bari-chowpolly BC road- Delowar Engineer bari road (Ch.00-665m) Road ID No-451434278 B. (ii) Providing 127.00m palisading work, Salvage Material=77782.02 C. (i) Improvement of Rahimpur Jame Mosque-Miah bazar road (Muktijoddha Saydul Haque-sadu Mazi road)  (Ch.00-550m) Road ID No-451434229 C. (ii) Providing 110.00m  palisading work, Slavage Material=59892.23 D. (i) Improvement of Mandari Kholil Bhuyaun bari-Khonar Bari Mosque road (Ch.00-550m) Road ID No-451435219 D. (ii) Providing 75.00m palisading work E. (i) Improvement of Tewarigonj Tomiz Uddin Dewan road (Tewarigonj road-Beri bundh road) (Ch.00-670m) Road ID No-451434349 E. (ii) Providing 106.00m palisading work E. (iii) Construction of 2 Nos U-Drain Culvert at ch.430m &amp; 665m, salvage  Material=40345.76 F. (i) Improvement of Old Tewarigonj-Bazar- Bobanigonj bazar road (Ch.1372-2530m) Road ID No-451434114 F. (ii) Providing 46.00m palisading work, Salvage Material=116743.76 </t>
  </si>
  <si>
    <t>GNP-3</t>
  </si>
  <si>
    <t>06.03.2019</t>
  </si>
  <si>
    <t>13.09.2019</t>
  </si>
  <si>
    <t xml:space="preserve">A. Improvement of Char Poraghacha UP-Taher bazar  road (Ch. 2000-2920m) Road ID No-451733022 B. Improvement of Jarirdona bridge bazar-Sufir hat   road (Kaji para) (Ch. 1700-2200m) Road ID No-451734050 C. Improvement of North  Kolakopa road (Uttar char Kolakopa road) (Ch.00-500m) Road ID No-451734014 D. (i) Improvement of Abdul Hamid  Khan   road (Ch.00-800m) Road ID No-451734014 D. (ii)  Providing 15.00m palisading work D. (iii)  Construction of 1 No U-Drain Culvert at ch.400m E. (i) Improvement of Bhabani shah  road (Ch.500-1000m) Road ID No-451735044 E. (ii) Providing 15.00m palisading work  
</t>
  </si>
  <si>
    <t>M/S. Mayer Doya Traders  Panpara, Ramganj, Laxmipur</t>
  </si>
  <si>
    <t>mayerdoyatraders98@gmail.com</t>
  </si>
  <si>
    <t>(i) Improvement of Saydpur GC-Muktijoddha Akram Road from C. 00-1090m.Road Id No.451435397 (ii) Providing 101.00m Palisading work at same Road Value of Recovered Materials Tk.92660.57</t>
  </si>
  <si>
    <t>30.04.2020</t>
  </si>
  <si>
    <t>i Improvement of Birahimpur-Mazi bari Mosque raod Ch. 00-840m. ID No. 451585398.ii Providing 125.00m Palisading work.Value of Recovered Material Tk.333398.02.Under Sadar Upazila DistrictLaxmipur.</t>
  </si>
  <si>
    <t>12.06.2019</t>
  </si>
  <si>
    <t>Mega Shoes-3, Banchanagar, Sadar, Laxmipur</t>
  </si>
  <si>
    <t>abdulmannanshumon@gmail.com</t>
  </si>
  <si>
    <t>i Improvement of Panch para Mandardighi forkania Madrasha-Fatanderbari road Ch. 00-456m. ID No. 451584154. ii Providing 83.00m Palisading work. iii Construction of 1No 1x3.00mx3.00m RCC Box Culvert at Ch. 316m Under Sadar Upazila DistrictLaxmipur.</t>
  </si>
  <si>
    <t>17.06.2019</t>
  </si>
  <si>
    <t>24.06.2020</t>
  </si>
  <si>
    <t>i Improvement of Char Ali Hasan road Dulal Member Ch. 00-1000m. ID No. 451435240.ii Providing 56.00m Palisading work.Under Sadar Upazila districtLaxmipur..Value of Recovered Material Tk. 348362.12</t>
  </si>
  <si>
    <t>09.12.2019</t>
  </si>
  <si>
    <t>16.06.2020</t>
  </si>
  <si>
    <t xml:space="preserve">Pancha Market to Atakora Road </t>
  </si>
  <si>
    <t>14.08.2020</t>
  </si>
  <si>
    <t>B &amp; B JV   Laharkhandi, Sadar, Laxmipur</t>
  </si>
  <si>
    <t>bandbjv@gmail.com</t>
  </si>
  <si>
    <t xml:space="preserve">A. (i) Improvement of Panchpara High school-Palpara bazar road ( Panchpara post office-palpara bazar road)  (Ch.1100-1600m) Road ID No-451435122 A. (ii) Providing 50.00m palisading work B. (i) Improvement of Nur Nobi Shaber bari-Boshurhat bazar road (Diguli bazar shanki banga GPS-khaguria Mohila Madrasha-Charshahi UP office (Bosurhat) road)  (Ch.1700-2280m) Road ID No-451434377 B. (ii) Providing 42.00m palisading work, Salvage Material=479739.73 C. (i) Improvement of Shibrampur-Rokonpur-Birahimpur road (Ch.3000-4000m) Road ID No-451435055 
C. (ii) Providing 102.00m palisading work, Salvage  Material=210032.17 D. (i) Improvement of Gurarbari (from RHD)-charshahi High school-purbo Zafarpur GPS road (Ch.1000-2285m) Road ID No-451434067 D. (ii) Providing 46.00m palisading work
D. (iii) Re-Construction of 1 No slab 1x4.00mx3.00m RCC Box Culvert at ch.1682m 
</t>
  </si>
  <si>
    <t>14.03.2019</t>
  </si>
  <si>
    <t xml:space="preserve">M/S New Bhuiyan Traders, Laharkhandi, Sadar, Laxmipur  </t>
  </si>
  <si>
    <t xml:space="preserve">A. (i) Improvement of Panchpara High school-Palpara bazar road ( Panchpara post office-palpara bazar road)  (Ch.1100-1600m) Road ID No-451435122 A. (ii) Providing 50.00m palisading work B. (i) Improvement of Nur Nobi Shaber bari-Boshurhat bazar road (Diguli bazar shanki banga GPS-khaguria Mohila Madrasha-Charshahi UP office (Bosurhat) road)  (Ch.1700-2280m) Road ID No-451434377 B. (ii) Providing 42.00m palisading work, Salvage Material=479739.73 C. (i) Improvement of Shibrampur-Rokonpur-Birahimpur road (Ch.3000-4000m) Road ID No-451435055 C. (ii) Providing 102.00m palisading work, Salvage  Material=210032.17 D. (i) Improvement of Gurarbari (from RHD)-charshahi High school-purbo Zafarpur GPS road (Ch.1000-2285m) Road ID No-451434067 D. (ii) Providing 46.00m palisading work D. (iii) Re-Construction of 1 No slab 1x4.00mx3.00m RCC Box Culvert at ch.1682m 
</t>
  </si>
  <si>
    <t>M/S Bonus International, Khilgaon Dhaka-1219</t>
  </si>
  <si>
    <t>star.bonus@hotmail.com</t>
  </si>
  <si>
    <t xml:space="preserve">A. (i) Improvement of Panchpara High school-Palpara bazar road ( Panchpara post office-palpara bazar road)  (Ch.1100-1600m) Road ID No-451435122 A. (ii) Providing 50.00m palisading work B. (i) Improvement of Nur Nobi Shaber bari-Boshurhat bazar road (Diguli bazar shanki banga GPS-khaguria Mohila Madrasha-Charshahi UP office (Bosurhat) road)  (Ch.1700-2280m) Road ID No-451434377 B. (ii) Providing 42.00m palisading work, Salvage Material=479739.73 C. (i) Improvement of Shibrampur-Rokonpur-Birahimpur road (Ch.3000-4000m) Road ID No-451435055 C. (ii) Providing 102.00m palisading work, Salvage  Material=210032.17 D. (i) Improvement of Gurarbari (from RHD)-charshahi High school-purbo Zafarpur GPS road (Ch.1000-2285m) Road ID No-451434067 D. (ii) Providing 46.00m palisading work
D. (iii) Re-Construction of 1 No slab 1x4.00mx3.00m RCC Box Culvert at ch.1682m 
</t>
  </si>
  <si>
    <t>A.(i) Improvement of Diguli Jele Bari - Hosen Membar Bari - Jafarpur road Ch. 3000-3500m. ID No. 451435236.A.(ii) Providing 42.00m Palisading work.A.(iii) Construction of 2Nos U-Drain Culvert at Ch. 3000m &amp; 3300m.B.(i) Improvement of Bhuiyan Market-Razapur road Ch. 00-555m. ID No. 451435471.B.(ii) Providing 232.00m Palisading work.C.(i) Improvement of RHD Motolabpur - Krishnopur road at Ch. 2000-2500m. ID No. 451434075.C.(ii) Providing 31.00m Palisading work.Value of Recovered Material =Tk.153110.19 under Sadar Upazila,District:Laxmipur</t>
  </si>
  <si>
    <t>18.08.2019</t>
  </si>
  <si>
    <t>25.08.2020</t>
  </si>
  <si>
    <t xml:space="preserve">(a) R.C Road (b) Sahapara Hassan Hossain Road </t>
  </si>
  <si>
    <t>15.01.2020</t>
  </si>
  <si>
    <t>22.05.2020</t>
  </si>
  <si>
    <t xml:space="preserve">M/S Momtaz and Sons, Hospital Road, Sadar, Laxmipur </t>
  </si>
  <si>
    <t>meharul13@gmail.com</t>
  </si>
  <si>
    <t>i Improvement of Nokumuddin Bepari-Ocimuddin Bepari Bari-Hasondi High School road Ali Akbar house bridge to Kali bazaar-Poddar bazaar road Ch. 00-1000m. ID No. 451434409.ii Providing 200.00m Palisading work.iii Construction of 2Nos U-Drain Culvert at Ch. 125m &amp; 300m.Under Sadar Upazila DistrictLaxmipur.</t>
  </si>
  <si>
    <t>M/S. RAISA TRADERS, Banchanagar, Sadar, Laxmipur</t>
  </si>
  <si>
    <t>ms.raisatraders@gmail.com</t>
  </si>
  <si>
    <t>i Improvement of East Nurullapur GPS - West Nurullapur GPS Mir Bari road Ch. 00-600m. ID No. 451434123.ii Providing 37.00m Palisading work.Value of Recovered Material Tk.1340933.10.Under Sadar Upazila District : Laxmipur.</t>
  </si>
  <si>
    <t>18.06.2019</t>
  </si>
  <si>
    <t>i Improvement of Pukurdia bazaar-Noldogi RGPS-Ahmedmiahat road. Ch.5500-6000m. ID No. 451434003.ii Construction of 2Nos U-Drain Culvert at Ch. 5285m m &amp; 5800m.Under Sadar Upazila District Laxmipur.</t>
  </si>
  <si>
    <t>Improvement of Amtoly Bazar to Vokter road Ch.00-450m. Road IDNo-451585461. Under Raipur Upazila District : Laxmipur. Value of Recovered Material 230.164.80</t>
  </si>
  <si>
    <t>16.04.2020</t>
  </si>
  <si>
    <t>MS RUPALI ENTERPRISE, Komolnagar, Laxmipur</t>
  </si>
  <si>
    <t>rupalienterprise0@gmail.com</t>
  </si>
  <si>
    <t>i Improvement of Shahid Mirja Galib road Ch. 1300-1930m. ID No. 451435148.ii Construction of 2Nos U-Drain Culvert at Ch. 310m &amp; 420m.Value of Recovered Material Tk.132161.04.Under Sadar Upazila District : Laxmipur.</t>
  </si>
  <si>
    <t>i Improvement of Mitarkhil-Kallanpur road Mitarkhil-Dr. Gias Uiddener bari via Kallanpur Kalitola road Ch. 00-1000m. ID No. 451435099.ii Construction of 1No U-Drain Culvert at Ch. 900m.Under Sadar Upazila District : Laxmipur.</t>
  </si>
  <si>
    <t xml:space="preserve">Improvement of Ramgonj-Horishchar road (Bot tali) to Boro bari via Chandipur H/School road Chandepur Balika GPS Road at Ch.850-1263m ID No- 451654059 Sal.mat.Cost- Tk-2,08,489.00  </t>
  </si>
  <si>
    <t>02.05.2021</t>
  </si>
  <si>
    <t>Development of Mandary Bazar (RCC drain in Mandary Bazar)Monoharpur Pathan Bari Talimul Quran Nuraani Madrasha Lalar Bari Pacca road By HBB road from Ch.00-550m Road ID No.451435587</t>
  </si>
  <si>
    <t>MS. Raju Enterprise, Banchanagar, Sadar, Laxmipur</t>
  </si>
  <si>
    <t>ms.rajuenterprise1@yahoo.com</t>
  </si>
  <si>
    <t>Improvement of Lokar Dokan - Dr. Giash Uddin bari Ch. 00-506m. ID No. 451434225.Value of Recovered Material Tk.28949.95Under Sadar Upazila District Laxmipur.</t>
  </si>
  <si>
    <t xml:space="preserve">Improvement of Bobanigonj bazar-Talpoti RGPS Road Ch.00-500m. Road ID No-451435275 </t>
  </si>
  <si>
    <t>22.07.2020</t>
  </si>
  <si>
    <t>Improvement of Dewan bari-Vokter bari road Ch. 00-1500m. ID No. 451585463. . Under Raipur Upazila District : Laxmipur..</t>
  </si>
  <si>
    <t>03.02.2020</t>
  </si>
  <si>
    <t>10.11.2020</t>
  </si>
  <si>
    <t>Improvement of Kaji Abdus Sattar Road Bir Muktijoddah Ch.00-1380m. Road ID No-451585295. Under Raipur Upazila DistrictLaxmipur.Value of Recovered Material 518380.80</t>
  </si>
  <si>
    <t>Improvement of Bhaza Market-Hazi Kheyaghat Hakkani Mosque Road Ch.1500-2800m. Road ID No-451584049. Under Raipur Upazila District : Laxmipur.</t>
  </si>
  <si>
    <t>02.01.2020</t>
  </si>
  <si>
    <t xml:space="preserve">i Improvement of Rosulpur GPS via Samgonj Dakhil Madrsha road Ch. 00-1150m. ID No. 451655466. ii Providing 80.00m Palisading work. iii Construction of 2Nos U-Drain Culvert at Ch. 540m &amp; 830m. Under Ramgonj Upazila District Laxmipur. </t>
  </si>
  <si>
    <t>24.07.2019</t>
  </si>
  <si>
    <t xml:space="preserve">Improvement of Uttor Hanubaish-Kethuri Road Uttar Hanubaish GPS Road at Ch. 1046-1676m &amp; Connecting GPS Road at ch. 1324-1394m ID No. 451654082  Sal.mat.Cost- Tk-5,49020.00  </t>
  </si>
  <si>
    <t xml:space="preserve">Daggatoli-Khoaz Master bridge via Dewan bazar Road </t>
  </si>
  <si>
    <t>14.10.2020</t>
  </si>
  <si>
    <t>M/S Rubina Traders, Pukurdia Bazar, Sadar, Laxmipur</t>
  </si>
  <si>
    <t>rubinatradersjewel@gmail.com</t>
  </si>
  <si>
    <t>i Improvement of Olipur GPS - road Ch. 00-1000m. ID No. 451435071.ii Providing 163.00m Palisading work.Under Sadar Upazila District Laxmipur.</t>
  </si>
  <si>
    <t xml:space="preserve">A. Improvement of Hazirpara Kazi bari road ( St. RHD Char Mohammdpur Kazir Dogi Road)-Road Ch 00-512.0m. IDNo-451435051 A (i) Providing 39.0m Palisaiding work A. (ii) Construction of 3Nos 0 .90m U-Drain Culvert on same road at Ch265,345,385.0m Value of Recovered Material BDT:25914.00 </t>
  </si>
  <si>
    <t>14.03.2021</t>
  </si>
  <si>
    <t>Katakhali-Noagaon-Paniwala GC Road</t>
  </si>
  <si>
    <t>27.01.2021</t>
  </si>
  <si>
    <t>M/S Rob Traders, Uttar Temohani, sadar, Laxmipur</t>
  </si>
  <si>
    <t>ms.rob.traders@gmail.com</t>
  </si>
  <si>
    <t>i Improvement of Panchpara Shisu Miah Chairman road Ch. 00-500m. ID No. 451435228.ii Providing 144.00m Palisading work.Value of Recovered Material Tk.1166277.00 Under Sadar Upazila District Laxmipur.</t>
  </si>
  <si>
    <t xml:space="preserve">Improvement of Bhulys Shayed Ahamad Shaheber Madrasha-Chandkhali GPS and Bazar road (St.from Chandkhali Boro Bari) at Ch.2500m-3000m.Road ID No.451435108 </t>
  </si>
  <si>
    <t>i Improvement of Muktijoddha Ali Haider road Ch. 00-500m. ID No. 451585196.ii Providing 40.00m Palisading work.Value of Recovered Material Tk.99718.08.Under Raipur Upazila District : Laxmipur.</t>
  </si>
  <si>
    <t>21.07.2019</t>
  </si>
  <si>
    <t>28.07.2020</t>
  </si>
  <si>
    <t>i Improvement of Koberaj bari-Molla bari via Bare bari road Ch. 00-850m. ID No. 451655465. ii Providing 150.00m Palisading work. iii Construction of 2Nos U-Drain Culvert at Ch. 540m &amp; 830m. Under Ramgonj Upazila District Laxmipur.</t>
  </si>
  <si>
    <t>27.07.2019</t>
  </si>
  <si>
    <t>M/S. Nizam Trading, Chandaganj, sadar, Laxmipur</t>
  </si>
  <si>
    <t>msnizamtrading@gmail.com</t>
  </si>
  <si>
    <t>Construction of 4x4.00mx4.00m RCC Box Culvert on Radhapur Low Cost Bridge-Forkania Madrasha RoadFront of Hawlader Bari.ID No. 451434282.Under Sadar Upazila District Laxmipur.</t>
  </si>
  <si>
    <t xml:space="preserve">1x3.00x3.00m size Box culvert on Mandari Post Office - Bottoli GPS - Purba Karitola GPS - Asrafia Road </t>
  </si>
  <si>
    <t>29.11.2020</t>
  </si>
  <si>
    <t>05.02.2021</t>
  </si>
  <si>
    <t>Const. of 2-vent (4.50x4.0)m Size Box Culvert on Jamirtoli- Razapur road at Ch.03 over Manik Poddar Khal and Digul Khal (Near Doguli New front of Shamsu uddin house) ID No-451435090</t>
  </si>
  <si>
    <t>M/S. Riasat &amp; Brothers, Chowduty Super Market, College Road, Saadar, Laxmipur</t>
  </si>
  <si>
    <t>msriasatandbrothers@gmail.com</t>
  </si>
  <si>
    <t>A.(i) Improvement of Hori Narayon road Ch. 00-1205m. ID No. 451434212.A.(ii) Providing 85.00m Palisading work.B.(i) Improvement of Kanchoni Bazar - Nobigonj Bazar road Ch. 00-750m. ID No. 451435426.B.(ii) Providing 159.00m Palisading work.C.(i) Improvement of North Mohadebpur GPS road (St. Robidashe Bridge ) Ch. 00-1075m. ID No. 451435441.C.(ii) Providing 90.00m Palisading work.C.(iii) Construction of 1No U-Drain Culvert at Ch. 345m.C.(iv) Re-Construction of Box Culvert Slab at Ch. 698m.Value of Recovered Material =Tk.176543.14,Under Sadar Upazila District:Laxmipur</t>
  </si>
  <si>
    <t>31.07.2019</t>
  </si>
  <si>
    <t>07.08.2020</t>
  </si>
  <si>
    <t xml:space="preserve">A.(i) Improvement of Mozidia-Azizia road Ch. 00-3500m. ID No. 451584030. A.(ii) Providing 175.00m Palisading work. A.(iii) Construction of 2Nos U-Drain Culvert at Ch. 1120m &amp; 1585m Recovered Material= 11,96,957.19 B.(i) Improvement of Char Bangshi Khan Bari road Ch. 00-1020m &amp; 2020-2600m. ID No. 451585250. B.(ii) Providing 205.00m Palisading work. Recovered Material=1,71,740.80 </t>
  </si>
  <si>
    <t>i Improvement of Gazi road.Ch. 00-3000m. ID No. 451585014.ii Providing 260.00m Palisading work.iii Construction of 3Nos U-Drain Culvert at Ch. 925m 1820m &amp; 2650m.Under Raipur Upazila District : Laxmipur.</t>
  </si>
  <si>
    <t>i Improvement of Basabari road Hafiz station - Camperhat bazar road Ch. 00-1430m &amp; 4075-4425m. ID No. 451584029. ii Providing 95.00m Palisading work. iii Construction of 2Nos U-Drain Culvert at Ch. 442m &amp; 1220m. Value of Recovered Material Tk. 759121.44 Under Raipur Upazila District Laxmipur.</t>
  </si>
  <si>
    <t>B.(i) Improvement of Char Bangshi Khan Bari road Ch. 00-1020m &amp; 2020-2600m. ID No. 451585250.B.(ii) Providing 205.00m Palisading work.Value of Recovered Material =Tk.1,91,945.60.Under Raipur Upazila, District:Laxmipur.</t>
  </si>
  <si>
    <t>A.i Improvement of Rakhalia GC-Bongshi Bazar road Yousuf Amir Ali road at Ch. 3700-4700m. ID No. 451584027.ii Providing 75.00m Palisading work. iii Construction of 1No Box Culvert at Ch. 3720m &amp; 608m.Value of Recovered Material Tk..265233.92 B.i Improvement of Bhuiyan Bari road Tazul Islam Bhuiyan road at Ch. 00-225m. ID No. 451585140. ii Providing 88.00m Palisading work.C.i Improvement of Char Mohana-Char Mohara-Mitali Bazar road Basabaria road - Mitali Bazar road at Ch. 00-1035m. ID No. 451585291.Value of Recovered Material Tk.209395.00 under Raipur UpazilaDistrictLaxmipur.</t>
  </si>
  <si>
    <t>21.10.2019</t>
  </si>
  <si>
    <t>A.i Improvement of Sikder road - Amtoli Bazar Via Panchaid Mosjid road at Ch. 00-1150m. ID No. 451585202.ii Providing 218.00m Palisading work.Value of Recovered Material Tk.119678.72 B.i Improvement of Bhaza Market-Hazi Kheyaghat Hakkani Mosque road at Ch. 00-1500m. ID No. 451584049. ii Providing 30.00m Palisading work.Value of Recovered Material Tk.63840.00.under Raipur Upazila District : Laxmipur</t>
  </si>
  <si>
    <t>A.i Improvement of Keroa Board School road Ch. 00-1100m. ID No. 451585121.ii Providing 253.00m Palisading work. iii Construction of 1Nos. U-Drain Culvert at Ch. 206m.Value of Recovered Material Tk293664.00 B.i Improvement of Kayal road-2 road Ch. 600-2050m. ID No. 451585028. ii Providing 25.00m Palisading work. iii Construction of 2Nos. U-Drain Culvert at Ch. 1205m. 1795m.Value of Recovered Material Tk.293664.00 under Raipur Upazila District : Laxmipur</t>
  </si>
  <si>
    <t>30 Shelter Rebabilitation</t>
  </si>
  <si>
    <t>30.05.2017</t>
  </si>
  <si>
    <t>06.12.2019</t>
  </si>
  <si>
    <t>Construction of Two Storied Rural Market Building With 04 Storied Foundationin under Ramgati Bazar</t>
  </si>
  <si>
    <t>16.12.2021</t>
  </si>
  <si>
    <t>Bashtoli-Mazirggaon Road</t>
  </si>
  <si>
    <t>Arija Poler gora-Karigo bazar [ via H/O Oli Ahmad and Naya bazar ]Road</t>
  </si>
  <si>
    <t>16.10.2020</t>
  </si>
  <si>
    <t>Periodic Maintenance of Bottoli-Dattapara Road from Ch. 00m-4545mRoad ID-451432014 under Sadar Upazila, Dist-Laxmipur</t>
  </si>
  <si>
    <t>04.05.2021</t>
  </si>
  <si>
    <t>Md. Iqbal Hossain, Sadar Road, Bhola</t>
  </si>
  <si>
    <t>mdiqbalhossain744@yahoo.com</t>
  </si>
  <si>
    <t>Construction of 39.00m RCC Girder Bridge over WAPDA Khal on Nurullapur WAPDA Bridge-Shankihnga-Deghuli bazar road Nurullapur-Shankibanga road at Ch. 05m. ID No. 451434236. Under Sadar Upazila District : Laxmipur.</t>
  </si>
  <si>
    <t>04.03.2020</t>
  </si>
  <si>
    <t>25.03.2021</t>
  </si>
  <si>
    <t>M/S. Shahariara Nafiz Construction, Dattapara Bazar, Sadar, Laxmipur</t>
  </si>
  <si>
    <t>nurhossain19711@gmail.com</t>
  </si>
  <si>
    <t>Improvement of South Hamchadi Hospital-South Hamchadi GPS road Ch. 00-600m. ID No. 451435413. Under Sadar Upazila DistrictLaxmipur..</t>
  </si>
  <si>
    <t>03.12.2019</t>
  </si>
  <si>
    <t>M/S. Ma Enterprise, Banchagar, Sadar, Laxmipur</t>
  </si>
  <si>
    <t>nizamnuhin@gmail.com</t>
  </si>
  <si>
    <t>Improvement of Char Ruhita Mukti Zudda Abul Bashar road st. Nobigonj Bazar -Mollarhat road Ch. 00-1183m. ID No. 451434150. Under Sadar Upazila DistrictLaxmipur..Value of Recovered Material 62801.53</t>
  </si>
  <si>
    <t>M/S. M K H Traders, Sadar, Laxmipur</t>
  </si>
  <si>
    <t>mkhtraders17@gmail.com</t>
  </si>
  <si>
    <t>Improvement of RHD Bhuyan Bari - Abdullapur GPS road Ch. 00-800m. ID No. 451435085. Under Sadar Upazila DistrictLaxmipur..Value of Recovered Material 199319.11</t>
  </si>
  <si>
    <t>16.05.2020</t>
  </si>
  <si>
    <t>M/S. Bhuiyan Engineering Corporation, Hazirpara, sadar, Laxmipur</t>
  </si>
  <si>
    <t>msbecorporation@gmail.com</t>
  </si>
  <si>
    <t>Improvement of Khajurtoli Monukhan Jame Mosjid road St.from Amin Ullah Mazir Market Ch. 00-400m. ID No. 451434215. Under Sadar Upazila DistrictLaxmipur..</t>
  </si>
  <si>
    <t>02.12.2019</t>
  </si>
  <si>
    <t>M/S. Rubab Enterprise, Digoli Bazar, Sadar, Laxmipur</t>
  </si>
  <si>
    <t>ms.rubabenterprise@gmail.com</t>
  </si>
  <si>
    <t xml:space="preserve">Improvement of East Nurullahpur GPS-West Nurullahpur GPS (Mir Bari) Road from Ch.600-1235m.Road ID No.451434123 </t>
  </si>
  <si>
    <t>M/S. Farid Traders, Dalal Bazar, Sadar, Laxmipur</t>
  </si>
  <si>
    <t>ms.faridtraders1993@gmail.com</t>
  </si>
  <si>
    <t xml:space="preserve">Improvement of Kamar hat Dainahpur Road from Ch.1000-1682mKamar hat Dainahpur GPS-Chandroganj-Dasherhat. Road ID No.451434028 </t>
  </si>
  <si>
    <t>20.11.2020</t>
  </si>
  <si>
    <t>M/S. Maa Metal, sadar, Laxmipur</t>
  </si>
  <si>
    <t>maametal19@gmail.com</t>
  </si>
  <si>
    <t xml:space="preserve">Improvement of Hayedar Ali Mazar-Ciladi GPS road (Sha Shahebar Mazar-Kahakhali-Bobanigonj road) at Ch.500m-1000m.Salvaged Mat. Cost=Tk.1,09,523.00.Road ID No.451435230 </t>
  </si>
  <si>
    <t>M/S. Arman Traders, sadar, Laxmipur</t>
  </si>
  <si>
    <t>ms.amrantraders1@yahoo.com</t>
  </si>
  <si>
    <t xml:space="preserve">Improvement of Birahimpur bazar-Mazi Bari Mosque (Kashipur Muktizudda Abdul Latif road) at Ch.840m-1220m..Road ID No.451435398 </t>
  </si>
  <si>
    <t>M/S. Suman Enterprise, Mandary Bazar, Sadar, Laxmipur</t>
  </si>
  <si>
    <t>ms.suman_enterprise@yahoo.com</t>
  </si>
  <si>
    <t xml:space="preserve">Improvement of Alipur Dormopur Sirazul Monir road at Ch.1100m-1600m..Road ID No.451434183 </t>
  </si>
  <si>
    <t>Estern Rupali Traders, Collge Road, shamsherabad, Sadar, Laxmipur</t>
  </si>
  <si>
    <t>esternrupalitraders@gmail.com</t>
  </si>
  <si>
    <t xml:space="preserve">Improvement of Mona Bakshal Road from Ch.600m-1310m..Road ID No.451434213 </t>
  </si>
  <si>
    <t>M/S Rasel Traders, Thana Road, Raipur, Laxmipur</t>
  </si>
  <si>
    <t>raseltraders9@gmail.com</t>
  </si>
  <si>
    <t xml:space="preserve">Improvement of East Nurullapur GPS-West Nurullapur GPS (Mir Bari) road from Ch.1235m-2235m.Salvaged Mat. Cost=Tk.22,62,158.00. Road ID No.451434123 </t>
  </si>
  <si>
    <t>16.03.2021</t>
  </si>
  <si>
    <t>1. A Improvement of Jagaroni K.G School-Lawrance UP Boarder RoadStarting R &amp; H Road from Ch.1342m-3778m &amp; B Const. of 0.900m Span U-drain Culvert on Same Road at Ch.1772m, Road ID-451745174.</t>
  </si>
  <si>
    <t>M/S Shahidul Islam, Jamirtali, sadar, Laxmipur</t>
  </si>
  <si>
    <t>sohidulislam790@yahoo.com</t>
  </si>
  <si>
    <t>Improvement of Mandari-Chandkhali road Ch.00-860m (St.Uttar Chandkhali GPS) Road ID No.451435080. Salvaged Mat. Cost=Tk.1,15,687.00</t>
  </si>
  <si>
    <t>M/S Rupban Traders, sadar, Laxmipur</t>
  </si>
  <si>
    <t>msrupbantraders@gmail.com</t>
  </si>
  <si>
    <t>Improvement of Nondanpur-Bhiragi road (St.RHD-End Badamtali/Mawlana Fozlul Karim road) From Ch.00-972m Road ID No.451435145. Salvaged Mat. Cost=Tk.14,27,622.00</t>
  </si>
  <si>
    <t>M/S Arobi Enterprise, Mandari Bazar, Sadar, Laxmipur</t>
  </si>
  <si>
    <t>ms.arobienterprise@gmail.com</t>
  </si>
  <si>
    <t>Improvement of Horinaraon road (St. Ismailer Dhokan-RHD at Ch.1200-2140m Road ID No.451434212. Sal.Mat. Cost-Tk.3,14,669.00</t>
  </si>
  <si>
    <t>M/S S R Construction, raipur, Laxmipur</t>
  </si>
  <si>
    <t>ms.srconstruction@yahoo.com</t>
  </si>
  <si>
    <t>Improvement of Alipur GPS Connecting road (Alipur-Babupur road) at Ch.00-655m Road ID No.451435204. Sal.Mat. Cost-Tk.1,15,687.00</t>
  </si>
  <si>
    <t>M/S Joni Enterprise, Raipur, Laxmipur</t>
  </si>
  <si>
    <t>msjonienterprise@gmail.com</t>
  </si>
  <si>
    <t>Improvement of Kasipur Muktizudda Abduln Lotip road Ch.1000-1755m (St. Bud Hazbari-Bokshi Bari Pacca Mata End) Road ID No.451434261.</t>
  </si>
  <si>
    <t>Mega Construction, Sadar, Laxmipur</t>
  </si>
  <si>
    <t>megalaxmipur@gmail.com</t>
  </si>
  <si>
    <t>Improvement of Dowpara GPS Connecting road (Kala Kanu Jame Mosque) at Ch. 00-540m Road ID No.451435239.</t>
  </si>
  <si>
    <t>M/S Rinku Enterprise, Thana Road, Raipur, Laxmipur</t>
  </si>
  <si>
    <t>ms.rinkuenterprise@gmail.com</t>
  </si>
  <si>
    <t>Improvement of RHD Motlobpur-Kisnopur-Kazzairpur road at Ch. 1000-1755m Road ID No.451434075. Sal. Mat. Cost.Tk.-2,30,935.00</t>
  </si>
  <si>
    <t>12.08.2020</t>
  </si>
  <si>
    <t>19.05.2021</t>
  </si>
  <si>
    <t>M/S. BABUL ENTERPRISE, Thana Road, Raipur, Laxmipur</t>
  </si>
  <si>
    <t>ms.babulpathanlxp@gmail.com</t>
  </si>
  <si>
    <t>i Improvement of Nurmiah Chowdhury road Ch. 00-500m. ID No. 451585067. ii Providing 50.00m Palisading work. iii Construction of 1No U-Drain Culvert at Ch. 42m Value of Recovered Material Tk. 126318.08 Under Raipur Upazila District : Laxmipur.</t>
  </si>
  <si>
    <t>i Improvement of Keroa Pir Bari road Ch. 00-390m. ID No. 451585214. ii Providing 67.00m Palisading work. Value of Recovered Material Tk. 45368.96 Under Raipur Upazila District Laxmipur.</t>
  </si>
  <si>
    <t>20.07.2020</t>
  </si>
  <si>
    <t>M/S. Mehidi Enterprise, Thana Road, Raipur, Laxmipur</t>
  </si>
  <si>
    <t>ms.mehidienterprise@gmail.com</t>
  </si>
  <si>
    <t>i Improvement of Asraf Ali Bhuiyan road Ch. 2365-3365m. ID No. 451584033. ii Providing 50.00m Palisading work. Value of Recovered Material Tk. 1991808.00 Under Raipur Upazila District : Laxmipur .</t>
  </si>
  <si>
    <t>i Improvement of Kasherhat GC- Kalo Beparir hat road via Akanda bazar road Ch. 2960-3960m. ID No. 451583006. ii Providing 77.00m Palisading work. Value of Recovered Material Tk. 530521.04 Under Raipur Upazila District Laxmipur.</t>
  </si>
  <si>
    <t>MOHAMED HARNUR RASHID, Raipur, Laxmipur</t>
  </si>
  <si>
    <t>mdharnurrashid1963@gmail.com</t>
  </si>
  <si>
    <t>i Improvement of Muktijoddha Abul Kalam road Ch. 00-1000m. ID No. 451585347. ii Providing 155.00m Palisading work. iii Construction of 1No U-Drain Culvert at Ch. 15m Under Raipur Upazila District Laxmipur.</t>
  </si>
  <si>
    <t>08.07.2019</t>
  </si>
  <si>
    <t>15.07.2020</t>
  </si>
  <si>
    <t>Ms. Azim Enterprise, Sadar, Laxmipur</t>
  </si>
  <si>
    <t>ms.azimenterprise@yahoo.com</t>
  </si>
  <si>
    <t>i Improvement of Char Bongshi GPS road Khasherhat GC Ch. 00-1000m. ID No. 451585385. ii Providing 65.00m Palisading work. iii Construction of 2Nos U-Drain Culvert at Ch. 420m &amp; 690m. Value of Recovered Material Tk. 645507.68 Under Raipur Upazila District Laxmipur.</t>
  </si>
  <si>
    <t>M/S. Tahmina Enterprise, Raipur, Laxmipur</t>
  </si>
  <si>
    <t>mstahminaenterprise81@gmail.com</t>
  </si>
  <si>
    <t>i Improvement of Ludua High School Link road Azharul Islam Bhuiyan road Ch. 00-761m. ID No. 451585363 ii Providing 230.00m Palisading work. iii Construction of 2Nos U-Drain Culvert at Ch. 245m m &amp; 562m. Value of Recovered Material Tk. 366076.00 Under Raipur Upazila District Laxmipur</t>
  </si>
  <si>
    <t>24.07.2020</t>
  </si>
  <si>
    <t xml:space="preserve">Construction  of- Char Mohan Bhumi Office </t>
  </si>
  <si>
    <t>13.10.2020</t>
  </si>
  <si>
    <t xml:space="preserve">Mandari Post Office - Bottoli GPS - Purba Karitola GPS - Asrafia Road </t>
  </si>
  <si>
    <t>ANWAR HOSSAIN, Raipur, Laxmipur</t>
  </si>
  <si>
    <t>msanwarhossain1975@gmail.com</t>
  </si>
  <si>
    <t>i Improvement of Babur Hat Bazar Rahmania School-Ashrafgonj Bazar road. Ch. 1276-1846m. ID No. 451583018. ii Providing 192.00m Palisading work. Under Raipur Upazila District Laxmipur.</t>
  </si>
  <si>
    <t>RAIPUR ASSOCIATES, Raipur, Laxmipur</t>
  </si>
  <si>
    <t>raipurassociates1952@gmail.com</t>
  </si>
  <si>
    <t xml:space="preserve">i Improvement of Muktijuddah Safi Ullah road. Ch. 00-500m. ID No. 451585388. ii Providing 65.00m Palisading work. iii Construction of 3Nos U-Drain Culvert at Ch. 100m 262m &amp; 445m. Value of Recovered Material Tk. 144395.00 Under Raipur Upazila District Laxmipur. </t>
  </si>
  <si>
    <t xml:space="preserve">1x3.00x3.00m size Box culvert on Boberhat-Old Terigonj Bazar Road </t>
  </si>
  <si>
    <t>i Improvement of Char Mohana Char Bikans field road Ch. 1200-2200m. ID No. 451585099. ii Construction of 1No U-Drain Culvert at Ch. 1813m. Under Raipur Upazila District : Laxmipur.</t>
  </si>
  <si>
    <t>i Improvement of Saychia Noor Miah Chowdhury road Ch. 00-700m. ID No. 451585341.ii Providing 100.00m Palisading work.iii Construction of 1No U-Drain Culvert at Ch. 510m.Value of Recovered Material Tk.833431.20.Under Raipur Upazila District : Laxmipur.</t>
  </si>
  <si>
    <t>M/S. Megha Electronics, Sadar, Laxmipur</t>
  </si>
  <si>
    <t>megaelactrons93@gmail.com</t>
  </si>
  <si>
    <t>(i) Maintenance of Mollarhat Kablatoli ( Peer Fayezullah) road. at Ch.1600-2600m. ID No. 451584024.(ii) Providing 309.00m Palisading work.(iii) Construction of 2Nos U-Drain Culvert at Ch. 1920 &amp; 2080m.under Raipur Upazila, District:Laxmipur</t>
  </si>
  <si>
    <t xml:space="preserve">ME-SE JV, Sadar, Laxmipur                                   </t>
  </si>
  <si>
    <t>msandsejv@yahoo.com</t>
  </si>
  <si>
    <t>A.i Maintenance of Nordarmar More 3 No. UP Woddod Mirda bari Bridge road at Ch.60 00-6025m. ID No. 451583009.A.ii Providing 64.00m Palisading work.B.i Improvement of Tarek Chowdhury road at Ch. 00-440m. ID No. 451585353.B.ii Providing 104.00m Palisading work.B.iii Construction of 3No U-Drain Culvert at Ch. 136m 213m &amp; 427m.C.i Improvement of Kolakops Sadak Ali road at Ch. 00-905m. ID No. 451585402C.ii Providing 103.00m Palisading work.under Raipur Upazila District : Laxmipur.</t>
  </si>
  <si>
    <t>M/S Mostafa &amp; Sons  Sonapur, Sadar, Noakhali</t>
  </si>
  <si>
    <t>mstafaandsons70@gmail.com</t>
  </si>
  <si>
    <t>M/S Samyia Enterprise, Charruhita, JM Hat, Sadar, Laxmipur</t>
  </si>
  <si>
    <t>Ms.samiyaenterprise@yahoo.com</t>
  </si>
  <si>
    <t>M/S M A Engineering, G-4, South Banasree,Khilgaon, Dhaka-1219</t>
  </si>
  <si>
    <t>i Improvement of TT &amp; DC road Dakatia Nodi Patni road at Ch. 00-3050m. ID No. 451585289. ii Providing 93.00m Palisading work.Value of Recovered Material Tk.288556.80 under Raipur Upazila District : Laxmipur.</t>
  </si>
  <si>
    <t>A.i Improvement of Chowdhury Bazar Koilakopa road Ch. 1970-2540m. ID No. 451584020. ii Providing 116.00m Palisading work.Value of Recovered Material Tk.935927.15 B.i Improvement of Mali Bari Samsul Haque Master road Ch. 00-1650m. ID No. 451585120. ii Providing 331.00m Palisading work. iii Construction of 4Nos. U-Drain Culvert at Ch. 2299m 540m 889m &amp; 779m.Value of Recovered Material Tk.355971.84 C.i Improvement of Uttar Raipur Zami Mosque road Ch. 00-415m. ID No. 451585056. ii Providing 71.00m Palisading work.Value of Recovered Material 126488.32 under Raipur Upazila District : Laxmipur</t>
  </si>
  <si>
    <t>M/S M A Enterprise, Torabganj, Komolnagar, Laxmipur</t>
  </si>
  <si>
    <t xml:space="preserve">Hazirpara - Dasherhat Road </t>
  </si>
  <si>
    <t>15.11.2020</t>
  </si>
  <si>
    <t>Raipur UP Office Charpalwan Solakhalibazar Road</t>
  </si>
  <si>
    <t>M/S. Forida Enterprise, Upazila Road, Raipur, Laxmipur</t>
  </si>
  <si>
    <t>foridaenterprise89@gmail.com</t>
  </si>
  <si>
    <t>i Improvement of Mollarhat Bazar-South Keroa Darga Khola road Ch. 00-1400m. ID No. 451584041. ii Providing 152.00m Palisading work.iii Construction of 3Nos. U-Drain Culvert at Ch. 07m. 455m &amp; 765m.Value of Recovered Material Tk.177900.80 under Raipur Upazila District : Laxmipur</t>
  </si>
  <si>
    <t>23.10.2019</t>
  </si>
  <si>
    <t>M/S. Nehal Traders, Sadar, Laxmipur</t>
  </si>
  <si>
    <t>didarhossainjonylxp@gmail.com</t>
  </si>
  <si>
    <t>Construction of 2x4.00mx4.00m Box Culvert on Enaythpur road-Esatul Ulum Madrasha road Mohammed Ali Sayel Bari at Ch. 10m ID No.451585401. Under Raipur Upazila DistrictLaxmipur..</t>
  </si>
  <si>
    <t>M/S. Ria Enterprise, Sadar, Laxmipur</t>
  </si>
  <si>
    <t>ria_enterprise@yahoo.com</t>
  </si>
  <si>
    <t>Improvement of Mozo Patwary road Enaythpur-Panpara Ch. 00-800m. ID No. 451585457. . Under Raipur Upazila districtLaxmipur. . Under Raipur Upazila DistrictLaxmipur..</t>
  </si>
  <si>
    <t>Improvement of Muktijoddha Sayed Ahmmed road Boro bari Ch. 00-575m. ID No. 451585458.Under Raipur Upazila. District : Laxmipur.Value of Recovered Material 295366.40</t>
  </si>
  <si>
    <t>M/S. Shamiya Enterprise, sadar, Laxmipur</t>
  </si>
  <si>
    <t>ms.samiyaenterprise@yahoo.com</t>
  </si>
  <si>
    <t>Improvement of Char Mohara Molla bari road Ch. 00-460m. ID No. 451585460. . Under Raipur Upazila District : Laxmipur.</t>
  </si>
  <si>
    <t>M/S. S B Internatonal, Sadar, Laxmipur</t>
  </si>
  <si>
    <t>bappy78@gmail.com</t>
  </si>
  <si>
    <t>Improvement of Dakkhin Raipur Khal par road Ch.00-450m. Road IDNo-451585294. . Under Raipur Upazila District : Laxmipur.Value of Recovered Material 252.520.39</t>
  </si>
  <si>
    <t>16.07.2020</t>
  </si>
  <si>
    <t xml:space="preserve">Rehabilitation of Hazirpara UP-Charshahi UP (Nurullapur) road from Ch.00m-500m.Road ID No.451433002 </t>
  </si>
  <si>
    <t xml:space="preserve">Rasulgong Bazar - Ranir Hat Road </t>
  </si>
  <si>
    <t>24.01.2021</t>
  </si>
  <si>
    <t>M/S. Islam Furnitutre Galaty, Raipur, Laxmipur</t>
  </si>
  <si>
    <t>msislamfurnituregallery@gmail.com</t>
  </si>
  <si>
    <t>Improvement of Dakkhin Raipur Hanif Member Jame Mosjid road Ch.00-240m. Road ID No-451585468. Under Raipur Upazila District : Laxmipur. Value of Recovered Material 93.632.00</t>
  </si>
  <si>
    <t>M/S. Jahanigir Enterprise, raipur, Laxmipur</t>
  </si>
  <si>
    <t>mszahangirenterprise1984@gmail.com</t>
  </si>
  <si>
    <t>Improvement of Dakkin Raipur Sadu Mollar road Ch.00-980m. Road IDNo-451585465. Under Raipur Upazila District : Laxmipur.</t>
  </si>
  <si>
    <t>Improvement of Asraf Ali Bhuiyan Bari Road at Ch.5300-6300m. Road ID No.451584033</t>
  </si>
  <si>
    <t>M/S. Hawlader Enterprise, Raipur, Laxmipur</t>
  </si>
  <si>
    <t>mshawladerenterprise1982@gmail.com</t>
  </si>
  <si>
    <t>Improvement of Char Mohana Aowal MP Road Ch.00-800m. Road ID No-451585469. Under Raipur Upazila District : Laxmipur. Value of Recovered Material 195776.00</t>
  </si>
  <si>
    <t>Skyline Construction, raipur, Laxmipur</t>
  </si>
  <si>
    <t>skylinelxp@gmail.com</t>
  </si>
  <si>
    <t>Improvement of Dakkhin Raipur Noor Mohammed road Ch.00-980m. Road ID No-451585464. Under Raipur Upazila District : Laxmipur.</t>
  </si>
  <si>
    <t>M/S. MA Riasat JV, Chowdury Super Market, Sadar, Laxmipur</t>
  </si>
  <si>
    <t>mariasatjv1@gmail.com</t>
  </si>
  <si>
    <t>Construction of 36.00m Long PC Girder Bridge on Nordamar More - 3 no UP Wadud Mirda Bari road TT&amp;DC road at Ch. 800m. ID No. 451583009. Under Raipur Upazila DistrictLaxmipur.</t>
  </si>
  <si>
    <t>M/S Riasat &amp; Brothers, Chouwadruy Super Market, College Road, Sadar, Laxmipur</t>
  </si>
  <si>
    <t>Md. Babul Miah, Charlowernce, Komolnagar, Laxmipur</t>
  </si>
  <si>
    <t>md.babul2600@gmail.com</t>
  </si>
  <si>
    <t>A. Improvement of Keroa UP office (Joor Pool)-Haziganj Bazar Road at Ch. 2755-3655.0m ID No- 451583014. A (i) Providing 221.0m Palisaiding work. A. (ii) Cons. Of 2nos U-Drain (0.90x0.90) m on Keroa UP office (Joor Pool)-Haziganj Bazar Road at Ch. 2867&amp;3210.0m</t>
  </si>
  <si>
    <t>M/S. Joni Enterprise, Raipur, Laxmipur</t>
  </si>
  <si>
    <t xml:space="preserve"> msjonienterprise@gmail.com</t>
  </si>
  <si>
    <t xml:space="preserve">A. Improvement of Keroa UP office (Joor Pool)-Mollar hat Road at Ch.3050-3280.0m ID No- 451583015. A (i) Providing 39.0m Palisaiding work. </t>
  </si>
  <si>
    <t>14.09.2020</t>
  </si>
  <si>
    <t>21.09.2021</t>
  </si>
  <si>
    <t>M/S. Abul Kalam &amp; Sons, Ramganj, Laxmipur</t>
  </si>
  <si>
    <t>ms.abulkalamandsons@yahoo.com</t>
  </si>
  <si>
    <t xml:space="preserve">(i) Improvement of Majhirgaon-Lamchar Bazar road Ch.00-1550m, Road ID No. 451655028 (ii) Providing 141.00m Palisading work </t>
  </si>
  <si>
    <t>27.08.2018</t>
  </si>
  <si>
    <t>03.03.2019</t>
  </si>
  <si>
    <t>M/S Gazi Enterprise, Raipur, Laxnmiur</t>
  </si>
  <si>
    <t>msgazienterprise88@gmail.com</t>
  </si>
  <si>
    <t xml:space="preserve">Improvement of Dakkhin Daspara H/O. Hazi Rafique Ullah Road at Ch.607-1320m &amp; Dakshin Daspara A.U.M GPS Road at Ch.1033-1115m ID No- 451655419 Sal. Mat. Cost- Tk 29,519.00  </t>
  </si>
  <si>
    <t>Aresam Trade &amp; Constrution, Mandari Bazar, Sadar, Laxmipur</t>
  </si>
  <si>
    <t>abresamtrade@gmail.com</t>
  </si>
  <si>
    <t xml:space="preserve">Improvement of Sonapur GC-Kanchanpur UP Rd via Nobigonj bazaar Road to Bigha GPS Connecting Road at Ch.7000-7108m. ID No 451653009  </t>
  </si>
  <si>
    <t>M/S N B Enterprise, Sadar, Laxmipur</t>
  </si>
  <si>
    <t>msnbenterprise1987@gmail.com</t>
  </si>
  <si>
    <t xml:space="preserve">Improvement of Kamarhat UP-Samitirhat road via Changirgaon road to Dakshin Harishchar GPS Connecting Road at Ch 402- 512m ID No- 451653011.  </t>
  </si>
  <si>
    <t>M/S Atika Enterprise, sadar, Laxmipur</t>
  </si>
  <si>
    <t>atikaenterprise77@gmail.com</t>
  </si>
  <si>
    <t xml:space="preserve">A. Improvement of Sonapur GC to Kanchanpur UP office Road Via Kawlidanga High School at Ch. 1375-1663.0m &amp; 2098-2550.0m ID No-451653012. A (i) Providing 563.0m Palisaiding work. A. (ii) Cons. Of 1x3.0mx3.0m RCC Box Culvert at Sonapur GC to Kanchanpur UP office Road Via Kawlidanga High School road at Ch.2363.0m. A (iii) Cons. Of 1 No8.0m Long 600mm x 600mm U-Drain Culvert at Sonapur GC to Kanchanpur UP office Road Via Kawlidanga High School road at Ch.1408.0m. Value of Recovered Material BDT:106766.00 </t>
  </si>
  <si>
    <t>07.09.2021</t>
  </si>
  <si>
    <t>M/S J. S. Traders, sadar, Laxmipur</t>
  </si>
  <si>
    <t>jstraders1994@gmail.com</t>
  </si>
  <si>
    <t>C.(i) Improvement of Mohsin Hawlader para road Ch. 1000-2000m. ID No. 451735006..(ii) Providing 10.00m Palisading work..Under Ramgoti Upazila, District:Laxmipur.</t>
  </si>
  <si>
    <t>30.06.2020</t>
  </si>
  <si>
    <t>M/S. Brothers Enterprise, Ramgati, Laxmipur</t>
  </si>
  <si>
    <t>brothersenterprise1976@gmail.com</t>
  </si>
  <si>
    <t xml:space="preserve">D. Improvement of Char Poragacha UP - Assroyon New bazar road Chewakhali road- Char Poraghacha assroyon Ch. 2400-3100m. ID No. 451734053. </t>
  </si>
  <si>
    <t>M/S Harun Mollah Corporation, sadar, Laxmipur</t>
  </si>
  <si>
    <t>msharunmollahcorporation@gmail.com</t>
  </si>
  <si>
    <t>Improvement of Pondit road from Ch.2300-2800m. ID No. 451734010. Salvase Material Cost. Tk.12,41,342.00</t>
  </si>
  <si>
    <t>M/S. Azad Traders, Manadari, sadar, Laxmipur</t>
  </si>
  <si>
    <t>ms.azadtraders@yahoo.com</t>
  </si>
  <si>
    <t>i Improvement of Char Martin-Bolirpole-North Martin road Ch. 1200-2430m. ID No. 451744052. ii Providing 119.00m Palisading work Under Komolnagar Upazila District Laxmipur.</t>
  </si>
  <si>
    <t>M/S. Eli Enterprise (MEE)-M/S. Shampa Construction (MSC-JV) Sadar Road, Bhola</t>
  </si>
  <si>
    <t>meeandmscjv@gmail.com</t>
  </si>
  <si>
    <t>Construction of 75.00m Long RCC Girder Bridge on Lawrance Khaser hat-Ander Char road at Ch. 5900m. ID No. 451743007. Under komol Nagar Upazila DistrictLaxmipur.</t>
  </si>
  <si>
    <t>21.01.2021</t>
  </si>
  <si>
    <t xml:space="preserve">M/S. Eli Enterprise, Sadar Road, Bhola </t>
  </si>
  <si>
    <t>mselienterprise@gmail.com</t>
  </si>
  <si>
    <t>M/S. Shampa Construction, 538 East Chandkati, Jhalokathi</t>
  </si>
  <si>
    <t xml:space="preserve"> mscjkt2012@gmail.com</t>
  </si>
  <si>
    <t>M/S. Limon Enterprise, raipur, Laxmipur</t>
  </si>
  <si>
    <t>ms.limonenterprise70@gmail.com</t>
  </si>
  <si>
    <t xml:space="preserve">Construction  of -(a) Char Kalkini Bhumi Office 
(b) Char Lorence Bhumi Office </t>
  </si>
  <si>
    <t>23.09.2019</t>
  </si>
  <si>
    <t>M/S. L M Traders, Bagbari, Sadar, Laxmipur</t>
  </si>
  <si>
    <t>ms.lm_traders@yahoo.com</t>
  </si>
  <si>
    <t xml:space="preserve">Construction  of- Char Ababil Bhumi Office </t>
  </si>
  <si>
    <t>Improvement of Chandrogonj-Dasherhat RHD East side Wapdakhal Begumgonj Baluahara Pry. School (St Kamarhat Pondit bari) at Ch. 00-1097m Road ID No.4514344165</t>
  </si>
  <si>
    <t>M/S. Ripon Enterprise, Banchanagar, Sadar, Laxmipur</t>
  </si>
  <si>
    <t>riponenterprise2011@gmail.com</t>
  </si>
  <si>
    <t xml:space="preserve">Construction  of- Ramgonj Poura Bhumi Office </t>
  </si>
  <si>
    <t>i Improvement of Kutubpur Koroitola road Ch. 00-630m. ID No. 451434375.ii Providing 85.00m Palisading work. Under Sadar Upazila DistrictLaxmipur.Value of Recovered Material Tk. 234705.63.</t>
  </si>
  <si>
    <t>NAVANA Construction Ltd., Dhaka</t>
  </si>
  <si>
    <t>Construction of 34 Shelter cum Primary School (New)</t>
  </si>
  <si>
    <t>12.11.2017</t>
  </si>
  <si>
    <t>11.11.2019</t>
  </si>
  <si>
    <t>Toma Construction &amp; Co. Limited-M/S.     M.A Engineering (JV) 87 Puranapolton Lane, Polton Tower, Dhaka-1000</t>
  </si>
  <si>
    <t xml:space="preserve"> tcclmmae@gmail.com</t>
  </si>
  <si>
    <t>1. Improvement of Ramganj Nagherdighirpar Hat Road via Harishchar Road From Ch. 00m-5675m under Ramganj Upazila Dist. Laxmipur. Road ID- 451652011 2. Improvement of Bhobanigon GC- Refuje Market-Megna Bazar-Chakbazar-Munshirhat Road at ch.00m-9000m under Sadar Upazila Dist. Laxmipur. Road ID- 451432006 3. Improvement of Raipur-Panpara Road. At Ch.00m-5950m Under Raipur Upazila Dist.-Laxmipur. Road ID- 451582002  4. Improvement of Lowrence -Khaserhat-Anderchar road.at ch 00m-5000m.Under Komolnagar upazila District Laxmipur. Road ID- 451743007 5. Improvement of Torabganj GC - Shantirhat - Hajiganj Bazar - Banderhat - Chowdhuryhat - Ramgati Bazar Roadch.00m-12000m Under Ramgati Laxmipur. Road ID- 451732007. Total Cost of Salvage Materials Tk. 7265349.00</t>
  </si>
  <si>
    <t>28.09.2021</t>
  </si>
  <si>
    <t>Toma Construction &amp; Co. Limited, 77/1 Kakrail, Toma Tower, Dhaka-1000</t>
  </si>
  <si>
    <t>M/S. Kazi construction, Sadar, Laxmipur</t>
  </si>
  <si>
    <t>ms.kaziconstruction77@yahoo.com</t>
  </si>
  <si>
    <t xml:space="preserve">A Improvement of Laxmipur Ramgoti R &amp; H -Amiullah Safader Bari Road at Ch.00-500Starting R &amp; H Road. B Const. of 0.900m U-drain Culvert on same Road at Ch.280.00m Road ID-451745330 </t>
  </si>
  <si>
    <t>M/S Ahmed Enterprise, Ramganj, Laxmipur</t>
  </si>
  <si>
    <t>Construction of Two Storied Rural Market Building With 04 Storied Foundationin under Ramganj Bazar</t>
  </si>
  <si>
    <t>17.05.2021</t>
  </si>
  <si>
    <t>M/S. Alvi traders, Ramganj, Laxmipur</t>
  </si>
  <si>
    <t>ms.alvitraders@yahoo.com</t>
  </si>
  <si>
    <t>Padmabazar-Bakshibazar Road via H/O Barkotullah Bari Road</t>
  </si>
  <si>
    <t>09.09.2020</t>
  </si>
  <si>
    <t>M/S. Ria &amp; brothers, Sadar, Laxmipur</t>
  </si>
  <si>
    <t>ms.riaandbrothers@gmail.com</t>
  </si>
  <si>
    <t xml:space="preserve">Hanubaish-Kethuri Road </t>
  </si>
  <si>
    <t>09.08.2020</t>
  </si>
  <si>
    <t>M/S. Tanzid Enterprise, Tumchar, Sadar, Laxmipur</t>
  </si>
  <si>
    <t>mstanzidenterprise@gmail.com</t>
  </si>
  <si>
    <t>Jesua-Joypura-Shamitirhat Road</t>
  </si>
  <si>
    <t>24.08.2020</t>
  </si>
  <si>
    <t>MS. Anwara Enterprise, Ramganj, Laxmipur</t>
  </si>
  <si>
    <t>ms.anwaraenterprise@yahoo.com</t>
  </si>
  <si>
    <t>Earshad Hossain Road at Shaktola Primary School to Shrondi Bazar Road</t>
  </si>
  <si>
    <t>M/S. Elias Enterprise, Sadar Road, Bhola</t>
  </si>
  <si>
    <t>md.Elias1968@yahoo.com</t>
  </si>
  <si>
    <t>(a) Haji Ali Azzam Road (b) Char-Tabgi-Road (c) Killa Road</t>
  </si>
  <si>
    <t>M/S Midul Enterprise, Sadar, Laxmipur</t>
  </si>
  <si>
    <t>msmridulenterprise@gmail.com</t>
  </si>
  <si>
    <t>Dalal Bazar - Kamankhola -  Ichago Temoni- Ghoserpukur par- Kansoni bazar Road 3 -4 No Up</t>
  </si>
  <si>
    <t>09.02.2021</t>
  </si>
  <si>
    <t>M/S Adiba Traders, Mandari Bazar, Sadar, Laxmipur</t>
  </si>
  <si>
    <t>adibatraders15@gmail.com</t>
  </si>
  <si>
    <t xml:space="preserve">Bhabanigong GC-Pearapur Road </t>
  </si>
  <si>
    <t>22.01.2021</t>
  </si>
  <si>
    <t>M/S Forahad Traders, Komolnagar, Laxmipur</t>
  </si>
  <si>
    <t>ms.farhadtraders@yahoo.com</t>
  </si>
  <si>
    <t xml:space="preserve">Chandragonj up office-Kuribari-Mostofar dokan-North Pachpara-Palpara-Chowpally G C Road </t>
  </si>
  <si>
    <t>M/S Jamal and Brothers, Sadar, Laxmipur</t>
  </si>
  <si>
    <t>msjamalandbrothers@gmail.com</t>
  </si>
  <si>
    <t>Jamirtoli Borpukurpar - Jogarpukurpar Road</t>
  </si>
  <si>
    <t>M M Infructuter , sadar, Laxmipur</t>
  </si>
  <si>
    <t>mminfrastructure19@gmail.com</t>
  </si>
  <si>
    <t xml:space="preserve">Shaddarpul To  Kalakurulla BC Road </t>
  </si>
  <si>
    <t>M/S Emran Traders, Sadar, Laxmipur</t>
  </si>
  <si>
    <t>salehahmed11807174@gmail.com</t>
  </si>
  <si>
    <t>Ponianagar GPS - Bottoli GPS Road</t>
  </si>
  <si>
    <t>M/S MAA Traders, Sadar, Laxmipur</t>
  </si>
  <si>
    <t>matraders06@yahoo.com</t>
  </si>
  <si>
    <t>Balashpur Habibur Rhaman Road</t>
  </si>
  <si>
    <t>22.11.2020</t>
  </si>
  <si>
    <t>29.01.2021</t>
  </si>
  <si>
    <t>M/S Rahmat Traders, Raipur, Laxmipur</t>
  </si>
  <si>
    <t>rahamattraders2@gmail.com</t>
  </si>
  <si>
    <t>Tina Gagi Rd. 16 (Vocational Technical School &amp; College) Road</t>
  </si>
  <si>
    <t>Md. Jaher Uddin Bhuiyan, Sadar, Laxmipur</t>
  </si>
  <si>
    <t>jhaheruddin.bhuiyan@yahoo.com</t>
  </si>
  <si>
    <t xml:space="preserve">Kheir-hat-Banglabazar Road </t>
  </si>
  <si>
    <t>M/S Shahi Traders, Sadar, Laxmipur</t>
  </si>
  <si>
    <t>msshahitraders71@gmail.com</t>
  </si>
  <si>
    <t xml:space="preserve">Ahmed ullah patwary (Firoz Alam) Road </t>
  </si>
  <si>
    <t>16.01.2021</t>
  </si>
  <si>
    <t>M/S Razia Construction, Sadar, Laxmipur</t>
  </si>
  <si>
    <t>ms.raziaconstruction71@gmail.com</t>
  </si>
  <si>
    <t xml:space="preserve">Sonapur-Kownia Road </t>
  </si>
  <si>
    <t>11.11.2020</t>
  </si>
  <si>
    <t>17.03.2021</t>
  </si>
  <si>
    <t>M/S Maysha Enterprise, Sadar, Laxmipur</t>
  </si>
  <si>
    <t>msmayshaenterprise0434@gmail.com</t>
  </si>
  <si>
    <t xml:space="preserve">Rasulpur-Beri bazar-Nandigram Road </t>
  </si>
  <si>
    <t>19.11.2020</t>
  </si>
  <si>
    <t>26.03.2021</t>
  </si>
  <si>
    <t>M/S Repa Enterprise, Bagbari, Sadar, Laxmipur</t>
  </si>
  <si>
    <t>ms.ripaenterprise@gmail.com</t>
  </si>
  <si>
    <t xml:space="preserve">Panpara-Shampur Miar hat Road </t>
  </si>
  <si>
    <t>M/S Muna Construction, Ramganj, Laxmipur</t>
  </si>
  <si>
    <t>msmonaconstruction@yahoo.com
Nationality :  Bangladeshi</t>
  </si>
  <si>
    <t xml:space="preserve">Temta (Upazila HQ)-Jamtali Bazar-Majhirgaon Bazar-Panpara GC Road </t>
  </si>
  <si>
    <t>M/S Safowaha Enterprise, Ramganj, Laxmipur</t>
  </si>
  <si>
    <t>ms.safwaenterprise@gmail.com</t>
  </si>
  <si>
    <t xml:space="preserve">Dewan Bazar to Gazipur road via Badarpur Paikerbari Road </t>
  </si>
  <si>
    <t>M/S Anas Construction, sadar, Laxmipur</t>
  </si>
  <si>
    <t>anasconstruction1@gmail.com</t>
  </si>
  <si>
    <t xml:space="preserve">Bhuyan Khamar Eidgah-Nondigram via South Badarpur Thakurbari Road </t>
  </si>
  <si>
    <t>M/S Zedni Enterprise, Tumchar, Sadar, Laxmipur</t>
  </si>
  <si>
    <t>mszednienterprise@yahoo.com</t>
  </si>
  <si>
    <t xml:space="preserve">Sonapur-Paniala Road (RHD) at Ziaul Haque High School &amp; College to Shakher bari at Hanubaish-Kethuri Road </t>
  </si>
  <si>
    <t>M/S Nafisa Enterprise, Sadar, Laxmipur</t>
  </si>
  <si>
    <t>msnafisaenterprise372@gmail.com</t>
  </si>
  <si>
    <t xml:space="preserve">Zamider hat-Azad Nagor Road </t>
  </si>
  <si>
    <t>12.03.2021</t>
  </si>
  <si>
    <t>M/S Kazi Helal Enterprise, Sadar, Noakhali</t>
  </si>
  <si>
    <t>mskazihelalenterprise@yahoo.com</t>
  </si>
  <si>
    <t>Char Laxmi-Boyar char [Mohammadpur Bazar] Road</t>
  </si>
  <si>
    <t>07.04.2021</t>
  </si>
  <si>
    <t>M/S. Mithu Traders, Ramgati, Laxmipur</t>
  </si>
  <si>
    <t>ms.mithutraders9446@gmail.com</t>
  </si>
  <si>
    <t xml:space="preserve">A.S.M. Rob Road </t>
  </si>
  <si>
    <t>M/S Bhuyian International, Ramganj, Laxmipur</t>
  </si>
  <si>
    <t>binternational20@gmail.com</t>
  </si>
  <si>
    <t xml:space="preserve">Darbar Road </t>
  </si>
  <si>
    <t>M/S Omar Enterprise, Sadar, Laxmipur</t>
  </si>
  <si>
    <t>msomarenterprise1990@gmail.com</t>
  </si>
  <si>
    <t>Chowdhury hat-Kheya Ghat Road [Sayed Moulavir hat-chowdhurirhat</t>
  </si>
  <si>
    <t>M/S Suravi Traders, sadar, Laxmipur</t>
  </si>
  <si>
    <t>surovitraders@yahoo.com</t>
  </si>
  <si>
    <t xml:space="preserve">Hazirhat-MatabbarNagar-Kadirpanditerhat-Munshirhat-Charubati-Bhabanigonj Road </t>
  </si>
  <si>
    <t xml:space="preserve">M/S Monwar Hossain, SSK Road, Feni        </t>
  </si>
  <si>
    <t>msmonowarhossain@gmail.com</t>
  </si>
  <si>
    <t>Lawrance R&amp;H Via Hajigonj Bzar- Battir Ghat Road</t>
  </si>
  <si>
    <t>1x3.00x3.00m size Box culvert on Jakshin-Poddarhat Road</t>
  </si>
  <si>
    <t>MH-KB JVCA, Sadar, Laxmipur</t>
  </si>
  <si>
    <t>monowar20khondokar@gmail.com</t>
  </si>
  <si>
    <t xml:space="preserve">Rehabilitation of Bhabanigong-Jugir hat-Jakshin Road from Ch. 5000m-7500m 
Road ID-451432012 under Sadar Upazila, Dist-Laxmipur </t>
  </si>
  <si>
    <t>12.05.2021</t>
  </si>
  <si>
    <t xml:space="preserve">M/S Monowar Hossain,          SS K Road, Feni      </t>
  </si>
  <si>
    <t>M/S Khondokar Brothers, Sadar, Laxmipur</t>
  </si>
  <si>
    <t>M/S Ripon Enterprise, Atiatali, Sadar, Laxmipur</t>
  </si>
  <si>
    <t>ms.riponenterprise@yahoo.com</t>
  </si>
  <si>
    <t xml:space="preserve"> Improvement of Rosulgonj Jame Mosque Union: Char Ruhita, Latitude: 22.92312546254 Longitude:90.83526521457 under Sadar Upazila, Dist-Laxmipur </t>
  </si>
  <si>
    <t>12.07.2021</t>
  </si>
  <si>
    <t>M/S Mashud Construction, Chatkil, Noakhali</t>
  </si>
  <si>
    <t>masudconstruction2019@gmail.com</t>
  </si>
  <si>
    <t xml:space="preserve">Improvement of Alauddin Patwar bari Jame Mosque, Union: Sonapur, Latitude 22.995363, Longitude: 90.760361 under Raipur Upazila, Dist-Laxmipur </t>
  </si>
  <si>
    <t>Magura</t>
  </si>
  <si>
    <r>
      <t xml:space="preserve">Sumon Enterprise, Parnanduali, Magura       </t>
    </r>
    <r>
      <rPr>
        <b/>
        <sz val="10"/>
        <rFont val="Calibri"/>
        <family val="2"/>
        <scheme val="minor"/>
      </rPr>
      <t>Mobile no:+880-1712-653268</t>
    </r>
  </si>
  <si>
    <t>mssumonenterprise.magura@gmail.com</t>
  </si>
  <si>
    <t xml:space="preserve">Magura-Bunagati  Road at Jagdol Village Near Shop of Abdul Hakim- Magura Darussunna Madrasha Road </t>
  </si>
  <si>
    <t>GOB Maintenance</t>
  </si>
  <si>
    <r>
      <t>Rasel Enter Prise, Police Linepara, Magura</t>
    </r>
    <r>
      <rPr>
        <b/>
        <sz val="10"/>
        <rFont val="Calibri"/>
        <family val="2"/>
        <scheme val="minor"/>
      </rPr>
      <t>.          Mobile no:+880-01716-133176</t>
    </r>
  </si>
  <si>
    <t>rasel.magura786@gmail.com</t>
  </si>
  <si>
    <t>Alamkhali - Singra via Laxmipurali - Singra via Laxmipur Road</t>
  </si>
  <si>
    <t>12.10.2020</t>
  </si>
  <si>
    <t>04.09.2021</t>
  </si>
  <si>
    <r>
      <t xml:space="preserve">Shevik Traders,Abbus Uddin Sharak,15, Baparipara,Jhenaidha          </t>
    </r>
    <r>
      <rPr>
        <b/>
        <sz val="10"/>
        <rFont val="Calibri"/>
        <family val="2"/>
        <scheme val="minor"/>
      </rPr>
      <t>Mobile no:+880-0451-61023</t>
    </r>
  </si>
  <si>
    <t xml:space="preserve">1)sheviktraders@gmail.com </t>
  </si>
  <si>
    <t xml:space="preserve">Raghobdair UP Office (Balloh Bazar) - Dhanpara Bazar via Defulia Bazar Road </t>
  </si>
  <si>
    <t>02.07.2021</t>
  </si>
  <si>
    <r>
      <t xml:space="preserve">Rasel Enterprise, Police Linepara, Magura.           </t>
    </r>
    <r>
      <rPr>
        <b/>
        <sz val="10"/>
        <rFont val="Calibri"/>
        <family val="2"/>
        <scheme val="minor"/>
      </rPr>
      <t>Mobile no:+880-01716-133176</t>
    </r>
  </si>
  <si>
    <t xml:space="preserve">Magura-Bunagati Road </t>
  </si>
  <si>
    <r>
      <t xml:space="preserve">M/S Nipul Builders,Bhutiargati, Jhenaidha.                         </t>
    </r>
    <r>
      <rPr>
        <b/>
        <sz val="10"/>
        <rFont val="Calibri"/>
        <family val="2"/>
        <scheme val="minor"/>
      </rPr>
      <t>Mobile no:  +880-1711-309092</t>
    </r>
  </si>
  <si>
    <t>shajadur.rahman1977@gmail.com</t>
  </si>
  <si>
    <t xml:space="preserve">Laxmikhol-Boroichara UNR Road  via Bishnopur Primary School Road </t>
  </si>
  <si>
    <r>
      <t xml:space="preserve">M/S Anti Enterprise, Magura Pourashava, Magura                          </t>
    </r>
    <r>
      <rPr>
        <b/>
        <sz val="10"/>
        <rFont val="Calibri"/>
        <family val="2"/>
        <scheme val="minor"/>
      </rPr>
      <t>Mobile no:+880-01716-911615</t>
    </r>
  </si>
  <si>
    <t>msantienterprise@gmail.com</t>
  </si>
  <si>
    <t xml:space="preserve">Chowlia UP Office (Maligram) -Jagdal UP Office (Jagdal Kalitola Road) </t>
  </si>
  <si>
    <t>11.08.2020</t>
  </si>
  <si>
    <t>sayeedbd015@gmail.com</t>
  </si>
  <si>
    <t xml:space="preserve">Alukdia Bazar-Mohommadpur R &amp;H Road via A. Mojid Academy Road </t>
  </si>
  <si>
    <t>08.02.2021</t>
  </si>
  <si>
    <t>uddinmdazim4@gmail.com</t>
  </si>
  <si>
    <t xml:space="preserve">Moghi U.P Office-Raghobdair Bazar via Andolbaria  Road </t>
  </si>
  <si>
    <t>Bellnagar Govt. Primary School-Bellnagar R&amp;H   Road</t>
  </si>
  <si>
    <r>
      <t xml:space="preserve">Upoma Sahed Enterprise,Sailkupa, Jhenaidha.                  </t>
    </r>
    <r>
      <rPr>
        <b/>
        <sz val="10"/>
        <rFont val="Calibri"/>
        <family val="2"/>
        <scheme val="minor"/>
      </rPr>
      <t>Mobile no:+880-1799-774444</t>
    </r>
  </si>
  <si>
    <t>Katakhali GC-Ichakhada R&amp;H via Raghobdair  Up  Office Road</t>
  </si>
  <si>
    <t>akramenprise@gmail.com</t>
  </si>
  <si>
    <t>05.03.2021</t>
  </si>
  <si>
    <r>
      <t xml:space="preserve">M/S Akram Enter Prise,Ator Ali Road, Magura                              </t>
    </r>
    <r>
      <rPr>
        <b/>
        <sz val="10"/>
        <rFont val="Calibri"/>
        <family val="2"/>
        <scheme val="minor"/>
      </rPr>
      <t>Mobile no:+880-1712-582650</t>
    </r>
  </si>
  <si>
    <t>Mohammadpur H/Q to Dhuljuri Bazar Road</t>
  </si>
  <si>
    <t>joadderegp@gmail.com</t>
  </si>
  <si>
    <t xml:space="preserve">a)Balidia UP Office-Rarikhali Hat via Gopinathpur Hat Road                                             b) Khalia Mondol Para-Gullia Uttor Para Road </t>
  </si>
  <si>
    <t>04.01.2021</t>
  </si>
  <si>
    <t>Arpara-Baulia Road</t>
  </si>
  <si>
    <t>16.02.2020</t>
  </si>
  <si>
    <r>
      <t xml:space="preserve">Md. Rana Amir Osma, Vaina,  Magura                    </t>
    </r>
    <r>
      <rPr>
        <b/>
        <sz val="10"/>
        <rFont val="Calibri"/>
        <family val="2"/>
        <scheme val="minor"/>
      </rPr>
      <t>Mobile no: +880-1712-814067</t>
    </r>
  </si>
  <si>
    <r>
      <t xml:space="preserve">MSE-MKNE(JV)                     pti para magura                </t>
    </r>
    <r>
      <rPr>
        <b/>
        <sz val="10"/>
        <rFont val="Calibri"/>
        <family val="2"/>
        <scheme val="minor"/>
      </rPr>
      <t>Mobile no.  +880-1918-019301</t>
    </r>
  </si>
  <si>
    <t xml:space="preserve">  knshikderjv@gmail.com</t>
  </si>
  <si>
    <t xml:space="preserve">Pulam Bazar-Maizpara via Bamonkhali Road </t>
  </si>
  <si>
    <t>almahmud.magura@gmail.com</t>
  </si>
  <si>
    <t>yeasinarafat.magura@gmail.com</t>
  </si>
  <si>
    <t xml:space="preserve">  biswajitahmedjv@gmail.com</t>
  </si>
  <si>
    <t>Magura-Bunagati (Salikha Portion) Road</t>
  </si>
  <si>
    <r>
      <t xml:space="preserve">M/S. BISWAJIT CONSTRUCTION, HOLDING NO. - 9 RAIL ROAD, JESSORE,                      </t>
    </r>
    <r>
      <rPr>
        <b/>
        <sz val="10"/>
        <rFont val="Calibri"/>
        <family val="2"/>
        <scheme val="minor"/>
      </rPr>
      <t>Mobile no:  +880-1711-950117</t>
    </r>
  </si>
  <si>
    <t>msbiswajit2013@gmail.com</t>
  </si>
  <si>
    <t>msahmedenterprise@yahoo.com</t>
  </si>
  <si>
    <r>
      <t xml:space="preserve">M/S Kona Enter Prise,40,Bagha Zotin Sarak, Jhenaidha.                 </t>
    </r>
    <r>
      <rPr>
        <b/>
        <sz val="10"/>
        <rFont val="Calibri"/>
        <family val="2"/>
        <scheme val="minor"/>
      </rPr>
      <t>Mobile no:+880-1749-084162</t>
    </r>
  </si>
  <si>
    <t xml:space="preserve">Bunagati-Gongarampur via Pulum Bazar Road </t>
  </si>
  <si>
    <t>14.01.2021</t>
  </si>
  <si>
    <r>
      <t xml:space="preserve">Md.Rana Amir Osman, Vaila, Magura                 </t>
    </r>
    <r>
      <rPr>
        <b/>
        <sz val="10"/>
        <rFont val="Calibri"/>
        <family val="2"/>
        <scheme val="minor"/>
      </rPr>
      <t>Mobile no:+880-1712-814067</t>
    </r>
  </si>
  <si>
    <t xml:space="preserve">Arpara-Darisalai Road </t>
  </si>
  <si>
    <t xml:space="preserve">Chukinagar-Ujgram Lalmia's House Road </t>
  </si>
  <si>
    <t>bipul.kanutia@gmail.com</t>
  </si>
  <si>
    <t>Modhupur Bazar - Baralidah via Batiakhali Road</t>
  </si>
  <si>
    <t xml:space="preserve">Goyeshpur RHD to Borotola Road </t>
  </si>
  <si>
    <t>Tupipara H/O Major General Wheab-Songacha Road</t>
  </si>
  <si>
    <r>
      <t xml:space="preserve">  Md. Imarat Ali,   Folshi, Harinakundu, Jhenaidah               </t>
    </r>
    <r>
      <rPr>
        <b/>
        <sz val="10"/>
        <rFont val="Calibri"/>
        <family val="2"/>
        <scheme val="minor"/>
      </rPr>
      <t>Mobile no:  +880-1716-707676</t>
    </r>
  </si>
  <si>
    <t xml:space="preserve">Khamarpara-Borobeel Road </t>
  </si>
  <si>
    <r>
      <t xml:space="preserve">Md. Imarat Ali,Foishi, Harinakundu, Jhenaidah.               </t>
    </r>
    <r>
      <rPr>
        <b/>
        <sz val="10"/>
        <rFont val="Calibri"/>
        <family val="2"/>
        <scheme val="minor"/>
      </rPr>
      <t>Mobile no:+880-1716-707676</t>
    </r>
  </si>
  <si>
    <t xml:space="preserve">Moheshpur-WAPDA Pucca Road via Moheshpur High School Road </t>
  </si>
  <si>
    <r>
      <t xml:space="preserve">Nishit Bosu Kanchan nagar Jhenaidah.                      </t>
    </r>
    <r>
      <rPr>
        <b/>
        <sz val="10"/>
        <rFont val="Calibri"/>
        <family val="2"/>
        <scheme val="minor"/>
      </rPr>
      <t>Mobile no: +880-1711-930628</t>
    </r>
  </si>
  <si>
    <t>Supply of Materials for MMT Stone chips Bricks Sand Bitumen and Emulsion on-pavement under Dist Magura</t>
  </si>
  <si>
    <t>19.10.2020</t>
  </si>
  <si>
    <r>
      <t xml:space="preserve">M/S Azad Enterprise,   Collegepara, Magura                     </t>
    </r>
    <r>
      <rPr>
        <b/>
        <sz val="10"/>
        <rFont val="Calibri"/>
        <family val="2"/>
        <scheme val="minor"/>
      </rPr>
      <t>Mobile no:   +880-1712-309353</t>
    </r>
  </si>
  <si>
    <t>azad.magura@gmail.com</t>
  </si>
  <si>
    <t xml:space="preserve">0.600m x 0.625m U-Drain Culvert on Kechuadubi Primary School -Bhabonhati  Bazar Road </t>
  </si>
  <si>
    <t xml:space="preserve">        12,54,708.70</t>
  </si>
  <si>
    <t>9,82,236.35</t>
  </si>
  <si>
    <r>
      <t>M/S. ALAMIN ENTERPRISE,Sher-e-Bangla Sarak, Jhenaidha          .</t>
    </r>
    <r>
      <rPr>
        <b/>
        <sz val="10"/>
        <rFont val="Calibri"/>
        <family val="2"/>
        <scheme val="minor"/>
      </rPr>
      <t>Mobile no</t>
    </r>
    <r>
      <rPr>
        <sz val="10"/>
        <rFont val="Calibri"/>
        <family val="2"/>
        <scheme val="minor"/>
      </rPr>
      <t xml:space="preserve">:  </t>
    </r>
    <r>
      <rPr>
        <b/>
        <sz val="10"/>
        <rFont val="Calibri"/>
        <family val="2"/>
        <scheme val="minor"/>
      </rPr>
      <t>+880-1921-476629</t>
    </r>
  </si>
  <si>
    <t>alaminenterprisej@gmail.com</t>
  </si>
  <si>
    <t>600mx625m  U-Drain Culvert on Balidia to Laxmipur Road</t>
  </si>
  <si>
    <t>1,30,246.90</t>
  </si>
  <si>
    <r>
      <t xml:space="preserve">  M/S. ALAMIN ENTERPRISE ,Sher-e-Bangla Sarak, Jhenaidha.           </t>
    </r>
    <r>
      <rPr>
        <b/>
        <sz val="10"/>
        <rFont val="Calibri"/>
        <family val="2"/>
        <scheme val="minor"/>
      </rPr>
      <t>Mobile no:+880-1921-476629</t>
    </r>
  </si>
  <si>
    <t xml:space="preserve">0.600mx0.625m U-Drain Culvert on Tallabaria H/O Badsha Khan -Ghullia R.N GC Road </t>
  </si>
  <si>
    <r>
      <t xml:space="preserve">M/S J.S Foam, Kanutia, Binodpur, Magura           </t>
    </r>
    <r>
      <rPr>
        <b/>
        <sz val="10"/>
        <rFont val="Calibri"/>
        <family val="2"/>
        <scheme val="minor"/>
      </rPr>
      <t>Mobile no:+880-01740-566885</t>
    </r>
  </si>
  <si>
    <t>jsfoam1951@gmail.com</t>
  </si>
  <si>
    <t xml:space="preserve">0.915m x 0.625m U-Drain Culvert on Pulam Bazar-Maizpara via Bamonkhali Road </t>
  </si>
  <si>
    <r>
      <t xml:space="preserve">M/S J.S Foam, Kanutia, Binodpur, Magura                   </t>
    </r>
    <r>
      <rPr>
        <b/>
        <sz val="10"/>
        <rFont val="Calibri"/>
        <family val="2"/>
        <scheme val="minor"/>
      </rPr>
      <t>Mobile no:+880-01740-566885</t>
    </r>
  </si>
  <si>
    <t xml:space="preserve">1 no. single vent 2.60mx2.00m RCC Box Culvert on Radhadanga-Sarusuna Road </t>
  </si>
  <si>
    <r>
      <t xml:space="preserve">M/S J.S Foam, Kanutia, Binodpur, Magura            </t>
    </r>
    <r>
      <rPr>
        <b/>
        <sz val="10"/>
        <rFont val="Calibri"/>
        <family val="2"/>
        <scheme val="minor"/>
      </rPr>
      <t>Mobile no:+880-01740-566885</t>
    </r>
  </si>
  <si>
    <t xml:space="preserve">1 no. single vent 1.60mx1.60m RCC Box Culvert on Arpara-Darisalai Road </t>
  </si>
  <si>
    <t>3 nos. 0.600mx0.625m U-Drain Culvert on Magura-Bunagati (Salikha Portion) Road &amp;  Link Road</t>
  </si>
  <si>
    <r>
      <t xml:space="preserve">M/S Tinny Enter Prise, Azadnagar, Khulumbaria, Shailkupa, Jhenaidha           </t>
    </r>
    <r>
      <rPr>
        <b/>
        <sz val="10"/>
        <rFont val="Calibri"/>
        <family val="2"/>
        <scheme val="minor"/>
      </rPr>
      <t>Mobile no:+880-01724-431702</t>
    </r>
  </si>
  <si>
    <t>mstinnyenterprise@gmail.com</t>
  </si>
  <si>
    <t xml:space="preserve">80m  long RCC Girder Bridge on Bunagati-Maizpara via Gorerhat Road (Salikha Portion) </t>
  </si>
  <si>
    <t xml:space="preserve">GOB Maintenance </t>
  </si>
  <si>
    <r>
      <t xml:space="preserve"> </t>
    </r>
    <r>
      <rPr>
        <b/>
        <sz val="10"/>
        <rFont val="Calibri"/>
        <family val="2"/>
        <scheme val="minor"/>
      </rPr>
      <t xml:space="preserve">  </t>
    </r>
    <r>
      <rPr>
        <sz val="10"/>
        <rFont val="Calibri"/>
        <family val="2"/>
        <scheme val="minor"/>
      </rPr>
      <t xml:space="preserve"> M/S KABBA ENTERPRISE Milgate Sarak, Kaligonj, Jhenaidah</t>
    </r>
    <r>
      <rPr>
        <b/>
        <sz val="10"/>
        <rFont val="Calibri"/>
        <family val="2"/>
        <scheme val="minor"/>
      </rPr>
      <t xml:space="preserve">       Mobile no:+880-1712-652348</t>
    </r>
  </si>
  <si>
    <t>mskabbaenterprisejnd@gmail.com</t>
  </si>
  <si>
    <t>Gangnalia Bazar -Bhakra Khaya Ghata Road</t>
  </si>
  <si>
    <t>18.03.2020</t>
  </si>
  <si>
    <t>31.05.2020</t>
  </si>
  <si>
    <t>bizlientprise@gmail.com</t>
  </si>
  <si>
    <t>03.06.2020</t>
  </si>
  <si>
    <r>
      <t xml:space="preserve">M/S Rohima Traders,             Mollapara, Magura.        </t>
    </r>
    <r>
      <rPr>
        <b/>
        <sz val="10"/>
        <rFont val="Calibri"/>
        <family val="2"/>
        <scheme val="minor"/>
      </rPr>
      <t>Mobile no:  +880-1825-048323</t>
    </r>
  </si>
  <si>
    <t>msrahimaenterprise78@gmail.com</t>
  </si>
  <si>
    <t xml:space="preserve">RampurGPS-Jhama bazar R&amp;H </t>
  </si>
  <si>
    <r>
      <t xml:space="preserve">Dolly Construction Ltd.   Sena Kalyan Bhaban, Suit # 1602, 195 Motijheel C/A. Dhaka-1000                               </t>
    </r>
    <r>
      <rPr>
        <b/>
        <sz val="10"/>
        <rFont val="Calibri"/>
        <family val="2"/>
        <scheme val="minor"/>
      </rPr>
      <t>Mobile no:+880-02-57164606</t>
    </r>
  </si>
  <si>
    <t>Kadamtola R&amp;H - Hatgopalpur  Via Hazipur - Sreerampur Road.(T.Length-13.7)</t>
  </si>
  <si>
    <t>03.08.2018</t>
  </si>
  <si>
    <r>
      <t xml:space="preserve">  ASCL &amp; RCC (JV)          House-39 (3rd Floor South), Road-6, Block-C, Niketon                        </t>
    </r>
    <r>
      <rPr>
        <b/>
        <sz val="10"/>
        <rFont val="Calibri"/>
        <family val="2"/>
        <scheme val="minor"/>
      </rPr>
      <t xml:space="preserve">Mobile no:  +880-1712-123530 </t>
    </r>
  </si>
  <si>
    <t xml:space="preserve">  ascldec18@gmail.com</t>
  </si>
  <si>
    <t>Construction of 03- storied (Six Storied Foundation) Diabetic Hospital (25 Bed) at Magura sadar Upazila of Magura District.</t>
  </si>
  <si>
    <t>Diabetic Hospital           (25 Bed)</t>
  </si>
  <si>
    <t>30.06.2019</t>
  </si>
  <si>
    <r>
      <t xml:space="preserve">Architectural &amp; Structural Consultants Ltd. Shikir Bazar, Kotalipara, Gopalganj.              </t>
    </r>
    <r>
      <rPr>
        <b/>
        <sz val="10"/>
        <rFont val="Calibri"/>
        <family val="2"/>
        <scheme val="minor"/>
      </rPr>
      <t xml:space="preserve">    Mobile no: +880-171-2123530</t>
    </r>
  </si>
  <si>
    <r>
      <t xml:space="preserve">Rafiq Construction Co. (Pvt.) Ltd. 18/1 Nayapaltan Dhaka-1000                  </t>
    </r>
    <r>
      <rPr>
        <b/>
        <sz val="10"/>
        <rFont val="Calibri"/>
        <family val="2"/>
        <scheme val="minor"/>
      </rPr>
      <t>Phone no: +880-2-8313643</t>
    </r>
  </si>
  <si>
    <r>
      <t xml:space="preserve">M/S Alif Distribution, Rakin Arappur, Jhenaidha                  </t>
    </r>
    <r>
      <rPr>
        <b/>
        <sz val="10"/>
        <rFont val="Calibri"/>
        <family val="2"/>
        <scheme val="minor"/>
      </rPr>
      <t>Mobile no:+880-1712-573147</t>
    </r>
  </si>
  <si>
    <t>alifegp1982@gmail.com</t>
  </si>
  <si>
    <t>Improvement of Baytul Mamur Jame Mosque at Pasu Hospital para under Magura Pourashava [Latitude:23.4881,Longitude:89.4271]</t>
  </si>
  <si>
    <t>31.06.2020</t>
  </si>
  <si>
    <t>04.02.2021</t>
  </si>
  <si>
    <t xml:space="preserve">  M/S. Rasel Enterprise-MIR ABU SHAYED (JV) Police Line Para, Magura-7600                                Mobile no:  +880-1711-587203 </t>
  </si>
  <si>
    <t xml:space="preserve">  mehedihassanrasel1986@gmail.com</t>
  </si>
  <si>
    <t xml:space="preserve">a) Improvement of Simakhali GCC-Gaidghat via Premchara (Salikha Portion)  road from (ch. 468m to 1600m) by BC under Salikha Upazila Dist: Magura.b) Improvement of Digholgram-Gobindopur  road from (ch. 00m to 500m) by BC under Salikha Upazila Dist: Magura.c) Improvement of Digholgram-Gobindopur  road from (ch. 00m to 500m) by BC under Salikha Upazila Dist: Magura. </t>
  </si>
  <si>
    <t>(JRRIDP)</t>
  </si>
  <si>
    <r>
      <t xml:space="preserve">Rasel Enterprise, Police Line Para, Magura,                </t>
    </r>
    <r>
      <rPr>
        <b/>
        <sz val="10"/>
        <rFont val="Calibri"/>
        <family val="2"/>
        <scheme val="minor"/>
      </rPr>
      <t>Mobile no:+880-01716-133176</t>
    </r>
  </si>
  <si>
    <r>
      <t xml:space="preserve">MIR ABU SAYED, Mir Para, Magura.                                </t>
    </r>
    <r>
      <rPr>
        <b/>
        <sz val="10"/>
        <rFont val="Calibri"/>
        <family val="2"/>
        <scheme val="minor"/>
      </rPr>
      <t>Mobile no:+880-01782-095744</t>
    </r>
  </si>
  <si>
    <t>mirabusayed@yahoo.com</t>
  </si>
  <si>
    <t>Nishit Bosu Kanchan nagar Jhenaidah                        Mobile no:+880-1711-930628</t>
  </si>
  <si>
    <t xml:space="preserve">a) Improvement of  Raizadapur Motleb Mridha house-Nikanja House road from (ch. 00m to 1280m) under Salikha Upazila Dist: Magura.b) Improvement of Narapati – Rampur  road from (ch. 2350m to 3352m) under Salikha Upazila Dist: Magura.  c) Improvement of Dhonesworgati Bauter more-Horir Battala road from (ch. 00m to 1120m) under Salikha Upazila Dist: Magura. </t>
  </si>
  <si>
    <t>07.07.2019</t>
  </si>
  <si>
    <r>
      <t xml:space="preserve">M/S Asif Construction, Abalpur, Magura </t>
    </r>
    <r>
      <rPr>
        <b/>
        <sz val="10"/>
        <rFont val="Calibri"/>
        <family val="2"/>
        <scheme val="minor"/>
      </rPr>
      <t>Mobile no:+880-01714-441382</t>
    </r>
  </si>
  <si>
    <t>asifconstruction82@gmail.com</t>
  </si>
  <si>
    <t>28.07.2019</t>
  </si>
  <si>
    <r>
      <t xml:space="preserve">M/S Rohima Traders, Mollapara, Magura </t>
    </r>
    <r>
      <rPr>
        <b/>
        <sz val="10"/>
        <rFont val="Calibri"/>
        <family val="2"/>
        <scheme val="minor"/>
      </rPr>
      <t>Mobile no:  +880-1825-048323</t>
    </r>
  </si>
  <si>
    <t>rohimatradersmagura@yahoo.com</t>
  </si>
  <si>
    <t xml:space="preserve">a) Improvement of Ramnagar Hat-Krisnapur road at ch. 00m to 750m by BC under Sadar Upazila Dist Magura. b) Improvement of Baliadanga Bazar-Malonchi FRB road at ch. 00m to 1000m by BC under Sadar Upazila Dist Magura.  c) Improvement of Bhudhairpara-Bhabonhati Bazar road at ch.1000m to 2000m by BC under Sadar Upazila Dist Magura. d) Improvement of Jagla 7 Mile Rajbear para road at ch. 00m to 1000m by BC under Sadar Upazila Dist Magura. e) Improvement of Dhormodha-Shinghodang road at ch. 500m to 1000m by BC under Sadar Upazila Dist Magura. </t>
  </si>
  <si>
    <t xml:space="preserve">  </t>
  </si>
  <si>
    <t>08.09.2019</t>
  </si>
  <si>
    <t>Rasel Enterprise Policelinepara, Magura                         Mobile no:  +880-01716-133176</t>
  </si>
  <si>
    <t xml:space="preserve">a) Improvement of Sotto Joka R&amp;H - Nolo Nagor road at ch. 00m to 2000m by BC under Sadar Upazila Dist Magura. d) Improvement of Goalbathan Kawsar Molla house R&amp;H- H/O Monir Uddin at Mowlabi road via Gopalgram Primary School road at ch. 00m to 1060m by BC under Sadar Upazila Dist Magura. </t>
  </si>
  <si>
    <t>01.10.2019</t>
  </si>
  <si>
    <t>04.11.2020</t>
  </si>
  <si>
    <r>
      <t xml:space="preserve">M/S JFR Enter Prise,Ghoramara, Magura                      </t>
    </r>
    <r>
      <rPr>
        <b/>
        <sz val="10"/>
        <rFont val="Calibri"/>
        <family val="2"/>
        <scheme val="minor"/>
      </rPr>
      <t>Mobile no: +880-1724-116260</t>
    </r>
  </si>
  <si>
    <t>jfrenterprise.magura@gmail.com</t>
  </si>
  <si>
    <t>Improvement of Shonpur-Jagla Jagdal Road ch. 00m - 1000m by BC under Sadar Upazila Dist Magura.</t>
  </si>
  <si>
    <t>04.08.2019</t>
  </si>
  <si>
    <t>13.05.2020</t>
  </si>
  <si>
    <t>msrktraders.magura@gmail.com</t>
  </si>
  <si>
    <t xml:space="preserve">Improvement of Ramchandrapur-Kharichail Road ch. 00m - 1000m by BC under Sadar Upazila Dist Magura. </t>
  </si>
  <si>
    <r>
      <t xml:space="preserve">M/S Eden Prise, Narail Town, Narail.                   </t>
    </r>
    <r>
      <rPr>
        <b/>
        <sz val="10"/>
        <rFont val="Calibri"/>
        <family val="2"/>
        <scheme val="minor"/>
      </rPr>
      <t xml:space="preserve">Mobile no:  +880-0481-62184 </t>
    </r>
  </si>
  <si>
    <t xml:space="preserve">  msedenprise@gmail.com</t>
  </si>
  <si>
    <t xml:space="preserve">a) Improvement of Dorannagar hat-Kadirpara UP office at Radhanagar GC road at ch. 5100m to 6000m by BC under Sreepur Upazila Dist Magura.b) Improvement of WAPDA more- Guchagram road at ch. 00m to 1000m by BC under Sreepur Upazila Dist Magura. c)Improvement of Joka village road-1 road at ch.250m to 1000m by BC under Sreepur Upazila Dist Magura. d) Improvement of Barishat village road-2 road at ch.00m to 1100m by BC under Sreepur Upazila Dist Magura. </t>
  </si>
  <si>
    <r>
      <t xml:space="preserve">M/S Faisal Traders,Khalishpur, Khulna                                  </t>
    </r>
    <r>
      <rPr>
        <b/>
        <sz val="10"/>
        <rFont val="Calibri"/>
        <family val="2"/>
        <scheme val="minor"/>
      </rPr>
      <t>Mobile no:   +880-041-723183</t>
    </r>
  </si>
  <si>
    <t>msfaisaltraders93@gmail.com</t>
  </si>
  <si>
    <t>Remaining works for Construction of 96 m PC Girder Bridge on Boulia-Sorsuna road at Sorsunagh at Ch. 2940m over Chitra River under Shalikha Upazila Dist Magura</t>
  </si>
  <si>
    <t>09.02.2020</t>
  </si>
  <si>
    <t>15.02.2021</t>
  </si>
  <si>
    <r>
      <t xml:space="preserve">M/S P.K Traders,Kukna, Magura.                               </t>
    </r>
    <r>
      <rPr>
        <b/>
        <sz val="10"/>
        <rFont val="Calibri"/>
        <family val="2"/>
        <scheme val="minor"/>
      </rPr>
      <t>Mobile no: +880-1819-721946</t>
    </r>
  </si>
  <si>
    <t>pkghoshegp@gmail.com</t>
  </si>
  <si>
    <t>Ronagor-Kalisankorpur Bazar Road (Ch.00-1150m) under Mohammadpur Upazila</t>
  </si>
  <si>
    <t>12.11.2019</t>
  </si>
  <si>
    <t>15.10.2020</t>
  </si>
  <si>
    <r>
      <t xml:space="preserve">  JAKA-RASEL (JV)              Police Line Para, Magura-7600                                 </t>
    </r>
    <r>
      <rPr>
        <b/>
        <sz val="10"/>
        <rFont val="Calibri"/>
        <family val="2"/>
        <scheme val="minor"/>
      </rPr>
      <t>Mobile no:  +880-1301-365574</t>
    </r>
  </si>
  <si>
    <t xml:space="preserve">  rasel1986.magura@gmail.com</t>
  </si>
  <si>
    <t>Mohammadpur Upazila HQ-WAPDA Bazar RHD Rd (Ch.8642-15900m)</t>
  </si>
  <si>
    <t>08.07.2020</t>
  </si>
  <si>
    <t>13.01.2022</t>
  </si>
  <si>
    <r>
      <t xml:space="preserve">Rasel Enterprise, Police Line Para, Magura,           </t>
    </r>
    <r>
      <rPr>
        <b/>
        <sz val="10"/>
        <rFont val="Calibri"/>
        <family val="2"/>
        <scheme val="minor"/>
      </rPr>
      <t>Mobile no:+880-01716-133176</t>
    </r>
  </si>
  <si>
    <r>
      <t xml:space="preserve">M/S. JAKAULLAH &amp; BROTHERS, Jibon Nagor, Chuadanga                    </t>
    </r>
    <r>
      <rPr>
        <b/>
        <sz val="10"/>
        <rFont val="Calibri"/>
        <family val="2"/>
        <scheme val="minor"/>
      </rPr>
      <t>Mobile no:880-01712-868380</t>
    </r>
  </si>
  <si>
    <r>
      <t xml:space="preserve">Rasel Enter Prise Police Line Para, Magura                               </t>
    </r>
    <r>
      <rPr>
        <b/>
        <sz val="10"/>
        <rFont val="Calibri"/>
        <family val="2"/>
        <scheme val="minor"/>
      </rPr>
      <t>Mobile no:   +880-01716-133176</t>
    </r>
  </si>
  <si>
    <t xml:space="preserve">Improvement of Kanutia Bazar to Babukhali UP via Chowbaria Bazar Road From ch. 3334m to 10060m </t>
  </si>
  <si>
    <r>
      <t xml:space="preserve">M/S P.K Traders, Kukna, Magura.               </t>
    </r>
    <r>
      <rPr>
        <b/>
        <sz val="10"/>
        <rFont val="Calibri"/>
        <family val="2"/>
        <scheme val="minor"/>
      </rPr>
      <t>Mobile no:   +880-1819-721946</t>
    </r>
  </si>
  <si>
    <t>a) Improvement of Billpara - Moifulkanda Road From ch. 500m to 1165m.  b) Improvement of Mosakhali bridge Barasia Fultola Road From ch. 00m to 750m.c) Improvement of Raypasa Elias shop-Muktijhodha Goffer master house Road From ch. 00m to 495m</t>
  </si>
  <si>
    <r>
      <t xml:space="preserve">M/S Razia Enter Prise,Alokdia Bazar, Magura.                           </t>
    </r>
    <r>
      <rPr>
        <b/>
        <sz val="10"/>
        <rFont val="Calibri"/>
        <family val="2"/>
        <scheme val="minor"/>
      </rPr>
      <t>Mobile no:   +880-1710-014143</t>
    </r>
  </si>
  <si>
    <t>robiul.magura786@gmail.com</t>
  </si>
  <si>
    <t>Improvement of Baka Horispur-Baharbag Shoutpara Road From ch. 00m to 1300m by BC under Magura-Sadar Upazila Dist Magura. Road ID No. 255575204. Salvage Materials Cost 273707.00</t>
  </si>
  <si>
    <r>
      <t xml:space="preserve">M/S Sarma Enterprise,    Mollapara, Magura               </t>
    </r>
    <r>
      <rPr>
        <b/>
        <sz val="10"/>
        <rFont val="Calibri"/>
        <family val="2"/>
        <scheme val="minor"/>
      </rPr>
      <t xml:space="preserve">Mobile no:  +880-1714-772891 </t>
    </r>
  </si>
  <si>
    <t>sarmaenterprisemagura@yahoo.com</t>
  </si>
  <si>
    <t>Improvement of Chandrapara Upazila Road-Hogoldanga Moynul shop via Major Siraz house road at ch. 00m to 400m by BC under Sreepur Upazila Dist Magura. Road ID No. 255955187. Salvage Materials 302854.00</t>
  </si>
  <si>
    <r>
      <t xml:space="preserve">M/S A.R Traders Hamdo,Kanchanpur Jhenaidha.                  </t>
    </r>
    <r>
      <rPr>
        <b/>
        <sz val="10"/>
        <rFont val="Calibri"/>
        <family val="2"/>
        <scheme val="minor"/>
      </rPr>
      <t>Mobile no: +880-1788-908022</t>
    </r>
  </si>
  <si>
    <t>msartradersjnd@gmail.com</t>
  </si>
  <si>
    <t>Improvement of Kumarkota Madhypara-Westpara Rd (Ch.00-610m)</t>
  </si>
  <si>
    <r>
      <t xml:space="preserve">Sk. Md. Harun-or-Rashid TTDC Para,Vaina, Magura             </t>
    </r>
    <r>
      <rPr>
        <b/>
        <sz val="10"/>
        <rFont val="Calibri"/>
        <family val="2"/>
        <scheme val="minor"/>
      </rPr>
      <t xml:space="preserve">Mobile no:+880-01711-024284 </t>
    </r>
  </si>
  <si>
    <t>harun4284@yahoo.com</t>
  </si>
  <si>
    <t>a) Borasalai(Kalaidanga)-Asbha Rd (Ch .00-1000m) b)Dhankhali Puja Mondab-Mrigidanga via Charpara Pry.School Rd (Ch.00-1500m)c) Mrigidanga-Goloknagor Rd (Ch.00-1000m)</t>
  </si>
  <si>
    <t>13.04.2020</t>
  </si>
  <si>
    <t>29.04.2021</t>
  </si>
  <si>
    <r>
      <t xml:space="preserve">  NISHIT-NUHUDARUL (JV)     Matree Sadan Road, Magura                             </t>
    </r>
    <r>
      <rPr>
        <b/>
        <sz val="10"/>
        <rFont val="Calibri"/>
        <family val="2"/>
        <scheme val="minor"/>
      </rPr>
      <t>Mobile no:  +880-1799356321</t>
    </r>
  </si>
  <si>
    <t xml:space="preserve">  nishitnuhudaruljv@gmail.com</t>
  </si>
  <si>
    <t>27.12.2021</t>
  </si>
  <si>
    <r>
      <t xml:space="preserve">Nishit Bosu Kanchan nagar Jhenaidah, </t>
    </r>
    <r>
      <rPr>
        <b/>
        <sz val="10"/>
        <rFont val="Calibri"/>
        <family val="2"/>
        <scheme val="minor"/>
      </rPr>
      <t>Mobile no:+880-1711-930628</t>
    </r>
  </si>
  <si>
    <r>
      <t xml:space="preserve">Md. Nuhudarul Huda,   Matrisadanpara, Magura.                        </t>
    </r>
    <r>
      <rPr>
        <b/>
        <sz val="10"/>
        <rFont val="Calibri"/>
        <family val="2"/>
        <scheme val="minor"/>
      </rPr>
      <t>Mobile no: +880-1855-692826</t>
    </r>
  </si>
  <si>
    <t>mdnuhudarulhuda@gmail.com</t>
  </si>
  <si>
    <t xml:space="preserve">  kmrpkjv@gmail.com</t>
  </si>
  <si>
    <t>10.01.2022</t>
  </si>
  <si>
    <t>kazimahabuburrahmanjnd@gmail.com</t>
  </si>
  <si>
    <r>
      <t xml:space="preserve">M/S. P. K. Traders , Kukna, Magura.                          </t>
    </r>
    <r>
      <rPr>
        <b/>
        <sz val="10"/>
        <rFont val="Calibri"/>
        <family val="2"/>
        <scheme val="minor"/>
      </rPr>
      <t>Mobile no:   ++880-1819-721946</t>
    </r>
  </si>
  <si>
    <t xml:space="preserve"> a) Improvement of Banga Tematha-Majhail via Barail Purba para bazar road at ch. 1663m to 3005mb)Improvement of Atharokhada Kalam Biswas House- Alidhani Mosque road at ch. 1170m to 1982m c) Improvement of Hazrapur Rahim House R&amp;H - Ichakada road at ch. 00m to 700m  d)Improvement of Sreefoltaola - Laximpur road at ch. 00m to 1140m</t>
  </si>
  <si>
    <r>
      <t xml:space="preserve">M/S Kazi Mahabubur Rahman,  Kobi Sukanto Sarok Adarsho Para,Jhenaidah.                 </t>
    </r>
    <r>
      <rPr>
        <b/>
        <sz val="10"/>
        <rFont val="Calibri"/>
        <family val="2"/>
        <scheme val="minor"/>
      </rPr>
      <t>Mobile no:   +880-1711-154577</t>
    </r>
  </si>
  <si>
    <r>
      <t xml:space="preserve">M/S. P. K. Traders , Kukna, Magura.          </t>
    </r>
    <r>
      <rPr>
        <b/>
        <sz val="10"/>
        <rFont val="Calibri"/>
        <family val="2"/>
        <scheme val="minor"/>
      </rPr>
      <t>Mobile no:   ++880-1819-721946</t>
    </r>
  </si>
  <si>
    <r>
      <t xml:space="preserve">Syed Enterprise Arpara, Magura        </t>
    </r>
    <r>
      <rPr>
        <b/>
        <sz val="10"/>
        <rFont val="Calibri"/>
        <family val="2"/>
        <scheme val="minor"/>
      </rPr>
      <t>Mobile no: +880-1724-783969</t>
    </r>
  </si>
  <si>
    <t xml:space="preserve">  syedenterprise1987@gmail.com</t>
  </si>
  <si>
    <t xml:space="preserve"> a) Improvement of Patharhat-South Durgapur road at ch. 00m to 1000m     b) Improvement of Sarifaltola Aruakandi road at ch. 00m to 755m  c) Improvement of Balidia UP Office –Horekrishnapur hat   road at (ch. 950m- 3520m) by BC </t>
  </si>
  <si>
    <r>
      <t xml:space="preserve">  M/S. Rasel Enterprise-MIR ABU SHAYED (JV)Police Line Para, Magura-7600.              </t>
    </r>
    <r>
      <rPr>
        <b/>
        <sz val="10"/>
        <rFont val="Calibri"/>
        <family val="2"/>
        <scheme val="minor"/>
      </rPr>
      <t xml:space="preserve">Mobile no:  +880-1711587203 </t>
    </r>
  </si>
  <si>
    <t>20.05.2021</t>
  </si>
  <si>
    <r>
      <t xml:space="preserve">M/S Rasel Enter Prise  Policeline Para, Magura             </t>
    </r>
    <r>
      <rPr>
        <b/>
        <sz val="10"/>
        <rFont val="Calibri"/>
        <family val="2"/>
        <scheme val="minor"/>
      </rPr>
      <t>Mobile no:</t>
    </r>
    <r>
      <rPr>
        <sz val="10"/>
        <rFont val="Calibri"/>
        <family val="2"/>
        <scheme val="minor"/>
      </rPr>
      <t xml:space="preserve">   +880-01716-133176</t>
    </r>
  </si>
  <si>
    <t xml:space="preserve">  rasel.magura786@gmail.com</t>
  </si>
  <si>
    <r>
      <t xml:space="preserve">MIR ABU SAYED  Mir Para, Magura   </t>
    </r>
    <r>
      <rPr>
        <b/>
        <sz val="10"/>
        <rFont val="Calibri"/>
        <family val="2"/>
        <scheme val="minor"/>
      </rPr>
      <t>Mobile no:   +880-01782-095744</t>
    </r>
  </si>
  <si>
    <r>
      <t xml:space="preserve">Alamin Traders Modhukhali, Faridpur          </t>
    </r>
    <r>
      <rPr>
        <b/>
        <sz val="10"/>
        <rFont val="Calibri"/>
        <family val="2"/>
        <scheme val="minor"/>
      </rPr>
      <t>Mobile no: +880-1733-290680</t>
    </r>
  </si>
  <si>
    <t>alamintraders78@yahoo.com</t>
  </si>
  <si>
    <t xml:space="preserve">Improvement of Binodpur UP-Madhabpur Hat via Thakurer Hat &amp; Churargati hat  road at (ch. 8580m to 10780m) </t>
  </si>
  <si>
    <r>
      <t xml:space="preserve">M/S Asif Traders   Eitkhola, Abalpur, Magura                        </t>
    </r>
    <r>
      <rPr>
        <b/>
        <sz val="10"/>
        <rFont val="Calibri"/>
        <family val="2"/>
        <scheme val="minor"/>
      </rPr>
      <t>Mobile no: +880-01714-441382</t>
    </r>
  </si>
  <si>
    <t>aiubali3756@gmail.com</t>
  </si>
  <si>
    <t xml:space="preserve">Improvement of Binodpur UP Office- Khalia Bazar road at (ch. 1000m to 2580m) </t>
  </si>
  <si>
    <t>05.07.2020</t>
  </si>
  <si>
    <r>
      <t xml:space="preserve">M/S Emon Enter Prise. Kanchanagar, Jhenaidha.                   </t>
    </r>
    <r>
      <rPr>
        <b/>
        <sz val="10"/>
        <rFont val="Calibri"/>
        <family val="2"/>
        <scheme val="minor"/>
      </rPr>
      <t>Mobile no: +880-1718-208258</t>
    </r>
  </si>
  <si>
    <t>emonenterprisjnd@gmail.com</t>
  </si>
  <si>
    <t xml:space="preserve">Improvement of Rajapur UP Office to Ganganadopur bazar  road at (ch.00- 3230m) by BC </t>
  </si>
  <si>
    <t>31.05.2021</t>
  </si>
  <si>
    <r>
      <t xml:space="preserve">Rasel Enter Prise Police Line para, Magura.                   </t>
    </r>
    <r>
      <rPr>
        <b/>
        <sz val="10"/>
        <rFont val="Calibri"/>
        <family val="2"/>
        <scheme val="minor"/>
      </rPr>
      <t>Mobile no: 880-01716-133176</t>
    </r>
  </si>
  <si>
    <t xml:space="preserve">Improvement of Balidia UP Office –Horekrishnapur hat   road at (ch. 950m- 3520m) by BC </t>
  </si>
  <si>
    <r>
      <t xml:space="preserve">  M/S.Munshitrade International, Chato Kamarkundu Jhenaidah.               </t>
    </r>
    <r>
      <rPr>
        <b/>
        <sz val="10"/>
        <rFont val="Calibri"/>
        <family val="2"/>
        <scheme val="minor"/>
      </rPr>
      <t>Mobile no: +880-1718-667171</t>
    </r>
  </si>
  <si>
    <t>munshitradeinternationaljnd@gmail.com</t>
  </si>
  <si>
    <t xml:space="preserve">Improvement of Bogura Madrasha-Kharichal via North Majail   road at (ch. 2000m- 3000m) by BC </t>
  </si>
  <si>
    <t>08.06.2020</t>
  </si>
  <si>
    <r>
      <t xml:space="preserve">M/S Gsun Bilders Kanchan nagar, Jhenaidha.                  </t>
    </r>
    <r>
      <rPr>
        <b/>
        <sz val="10"/>
        <rFont val="Calibri"/>
        <family val="2"/>
        <scheme val="minor"/>
      </rPr>
      <t>Mobile no: +880-1715-855090</t>
    </r>
  </si>
  <si>
    <t>gsunbilders@gmail.com</t>
  </si>
  <si>
    <t xml:space="preserve">Construction of 2x5.00x5.00m Box Culvert on Binodpur GC to Noapara GC via Chawbaria Bazar, Hatbaria Bazar &amp; Nagra Bazar  road at (ch. 1450m) by BC </t>
  </si>
  <si>
    <r>
      <t xml:space="preserve">Shaik Md. Harun-Or-Rashid TDDC Para, Magura                         </t>
    </r>
    <r>
      <rPr>
        <b/>
        <sz val="10"/>
        <rFont val="Calibri"/>
        <family val="2"/>
        <scheme val="minor"/>
      </rPr>
      <t xml:space="preserve">Mobile no:+880-01711-024284 </t>
    </r>
  </si>
  <si>
    <t>mdharunar.roshied@gmail.com</t>
  </si>
  <si>
    <t>A) Improvement of Rampur Mohor Sarder house-Char Rampur H/O Gokul Ch. Roy road at (ch. 00m to 1325m) by BC  Salvage Materials 46162.00     B) Improvement of Razer hat to Churargati Shamol hose road at (ch. 00m to 515m) by BC Salvage Materials 68773.00</t>
  </si>
  <si>
    <t>25.02.2022</t>
  </si>
  <si>
    <r>
      <t xml:space="preserve">M/S A.R. Ayaan Enterprise, Jhenaidha.              </t>
    </r>
    <r>
      <rPr>
        <b/>
        <sz val="10"/>
        <rFont val="Calibri"/>
        <family val="2"/>
        <scheme val="minor"/>
      </rPr>
      <t>Mobile no: +880-1928-563902</t>
    </r>
  </si>
  <si>
    <t>arayaanenterprise@gmail.com</t>
  </si>
  <si>
    <t xml:space="preserve">A) Re-Construction of 1.00x 1.00m RCC Box Culvert on Arpara-Darisalai Road at (ch. 300m) Salvage Materials 1500.00B) Re-Construction of 2.00x 2.00m RCC Box Culvert on Talkhori-Naghosha via Sonadanga Road at (ch. 1650m) </t>
  </si>
  <si>
    <r>
      <t xml:space="preserve">M/S Naz Enter Prise, Baparipara, Jhenaidha.            </t>
    </r>
    <r>
      <rPr>
        <b/>
        <sz val="10"/>
        <rFont val="Calibri"/>
        <family val="2"/>
        <scheme val="minor"/>
      </rPr>
      <t>Mobile no: +880-01711-448809</t>
    </r>
  </si>
  <si>
    <t>nazenterprizejnd@gmail.com</t>
  </si>
  <si>
    <t>Improvement of Mohammadpur Head Quater to Balidia UP office  road at (ch. 2887m to 3000m)   Salvage Materials 3,25,771.00</t>
  </si>
  <si>
    <t>Improvement of Nohata GC- Gangarampur RHD via Panighata road by BC from ch. 00-2125m, Salvage TK.48,75722 under Mohammadpur Upazila.</t>
  </si>
  <si>
    <t>(KDRIDP)</t>
  </si>
  <si>
    <t>17.12.2019</t>
  </si>
  <si>
    <t>08.01.2021</t>
  </si>
  <si>
    <r>
      <t xml:space="preserve">Rasel    Enterprise Police Line Para, Magura .                 </t>
    </r>
    <r>
      <rPr>
        <b/>
        <sz val="10"/>
        <rFont val="Calibri"/>
        <family val="2"/>
        <scheme val="minor"/>
      </rPr>
      <t xml:space="preserve">Mobile no: +880-01716-133176 </t>
    </r>
  </si>
  <si>
    <r>
      <t xml:space="preserve">M/S Rohima Traders, Mollapara, Magura </t>
    </r>
    <r>
      <rPr>
        <b/>
        <sz val="10"/>
        <rFont val="Calibri"/>
        <family val="2"/>
        <scheme val="minor"/>
      </rPr>
      <t>Mobile no: +880-1825-048323</t>
    </r>
  </si>
  <si>
    <t xml:space="preserve">255663018 Improvement of  Palasbaria UP office- Nohata GC via Chakulia  road by BC at Ch: 1898m -3811m &amp;  4011m-4530m under Mohammadpur </t>
  </si>
  <si>
    <t>01.03.2022</t>
  </si>
  <si>
    <r>
      <t xml:space="preserve">M/S Munshi Trade International,Chato Kamarkundu Jhenaidha </t>
    </r>
    <r>
      <rPr>
        <b/>
        <sz val="10"/>
        <rFont val="Calibri"/>
        <family val="2"/>
        <scheme val="minor"/>
      </rPr>
      <t>Mobile no: +880-1718-667171</t>
    </r>
  </si>
  <si>
    <t xml:space="preserve">
 Improvement of Bakera Hat Kadirpara UP Office at Radhanagar GC road by BC at ch 6700m to 7122m under Sreepur Upazila Dist Magura. .
</t>
  </si>
  <si>
    <t xml:space="preserve"> Improvement of  Kadirpara UP Office at Radhanagar GC to Nokal Bazar via Ghashiara road by BC at ch: 1500m -2170m under Sreepur Upazila </t>
  </si>
  <si>
    <t>10.08.2020</t>
  </si>
  <si>
    <t>16.05.2021</t>
  </si>
  <si>
    <r>
      <t xml:space="preserve">M/S Bizali Enterprise Chaulia Bus Stand, Magura                         </t>
    </r>
    <r>
      <rPr>
        <b/>
        <sz val="10"/>
        <rFont val="Calibri"/>
        <family val="2"/>
        <scheme val="minor"/>
      </rPr>
      <t>Mobile no: +880-1712-680351</t>
    </r>
  </si>
  <si>
    <r>
      <t xml:space="preserve">255574041-Improvement of Hazipur UP Office Ful Bari Boalia via Mostofapur road.Ch:00-1520m,Salvage Tk.3,04,969/- </t>
    </r>
    <r>
      <rPr>
        <b/>
        <sz val="10"/>
        <rFont val="Calibri"/>
        <family val="2"/>
        <scheme val="minor"/>
      </rPr>
      <t>under Magura Sadar Upazila.</t>
    </r>
  </si>
  <si>
    <t>25.10.2020</t>
  </si>
  <si>
    <r>
      <t xml:space="preserve">M/S Nipun Enterprise, Daruna Eitkhola Bazar, Magura.                              </t>
    </r>
    <r>
      <rPr>
        <b/>
        <sz val="10"/>
        <rFont val="Calibri"/>
        <family val="2"/>
        <scheme val="minor"/>
      </rPr>
      <t>Mobile no: +880-1716-538511</t>
    </r>
  </si>
  <si>
    <t>msnipunenterprise@gmail.com</t>
  </si>
  <si>
    <t xml:space="preserve"> Improvement of  Jagdal Dakkhin para FRB-Baharbag bazar road at ch1836m -2626m under Sadar Upazila </t>
  </si>
  <si>
    <t>29.05.2019</t>
  </si>
  <si>
    <t>22.08.2020</t>
  </si>
  <si>
    <r>
      <t xml:space="preserve">M/S Zaman Enter Prise, Mollapara, Magura </t>
    </r>
    <r>
      <rPr>
        <b/>
        <sz val="10"/>
        <rFont val="Calibri"/>
        <family val="2"/>
        <scheme val="minor"/>
      </rPr>
      <t>Mobile no: +880-01711-134882</t>
    </r>
  </si>
  <si>
    <t>zamanenterprisemagura@yahoo.com</t>
  </si>
  <si>
    <t>Improvement of  Rayzadapur - Hazrahati  road  at ch: 00m -1960m under Salikha Upazila Dist: Magura</t>
  </si>
  <si>
    <t>29.09.2020</t>
  </si>
  <si>
    <t>02.03.2022</t>
  </si>
  <si>
    <r>
      <t>M/S Kona Enter Prise, Heradanga, Jhenaidha .</t>
    </r>
    <r>
      <rPr>
        <b/>
        <sz val="10"/>
        <rFont val="Calibri"/>
        <family val="2"/>
        <scheme val="minor"/>
      </rPr>
      <t>Mobile no: +880-1749-084162</t>
    </r>
  </si>
  <si>
    <t xml:space="preserve">Improvement of  Dumurshia Hat-Chalmia  road  at ch: 1000m -2000m under Mohammadpur Upazila </t>
  </si>
  <si>
    <t>16.08.2021</t>
  </si>
  <si>
    <r>
      <t xml:space="preserve">Rasel Enter Prise, Policeline Para, Magura  </t>
    </r>
    <r>
      <rPr>
        <b/>
        <sz val="10"/>
        <rFont val="Calibri"/>
        <family val="2"/>
        <scheme val="minor"/>
      </rPr>
      <t>Mobile no: +880-01716-133176</t>
    </r>
  </si>
  <si>
    <t>Improvement of  Palasbaria Alemer more- Khalishakhali Hat via Bethurj   road at ch: 658m -1850m under Mohammadpur Upazila</t>
  </si>
  <si>
    <t>11.05.2021</t>
  </si>
  <si>
    <r>
      <t>M/S AZAD BUILDERS road, Magura                      .</t>
    </r>
    <r>
      <rPr>
        <b/>
        <sz val="10"/>
        <rFont val="Calibri"/>
        <family val="2"/>
        <scheme val="minor"/>
      </rPr>
      <t>Mobile no:   +880-1928-843608</t>
    </r>
  </si>
  <si>
    <t>azadbuilders.magura@gmail.com</t>
  </si>
  <si>
    <t xml:space="preserve">Improvement of  Palasbaria UP to Joshobon topur RHD via Gazir more bazar  road  at ch: 1950m -2583m under Mohammadpur </t>
  </si>
  <si>
    <r>
      <t xml:space="preserve">M/S. S.R TRADERS  31, Monotu bosu Road,Chakalpara, Jhenaidha  .                </t>
    </r>
    <r>
      <rPr>
        <b/>
        <sz val="10"/>
        <rFont val="Calibri"/>
        <family val="2"/>
        <scheme val="minor"/>
      </rPr>
      <t>Mobile no:   +880-1736-484169</t>
    </r>
  </si>
  <si>
    <t>rathindranathbosu@gmail.com</t>
  </si>
  <si>
    <t xml:space="preserve">Improvement of  Dhuljuri bazar-Nodir ghat via Soleman Master house (DPP name-Khajarba ganpara-Bhabdia puraton para)  road  at ch: 00m -436m under Mohammadpur </t>
  </si>
  <si>
    <r>
      <t xml:space="preserve">M/S R.S Enter Prise.               Tatipara, Magura </t>
    </r>
    <r>
      <rPr>
        <b/>
        <sz val="10"/>
        <rFont val="Calibri"/>
        <family val="2"/>
        <scheme val="minor"/>
      </rPr>
      <t>Mobile no: +880-1712-643556</t>
    </r>
  </si>
  <si>
    <t>msrsenterprise56@gmail.com</t>
  </si>
  <si>
    <t>Improvement of Sachilapur Hariz Molla house-Durgapur Akmal house road Ch.00-868m under Sreepur upazila, Dist. Magura.</t>
  </si>
  <si>
    <t>26.02.2020</t>
  </si>
  <si>
    <r>
      <t xml:space="preserve">Md. Reaj uddin Horinakundo, Jhenaidha.                   </t>
    </r>
    <r>
      <rPr>
        <b/>
        <sz val="10"/>
        <rFont val="Calibri"/>
        <family val="2"/>
        <scheme val="minor"/>
      </rPr>
      <t>Mobile no: +880-1706-677601</t>
    </r>
  </si>
  <si>
    <t>reajuddinjhenaidah@gmail.com</t>
  </si>
  <si>
    <t xml:space="preserve"> Improvement of  Majhail pucca rd.- Madartola (with link) road at ch: 00m -697m under Sreepur Upazila </t>
  </si>
  <si>
    <r>
      <t xml:space="preserve">M/S. S.R TRADERS Montuboshu Road,Chakalapara Jhenaidha                      </t>
    </r>
    <r>
      <rPr>
        <b/>
        <sz val="10"/>
        <rFont val="Calibri"/>
        <family val="2"/>
        <scheme val="minor"/>
      </rPr>
      <t xml:space="preserve">Mobile no: +880-1736-484169 </t>
    </r>
  </si>
  <si>
    <t xml:space="preserve">Improvement of  Baroipara pucca road – Baroipara primary school  road at ch: 00m -395m under Sreepur </t>
  </si>
  <si>
    <r>
      <t xml:space="preserve">Md. Zakir Hossain Babupara Horinakundu Jhenaidah.                    </t>
    </r>
    <r>
      <rPr>
        <b/>
        <sz val="10"/>
        <rFont val="Calibri"/>
        <family val="2"/>
        <scheme val="minor"/>
      </rPr>
      <t>Mobile no: +880-1718-246568</t>
    </r>
  </si>
  <si>
    <t>mdzakirhossenjnd@gmail.com</t>
  </si>
  <si>
    <t xml:space="preserve">Improvement of  Nakol UP office – WAPDHA Bazar  road  at ch: 2050m -3160m under Sreepur Upazila </t>
  </si>
  <si>
    <r>
      <t xml:space="preserve">Emdad Enterprise, Magura                                </t>
    </r>
    <r>
      <rPr>
        <b/>
        <sz val="10"/>
        <rFont val="Calibri"/>
        <family val="2"/>
        <scheme val="minor"/>
      </rPr>
      <t>Mobile no:</t>
    </r>
    <r>
      <rPr>
        <sz val="10"/>
        <rFont val="Calibri"/>
        <family val="2"/>
        <scheme val="minor"/>
      </rPr>
      <t xml:space="preserve"> </t>
    </r>
    <r>
      <rPr>
        <b/>
        <sz val="10"/>
        <rFont val="Calibri"/>
        <family val="2"/>
        <scheme val="minor"/>
      </rPr>
      <t>+880-1818-887374</t>
    </r>
  </si>
  <si>
    <t>emdad.magura1967@gmail.com</t>
  </si>
  <si>
    <t xml:space="preserve">  Improvement of  Hogoldanga – Rajapur hat  road at ch: 2100m -2874m under Sreepur Upazila </t>
  </si>
  <si>
    <t>16.058.2021</t>
  </si>
  <si>
    <r>
      <t>M/S Aroni Enter Prise, PTI Para, Magura .</t>
    </r>
    <r>
      <rPr>
        <b/>
        <sz val="10"/>
        <rFont val="Calibri"/>
        <family val="2"/>
        <scheme val="minor"/>
      </rPr>
      <t>Mobile no: +880-1712-008000</t>
    </r>
  </si>
  <si>
    <t>arinienterprisemagura@yahoo.com</t>
  </si>
  <si>
    <t xml:space="preserve">Improvement of  Kajoli – Hogladanga  road by BC at ch: 1500m -2300m under Sreepur Upazila </t>
  </si>
  <si>
    <r>
      <t xml:space="preserve">M/S Ahona Enterpris, Parnanduali, Magura. </t>
    </r>
    <r>
      <rPr>
        <b/>
        <sz val="10"/>
        <rFont val="Calibri"/>
        <family val="2"/>
        <scheme val="minor"/>
      </rPr>
      <t>Mobile no:</t>
    </r>
    <r>
      <rPr>
        <sz val="10"/>
        <rFont val="Calibri"/>
        <family val="2"/>
        <scheme val="minor"/>
      </rPr>
      <t xml:space="preserve"> </t>
    </r>
    <r>
      <rPr>
        <b/>
        <sz val="10"/>
        <rFont val="Calibri"/>
        <family val="2"/>
        <scheme val="minor"/>
      </rPr>
      <t>+880-1767-427281</t>
    </r>
  </si>
  <si>
    <t>msahonaenterprise.magura@gmail.com</t>
  </si>
  <si>
    <t>Improvement of Pajhakhola R&amp;H-Gobindapur Bazar via Dhalhara Paschimpara road by HBB Ch.0-990 &amp; 1325-2550m under Magura Sadar Upazila, Dist. Magura.</t>
  </si>
  <si>
    <t>12.08.2021</t>
  </si>
  <si>
    <r>
      <t xml:space="preserve">Md. Bellal Hossain, Harukandi, Faridpur.                         </t>
    </r>
    <r>
      <rPr>
        <b/>
        <sz val="10"/>
        <rFont val="Calibri"/>
        <family val="2"/>
        <scheme val="minor"/>
      </rPr>
      <t xml:space="preserve">Mobile no:+880-0631-64848 </t>
    </r>
  </si>
  <si>
    <t>mdbellalhossain870@gmail.com</t>
  </si>
  <si>
    <r>
      <t xml:space="preserve">Construction of 24.00m long RCC Girder Bridge on Kadamtala R&amp;H-Hat Gopalpur via Hazipur-Sreerampur road at Ch : 4200.00 m </t>
    </r>
    <r>
      <rPr>
        <b/>
        <sz val="10"/>
        <rFont val="Calibri"/>
        <family val="2"/>
        <scheme val="minor"/>
      </rPr>
      <t>under Sadar Upazila.</t>
    </r>
  </si>
  <si>
    <r>
      <t xml:space="preserve">M/S Islam Traders      1/D centeral Road, Ghope, , Jessore </t>
    </r>
    <r>
      <rPr>
        <b/>
        <sz val="10"/>
        <rFont val="Calibri"/>
        <family val="2"/>
        <scheme val="minor"/>
      </rPr>
      <t>Mobile no:</t>
    </r>
    <r>
      <rPr>
        <sz val="10"/>
        <rFont val="Calibri"/>
        <family val="2"/>
        <scheme val="minor"/>
      </rPr>
      <t xml:space="preserve"> </t>
    </r>
    <r>
      <rPr>
        <b/>
        <sz val="10"/>
        <rFont val="Calibri"/>
        <family val="2"/>
        <scheme val="minor"/>
      </rPr>
      <t>+880-1912-941144</t>
    </r>
  </si>
  <si>
    <r>
      <t xml:space="preserve">Construction of 28.00m long PSC girder bridge on Isakhada-Hazipur UP road over Nabaganga river road at ch: 200.00m </t>
    </r>
    <r>
      <rPr>
        <b/>
        <sz val="10"/>
        <rFont val="Calibri"/>
        <family val="2"/>
        <scheme val="minor"/>
      </rPr>
      <t>under Magura Sadar Upazila.</t>
    </r>
  </si>
  <si>
    <t>26.11.2020</t>
  </si>
  <si>
    <r>
      <t xml:space="preserve">M/S. ALFA INTERNATIONAL, Sreepur,Magura.             </t>
    </r>
    <r>
      <rPr>
        <b/>
        <sz val="10"/>
        <rFont val="Calibri"/>
        <family val="2"/>
        <scheme val="minor"/>
      </rPr>
      <t xml:space="preserve">Mobile no:+880-1715-568073 </t>
    </r>
  </si>
  <si>
    <t>alfainternational.sreepur@gmail.com</t>
  </si>
  <si>
    <r>
      <t xml:space="preserve">Periodic Maintenace of Chowlia UP Office (Malikgram)-Jogdol UP office (Jogdol Kalitola) road at ch. 400.00m-2097m </t>
    </r>
    <r>
      <rPr>
        <b/>
        <sz val="10"/>
        <rFont val="Calibri"/>
        <family val="2"/>
        <scheme val="minor"/>
      </rPr>
      <t>under Magura Sadar Upazila.</t>
    </r>
  </si>
  <si>
    <t>18.11.2019</t>
  </si>
  <si>
    <r>
      <t xml:space="preserve">M.R Trading Jhenaidha. </t>
    </r>
    <r>
      <rPr>
        <b/>
        <sz val="10"/>
        <rFont val="Calibri"/>
        <family val="2"/>
        <scheme val="minor"/>
      </rPr>
      <t xml:space="preserve">Mobile no:+880-1711-158776 </t>
    </r>
  </si>
  <si>
    <t>mrtradingjnd@gmail.com</t>
  </si>
  <si>
    <t>Periodic Maintenance of Vitashair R&amp;H- Dhalahara bazar via Nischitonpur road at ch: 2600-3880m and 9490-10260 under Sadar Upazila Dist: Magura. Road ID No. 255574020.</t>
  </si>
  <si>
    <t>03.06.2021</t>
  </si>
  <si>
    <r>
      <t xml:space="preserve">M/S. AZIM TRADERS VHUTIARGATI JHENAIDAH-7300 </t>
    </r>
    <r>
      <rPr>
        <b/>
        <sz val="10"/>
        <rFont val="Calibri"/>
        <family val="2"/>
        <scheme val="minor"/>
      </rPr>
      <t xml:space="preserve">Mobile no:  +880-1812-485793 </t>
    </r>
  </si>
  <si>
    <t xml:space="preserve">Periodic Maintenance of  Ghoranas - Kukila road  at ch: 00m-1640m under Sadar Upazila Dist: Magura. Road ID No. 255574015.    </t>
  </si>
  <si>
    <t>07.06.2020</t>
  </si>
  <si>
    <r>
      <t xml:space="preserve">NN Builders Ltd              166-167, Shahid Syed Nazrul Islam Sarani Suit no.G-402.403 block-G 4th.floor,Al-Razi Complex Purana paiton,Dhaka-1000   </t>
    </r>
    <r>
      <rPr>
        <b/>
        <sz val="10"/>
        <rFont val="Calibri"/>
        <family val="2"/>
        <scheme val="minor"/>
      </rPr>
      <t>(phone.No.  +880-2-9898557</t>
    </r>
  </si>
  <si>
    <t xml:space="preserve">a) Improvement of Dohail - Nohata Road from Ch 00m - 11200m under Mohammadpur Upazila Dist Magura. b) Improvement of Bethulia Bazar Kalukhandi More to Babukahli UP via Dumurshia Bazar Road from Ch 1900m - 4550m &amp; Ch 8830m - 11200m under Mohammadpur Upazila Dist Magura </t>
  </si>
  <si>
    <t>(RCIP)</t>
  </si>
  <si>
    <r>
      <t xml:space="preserve">Rafia Construction Ltd. Varammonkanda, Sreeongon, Faridpur  </t>
    </r>
    <r>
      <rPr>
        <b/>
        <sz val="10"/>
        <rFont val="Calibri"/>
        <family val="2"/>
        <scheme val="minor"/>
      </rPr>
      <t>(Mobile.No.   +880-1716-149922)</t>
    </r>
  </si>
  <si>
    <t xml:space="preserve">  rafiaconstructionltd@gmail.com</t>
  </si>
  <si>
    <t xml:space="preserve">a) Improvement of Baruilpalita GC-Bunagati GC via Naliarghat UZR at Ch 00m - 5500m under Sadar Upazila Dist Magura. b) Improvement of Bogia UP- Ramnagar Bazar via Pukuria Boroi bazar Rd. UNR at Ch 00m - 7441m under Sadar Upazila Dist Magura.c) Improvement of Hazrahati R&amp;H - Bunagati GC Road from Ch 00m - 5626m under Salikha Upazila Dist Magura. </t>
  </si>
  <si>
    <t>02.06.2021</t>
  </si>
  <si>
    <r>
      <t xml:space="preserve">Md. Mejanur Rahman Butiargati, Jhenaidha </t>
    </r>
    <r>
      <rPr>
        <b/>
        <sz val="10"/>
        <rFont val="Calibri"/>
        <family val="2"/>
        <scheme val="minor"/>
      </rPr>
      <t>(Mobile.No. +880-1720-687337</t>
    </r>
  </si>
  <si>
    <t xml:space="preserve">  mdmasumjnd@gmail.com</t>
  </si>
  <si>
    <t>a) Improvement of Singra-Shemakhali Road from Ch.00-11430m under Salikha Upazila, Dist.Magura.b) Improvement of Shemakhali GC-Hazrahati R&amp;H Road from Ch 00m - 7500m under Salikha Upazila. Dist Magura.</t>
  </si>
  <si>
    <t>16.03.2020</t>
  </si>
  <si>
    <t>29.03.2020</t>
  </si>
  <si>
    <r>
      <t xml:space="preserve">M/S Azad BuildersAsaduzzaman Road, Front of FTI School                                 </t>
    </r>
    <r>
      <rPr>
        <b/>
        <sz val="10"/>
        <rFont val="Calibri"/>
        <family val="2"/>
        <scheme val="minor"/>
      </rPr>
      <t>Mobile no: +880-1928-843608</t>
    </r>
  </si>
  <si>
    <t>a) Sattapur Bahumukhi High School Pond+15.20X 5.00 m for 01 Nos Ghatla Sattapur Bahumukhi High School Pond.            b) Durgapur Abation Shonglongo Pond</t>
  </si>
  <si>
    <t>25,12,933.350</t>
  </si>
  <si>
    <t>23.03.2020</t>
  </si>
  <si>
    <r>
      <t xml:space="preserve">M/S Sarma EnterPrise                 </t>
    </r>
    <r>
      <rPr>
        <b/>
        <sz val="10"/>
        <rFont val="Calibri"/>
        <family val="2"/>
        <scheme val="minor"/>
      </rPr>
      <t>Mobile no: +880-1714-772891</t>
    </r>
  </si>
  <si>
    <t xml:space="preserve">a) Mohammadpur Upazila Parishsad Pond+15.20X 5.00 m for 01 Nos Ghatla Mohammadpur Upazila Parishshad Pond.             b) Indropur Eidgha Pond+13.40X 4.00 m for 01 Nos Ghatla Indropur Eidgha Pond.c) Baniabahu Madrasha Pond (Baniabahu kawra Kaderia Alim Madrasha Ponk) +13.40X 4.00 m for 01 Nos Ghatla Baniabahu Madrasha Pond.d) Bangram Maddhomic Biddhaloy (Dangapara Banogram Maddhomic Biddhaloy) Pond+11.60X 5.00 m for 01 Nos Ghatla Bangram Maddhomic Biddhaloy (Dangapara Banogram Maddhomic Biddhaloy) Pond.               e) Gopinathpur M.A. Khalek Maddhomic Biddhaloy Pond+13.40X 4.00 m for 01 Nos Ghatla Gopinathpur M.A. Khalek Maddhomic Biddhaloy  f)  Shirgram Atimkhana Madrasha Pond+13.40X 4.00 m for 01 Nos Ghatla Shirgram Atimkhana Madrasha Pond </t>
  </si>
  <si>
    <r>
      <t xml:space="preserve">S.S Construction HSS Road,Kanchan Nagar,Jhenaidah 7300                    </t>
    </r>
    <r>
      <rPr>
        <b/>
        <sz val="10"/>
        <rFont val="Calibri"/>
        <family val="2"/>
        <scheme val="minor"/>
      </rPr>
      <t xml:space="preserve">Mobile no:+880-1715-850776 </t>
    </r>
  </si>
  <si>
    <t>ss.construction.jhn@gmail.com</t>
  </si>
  <si>
    <t xml:space="preserve">a) Boro Kolomdhari Madrasha Pond+15.20X 5.00 m for 01 Nos Ghatla Boro Kolomdhari Madrasha Pond b)Digha Maddhomic Biddhaloy Pond.(Digha Intaj Mollah Maddhomic Biddhaloy Pond)+13.40X 4.00m for 01 Nos Ghatla Digha Maddhomic Biddhaloy Pond.c)Ghullia  Madrasha Pond+15.20X 5.00m for 01 Nos Ghatla Ghullia Madrasha Pond.d)Nohata High School Pond+11.60X 5.00 m for 01 Nos Ghatla Nohata High School Pond.e)Bindonpur College Pond (Bindonpur Degree College Pond) +13.40X 5.00 m for 01 Nos Ghatla Bindonpur College Pond. </t>
  </si>
  <si>
    <t>08.04.2020</t>
  </si>
  <si>
    <r>
      <t xml:space="preserve">M/S Shahana Enterprise Parnanduali Magura                          </t>
    </r>
    <r>
      <rPr>
        <b/>
        <sz val="10"/>
        <rFont val="Calibri"/>
        <family val="2"/>
        <scheme val="minor"/>
      </rPr>
      <t xml:space="preserve">  Mobile no: +880-1860-216008</t>
    </r>
  </si>
  <si>
    <t>msshahana1980@gmail.com</t>
  </si>
  <si>
    <t>Goyerspur Union porishad Pond+13.40X5.00 m for 01 Nos Ghatla Goyespur Union porishad Pond.</t>
  </si>
  <si>
    <t>09.05.2021</t>
  </si>
  <si>
    <r>
      <t xml:space="preserve">Waliar Rahman, PTI Para, Magura                             </t>
    </r>
    <r>
      <rPr>
        <b/>
        <sz val="10"/>
        <rFont val="Calibri"/>
        <family val="2"/>
        <scheme val="minor"/>
      </rPr>
      <t>Mobile no: +880-01716-124156</t>
    </r>
  </si>
  <si>
    <t>waliarrahman56@gmail.com</t>
  </si>
  <si>
    <t>a)Gongarampur Union Parishad Pond + 11.60 X 5.00 m for 1 Nos Ghatla Gongarampur Union Parishad Pondb)Singra-Tilkhori High School Pond + 11.60 X 3.00 m for Singra-Tilkhori High School Pondc)Tallhori Union Parishad Pond + 11.60/ X 5.00 m for 1 Nos Ghatla  Tallhori Union Parishad Pond.d)Shalikha Upazila Parishad Pond + 15.20 X 5.00 m for 1 Nos Ghatla Shalikha Upazila Parishad Pond.e) Rayjadapur Addanga GPS Pond + 11.60 X 3.00 m for 1 Nos Ghatla Rayjadapur Addanga GPS Pond</t>
  </si>
  <si>
    <r>
      <t xml:space="preserve">Shaikh  Md. Harun or-Rashid    T.T. DC Para. Bhaina Magura                       </t>
    </r>
    <r>
      <rPr>
        <b/>
        <sz val="10"/>
        <rFont val="Calibri"/>
        <family val="2"/>
        <scheme val="minor"/>
      </rPr>
      <t>Mobile no: +880-01711-024284</t>
    </r>
  </si>
  <si>
    <t xml:space="preserve">a)Minor Maintenance of 210m long PC Girder Bridge on Binodpur-Nohata road via Rajapur GC Road  at Ch.00.00m  [ Road ID.No.255662004]b)Minor Maintenance of 9.75m Long RCC Box Culvert on Dohail-Nohata Road on  at Ch. 2594m                   [ Road ID.No.255662001]c)Minor Maintenance of 10.15m long RCC Box Culvert  on Magura-Bunagati road at Ch. 13400m       [ Road ID.No.255572002]d)Minor Maintenance of 6.20m long RCC Slab Culvert on Magura-Bunagati road at Ch. 11700m [ Road ID.No.255572002]e)Minor Maintenance of 210m Long PC Girder Bridge on  Jagdal R&amp;H Beroil Polita GC via Borosoil Ghat, Solai School, Batkebaria Bazar  at (Ch.17830m.)   [ Road ID.No.255572013]f)Major Maintenance of 10.00m long RCC Box Culvert  on Alamkhali-Singra Road at Ch.2877m [ Road ID.No.255852004]g)Major Maintenance of  10.00m  long RCC Box Culvert  on Magura-Bunagati Road at Ch.1645.00m [ Road   ID.No.255852003]                                                                                              </t>
  </si>
  <si>
    <t>(SubRB)</t>
  </si>
  <si>
    <t>07.11.2021</t>
  </si>
  <si>
    <r>
      <t xml:space="preserve">Jakir &amp; Brothers,Doarpar, Magura                              </t>
    </r>
    <r>
      <rPr>
        <b/>
        <sz val="10"/>
        <rFont val="Calibri"/>
        <family val="2"/>
        <scheme val="minor"/>
      </rPr>
      <t>Mobile no: +880-1711-232629</t>
    </r>
  </si>
  <si>
    <t>qazijakir.magura@gmail.com</t>
  </si>
  <si>
    <t>Maintenance of WMCA Building Semi Pucca Building under Magura Sadar Upazila, Dist. Magura</t>
  </si>
  <si>
    <r>
      <t xml:space="preserve">Krishna Padda Datta, Sher-E Bangla Road Jhenaidha.                       </t>
    </r>
    <r>
      <rPr>
        <b/>
        <sz val="10"/>
        <rFont val="Calibri"/>
        <family val="2"/>
        <scheme val="minor"/>
      </rPr>
      <t xml:space="preserve">Mobile no:+880-1711-396892 </t>
    </r>
  </si>
  <si>
    <t>krishnapadadattajnd@gmail.com</t>
  </si>
  <si>
    <t>Construction of Jogdal Union Land Office under Magura Sadar Upazila, Dist. Magura</t>
  </si>
  <si>
    <r>
      <t xml:space="preserve">M/S Rupon Enter Prise Gobindapur, Jhenaidha.                     </t>
    </r>
    <r>
      <rPr>
        <b/>
        <sz val="10"/>
        <rFont val="Calibri"/>
        <family val="2"/>
        <scheme val="minor"/>
      </rPr>
      <t>Mobile no:+880-1711-395040</t>
    </r>
    <r>
      <rPr>
        <sz val="10"/>
        <rFont val="Calibri"/>
        <family val="2"/>
        <scheme val="minor"/>
      </rPr>
      <t xml:space="preserve"> </t>
    </r>
  </si>
  <si>
    <t>boshiruddin1969@gmail.com</t>
  </si>
  <si>
    <t>Construction of Sultanse ( Babukhali) Union Land Office under Mohammadpur Upazila, Dist. Magura</t>
  </si>
  <si>
    <r>
      <t xml:space="preserve">M/S. JAMIR BISWAS ENTERPRISE, Dariapur, Magura      </t>
    </r>
    <r>
      <rPr>
        <b/>
        <sz val="10"/>
        <rFont val="Calibri"/>
        <family val="2"/>
        <scheme val="minor"/>
      </rPr>
      <t>Mobile no: +880-1716-511525</t>
    </r>
  </si>
  <si>
    <t>msjamirbiswasenterprise@gmail.com</t>
  </si>
  <si>
    <t>Construction of Ghoespur Union Land Office under Sreepur Upazila, Dist. Magura</t>
  </si>
  <si>
    <t>01.12.2020</t>
  </si>
  <si>
    <r>
      <t xml:space="preserve">Md. Alamgir Kabir Nuton Bazar, Magura        </t>
    </r>
    <r>
      <rPr>
        <b/>
        <sz val="10"/>
        <rFont val="Calibri"/>
        <family val="2"/>
        <scheme val="minor"/>
      </rPr>
      <t xml:space="preserve">Mobile no:+880-1823-401665 </t>
    </r>
  </si>
  <si>
    <t xml:space="preserve">  mdalamgir.magura@gmail.com</t>
  </si>
  <si>
    <t xml:space="preserve">A. Construction of Drain from Sreepur RHD Bottola to  Sreepur SK rasel  Mini Stadium via Kumar river under &amp; Sreepur Upazila Parishad at (ch. 00m- 750m) under Sreepur Upazila. B) Construction of Internal Drain at Sreepur Upazila Parishad at ch: 00-250m under Sreepur Upazila  Dist: Magura,   </t>
  </si>
  <si>
    <t>(UTMIDP)</t>
  </si>
  <si>
    <t>27.01.2020</t>
  </si>
  <si>
    <t xml:space="preserve">  KMR-PK (JV)                   Kukna, Magura                     Mobile no:   +880-1740646492 </t>
  </si>
  <si>
    <t>.
Construction of Two 2 Storied Rural Market Building With 04 Storied Foundation in Bhabonhati Bazar under Sadar Upazila Dist Magura.</t>
  </si>
  <si>
    <t xml:space="preserve">  
CRMIDP</t>
  </si>
  <si>
    <t>2,46,90,530.476</t>
  </si>
  <si>
    <t>18.12.2021</t>
  </si>
  <si>
    <r>
      <t xml:space="preserve">M/S Kazi Mahabubur Rahman ,Kobi Sukanto Sarok Adarsho Para,Jhenaidah </t>
    </r>
    <r>
      <rPr>
        <b/>
        <sz val="10"/>
        <rFont val="Calibri"/>
        <family val="2"/>
        <scheme val="minor"/>
      </rPr>
      <t>Mobile no:+880-1711-154577</t>
    </r>
  </si>
  <si>
    <r>
      <t xml:space="preserve">M/S. P. K. Traders                  Kukna, Magura .            </t>
    </r>
    <r>
      <rPr>
        <b/>
        <sz val="10"/>
        <rFont val="Calibri"/>
        <family val="2"/>
        <scheme val="minor"/>
      </rPr>
      <t>Mobile no:  +880-1819-721946</t>
    </r>
  </si>
  <si>
    <t xml:space="preserve">    pkghoshegp@gmail.com</t>
  </si>
  <si>
    <r>
      <t xml:space="preserve">  M/S. JAKAULLAH &amp; BROTHERS, Jibon Nagor, Chuadanga.         </t>
    </r>
    <r>
      <rPr>
        <b/>
        <sz val="10"/>
        <rFont val="Calibri"/>
        <family val="2"/>
        <scheme val="minor"/>
      </rPr>
      <t>Mobile no: +880-01712-868380</t>
    </r>
  </si>
  <si>
    <t>Construction of Two (2) Storied Rural Market Building (With 04 Storied Foundation) in Nakol Bazar, under Sreepur Upazila, Dist Magura.</t>
  </si>
  <si>
    <t>1,99.27,263.42</t>
  </si>
  <si>
    <t>16.07.2019</t>
  </si>
  <si>
    <t>Meherpur</t>
  </si>
  <si>
    <r>
      <t xml:space="preserve">  </t>
    </r>
    <r>
      <rPr>
        <sz val="10"/>
        <rFont val="Calibri"/>
        <family val="2"/>
        <scheme val="minor"/>
      </rPr>
      <t>M/S ISLAM BROTHERS LTD      Treasure Island,42-43,Shiddeshwari Circular Road(4th Floor), Dhaka-1217.             Mobile no-  +880-02-01712001116</t>
    </r>
  </si>
  <si>
    <t xml:space="preserve">A. Improvement of Puraton Darbeshpur-Vagirathpur GC Road by BC at Ch. 00-2105m under Sadar Upazila District Meherpur. Road ID 257874060 Salvage Cost. Tk. 105740.00.         B. Improvement of Amjhupi uttarpara graveyard- Juginda Sadar part. Road by BC at Ch. 00-2200m under Sadar Upazila District Meherpur. Road ID 257874066 Salvage Cost. Tk. 919935.00                                                              C. Improvement of Teroghoria Ashrayan-Shibpur-Chandpur Road by BC at Ch. 00-2920m under Sadar Upazila District Meherpur. Road ID 257874067 Salvage Cost. Tk. 2759805.00        MW-06                                                                              </t>
  </si>
  <si>
    <t>17/7/2019</t>
  </si>
  <si>
    <t>Md. Abdus Salam                        Bhumi Office para,Sadar,Meherpur.             Mobile no-01718-860099</t>
  </si>
  <si>
    <t>masalam.meherpur1959@gmail.com</t>
  </si>
  <si>
    <t>Improvement of Anandabash G C.-vadghat Boder via graveyard Road by BC at Ch. 700-1900m under Mujibnagar Upazila District Meherpur. Road ID 257885014 . MW-10</t>
  </si>
  <si>
    <t>30/5/2019</t>
  </si>
  <si>
    <t>Improvement of Kathuli UP-Kazipur Bazar Road at Ch. 9963-11138m Ch. 11238-13686m &amp; Ch. 16066-19768m under Gangni Upazila District Meherpur. Road Salvage Cost. 3169544.00.         MW-12</t>
  </si>
  <si>
    <t>29/8/2019</t>
  </si>
  <si>
    <t>M/S Saiful Hasan Joarder         Baro Bazar, Chuadanga.          Mobile no-01711-280346</t>
  </si>
  <si>
    <t>Improvement of Pirtola hat-Natnapara Ghat Road at Ch. 00-345m 1803-2153m 2156-2653m &amp; 2656-3774m under Gangni Upazila District Meherpur. Road ID 257474044 Salvage Cost. Tk. 509959.00.  MW-13</t>
  </si>
  <si>
    <t>16/2/2021</t>
  </si>
  <si>
    <t>A. Improvement of Ramkrishnapur Kabuls House-Tetulbaria Road by BC at Ch. 00-1500m Road Salvage Cost. Tk. 3570407.00 ID:257475082.  B. Improvement of Nobinpur Regulator- Dholar Bridge Tentulbari Road by BC at Ch. 550-2260m under Gangni Upazila District Meherpur Road ID 257475174. MW-18</t>
  </si>
  <si>
    <t>A. Improvement of Dhapa pakurtala-Pangasia Gabtola Road by BC at Ch. 700-2194m Road ID 257475199 Salvage Cost. Tk. 424003.00.                B. Improvement of Nittanandanpur MoreUNR-KhorampurSawtia River Road by BC at Ch. 1100-2415m under Gangni Upazila District Meherpur. Road ID 257475200 Salvage Cost. Tk. 67980.00. MW-20</t>
  </si>
  <si>
    <t>31/7/2019</t>
  </si>
  <si>
    <t>HR-Proma(JV),Ghosh Para,Meherpur. Mobile no.-01782-542539</t>
  </si>
  <si>
    <t>hafizurpromajv@gmail.com</t>
  </si>
  <si>
    <t>Improvement of Dindatta BridgeRHD-Aamjhupi Uttarpara via Hizuli bazar Road by BC at Ch. 2031-5100m &amp; Construction of 5 nos U-Type Drain 625mmx600mm at Ch. 2991m 4169m 4500m 4709m &amp; 4831m on same road under Sadar Upazila District Meherpur Road ID 257874068 - (MW-21)</t>
  </si>
  <si>
    <t xml:space="preserve">  Md. Hafizur Rahman                              Goshpara, Word No: 01, Meherpur Pourashava Meherpur.Mobile no-+880-1782-542539</t>
  </si>
  <si>
    <t xml:space="preserve">  hafizurrahman.meherpur77@gmail.com</t>
  </si>
  <si>
    <t xml:space="preserve">  M/S Proma Traders                                 Dukhi Mahamud Sarak Arappure Jhenaidah.Mobile no-  +880-1725-878175</t>
  </si>
  <si>
    <t xml:space="preserve">  promatraders@gmail.com</t>
  </si>
  <si>
    <t>M/S M. R Traders                      Md. Mizamur Rahman Hotel Bazar Meherpur Pourashava, Meherpur Sadar, Meherpur. Mobile no-+880-791-63348</t>
  </si>
  <si>
    <t>mrtraders.meherpur@gmail.com</t>
  </si>
  <si>
    <t>Improvement of Juginda Club More-Amjhupi Uttarpara Grave-Yard road by BC at Ch000-1490m &amp; Construction of 1 Nos U-Type Drain 625mm x 600mm at Ch.955m on same road  Salvage Cost 167617.00 Under Gangni Upazila. ID:257475240.  MW-22</t>
  </si>
  <si>
    <t>30/7/2019</t>
  </si>
  <si>
    <t>Md.Mofijul Islam              Juginda,Gangni,Meherpur. Mobile no-01715-017606</t>
  </si>
  <si>
    <t>mofijulislam.gangni@gmail.com</t>
  </si>
  <si>
    <t>Improvement of Anandobas Chachi Club-Border road by BC at Ch..000-1500m &amp; Construction 0f 3 Nos U-Type Drain 625mm x 600mm at Ch. 7m 650m &amp; 1360m on the same road. Road ID No.257885032 Under Mujibnagar Upazila- -MW-23</t>
  </si>
  <si>
    <t>HR-Proma(JV),Ghosh Para,Meherpur Pauroshava. Mobile no.-01782-542539</t>
  </si>
  <si>
    <t>A Improvement of Gopalpur Boglar Khal-Kathalpota Farry Ghat Road by BC at Ch. 00-2000m &amp; Construction of 4 Nos U-Type Drain 625mmx600mm at Ch. 300m 660m 1048m &amp; 1110m on Same Road under Mujibnagar Upazila District Meherpur. Road ID 257884003.  B Improvement of Monakhali-Roypur hat Road by BC at Ch. 1504-2069m under Mujibnagar Upazila District Meherpur. Road ID 257884004.--MW-24</t>
  </si>
  <si>
    <t>M/S. Jony Enterprise,           Jhawbaria,Meherpur.              Mobile no- 01721-705586</t>
  </si>
  <si>
    <t>jonyenterprise.meherpur@gmail.com</t>
  </si>
  <si>
    <t>A Improvement of Monakhali village Bottla more - Biswanathpur Chou RastaUNR Road by BC at Ch. 3822-4442 m &amp; Construction of 1 No U-Type Drain 625mmx600mm at Ch. 3984m on Same Road under Mujibnagar Upazila District Meherpur. Road ID 257884030. B Improvement of Babu pur UZR - Babupur Football Field Ghat Road by BC at Ch. 00-1600m &amp; Construction of 3 Nos U-Type Drain 625mmx600mm at Ch. 30m 335m &amp; 805m on Same Road under Mujibnagar Upazila District Meherpur. Road ID 257885022.  -MW-25</t>
  </si>
  <si>
    <t>A Improvement of Purandarpur RHD6Km Post-Mohazelpara jame MosqueUZR Road by BC at Ch. 00-260m &amp; Construction of 1 No U-Type Drain 625mmx600mm at Ch. 250m on Same Road under Mujibnagar Upazila District Meherpur. ID:257884007.  B Improvement of Bishwashnathpur-Tangramari Road by BC at Ch. 00-765m &amp; Construction of 2 Nos U-Type Drain 625mmx600mm at Ch. 115m &amp; 545m on Same Road under Mujibnagar Upazila District Meherpur.ID:257885007.  C Improvement of Anandabash UZR.-Border via community school Road at Ch. 580-983m by BC at Ch. 580-983m &amp; Construction of 1 No U-Type Drain 625mmx600mm at Ch. 635m on Same Road under Mujibnagar Upazila District Meherpur. ID:257885013. D Improvement of Gourinagar-Nagabeel Road by HBB at Ch. 2036-2496m at Ch. 2036-2496m &amp; Construction of 1 No U-Type Drain 625mmx600mm at Ch. 2151m on Same Road under Mujibnagar Upazila District Meherpur. ID:257884005. -MW-26</t>
  </si>
  <si>
    <t>A Improvement of Gopalpur BC Rd. to Shatratalamath Road by BC at Ch. 200-2000m &amp; Construction of 4 Nos U-Type Drain 625mmx600mm at Ch. 220m 250m 945m &amp; 1209m on Same Road under Mujibnagar Upazila District Meherpur. ID:257885077.-       MW-27</t>
  </si>
  <si>
    <t>M/S.Khan Enterprise,Hotel Bazar, Meherpur.       Mobile no-01721-585109</t>
  </si>
  <si>
    <t>aslamkhan.meherpur@gmail.com</t>
  </si>
  <si>
    <t>A. Improvement of Baribaka-Nabinnagar Road by BC at Ch. 513-2034m B. Construction of 2 Nos U-Type Drain 625mmx600mm at Ch. 669m &amp; 1250m Baribaka-Nabinnagar Road under Meherpur Sadar Meherpur ID No. 257874004.  -MW-28</t>
  </si>
  <si>
    <t>HR-BC (JV),         Ghoshpara,Sadar, Meherpur.       Mobile no-01782-542539</t>
  </si>
  <si>
    <t>hafizurbconjv@gmail.com</t>
  </si>
  <si>
    <t>A. Improvement of Gaharpur-Perojpur Road by BC at Ch. 00-2900m B. Construction of 6 Nos U-Type Drain 625mmx600mm at Ch. 321m 351m700m 1270m 1625m &amp; 2000m Gaharpur-Perojpur Road under Meherpur Sadar Meherpur ID No. 257874028.-MW-29</t>
  </si>
  <si>
    <t>28/4/2021</t>
  </si>
  <si>
    <t>hafizurrahman.meherpur77@gmail.com</t>
  </si>
  <si>
    <t xml:space="preserve">  M/S. Biswas Construction                       Main Road Bosepara, Meherpur Sadar, Meherpur.  Mobile no-+880-01712-825849</t>
  </si>
  <si>
    <t>biswasconstruction2@gmail.com</t>
  </si>
  <si>
    <t xml:space="preserve"> A. Improvement of Buripota hat-Poratola mat Road by BC at Ch. 500-3050m B. Construction of 2 Nos U-Type Drain 625mmx600mm at Ch. 2650m &amp; 2850m Burpota hat-Poratola mat Road under Meherpur Sadar Meherpur ID No. 257874035.-MW-30</t>
  </si>
  <si>
    <t>27/9/2020</t>
  </si>
  <si>
    <t>M/S Shahana Construction,     Cinema Hall Para, Chuadanga,       Mobile no-0761-62579</t>
  </si>
  <si>
    <t>shahanaconst@yahoo.com</t>
  </si>
  <si>
    <t>A. Improvement of Bandar RHD -Bhabanandapur Hat Road by BC at Ch. 4430-5430m B. Construction of 5 Nos U-Type Drain 625mmx600mm at Ch. 4490m 4520m 4629m 4734m &amp; 5127m Bandar RHD -Bhabanandapur Hat Road under Meherpur Sadar Meherpur ID No. 257874001.  C. Improvement of Haspukurpara-Gondhorajpara Road by BC at Ch. 00-1425m D. Construction of 2 Nos U-Type Drain 625mmx600mm at Ch. 580m &amp; 915m Haspukurpara-Gondhorajpara Road under Meherpur Sadar Meherpur ID No. 257875026.    MW-31</t>
  </si>
  <si>
    <t>14/8/2021</t>
  </si>
  <si>
    <t>A. Improvement of Salika Paschimpara-Baliaghat Road by BC at Ch. 1167-2487m B. Construction of 2 Nos U-Type Drain 625mmx600mm at Ch. 1446m &amp; 2121m Salika Paschimpara-Baliaghat Road under Meherpur Sadar Meherpur ID No. 257875050.-MW-32</t>
  </si>
  <si>
    <t>A. Improvement of Billkola CARE Bridge- Amdha East para Ashrafpur Road by BC at Ch. 750-1810m B. Construction of 4 Nos U-Type Drain 625mmx600mm at Ch. 770m 1360m 1585m &amp; 1690m Billkola CARE Bridge- Amdha East para Ashrafpur Road under Meherpur Sadar Meherpur ID No. 257875135.  C. Improvement of Chandpur RHD-Simultala Hat Road by BC at Ch. 3794-4600m D. Construction of 2 Nos U-Type Drain 625mmx600mm at Ch. 3937m &amp; 4152m on Chandpur RHD-Simultala Hat Road under Meherpur Sadar Meherpur ID No. 257874037.-MW-33</t>
  </si>
  <si>
    <t>A. Improvement of Kalaydanga-Mosuri vaja RHD Road by BC at Ch. 00-2452m B. Construction of 7 Nos U-Type Drain 625mmx600mm at Ch. 152m 350m 409m 560m 980m 2100m &amp; 2180m on Kalaydanga-Mosuri vaja RHD Road under Meherpur Sadar Meherpur ID No. 257874039.  MW-34</t>
  </si>
  <si>
    <t>A. Improvement of Kalaidanga Chowdhury Bari-Sheser Math Road by BC at Ch. 00-1520m B. Construction of 4 Nos U-Type Drain 625mmx600mm at Ch. 106m 709m 1263m &amp; 1380m on Kalaidanga Chowdhury Bari-Sheser Math Road under Meherpur Sadar Meherpur ID No. 257875005. MW-35</t>
  </si>
  <si>
    <t>M/S.Khan Enterprise,Hotel Bazar,Sadar, Meherpur.           Mobile no-01721-585109</t>
  </si>
  <si>
    <t>A. Improvement of Patkelpota R&amp;H BADC Agro Service Center Kolidanga Mat Road by BC at Ch. 00-1780m B. Construction of 4 Nos U-Type Drain 625mmx600mm at Ch. 147m 722m 1014m &amp; 1263m on Patkelpota R&amp;H BADC Agro Service Center Kolidanga Mat Road under Meherpur Sadar Meherpur ID No. 257875117.   MW-36</t>
  </si>
  <si>
    <t>Jahirul Limited                          Managing Director of Jahirul Limited Mollikpara, Meherpur.     Mobile no-0791-62955</t>
  </si>
  <si>
    <t>A. Improvement of Sonapur Charalda Mosque-Vadagari Bill Road by BC at Ch. 00-1930m B. Construction of 6 Nos U-Type Drain 625mmx600mm at Ch. 677m 850m 1015m 1250m 1466m &amp; 1625m Sonapur Charalda Mosque-Vadagari Bill Road under Meherpur Sadar Meherpur ID No. 257875134. MW-37</t>
  </si>
  <si>
    <t>NISHIT-JONY JV                            Mollikpara, Meherpur,  Mobile no-01711-930628</t>
  </si>
  <si>
    <t>nishitjonyjv@gmail.com</t>
  </si>
  <si>
    <t>A. Improvement of Khoksha-Garadob Road by BC at Ch. 00-2300m B. Construction of 3 Nos U-Type Drain 625mmx600mm at Ch. 500m 750m &amp; 1800m on Khoksha-Garadob Road under Meherpur Sadar Meherpur ID No. 257874012.    MW-38</t>
  </si>
  <si>
    <t xml:space="preserve">  Nishit Bosu                                               Nishit Bosu Kanchan nagar Jhenaidah .Mobile no-  +880-1711-930628   </t>
  </si>
  <si>
    <t xml:space="preserve">  nishitbosu@gmail.com</t>
  </si>
  <si>
    <t xml:space="preserve">  M/S. Jony Enterprise                            Jhawbaria, Ujalpur, Upazila: Meherpur Sadar, District: Meherpur. Mobile no-  +880-01721-705586</t>
  </si>
  <si>
    <t xml:space="preserve">  jonyenterprise.meherpur@gmail.com</t>
  </si>
  <si>
    <t>M/S Emi Motors JV,  Dalut Diar Sardar Para,Chuadanga Sadar,Chuadanga. Mobile no-01711-136996</t>
  </si>
  <si>
    <t xml:space="preserve">  msememotorsjv@yahoo.com</t>
  </si>
  <si>
    <t>A. Improvement of Khoksha - Azan Road by BC at Ch. 00-1810m B. Construction of 3 Nos U-Type Drain 625mmx600mm at Ch. 900m 1700m &amp; 1800m on Khoksha - Azan Road under Meherpur Sadar Meherpur ID No. 257875092. MW-39</t>
  </si>
  <si>
    <t>26/5/2021</t>
  </si>
  <si>
    <t xml:space="preserve">  M/S Emi Motors                                  Village: Daulat Diar Sardar Para,,Upazila: Chuadanga Sadar Dist: Chuadanga. Mobile no-+880-17111-36996</t>
  </si>
  <si>
    <t xml:space="preserve">  msememotors.chua@gmail.com</t>
  </si>
  <si>
    <t xml:space="preserve">  Shaikat Enterprise                     Village + Post Office : Alampur, P.S. + District : Kushtia. Mobile no-01735-707018</t>
  </si>
  <si>
    <t xml:space="preserve">  M/S Shahana Construction &amp; Md.Mahafidul Haque JV       Baro Bazar,Meherpur,   Mobile no-01818-243752</t>
  </si>
  <si>
    <t>shahanaconst.mahafiduljv@gmail.com</t>
  </si>
  <si>
    <t>A. Improvement of Beltola para Mosque Alampur Road by BC at Ch. 1100-1930m B. Construction of 2 Nos U-Type Drain 625mmx600mm at Ch. 1325m &amp; 1550m on Beltola para Mosque Alampur Road under Meherpur Sadar Meherpur ID No. 257875113.   C. Improvement of Kanthalpota-Shishirmath Road by BC at Ch. 500-1750m D. Construction of 3 Nos U-Type Drain 625mmx600mm at Ch. 900m 1200m &amp; 1400m on Kanthalpota-Shishirmath Road under Meherpur Sadar Meherpur ID No. 257875121.-MW-40</t>
  </si>
  <si>
    <t>14/9/2021</t>
  </si>
  <si>
    <t xml:space="preserve">  shahanaconst@yahoo.com</t>
  </si>
  <si>
    <t xml:space="preserve">  Md.Mahafidul Haque                              Baro Bazar,Meherpur.mobile no-+880-01818-243752</t>
  </si>
  <si>
    <t xml:space="preserve">  mahafidul@gmail.com</t>
  </si>
  <si>
    <t>A. Improvement of Boliarpur Jr. high School-H/O Mosdar Master. Via H/O Mokter-Graveyard-Boliarpur RNGP School Road by BC at Ch. 00-300m &amp; Ch. 780-2920m B. Construction of 4 Nos U-Type Drain 625mmx600mm at Ch. 147m 722m 1014m &amp; 1263m on Boliarpur Jr. high School-H/O Mosdar Master. Via H/O Mokter-Graveyard-Boliarpur RNGP School Road under Meherpur Sadar Meherpur ID No. 257875070. MW-41</t>
  </si>
  <si>
    <t>A. Improvement of Borshibaria old para BC Road-Jhenuk take Math Road by BC at Ch. 00-1600m B. Construction of 4 Nos U-Type Drain 625mmx600mm at Ch. 870m 1000m 1135m &amp; 1500m on Borshibaria old para BC Road-Jhenuk take Math Road under Meherpur Sadar Meherpur ID No. 257875140. MW-42</t>
  </si>
  <si>
    <t xml:space="preserve">  shaikatenterprise77@gmail.com</t>
  </si>
  <si>
    <t>Md. Hafizur Rahman             Goshpara, Word No: 01, Meherpur Pourashava Meherpur. Mobile no-01782-542539</t>
  </si>
  <si>
    <t>A. Improvement of Shahebpur Pry. School-Care Bridge road Via Dunir Beel Road by BC at Ch. 00-1565m B. Construction of 3 Nos U-Type Drain 625mmx600mm at Ch. 420m 650m &amp; 820m on Shahebpur Pry. School-Care Bridge road Via Dunir Beel Road under Meherpur Sadar Meherpur ID No. 257875059.  MW-43</t>
  </si>
  <si>
    <t>15/5/2021</t>
  </si>
  <si>
    <t>A. Improvement of Jadukhali-Velukhali via Pirojpur Madrasha-Mondir Road by BC at Ch. 00-3000m B. Construction of 8 Nos U-Type Drain 625mmx600mm at Ch. 448m 1244m 1332m 1465m 1976m 2035m 2242m &amp; 2520m on Jadukhali-Velukhali via Pirojpur Madrasha-Mondir Road under Meherpur Sadar Meherpur ID No. 257875060.  MW-44</t>
  </si>
  <si>
    <t>HR-Proma(JV),                  Ghosh Para,Meherpur Pauroshava. Mobile no.-01782-542539</t>
  </si>
  <si>
    <t>A. Improvement of Khola-Ragunathpur Road by BC at Ch. 00-2800m B. Construction of 3 Nos U-Type Drain 625mmx600mm at Ch. 975m 2065m &amp; 2520m on Khola-Ragunathpur Road under Meherpur Sadar Meherpur ID No. 257874008.   MW-45</t>
  </si>
  <si>
    <t>22/4/2021</t>
  </si>
  <si>
    <t>Md.Mahafidul Haque                Baro Bazar,Meherpur Sadar, Meherpur.        Mobile no-01818-243752</t>
  </si>
  <si>
    <t>mahafidul@gmail.com</t>
  </si>
  <si>
    <t>257475120-Periodic Maintenance of Boat R &amp; H-Boat Graveyard Via Kodalkathi BC Road Ch. 000m -458m under Gangni Upazila District Meherpur. M-11</t>
  </si>
  <si>
    <t xml:space="preserve">  Md.Azibor Rahman                NOWLAMARI, RAMDIA BAZAR, ALAMDANGA,CHUADANGA.      Mobile no-01715-306080</t>
  </si>
  <si>
    <t>mdaziborrahman@gmail.com</t>
  </si>
  <si>
    <t>257883003-Periodic Maintenance of Mohazonpur UP-Mohazonpur GC Road Ch.3710-4259m under Mujibnagar Upazila District Meherpur. M-12</t>
  </si>
  <si>
    <t>M/S KOHINOOR and KOFIL ENTERPRISE JV                             Dadpur Lodge, Kawnia 1st Lane, Barishal Sadar, Barishal.        Mobile no-01713-576277</t>
  </si>
  <si>
    <t>kekejv2019@gmail.com</t>
  </si>
  <si>
    <t>Construction of 75.00m long PSC Girder Bridge on Bamundi RHD-Pragpur GC via Modhugari Ghat Road Over Mathabhanga river road at Ch. 10100.00m under Gangni Upazila District Meherpur. Road ID 257472006. B-01</t>
  </si>
  <si>
    <t>22/12/2021</t>
  </si>
  <si>
    <t>M/S Kofil Enterprise                                Holding No 74/2, Shop No:07, Dogormora, CRP Road, Savar, Dhaka.Mobile no-  +880-01713-576277</t>
  </si>
  <si>
    <t xml:space="preserve">  mskofilenterprise.bd@gmail.com</t>
  </si>
  <si>
    <t xml:space="preserve">  M/S. Kohinoor Enterprise                     Dadpur Lodge, Kawnia 1st Lane, Barishal Sadar, Barishal.Mobile no-  +880-431-2174525</t>
  </si>
  <si>
    <t>Jahirul Limited                          Managing Director of Jahirul Limited Mollikpara, Meherpur.     Mobile no-01714065888</t>
  </si>
  <si>
    <t xml:space="preserve">  jahirullimited@gmail.com</t>
  </si>
  <si>
    <t xml:space="preserve">  Md. Mozammel Haque.           Chandbil, Amjhup,Sadar,meherpur.        Mobile no-  +880-791-62528</t>
  </si>
  <si>
    <t>mdmozammel.chandbil@gmail.com</t>
  </si>
  <si>
    <t>Construction of Saharbati Bhumi Office Building under Gangni Upazila District: Meherpur.  W-03</t>
  </si>
  <si>
    <t>29/1/2020</t>
  </si>
  <si>
    <t>M/S. JAKAULLAH &amp; BROTHERS                            Jibon Nagor, Chuadanga           Mobile no-01712-868380</t>
  </si>
  <si>
    <t>Construction of Two 2 Storied Rural Market Building With 04 Storied Foundation in Kedargonj Hat Under Mujibnagar Upazila, District- Meherpur.  R/W-173</t>
  </si>
  <si>
    <t>16/9/2019</t>
  </si>
  <si>
    <t>22/3/2021</t>
  </si>
  <si>
    <t>Construction of Two 2 Storied Rural Market Building With 04 Storied Foundation in Vatpara Hat Under Gangni Upazila, District- Meherpur. R/W-174</t>
  </si>
  <si>
    <t>Mohammed Eunus &amp; Brothers (Pvt.) Ltd.                    A.S Tower (8th Floor), Road-01, Plot-553, Hill View R/A P.S: Panchlaish, Chittagong    Mobile no-+880-31-651637</t>
  </si>
  <si>
    <t>Construction of 81.0m Long PSC Girder Bridge Over Voirob River On Komarpur-Tangramari Road at Ch. 1914m Road ID 257884001 Upazila Mujibnagar District Meherpur.   CBU-100</t>
  </si>
  <si>
    <t>17/8/2021</t>
  </si>
  <si>
    <t xml:space="preserve">  M/S. Sunrise Construction    Mohammadpur, Gangni, Meherpur.      Mobile no-01716-068024</t>
  </si>
  <si>
    <t>sohelmotmura2018@gmail.com</t>
  </si>
  <si>
    <t>Improvement of Terail Zardderpara Eidgah under Bamundi Union. Latitude 23.867865 Longitude 88.795651.   DW-55</t>
  </si>
  <si>
    <t xml:space="preserve">1) Minor maintenance of 31.80m long RCC Box Culvert on Meherpur-Mohajonpur GC Road at Chainage: 6720m [257872001]                                2) Minor maintenance of 31.50m long RCC Box Culvert on Gangni (RHD) Hatboalia GC Road at Chainage: 4350m [257472002]                               3) Minor maintenance of 13.50m long RCC Box Culvert on Gangni (RHD) Hatboalia GC Road at Chainage: 1050m [257472002] . W-39                </t>
  </si>
  <si>
    <t>Maintenance work of 2V Regulator,Kakrajol Khal Sub-Project.  DW-167</t>
  </si>
  <si>
    <t xml:space="preserve">  Md. Ayaze Uddin                       Goabaria, Amla Sadarpur, Mirpur, Kushtia,Mobile no-01740-844425</t>
  </si>
  <si>
    <t xml:space="preserve">  ayazeamla@gmail.com</t>
  </si>
  <si>
    <t xml:space="preserve">1. a Re-excavation of Ashrafpur Jame Mosjid Pond b Construction of 01 No. Ghatla 11.60x3.00m for Ashrafpur Jame Mosjid Pond.2. a Re-excavation of Ashrafpur Solitola Chaltola Jame Mosjid Pond b Construction of 01 No. Ghatla 13.40x4.00m for Ashrafpur Solitola Chaltola Jame Mosjid Pond.  (1.01)             </t>
  </si>
  <si>
    <t>Anchel Bhattacharjee            Hotel Bazar,Meherpur,       Mobile no-  +880-0791-62803</t>
  </si>
  <si>
    <t xml:space="preserve">  anchel.bhattacharjee1@gmail.com</t>
  </si>
  <si>
    <t>Repair Work of Internal Electricity Line &amp; PFI Unit and Supplying Fitting &amp; Fixing of Grill over Boundary Wall of Meherpur PTI.   W11.031</t>
  </si>
  <si>
    <t>PEDP4</t>
  </si>
  <si>
    <t xml:space="preserve">  M/S Tulon Construction          Dhaka Jhalupara, Jogati, Kushtia.Mobile no-01734-019466</t>
  </si>
  <si>
    <t>19/10/2020</t>
  </si>
  <si>
    <t>Periodic Maintenance of Bamundi RHD-Pragpur GC via Modhugari Ghat Gangni Portion Road from Ch. 1900m-3400m under Gangni Upazila District Meherpur. Road ID 257472006.GOBM/W-03</t>
  </si>
  <si>
    <t xml:space="preserve">  M/S Rumana Construction       Khan Bahadur Sumsujuha Road, Pourabanani Hall Market 2nd Floor, Kushtia      Mobile no-01759-889007</t>
  </si>
  <si>
    <t>rumanaconstruction.kst@gmail.com</t>
  </si>
  <si>
    <t>Periodic Maintenance of Kutubpur UP-Shaharbati via Shampur HatSadar portion Road from Ch. 8350m-9050m under Sadar Upazila District Meherpur. Road ID 257873009. GOBM/W-07</t>
  </si>
  <si>
    <t xml:space="preserve">  R.F.M. Construction                  Puratan Mollikpara Para,  Chuadanga.Mobile no-  +880-0761-62777</t>
  </si>
  <si>
    <t xml:space="preserve">  rfmconstruction797@gmail.com</t>
  </si>
  <si>
    <t>Periodic Maintenance of Bhobanipur Hat-Kazipur UP Road from Ch. 00m-540m under Gangni Upazila District Meherpur. Road ID 257473016.GOBM/W-11</t>
  </si>
  <si>
    <t>Emergency Maintenance of Amjhupi UP-Kola hat Road Road from Ch. 1450m-1550m under Sadar Upazila District Meherpur. Road ID 257873005.  GOBM/W-13</t>
  </si>
  <si>
    <t xml:space="preserve">  Md. Monirul Islam                  Kasharipara, Hotel Bazar Meherpur Pourashava, Meherpur Sadar, Meherpur.   Mobile no-  +880-791-63348</t>
  </si>
  <si>
    <t xml:space="preserve">  monirulislam.meherpur@gmail.com</t>
  </si>
  <si>
    <t>Emergency Maintenance of Patkelpota-Borshibaria Road from Ch. 1660m-2390m under Sadar Upazila District Meherpur. Road ID 257874038.  GOBM/W-14</t>
  </si>
  <si>
    <t xml:space="preserve">  Md. Ammam Hossain.            Jatarpur, Mujibnagar, Meherpur. Mobile no-  +880-0791-63348</t>
  </si>
  <si>
    <t>mdammamhossain.meherpur@gmail.com</t>
  </si>
  <si>
    <t>Periodic Maintenance of Meherpur-Shoilmari GC Road from Ch. 6770m-8600m under Sadar Upazila District Meherpur. Road ID 257872004.    GOBM/W-17</t>
  </si>
  <si>
    <t xml:space="preserve">  Biswas Agro Farm                     Dhaka Jhalupara, Jagoti, Kushtia.Mobile no-01719-478777</t>
  </si>
  <si>
    <t>biswasagro1985@gmail.com</t>
  </si>
  <si>
    <t>Periodic Maintenance of Patkelpota-Borshibaria Road from Ch. 00m-1660m under Sadar Upazila District Meherpur. Road ID 257874038.  GOBM/W-18</t>
  </si>
  <si>
    <t xml:space="preserve">  HS CONSTRUCTION                 Gangni Uttar Para,Gangni , Meherpur .Mobile no-01717-581101</t>
  </si>
  <si>
    <t xml:space="preserve">  hsconstruction71@gmail.com</t>
  </si>
  <si>
    <t>Periodic Maintenance of Shaharbati UP-Manikdial Hat Rd. via Jorepukur Road from Ch. 807m-2425m under Gangni Upazila District Meherpur. Road ID 257473001.  GOBM/W-19</t>
  </si>
  <si>
    <t>17/1/2021</t>
  </si>
  <si>
    <t>M/S SAGAR CONSTRUCTION      Mashan, Baroypara Mirpur, Kushtia.Mobile no-01727-215535</t>
  </si>
  <si>
    <t>mssagarconstruction076@gmail.com</t>
  </si>
  <si>
    <t>Periodic Maintenance of Bamundi RHD-Nowdapara GC Road from Ch.5758m-8610m under Gangni Upazila District Meherpur. Road ID 257472001.  GOBM/W-20</t>
  </si>
  <si>
    <t>M/S Mangan Construction      Kuti Bazar, Bheramara, Kushtia.Mobile no-01717-658103</t>
  </si>
  <si>
    <t>msmangganconstruction@gmail.com</t>
  </si>
  <si>
    <t>Periodic Maintenance of Karamdi GC -Nowpara RHD Via Tentulbaria UP Road from Ch. 00m-3935m under Gangni Upazila District Meherpur. Road ID 257472010.   GOBM/W-21</t>
  </si>
  <si>
    <t>Periodic Maintenance of Meherpur-Mohajonpur GC Sadar Portion Road from Ch.00m-8528m under Sadar Upazila District Meherpur. Road ID 257872001.  GOBM/W-22</t>
  </si>
  <si>
    <t>Periodic Maintenance of Motmura UP RHD-Harabhanga Hat via Ramnagor Hat Road from Ch.00m-4760m under Gangni Upazila District Meherpur. Road ID 257473021.  GOBM/W-24</t>
  </si>
  <si>
    <t>Widening of Amjhupi UPKalitola-Garadob bazar RHD Road from Ch.1800m-3800m &amp; Ch. 5400m-6600m under Sadar Upazila District Meherpur. Road ID 257873002.  GOBM/W-25</t>
  </si>
  <si>
    <t>28/3/2021</t>
  </si>
  <si>
    <t xml:space="preserve">  Ceramic City                              Subidpur,Meherpur Sadar,Meherpur. Mobile no-01857-916955</t>
  </si>
  <si>
    <t xml:space="preserve">  ceramiccity331@gmail.com</t>
  </si>
  <si>
    <t>Widening of Pirojpur UP-Nurpur Road from Ch.1810m-3625m under Sadar Upazila District Meherpur. Road ID 257873003.  GOBM/W-26</t>
  </si>
  <si>
    <t xml:space="preserve">  Md. Anisur Rahman                                   Jugia (Dorgapara), Jugia, Kushtia.              Mobile no-+880-1711-468531</t>
  </si>
  <si>
    <t>anisur.kush@gmail.com</t>
  </si>
  <si>
    <t>Rehabilitation of ThanaghatUZR-Haritola via RajapurUZR Road from Ch. 3100m-4368m under Sadar Upazila District Meherpur. Road ID 257874044. VRRP/W-703</t>
  </si>
  <si>
    <t xml:space="preserve">  Md.Golam Roshul                                     Hotel Bazar,Meherpur. Mobile no-  +880-0791-62511</t>
  </si>
  <si>
    <t>golam.roshul1@gmail.com</t>
  </si>
  <si>
    <t>Rehabilitation of Roghunathpur-Ashrayan Road from Ch. 00m-1000m under Sadar Upazila District Meherpur. Road ID 257874052.                          VRRP/W-704</t>
  </si>
  <si>
    <t>Mymensingh</t>
  </si>
  <si>
    <t>M/S. Redoy Enterprise        R.K Mission Road,Mymensingh</t>
  </si>
  <si>
    <t>ms.redoyenterprise@yahoo.com</t>
  </si>
  <si>
    <t>Rehabilitation of 02 Nos 2.00m x 2.00m RCC Box-Culvert on Gaffargaon H/Q-Bormi RH Maizbari-Baraihati GC Road at Ch. 470m &amp; 1570mUnder Gaffargaon Upazila District Mymensingh Road ID 361222011</t>
  </si>
  <si>
    <t>M/S. Nimu Traders              Fulbaria,Mymensingh</t>
  </si>
  <si>
    <t>nimutraders@gmail.com</t>
  </si>
  <si>
    <t>Rehabilitation of 1x 2.00m x 2.00m RCC Box-culvert on Mymensingh-Netrakona R&amp;HKashiganj Bazar to Ambikagonj GC Road at Ch. 4000m Under Tarakanda Upazila District Mymensingh Road ID 361182011</t>
  </si>
  <si>
    <t>M/S. Redoy Enterprise R.K.Mission Road,Mym</t>
  </si>
  <si>
    <t>Rehabilitation of 1x 1.50m x 1.50m Box-culvert on Chechua-Khamare Bazar road via Mogaltola and Sayedpara Bazar Road at Ch. 3090mUnder Muktagacha Upazila District Mymensingh Road ID 361652009</t>
  </si>
  <si>
    <t>M/S. Mughdha Enterprise    Sadar,Mymensingh</t>
  </si>
  <si>
    <t>msmughdhaent@gmail.com</t>
  </si>
  <si>
    <t>Rehabilitation of 122m &amp; 150m Steel Bridge on Dhobaura Upazial H/Q-Goatola GC Road at Ch. 5758m &amp; 5358m Under Dhobaura Upazila District Mymensingh Road ID 361162002</t>
  </si>
  <si>
    <t>Md. Mahbubul Alam Bachchu                            Bhaluka,Mymensingh</t>
  </si>
  <si>
    <t>md.mahbubulalambachchu@yahoo.com</t>
  </si>
  <si>
    <t>Emergency Maintenance of Bhaluka-Gaffargaon R&amp;HBirunia More-Birunia GC Road from Ch.6215-6252 Under Bhaluka Upazila District Mymensingh Road ID 361132002</t>
  </si>
  <si>
    <t>M/S. Shohel Enterprise Sadar,Mymensingh</t>
  </si>
  <si>
    <t>msshohelent@gmail.com</t>
  </si>
  <si>
    <t>Periodic Maintenance of Dewkhola UP-Katakali Bazar Road from Ch. 00m-2900m Under Fulbaria Upazila District Mymensingh Road ID 361203022</t>
  </si>
  <si>
    <t>17/02/2021</t>
  </si>
  <si>
    <t>M/S. Akanda Enterprise Gouripur,Mymensingh</t>
  </si>
  <si>
    <t>msakundaenterprise@gmail.com</t>
  </si>
  <si>
    <t>Rehabilitation of 1.50m x 1.50m RCC Box-Culvert on Atharobari UP Office-Roailbari Bazar Road at Ch. 732m Under Ishwargonj Upazila District Mymensingh Road ID 361313026</t>
  </si>
  <si>
    <t>Periodic Maintenance of Gouripur Upazila H/Q-Mymensingh-Netrakona RHD Mozahardi Bazar road via Shalihor Bazar road from Ch. 2469m-4220m Under Gouripur Upazila District Mymensingh Road ID 361232010</t>
  </si>
  <si>
    <t>M/S. Sharia Enterprise        Sadar,Mymensingh</t>
  </si>
  <si>
    <t>ms.shariaenterprise@gmail.com</t>
  </si>
  <si>
    <t>Periodic Maintenance of Kashiganj GC-Amlitala GCTrishal Portion Road from Ch. 2000m-4950m Under Trishal Upazila District Mymensingh Road ID 361942008</t>
  </si>
  <si>
    <t>M/S. Sharia Enterprise Sadar,Mymensingh</t>
  </si>
  <si>
    <t>Periodic Maintenance of Chamta Bazar-Sherpur Road from Ch. 00-2509m Under Nandail Upazila District Mymensingh Road ID 361723006</t>
  </si>
  <si>
    <t>Emergency Maintenance of Charpara BazarKodomtola-Bri Debosthan via Charpara Shib Mondir Road Palasiding-100m Under Ishwargonj Upazila District Mymensingh Road ID 361315081</t>
  </si>
  <si>
    <t>M/S. Nisar Enterprise         Sadar,Jamalpur</t>
  </si>
  <si>
    <t>ms nisar12@gmail.com</t>
  </si>
  <si>
    <t>Periodic Maintenance of Shohagi GC-Bekhairhati GC Ishwargonj Portion Road from Ch. 00m-2710m Under Ishwargonj Upazila District Mymensingh Road ID 361312006</t>
  </si>
  <si>
    <t>M/S. Navil Enterprise Tarakanda,Mymensingh</t>
  </si>
  <si>
    <t>msnavilenterise@gmail.com</t>
  </si>
  <si>
    <t>Periodic Maintenance of Tarakanda UPModhupur-Dhalirkanda Road from Ch. 520-1000m Under Tarakanda Upazila District Mymensingh Road ID 361183008</t>
  </si>
  <si>
    <t>Rehabilitation of Mymensingh - Kishoregonj RHD Ramgopalpur Bus Stand Bazar - Shyamgonj GC road via Gouripur GC road from Ch. 13860m-14860m Under Gouripur Upazila District Mymensingh Road ID 361232001</t>
  </si>
  <si>
    <t>Md. Lal Mahmood              Fulbaria,Mymensingh</t>
  </si>
  <si>
    <t>mdlalmahmood@gmail.com</t>
  </si>
  <si>
    <t>Rehabilitation of 2.00m x 2.00m RCC Box-culvert on Kesorgonj GC-Mudhupur GC Road at Ch. 2500m Under Fulbaria Upazila District Mymensingh Road ID 361202007</t>
  </si>
  <si>
    <t xml:space="preserve">M/S. Alve Enterprise Kendua,Netrakona.                           </t>
  </si>
  <si>
    <t>msalveenterprise2018@gmail.com</t>
  </si>
  <si>
    <t>Periodic Maintenance of Achintapur UP H/Q-Mohishati Bazar road from Ch. 00-1300m Under Gouripur Upazila District Mymensingh Road ID 361233028</t>
  </si>
  <si>
    <t>M/S. Lovely Enterprise Kendua,Netrakona</t>
  </si>
  <si>
    <t>abul50113@gmail.Com</t>
  </si>
  <si>
    <t>Rehabilitation of 3.50m x 3.50m RCC Box-culvert on Anondhipur Village-Shombogonj GC Road at Ch. 1450m Under Mymensingh-S Upazila District Mymensingh Road ID 361525031</t>
  </si>
  <si>
    <t>Md. Lal Mahmood Fulbaria,Mymensingh</t>
  </si>
  <si>
    <t>Emergency Maintenance of Keshorgonj GC-Madhupur GC Road from Ch.10m-2700m Under Fulbaria Upazila District Mymensingh Road ID 361202007</t>
  </si>
  <si>
    <t>M/S. Harun Enterprise         Fulbaria,Mymensingh</t>
  </si>
  <si>
    <t>harunenterprise1983@gmail.com</t>
  </si>
  <si>
    <t>Periodic Maintenance of Rajgati UP-Dhargaon Bazar road via Amlitola Bazar Road from Ch. 1800-2800m Under Nandail Upazila District Mymensingh Road ID 361723024</t>
  </si>
  <si>
    <t>M/S. Sayon Construction                                         Sadar,Mymensingh</t>
  </si>
  <si>
    <t>sayonconstruction79@gmail.com</t>
  </si>
  <si>
    <t>Rehabilitation of Pakati-Futangi More-Bagber Road from Ch. 00m-1100m Under Gaffargaon Upazila District Mymensingh Road ID 361225001</t>
  </si>
  <si>
    <t>M/S. Sayon Construction    Sadar,Mymensingh</t>
  </si>
  <si>
    <t>Periodic Maintenance of Bhaluka GC-Birunia GC via Medila Bazar Road from Ch. 3500m-5600m Under Bhaluka Upazila District Mymensingh Road ID 361132006</t>
  </si>
  <si>
    <t>22/01/2021</t>
  </si>
  <si>
    <t>M/S. Proshad Enterprise    Fulbaria,Mymensingh</t>
  </si>
  <si>
    <t>bishwajitproshad@gmail.com</t>
  </si>
  <si>
    <t>Rehabilitationof Churkhai-Narayanpur Road from Ch. 00m-2300m &amp; 4465m-6215m Under Mymensingh-S Upazila District Mymensingh Road ID 361524024</t>
  </si>
  <si>
    <t>Rehabilitation of 1x 2.00m x 2.00m RCC Box-culvert on Mymensingh-Sherpur R&amp;H Kakni UP to Shyamgonj GC road via Bhusher Bazar &amp; Rajdarical GC Road at Ch. 16050m Under Tarakanda Upazila District Mymensingh Road ID 361182007</t>
  </si>
  <si>
    <t>M/S. Proshad Enterprise Fubaria,Mymensingh</t>
  </si>
  <si>
    <t>Rehabilitation of Dhobaura Upazila H/Q-Ghoshgaon GC Road from Ch. 00-490m Under Dhobaura Upazila District Mymensingh Road ID 361162012</t>
  </si>
  <si>
    <t>M/S. Italian Enterprise Nagra,Netrakona</t>
  </si>
  <si>
    <t>rajib.netrokona7@gmail.com</t>
  </si>
  <si>
    <t>Periodic Maintenance of Dayarampur to Tilatia Road from Ch. 00m-2610m Under Tarakanda Upazila District Mymensingh Road ID 361184015</t>
  </si>
  <si>
    <t>M/S. Rodela Traders Sadar,Mymensingh</t>
  </si>
  <si>
    <t>egprodelatraders@gmail.com</t>
  </si>
  <si>
    <t>Periodic Maintenance of Newgikushmail GPS-Basbari Gorostan Road from Ch. 00-730m Under Fulbaria Upazila District Mymensingh Road ID 361205107</t>
  </si>
  <si>
    <t>M/S. Jamir Traders  Gouripur,Mymensingh</t>
  </si>
  <si>
    <t>ahammadali825@gmail.com</t>
  </si>
  <si>
    <t>Periodic Maintenance of Dhaka-Mymensingh H/Way Boger Bazar-Shibganj GC via Dhalia GC Road from Ch.00-7000m Under Bhaluka Upazila District Mymensingh Road ID 361132001</t>
  </si>
  <si>
    <t>Rehabilitation of of Mymensingh-Sherpur R&amp; H Taldighi to Munshirhat GC Phulpur Part road from Ch.3240m-4910m Under Phulpur Upazila District Mymensingh Road ID 361812004</t>
  </si>
  <si>
    <t>Salman Enterprise              Sarisabari,Jamalpur</t>
  </si>
  <si>
    <t>shohrab_hossain1956@yahoo.com</t>
  </si>
  <si>
    <t>Periodic Maintenance of Bashdi More-Komarpara Road from Ch. 00-1100m Under Fulbaria Upazila District Mymensingh Road ID 361205073</t>
  </si>
  <si>
    <t>M/S. Rajib Enterprise           Trishal,Mymensingh</t>
  </si>
  <si>
    <t>rajibenterprise1983@gmail.com</t>
  </si>
  <si>
    <t>Emergency Maintenance of 1 no. single vent 1.50m x 1.50m RCC Box-culvert on Bhaluka UP-Vote Bazar road at Ch. 3000m Under Bhaluka Upazila District Mymensingh Road ID 361133002</t>
  </si>
  <si>
    <t>M/S. Munira Enterprise        Trishal,Mymensingh</t>
  </si>
  <si>
    <t>mdshafiqulislam1974@gmail.com</t>
  </si>
  <si>
    <t>Periodic Maintenance of Moajjempur UP-Gorosthan Bazar Road from Ch. 00-2100m Under Nandail Upazila District Mymensingh Road ID 361723003</t>
  </si>
  <si>
    <t>Periodic Maintenance of Gaffargaon UP-Moshikahli UP Sipan-Bonogram Bazar &amp; Hiatikhula Road from Ch. 00m-1140m &amp; Ch. 2250m-4250m Under Gaffargaon Upazila District Mymensingh Road ID 361223007</t>
  </si>
  <si>
    <t>Periodic Maintenance of Amlitola GC-Kashigonj GC Road from Ch. 00m-1800m Under Gaffargaon Upazila District Mymensingh Road ID 361222005</t>
  </si>
  <si>
    <t>M/S. Bhuiyan Traders        Kendua,Netrakona</t>
  </si>
  <si>
    <t>bdrezaul91@yahoo.com</t>
  </si>
  <si>
    <t>Rehabilitation of 74m Long Bailey Bridge on Trishal GC-Asim Gc Road Trishal Portion at Ch. 7943m Under Trishal Upazila District Mymensingh Road ID 361942003</t>
  </si>
  <si>
    <t>Suchi Enterprise                  Kendua,Netrakona</t>
  </si>
  <si>
    <t>egp suchienterprise@gmail.com</t>
  </si>
  <si>
    <t>Periodic Maintenance of Jhalua Bazar Nandail UP-Gorostan Bazar via Pachani High School Road from Ch. 00m-2800m Under Nandail Upazila District Mymensingh Road ID 361723025</t>
  </si>
  <si>
    <t>M/S. MM Enterprise Sadar,Mymensingh</t>
  </si>
  <si>
    <t>msmmenterprise1963@gmail.com</t>
  </si>
  <si>
    <t>Rehabilitation of 1.00m x 1.00m RCC Box-culvert on Shibgonj-Balurghat Road at Ch. 3300m Under Fulbaria Upazila District Mymensingh Road ID 36204050</t>
  </si>
  <si>
    <t>M/S. Surma Engineering WOrks                                 Bhaluka,Mymensingh</t>
  </si>
  <si>
    <t>surma_engineering@yahoo.com</t>
  </si>
  <si>
    <t>Rehabilitationof Dapunia UP-Churkhai GC road via Gopal Nagar Bazar Road from Ch. 3000m-6570m Under Mymensingh-S Upazila District Mymensingh Road ID 361523002</t>
  </si>
  <si>
    <t>M/S. SAIFUL BRICKS                Fulbaria Road, Mymensingh</t>
  </si>
  <si>
    <t>islamsaiful896@yahoo.com</t>
  </si>
  <si>
    <t>Periodic Maintenance of Bashdi-Rafique House to Dr. Tazul Islam House Road from Ch. 00-380m Under Fulbaria Upazila District Mymensingh Road ID 361205112</t>
  </si>
  <si>
    <t>M/S. Arnob Enterprise        Fulbaria,Mymensingh</t>
  </si>
  <si>
    <t>arnobent1980@gmail.com</t>
  </si>
  <si>
    <t>Rehabilitation of 14 Nos U-Drain on Dewkhola UP-Katakali Bazar Road at Ch. 425m 622m 740m 931m 1000m 1090m 1172m 1425m 1640m 2337m 2440m 2500m 2550m &amp; 2752m Under Fulbaria Upazila District Mymensingh Road ID 361203022</t>
  </si>
  <si>
    <t>M/S. A.R Traders              Madergonj, Jamalpur</t>
  </si>
  <si>
    <t>artraders1@yahoo.com</t>
  </si>
  <si>
    <t>Periodic Maintenance of Mymensingh-Tangail R&amp;H-Debogram Road from Ch. 00m-1440m Under Muktagacha Upazila District Mymensingh Road ID 361654048</t>
  </si>
  <si>
    <t>M/S. Fouzia Enterprise      Sadar,Mymensingh</t>
  </si>
  <si>
    <t>egp.fouziaenterprise@gmail.com</t>
  </si>
  <si>
    <t>Periodic Maintenance of Chakrampur GC-Goforgaon GC via Amlitala Road Trishal Portion from Ch. 99m-970m Under Trishal Upazila District Mymensingh Road ID 361942009</t>
  </si>
  <si>
    <t>Periodic Maintenance of Mogtola UPC-Dattagram Bazar via Bottola Road from Ch. 2770m-4340m Under Ishwargonj Upazila District Mymensingh Road ID 361313023</t>
  </si>
  <si>
    <t>23/01/2021</t>
  </si>
  <si>
    <t>M/S. Dewan Traders          Sadar,Mymensingh</t>
  </si>
  <si>
    <t>egp dtraders@gmail.com</t>
  </si>
  <si>
    <t>Periodic Maintenance of Mymensingh-Haluaghat R&amp;H Itakhola-Shakuai GC road via Narail &amp; Bildora UP Office Road from Ch. 00m-3500m Under Haluaghat Upazila District Mymensingh Road ID 361242005</t>
  </si>
  <si>
    <t>Himaloy Construction         Kendua,Netrakona</t>
  </si>
  <si>
    <t>latifurrahman338@gmail.com</t>
  </si>
  <si>
    <t>Rehabilitation of 1 no. single vent 3.00m x 2.60m RCC Box-culvert on Mymensingh-Sherpur R&amp;H Taldighi to Munshirhat GC Phulpur Part road. at Ch.4601m &amp; 0.600n x 0.600m U- Drain at Ch.3430m Under Phulpur Upazila District Mymensingh Road ID 361812004</t>
  </si>
  <si>
    <t>22,63,280.800</t>
  </si>
  <si>
    <t>M/S. Bhuiyan Traders         Kendua,Netrakona</t>
  </si>
  <si>
    <t>Periodic Maintenance of Mymensingh-Haluaghat R&amp;H Itakhola-Shakuai GC road via Narail &amp; Bildora UP Office Road from Ch. Ch. 7000m-10650m Under Haluaghat Upazila District Mymensingh Road ID 361242005</t>
  </si>
  <si>
    <t>M/S. Nayem Enterprise       Nandail,Mymensingh</t>
  </si>
  <si>
    <t>ms nayementerprisebd@gmail.com</t>
  </si>
  <si>
    <t>Rehabilitation of 9.10m RCC Girder Bridge on Ishwargonj H/Q-Kalir Bazar GC Road at Ch. 570m Under Ishwargonj Upazila District Mymensingh Road ID 361312009</t>
  </si>
  <si>
    <t>Ms. Joni Traders            Kendua,Netrakona</t>
  </si>
  <si>
    <t>msjonitreders@gmail.com</t>
  </si>
  <si>
    <t>Rehabilitation of Shamgonj-Railway Station Road from Ch. 00m-350m Under Gouripur Upazila District Mymensingh Road ID 361235013</t>
  </si>
  <si>
    <t>M/S. Raton Traders Sadar,Mymensingh</t>
  </si>
  <si>
    <t>egp ratantraders@gmail.com</t>
  </si>
  <si>
    <t>Rehabilitation of 75m Long RCC Foot Bridge on Shartaz Bahera-Nawvanga Bazar Road at Ch. 680m Under Ishwargonj Upazila District Mymensingh Road ID 361315012</t>
  </si>
  <si>
    <t>M/S. Shafique Enterprise Kotwlai,Mymensingh</t>
  </si>
  <si>
    <t>ms shafiqueenterprise1973 @ gmail.com</t>
  </si>
  <si>
    <t>Rehabilitation of 2 Nos Single Vent 1.60m x 1.60m RCC Box-culvert on Mothbari UP-Raghamara Bazar Road at Ch. 7140m &amp; 7276m Under Trishal Upazila District Mymensingh Road ID 361943007</t>
  </si>
  <si>
    <t>M/S. Taher Enterprise Phulpur,Mymensingh</t>
  </si>
  <si>
    <t>taherenterprisephulpur@gmail.com</t>
  </si>
  <si>
    <t>Rehabilitation of 2 x 2.50m x 2.50m RCC Box-culvert on Mymensingh-Netrakona R&amp;HKashiganj Bazar to Ambikagonj GC Road at Ch. 13300m Under Tarakanda Upazila District Mymensingh Road ID 361182011</t>
  </si>
  <si>
    <t>M/S. Shuhel Enterprise Gouripur,Mymensingh</t>
  </si>
  <si>
    <t>sohel1021988@gmail.com</t>
  </si>
  <si>
    <t>Rehabilitation of Jhawgara Pry. School-GGC road-Shambuganj Bazar Road from Ch. 00m-740m Under Mymensingh-S Upazila District Mymensingh Road ID 361524035</t>
  </si>
  <si>
    <t>M/S. Taher Enterprise         Phulpur,Mymensingh</t>
  </si>
  <si>
    <t>Periodic Maintenance of Dapunia UP-Churkhai GC road via Gopal Nagar Bazar Road from Ch. 00m-3000m Under Mymensingh-S Upazila District Mymensingh Road ID 361523002</t>
  </si>
  <si>
    <t>10/0/2021</t>
  </si>
  <si>
    <t>M/S. Ratan Traders           Sadar,Mymensingh</t>
  </si>
  <si>
    <t>Rehabilitation of 1 x 2.00m x 2.00m RCC Box-culvert on Mymensingh-Netrakona R&amp;HKashiganj Bazar to Ambikagonj GC Road at Ch. 10500m Under Tarakanda Upazila District Mymensingh Road ID 361182011</t>
  </si>
  <si>
    <t>M/S. Shuhel Enterprise        Gouripur,Mymensingh</t>
  </si>
  <si>
    <t>Emergency Maintenance of Dhaka-Mymensingh H/Way Kathali-Mollikbari GC Road from Ch.00-2720 Under Bhaluka Upazila District Mymensingh Road ID 361132003</t>
  </si>
  <si>
    <t>Surma Trade INternational Sadar,Mymensingh</t>
  </si>
  <si>
    <t>ms.surmatradeinternational1987@gmail.com</t>
  </si>
  <si>
    <t>Rehabilitation of Dhobaura Upazila H/Q-Shibganj GC Road via Kalsindur GC &amp; Charuapara Bazar Road from Ch. 8800-10190m Under Dhobaura Upazila District Mymensingh Road ID 361162003</t>
  </si>
  <si>
    <t>M/S. Al Jame Trade Line Haluaghat,Mymensingh</t>
  </si>
  <si>
    <t>ms aljameetradeline@gmail.com</t>
  </si>
  <si>
    <t>Rehabilitation of Chechua GC-Hatkalir Bazar GC via Kalir Bazar Muktagacha Portion Road from Ch. 9140-10000m Under Muktagacha Upazila District Mymensingh Road ID 361652007</t>
  </si>
  <si>
    <t>M/S. Faysal Enterprise Nalitabari,Sherpur</t>
  </si>
  <si>
    <t>faysalenterprise47@gmail.com</t>
  </si>
  <si>
    <t>Rehabilitationof Goatala GC-Mymensingh Haluaghat RHD Nagla Bazar Road Dhobaura Upazila Part Road from Ch. 00m-1150m Under Dhobaura Upazila District Mymensingh Road ID 361162007</t>
  </si>
  <si>
    <t>M/S. Phulpur Enterprise Phulpur,Mymensingh</t>
  </si>
  <si>
    <t>egp.phulpurenterprise@gmail.com</t>
  </si>
  <si>
    <t>Rehabilitation of 1.50m x 1.50m Single vent Box-Culvert on Shohagi UPC-Charhossainpur Hat Road at Ch. 2285m Under Ishwargonj Upazila District Mymensingh Road ID 361313001</t>
  </si>
  <si>
    <t>M/S. Arnob Enterprise Fulbaria,Mymensingh</t>
  </si>
  <si>
    <t>Rehabilitation of Salara-Bondaboruz Road from Ch.00m-1460m. Under Muktagacha Upazila District Mymensingh Road ID. 361654022</t>
  </si>
  <si>
    <t>M/S.New Al-Amin Garments, Sherpur</t>
  </si>
  <si>
    <t>newalamingarments@gmail.co</t>
  </si>
  <si>
    <t>Rehabilitation of Langararbazar chapuria Via bisnopur Road from Ch.00m-1000m. Under Muktagacha Upazila District Mymensingh Road ID. 361654100</t>
  </si>
  <si>
    <t>M/S. Setu Enterprise Fulbaria,Mymensingh</t>
  </si>
  <si>
    <t>mssetuent@gmail.com</t>
  </si>
  <si>
    <t>Improvement of Sanir More Jame Mosque Union Sirta under Sadar Upazila District Mymensingh Latitude 24.794493 Longitude 90.388412.</t>
  </si>
  <si>
    <t>M/S. Jalil Traders   Moharaja Road, Mymensingh</t>
  </si>
  <si>
    <t>msjaliltraders1987@gmail.com</t>
  </si>
  <si>
    <t>Improvement of Basuri Baitun Nur Jame Mosque UnionGoga underMuktagacha Upazila District Mymensingh Latitude 24.75883 Longitude 90.40295.</t>
  </si>
  <si>
    <t>M/S. Shoriful Enterprise  Gaffargaon,Mymensingh</t>
  </si>
  <si>
    <t>shorifulenterprise2018@gmail.com</t>
  </si>
  <si>
    <t>M/S. Nishat Enterprise   Nandail,Mymensingh</t>
  </si>
  <si>
    <t>ms.nishatenterprise@yahoo.com</t>
  </si>
  <si>
    <t>Improvement of Chikna Purbapara Hafej Muraduzzaman House Jame Mosque Union Mokshpur.Under Trishal Upazila District Mymensingh Latitude 24.58385 Longitude 90.39346.</t>
  </si>
  <si>
    <t>14/06/2020</t>
  </si>
  <si>
    <t>M/S. Mintu Trade Line  Haluaghat,Mymensingh</t>
  </si>
  <si>
    <t>mintu.tradeline19@gmail.com</t>
  </si>
  <si>
    <t>Improvement of of Poura Moha Shashan Union Pourashava. Under Muktagacha upazila District Mymensingh. Latitude 24.7624 Longitude90.2722.</t>
  </si>
  <si>
    <t>M/S. Munsur Enterprise  Trishal,Mymensingh</t>
  </si>
  <si>
    <t>egp.munsurenterprise@gmail.com</t>
  </si>
  <si>
    <t>Improvement of Horirampur Bazar Jame Mosque Union Horirampur Under Trishal Upazila District Mymensingh. Latitude 24.529441 Longitude 90.428885</t>
  </si>
  <si>
    <t>Improvement of Milon Bazar Jame Mosque Union Kathal. under Trishal Upazila District Mymensingh. Latitude 24. 611354 Longitude 90. 430481</t>
  </si>
  <si>
    <t>M/S. S.B Enterprise  Gaffargaon,Mymensingh</t>
  </si>
  <si>
    <t>egp.sbenterprise1987@gmail.com</t>
  </si>
  <si>
    <t>Improvement of Goyeshpur Bazar Central Jame Mosque Union. Paithol Under Gaffargaon Upazila District Mymensingh. Latitude 24.3130218 Longitude 90.512819</t>
  </si>
  <si>
    <t>M/S. Tawhid Enterprise  Nandail,Mymensingh</t>
  </si>
  <si>
    <t>mtawhidenterprise@gmail.com</t>
  </si>
  <si>
    <t>Improvement of Olipur Possim Para Jame Mosque Union Kustia. under Sadar Upazila District Mymensingh Latitude 24.8179 Longitude 90.2594.</t>
  </si>
  <si>
    <t>22/07/2020</t>
  </si>
  <si>
    <t>28/09/2020</t>
  </si>
  <si>
    <t>M/S. Nimu Traders   Fulbaria,Mymensingh</t>
  </si>
  <si>
    <t>Improvement of Boilajan Eid- Gah math under Putijana UnionUnder Fulbaria Upazila District Mymensingh. Latitude 24.6166 Longitude 90.1962</t>
  </si>
  <si>
    <t>21/06/2018</t>
  </si>
  <si>
    <t>Improvement of Bilboka Sarker Bari Jame Mosque Union Kathal. Under Trishal Upazila District Mymensingh Latitude 24.628236 Longitude 90.424511.</t>
  </si>
  <si>
    <t>M/S. Sohag Enterprise Sadar,Mymensingh</t>
  </si>
  <si>
    <t>egp.ekotaenterprise@gmail.com</t>
  </si>
  <si>
    <t>Improvement of Damshor Madhapara Near H/O Muktijuddah Khorshed Alam Jame Mosque Union Mollikbari under Bhaluka Upazila District Mymensingh. Latitude 24.4055 Longitude 90.3702</t>
  </si>
  <si>
    <t>M/S. Azad Enterprise Gaffargaon,Mymensingh</t>
  </si>
  <si>
    <t>egp.mazadenter@gmail.com</t>
  </si>
  <si>
    <t>a Remaining Estimate of Improvement of Chandorati-Tungrapara via palpara Road at Ch. 1125-1750m. . b Construction of 04nos 0.625x0.600m culvert on Same road at ch.920m 1150m 1208m &amp; 1350m. c Construction of 01nos 0.375x0.450m culvert on Same road at ch.1200m Under Mymensingh Bhaluka Upazila District Mymensingh.Road ID No 361135123.</t>
  </si>
  <si>
    <t>12/05/22020</t>
  </si>
  <si>
    <t>M/S. M.N Enterprise Sadar,Mymensingh</t>
  </si>
  <si>
    <t>msmnenterprise75@gamil.com</t>
  </si>
  <si>
    <t>a. Improverment of Gugir kandi -Kashinathpur Bazar road Tangapara Madrasa at Ch. 1750-2250m.Road ID No 361164027 .b. Construction of 3nos 0.625mx0.600m Culvert on the same road at Ch.1879m.1900m.2193m Under Dhobaura Upazila District Mymensingh.</t>
  </si>
  <si>
    <t>Md. Foizul Karim  Phulpur,Mymensingh</t>
  </si>
  <si>
    <t>foizulkarim71@gmail.com</t>
  </si>
  <si>
    <t>a Improvement of Dhobaura Upazila H/Q - Shibgonj GC road via Kalsindur GC &amp; Charuapara Bazar road Ch.10190 - 11300m. and Link 12m b Construction of 03 nos 0.625x0.600m culvert on Same road at 10230m 10255m 10282m. Under Dhobaura Upazila District Mymensingh. Road ID No.361162003</t>
  </si>
  <si>
    <t>25/07/2017</t>
  </si>
  <si>
    <t>a Improvement of Sakuai Bazar - Saknight Bazar road Ch.2490m - 4375m. b Construction of 02nos 0.625x0.600m culvert on Same road at ch.3170m 3270m. Under Haluaghat Upazila District Mymensingh.Road ID No.361244058</t>
  </si>
  <si>
    <t>17/10/2017</t>
  </si>
  <si>
    <t>28/08/2018</t>
  </si>
  <si>
    <t>M/S. Amina Enterprise Madan, Netrakona</t>
  </si>
  <si>
    <t>mtlaukdar002@gmail.com</t>
  </si>
  <si>
    <t>a)Improvement of Sohagi - Bekharhati Bazar Road - Maijhati Bazar Road. (Ch. 1000 - 1930m.)b) Construction of 2nos 0.625x0.600m. Culvert on Same Road at Ch. 1170m,1392m. Under Ishwarganj Upazila,District:Mymensingh.(Road ID.361315014) [Ishwarganj]</t>
  </si>
  <si>
    <t>M/S. Al Jame Trade Line  Haluaghat,Mymensingh</t>
  </si>
  <si>
    <t>ms.aljameetradeline@gmail.com</t>
  </si>
  <si>
    <t>a Improvement of Dhara UP-Ruhipagaria via Guniarykanda road ch. 385-2385m b Construction of 07 nos 0.625x0.600m Culvert on Same road at ch. 445m 546m946m1075m1249m1435m1868m under Haluaghat Upazila District-Mymensingh.Road ID No 361243021</t>
  </si>
  <si>
    <t>M/S. Swarna Bricks Gaffargaon,Mymensingh</t>
  </si>
  <si>
    <t>sorrnabricks@gmail.com</t>
  </si>
  <si>
    <t>a)Improvement of Jugli UP office - Gorokpur Bazar via Dhurail UP office via Koichapur UP office Road.(Ch. 15312 - 17312m), b) Construction of 09nos 0.625x0.600m Culvert on Same road at Ch. 15550m,15700m,15925m,16060m,16273m,16650m,16905m,16975m,17005m. Under Haluaghat Upazila,District:Mymensingh.(Road ID.361243004)</t>
  </si>
  <si>
    <t>13/02/2017</t>
  </si>
  <si>
    <t>18/11/2017</t>
  </si>
  <si>
    <t>M/S. Bishal Enterprise Kaliakoir,Gazipur</t>
  </si>
  <si>
    <t xml:space="preserve">  ems.bishal@yahoo.com</t>
  </si>
  <si>
    <t>a Improvement of Pachgaon Bazar- Katlamari road Mollikbari Ghunirghat-Katlamari bazar via Pachgaon bazar road Ch. 00-3000m. b Construction of 01nos 0.625x0.600m culvert on Same road at ch. 1550m. c Construction of 02nos 0.375x0.450m culvert on Same road at ch.1950m &amp; 2450m. Under Bhaluka Upazila District Mymensingh.Road ID No 361134090</t>
  </si>
  <si>
    <t>27/12/2017</t>
  </si>
  <si>
    <t>a Improvement of Mollikbari GC Bhoradoba Ghatail R&amp;H at Uthara bazar Mollikbari Ghunirghat-Katlamari bazar via Pachgaon bazar road Ch. 2157- 3380m. b Construction of 01nos 0.625x0.600m culvert on Same road at ch. 2450m. Under Bhaluka Upazila District Mymensingh.Road ID No 361132009</t>
  </si>
  <si>
    <t>27/06/2018</t>
  </si>
  <si>
    <t>M-F (JV)   Phulpur,Mymensingh</t>
  </si>
  <si>
    <t xml:space="preserve">  egp.fkrejv@gmail.com</t>
  </si>
  <si>
    <t>a Improvement of Jugli UP office - Gorokpur Bazar road via Koichapur UP &amp; Dhurail UP road Ch.17312 - 21312m. b Construction of 011 nos 0.625x0.600m culvert on Same road at 18140m 18170m 18190m 18332m 18337m 18550m 19112m 19687m 20572m 20657m 21042m. Under Haluaghat Upazila District Mymensingh. Road ID No.361243004</t>
  </si>
  <si>
    <t>Md. Foizul Karim</t>
  </si>
  <si>
    <t>M/S. Flora Enterprise</t>
  </si>
  <si>
    <t>M/S. Rakib Enterprise  Muktagacha,Mymensingh</t>
  </si>
  <si>
    <t>rakibahmad1981@gmail.com</t>
  </si>
  <si>
    <t>a Improvement of Fakirgong Bazar-Ragunathpur Bazar via Chanpara S.H Madrasha road. Ch.00m - 500m. and Razzak fakir Link 122m. b Construction of 01nos 0.625x0.600m culvert on Same road at ch.261m. Under Muktagacha Upazila District Mymensingh. Road ID No 361654095</t>
  </si>
  <si>
    <t>M/S. Masum Construction Sherpur</t>
  </si>
  <si>
    <t>md.abdullah_masum@yahoo.com</t>
  </si>
  <si>
    <t>Maintenance of Protective work CC Block at Buraghat Rubber Dam Sub-Project Sp-24177 Under Haluaghat Upazila District Mymensingh.
Salvage Cost BDT 23164</t>
  </si>
  <si>
    <t>IWRM</t>
  </si>
  <si>
    <t>SE  &amp; NC (JV) Sadar,Mymensingh</t>
  </si>
  <si>
    <t>sharia.nufa.jv@gamil.com</t>
  </si>
  <si>
    <t>Rehabilitation of Late Engr SM Aminul Haque Road Tarakanda GC-Guatala GC Road Phulpur Part of Dhobaora-Tarakanda Road Road ID-361812002 Ch.13000-17735 Km Upazila Phulpur</t>
  </si>
  <si>
    <t>25/08/2021</t>
  </si>
  <si>
    <t>M/s Sharia enterprise</t>
  </si>
  <si>
    <t xml:space="preserve">  ms.shariaenterprise@gmail.com</t>
  </si>
  <si>
    <t>M/s. Nufa Construction</t>
  </si>
  <si>
    <t xml:space="preserve">  ms.nufaconstruction@gmail.com</t>
  </si>
  <si>
    <t>M/S. L.R Construction Madargonj,Jamalpur</t>
  </si>
  <si>
    <t>mslrconstruction@gmail.com</t>
  </si>
  <si>
    <t>Rehabilitation of a Assim GC-Bhoraduba Ghatai RHD Tomaltola Ch.3850- 9000m. Upazila Fulbaria District Mymensingh Road ID NO. 361202010 SALVAGE AMOUNT Tk. 1109180.00</t>
  </si>
  <si>
    <t>Rafia Construction Ltd  Sreeongon,Faridpur</t>
  </si>
  <si>
    <t>Rehabilitation of Dhaka-Mym. H/Way Seed Store GC-Shakhipur H/Q.Road Bhaluka Portion road Ch.0000 -13700m. Road ID-361132007 Under Bkaluka Upazila District Mymensingh Salvage Cost Tk.1809655.00</t>
  </si>
  <si>
    <t>Sadek Enterprise  Gouripur,Mymensingh</t>
  </si>
  <si>
    <t>sadekenterprise44@gmail.com</t>
  </si>
  <si>
    <t>Construction of upazila Muktijoddha Complex Bhabon at Dhobaura Upazila under Mymensingh District</t>
  </si>
  <si>
    <t>31/08/2020</t>
  </si>
  <si>
    <t>Noor Hossain-Snaha Enterprise (JV) Sadar,Mymensingh</t>
  </si>
  <si>
    <t>egp.nhsejv@gmail.com</t>
  </si>
  <si>
    <t>Construction of Upazila Muktijoddha Complex Bhaban at Sadar Upazila under Mymensingh District.</t>
  </si>
  <si>
    <t>30/06/2019</t>
  </si>
  <si>
    <t>Md. Noor Hossain</t>
  </si>
  <si>
    <t>M/s Snaha Enterprise</t>
  </si>
  <si>
    <t>ms.snahaenterprise1972@gmail.com</t>
  </si>
  <si>
    <t>Multiplex-Readoy (JV) FUlbaria,Mymensingh</t>
  </si>
  <si>
    <t>egp.mmemrejv@gmail.com</t>
  </si>
  <si>
    <t>Construction of Upazila Muktijoddha Complex Bhaban at Ishwarganj Upazila under Mymensingh District.</t>
  </si>
  <si>
    <t>20/07/2021</t>
  </si>
  <si>
    <t>M/S. MULTIPLEX ENTERPRISE</t>
  </si>
  <si>
    <t xml:space="preserve">  awal4855@gmail.com</t>
  </si>
  <si>
    <t>M/S. Readoy Enterprise</t>
  </si>
  <si>
    <t xml:space="preserve">  egp.readoyent@gmail.com</t>
  </si>
  <si>
    <t>M/S. Taital Enterprise Gaffargaon,Mymensingh</t>
  </si>
  <si>
    <t>taitalenterprise@gmail.com</t>
  </si>
  <si>
    <t>Rehabilitation of 2x4.50mx4.00m RCC Box Culvert on Mymensingh-Netrokona RHD Denga-Tarakanda GC Road Gouripur Part at Ch. 1230m under Gouripur Upazila District Mymensingh. Road ID No 361232007.</t>
  </si>
  <si>
    <t>17/07/2020</t>
  </si>
  <si>
    <t>M/S. Falguni Brothers  Phulpur,Mymensingh</t>
  </si>
  <si>
    <t>egp.falgunibrothers@gmail.com</t>
  </si>
  <si>
    <t>1. a .Excavation of Sidhla Khal at Ch.0.00m - 1717.075m. b Construction of Reference Line Considering 4 Nos and TBM Considering 300mmx300mm and 8 Nos Union Sidhla Under Gouripur Upazila Dishtrict Mymensingh</t>
  </si>
  <si>
    <t>24/05/2020</t>
  </si>
  <si>
    <t>M/S. Liton Enterprise   Gaffargaon,Mymensingh</t>
  </si>
  <si>
    <t>mslitonenterprise1984@gmail.com</t>
  </si>
  <si>
    <t>1. a .Excavation of Gowri Khal at Ch.0.00m - 1165.281m. b Construction of Reference Line Considering 3 Nos and TBM Considering 300mmx300mm and 6 Nos Union Tarati Under Muktagacha Upazila Dishtrict Mymensingh</t>
  </si>
  <si>
    <t>25/05/2020</t>
  </si>
  <si>
    <t>M/S. Jerin Enterprise Sherpur,Bogra</t>
  </si>
  <si>
    <t>Construction of Two (2) Storied Rural Market Building With 04 Storied Foundation in Baghitola Hat Under Haluaghat Upazila Dist.-Mymensingh</t>
  </si>
  <si>
    <t>M/S. Mahbub Enterprise Natun Bazar,Mymensingh</t>
  </si>
  <si>
    <t>mahbubenterprise1963@gmail.com</t>
  </si>
  <si>
    <t>Construction of Two 02 Storied Rural Market Building With 04 Storied Foundation in in Pashar Bazar.Under Gauripur Upazila Dist- Mymensingh</t>
  </si>
  <si>
    <t>egp.nhsejv2@gmail.com</t>
  </si>
  <si>
    <t>Construction of Two 02 Storied Rural Market Building With 04 Storied Foundation in Bowla Bazar.Under Phulpur Upazila Dist- Mymensingh</t>
  </si>
  <si>
    <t>DCL &amp; PE (JV)  Fulbaria,Mymensingh</t>
  </si>
  <si>
    <t>proshad.dcl@gmail.com</t>
  </si>
  <si>
    <t>Construction of Two 02 Storied Rural Market Building With 04 Storied Foundation in Achhim Bazar.Under Fulbaria Upazila Dist- Mymensingh</t>
  </si>
  <si>
    <t>30/09/2021</t>
  </si>
  <si>
    <t>M/S. PROSHAD ENTERPRISE</t>
  </si>
  <si>
    <t>Construction of Two 2 Storied Rural Market Building With 04 Storied Foundation in kali Bazar Under Nandail UpazilaDist.-Mymensingh</t>
  </si>
  <si>
    <t>Maliha Trade International   Uttara,Dhaka-1230</t>
  </si>
  <si>
    <t>malihatrade@malihabd.com</t>
  </si>
  <si>
    <t>Construction of Two 02 Storied Rural Market Building With 04 Storied Foundation in Mahmudpur Bazar.Under Bhaluka Upazila Dist- Mymensingh</t>
  </si>
  <si>
    <t>19/08/2021</t>
  </si>
  <si>
    <t>Rezvi Construction Ltd-Md. Abdul Hamid Bacchu (JV) Gaffargaon,Mymensingh</t>
  </si>
  <si>
    <t>rclahbjv2020@gmail.com</t>
  </si>
  <si>
    <t>Construction of 78.125m Long PSC Girder Bridge over Shutia river on Jamal Masterer Bari Paithol-Gaffargaon Wahab Masterer Bari Rajoi-Bhaluka road at Ch.1140m Under Gaffargaon Upazila District Mymensingh Road ID No.361225218</t>
  </si>
  <si>
    <t>REZVI CONSTRUCTION LTD.</t>
  </si>
  <si>
    <t>Md. Abdul Hamid Bachu</t>
  </si>
  <si>
    <t>egpabdulhamidbchu@gmail.com</t>
  </si>
  <si>
    <t>MEC Engineers &amp; Construction Ltd  Uttara,Dhaka.</t>
  </si>
  <si>
    <t>meclbd84@gmail.com</t>
  </si>
  <si>
    <t>Construction of 15 (Fifteen) Storied Dormitory Cum Guest House For National Academy for Primary Education (NAPE) At Mymensingh</t>
  </si>
  <si>
    <t>31/05/2023</t>
  </si>
  <si>
    <t>M/S. Chowdhury Enterprise Sardarpara,Jamalpur</t>
  </si>
  <si>
    <t>Construction of 90.0m Long PSC Girder Bridge on Bhoradoba New Busstand-Julur Bazar Road at Ch. 4200m under Bhaluka Upazila District Mymensingh. Road ID-361134036.</t>
  </si>
  <si>
    <t>M/S. Musfiqur Rahman (Kanchan) &amp; M/S. Nishat Enterprise (JV)   Nandail,Mymensingh</t>
  </si>
  <si>
    <t>kanchannandnishatjv2019@gmail.com</t>
  </si>
  <si>
    <t>Construction of 96.0m Long Kaliganj PSC Girder Bridge on Mymensingh-Kishoreganj R&amp;H Tarail Road &amp; Lailar Bazar Tareghat Bazar Road at Ch.4000m under Nandail Upazila District Mymensingh. Road ID-361724089.</t>
  </si>
  <si>
    <t>M/S Musfiqur Rahman (Kanchan)</t>
  </si>
  <si>
    <t>M/S. S.R.S Construction Sadar,Jamalpur</t>
  </si>
  <si>
    <t>srsconstruction4@gmail.com</t>
  </si>
  <si>
    <t>Construction of 72.0m Long RCC Girder Bridge over Shoshio Khal on Ghoshgoan UP Ghoshgoan GC- Charuapara via Bagpara Bazar &amp; Saddam Bazar at Ch. 1400m Road ID-361163017 under Dhobaura Upazila District Mymensingh.</t>
  </si>
  <si>
    <t>21/04/2021</t>
  </si>
  <si>
    <t>M/S. Mirza Construction-Salman Enterprise (JV) Sarishabari, Jamalpur</t>
  </si>
  <si>
    <t>mmcsejv@gamil.com</t>
  </si>
  <si>
    <t>Construction of 96.0m Long PSC Girder Bridge over Khiru River on Amirbari UP-Mirdar Bazar Road at Right Side of Hamidbari Road at Ch. 2890m under Trishal Upazila District Mymensingh. Road ID-361943015</t>
  </si>
  <si>
    <t>16/06/2020</t>
  </si>
  <si>
    <t>15/09/2021</t>
  </si>
  <si>
    <t>mirzaconstruction@yahoo.com</t>
  </si>
  <si>
    <t>SALMAN ENTERPRISE</t>
  </si>
  <si>
    <t>M/S. Shohel Enterprise Gaffargaon,Mymensingh</t>
  </si>
  <si>
    <t>Construction of 96.0m Long PSC Girder Bridge over Mathia River on Nowdanga Bazar to Bholar Algi Road at Ch. 0500m under Gouripur Upazila District Mymensingh. Road ID-361234057.</t>
  </si>
  <si>
    <t>Construction of 96.0m Long PSC Girder Sukhijuri Bridge on Bilvadera-Darilosna Link Road &amp; Musulli Road at Ch.1600m under Nandail Upazila District Mymensingh. Road ID-361724081.</t>
  </si>
  <si>
    <t>Shajahan Ali-Saiful Islam (JV)  Sadar,Mymensingh</t>
  </si>
  <si>
    <t>egp.sasijv@gmail.com</t>
  </si>
  <si>
    <t>Const. of 75m Long PSC Girder Bridge over Norsunda river on Udla Bazar connecting road at Ch. 3900m under Nandail Upazila District Mymensingh Road ID 361724094</t>
  </si>
  <si>
    <t>Md. Shajahan Ali</t>
  </si>
  <si>
    <t>shajahanali1965@gmail.com</t>
  </si>
  <si>
    <t>MD. SAIFUL ISLAM</t>
  </si>
  <si>
    <t>Mominul Haque-Swarna Bricks (JV)   Sadar,Mymensingh</t>
  </si>
  <si>
    <t>egp.mhsbjv@gmail.com</t>
  </si>
  <si>
    <t>Const. of 100m Long RCC Girder Bridge over jolvurunga river on Achintopur UP-Valukapur road at Ch. 3800m under Gouripur Upazila District Mymensingh Road ID 361233025</t>
  </si>
  <si>
    <t>M/S Mominul Hoque</t>
  </si>
  <si>
    <t>M/s Swarna Bricks</t>
  </si>
  <si>
    <t>Const. of 45m Long PSC Girder Bridge over Norsunda river on Nandail-Jahangirpur via Garua and chanpur Amudabad GPS road in Purhori Village at Ch.613m under Nandail Upazila District Mymensingh Road ID 361724090</t>
  </si>
  <si>
    <t>21/10/2021</t>
  </si>
  <si>
    <t>M/S. Nihad Builders &amp; Suppliers ,Mymensingh</t>
  </si>
  <si>
    <t>nihadsalmandunon@yahoo.com</t>
  </si>
  <si>
    <t>Construction of RCC Drain with Outfall at Tatakanda Bazar Under Tarakanda Upazila Dist Mymensingh Length - 214m.</t>
  </si>
  <si>
    <t>23/07/2019</t>
  </si>
  <si>
    <t>M/S. B.M Enterprise  Gaffargaon,Mymensingh</t>
  </si>
  <si>
    <t>msbmenterprise1965@gmail.com</t>
  </si>
  <si>
    <t>1 Construction of  RCC Drain on Dhobaura Bazar Main road Front Side from Ch.300-620m. Under Dhobaura Upazila Dist Mymensingh</t>
  </si>
  <si>
    <t>M/S. Maria Enterprise  Sadar,Mymensingh</t>
  </si>
  <si>
    <t>mmariaenterprise@gmail.com</t>
  </si>
  <si>
    <t>1. Construction of Public Toilet at Tarakanda Bus Stand Under Tarakanda Upazila Dist. Mymensingh. 2. Construction of Public Toilet at Tarakanda GC Under Tarakanda Upazila Dist. Mymensingh</t>
  </si>
  <si>
    <t>M/S. Naser Enterprise Fulbaria Road,Mymensingh</t>
  </si>
  <si>
    <t>msnaserenterprise@gmail.com</t>
  </si>
  <si>
    <t>1 Development of RCC Drain on Dhobaura Bazar Main road Front Side Length 287m. 2 Development of RCC Drain on Dhobaura Bazar Internal road Side Length 650m. 3 Development of RCC Drain on Dhobaura Upazila H/Q-Shoshan Ghat via play Ground Length 16m. Under Dhobaura Upazila Dist Mymensingh</t>
  </si>
  <si>
    <t>29/01/2020</t>
  </si>
  <si>
    <t>M/S. S.R.S Construction  Sadar,Mymensingh</t>
  </si>
  <si>
    <t>26/09/2019</t>
  </si>
  <si>
    <t>M/S. Tura Enterprise  Sadar,Mymensingh</t>
  </si>
  <si>
    <t>egp.turaenterprise@gmail.com</t>
  </si>
  <si>
    <t>Construction of Tarakanda Bazar Goil RCC Road at Ch. 00-120m under Tarakanda Upazila District Mymensingh.</t>
  </si>
  <si>
    <t>M/S. Proshad Enterprise  Fulbaria,Mymensingh</t>
  </si>
  <si>
    <t>Construction of Union Land office at Shinghashor Union Under Phulpur Upazila Shinghashor Union Under Phulpur Upazila under Construction of Town and union Land office across the Country at District Mymensingh.</t>
  </si>
  <si>
    <t>M/S. Hanif Enterprise Trishal,Mymensingh</t>
  </si>
  <si>
    <t>egp.hanifenterprise@gmail.com</t>
  </si>
  <si>
    <t>Construction of Boundary Wall and Land Development for a Rampur &amp; Mothbari union Bhumi Office under Trishal Upazila of Mymensingh District under Construction of Town and Union Land Office across the Country Project.</t>
  </si>
  <si>
    <t>Construction of Union Land office at BISHKA &amp; RUMPUR Union Under Tarakandha Upazila RASHULPUR Union Under Gaffargaon Upazila under Construction of Town and union Land office across the Country at District Mymensingh.</t>
  </si>
  <si>
    <t>26/11/2018</t>
  </si>
  <si>
    <t>M/S. Bhuiyan Traders  Kendua,Netrakona</t>
  </si>
  <si>
    <t>Construction of Union Land office at SADAR &amp; CHANDIPASHA Union Under Nandail Upazila at District Mymensingh.</t>
  </si>
  <si>
    <t>M/S. Samiron Cwdhury  Ukilpara,trakona</t>
  </si>
  <si>
    <t>samironchowdhury210@yahoo.com</t>
  </si>
  <si>
    <t>a Improvement with Protection Work of Khanbahadur Ismail road Dakerchar Natun Bazar-Thapanhala Sarkari Prathomic Biddaloy road Ch.2180- 2930m. Road ID No.361944071 b Improvement of Kathal Kachari-Kowari Kanda road Salamer Bari to Adarsho Shishu Academy School road Ch.435- 1435m. Road ID No.361944008 c Improvement of Dhaka-mymensingh RHD Bogamari-Charagali College via Rudragram road Ch.700 - 1700m. Road ID No.361944066 Under Trishal Upazilla District Mymensingh</t>
  </si>
  <si>
    <t>M/S. Jhim Jhum Enterprise  Gouripur,Mymensingh</t>
  </si>
  <si>
    <t>mdshuhalranak@gmail.com</t>
  </si>
  <si>
    <t>Improvement of BC road of Vandari bazar-Latiamari bazar road Ch.00- 800m. Road ID No.361315082 Under Ishawareganj Upazilla District Mymensingh</t>
  </si>
  <si>
    <t>Md. Sirajul Islam Kotwali,Mymensingh</t>
  </si>
  <si>
    <t>mdsherajulislam63@gmail.com</t>
  </si>
  <si>
    <t>Improvement of BC Road Work of of Bororchar UP-Ramvadrapur Bazar via Diggripara road Ch. 3750- 5400m. Road ID No.361523016 Under Sadar Upazilla District Mymensingh</t>
  </si>
  <si>
    <t>Unique Consortium Sadar,Jamalpur</t>
  </si>
  <si>
    <t>uniqueconsortium5@gmail.com</t>
  </si>
  <si>
    <t>Improvement of BC road of Mogoltuli highschool -Syedpara-Khamarpara road Ch.00- 1000m. Road ID No.361655123 Under Muktagacha Upazilla District Mymensingh</t>
  </si>
  <si>
    <t>Mirza Answer Uddin Beg Haluaghat,Mymensingh</t>
  </si>
  <si>
    <t>mirza.answer.uddin.beg@gmail.com</t>
  </si>
  <si>
    <t>Improvement of BC Road Work of Taldhigi-Monshirrhat GC road Ch. 5000- 5650m. Road ID No.361162005 Under Dhobaura Upazilla District Mymensingh</t>
  </si>
  <si>
    <t>14/05/2019</t>
  </si>
  <si>
    <t>M/S. Enan Enterprise       Trishal,Mymensingh</t>
  </si>
  <si>
    <t>ms.enanenterprise1982@gmail.com</t>
  </si>
  <si>
    <t>Improvement of Bahadurpur GPS-Pagalia Nadirpar Road at Ch.00-940m. Under Trishal Upazila District Mymensingh Road ID No.361945149</t>
  </si>
  <si>
    <t>22/09/2020</t>
  </si>
  <si>
    <t>M/S. Shapla Enterprise &amp; Alamgir Enterprise (JV) Muktagacha,Myemensingh</t>
  </si>
  <si>
    <t>shapla alamgir.JV@gmail.com</t>
  </si>
  <si>
    <t>a Improvement of BC Road Work of Muktagacha-Fulbaria R&amp;H Samader Dokan-Bondagoalia Natun Bazar Via Ria Bricks road Ch.00- 950m. Road ID No.361655115 b Improvement of BC Road Work of Kashimpur Khamer Atorer More-Goliea Tajpur road Ch.1000- 1620m. Road ID No.361654131 c Improvement of BC Road Work of Baniakazi Bot Tola-Bashna Nayeb Ali Bari road Ch.00- 450m. Road ID No.361654176 Under Muktagacha Upazilla District Mymensingh</t>
  </si>
  <si>
    <t>M/S SHAPLA ENTERPRISE</t>
  </si>
  <si>
    <t>abmzahirul@gmail.com</t>
  </si>
  <si>
    <t>M/s Alamgir Enterprise</t>
  </si>
  <si>
    <t>ms.alamgirenterprise1987@gmail.com</t>
  </si>
  <si>
    <t>Improvement of BC Road Work of Baghber UP Monshirrhat GC- Ershad Bazar Via Goloivanga road Ch. 00- 1415m. Road ID No.361163006 Under Dhobaura Upazilla District Mymensingh SALVAGE AMOUNT TK.339058.00</t>
  </si>
  <si>
    <t>Improvement of BC Road Work of Dhobaura-Guatola GCCR road to Dhobaura-Chariakanda road Star from jonab Ali Masterer Bari Bindubashini School road Ch. 00- 670m. Road ID No.361164004 Under Dhobaura Upazilla District Mymensingh SALVAGE AMOUNT TK.128117.00</t>
  </si>
  <si>
    <t>M/S. Uzzal Enterprise Sarishabari,Jamalpur</t>
  </si>
  <si>
    <t>uzzalenterpriseegp@gmail.com</t>
  </si>
  <si>
    <t>Improvement of RCC Work of Imadpur Bus Stand to Sarker Bari road Ch. 00- 211m. Road ID No.361814170 Under Phulpur Upazilla District Mymensingh</t>
  </si>
  <si>
    <t>Improvement of BC road of Charpara bazar kodomtola-Bridebstan via charpara shibmondir road Ch.250- 800m. Road ID No.361315081 Under Ishawareganj Upazilla District Mymensingh</t>
  </si>
  <si>
    <t>AN JVCA      Trishal,Mymensingh</t>
  </si>
  <si>
    <t>egp.anjv19@yahoo.com</t>
  </si>
  <si>
    <t>a Improvement of Trishal Balipara road-Kajir Kanda GPS road Haider Masterer Bari road Ch.1000- 1600m. Road ID No.361945073 b Improvement of Munshipara-Bocabil road RHD road Start from East Side road Ch.00- 1600m. Road ID No.361944004 c Improvement of Sangkibanga RHD-Narayanpur-Konabakhail road via Mathalia Bari Ghat road Ch.00- 500m. Road ID No.361944106 d Improvement of Alhori Bridge-Purabari road via Kharhor road Ch.1000- 1750m. Road ID No.361944035 e Improvement of Trishal GC-Dhaka Mymensingh RHD chaler Ghat Bazar road Ch.3200 -4200m. Road ID No.361944053 Under Trishal Upazilla District Mymensingh SALVAGE AMOUNT TK. 59830.00</t>
  </si>
  <si>
    <t>M/S. Tanvir Enterprise  Golgonda,Mymensingh</t>
  </si>
  <si>
    <t>tanverenterprise1984@gmail.com</t>
  </si>
  <si>
    <t>Improvement of BC road of Nasti Bazar-Dipganj bazar road Ch.00- 981m. Road ID No.361315084 Under Ishawareganj Upazilla District Mymensingh</t>
  </si>
  <si>
    <t>Improvement of BC road of Kondorppur pacca road-Kotiar mor hoye jalkhana road Ch.00- 1000m. Road ID No.361525284 Under Sadar Upazilla District Mymensingh</t>
  </si>
  <si>
    <t>Improvement of BC road of Moktijoddha bazar-Jogir Algi Anamuls house road Ch.00- 500m. Road ID No.361525287 Under Sadar Upazilla District Mymensingh. Salvage Cost Tk.338851</t>
  </si>
  <si>
    <t>M/S. Farida Enterprise             Madargonj,Jamalpur</t>
  </si>
  <si>
    <t>foridaenterprise13@gmail.com</t>
  </si>
  <si>
    <t>Improvement of BC Road Work of of Harirampur-Goyeshpur road Ch.00- 1000m. Road ID No.361654024 Under Muktagacha Upazilla District Mymensingh</t>
  </si>
  <si>
    <t>18/04/2019</t>
  </si>
  <si>
    <t>M/S. S.B Enterprise Gaffargaon,Mymensingh</t>
  </si>
  <si>
    <t>Improvement of BC road of Patlashi-Talali road With Baten Shaheber Bari Link road Ch.00- 1000m. Road ID No.361225038 Under Gaffargaon Upazilla District Mymensingh.</t>
  </si>
  <si>
    <t>20/08/2019</t>
  </si>
  <si>
    <t>Improvement of BC road of Gabor Boali-Sripur jithor road Ch.00- 1000m. Road ID No.361314032 Under Ishawareganj Upazilla District Mymensingh</t>
  </si>
  <si>
    <t>M/S. Fouzia Enterprise   Sadar,Mymensingh</t>
  </si>
  <si>
    <t>Improvement of Trishal Fulbaria Chikon to Ragunathpur road Sangbadik Mukhlesur Rahmaner Bari Road at Ch.1500-2400m. Under Trishal Upazila District Mymensingh Road ID No.361944064</t>
  </si>
  <si>
    <t>Improvement of Gofakuri Bazar-Babupur Bazar Road Babupur Puraton Moshjid to start from awal Memberer Bari Road at Ch.00-1000m. Under Trishal Upazila District Mymensingh Road ID No.361944082</t>
  </si>
  <si>
    <t>Md. Chan Mahmood                        Fulbaria,Mymensingh</t>
  </si>
  <si>
    <t>mdchanmahmood@gmail.com</t>
  </si>
  <si>
    <t>Improvement of BC Road of Char Radhakanai-Baruka road Ch1080-2150m Under Fulbaria Upazila District Mymensingh. Road ID-361204005 SALVAGE AMOUNT TK 2287042.00</t>
  </si>
  <si>
    <t xml:space="preserve">Sura International
Sadar,,Mymensingh.
</t>
  </si>
  <si>
    <t>surainternationalbd@gmail.com</t>
  </si>
  <si>
    <t xml:space="preserve">Improvement of BC Road of Anayetpur-Nishindapar via Napiter Ghat road Ch00-500m Under Fulbaria Upazila District Mymensingh.(Road ID-361204078).
</t>
  </si>
  <si>
    <t xml:space="preserve">Improvement of BC Road of Bakta Bazar- Izzla Khal via Kachichura road Ch00-500m Under Fulbaria Upazila District Mymensingh.(Road ID-361204044).
</t>
  </si>
  <si>
    <t xml:space="preserve">M/S. Mirza Construction-Salman Enterprise (JV) Sarishabari,Jamalpur.
</t>
  </si>
  <si>
    <t>mmcandse@gmail.com</t>
  </si>
  <si>
    <t xml:space="preserve">Improvement of BC road of Mokspur UP-Khalabari Bazar Road Via Joynatali Road at Ch. 1735-5600m Under Trishal Upazila District Mymensingh Road ID No. 361943011.
</t>
  </si>
  <si>
    <t>21/05/2022</t>
  </si>
  <si>
    <t xml:space="preserve">  mirzaconstruction@yahoo.com</t>
  </si>
  <si>
    <t>M/S. Musfiqur Rahman (Kanchan) Solakia,Kishoregonj</t>
  </si>
  <si>
    <t>Construction of 75.00m Long PSC Girder Bridge over Mymensingh-Kishoregonj RHD-Balipara GC Road at Ch.7180m Under Ishwargonj Upazila District Mymensingh. Road ID-361312007</t>
  </si>
  <si>
    <t>M/S. Ma Enterprise Fulbaria,Mymensingh</t>
  </si>
  <si>
    <t>egp.maenterprise1987@gmail.com</t>
  </si>
  <si>
    <t>Improvement of BC Road of Kaladha UPPatia Bazar-Babuganj Bazar road Ch.00-1000m Under Fulbaria Upazila District Mymensingh. Road ID-361203012</t>
  </si>
  <si>
    <t>28/05/2022</t>
  </si>
  <si>
    <t>Improvement of BC road of Achintapur UP Headquarter to Mohishati Bazar Road from Ch.4470-6470m under Gouripur Upazila District Mymensingh. Road ID- 361233028</t>
  </si>
  <si>
    <t>M/S. Nimu Traders      Fulbaria,Mymensingh</t>
  </si>
  <si>
    <t>Improvement of BC Road of Fulbaria UP-Esail Natun Bazar via Taltola Bazar road Ch00-500m Under Fulbaria Upazila District Mymensingh. Road ID-361204082</t>
  </si>
  <si>
    <t>24/05/2021</t>
  </si>
  <si>
    <t>M/S. Zerin Enterprise Fulbaria,Mymensingh</t>
  </si>
  <si>
    <t>egp.zerinenterprise@gmail.com</t>
  </si>
  <si>
    <t>Improvement of BC Road of Fulbaria UP-Shibganj Bazar road Ch.5700-7200m Under Fulbaria Upazila District Mymensingh. Road ID-361203017</t>
  </si>
  <si>
    <t>17/11/2020</t>
  </si>
  <si>
    <t>23/05/2021</t>
  </si>
  <si>
    <t>M/S. Readoy Enterprise Fulbaria,Mymensingh</t>
  </si>
  <si>
    <t>egp.readoyent@gmail.com</t>
  </si>
  <si>
    <t>Improvement of BC road of Gouripur UP- Shamgonj GC via Lamapara Road from Ch.700-4700m under Gouripur Upazila District Mymensingh. Road ID- 361233014</t>
  </si>
  <si>
    <t>17/01/2022</t>
  </si>
  <si>
    <t>M/S. Harun Enterprise Fubaria,Mymensingh</t>
  </si>
  <si>
    <t>Improvement of BC Road of Purabari-Harbaria road Ch00-500m Under Fulbaria Upazila District Mymensingh. Road ID-361205018</t>
  </si>
  <si>
    <t>Taher &amp; Sons (Pvt) Ltd-Md. Lal Mahmood, Joint Venture,                              Uttara,Dhaka-1203 &amp; Fulbaria,Mymensingh.</t>
  </si>
  <si>
    <t>tsllalmahmood19@gmail.com</t>
  </si>
  <si>
    <t>Construction of 50.0m Long RCC Girder Bridge over Narayanpur-Kashiganj GC Road at Ch. 550m under Trishal Upazila District Mymensingh. Road ID-361944062</t>
  </si>
  <si>
    <t>Taher &amp; Sons (Pvt) Ltd</t>
  </si>
  <si>
    <t>taherandsonspvtltd@yahoo.com</t>
  </si>
  <si>
    <t>Md. Lal Mahmood</t>
  </si>
  <si>
    <t>M/S. Mitu Traders Sarishabari,Jamalpur</t>
  </si>
  <si>
    <t>mitu_traders@yahoo.com</t>
  </si>
  <si>
    <t>Construction of 40.0m Long RCC Girder Bridge over Kanihari Union Alongani Kalir Bazar Road on Pagalia River at Ch. 2600m under Trishal Upazila District Mymensingh. Road ID-361944072</t>
  </si>
  <si>
    <t>Construction of 81m Long PSC Girder Bridge on Mollika GC-Bharadoba Gatail RHD Uthura Bazar Road At Ch. 527m under Bhaluka Upazila District Mymensingh Road ID 361132009</t>
  </si>
  <si>
    <t>29/06/2021</t>
  </si>
  <si>
    <t>Niti Enterprise   Sadar,Mymensingh</t>
  </si>
  <si>
    <t>niti.enterprise@yahoo.com</t>
  </si>
  <si>
    <t>a Improvement of HBB road of Balia Taragai Sarkari Prathomic Biddaloy Connecting road Ch.00- 105m. School Code.303111204 b Improvement of HBB road of Bashati sarkari Prathomic Biddaloy Connecting road Ch.00- 440m. School Code.303110201 c Improvement of HBB road of Ghomgaon Sarkari Prathomic Biddaloy Connecting road Ch.00- 315m. School Code.303111006 d Improvement of HBB road of Rupashi Sarkari Prathomic Biddaloy Connecting road Ch.00- 215m. School Code.303111003 Under Phulpur Upazilla District Mymensingh</t>
  </si>
  <si>
    <t>30/01/2020</t>
  </si>
  <si>
    <t>M/S. Saiful Bricks           Fulbaria Road Mymensingh</t>
  </si>
  <si>
    <t>A. Improvement of Sidla UP-Hassanpur Bazar From Ch.6400-8600m Under Gouripur Upazilla District Mymensingh.Road ID No.-361233018B. Improvement of Gouripur UZ HQ - Dowhakhola UP Road via Ramgopalpur From Ch. 550-2550m Under Gouripur Upazilla District Mymensingh.Road ID No.-361233016</t>
  </si>
  <si>
    <t>Mdlalahood-MSjamirtraders (JV) Gouripur,Mymensingh</t>
  </si>
  <si>
    <t>Improvement of BC road of Sohagi UP-Khalbolla Bazar Road at Ch. 2121-7169m Under Ishwargonj Upazila District Mymensingh Road ID No. 361133007</t>
  </si>
  <si>
    <t xml:space="preserve">  mdlalmahmood@gmail.com</t>
  </si>
  <si>
    <t>M/S. Jamir Traders</t>
  </si>
  <si>
    <t>Improvement of BC road of Manikduba Bridge-Bonpara Natun Bazar Manikduba Setu-Bonpara Natun Bazar via Jafor Mondoler Para Puraton Brammaputra Nod road Ch.00m - 3500m. Under Sadar Upazila District Mymensingh Road ID No.361525126 SALVAGE AMOUNT TK.3184862.00</t>
  </si>
  <si>
    <t>Improvement of BC road of Jugli UP -Gorokpur Bazar Via Dhurail UP Office Road Via Koichapur UP Office Road at Ch. 11812-14812m Under Haluaghat Upazila District Mymensingh Road ID No. 361243004
Salvage Cost BDT 173807</t>
  </si>
  <si>
    <t>M/S. Ekota Enterprise Trishal,Mymensingh</t>
  </si>
  <si>
    <t>Improvement of BC road of Batali Jame Mosjid to Jahangir More via Kali Mondir road from ch. 00-1000m under Nandail Upazila District Mymensingh. Road ID- 361725242</t>
  </si>
  <si>
    <t>M/S. L.R Construction Madargonj, Jamalpur</t>
  </si>
  <si>
    <t>msirconstruction@gmail.com</t>
  </si>
  <si>
    <t>Improvement of BC road of Biddananda-Asim Bazarer North Side-Fulbaria Bagar Bazar Asim Bazar South Side at Ch. 00-1000m Under Fulbaria Upazila District Mymensingh Road ID No. 361204041</t>
  </si>
  <si>
    <t>13/09/2020</t>
  </si>
  <si>
    <t>Ruja Traders   Kendua,Netrakona</t>
  </si>
  <si>
    <t>lutfor482@gmail.com</t>
  </si>
  <si>
    <t>Improvement of BC road of Ishwargonj UPC-Sutia Bazar via Dewangonj Hat Road at Ch. 4890-8643m Under Ishwargonj Upazila District Mymensingh Road ID No. 361133002</t>
  </si>
  <si>
    <t>29/10/2021</t>
  </si>
  <si>
    <t>M/S.Tuhin Enterprise Fulbaria,Mymensingh</t>
  </si>
  <si>
    <t>egp.mstuhinenterprise@yahoo.com</t>
  </si>
  <si>
    <t>Improvement of BC Road of Thanar Par-Akandabari More-Brigadier General Monirul Islamer Bari road Ch.00-200m Under Fulbaria Upazila District Mymensingh. Road ID-361205132</t>
  </si>
  <si>
    <t>M/S. Anik Enterprise Melandah, Jamalpur</t>
  </si>
  <si>
    <t>anikenterprise61@gmail.com</t>
  </si>
  <si>
    <t>Improvement of BC road ofKachina Bazar-Talab Bazar KachinaBazar-Engineer Shabuzer Bari road at Ch.00-300m &amp; Ch.1300-2000m. under Bhaluka Upazila District Mymensingh. Road ID No 361134046 SALVAGE AMOUNT TK.727577</t>
  </si>
  <si>
    <t>26/08/2020</t>
  </si>
  <si>
    <t>SI-TC (JV)   Nandail,Mymensingh</t>
  </si>
  <si>
    <t>egp.sitcjv2@gmail.com</t>
  </si>
  <si>
    <t>Improvement of BC road of Uchakhila UPC-Shakua Bazar Road at Ch. 500-6150m Under Ishwargonj Upazila District Mymensingh Road ID No. 361133022</t>
  </si>
  <si>
    <t>M/S. TOMAL CONSTRUCTION</t>
  </si>
  <si>
    <t>tomalconstruction@yahoo.com</t>
  </si>
  <si>
    <t>Readoy Enterprise-Joyan Enterprise (JV) Phulpur,Mymensingh</t>
  </si>
  <si>
    <t>egp.rejejv@gmail.com</t>
  </si>
  <si>
    <t>a Improvement of BC road of Badamia Bazar-Ananda Bazar road Ch.00m- 1000m. Road ID No. 361814158 b Improvement of BC road of Ramvadrapur UP Ramnathpur-Ramnathpur Tular Bari road Younus Masterer Bari-Vaitkandi Ghatpar Pacca road via Ramnathpur Bazar and Motaleber Bari road Ch.00m- 900m. Road ID No. 361814172 Under Phulpur Upazila District Mymensingh</t>
  </si>
  <si>
    <t>M/S. Joyan Enterprise</t>
  </si>
  <si>
    <t>ms.joyan.enterprise@gmail.com</t>
  </si>
  <si>
    <t>M/S. Apan Enterprise Haluaghat,Mymensingh</t>
  </si>
  <si>
    <t>ms.apanenterprise11@gmail.com</t>
  </si>
  <si>
    <t>Maintenance of Dhobaura Upazila H/Q-Shibgonj GC road via Kolsindur GC &amp; Charuapara Bazar Road at Ch.3000-5855m. Under Dhobaura Upazila District Mymensingh Road ID No. 361162003</t>
  </si>
  <si>
    <t>15/04/2020</t>
  </si>
  <si>
    <t>Md. Asraf Khan  Bhaluka,Mymensingh</t>
  </si>
  <si>
    <t>mdasrafkhan01712@gmail.com</t>
  </si>
  <si>
    <t>a Improvement BC Road of Jalopaza Bazar-Mora road Pailabo Pochim parar Khurda Fakirbari-Suktajuri Sluice Gate and Khiru Nodi Jalpaza Ghat Ch. 00-1000m b Construction of 05 Nos U-drain size 0.625mx0.600m under Bhaluka Upazila District Mymensingh.</t>
  </si>
  <si>
    <t>19/02/2020</t>
  </si>
  <si>
    <t>M/S. S. Alam Construction  Sadar,Mymensingh</t>
  </si>
  <si>
    <t>egp salamconstruction@gmail.com</t>
  </si>
  <si>
    <t>Improvement of BC road of Nizgaon Dukhu Mia House -Uttar Maizbag GPS Road from Ch.00-1250m under Ishwarganj Upazila District Mymensingh. Road ID- 361315072</t>
  </si>
  <si>
    <t>M/S. Arnob Enterprise  Fulbaria,Mymensingh</t>
  </si>
  <si>
    <t>Improvement of BC Road of Rangamatia UP Babuganj Bazar Enayetpur UP anantapur-Enayetpur Bazar road Ch.00-1000m Under Fulbaria Upazila District Mymensingh. Road ID-361204053</t>
  </si>
  <si>
    <t>M/S. Rose Enterprise  Haluaghat,Mymensingh</t>
  </si>
  <si>
    <t>roseenterprise1984@gmail.com</t>
  </si>
  <si>
    <t>Improvement of BC road from Bhaitkandi UP Bahadurpur to Darakpur Bazar Road from Ch.5200-5500m under Phulpur Upazila District Mymensingh. Road ID- 361813039</t>
  </si>
  <si>
    <t>Improvement of BC road of RHD Road at Sign Board to Mukshapur Road at Ch.00- 1000m. Under Trishal Upazila District Mymensingh Road ID No. 361944060</t>
  </si>
  <si>
    <t>M/S. K.K Enterprise   Patuakhali</t>
  </si>
  <si>
    <t>Improvement of BC road of Kanihari UP-Dhola Bazar Road Ch. 1800-3635m 6400-9110m Under Trishal Upazila District Mymensingh Road ID No. 361943006</t>
  </si>
  <si>
    <t>28/01/2022</t>
  </si>
  <si>
    <t>M/S. Redoy Enterprise  Sadar,Mymensingh</t>
  </si>
  <si>
    <t>Improvement of BC road of Mokkhapur Bhuiyanbari-Foti Govt. Primary Schoole Road Ch. 00-750m. Under Trishal Upazila District Mymensingh Road ID No. 361944031</t>
  </si>
  <si>
    <t>M/S. Basu Deb Saha Muktagacha,Mymensingh</t>
  </si>
  <si>
    <t>basudebsaha07@yahoo.com</t>
  </si>
  <si>
    <t>Improvement of BC road with protection work of Chachua-Bahanga road Ch.1000-2000m Under Muktagacha Upazila District Mymensingh. Road ID 361654081</t>
  </si>
  <si>
    <t>18/02/2019</t>
  </si>
  <si>
    <t>24/08/2019</t>
  </si>
  <si>
    <t>Md. Mozidul Alam Modan,Netrakona</t>
  </si>
  <si>
    <t>mojidulalam79@gmail.com</t>
  </si>
  <si>
    <t>Improvement of BC road of Assim Dholikuri Paca-Horishudor Bari-Asim Sagordhighi Paca Road at Ch. 00-1000m Under Fulbaria Upazila District Mymensingh Road ID No. 361205125</t>
  </si>
  <si>
    <t>26/03/2021</t>
  </si>
  <si>
    <t>Md. Chan Mahmood     Fulbaria,Mymensingh</t>
  </si>
  <si>
    <t>a Improvement of BC road with Protection work of Hatkalir Bazar GC-Rasulpur RHD via Chandaniata Fulbaria part road Ch.00 - 1350m. Road ID No.361202017 b Improvement of BC road with Protection work of Fulbaria GC-Trishal GC road via Durduria Fulbaria part road Ch.4320 - 7320m. .Road ID No.361202014 Under Fulbaria Upazila District Mymensingh</t>
  </si>
  <si>
    <t>a Improvement of HBB road of Ranigaon sarkari Prathomic Biddaloy Connecting road Ch.00- 75m. School Code.303120306 b Improvement of HBB road of Shohagipara sarkari. Prathomic Biddaloy Connecting road Ch.00- 872m. School Code.303120102 c Improvement of HBB road of Dighirpar Sarkari Prathomic Biddaloy Connecting road Ch.00- 55m. School Codeo.303050603 d Improvement of HBB road of Shalkona Hasina Reg. Ba Sarkari Prathomic Biddaloy Connecting road Ch.00- 150m. School Code.303050101 e Improvement of HBB road of Botihala Sarkari Prathomic Biddaloy Connecting road Ch.00- 250m. School Code.303120403 f Improvement of HBB road of Saluatola Sarkari Prathomic Biddaloy Connecting road Ch.00- 450m. School Code.303120503 g Improvement of HBB road of Chandranath Sarkari Prathomic Biddaloy Connecting road Ch.00- 500m. School Code.303120406 Under Dhobaura Upazilla District Mymensingh.</t>
  </si>
  <si>
    <t>18/06/2019</t>
  </si>
  <si>
    <t>23/06/2020</t>
  </si>
  <si>
    <t>M/S. Shuvo Enterprise Sribordi,Sherpur</t>
  </si>
  <si>
    <t>msshuvoenterprise@yahoo.com</t>
  </si>
  <si>
    <t>Improvement of BC road Sakuai GC Bazar -Nagla Goatola UZR Road from ch.00-916m under Haluaghat Upazila District Mymensingh. Road ID- 361244134</t>
  </si>
  <si>
    <t>a Improvement of BC road work of Balikha UP-Dadri Bazar road Ch.00-4400m. and Construction of 4nos Various Sizes of Box Culvert the same road Ch.65m 1880m 3630m &amp; 4240m. Under Tarakanda Upazila Distroct Mymensingh Road ID No. 361813025</t>
  </si>
  <si>
    <t>JAKASDJVCA    Chuadanga</t>
  </si>
  <si>
    <t>jakasdjvca@gmail.com</t>
  </si>
  <si>
    <t>Improvement of BC road of Dhaka-Mymensingh RHD Signboard-Shibgonj GC via Kashigonj GC Road Ch. 3100-7200m. Under Trishal Upazila District Mymensingh Road ID No. 361942004</t>
  </si>
  <si>
    <t>21/12/2021</t>
  </si>
  <si>
    <t>Istiaque Ahamed-Nufa Construction (JV) Atanipukurpar,Mymensingh</t>
  </si>
  <si>
    <t>egp.iancjv@gmail.com</t>
  </si>
  <si>
    <t>Improvement of BC road of Mymensingh -Kishoregonj RHD Chandapara Moor-Anandagonj GC Road Via Roygonjbazar Boyrabazar Bhangnamari UP &amp; Nowbanga bazar Gouripur Part Road from ch.7500-13024 m under Gouripur Upazila District Mymensingh. Road ID- 361232012</t>
  </si>
  <si>
    <t>M/S. ISHTIAQUE AHAMED</t>
  </si>
  <si>
    <t xml:space="preserve">  ahamedishtiaque@yahoo.com</t>
  </si>
  <si>
    <t>M/S. Redoy Enterprise  Fulbaria,Mymensingh</t>
  </si>
  <si>
    <t>readoyent@gmail.com</t>
  </si>
  <si>
    <t>Improvement of BC Road of Mothbari UP-Ragamara Bazar road Ch.700- 4130m. Under Trishal Upazila District MymensinghRoad ID No. 361943007</t>
  </si>
  <si>
    <t>28/07/2019</t>
  </si>
  <si>
    <t>Improvement of BC road Paschim Pabiajuri-Purba Pabiajuri via Dhurail UP office Road VIA Mominpur &amp; shimultoli bazar Road at Ch.780-1150 &amp;3347-3477m Under Haluaghat Upazilla District Mymensingh.Road ID No.361243008</t>
  </si>
  <si>
    <t>21/04/2019</t>
  </si>
  <si>
    <t>27/10/2019</t>
  </si>
  <si>
    <t>Improvement of BC road Munshirhat GC-Ghoshgaon GC via Taltoli-Baligaon and Ershad Bazar Road from ch.6170-9170m under Dhobaura Upazila District Mymensingh. Road ID- 361162006</t>
  </si>
  <si>
    <t>29/09/2020</t>
  </si>
  <si>
    <t>Improvement of BC Road of Enayetpur UP-Lohasshor Bazar road Ch.00-1000m Under Fulbaria Upazila District Mymensingh. Road ID-361203016</t>
  </si>
  <si>
    <t>M/S. Sazzad Hossain  Phulpur,Mymensingh</t>
  </si>
  <si>
    <t>egp.shazzadhossain@gmail.com</t>
  </si>
  <si>
    <t>a Improvement of BC road of Bashtola Taragai Sarkari Prathomic Biddaloy Connecting road Ch.6100- 6900m. School Code.303111105 b Improvement of BC road of Nagua sarkari Prathomic Biddaloy Connecting road Ch.00- 1020m. School Code.303112006 c Improvement of HBB road of Fotahpur Sarkari Prathomic Biddaloy Connecting road Ch.00- 700m. School Code.303111904 Under Phulpur Upazilla District Mymensingh</t>
  </si>
  <si>
    <t>M/S. Ayesha Construction Gouripur,Mymensingh</t>
  </si>
  <si>
    <t>eyeshaconstruction2018@gmail.com</t>
  </si>
  <si>
    <t>Improvement of BC road Gouripur UP Headquarter - Maoha Bazar -Paluhati Bazar Road from Ch.4470-5470m under Gouripur Upazila District Mymensingh. Road ID- 361233002</t>
  </si>
  <si>
    <t>M/S. Proshad Enterprise Fulbaria,Mymensingh</t>
  </si>
  <si>
    <t>Improvement of BC Road of Kandania-Jabed Mondol Ghat road Ch.5900-7400m Under Fulbaria Upazila District Mymensingh. Road ID-361203010</t>
  </si>
  <si>
    <t>23/03/2021</t>
  </si>
  <si>
    <t>Improvement of BC road of Pithagoir Pool-Deulpara Mridha Bari Road from ch.00-1500m under Gaffargaon Upazila District Mymensingh. Road ID- 361225220 salvage amount -BDT 462094</t>
  </si>
  <si>
    <t>M/S. Shapla Enterprise &amp; Sharia Enterprise (JV) Muktagacha,Mymensingh</t>
  </si>
  <si>
    <t>shapla.sharia.jvca@gmail.com</t>
  </si>
  <si>
    <t>Improvement of BC road of Chacchua GC Bhaluk Chapra-Sholakuri via Kacharighat Ch.2425- 5595m. Under Muktagacha Upazila District Mymensingh Road ID No. 361654085</t>
  </si>
  <si>
    <t>rakibahmmad1981@gmail.com</t>
  </si>
  <si>
    <t>Improvement of BC road of Zadabdi Primary School-Japarkanda Nodir Ghat road at Ch.00-407m. &amp; Ch.913-1441m under Sadar Upazila District Mymensingh. Road ID No 361524144 SALVAGE AMOUNT TK.324813</t>
  </si>
  <si>
    <t>29/04/2021</t>
  </si>
  <si>
    <t>M/S. Setu International Haluaghat,Mymensingh</t>
  </si>
  <si>
    <t>setuinternational2018@gmail.com</t>
  </si>
  <si>
    <t>Improvement of Kalakanda--Tarakandi road at ch. 0.00m-500.00m under Muktagacha Upazila District Mymensingh.Road ID-361654026</t>
  </si>
  <si>
    <t>Improvement of BC road Bhaitkandi UP-Tarakanda bazar via Partola. Neemtola &amp; Dadra Bazar Phulpur Part Road from ch.1840-3840m under Phulpur Upazila District Mymensingh. Road ID- 361813032</t>
  </si>
  <si>
    <t>25/04/2021</t>
  </si>
  <si>
    <t>M/S. Moon Traders  Fulbaria,Mymensingh</t>
  </si>
  <si>
    <t>mmoontraders@gmail.com</t>
  </si>
  <si>
    <t>Improvement of BC road of Beroijani Khal-Horebari Eidghah Math Road at Ch. 00-1000m Under Fulbaria Upazila District Mymensingh Road ID No. 361205026</t>
  </si>
  <si>
    <t>M.A.Wahed-Md.Sarwar Jahan(JV),  Mada,Netrakona</t>
  </si>
  <si>
    <t>wahedsarwarjv@gmail.com</t>
  </si>
  <si>
    <t>Improvement of BC road of Dapunia UP-Churkhai GC road via Gopal Nagar Bazar road Ch.7050m - 9700m. Under Sadar Upazila District Mymensingh Road ID No.361523002 SALVAGE AMOUNT TK.915733.00</t>
  </si>
  <si>
    <t>M.A. Wahed</t>
  </si>
  <si>
    <t>Md. Sarwar Jahan</t>
  </si>
  <si>
    <t>M/S. Bappy Traders Gaffargaon,Mymensingh</t>
  </si>
  <si>
    <t>bappy.traders2014@gmail.com</t>
  </si>
  <si>
    <t>Improvement of BC road of Shibgonj- Trishal Border Road from ch.3100-3800m under Gaffargaon Upazila District Mymensingh. Road ID- 361224028</t>
  </si>
  <si>
    <t>a Improvement of BC road of Bakharipara Sarkari Prathomic Biddaloy Connecting road Ch.00- 870m. School Code.303071615 b Improvement of BC road of Morichar Char Sarkari Prathomic Biddaloy Connecting road Ch.00- 500m. School Code.303070504 c Improvement of BC road of Shotoraghobpur Sarkari Prathomic Biddaloy Connecting road Ch.00- 1290m. School Code.303070207 d Improvement of HBB road of Uttar Morichar Char Sarkari Prathomic Biddaloy Connecting road Ch.00- 445m. School Code.303070503 Under Ishwargonj Upazilla District Mymensingh.</t>
  </si>
  <si>
    <t>Md. Saiful Islam          Sarda Goush Road, Mymensingh</t>
  </si>
  <si>
    <t>Maintenance of Montola R&amp;H Dapunia GC via Khokshia Road at Ch.00- 2490m. Under Muktagacha Upazila District Mymensingh Road ID No. 361652008</t>
  </si>
  <si>
    <t>Taital Enterprise Gaffargaon,Mymensingh</t>
  </si>
  <si>
    <t>tailenterprise@gmail.com</t>
  </si>
  <si>
    <t>Improvement of BC road of Fulbaria UP-PDB Bazar via Koira Mondal Ghat Road at Ch. 00-200m &amp; Ch.1800-3100m. Under Fulbaria Upazila District Mymensingh Road ID No. 361203023</t>
  </si>
  <si>
    <t>19/09/2021</t>
  </si>
  <si>
    <t>Nishat Enterprise Bhaluka,Mymensingh</t>
  </si>
  <si>
    <t>nishatenterprise123@gmail.com</t>
  </si>
  <si>
    <t>a Improvement of HBB road of Vander Sarkari Prathomic Biddaloy Connecting road Ch.500- 1200m. School Code.303040703 b Improvement of BC road of Borta Sarkari Prathomic Biddaloy Connecting road Ch.00- 900m. School Code.303100608 c Improvement of HBB road of Dokkhin Vandab Sarkari Prathomic Biddaloy Connecting road Ch.30- 680m. School Code.303100209 d Improvement of HBB road of Noyonpur Sarkari Prathomic Biddaloy Connecting road Ch.00- 200m. School Code.303040702 e Improvement of HBB road Purbo Vander Sarkari Prathomic Biddaloy Connecting road Ch.00- 750m. School Code.303040706 Under Bhaluka Upazilla District Mymensingh.</t>
  </si>
  <si>
    <t>a Improvement of HBB road of Chandrakona Reg. Ba Sarkari Prathomic Biddaloy Connecting road Ch.00- 368m. School Code.303050403 b Improvement of HBB road of Ganoi Reg. Ba Sarkari. Prathomic Biddaloy Connecting road Ch.00- 1200m. School Code.303051101 c Improvement of BC road of Gamaritola Sarkari Prathomic Biddaloy Connecting road Ch.00- 800m. School Code.303120204 d Improvement of HBB road of Bahar Vita Hamidur Rahman Reg. Ba Sarkari Prathomic Biddaloy Connecting road Ch.00- 40m. School Code.303051502 e Improvement of HBB road of Awolatoli Sarkari Prathomic Biddaloy Connecting road Ch.00- 170m. School Code.303020505 f Improvement of HBB road of Charuapara Sarkari Prathomic Biddaloy Connecting road Ch.00- 130m. School Code.303120105 g Improvement of HBB road of Ragurampur Sarkari Prathomic Biddaloy Connecting road Ch.00- 150m. School Code.303120611 Under Dhobaura Upazilla District Mymensingh.</t>
  </si>
  <si>
    <t>Improvement of BC road of Amirabari UP - Mirder Bazar Road Ch.1900- 2900m. Under Trishal Upazila District Mymensingh Road ID No. 361943015</t>
  </si>
  <si>
    <t>Improvement of BC road with protection work of Bekurhati GC-Shohagi GC Gouripur portion Ch. 6600-9500m Under Gouripur Upazilla District Mymensingh.Road ID No.-361232009.</t>
  </si>
  <si>
    <t>egp maenterprise1987@gmail.com</t>
  </si>
  <si>
    <t>Improvement of BC road of Kukrail-Nayabil Road at Ch.1050-1500m Under Fulbaria Upazila District Mymensingh Road ID No.361204024</t>
  </si>
  <si>
    <t>msmnenterprise75@gmail.com</t>
  </si>
  <si>
    <t>Improvement of BC road of Banarpar-Shukpatuli Road from ch.3620-4620m under Muktagacha Upazila District Mymensingh. Road ID- 361654051</t>
  </si>
  <si>
    <t>Construction of 60.0m Long RCC Girder Bridge over Moddha Rajoi-Sajongaon Road on Kanohori Khal at Ch. 150m under Bhaluka Upazila District Mymensingh. Road ID-361135116</t>
  </si>
  <si>
    <t>26/12/2021</t>
  </si>
  <si>
    <t>M/S. Hadisur Rahman Purbadhala,Netrakona</t>
  </si>
  <si>
    <t>hadisur332@gmail.com</t>
  </si>
  <si>
    <t>Improvement of BC road of Biharanga Govt. Primary Schoole-Nishchintapur Fakirbari Road at Ch. 00-1400m Under Phulpur Upazila District Mymensingh Road ID No. 361814171</t>
  </si>
  <si>
    <t>30/04/2020</t>
  </si>
  <si>
    <t>Maintenance of Komargata UP-Maltipur via Kandapara Road at Ch.1950- 2890m. Under Muktagacha Upazila District Mymensingh Road ID No. 361653017</t>
  </si>
  <si>
    <t>Dolly Construction Ltd Motijheel,Dhaka</t>
  </si>
  <si>
    <t>Improvement of Mymensingh Netrokona R&amp;H Kashigonj Bazar Ambikagonj GC Road Ch.13170 - 18000m. Under Tarakanda Upazila District Mymensingh.Road ID No.361182011</t>
  </si>
  <si>
    <t>27/08/2018</t>
  </si>
  <si>
    <t>AKMAQS-MRK(JV) R&gt;K.Mission Road ,Mymensingh</t>
  </si>
  <si>
    <t>egp.akmaqsmrk@gmail.com</t>
  </si>
  <si>
    <t>Improvement of BC road of Ramvadrapur UP Ramnathpur-Dadra Bazar via Narikeli And Dosta Bazar road Ch.4550m- 6550m. Under Phulpur Upazila District Mymensingh Road ID No. 361813041</t>
  </si>
  <si>
    <t>30/09/2019</t>
  </si>
  <si>
    <t>A.K.M. Abdul Quddus Shak</t>
  </si>
  <si>
    <t xml:space="preserve">  aquddus649@yahoo.com</t>
  </si>
  <si>
    <t>Md. Rezaul Karim</t>
  </si>
  <si>
    <t>md.rezaul.karim1958@gmail.com</t>
  </si>
  <si>
    <t>Improvement of Kukrail-Nayabila Road from ch. 00-1050m in/c. Construction of 6nos U-drain under Fulbaria Upazila District Mymensingh.Road ID-361204024</t>
  </si>
  <si>
    <t>Ratna Enterprise &amp; Sharia Enterprise (JV) Bagmara, Mymensingh.</t>
  </si>
  <si>
    <t>ratna.sharia.jv@gmail.com</t>
  </si>
  <si>
    <t>Improvement of BC road with protection work of Gangail UP-Mia Hossain Bazar Road via Shundail shahjahan Bazar Road Ch.1200 - 6230m. Road ID No.361723017 Under Nandail Upazilla District Mymensingh. SALVAGE AMOUNT TK.8613556.00</t>
  </si>
  <si>
    <t>27/11/2018</t>
  </si>
  <si>
    <t>26/04/2020</t>
  </si>
  <si>
    <t>Ratna Enterprise</t>
  </si>
  <si>
    <t>jhossain1440@gmail.com</t>
  </si>
  <si>
    <t>SE &amp; SB (JV) Sadar,Mymensingh</t>
  </si>
  <si>
    <t>saiful.sharia.jv(@)gmail.com</t>
  </si>
  <si>
    <t>a Improvement of BC road of Baghber UP Monshirhat GC- Chariakanda Via Baghber R&amp;H road Ch.00- 2740m. Road ID No. 361163008 b Improvement of BC road work of Goshgaon UP Goshgaon GC- Baligaon Bazar Via Shaluatola GC road Ch.00- 3870m. Road ID No. 361163013 Under Dhobaura Upazila District Mymensingh</t>
  </si>
  <si>
    <t>19/09/2019</t>
  </si>
  <si>
    <t>M/S. SAIFUL BRICKS</t>
  </si>
  <si>
    <t xml:space="preserve">  islamsaiful896@yahoo.com</t>
  </si>
  <si>
    <t>M/S. Shapla Enterprise &amp; Alamgir Enterprise (JV) Muktagacha,Mymensingh</t>
  </si>
  <si>
    <t>shapla.alamgir.jv@gmail.com</t>
  </si>
  <si>
    <t>a Improvement of Rasulpur-Horinatola road Ch.00 - 785m. Road ID No.361654033 b Improvement of Ramchandrapur-Kakinati road Ch.1910 - 3110m. Road ID No.361654076 c Improvement of Jonka Bazar High School-Tan Mohishtara Sarkari Prathomik Biddaloy road Ch.00 - 1000m. Under Muktagacha Upazila District Mymensingh. Road ID No.361655111 SALVAGE AMOUNT TK. 402941.00</t>
  </si>
  <si>
    <t>M/S. Sarker Enterprise  Gaffargaon,Mymensingh</t>
  </si>
  <si>
    <t>egp.sarkarent@yahoo.com</t>
  </si>
  <si>
    <t>a Improvement of HBB road of Hatibar Dulia Vita Sarkari Prathomic Biddaloy Connecting road Ch. 00- 300m. School Code.303040103 b Improvement of HBB road of Kholabari Disari Sarkari Prathomic Biddaloy Connecting road Ch.00- 210m. School Code.303100503 c Improvement of HBB road of Boraduba Sarkari Prathomic Biddaloy Connecting road Ch.00- 600m. School Code.303040301 d Improvement of HBB road of Uttar Dhalia Sarkari Prathomic Biddaloy Connecting road Ch.00- 485m. School Code.303100403 e Improvement of HBB road Dalia Sarkari Prathomic Biddaloy Connecting road Ch.00- 210m. School Code.303040408 Under Bhaluka Upazilla District Mymensingh.</t>
  </si>
  <si>
    <t>16/05/2019</t>
  </si>
  <si>
    <t>22/11/2019</t>
  </si>
  <si>
    <t>M/S. Zerin Enterprise  Fulbaria,Mymensingh</t>
  </si>
  <si>
    <t>Improvement of BC Road of Kandania Joynatoli Shuaitpur road Ch.4450-5450m Under Fulbaria Upazila District Mymensingh. Road ID-361204014</t>
  </si>
  <si>
    <t>Improvement of BC road of Moshiur Nagar Bazar-Authadar GC via Billal Uddin Primary School road at Ch.00-1640m. under Sadar Upazila District Mymensingh. Road ID No 361524148 SALVAGE AMOUNT TK.366427</t>
  </si>
  <si>
    <t>29/07/2021</t>
  </si>
  <si>
    <t>M/S. Joyan Enterprise  Phulpur,Mymensingh</t>
  </si>
  <si>
    <t>Improvement of Char Bahadurpur Khamarer More to Char Raghobpur Rasta via Chairman Bari Mosjit and Char Solpa Nayapara Bazar Char Bahadurpur Majid Masterer Khamar-Char Raghobpur Pucca Rasta via Nayapara Bazar road Ch. 214-1214m. Under Phulpur Upazilla District Mymensingh. Road ID No.-361814166.</t>
  </si>
  <si>
    <t>M/S. Alif Traders  Kendua,Netrakona</t>
  </si>
  <si>
    <t>masaliftraders84@gmail.com</t>
  </si>
  <si>
    <t>Improvement of BC road of Borohit UPC-Maizbag UPC Road at Ch. 655-3205m Under Ishwargonj Upazila District Mymensingh Road ID No. 361133012</t>
  </si>
  <si>
    <t>20/05/2021</t>
  </si>
  <si>
    <t>M/S. Razib Enterprise Trishal,Mymensingh</t>
  </si>
  <si>
    <t>a Improvement of BC road of Dishari Taragai Sarkari Prathomic Biddaloy Connecting road Ch.00- 530m. School Code303019203 b Improvement of BC road of Gonesshampur sarkari Prathomic Biddaloy Connecting road Ch.00- 400m. School Code.303111804 c Improvement of BC road of Harti Sarkari Prathomic Biddaloy Connecting road Ch.00- 1300m. School Code.303011010 d Improvement of HBB road of Khakdahar Sarkari Prathomic Biddaloy Connecting road Ch.00- 60m. School Code.303011401 Under Sadar Upazilla District Mymensingh.</t>
  </si>
  <si>
    <t>Improvement of BC Road of Katia-Ramnagar road Ch.00-500m Under Fulbaria Upazila District Mymensingh. Road ID-361205021</t>
  </si>
  <si>
    <t>Improvement of BC Road of Asim GC-Bharaduba Ghatail RHD Uthura UP road Ch.6000-7000m Under Fulbaria Upazila District Mymensingh. Road ID-361202016</t>
  </si>
  <si>
    <t>M/S. Talukder Enterprise  Gouripur,Mymensingh</t>
  </si>
  <si>
    <t>mstalukderenterprise2270@gmail.com</t>
  </si>
  <si>
    <t>a Improvement of HBB road of Bashati Charpara sarkari Prathomic Biddaloy Connecting road Ch.00- 580m. School Code.303020604 b Improvement of HBB road of Joyda Dokkhin Para sarkari Prathomic Biddaloy Connecting road Ch.00- 360m. School Code.303022005 c Improvement of HBB road of Kutubpur Sarkari Prathomic Biddaloy Connecting road Ch.00- 377m. School Code.303020602 d Improvement of HBB road of Chapuria Sarkari Prathomic Biddaloy Connecting road Ch.00- 175m. School Code.303021006 e Improvement of BC road of M. Ragunathpur Sarkari Prathomic Biddaloy Connecting road Ch.3108- 3928m. School Code.303020109 f Improvement of HBB road of Ghoga Shoshra Sarkari Prathomic Biddaloy Connecting road Ch.00- 440m. School Code.303020802 g Improvement of HBB road of Ragunathpur Purbo Sarkari Prathomic Biddaloy Connecting road Ch.00- 450m. School Code.303020303 h Improvement of HBB road of Bajemankone Sarkari Prathomic Biddaloy Connecting road Ch.00- 86m. School Code.303110101 i Improvement of HBB road of Ahsan Ulla Sarkari Prathomic Biddaloy Connecting road Ch.00- 24m. School Code.303111202 j Improvement of HBB road of Gosgbari Sarkari Prathomic Biddaloy Connecting road Ch.00- 22m. School Code.303020508 Under Muktagacha Upazilla District Mymensingh.</t>
  </si>
  <si>
    <t>M/S. Abul Kalam Azad   Ghatail,Tangail</t>
  </si>
  <si>
    <t>msabulkalamazad18@gmail.com</t>
  </si>
  <si>
    <t>a Improvement of BC road of Gobindo Sarkari Prathomic Biddaloy Connecting road Ch.00- 700m. School Code.303020102 b Improvement of HBB road of Bahadurpur Sarkari Prathomic Biddaloy Connecting road Ch.00- 527m. School Code.303110702 c Improvement of HBB road of Purabari Sarkari Prathomic Biddaloy Connecting road Ch.00- 391m. School Code303020901 d Improvement of HBB road of Golaia Sarkari Prathomic Biddaloy Connecting road Ch.00- 88m. School Code.303029204 Under Muktagacha Upazilla District Mymensingh.</t>
  </si>
  <si>
    <t>M/S. Bristy Enterprise  Fulbaria,Mymensingh</t>
  </si>
  <si>
    <t>egp.bristyenterprise@gmail.com</t>
  </si>
  <si>
    <t>Improvement of BC Road of Showyetpur-Kahalgaon road Ch.5450-5950m Under Fulbaria Upazila District Mymensingh. Road ID-361204017</t>
  </si>
  <si>
    <t>Improvement of BC Road of Shushuti-Gopinathpur road Ch.00-500m Under Fulbaria Upazila District Mymensingh. Road ID-361205022</t>
  </si>
  <si>
    <t>M/S. Redoy Enterprise R.K Mission Road,Mymensingh</t>
  </si>
  <si>
    <t>Improvement of BC road of Bogar Bazar-GoziumRoad Ch. 00-1100m. Under Trishal Upazila District Mymensingh Road ID No. 361944034</t>
  </si>
  <si>
    <t>10678.937.650</t>
  </si>
  <si>
    <t>14/01/2021</t>
  </si>
  <si>
    <t>Improvement of BC Road of Mohiarteaki-Sagardighi via fultola Dakhil Madrasha enayetpur Bazar-Fultola Dakhil Madrasha road Ch.00-1000m Under Fulbaria Upazila District Mymensingh. Road ID-361205074</t>
  </si>
  <si>
    <t>Maintenance of Borogram UP Office-Raghonathpur Natun Bazar Road at Ch.3750- 4750m. Under Muktagacha Upazila District Mymensingh Road ID No. 361653006</t>
  </si>
  <si>
    <t>Taher &amp; Sons (Pvt) Ltd-Md. Lal Mahmood Joint Venture Uttara,Dhaka-1230 &amp; Fulbaria,Mymensingh</t>
  </si>
  <si>
    <t>M/S. Mirza Construction-Salman Enterprise (JV) Sarishabari,Jamalpur</t>
  </si>
  <si>
    <t>Improvement of BC road of Mokspur UP-Khalabari Bazar road Via Joynatali Road at Ch. 1735-5600m Under Trishal Upazila District Mymensingh Road ID No. 361943011</t>
  </si>
  <si>
    <t>21/04/2022</t>
  </si>
  <si>
    <t>Md. Serajul Islam Kotwali,Mymensingh</t>
  </si>
  <si>
    <t>a Improvement of BC road of Morolbari More-Gouripur Lal Paglar Mazar Bir Muktijudda Lal Mahmud Sarker ABD Abdullah road via Excilent Ceramices road at Ch470-1470m. under Bhaluka Upazila District Mymensingh. Road ID No 361135129</t>
  </si>
  <si>
    <t>Nishat Enterprise  Bhaluka,Mymensingh</t>
  </si>
  <si>
    <t>a Improvement of HBB road of Dr.Amanullah Balijuri Sarkari Prathomic Biddaloy Connecting road Ch.00- 500m. School Code.303101009 b Improvement of BC road of Khurdo Sarkari Prathomic Biddaloy Connecting road Ch.00- 500m. School Code.303041111 c Improvement of HBB road of Paruldiya Sarkari Prathomic Biddaloy Connecting road Ch.00- 300m. School Code.303041105 d Improvement of HBB road of Suhal Sarkari Prathomic Biddaloy Connecting road Ch.00- 625m. School Code.303101001 Under Bhaluka Upazilla District Mymensingh.</t>
  </si>
  <si>
    <t>MMH-MBT (JV) Gaffargaon,Mymensingh</t>
  </si>
  <si>
    <t>egp.mmhmbtjv@gmail.com</t>
  </si>
  <si>
    <t>a Improvement of BC road of Uttar lamkain to Dickribhumi via Kandapara Shahid Mohiuddin road Ch.00m- 2000m. Under Gaffargaon Upazila District Mymensingh Road ID No. 361224071 b Improvement of BC road of Amlitola-Shibgonj GC pacca road Soybalir Barir More-Soyani Rasulpur-Saindia road soyani Rasulpur GPS road Ch.00m- 1000m. Under Gaffargaon Upazila District Mymensingh Road ID No.361225010</t>
  </si>
  <si>
    <t>MD. MAHIBUL HOQUE</t>
  </si>
  <si>
    <t xml:space="preserve">  mdmahibulhoque@gmail.com</t>
  </si>
  <si>
    <t>M/S. Bappy Traders</t>
  </si>
  <si>
    <t xml:space="preserve">  bappy.traders2014@gmail.com</t>
  </si>
  <si>
    <t>Improvement of BC Road of Pirganj Bazar-Bakta Kalighar road Ch.00-1500m Under Fulbaria Upazila District Mymensingh. Road ID-361203011</t>
  </si>
  <si>
    <t>Disha Builders                     Phulpur,Mymensingh</t>
  </si>
  <si>
    <t>egp.dishbuilders@gmail.com</t>
  </si>
  <si>
    <t>Vertical Extension of Superientending Engineers Quater 3rd floor at Mymensingh Region Dist. Mymensingh</t>
  </si>
  <si>
    <t>M/S. Musfiqur Rahman (Kanchan) &amp; M/S. Nishat Enterprise (JV), Nandail,Mymensingh.</t>
  </si>
  <si>
    <t>kanchanandnishatjv2019@gmail.com</t>
  </si>
  <si>
    <t>a Improvement of BC road of Sherpur UP-Kalian Bazar road Ch.1000- 5360m. Road ID No. 361723031 SALVAGE AMOUNT TK.5797163.00 b Improvement of BC road With Protection work of Jahangirpur UP-Bongram Bazar road Ch.1500- 3400m. Road ID No. 361723034 SALVAGE AMOUNT TK.1414830.00 c Improvement of BC road of Chamta Bazar-Sherpur UP road Ch.3514-5360m. Road ID No. 361723006 SALVAGE AMOUNT TK.4068760.00 Under Nandail Upazila District Mymensingh</t>
  </si>
  <si>
    <t>24/07/2019</t>
  </si>
  <si>
    <t xml:space="preserve">  mr.kanchan13@yahoo.com</t>
  </si>
  <si>
    <t>Md. Lal Mahmood  Fulabria,Mymensingh</t>
  </si>
  <si>
    <t>a Improvement of BC road with Protection work of Durarkhal-Kadamtoly Road Ch.3000 - 4850m. Road ID No.361203005 b Improvement of BC road with Protection work of Radhakanai UP-Trishal GC Fulbaria part Road Ch.1000 - 2200m Road ID No.361203019 C Improvement of BC road with Protection work of Keshoregonj-Balighat Via shibpur Road Ch.00 - 1000m. Road ID No.361203014 D Improvement of BC road with Protection work of Assim UP-Purabari Bazar road Via Kalairpar Road Ch.3920 - 6270m. &amp; Construction of 01nos 1x3.0x3.0m Box culvert on Same road at ch.4870m. Road ID No.361203021 E Improvement of BC road Chandpur Bazar-Luxmipur Road Ch.00 - 900m. Road ID No.361205101 Under Fulbaria Upazila District Mymensingh.</t>
  </si>
  <si>
    <t>23/04/2020</t>
  </si>
  <si>
    <t>M/S. Suma Enterprise Trishal,Mymensingh</t>
  </si>
  <si>
    <t>egp.somaenterprise@gmail.com</t>
  </si>
  <si>
    <t>Improvement of BC road of Borma Kakchar Bazar Road- Pagaria Road at Ch. 3350-4350m Under Trishal Upazila District Mymensingh Road ID No. 361944076 Strart from Late Hares Uddiner Graveyard Road</t>
  </si>
  <si>
    <t>a Improvement of BC road of Paragaon Abu Paglar Mazar-Gouripur Bazar road at Ch.00-500m. under Bhaluka Upazila District Mymensingh. Road ID No 361135130 SALVAGE AMOUNT TK.191878</t>
  </si>
  <si>
    <t>Improvement of BC road of Dubail Namapara Daptoribari to Goni ondoler Bari Via Eidgaon Math Road from ch.00-900m under Gaffargaon Upazila District Mymensingh. Proposed Road ID- 361225314 Road ID - 361224000 According to DPP</t>
  </si>
  <si>
    <t>M/S. Surma Engineering Works, Bhaluka,Mymensingh</t>
  </si>
  <si>
    <t>Improvement of BC road of Dhaka-Mymensingh Highway-Impressive Textile via Nasir Feed Mill road at Ch.725-1750m. under Bhaluka Upazila District Mymensingh. Road ID No 361135033 SALVAGE AMOUNT TK.1014314</t>
  </si>
  <si>
    <t>M/S. Rahman Enterprise  Fulbaria,Mymensingh</t>
  </si>
  <si>
    <t>egp.abdurrahman@gmail.com</t>
  </si>
  <si>
    <t>Improvement of BC Road of Joypur-Kholabari road Ch.00-500m Under Fulbaria Upazila District Mymensingh. Road ID-361205036</t>
  </si>
  <si>
    <t>Pronoy Kanti Bhowmik Netrokona</t>
  </si>
  <si>
    <t>pronay_bhowmic@yahoo.com</t>
  </si>
  <si>
    <t>Improvement of BC road of Ramgopalpur-Shyamgonj Boleshr Ramgopalpur Pocha pokurpar RHD Via Shri Dhorpur Road at Ch. 00-1000m Under Gouripur Upazila District Mymensingh Road ID No. 361235154</t>
  </si>
  <si>
    <t>17/11/2021</t>
  </si>
  <si>
    <t>Dhaly Construction Ltd Mirpur,Dhaka</t>
  </si>
  <si>
    <t>Rehabilitation &amp; Protective Work Of Dhaka-Mymensingh RHDBoilor-Fulbaria GCTrishal Portion Road Ch.00-5030m Under Trishal Upazila District Mymensingh. Road Id 361942001 SALVAGE AMOUNT TK. 5121894.00</t>
  </si>
  <si>
    <t>19/06/2018</t>
  </si>
  <si>
    <t>13/08/2019</t>
  </si>
  <si>
    <t>Improvement of Bahadurpur GC-Vaitkandi GC Ch.4360m- 6860m. Under Phulpur Upazila District Mymensingh Road ID No. 361812010 SALVAGE AMOUNT TK.627668.00</t>
  </si>
  <si>
    <t>Improvement of BC Road of Potia-Ramnagar via Kotia road Ch.00-1000m Under Fulbaria Upazila District Mymensingh. Road ID-361205020</t>
  </si>
  <si>
    <t>Shapla Enterprise &amp; Md. Hossain Ali (JV)  Nakhla,Sherpur</t>
  </si>
  <si>
    <t>msemhajv@gmail.com</t>
  </si>
  <si>
    <t>Improvement of BC road with protection work of Pabiajuri GC-Tarakanda GC Road via Gorakpur Bazar Road Ch.2100-5425m. and 3.5x3.5m. &amp; 2.0x2.0m Size 2Two box Culvert at Ch.2550 &amp; 4625m Respectively.Under Haluaghat Upazilla District Mymensingh.Road ID No.361242006. SALVAGE AMOUNT TK.113805.00</t>
  </si>
  <si>
    <t>MD. HOSSAIN ALI</t>
  </si>
  <si>
    <t>hossainali1958@gmail.com</t>
  </si>
  <si>
    <t>Improvement of BC road of Ghomgaon-Boroikandi road Ch.1575m- 2500m. Under Phulpur Upazila District Mymensingh Road ID No. 361814030</t>
  </si>
  <si>
    <t>MSE-MPE (JV) Fulbaria,Mymensingh</t>
  </si>
  <si>
    <t>shohelproshadjv@gmail.com</t>
  </si>
  <si>
    <t>Improvement of BC road of Fulbaria GC-Kandania RHD via Raghunathpur Road from Ch.8700-9100 &amp; Ch.12850-15650 Under Fulbaria Upazila District Mymensingh. Road ID-361202015</t>
  </si>
  <si>
    <t>19/11/2021</t>
  </si>
  <si>
    <t>M/S. Shohel Enterprise</t>
  </si>
  <si>
    <t>M/S. Saiful Bricks  Fulbaria Road,Mymensingh</t>
  </si>
  <si>
    <t>a Improvement of BC road with Protection work of Balikha UP-Char Kharicha Bazar road Ch.00-1300m. Road ID No. 361813002 b Improvement of BC road work of Kamaria UP Kashigonj-Charia Bazar road Ch.00-2000m. and Construction of 2nos 2x3.5x3.0m &amp; 2x2.0x2.0m Double Vent Box Culvert the same road Ch.750m Ch.1340m. Under Tarakanda Upazila Distroct Mymensingh Road ID No. 361224117 SALVAGE AMOUNT TK. 66584.00</t>
  </si>
  <si>
    <t>M/S. Redoy Enterprise Fulbaria,Mymensingh</t>
  </si>
  <si>
    <t>redoyent@gmail.com</t>
  </si>
  <si>
    <t>Improvement of Trishal-Fulbaria Rd at chikna to Roghonathpur road Up to journalist Mukhlasur Rahman House at Ch. 00-1500m Under Trishal Upazila District Mymensingh.Road ID 361944064</t>
  </si>
  <si>
    <t>16/06/2019</t>
  </si>
  <si>
    <t>a Improvement of Bashati Jogannathbari GPS Dulai Khal Moor-Syedpara Road Ch.00 - 935m. Road ID No.361655118 b Improvement of Binnakuri-Molagani road Ch.500 - 1500m. Road ID No.361655016 c Improvement of Dulla Bazar-Kulurghat via Goyeshpur road Ch.500 - 1500m. Under Muktagacha Upazila District Mymensingh. Road ID No.361654094</t>
  </si>
  <si>
    <t>M/S. Roman Traders     Melandah,Jamalpur</t>
  </si>
  <si>
    <t>msromantraders2016@gmail.com</t>
  </si>
  <si>
    <t>Improvement of BC road of Charipara Eidga-Charipara Road at Ch. 500-838m Under Muktagacha Upazila District Mymensingh Road ID No. 361654074</t>
  </si>
  <si>
    <t>Dolly Construction Ltd   Dhaka-1000</t>
  </si>
  <si>
    <t>A Improvement of Dhaka-Mymensingh Highway-Voradhuba Natun Bazar-Dholia GC Road Ch.2006 - 3450m. Road ID No.361132008 SALVAGE AMOUNT TK.506186.00 B Improvement of Angargara Bazar Dakatia UP Katlamari-Chamiadi Bazar Road Ch.00 - 5980m. &amp; Construction of 01nos 2 x3.0x2.5m Box culvert on Same road at Ch.1395m. Road ID No.361133013 SALVAGE AMOUNT TK.345727.00 C Improvement of Dakatia UP Chawrasta-Doula Bazar Road Ch.00 - 2685m. Under Bhaluka Upazila District Mymensingh. Road ID No.361133007</t>
  </si>
  <si>
    <t>Improvement of BC road Bagber Union Chariakanda High School - via Noyonkandi to Taraikandi Madrasa Road from ch.00-1000m &amp; Construction of 01 Nos 2X4.5X4.0m Box Culvert at Chainage 375m under Dhobaura Upazila District Mymensingh. Road ID- 361163005. Road Name According to Gazette-Bagbar UP Munshirhat GC-Taraikandi Bazar Via Milon bazar .Anondo Bazar &amp; Goustabhule Bazar Road</t>
  </si>
  <si>
    <t>M/S. SI-SE (JV)  Sadar,Mymensingh</t>
  </si>
  <si>
    <t>egp.sisejv@gmail.com</t>
  </si>
  <si>
    <t>a Improvement of BC road of Bororchar-kachari Bazar-Raghobpur via Ashim Masterer Bari road Char Raghobpur Ashimuddin Masterer Bari-Madrasha via kustiapara West Kacharipara Road Ch.00 - 2200m. Road ID No.361524056 SALVAGE AMOUNT TK.617066.00 b Improvement BC road of Malidanga-Baghaduba road Ch.00 - 1700m. Under Sadar Upazila District Mymensingh.Road ID No.361525021</t>
  </si>
  <si>
    <t>Sahara Enterprise</t>
  </si>
  <si>
    <t>egp.msenterprise@gmail.com</t>
  </si>
  <si>
    <t>M/S. Ayon Enterprise Sadar,Mymensingh</t>
  </si>
  <si>
    <t>ms_ayon.enterprise@yahoo.com</t>
  </si>
  <si>
    <t>Improvement of BC road Tangirhat to Charduri Kustia via Banpara &amp; Bharotipara Raghobpur More- Front of Rashid Chairman Barir Tangir Fhat via Bharotipara Bazar via Karimgonj Madrasha via NoyaparaEidgha Math via Akkasher Bari Beribath road Ch.00 - 1500m. Under Sadar Upazilla District Mymensingh. Road ID No.361525008</t>
  </si>
  <si>
    <t>24/10/2018</t>
  </si>
  <si>
    <t>Improvement of BC road of Mymensingh-Jamalpur R&amp;H-Joinakanda Hazi Bari Road at Ch. 00-430m Under Muktagacha Upazila District Mymensingh Road ID No. 361655114</t>
  </si>
  <si>
    <t>M/S. Phulpur Enterprise   Phulpur,Mymensingh</t>
  </si>
  <si>
    <t>Maintenance of Monsirhat GC-Mymensingh-Haluaghat RHD Taldighi Dhobaura Part Road at Ch.00-4000m. Under Dhobaura Upazila District Mymensingh Road ID No. 361162005</t>
  </si>
  <si>
    <t>a Improvement of HBB road of Anantopur sarkari Prathomic Biddaloy Connecting road Ch.00- 350m. School Code.303090705 b Improvement of HBB road of Charradhakanai Sarkari Prathomic Biddaloy Connecting road Ch.00- 240m. School Code.303090307 c Improvement of HBB road of Sonkanda Sarkari Prathomic Biddaloy Connecting road Ch.00- 150m. School Code.303090506 d Improvement of HBB road of Chowdar Moddapara Reg. Ba Sarkari Prathomic Biddaloy Connecting road Ch.00- 380m. School Code.303080805 e Improvement of HBB road of Koierchala Reg. Ba Sarkari Prathomic Biddaloy Connecting road Ch.00- 255m. School Code.303100701 f Improvement of HBB road of Kukraiel Reg. Ba Sarkari Prathomic Biddaloy Connecting road Ch.00- 180m. School Code.303091302 Under Fulbaria Upazilla District Mymensingh.</t>
  </si>
  <si>
    <t>25/09/2019</t>
  </si>
  <si>
    <t>Improvement of BC road of Rangamatia UPC Babugonj Bazar-Siddikhali Bazar Road at Ch. 00-1000m Under Fulbaria Upazila District Mymensingh Road ID No. 361203004</t>
  </si>
  <si>
    <t>M/S. Shapla Enterprise Muktagacha,Mymensingh</t>
  </si>
  <si>
    <t>a Improvement of BC Road Work of Manikpur-Horipur Horipur Dewli Moddapara Gangli Bari-Dighirpar Moshjid Road Ch.00 - 695m. Road ID No.361654003 b Improvement of Binnakuri-Gulabari road Ch.00 - 1000m. Road ID No.361655025 c Improvement of Paikpara Pakratola-Kheruajani UP Office via Vitybari Shimultola- Pakratola via Vitybari via Joybangla road Ch.400 - 1400m. Road ID No.361654148 d Improvement of Sonargaon High School-Joynaler Bari via Sonargaon Nayapara Abdur Razzak Masterer Bari road Ch.00 - 665m. Under Muktagacha Upazila District Mymensingh. Road ID No.361654166</t>
  </si>
  <si>
    <t>26428.934.357</t>
  </si>
  <si>
    <t>25/03/2019</t>
  </si>
  <si>
    <t>M/S. Shad Engieering Construction Firm, Gaffargaon,Mymensingh</t>
  </si>
  <si>
    <t>shadengineering2014@gmail.com</t>
  </si>
  <si>
    <t>Improvement of Chandabo vote bazarRajoi up - Rajoi Sutia river via Madah Rajoi Rd. at Chainage 1355-1855m Under Bhaluka Upazila District Mymensingh. Road ID 361134109</t>
  </si>
  <si>
    <t>a Improvement of BC Road Work of Kumargata UP-Goshbari road Ch.1970 - 2720m. Road ID No.361653016 b Improvement of Bechuakhali Bazar-Kashimpur UP Road via Palgaon GPS road Ch.3265 - 5200m. Under Muktagacha Upazila District Mymensingh. Road ID No.361653018</t>
  </si>
  <si>
    <t>21/03/2019</t>
  </si>
  <si>
    <t>M/S. Redoy Enterprise R.K.Mission,Mymensingh</t>
  </si>
  <si>
    <t>Improvement of Bogar bazar-Kashigonj Bazar Road at Ch. 715-2650m Under Trishal Upazila District Mymensingh.Road ID 361944061</t>
  </si>
  <si>
    <t>Improvement of BC road Dhobaura-Haluaghat RHD Ghoshgaon GC Road from ch.984-6820m and construction of 1 nos box culvert size 2.0X2.0m at Chainage 2864m under Dhobaura Upazila District Mymensingh. Road ID- 361162001 &amp; Salvage Cost - BDT 14885410</t>
  </si>
  <si>
    <t>M/S. Melisa Enterprise  Nandail,Mymensingh</t>
  </si>
  <si>
    <t>melisaenterprise@gmail.com</t>
  </si>
  <si>
    <t>Improvement road from Moajjempur Compani Dighi- Tangur Khal via Md. Mia Hosen Shaheber House Road from ch. 00-700m under Nandail Upazila District Mymensingh.Road ID- 361725196</t>
  </si>
  <si>
    <t>Maintenance of Khamarer Bazar GC-Fakirgonj Bazar Road via Tarati UP Office Road at Ch.00- 1500m. Under Muktagacha Upazila District Mymensingh Road ID No. 361653010</t>
  </si>
  <si>
    <t>26/09/2020</t>
  </si>
  <si>
    <t>M/S. Mohosina Enterprise Fulbaria,Mymensingh</t>
  </si>
  <si>
    <t>mohosinaent@gmail.com</t>
  </si>
  <si>
    <t>Improvement of Dulma-Mission Road at Ch. 1500-3200m Under Fulbaria Upazila District Mymensingh.Road ID 361205019</t>
  </si>
  <si>
    <t>17/05/2019</t>
  </si>
  <si>
    <t>Sura International  Sadar,Mymensingh</t>
  </si>
  <si>
    <t>a Improvement of BC road work of Shakhalla- Singhershore Bazar road Ch.1000-1585m Road ID 361814006 b Improvement of BC road work of Maishakanda Bazar-Ramsuna road Ch.00-1000m Under Phulpur Upazila District Mymensingh. Road ID 361814069</t>
  </si>
  <si>
    <t>A.M Trade Corporation  Sadar,Mymensingh</t>
  </si>
  <si>
    <t>amtradecorporations@gmail.com</t>
  </si>
  <si>
    <t>Improvement of BC road of Kharicha Bazar -Jailkhanar Char via Abdur Rahman Master House Road at Ch. 2250-3525m Under Mymensingh Sadar Upazila District Mymensingh Road ID No. 361524149</t>
  </si>
  <si>
    <t>M/S. SRS &amp; SE (JV)  Sadar,Jamalpur</t>
  </si>
  <si>
    <t>srsconstructionsalmanenterprise@gmail.com</t>
  </si>
  <si>
    <t>A Improvement of Gotier Bazar-Gonokar Bazar Road Ch.00 - 2000m. Road ID No.361135062 B Improvement of Bankua Bazar-Rampur Madrasha via Mora Nodirpar Road Ch.1500 - 2600m. Road ID No.361134073 C Improvement of Batajor-Soilat Start from Modhu Market Road Ch.3150 - 4200m. Road ID No.361134019 SALVAGE AMOUNT TK.209778.00 D Improvement of Tamat Bazar-Angarpara Bazar R&amp;H Road Ch.00 - 2550m. Under Bhaluka Upazila District Mymensingh. Road ID No.361134056 SALVAGE AMOUNT TK.450663.00</t>
  </si>
  <si>
    <t>30/10/2018</t>
  </si>
  <si>
    <t>M/S. S.R.S. CONSTRUCTION</t>
  </si>
  <si>
    <t>M.A Wahid-Md Sarwar Jahan (JV)                         Madan,Netrakona</t>
  </si>
  <si>
    <t>Improvement of BC road with protection work of Bekurhati GC-Shohagi GC Gouripur portion Ch. 00-5594m and Construction of 3.0x2.0m Size 1 Nos box Culvert at Ch.4245m Under Gouripur Upazilla District Mymensingh.Road ID No.-361232009.</t>
  </si>
  <si>
    <t xml:space="preserve">  jsarwar938@gmail.com</t>
  </si>
  <si>
    <t>Md. Abdul Hamid Bachu Gaffargaon,Mymensingh</t>
  </si>
  <si>
    <t>A Improvement of Kandipara GC Pagla Road via Dattar Bazar UP Road Ch.00 - 3360m. Road ID No.361223005 B Improvement of Charani Bazar Rasulpur Chakrampur Road Ch.00 - 2000m. Under Gaffargaon Upazila District Mymensingh. Road ID No.361225071 SALVAGE AMOUNT TK.1768111.00</t>
  </si>
  <si>
    <t>M/S. Rose Enterprise Haluaghat,Mymensingh</t>
  </si>
  <si>
    <t>Improvement of BC road Kutikura Uttar Zame Mosque-Fishari of late Abdul Khaleque Road from ch.00-900m under Haluaghat Upazila District Mymensingh. Road ID- 36124526</t>
  </si>
  <si>
    <t>Improvement of BC road Kutikura Upazila Road-Kutikura Ponchamour Road via House of Selim Akonda Road from ch.00-850m under Haluaghat Upazila District Mymensingh. Road ID- 361245125</t>
  </si>
  <si>
    <t>M/S. Ashafaque Enterprise Sadar,Mymensingh</t>
  </si>
  <si>
    <t>egp.ashfaqueenterprise@gmail.com</t>
  </si>
  <si>
    <t>A Improvement of Angargara Dakatia UP Batajur Bazar road by Bituminous Carpeting from ch. 800-2800m B Const. of 01 no U-drain size 0.625x0.600m on Angargara Dakatia UP Batajur Bazar road at ch. 1200m c Const. of 2 nos U-drain size 0.375x0.450m on Angargara Dakatia Up Batajur Bazar road at ch. 900m and 2500m under Bhaluka Upazila District Mymensingh. Road ID No 361133009</t>
  </si>
  <si>
    <t>M/S. Anik Enterprise Melandah,Jamalpur</t>
  </si>
  <si>
    <t>Improvement of BC road of Batajore MoreMafi MannaRice Mill-Koshba Border Haji Bir Muktijudda Abu Bakker Siddiquer Bari road at Ch.00-1050m. under Bhaluka Upazila District Mymensingh. Road ID No 361135128 SALVAGE AMOUNT TK.1501024</t>
  </si>
  <si>
    <t>Niti Enterprise Sadar,Mymensingh</t>
  </si>
  <si>
    <t>a Improvement of HBB road of Durgapur Sarkari Prathomic Biddaloy Connecting road Ch.00- 210m. School Code303070305 b Improvement of HBB road of Baghber Sarkari Prathomic Biddaloy Connecting road Ch.00- 240m. School Code.303070310 c Improvement of BC road of Boirati Sarkari Prathomic Biddaloy Connecting road Ch.00- 540m. School Code.303070306 d Improvement of BC road of Mrigali Sirak Ba Sarkari Prathomic Biddaloy Connecting road Ch.00- 800m. School Code. 303079204 e Improvement of HBB road of Bhalukber Sarkari Prathomic Biddaloy Connecting road Ch.00- 400m. School Code. 303071005 Under Ishwargonj Upazilla District Mymensingh.</t>
  </si>
  <si>
    <t>M/S. Shopna Bricks  Tarakanda,Mymensingh</t>
  </si>
  <si>
    <t>egp.swapnabricks@gmail.com</t>
  </si>
  <si>
    <t>Improvement of BC road Bagunda- Dadra Bazar Road from Ch.00-1000m under Tarakanda Upazila District Mymensingh. Road ID- 361184086</t>
  </si>
  <si>
    <t>MNT-MPE(JV) FUlbaria,Mymensingh</t>
  </si>
  <si>
    <t>egp.mntmpejv@gmail.com</t>
  </si>
  <si>
    <t>Improvement of BC road Sakuai UP Office - Kanakorikanda via Joinati bazar Road from ch.00-2100m under Haluaghat Upazila District Mymensingh. Road ID- 361243020</t>
  </si>
  <si>
    <t>M/S NIMU TRADERS</t>
  </si>
  <si>
    <t>Rafi Construction Karimgonj,Kishoregonj</t>
  </si>
  <si>
    <t>rafi_constn@yahoo.com</t>
  </si>
  <si>
    <t>Improvementof BC road of Boitagor to Batali Road from Ch. 00-1520m. under Nandail Upazila District Mymensingh .Road ID- 361724030</t>
  </si>
  <si>
    <t>Improvement of BC road Fatehpur-Thakurbakhai Road from ch.5730-6730m under Phulpur Upazila District Mymensingh. Road ID- 361814053</t>
  </si>
  <si>
    <t>M/S. Saiful Bricks Mymensingh</t>
  </si>
  <si>
    <t>Improvement of Mymensinhg-Kishoreganj RHDRamgopalpur-Ishwargonj Upazila H/Q Roadvia Dhurua BazarTeroshira BazarJamtola Moor &amp;Pmbail Moor Road From Ch.2750-6941m By BC Including 3 Nos RCC Box Culvert Size 3.0x2.0m Under Gouripur Upazilla District Mymensingh.Road ID No.-361232011</t>
  </si>
  <si>
    <t>Improvement of BC road Kakni Bazar Pucca Road-Kader B.Sc House via Madrasah Road from Ch.00-1200m under Tarakanda Upazila District Mymensingh. Road ID- 361184168 &amp; Salvage Cost - BDT 1955177</t>
  </si>
  <si>
    <t>M/S. S.B Enteprise Gaffargaon,Mymensingh</t>
  </si>
  <si>
    <t>Improvement of BC road of Deulpara Morer Bazar to Shila River Road from ch.00-1500m under Gaffargaon Upazila District Mymensingh. Road ID- 361225066</t>
  </si>
  <si>
    <t>M/S. Bhabna ENterprise Nayapara,Jamalpur</t>
  </si>
  <si>
    <t>bhabna173@gmail.com</t>
  </si>
  <si>
    <t>a Improvement of BC road of Angargara Bazar Start from Angargara Bazar Tamat road-Shaerbari via Dualpara road at Ch00. 1405m. under Bhaluka Upazila District Mymensingh. Road ID No 361135131</t>
  </si>
  <si>
    <t>Md. Hossain Ali                                                                                  Nakhla, Sherpur</t>
  </si>
  <si>
    <t>Improvement R &amp; H Ganggina Bazar-Lorki Nodi via Koichapur UP Office Road Ch.1020-2865m. Under Haluaghat Upazila District Mymensingh. Road ID No.361243014</t>
  </si>
  <si>
    <t>M/S. Islam Traders     Sadar,Mymensingh</t>
  </si>
  <si>
    <t>Improvement of Dhara-Nalitabari UZR-H/O. Antaz Ali-Pochim Kutikura GPS Road from ch. 000-1000km under Haluaghat Upazila District Mymensingh. Road ID No 361245127</t>
  </si>
  <si>
    <t>Improvement of BC road Kakni Bus Stand-Kazir Shop via Morium House Road from Ch.00-1000m under Tarakanda Upazila District Mymensingh. Road ID- 361184064</t>
  </si>
  <si>
    <t>Narail</t>
  </si>
  <si>
    <t>M/S Moni Construction, Mohishkhola, Narail</t>
  </si>
  <si>
    <t>ditsbd01@gmail.com</t>
  </si>
  <si>
    <t>Improvement of Peroli Hat Sluice gate-Kharoria Mollahbari Bazar Via Kharoria Abashan Road by Carpeting at Ch. 00-2000m, Road ID-265284037, Tender ID-480839</t>
  </si>
  <si>
    <t>A. Improvement of Raghunathpur-Taltala Satrahazari Bazar Road by BC from Ch. 1600-2825m. Road ID-265524016, Tender ID-397369                                           B.Improvement of Lahuria Bazar-Chaimanar char Road by BC from Ch. 3380-3850m. Road ID- 265524001.</t>
  </si>
  <si>
    <t>A. Bangram Bazar - Raghunathpur Bazar Road from Ch. 00m-1000m by BC  Tender ID-464022   B.Chanderchar Bazar - Mohajon Bazar via Telidanga Road from Ch-00m-500m by BC  C. Mouli Madrasha - Mouli Westpara Road from Ch-00m-500m by BC</t>
  </si>
  <si>
    <t>Naldi Baruipara Layek  House - Pucca Road from Ch-00-812m, Tender ID-464024</t>
  </si>
  <si>
    <t>A) Shaikhati - Puchasha Road from Ch. 00-500m by BC, Tender ID-432108  B) Solpur (High School) - Borokola Tangrakhali Road from Ch-1606-2106m by BC, C) Singa Bonikpara - Komkhali Road from Ch-00-1280m by BC   D) Komkhali Westpara Madrasa Mosque - Abul Mollah Pacca Road from Ch-00m-773m by BC</t>
  </si>
  <si>
    <t xml:space="preserve">M/S Shahid Brothers, Mothijheel, Dhaka </t>
  </si>
  <si>
    <t>Kashipur UP Dhopadha RHD more(Arenda)-Manikgonj hat Road</t>
  </si>
  <si>
    <t>A) Batashi Sluice Gate - Siddiq Molla House Road from Ch. 00m-1260m by BC  Tender ID-319324  B) Shalnagar UP Office - Rajapur via shekpara Batashi Pry. School raod from Ch-1000m-2000m by BC  C) Noldi Nowapara School - Esamoti Beel Road from Ch-00-1080m by BC D) Noldi Chakulia School - Ruhul Shikder House Road from Ch-500m-1115m by BC  E) Chardoulatpur - Kheyaghat Road from Ch-1400m-2400m by BC</t>
  </si>
  <si>
    <t>Ramim &amp; Brothers, Kurigram Narail</t>
  </si>
  <si>
    <t>ramimandbrothers@gmail.com</t>
  </si>
  <si>
    <t>Completion of Incomplete Work Kaligonj Bazar - Nahata via Chaimanarchar (Lhuria Bazar - Chaimanar Chor) Road from Ch-2380m-3380m by BC, Tender ID-360416  Completion of Incomplete Work Makrail Shariful Shop - Shekpara Batashi Road from Ch-00-788m by BC</t>
  </si>
  <si>
    <t>BM Rafiqul Islam, Mohishkhola ,Narail</t>
  </si>
  <si>
    <t>bmrafiq7373@gmail.com</t>
  </si>
  <si>
    <t>Satrahazari Bazar-Brommandanga Bazar  Road</t>
  </si>
  <si>
    <t>1.a) Improvement of Azizia Pohordanga Madrasa Pond, b) Construction of 01 Nos.Ghatla 4.00x12.80m for Azizia Pohordangsa Madrasa Pond  2.a) Improvement of Bagudanga  Madrasa Pond,  b) Construction of 01 Nos.Ghatla 5.00x14.026m for Bagudanga Madrasa Pond  3.a) Improvement of Upazila Parishad Pond-1,  b) Construction of 01 Nos.Ghatla 5.00x12.80m for Upazila Parishad Pond-1   4.a) Improvement of Upazila Parishad Pond-2 (Residence),  b) Construction of 01 Nos.Ghatla 4.00x12.80m for Upazila Parishad Pond-2 (Residence) 5.a) Improvement of Kalia Helipad Pond,  b) Construction of 01 Nos.Ghatla 5.00x11.10m for Kalia Helipad Pond    6.a) Improvement of Munshi Manik Mia Degree Collage Pond, b) Construction of 01 Nos.Ghatla 5.00x12.80m for Minshi Manik Mia Degree Collage Pond</t>
  </si>
  <si>
    <t>Probir Kumar Kundu, Satra, Lohagara,Narail</t>
  </si>
  <si>
    <t>probirkumarkundo@gmail.com</t>
  </si>
  <si>
    <t>1. a) Re-Excavation of KDRK Madhamic School Pond. b) Construction of 02 Nos Ghatla 13.40X 3.00 m for KDRK Madhamic School Pond at Digholia union Digholia Purbapara  2. a) Re-Excavation of Sree Sree Siddissari Kalimata Mondir Pond. b) Construction of 01 Nos Ghatla 13.40X 3.00 m for Sree Sree Siddissari Kalimata Mondir Pond at Lakhipasa union 3. a) Re-Excavation of Naldi BSS Madhamic Biddhaloy Pond. b) Construction of 02 Nos Ghatla 11.60X 3.00 m for Naldi BSS Madhamic Biddhaloy Pond at Naldi union   4. a) Re-Excavation of Upazila Parishad Pond-1. at Lakhipasa under Lohagara Upazila, Dist: Narail.</t>
  </si>
  <si>
    <t>M/S Tanim Enterprise, Fakirhat, Bagerhat</t>
  </si>
  <si>
    <t>tanimentpegp@gmail.com</t>
  </si>
  <si>
    <t>Gobra GC - Beaserdanga GC  via Vatpara Road</t>
  </si>
  <si>
    <t>M/S Raj Rice Enterprise, Narail-S, Narail.</t>
  </si>
  <si>
    <t>msrajriceenterprise@gmail.com</t>
  </si>
  <si>
    <t xml:space="preserve">Mulia UP - Maliat Bazar Road </t>
  </si>
  <si>
    <t>Md. Abul Hossain, 26Bagmara Khulna</t>
  </si>
  <si>
    <t>md.abulhossain2016@yahoo.com</t>
  </si>
  <si>
    <t>Chowgacha RHD - Hogladanga Road</t>
  </si>
  <si>
    <t xml:space="preserve"> Md. Liton Kaiser, Mohishkhola, Narail Town, Narail.</t>
  </si>
  <si>
    <t>litonkaisermd@gmail.com</t>
  </si>
  <si>
    <t xml:space="preserve"> A.Joypur Union Land Office B. Kashipur  Union Land Office</t>
  </si>
  <si>
    <t>Liton-SE(JV),      Mohishkhola Narail</t>
  </si>
  <si>
    <t>litonkaiserjv@gmail.com</t>
  </si>
  <si>
    <t>A. Par Mollickpur-Noapara Rd (Ch.1000-1500m)by BC    B. Doulotpur-Pankhar Char Rd (Ch.00-1000m)by BC.   C. Razapur- Kayalanpur-Haslagati Dinonathpara-Gobindopur Jhamarghop Road (Ch.00-550m)by BC.  D. Makrail Haroon mollar House-Tatul Bari WAPDA Road (Ch.1000-1325m)by BC  E. Boyra westpara H/O Bipul -Nowapara westpara road (Ch.00-500m)by BC</t>
  </si>
  <si>
    <t>M/S Shohore Enterprise, Vutiargati, Jhenidah</t>
  </si>
  <si>
    <t>shohorenterprise@gmail.com</t>
  </si>
  <si>
    <t>M/S Ekra Enterprise, College para, Lohagara, Narail.</t>
  </si>
  <si>
    <t>ekraentlohagara@gmail.com</t>
  </si>
  <si>
    <t xml:space="preserve">Sheikhati up office-Nagar Road </t>
  </si>
  <si>
    <t xml:space="preserve">Lahuria UP  office - Dangapara Mugura Mohhamadpur Road </t>
  </si>
  <si>
    <t>M/S Aviloush Builders, Voakhali, Narail Sadar,Narail</t>
  </si>
  <si>
    <t>msaviloush@gmail.com</t>
  </si>
  <si>
    <t xml:space="preserve">Maizpara Govt. Primary School Mollah para via Doulatpur Progati Jubo Sangho  Road </t>
  </si>
  <si>
    <t>M/S Anjali Enterprise, Ghorakhali ,Narail-S,Narail</t>
  </si>
  <si>
    <t>msaenterprisebd@gmail.com</t>
  </si>
  <si>
    <t xml:space="preserve">Digholia Bazar-Kumri Hat Road </t>
  </si>
  <si>
    <t>sultantraders.lohagara@gmail.com</t>
  </si>
  <si>
    <t>M/S Sultan Traders, Satra, Lohagara ,Narail</t>
  </si>
  <si>
    <t>Improvement of Lahuria Kamil Madrasha-Shekpara Mosque Kamil Madrasha Road by Carpeting at Ch. 1000-1430m, Road ID- 265525226.Tender ID-480840</t>
  </si>
  <si>
    <t>M/S Dawn Bricks,  Auria, Sadar,Narail</t>
  </si>
  <si>
    <t>msdawnbricks@gmail.com</t>
  </si>
  <si>
    <t xml:space="preserve">Lahuria Hindupara Rawshan Sikder House - Edrich Zomadder Brick Field Road </t>
  </si>
  <si>
    <t>Gazi Enterprise, Dumuria Bazar, Khulna</t>
  </si>
  <si>
    <t>unusaligazi.egp@gmail.com</t>
  </si>
  <si>
    <t>Kalia Public Library – Jogania GC Road</t>
  </si>
  <si>
    <t>Nawshin Construction, Dumuria, Khulna</t>
  </si>
  <si>
    <t>nawshinconstruction@gmail.com</t>
  </si>
  <si>
    <t>Babra RHD - Peroli GC (Perolistan) Road</t>
  </si>
  <si>
    <t>Md. Shahjan Jamaddar, Dumuria, Khulna</t>
  </si>
  <si>
    <t>mdshajahanjamaddar@gmail.com</t>
  </si>
  <si>
    <t>M/S Sikder Enterprise, Bhoakhali, Sadar,Narail</t>
  </si>
  <si>
    <t>mssikder1@gmail.com</t>
  </si>
  <si>
    <t xml:space="preserve">1 no. single vent 2.00mx2.00m RCC Box Culvert on Chanchara R&amp;H-Benahati  Road </t>
  </si>
  <si>
    <t xml:space="preserve"> 11/11/2020</t>
  </si>
  <si>
    <t>Construction of Muktijuddho Memorials Conservation Muktijuddho Historical Place Bordia High School Chorekhali Near River.  Package No: CHSMMP/Nar/Kal/SL-222/17/C-046, Tender ID-211301</t>
  </si>
  <si>
    <t>M/S Ahsan Traders,    Boulpur, Morrelgonj</t>
  </si>
  <si>
    <t xml:space="preserve">Kalia Bordia BC-Bilbauch </t>
  </si>
  <si>
    <t>M/S Lisa Traders,     Bahirgram, Narail-S,Narail</t>
  </si>
  <si>
    <t>mslisatraders@gmail.com</t>
  </si>
  <si>
    <t>MMT Materials Supply &amp; Tools, Equipments etc</t>
  </si>
  <si>
    <t>M/S Rahim Enterprise, Ratadanga Bazar, Sadar,Narail</t>
  </si>
  <si>
    <t>msrahimenterprise@yahoo.com</t>
  </si>
  <si>
    <t xml:space="preserve">1 no. single vent 1.00mx1.00m RCC Box Culvert on Auiria UP-Sarkeldanga Bazar Road </t>
  </si>
  <si>
    <t>M/S Syed Nurul Momen, Morispasha Lohagara,Narail</t>
  </si>
  <si>
    <t>syednurulmomen@gmail.com</t>
  </si>
  <si>
    <t xml:space="preserve">1 no. single vent 1.60mx1.60m RCC Box Culvert on Doulatpur  - Boramara sluice gate Road </t>
  </si>
  <si>
    <t>M/S Islam Traders,                1/D centeral Road, Ghope, Jessore</t>
  </si>
  <si>
    <t xml:space="preserve">  msjandb@gmail.com</t>
  </si>
  <si>
    <t>Construction of 32m PSC Girder Bridge on Kalinagar UZR - Naldanga Loboner Kheyaghat Road at Ch-4500m,  Tender ID-237922</t>
  </si>
  <si>
    <t>M/S Jakaullah &amp; Brothers, JIBON NAGAR, CHUADANGA</t>
  </si>
  <si>
    <t>msjandv@gmail.com</t>
  </si>
  <si>
    <t>Improvement of Babra UP Office via Chanchuri UP Office - Dadontala RHD Road from Ch-00-5100m, Road ID-265283006, Tender ID-293020</t>
  </si>
  <si>
    <t>A) Paikmary-Bhomardia Road from Ch. 842m-2457m by BC  Tender ID-278385  B) Sibanandapur-Nidhikhola Road from Ch. 1792m-2792m by BC C) Kalukhali-Andulbaria Road from Ch. 500m-871m by BC</t>
  </si>
  <si>
    <t>A) Kashipur UP(Arenda Bazar) Via Sharulia Chandibarpur UP Road from Ch. 2530m-3850m by BC  Tender ID-294897 B) Kashipur Sarulia Bottala - Sarulia Habi Molla House Road from Ch.00m-952m by BC  C) Char Digholia Joinal Pond - Naboganga River Ghat Road from Ch.00m-862m by BC</t>
  </si>
  <si>
    <t>Dhuria Jangalgram village road          ( Ch.00-1180m) by BC, Tender ID-417811  Goalbathan Dhuria road (Goalbathan primary school road (Ch.00-1315m)by BC</t>
  </si>
  <si>
    <t>Purulia  UP (RHD at Chandrapur) - Peroli (Perolistan) Road from Ch-00-5780m, Tender ID-329680</t>
  </si>
  <si>
    <t>Nishit Boshu Kanchan Nagar, Jhenaidah</t>
  </si>
  <si>
    <t>Improvement of Dumuria - Dudkura (Dumuria Nalamara Primary School - Jogania Brodia ) Road from Ch-3115-5050m, Road ID-265285072,  Tender ID-311661</t>
  </si>
  <si>
    <t>A) Bisnuepur More-Shaidpur Road from Ch. 00m-2000m by BC  Tender ID-278384           B) Charbila-Arangacha Road from Ch.2750m-4250m by BC                                  C)  Comkhali Village Road from Ch. 00m-292m &amp; 992m-1292m by BC</t>
  </si>
  <si>
    <t>M/S MM Enterprise, Ratangonj, Narail</t>
  </si>
  <si>
    <t>msmenterprisenrl@gmail.com</t>
  </si>
  <si>
    <t>Improvement of Khashial UP office to Patnabazar Talbaria road ch. 1880m-3295m by BC, Road ID- 265283007, Tender ID-464282</t>
  </si>
  <si>
    <t>M/S Fakir Enterprise, Laxmipasha, Lohagara,Narail</t>
  </si>
  <si>
    <t>msfakirenterprise@gmail.com</t>
  </si>
  <si>
    <t>Improvement of Babra UP Office-Suktogram Bazar Babra R&amp;H-Suktogram Bazar Road by Carpeting at Ch. 2400-4450m, Road ID- 265283005, Tender ID-480838</t>
  </si>
  <si>
    <t>Improvement of Lohagara Bazar-Char Korfa Road by BC from Ch. 00-1820m. Road ID-265524009 Salvage Cost Tk 404376, Tender ID-311657</t>
  </si>
  <si>
    <t>A) Kola-Amada Road from Ch. 00m-1450m by BC  Tender ID-329682                                  B) Digholia Boshu Kormokar House-Samsu Kha House Road Via Ucchagram from Ch.00m-840m by BC                                         C) Boyra Bazar Pucca Road-Digholia Bazar Filling Station Road from Ch.00m-850m by BC</t>
  </si>
  <si>
    <t>A) Kuchiabari Pucca Road Brick Field-Baka Pucca Via Jhikra Road from Ch.00m-500m. by BC  Tender ID-339126                                  B) Nowagram Mohasin Kha House-Anower Kha House Road from Ch.00m-507m by BC  C).Lahuria Pacashi para Chiru Member House-Pacashi Para Nazrul House Road from Ch.00m-1000m by BC                              D) Dohor para Zalal Jamadder House-Dinonath Para Bazar Road from Ch. 00m-500m. by BC                                                         E) Kola-Panchuria-Digholia Road from Ch.2360m-3445m by BC</t>
  </si>
  <si>
    <t>M/S Eden Prise,    Mohishkhola Narail</t>
  </si>
  <si>
    <t>msedenprise@gmail.com</t>
  </si>
  <si>
    <t>Remaining work of Sattrahazari Bazar – Brammondanga Bazar Road (Ch-3500m-5930m)by BC, Road ID-265524026, Tender ID-352324</t>
  </si>
  <si>
    <t>A) Kalabaria Hat-Kalishkhali Road from Ch. 1240m-2300m. by BC, Tender ID-282975  B) Debipur-Belbous Road from Ch. 00m-1000m by BC C) Dumoria-Debdun Road from Ch. 1260m-2260m by BC</t>
  </si>
  <si>
    <t>Construction of Two Storied Rural Market Building (with 04 storied Foundation) at Digholia Hat.</t>
  </si>
  <si>
    <t>M/S Lipu Enterprise, Kanaipur, Faridpur</t>
  </si>
  <si>
    <t xml:space="preserve">  mosha.faridpur@gmail.com</t>
  </si>
  <si>
    <t>Improvement of Naldi UP-Lahuria Road Ch. 2100-7020m.  Road ID- 265523006. Salvage Cost Tk. 142650.00, Tender ID-118871</t>
  </si>
  <si>
    <t>Liton Traders,                     Madan mohanpara, Jhenaidah</t>
  </si>
  <si>
    <t>A) Fulbadina-Pakhimara Road from Ch. 00m-2000 m by BC Tender ID-278383                    B) Pahardanga Hat - Chapail Ghat Road from Ch.00m-1000m by BC</t>
  </si>
  <si>
    <t xml:space="preserve">Minor Maintenance of 116 m long RCC Girder Bridge on Maizpara GC-via Gorerhat-Bonogati GC Road at Chainage 139 m(265762009) </t>
  </si>
  <si>
    <t>A. Mouli Union Land Office B. Pahardanga  Union Land Office</t>
  </si>
  <si>
    <t>Ripa Enterprise,      Sonkorpur,Narail-s</t>
  </si>
  <si>
    <t>ripaenterprise1977@gmail.com</t>
  </si>
  <si>
    <t>Maintenance of Raghunathpur Sumarkhola WDB Embk Road (Ch.00-700m ), Tender ID-406483</t>
  </si>
  <si>
    <t>Md. Akkas Ali,                   Jagoti, Kushtia</t>
  </si>
  <si>
    <t>Tarashi Village road (Ch.00-1538m) by BC, Tender ID-417810  Dhuria  village road (Ch.00-1000m) by BC</t>
  </si>
  <si>
    <t>M/S KRS Enterprise, Vawakhali, Narail</t>
  </si>
  <si>
    <t>krsenterprize@gmail.com</t>
  </si>
  <si>
    <t>Hobokhali R&amp;H - Harigora R&amp;H road ( Ch.1750-2250m) by BC, Tender ID-417812 Goalbathan-Dhuria Road Old Mosque road ( Ch 00-600m) By BC</t>
  </si>
  <si>
    <t>M/S B.Six ,                            Narail Sadar Narail,Narail</t>
  </si>
  <si>
    <t>msbsix@gmail.com</t>
  </si>
  <si>
    <t>Malidanga (GCCR)-Durgapur RHD Road (Ch. 3420-4170m) By BC</t>
  </si>
  <si>
    <t>M/S Al Modina Enterprise, Narail Sadar,Narail</t>
  </si>
  <si>
    <t>almodinaenterprise1985@gmail.com</t>
  </si>
  <si>
    <t>Rampur - Naragati Road from Ch-06-1000m by BC, Tender ID-480833</t>
  </si>
  <si>
    <t>Improvement of Al-Hara Jame Mosque under Bichali UnionLatitude 23.0445 Longitude 89.4826, Tender ID-403037</t>
  </si>
  <si>
    <t>Duplication of work by Mosque Committee</t>
  </si>
  <si>
    <t>Improvement of Gondob Southpara Baitul Aman Jame Mosque  under Kashipur Union Latitude 23.218457, Longitude 89.615297, Tender ID-462472</t>
  </si>
  <si>
    <t>Dry season work would be complete</t>
  </si>
  <si>
    <t>Md. Abdur Rouf Molla, Bhowakhali, Narail Sadar,Narail</t>
  </si>
  <si>
    <t>mdroufmolla@gmail.com</t>
  </si>
  <si>
    <t>Sonkorpur village Road (Ch.00-750m)by BC, Tender ID-480837    Bamonhat Primary School-Balidanga Bazar road (Ch.00-1000m)by BC.</t>
  </si>
  <si>
    <t>M/S Pritom Enterprise, Mirapara.Bokultola, Narail Sadar,Narail</t>
  </si>
  <si>
    <t>mspritomenterprise@gmail.com</t>
  </si>
  <si>
    <t>Shahabad UP- Hobokhali UP Road (Elinda Moddo Para Shamarun House-Osman House Road) (Ch.00-433m) by HBB</t>
  </si>
  <si>
    <t>Md. Abjal Hossain Sikder, Nakoshi Bazar, Narail</t>
  </si>
  <si>
    <t>mdabjalhossainsikder@gmail.com</t>
  </si>
  <si>
    <t>Improvement of Kundoshi Moha Sashan near Kundoshi Govt. Pry. School under Lohagara Pourashava latitude 23.1042 Longitude 89.3914.Part-02. Tender ID-397474</t>
  </si>
  <si>
    <t>Deu to Land Problem, Proposal for Cancelled</t>
  </si>
  <si>
    <t>JV of NCEL - PDL,                     105 Middle Badda, Dhaka-1212, Engr. Md. Shawkat Hossain Baig Mobile: 01704130106     Phone: 02-9881792,  02-8837464</t>
  </si>
  <si>
    <t xml:space="preserve">  jvofncelpdl@gmail.com</t>
  </si>
  <si>
    <t xml:space="preserve">1. Improvement of Kalia Public Library to Bordia Collage More Road from Ch 00m-11220, Road  ID- 265282002  2. Improvement of Kalia  Baroipara RHD  - Mazirgati  GC ( Kalia Part )  Road  from Ch00m-7500m, Road ID- 265282012 3. Improvement of   Tularampur-Shaikhati  Road from Ch. 00m-9892m, Road ID- 265762003  4. Improvement of Singasolpur- Chakoi via Rukhali  Road from Ch. 00m- 4742m, Road ID- 265763007 5. Improvement of Sahabad UP (Alukdia)-Malidanga Minabazar Road (Protection Work) from  Ch.00m -2330m, Road ID- 265763011 6. Improvement of  Lohagara - Radhanagar Via Itna Road From Ch.00m - 10070m , Road ID- 265522003 7. Improvement of Naldi UP-Lahuria Road From Ch.7025m - 11770m, Road ID- 265523006
</t>
  </si>
  <si>
    <t>PROPERTY DEVELOPMENT LIMITED ,                              PRAN-RFL Center, 105/1, Ga, Middle Badda, Dhaka-1212, Bangladesh</t>
  </si>
  <si>
    <t>pdl25@prangroup.com</t>
  </si>
  <si>
    <t xml:space="preserve">National Civil Engineers Limited , National Plaza (9th Floor), 109 Bir Uttam C.R. Datta Road, Dhaka-1205. </t>
  </si>
  <si>
    <t>ncel1962@gmail.com</t>
  </si>
  <si>
    <t>Kamarjani - Anowara JV,       15 Sreeangon Market, Goalchamot, Faridpur</t>
  </si>
  <si>
    <t xml:space="preserve">  kamarjanianowarajv@gmail.com</t>
  </si>
  <si>
    <t>Re-Construction of 60m Bridge on Maizpara- Uttarsinga Road, Tender ID-370194</t>
  </si>
  <si>
    <t>Re-Construction of 60m Bridge on Maizpara- Uttarsinga Road, Tender ID-370195</t>
  </si>
  <si>
    <t>M/S Anowara Traders,  Nalgora, Shibchar, Madaripur</t>
  </si>
  <si>
    <t>Re-Construction of 60m Bridge on Maizpara- Uttarsinga Road, Tender ID-370196</t>
  </si>
  <si>
    <t>Rafia-Kamarjani JV, Goalchamta, Faridpur</t>
  </si>
  <si>
    <t xml:space="preserve">  rafiakamarjanijv@gmail.com</t>
  </si>
  <si>
    <t xml:space="preserve">Construction of 81m PC girder Bridge  on Satra School - Lohagara Collage Connecting  Road at  Ch-300m under Lohagara Upazila, Dist:-Narail   Tender ID-172822  </t>
  </si>
  <si>
    <t>kamarjani traders,  munshibazar,kafura,Faridpur sadar,Faridpur</t>
  </si>
  <si>
    <t>Construction of 81m PC girder Bridge  on Satra School - Lohagara Collage Connecting  Road at  Ch-300m under Lohagara Upazila, Dist:-Narail   Tender ID-172823</t>
  </si>
  <si>
    <t>Rafia Construction Ltd,     Brammonkanda, Sreeongon, Faridpur.</t>
  </si>
  <si>
    <t>Construction of 81m PC girder Bridge  on Satra School - Lohagara Collage Connecting  Road at  Ch-300m under Lohagara Upazila, Dist:-Narail   Tender ID-172824</t>
  </si>
  <si>
    <t>PPL-NAK  (JV) (Prokwshal  Projukti Ltd - Nayeb Ali Khan),                                 Kasiani, Gopalgonj</t>
  </si>
  <si>
    <t xml:space="preserve">  pplnakjv@gmail.com</t>
  </si>
  <si>
    <t xml:space="preserve">Construction of 175.20m PC girder Bridge  on Arenda(Kashipur UP)- Manikgong Hat Road at  Ch-2500m under Lohagara Upazila, Dist:-Narail, Tender ID-45803                                   </t>
  </si>
  <si>
    <t>Md. Nayeb Ali Khan, Kashiani, Gopalganj-8130</t>
  </si>
  <si>
    <t>nakhan62@yahoo.com</t>
  </si>
  <si>
    <t>Construction of 175.20m PC girder Bridge  on Arenda(Kashipur UP)- Manikgong Hat Road at  Ch-2500m under Lohagara Upazila, Dist:-Narail, Tender ID-45804</t>
  </si>
  <si>
    <t xml:space="preserve">Purakaushal Projukti Ltd. House # C-10, Road # 4 Banasree, Rampura, Dhaka-1219 </t>
  </si>
  <si>
    <t>Construction of 175.20m PC girder Bridge  on Arenda(Kashipur UP)- Manikgong Hat Road at  Ch-2500m under Lohagara Upazila, Dist:-Narail, Tender ID-45805</t>
  </si>
  <si>
    <t>Dolly Construction Ltd.     Sena Kollyan Bhaban 195 Motijheel C/A                               Dhaka-1000</t>
  </si>
  <si>
    <t>Improvement of Muldair R&amp;H - Chalitatala Bazar Dhuria - Ambaria Road from  Ch. 00m - 5610m,  Road ID-65764050, Tender ID-171612</t>
  </si>
  <si>
    <t>GKHP</t>
  </si>
  <si>
    <t>M/S Sufia Enterprise, Arenda, Lohagara, Narail</t>
  </si>
  <si>
    <t>mssupiaenterprise@gmail.com</t>
  </si>
  <si>
    <t>1.a) Improvement of Baoisona Madrasa Pond,  b) Construction of 02 Nos.Ghatla 5.00x12.80m &amp; 01 No 3.00x12.80m for Baoisona Madrasa Pond    2.a) Improvement of Baoisona Union Parishad Pond, b) Construction of 01 Nos.Ghatla 5.00x17.10m for Baoisona Union Parishad Pond 3.a) Improvement of Hasla Jobbaria Madrasa Pond, b) Construction of 01 Nos.Ghatla 5.00x14.02m for Hasla Jobbaria Madrasa Pond  4.a) Improvement of Chapail Mulusree Madrasa Pond, b) Construction of 01 Nos.Ghatla 4.00x11.10m for Chapail Mulusree Madrasa Pond</t>
  </si>
  <si>
    <t>M/S Jamadder Enterprise, Pazarkhali, Narail-s, Narail</t>
  </si>
  <si>
    <t>msjamadderenterprisenrl@gmail.com</t>
  </si>
  <si>
    <t>1.a) Re-excavation of Tarase Purbapara Forkania Madrasha pond. b) Construction of 01 nos. Ghatla 11.60x3.00 m for Tarase Purbapara Forkania Madrasha pond. 2. a) Re-excavation of Tarase GPS pond. b) Construction of 01 nos. Ghatla 11.60x3.00 m for Tarase GPS pond. 3. a) Re-excavation of Baramara GPS pond. b) Construction of 01 nos. Ghatla 11.60x3.00 m for Baramara GPS pond.  4. a) Re-excavation of Sibanondhopur Somajseba Atimkhana pond Azizur Rahman Bhuya Balika Somajseba Atimkhana Pond b) Construction of 01 nos. Ghatla 11.60x3.00 m for Sibanondhopur Somajseba Atimkhana pond. 5. a) Re-excavation of Sibanondhopur Simanondhopur Eatimkhana pond b) Construction of 01 nos. Ghatla 11.60x4.00 m for Sibanondhopur Simanondhopur Eatimkhana pond. 6. a) Re-excavation of Charekhada Maddhomic Biddhaloy pond b) Construction of 01 nos. Ghatla 11.60x3.00 m for Charekhada Maddhomic Biddhaloy pond.under Narail Sadar Upazila, Dist: Narail</t>
  </si>
  <si>
    <t>M/S Rajib Traders,             Kalia, Narail</t>
  </si>
  <si>
    <t>rajibtraders8@gmail.com</t>
  </si>
  <si>
    <t>Narail Sadar Upazila Parishad Pond-2</t>
  </si>
  <si>
    <t>M/S Mamun &amp; Brothers, Narail</t>
  </si>
  <si>
    <t>msmandbrother@gmail.com</t>
  </si>
  <si>
    <t>A. Narail Pourashava Land Office  B. Maizpara Union Land Office</t>
  </si>
  <si>
    <t xml:space="preserve"> M/S SR Enterprise,            Joka, Kalia, Narail</t>
  </si>
  <si>
    <t xml:space="preserve">  mssrenterprisebd@gmail.com</t>
  </si>
  <si>
    <t>Chachuri Union Land Office</t>
  </si>
  <si>
    <t>Narayanganj</t>
  </si>
  <si>
    <r>
      <t xml:space="preserve">M/S Ahsan Enterprise, </t>
    </r>
    <r>
      <rPr>
        <sz val="10"/>
        <rFont val="Calibri"/>
        <family val="2"/>
        <scheme val="minor"/>
      </rPr>
      <t>60 Shah Shuja Road, Narayanganj</t>
    </r>
  </si>
  <si>
    <t>ahasank77@gmail.com</t>
  </si>
  <si>
    <t xml:space="preserve">Rehabilitation of Kadam Rasul Pourashova Farazikanda R&amp;H-Sabdi Bazar at Ch. 00m-3350m (Road ID: 367063005) [Salvage Materials Cost Tk. 4,89,165.00] under Upazila: Bandar, District: Narayanganj (2nd call).k. 1810087.00] </t>
  </si>
  <si>
    <t>RTIP-II (AF)</t>
  </si>
  <si>
    <t>Construction of 1 No. RCC Raj Ghat No.-1 at the West Bank of Brahammaputra River under Upazila: Bandar, District: Narayanganj.</t>
  </si>
  <si>
    <t>LMAHBFP</t>
  </si>
  <si>
    <t>Construction of Dormitory Building near NasimUsmanGhat Location-01 at West Bank of Barhmputra River Under Bandar Upazila District Narayanganj</t>
  </si>
  <si>
    <t xml:space="preserve">Re-habilitation of Chowrapara R&amp;H Dashergaon- Langalband GC Road at Ch00m-3946m Under Bandar Upazila District Narayanganj </t>
  </si>
  <si>
    <t xml:space="preserve">1. A Improvement of Adampur Pagla bari - Kallayandi Main Road from Ch.00m-805m by BC Road ID 367065146 Salvaged materials cost Tk. 130370.00 B Improvement of Kandipara pacca Bridge- Hazradi Road from Ch. 600m-1150m by BC Road ID 367064028 Salvaged materials cost Tk. 209736.00 C Improvement of Hazi Saleque bridge - Mohanpur Graveyeard Road from Ch. 00m-300m by BC Road ID 367065031 D Improvement of Burandhi Moslauddin Membarbari - Kuria vita via Narpadi Road from Ch. 00m-550m by BC Road ID 367065144 Salvaged materials cost Tk. 160536.00 E Improvement of Burandhi Nurul Huda bari - Kandhipar Narpadi via Uttarpara Mosque Road from Ch. 00m-734m by BC Road ID 367065143 Salvaged materials cost Tk. 904485.00 F Improvement of Lausher H/O Sukkur Ali - Lausher Registered Primari School Road from Ch. 00m-318m by BC Road ID 367065074 Salvaged materials cost Tk. 133453.00 G Improvement of Madanpur Madrasha-Dewanbag H/O Shoban Mia Road from Ch. 00m-335m by BC Road ID 367065036 under Upazila Bandar District Narayanganj.
</t>
  </si>
  <si>
    <t>Improvement of R&amp;H Jhowchar Primary School to Madrasha road  by RCC at Ch. 564m-1264m (Road ID-367044009) under Upazila: Sonargaon, District: Narayanganj.</t>
  </si>
  <si>
    <t>1. Improvement of R&amp;H Jhowchar Primary School to Madrasa road at Ch. 1264m-1860m by RCC (Road ID-367044009), 2.  Improvement of Mridhakandi to Nagargaon at Ch, 00m-5700m by BC (Road ID-367044054) [Total Salvaged Materials Cost Tk. 14,50,544.00] under Upazila: Sonargaon, District: Narayanganj.</t>
  </si>
  <si>
    <t>1. Improvement of Alirtek UP Office to Adshogram via Alirtek Madrasha road by RCC at Ch: 00m - 1093m [Road ID- 367584129] Under Upazila: Sadar, District: Narayanganj. 2. Improvement of Baktabali Gowkul to Chorboragathi Bridge road by RCC at Ch: 00m - 655m. [Road ID- 367585423] Under Upazila: Sadar, District: Narayanganj. 3. Improvement of Radanagar H/O Jakir Mosque to Mismillah Bazar road by RCC at Ch: 00m - 600m [Road ID- 367585422] Under Upazila: Sadar, District: Narayanganj. Total Salvage Material Cost Tk. 2,08,170.00</t>
  </si>
  <si>
    <t>1. Rehabilitation of Chowdhuribari Kalagachia UP-Chowdhuribari Bridge Road Via Dhakin Kalabag House of Masum Master Road  from  Ch.00m-1210m  by RCC (Road ID-367065045) under Upazila: Bandar, District: Narayanganj, 2. Improvement of Bejergaon-Ullac Road from Ch.00m-425m by RCC (Road ID-367064017) under Upazila: Bandar, District: Narayanganj [Total Salvage material cost Tk. 87,129.00].</t>
  </si>
  <si>
    <t>1). Re-habilitation of Bandar R&amp;H- Bejergaon R&amp;H via Chowdhuribari  GC Road from Ch:00m-940m By RCC [Road ID-367062003] under Upazila, Bandar District: Narayanganj 2). Re-habilitation of Upazila  H/Q – Sabdi Bazar Road from Ch:90m-1257m  By RCC [Road ID-367062004] under Upazila, Bandar District: Narayanganj</t>
  </si>
  <si>
    <t>Widening and Strengthening of Shasongaon R&amp;H Baktabali GC-Taltola GC Rd at Ch. 6000m-11450m (Road ID-367582003) under Upazila: Sadar, District: Narayanganj.</t>
  </si>
  <si>
    <t>M/S S.R. Enterprise, 69/2 North Chasara, Narayanganj</t>
  </si>
  <si>
    <t>shbnarayanganj@gmail.com</t>
  </si>
  <si>
    <t xml:space="preserve">Construction of Mandir Location Ghat No-09 on West Bank of Barhmputra River at LangalbandhSnanGhat Area Under Bandar Upazila District Narayanganj </t>
  </si>
  <si>
    <t>Improvement of Kuripara Bat Tala to Amior Bat Tala Road by BC at Ch.00m-500m (Road ID-3670655103) [Salvage Material Cost Tk. 137441.00] under Upazila: Bandar, District: Narayanganj.</t>
  </si>
  <si>
    <t xml:space="preserve">Construction of Memorial Type-B near the Khan Shaheb Osman Ali Stadium under Upazila: Sadar, District: Narayanganj </t>
  </si>
  <si>
    <t>1. Improvement of Bagbari RHD-Kushiara Bridge Road from Ch.00m-700m. by RCC (Road ID-367065090) under Upazila: Bandar, District: Narayanganj, 2. Improvement of Tamurdordi to balurchar Road from Ch.00m-350m  by RCC (Road ID-367065018) under Upazila: Bandar, District: Narayanganj,   3. Improvement of Nabiganj Kaikartac road-Kabirajbari Mosque Road from Ch.00m-795m. by RCC (Road ID 367065025) under Upazila: Bandar, District: Narayanganj [Total Salvage material cost Tk. 2,93,970.00].</t>
  </si>
  <si>
    <t>GDP-4</t>
  </si>
  <si>
    <t>1. Improvement of Kuripara-Koroiabag Road from Ch.00m-1020m by RCC (Road ID-367064034) under Upazila: Bandar, District: Narayanganj,  2. Improvement of Amoir Graveyard-Mukambari Road from Ch.00m-490m by RCC (Road ID-367064046)  under Upazila: Bandar, District: Narayanganj,  3. Improvement of Dangurbari-Malibag Road  from  Ch.00m-210m by RCC  (Road ID-367064053)  under Upazila: Bandar, District: Narayanganj [Total Salvage material cost Tk. 8,06,716.00].</t>
  </si>
  <si>
    <t xml:space="preserve">1. Improvement of Kalagachia bazar-Mohonpur Road from Ch.00m-800m by RCC (Road ID-367064016) under Upazila: Bandar, District: Narayanganj. Salvage material cost Tk. 9,38,737.00].  2. Improvement of Gharmora-Char Gharmora Road from Ch.00m-313m by RCC (Road ID-367065004) under Upazila: Bandar, District: Narayanganj . 3. Improvement of Zeodhara-Shelsardi Road from Ch.00m-782m by RCC (Road ID-367065020) under Upazila: Bandar, District: Narayanganj [Total </t>
  </si>
  <si>
    <t>Construction of Two 2 Storied Rural Market Building (with 04 Storied Foundation) in Langalbandh Bazar, Under Bandar Upazila, Districr: Narayanganj</t>
  </si>
  <si>
    <t>M/S ABU TAHER ENTERPRISE, PITCH KAMTAL, BARAPARA, BANDAR, NARAYANGANJ</t>
  </si>
  <si>
    <t>taherabu563@gmail.com</t>
  </si>
  <si>
    <t>Construction of 1 No. RCC Ghat at Northern Site of Vodreshwari Ghat Location-8 at the West Bank of Brahammaputra River under Upazila: Bandar, Distrct: Narayanganj.</t>
  </si>
  <si>
    <t>Development of Car Parking to Nasim Osman Ghat Road by Earth filling.</t>
  </si>
  <si>
    <t>Construction of Toilet Near Ghat No-5 Location-5 at West Bank of Barhmaputra River Under Bandar Upazila, District Narayanganj.</t>
  </si>
  <si>
    <t>Construction of Toilet Near Ghat No-10 Location-10 at West Bank of Barhmaputra River Under Bandar Upazila, District Narayanganj.</t>
  </si>
  <si>
    <t>1. Improvement  of jahorpur-jahorpur Mosque  Road  from  Ch.00m-625m by RCC (Road ID-367065014) under Upazila: Bandar, District: Narayanganj,  .  2. Improvement of Sahmsuzzoha High School Road-Zalua Para Via Char Sreeram Pur Primary School  Road  from Ch.00m-374m by RCC (Road ID-367065050) under Upazila: Bandar, District: Narayanganj  3. Improvement of Bar Para-Babnar Bari Via Bar Para Primary School Road from Ch.00m-477m by RCC (Road ID-367065061) under Upazila: Bandar, District: Narayanganj [Total Salvage material cost Tk. 2,07,125.00].</t>
  </si>
  <si>
    <t>egprbuilders@gmail.com</t>
  </si>
  <si>
    <t>Construction of 1 No. RCC Ghat Hatikhola Ghat Location-6 at the West Bank of Brahammaputra River under Upazila: Bandar, Distrct: Narayanganj.</t>
  </si>
  <si>
    <t>Rashid Builders, Rashid Builders, C-144, Mizmizi North Kandapara, Siddirganj, Narayanganj, Post Code: 1431</t>
  </si>
  <si>
    <t>Construction of 1 No. RCC Ghat near Rakshakhli Ghat Location-9 at the West Bank of Brahammaputra River under Upazila: Bandar, Distrct: Narayanganj.</t>
  </si>
  <si>
    <t>M/S Rupaly International, Baninathpur, Baidyer Bazar, Sonargaon, Narayanganj</t>
  </si>
  <si>
    <t>nirmolsaha77@gmail.com</t>
  </si>
  <si>
    <t>Construction of 1 No. RCC Ghat near Kaliganj Ghat Location-12 at the Eest Bank of Brahammaputra River under Upazila: Sonargaon, Distrct: Narayanganj.</t>
  </si>
  <si>
    <t>Construction of Toilet Near Ghat No-13 West Bank of Barhmaputra River Under Sonargaon Upazila, District Narayanganj.</t>
  </si>
  <si>
    <t>M/S Hasib Enterprise, Baghri, Sonargaon, Narayanganj</t>
  </si>
  <si>
    <t>gbadal777@gmail.com</t>
  </si>
  <si>
    <t>Construction of 1 No. RCC Ghat near Kaliganj Ghat Location-13 at the Eest Bank of Brahammaputra River under Upazila: Sonargaon, Distrct: Narayanganj.</t>
  </si>
  <si>
    <t xml:space="preserve">  M/S.Mostafa Traders, Langalbanda Bazar ,Bandar,Narayanganj</t>
  </si>
  <si>
    <t>mss.mostafatraders85@gmail.com</t>
  </si>
  <si>
    <t>Construction of Police Box at Langalbandh Snan Ghat Area Under Bandar Upazila, District Narayanganj.</t>
  </si>
  <si>
    <t>M/S AKBAR CONSTRUCTION, 72/2, NORTH CHASHARA, NARAYANGONJ, BANGLADESH.</t>
  </si>
  <si>
    <t>aliakbarkhokon@gmail.com</t>
  </si>
  <si>
    <t>Construction of Toilet Near Parking Location-1 at West Bank of Barhmaputra River Under Bandar Upazila, District Narayanganj.</t>
  </si>
  <si>
    <t>Construction of Toilet Near Ghat No-7 Location-7 at West Bank of Barhmaputra River Under Bandar Upazila, District Narayanganj.</t>
  </si>
  <si>
    <t>1. Improvement of Kurerpar H/O Sokkur Madbor to Kalamunshi via Askor Shahjahan Robiul Member &amp; Jalil Chairman road by BC at Ch. 00m-423m (Road ID-367585174),,  2. Improvement of Kurerpar Robiul Member house to Crockerchar Community School Road by RCC at Ch. 00m-398m , 3. Improvement of Dhaka Munshiganj road to H/O abul Member &amp; H/O Kabir Mia road by RCC at Ch. 00m-705m (Road ID-367585362) under Upazila: Sadar, District: Narayanganj.</t>
  </si>
  <si>
    <t xml:space="preserve">  M/S Riadh Enterprise, Village: Vaghry, Post: Barab Bazar, Sonargaon, Narayanganj-1411</t>
  </si>
  <si>
    <t>msriadhenterprise@gmail.com</t>
  </si>
  <si>
    <t>Construction of Toilet Near Ghat No-2 Location-2 at West Bank of Barhmaputra River Under Bandar Upazila, District Narayanganj.</t>
  </si>
  <si>
    <t xml:space="preserve">  M/S Riadh Enterprise, Village: Vaghry, Post: Barab Bazar, Sonargaon, Narayanganj-1412</t>
  </si>
  <si>
    <t>Construction of RCC Drain on Balia Boriagi bari- Habib Muktijodda bari via Dak Banglo Road  from  Ch. 50m-400m. (Road ID-367065128) under Upazila: Bandar, District: Narayanganj.</t>
  </si>
  <si>
    <t>M/S M HOSSAIN CONSTRUCTION, Lamapara, Kutubpur, Fatulla, Narayangonj</t>
  </si>
  <si>
    <t>msmhossainconstruction2017@gmail.com</t>
  </si>
  <si>
    <t>Construction of Toilet Near Ghat No-12 Location-12 at West Bank of Barhmaputra River Under Sonargaon Upazila, District Narayanganj.</t>
  </si>
  <si>
    <t>M/S Razu and Raquib Enterprise, Baniyation, Olipura Bazar, Sonargaon ,Narayanganj.</t>
  </si>
  <si>
    <t>razunraquibenterprise@yahoo.com</t>
  </si>
  <si>
    <t>Improvment of Dhaka Chittagang National High way Darikandi Bus Stand to Kaliganj Ghar Road at Ch. 00m-860m by Earth Under Sonargaon Upazila, District Narayanganj.</t>
  </si>
  <si>
    <t>Improvement of Pramer Bazar-Bangla Bazar Road at Ch. 00m-1750m (Road ID: 367044008) under Upazila: Sonargaon, District: Narayanganj.</t>
  </si>
  <si>
    <t xml:space="preserve">Aristocratic Rashid builders JV, Mouchak, Shnarpar, Siddirganj, Narayanganj </t>
  </si>
  <si>
    <t>aristoc421@gmail.com</t>
  </si>
  <si>
    <t>Rehabilitation of (a) Taltola R&amp;H-Ananda Bazar GC via Barodi GC Road at Ch. 4000m-11640m (Road ID 367042001), (b) Katchpur NHW-Mousumi Indus via Katchpur UP Office at Ch. 00m-3295m (Road ID 367043003)</t>
  </si>
  <si>
    <t xml:space="preserve">  Aristocratic Construction Firm JV,Mouchak,Shanarpar,Siddirgonj,Narauanganj</t>
  </si>
  <si>
    <t>aristoc420@gmail.com</t>
  </si>
  <si>
    <t xml:space="preserve">  M/S Dhrubo Trade Agency, Maddho Shery, Sherpur Town,Dist-Sherpur</t>
  </si>
  <si>
    <t>dhrobtradeagency@gmail.com</t>
  </si>
  <si>
    <t xml:space="preserve">  Aristocratic Construction Firm, Mouchak,Shanarpar,Siddirgonj,Narauanganj</t>
  </si>
  <si>
    <t>Construction of Two 2 Storied Rural Market Building with 04 Storied Foundation in Dandi Bazar Under Upazila: Sonargaon, District: Narayanganj.</t>
  </si>
  <si>
    <t>M/S Mukti Enterprise, Atlapur Bazar, Rupganj, Narayganj, P.O: 1464</t>
  </si>
  <si>
    <t>msmuktienterprise1968@gmail.com</t>
  </si>
  <si>
    <t>Development of Car Parking  Area Near Premtola by Uni-Block.</t>
  </si>
  <si>
    <t>60,45,845.00</t>
  </si>
  <si>
    <t>Asib Enterprise, Dharmaganj, Enayetnagar, Fatulla,Narayanganj</t>
  </si>
  <si>
    <t>asib5310@gmail.com</t>
  </si>
  <si>
    <t>Development of Car Parking to Nasim Osman Ghat Road at ch. 000-360m by Uni-Block.</t>
  </si>
  <si>
    <t>M/S. Padma Traders, Chillarbag, Sonargaon, Narayanganj-1440</t>
  </si>
  <si>
    <t>egppadmatraders@gmail.com</t>
  </si>
  <si>
    <t>Development of Car Parking to National High Way Connecting Road at Ch. 000-900m by Uni-Block Under Sonargaon Upazila, District: Narayanganj.</t>
  </si>
  <si>
    <t>M/S Asif &amp; Brothers, 47 Dilkusha Motijheel Dhaka-1000</t>
  </si>
  <si>
    <t>asif.azad92@gmail.com</t>
  </si>
  <si>
    <t>1 . Improvement of Upazila RHD Road to BADC Office Via Hazi Jamal Uddin House to Public Health Office Road and Drain by RCC ( Ch: 00m - 395m and T- 55m [Road ID-367685479] under Upazila: Rupganj, Dist: Narayanganj.  2. Improvement of Moter Ghat to Upazila H/Q via Dulal Commander House to Rupayan K.G School by RCC ( Ch: 00m - 570m and T- 40m [Road ID-367685441] under Upazila: Rupganj, Dist: Narayanganj. Total Salvage Material Cost Tk. 1,10,205.00</t>
  </si>
  <si>
    <t>M/S Abul Kalam Azad, Azad Bhaban, Muslimpara, Patuakhali Sadar, Patuakhali</t>
  </si>
  <si>
    <t>Construction of 75m long RCC T-Girder Arch Bridge at (Yusofganj-Poarshi Bazar to Jal-Shiri Abashan Road-1) Road at ch.470m .</t>
  </si>
  <si>
    <t>JACRDP</t>
  </si>
  <si>
    <t xml:space="preserve"> M/S E.M Traders, Harina, Rupganj, Narayanganj.</t>
  </si>
  <si>
    <t>msemtraders@gmail.com</t>
  </si>
  <si>
    <t>Const. of 2-vent 1000m dia Pipe Culvert on the road of Yusufganj- Parshi Bazar-Jalshiri Abashon Road at Ch. 470m (Road ID No-367682012) under Upazila: Rupganj, District: Narayanganj.</t>
  </si>
  <si>
    <t>M/S. Idris Construction, 44, New Eskaton Dilu road, Dhaka.</t>
  </si>
  <si>
    <t xml:space="preserve">  msidrisaliali.bd@gmail.com</t>
  </si>
  <si>
    <t xml:space="preserve">Construction of BarabSadipur Mograpara &amp; Bardi Union Bhumi office under Upazila Sonargaon District Narayanganj.
</t>
  </si>
  <si>
    <t>CTULOP</t>
  </si>
  <si>
    <t>M/S Concord Enterprise, Zinda, Gobindapur, Rupganj, Narayanganj</t>
  </si>
  <si>
    <t>concord1460@gmail.com</t>
  </si>
  <si>
    <t>a) Improvement of Hankur-Madhabpur Mosque to Parartek Pacca Road at Ch. 00-700m (Road ID: 367685406), b) Improvement of Takmanikpur to Hankor-Madhobpur Road at Ch. 00-810m (Road ID: 367685057), c) Improvement of Beldi GC Road Hira Market to Vaoal Shimolia Road at Ch. 00-320m (Road ID: 367685293) under Upazila: Rupganj, District: Narayanganj.</t>
  </si>
  <si>
    <t>M/S S. Sarker Enterprise, Vill. Khidirpur, Post. Lotabdi, PS. Sirajdikhan, Dist. Munshiganj</t>
  </si>
  <si>
    <t>a) Improvement of Amgaon Majherchar via Omma (Ambag-Majherchar via Ottma) Road at Ch. 00-2221m (Road ID: 367044022) [Salvaged materials cost. Tk. 9,91,676.00], b) Improvement of Amgaon Majherchar via omma (Ambag-Majherchar via Ottma) Road at Ch. 2240-3874m (Road ID: 367044022) under Upazila: Sonargaon, District: Narayanganj.</t>
  </si>
  <si>
    <t>Improvement of Uazila H/Q- Panchamighat GC via Adampur Pramer Bazar Sonmandi Road at ch 6337-9640m  under Upazila Sonargaon Dist Narayanganj. Salvage Cost Tk 11,89,692</t>
  </si>
  <si>
    <t>Construction of 51.0m Long RCC Girder Bridge on Delpara Bridge to naya Mati Chairmans House via Bondar Bari Road at Ch. 00m (Road ID 367684068) under Upazila: Rupganj, District: Narayanganj.</t>
  </si>
  <si>
    <t>CBI-100</t>
  </si>
  <si>
    <t>ssco7777@gmail.com</t>
  </si>
  <si>
    <t xml:space="preserve">1. a Improvement of Bagbari Noagaon Road Dakkhin Para Mosque - In front of Tara Miah House Road at Ch 00m-404m. Road ID No 367025375 union Satgram under Araihazar Upazila District Narayanganj. b Improvement of Dhaka Sylhet RHD Near of Panchrukhi GPS to Shalek Haji House Road at Ch.00m-182m. Road ID No 367025365 union Satgram under Araihazar Upazila District Narayanganj. c Improvement of Dhaka Sylhet RHD- Khanpara Mosque via Shiraj Molla House Road at Ch.00m-300m. Road ID No 367025366 union Satgram under Araihazar Upazila District Narayanganj. d Improvement of Dhaka Shibpur Main Road to Noapara Culvert via Graveyard Road at Ch.00m-530m. Road ID No 367025289 union Araihazar under Araihazar Upazila District Narayanganj. e Improvement of Khanpara H/O Khalil Bhayan to Mukter khan house via Khanpara Graveyard Road at Ch.00m-490m. Road ID No 367025352 union Dhuptara under Araihazar Upazila District Narayanganj. f Improvement of Kalibari Panchrukhi road pond of Munsur ali via Moszid to Ambor ali house Road at Ch.00m-167m. Road ID No 367025353 union Dhuptara under Araihazar Upazila District Narayanganj. g Improvement of Baro Mollarchar Pukur Par Mosjid- Rail Line Mollerchor Bazar via Eid Gha Road at Ch.00m-590m.Road ID No 367025370 union Sodasodi under Araihazar Upazila District Narayanganj. </t>
  </si>
  <si>
    <t>1 Construction of 37m Long RCC Girder Bridge at Ch.3+758km from Noyapur NHW-Gangapur GC Road under Upazila Sonargaon, District: Narayanganj Road ID No.367042005</t>
  </si>
  <si>
    <t>M/S Prodhan Construction, 2N0 Madhab Pasha Modongonj,Bandar,Narayanganj</t>
  </si>
  <si>
    <t>sohan7679@yahoo.com</t>
  </si>
  <si>
    <t>1. Improvement of Kushiara-Dashergaon R&amp;H Road at Ch. 000m-660m Road ID- 367064027 under upazila Bandar Dist Narayangnj 2. Improvement of Madanpur R&amp;H - Changain Road at Ch. 00m-262m. Road ID- 367064012 under upazila Bandar Dist Narayangnj. Salvage Cost TK 47167.00</t>
  </si>
  <si>
    <t>Improvement of Padugar-Kulcharitra Road from Ch. 00m-760m. Road ID-367064015 under upazila Bandar Dist Narayanganj. Salvage Cost Tk 391631.00</t>
  </si>
  <si>
    <t>M/S RAFIDA ENTERPRISE, Mahmudabad, Murapara, Rupganj, Narayanganj</t>
  </si>
  <si>
    <t>msrafida7@gmail.com</t>
  </si>
  <si>
    <t>1. Improvement of Mazina to Mailabo (Maileb) by BC Road at Ch. 00-850m (Road ID 367685244). 2. Improvement of Boruna Primary School to Dattabari Road by BC at Ch. 00m-280m (Road ID 367685247) under Upazila: Rupganj, District: Narayanganj.</t>
  </si>
  <si>
    <t xml:space="preserve">  RIS-3 (JV), Murapara, Rupganj, Narayanganj</t>
  </si>
  <si>
    <t>ris3jv@gmail.com</t>
  </si>
  <si>
    <t>1 Improvement of Talordateak to Danga-Panchdona Road by BC at Ch 00m-930m Road ID- 367685123 under Upazila Rupganj Dist Narayanganj. Salvage Material Cost TK. 524271.00 2 Improvement of Golakandi Asian Highway-Dorikandi Graveyard Road by BC at Ch 00m-855m Road ID- 367685187 under Upazila Rupganj Dist Narayanganj. Salvage Material Cost TK. 1271693.00 3 Improvement of Majhipara Akkas house South Bridge Road by BC at Ch 00m-265m Road ID- 367685127 under Upazila Rupganj Dist Narayanganj.</t>
  </si>
  <si>
    <t>M/S Sikdar Enterprise, Mahmudabad, Murapara, Rupganj, Narayanganj</t>
  </si>
  <si>
    <t>ranasikdar81@gmail.com</t>
  </si>
  <si>
    <t>M/S Rakib Enterprise, 59 Dilkusha Area,Zia Bhaban 2nd Floor,Dhaka1000</t>
  </si>
  <si>
    <t>rakibrupganj@gmail.com</t>
  </si>
  <si>
    <t>M/S Imtiaz Enterprise, Murapara,Rupganj,Narayanganj</t>
  </si>
  <si>
    <t>marupganj@gmail.com</t>
  </si>
  <si>
    <t>M/S Nadim Enterprise, Gohata, Baranagar,Sonargaon, Narayanganj</t>
  </si>
  <si>
    <t>nannurafiqul@gmail.com</t>
  </si>
  <si>
    <t>Improvement of Sonmandi UP Noakandi-West Sonmandi Old Zame mosque via Kafaikanda Road Darikandi Barodi Road at Noakandi- Kfaikandi at Ch.00m-1000m (Road ID-367045131) 367044072 under Upazila: Sonargaon, District: Narayanganj.</t>
  </si>
  <si>
    <t>Construction of Memorial Type-B at Bijoy Park under Upazila: Sonargaon, District: Narayanganj</t>
  </si>
  <si>
    <t>M/S ZIHAD ENTERPRISE, Farazikanda, Madangonj, Bandar, Narayanganj</t>
  </si>
  <si>
    <t>jhosen414@gmail.com</t>
  </si>
  <si>
    <t>Construction of 15.00m Long RCC Girder Bridge on Jungle to Kandapara Hazradi Road at Ch. 700m (Road ID-367064007) under Upazila: Bandar, District: Narayanganj.</t>
  </si>
  <si>
    <t>Construction of 2x4.5m x 5.00 Double vent RCC Box Culvert on Kushiara D.C road- Puran Bandar road at Ch. 1300m. (Road ID-367064020) under Upazila: Bandar, District: Narayanganj.</t>
  </si>
  <si>
    <t>1.Construction of RCC Drain on Uttar Kalabag Masque-H/O Latif Member Via H/O Joinal Sardar Road  from  Ch.00m-350m (Road ID-367065085) , 2. Construction of RCC Drain on Farazikandha Chhuta Mosque-Farazikandha Graveyard Road  from  Ch.00m-470m (Road ID-367065129 ) under Upazila: Bandar, District: Narayanganj.</t>
  </si>
  <si>
    <t>M/S Tasbiah Enterprise, Kewdhala, Madanpur, Bandar, Narayanganj.</t>
  </si>
  <si>
    <t>ms.tasbiah.enterprise@gmail.com</t>
  </si>
  <si>
    <t>Construction of 18.00m Long RCC Girder Bridge on Malibag High School to Baligaon Road at Ch. 20m (Road ID-367064014) under Upazila: Bandar, District: Narayanganj.</t>
  </si>
  <si>
    <t>Improvement of Balia Boriagi bari- Habib Muktijodda bari via Dak Banglo Road  from  Ch.00m-400m  by RCC with retaining wall Length 275m (Road ID-367065128) under Upazila: Bandar, District: Narayanganj.</t>
  </si>
  <si>
    <t>M/S. Islam &amp; Brothers, Boronagar, Sonargaon, Narayanganj-1441</t>
  </si>
  <si>
    <t>islambrothers94@gmail.com</t>
  </si>
  <si>
    <t xml:space="preserve">1. Improvement of Dokkhinpara Nasir Dr. House to Dokkhinpara Govt. Primary School Road by BC at Ch: 00m - 421m under Upazila: Araihazar, Dist: Narayanganj. [Road ID-367025217]. 2. Improvement of Doyakanda to Shomvupura Road by BC at Ch: 00m - 532m under Upazila: Araihazar, Dist: Narayanganj. [Road ID-367025233] 3. Improvement of Dasherdia ( Pacca Road) to Madhobdi Ghat (Dasherdia Elies House - field) Road by BC at Ch: 00m - 468m under Upazila: Araihazar, Dist: Narayanganj. [Road ID-367025075] </t>
  </si>
  <si>
    <t>M/S KAZI ENTERPRISE, GOLNAGAR, OLIPURA BAZAR, SONARGAON, NARAYANGANJ</t>
  </si>
  <si>
    <t>kazienterprise4@gmail.com</t>
  </si>
  <si>
    <t xml:space="preserve">  1. Improvement of Adampur Bridge to Alauddin Akiluddin bari Road by BC at Ch 00m - 375m under Upazila Bandar Dist Narayanganj. Road ID-3670651472. Improvement of Zeodhara Shelsardi to Digaldi Primary School Road by BC at Ch 00m - 510m under Upazila Bandar Dist Narayanganj. Road ID-367065020. Salvage Material Cost Tk. 45798.00</t>
  </si>
  <si>
    <t xml:space="preserve">  Improvement of Salserdi GPS to Sabdi bazar main Road by BC at Ch: 00m - 675m under Upazila: Bandar, Dist: Narayanganj. [Road ID- 367065108 (367065107) ] Total Salvage Material Cost Tk. 1,73,644.00</t>
  </si>
  <si>
    <t>B.A.K Construction, 87,Purana Paltan Len, Paltan Tower (4th Floor), Room No. 406 Dhaka- 1000.</t>
  </si>
  <si>
    <t>Improvement of Tateya Hanif Doctor House-Primary School Road from Ch. 570-970m (Road ID-367025160) under Upazila: Araihazar, District: Narayanganj.</t>
  </si>
  <si>
    <t>Improvement of Tateya Hanif Doctor House-Primary School Road from Ch. 970-1365m (Road ID-367025160) under Upazila: Araihazar, District: Narayanganj.</t>
  </si>
  <si>
    <t xml:space="preserve">  M/S NAZMUL ENTERPRISE, Bajbe, Duptara,Araihazar, Narayanganj</t>
  </si>
  <si>
    <t>nazmulhaque760@gmail.com</t>
  </si>
  <si>
    <t>1. Improvement of Tingow Pucca Road to Bazbi Kandapara Bridge via Masum House Road from Ch. 00m-570m (Road ID No. 367025389),, , 2. Improvement of Banti-Pachrukhi Bridge West Side to Umakhali Khal via Ayub Khan House Road from Ch. 00m-338m (Road ID No. 36705392) 3. Improvement of Pachrukhi RHD to Seraj Molla House Road from Ch. 00m-337m (Road ID No. 367025471)  4. Improvement of Majerchar Main Road to Graveyard Road from Ch. 00m-500m (Road ID No. 367025479) under Upazila: Araihazar, District: Narayanganj.</t>
  </si>
  <si>
    <t>1. Improvement of Asohat Jashim Uddin House-Uttar Para Moszid Road from Ch. 00m-300m (Road ID No. 367025472),2. Improvement of Purinda H/O Son aMia to Graveyard Road from Ch. 00m-305m (Road ID No. 367025473), 3. Improvement of Rasulpur Mohila Madrasha to Hazi Osman Gani House Road from Ch. 00m-400m (Road ID No. 367025474), 4. Improvement of Bahadurpur Kabir Mollah House to Uttar Para Moszid Road from Ch. 00m-465m (Road ID No. 467025475) under Upazila: Araihazar, District: Narayanganj.</t>
  </si>
  <si>
    <t>1. Improvement of Kamrangirchor Main Road to Hashim House Link-Jongshan Prodhan House via Gouro Nitai Mondir Road from Ch. 00m-197m &amp; Ch. 400-569m (Road ID No. 367025405),  2. Improvement of Chamurkandi Chourabari Mannan House to Mongol ALi House Road from Ch. 00m-320m (Road ID No. 367025480) 3. Improvement of Side to Polli Biddut Office Main Road to Panna Baropara Main Road from Ch. 00m-457m) (Road ID No. 367025482) under Upazila: Araihazar, District: Narayanganj.</t>
  </si>
  <si>
    <t xml:space="preserve">  M/S Robel Enterprise, West Masdair, Fatulla, Narayanganj</t>
  </si>
  <si>
    <t>mk10850@gmail.com</t>
  </si>
  <si>
    <t>1.Improvement of Kalapaharia to Noagow Mosque via Bager Para Road  from  Ch.00m-815m by RCC (Road ID-367025386).  2. Improvement of Shilmandi village RHD o Shilmandi village Road  from  Ch.00m-580m by BC (Road ID-367025413).  under Upazila: Araihazar, District: Narayanganj.</t>
  </si>
  <si>
    <t xml:space="preserve">  Ferdows Traders, Vill: Baniadi, P.O: Masumabad, P.S: Rupganj, Dist: Narayanganj.</t>
  </si>
  <si>
    <t>ferdowstraders@gmail.com</t>
  </si>
  <si>
    <t>1. Improvement of Hat Khola Bangalabazar road at Ch. 00-390m by RCC (Road ID: 367584050) [Salvaged Materials Cost Tk. 1,24,094.00],  2. Improvement of Pagla Nayamati road at Ch. 27m-610m by RCC (Road ID: 367584055) [Salvaged Materials Cost Tk. 9,363.00] under Upazila: Sadar, District: Narayanganj. [Tender ID. 309000]</t>
  </si>
  <si>
    <t>Improvement of RCC Road Rt.General KM Sofiullah House to Jolshiri Abason Project Army Road from Ch.00m-700m under Upazila: Rupganj, District: Narayanganj.</t>
  </si>
  <si>
    <t>M/S  Akbar Construction, 72/2, North Chasara, Narayanganj.</t>
  </si>
  <si>
    <t>aliakbarkhokon@gmail.con</t>
  </si>
  <si>
    <t>1. Improvement of Keodala Primary School-Keodala Jainal bhiua Road from Ch.00m-515m by RCC (Road ID-367065009) under Upazila: Bandar, District: Narayanganj,  2. Improvement of Madan Pur Madrasha-Dawan Bag Abul Mia bari Road from  Ch.400m-900m by RCC (Road ID-367065073)  under Upazila: Bandar, District: Narayanganj. [Total Salvage material cost Tk. 13,892.00].</t>
  </si>
  <si>
    <t>Atika Project &amp; Workshop, Langal Bandh Nagar, Barpara, Bandar, Narayanganj</t>
  </si>
  <si>
    <t>atikaproject2007@gmail.com</t>
  </si>
  <si>
    <t>Improvement of Kushiara-Dashergaon R&amp;H Road from Ch. 560m-1354m by RCC (Road ID-367064027) under Upazila: Bandar, District: Narayanganj.</t>
  </si>
  <si>
    <t>Improvement of Uttar Kalabag Masque-H/O Latif Member Via H/O Joinal Sardar Road  from  Ch.00m-915m  by RCC (Road ID-367065085) under Upazila: Bandar, District: Narayanganj.</t>
  </si>
  <si>
    <t xml:space="preserve">  M/S MEDIA TRADERS, Mahmudabad, Murapara, Rupganj, Narayanganj</t>
  </si>
  <si>
    <t>smiha2260@gmail.com</t>
  </si>
  <si>
    <t>Improvement of RCC Drain on Rt.General KM Sofiullah House to Jolshiri Abason Project Army Road from Ch.00m-350m under Upazila: Rupganj, District: Narayanganj.</t>
  </si>
  <si>
    <t>M/S Mahbub Alom
 Rupganj, Narayanganj</t>
  </si>
  <si>
    <t>a77mahbube@gmail.com</t>
  </si>
  <si>
    <t xml:space="preserve"> Market Building with 04 Storied Foundation in Dhuptara Bazar under Araihazar Upazila, District: Narayanganj.</t>
  </si>
  <si>
    <t>CRIMIDP</t>
  </si>
  <si>
    <t>M/S A.N. Corporation
Sadar, Narayanganj</t>
  </si>
  <si>
    <t>ancor896@gmail.com</t>
  </si>
  <si>
    <t>Construction of Two (2) Storied Rural Market Building (with 04 Storied Foundation) in Fotulla Bazar under Upazila: Sadar, District: Narayanganj.</t>
  </si>
  <si>
    <t xml:space="preserve">  Dolly Construction Ltd.,Sena Kalyan Bhaban, Suit # 1602, 195 Motijheel C/A. Dhaka-1000</t>
  </si>
  <si>
    <t>Widening and Strengthening of Araihazar GC-Uchitpura GC via Elomdi-Jangalia Bazar from Ch, 00m-11060m (Raod ID-367022001) under Upazila: Araihazar, District: Narayanganj.</t>
  </si>
  <si>
    <t xml:space="preserve">Rehabilitation of a. Mograpara G.C Sabdi Bazar G.C via Hossainpur Bazar at Ch.00m-6565m (Road ID-367042010) [Salvage Material Cost Tk. 1810087.00] </t>
  </si>
  <si>
    <t>Mostafa-Quashem JV,   52, Katalganj, Panchlish, Chattogram</t>
  </si>
  <si>
    <t>mostafaquashemjv@gmail.com</t>
  </si>
  <si>
    <t>Excavation of Pond and Land development at BIRTAN H/Q at Araihazar upazilla under Narayangonj District</t>
  </si>
  <si>
    <t>BARTAN</t>
  </si>
  <si>
    <t xml:space="preserve">  M/S Quashem Construction JV,52, Katalgonj, Panchlaish, Chittagong.</t>
  </si>
  <si>
    <t xml:space="preserve">  M/S. Mostafa &amp; Sons JV,Village:-Sonapur, P.O:-Sonapur,P.S:-Sadar, District:-Noakhali</t>
  </si>
  <si>
    <t>mostafaandsons70@gmail.com</t>
  </si>
  <si>
    <t>M/S. PROMINENT ENGINEERS, 9/A, Meherba Plaza, 33, Topkhana Road, Dhaka - 1000</t>
  </si>
  <si>
    <t>prominentengneers@yahoo.com</t>
  </si>
  <si>
    <t>Construction of Guard shade, Garage cum workshop, Installation of Tube well, Installation of  Lift, Generator and Street light  at BIRTAN H/Q at Araihazar upazilla under Narayangonj District</t>
  </si>
  <si>
    <t>Mohammad Builders, 69, Indira Road, West Razabazar, Sher-E-Bangla Nagar, Dhaka.</t>
  </si>
  <si>
    <t>mohammadbuilders21@gmail.com</t>
  </si>
  <si>
    <t>Construction of Arboriculture  at BIRTAN H/Q at Araihazar upazilla under Narayangonj District</t>
  </si>
  <si>
    <t>M/S Abul Traders, Laxibordi, Gopaldy, Araihazar, Narayanganj.</t>
  </si>
  <si>
    <t>abul8370@gmail.com</t>
  </si>
  <si>
    <t>Construction of Garbage Management  at BIRTAN H/Q at Araihazar upazilla under Narayangonj District</t>
  </si>
  <si>
    <t>SMC-SBN JV,   House No. 1/A, Road # 35, Flat # F-3, Gulshan-2, Dhaka</t>
  </si>
  <si>
    <t>smcsbn20@gmail.com</t>
  </si>
  <si>
    <t xml:space="preserve">Rehabilitation of a)Rampura – Volta ( RHD) Rd. to Nawra Bazar – Beryed R&amp;H Road (ID-367682005);CH.0+000-6+400 km, b ) Aukhabo RHD – Upazila HQ Via Majhipara Mirkutire saw Road
(ID-367683004);CH.0+000-5+260 km, c) Atlapur bazar – Karatia Road
(ID- 367683013);CH.0+000-2975 km
</t>
  </si>
  <si>
    <t xml:space="preserve">  M/S S M Construction JV, Room No-429-430, 3rd Floor, Ananya Shopping Complex, DOHS, Baridhara, Dhaka Cantonment, Dhaka-1206</t>
  </si>
  <si>
    <t>Sonar Bangla Navigation JV,House # 03, Road # 20, Dlat # A-04, Gulshan-1, Dhaka-1212.</t>
  </si>
  <si>
    <t>sonarbanglanavigation@gmail.com</t>
  </si>
  <si>
    <t>M/S Rakib Enterprise-M/S Habib Enterprise JV,Murapara, Rupganj, Narayanganj</t>
  </si>
  <si>
    <t>egpjakirjv@gmail.com</t>
  </si>
  <si>
    <t>Improvement of Boruna Bazar to Basulia via Futatali by RCC Road at Ch.00m-935m (Road ID-367685246) under Upazila: Rupganj, District: Narayanganj.</t>
  </si>
  <si>
    <t>M/S Rakib Enterprise  JV, Murapara, Rupganj, Narayanganj.</t>
  </si>
  <si>
    <t>M/S HABIB ENTERPRISE JV, RUPSHI, RUPGANJ, NARAYANGANJ</t>
  </si>
  <si>
    <t>habiburrupshi@gmail.com</t>
  </si>
  <si>
    <t xml:space="preserve">  Habib-Rakib-Asif (JV), Rupshi, Rupganj, Narayanganj</t>
  </si>
  <si>
    <t>habibjv3@gmail.com</t>
  </si>
  <si>
    <t>Rehabilitation of Rupganj-Deboi-Beldi Bazar-Kaligonj Road at Ch. 00m-16050m (Road ID-367682002) under Upazila: Rupganj, District: Narayanganj.</t>
  </si>
  <si>
    <t xml:space="preserve">  M/S HABIB ENTERPRISE JV, RUPSHI, RUPGANJ, NARAYANGANJ</t>
  </si>
  <si>
    <t xml:space="preserve">  M/S Rakib Enterprise JV, 59 Dilkusha Area,Zia Bhaban 2nd Floor,Dhaka1000</t>
  </si>
  <si>
    <t>M/S Asif &amp; Brothers JV, 47 Dilkusha Motijheel Dhaka-1000</t>
  </si>
  <si>
    <t xml:space="preserve">  atika.sarkerJV,   Langal Bandh Nagar, Barpara, Bandar, Narayanganj</t>
  </si>
  <si>
    <t>litonsarker1972@gmail.com</t>
  </si>
  <si>
    <t>( 1) Improvement of Nyapur-Perabo road via Shadipur, Konabari &amp; Gozariapara road by BC from Ch: 930m - 2800m [Road ID- 367044005] under Upazila , Sonargaon, Dist: Narayanganj.  ( 2) Improvement of Changakandi-Pry.School Road by BC from Ch:00m - 450m. [Road ID-367045004] under Upazila , Sonargaon, Dist: Narayanganj. Total Salvage Material Cost TK. 39,01,590</t>
  </si>
  <si>
    <t>M/S S. Sarker Enterprise JV, Vill. Khidirpur, Post. Lotabdi, PS. Sirajdikhan, Dist. Munshiganj</t>
  </si>
  <si>
    <t xml:space="preserve">  Atika Project &amp; Workshop JV, Langal Bandh Nagar, Barpara, Bandar, Narayanganj</t>
  </si>
  <si>
    <t xml:space="preserve">Improvement of Baradi to Alamdi road at Ch. 390-2290 by BC (Road ID-367044006) under Upazila: Sonargaon, District: Narayanganj </t>
  </si>
  <si>
    <t xml:space="preserve">) Improvement of Tripodi-Kaligong Kheyaghat Road by BC from Ch: 00m - 1314m. [Road ID-367044001] under Upazila , Sonargaon, Dist: Narayanganj.  ( 2) Improvement of R&amp;H to Monairkandi Graveyard Road by BC from Ch: 00m - 763m. [Road ID-367044036] under Upazila , Sonargaon, Dist: Narayanganj. Total Salvage Material Cost TK. 17,46,783 </t>
  </si>
  <si>
    <t>Asif &amp; Hasib (JV),   Baghori, Kanchpur, Sonargaon, Narayanganj-1411.</t>
  </si>
  <si>
    <t>asif.hasib.jv@gmail.com</t>
  </si>
  <si>
    <t>1. Improvement of Minerbari R&amp;H-East Kulcharitra Road from Ch.00m-550m. by RCC(Road ID-367064064) under Upazila: Bandar, District: Narayanganj, 2. Improvement of Pich kamtal Nondibari-Daulatpur Road from Ch.00m-910m by RCC (Road ID-367065008) under Upazila: Bandar, District: Narayanganj,  3. Improvement of Dhashergoan premtola GC road-Shashonerbag graveyeard Road from Ch.00m-380m. by RCC(Road ID- 367065033) under Upazila: Bandar, District: Narayanganj [Total Salvage material cost Tk. 5,33,872.00].</t>
  </si>
  <si>
    <t>M/S Asif &amp; Brothers (JV), 47 Dilkusha Motijheel Dhaka-1000</t>
  </si>
  <si>
    <t>M/S Hasib Enterprise (JV), Baghri, Sonargaon, Narayanganj</t>
  </si>
  <si>
    <t xml:space="preserve">  REZVI CONSTRUCTION-MD.EUNUS AL MAMUN-KK ENTERPRISE-JV.,   107/A, Shahora D.B Road, Mymensingh, Bangladesh.</t>
  </si>
  <si>
    <t>rezvieunusalmamun2020@gmail.com</t>
  </si>
  <si>
    <t>CRDP-II/LGED/ NARAYANGANJ/ ARAIHAZAR/NCB/ 2018/W-03</t>
  </si>
  <si>
    <t>CRDP-II</t>
  </si>
  <si>
    <t>REZVI CONSTRUCTION LTD JV,107/A, Shahora D.B Road, Mymensingh.</t>
  </si>
  <si>
    <t xml:space="preserve">  Md. Eunus Al Mamun -JV, Thana Road, Charfashon, Bhola.</t>
  </si>
  <si>
    <t xml:space="preserve">  M/S K.K. Enterprise JV, Mahatab Centre (12th Floor),177 Shahid Nazrul Islam Sarani,Bijoy Nagor, Dhaka-1000 and 885/1, South Sabujbagh, Patuakhali, Bangladesh.</t>
  </si>
  <si>
    <t xml:space="preserve">  National Development Engineers Ltd.-Taher Brothers Ltd. JV , House # 20/A, Road # 44, Gulshan, Dhaka-1212 Corresponding address: House # 10, Road No. # 90, Gulshan-2, Dhaka-1212.</t>
  </si>
  <si>
    <t>ndetbl19@gmail.com</t>
  </si>
  <si>
    <t>CRDP-II/LGED/ NARAYANGANJ/RUPGANJ/
NCB/2018/W-01</t>
  </si>
  <si>
    <t>Taher Brothers Ltd. JV, Steel Mill Bazar, North Patenga, Post Code No. 4204, Chittagong</t>
  </si>
  <si>
    <t>etender@tbltdctg.com</t>
  </si>
  <si>
    <t>NATIONAL DEVELOPMENT ENGINEERS LTD. JV, House # 20A, Road # 44, Gulshan-2, Dhaka-1212.</t>
  </si>
  <si>
    <t>tender@ndebd.com</t>
  </si>
  <si>
    <t>JV of NCEL-PDL, 105 Middle Badda, Dhaka 1212</t>
  </si>
  <si>
    <t>jvofncelpdl@gmail.com</t>
  </si>
  <si>
    <t>CRDP-II/LGED/NARAYANGANJ/RUPGANJ/NCB/2018/W-02</t>
  </si>
  <si>
    <t xml:space="preserve">JV of National Civil Engineers Limited, National Plaza (9th Floor), 109 Bir Uttam C.R. Datta Road, Dhaka-1205. </t>
  </si>
  <si>
    <t>JV of   PROPERTY DEVELOPMENT LIMITED, PRAN-RFL Center, 105/1, Ga, Middle Badda, Dhaka-1212, Bangladesh</t>
  </si>
  <si>
    <t>pdl25@prangroup.comm</t>
  </si>
  <si>
    <t>CRDP-II/LGED/NARAYANGANJ/RUPGANJ/NCB/2018/W-03</t>
  </si>
  <si>
    <t>CRDP-II/LGED/NARAYANGANJ/ARAIHAZAR/NCB/2018/W-02</t>
  </si>
  <si>
    <t>MEC Engineers &amp; Construction Ltd., House No-36, Road No-07, Sector-04, Uttara, Dhaka.</t>
  </si>
  <si>
    <t>CRDP-II/LGED/ NARAYANGANJ/ARAIHAZAR/
NCB/2018/W-01</t>
  </si>
  <si>
    <t>M/S mohammadi JV, PANCHGAON DAWANPARA, ARAIHAZAR, NARAYANGAN</t>
  </si>
  <si>
    <t>mohammadi.jv7328@gmail.com</t>
  </si>
  <si>
    <t>Construction of 42.0m Long RCC Girder Bridge over Sonakhali Khal on Khanpara to Girda Chowdhuripara road at Ch. 060m (Road ID-367025142) under Upazila: Araihazar, District: Narayanganj.</t>
  </si>
  <si>
    <t>M/S MUHAMMADI TRADERS JV, PANCHGAON, DEWANPARA, ARAIHAZAR, NARAYANGANJ</t>
  </si>
  <si>
    <t>harun7328@gmail.com</t>
  </si>
  <si>
    <t xml:space="preserve">  M/S Mahabub Alam  JV, 47, Dilkhusha, Motijhel Co Area, Narayanganj</t>
  </si>
  <si>
    <t>a77mahbub@gmail.com</t>
  </si>
  <si>
    <t xml:space="preserve">  M/S Nadim Enterprise- M/S Ahasan Enterprise JV, Gohatta, Sonargaon, Narayanganj</t>
  </si>
  <si>
    <t>nannujv3@gmail.com</t>
  </si>
  <si>
    <t>Construction of 54.0m Long RCC Girder Bridge over Menikhali Khal on Pirojpur UP Office Boydder Bazar via Ratanpur Bhati Bandar Road at Ch. 970m (Road ID- 367043010) under Upazila: Sonargaon, District: Narayanganj.</t>
  </si>
  <si>
    <t>M/S Nadim EnterpriseS JV, Gohata, Baranagar,Sonargaon, Narayanganj</t>
  </si>
  <si>
    <t>M/S Ahsan Enterprise JV,60 Shah Shuja Road, Narayanganj</t>
  </si>
  <si>
    <t>SE.IE.HE-JV</t>
  </si>
  <si>
    <t>seiehe2020@gmail.com</t>
  </si>
  <si>
    <t>Construction of 24.0m Long RCC Girder Bridge on Golakandail-Zatramora via Oirabo Berry Bandh Road at Ch. 4900m (Road ID 367684051) under Upazila: Rupganj, District: Narayanganj.</t>
  </si>
  <si>
    <t xml:space="preserve">  M/S S. Sarker Enterprise JV ,Vill. Khidirpur, Post. Lotabdi, PS. Sirajdikhan, Dist. Munshiganj</t>
  </si>
  <si>
    <t>M/S Imtiaz Enterprise JV, Murapara,Rupganj,Narayanganj</t>
  </si>
  <si>
    <t>M/S HABIB ENTERPRISE-JV , RUPSHI, RUPGANJ, NARAYANGANJ</t>
  </si>
  <si>
    <t xml:space="preserve">  Prominent-Qushem-PPL JV, 9/A Meherba Plaza, 33 Topkhana Road, Dhaka</t>
  </si>
  <si>
    <t>prominentquashemppljv@gmail.com</t>
  </si>
  <si>
    <t>Construction of 320m long PSC Girder Bridge over the River Balu at Ch. 00.00m on Porshi GC-Rupganj-Kayetpara-Demra RHD Road at Isapura under Rupganj Upazila, District: Narayanganj [Road ID 367682001]. [ Package No CIB-Nar-W-35]</t>
  </si>
  <si>
    <t xml:space="preserve">  M/S. PROMINENT ENGINEERS  JV, 9/A, Meherba Plaza, 33, Topkhana Road, Dhaka - 1000</t>
  </si>
  <si>
    <t>M/S Quashem Construction- JV, 52, Katalgonj, Panchlaish, Chittagong.</t>
  </si>
  <si>
    <t xml:space="preserve">Purakaushal Projukti Ltd. JV, House # C-10, Road # 4 Banasree, Rampura, Dhaka-1219 </t>
  </si>
  <si>
    <t>Narsingdi</t>
  </si>
  <si>
    <t>JV of M/S. Faruk Traders &amp; M/S. Suchi Enterprise, Shaheprotab, Sadar, Narsingdi.</t>
  </si>
  <si>
    <t>faruksuchejv@gmail.com</t>
  </si>
  <si>
    <t>(1) Improvement of North Shilmandi Babuls Shop-Charsindur C&amp;B Road via Nurul Islams Shop by BC from Ch 00-1700m ID 368604139 under Sadar Upazila Dist-Narsingdi. (2) Improvement of Birpur Mosque-Puranpara Road via Zahajia Para Birpur Mosque-Puranpara Harun-Ar-Rashids House to Bacchus House Road by BC from Ch 00-360m ID 368605066 under Sadar Upazila Dist-Narsingdi. GDP-IV/NAR/SAD/WR-135</t>
  </si>
  <si>
    <t>23/02/20</t>
  </si>
  <si>
    <t>27/06/21</t>
  </si>
  <si>
    <t>M/S. Faruk Traders, Shaheprotab, Sadar, Narsingdi.</t>
  </si>
  <si>
    <t>faruktraders.nar@gmail.com</t>
  </si>
  <si>
    <t>M/S. Suchi Enterprise, Shaheprotab, Sadar, Narsingdi.</t>
  </si>
  <si>
    <t>sucheenterprise@gmail.com</t>
  </si>
  <si>
    <t>3.a) Improvement of Atpaika Madanganj RHD to Ushnar Pukur Par  Road from Ch. 1000-1815m, Under Sadar Upazila, District: Narsingdi. Road ID no :368604075 b) Improvement of Chinispur UP Office-Kalir Bazar via Kalibari Road from Ch. 1300-1965m. Under Sadar Upazila, District: Narsingdi. Road ID no :368603024 c) Improvement of Sonatala-Putia Bazar Road via Lal Miah Member House (Sonatala-Putia Bazar Rd) from Ch. 00-470m. Under Sadar Upazila, District: Narsingdi. Road ID no :368605070 d) Improvement of Hazipur Doripara H/Q Jalal Chairmen to Rail Line  Road from Ch. 500-1500m. Under Sadar Upazila, District: Narsingdi. Road ID no :368605134 e) Improvement of Badarpur Pucca Road (Near Meshbahuddins Shop)  to Bhuiyan Bari Moor  Via Hindu Bari Road  from Ch. 1000-1930m. Under Sadar Upazila, District: Narsingdi. Road ID no :368604101 GDP-3/NA-32</t>
  </si>
  <si>
    <t>24/06/19</t>
  </si>
  <si>
    <t>28/06/20</t>
  </si>
  <si>
    <t>(a) Improvement of Nowakandi Bazar-Batiband High School Road (Noyakandi Bisho RHD Road- Patila Duya Primary School via Botibond Pacca Road) at Ch: 00-1500m under Belabo Upazila, District: Narsingdi. Road ID No. 368074030 (368075065) (b) Improvement of Poradia Dalaler Bari-Muga Govt. Primary School Road from Ch: 00-1000m under Belabo Upazila, District: Narsingdi. Road ID No. 368075321 GDP-3/NA-29</t>
  </si>
  <si>
    <t>30/06/19</t>
  </si>
  <si>
    <t>06/05/20</t>
  </si>
  <si>
    <t>JV of M/S. Faruk Traders &amp; M/S. Suche Enterprise, North Baghata, Shaheprotab, Sadar, Narsingdi</t>
  </si>
  <si>
    <t xml:space="preserve">Belabo-Jallara Road </t>
  </si>
  <si>
    <t>18/02/20</t>
  </si>
  <si>
    <t>16/06/20</t>
  </si>
  <si>
    <t>Khidirpur Bazar-Sharifpur Bazar via Rampur Bazar Road</t>
  </si>
  <si>
    <t>Baznabo RHD-Putia GC via Palpara Bazar Road</t>
  </si>
  <si>
    <t>M/S. Amirgonj Buiulders &amp; M/S. Rahman Brothers (JV), Sadar, Narsingdi.</t>
  </si>
  <si>
    <t>abandrbjv@gmail.com</t>
  </si>
  <si>
    <t xml:space="preserve">(1) Improvement of Baduarchar Kachari Bazar-Rail Line Road via Hindu Para Road by BC from Ch 420-1500m ID 368604174 under Sadar Upazila Dist-Narsingdi. (2) Improvement of Narsingdi-Amirganj Road Bayezid Khan Market to Hossainpur Road by BC from Ch 1000-1636m ID 368604079 under Sadar Upazila Dist-Narsingdi. (3) Improvement of Baduarchar Bazar-Baduarchar Village Nadir Ghat Road by BC from Ch 00-615m ID 368604051 under Sadar Upazila Dist-Narsingdi. GDP-IV/NAR/SAD/WR-137 </t>
  </si>
  <si>
    <t>01/03/20</t>
  </si>
  <si>
    <t>15/05/21</t>
  </si>
  <si>
    <t>M/S. Amirgonj Buiulders, Sadar, Narsingdi.</t>
  </si>
  <si>
    <t>amirgonjbuilders@gmail.com</t>
  </si>
  <si>
    <t>M/S. Rahman Brothers, Palash, Narsingdi.</t>
  </si>
  <si>
    <t>(1) Improvement of Kharia Bazar-Fishari Office via Chowghoria GPS Road by BC from Ch 00-1500m ID 368604103 under Sadar Upazila Dist-Narsingdi.(2) Maintenance of Rahimdi-Rangpur-Nuralapur Road 1st Portion from Ch 00-420m ID 368605053 under Sadar Upazila Dist-Narsingdi. (3) Maintenance of Doukadi Bazar-Kathalia UP Office Amtala Road from Ch 1000-2000m ID 368603029 under Sadar Upazila Dist-Narsingdi. GDP-IV/NAR/SAD/W(R)-314</t>
  </si>
  <si>
    <t>(1) Improvement of Dana Mia House – Sardar Bari – Balur Ghat Road by BC from Ch: 00-3090m under Belabo Upazila, District: Narsingdi. Road ID No. 368075158. (2) Improvement of East side of Poradia Bazar Bridge-Binnabaid Abdul Haque’s Bari (Binnabaid Pawrakanda Nander Bari – Binnabaid West Para Abdul Oasek Master Bari) Road by BC from Ch: 00-1000m under Belabo Upazila, District: Narsingdi. Road ID No. 36807518</t>
  </si>
  <si>
    <t>07/07/19</t>
  </si>
  <si>
    <t>11/07/20</t>
  </si>
  <si>
    <t>(1) Improvement of Chandanpur Kabil Mahamud Bari-Nawaz Ali Bari Road by BC from Ch: 00-1115m under Belabo Upazila, District: Narsingdi. Road ID No. 368075323 (2) Improvement of Baznabo Bhangar Ghat West Side-Bager Bari via Belabo–Hatirdia Pucca Road by BC from Ch: 00-940m under Belabo Upazila, District: Narsingdi. Road ID No. 368075078 (3) Improvement of Belabo-Hatirdia Road Somed Alir Culvert-Poradia-Belabo Road via Lalpori Madrasha Road by BC from Ch: 00-680m under Belabo Upazila, District: Narsingdi. Road ID No. 368075245</t>
  </si>
  <si>
    <t>M/S Amirgonj &amp; Rahman, Sadar, Narsingdi.</t>
  </si>
  <si>
    <t>Widening and Strengthening of Joshor UP Trimohoni Bazar via Gabtoli Road Ch.00-2000m under Upazila Shibpur District Narsingdi. Road ID 368763003. DDIRWSP/Narsingdi/Shibpur/19-20/RD-01</t>
  </si>
  <si>
    <t>28/09/20</t>
  </si>
  <si>
    <t>17/03/22</t>
  </si>
  <si>
    <t>S.H. International, Sadar, Narsingdi.</t>
  </si>
  <si>
    <t>msshinternational1971@gmail.com</t>
  </si>
  <si>
    <t>(1) Improvement of Brahmman Doukadi-Abdullahkandi Road by BC from Ch 00-770m ID 368605015 under Sadar Upazila Dist-Narsingdi. (2) Improvement of Rahimdi to Rangpur-Nuralapur Road by BC 2nd Part from Ch 430-1161m ID 368605053 under Sadar Upazila Dist-Narsingdi. (3) Improvement of Kharia Bazar-Danhard Road by BC from Ch 2000-2425m ID 368604010 under Sadar Upazila Dist-Narsingdi. GDP-IV/NAR/SAD/WR-138</t>
  </si>
  <si>
    <t>26/01/20</t>
  </si>
  <si>
    <t>M/S. Khan Traders, Shibpur, Narsingdi.</t>
  </si>
  <si>
    <t>mskhantraders92@gmail.com</t>
  </si>
  <si>
    <t>(1) Improvement of Muradnagar Gazir Bari-Boxalipur Road via Natun Para Road by BC from Ch 2510-3105m ID 368605075 under Sadar Upazila Dist-Narsingdi. (2) Maintenance of Kabirajpur-Khalpar Road from Ch 00-590m ID 368605056 under Sadar Upazila Dist-Narsingdi. (3) Maintenance of Amida Bazar Matra-Bhuiyum Road from Ch 00-2670m ID 368604007 under Sadar Upazila Dist-Narsingdi. GDP-IV/NAR/SAD/W(R)-317</t>
  </si>
  <si>
    <t>27/01/20</t>
  </si>
  <si>
    <t>M/S Ma Enterprise, Shibpur, Narsingdi.</t>
  </si>
  <si>
    <t>matraders.alamin@gmail.com</t>
  </si>
  <si>
    <t xml:space="preserve">(1) Improvement of Barabo GPS - Bakusia Ashram Road by BC from Ch: 755-1365m [ID # 368635084] under Palash Upazila, Dist-Narsingdi. (2) Improvement of Jinardi Rail Station - Mulpara RHD via Uttar Chandan Mosque Road by BC from Ch: 00-1257m [ID # 368635085] under Palash Upazila, Dist-Narsingdi. GDP-IV/NOR/POLA/W(R)-150. </t>
  </si>
  <si>
    <t>07/11/19</t>
  </si>
  <si>
    <t>11/11/20</t>
  </si>
  <si>
    <t>M/S Alif International, Sadar, Narsingdi.</t>
  </si>
  <si>
    <t>alifinternational67@gmail.com</t>
  </si>
  <si>
    <t>Improvement of Adhghatia Madrasha-Putia Noadia Pucca road via Ghorargaon GPS road by BC from Ch: 00-1500m [ID # 368765305] under Shibpur Upazila, Dist-Narsingdi. GDP-IV/NAR/SHIB/W(R)-172</t>
  </si>
  <si>
    <t>19/04/20</t>
  </si>
  <si>
    <t>M/S Zidni Enterprise, Shibpur, Narsingdi.</t>
  </si>
  <si>
    <t>mszidnienterprise75@gmail.com</t>
  </si>
  <si>
    <t>(1) Improvement of Dottergaon Sahabuddin bazar to Advocate Khorshed house via Gorbari Pucca road by BC from Ch: 00-850m [ID # 368765375] under Shibpur Upazila, Dist-Narsingdi. (2) Improvement of Uttor Sadharchar Siraj Doctor house Pucca road to Kajirchar Charsindur Pucca road via Eidgah road by BC from Ch: 1000-1452m [ID # 368765383] under Shibpur Upazila, Dist-Narsingdi. GDP-IV/NAR/SHIB/W(R)-173</t>
  </si>
  <si>
    <t>M/S. Bhuiyan Construction-M/S. Kamal &amp; Brothers-M/S. Palash Syndicate JV, Palash, Narsingdi.</t>
  </si>
  <si>
    <t>mbcmkbmpsjv@gmail.com</t>
  </si>
  <si>
    <t>Improvement of Joynagar-Simarbag road by BC from Ch: 00-667m [ID # 368765035] under Shibpur Upazila, Dist-Narsingdi. Improvement of Debalertek more- Noukaghata GPS via Romar bari road by BC from Ch: 1780-3390m [ID # 368765292] under Shibpur Upazila, Dist-Narsingdi. GDP-IV/NAR/SHIB/W(R)-175</t>
  </si>
  <si>
    <t>27/09/21</t>
  </si>
  <si>
    <t>M/S. Bhuiyan ConstructionBasail, Sadar, Narsingdi.</t>
  </si>
  <si>
    <t>bhuiyanconstruction83@gmail.com</t>
  </si>
  <si>
    <t>M/S. Kamal &amp; Brothers, Amtola, Palash, Narsingdi.</t>
  </si>
  <si>
    <t>kamalandbrothers77@gmail.com</t>
  </si>
  <si>
    <t>M/S. Palash Syndicate JV, Palash, Narsingdi.</t>
  </si>
  <si>
    <t>palashsyndicate@gmail.com</t>
  </si>
  <si>
    <t>M/S. Bhuiyan Construction-M/S. Kamal &amp; Brothers-M/S. Palash Syndicate JV, Basail, Sadar, Narsingdi.</t>
  </si>
  <si>
    <t>Improvement of Gobindapur Shahpur- Mahishber Road by BC from Ch: 00-1000m [ID # 368644042] under Raipura Upazila, Dist-Narsingdi. Improvement of Khalilabad to Gobindapur High School Road by BC from Ch: 00-835m [ID # 368644122] under Raipura Upazila, Dist-Narsingdi. Improvement of Takipura GC Road- Shahebnagar Road via Palashtali Madrasha Road by BC from Ch: 492-1500m [ID # 368645101] under Raipura Upazila, Dist-Narsingdi. GDP-IV/NAR/RAIP/W(R)-191</t>
  </si>
  <si>
    <t>26/12/21</t>
  </si>
  <si>
    <t>M/S Dip Enterprise, Shibpur, Narsingdi.</t>
  </si>
  <si>
    <t>msdipenterprise82@gmail.com</t>
  </si>
  <si>
    <t>1 Improvement of Uttar Barudia Jalal Uddins House Pucca Road-Shinga Kandi Culvert Road by BC from Ch 00-560m ID 368524137 under Monohardi Upazila Dist-Narsingdi. 2 Improvement of Remaining works of Bhuiyans Bazar Pucca Road-Katabaria Mr. Swapans House Road by BC from Ch 00-600m ID 368525326 under Monohardi Upazila Dist-Narsingdi. GDP-IV/NAR/MONO/WR-165</t>
  </si>
  <si>
    <t>07/04/20</t>
  </si>
  <si>
    <t>12/04/21</t>
  </si>
  <si>
    <t>M/S Rony Enterprise, Shibpur, Narsingdi.</t>
  </si>
  <si>
    <t>ronyenterprisezpn@gmail.com</t>
  </si>
  <si>
    <t>1 Improvement of West Rampur J.R.S School-Fazlu Professors House Road by BC from Ch 00-430m ID 368525214 under Monohardi Upazila Dist-Narsingdi. 2 Improvement of Paratala Primary School-Advocate Fazlur Rahmans House via Khaleques House Road by BC from Ch 900-1290m ID 368525351 under Monohardi Upazila Dist-Narsingdi. GDP-IV/NAR/MONO/WR-169</t>
  </si>
  <si>
    <t>23/11/20</t>
  </si>
  <si>
    <t xml:space="preserve">Improvement of Abdullahpur Bazar to Baraitola Bazar Road at Ch. 00-1600m under Upazila Raipura Dist Narsingdi Road ID No. 368644099 GDP-3/NA-62 </t>
  </si>
  <si>
    <t>06/02/20</t>
  </si>
  <si>
    <t>11/02/21</t>
  </si>
  <si>
    <t>Char Belabo-Char Belabo Primary School Road</t>
  </si>
  <si>
    <t>JV of M/S. Mominul Hoque &amp; M/S. Bhai Bhai Enterprise, Raipura, Narsingdi</t>
  </si>
  <si>
    <t>mhandbhaibhaijv@gmail.com</t>
  </si>
  <si>
    <t>Improvement of Sobanpur-Rajnagar Khalpar Road by BC (with slope protection both side) under Raipura Upazila, Dist-Narsingdi. GDP-IV/NAR/RAI/W(R)-190</t>
  </si>
  <si>
    <t>03/02/20</t>
  </si>
  <si>
    <t>16/01/21</t>
  </si>
  <si>
    <t>JV of M/S. Mominul Hoque, Ranir Bazar, Bhairab, Kishoregonj</t>
  </si>
  <si>
    <t>M/S. Bhai Bhai Enterprise, Raipura, Narsingdi</t>
  </si>
  <si>
    <t>bhibhienterprise1971@gmail.com</t>
  </si>
  <si>
    <t>M/S Hima Enterprise, Shibpur, Narsingdi.</t>
  </si>
  <si>
    <t>kalam.vat123@gmail.com</t>
  </si>
  <si>
    <t>(1) Improvement of Dhaka-Sylhet R&amp;H Shimultola to Dhukundirchar Govt. Primary School road via Molla bari by BC from Ch: 00-840m [ID # 368645122] under Raipura Upazila, Dist-Narsingdi. (2) Improvement of Morjal Dhukundirchar R&amp;H-Nodirghat Road via Azimuddin Advocate House &amp; Charabagh by BC from Ch: 00-880m [ID # 368644135] under Raipura Upazila, Dist-Narsingdi. GDP-IV/NAR/RAI/W(R)-193</t>
  </si>
  <si>
    <t>30/12/19</t>
  </si>
  <si>
    <t>28/02/21</t>
  </si>
  <si>
    <t>M/S. Hima Enterprise, Shibpur, Narsingdi</t>
  </si>
  <si>
    <t>Improvement of Belabo-Baricha Pucca Road–Mazharul (Mazarul Haque) Member bari to Samsul Haque Mamber house via Sano Miar house Road from Ch: 00-660m under Belabo Upazila, District: Narsingdi (Road ID No. 368074071) GDP-3/NA-43</t>
  </si>
  <si>
    <t>25/08/19</t>
  </si>
  <si>
    <t>05/10/20</t>
  </si>
  <si>
    <t>M/S Mahbub Alam-M/S Tareq Traders (JV), Raipura, Narsingdi.</t>
  </si>
  <si>
    <t>mahabub.tareq1967@gmail.com</t>
  </si>
  <si>
    <t>(1) Improvement of Beltoli Pucca Road- Olipura Uttarpara Madrasha Road at Ch. 00-1262m by BC Under Raipura upazila, Dist: Narsingdi (ID No:368645161) (2) Improvement of Tulatoli Pucca Road-Khakchak Madrasha Road via Alauddin’s House Road at Ch. 00-730m by BC Under Raipura Upazila, Dist: Narsingdi (ID No:368644180) GDP-IV/NAR/RAIP/W(R)-181</t>
  </si>
  <si>
    <t>10/03/20</t>
  </si>
  <si>
    <t>10/03/21</t>
  </si>
  <si>
    <t>M/S Mahbub Alam, Bhairab, Kishoregonj.</t>
  </si>
  <si>
    <t>M/S Tareq Traders, Raipura, Narsingdi.</t>
  </si>
  <si>
    <t>mstareqtraders@gmail.com</t>
  </si>
  <si>
    <t>Improvement of Basgari GC-Mirjarchar UP Office Road by BC from Ch 00-1127m ID 368643029 under Raipura Upazila Dist-Narsingdi. GDP-IV/NAR/RAIP/WR-29</t>
  </si>
  <si>
    <t>24/06/20</t>
  </si>
  <si>
    <t>30/06/21</t>
  </si>
  <si>
    <t>M/S Mahabub Lama-M/S Tareq Traders (JV)</t>
  </si>
  <si>
    <t>1 Improvement of Bahadurpur-Darikandi Bus-Stand Barachar-Hindu Para Sree Charan Bari via South Para Road Road by BC from Ch 00-1435m ID 368644006 under Raipura Upazila Dist-Narsingdi. 2 Improvement of Nayachar-Purankuthi Road by BC from Ch 00-400m ID 368645073 under Raipura Upazila Dist-Narsingdi. 3 Improvement of Adiabad Nayachar Ummulkura Madrasha-Makalla School Road by BC from Ch 00-400m ID 368645192 under Raipura Upazila Dist-Narsingdi. 4 Improvement of Hasnabad Purbapara Pucca Road-South Mirzanagar High School Road by BC from Ch 00-770m ID 368645110 under Raipura Upazila Dist-Narsingdi. GDP-IV/NAR/RAIP/WR-187</t>
  </si>
  <si>
    <t>M/S. Chhoa Enterprise, Monohardi, Narsingdi.</t>
  </si>
  <si>
    <t>chhoaenterprise73@gmail.com</t>
  </si>
  <si>
    <t>(1) Improvement of Mirzanagar Ideal School-Sadhu Akhra Road via Mirzanagar Koborsthan Road at Ch. 00-855m Under Raipura Upazila, Dist: Narsingdi (ID No:368645158) (2) Improvement of Morjal UP-Batiara Mannan Kazi’s House- Brahmonertek Dhaka-Sylhet RHD Road via Bosir Master House road at Ch. 00-930m Under Raipura Upazila, Dist: Narsingdi (ID No:368644187)</t>
  </si>
  <si>
    <t>M/S Parvaz Enterprise, Velanagar, Sadar, Narsingdi.</t>
  </si>
  <si>
    <t>parvazenterprise@gmail.com</t>
  </si>
  <si>
    <t>1 Improvement of Nayachar Community Clinic-Shibpur Thana Boarder Road by BC from Ch 00-880m ID 368644118 under Raipura Upazila Dist-Narsingdi. 2 Improvement of Markas More R&amp;H-Nabiabad Maddhya Para-Kanda Para Road by BC from Ch 00-1400m ID 368644178 under Raipura Upazila Dist-Narsingdi. GDP-IV/NAR/RAIP/WR-177</t>
  </si>
  <si>
    <t>11/06/20</t>
  </si>
  <si>
    <t>31/05/21</t>
  </si>
  <si>
    <t>M/S Parvaz Enterprise, 107/3, Velanagar, Narsingdi.</t>
  </si>
  <si>
    <t xml:space="preserve">Charsubuddhi Bazar Bridge-Birkandi Road via Baherchar Road </t>
  </si>
  <si>
    <t>M/S Bhuiyan Construction, Basail, Sadar, Narsingdi.</t>
  </si>
  <si>
    <t>1 Improvement of Saherchar-Pir Fateh Ali Shah Mazar Road by BC from Ch 00-1265m ID 368644115 under Raipura Upazila Dist-Narsingdi. 2 Improvement of Saherchar Hazi Layes Alir Bari-Radhanagar GPS Road by BC from Ch 00-1732m ID 368644185 under Raipura Upazila Dist-Narsingdi. GDP-IV/NAR/RAIP/WR-178</t>
  </si>
  <si>
    <t>15/09/20</t>
  </si>
  <si>
    <t>04/12/21</t>
  </si>
  <si>
    <t>Improvement of Kiudarpara Pacca Road (Dhaka-Sylhet Highway Road)-Kindergarden School via Sreefulia Road at ch. 00-2000m under Bagabo Union, Upazila: Shibpur, District: Narsingdi. Road ID 368765420 (368765418). GDP-3/NA-72</t>
  </si>
  <si>
    <t>06/10/20</t>
  </si>
  <si>
    <t>11/09/21</t>
  </si>
  <si>
    <t>M/S Shanta Enterprise, Shibpur, Narsingdi.</t>
  </si>
  <si>
    <t>1 Improvement of Basgari GC-Charmadhua Bazar Road by BC from Ch 00-1270m ID 368644151 under Raipura Upazila Dist-Narsingdi. 2 Improvement of Jahangir Nagar-Boalmara Road by BC from Ch 00-1160m ID 368645005 under Raipura Upazila Dist-Narsingdi. GDP-IV/NAR/RAIP/WR-180`</t>
  </si>
  <si>
    <t>M/S Harun Traders, Raipura, Narsingdi.</t>
  </si>
  <si>
    <t>haruntraders018@gmail.com</t>
  </si>
  <si>
    <t>Improvement of Shahpur R&amp;H- Meghna Nodirghat via Mollikpur GPS road by BC from Ch: 00-1500m [ID # 368645165] under Raipura Upazila, Dist-Narsingdi. GDP-IV/NAR/RAI/W(R)-184</t>
  </si>
  <si>
    <t>10/06/20</t>
  </si>
  <si>
    <t>23/05/21</t>
  </si>
  <si>
    <t>BBI-TBE JV, Raipura, Narsingdi.</t>
  </si>
  <si>
    <t xml:space="preserve"> bbitbejv@gmail.com</t>
  </si>
  <si>
    <t>Improvement of Shahebnagor to Bakhornagor Bazar Road by BC from Ch: 2050-3350m [ID # 368644041] under Raipura Upazila, Dist-Narsingdi. Improvement of Nabuarchar (Jelepara) to Palashtali Bazar Road by BC from Ch: 00-1065m [ID # 368644111] under Raipura Upazila, Dist-Narsingdi. Improvement of Ghagotia Bagbari Main Road to Sayder House Main Road by BC from Ch: 00-780m [ID # 368645128] under Raipura Upazila, Dist-Narsingdi. GDP-IV/NAR/RAIP/W(R)-189</t>
  </si>
  <si>
    <t>08/07/20</t>
  </si>
  <si>
    <t>30/12/21</t>
  </si>
  <si>
    <t>Bishowa Bandhu International, Dhaka.</t>
  </si>
  <si>
    <t>ms.bishwabandhuinternational@gmail.com</t>
  </si>
  <si>
    <t>M/S. Tasnim Builders &amp; Engineers, Raipura, Narsingdi.</t>
  </si>
  <si>
    <t>mstasnimbuildersandengineers@gmail.com</t>
  </si>
  <si>
    <t>Improvement of Hairmara-Abdullapur-Mehernagar Bazar Road from Ch: 750-3020m under Raipura Upazila, District: Narsingdi (Road ID No. 368644062) GDP-3/NA-44</t>
  </si>
  <si>
    <t>17/09/19</t>
  </si>
  <si>
    <t>21/09/20</t>
  </si>
  <si>
    <t>Improvement of Radhagonj GC (UP Office)-Rahimabad Bazar Road from Ch: 2670-4600m under Raipura Upazila, District: Narsingdi (Road ID No. 368643024) GDP-3/NA-45</t>
  </si>
  <si>
    <t>20/10/19</t>
  </si>
  <si>
    <t>Improvement of Hatobangha Rail Station-Moheshber Fery ghat Bazar Road from Ch. 1840-3850m under Raipura upazila, Dist: Narsingdi (Road ID No:368644060) GDP-3/NA-50</t>
  </si>
  <si>
    <t>16/01/20</t>
  </si>
  <si>
    <t>M/S. Mominul Haque, Ranir Bazar, Bhairab, Kishoregonj.</t>
  </si>
  <si>
    <t>Construction of 30m CP Girder Bridge on Sreerampur GC-Narayonpur GC Road via Sapmara Bazar &amp; Nilkuthi R&amp;H Road at Ch. 5273under Raipura Upazila, Dist: Narsingdi. PD/CLBUURP/W-310</t>
  </si>
  <si>
    <t>Construction of 30m CP Girder Bridge on Sreerampur GC-Narayonpur GC Road via Sapmara Bazar &amp; Nilkuthi R&amp;H Road at Ch. 5891under Raipura Upazila, Dist: Narsingdi. PD/CLBUURP/W-311</t>
  </si>
  <si>
    <t>Construction of 60m CP Girder Bridge on Lochonpur R&amp;H-Brahmonbodhua Bazar (Ulipura Bazar) Road at Ch. 400under Raipura Upazila, Dist: Narsingdi.PD/CLBUURP/W-312</t>
  </si>
  <si>
    <t>14/07/2019</t>
  </si>
  <si>
    <t>Improvement of Chanpur U.P Office-Baluakandi Bazar via Sadagorkandi Bazar Road at Ch. 1040-3650m under Raipura Upazila District Narsingdi. Road ID No. 368643011 GDP-3/NA-28</t>
  </si>
  <si>
    <t>28/04/19</t>
  </si>
  <si>
    <t>12/12/20</t>
  </si>
  <si>
    <t>M/S. Mominul Haque, Ranirbazra, Bhairab, Kishorgonj</t>
  </si>
  <si>
    <t>Construction of Two 2 Storied Rural Market Building (With 04 Storied Foundation) in Chalakchar Bazar, under Monohardi Upazila, Dist: Narsingdi. CRMIDP/NARS/W-367</t>
  </si>
  <si>
    <t>02/07/20</t>
  </si>
  <si>
    <t>14/12/21</t>
  </si>
  <si>
    <t>M.M. Builders &amp; Engineers Ltd. Niketon, Gulshan, Dhaka.</t>
  </si>
  <si>
    <t>Construction of 99.00m Long PC Girder Bridge on Chengatoli Bazar-Alipura Village Road over Sutanoli Khal under Sadar Upazila Dist-Narsingdi Road ID 368605046. NSJDCF/01/W-14</t>
  </si>
  <si>
    <t>NRDP</t>
  </si>
  <si>
    <t>12/02/18</t>
  </si>
  <si>
    <t>31/01/21</t>
  </si>
  <si>
    <t>Md. Osman Gani, Tarapasha, Kishoregonj</t>
  </si>
  <si>
    <t>Construction of 45.00m Long RCC Girder Bridge on Haripur-Daierpar (Chatiar Par)-Shreenidhi Rail Station Road near Shashanghat (Near Chanmohon’s House) at ch. 2810m Upazila: Raipura, Dist Narsingdi (Road ID-368643016).CBU-100/Purto-42</t>
  </si>
  <si>
    <t>11/02/20</t>
  </si>
  <si>
    <t>Construction of 66.0m Long RCC Girder Bridge on Mahamudabad R&amp;H-Dulatkandi-Algi Bazar Road at Ch. 2028m (Road lD 368643010) Upazila : Raipura, District: Narshingdi CBU-100/Purto-44</t>
  </si>
  <si>
    <t>15/07/21</t>
  </si>
  <si>
    <t>M/S. Mahbub Alam, Ranir Bazar, Bhairab, Kishoregonj.</t>
  </si>
  <si>
    <t>Construction of 51.00m Long RCC Girder Bridge over Kakon River on Lochonpur R&amp;H-Bahadurpur-Nabiabad Road at ch. 1400m Upazila: Raipura, Dist-Narsingdi (Road ID-368644153) CBU-100/Purto-43</t>
  </si>
  <si>
    <t>07/01/20</t>
  </si>
  <si>
    <t>06/04/21</t>
  </si>
  <si>
    <t>Construction of 66.0m Long RCC Girder Bridge on Baherchar-Barakanda Road at Ch. 2200m (Road lD 368645084) Upazila : Raipura, District: Narshingdi CBU-100/Purto-45</t>
  </si>
  <si>
    <t>04/02/20</t>
  </si>
  <si>
    <t>19/08/21</t>
  </si>
  <si>
    <t>M/S Mahbub Alam-M/S Bhuiyan Construction - JV, Basail, Sadar, Narsingdi.</t>
  </si>
  <si>
    <t>mmambcjv2019@gmail.com</t>
  </si>
  <si>
    <t>Construction of 66.0m Long RCC Girder Bridge over Kharia River on Kamrab Kapayartech Road at Ch. 1410m Upazila : Shibpur, District: Narshingdi (Road lD 368645169) CBU-100/Purto-46</t>
  </si>
  <si>
    <t>03/03/20</t>
  </si>
  <si>
    <t>02/08/21</t>
  </si>
  <si>
    <t>M/S Mahbub Alam, Ranir Bazar, Bhairab, Kishoregonj.</t>
  </si>
  <si>
    <t>M/S Bhuiyan Construction - JV, Basail, Sadar, Narsingdi.</t>
  </si>
  <si>
    <t>Haque &amp; Mominul JV, Monohardi, Narsingdi.</t>
  </si>
  <si>
    <t>haquemominuljv@gmail.com</t>
  </si>
  <si>
    <t>Construction of 60.00m Long RCC Girder Bridge on Chargohalbaria Fuldi Barir Eidgah-Charmandalia Beribadh Road at ch. 750m Upazila: Monohardi, Dist-Narsingdi. Road ID-368523008) CBU-100/Purto-47</t>
  </si>
  <si>
    <t>15/04/21</t>
  </si>
  <si>
    <t>M/S. Haque Enterprise, Monohardi, Narsingdi.</t>
  </si>
  <si>
    <t>M/S Mominul Haque, Ranir Bazar, Bhairab, Kishoregonj.</t>
  </si>
  <si>
    <t>Construction of 96.0m Long PSC Girder Bridge on Chalakchar-Poradia Road's Bolda-Bhawaler Char Road at Ch. 010m Upazila: Monohardi, District: Narshingdi (Road lD: 368522001) CBU-100/Purto-48</t>
  </si>
  <si>
    <t>ATI-MH-UE JV, Majherchar, Palash, Narsingdi.</t>
  </si>
  <si>
    <t>atimhuejv@gmail.com</t>
  </si>
  <si>
    <t>Construction of 90.0m Long PSC Girder Bridge over Shukundir River on Charnagardi GC-Purandia RHD via Shukundirghat Road at Ch. 8366m  Upazila :Palash, District: Narshingdi ((Road lD 368632006) CBU-100/Purto-41</t>
  </si>
  <si>
    <t>12/08/21</t>
  </si>
  <si>
    <t>Ashraf Trade International, Majherchar, Palash, Narsingdi.</t>
  </si>
  <si>
    <t>ashraftradeint@gmail.com</t>
  </si>
  <si>
    <t>MH..............</t>
  </si>
  <si>
    <t>M/S Udayon Enterprise, Nagoriakandi, Sadar, Narsingdi.</t>
  </si>
  <si>
    <t>udayanenterprise59@gmail.com</t>
  </si>
  <si>
    <t>M/S Shamim Construction - M/S Bhuiyan Construction - JV, Basail, Sadar, Narsingdi</t>
  </si>
  <si>
    <t>shamimbhuiyanjv2019@gmail.com</t>
  </si>
  <si>
    <t>Widening and Strengthening of Madhabdi GC-Gopaldi GC in Balapur GC Road Ch. 0+000-8+520km under Upazila: Sadar, District: Narsingdi. DDIRWSP/Narsingdi/ Sadar/19-20/RD-01</t>
  </si>
  <si>
    <t>M/S Shamim Construction, Basail, Sadar, Narsingdi</t>
  </si>
  <si>
    <t>samimconstruction@gmail.com</t>
  </si>
  <si>
    <t>M/S Bhuiyan Construction - JV, Basail, Sadar, Narsingdi</t>
  </si>
  <si>
    <t>Widening and Strengthening of Bariacha Bazar (RHD)-Belabo GC Road Ch. 0+000-6+150km under Upazila: Belabo, District: Narsingdi. DDIRWSP/Narsingdi/ Belabo/19-20/RD-01</t>
  </si>
  <si>
    <t>20/08/21</t>
  </si>
  <si>
    <t>M/S Shamim Construction-M/S Bhuiyan Construction JV</t>
  </si>
  <si>
    <t>Construction of 30.00m Long PC Girder Bridge on Dukundir Char-Vity Morzal Rajabaria Road at Ch. 1500m under Raipura Upazila, District-Narsingdi. Road ID No. 368644010 GDP-3/NA-57</t>
  </si>
  <si>
    <t>M/S Hasan Enterprise</t>
  </si>
  <si>
    <t>Widening and Strengthening of Hatirdia Bazar-Belabo Border Road at Ch. 0+000-9+375km under Upazila: Monohardi, District: Narsingdi. DDIRWSP/Narsingdi/ Monohardi/19-20/RD-01</t>
  </si>
  <si>
    <t>05/09/21</t>
  </si>
  <si>
    <t>UE-PS-KB JV, Palash, Narsingdi.</t>
  </si>
  <si>
    <t>uekbpsjv@gmail.com</t>
  </si>
  <si>
    <t>Construction of Two 2 Storied Rural Market Building With 04 Storied Foundation in Shibpur Bazar under Shibpur Upazila Dist-Narsingdi. CRMIDP/NARS/W-370</t>
  </si>
  <si>
    <t>17/02/20</t>
  </si>
  <si>
    <t>22/08/21</t>
  </si>
  <si>
    <t>M/S Palash Cyndicate, Palash, Narsingdi.</t>
  </si>
  <si>
    <t>M/S Kamal &amp; Brothers, Amtola, Palash, Narsingdi.</t>
  </si>
  <si>
    <t>M/S Netol Construction, Dhaka</t>
  </si>
  <si>
    <t>msnetolconstruction67@gmail.com</t>
  </si>
  <si>
    <t>Construction of Two 2 Storied Rural Market Building With 04 Storied Foundation in Belabo Bazar under Belabo Upazila Dist-Narsingdi. CRMIDP/NARS/W-366</t>
  </si>
  <si>
    <t>Ashraf Trade International, Palash, Narsingdi.</t>
  </si>
  <si>
    <t>Construction of Two 2 Storied Rural Market Building (With 04 Storied Foundation) in Charsindur Bazar, under Palash Upazila, Dist-Narsingdi. CRMIDP/NARS/W-368</t>
  </si>
  <si>
    <t>02/03/20</t>
  </si>
  <si>
    <t>31/08/21</t>
  </si>
  <si>
    <t>M/S N.H.B. Traders, Raipura, Narsingdi.</t>
  </si>
  <si>
    <t>nhbtraders@gmail.com</t>
  </si>
  <si>
    <t>Construction of Two 2 Storied Rural Market Building (With 04 Storied Foundation) in Radhagonj Bazar, under Raipura Upazila, Dist: Narsingdi. CRMIDP/NARS/W-369</t>
  </si>
  <si>
    <t>02/04/20</t>
  </si>
  <si>
    <t>23/03/21</t>
  </si>
  <si>
    <t>M/S. Sarker Traders, Raipura, Narsingdi.</t>
  </si>
  <si>
    <t>moksud.sarkert@gmail.com</t>
  </si>
  <si>
    <t>Improvement of Kumartek Pacca Road-Moisertek Durgamondir Road at ch. 00-1000m under Joynagar Union, Upazila: Shibpur, District: Narsingdi. Road ID 368765416 (368765409). GDP-3/NA-69</t>
  </si>
  <si>
    <t>02/03/21</t>
  </si>
  <si>
    <t>M/S Sarker Enterprise, Adiabad, Raipura, Narsingdi.</t>
  </si>
  <si>
    <t>sarkarenterprise70@gmail.com</t>
  </si>
  <si>
    <t xml:space="preserve">Bangshirdia River Site-Bhuiyan Para up to SK Chandondia NGPS Road </t>
  </si>
  <si>
    <t>M/S. Ifran Enterprise</t>
  </si>
  <si>
    <t>ifranenterprise@gmail.com</t>
  </si>
  <si>
    <t>Improvement of Josar Bazar-Kamrabo Bazar Road (Rokon Member House-Chotabond Post Office) Road at ch. 00-1000m under Josar Union, Upazila: Shibpur, District: Narsingdi. Road ID 368765352 (368765414). GDP-3/NA-70</t>
  </si>
  <si>
    <t>15/07/20</t>
  </si>
  <si>
    <t>M/S. Mim Enterprise, Shibpur, Narsingdi.</t>
  </si>
  <si>
    <t>Improvement of Sonakura C&amp;B Bazar-Doripura Road at ch. 00-900m under Chakrodah Union, Upazila: Shibpur, District: Narsingdi. Road ID 368764028 (368765421). GDP-3/NA-71</t>
  </si>
  <si>
    <t>09/07/20</t>
  </si>
  <si>
    <t>M/S. Satata Enterprise, Shibpur, Narsingdi.</t>
  </si>
  <si>
    <t>satataenterprise64@gmail.com</t>
  </si>
  <si>
    <t>Improvement of Shibpur-Chaitanna Road Bagabo Prothomtek-Bhuyia Bari via Miajibari (Mirazi) Road at ch. 00-1000m under Bagabo Union, Upazila: Shibpur, District: Narsingdi. Road ID 368765418 (368765416). GDP-3/NA-73</t>
  </si>
  <si>
    <t>20/07/20</t>
  </si>
  <si>
    <t>08/03/21</t>
  </si>
  <si>
    <t>M/S. Jami Enterprise</t>
  </si>
  <si>
    <t>msjamienterprise78@gmail.com</t>
  </si>
  <si>
    <t>Improvement of Bilsoron R&amp;H-Dokkin Molla Bari Road at ch. 00-800m under Chakrodah Union, Upazila: Shibpur, District: Narsingdi. Road ID 368765414 (368765410). GDP-3/NA-74</t>
  </si>
  <si>
    <t>15/02/21</t>
  </si>
  <si>
    <t>M/S Jami Enterpreise</t>
  </si>
  <si>
    <t>a) Improvement of Chalak Char - Rampur Bazar Road at Ch. 2050-3457m under Monohardi Upazila, Dist: Narsingdi (Road ID No:368523004 ) b) Improvement of Birgaon Modak Bari to Dulal B.Sc house via Char Gohalbaria Road at Ch. 900-1253m under Monohardi Upazila, Dist: Narsingdi (Road ID No 368524090) GDP-3/NA-48</t>
  </si>
  <si>
    <t>28/10/19</t>
  </si>
  <si>
    <t>01/11/20</t>
  </si>
  <si>
    <t>CLASSIC BUILDERS, Palash, Narsingdi.</t>
  </si>
  <si>
    <t>classicbuilders@yahoo.com</t>
  </si>
  <si>
    <t>Construction of 30.00m Long PC Girder on Sonakura-C&amp;B Bazar-Daripura Road at ch. 4300m under Shibpur Upazila Dist-Narsingdi. Road ID No. 368764028 GDP-3/NA-26</t>
  </si>
  <si>
    <t>25/02/19</t>
  </si>
  <si>
    <t>25/05/20</t>
  </si>
  <si>
    <t>Sretee Enterprise, Kapasia, Gazipur.</t>
  </si>
  <si>
    <t>a) Improvement of Hetemdi Mridapara Mosque-Uttarpara Mosque Road from Ch. 00-910m under Monohardi Upazila, District: Narsingdi (ID No:368525089) b) Improvement of Narandi Bazar-Narandi Girls School Road from Ch. 00-610m  under Monohardi Upazila, District: Narsingdi (ID No:368525034) c) Improvement of Gotashia UP Office-Khotmora Bazar Road from Ch. 400-1055m  under Monohardi Upazila, District: Narsingdi (ID No:368523011) GDP-3/NA-40</t>
  </si>
  <si>
    <t>04/08/19</t>
  </si>
  <si>
    <t>M/S Masum Enterprise, Sadar, Narsingdi.</t>
  </si>
  <si>
    <t>masumenterprise1985@gmail.com</t>
  </si>
  <si>
    <t>Improvement of Khidirpur Bazar to Borochapa UP Office via Domonmara  Road at Ch.4285- 4890m under Monohardi Upazila, District: Narsingdi (Road ID No. 368523007) GDP-3/NA-58</t>
  </si>
  <si>
    <t>12/01/20</t>
  </si>
  <si>
    <t>M/S Sawdagar Construction, Sadar, Narsingdi.</t>
  </si>
  <si>
    <t>sawdagarconstruction@gmail.com</t>
  </si>
  <si>
    <t>Improvement of Chalakchar C&amp;B Ghat-Sreeguru Ashrom Road (Chalak Char Drinerghaat R&amp;H near house Nilhil Modok to Birahmedpur Lnd of Motilal Modok via Sree Guru Ashrom) at Ch.00-700m under Monohardi Upazila, District: Narsingdi [(Road ID No. 368525244 (3685 GDP-3/NA-59</t>
  </si>
  <si>
    <t>19/02/20</t>
  </si>
  <si>
    <t>M/S Jononi Enterprise, Shibpur, Narsingdi.</t>
  </si>
  <si>
    <t>kaioum.jananie@gmail.com</t>
  </si>
  <si>
    <t>Improvement of Nadair Vashatia Abdul Hai Dr. House - Community P/School Road at Ch. 500-1240m under Upazila Monohardi Dist Narsingdi Road ID No. 368525114 GDP-3/NA-61</t>
  </si>
  <si>
    <t>Shown-Swapan JV, Belabo, Narsingdi.</t>
  </si>
  <si>
    <t>shownswapanjv@gmail.com</t>
  </si>
  <si>
    <t xml:space="preserve">a) Improvement of Dhukundi-Amlabo Road from Ch. 1250-2920m under Belabo upazila, Dist: Narsingdi (Road ID No:368074033) b) Improvement of Char Belabo Shemer Gopat-Char Amlabo Abdul Mamun Bari Road at Ch 00-585m Under Belabo Upazila, Dist: Narsingdi (Road ID No:368075216) GDP-3/NA-51 </t>
  </si>
  <si>
    <t>12/01/21</t>
  </si>
  <si>
    <t>Char Ujilabo UP Office Vaterchar-Narayanpur Bazar Road</t>
  </si>
  <si>
    <t>M/S Shown Enterprise, Belabo, Narsingdi.</t>
  </si>
  <si>
    <t>M/S Swapan Enterprise, Belabo, Narsingdi.</t>
  </si>
  <si>
    <t>swapantraders70@gmail.com</t>
  </si>
  <si>
    <t>M/S Mahid Enterprise, Shibpur, Narsingdi.</t>
  </si>
  <si>
    <t>mahidenterprise437@gmail.com</t>
  </si>
  <si>
    <t>Improvement of Laxmipur Painner Bari- Kukurmara Road Ch. 2750-3900m Under Belabo Upazila, Dist: Narsingdi (Road ID No368074007) GDP-3/NA-52</t>
  </si>
  <si>
    <t>29/10/19</t>
  </si>
  <si>
    <t>02/11/20</t>
  </si>
  <si>
    <t>M/S. Mosharaf Traders, Raipura, Narsingdi.</t>
  </si>
  <si>
    <t>msmosharoftraders@gmail.com</t>
  </si>
  <si>
    <t>Improvement of Sadagorkandi High School-Korerpar Govt. Primary School Road at Ch 00-1500m under Raipura Upazila District Narsingdi. Road ID No. 368645057 GDP-3/NA-27</t>
  </si>
  <si>
    <t>17/02/19</t>
  </si>
  <si>
    <t>08/01/21</t>
  </si>
  <si>
    <t>Marco Trading Ltd. Press Club Bhuilding, Sadar, Narsingdi.</t>
  </si>
  <si>
    <t>abulbrotherspvtltd@gmail.com</t>
  </si>
  <si>
    <t>a) Improvement of Luxmipur Madrasha- Luxmipur Live Stock Sub-Office (Graveyard) Road from Ch. 00-990m under Raipura Upazila, District: Narsingdi Road ID No: 368644128 b) Improvement of Helipad-Nazarpur Pucca Road from Ch. 00-690m under Raipura Upazila, District: Narsingdi Road ID No: 368644142 c) Improvement of Nabiabad-Olipura Road Via Nabiabad Registard Primary School Road from Ch. 00-1873m under Raipura Upazila, District: Narshingdi Road ID No: 368645119 d) Improvement of Shaheb Bazar-Mirzapur Via Sishu Miar Bari Road from Ch. 940-1780m under Raipura Upazila, District: Narshingdi Road ID No: 368644100 e) Improvement of Sreenidi Bazar-Raipura UP Road via H/O Mannan Shaheb Al Aksha Mosque Road (Sreenidi Bazar-Raipura UP Road) from Ch. 1000-1600m under Raipura Upazila, District: Narshingdi Road ID No: 368643016 GDP-3/NA-39</t>
  </si>
  <si>
    <t>05/11/19</t>
  </si>
  <si>
    <t>02/02/21</t>
  </si>
  <si>
    <t>M/S. Tasmia Talha Enterprise, Sadar, Narsingdi.</t>
  </si>
  <si>
    <t>tasmiatalhaenterprise@gmail.com</t>
  </si>
  <si>
    <t>Improvement of Paharkandi-Hazi Amiruddin Mia house via Birsresto Matiur Rahman Bazar (Pharkandi Ramnagar Mosque-Matiur Rahman Bazar) Road at ch. 1000-1700m under Upazila: Raipura, Dist: Narsingdi Road ID No. 368644039. GDP-3/NA-46</t>
  </si>
  <si>
    <t>22/09/19</t>
  </si>
  <si>
    <t>JV of M/S Jesmin Traders &amp; M/S Zahir &amp; Co. Shibpur, Narsingdi.</t>
  </si>
  <si>
    <t>jesminzahirjv@gmail.com</t>
  </si>
  <si>
    <t>a) Improvement of Barochar Nagar Alis house-Ahad Ali Prodhan house Road at ch. 00-500m under Upazila: Raipura, Dist: Narsingdi Road ID No: 368644006 (368644190)  b) Improvement of Barochar Mastra (Mosto) Members House-Ator Masters House Road at ch. 00-750m under Upazila: Raipura, Dist: Narsingdi Road ID No: 368645132 (368645197) GDP-3/NA-47</t>
  </si>
  <si>
    <t>27/10/19</t>
  </si>
  <si>
    <t>31/10/20</t>
  </si>
  <si>
    <t>M/S Jesmin Traders, Shibpur, Narsingdi.</t>
  </si>
  <si>
    <t>jesmintraders@gmail.com</t>
  </si>
  <si>
    <t>M/S Zahir &amp; Co. Shibpur, Narsingdi.</t>
  </si>
  <si>
    <t>zahirandco@gmail.com</t>
  </si>
  <si>
    <t>M/S. Ma Enterprise, Shibpur, Narsingdi.</t>
  </si>
  <si>
    <t>Improvement of 1 No Bilerkul Khelar Math Kandapara Rail Bridge Beersrestha Motiur Rahman Bazar- Beersrestha Motiur Rahman Bari Road at Ch. 00-1175m, under Upazila: Raipura, Dist-Narsingdi Road ID No. 368644200) GDP-3/NA-55</t>
  </si>
  <si>
    <t>23/07/20</t>
  </si>
  <si>
    <t>M/S Mithi Enterprise, Sadar, Narsingdi.</t>
  </si>
  <si>
    <t>msmithienterprise@gmail.com</t>
  </si>
  <si>
    <t>Improvement of Asrabpur Govt. Primary School Road-Algi Bazar Road at Ch. 1090-1757m under Upazila: Raipura, Dist-Narsingdi (Road ID No:368644024) GDP-3/NA-60</t>
  </si>
  <si>
    <t>17/07/20</t>
  </si>
  <si>
    <t>M/S Shhoa Enterprise, Monohardi, Narsingdi.</t>
  </si>
  <si>
    <t>Improvement of Munshibari-Puraton Mosque Road at Ch. 00-1160m under Upazila Raipura Dist Narsingdi Road ID No. 368645164  GDP-3/NA-63</t>
  </si>
  <si>
    <t>13/11/20</t>
  </si>
  <si>
    <t>Marco_Masum (JV), Basail, Sadar, Narsingdi.</t>
  </si>
  <si>
    <t>marcomasumjv@gmail.com</t>
  </si>
  <si>
    <t>Improvement of Borochar BBL High School- Borochar Madrasha Road (Borochar Kaazi Bari-Borochar Bazar) at ch: 1000-2858km Under Raipura Upazila, Dist: Narsingdi (Road ID: 368645006) GDP-3/NA-66</t>
  </si>
  <si>
    <t>28/06/21</t>
  </si>
  <si>
    <t>Marco International, Press Club Building, Sadar, Narsingdi.</t>
  </si>
  <si>
    <t>marco.belabo@gmail.com</t>
  </si>
  <si>
    <t>M/S. Masum Enterprise, Basail, Sadar, Narsingdi.</t>
  </si>
  <si>
    <t>M/S Shahel Enterprise, Shibpur, Narsingdi.</t>
  </si>
  <si>
    <t>shahelenterprise@gmail.com</t>
  </si>
  <si>
    <t>Improvement of Mahmodpur- Saherkhola Nodir ghat  Road at ch. 1830-2500 Under Raipura Upazila , District: Narsingdi (Road ID: 368644004) GDP-3/NA-67</t>
  </si>
  <si>
    <t>11/10/20</t>
  </si>
  <si>
    <t>M/S Mahfuja Traders, Shibpur, Narsingdi.</t>
  </si>
  <si>
    <t>msmahfujatraders82@yahoo.com</t>
  </si>
  <si>
    <t>Improvement of Shaherchar Allahpur Pucca Road-Pir Fote Ali (Shah) Mazar Road at Ch.100-1100m under Radhanagar UP, Upazila: Raipura, District: Narsingdi Road ID 368645144 GDP-3/NA-68</t>
  </si>
  <si>
    <t>12/04/20</t>
  </si>
  <si>
    <t>04/10/20</t>
  </si>
  <si>
    <t>M/S. Abir Enterprise, Shibpur, Narsingdi.</t>
  </si>
  <si>
    <t>msabirenterprise85@gmail.com</t>
  </si>
  <si>
    <t>Improvement of Lochanpur R&amp;H to Brahmmonbadhua Bazar (Olipura Bazar) Road at ch. 1506.00-2459.00m under Uttar Bakharnagar Union, Upazila: Raipura, District: Narsingdi. Road ID 368644059. Package No: GDP-3/NA-75.</t>
  </si>
  <si>
    <t>13/07/20</t>
  </si>
  <si>
    <t>14/01/21</t>
  </si>
  <si>
    <t>M/S Abir Enterprise, Mohorpara, Shibpur, Narsingdi.</t>
  </si>
  <si>
    <t xml:space="preserve">Kumaradi R&amp;H-Talia Bazar Road </t>
  </si>
  <si>
    <t>M/S. Bhuiyan Brothers &amp; Co. Shibpur, Narsingdi.</t>
  </si>
  <si>
    <t>bhuyianpalash@gmail.com</t>
  </si>
  <si>
    <t>Improvement of Gobindopur High School Chowrasta (Graveyard) Mour-Asharampur Bazar Road at ch. 00-920m under Palashtoli Union, Upazila: Raipura, District: Narsingdi. Road ID 368645137. Package No: GDP-3/NA-76.</t>
  </si>
  <si>
    <t>Improvement of Jangalia Bazar-Khanabari Rail Station Road via PB Nagar, Daukarchar UP Office Road at ch. 1050-2250m under Daukarchar Union, Upazila: Raipura, District: Narsingdi. Road ID 368643020. Package No: GDP-3/NA-80.</t>
  </si>
  <si>
    <t>01/04/21</t>
  </si>
  <si>
    <t>M/S. Manir &amp; Co. Panchkandi, Monohardi, Narsingdi.</t>
  </si>
  <si>
    <t>manirandco@gmail.com</t>
  </si>
  <si>
    <t>Improvement of Charsubuddi Eidgah (Maddapara)-Charsubuddi Southpara-Mohisber Road at ch. 975-2500m under Charsubuddi Union, Upazila: Raipura, District: Narsingdi. Road ID 368645001. Package No: GDP-3/NA-77.</t>
  </si>
  <si>
    <t>09/04/21</t>
  </si>
  <si>
    <t>Tongir tack Aminer bari-Dapunia Road (19-20/W-1074)</t>
  </si>
  <si>
    <t>22/03/20</t>
  </si>
  <si>
    <t>Ayat Elmi Enterprise</t>
  </si>
  <si>
    <t>ayatelmienterprise.pope@gmail.com</t>
  </si>
  <si>
    <t>Improvement of Sreerampur Model Primary School to Sreerampur Uttarpara Road at ch. 00-1165m under Chanderkandi Union, Upazila: Raipura, District: Narsingdi. Road ID 368644145. Package No: GDP-3/NA-78.</t>
  </si>
  <si>
    <t>19/07/20</t>
  </si>
  <si>
    <t>20/01/21</t>
  </si>
  <si>
    <t>M/S. Jannat Traders, Sadar, Narsingdi.</t>
  </si>
  <si>
    <t>jannattraders76@gmail.com</t>
  </si>
  <si>
    <t>Improvement of Lochanpur R&amp;H to Marjal UP Office Road via Uttar Bakharnagar UP Office Road at ch. 1800-3341m under Marjal &amp; Bakharnagar Union, Upazila: Raipura, District: Narsingdi. Road ID 368643019. Package No: GDP-3/NA-79.</t>
  </si>
  <si>
    <t>29/07/20</t>
  </si>
  <si>
    <t>14/04/21</t>
  </si>
  <si>
    <t>M/S. Tania Enterprise, Shibpur, Narsingdi.</t>
  </si>
  <si>
    <t>mstaniaenterprise90@gmail.com</t>
  </si>
  <si>
    <t>Razarbag Akshitola Via Lack pur Road (19-20/W-1075)</t>
  </si>
  <si>
    <t>04/07/20</t>
  </si>
  <si>
    <t>17/09/20</t>
  </si>
  <si>
    <t>M/S. MM International, Panchdona, Sadar, Narsingdi.</t>
  </si>
  <si>
    <t>mminternational52@gmail.com</t>
  </si>
  <si>
    <t>Dhalirpar-Patuli Road (19-20/W-677)</t>
  </si>
  <si>
    <t>12/07/20</t>
  </si>
  <si>
    <t>25/09/20</t>
  </si>
  <si>
    <t>M/S. Ratul Traders, Sadar, Narsingdi</t>
  </si>
  <si>
    <t>msratultraders75@gmail.com</t>
  </si>
  <si>
    <t>Belabo HateRoadia Road-Chandanpur Pry. School Road (19-20/W-678)</t>
  </si>
  <si>
    <t>24/09/20</t>
  </si>
  <si>
    <t>M/S Roni Enterprise, Charsindur Bazar, Palash, Narsingdi.</t>
  </si>
  <si>
    <t>msronienterprise78@gmail.com</t>
  </si>
  <si>
    <t xml:space="preserve">Shilmandi U.P Office (South Shilmandi)-Shilmandi Natun Bazar Road </t>
  </si>
  <si>
    <t>M/S Bhuiyan &amp; Brothers</t>
  </si>
  <si>
    <t>bhuiyanandbrothers72@gmail.com</t>
  </si>
  <si>
    <t xml:space="preserve">Chinishpur UP Office (Velanagor Bazar)-Kalir Bazar via Kalibari Road </t>
  </si>
  <si>
    <t>Shibly Enterprise, Bashontopur, Bajitpur, Kishoregonj.</t>
  </si>
  <si>
    <t>shibly.enterprise@gmail.com</t>
  </si>
  <si>
    <t>M/S STS Trade International, Sadar, Narsingdi</t>
  </si>
  <si>
    <t>ststradeinternational520@gmail.com</t>
  </si>
  <si>
    <t>Narayonpur Bus Stand (RHD)-Narayanpur GC Road</t>
  </si>
  <si>
    <t>M/S JR Enterprise, Ghoradia, Sadar, Narsingdi.</t>
  </si>
  <si>
    <t>msjrenterprise75@gmail.com</t>
  </si>
  <si>
    <t>Baznabo Talultala-Patuli UP Bounardy Road</t>
  </si>
  <si>
    <t>M/S TAKDIR ENTERPRISE, Kuliarchar, Kishoregonj.</t>
  </si>
  <si>
    <t>takdirenterprise20@gmail.com</t>
  </si>
  <si>
    <t xml:space="preserve">Chalakchar UP office to Shaker Bazar Road </t>
  </si>
  <si>
    <t>M/S SS Construction, Dighakandi, Monohardi, Narsingdi.</t>
  </si>
  <si>
    <t>ssconstruction1986@gmail.com</t>
  </si>
  <si>
    <t>Panchkandi Niyot ali Mour-Bakchar via Durbakandi Road</t>
  </si>
  <si>
    <t>Hima Construction, Shibpur, Narsingdi.</t>
  </si>
  <si>
    <t>himaconstruction70@gmail.com</t>
  </si>
  <si>
    <t>Monohardi Hospital R&amp;H-Chalakchar GC Road</t>
  </si>
  <si>
    <t>M/S Lucky Enterprise, Gorbari, Shibpur, Narsingdi.</t>
  </si>
  <si>
    <t>msluckyenterprise192@gmail.com</t>
  </si>
  <si>
    <t>Barachapa UP Office-Barachapa GPS Road</t>
  </si>
  <si>
    <t>M/S Shanto &amp; Brothers, Baherdia, Shibpur, Narsingdi.</t>
  </si>
  <si>
    <t>msshantoandbrothers98@gmail.com</t>
  </si>
  <si>
    <t xml:space="preserve">Balipura Village Sonapur-Sheker Bazzar Puradia Pacca road near Abdur Rab Khandaker House-Saverdia GPS Road </t>
  </si>
  <si>
    <t>M/S Mamun Enterprise, Velanagar, Sadar, Narsingdi.</t>
  </si>
  <si>
    <t>msmamunenterprise66@gmail.com</t>
  </si>
  <si>
    <t xml:space="preserve">Sukundi Harordia Bazar-Dgakandi Beltoli Mour via Digakandi  Family Welfare Centre Road </t>
  </si>
  <si>
    <t>M/S AFROZA ENTERPRISE, Sreerampur, Raipura, Narsingdi.</t>
  </si>
  <si>
    <t>msafrozaenterprise87@gmail.com</t>
  </si>
  <si>
    <t>azerchar GPS to BISIC R&amp;H Gazaria UP Road</t>
  </si>
  <si>
    <t>M/S Nazmul Haque Enterprise, Ghorashal, Palash, Narsingdi.</t>
  </si>
  <si>
    <t>nazmulhaqueenterprise@gmail.com</t>
  </si>
  <si>
    <t xml:space="preserve">Dhonar Char Bridge (RHD)-Kalir Bazar-Noakanda Bazar-Joypura Road </t>
  </si>
  <si>
    <t>M/S M. Construction, 358/4, Paschim Brahmondi, Sadar, Narsingdi.</t>
  </si>
  <si>
    <t>msmconstruction76@gmail.com</t>
  </si>
  <si>
    <t>Charsindur U.P.-Jamtala Bazer via Chalana Road</t>
  </si>
  <si>
    <t>M/S Hossain Traders, Baghobdi, Jinardi, Palash, Narsingdi.</t>
  </si>
  <si>
    <t>mshossaintraders2019@gmail.com</t>
  </si>
  <si>
    <t xml:space="preserve">Khushkandi-Baluakandi Bazar-Paratoli U.P.office-Kalipur Road </t>
  </si>
  <si>
    <t>M/S Mim Construction, Baherdia, Shibpur, Narsingdi.</t>
  </si>
  <si>
    <t>mimconstruction.romjan@gmail.com</t>
  </si>
  <si>
    <t xml:space="preserve">Chandpur UP Office to Baluakandi via Sadagorkandi Bazer Road </t>
  </si>
  <si>
    <t>M/S Doyan Enterprise, Ranir Bazar, Bhairab, Kishorgonj.</t>
  </si>
  <si>
    <t>msdoyalenterprise@gmail.com</t>
  </si>
  <si>
    <t>Adiabad UP Office Road-Sreestigor R&amp;H Road</t>
  </si>
  <si>
    <t>Kohinoor Jute Mill-Bramanpara Road</t>
  </si>
  <si>
    <t xml:space="preserve">Methikanda (Polashtoli UP Office)-Noorpur Bazar-Mollikpur-Asharampur Railgate Road </t>
  </si>
  <si>
    <t>M/S Bhuiyan &amp; Sons, Belabo, Narsingdi.</t>
  </si>
  <si>
    <t>bhuiyanandsons61@gmail.com</t>
  </si>
  <si>
    <t>Saheb Bazar-Laximpur-Kukurmara R&amp;H Road</t>
  </si>
  <si>
    <t>M/S Tarek Traders, Sreerampur Bazar, Raipura, Narsingdi.</t>
  </si>
  <si>
    <t>Pirijkandi Bazar-Nilkuti Bas Stand Road</t>
  </si>
  <si>
    <t>M/S Beyjid Enterprise, Komolpur, Bhairab, Kishorgonj.</t>
  </si>
  <si>
    <t>baysidenterprise17@gmail.com</t>
  </si>
  <si>
    <t>Mirzapur U.P. Office-Chanderkandi U.P. Office Road</t>
  </si>
  <si>
    <t>M/S SR Enterprise &amp; Trading, Velanagar, Sadar, Narsingdi.</t>
  </si>
  <si>
    <t>sreandtrading.rasedul@gmail.com</t>
  </si>
  <si>
    <t xml:space="preserve">Hasimpur Pucca Road to Dari Hati Pucca Road </t>
  </si>
  <si>
    <t>M/S Mahin Traders, Saidabad, Raipura, Narsingdi.</t>
  </si>
  <si>
    <t>msmahintraders1984@gmail.com</t>
  </si>
  <si>
    <t>Shibpur R&amp;H-Marjal U.P. Office-Jamtoli Bazer Road</t>
  </si>
  <si>
    <t>REFAT TRADERS, Panchkandi, Monohardi, Narsingdi.</t>
  </si>
  <si>
    <t>refattraders97@gmail.com</t>
  </si>
  <si>
    <t>Bariatola RHD-Gazaria Bazar Road</t>
  </si>
  <si>
    <t>M/S Manik Traders, Monohardi, Narsingdi.</t>
  </si>
  <si>
    <t>maniqtraders.maniq@gmail.com</t>
  </si>
  <si>
    <t xml:space="preserve">Ghagutia Chairmanbari Mosque-Abdul Mannan Bhuyian College Road </t>
  </si>
  <si>
    <t>M/S Zahir &amp; Co. Itakhol, Shibpur, Narsingdi.</t>
  </si>
  <si>
    <t xml:space="preserve">Dulalrur-Charshindur Road-Shibpur Charshindur Road via Brazerkandi Road </t>
  </si>
  <si>
    <t>M/S Mukhles Enterprise, Baherdia, Shibpur, Narsingdi.</t>
  </si>
  <si>
    <t>muklasenterprise81@gmail.com</t>
  </si>
  <si>
    <t>Jinardi Muktijuddho Sreti Stombha</t>
  </si>
  <si>
    <t>11/12/18</t>
  </si>
  <si>
    <t>14/06/19</t>
  </si>
  <si>
    <t>M/S STS Trade International, Court Road, Sadar, Narsingdi.</t>
  </si>
  <si>
    <t>M/S Nipun Traders, Shibpur, Narsingdi.</t>
  </si>
  <si>
    <t>nipuntraders79@gmail.com</t>
  </si>
  <si>
    <t>Putia Briger Parshe Muktijuddho Smriti Showdho</t>
  </si>
  <si>
    <t>21/07/19</t>
  </si>
  <si>
    <t>21/02/20</t>
  </si>
  <si>
    <t>Natore</t>
  </si>
  <si>
    <t>M/S Islam Construction, Uttar Borgacha, Natore</t>
  </si>
  <si>
    <t>aislam.nat@gmail.com</t>
  </si>
  <si>
    <t>Upazila H/Q to Biprobelghoria RHD Road.</t>
  </si>
  <si>
    <t xml:space="preserve">Improvement of Kumrul Neer of Boro Mosque Pucca Road-Bormmotopara Pucca Road via Abul Master Road from Ch. 00m-1000m. </t>
  </si>
  <si>
    <t xml:space="preserve">a.Maintenance work of Naldanga GC - Sherkole RHD via Kaligonj hat road Naldanga Part at Ch.5815 - 11330m Overlay Road ID no. 169932012. b. Maintenance work of Sadar Upazila H/Q - Ahsangonj GC via Patul Khajura road Naldanga Part at Ch.4475 - 10660m Road ID no. 169932011 under Naldanga Upazila District Natore.  </t>
  </si>
  <si>
    <t xml:space="preserve">a.Improvement of Sukash UP Office at Bamihal - Kumgram hat via Kunchibhadra Road from Ch.2000 - 3000m Cost of Salvaged Materials Tk. 883130.00. b.Improvement of Italy UP Office - Kumgram hat via Bashbaria Road from Ch.00 - 1000m. c.Improvement of Kaligonj Karachmaria Road from Ch.00 - 500m.d.Improvement of Khirpota - Durgapur Road to Pepultion Abason Road from Ch.500 - 1000m under Singra Upazila District Natore. </t>
  </si>
  <si>
    <t xml:space="preserve">a.Improvement of Hatiandaha UP office - Nalbata hat via Degholgram road at Ch.1650 - 3525m.b.Improvement of Ramananda Khajura UP -office Manikchapor - Ronbagha Singra Part road at Ch.900 - 1900m &amp; Construction of 8m Long U - Drain at Ch. 1410m. c.Improvement of Tajpur UP Office - Kaliganj GC via Bhulbaria Bazar road at Ch.2500 - 3500m.d.Improvement of Nalbata to Kushabari road at Ch.00 - 500m under Singra Upazila District Natore. </t>
  </si>
  <si>
    <t xml:space="preserve">Construction of Submersible road from Hulhulia - Sharda Nagor WDB Embankment road at Ch.00 - 3000m &amp; Construction of 04 nos. Culvert Size 1x1.00mx1.00m at Ch. 755m 1550m 1800m &amp; 2900m on same road under Singra Upazila District Natore. </t>
  </si>
  <si>
    <t xml:space="preserve">1. a.Construction of Submersible road from Itali UP Office - Sathpukuria Hat road at Ch.2200m - 3900m b.Construction of 04 nos. Box Culvert Size 1.00mx1.00m at Ch.2712m 3080m 3215m &amp; 3660m on same road. 2. a.Construction of Submersible road from Dhakdhor Pucca Mosque - Mohanpur Last Border road at Ch.00 - 1550m b.Construction of 02 nos. U - Drain at Ch.240m &amp; 720m on same road.under Singra Upazila District Natore. </t>
  </si>
  <si>
    <t xml:space="preserve">a.Improvement of Chandai hat UP - Shaheb Bazar Via Rajendrapur Road from Ch.3940 - 5940m. b.Improvement of Gopalpur UP UZR - Telo hat Via Atikpara Road from Ch.2000 - 3000m. c.Improvement of Sreerampur Natun Para - Protappur Front Road from Ch.400 - 2000m under Baraigram Upazila District Natore. </t>
  </si>
  <si>
    <t xml:space="preserve">a.Improvement of Gopalpur UP Office at RHD - Majgram Bazar Baraigram Part Road from Ch.1200 - 2200m. b.Improvement of Baraigram UP Office at RHD - Nagar hat Via Borodehe hat Road from Ch.00 - 1000m. c.Improvement of Zonail UP at Zonail Bazar - Darikushi hat Via Indra para Road from Ch.1000 - 3000m. d.Improvement of Chalkpara UZR Bottala - Baraigram Degree College Road from Ch.00 - 1000m   under Baraigram Upazila District Natore. </t>
  </si>
  <si>
    <t xml:space="preserve">a.Improvement of Terail Bazar - Majgaon UP Office Road from Ch.520 - 2500m Cost of Salvaged Materials Tk. 598265.00. b.Improvement of Moukhora hat at R&amp;H - Agran Bazar Road from Ch.00 - 1375m. c.Improvement of Koyan Mymensingpara R&amp;H - Musinda village Road from Ch.2000 - 3100m under Baraigram Upazila District Natore.  </t>
  </si>
  <si>
    <t>M/s MN Trade,Bolaripara Holding No: 143 Ward No: 03 Natore Pourashava, Natore</t>
  </si>
  <si>
    <t>mntrade7@gmail.com</t>
  </si>
  <si>
    <t>RHD (Dhanaidoha hat-Gopalpur GC (Baraigram Part) Road</t>
  </si>
  <si>
    <t>i. Improvement of Mistripara R&amp;H road - Taltala GPS Taltala Madrasha - Tunipara road at Ch.00 - 1000m. ii. Improvement of Batikamari - Nandikuja road at Ch.00 - 1340m  under Bagatipara Upazila District - Natore.</t>
  </si>
  <si>
    <t xml:space="preserve">i. Improvement of Faguardiar Akbar Alis bari Mohjompur village Jharu Kamals bari road at Ch.00 - 1150m.ii. Improvement of Faguardiar UP at Sailkona Madhabbaria Hat road Kumarpara H/O Abul Kashem to Madhabbaria hat road via Vetopara road at Ch.916 - 3240m under Bagatipara Upazila District - Natore.  </t>
  </si>
  <si>
    <t>1.Minor Maintenance of 6.9m long RCC Box Culvert on Dattapara RHD - Nazirpur GC Via Halsha GC Road at Chainage 5248m under Natore Sadar upazila District Natore Road ID 169632001.2. Minor Maintenance of 8.9m long RCC Box Culvert on Chowgram - Kaligonj GC Road at Chainage 9050m under Singra upazila District Natore Road ID 169912003. 3. Minor Maintenance of 7.3m long RCC Box Culvert on Chowgram - Kaligonj GC Road at Chainage 13400m under Singra upazila District Natore Road ID 169912003.4. Minor Maintenance of 10.2m long RCC Box Culvert on Bagatipara Upazila H/Q - Tebaria GC Road at Chainage 9600m under Bagatipara upazila District Natore Road ID 169092003.5. Minor Maintenance of 7.85m long RCC Box Culvert on Bagatipara - Dayarampur - Abdulpur - Lalpur Road at Chainage 12500m under Lalpur upazila District Natore Road ID 169442001.6. Minor Maintenance of 7.85m long RCC Box Culvert on Bagatipara - Dayarampur - Abdulpur - Lalpur Road at Chainage 12700m under Lalpur upazila District Natore Road ID 169442001.7. Minor Maintenance of 13.5m long RCC Girder Bridge on Gopalpur G.C - Abdulpur GC Road at Chainage 7120m under Lalpur upazila District Natore Road ID 169442003.</t>
  </si>
  <si>
    <t xml:space="preserve">Improvement of road from Bagatipara UP at Jugipara - Chandpur hat road at Ch. 6084 - 7084m under Bagatipara Upazila District - Natore. </t>
  </si>
  <si>
    <t>Remaining work of Construction at 108.10m 90m Long PC Girder Bridge. Arch Bridge &amp; 90m Viaduct Over the Atrai river in Singra Upazila District Natore.</t>
  </si>
  <si>
    <t xml:space="preserve">Construction of 90.00m long PC Girder Bridge over Nandhokuza River on Mollabazar - Biaghat Hat road Road ID 169915012 under Gurudaspur Upazila District - Natore. </t>
  </si>
  <si>
    <t xml:space="preserve">M/S Sarkar Construction, Lalbazar, Natore. </t>
  </si>
  <si>
    <t>sujit.sarkar80@yahoo.com</t>
  </si>
  <si>
    <t>Nalbata hat-Kalam UP Office Road</t>
  </si>
  <si>
    <t xml:space="preserve">a.Improvement of Zalsuka Bazar - Maria village at NHW Road from Ch.1280m - 2520m. b.Improvement of Darikushi Bazar - Dharabarisha village at NHW Road from Ch.2335 - 3335m.c.Improvement of Narayanpur Village RHD - Kochua Village Bridge Road from Ch.1000 - 2000m under Baraigram Upazila District Natore. </t>
  </si>
  <si>
    <t>M/S Anowar Traders, Chanchkoir Bazar, Natore.</t>
  </si>
  <si>
    <t>anowartrade@gmail.com</t>
  </si>
  <si>
    <t>i. Improvement of Charpipla - Bot-tola - Piplakarigorpara pucca road at Ch. 00 - 1125m Road ID No. 169414068.ii. Improvement of Shiduli Bastotola more - Airmari Bridge at RHD Road at Ch. 275 - 1060m Road ID No. 169414069. iii. Improvement of Thuladhuna More - Chandrapur Land Officr road at Ch. 00 - 1200m Road ID No. 169415032 under Gurudaspur Upazila District - Natore.Cost of Salvaged Materials Tk. 1298902.00.</t>
  </si>
  <si>
    <t xml:space="preserve">i) Improvement of Kurshait Hat-Adgram Village Road from Ch. 500m-3000m.ii) Improvement of Monprit Village-Mohandandagacha Village Road from Ch. 00m-1500m. </t>
  </si>
  <si>
    <t>Improvement of Kushmail UZR (Nasir Moor)-Katakhail Hat via Sangrampur Road from Ch. 00m-2000m.</t>
  </si>
  <si>
    <t xml:space="preserve">M/S Sinthia Enterprise, Faridpur, Amhati, Natore Sadar, Natore. </t>
  </si>
  <si>
    <t>sinthiaenterprise@gmail.com</t>
  </si>
  <si>
    <t>Khezurtala RHD Samshpara GC via Dakmondop Road Length= 10.55km</t>
  </si>
  <si>
    <t>M/S. SS Enterprise, Kandivita, Natore</t>
  </si>
  <si>
    <t>ssprise69@yahoo.com</t>
  </si>
  <si>
    <t xml:space="preserve">Naldanga GC-Sherkole RHD via Kaligonj hat Road(Naldanga part)  </t>
  </si>
  <si>
    <t xml:space="preserve">NATIONTECH COMMUNICATIONS LTD, Lucky Tower, 13-23 (4th Floor), 1 Janata Co-Operative Housing SOciety Limited, Ring Road, </t>
  </si>
  <si>
    <t>(1) Construction of Union Land office at Sukash Including 104m Boundary Wall  "Construction of Town and Union Land Office across the Country" Project at Singra Upazila District Natore. (2) Construction of Union Land office Kolom Including 82m Boundary Wall under "Construction of Town and Union Land Office across the Country" Project at Singra Upazila District Natore.</t>
  </si>
  <si>
    <t xml:space="preserve">(1) Construction of Union Land office at Tebaria Including 169m Boundary Wall  "Construction of Town and Union Land Office across the Country Project" Natore Sadar Upazila District Natore. (2) Construction of Union Land office Barbed Wire Fencing and Natore Sadar Poura Including 98m Boundary Wall and Barbed Wire Fencing under "Construction of Town and Union Land Office across the Country Project" Natore Sadar Upazila District Natore. </t>
  </si>
  <si>
    <t xml:space="preserve">M/s. Kalam Construction, Abdulpur, Lalpur Natore </t>
  </si>
  <si>
    <t>mskcon1968@gmail.com</t>
  </si>
  <si>
    <t>Construction of Union Land office at Bilmaria Including 160m Boundary Wall under Construction of Town and Union Land Office across the Country Project Upazila Lalpur District Natore.</t>
  </si>
  <si>
    <t xml:space="preserve">M/S Rafi Enterprise, Hat Naogaon, Naogaon Sadar, Naogaon </t>
  </si>
  <si>
    <t>msrafienterprise2020@gmail.com</t>
  </si>
  <si>
    <t>Construction of Union Land office at Kalikapur Joary Including 80m Boundary Wall under Construction of Town and Union Land Office across the Country Project Upazila Baraigram District Natore.</t>
  </si>
  <si>
    <t>M/s. S.M. Corporation, Uttar Borgacha, Natore Sadar, Natore.</t>
  </si>
  <si>
    <t>smcorporation1988@gmail.com</t>
  </si>
  <si>
    <t xml:space="preserve">Improvement of Dumrai Sarkarpara Dablu to H/O Kasam Master Dumrai Sarkarpara Sirjul Islam Vasar Bari to Dhaka para Jamams Vata road at Ch.00 - 1000m under Bagatipara Upazila District Natore. </t>
  </si>
  <si>
    <t>Satota Builders,Uttar Borgacha, Natore</t>
  </si>
  <si>
    <t>satotabuilders@gmail.com</t>
  </si>
  <si>
    <t>Improvement of Bagatipara UP at Jugipara - Chandpur hat road at Ch. 7084 - 8180m under Bagatipara Upazila District Natore. Road ID 169093007.</t>
  </si>
  <si>
    <t>M/S. Shawn Trading, Station Bazar, Natore</t>
  </si>
  <si>
    <t>shawn.tradingnat@gmail.com</t>
  </si>
  <si>
    <t>Improvement of Kakfu Natore pacca road - Kakfu pacca Kakfu H/O Abul Hasem - Kakfu H/O Sadek Ali road at Ch.00 - 530m under Bagatipara Upazila District Natore.</t>
  </si>
  <si>
    <t>M/S. R J Construction, Dakhin Borgacha, Natore</t>
  </si>
  <si>
    <t>rjconstruction.nat@gmail.com</t>
  </si>
  <si>
    <t>Improvement of Bladhalibaria NGPS to Kalabaria Madhab Baria Nazier Hazis Bari to Samad Hazis Bari road at Ch.00 - 600m under Bagatipara Upazila District Natore.</t>
  </si>
  <si>
    <t>M/S. Mojnu Enterprise, Nicha Bazar, Natore</t>
  </si>
  <si>
    <t>rajasatata@yahoo.com</t>
  </si>
  <si>
    <t>Improvement of Dattapara - Laxmipur - Fateyounga para Battola more to Borohorispur UP - Laxmipur road via Rajob Ali Bari road at Ch. 00 - 850m under Natore Sadar Upazila District Natore.  Cost of Salvaged Materials Tk. 365964.00.</t>
  </si>
  <si>
    <t>M/S. AZOM TRADING, UTTER POTUAPARA, NATORE</t>
  </si>
  <si>
    <t>azomtrading@gmail.com</t>
  </si>
  <si>
    <t>Imp. of Baroghoria Mosque to Mirjapur Jadur More road at Ch. 2500---3295.00m (Salvage Cost. Tk.69,952.00)</t>
  </si>
  <si>
    <t xml:space="preserve">Natore Air Travel &amp; Tures, Jonoshova Super Market, Madrasamore, Natore-6400. </t>
  </si>
  <si>
    <t>natoreairtravel@gmail.com</t>
  </si>
  <si>
    <t xml:space="preserve">Imp of Pirgacha Bazar-- Bagmara Jolpaitola road at Ch. 1013--1424.00m </t>
  </si>
  <si>
    <t>Arif Power And Construction Ltd.          Uttar Borgacha, Natore.</t>
  </si>
  <si>
    <t>arifpowerandconstructionltd7@gmail.com</t>
  </si>
  <si>
    <t xml:space="preserve">Imp. of holudghor Sluice gate West bazar to Care road via west para Jam-e Mosque road at Ch. 00--600.00m </t>
  </si>
  <si>
    <t>Md. Sowkat Ali,     Daspukur Baypas Mur , Rajpara, Rajshahi</t>
  </si>
  <si>
    <t>mdsowkatalli@gmail.com</t>
  </si>
  <si>
    <t xml:space="preserve">Imp of Yearpur Hanur ghat to Jhopdiar Bridge road at Ch. 00---1650.00m </t>
  </si>
  <si>
    <t>M/S Abdulla Enterprise, Baroghoria, Satny, Natore.</t>
  </si>
  <si>
    <t>abdullah.enterprise707@gmail.com</t>
  </si>
  <si>
    <t>Imp. of  Sorkutia care road to Ruhar Biolkhal via near the H/O. Tomij road at Ch. 00--710m.</t>
  </si>
  <si>
    <t>M/s. JOTSNA ENTERPRISE, Singradah Dakkinpara, Natore.</t>
  </si>
  <si>
    <t>jotsna.nat@gmail.com</t>
  </si>
  <si>
    <t>Improvement of  Kalam High School-Trimohoni ghat (Abdul  Ohab Ali Mollah house to Taranath  Bagan via Ocmaaan Goni house to Mirzapur Madrasha)  Road from Ch.00-1000.00m. under Singra Upazila, Dist.Natore.</t>
  </si>
  <si>
    <t xml:space="preserve">Improvement of Ratal-Biash Pucca Road (Chatua Regd. Non. Govt. Primary School) Graveyard via Dhamaizgari  Road from Ch. 00m-1000m. </t>
  </si>
  <si>
    <t>Miyzi Construction, Chalk-amhati, Natore</t>
  </si>
  <si>
    <t>miyziconstruction@gmail.com</t>
  </si>
  <si>
    <t>Construction of Palli Market at Borgram Hat in Dahia UP under Singra Upazila District Natore.</t>
  </si>
  <si>
    <t xml:space="preserve">Lochongar HBB Road-Bhabni Sluice Gate Road </t>
  </si>
  <si>
    <t>M/s Shuvo Enterprise, Pro:Mohir Uddin Akdala,Natore Sadar, Natore.</t>
  </si>
  <si>
    <t>shuvoenterprise39@gmail.com</t>
  </si>
  <si>
    <t xml:space="preserve">Construction of Italy Market at Italy Hat in Italy UP under Singra Upazila District Natore. </t>
  </si>
  <si>
    <t>1. Improvement of Jathian Govt. Pry. School Connecting Road from Ch. 00-46m Upazila : Natore Sadar, Dist. : Natore. School Code: 114021007 (Cost of Salvaged Materials Tk. 44,653.00) 2. Improvement of Kasba Govt. Pry. School Connecting Road from Ch. 00-45m Upazila : Natore Sadar, Dist. : Natore. School Code: 114021103 3. Improvement of Ramnagor Govt. Pry. School Connecting Road from Ch. 00-210m Upazila : Natore Sadar, Dist. : Natore. School Code: 114020704 (Cost of Salvaged Materials Tk. 1,21,249.00) 4. Improvement of Koygari Krisnopur Govt. Pry. School Connecting Road from Ch. 00-245m Upazila : Natore Sadar, Dist. : Natore. School Code: 114021314 (Cost of Salvaged Materials Tk. 96,429.00) 5. Improvement of Fulshor Govt. Pry. School Connecting Road from Ch. 00-487m Upazila : Natore Sadar, Dist. : Natore. School Code: 114021206 (Cost of Salvaged Materials Tk. 75,978.00) 6. Improvement of Raihalsa Bardhahori Govt. Pry. School Connecting Road from Ch. 00-52m Upazila : Natore Sadar, Dist. : Natore. School Code: 114021202 (Cost of Salvaged Materials Tk. 49,181.00).</t>
  </si>
  <si>
    <t>M/S Sinthia Enterprise, Faridpur, Amhati, Natore Sadar, Natore.</t>
  </si>
  <si>
    <t>Sayera &amp; Sons,           Horian Bazar, Rajshahi Sugermills-6211, Paba, Rajshahi.</t>
  </si>
  <si>
    <t>saereandsons@gmail.com</t>
  </si>
  <si>
    <t xml:space="preserve">Maintenance of Bondar Hat Hatiandaha UP Office road at Ch.1662- 2562m under Singra Upazila District Natore. </t>
  </si>
  <si>
    <t>M.A RAHMAN TRADERS,  Vill: Muradpur, Post: Laxmanhati, Thana: Bagatipara, Dist: Natore.</t>
  </si>
  <si>
    <t>ataur13980@gmail.com</t>
  </si>
  <si>
    <t>Maintenance of Kamol UP Office Trimohoni ghat Horina School road at Ch.00- 1500m under Singra Upazila District Natore.</t>
  </si>
  <si>
    <t xml:space="preserve">FARHIA ENTERPRISE, Modhubari, Gopalpur, Lalpur, Natore - 6420 </t>
  </si>
  <si>
    <t>farhiaenterprise@gmail.com</t>
  </si>
  <si>
    <t xml:space="preserve">Maintenance of Ranbagha hat Laxmikhola road at Ch.00- 3085m under Singra Upazila District Natore. </t>
  </si>
  <si>
    <t>M/s. Razib Builders,  Kumrul, Ahmedpur, Boraigram, Natore</t>
  </si>
  <si>
    <t>rbuilders60@gmail.com</t>
  </si>
  <si>
    <t xml:space="preserve">Improvement of Upalshahar Village at Bottola Moor-Naodapara Village at UZR Road from Ch. 1000m-2000m. </t>
  </si>
  <si>
    <t>Mukti Trading,           Shukul Potti, Natore</t>
  </si>
  <si>
    <t>mtrading1977@gmail.com</t>
  </si>
  <si>
    <t>Improvement of Khaksha Sugar cane- Purchase Centre - Bharatpur Primary School at Ch.00 - 1000m under Upazila Baraigram Dist. Natore.</t>
  </si>
  <si>
    <t>M/S Karim Traders,       151, Horogram, Rajshahi City Corporation, Rajshahi.</t>
  </si>
  <si>
    <t>shafiulkarim3376@gmail.com</t>
  </si>
  <si>
    <t xml:space="preserve">Improvement of Ramagari Tofaels Nandokuja River road at Ch.00 -1300m under Upazila Baraigram Dist. Natore. </t>
  </si>
  <si>
    <t>M/S. Tamanna Traders, Kandivita, Natore</t>
  </si>
  <si>
    <t>tamannatraders@yahoo.com</t>
  </si>
  <si>
    <t>1. Improvement of Hatgobinowpur H/O. Jhoru Fokir --Boral river ghat road at Ch. 00---750.00m under Bagatipara Upazila District -Natore. 2. Improvement of Batikamary ---Nondikuja road at Ch. 00---1160.00m under Bagatipara Upazila District -Natore.</t>
  </si>
  <si>
    <t>Md. Moslem Uddin, Shimulia, Santahar, Naogaon Sadar, Naogaon.</t>
  </si>
  <si>
    <t>muslimuddin1981@gmail.com</t>
  </si>
  <si>
    <t xml:space="preserve">i.Improvement of Kolabaria H/O Entaz Molla - Malanchi Sonapur Road from Ch. 800 - 1110m under Bagatipara Upazila District - Natore. ii.Improvement of Faguardiar UP Office at Sailkona Yeasinpur Bazar Road from Ch. 1920 - 2920m under Bagatipara Upazila District - Natore. </t>
  </si>
  <si>
    <t>Luna Construction &amp; Engineering Ltd.,       Ekdala, Natore Sadar, Natore</t>
  </si>
  <si>
    <t>info@arifgroupint.com</t>
  </si>
  <si>
    <t xml:space="preserve">Improvement of Kakfo Kalitola More-Hatdol Bottola via Dulauri Road from Ch. 00 - 1290m under Bagatipara Upazila District - Natore. </t>
  </si>
  <si>
    <t xml:space="preserve">Dana National,     Madrasha More, Natore sador, Natore. </t>
  </si>
  <si>
    <t>msdananational@gmail.com</t>
  </si>
  <si>
    <t>1.Improvement of Bagatipara UP at Jugipara-Yeasinpur Bazar Road from Ch.4400m-5250m. 2. Improvement of Nurpur-Hazipar-Rahimanpur Road from Ch. 1987m-2200m.</t>
  </si>
  <si>
    <t xml:space="preserve">M/s. Jaeda Construction, Luxmepur,Rajpara, Rajshahi </t>
  </si>
  <si>
    <t>mdsoriful000@gmail.com</t>
  </si>
  <si>
    <t xml:space="preserve">1. Improvement of Ghoragacha Amhati Govt. Pry. School Connecting Road from Ch. 00-125m Upazila Natore Sadar Dist. Natore.  Cost of Salvaged Materials Tk. 178206.00. 2. Improvement of Bolod Khal Govt. Pry. School Connecting Road from Ch. 00-45m Upazila Natore Sadar Dist. Natore. 3. Improvement of Islabari Govt. Pry. School Connecting Road from Ch. 00-370m Upazila Natore Sadar Dist. Natore.  Cost of Salvaged Materials Tk. 122280.00.4. Improvement of Baruihat Govt. Pry. School Connecting Road from Ch. 00-130m Upazila Natore Sadar Dist. Natore. 5. Improvement of Goaldighe Govt. Pry. School Connecting Road from Ch. 00-110m Upazila Natore Sadar Dist. Natore.  Cost of Salvaged Materials Tk. 95106.00. 6. Improvement of Josaitola Govt. Pry. School Connecting Road from Ch. 00-63m Upazila Natore Sadar Dist. Natore. </t>
  </si>
  <si>
    <t>M/s N Construction, Bolaripara, Natore.</t>
  </si>
  <si>
    <t>nabilconstruction.nat@gmail.com</t>
  </si>
  <si>
    <t xml:space="preserve">1. Improvement of Jathian Govt. Pry. School Connecting Road from Ch. 00-46m Upazila Natore Sadar Dist. Natore.  Cost of Salvaged Materials Tk. 44653.00. 2. Improvement of Kasba Govt. Pry. School Connecting Road from Ch. 00-45m Upazila Natore Sadar Dist. Natore. 3. Improvement of Ramnagor Govt. Pry. School Connecting Road from Ch. 00-210m Upazila Natore Sadar Dist. Natore.  Cost of Salvaged Materials Tk. 121249.00. 4. Improvement of Koygari Krisnopur Govt. Pry. School Connecting Road from Ch. 00-245m Upazila Natore Sadar Dist. Natore.  Cost of Salvaged Materials Tk. 96429.00.5. Improvement of Fulshor Govt. Pry. School Connecting Road from Ch. 00-487m Upazila Natore Sadar Dist. Natore.  Cost of Salvaged Materials Tk. 75978.00.6. Improvement of Raihalsa Bardhahori Govt. Pry. School Connecting Road from Ch. 00-52m Upazila Natore Sadar Dist. Natore.  Cost of Salvaged Materials Tk. 49181.00   </t>
  </si>
  <si>
    <t>M/S. MOMOTA CONSTRUCTION, Ekdala, Uttor Para, Natore Sadar, Natore.</t>
  </si>
  <si>
    <t>momotacon83@gmail.com</t>
  </si>
  <si>
    <t>1. Improvement of Gopalbati GPS Connecting Road at Ch. 00-400m Upazila : Naldanga, Dist. : Natore. School Code: 114020303 (Cost of Salvaged Materials Tk. 7,83,908.00) 2. Improvement of Piprul Pachimpara GPS Connecting Road at Ch. 00-252m Upazila : Naldanga, Dist. : Natore. School Code: 114020403 3. Improvement of Senvag GPS Connecting Road at Ch. 00-275m Upazila : Naldanga, Dist. : Natore. School Code: 114029003</t>
  </si>
  <si>
    <t xml:space="preserve">M/S Rajab &amp; Brothers, Horogram Bazar, Rajshahi Court, Rajpara, Rajshahi.  </t>
  </si>
  <si>
    <t>msrajabandbrothers@gmail.com</t>
  </si>
  <si>
    <t xml:space="preserve">Improvement of Dharabarisha Bazar at North - Dharabarisha Non GPS road at Ch.1000 - 1580m under Gurudaspur Upazila District - Natore. Road ID No. 169415029 Cost of Salvaged Materials Tk. 81626.000 </t>
  </si>
  <si>
    <t xml:space="preserve">M/s Zabeda Enterprise, Uttor Borghacha, Natore Sadar, Natore. </t>
  </si>
  <si>
    <t>noyon.nat@gmail.com</t>
  </si>
  <si>
    <t>Improvement of Bonpara GC-Bagdob Bazar RHD via Baghat Grom Shol road from Ch 10250.00--12300.00 under Baraigam Upazila District -Natore</t>
  </si>
  <si>
    <t>M/S. Rokon Enterprise, Modhubari, Gopalpur Lalpur, Natore</t>
  </si>
  <si>
    <t>msrokonenterprise81@yahoo.com</t>
  </si>
  <si>
    <t>Chatni UP Office to Natore Bazar (Rosuler Mour) Road</t>
  </si>
  <si>
    <t xml:space="preserve">M/S MOHO ENTERPRISE16, Laxmipur, Rajpara Rajshahi GPO- 6000, </t>
  </si>
  <si>
    <t>msmohoenterprise@gmail.com</t>
  </si>
  <si>
    <t xml:space="preserve">Tebaria UP (Ekdala RHD)-Agdugha hat  Road </t>
  </si>
  <si>
    <t>M/S Sajeda Builders, Bejpara Amhati, Natore-6400</t>
  </si>
  <si>
    <t>sajedabuilders@gmail.com</t>
  </si>
  <si>
    <t xml:space="preserve">Amhati-Chowdhuri Borgacha Road </t>
  </si>
  <si>
    <t>BULBUL NATIONAL,    Horida Koloshe, Naldanga, Natore</t>
  </si>
  <si>
    <t>bulbulnational@gmail.com</t>
  </si>
  <si>
    <t>Gazipur RHD to Laxmipur GC Road</t>
  </si>
  <si>
    <t>ROWNOK ENTERPRISE, Sarangpur,Godagari-6290,Godagari, Rajshahi</t>
  </si>
  <si>
    <t>ronokent90@gmail.com</t>
  </si>
  <si>
    <t>Lochongor Madrasha to Vabni Road</t>
  </si>
  <si>
    <t xml:space="preserve">Ponditgram Battola-Harigacha Abur mour  </t>
  </si>
  <si>
    <t xml:space="preserve">MD. AMIR HOSSAIN, Deluabari Miyapur, Paba, Rajshahi. </t>
  </si>
  <si>
    <t>mdamirhossain.raj83@gmail.com</t>
  </si>
  <si>
    <t xml:space="preserve">Bisho Road near at Anowara Patrol pump- Chairman Road </t>
  </si>
  <si>
    <t>M/S KHAN TREDARS,     Chak Amhati, Natore Sadar Natore</t>
  </si>
  <si>
    <t>mskhantraders5399@gmail.com</t>
  </si>
  <si>
    <t xml:space="preserve">Horishpur HRoad at Police line-Muchipara </t>
  </si>
  <si>
    <t>M/S Shohag Traders,   Chakmanu, Raninagar, Naogaon.</t>
  </si>
  <si>
    <t>shohagtraders74@gmail.com</t>
  </si>
  <si>
    <t xml:space="preserve">Bagrum H/O Zinnah to Biprohalsa H/O Sayed Road </t>
  </si>
  <si>
    <t xml:space="preserve">MANHA TRADERS,   UKILPARA, NAOGAON SADAR, NAOGAON      </t>
  </si>
  <si>
    <t>manhalged@gmail.com</t>
  </si>
  <si>
    <t xml:space="preserve">Ruyarvag – Chattni Road </t>
  </si>
  <si>
    <t xml:space="preserve">S.S BUILDERS,                   Vill: 35,Hatam khan, Post: GPO-6000 , Thana: Boalia, Dist: Rajshahi         </t>
  </si>
  <si>
    <t>s.sbuilders@yahoo.com</t>
  </si>
  <si>
    <t>Majdigha Ali Akbar mour- Kesobpur Suger can perseen centre</t>
  </si>
  <si>
    <t xml:space="preserve">M/s. Hossain Enterprise, Roy Amhati, Natore Sadar, Natore. </t>
  </si>
  <si>
    <t>mshossain.nat@gmail.com</t>
  </si>
  <si>
    <t xml:space="preserve">Kakbaria -to Diarpara pacca </t>
  </si>
  <si>
    <t>AHB Construction,        Vill: Lalor (Charpara), Post Office : Lalor-6400 , Police Stasion : Singra , District : Natore</t>
  </si>
  <si>
    <t>ahbconstruction.ntr@gmail.com</t>
  </si>
  <si>
    <t xml:space="preserve">Satarvag Dakatiavata-Shakharipara </t>
  </si>
  <si>
    <t>RANJIT KUMAR DAS,   Kafuria hat-Jamnagar UP Office Road</t>
  </si>
  <si>
    <t>rkdas.nat@gmail.com</t>
  </si>
  <si>
    <t>Kafuria hat-Jamnagar UP Office Road</t>
  </si>
  <si>
    <t xml:space="preserve">Md Joynal Abedin,        North Borgacha, Natore </t>
  </si>
  <si>
    <t>joynalnat@gmail.com</t>
  </si>
  <si>
    <t>Kafuria UP Office at Takia-Agdigha hat Road</t>
  </si>
  <si>
    <t xml:space="preserve">BISMILLAH BORSON &amp; CO,Daspukur,Rajpara,Rajshahi </t>
  </si>
  <si>
    <t>bismillahborson@gmail.com</t>
  </si>
  <si>
    <t xml:space="preserve">Dholat-Laxmipur hat Road </t>
  </si>
  <si>
    <t xml:space="preserve">Md Atikur Rahman Bablu, Village: Chanchkoir Moddhom Para, Post Office: Chanchkoir, Gurudaspur, Natore. </t>
  </si>
  <si>
    <t>bablu6440@gmail.com</t>
  </si>
  <si>
    <t xml:space="preserve">Abdulpur-Halsa Road </t>
  </si>
  <si>
    <t>M/S Papia Enterprise, Fakir Para Chapai Nawabganj</t>
  </si>
  <si>
    <t>mspapiaenterprise@gmail.com</t>
  </si>
  <si>
    <t>Laxmipur UP Office (Haibatpur)-Barbaria hat Road</t>
  </si>
  <si>
    <t xml:space="preserve">M/S. KHAN CONSTRUCTION,Mohanpur, Fulbagan, Natore. </t>
  </si>
  <si>
    <t>khanconstruction89@gmail.com</t>
  </si>
  <si>
    <t>Jathian R&amp;H - Horispur UP Office Road</t>
  </si>
  <si>
    <t xml:space="preserve">M/S ANIK ENTERPRISRE, House no-28, Gorhanga, Ghoramara, Rajshahi. </t>
  </si>
  <si>
    <t>anikenterprise06@gmail.com</t>
  </si>
  <si>
    <t>Kalikapur Amhati Pacca Road-Telkupi Paschim Para Road</t>
  </si>
  <si>
    <t>JAIFA TRADING ,      Fulbagan, Natore Sadar, Natore</t>
  </si>
  <si>
    <t>mdislam.nat@gmail.com</t>
  </si>
  <si>
    <t>Bagatipara UP at Jugipara - Chadpur hat Road</t>
  </si>
  <si>
    <t>M/S M ENTERPRISE,       VILL: MURADPUR POST: LOKKON HATI, UPOZILLA: BAGATIPARA             DISTRIC: NATORE</t>
  </si>
  <si>
    <t>menterprise9140@gmail.com</t>
  </si>
  <si>
    <t xml:space="preserve">Kayan RHD-Jonail GC Road </t>
  </si>
  <si>
    <t xml:space="preserve">Md. Kamal Uddin,    Janani-217,Seroil, Ghoramara, Boalia, Rajshahi.    </t>
  </si>
  <si>
    <t>mdkamaluddin516@gmail.com</t>
  </si>
  <si>
    <t xml:space="preserve">Terail Bazar-Agran Bazar via Nengtadaha Road </t>
  </si>
  <si>
    <t xml:space="preserve">Aysha Traders,         Baraigram Paurashava,Natore.   </t>
  </si>
  <si>
    <t>ayshatreders1988@gmail.com</t>
  </si>
  <si>
    <t xml:space="preserve">Razzeker More RHD-Laxmikol Bazar RHD Road </t>
  </si>
  <si>
    <t xml:space="preserve">KTZ TRADE INTERNATIONAL,Ward No: 14, 245/2 Uposhohor, Post office : Rajshahi Cantonment, Police Station: Bowalia, Distric: Rajshahi,  </t>
  </si>
  <si>
    <t>zia.snks@yahoo.com</t>
  </si>
  <si>
    <t xml:space="preserve">Chandai UP Office FP Sub Centre to Garfa hat via Satoil Ghat Road </t>
  </si>
  <si>
    <t>RUNA ENTERPRISE,             H-109, Dingadoba, G.P.O-6000, Rajpara, Rajshahi.</t>
  </si>
  <si>
    <t>runaenterprize1981@gmail.com</t>
  </si>
  <si>
    <t xml:space="preserve">Biaghat UP-Subgari hat Road </t>
  </si>
  <si>
    <t>M/S. Zamila Enterprise, South Borgacha, Natore Sadar, Natore</t>
  </si>
  <si>
    <t>juwelrj4343@gmail.com</t>
  </si>
  <si>
    <t>Chanchkoir Khubjipur UP-Pipla hat Road</t>
  </si>
  <si>
    <t>Shuvha &amp; Shamiha Construction, Nawhata, Paba, Rajshahi.</t>
  </si>
  <si>
    <t>shuvhaandshamihaconstruction@gmail.com</t>
  </si>
  <si>
    <t>Lalpur GC-Abdulpur GC via Dairpara Road</t>
  </si>
  <si>
    <t xml:space="preserve">  M/S Islam Construction &amp; M/s MN Trade (JV)</t>
  </si>
  <si>
    <t>ic.mntjv@gmail.com</t>
  </si>
  <si>
    <t>(1) Damdama Sluice Gate via Rakhalgacha Road Length=8.20km. (2) Singra - Baruhas - Tarash Submarsable Road Length=14.86km. (3) Choto Chwgram Bazar - Holderpara Road Length=2.00km. (4) Itali UP Office - Satpukuria Hat Road Length=6.00km</t>
  </si>
  <si>
    <t>Mir Habibul Alam &amp; M/S Islam Construction (JV)</t>
  </si>
  <si>
    <t>mha.ic2019@gmail.com</t>
  </si>
  <si>
    <t xml:space="preserve">Sherkol GC - Atrai via Tamukh Road </t>
  </si>
  <si>
    <t xml:space="preserve">Beengram-Ranbagha hat(Singra Part)..Road </t>
  </si>
  <si>
    <t xml:space="preserve">Construction of Two 2 Storied Rural Market Building With 04 Storied Foundation in Bilsa Hat under Gurudaspur Upazila Dist. Natore. </t>
  </si>
  <si>
    <t>Improvement of Amhatikalikapur - Shawtalpara Afzal mour - Roghunathpur H/O Abul road at Ch. 00 - 504m under Natore Sadar Upazila District Natore.  Cost of Salvaged Materials Tk. 40868.00</t>
  </si>
  <si>
    <t>M/S Islam Construction &amp; Mir Habibul Alam [JV]</t>
  </si>
  <si>
    <t>mha.ic2018@gmail.com</t>
  </si>
  <si>
    <t>Construction of 80.00m long PC Girder Bridge over Khal at Sherkole Chalkpur Krishnapur Near Shedhakhali Primary School road under Singra Upazila District - Natore.</t>
  </si>
  <si>
    <t xml:space="preserve">Construction of Upazila Muktijoddaha Complex Bhaban at Naldanga under District-Natore.  (Mouja Name: Naldanga, Dagh No-1018, Khatian No-165) Total Land = 14.00 Decimal.     </t>
  </si>
  <si>
    <t>01. Improvement of Bagatipara Upazila H/Q - Tebaria GC Road (Bagatipara Part) at Ch. 4000m to 9600m under Bagatipara Upazila (Road ID 169092003). 02. Improvement of Jamnagor UP HQ - Jhalmolia Bazar via Vhitorbhag Road (Bagatipara Part) at Ch. 1285m to 3850m under Bagatipara Upazila ( Road ID 169093018). 03. Improvement of Faguardear UP at Sailkona - Madhob Baria Road at Ch. 00m  to 3765m under Bagatipara Upazila (Road ID 169093013) .  04. Improvement of Khejurtola RHD - Shamaspara GC Road via Dakmondop Hat UZR at Ch. 00m to 4300m under Singra Upazila (Road ID 169912013). 05. Improvement of Singra - Baruhash - Tarash road (Singra Part) at Ch. 3118m to 11663m under Singra Upazila (Road ID 169912010).</t>
  </si>
  <si>
    <t>M/S Islam Construction &amp; M/s MN Trade (JV)</t>
  </si>
  <si>
    <t xml:space="preserve">a.Improvement of Bonpara GC Bagdob Bazar RHD via Baghat hat Grom Shol Road from Ch.2507m - 3757m. b.Improvement of House of Kasham Sarkar to Chiknai River Road from Ch.00 - 450m.c.Improvement of Manoir Bottala Moor - Horipur Upazila Boundary via Mominpara Road from Ch.00 - 1200m under Baraigram Upazila District Natore.   </t>
  </si>
  <si>
    <t xml:space="preserve">a.Improvement of Joary UP Office at RHD - Walia bazar via Ramagari hat Road from Ch.8020m - 8970m &amp; Ch.10480m - 12250m. b.Improvement of Haroa Village GPS at R&amp;H - Atghori village Road from Ch.900 - 1900m under Baraigram Upazila District Natore. </t>
  </si>
  <si>
    <t>Mahabub Brothers (Pvt.) Ltd. &amp; Mir Habibul Alam Joint Venture</t>
  </si>
  <si>
    <t>mbplmhajv@yahoo.com</t>
  </si>
  <si>
    <t>Construction  of  Administrative  Building  at Naldanga Upazila, Dist. Natore.</t>
  </si>
  <si>
    <t>UZPCB</t>
  </si>
  <si>
    <t>MAHABUB BROTHERS(PVT)LIMITED</t>
  </si>
  <si>
    <t>M/S Udayan Builders &amp; Mir Habibul Alam &amp; Mir Shariful Alam JV.</t>
  </si>
  <si>
    <t>ubmhamsajv@gmail.com</t>
  </si>
  <si>
    <t>Construction of 108.10m Long P.C Girder bridge on Chamari UP Bildhor Bansh Hat (Dhnhati) near Mara River at under Singra Upazila Dist. Natore. (T-ID-No-126169)</t>
  </si>
  <si>
    <t>M/S Udayan Builders</t>
  </si>
  <si>
    <t>Mir Shariful Alam</t>
  </si>
  <si>
    <t>mirsharifula@yahoo.com</t>
  </si>
  <si>
    <t>M/S. Sarkar Construction &amp; M/S. Pinki Construction JV</t>
  </si>
  <si>
    <t>scpcjv20@gmail.com</t>
  </si>
  <si>
    <t>M/S Pinki Construction, Station Bazar, Natore</t>
  </si>
  <si>
    <t>pinkinat36@gmail.com</t>
  </si>
  <si>
    <t>Nazipur GC - Halsa GC Road. (Gurudaspur Part) (Length 7.97km)</t>
  </si>
  <si>
    <t>Md. Anisur Rahman &amp; M/s. S.M. Corporation JV</t>
  </si>
  <si>
    <t>ar.smcjv@gmail.com</t>
  </si>
  <si>
    <t>Rehabilitation of Chapila UP - Dhanura Bazar road at Ch. 00 - 3062m under Gurudaspur Upazila District Natore. Road ID 169413008 .</t>
  </si>
  <si>
    <t>Md. Anisur Rahman, Chowdhury Barghacha, Natore.</t>
  </si>
  <si>
    <t>anisurrahmanntr@gmail.com</t>
  </si>
  <si>
    <t>Maintenance work of Jholmolia GC - Dhalan RHD road via Paikpara Kafuria Bazar road at Ch.00-6920m under Natore Sadar Upazila District Natore.  Cost of Salvaged Materials Tk. 2880.00</t>
  </si>
  <si>
    <t>Orient Trading &amp; Builders Ltd. and M/S. Kohinoor Enterprise and Orient Trade International (JV)</t>
  </si>
  <si>
    <t>otblmkeotijv@gmail.com</t>
  </si>
  <si>
    <t>Improvement of Submersible road Dahia UP (Biash) ---Bildaharhar road (Ch. 00----3340m) under Singra Upazila, District Natore</t>
  </si>
  <si>
    <t xml:space="preserve">M/S. Kohinoor Enterprise, Dadpur Lodge, Kawnia 1st Lane, Barishal Sadar, Barishal.  </t>
  </si>
  <si>
    <t>Orient Trading &amp; Builders Ltd. House No. 80, Flat No. 6B, Road No. 02, Chairmanbari, Banani, Dhaka-1213, Bangladesh.</t>
  </si>
  <si>
    <t>Orient Trade International,17/18 Akhoy das Lane, Gendariya, Sutrapur, Dhaka-1204.</t>
  </si>
  <si>
    <t>FDDRIDP</t>
  </si>
  <si>
    <t>BIRTAN</t>
  </si>
  <si>
    <t>sshaharoy@yahoo.com</t>
  </si>
  <si>
    <t>abul50113@gmail.com</t>
  </si>
  <si>
    <t>14.10.2019</t>
  </si>
  <si>
    <t>20.01.2020</t>
  </si>
  <si>
    <t>30.07.2020</t>
  </si>
  <si>
    <t>21.01.2020</t>
  </si>
  <si>
    <t>abutalebmilu@gmail.com</t>
  </si>
  <si>
    <t>19.07.2020</t>
  </si>
  <si>
    <t>25.08.2019</t>
  </si>
  <si>
    <t>30.09.2019</t>
  </si>
  <si>
    <t>04.07.2020</t>
  </si>
  <si>
    <t>22.04.2021</t>
  </si>
  <si>
    <t>zahurulhaquedulalk786@yahoo.com</t>
  </si>
  <si>
    <t>PROVATI</t>
  </si>
  <si>
    <t>14.07.2020</t>
  </si>
  <si>
    <t>31.03.2020</t>
  </si>
  <si>
    <t>23.04.2021</t>
  </si>
  <si>
    <t>24.02.2021</t>
  </si>
  <si>
    <t>26.07.2020</t>
  </si>
  <si>
    <t>28.03.2021</t>
  </si>
  <si>
    <t>12.02.2021</t>
  </si>
  <si>
    <t>ms.naharenterprise14@yahoo.com</t>
  </si>
  <si>
    <t>ms.fabihaenterprise19@gmail.com</t>
  </si>
  <si>
    <t>ms.tashinenterprise@yahoo.com</t>
  </si>
  <si>
    <t>ms.centurytraders@yahoo.com</t>
  </si>
  <si>
    <t>06.05.20</t>
  </si>
  <si>
    <t>30.10.20</t>
  </si>
  <si>
    <t>10.10.20</t>
  </si>
  <si>
    <t>11.06.20</t>
  </si>
  <si>
    <t>15.03.21</t>
  </si>
  <si>
    <t>22/07/2019</t>
  </si>
  <si>
    <t>17/07/2019</t>
  </si>
  <si>
    <t>28/04/2020</t>
  </si>
  <si>
    <t>05.05.20</t>
  </si>
  <si>
    <t>md_abulhossain35@yahoo.com</t>
  </si>
  <si>
    <t>27.05.19</t>
  </si>
  <si>
    <t>23.12.2020</t>
  </si>
  <si>
    <t>23.07.19</t>
  </si>
  <si>
    <t>msparadisetds@gmail.com</t>
  </si>
  <si>
    <t>22.02.2021</t>
  </si>
  <si>
    <t>23.03.2021</t>
  </si>
  <si>
    <t>10.03.2021</t>
  </si>
  <si>
    <t>20.10.2020</t>
  </si>
  <si>
    <t>icl.pvtltd@yahoo.com</t>
  </si>
  <si>
    <t>29.07.2020</t>
  </si>
  <si>
    <t>21.11.2019</t>
  </si>
  <si>
    <t>26/07/2020</t>
  </si>
  <si>
    <t>22/04/2020</t>
  </si>
  <si>
    <t>mahfugkhanltd@yahoo.com</t>
  </si>
  <si>
    <t>01.10.2020</t>
  </si>
  <si>
    <t>04.03.2021</t>
  </si>
  <si>
    <t>21.10.2020</t>
  </si>
  <si>
    <t>05.07.2018</t>
  </si>
  <si>
    <t>09.07.2020</t>
  </si>
  <si>
    <t>22.12.19</t>
  </si>
  <si>
    <t>18.02.2021</t>
  </si>
  <si>
    <t>19.02.2020</t>
  </si>
  <si>
    <t>01.01.2021</t>
  </si>
  <si>
    <t>26.12.2019</t>
  </si>
  <si>
    <t>23.12.2019</t>
  </si>
  <si>
    <t>mbelamirjv@gmail.com</t>
  </si>
  <si>
    <t>25.02.21</t>
  </si>
  <si>
    <t>17.12.2020</t>
  </si>
  <si>
    <t>msummitraders@yahoo.com</t>
  </si>
  <si>
    <t>khanshahin1266@gmail.com</t>
  </si>
  <si>
    <t>manirul7199@gmail.com</t>
  </si>
  <si>
    <t>msmbandsons@gmail.com</t>
  </si>
  <si>
    <t>18.04.21</t>
  </si>
  <si>
    <t>19.04.21</t>
  </si>
  <si>
    <t>msmddelowarhossain@yahoo.com</t>
  </si>
  <si>
    <t>shenterprise78@gmail.com</t>
  </si>
  <si>
    <t>18.09.2019</t>
  </si>
  <si>
    <t>bokshienterprise@gmail.com</t>
  </si>
  <si>
    <t>02.08.2020</t>
  </si>
  <si>
    <t>dhara.enterprise69@gmail.com</t>
  </si>
  <si>
    <t>29.01.2020</t>
  </si>
  <si>
    <t>08.03.2020</t>
  </si>
  <si>
    <t>20.08.2020</t>
  </si>
  <si>
    <t>31.10.2019</t>
  </si>
  <si>
    <t>28.06.2020</t>
  </si>
  <si>
    <t>08.04.2021</t>
  </si>
  <si>
    <t>h_mallick@rocketmail.com</t>
  </si>
  <si>
    <t>m.s.hazienterprisee@gmail.com</t>
  </si>
  <si>
    <t>30-04-2020</t>
  </si>
  <si>
    <t>30-06-2020</t>
  </si>
  <si>
    <t>30-04-2019</t>
  </si>
  <si>
    <t>31-01-2020</t>
  </si>
  <si>
    <t>31-01-2021</t>
  </si>
  <si>
    <t xml:space="preserve">  shamimenterprise.pvt.ltd@gmail.com</t>
  </si>
  <si>
    <t>enterprise.7rip@gmail.com</t>
  </si>
  <si>
    <t>13.11.2019</t>
  </si>
  <si>
    <t>20.08.2019</t>
  </si>
  <si>
    <t>16-06-2020</t>
  </si>
  <si>
    <t>KBS-RIDP</t>
  </si>
  <si>
    <t>28.10.2021</t>
  </si>
  <si>
    <t>ms.abubakarsiddique@gmail.com</t>
  </si>
  <si>
    <t>06.10.2021</t>
  </si>
  <si>
    <t>30.12.21</t>
  </si>
  <si>
    <t>rabrc.pvt_limited@yahoo.com</t>
  </si>
  <si>
    <t>30.05.20</t>
  </si>
  <si>
    <t>20.03.20</t>
  </si>
  <si>
    <t>03.04.2021</t>
  </si>
  <si>
    <t>28.02.2019</t>
  </si>
  <si>
    <t>30.01.20</t>
  </si>
  <si>
    <t>msagarconstruction@gmail.com</t>
  </si>
  <si>
    <t>26.05.19</t>
  </si>
  <si>
    <t>30.07.21</t>
  </si>
  <si>
    <t>05.06.20</t>
  </si>
  <si>
    <t>24.08.20</t>
  </si>
  <si>
    <t>22.03.20</t>
  </si>
  <si>
    <t>17.08.20</t>
  </si>
  <si>
    <t>30.03.20</t>
  </si>
  <si>
    <t>10.07.18</t>
  </si>
  <si>
    <t>22.05.19</t>
  </si>
  <si>
    <t>30.08.20</t>
  </si>
  <si>
    <t>15.09.19</t>
  </si>
  <si>
    <t>09.12.19</t>
  </si>
  <si>
    <t>08.07.20</t>
  </si>
  <si>
    <t>09.09.19</t>
  </si>
  <si>
    <t>27.05.2021</t>
  </si>
  <si>
    <t>14.05.19</t>
  </si>
  <si>
    <t>29.05.20</t>
  </si>
  <si>
    <t>27.08.19</t>
  </si>
  <si>
    <t>sharifenterprise73@gmail.com</t>
  </si>
  <si>
    <t>RARIP</t>
  </si>
  <si>
    <t>08.08.20</t>
  </si>
  <si>
    <t>rashaduzzamanpeter@gmail.com</t>
  </si>
  <si>
    <t>20/10/2021</t>
  </si>
  <si>
    <t>24/09/2020</t>
  </si>
  <si>
    <t>20/01/2021</t>
  </si>
  <si>
    <t>mssktembert@gmail.com</t>
  </si>
  <si>
    <t>msmirzat@gmail.com</t>
  </si>
  <si>
    <t>obonienterprise@gmail.com</t>
  </si>
  <si>
    <t>salehandbrothers@gmail.com</t>
  </si>
  <si>
    <t>taposh.sharif@gmail.com</t>
  </si>
  <si>
    <t>M/S.Nabila Enterprise - M/S. Krishna Studio(JV), Bisic Road, Thanapara, Tangail</t>
  </si>
  <si>
    <t>nabila.krishnajv20@gmail.com</t>
  </si>
  <si>
    <t>nabila_enterprise113@yahoo.com</t>
  </si>
  <si>
    <t>ms.krishnastudio@gmail.com</t>
  </si>
  <si>
    <t>msiconconstruction@gmail.com</t>
  </si>
  <si>
    <t>26-01-21</t>
  </si>
  <si>
    <t xml:space="preserve">Manikganj </t>
  </si>
  <si>
    <t xml:space="preserve">M/S SOBAHAN ENTERPRISE
 Pro: S.M.A SOBAHAN 
15 No: Joyra
 Manikganj
Mobile No. </t>
  </si>
  <si>
    <t>sobahanenterprise1967@gmail.com</t>
  </si>
  <si>
    <t xml:space="preserve">Periodic Maintenance of Baniajuri Bus Stand - Zabra Bazar Road  Ch.00-2215m  [ Ghior ], Manikganj </t>
  </si>
  <si>
    <t>72,52,606.850</t>
  </si>
  <si>
    <t>27-10. 2020</t>
  </si>
  <si>
    <t xml:space="preserve"> M/S Muslimi Traders
 Pro: Md Abdul Mozit
 Bachamara, Daulatpur 
Manikganj-1860
</t>
  </si>
  <si>
    <t>muslimitraders@gmail.com</t>
  </si>
  <si>
    <t xml:space="preserve">Periodic Maintenance of Daragram GC-Lowhati GC Delduar UZ Via Dighulia UP &amp; Pakutia Road  Ch.2600-7400m  [Saturia]  Manikganj </t>
  </si>
  <si>
    <t xml:space="preserve"> 24-01-2021</t>
  </si>
  <si>
    <t xml:space="preserve">G2G Tech Limited
Pro: Md. Nasir Uddin
 House # 272/Kha/3-d, West Agargaon
Sher-e-Banglanagar, Dhaka-1207
</t>
  </si>
  <si>
    <t xml:space="preserve">Periodic Maintenance of Defoltoli Bazar R&amp;H - Charigram GC Via Baldhara UP Road Ch.1600-3000m    [Singair] Manikganj </t>
  </si>
  <si>
    <t xml:space="preserve"> 02-02-2021</t>
  </si>
  <si>
    <t xml:space="preserve">Sultan and Co.
 Pro: MD Zobayed,
 KHA-50/1, Shop No- 1
Dango Mia Super Merket
      KhilKhat, Dhaka- 1229 
</t>
  </si>
  <si>
    <t>Sultanandco1996@gmail.com</t>
  </si>
  <si>
    <t xml:space="preserve">Periodic Maintenance of Baldhara UP Office Uttar Jamsha Bazar Jamsha UP Road from Ch.5275-7300m   [Singair]Manikganj </t>
  </si>
  <si>
    <t xml:space="preserve">M/S Shompa Enterprise
Pro: Shefali Rani Basak 
Chak Mirpur Daulatpur
 Manikganj
</t>
  </si>
  <si>
    <t>shampaenterprise1977@yahoo.com</t>
  </si>
  <si>
    <t>Periodic Maintenance of Katigramhat GC- Rajnagar Hat Via Atigram UP Road Ch.00-3100m   [Manikganj-S]</t>
  </si>
  <si>
    <t xml:space="preserve">Masud Construction, Pro: Sheikh Mohammad Masud,  Pouro Super Market (1st Floor ), Gazipur </t>
  </si>
  <si>
    <t>Periodic Maintenance of Hatipara UP-Burundi hat GC Via Banparil Bazar  Ch.00-4200m  [Manikganj-S]</t>
  </si>
  <si>
    <t xml:space="preserve">84,05,499.300 </t>
  </si>
  <si>
    <t>26.01.2021</t>
  </si>
  <si>
    <t xml:space="preserve"> SIMEC LIMITED
  Pro: Md. Abul Hossain 
 Shonim Tower, House # 55
 Road # Shah Makhdum Avenue, Sector # 12
Uttara, Turag, Dhaka-1230
</t>
  </si>
  <si>
    <t>info@simecltd.com</t>
  </si>
  <si>
    <t>Periodic Maintenance of Zaforganj GC-Aricha Ghat at NHW via Teota Road Ch.5375-8054m   [Shibalaya]</t>
  </si>
  <si>
    <t>88,94,211.600</t>
  </si>
  <si>
    <t xml:space="preserve"> M/S Shuvo Enterprise
 Pro: Nanda Lal Basak
 Daulatpur Manikganj
</t>
  </si>
  <si>
    <t>senterprise69@yahoo.com</t>
  </si>
  <si>
    <t>Periodic Maintenance of Mohadebpur -Zitka GC via Gongasagar Road Ch.00-3002m [Shibalaya]</t>
  </si>
  <si>
    <t>10/27/2020</t>
  </si>
  <si>
    <t xml:space="preserve">: M/S Reba Construction 
  Pro: Sushil Kumar Saha
  Shakrail, Garpara
  Sadar, Manikganj
</t>
  </si>
  <si>
    <t>rebaconstruction@gmail.com</t>
  </si>
  <si>
    <t>Periodic Maintenance of Daragram GC-Lowhati GC Delduar UZ Via Dighulia UP &amp; Pakutia Road Ch.00-2600m   [Saturia] Manikganj</t>
  </si>
  <si>
    <t>10/18/2020</t>
  </si>
  <si>
    <t>01/25/2021</t>
  </si>
  <si>
    <t xml:space="preserve">M/S Bashar Enterprise
Pro: Md. Abul  Bashar
Village-Trsundy, P.O-Teuta 
Upazilla-Shibalaya
 District-Manikganj.
</t>
  </si>
  <si>
    <t>msbasharenterprise12@gmail.com</t>
  </si>
  <si>
    <t>Periodic Maintenance of Ghior Bazar-Hargaj UP Office via Chandra Kheya Ghat Road Ch. 00-2700m   [Saturia]</t>
  </si>
  <si>
    <t xml:space="preserve">M/S TALHA ENTERPRISE
 Pro: Habibur Rahman 
Soto Kaliakoyer, Singair
 Manikganj
</t>
  </si>
  <si>
    <t>Talhaenterprise1965@gmail.com</t>
  </si>
  <si>
    <t>Rehabilitation of Balirteck Hat GC- Horirampur Road  Ch.2500-3020m   [Manikganj-S]</t>
  </si>
  <si>
    <t>10/19/2020</t>
  </si>
  <si>
    <t xml:space="preserve">Prevalent Construction
 Pro: MD AZIZUR RAHMAN
 Road # 32, House # 17
 Pallabi, Dhaka-1216
</t>
  </si>
  <si>
    <t>robin.pc02@gmail.com</t>
  </si>
  <si>
    <t>Periodic Maintenance of Dakshin Charigram Bazar-Jamsha UP Office Road   Ch.00-1550m   [Singair] Manikganj</t>
  </si>
  <si>
    <t>10/28/2020</t>
  </si>
  <si>
    <t xml:space="preserve">M/S MON ENTERPRISE
Pro:Md. Masudur Rahman 
BAROBARIA, SHAHABELISHAR
 DHAMRAI, DHAKA
</t>
  </si>
  <si>
    <t>msmonenterprise.bd@gmail.com</t>
  </si>
  <si>
    <t>Periodic Maintenance of Atipara UZR Paragram GC- Amin Bazar GC Road   Ch.00-1670m   [Singair]</t>
  </si>
  <si>
    <t>01/17/2021</t>
  </si>
  <si>
    <t xml:space="preserve">M/S. Abid Enterprise
 Pro:Md. Ajadul Islam
 Gorpara, Sadar
Manikganj
</t>
  </si>
  <si>
    <t>abidenterprise70@gmail.com</t>
  </si>
  <si>
    <t xml:space="preserve">Periodic Maintenance of Ulail UP OfficeRupsha-Upazila H/Q Tepra Road Ch.4300-6800m   [Shibalaya]  </t>
  </si>
  <si>
    <t xml:space="preserve">NABIHA TRADE ENTERPRISE
 Pro:Mis. Sharmeen  Islam 
47/7/A, Road-6, Shekhertak
 Mohammadpur, Dhaka-1207
</t>
  </si>
  <si>
    <t>nabihatradeenterprise@gmail.com</t>
  </si>
  <si>
    <t>Periodic Maintenance of Borojola FRB-Nayabari Hat Road  Ch..00-1500m [Daulatpur] Manikganj</t>
  </si>
  <si>
    <t>50,63,591.200</t>
  </si>
  <si>
    <t>01/14/2021</t>
  </si>
  <si>
    <t xml:space="preserve">M/S. ICON CONSTRUCTION
 Pro: Md. Shahidul Islam
Degrre Hugra, Anuhala
 Tangail Sadar
Tangail
</t>
  </si>
  <si>
    <t>Periodic Maintenance of Balirtack Hat GC- Jhitka GC Via Shotti Bazar Road Ch.00-455m &amp; Ch.1940m-3020m  [Manikganj-S]</t>
  </si>
  <si>
    <t xml:space="preserve">M/s. Bismilla Enterpirse
 Pro: Nazmul Alim Khan 
 Kouri, Gala, Harirampur
 Manikganj
</t>
  </si>
  <si>
    <t>nazmulalim_khan@yahoo.com</t>
  </si>
  <si>
    <t>Periodic Maintenance of Manikganj Singair RHD Road at Betila - Balirteck hat Road   Ch.9494-9950m [Manikganj-S]</t>
  </si>
  <si>
    <t xml:space="preserve">M/S RANA ENTERPRISE,
 Pro: Masud Rana,  
BISSHONATHPUR,GORPARA,
MANIKGANJ
</t>
  </si>
  <si>
    <t>ranaenterprise1991@yahoo.com</t>
  </si>
  <si>
    <t>Periodic Maintenance of Ghior UP-Baratia UP Road Ch. 5530-6215m  [Ghior]</t>
  </si>
  <si>
    <t>19,16,732.350</t>
  </si>
  <si>
    <t xml:space="preserve">G2G Tech Limited
Pro: Md. Nasir Uddin
House # 272/Kha/3-d 
West Agargaon, Sher-e-Banglanagar
 Dhaka-1207
</t>
  </si>
  <si>
    <t>Periodic Maintenance of Taluknagar Bazar-Ulail Bazar -Terosree PoilaUP Office via kolia Up Office Road Ch.1185-1890m &amp; Ch.2110-2885m [Daulatpur]</t>
  </si>
  <si>
    <t xml:space="preserve">M/S Apex Enterprise
 Pro: Sultanul, Azam Khan
 07, East Dashora, Sadar
Manikganj-1800
</t>
  </si>
  <si>
    <t>apexenterprise61@yahoo.com</t>
  </si>
  <si>
    <t>Periodic Maintenance of Daulatpur H.Q-Samganj GC via Abudanga River Ghat Road Ch.4020-5120m [Daulatpur]</t>
  </si>
  <si>
    <t xml:space="preserve">M/S Shamim Enterprise
Pro:  Md. Shamim Mia
      Garpara, Manikganj-1802
</t>
  </si>
  <si>
    <t>shamimenterprise74@yahoo.com</t>
  </si>
  <si>
    <t>Periodic Maintenance of Ghior-Tilli via Singjuri Bazar Road   Ch. 3935-4134m Bridge approach [Ghior]</t>
  </si>
  <si>
    <t xml:space="preserve">M/S NURA NUSRAT CORPORATION
Pro:  md samad hossain 
 panjankhara,gorpara
manikganj
</t>
  </si>
  <si>
    <t>msnuranusratcorporation16@gmail.com</t>
  </si>
  <si>
    <t>Periodic Maintenance of Baliati UP Office-Amta UP Office Road via Khalilabad Road Ch. 32-1585m [Saturia] Manikganj</t>
  </si>
  <si>
    <t xml:space="preserve">M/S Ghose International
 Pro: Prodib Kumar Ghose
 Elenga, Kalihati
Tangail
</t>
  </si>
  <si>
    <t>ghoseint@gmail.com</t>
  </si>
  <si>
    <t>Periodic Maintenance of Baraid Gopalpur Bazar-Gopalpur Feryghat Road Ch.00-983m [Saturia] Manikganj</t>
  </si>
  <si>
    <t>12/25/2020</t>
  </si>
  <si>
    <t xml:space="preserve">Nishi Tech Enterprise
 Pro:KM Sirajul Islam
 K-3 Estren Housing,South Banasree
 Khilgaon Dhaka-1219
</t>
  </si>
  <si>
    <t>Periodic Maintenance of Ghoriala-Gala Road Ch.00-1013m [Daulatpur] Manikganj</t>
  </si>
  <si>
    <t>31,56,636.250</t>
  </si>
  <si>
    <t>10/20/2020</t>
  </si>
  <si>
    <t>12/26/2020</t>
  </si>
  <si>
    <t xml:space="preserve">M/S RINA ENTERPRISE
 Pro: Md Jane Alom 
 Ghior Bazar 
 Manikganj
</t>
  </si>
  <si>
    <t>msrinaenterprise01@gmail.com</t>
  </si>
  <si>
    <t>Rehab of 01 no. single vent 3.00m x 2.60m RCC Box Culvert On Balirtack Hat GC- Jhitka GC Via Shotti Bazar Road Ch.2080m [Manikganj-S]</t>
  </si>
  <si>
    <t xml:space="preserve">M/S A H M Bricks 
 Pro:Abdul Alim,
      Charigram, Singair
 Manikganj
</t>
  </si>
  <si>
    <t>ahmbricks1980@yahoo.com</t>
  </si>
  <si>
    <t>Rehab of 01 no. single vent 1.50mx1.50m RCC Box culvert on Baraid Gopalpur Bazar-Gopalpur Feryghat Road Ch.752m [Saturia] Manikganj</t>
  </si>
  <si>
    <t>3,32,686.200</t>
  </si>
  <si>
    <t>01/24/2021</t>
  </si>
  <si>
    <t xml:space="preserve">M/S Jalil Traders
     Pro: Md. Abdul Jalil
    Joyra, Jagir, Manikganj
</t>
  </si>
  <si>
    <t>jalil.mganj@gmail.com</t>
  </si>
  <si>
    <t>Emergency Maintenance of Daragram GC - Nagorpur GC Via Savar &amp; Sonika Bazar Road Ch. 1400-3000m. [Saturia] Manikganj</t>
  </si>
  <si>
    <t>10/15/2020</t>
  </si>
  <si>
    <t>11/21/2020</t>
  </si>
  <si>
    <t xml:space="preserve">M/S Nabogram Traders
 Pro: Gazi Abdul Mukit
Nabogram, Naogao, Sadar
 Manikganj
</t>
  </si>
  <si>
    <t>nabogramtraders@gmail.com</t>
  </si>
  <si>
    <t>Emergency Maintenance of Daragram GC - Bangladesh hat GC Via Haragaj &amp; char Tilli Bazar Road Ch. 1000-7000m. [Saturia]</t>
  </si>
  <si>
    <t xml:space="preserve">G2G Tech Limited
Pro: Md. Nasir Uddin
House # 272/Kha/3-d 
West Agargaon, Sher-e-Banglanagar
Dhaka-1207
</t>
  </si>
  <si>
    <t xml:space="preserve">Periodic Maintenance of Basta Bazar-Kasherchar Bazar Road via Dhalla U.P Office Road Ch.00-2605m (Road ID-  
                356823011) [Singair] Manikganj
</t>
  </si>
  <si>
    <t>97,92,028.100</t>
  </si>
  <si>
    <t>marcomaksudjv@gmail.com</t>
  </si>
  <si>
    <t>Periodic Maintenance of Ghior-Tilli via Singjuri Bazar Road Ch. 00-3935m (Road ID-356222007) (Re-Seal)  [Ghior]   Manikganj</t>
  </si>
  <si>
    <t>03/17/2021</t>
  </si>
  <si>
    <t xml:space="preserve">M/S MAKSUD ENGINEERING WORKS, Shibalaya, Manikganj </t>
  </si>
  <si>
    <t>maksudengineering1972@gmail.com</t>
  </si>
  <si>
    <t>M/S SUMON ENTERPRISE-M/S ABUL TRADERS (JV) Angaria, Singair, Manikgonj</t>
  </si>
  <si>
    <t>sumonabuljv@gmail.com</t>
  </si>
  <si>
    <t xml:space="preserve">Periodic Maintenance of Andharmanik GC-Nayerhat GC Road   Ch.00-2500m (Road ID-
356282002) (Overlay)  [Harirampur] manikganj 
</t>
  </si>
  <si>
    <t>mssumonenterprise.bd@gmail.com</t>
  </si>
  <si>
    <t xml:space="preserve">M/S Abul Traders
Angaria, Singair, Manikgonj
</t>
  </si>
  <si>
    <t>abultraders12@yahoo.com</t>
  </si>
  <si>
    <t>Periodic Maintenance of Andharmanik GC-Nayerhat GC Road from Ch.00m-2500m [Road ID 356282002] [Overlay] [Harirampur]</t>
  </si>
  <si>
    <t xml:space="preserve"> M/S. S.K Timber Traders
 Kalibari road, Adalotpara 
Tangail
</t>
  </si>
  <si>
    <t xml:space="preserve">Periodic Maintenance of Andharmanik GC-Nayerhat GC Road Ch.2500-6615m (Road ID 356282002) [Harirampur] </t>
  </si>
  <si>
    <t>2,78,59,397.517</t>
  </si>
  <si>
    <t>M/S Anowar Traders, Pro: Md. Anowar Hossain, Chanchkoir Bazar, Natore</t>
  </si>
  <si>
    <t>Part-A. Improvement of Saturia GC-Noyadingi Dhaka Aricha NHW via Mohishaloha road Shekhori nagar to ghawla road Saturia portion by BC at ch.2020-5250m (ID No. 356702007)  Part-B. Costruction of 1x4.0mx4.0m RCC Box culvert on the same road at ch.3895m under Saturia upazila, District: Manikganj</t>
  </si>
  <si>
    <t xml:space="preserve">3,79,70,000.112 </t>
  </si>
  <si>
    <t>08/31/2020</t>
  </si>
  <si>
    <t xml:space="preserve">Dolly Construction Ltd
Pro: Muhammad Nasir Uddin
Sena Kalyan Bhaban, Suit # 1602
195 Motijheel C/A. Dhaka-1000.
</t>
  </si>
  <si>
    <t>Widening and Strengthening of Singair-Paragram GC-via Manikganj GC &amp; Sirajpur Hat road ch000-9000m Under Upazila: Singair, District: Manikganj ( Road ID-356822001).</t>
  </si>
  <si>
    <t>12,70,62,140.76</t>
  </si>
  <si>
    <t>03/24/2020</t>
  </si>
  <si>
    <t>09/30/2021</t>
  </si>
  <si>
    <t xml:space="preserve">M/S Das Traders
Pro: Papon Kumar Bhanu
Dewla, Sadar, Tangail.
</t>
  </si>
  <si>
    <t>Widening and Strengthening of Manikganj-Bangladesh Hat Tilli- Sonka Nagarpur Road at Ch.000-7655 Under Upazila: Sadar, District: Manikganj ( Road ID-356462001).</t>
  </si>
  <si>
    <t>10,21,20,604.277</t>
  </si>
  <si>
    <t>M/S.Nabila Enterprise - M/S. Krishna Studio(JV) Bisic Road, Thanapara, Tangail</t>
  </si>
  <si>
    <t>a) Construction of Katakhali khal WRS 3V2.5m2.5m at Ch.0475km (b) Construction of WMCA office 12.0m6.0m (c) Electrical works of WMCA office (d) Supply of office Furniture of WMCA Office (e) Documentation of Works (f) Provisional sum of Katakhali Sub-Project SP ID-71005 under Upazila Ghior, District: Manikganj  2019-20   (4th call)</t>
  </si>
  <si>
    <t>SSWRDPPHASE-2</t>
  </si>
  <si>
    <t>11/16/2020</t>
  </si>
  <si>
    <t>08/22/2021</t>
  </si>
  <si>
    <t xml:space="preserve">M/S Nabila Enterprise
Bisic Road, Thanapara 
Tangail
</t>
  </si>
  <si>
    <t xml:space="preserve">M/S S Hossain - M/S.Nabila Enterprise(JV)Bscic road Thanapara Tangail. </t>
  </si>
  <si>
    <t>shossain.nabilajv20@gmail.com</t>
  </si>
  <si>
    <t xml:space="preserve">Rehabilitation of Manikganj-Bangladesh hat-Tilli-Kolia-Sonka-Nagarpur GC road Doulatpur part Ch.0000-8040m (ID-356102007) Upazila Daulatpur District Manikganj [Salvage </t>
  </si>
  <si>
    <t>11/15/2020</t>
  </si>
  <si>
    <t>01/21/2022</t>
  </si>
  <si>
    <t>Rehabilitation of Manikganj-Bangladesh hat-Tilli-Kolia-Sonka-Nagarpur GC road Doulatpur part Ch.0000-8040m (ID-356102007) Upazila Daulatpur District Manikganj [Salvage cost. Tk.2661021.00]</t>
  </si>
  <si>
    <t xml:space="preserve">M/S. Anowar Traders
Pro:Md. Anowar Hossain
Chanchkoir Bazar, Sadar
Natore
</t>
  </si>
  <si>
    <t>Construction of RCC Road at Platfrom at Saturia Bazar at Ch.00-1712m under Saturia Upazila, District: Manikganj [Salvage cost. Tk.4239739.00]</t>
  </si>
  <si>
    <t>3,93,75,200.001</t>
  </si>
  <si>
    <t>alibrothers1961@gmail.com</t>
  </si>
  <si>
    <t>1. (a) Re-Excavation of LGED Pond (b) Construction of 01 Nos. Ghatla 9.80 X 5.00 m for LGED Pond c Construction of LGED Pond Walkway XEN office LGED Manikganj under Manikganj Pourashava Dist: Manikganj. 2.(a) Re-Excavation of DC Banglo Pond (b) Construction of 01 Nos. Ghatla 9.80 X 5.00 m for DC Banglo Pond under Manikganj Pourashava, Dist: Manikganj.</t>
  </si>
  <si>
    <t>atika.sarkerJV Langal Bandh Nagar, Barpara, Bandar, Narayanganj</t>
  </si>
  <si>
    <t>(1) Improvement of Nayarchar Nihond Abdul Gani high school-Khanbari R &amp;H Dakbanglo-Kalibari connective road by BC Ch.1500- 3000m (Road ID-356782006)  (2). Improvement of Amdala club kast khakra road by BC Ch.00-1382m Road ID-356785023 Under Upazila Shibalaya District Manikganj [Salvage cost. Tk.684844] (3rd Call) [ Salvage cost. Tk.684844.00]</t>
  </si>
  <si>
    <t>2,97,44,645.963</t>
  </si>
  <si>
    <t>10/13/2021</t>
  </si>
  <si>
    <t>M/S S. Sarker Enterprise
Vill. Khidirpur, Post. Lotabdi, PS. Sirajdikhan, Dist. Munshiganj</t>
  </si>
  <si>
    <t>Atika Project &amp; Workshop,    Langal Bandh Nagar, Barpara, Bandar, Narayanganj</t>
  </si>
  <si>
    <t xml:space="preserve"> atikaproject2007@gmail.com</t>
  </si>
  <si>
    <t xml:space="preserve"> (1) Improvement of Diabari Chala UP-Pirdangi via kochua Bazar road by BC Ch.00-1750m  (ID No.356283007)  (2) Improvement of Sonakanda Chourasta Farm-Bangala road by BC Ch.710-1710m under Harirampur Upazila, District Manikganj (ID No.356284023) (5th call) [Salvage cost.Tk.394882.00]</t>
  </si>
  <si>
    <t>3,01,39,619.25</t>
  </si>
  <si>
    <t xml:space="preserve"> tendersel2013@gmail.com</t>
  </si>
  <si>
    <t>(1) Improvement of Barongail college mohadebpur girls school Mohadebpur Union degree collage Barongail-mohadebpur girls high school Road by BC Ch.00-706m (Road ID-356785007) ( 2) Improvement of Shimulia up office Bilnali jme Mosque Barongail GC via Roghunathpur road by BC Ch.2370-5322m (Road ID-356783006) Under Upazila Shibalaya,  Dist: Manikganj [Salvage cost. Tk.1579218.00]</t>
  </si>
  <si>
    <t>3,64,11,595.457</t>
  </si>
  <si>
    <t>09/29/2020</t>
  </si>
  <si>
    <t xml:space="preserve">Geneva International
 Pro: Md: Anisuzzaman 
11/C, Avenue-3, Line-12
 Plot-1, Mirpur, Dhaka
</t>
  </si>
  <si>
    <t xml:space="preserve">(1) Maintenance of Talebpur UP office to Madhobpur Bazar via Barta Road Ch.00-1700m done overlay by 25mm. Carpeting &amp; seal coat (ID No. 356823020) Under Upazila: Singair, District: Manikganj (2) Maintenance of Islamnagar Bazar to kangsha chourasta pacca road via gazikhali bridge road Ch. 00-800m (ID No. 356824171) overlay by 25mm. Carpeting &amp; seal coat Under Upazila: Singair, District: Manikganj (3) Improvement of Defaltoli Bazar R&amp;H -Charigram GC via Baldhara UP Road ch.00-1600m (ID No.356822010) Under Upazila: Singair, District: Manikganj [Salvage cost.Tk.197053.00] </t>
  </si>
  <si>
    <t>1,79,98,804.962</t>
  </si>
  <si>
    <t>02/24/2021</t>
  </si>
  <si>
    <t>Sumon Leon JV Zadurchar, Hemayethpur, Savar, Dhaka.</t>
  </si>
  <si>
    <t>leonsumonjv@gmail.com</t>
  </si>
  <si>
    <t xml:space="preserve">Improvement of Singair UP-Baira GC via Talebpur UP by BC at Ch.4500-7500m (ID No. 356823014) Under Upazila: Singair, District: Manikganj </t>
  </si>
  <si>
    <t>2,13,99,999.00</t>
  </si>
  <si>
    <t>10/24/2021</t>
  </si>
  <si>
    <t xml:space="preserve">M/S Sumon Enrteprise
      Zadurchar, Hemayethpur
     Savar, Dhaka
</t>
  </si>
  <si>
    <t xml:space="preserve">M/S Leon Enterprise
      Zadurchar, Hemayethpur
     Savar, Dhaka
</t>
  </si>
  <si>
    <t>Construction of 315m Long PC Girder Bridge over the Chandahar River at Maniknagar GC-Itavara RHD Via Anando Bazar  Road at Ch.200m. Under SingairUpazila,dist:Manikganj.(Package No.CIB-Man-W-29)</t>
  </si>
  <si>
    <t xml:space="preserve">34,86,33,530.279 </t>
  </si>
  <si>
    <t xml:space="preserve">Orient Trading  &amp; Builders Ltd. and M/S. Kohinoor Enterprise JV. House # 80,Flat no. 6/B, Road # 2, Chairmanbari, Banani, Dhaka-1213. </t>
  </si>
  <si>
    <t>Construction of 365m Long PSC Girder Bridge over the river Kaligonga at Ch.2850m on PBS -Bilanalai-Singjuri UP vai Bayakanthapur, Baliabadha road (Alhaj kazi Golam Hossain road)  under Ghior Upazila District:Manikganj. (Road ID: 356223008) (Package No.CIB-Man-W-30)</t>
  </si>
  <si>
    <t xml:space="preserve">30,45,00,000.002 </t>
  </si>
  <si>
    <t>M/S Das Traders, Dewla, Tangail.</t>
  </si>
  <si>
    <t>Widening and Strengthening of Manikganj-Bangladesh Hat Tilli-Sonka Nagpur Road at Ch. 0.00-7655m under Upazila: Sadar, District Manikganj. Road ID No-356462001.</t>
  </si>
  <si>
    <t>M/S Dolly Construction Ltd.Sena Kalyan Bhaban, Suit No-1602,195 Motigheel C/A Dhaka-1000</t>
  </si>
  <si>
    <t>Widening and Strengthening of Singair-Paragram GC-via Manikganj GC &amp; Sirajpur Hat road (ch. 000-9000m) under Upazila: Singair, District Manikganj. Road ID No- 356822001.</t>
  </si>
  <si>
    <t xml:space="preserve">a) Rehabilitation of Manikganj -Singair RHD at Motora Bazar-Krishnopur UP via Aurongabad bazar, GujurinRoad from Ch:6080-7280m. b)  Rehabilitation of Dhaka-Aricha NHW-gultia REB Office-Singair Bazar via char Maizk BM College Road from Ch:00-2000m. c)  Rehabilitation of Hijuli  Bazar-Krishnapur UP via Barahir Char Bazar Road from Ch:00-5000m. </t>
  </si>
  <si>
    <t>FDDR</t>
  </si>
  <si>
    <t>mslrahmantraders@yahoo.com</t>
  </si>
  <si>
    <t>Kandapara Bazar - Shakrail Bazar (Sadar) Road via Fukurhati UP Office, Under Saturia upazila Dist: manikganj</t>
  </si>
  <si>
    <t>Kandapara Bazar - Shakrail Bazar (Sadar) Road via Fukurhati UP OfficeUnder Saturia upazila Dist: manikganj</t>
  </si>
  <si>
    <t>jahanarasayla1966@gmail.com</t>
  </si>
  <si>
    <t>Gala UP Office(Jhitka G.C)- Bijoynagor Hat Via Dafadarpara Road. Under Harirampur Uapazila Dist: Manikganj</t>
  </si>
  <si>
    <t>aniktradingcorporation22@gmail.com</t>
  </si>
  <si>
    <t>Improvement of Dhulondi-Baliakhora Pacharkanda Bazar-Singuri UP Road from Ch.  6900-10065m  under Ghior Upazila, District Manikganj. Road ID No 356223005</t>
  </si>
  <si>
    <t>mrenterprise63@yahoo.com</t>
  </si>
  <si>
    <t>Improvement of Rupa ( Rupsha ) Bazar ( Purbopara More ) - Dakhin Shakrail Road from  Ch: 00-2315m under Shibalaya  Upazila,  District Manikganj Road ID No: 356784007</t>
  </si>
  <si>
    <t>haniftraders31@yahoo.com</t>
  </si>
  <si>
    <t>Improvement of Taluknagar Bazar-Ulail Bazar-Terosree (Poila UP Office road by BC from  Ch: 5467-6780m under Daulatpur  Upazila,  District Manikganj Road ID No: 356103001</t>
  </si>
  <si>
    <t xml:space="preserve"> senterprise69@yahoo.com</t>
  </si>
  <si>
    <t>Rehabilitation of Gazisail UZR- Taluknagar bazar road from Ch. 0+000-0+885m km under Daulatpur upazila,District Manikganj. Road ID No 356704026</t>
  </si>
  <si>
    <t>ttandtijv@gmail.com</t>
  </si>
  <si>
    <t>a Improvement of Kolia Bazar - Hatail road from Ch. 00-1500m. ID no 356105009b Improvement of Tutium - Bilpouli road from Ch. 2000-2900m. ID no 356105060c Improvement of Uyail Barder - Ahulia road from Ch. 00-2150m. ID no 356105002Under Daulatpur Upazila District Manikganj.</t>
  </si>
  <si>
    <t>mawlad69@gmail.com</t>
  </si>
  <si>
    <t>nurjahanengineering@yahoo.com</t>
  </si>
  <si>
    <t>Improvent of Balla U.P-Machain G.C Road By BC from Ch. 00-1500 under Harirampur Upazila District Manikganj Road ID no: 356283022</t>
  </si>
  <si>
    <t>mssreetyenterprise2015@yahoo.com</t>
  </si>
  <si>
    <t>Improvement of Diabari ( Chala U.P)-Maniknagor Bazar road By BC from Ch.1100-3280m under Hariranpur Upazila Drstrict Manikganj Road ID no : 356283008</t>
  </si>
  <si>
    <t>Improvement of Lowta DR - Shatti Bazar, Balirtek  G.C  road  by  B .C Road from  CH: 00-2000m under Harirampur  Upazila, District Manikganj Road ID: 356282006</t>
  </si>
  <si>
    <t>Improvement of Dhalla - Fordnagar UNR (Krishnachua Tree ) road to Dhalla GPS via Ghalla Khanpara &amp; Bhuyan  Bari mosque Road by BC  from  Ch. 00-2075m  under  Singair  Upazila District,  Manikganj  Road Id  No: 356824125.</t>
  </si>
  <si>
    <t xml:space="preserve">Improvement of Singair Baira UZR to Dhaka Manikganj R&amp;H via Baira GC Road at Ch. 00-1500m by BC under Upazila: Singair District: Manikganj. Road ID 356824129 b) Improvement of Rajibpur Bazar-Atigram UP Road by BC from  Ch. 00-1000 under Sadar Upazila   District  Manikjang  Road  ID: 356463015. </t>
  </si>
  <si>
    <t xml:space="preserve">b) Improvement of Rajibpur Bazar-Atigram UP Road by BC from  Ch. 00-1000 under Sadar Upazila   District  Manikjang  Road  ID: 356463015. </t>
  </si>
  <si>
    <t>a) Improvement of Katigram (Atigram )  UP Soyapur Bazar via Farir char (Bazar ) Road by BC from  Ch. 1560-2560 under Sadar Upazila   District  Manikjang  Road  ID: 356463012. b) Improvement of Katigram Bazar-Choto Katigram  Road by BC from  Ch. 00-1000 under Sadar Upazila   District  Manikjang  Road  ID: 356465036.</t>
  </si>
  <si>
    <t>M/S Salim Enterprise and Surma Enterprise JV.</t>
  </si>
  <si>
    <t>salimsurmajv@gmail.com</t>
  </si>
  <si>
    <t>Construction of 60.00m long RCC Bridge Garpara UP on Sakaril River road at ch: 2500m under Sadar Upazila   District  Manikjang  Road  ID: 356465125.</t>
  </si>
  <si>
    <t>shorabenterprise@yahoo.com</t>
  </si>
  <si>
    <t>Improvement of Putail (Bazar) Bridge-Krisnogor Abdus Samad Molla House via Moddho putil GPS Road from Ch. 00-400.00m Under Sadar Upazila, District:Manikganj Road ID-</t>
  </si>
  <si>
    <t>faruquetraders.bd@gmail.com</t>
  </si>
  <si>
    <t>Improvement of Manikganj - Singair RHD at Mitora Bazar (Awarngobad) -Krishnapur UP via Awarngobad Gujuri  Road from Ch. 500-1250.00m Under Sadar Upazila, District:Manikganj Road ID-356463019</t>
  </si>
  <si>
    <t>SHM-JV,   297 West Dashora Manikganj</t>
  </si>
  <si>
    <t>Shmjv2019@yahoo.com</t>
  </si>
  <si>
    <t>Construction of 60.00m long RCC Girder Bridge on Khal East Side of Betila Bazar Road at Ch. 100m under Sadar Upazila   District  Manikjang  Road  ID: 356463003.</t>
  </si>
  <si>
    <t>M/S Sthapati Construction, 07 No Land Office Lene, Manikganj</t>
  </si>
  <si>
    <t>sthapaticonst@yahoo.com</t>
  </si>
  <si>
    <t>M/S Hanif Traders, Joyra, Manikganj</t>
  </si>
  <si>
    <t>M/S MOGONDHO CONSTRUCTION, DAULATPUR,MANIKGANJ</t>
  </si>
  <si>
    <t>Mogondhoconstruction1977@gmail.com</t>
  </si>
  <si>
    <t>Constuction of 30.00m long PSC Girder Bridge on Jayara Majibari-Doutia Bazar near (Doutia Mosque) road at ch: 8.00m under Sadar Upazila   District  Manikjang  Road  ID: 356464052.</t>
  </si>
  <si>
    <t>Constuction of 90.00m long PSC Girder Bridge on Gujuri Bazar - Makimpur Latif House road at ch: 1550m under Sadar Upazila   District  Manikjang  Road  ID: 356465041.</t>
  </si>
  <si>
    <t>Improvement of Joyra College - Joyra Bazar Road at Ch. 210-1210m by BC under Upazila: Sadar District: Manikganj. Road ID-356464026</t>
  </si>
  <si>
    <t>Improvement of Kandapara Vashiali D R - Tilli UP Office via Hargaj UP &amp; Shimulia (Horgoj more to Horgoj Madrasha road) Raod at Ch. 3000-5500m by BC under Upazila: Saturia District: Manikganj Road ID No: 356703014</t>
  </si>
  <si>
    <t>M/s. Debesh Traders</t>
  </si>
  <si>
    <t>debesh63@yahoo.com</t>
  </si>
  <si>
    <t>Improvement of  Mohadebpur  -  Bonogram Road from CH.  680-2150  under  Shibalaya  Upazila, District Manikganj. Road ID No 356784011</t>
  </si>
  <si>
    <t>Mitali Associate</t>
  </si>
  <si>
    <t>mitaliassociates@gmail.com</t>
  </si>
  <si>
    <t>Improvement of  Arua U.P Office - Machain GC via Shaljana Road from CH.  900-1408  under  Shibalaya  Upazila, District Manikganj. Road ID No 356783007</t>
  </si>
  <si>
    <t>msl-aesl-jv@gmail.com ,House No:15/4, Level: 5, Mirpur Road, Shyamoli , Thana : Adabor, Dhaka-1207</t>
  </si>
  <si>
    <t>mslaesljv@gmail.com</t>
  </si>
  <si>
    <t>Improvement of Kaccol-Intajganj Bazar via Jamunabad Road at Ch. 1850-3850m under Shibalaya  Upazila,  District Manikganj Road ID No: 356784012</t>
  </si>
  <si>
    <t>Modern Structures Ltd, House No:15/4, Level: 5, Mirpur Road, Shyamoli , Thana : Adabor, Dhaka-1207,</t>
  </si>
  <si>
    <t>Alesha Engineering &amp; Services Limited,upsha Tower, Flat- 10/B, plot -07,Road-17,Banani, Dhaka-1213</t>
  </si>
  <si>
    <t>habib@aleshagroup.com.bd</t>
  </si>
  <si>
    <t>msanisurenterprise71@gmail.com</t>
  </si>
  <si>
    <t>Improvement of Kutail Field-Saota Barus Hosuse Road     at Ch. 00-1000m under Upazila: Sadar District: Manikganj. Road ID-356465098</t>
  </si>
  <si>
    <t>Improvement of Katigram Hat GC-Rajnagar Hat Via Atigram UP Road at Ch. 4450-6000m under Upazila: Sadar District: Manikganj. Road ID-356463002</t>
  </si>
  <si>
    <t xml:space="preserve">          GDP-3</t>
  </si>
  <si>
    <t>Improvement of Saturia GC-Noyadingi Dhaka Aricha Natoinal Highway via Mohishaloha  Road at Ch. 6510-7528m by BC under Upazila: Saturia District: Manikganj Road ID No: 356702007</t>
  </si>
  <si>
    <t>2.Improvement of Shimulia UP office (Bil Nali Jame Mosque)-Borongail GC Via Rogunathpur Road -at Ch:2370-5322m Under Shibalya Upazila Dist.Manikganj ID NO.356783006.</t>
  </si>
  <si>
    <t xml:space="preserve">           GDP-4</t>
  </si>
  <si>
    <t>sikderenterprise1983@gmail.com</t>
  </si>
  <si>
    <t>1.Improvement of Choto Anulia Nobogram R&amp;H Road Via Kasadha Switch Gate &amp; Nobogram Saheb Ali House  Road -at Ch:1200-2255m Under Shibalya Upazila Dist.Manikganj ID NO.356784002.</t>
  </si>
  <si>
    <t xml:space="preserve">khan.builders2015@gmail.com  </t>
  </si>
  <si>
    <t xml:space="preserve">          GDP-4</t>
  </si>
  <si>
    <t xml:space="preserve">M/S Sadhin Traders 01717435989 </t>
  </si>
  <si>
    <t xml:space="preserve"> Improvement of  Hazipur Bridge - Saturia Bazar Road  by BC from  Ch. 00-1250 under Saturia Upazila   District  Manikjang  Road  ID: 356704134.</t>
  </si>
  <si>
    <t>srenterprise71@yahoo.com</t>
  </si>
  <si>
    <t>1. Improvement of  Daragram UZR- Ghior Bazar Via Pordhan pur Road  by BC from  Ch. 00-1550 under Saturia Upazila   District  Manikjang  Road  ID: 356705024</t>
  </si>
  <si>
    <t>msatikconstruction@gmail.com</t>
  </si>
  <si>
    <t>Improvement of  Hargaj Charpara More - Daragram Bangladesh Hat Suban Molla House Road  by BC from  Ch. 00-1320 underSaturia Upazila   District  Manikjang  Road  ID: 356704078.</t>
  </si>
  <si>
    <t>1) Improvement of Savar Bazar-Uttar Sonka Kheyaghat via Mohera road by BC from ch. 1500-1980m under Saturia Upazila   District  Manikjang  Road ID no. 356704057 2) Improvement of Gopalpur Fokirpara more Gazikhali ghat via Bou Bazar road by BC from ch. 000-965m under Saturia Upazila   District  Manikjang  Road ID no. 356704074</t>
  </si>
  <si>
    <t>M/S. Salim Enterprise - M/S Surma Enterprise (JV),Joypara, Dohar, Dhaka</t>
  </si>
  <si>
    <t xml:space="preserve"> 1 Improvement of Umanandapur GC-Golora NHW road by BC from ch.100-1700m ID no 356702011 2 Improvement of Shimulia pucca road to Chartilli Pucca road via Shimulia GPS road Char Tilli Akbor Deoanzis house to Char Tilli High School via EDM Office road by BC from ch.255-2545m ID no 356704118 under Saturia Upazila District Manikganj. Salvaged materials cost Tk. 2875546.00</t>
  </si>
  <si>
    <t xml:space="preserve"> M/S Salim Enterprise, Joypara Dohar Dhaka</t>
  </si>
  <si>
    <t>M/S Anwar Traders</t>
  </si>
  <si>
    <t>1)Improvement of (Part -A) Saturia GC-Nayadingi Dhaka Aricha NHW road via Mahisha Loha Road (Shekhur Nagar- Gawla Road ) by  BC from ch. 2020-5250 and (Part-B) RCC Box Culvert (1mx4mx 4m) at ch. 3895m under Saturia Upazila   District  Manikjang  Road ID no. 356702007</t>
  </si>
  <si>
    <t xml:space="preserve">        GDP-4</t>
  </si>
  <si>
    <t>AMK-MSL JV,Ka-2, Ma-Moni Bhabon, Post Office Road, P.S: Khilkhet, Dhaka</t>
  </si>
  <si>
    <t>amk.msljv@gmail.com</t>
  </si>
  <si>
    <t>1) Improvement of Gopinathpur Moddhopara- Vhatipara Bazar Road by BC from ch. 00-1635m under Harirampur Upazila   District  Manikjang  Road ID no. 356284057</t>
  </si>
  <si>
    <t>A.M.K Engineers &amp; Design Ltd.  Ka-2, Maa Moni Bhabon, Post Office Road, Dhaka-1229</t>
  </si>
  <si>
    <t>amk451655@gmail.com</t>
  </si>
  <si>
    <t>2)Improvement of Kanthapara bazar- Jatrapur Road by BC from ch. 00-1230m under Harirampur Upazila   District  Manikjang  Road ID no. 356284073</t>
  </si>
  <si>
    <t xml:space="preserve">       GDP-4</t>
  </si>
  <si>
    <t>Sumon Leon JV, Zadurchar, Hemayethpur, Savar, Dhaka.</t>
  </si>
  <si>
    <t>1) Improvement of Singair Up - Bayra GC Via Talebpur  UP  Road by BC from ch. 4500-7500 m under Singair Upazila   District- Manikjang  Road ID no. 356823014</t>
  </si>
  <si>
    <t>Sumon-Enterprise ,Jadur char, Hemaitpur,Saver Dhaka.</t>
  </si>
  <si>
    <t>Leon-Enterprise  ,Jadur char, Hemaitpur,Saver Dhaka.</t>
  </si>
  <si>
    <t>leonenterprise79@yahoo.com</t>
  </si>
  <si>
    <t>1) Maintanance of Talebpur  UP Office - Madhpur Bazar via barota from ch. 00-1700 under Singair Upazila   District  Manikjang  Road ID no. 356823020  2) Maintanance of Islamnagar Bazar-Kangsha Chowrasta Pucca Road Via Gazikhali Brdge Road  from ch. 00-800m under Singair Upazila   District  Manikjang  Road ID no. 356824171  3) Rehabilitation of Defoltoli Bazar R&amp;H-Charigram Gc Via Bholdhara UP Road  from ch. 00-1600m under Singair Upazila   District  Manikjang  Road ID no. 356822010</t>
  </si>
  <si>
    <t>msrafiktraders@gmail.com</t>
  </si>
  <si>
    <t>Construction of Fukurhati Union Land office in Saturia Upazila of Manikganj District.</t>
  </si>
  <si>
    <t xml:space="preserve">            TULO</t>
  </si>
  <si>
    <t>msrikaenterprise@gmail.com</t>
  </si>
  <si>
    <t>Construction of Harukandi Union Land office Bhaban in Harirampur Upazila of Manikganj District. Construction of Balla Union Land office Bhaban in Harirampur Upazila of Manikganj District.      Construction of Ghior Union Land office Bhaban  in Ghior Upazila of Manikganj District.</t>
  </si>
  <si>
    <t>dhroboenterprise@gmail.com</t>
  </si>
  <si>
    <t>Construction of Baldhara Union Land office Bhaban in Singair Upazila of Manikganj District. Construction of Chandahar  Union Land office Bhaban in Singair Upazila of Manikganj District. Construction of Garpara Union Land office Bhaban  in Sadar Upazila of Manikganj District.</t>
  </si>
  <si>
    <t xml:space="preserve">             TULO</t>
  </si>
  <si>
    <t>Construction of Dhalla  Union Land office Bhaban  in Singair Upazila of Manikganj District.</t>
  </si>
  <si>
    <t xml:space="preserve">               TULO</t>
  </si>
  <si>
    <t>rafitraders1986@gmail.com</t>
  </si>
  <si>
    <t>Construction of  Atigram Union Land office Bhaban  in Sadar Upazila of Manikganj District.</t>
  </si>
  <si>
    <t xml:space="preserve">                TULO</t>
  </si>
  <si>
    <t>haquetember@gmail.com</t>
  </si>
  <si>
    <t>Construction of Dhamshyar  Union Land office in Daulatpur Upazila of Manikganj District. Construction of Baghutia Union Land office in Daulatpur Upazila of Manikganj District.</t>
  </si>
  <si>
    <t xml:space="preserve">Construction of 75.06m PC Gerder Bridge on West Shometpur-Daulatpur Upazila via ramchandrapur Moddhapara Road at Ch.1230m under Upazila Daulatpur District Manikganj.
</t>
  </si>
  <si>
    <t xml:space="preserve">               LBC</t>
  </si>
  <si>
    <t>M/S Salim Enterprise</t>
  </si>
  <si>
    <t xml:space="preserve"> salimenterprise13@yahoo.com</t>
  </si>
  <si>
    <t xml:space="preserve">             LBC</t>
  </si>
  <si>
    <t>M/S Loknath Enterprise , Kalihati, Tangail</t>
  </si>
  <si>
    <t>loknathenterprise4@gmail.com</t>
  </si>
  <si>
    <t xml:space="preserve"> 1. (a) Re-Excavation of Nobogram Union High School Pond   (b) Construction of 01 Nos. Ghatla 13.40X5.00m for Nobogram Union High School Pond. 2.(a) Re-Excavation of Atigram High School Pond (b) Construction of 01 Nos. Ghatla 9.80X5.00m for Atigram High School Pond. 3.(a) Re-Excavation of Kafatia High School Pond  (b) Construction of 01 Nos. Ghatla 13.40X5.00m for Kafatia High School Pond. 4.(a) Re-Excavation of Matta High School Pond (b) Construction of 02 Nos. Ghatla 13.40X4.00m for Matta High School Pond. 5.(a) Re-Excavation of Banparil High School Pond (b) Construction of 01 Nos. Ghatla 13.40X4.00m for Banparil High School Pond. 6.(a) Re-Excavation of Betila High School Pond  (b) Construction of 01 Nos. Ghatla 9.80X5.00m for Kafatia High School Pond. 7.(a) Re-Excavation of Fatema Nabab Hefejia Madrasha Pond (b) Construction of  01 Nos. Ghatla 9.80X5.00m for Fatema Nabab Hefejia Madrasha Pond under upazila: Sadar,  Dist: Manikganj.
</t>
  </si>
  <si>
    <t xml:space="preserve">            IPCP</t>
  </si>
  <si>
    <t>Morshed71_bau@yahoo.com</t>
  </si>
  <si>
    <t xml:space="preserve">1.(a) Re-Excavation of Kellai Monsur Uddin High School Pond   (b)Construction of 01 Nos. Ghatla 13.40X 5.00m for  Kellai Monsur Uddin High School Pond </t>
  </si>
  <si>
    <t xml:space="preserve">       IPCP</t>
  </si>
  <si>
    <t>M/S Ali Brothers  East Dasora,    Manikganj</t>
  </si>
  <si>
    <t xml:space="preserve">        IPCP</t>
  </si>
  <si>
    <t>M/S Rose Enterprise Vill. Talebpur Singair Manikganj.</t>
  </si>
  <si>
    <t>msroseenterprise1971@gmail.com</t>
  </si>
  <si>
    <t>1.(a) Re-Excavation of Vakum Mosque &amp; Madrasha Pond (b) Construction of 01 Nos. Ghatla 9.80 X 5.00 m for Vakum Mosque &amp; Madrasha Pond under union Joymontop upazila Singair, Dist: Manikganj.</t>
  </si>
  <si>
    <t xml:space="preserve">1) Major maintenance of 7m long RCC Girder Bridge on Gilonda bazar-Nobogram UP Via Barangakhola GPS. Road at Chainage732m 356463010 under Upazila Sadar Dist Manikganj.  2) Minor maintenance of 8.4m long RCC Girder Bridge on Manikgonj-Singair R&amp;H at Mitora to Burundi Hat GC road at Chainage834m 356462004 under Upazila Sadar Dist Manikganj. 3) Minor maintenance of 19.7m long RCC Girder Bridge on Uthali-Nali GC Road. at Chainage4979m 356782002 under Upazila Shibalaya Dist Manikganj. 4) Minor maintenance of 28.6m long Girder Bridge on Uthali-Jaforgonj GC Road. at Chainage5145m 356782001 under Upazila Shibalaya Dist Manikganj. 5) Minor maintenance of 13m long RCC Girder Bridge on Mohadebpur-Zitka GC via Gongasagar Road at Chainage5509m 356782003 under Upazila: Shibalaya Dist: Manikganj. 6) Major maintenance of 32m long RCC Girder Bridge on Uthali-Jaforgonj GC Road at Chainage7621m 356782001 under Upazila Shibalaya Dist Manikganj. 7) Minor maintenance of 30.4m long RCC Girder Bridge on Mohadebpur-Zitka GC via Gongasagar Road at Chainage5962m 356782003 under Upazila Shibalaya Dist Manikganj. 8) Minor maintenance of 10.7m long RCC Girder Bridge on Uthali-Nali GC Road at Chainage6128m 356782002 under Upazila Shibalaya Dist Manikganj. 9) Minor maintenance of 12.9m long RCC Girder Bridge on Jhitka G.C-Machain G.C. Road at Chainage 5438m 356282001 under Upazila Harirampur Dist Manikganj.
</t>
  </si>
  <si>
    <t xml:space="preserve">      SUPRB</t>
  </si>
  <si>
    <t>1) Minor maintenance of 22m long RCC Bridge on Daragram GC-Nagorpur G C Via Savar&amp;Sonka bazaar Road at Chainage5850m 356702009 under Upazila Saturia Dist Manikganj 2) Minor maintenance of 20.6m long RCC Bridge on Ghior HQ -Zabra GC Road at Chainage4002m 356222003 under Upazila Ghior Dist Manikganj 3) Minor maintenance of 37.5m long RCC Girder Bridge on Ghior HQ -Zabra GC Road at Chainage7148m 356222003 under Upazila Ghior Dist Manikganj 4) Minor maintenance of 9.5m long Box Culvert on Ghior-Tilli viaSingjuri Bazar Road at Chainage1070m 356222007 under Upazila Ghior Dist Manikganj 5) Minor maintenance of 9.5m long RCC Box Culvert on Ghior-Tilli viaSingjuri Bazar Road at Chainage1460m 356222007 under Upazila Ghior Dist Manikganj 6) Minor maintenance of 40m long Bridge on Ghior-Tilli via Singjuri Bazar Road at Chainage 4027m 356222007 under Upazila Ghior Dist Manikganj. 7) Minor maintenance of 20m long RCC Girder Bridge on Ghior-Tilli viaSingjuri Bazar Road at Chainage3088m 356222007 under Upazila Ghior Dist Manikganj.</t>
  </si>
  <si>
    <t xml:space="preserve">    SUPRB</t>
  </si>
  <si>
    <t>Construction of Two (2) Stored Rural Market Building (With 04 Stored Foundation) in Chandohor Bazar, Under Singair Upazila of Manikganj District.</t>
  </si>
  <si>
    <t xml:space="preserve">     CRMIDP</t>
  </si>
  <si>
    <t>msnirmanprokausholy1962@gmail.com</t>
  </si>
  <si>
    <t>Construction of Two (2) Stored Rural Market Building (With 04 Stored Foundation) in Dawtia Hat, under Sadar Upazila of Manikganj District.</t>
  </si>
  <si>
    <t xml:space="preserve">      CRMIDP</t>
  </si>
  <si>
    <t>Construction of Two (2) Stored Rural Market Building (With 04 Stored Foundation) in Pachar Kanda Bazar, under Ghior Upazila of Manikganj District.</t>
  </si>
  <si>
    <t xml:space="preserve">       CRMIDP</t>
  </si>
  <si>
    <t>M/S. SYED MOZIBOR RAHMAN &amp; OBONI ENTERPRISE-JVSouth Mandia, Falda, Gopalpur, Tangail.</t>
  </si>
  <si>
    <t>moziboroboni@gmail.com</t>
  </si>
  <si>
    <t>Construction of Two (2) Stored Rural Market Building (With 04 Stored Foundation) in Mohadebpur Bazar, under Shibalya Upazila of Manikganj District.</t>
  </si>
  <si>
    <t>M/S Syed Mozibur Rahaman Gopalpur, Tangail.</t>
  </si>
  <si>
    <t>syedmoziborrahman@gmail.com</t>
  </si>
  <si>
    <t>M/S  Oboni Enterprise  Gopalpur, Tangail.</t>
  </si>
  <si>
    <t>Orient Trade International, Akhoy Das Lane , Gandaria ,Sutrapur , Dhaka</t>
  </si>
  <si>
    <t>Construction of 60.0m Long RCC Girder Bridge over Main Road Khal on Kakjor Village in Baniajuri UP near house of taraMiah at Ch. 010m Upazila: Ghior, District Manikganj. Road ID No 356225011.</t>
  </si>
  <si>
    <t xml:space="preserve">       UHBP</t>
  </si>
  <si>
    <t>M/S Shahana Enterprise- Sazzad Barkat Construction &amp; Engineeres Ltd JV, Sadar ,Faridpur</t>
  </si>
  <si>
    <t>Construction of 60.0m Long RCC Girder Bridge on Jafarganj G.C -  Shamganj GC Rouha Road at Ch. 490 m Upazila: Shivaloya, District Manikganj. Road ID No 356782011</t>
  </si>
  <si>
    <t xml:space="preserve">        UHBP</t>
  </si>
  <si>
    <t>Kamarjani-Debesh JV,Tepra Shibalya Manikganj</t>
  </si>
  <si>
    <t>kamarjanidebeshjv@gmail.com</t>
  </si>
  <si>
    <t>Construction of 38.0m Long RCC Girder Bridge on Machail Bazar East Jame Mosque(Madrasha)-Ziabari Road at Ch. 495 m Upazila: Shivaloya, District Manikganj. Road ID No 356785054</t>
  </si>
  <si>
    <t>18/04/2022</t>
  </si>
  <si>
    <t xml:space="preserve"> Kamarjani Traders, munshibazar,kafura,Faridpur sadar,Faridpur</t>
  </si>
  <si>
    <t xml:space="preserve">M/S  Debesh Traders, Shibalaya, manikganj </t>
  </si>
  <si>
    <t xml:space="preserve"> orienttrade.zitu@yahoo.com</t>
  </si>
  <si>
    <t>Construction of 54.0m Long RCC Girder Bridge on Gazisail UZR-Taluknagor Bazar road near house of Pashan Molla at Ch. 2355m Upazila: Daulatpur, District Manikganj. Road ID No 356104026.</t>
  </si>
  <si>
    <t>Nirman &amp; Taposh (JV), 137/12, A-4, Priangoan R/A Mirpur-1, Dhaka-1216</t>
  </si>
  <si>
    <t>nirmanandtaposh@gmail.com</t>
  </si>
  <si>
    <t>Construction of 81.0m Long PSC Girder Bridge on Singair-Sirajpur Hat Atipara) - Hazratpur Pucca Road via Char Mulborgo Road at Ch. 070m Upazila: Singair, District Manikganj. Road ID No 356703008.</t>
  </si>
  <si>
    <t>M/S. Taposh Traders,BSCIC Road, Thana Para, Tangail</t>
  </si>
  <si>
    <t>M/S. Nirman Prokausholy G-4,Priangoan R/A, Mirpur, Dhaka-1216</t>
  </si>
  <si>
    <t>Md Atiar Rahman House No-52/2 Road No- Ukil para Jhiltuli. Post Faridpur .Dist Faridpur</t>
  </si>
  <si>
    <t>Construction of 48.0m Long RCC Girder Bridge on Baluchar Noyapara Road in Hargaj UP at Ch. 350m Upazila: Saturia, District Manikganj. Road ID No 356703008.</t>
  </si>
  <si>
    <t xml:space="preserve">         UHBP</t>
  </si>
  <si>
    <t>25/03/2022</t>
  </si>
  <si>
    <t>M/S Faruque Traders</t>
  </si>
  <si>
    <t>Bachamara UP Office-Charkatari UP -Doptier UP Road</t>
  </si>
  <si>
    <t xml:space="preserve">          VRRP</t>
  </si>
  <si>
    <t xml:space="preserve">Hazir Badha Tot Tree –Nali G.C ( Dulal D.C house) Road </t>
  </si>
  <si>
    <t xml:space="preserve">           VRRP</t>
  </si>
  <si>
    <t xml:space="preserve">M/S Mirza Traders </t>
  </si>
  <si>
    <t>Mohadebpur-Banagram  Road</t>
  </si>
  <si>
    <t>aruquetraders.bd@gmail.com</t>
  </si>
  <si>
    <t xml:space="preserve">Bhumdakshin Bazar to Jamirta UP via Hatni bazaar </t>
  </si>
  <si>
    <t xml:space="preserve">         VRRP</t>
  </si>
  <si>
    <t>Marco_Maksud (JV) ,132, Girls School Road, Sadar, Manikgonj.</t>
  </si>
  <si>
    <t>(a) Construction of Regulator IV-1.5m2.0m at Ch.0185km (b) Construction of Regulator IV-1.5m2.0m at Ch.1580 (c) Construction of WMCA office 12m6.0m (d) Electrical works of WMCA office (e) Supply of office Furniture of WMCA Office (f) Documentation of Works (g) Provisional sum of Nalora Char Betila Gobindopur Sub-project SP ID-71004 under Upazila Sadar, District: Manikganj 2019-20 (3rd call).</t>
  </si>
  <si>
    <t xml:space="preserve">      SSWRDP-2</t>
  </si>
  <si>
    <t xml:space="preserve">1,78,27,825.529 </t>
  </si>
  <si>
    <t>17/03/2021</t>
  </si>
  <si>
    <t>a) Construction of Katakhali khal WRS 3V2.5m2.5m at Ch.0475km (b) Construction of WMCA office 12.0m6.0m (c) Electrical works of WMCA office (d) Supply of office Furniture of WMCA Office (e) Documentation of Works (f) Provisional sum of Katakhali Sub-Project SP ID-71005 under Upazila Ghior, District: Manikganj  2019-20   (4th call).</t>
  </si>
  <si>
    <t xml:space="preserve">1,63,14,903.630 </t>
  </si>
  <si>
    <t xml:space="preserve"> ms.krishnastudio@gmail.com</t>
  </si>
  <si>
    <t xml:space="preserve">       SSWRDP-2</t>
  </si>
  <si>
    <t xml:space="preserve">MAE &amp; MC JVPouro Super Market (1st Floor )
 Sadar, Gazipur
</t>
  </si>
  <si>
    <t xml:space="preserve"> maemcjv@gmail.com</t>
  </si>
  <si>
    <t>(1) Improvement of Mailaji Dokkhin para Ghior Jabra road- Kalachanpur Primary School by BC from Ch.00-875m Salvage cost.157983.00 (2) Improvement of Ghior Jabra UZR Mossharofs Shop-Binora Primary School via Muktijoddha Motiyar Rahman House by BC from Ch. 00-1220m (3) Improvement of Boro Pohela Jame Masjid- Vhatorondi Shiraji Molla House by BC from Ch. 00-1000m under Ghior Upazila Dist: Manikganj [ Salvage Cost.157983.00]</t>
  </si>
  <si>
    <t>2,97,88,837.033</t>
  </si>
  <si>
    <t>Masud Construction</t>
  </si>
  <si>
    <t>(1) Improvement of Kakjor Primary School- Kakjor Dokkhinpara Moiyeenuddin Awakat house to Rasheed khakakjor Village Gov.Primary School by BC from Ch. 00-500m.  (2) Improvement of Ghior UP-Baratia UP road by BC from Ch. 1245-4600m under Ghior Upazila, Dist: Manikganj[Salvage cost. 823565.00]</t>
  </si>
  <si>
    <t>3,93,85,978.080</t>
  </si>
  <si>
    <t xml:space="preserve">M/S Shamim Corporation
 72,Ramjan Ali College Road,Manikganj Sadar
Manikganj
</t>
  </si>
  <si>
    <t>shamimcorporation1983@gmail.com</t>
  </si>
  <si>
    <t>Emergency Maintenance of Manikganj-Singair RHD Road at Betila-Balirteck hat from ch.2049m-2079m [Manikganj-S]</t>
  </si>
  <si>
    <t>2,92.408.100</t>
  </si>
  <si>
    <t xml:space="preserve">M/S SB CONSTRUCTION
 Gilondo, Joyra
 Manikganj
</t>
  </si>
  <si>
    <t>sbconstruction1970@gmail.com</t>
  </si>
  <si>
    <t>Emergency Maintenance of Daulatpur -Bachamara GC Road from Ch.840m-895m &amp; 2460m-2515m [Daulatpur]</t>
  </si>
  <si>
    <t>15,06,869.100</t>
  </si>
  <si>
    <t xml:space="preserve">M/s. Mir Construction
 Ghior Bazar, Ghior
      Manikganj.
</t>
  </si>
  <si>
    <t>mirbappy03@gmail.com</t>
  </si>
  <si>
    <t>Emergency Maintenance of Bridge Approach on Manikgonj-Singair RHD at Awrangobad -Kishnapur UP via Gujur at Ch.3640m [ Manikganj-S]</t>
  </si>
  <si>
    <t>3,47,543.250</t>
  </si>
  <si>
    <t xml:space="preserve"> M/s. Khan Brothers Construction
 13, Santuno Ray sharany
     Manikganj
</t>
  </si>
  <si>
    <t xml:space="preserve"> fazlul.khan@yahoo.com</t>
  </si>
  <si>
    <t>Emergency Maintenance of Ghior-Kalia GC Road via Bangala bazar. Ghior Portion Road from Ch.00m-4000m   [Ghior]</t>
  </si>
  <si>
    <t>4,43,037.250</t>
  </si>
  <si>
    <t xml:space="preserve"> M/S Mitu Traders,  Sarishabari Boro Bazar, Sarishabari, Jamalpur
</t>
  </si>
  <si>
    <t xml:space="preserve"> mitu_traders@yahoo.com</t>
  </si>
  <si>
    <t>Construction of two 2 Storied Rural Market Building With 04 Storied Foundation in Baliati Bazar Under Upazila Saturia District Manikganj</t>
  </si>
  <si>
    <t>Barishal</t>
  </si>
  <si>
    <t>M/S.Sharif Enterprise, Proprietor: Md.Fayz Sharif, Beluhar, Agailjhara, Barisal. Mobile No. 01715-233106</t>
  </si>
  <si>
    <t>mdfayzsharif@yahoo.com</t>
  </si>
  <si>
    <t>Rehabilitation of Mahilara - Chaygram - Amboula - Paisarhat Road from Ch.2600m - 4429m Under Agailjhara Upazila District BarisalRoad ID-506022006</t>
  </si>
  <si>
    <t>28/06/18</t>
  </si>
  <si>
    <t>30/05/19</t>
  </si>
  <si>
    <t>Rehabilitation of Nimtola RHD - Dhamura GC via Ratnapur UP Road from Ch.2000m - 5265m Under Agailjhara Upazila District Barisal  Road ID-506022010</t>
  </si>
  <si>
    <t>26/08/18</t>
  </si>
  <si>
    <t>M/S.Adnin Construction, Ambakpur, Mehendigonj, Barishal, Mobile No. 01711-287678</t>
  </si>
  <si>
    <t>msadninconstruction@gmail.com</t>
  </si>
  <si>
    <t>Rehabilitation of Paterhat GC - Ulania GC Road from Ch. 00m - 3000m Under Mehendiganj Upazila District-Barisal. Road ID No-506622001</t>
  </si>
  <si>
    <t>23/07/18</t>
  </si>
  <si>
    <t>23/01/19</t>
  </si>
  <si>
    <t>M/S.R S Construction, Lakutia Sharak,Pashim Kawnia, Barishal, Mobile No. 01711-287678</t>
  </si>
  <si>
    <t>hossainsanowar58@gmail.com</t>
  </si>
  <si>
    <t>Rehabilitation of Paterhat GC - Ulania GC Road from Ch. 3000m - 5500m Under Mehendiganj Upazila District-Barisal. Road ID No-506622001</t>
  </si>
  <si>
    <t>MS Hasan Construction, 410,Amanatgonj,Kawnia Barishal, Mobile No. 01711-586590</t>
  </si>
  <si>
    <t>mshasan.construction1978@gmail.com</t>
  </si>
  <si>
    <t>Rehabilitation of Ulania Hazirhat - Rajapur Burirpul Road from Ch.00m-1000m Under Mehendiganj Upazila District-Barisal. Road ID No-506625080</t>
  </si>
  <si>
    <t>26/06/18</t>
  </si>
  <si>
    <t>26/11/18</t>
  </si>
  <si>
    <t>M/S. Rupali Construction, Pro. Mr.Amal Das, Hospital Road, Barishal, Mobile No. 01711-586590</t>
  </si>
  <si>
    <t xml:space="preserve"> Part-A Rehabilitation of Ulania UP Ulania GC - Rajapur Buripool Bazar GCCR via Hazir Hat &amp; Kazir Hat Road from Ch.660m - 6100m Mehendiganj [ID No. 506623015] Part-B Rehabilitation of Paterhat GC - Dhalihat via LalmiahatKuati Mosque Road from Ch.0.0m - 3250m  Mehendiganj [ID No. 506624011] Barishal</t>
  </si>
  <si>
    <t>M/S. Kaif Enterprise , Fatema Mantion, New Gorostan Road, Karim Kutir, Barishal, Mobile No. 01715609485</t>
  </si>
  <si>
    <t>mskaifenterprise.bsl@gmail.com</t>
  </si>
  <si>
    <t xml:space="preserve"> Rehabilitation of Raipasha H/S - Kulakhana Son Field via Fakir Hat Road from Ch.1500 - 2500m under Upazila -Sadar District- Barishal Road ID No-506514003</t>
  </si>
  <si>
    <t>25/10/20</t>
  </si>
  <si>
    <t>M/S Hazi Enterprise, Bakergonj, Barishal Mobile No. 01712276151</t>
  </si>
  <si>
    <t>Rehabilitation of Kamarkhali GC - Baherchar GC via Sarsi Police Fari, Patkati Lunchghat road from at Ch. 10882m-12882m under Bakergonj Upazila , District : Barishal.[ Road ID : 506072012]</t>
  </si>
  <si>
    <t>20/03/2021</t>
  </si>
  <si>
    <t>Md. Mahfug Khan Ltd- Md. Nasir Uddin(JV)</t>
  </si>
  <si>
    <t>mkhannasirjv@gmail.com</t>
  </si>
  <si>
    <t>Rehabilitation of Boalia GC Bahadurpur Gho Hat to Bakergonj Nayamoti GC via Kusangal Hat Sampur Hat Road from Ch. 2000m-7228m under Bakergonj Upazila District Barishal Road ID 506072011</t>
  </si>
  <si>
    <t>24/04/2021</t>
  </si>
  <si>
    <t>Md. Mahfug Khan Ltd, Dopdopia Zero Point, Nalchity, Jhalokati, Mobile No. 01718564277</t>
  </si>
  <si>
    <t>Rehabilitation of Boalia GC Bahadurpur Gho Hat to Bakergonj Nayamoti GC via Kusangal Hat Sampur Hat Road from Ch. 2000m-7228m under Bakergonj Upazila District Barishal Road ID 506072012</t>
  </si>
  <si>
    <t>Md. Nasir Uddin, Barpasha, Kaligonj Bazar, Bakergonj, Barisal, Mobile No. 01711363149</t>
  </si>
  <si>
    <t>md.nasir_uddin30@yahoo.com</t>
  </si>
  <si>
    <t>Rehabilitation of Boalia GC Bahadurpur Gho Hat to Bakergonj Nayamoti GC via Kusangal Hat Sampur Hat Road from Ch. 2000m-7228m under Bakergonj Upazila District Barishal Road ID 506072013</t>
  </si>
  <si>
    <t>M/S.Khan Engineers , SOUTH ALEKANDA.MEDICAL COLLEGE LANE.BARISHAL SADAR. BARISAL, Mobile No. 01734936674</t>
  </si>
  <si>
    <t>mdshaifullah20@gmail.com</t>
  </si>
  <si>
    <t>Rehabilitation of Khoirabad Union Parished via Dakhil Madrasha to Durga Mondir RHD. Road by Pavement and Surfecing work. at Ch. 596 - 2300m under Bakergonj Upazila District Barishal.</t>
  </si>
  <si>
    <t>MS Sikder Construction , Chunar Char Ghat Paterhat Mehendigonj Barisal, Mobile No. 01736615105</t>
  </si>
  <si>
    <t>mssikderconstruction59@gmail.com</t>
  </si>
  <si>
    <t xml:space="preserve"> Rehabilitation of Khoirabad UP Office Sahebpur Mohila Madrasha via Molla Bari Kheya Ghat to Boalia Hat Boalia School RHD from Ch. 5250m-6264m under Bakergonj Upazila District Barishal.</t>
  </si>
  <si>
    <t>M/S. Tanjil Construction, Holding No. 519, Madina Housing,West Bagura Road, Barishal, Mobile No. 01718136547</t>
  </si>
  <si>
    <t>ms.tanjilconstruction@gmail.com</t>
  </si>
  <si>
    <t>Rehabilitation of Charmonai Basur Bari-Munshi Bari RHD Road Ch. 00m-1030m Sadar Barishal Road ID.506514101</t>
  </si>
  <si>
    <t>21/05/19</t>
  </si>
  <si>
    <t>Md. Kamal Hossain , Kolakopa, Daulatkhan, Bhola, Mobile No. 01714966384</t>
  </si>
  <si>
    <t>mdkamal_hossain1975@yahoo.com</t>
  </si>
  <si>
    <t>Maintenance of R &amp; H - R/H Jabed Ali School from Ch 0.0m - 975m Road ID 506515021 under Sadar Upazila Barishal District</t>
  </si>
  <si>
    <t>DESHI TRAVELS &amp; CO, Prop : MD MIRAZ HOSSAIN, 75 Post Office Road, Jhalakati Sadar, Jhalakati, Mobile No. 01716199887</t>
  </si>
  <si>
    <t>mdmiraj2010@gmail.com</t>
  </si>
  <si>
    <t>Maintenance of Six Mile Gajalia Road - Barishal Banaripara Road Via Kalasgram Govt.Primary School from Ch. 0.0m - 1480m Road ID 506515117 under Sadar Upazila District Barishal</t>
  </si>
  <si>
    <t>Easy Max, Md.Tanin Khan ,Lutfar Rahman Sharak, Natullahbad, Barishal, Mobile No. 01711931734</t>
  </si>
  <si>
    <t>easymax1971@gmail.com</t>
  </si>
  <si>
    <t>Rehabilitation of M.Ps hat Baher Char hat Road Ch.00m-1125m Road ID 506034066 Babuganj Barishal</t>
  </si>
  <si>
    <t>13/07/19</t>
  </si>
  <si>
    <t>Maintenance of Ragunaddi Hanif Howlader Bari UZR to Dabumalake Bari via Razzak Sannamath &amp; Arfan Khan Bari road from Ch.0.0 - 5200m Road ID 506074061 Bakergonj Barishal</t>
  </si>
  <si>
    <t>M/S. SHARIF BROTHERS, NALCHITY BONDOR; Nalchity PS; Jhalokathi-8420, Mobile No. 1724238618</t>
  </si>
  <si>
    <t>mssharifbrathers@gmail.com</t>
  </si>
  <si>
    <t>Maintenance of Ragunaddi Madrasha to Dhalapara Lunch Ghat via Gajitala Bridge Rahman Miroad Bari &amp; Das Bari from Ch.500.00m - 3050m Road ID 506074060 Bakergonj Barishal</t>
  </si>
  <si>
    <t>M/s Khan Enterprise, Vill-Chasi Potang, Post-Potang, Barisal Sadar Barishal, Mobile No. 01721123275</t>
  </si>
  <si>
    <t>mskhanenterprise80@gmail.com</t>
  </si>
  <si>
    <t>Rehabilitation of North Betal H/O Nooralom Mollik-Saliabakpur UPC Road Ch.00m-1375m Road ID 506105129 Banaripara Barishal</t>
  </si>
  <si>
    <t>25/06/19</t>
  </si>
  <si>
    <t>M/S.Yousuf Ali Sikder , Port Road ,Barishal, Mobile No. 01712003842</t>
  </si>
  <si>
    <t>msyousufsikder83@yahoo.com</t>
  </si>
  <si>
    <t>Rehabilitation of Mohishapota to Khodaboxa via Dharalia H/S Road Ch. 1200m-2205m Banaripara Barishal Road ID.506104037</t>
  </si>
  <si>
    <t>15/06/19</t>
  </si>
  <si>
    <t>16/07/19</t>
  </si>
  <si>
    <t>M/S.Nazrul Enterprise, Khadiza Manzil ,116, Sadar Road,Barishal, Mobile No. 01731063525</t>
  </si>
  <si>
    <t>mdnazurlislam63@gmail.com</t>
  </si>
  <si>
    <t>Rehabilitation of Bahadurpur Mosaraf Master bari-Kolom Khan Moor K Road Ch.00m-1000m Road ID 506695072 Muladi Barishal</t>
  </si>
  <si>
    <t>24/04/19</t>
  </si>
  <si>
    <t>M/S. Topader Construction, 06 No word, Muladi Pourosova, Barishal, Mobile No. 01712634507</t>
  </si>
  <si>
    <t>topaderconstruction@yahoo.com</t>
  </si>
  <si>
    <t>Rehabilitation of Khasher Hat to Repotar Khan Kabir Bari via Bangla Bazar M road Ch. 00m-2300m Muladi Barishal Road ID.506694003 Salvaged cost Tk 348719.00</t>
  </si>
  <si>
    <t>19/05/19</t>
  </si>
  <si>
    <t>19/09/19</t>
  </si>
  <si>
    <t>M/S. Jebana Enterprise,Battala, Mira Bari, Nabogram Road, Barishal, Mobile No. 01711342615</t>
  </si>
  <si>
    <t>jabanaenterprisebd@yahoo.com</t>
  </si>
  <si>
    <t>Rehabilitation of Talukder Khajurtala Hat to Poyeaka Rastom Fokir Bari via Ali Sikder Bari Bridge G Road Ch. 00m-1740m Muladi Barishal Road ID. 506694016 Salvaged Cost Tk.1613069.00</t>
  </si>
  <si>
    <t>15/05/19</t>
  </si>
  <si>
    <t>15/09/19</t>
  </si>
  <si>
    <t>M/S.Nur &amp; Sons , Ganopara Barisal Sadar Barisal, Mobile No. 1911130877</t>
  </si>
  <si>
    <t>Maintenance of Joysree - Village Road from Ch.0.0 - 840m Road ID 506944015 Uzirpur Barishal</t>
  </si>
  <si>
    <t>20/08/20</t>
  </si>
  <si>
    <t>20/10/20</t>
  </si>
  <si>
    <t>M/S Rahima Construction , Md. Rashed Howlader, Vill: Shaitpakia, Post-Shaitpakia, Nalchity, Jhalakathi, Mobile No. 01716716754</t>
  </si>
  <si>
    <t>rahimaconst89@gmail.com</t>
  </si>
  <si>
    <t>Maintenance of kholna to Baharkathi via Hostisunda Road from Ch.0.0 - 1100m Road ID 506944042 Uzirpur Barishal</t>
  </si>
  <si>
    <t>26/10/20</t>
  </si>
  <si>
    <t>M/S Nirnaya Enterprise , Roypasha, Nalchity, Jhalokathi, Mobile No. 01718286926</t>
  </si>
  <si>
    <t>kundubappi7931@gmail.com</t>
  </si>
  <si>
    <t>Maintenance of Dhamsor Atul Mondol Bari - Mugakathi Saroader House Road from Ch.0.0 - 920m Road ID 506944087 Uzirpur Barishal</t>
  </si>
  <si>
    <t>16/10/20</t>
  </si>
  <si>
    <t>M/S Howlader Construction , Vill-Uzirpur, P.O.: Uzirpur, Upazila-Uzirpur, Dist-Barisal, Mobile No. 01719644532</t>
  </si>
  <si>
    <t>mshowladerconstruction60@gmail.com</t>
  </si>
  <si>
    <t>Maintenance of East Dhamsor Nurani &amp; Hafejia Madrasha Road via Karim Boyati Bari Gani Howlader Bari &amp; Latif Howlader Bari Road from Ch.0.0 - 1010m Road ID 506945250 Uzirpur Barishal</t>
  </si>
  <si>
    <t>Maintenance of Joysree - Tarabari Road from Ch.0.0 - 1080m Road ID 506944014 Uzirpur Barishal</t>
  </si>
  <si>
    <t>High Enterprise , Noieari, Birkathi, Jhalakathi Sadar, Jhalakathi, Mobile No. 01716342897</t>
  </si>
  <si>
    <t>haienterprise83@gmail.com</t>
  </si>
  <si>
    <t>Rehabilitation of 3 Nos U-Drain 1.00m X 1.00m on Charkawa kheyaghat-Durgapur hat Road at Ch. 1450m 1925m &amp; 2775m Road ID 506513004 Barishal Sadar Barishal</t>
  </si>
  <si>
    <t>M/S Moury Traders , Pro: Rakibul Hassan Khan, Rahutkathi Bandor, Post: Shikarpur-8224, Babugonj-Barishal, Mobile No. 01733107616</t>
  </si>
  <si>
    <t>md.rakibulhasan1926@gmail.com</t>
  </si>
  <si>
    <t>Rehabilitation of 3.00mX3.00m &amp; 1.5mX1.5m RCC Box Culvert on Manikkathi RHD to New Doarika Bridge Road at Ch. 1030m &amp; 1304m Road ID 506035066 Babugonj Barishal</t>
  </si>
  <si>
    <t>Rehabilitation of 01 no 1.60mX1.60m RCC Box Culvert on Talukder Hat RHD to Kamarkali GC via Katadia Khaya Ghat &amp; Darial Mia Bari High School Road at Ch. 15m Bakergonj Barishal Road ID 506072005</t>
  </si>
  <si>
    <t>17/05/20</t>
  </si>
  <si>
    <t>M/S. S.M Kabir , Medical College lane , Alekanda , Barishal, Mobile No. 01711343498</t>
  </si>
  <si>
    <t>smkabirbarisal@gmail.com</t>
  </si>
  <si>
    <t>Rehabilitation of 03 nos 1 vent 3.0m x 3.0m x6.30m RCC Box Culvert on Khoirabad Union Parishad via Boalia Dakhil Madrasha to Sonamukhi RHD at Ch.2912m 312m &amp; 4132m Road ID 506073045 Bakergonj Barishal</t>
  </si>
  <si>
    <t>M/s Vhimruly Enterprise, Vhimruly Bazar Kirtipasha Jhalakati, Mobile No. 01714660446</t>
  </si>
  <si>
    <t>vhimrulyenterprise84@gmail.com</t>
  </si>
  <si>
    <t>Rehabilitation of 2.00mX2.00m Box Culvert at Ch. 488m on Halta GC-Charamaddi Mia Bari GC via Ranir hat Road Road ID 506072006 Bakergonj Barishal</t>
  </si>
  <si>
    <t xml:space="preserve">M/S. Rahaman Builders, Ward No.16, Ishwar Basu Road, Barisal City Corporation, Barishal, Mobile No. 01780000008 </t>
  </si>
  <si>
    <t>msrahamanbuilders@gmail.com</t>
  </si>
  <si>
    <t>Rehabilitation of 3 nos 2.00mX2.00m RCC Box Culvert on Sayedkati UPC-Baisari Bazar Road at Ch. 845 Ch 1947 &amp; Ch 2930 Road ID 506103022 Banaripara Barishal</t>
  </si>
  <si>
    <t>M/S ZEHAD ENTERPRISE, MAHILARA BAZAR, GOURANADI, BARISHAL, Mobile No. 01725009064</t>
  </si>
  <si>
    <t>jihadenterprise2@gmail.com</t>
  </si>
  <si>
    <t>Rehabilitation of Charkawa kheyaghat-Durgapur hat Road from Ch. 00m-3000m Road ID 506513004 Barishal Sadar Barishal</t>
  </si>
  <si>
    <t>MS Oaishe Enterprise, Fishari Road Kashipur Barisal Sadar Barisal, Mobile No. 01793404033</t>
  </si>
  <si>
    <t>msoaisheenterprise@gmail.com</t>
  </si>
  <si>
    <t>Rehabilitation of Chandpura Bairagibari RHD-Durgapur hat via Chanpura UP Road from Ch. 00m-2510m Road ID 506513005 Barishal Sadar Barishal</t>
  </si>
  <si>
    <t>M/S Daniel &amp; Co., Fakirbari Road, Road, Barisal, Mobile No. 01719459913</t>
  </si>
  <si>
    <t>msdaniel.co@gmail.com</t>
  </si>
  <si>
    <t>Emengency Maintanance of Chandpura Pondit Bari R&amp;H - Charmonai Patni Bari R&amp;H Road from Ch. 00m-992m Road ID 506514188 Barishal Sadar Barishal</t>
  </si>
  <si>
    <t>M/S.Serniabad Enterprise, Muslim Goarastan Road, Barishal, Mobile No. 01716273107</t>
  </si>
  <si>
    <t>serniabad7@gmail.com</t>
  </si>
  <si>
    <t>Periodic Maintenance of East Sujankathi RHD Rasid Fakirs Bridge - Dhamura GC via Shaheber Hat GC RoadAgailjhara part Road from Ch. 00m-5500m Agailjhara Barishal Road ID 506022002</t>
  </si>
  <si>
    <t>25/02/20</t>
  </si>
  <si>
    <t>25/06/20</t>
  </si>
  <si>
    <t>M/S.Yamin Traders,Dhandoba, Agailjhara, Barisal,  Mobile No. 01729924659</t>
  </si>
  <si>
    <t>ms.yamin.traders@gmail.com</t>
  </si>
  <si>
    <t>Periodic Maintenance of Rajihar UP Basail hat-Vallukshi bazar Road from Ch. 1550m-3600m Agailjhara ID No. 506023005</t>
  </si>
  <si>
    <t>26/03/18</t>
  </si>
  <si>
    <t>M/S. Hasan Construction, Chandpura, Mehendigonj, Barishal, Mobile No. 01711586590</t>
  </si>
  <si>
    <t>Periodic Maintenance of Babuganj Hat - Agarpur Hat Road from Ch. 7524m-9671m Babugonj Barishal Road ID 506032002 Barishal Road ID 506032002</t>
  </si>
  <si>
    <t>M/S. Amir Engineering Corporation, College Row, Barisal, Bangladesh, Mobile No. 01711002923</t>
  </si>
  <si>
    <t>Periodic Maintenance of Kederpur UP Office-Kashiganj Bazar Road from Ch. 00m-2950m Road ID 506033001 Babugonj Barishal</t>
  </si>
  <si>
    <t>M/S SABIR ENTERPRISE , BORIALI , BARO BAZAR , Agailjhara, Barishal, Mobile No. 01753847693</t>
  </si>
  <si>
    <t>sabir.enterprise.bd2019@gmail.com</t>
  </si>
  <si>
    <t>Periodic Maintenance of Lakutia-Bazar to Babugonj Hat. GC. Road from Ch. 5390m-5810m Road ID 506032006 Babugonj Barishal</t>
  </si>
  <si>
    <t>M/S MIA BUILDERS , Rupatoli Bhuya Sharak, Barishal, Mobile No. 01762069742</t>
  </si>
  <si>
    <t>mia.builders.bd2019@gmail.com</t>
  </si>
  <si>
    <t>Emengency Maintanance of Rakudia Kumar Bari North side to Sarif Bari Road from Ch. 312m-500m Road ID 506034072 Babugonj Barishal</t>
  </si>
  <si>
    <t>Progati Traders , Sadar Road,Bakergonj, Barisal, Mobile No. 01710504210</t>
  </si>
  <si>
    <t>progatitraders123@gmail.com</t>
  </si>
  <si>
    <t xml:space="preserve"> Periodic Maintenance of Sonamuki Bridge RHD to Boalia Bazar Bridge via Choddha Buria Bridge Road from Ch.0.0 - 500m Bakergonj Barishal Road ID 506074156</t>
  </si>
  <si>
    <t>22/10/20</t>
  </si>
  <si>
    <t>M/S. AG Enterprise, Shahebgonj, Bakergonj , Barishal, Mobile No. 01724321702</t>
  </si>
  <si>
    <t>rizulislam02@gmail.com</t>
  </si>
  <si>
    <t>Periodic Maintenance of Khoirabad Union parished via Boalia Dakhil Madrasha to Sonamukhi RHD Road from Ch 1250m-2000m Bakergonj Barishal Road ID 506073045</t>
  </si>
  <si>
    <t>M/S. Tiham Enterprise, West Channdkathi, Jhalakathi Sadar, Jhalakati, Mobile No. 01718135725</t>
  </si>
  <si>
    <t>tihament@gmail.com</t>
  </si>
  <si>
    <t>Periodic Maintenance of Khoirabad Union parished via Boalia Dakhil Madrasha to Sonamukhi RHD Road from Ch 2000m-2684m Bakergonj Barishal Road ID 506073045</t>
  </si>
  <si>
    <t>UDOY Enterprise, Daxin Alekanda, Barishal, Mobile No. 01711998766</t>
  </si>
  <si>
    <t>msudoyenterprise80@gmail.com</t>
  </si>
  <si>
    <t>Periodic Maintenance of Khoirabad Union parished via Boalia Dakhil Madrasha to Sonamukhi RHD Road from Ch 2684m-4140m Bakergonj Barishal Road ID 506073045</t>
  </si>
  <si>
    <t>M/S. Akon Enterprise, Bhojmahal, Bakergonj , Barishal, Mobile No. 01713951628</t>
  </si>
  <si>
    <t>ms.akonenterprise72@gmail.com</t>
  </si>
  <si>
    <t>Periodic Maintenance of Jirial kaya ghat to Latif Akon Barir Bridge via Jirail Mahila Madrasa Altaf Howlader Bari &amp; MaJumder Bari Road from Ch. 1500m-2220m Bakergonj Barishal Road ID 506075393</t>
  </si>
  <si>
    <t>28/01/20</t>
  </si>
  <si>
    <t>M/S hasan Enterprise , Bikna, Collage More, Jhalakathi Sadar, Jhalakathi, Mobile No. 01716504754</t>
  </si>
  <si>
    <t>hasanenterprise70@gmail.com</t>
  </si>
  <si>
    <t>Periodic Maintenance of North Side of Bakerganj College RHD to Syampur Hat Road from Ch. 00m-2850m Road ID 506074131 Bakergonj Barishal</t>
  </si>
  <si>
    <t>DESHI TRAVELS &amp; CO , 75 Post Office Road Jhalakati Sadar Jhalakati, Mobile No. 01716199887</t>
  </si>
  <si>
    <t>Periodic Maintenance of Halta GC-Charamaddi Mia Bari GC via Ranir hat Road from Ch. 00m-3400m Road ID 506072006 Bakergonj Barishal</t>
  </si>
  <si>
    <t>M/S A R ENTERPRISE, South Sagordi, Barishal, Mobile No. 01715214000</t>
  </si>
  <si>
    <t>msarenterprise18@gmail.com</t>
  </si>
  <si>
    <t>Periodic Maintenance of Halta Growth Centre-R&amp;H Road from Ch. 00m-4170m Road ID 506072003 Bakergonj Barishal</t>
  </si>
  <si>
    <t>M/S Fariha Engineering, N HOSSEN GOLI POLICE LINE BARISHAL, Mobile No. 01781864401</t>
  </si>
  <si>
    <t>msfarihaengineering88@gmail.com</t>
  </si>
  <si>
    <t>Widening of Goma R&amp;H Amtala- via DKP hat Kabiraj GPS Uttampur Road.to Kamarkhali GC Road from Ch. 00m-2000m Road ID 506072016 Bakergonj Barishal</t>
  </si>
  <si>
    <t>Ali Enterprise , Dhan Goveshona Road, Khea Ghat Sharak, Ward No 24 Barishal City Corporation, Barishal-8200, Mobile No. 01712142884</t>
  </si>
  <si>
    <t>alienterprise220@gmail.com</t>
  </si>
  <si>
    <t>Periodic Maintenance of West Side of Ranir hat Bothtala to Gagutia Khaya Ghat via Gagutia Mahammad Member Bari Road from Ch. 00m-1000m Road ID 506074009 Bakergonj Barishal</t>
  </si>
  <si>
    <t>AYSHA SONS , BASHONDA, JHALAKATI SADAR,PS; JHALAKATI-8400 BANGLADESH, Mobile No. 01740611611</t>
  </si>
  <si>
    <t>ayshasonsbd@gmail.com</t>
  </si>
  <si>
    <t>Periodic Maintenance of Kakorda Faju Karani Bari to UZR via Abul Hossain Mamber Bari &amp; South Vosmahal Regd. Pry. School Road from Ch. 3400m-4500m Road ID 506074152 Bakergonj Barishal</t>
  </si>
  <si>
    <t>Emengency Maintanance of Bakergonj-Gobindopur Hat. From RHD Bakerganj-Gobindopur via Rabipur Shialguni Kakorda Vathshala Kalisuri Road from Ch. 915m-2200m Road ID 506072002 Bakergonj Barishal</t>
  </si>
  <si>
    <t>M/S. Sikder Construction ,Baidda Para, Barishal, Mobile No. 01736615105</t>
  </si>
  <si>
    <t>Periodic Maintenance of Narauttompur bridge-Ahmmedabad Road from Ch. 0m-420m Banaripara Barishal Road ID 506104017</t>
  </si>
  <si>
    <t>M/S. Dewan Enterprise , Pro. Md.Rezaul Karim, B. M School Road , Barishal, Mobile No. 01717044834</t>
  </si>
  <si>
    <t>msdewanenterprise66@gmail.com</t>
  </si>
  <si>
    <t>Periodic Maintenance of Mirerhat GC via Natun hat &amp; Akota hat-Harta GC. Banaripara Part Road from Ch 1760m-4560mBanaripara Barishal Road ID 506102004</t>
  </si>
  <si>
    <t>2901/20</t>
  </si>
  <si>
    <t>29/05/2020</t>
  </si>
  <si>
    <t>M/S S R Enterprise, Prop : Mr Syed Rafiqul Islam, Labonsara, Banaripara, Barisal, Mobile No. 01715613319</t>
  </si>
  <si>
    <t>sr_enterprise1979@yahoo.com</t>
  </si>
  <si>
    <t>Rehabilitation of Sayedkati UPC-Baisari Bazar Road from Ch. 00m-3406m Road ID 506103022 Banaripara Barishal</t>
  </si>
  <si>
    <t>31/04/2021</t>
  </si>
  <si>
    <t>M/S. Sarmin Traders, Vill-Chirakhola, P.O: Memania, Upazila-Hizla District-Barisal, Mobile No. 01715388378</t>
  </si>
  <si>
    <t>mssarmintraders@gmail.com</t>
  </si>
  <si>
    <t>Widening of Chakhar UPCStart Khalishakota Hat via BBSG School - Haque Shaheber hat Road from Ch. 00m-1680m Road ID 506103005 Banaripara Barishal</t>
  </si>
  <si>
    <t>M/S. Mother Engineering , Munni Nibash, Amirkutir ,Battala, Barishal, Mobile No. 01711933815</t>
  </si>
  <si>
    <t>razzakm50@yahoo.com</t>
  </si>
  <si>
    <t>Periodic Maintenance of Sarikal GC to Shaheber char Bazar via NaLchira Bazar Road from Ch 5550m-7086m Gouranadi Barishal Road ID 506323013</t>
  </si>
  <si>
    <t>Periodic Maintenance of Batazor GC to Sholok Bazar via Jugikathi Road from Ch 0m-2010m Gouranadi Barishal Road ID 506323017</t>
  </si>
  <si>
    <t>Periodic Maintenance of Mahilara Ancient temple NHW to Sarikal GC Road from Ch 1640m-6871m Gouranadi Barishal Road ID 506322009</t>
  </si>
  <si>
    <t>29/02/20</t>
  </si>
  <si>
    <t>26/06/20</t>
  </si>
  <si>
    <t>M/S. Kohinoor Enterprise, Prop : Md Mehedi Hassan Chowdhury, Dadpur Lodge, Kawnia 1st Lane, Barishal Sadar, Barishal, Mobile No. 01711344415</t>
  </si>
  <si>
    <t xml:space="preserve"> Part-1 Rehabilitation of Batazore-Agorpur-Sarikal via Hosnabad-Nalgora-Miarchar Road from Ch. 00m-2000m Road ID 506322002 Gouranadi Barishal Part-2 Rehabilitation of Batazore-Agorpur-Sarikal via Hosnabad-Nalgora-Miarchar Road from Ch. 2000m-4000m Road ID 506322002 Gouranadi Barishal Part-3 Rehabilitation of Batazore-Agorpur-Sarikal via Hosnabad-Nalgora-Miarchar Road from Ch. 4000m-6000m Road ID 506322002 Gouranadi Barishal</t>
  </si>
  <si>
    <t>Rehabilitation of Batazore-Agorpur-Sarikal via Hosnabad-Nalgora-Miarchar Road from Ch. 6000m-8580m Road ID 506322002 Gouranadi Barishal</t>
  </si>
  <si>
    <t>M/S. Rokeya Enterprise , Trimohini Bazar, Mehendigonj ,Barishal, Mobile No. 01735863792</t>
  </si>
  <si>
    <t>msrokeyaenterprise92@gmail.com</t>
  </si>
  <si>
    <t>Periodic Maintenance of Kawria Bazar-Memania Taker Hat Road from Ch. 7500m-8196m Hizla Barishal Road ID 506362003</t>
  </si>
  <si>
    <t>Widening of Hizla Upazila Sadar Near Hospital-Dhanushikder Hat Road from Ch. 00m-1928m Road ID 506362006 Hizla Barishal</t>
  </si>
  <si>
    <t>30/02/2021</t>
  </si>
  <si>
    <t>M/S Fariha Engineering, Howlader Bari Kathipara Nalcity Jhalokathi, Mobile No. 01781864401</t>
  </si>
  <si>
    <t>Periodic Maintenance of Taker BazarUpazila H/Q-Puran Hizla Bazar Road from Ch. 1188m-1288m Road ID 506362001 Hizla Barishal</t>
  </si>
  <si>
    <t>M/S. Kaif Enterprise , Karim Kutir ,Barishal, Mobile No. 01715609485</t>
  </si>
  <si>
    <t>Perriodic Maintenance of Paterhat GC-Kazirhat GC Road from Ch. 0m-1500m Mehendigonj Barishal Road ID 506622005</t>
  </si>
  <si>
    <t>15/04/20</t>
  </si>
  <si>
    <t>M/S. Shafi Enterprise , Golden Tower , Fazlul Haque Avenue ,Barishal, Mobile No. 01711346080</t>
  </si>
  <si>
    <t>salim.ahmed664@gmail.com</t>
  </si>
  <si>
    <t>Rehabilitation of H/O Mohoni Dafader-Ulania Union Conecting Road from Ch 00m-1000m Mehendigonj Barishal Road ID 506625093</t>
  </si>
  <si>
    <t>21/01/20</t>
  </si>
  <si>
    <t>21/04/20</t>
  </si>
  <si>
    <t>M/S.Kazi Holdings,Dinar,Charkawa, Barishal, Mobile No. 01712805406</t>
  </si>
  <si>
    <t>kazi.holdings01@gmail.com</t>
  </si>
  <si>
    <t>Periodic Maintenance of Chandpur UP Bathamtoli Bazar - Razapur Khontakhali Dhakil Madrasha Road Ch.0.0 -350m Mehendigonj Barishal Road ID 506625373</t>
  </si>
  <si>
    <t>M/S. Shad Enterprise , Bhabanipur, Uzirpur, Barishal, Mobile No. 01754315247</t>
  </si>
  <si>
    <t>msshadenterprise1424@yahoo.com</t>
  </si>
  <si>
    <t>Periodic Maintenance of RC College - Maskata River Road from Ch.00m -750m. Road ID 506625121 Mehendigonj Barishal</t>
  </si>
  <si>
    <t>29/09/19</t>
  </si>
  <si>
    <t>29/01/20</t>
  </si>
  <si>
    <t>M/S Himi Enterprise, Masud Vila, Posu Haspatal Road, Bakerganj, Barishal-8280, Mobile No. 01754315247</t>
  </si>
  <si>
    <t>himienterprise57@gmail.com</t>
  </si>
  <si>
    <t>Periodic Maintenance of Patar hat GC-Aliganj GC Road Mehendigonj part Road from Ch. 00m-6000m Road ID 506622006 Mehendigonj Barishal</t>
  </si>
  <si>
    <t>M/S. Nazrul Enterpris, Prop : Md Nazrul Islam, 116, Sadar Road, Barisal, Mobile No. 01731063525</t>
  </si>
  <si>
    <t>Periodic Maintenance of Mirdar hat GC-Nazirpur GCCR via Madrashar hatBangla Bazar Road from Ch. 00m-1684m 4250m-4472m &amp; Ch. 5536m-7204m Road ID 506692004 Muladi Barishal</t>
  </si>
  <si>
    <t>M/S ESHA MONY ENTERPRISE , THAKURMOLLIK, PO: THAKURMOLLIK , Babuganj, Barishal, Mobile No. 01716089261</t>
  </si>
  <si>
    <t>esha.mony.enterprise2019@gmail.com</t>
  </si>
  <si>
    <t>Periodic Maintenance of Madrashar hat Near Zinnad bepari bari Abdul Gani sardar bari - Dr.Bazar Road from Ch. 00m-1455m Road ID 506694098 Muladi Barishal</t>
  </si>
  <si>
    <t>M/S. Tachbhi Builders , 75 Bashpotti, Jhalakathi, Mobile No. 01712519678</t>
  </si>
  <si>
    <t>tachbhibuilders@gmail.com</t>
  </si>
  <si>
    <t>Periodic Maintenance of Barakota UP Solak UP Road from Ch 00m-5320m Uzirpur Barishal Road ID 506943010</t>
  </si>
  <si>
    <t>15/05/20</t>
  </si>
  <si>
    <t>M/S. Al-Amin Brothres &amp; Construction , Nolcity , Jhalakathi, Mobile No. 01728810382</t>
  </si>
  <si>
    <t>msalaminbrothersc@gmail.com</t>
  </si>
  <si>
    <t>Periodic Maintenance of West Dhamura Sikder bari Mosque - Jalla Gharai Bari GPS-Loknathbazar-Pirerpar Road from Ch 00m-2100mUzirpur Barishal Road ID 506945226</t>
  </si>
  <si>
    <t>Mizan - Mim Alif (JV)</t>
  </si>
  <si>
    <t>mizanmimalifjv@gmail.com</t>
  </si>
  <si>
    <t>Rehabilitation of Sanuhar R&amp; H -Dhamura GC - Jalla - Satla GC Road from Ch. 3400m-7860m Road ID 506942003 Uzirpur Barishal</t>
  </si>
  <si>
    <t xml:space="preserve">M/s Mizan Enterprise Pro.: Abdul Wahab Matbar, Chandrapur, Shariatpur Sadar, Shariatpur. Mobile No. 01712-292312 </t>
  </si>
  <si>
    <t>M/S Mim Alif Traders, Bhurghata,Kalkini,Madaripur, Mobile No. 01712750329</t>
  </si>
  <si>
    <t>msmimaliftraders83@gmail.com</t>
  </si>
  <si>
    <t>M/S Khaja Construction, Kamdeppur, Nalchity, Jhalakathi, Mobile No. 01710941221</t>
  </si>
  <si>
    <t>khajaconstruction75@gmail.com</t>
  </si>
  <si>
    <t>Rehabilitation of Jalla UP - Karfa Bazar - Saheberhat GC Road from Ch. 00m-1630m Road ID 506943017 Uzirpur Barishal</t>
  </si>
  <si>
    <t>M/S Zoa Enterprise , Chowdhury Villa, Baptistmission Road, Barisal, Mobile No. 01552418473</t>
  </si>
  <si>
    <t>mszoa_enterprise@yahoo.com</t>
  </si>
  <si>
    <t>Rehabilitation of Barakotha UP - Daberkul Asram - Chowdhurirhat Road from Ch. 00m-530m Road ID 506943004 Uzirpur Barishal</t>
  </si>
  <si>
    <t>M/S. Lutful Kabir, Dill Bag, Bagura, Alekanda Road, Barisal-8200, Mobile No. 01711353064</t>
  </si>
  <si>
    <t>Supply and Purchase of Materials Bitumen Bitumen Emulsion Stone Chips Coarse sand-F.M 2.5 Local sand First class Bricks and Bricks bats etc for On-Pavement Routine Maintenance under Barishal District</t>
  </si>
  <si>
    <t>nterprise, Proprietor: Md.Ruhul Amin, Patang,Sadar ,Barisal, Mobile No. 1734850981</t>
  </si>
  <si>
    <t>mega_repa@yahoo.com</t>
  </si>
  <si>
    <t xml:space="preserve"> Periodic Maintenance of Batazore GCNHW to Dhamura GC via Solak Bazar road.a Earthwark from Ch. 0- 2145m.b Carpeting 40mm-DC 6403.2 sqm.c Palisading Work297.00m. ID No-506322011 Under Gournadi Upazila District - Barishal. [Re-Tender : 3rd Times]</t>
  </si>
  <si>
    <t>A Maintenance Nathai BazarDR to Bauthi UP Office via Chandsi.ID No-506323003a Earthwark Ch.00m-1150m.b Carpeting DC Ch.00m-1150m. B Maintenance Badarpur Bazar to Sarikal UP Office.ID No-506323009a Earthwark Ch.00m-4787m.b Carpeting DC Ch.00m-4787m. c Palsading 50m.under Gournadi upazila Barishal District [ Re-Tender]</t>
  </si>
  <si>
    <t xml:space="preserve">Improvement of road with BC from Steemar Ghat to Hosnabad hat road from at Ch.00m-630m.ID No-506324041 under Gournadi upazila Barishal District </t>
  </si>
  <si>
    <t>A Improvement of Road Batazore NHW to Jissorekati GPS. ID No-506324018a Earthwark Ch.500m-1307m.b Carpeting BC Ch. 500m-1307m. c Construction of 01 Nos U-Drain at Ch.778m. d Palsading 107m. B Improvement of road by BC from Nalchira UP Office of Kalabaria Bazar via Pingolakati Model GPS.ID No-506324060 Salvaged Cost TK 11294.00a Earthwark Ch.500m-2056m.b Carpeting BC Ch.500m-2056m. under Gournadi Upazila Barishal Disrict</t>
  </si>
  <si>
    <t>25/03/20</t>
  </si>
  <si>
    <t xml:space="preserve">Improvement of Road from Chandshi UP Office-Uttar Pallordi GPS Ramshiddi Bazarvia Chadshi High School.ID No-506323027a Earthwark Ch.900m-1353m.b Carpeting BC Ch. 900m-1353m.c Construction of 01 No 1-Vent RCC Box Culvert 1.3mx1.3m at Ch.1266m. d Palsading 52m. Under Gournadi Upazila Barishal District </t>
  </si>
  <si>
    <t>Improvement of Road by BC from Barthi Bazar NHW Bhurghata Bus Stand NHW via Amanathgonj Hat. ID No-506322017 Salvaged Cost TK 2742324.00a Earthwark Ch.5388m-7450m.b Carpeting BC Ch. 5388m-7450m.c Construction of 02 Nos U-Drain at Ch.6200m &amp; 7350m. d Palsading 120m. under Gournadi Upazila Barishal District.</t>
  </si>
  <si>
    <t xml:space="preserve"> A Improvement of Road Borobari NHW to Sarifabad via Sarifabad Hapania GPS. ID No-506324084a Earthwark Ch.00m-1500m.b Carpeting BC Ch. 00m-1500m. c Palsading 67m. Under Gournadi Upazila Barishal DistrictB Improvement of Bagat Sarifabad road.ID No-506324119a Earthwark Ch.1070m-1520m. b Carpeting BC Ch.1070m-1520m.c Palsading 25m. Under Gournadi Upazila Barishal District.</t>
  </si>
  <si>
    <t xml:space="preserve"> A Improvement of road from Aduna Battala Aduna GPS road from Under Gournadi Upazila Barishal District. [Salvaged Cost. Tk 1270072.00  ]  ID No-506324044a Earthwark Ch. 00m-850m.b Carpeting BC Ch. 00m-850m.c Construction of 01 Nos U-Drain0.625m x 0.600m At Ch. 643mB Improvement of road from Kutubpur High Bridge Kalabaria Bazar via Sankorpasha GPS road from. Under Gournadi Upazila Barishal District.ID No-506324150a Earthwark Ch. 00m-2050m.b Carpeting BC Ch. 00m-2050m. c Construction of 01 Nos U-Drain0.625m x 0.600m At Ch. 1481m</t>
  </si>
  <si>
    <t>Improvement of road From NHW at Kasba Hat to Billogram hat via Badamtala Road. Under Gournadi Upazila Barishal District. [Salvaged Cost. Tk 539572.00 ] ID No-506324002a Earthwark Ch. 00m-90m &amp; 3290m-4900m. b Carpeting BC Ch. 00m-90m &amp; 3290m-4900m. Improvement of road from Kutubpur Bazar-Badurpur Bazar road. Under Gournadi Upazila Barishal District. [Salvaged Cost. Tk 234974.00 ] ID No-506324057a Earthwark Ch. 00m-950m.b Carpeting BC Ch. 00m-950m. c 1No. U -Drain 0.625m x 0.600m at Ch.500m  [Total Salvaged Cost : TK 774546.00]</t>
  </si>
  <si>
    <t>M/S Sharif Enterprise- M/S. Serniabad Traders</t>
  </si>
  <si>
    <t>sharifserniabad65@gmail.com</t>
  </si>
  <si>
    <t>A Improvement of Temar Bastaila Nagar GPS-West Mollapara-Ohchiarmad Bazar. ID No-506024009 i Earthwark Ch.650m-1865m.ii Carpeting DC Ch. 650m-1865m. iii Palsading 641m.B Choto Basail Kander Bepari House to East Valukshi Bridge.ID No-506025045 Salvaged Cost Tk 37835.00i Earthwark Ch.0.00m-360m.ii Carpeting DC Ch.0.00m-360m. iii Palsading 120m. Under Agailjhara upazila District Barishal.[Re Tender: 4th Times]</t>
  </si>
  <si>
    <t>M/S. Serniabad Traders, Vill-Temar, P.O. Seral, Upazila- Agailjhara, District-Barisal, Mobile No. 01719-755132</t>
  </si>
  <si>
    <t>ms.serniabad.traders@gmail.com</t>
  </si>
  <si>
    <t>M/S Sharif Enterprise Pro: Md. Fayz Sharif Beluhar, Agailjhara , Barisal, Mobile No. 01715233106</t>
  </si>
  <si>
    <t>Improvement of Road from Boramagra Switch gate Bazarvia Kodaldhoa Bazar to Ramshil bazar.ID No-506024034 under Agailjhara upazilaBarishal District.a Earthwark Ch. 1000-5250m.b Carpeting DC Ch. 1000-5250m. c Palsading 556m.[Re-Tender ;3rd times]</t>
  </si>
  <si>
    <t xml:space="preserve"> A Improvement of Ghatoker Poll-Daspottry Janata Bazar- Patihal Gomosta Bari Box Culvert via Janata GPS New. ID No-506024043a Earthwark Ch. 600m-1600m.b Carpeting BC Ch. 600m-1600m.c Palsading 300m.B Improvement of Ambulla Switchgate to Kotalipara Border Road. ID No-506024045 Salvaged Cost Tk 522605.00a Earthwark Ch. 1194m-1773m.b Carpeting BC Ch. 1194m-1773m. c Construction of 01 Nos U-Drain 1125mx600m at Ch.618m. d Palsading 160m.Under Agailjhara Upazila District Barishal [Re-Tender]</t>
  </si>
  <si>
    <t xml:space="preserve"> A Improvement of Mollapara Saw Mill-Taler Bazar-Ramar Bazar Kalurpar Bazar road. ID No-506024041 Salvaged Cost Tk 535334.00 a Earthwark Ch. 1000m-2230m.b Carpeting BC Ch. 1000m-2230m.B Improvement of Goila Baby home- Nathoy Road via Abu Hanif Sarkers Bari. ID No-506025124a Earthwark Ch. 700m-1100m.b Carpeting BC Ch. 700m-1100m.c Palsading 5m.Under Agailjhara Upazila Barishal District.[Re-Tender]</t>
  </si>
  <si>
    <t>M/S. S.R Engineering, Sharel, Agailjhara, Barishal, Mobile No. 01711127175</t>
  </si>
  <si>
    <t>mssr.engineering@yahoo.com</t>
  </si>
  <si>
    <t>Improvement of Mahilara-Chaygram-Amboula-Paisarhar Road. ID No-506022006 Salvaged Cost Tk 1100033.00 a Earthwark Ch. 22280m-23226m.b Carpeting BC Ch. 22280m-23226m.c Palsading 148m.Under Agailjhara Upazila Barishal District.[Re-Tender]</t>
  </si>
  <si>
    <t>19/01/2020</t>
  </si>
  <si>
    <t>Improvement of Agailjhara-Sujankathi via Nilkanda road. ID No-506024019 Salvaged Cost - Tk 1833963.00a Earthwark Ch. 600m-1725m.b Carpeting DC Ch. 600m-1725m. c Construction of 01 Nos 2 vent 4.0mx4.0m RCC Box Culvert at Ch.1025m. d Palsading 333m.Under Agailjhara Upazila Barishal District.  [Re-Tender]</t>
  </si>
  <si>
    <t xml:space="preserve"> Improvement of Sobikharpar RHD to Askar Hat UZR. ID No-506024052a Earthwark Ch.1583m-2968m.b Carpeting BC Ch.1583m-2968m. C Palsading 288m.Under Agailjhara Upazila District Barishal.[ Re-Tender]</t>
  </si>
  <si>
    <t xml:space="preserve"> Construction of 15.00m RCC Girder Bridge on Shaheber hat - Ramer Bazar to Gurucharan Babu House ID No. 506024017 under Agailjhara Upazila Barishal District [Re-Tender]</t>
  </si>
  <si>
    <t xml:space="preserve"> Construction of 14.00m RCC Slab Bridge on Despotty Janata Bazar - Patihar Sluice via Despotty Janata GPS Ghatoker Poll - Despotty Janata Bazar - Patihar Gomosta Bari Box Culvert via Janata GPS NEW at Ch.410m ID No. 506024043 under Agailjhara Upazila Barishal District ( Re-Tender)</t>
  </si>
  <si>
    <t xml:space="preserve"> Construction of 16.00m RCC Pedestrain Bridge near of Shahid Fakir home at Khajuria Khajuria Rucca Road to Gogwsar Masters Bari ID No. 506025114 under Agailjhara Upazila Barishal District  [Re-Tender].</t>
  </si>
  <si>
    <t>M/S.Shraboni Construction, Daptorkhana Road ,Barishal, Mobile No. 01711163798</t>
  </si>
  <si>
    <t>sraboniconstruction.naru@gmail.com</t>
  </si>
  <si>
    <t xml:space="preserve"> Improvement of Bakal Wapda Embankment to Bakal Hat. ID No-506024006a Earthwark Ch.1400m-2455m &amp; 3253m-4260m.b Carpeting BC Ch. 1400m-2455m &amp; 3253m-4260m.c Construction of 2 Nos U-Drain 1.125mx0.60m At Ch. 2943m &amp; 4145m. d Palsading 553m. Under Agailjhara Upazila Barishal District. Salvaged Cost Tk 364102.00 [ Re-Tender]</t>
  </si>
  <si>
    <t>25/08/20</t>
  </si>
  <si>
    <t>A Improvement of Moulabi Bazar hat-Kumarvanga Bazar Uttar Shehipasha Joynal Sarders Bari ID No-506025038 Salvaged Cost Tk 507417 a Earthwark Ch. 150m-1185m.b Carpeting BC Ch. 150m-1185m.c Construction of 01 Nos Single-Vent 2.00mx2.00m RCC Box Culvert At Ch. 927md Palsading 94m.[Re-Tender]</t>
  </si>
  <si>
    <t>A Improvement of BC Road from Goila Bazar-Rothkhola Bazar-Nonapukurpar-Bhadrapara road Taler Bazar-UZR Salvaged Cost. Tk . 1777935.00 ID No-506024008 Under Agailjhara Upazila Barishal District.a Earthwark Ch. 1440m-2777m.b Carpeting BC Ch. 1440m-2777m.c Palsading 574m. B Improvement of BC road from Ratnapur UP GPS-Kalarmore Uzirpur Border Box Culvert. Under Agailjhara Upazila Barishal District.ID No-506024053a Earthwark Ch.1000m-1600m.b Carpeting BC Ch. 1000m-1600m. c Construction 01 No 1x1.60mx1.60m RCC Box Culvert at Ch. 1435md Palsading 99m. C Improvement of BC road from west Mohjonkathi GPS to Ratnapur Sluice Gate UZRroad. Under Agailjhara Upazila Barishal District.ID No-506025071a Earthwark Ch.500m-2000m.b Carpeting BC Ch. 500m-2000m. c Palsading 162m.</t>
  </si>
  <si>
    <t>15/10/20</t>
  </si>
  <si>
    <t>A Improvement of BC road from Chandarvanga UNRBC Road-Pakurita Rathbari R&amp;H road Under Agailjhara Upazila Barishal District Salvaged Tk.2031168.00 ID No-506024002a Earthwark Ch. 500m-2021m.b Carpeting BC Ch. 500m-2021m.c Palsading 239m. B Improvement of BC Road from Fullashree R&amp;H Post Office to Gupterhat via Uttar Shipasha High School Under Agailjhara Upazila Barishal District. ID No-506024010a Earthwark Ch. 800m-1450m.b Carpeting BC Ch. 800m-1450m.c Construction of 01 Nos U-Drain At Ch. 1030md Palsading 87m.</t>
  </si>
  <si>
    <t>A Improvement of Kandirpar Changutia Kamal Howlader Bari to Jalil maulanas bari via Dakkin par Eid gha road at Ch. 785.00m-1750.00m. including 01 No- U-Drain 0.625mx0.600m at Ch. 1630.00m. ID No-506025093 Salvaged Cost Tk 106371.00B Improvement of Changutia to kazigram road at Ch. 0.00m-645.00m including 01 no. U-Drain 0.625mx0.600m at Ch. 35.00m.ID No-506024021 Salvaged Cost Tk 88433.00 under Agailjhara Upazila Barishal District Total Salvaged Cost Tk 194804</t>
  </si>
  <si>
    <t>14/02/21</t>
  </si>
  <si>
    <t>A Improvement of Road from Baropaika Karim Bazar R&amp;H Dhafar per GPS-Baro Paika Deghir Par Road. at Ch. 00.00-803.00m including 01 No U-Drain 1.125mx0.60m at Ch. 210.00m. ID No-506024042 Salvaged Cost Tk 157731.00 B Improvement of Road from Jobarpar-Askor Road. at Ch. 1500.00-1915.00m.ID No-506025014 C Improvement of Road from Kathira Old UNR Bazar S/S-CCDP Morer Road. at Ch. 500.00-1045.00m.ID No-506025026 under Agailjhara Upazila Barishal District Salvaged Cost TK 91656.00 Total Salvaged Cost TK 249387.00</t>
  </si>
  <si>
    <t>MAT - MSE(JV)</t>
  </si>
  <si>
    <t>mat.msejv20@gmail.com</t>
  </si>
  <si>
    <t>Construction of 20.00m RCC Girder Bridge on Taler Bazar to Howla-1 via west Mollapara &amp; Oichamath Mission at Ch.4907m Temar Bastalla-Nagar GPS west Mollapara-Ohchiarmad Bazar Howla Box Culvert Disamit Bazar.ID No-506024009 under Agailjhara Upazila Barishal District</t>
  </si>
  <si>
    <t>MS Anamica Traders, Unasia, Kotwalipara, Gopalganj, Mobile No. 01740-948994</t>
  </si>
  <si>
    <t>Construction of 20.00m RCC Girder Bridge on Taler Bazar to Howla-2 via west Mollapara &amp; Oichamath Mission at Ch.5224m Temar Bastalla-Nagar GPS west Mollapara-Ohchiarmad Bazar Howla Box Culvert Disamit Bazar.ID No-506024009 under Agailjhara Upazila Barishal District</t>
  </si>
  <si>
    <t>Construction of 15.00m RCC Girder Bridge on Taler Bazar to Howla-3 via west Mollapara &amp; Oichamath Mission at Ch.6340m Temar Bastalla-Nagar GPS west Mollapara-Ohchiarmad Bazar Howla Box Culvert Disamit Bazar.ID No-506024009 under Agailjhara Upazila District Barishal</t>
  </si>
  <si>
    <t>M/S.Naim Enterprise , Barahazra,Agailjhara, Barishal, Mobile No. 01939548750</t>
  </si>
  <si>
    <t>naimenterprise1981@gmail.com</t>
  </si>
  <si>
    <t>A Construction of 2x4.50mx4.50m Two vent RCC Box Culvert on Boromagra Sluicegate Bazar via Kodaldhoa Bazar to Ramshil Bazar. ID No-506024034 at Ch.3335m.B Construction of 3x4.500mx5.00m Three vent RCC Box Culvert on the same road at Ch.3497m. under Agailjhara Upazila District Barishal</t>
  </si>
  <si>
    <t>Improvement of Road from Satla -Chowmuhani(Bisherkandi upto Banaripara Upazila)[Satla GC(Satla H. School)-Razapur Chowmohoni-Bisherkandi GC Road) At Ch.0.0m -2605m under uzirpur Upazila,Barisal.[Road ID-506942007]</t>
  </si>
  <si>
    <t>Improvement of Road from Kalirbazar GC - Barisal Dhaka NHW - Sikerpur R &amp; H Road at Ch.1754 - 4050m under Uzirpur Upazila ,Barisal[ ID : 506942015]</t>
  </si>
  <si>
    <t>M/S. S H Enterprise ,Amirgonj, Mehendigonj, Barisal, Mobile No. 01718121748</t>
  </si>
  <si>
    <t>Rehabilitation of Harta ChowmuhaniBisherkandi Harta GC - Bisharkandi GC Road at Ch.0.00m - 2600m including 04 Nos 0.]625m x 0.600 Drainage CulvertU-Drain at ch.805m 933m 1148m &amp; 1248m under Uzirpur Upazila ,Barisal District  [ID No.506942009Â  [Salvaged Value 4053176.00]</t>
  </si>
  <si>
    <t>15/03/19</t>
  </si>
  <si>
    <t>M/S.Niaz Traders ,154 Motijheel C/A ,Dhaka-1000, Mobile No. 01711636325</t>
  </si>
  <si>
    <t>Part-a): Improvement of Uzirpur H/Q-Bamrail UP Office -Gondesor Bazar (Uzirpur UZHQ Girls School-Kholna More-Bamrail R&amp;H) from Ch.3400m - 5740m under UzirpurÃ?Â  Upazila Barisal District. [DPP ID No.506943007 New ID 506942018] Part-b): Construction of 2Nos U-Drain on the same road at Ch.4695m &amp; 5090m.</t>
  </si>
  <si>
    <t>Md.Mahfuz Khan,Nalchity, jalokathi,  Mobile No. 01711347255</t>
  </si>
  <si>
    <t>Improvement of road from Guthia kakradhari Connecting road North side of Khaleque Mollas House of Dahorpara GPS via Mojid Masters House under Uzirpur Upazila Barisal ID -506944084 a Earthwork Ch.0.0m -1550m b Bituminous Carpetting Ch.0.0m - 1550m c U-Drain 04 nos at Ch.130m476m655m1230m &amp; 2Nos 1-Vent 4m x 4m RCC Box Culvert at ch.755m &amp; 1540m</t>
  </si>
  <si>
    <t>M/S. Mudasser Ali Mallick , Mallick Lodgue, Sagardi, Barishal, Mobile No. 01714019703</t>
  </si>
  <si>
    <t xml:space="preserve"> Part A Improvement of road from Muktijodda Milon Kendra Connecting road Harasia road.ID No-506945170 i Carpeting DC Ch. 0.00m-900m. ii 3 Nos.0.625mx0.600m U-Drain at Ch.10m365m665m.Part B Improvement of road from East Joysree Village road.ID No-506945028 i Carpeting DC Ch. 0.00m-1000m.ii 2 Nos.0.625mx0.600m U-Drain at Ch.605m865m. Salvaged Cost Tk 141267.00Part C Improvement of road from Jugihati-Chokder bari Jame Mosque to Damodarkathi Tri mukhi Atok road by DC at Ch.0.00m-1050.00m with 1 No.4.30mx4.30m RCC Box Culvert at Ch.560m. 3 Nos.0.625mx0.600m U-Drain at Ch.130m760m &amp; 835m..ID No-506945172 Under Uzirpur UpazilaBarishal District.</t>
  </si>
  <si>
    <t>23/05/19</t>
  </si>
  <si>
    <t>M/S.Talukder Enterprise, Woard No.4 Banaripar Pourashava Banaripara , Barishal, Mobile No. 01915233034</t>
  </si>
  <si>
    <t>mstalukderenterprise70@gmail.com</t>
  </si>
  <si>
    <t xml:space="preserve">  A Improvement of road from Uttar Dhamura WAPDA-H/O Santu Molla road. at Ch. 0.00m-775m including of 03 Nos U-Drain 0.625mx0.600m at Ch. 38.00m 260.00m &amp; 680.00m.ID No-506945341 B Improvement of road from Uttar Dhamura WAPDA-H/O Kadam Ali-H/O Mobarok Sikder road at Ch. 1200m-1885m. ID No-506945342 under Uzirpur Upazila Barishal District</t>
  </si>
  <si>
    <t>18/11/20</t>
  </si>
  <si>
    <t>M/s. Alif Enterprise , 25, Shattoshoron, North Jhalakathi, Mobile No. 01724772260</t>
  </si>
  <si>
    <t>iqbalalifent@gmail.com</t>
  </si>
  <si>
    <t>Improvement of road by BC Gordder Abu Taher Shop to Kachua Madrasha. ID No-506105098 Salvaged Cost Tk 448135.00i Earthwark Ch.600m-1600m. ii Carpeting DC Ch.600m-1600m. iii Construction of 03 Nos. 1.5mx1.5m Box Culvert at Ch.667m742m &amp; 938m &amp; U-Drain 0.6mx0.6m at Ch.870m973m &amp; 1550m. under Banaripara UpazilaBarishal District</t>
  </si>
  <si>
    <t>19/12/19</t>
  </si>
  <si>
    <t>M/S. Sun Builders, Amirabad, Nalchity , Barishal, Mobile No. 01745847070</t>
  </si>
  <si>
    <t>mssunbuilders1982@gmail.com</t>
  </si>
  <si>
    <t xml:space="preserve"> Improvement of Read from West Chakhar Gotarer bari Bridge to Purbo Goailbari GPS road Maszidbari Lance Ghat to Modhow Sayedkati Rgd P. School.ID No-506104045 Salvaged Cost Tk 776408.00 a Earthwark Ch.00m-1000m.b Carpeting BC Ch.00m-1000m. c Construction of 01 Nos RCC Box Culvert 2.0mx2.0m at Ch.179m0 02 Nos RCC Box Culvert 1.5mx1.5m at Ch.440m &amp; 696m. 07 Nos U-Drain 0.6mx0.6m at Ch.235m 308m510m612m726m925m &amp; 940m. d Palsading 35m.Under Banaripara Upazila Barishal District.</t>
  </si>
  <si>
    <t>02/10/19</t>
  </si>
  <si>
    <t>09/04/20</t>
  </si>
  <si>
    <t xml:space="preserve"> Part A Construction of 35.06m Long RCC Girder Bridge on Banaripara to Harta Road over B.Baria Khal at Ch. 7998m ID No-506102003 under Banaripara Upazila Barishal DistrictPart B Construction of 30.06m Long RCC Girder Bridge on Banaripara to Harta Road over Poschim Inderhawla Khal at Ch. 6668m. ID No-506102003 under Banaripara Upazila Barishal District</t>
  </si>
  <si>
    <t>Improvement of Road from Ramjankathi GPS to Charalgi GPS. a Earthwark from Ch. 0- 1500m.b Carpeting DC from Ch. 0- 1500m.c Construction of 2 Nos 625mmx600mm U-Drain at Ch. 736m &amp; 1285m.d Palisading Work 150.00m. ID No-506035132 Under Babuganj District- Barishal.</t>
  </si>
  <si>
    <t>Improvement of from Khudrokathi Freedom Fighter Mogibor Rahaman Sikder House to Baige Comander Abdul Mojid Khan house. At Ch. 00m-1100m.ID No-506034155 Salvaged Cost Tk 285357.00i Earthwark Ch.0.00m-1100m.ii Carpeting DC Ch.0.00m-1100m. iii Construction of 02 Nos 0.625mx0.600m U-Drain. at Ch.110m &amp; 400m.iv Palsading 46m.Under Babuganj Upazila Barishal District.</t>
  </si>
  <si>
    <t>20/06/19</t>
  </si>
  <si>
    <t>27/12/19</t>
  </si>
  <si>
    <t>Improvement of road from Batamara Paderhat Launch Ghat -Salimpur Bazar via Batamara Regd.Primary School via Aminul Haque Kabir Bari by BC at ch.200m - 1252m ID - 506695001 under Muladi Upazila Barisal.</t>
  </si>
  <si>
    <t>M/S.R.S Construction, Lakutia Sarak,West Kawnia, Barishal,Mobile No.0 1720548055</t>
  </si>
  <si>
    <t>Improvement of road from Haraz Sikder Bari to Laxmipur Nutun hat via Rashid Dhali Bari by BC at Ch. 0.900km-2.400km ID No.506695010 under muladi upazila Barisal District.[Salvaged cost Tk.444105.00]</t>
  </si>
  <si>
    <t>Construction of 23.00m RCC Girder Bridge on Madrasha Hat Start from Char kalekhan College gate to Charmalia Bepari Hat road at ch.3670m ID No.506694001 under Muladi UpazilaBarishal District.</t>
  </si>
  <si>
    <t>26/09/19</t>
  </si>
  <si>
    <t>A Improvement of Kazir Char High School to Moddho Kazirchar Dakhil Madrasah.ID No-506694082 Salvaged Cost Tk 1848817a Earthwark Ch.1000m-2000m.b Carpeting BC Ch. 1000m-2000m. c Palsading 70m.B Improvement of Road by BC from Char Comissioner Colam Khan Bari-Muladi Boarder via Sadak Khan Khal K.ID No-506695052a Earthwark Ch.500m-1150m.b Carpeting BC Ch.500m-1150m. c Construction of 01 No 1-Vent RCC Box Culvert 4.0mx4.0m at Ch.572m. d Palsading 45m.under Muladi upazila Birishal District</t>
  </si>
  <si>
    <t>24/09/19</t>
  </si>
  <si>
    <t>01/04/20</t>
  </si>
  <si>
    <t>A Improvement of Road by BC from Talukder Hat Khajurala to Safipur UP via Charkaiakhan UP-Beparirhat. ID No-506693001 Salvaged cost Tk 3421194.00a Earthwark Ch.11750m-13250m.b Carpeting BC Ch.11750m-13250m.B Improvement of Road by BC from Kazir Char UP to Ekaterhat UP to Muladi Border. ID No-506693004 Salvaged cost Tk 2190786.00a Earthwark Ch.00m-1000m.b Carpeting BC Ch.00m-1000m. c Palsading 70m.under Muladi upazila Barishal District. Total Salvaged cost Tk 5611980.00</t>
  </si>
  <si>
    <t>A Improvement of Road from Shah alam Sarif Bari- Jabbar Sikder Bari via Bhahadurpur H/S. K. ID No-506695059a Earthwark Ch.00m-550m.b Carpeting BC Ch. 00m-550m. B Improvement of road from Padarhat to Delower Howlader Bari via Harun Dr. BariK.ID No-506695102a Earthwark Ch. 00m-1000m.b Carpeting BC Ch. 00m-1000m.c Construction of 02 Nos Single-Vent 3.00mx3.00m RCC Box Culvert At Ch. 625m &amp; 976m. Under Muladi Upazila Barishal District.</t>
  </si>
  <si>
    <t>21/12/19</t>
  </si>
  <si>
    <t>M/S. S.S. CONSTRUCTION- M/S Esad &amp; Emad Enterprise (Jv), Nobagram Road, Barishal, Mobile No. 01716-863911</t>
  </si>
  <si>
    <t>mrsyasminb@gmail.com</t>
  </si>
  <si>
    <t>A Improvement of Road from Padar Hat Esahak Howladers Bari.ID No-506694092a Earthwark Ch. 500m-1500m.b Carpeting BC Ch. 500m-1500m.c Palsading 55m.B Improvement of Road from Char Comissioner R&amp;H-Dholu Sikder Bari K ID No-506695053a Earthwark Ch. 00m-1000m.b Carpeting BC Ch. 00m-1000m.c Palsading 100m Under Muladi upazila Barishal District</t>
  </si>
  <si>
    <t>25/11/20</t>
  </si>
  <si>
    <t>M/S. S.S. CONSTRUCTION, Port Road, Barisal, Mobile No. 01712044264</t>
  </si>
  <si>
    <t>sudamsarker07@gmail.com</t>
  </si>
  <si>
    <t>M/S Esad &amp; Emad Enterprise, Defulia, Nabogram Road, Barisal, Mobile No: 01716863911</t>
  </si>
  <si>
    <t>yasminbegaum1981@gmail.com</t>
  </si>
  <si>
    <t>M/S. Mintu Enterprise, Baishari, Banaripar , Barishal, Mobile No. 01727868797</t>
  </si>
  <si>
    <t>msmintuenterprise1978@gmail.com</t>
  </si>
  <si>
    <t>Improvement of road from Jamaddar Bari to Akoter Hat via Bahadurpur H/S at Ch. 4488m - 5300m. ID No-506695025 Under Muladi Upazila Barishal District.</t>
  </si>
  <si>
    <t>26/04/20</t>
  </si>
  <si>
    <t>Construction of 20m long RCC Girder Bridge on Mirda hat GC - Nazirpur GC via Madrashar hat Bangla Bazar road over Banimardhan Khal at Ch 10560m Under Muladi Upazila Barishal District ID No.-506692004</t>
  </si>
  <si>
    <t xml:space="preserve"> Improvement of Kowria- Moulavirhat UZR Poschim koralia road under Hizla Upazila District Barisal ID 506364033 (a) Earth work from Ch.0.0 -900m (b) Dense Carpeting Ch.0.0 -900m (c) Two vent 4m x 4m RCC Box Culvert at Ch.252m on the same road</t>
  </si>
  <si>
    <t xml:space="preserve"> Improvement of Hizla Muladi road to Motiar Dewan Bari via Sergent Dula Bari roadRHD via Surgeant Dulal- Kathal BeganUZR under Hizla Upazila Barisal District.ID No.506364003 Salvaged Cost Tk.2186650.00a Earth work Ch.0.0 - 1500mb Carpetting Ch. 0.0 - 1500mc Construction of 2 nos U-Drain on the same road at Ch.777m &amp; 1275m</t>
  </si>
  <si>
    <t>21/06/18</t>
  </si>
  <si>
    <t>28/12/18</t>
  </si>
  <si>
    <t xml:space="preserve"> Improvement of road from UZR -6 Mohishkhola Madrasha to VRA-15 Uttor Guabaria GPS via house of Abdul Gafur Sarder road by BC From Ch. 00m-1760.00m. Salvage Amount TK 296023.00 ID No-506364034 Under Hizla Upazila District- Barishal.</t>
  </si>
  <si>
    <t>M/S. Jeon Trading &amp; Co ,Char Aicha, Sadar , Barishal, Mobile No. 01711186330</t>
  </si>
  <si>
    <t>msjeon_t@yahoo.com</t>
  </si>
  <si>
    <t xml:space="preserve"> Improvement of Kawria Bazar Danushikder hat road - Noroshingpur road Start Mollah Bari Shop Salvaged Cost Tk.309333.54 ID 506365051i Earth work Ch.0.0 - 760miiCarpeting DC Ch.0.0 - 760m under Hizla Upazila District Barishal.</t>
  </si>
  <si>
    <t xml:space="preserve"> Improvement of Purbo Kandi WDB Embt. ID No-506365003 Salvaged Cost Tk 257546.00i Earthwark Ch.0.00m-900m. ii Carpeting DC Ch.0.00m-900m. iii Palsading 95m.Under Hizla Upazila Barishal District.</t>
  </si>
  <si>
    <t>M/S. Kazi Popi Enterprise , Khunna Gobindapur, Hizla, Barishal, Mobile No. 01711279291</t>
  </si>
  <si>
    <t>mskazipopyenterprise@gmail.com</t>
  </si>
  <si>
    <t xml:space="preserve"> Improvement of Dhanushikder hat-Muladi Upazila road. ID No-506362009 Salvaged Cost TK1488901.00a Earthwark Ch.1000m-2000m.b Carpeting BC Ch.1000m-2000m. c Palsading 97m.under Hizla upazila District Barishal</t>
  </si>
  <si>
    <t>02/09/19</t>
  </si>
  <si>
    <t>09/03/20</t>
  </si>
  <si>
    <t>M/S. Layla Builders ,Jardon Road , Barishal, Mobile No. 01713298794</t>
  </si>
  <si>
    <t xml:space="preserve"> Improvement of Guabaria UP Office-Bhanderhat road Old Zila Parished road to Guabaria UP Office via Mofiz Uddin road at Ch. 1650m-2480m. New ID No-506363004 Old ID No-506365092 Under Hizla Upazila Barishal District. Salvaged Cost TK 657763.00</t>
  </si>
  <si>
    <t>03/05/20</t>
  </si>
  <si>
    <t>10/11/20</t>
  </si>
  <si>
    <t>M/S Ahana Enterprise , Dhan Gobesona Uttar Rupatoli Rupatoli Housing Barishal Sadar Barishal, Mobile No. 01795831848</t>
  </si>
  <si>
    <t>msahanaenterprise@gmail.com</t>
  </si>
  <si>
    <t xml:space="preserve"> Construction of Single vent 4.30mx3.60m RCC Box Culvert at Barojalia Board GPS cum CS road at Ch.00m.ID No-506365049 under Hizla Upazila Barishal District.</t>
  </si>
  <si>
    <t>12/08/20</t>
  </si>
  <si>
    <t>18/12/20</t>
  </si>
  <si>
    <t xml:space="preserve"> Construction of 21.00m RCC Girder Bridge on Kawria - Memania Takerhat road at Ch.7800m. ID No-506362003 under Hizla Upazila Barishal District</t>
  </si>
  <si>
    <t xml:space="preserve"> Improvement of road Purbo Yearbeg (Paloun Bari) - Trimohoni Big Road via Howlader Bari,Jamadder Bari Ebtadi Madrasha from ch.0.00 - 1610m with U-Drain (0.625m x 0.90m) at ch.1051m [Road ID : 506624016]</t>
  </si>
  <si>
    <t>19/09/17</t>
  </si>
  <si>
    <t>M/S. Oshin Enterprise,Sreenath Chatterjee Lane Barishal, Mobile No. 01717388883</t>
  </si>
  <si>
    <t>oshin_enterprise@yahoo.com</t>
  </si>
  <si>
    <t xml:space="preserve"> Constructionof Langutia G C i Fish Shed Size 12m x 6m ii 2 Nos Waste collection Pit Dustbin Size 1.4m x 1.4m iii Multipurpose Shed Size 12m x 6m iv Logistic Support for Langutia Bazar v Toilet Block Size 5.75m x 3.07m vi 2 Nos Deep Hand Tube well vii CC road without side drain 100m viii RCC Ghat at Langutia Bazar Under Mehendigonj Barishal District</t>
  </si>
  <si>
    <t>M/S.Refat Enterprise,Charpata,Mehendigonj, Barishal, Mobile No. 01716126738</t>
  </si>
  <si>
    <t>msrifatenterprise90@gmail.com</t>
  </si>
  <si>
    <t xml:space="preserve"> Improvement of road from Chanpur UP Saduaghata - Kazir Hat Bazar via Muktijodda H/S Salvage Amount Tk. 1000267.00 Road ID-506623016 i Earth Work Ch. 00m-1300m ii Carpeting BC Ch. 00m-1300m iii Construction of 01 No 0.625mx0.600m U-Drain at Ch.1234m iv Palisading 27m. Under Mehendiganj Upazila District- Barishal.</t>
  </si>
  <si>
    <t xml:space="preserve"> Part - A Improvement of road by BC from Paterhat RC College - Charerhat Via Sadekpur Madrasha at Ch. 700m-1700m. Salvage Amount Tk. 1248231.00 Road ID- 506625130 i Earth Work Ch. 700m-1700m. ii Carpeting BC Ch.700m-1700m. iii Construction of 01 No 0.625mx0.600m U-Drain at Ch.1686m Under Mehendiganj Upazila District- Barishal. Part- B Improvement of road from Nasirkha Khayaghat - Hashamuddi Bazar Road ID- 506625140 i Earth Work Ch. 00m-1000m. ii Carpeting BC Ch. 00m-1000m Under Mehendiganj Upazila District- Barishal. Part - C Improvement of road from Rowshanara Dhakil Madrasha H/O Hasem Molla Via H/O Dolil Uddin Bepari. Salvage Amount Tk. 199562.00 Road ID- 506625236 i Earth Work Ch. 00m-900m. ii Carpeting DC Ch. 00m-900m [ Total Salvaged Amount Tk 1447793.00]  Under Mehendiganj Upazila District- Barishal.</t>
  </si>
  <si>
    <t>24/03/20</t>
  </si>
  <si>
    <t>M/S. Raisha Construction , Kharki , Mehendigonj, Barishal, Mobile No. 01749980746</t>
  </si>
  <si>
    <t>msraishaconstruction92@gmail.com</t>
  </si>
  <si>
    <t xml:space="preserve"> Improvement of road by BC on Chargopalpur UP-Jalirchar Bazar Maskata River. Under Mehendigonj Upazila Barishal District. ID No-506623014 Salvaged Cost Tk.1116804.00 a Earthwark Ch. 3300m-4600m.b Carpeting BC Ch. 3300m-4600m.</t>
  </si>
  <si>
    <t>20/04/20</t>
  </si>
  <si>
    <t>M/S. Howlader Construction , Chanpur, Mehendigonj, Barishal, Mobile No. 01710022187</t>
  </si>
  <si>
    <t>mshowladerconst89@gmail.com</t>
  </si>
  <si>
    <t xml:space="preserve"> Improvement of road by BC from H/O. Malek Mia Durgapur S/O. Azom Mia GCCR road via Varanirpul to Ramizuddin High School. Under Mehendigonj Upazila Barishal District.ID No-506625110a Earthwark Ch. 00m-1050m.b Carpeting BC Ch. 00m-1050m. c 2Nos U-Drain 0.625m x 0.600m at Ch.172m 750m</t>
  </si>
  <si>
    <t>13/05/20</t>
  </si>
  <si>
    <t>M/S. Shahil Enterprise , Station Road , Kishoregonj, Mobile No. 01713564505</t>
  </si>
  <si>
    <t xml:space="preserve"> Construction of 20m RCC Bridge on Patherhat GC Road Khejor Toli Bridge at Ch.1961m ID No. 506622001 under Mehendigonj Upazila Barishal District.</t>
  </si>
  <si>
    <t>24/12/20</t>
  </si>
  <si>
    <t>DESHI TRAVELS &amp; CO, 75 Post Office Road Jhalakati Sadar Jhalakati,  Mobile No. 01716199887</t>
  </si>
  <si>
    <t xml:space="preserve"> Construction of 20.00m RCC Girder Bridge on Ulania GC - Aligonj GC road at Ch.1700m. ID No-506622007 under Mehendigonj Upazila Barishal District</t>
  </si>
  <si>
    <t>09/08/20</t>
  </si>
  <si>
    <t xml:space="preserve"> Part-a) : Improvement of road from Gilatali Kheyaghat - Biswasher hat via Model Madrasha. from Ch.1500 - 4260mID No. 506513003, under Sadar Upazila, District-Barisal.  Part-b): Construction of 3 Nos 1.6m x 1.6m RCC Box culvert at ch.2568m 3530m &amp; 4033m on the same road ID No. 506513003 under Sadar Upazila, District-Barisal. and Part-c) : Construction of1No.4m x4m RCC Box Culvert at ch.3640m on the same road ID No. 506513003 under Sadar Upazila, District-Barisal.</t>
  </si>
  <si>
    <t>18/01/18</t>
  </si>
  <si>
    <t>31/11/18</t>
  </si>
  <si>
    <t xml:space="preserve"> Improvement of Shehaber Hat Singherkati Chandramohon road from Ch. 729m - 1308m under Sadar Upazila, Barisal . ID No. 506512003</t>
  </si>
  <si>
    <t>Improvement of road from Charmonai Talukder Bari-West Razarchar Club by BC. at Ch. 0.00m-1203.00m under Charmonai Union Upazila- Sadar ,Dist-Barisal [ID No.506515109] [ Salvaged cost- Tk 231155.00]</t>
  </si>
  <si>
    <t>M/S. H R Enterprise,135 West Chandkathi,Jhalakathi, Mobile No. 01937702431</t>
  </si>
  <si>
    <t>reaz777udn@gmail.com</t>
  </si>
  <si>
    <t xml:space="preserve"> Improvement of Shibpasha Sarder bari-Sholna Tarunclub road ID No.506514007 a Earth work at Ch.1505 - 2392m b CarpettingBC Ch.1505 -2392m c Construction of 1 No Double vent Box culvert 4.0m x 4.0m at ch.1901m d Protective worksPalisading 134m e Link Road Baitul Mamur Jame Mosque 167.00m under Barishal Sadar Upazila Barishal District.  [Salvaged Cost TK 1935498.00]</t>
  </si>
  <si>
    <t>20/02/19</t>
  </si>
  <si>
    <t>27/08/19</t>
  </si>
  <si>
    <t>Improvement of Read from Borthan Khan Bari-Dr. Omar bari-Gogan Ali Howladar Bari to Godanga Chandpura UP Hijaltala Baran Khan Bari-Sanjib Daser Bari-Eunus Munshi Bari. ID No-506515174a Earthwark Ch.00m-1060m.b Carpeting DC Ch.00m-1060m. c Construction of 02 Nos U-Drain 1.0mx1.0m at Ch.107.00m &amp; 180.00m. d Palsading 350m.under Sadar upazila Barishal District.</t>
  </si>
  <si>
    <t xml:space="preserve">M/S.Khan Construction ,Shapania, Charbaria, Sadar, Barishal, Mobile No. 01815002945 </t>
  </si>
  <si>
    <t>hafizurrahman0228@gmail.com</t>
  </si>
  <si>
    <t xml:space="preserve"> Improvement of Road from Char Aicha Mollar Hat Kheya Ghat to Board School via Jokkhali. ID No-506514145a Earthwark Ch.00m-530m.b Carpeting BC Ch. 00m-530m. c Palsading 93m. Under Sadar Upazila Barishal District.</t>
  </si>
  <si>
    <t>23/01/20</t>
  </si>
  <si>
    <t xml:space="preserve"> Improvement of Jagua Union Parishad-Karapur Steel Bridge-Bousherhat GC.ID No-506513012a Earthwark Ch. 4905m-6765m.b Carpeting BC Ch. 4905m-6765m..c Construction of U-Drain 1.00mx1.00m At Ch. 5645m &amp; 1.60x1.60m RCC Box Culvert at Ch.6583md Palsading 42m. Under Sadar Upazila Barishal District.</t>
  </si>
  <si>
    <t xml:space="preserve"> A Improvement of Patang-Shaheber Hat road. Under Sadar Upazila Barishal District.ID No-506514030 Salvaged Cost. Tk 1937174.00a Earthwark Ch. 00m-1200m.b Carpeting BC Ch. 00m-1200m.B Rehabilitaton work of Patang-Nehalgonj Under Sadar Upazila Barishal District.ID No-506514031a Earthwark Ch. 00m-1816m.b Carpeting BC Ch. 00m-1816m.c Palsading 12m. C Jagua Sher-E Bangla Hat-Jashim Uddin Talukder House Under Sadar Upazila Barishal District..ID No-506514118a Earthwark Ch. 00m-1000m.b Carpeting BC Ch. 00m-1000m.</t>
  </si>
  <si>
    <t>M/s Khondoker Brothers, Poura Super Market, Sadar Road, Barisal, Mobile No. 01711359145</t>
  </si>
  <si>
    <t>khondokarahl1972@gmail.com</t>
  </si>
  <si>
    <t xml:space="preserve"> Rehabilitation of Road from Kalaskati UP Office (Vumi Office) to Arshed Khayaghat via Kumarbari Bridge &amp; Bagdia GPS road By BC from Ch. 00-1000m. (ID No. 506073023) (Salvage Cost Tk. 9,46,801.00)</t>
  </si>
  <si>
    <t>21/07/15</t>
  </si>
  <si>
    <t>27/04/16</t>
  </si>
  <si>
    <t>M/S. Kazi Holdings ,Dinar,Charkawa,Barishal, Mobile No. 01711359145</t>
  </si>
  <si>
    <t xml:space="preserve"> Improvement of Rahamgonj RHD via Dhokati GPS &amp; Bakergonj-Sampur Road to BoaliaGC Bakergonj-Sampur Road Mill Ghar to Auliapur Dargabari RHD-Sampur Road Howlader Bari Trimohini ID 506072014a Earth work at Ch.1913-2775mb CarpetingBC at Ch.1913-2775mc Construction of 1No. Box culvert1.60m x 1.60m at Ch.2549m on the same roadd Protective worksSite Facilities&amp; Road Safety works under Bakergonj UpazilaBarishal District.Salvaged cost Tk 921239.00</t>
  </si>
  <si>
    <t>27/08/18</t>
  </si>
  <si>
    <t>M/S.Sikder Enterprise,Goma,Bakergonj, Barishal, Mobile No. 01717593720</t>
  </si>
  <si>
    <t>shikder.enterprise62@gmail.com</t>
  </si>
  <si>
    <t xml:space="preserve"> Improvement of Road from Hanua UP Office Bridge to Sarder Bari Foot Bridge via Jainpuri Khanka Sarif Bari &amp; Khodaboxkati Eshak Member Bari Char ID No.506074199 a Earth work at Ch.0.0 - 2000m b CarpettingBC Ch.0.0 -2000m c Construction of 1 No Box culvert 1.0m x 1.0m at ch.1310m d Protective worksPalisading 60m under Bakergonj UpazilaBarishal District. Salvaged Cost TK.1943192.00</t>
  </si>
  <si>
    <t>19/02/19</t>
  </si>
  <si>
    <t>19/08/19</t>
  </si>
  <si>
    <t xml:space="preserve"> Improvement of Road from Goma Amtala to Chatra Hat via Gajir Hat DKP High School &amp; Sowdakar Bari Road by BC at Ch. 1600m-2100. Effective Length 500m.ID No-506074136 Under Bakerganj Upazila District- Barishal.</t>
  </si>
  <si>
    <t>17/04/19</t>
  </si>
  <si>
    <t>24/10/19</t>
  </si>
  <si>
    <t>M/S. Farhad Enterprise, Charpattania, Shaberhat,Barishal, Mobile No. 01712104178</t>
  </si>
  <si>
    <t>farhad.enterprise1978@gmail.com</t>
  </si>
  <si>
    <t xml:space="preserve"> Improvement of road from Kabiraj Altaf Chairman Bari near Madrasha to East Dhudal Community Pry School via Shahajahan Howlader &amp; Alomgir Mollik Bari road by BC Ch. 736m-2000m. ID No-506074148 Under Bakerganj Upazila District- Barishal.</t>
  </si>
  <si>
    <t xml:space="preserve"> Part A Improvement of road from H/O Sujauddin Halta F.H. high School. Halta Mouza Sholoshath to Surath Memorial GPS. ID No-506075180 i Earthwark Ch.0.00m-850m. ii Carpeting DC Ch.0.00m-850m. iii Construction of 02 Nos RCC Culvert1.6mx1.6m at Ch 4m845m 3 Nos U-Drain 0.9mx0.9m at Ch.120m190m235m.iv Palsading 96mPart B Improvement of road from Mokimabad Bajar S/Side of Culvert to East Side of BIP Siuce Get via Dilip Master Bari.Oza Bari to Thakur Bari via Naboraz Biswas bari ID No-506075229 i Earthwark Ch.2500m-3250m. ii Carpeting DC Ch. 2500m-3250m. iii Construction of 01 No RCC Culvert 1.6mx1.6m at Ch 3125m.iv Palsading 38m.Under Bakergonj Upazila District Barishal.</t>
  </si>
  <si>
    <t>14/05/19</t>
  </si>
  <si>
    <t>21/11/19</t>
  </si>
  <si>
    <t xml:space="preserve"> Part A Improvement of road from Padrishibpur GPSUZR to Bismillah Bazar via Sikder Bari Kowabunia khal &amp; Dhulal sadu Bari ID No. 506074057. Salvaged Cost Tk 921459.76i Earthwark Ch.0.0m-900m. ii Carpeting DC Ch. 0.0 - 900m. iii Construction of 01 No 2.0 m x 2.0m RCC Box Culvert &amp; 1No.U-Drain at Ch 482m.&amp; 28m iv Palsading 59m.Under Bakergonj Upazila District Barishal. Part B Improvement of road from East side of Bangla bazar Box Culvert to Wapder Khal Ghorar Bridge Bothra via Biharipur Madrasha road. ID No. 506074182. i Earthwark Ch.3250m-3850m. ii Carpeting DC Ch.3250m-3850m. iii Construction of 01 No 2.0 m x 2.0m RCC Box Culvert at Ch.3255m &amp; 01 No 1.6 m x 1.6m RCC Box Culvert at Ch.3716m iv Palsading 28m.Under Bakergonj Upazila District Barishal.Part C Improvement of road from Padrishibpur Sunddartala Baily Bridge UZR to Aowal Sikderbari ID No. 506075155 i Earthwark Ch.0.0m-500m. ii Carpeting DC Ch. 0.0 - 500m. Under Bakergonj Upazila District Barishal.</t>
  </si>
  <si>
    <t>23/07/19</t>
  </si>
  <si>
    <t>M/S Bushra Traders, New Circular Road, Barisal, Mobile No. 01721962067</t>
  </si>
  <si>
    <t>traders_bushra@yahoo.com</t>
  </si>
  <si>
    <t xml:space="preserve"> Improvement of Road UZR Rabipur GPS UNR Younous Sharif Bari Via Rabipur. ID No-506074267 Salvaged Cost Tk 641271.00i Earthwark Ch.0.00m-500m. ii Carpeting DC Ch.0.00m-500m. iii Palsading 50m. Under Bakergonj Upazila Barishal District.</t>
  </si>
  <si>
    <t>17/10/19</t>
  </si>
  <si>
    <t>M/S.Jakaullah &amp; Brothers ,Zibon Nagor, Chuadanga, Mobile No. 01712868380</t>
  </si>
  <si>
    <t xml:space="preserve"> A Improvement of Road from Dhaporkati Khayaghat Kabai to Chunakhall Bridge via Najam Master Laxmipasa Senior Madrasha &amp; south Hanua Regd. Pry. School.ID No-506074154a Earthwark Ch. 1286m-2286m.b Carpeting BC Ch. 1286m-2286m.c Construction of 01 No 1-Vent RCC Box Culvert 1.6mx1.6m at Ch.1386m &amp; 01 No. U-Drain. At Ch. 1652m. d Palsading 47m.B Improvement of Road from Krishnokati Anser Howlader Bari to Nijamkhali Khal over Iron Foot Bridge.ID No-506075313 Salvaged Cost Tk. 361295.00a Earthwark Ch. 00m-898m.b Carpeting DC Ch. 00m-898m.c Construction of 01 No. U-Drain. At Ch. 197m.d Palsading 64m. under Bakergonj Upazila Barishal District</t>
  </si>
  <si>
    <t>M/S.Muhib Construction , Runshi, Bakergonj, Barishal, Mobile No. 01711123272</t>
  </si>
  <si>
    <t>msmuhibconstruction@gmail.com</t>
  </si>
  <si>
    <t xml:space="preserve"> Improvement of Road from Balaikati Dhanshiri NGO to Kalitara Govt. Pry. School via Howlader bari.ID No-506074188a Earthwark Ch. 00m-1000m.b Carpeting DC Ch. 00m-1000m.c Construction of 01 No 1-Vent RCC Box Culvert 1.6mx1.6m at Ch.510m &amp; 01 No. U-Drain. At Ch. 370m. d Palsading 15m.under Bakergonj Upazila Barishal District.</t>
  </si>
  <si>
    <t>20/11/19</t>
  </si>
  <si>
    <t>27/05/20</t>
  </si>
  <si>
    <t>M/S.Swa Construction ,Natullabad, Barishal, Mobile No. 01711123272</t>
  </si>
  <si>
    <t>atmripon79@gmail.com</t>
  </si>
  <si>
    <t xml:space="preserve"> Improvement of Road from South kazlakati Arjina Govt. Pry. School to Ukiler Hat road ID No-506074039a Earthwark Ch. 00m-900m. b Carpeting BC Ch. 00m-900m. c Construction of 01 Nos RCC Box Culvert 1.6mx1.6m at Ch.234m under Bakergonj Upazila Barishal District.</t>
  </si>
  <si>
    <t>22/12/19</t>
  </si>
  <si>
    <t>29/06/20</t>
  </si>
  <si>
    <t>M/S.Salim Enterprise, Pangsha,Babuganj, Barishal, Mobile No. 01711076472</t>
  </si>
  <si>
    <t>salimenterprise.modina@gmail.com</t>
  </si>
  <si>
    <t xml:space="preserve"> Improvement of Road from Dhaporkati khaya Ghat Kabai to Chunakhali Bridge via Najam Master Laxmipasha Senior Madrasha &amp; South Hanua Regd. Pry.School road ID No-506074154a Earthwark Ch. 00m-1300m. b Carpeting BC Ch. 00m-1300m. c Linkroad up to H/O Madrasha Quarter 55m d Palisading 70m e Construction of 2 Nos U-Drain 900mm x 900mm at Ch.290m &amp; 1084munder Bakergonj Upazila Barishal District.</t>
  </si>
  <si>
    <t>29/12/19</t>
  </si>
  <si>
    <t>M/S. Golam Kabir , Charfashion, Bhola, Mobile No. 01711277879</t>
  </si>
  <si>
    <t>msgolam_kabir@yahoo.com</t>
  </si>
  <si>
    <t xml:space="preserve"> Improvement of Road From Mudukhali-Kazlakati Talukder hat.ID No-506075235a Earthwark Ch. 00m-780m.b Carpeting BC Ch. 00m-780m.c Construction of U-Drain 900mmx900mm at Ch. 497m &amp; 01 No 3mx3m RCC Box Culvert at Ch. 780m.d Palsading 74m. under Bakergonj Upazila Barishal District</t>
  </si>
  <si>
    <t>M/S. Sifat Enterprise , 6 Court Road , Jhalokathi, Mobile No. 01710776633</t>
  </si>
  <si>
    <t xml:space="preserve"> A Improvement of Road Khayrabath hat Garuria UP to Dhaparkati Bazar Godown via Nilgonj Bazar.ID No-506073001 Salvaged Cost TK 1488714.00a Earthwark Ch. 00m-1000m.b Carpeting BC Ch. 00m-1000m.c Construction of RCC Box Culvert 1.50mx1.50m at Ch.520m.d Palsading 100m. B Improvement of Road From Khayrabad UP Garuria UP Office via Khayrabath High School Runsiposor RNGPS west side of Dinger hat. Salvaged Cost TK 1459641.00ID No-506073010a Earthwark Ch. 00m-1000m.b Carpeting BC Ch. 00m-1000m.c Construction of RCC Box Culvert 1.50mx1.50m at Ch.760m.d Palsading 90m. under Bakerganj Upazila Upazila Barishal District. Total Salvaged Cost TK 2948355.00</t>
  </si>
  <si>
    <t xml:space="preserve"> A Improvement of road from Dudhalmow Ferryghat RHD to Kanki Govt. Pry. School. under Bakergonj upazila Barishal District.ID No-506074120a Earthwark Ch. 980m-3100m.b Carpeting BC Ch. 980m-3100m.c Palsading 85m. B Improvement of Dhaporkati High School-Kalukhan Bari via Khandoker Bari. under Bakergonj upazila Barishal District.ID No-506074161a Earthwark Ch. 00m-700m.b Carpeting BC Ch. 00m-700m.c Construction of 01 No 1.50mx1.50m RCC Box Culvert at Ch. 605m. d Palsading 82m. C Improvement of Khajuria Vhorpasha-Emdad Talukdar Bari-Warase Hopwlader Bari. under Bakergonj upazila Barishal District.ID No-506075418a Earthwark Ch. 00m-800m.b Carpeting BC Ch. 00m-800m.c Palsading 50m.</t>
  </si>
  <si>
    <t>M/S. Sharmin Traders , Vill-Chirakhola, P.O: Memania, Upazila-Hizla District-Barisal, Mobile No. 01715388378</t>
  </si>
  <si>
    <t xml:space="preserve"> A Improvement of road from UZR Middle Baily Bridge to Badalpara Hat Road by BC. ID No-506074135 under Bakergonj upazila Barishal District Salvaged Tk. 2030121.00a Earthwark Ch. 00m-850m.b Carpeting BC Ch. 00m-850m.c Construction of 02 Nos 2.00mx2.00m RCC Box Culvert at Ch. 330m &amp; 502m. U-Drain 900mmx900mm at Ch. 655m.d Palsading 15m. B Improvement of road from Bairom Kha Digir per to RHD via Rashed Pada &amp; Fakir Bari.ID No-506075368 under Bakergonj upazila Barishal Districta Earthwark Ch. 00m-625m.b Carpeting BC Ch. 00m-625m.c Palsading 90m.</t>
  </si>
  <si>
    <t>M/S. Ashik Enterprise , Pashim Chandkathi ,Jhalakathi, Mobile No. 01767867245</t>
  </si>
  <si>
    <t xml:space="preserve"> A Improvement of Road from Ghopar Hat to Satikola High School via Nazirpur Islam Bari &amp; Satikola GPS. at Ch. 1130m-1760m including 01 No-1.50mx1.50m at Ch. 1620.00m.ID No-506074138 B Improvement of Road from Mohespur Hat Ruper Jore Govt Primary School. at Ch. 0.00m-780m including 01 No-1.50mx1.50m at Ch. 780.00m.ID No-506074082 Under Bakergonj Upazila Barishal District Salvaged Cost Tk 1102166.00</t>
  </si>
  <si>
    <t>M/S. Shampa Construction , 538 East Chandkathi , Jhalokathi, Mobile No. 01712188784</t>
  </si>
  <si>
    <t xml:space="preserve"> Construction of 30m long PSC Girder Bridge over road from Kamarkhali GC to Baherchar GC via Sarsi Police Farry Patkati L/G Faridpur UP Office &amp; Janota Bazar at Ch 9200m Under Bakergonj Upazila Barishal District</t>
  </si>
  <si>
    <t>18/04/21</t>
  </si>
  <si>
    <t>M/S. Kohinoor Enterprise and Orient Trading &amp; Builders Ltd. JV.</t>
  </si>
  <si>
    <t>kohinoorotblbd@gmail.com</t>
  </si>
  <si>
    <t xml:space="preserve"> Construction of 405.40m Long PC Girder Bridge on Satla-Chowmohoni road over Kocha River at Ch.6300m under Uzirpur Upazila District Barisal[ Re-Tender]</t>
  </si>
  <si>
    <t>24/08/17</t>
  </si>
  <si>
    <t>30/08/2018</t>
  </si>
  <si>
    <t>M/S. Kohinoor Enterprise , DADPUR LODGE KAWNIA 1ST LANE BARISAL, Mobile No. 01711344415</t>
  </si>
  <si>
    <t>Orient Trading &amp; Builders Ltd, House No. 80, Flat No. 6B, Road No. 02, Chairmanbari, Banani, Dhaka-1213, Bangladesh, Mobile No. 1728999317</t>
  </si>
  <si>
    <t>Md. Khair Hossain Son of: Abdul Karim Sharif Monjeel Nabogram Road, Barisal-8200, Mobile No. 01711183268</t>
  </si>
  <si>
    <t xml:space="preserve"> Part 1 Improvement of Gojendro GPS Pond Gojendro Part 2 Improvement of Atipara GPS Pond Atipara Part 3 Improvement of Samadia Darul Ulum Maddomik School Pond Dahorpara Part 4 Improvement of Solok UP Pond South Solok Part 5 Improvement of Gutia UP Pond Gutia Part 6 Improvement of Moheschandro Maddomik School Pond Gutia Part 7 Improvement of Kalihata Mahmudia Madrasha Pond Kalihata Part 8 Improvement of Malikanda Madrasha Pond Malikanda under Uzirpur UpazilaBarishal District.</t>
  </si>
  <si>
    <t>17/06/19</t>
  </si>
  <si>
    <t xml:space="preserve"> Part 1a Improvement of Gournadi Sarikal GPS Pond Sarikal b Construction of 1No. Ghatla 3.5 x 11.00 m for Gournadi Sarikal GPS Pond Sarikal Part 2 a Improvement of Gournadi Thana Pond Chargadatoli b Construction of 1No. Ghatla 3.5 x 11.00 m for Gournadi Thana Pond Chargadatoli Part 3 a Improvement of Gournadi ASP Circle Pond Dakshin Palrodi b Construction of 1No. Ghatla 3.5 x 11.00 m for Gournadi ASP Circle Pond Dakshin Palrodi Part 4 Improvement of Boro Kosba Asrayon Prokolpo Pond Boro kosb under Gournadi Upazila Barishal District [Re-Tender]</t>
  </si>
  <si>
    <t>05/09/19</t>
  </si>
  <si>
    <t>12/09/20</t>
  </si>
  <si>
    <t xml:space="preserve"> Part 1 a Improvement of Dhopakati GPS Pond b Construction of 01No. Ghatla 5.00 m x 10.00m for Dhopakati GPS Pond Village DhopakatiPart 2 b Improvement of Karnokati GPS Pond Village Karnokati under Barishal Sadar Upazila Barishal District.</t>
  </si>
  <si>
    <t>18/04/19</t>
  </si>
  <si>
    <t>25/04/20</t>
  </si>
  <si>
    <t>M/S. Faruk &amp; Brothers, Diasure, Gournadi , Barishal, Mobile No. 01710702111</t>
  </si>
  <si>
    <t>ms.farukbrothers2010@gmail.com</t>
  </si>
  <si>
    <t xml:space="preserve"> Re-Excavation of C &amp; B Sarak - Arial khan River at Ch.0.0 -2752m under Barthi Union Gournadi Upazila Barishal District</t>
  </si>
  <si>
    <t xml:space="preserve"> Excavation of Gournadi Upazila parishad under Gournadi Upazila Barishal District</t>
  </si>
  <si>
    <t>13/12/20</t>
  </si>
  <si>
    <t>M/S. K.P Builders , South Karapur , Panchgaon, Barishal, Mobile No. 01712382518</t>
  </si>
  <si>
    <t>mskpbuilders@gmail.com</t>
  </si>
  <si>
    <t xml:space="preserve"> Part-01 Re-Excavation of Ekepur Hujurer Khal at Ch.0.0 - 1489.00m under Chadpasha Union Babuganj Upazila Barishal DistrictPart-02 Re-Excavation of Koniar Khal at Ch.0.0 - 1320.00m under Ward No.03 Chadpasha Union Babuganj Upazila Barishal District</t>
  </si>
  <si>
    <t xml:space="preserve"> Re-Excavation of Khal From Patarhat Estimar Ghat to Dadpur Bridge Khal at Ch.0.00 m 7067.00 m under Patarhat Mehendigonj upazila Barishal District</t>
  </si>
  <si>
    <t>M/S.Foraji Enterprise,Hanua, Bakergonj, Barishal, Mobile No. 01762605038</t>
  </si>
  <si>
    <t>foraji_1984@yahoo.com</t>
  </si>
  <si>
    <t xml:space="preserve"> Re-Excavation of Word No-2 Brahmonkathi Roshid Bapari Bari to Adel Munsi Bari Khal at Ch.0.00 m 1861.00 m &amp; Branch Khal 0.00 m -1096.54 m under Brahmonkathi Banaripara upazila Barishal District</t>
  </si>
  <si>
    <t xml:space="preserve"> Re-Excavation of Mohespur Khal at Ch.0.00 m 1679.870 m under Niamoti Bakergonj upazila Barishal District</t>
  </si>
  <si>
    <t>25/07/2020</t>
  </si>
  <si>
    <t>M/S.Sarder Enterprise ,Kalupara, Goila, Agailjhara, Barishal, Mobile No. 01716753191</t>
  </si>
  <si>
    <t>mssardarenterprise@yahoo.com</t>
  </si>
  <si>
    <t xml:space="preserve"> a Re-Excavation of Boro Basail Motiur Rahman Rice Mill to Sutar Bari Khal Via Goail at Ch.0.00 m 4128.0 m b Re-Excavation of Kodaldhoa Bazar to Fenabari Khal at Ch.0.00 m 1387 m under Rajihar Bakal Agailjhara upazila Barishal District</t>
  </si>
  <si>
    <t>17/01/21</t>
  </si>
  <si>
    <t>M/S. Md. Delowar Hossain , Gafurmiah Lane , Karim Kutir, Barishal, Mobile No. 01712660365</t>
  </si>
  <si>
    <t>msmddelowarhossainbsl@gmail.com</t>
  </si>
  <si>
    <t xml:space="preserve"> Re-Excavation of Uzirpur Upazila Parishad Bridge to Uzirpur High School Khal at Ch.0.00 m 1322.31 m Re-Excavation of Sakral Khal at Ch.0.00 m 1127.41 m under Barakota Uzirpur Barishal District</t>
  </si>
  <si>
    <t xml:space="preserve"> a Excavation of Kalbila Maddomik School Pond b Construction of 01 Nos. Ghatla 11.60 X 5.00 m for Kalbila Maddomik School Pond cExcavation of Harta Union Pond under Harta Uzirpur upazila Barishal District</t>
  </si>
  <si>
    <t>18/08/2020</t>
  </si>
  <si>
    <t xml:space="preserve"> a Excavation of Garuria High School Pond b Construction of 01 Nos. Ghatla 11.60 X 5.00 m for Garuria High School Pond under Garuria Bakergonj upazila Barishal District</t>
  </si>
  <si>
    <t>17/08/2020</t>
  </si>
  <si>
    <t xml:space="preserve"> A Excavation of Uttar Boro Magra Pond B Construction of 01 Nos. Ghatla 11.60 X 5.00 m for Uttar Boro Magra Pond C Excavation of Jolirpar Pond D Construction of 01 Nos. Ghatla 11.60 X 5.00 m for Jolirpar Pond E Excavation of Kodal Doa Pond F Construction of 01 Nos. Ghatla 11.60 X 5.00 m for Kodal Doa Pond under Uttar Boro Magra Jolipar Kodal Doa Agailjhara upazila Barishal District</t>
  </si>
  <si>
    <t>M/S. Tanha Enterprise , Patnivanga, Hizla, Barishal, Mobile No. 01712200342</t>
  </si>
  <si>
    <t>hkabir.humayun78@gmail.com</t>
  </si>
  <si>
    <t xml:space="preserve"> a Re-Excavation of Upazila Land office Pondb Construction of 11.60m x 5.00m x 3.90m RCC Ghatla at Hizla Land office Pond.c Construction of 3Nos TBM under Hizla Upazila Barishal District.</t>
  </si>
  <si>
    <t xml:space="preserve"> Re-excavation of Hosnabad High School Pond under Sorikol Union Gournadi Upazila Barishal</t>
  </si>
  <si>
    <t xml:space="preserve"> (Part-1) :  Minor maintenance of 8.9m long RCC Box Culvert on Bakergonj-kathaltoli RHD start from Newmarket to Neamati GCCR. Via Banglabazar &amp; Champta Bazar Road at Chainage 6808m 506072001 (Part-2) :  Minor maintenance of 8.9m long RCC Box Culvert on Bakergonj-kathaltoli RHD start from Newmarket to Neamati GCCR. Via Banglabazar &amp; Champta Bazar Road at Chainage 7226m 506072001 (Part-3) :  Minor maintenance of 8.9m long RCC Box Culvert on Bakergonj-kathaltoli RHD start from Newmarket to Neamati GCCR. Via Banglabazar &amp; Champta Bazar Road at Chainage 9108m 506072001 (Part-4) : Minor maintenance of 8.9m long RCC Box Culvert on Bakergonj-kathaltoli RHD start from Newmarket to Neamati GCCR. Via Banglabazar &amp; Champta Bazar Road at Chainage 9698m 506072001 (Par-5) : Minor maintenance of 13.2m long RCC Box Culvert on Bakergonj-kathaltoli RHD start from Newmarket to Neamati GCCR. Via Banglabazar &amp; Champta Bazar Road at Chainage 10375m 506072001 (Part-6) :  Minor maintenance of 8.9m long RCC Box Culvert on Bakergonj-kathaltoli RHD start from Newmarket to Neamati GCCR. Via Banglabazar &amp; Champta Bazar Road at Chainage 12176m 506072001 (Part-7) :  Minor maintenance of 60.0m long RCC Girder Bridge on Bakergonj-kathaltoli RHD start from Newmarket to Neamati GCCR. Via Banglabazar &amp; Champta Bazar Road at Chainage 14242m 506072001under Bakergonj Upazila Barishal District</t>
  </si>
  <si>
    <t>26/09/21</t>
  </si>
  <si>
    <t xml:space="preserve"> (Part-1) : Minor maintenance of 160.0m long PC Girder Bridge on Bakergonj-Gobindopur Hat From RHD Bakerganj Gobindopur via Rabipur Shialguni Kakorda Vathshala Kalisuri Road at Chainage 10832m 506072002  ( Part-2 ) : Minor maintenance of 30.0m long RCC Girder Bridge on Bakergonj-Gobindopur Hat From RHD Bakerganj Gobindopur via Rabipur Shialguni Kakorda Vathshala Kalisuri Road at Chainage 11235m 506072002     (Part-3) :  Minor maintenance of 9.0m long RCC Girder Bridge on Bakergonj-Gobindopur Hat From RHD Bakerganj Gobindopur via Rabipur Shialguni Kakorda Vathshala Kalisuri Road at Chainage 17700m 506072002       (Part-4) :  Minor maintenance of 15.0m long RCC Girder Bridge on Bakergonj-Gobindopur Hat From RHD Bakerganj Gobindopur via Rabipur Shialguni Kakorda Vathshala Kalisuri Road at Chainage 17953m 506072002        ( Part-5) :  Minor maintenance of 12.0m long RCC Girder Bridge on Bakergonj-Gobindopur Hat From RHD Bakerganj Gobindopur via Rabipur Shialguni Kakorda Vathshala Kalisuri Road at Chainage 19520m 506072002   (Part- 6) :  Minor maintenance of 20.0m long RCC Girder Bridge on Bakergonj-Gobindopur Hat From RHD Bakerganj Gobindopur via Rabipur Shialguni Kakorda Vathshala Kalisuri Road at Chainage 20570m 506072002Under Bakergonj Upazila&amp;   (Part- 7) :  Minor maintenance of 27.0m long RCC Girder Bridge on Babugong hat-Agarpur hat Road at Chainage 5671m 506032002 under Babuganj Upazila Barishal District.</t>
  </si>
  <si>
    <t xml:space="preserve"> Construction of 60m Long RCC Girder Bridge on Udaykati UPC via Gongamoni GPS - Murabari Trimukhi Hat Road at Ch.00m Road ID 506103012 Under Upazila Banaripara District Barishal.</t>
  </si>
  <si>
    <t>MD MAHAFUZ KHAN-PROJECT BUILDERS LIMITED (JV)</t>
  </si>
  <si>
    <t>mkhanpbljv@yahoo.com</t>
  </si>
  <si>
    <t xml:space="preserve"> Construction of 440m long PSC Girder Bridge over Kodomtola Naya Bhagoni river on Shaestabad GC Barisal sadar Hizla Upazila HQ via Gazirhat Kazirhat GCMiachat and Ekotarhat at ch.0.0m under Mehendigonj Upazila Barisal District. Road ID 506622008</t>
  </si>
  <si>
    <t>Md. Mahafuz Khan, Sons: Late Md Abdul Mannan Khan, Dopdopia (Zero Poient), Nalchity, Jhalokathi, Mobile No. 01711347255</t>
  </si>
  <si>
    <t xml:space="preserve"> Construction of 440m long PSC Girder Bridge over Kodomtola Naya Bhagoni river on Shaestabad GC Barisal sadar Hizla Upazila HQ via Gazirhat Kazirhat GCMiachat and Ekotarhat at ch.0.0m under Mehendigonj Upazila Barisal District. Road ID 506622009</t>
  </si>
  <si>
    <t>PROJECT BUILDERS LIMITED, 692/B, BARA MOGHBAZAR, DHAKA-1217, Mobile No. 01711522486</t>
  </si>
  <si>
    <t>pbldhaka1977@yahoo.com</t>
  </si>
  <si>
    <t xml:space="preserve"> Construction of 440m long PSC Girder Bridge over Kodomtola Naya Bhagoni river on Shaestabad GC Barisal sadar Hizla Upazila HQ via Gazirhat Kazirhat GCMiachat and Ekotarhat at ch.0.0m under Mehendigonj Upazila Barisal District. Road ID 506622010</t>
  </si>
  <si>
    <t xml:space="preserve"> Repair &amp; Renovation of Barishal PTI under Sadar Upazila Barishal District</t>
  </si>
  <si>
    <t>22/01/2020</t>
  </si>
  <si>
    <t>Navana Construction Ltd.
House No. 28/A, Road No. 83
Gulshan-2, Dhaka, Bangladesh.</t>
  </si>
  <si>
    <t>Construction of 58 Nos New School Cum Cyclone Shelter Building and Associated Connecting Road Under Barisal District.</t>
  </si>
  <si>
    <t>Off Line</t>
  </si>
  <si>
    <t>29/09/16</t>
  </si>
  <si>
    <t>30/03/20</t>
  </si>
  <si>
    <t>M/S Talukder Enterprise, Batazore Bondor, Gournadi, Barisal, Mobile No. 01711029763</t>
  </si>
  <si>
    <t>ms.talukder.enterprise@gmail.com</t>
  </si>
  <si>
    <t>Construction of Khanjapur Barthi and Mahilara Union Vumi office under Town and Union Land office across the Country Project at Upazila Gournodi Dist Barisal.</t>
  </si>
  <si>
    <t>19/01/19</t>
  </si>
  <si>
    <t xml:space="preserve"> Construction of Kazirchar Toyka and Muladi Union Bhumi office including Boundary wall and Ancillary works under Town and Union Land office across the Country Project at Upazila Muladi Dist- Barisal.</t>
  </si>
  <si>
    <t>22/01/18</t>
  </si>
  <si>
    <t>29/06/18</t>
  </si>
  <si>
    <t xml:space="preserve"> Construction of Charkauwa Chandpura and Tungibaria Union Bhumi office including Boundary wall and Ancillary works under Town and Union Land office across the Country Project at Upazila Sadar Dist- Barisal.</t>
  </si>
  <si>
    <t>18/12/18</t>
  </si>
  <si>
    <t xml:space="preserve"> Construction of Lata &amp; Mehendigonj Sadar union Bhumi Office in Mehendi Upazila of Barishal District under Construction of Town and Union Land Office across the Country Project.</t>
  </si>
  <si>
    <t>M/S. S.A Traders, Daxin Alekanda, Barishal, Mobile No. 01712798177</t>
  </si>
  <si>
    <t>mssatraders66@gmail.com</t>
  </si>
  <si>
    <t xml:space="preserve"> Construction of Dehergati &amp; Rahamatpur Union Bhumi Office in Babuganj Upazila of Barishal District under Construction of Town and Union Land Office across the Country Project.</t>
  </si>
  <si>
    <t xml:space="preserve"> Construction of Guthia &amp; Dhamura Union Bhumi Office in Uzirpur Upazila of Barishal District under Construction of Town and Union Land Office across the Country Project.</t>
  </si>
  <si>
    <t xml:space="preserve"> Construction of Goila Union Bhumi Office in Agailjhara Upazila of Barishal District under Construction of Town and Union Land Office across the Country Project.</t>
  </si>
  <si>
    <t>M/S. Nazma &amp; Co. Hospital Road, Barishal, Mobile No. 01710339840</t>
  </si>
  <si>
    <t>nazmaandco19@yahoo.com</t>
  </si>
  <si>
    <t xml:space="preserve"> Construction of Charadi &amp; Charamaddi Union Bhumi Office in Bakergonj Upazila of Barishal District under Construction of Town and Union Land Office across the Country Project.</t>
  </si>
  <si>
    <t>MS Khan Traders, Kaladema Kasipur Barisal, Mobile No. 01715374124</t>
  </si>
  <si>
    <t>mskhantraders71@gmail.com</t>
  </si>
  <si>
    <t xml:space="preserve"> Construction of Harinathpur &amp; Memania Union Bhumi Office in Hizla Upazila of Barishal District under Construction of Town and Union Land Office across the Country Project.</t>
  </si>
  <si>
    <t>M/S. Bismillah Enterprise , Tin Pattry Road, Jhalakathi, Mobile No. 01816435800</t>
  </si>
  <si>
    <t>msbismillahenterprise1992@yahoo.com</t>
  </si>
  <si>
    <t xml:space="preserve"> Construction of Kashipur Union Bhumi Office in Sadar Upazila of Barishal District under Construction of Town and Union Land Office across the Country Project.</t>
  </si>
  <si>
    <t xml:space="preserve"> Construction of Boundary wall and Approach road at Khanjapur Barthi and Mahilara Union Bhumi vuhmi office under Gournadi Upazila of Barishal District under Construction of Town and Union Land Office across the Country Project.</t>
  </si>
  <si>
    <t xml:space="preserve"> Construction of Amanotgonj Union Bhumi Office in Sadar Upazila of Barishal District under Construction of Town and Union Land Office across the Country Project.</t>
  </si>
  <si>
    <t>29/02/2021</t>
  </si>
  <si>
    <t>M/S. Khondokor Trading, Udchara, Gaba ,Jhalakathi, Mobile No. 01712064464</t>
  </si>
  <si>
    <t>khandokertranding62@gmail.com</t>
  </si>
  <si>
    <t xml:space="preserve"> Construction of Chakar Union Bhumi Office in Banaripara Upazila of Barishal District under Construction of Town and Union Land Office across the Country Project.</t>
  </si>
  <si>
    <t>13/05/2020</t>
  </si>
  <si>
    <t xml:space="preserve"> Improvement of road by Bituminus Carpeting BC from khairabad UP office Sahebpur Mohila Madrasha via Mollah bari Kheyaghat to Boalia hat Boalia School RHD road from Ch. 3470m 5250m and Construction of 1 No. RCC box Culvert 1.60m x 1.60m at Ch.3487m under Rangosree Union of Bakergonj Upazila District Barishal. Road ID No 506073015</t>
  </si>
  <si>
    <t>CRRIP</t>
  </si>
  <si>
    <t xml:space="preserve"> Vertical Extension of 4th &amp; 5th Floor on 4-Storied Building with 10-Storied Foundation at Executive Engineers OfficeLGEDBarisal.</t>
  </si>
  <si>
    <t>28/03/18</t>
  </si>
  <si>
    <t xml:space="preserve"> Construction of Two (2) Storied Rural Market Building With 04 storied Foundation in Jamvita Hat Under Banaripara Upazila District- Barishal</t>
  </si>
  <si>
    <t xml:space="preserve"> Construction of Two (2) Storied Rural Market Building 9With (4 storied Foundation)  in Badamtoli Bazar Under Mehendiganj Upazila District- Barishal</t>
  </si>
  <si>
    <t>28/05/2020</t>
  </si>
  <si>
    <t>M/S Rupali Construction &amp; Shad Enterprise (JV)</t>
  </si>
  <si>
    <t>rupalishadjv2020@gmail.com</t>
  </si>
  <si>
    <t xml:space="preserve"> Construction of Two 2 Storied Rural Market Building With 04 storied Foundation in Shikarpur Hat &amp; Bazar Under Wazirpur Upazila District- Barishal</t>
  </si>
  <si>
    <t>M/S Rupali Construction, Head office: 166/147, Kalibari Road, Barisal; Branch Office: Alam Brothers Building (2nd floor), Hospital Road, Barisal, Mobile No. 01715161492</t>
  </si>
  <si>
    <t>M/S Shad Enterprise, Vill &amp; Post-Vabanipur, Uzirpur, Dist: Barisal, Mobile No. 01754315247</t>
  </si>
  <si>
    <t>M/S. Ahasan Traders,Bankars Vila,Sagardi ,Barishal, Mobile No. 01711343506</t>
  </si>
  <si>
    <t>ahasantraders.bsl@gmail.com</t>
  </si>
  <si>
    <t xml:space="preserve"> Construction of Mehendiganj ThanaKazirhat Muktijuddho Memorial Under Upazila Mehendiganj District Barisal.</t>
  </si>
  <si>
    <t>30/08/18</t>
  </si>
  <si>
    <t>M/S. Soa Construction , Tero Char,Muladi,Barishal, Mobile No. 01716323316</t>
  </si>
  <si>
    <t>mssoaconstruction@gmail.com</t>
  </si>
  <si>
    <t xml:space="preserve"> Construction of Mehendiganj Upazila H/Q Muktijuddho Memorial Under Upazila Mehendiganj District Barisal.</t>
  </si>
  <si>
    <t>M/S.Rubi Enterprise, Varpasha,Padrishibpur,Bakergonj, Barishal, Mobile No. 01716297995</t>
  </si>
  <si>
    <t>rubienterprise74@gmail.com</t>
  </si>
  <si>
    <t xml:space="preserve"> Construction of Muktijuddho Memorial at Sampur Bazar under Bakergonj Upazila Barisal District.</t>
  </si>
  <si>
    <t>30/11/18</t>
  </si>
  <si>
    <t>M/S.Khan Enterprise, Khirod MukharjeeLane, Battala, Barishal, Mobile No. 01711358204</t>
  </si>
  <si>
    <t>mhuk.masud@gmail.com</t>
  </si>
  <si>
    <t xml:space="preserve"> Construction of Technachar Muktijoddah Memorial under Agailjhara Upazila Barishal District (Re-Tender).</t>
  </si>
  <si>
    <t>16/05/19</t>
  </si>
  <si>
    <t>16/11/19</t>
  </si>
  <si>
    <t xml:space="preserve"> Construction of Kathary Muktijoddah Memorial under Agailjhara Upazila Barishal District (Re-Tender).</t>
  </si>
  <si>
    <t xml:space="preserve"> Construction of Khunna Gobindapur Muktijuddha Memorial Union Bara Bajalia Upazila Hizla District - Barishal.</t>
  </si>
  <si>
    <t>26/08/20</t>
  </si>
  <si>
    <t>M/S. H. S Engineers , Daxin Alekanda, Barishal, Mobile No. 01714040135</t>
  </si>
  <si>
    <t>hs.engineers_munawar@yahoo.com</t>
  </si>
  <si>
    <t xml:space="preserve"> Construction of Induria Gram Muktijuddha Memorial Union Memania Upazila Hizla District - Barishal.</t>
  </si>
  <si>
    <t>M/S. Mollah Trading , Sandoshdi, Bakergonj, Barishal, Mobile No. 01847303299</t>
  </si>
  <si>
    <t>mollatrading.contractor26310@gmail.com</t>
  </si>
  <si>
    <t xml:space="preserve"> Construction of Muktijuddha Memorial Upazila Hizla District - Barishal.</t>
  </si>
  <si>
    <t>27/04/20</t>
  </si>
  <si>
    <t>27/07/20</t>
  </si>
  <si>
    <t>M/S. Ananna Construction , Dopdopia, Natchity, Jhalokathi, Mobile No. 01710067008</t>
  </si>
  <si>
    <t>ms.anannaconstruction1969@gmail.com</t>
  </si>
  <si>
    <t xml:space="preserve"> Construction of Muktijuddha Uddan Memorial Upazila Mehendigonj District - Barishal.</t>
  </si>
  <si>
    <t xml:space="preserve"> Construction of Hoshnabad Steamer Ghat Muktijuddha Memorial Upazila Gournadi District - Barishal.</t>
  </si>
  <si>
    <t>16/07/20</t>
  </si>
  <si>
    <t>M/S.Ummy Traders , Kaladema Khan Bari,Kashipur, Barishal, Mobile No. 1712162553</t>
  </si>
  <si>
    <t xml:space="preserve"> Construction Boundary wall and Main gate of Office Building at Barishal Regional Station under Sadar Upazila Barishal District.</t>
  </si>
  <si>
    <t>20/11/18</t>
  </si>
  <si>
    <t>M/S. Kabir Enterprise , Kawnia 1st Gali Barisal Sadar Barisal, Mobile No. 01721432878</t>
  </si>
  <si>
    <t>mskabirenterprise91@gmail.com</t>
  </si>
  <si>
    <t xml:space="preserve"> Construction of Guard shade Garage cum workshop Tube well &amp; Drainage at BIRTAN Barishal Regional station under Barishal District.</t>
  </si>
  <si>
    <t>M. M. Builders &amp; Engineers Ltd-M/S. Amir Engineering Corporation(JV)</t>
  </si>
  <si>
    <t xml:space="preserve"> Construction of Boundary wall at BIRTAN Barishal Regional station (Remaining part) under Barishal District.</t>
  </si>
  <si>
    <t>M. M. Builders &amp; Engineers Ltd, House No. - 127(6th Floor), Road - 10, Block - C, Niketon, Gulshan - 1, Dhaka - 1212, Mobile No. 01792901029</t>
  </si>
  <si>
    <t xml:space="preserve"> Improvement of road from Maddam Hosnabad Sluice Gate to Hosnabad Etimkhana via Nabarun GPS from Ch. 720m-1330m under Gournadi Upazila Barisal [ID No. 506324034.]</t>
  </si>
  <si>
    <t>BCCTF (Gournadi, Agailjhara and Banaripara)</t>
  </si>
  <si>
    <t>15/02/18</t>
  </si>
  <si>
    <t xml:space="preserve"> Improvement of road from Nalchira UP Office to Hosnabad Bazar via Nalchira Road from Ch. 1488m-1956m under Gournadi Upazila Barisal ID No.506323031</t>
  </si>
  <si>
    <t xml:space="preserve"> Improvement Alloshika - Ramanonder AK Bazar-West Rajihar-Batra by BC Ch. 1800m-2340m[Salvage Amount Tk. 134239.00] under Agailjhara upazila Barisal [ID No.506025050]</t>
  </si>
  <si>
    <t xml:space="preserve"> Improvement of Purbo Sujankathi Garibe Naoaz Jame Mosque to Howlader barir Bridge Road by HBB Ch. 00m-934m under Agailjhara upazila Barisal ID No.506025094</t>
  </si>
  <si>
    <t>31/01/18</t>
  </si>
  <si>
    <t>M/S.G.M Construction , Kalibabu Kheyaghat,Amanotgonj , District: Barisal, Mobile No. 01718351520</t>
  </si>
  <si>
    <t>msgm.construction@gmail.com</t>
  </si>
  <si>
    <t xml:space="preserve"> Improvement of Road by BC from Dadowat to Baisary Dakbanglo via Bouserhat from Ch. 750m-1500m [Salvage Amount Tk. 1160195.00] under Banaripara upazila Barisal [ID No.506103011]</t>
  </si>
  <si>
    <t xml:space="preserve"> Improvement of Road from Char Comissionar Colam Khan Bari-Muladi Boarder via Sadak Khan Khal K Road at Ch.1400m-2135m under Muladi Upazila District. Barishal. ID.No.506695052.</t>
  </si>
  <si>
    <t>BCCTF (Muladi &amp; Babuganj)</t>
  </si>
  <si>
    <t>MOHAMMED EUNUS &amp; BROTHERS (PVT.) LTD. A.S Tower (8th Floor), Road-01, Plot-553, Hill View R/A P.S: Panchlaish, Chittagong, Bangladesh, Mobile No. 01882020900</t>
  </si>
  <si>
    <t xml:space="preserve"> Improvement of Road from Dhalir Hat-Brojomohon H/S. via Amanatgonj Bazar S Road at Ch.0.00m-1500m under Muladi Upazila District Barishal. ID No. 506694008</t>
  </si>
  <si>
    <t>16/10/19</t>
  </si>
  <si>
    <t>M/S.Friends Enterprise, Chadpasha, Babuganj , Barishal, Mobile No. 01717252375</t>
  </si>
  <si>
    <t>md.towfiqul02@gmail.com</t>
  </si>
  <si>
    <t xml:space="preserve"> Improvement of road from Rahmatpur Khanpra-Nomorhat Road Starting from Rajmatha at Ch. 3620m-4520m under Babugonj Upazila District Barishal. ID No.506034054</t>
  </si>
  <si>
    <t>22/08/19</t>
  </si>
  <si>
    <t>M/S.Ma Babar Doa ,Haridarpur, Daserhat,Wazirpur , Barishal, Mobile No. 01875958241</t>
  </si>
  <si>
    <t>mababa1981@yahoo.com</t>
  </si>
  <si>
    <t xml:space="preserve"> Improvement of road from Manikkati Haji Khadam Ali Howlader Bari Muktijoddha Ainali Bapari to old Ferryghat at Ch. 0.00m-1250m including 02 Nos. 0.625mx0.625m Drainage Culverts under Babugonj Upazila District Barishal. ID. No.5060450</t>
  </si>
  <si>
    <t xml:space="preserve"> Construction of 16.00m Bridge on Sabikhar par Needs office-Nagarbari GPS-Paschim Sujankati Narayan Boiragirs house over Agailjhara Poiserhat khal at Ch.1450m under Agailjhara upazilaBarisal District ID No.506025070</t>
  </si>
  <si>
    <t>M/S.Sarder Faruk, Rayerhat ,Baripara, Barishal, Mobile No. 01718214356</t>
  </si>
  <si>
    <t>mssarder_faruk1971@yahoo.com</t>
  </si>
  <si>
    <t xml:space="preserve"> Part-a Improvement of Boharkati H/O Akkas Molla - Uzirpur Dhamura road Battola Steel bridge. Road .Ch.00m - 640m ID NO 506945203 Part- b Construction of 01no 0.625mx0.60m culvert at ch.425m on the same road Under Uzirpur Upazila District -Barisal.</t>
  </si>
  <si>
    <t>30/09/18</t>
  </si>
  <si>
    <t>M/S Dhara Enterprise Pro. Md. Ahshan Habib (Kalu) Baptist Mission Road, Barisal, Mobile No. 01711010506</t>
  </si>
  <si>
    <t xml:space="preserve"> (a)Improvement of Talukder hat( khajurtala) - Safipur UP via Charkaleka UP baparir hat road.(Ch13850m -15050m) (b) Construction of 01no 4.0mx4.0m culvert at ch.14643.00m on the same road,Under Muladi upazila ,Barisal District [Road ID-506693001] [Salvage Value-Tk 891510.00]</t>
  </si>
  <si>
    <t>19/01/17</t>
  </si>
  <si>
    <t>30/10/18</t>
  </si>
  <si>
    <t xml:space="preserve"> Improvement of Safipur UP-Montazpur Bazar- Dorgabari - Uttar char Padda GPS - Bhoai bazar road.(Ch.00m - 1550m) Under Muladi upazila ,Barisal District .[Road ID-506693010] [Salvage Value-Tk 1531968.00]</t>
  </si>
  <si>
    <t>Electro Globe, BSEC Bhaban (Level-4), 102 Kazi Nazrul Islam Avenue Kawran Bazar, Dhaka-1215, Mobile No. 01714038158</t>
  </si>
  <si>
    <t>mdasad1977@gmail.com</t>
  </si>
  <si>
    <t xml:space="preserve"> Improvement of Charbaria Gilatoli Kheyaghat - End of Natunchar Via Natunchar GPS road (Ch.0.00m-1600m) ID No: 506515073 [Barisal Sadar]</t>
  </si>
  <si>
    <t>20/04/16</t>
  </si>
  <si>
    <t>30/03/21</t>
  </si>
  <si>
    <t xml:space="preserve"> Part-a) : Improvement of Chandromohan UP Office-Veduria Lanchghat via Chandromohan GC.road (Ch.1850m-3200m) [ Salvage Amount Tk.16,46,752.00] Part-b) : Construction of 01no 1.60mx1.60m culvert at ch.1945m on the same road. ID No : 506513011 [Barisal Sadar]</t>
  </si>
  <si>
    <t>M/S Auditi Enterprise Khalpar Sarak, West Kawnia, Barisal, Mobile No. 01725765397</t>
  </si>
  <si>
    <t>auditi.enterprise@gmail.com</t>
  </si>
  <si>
    <t xml:space="preserve"> Part-a) : Improvement of Bisarad C&amp;B-Baraikandi C&amp;B Road via Patang Bipin Doctor bari (Patang Sukhoronjon master bari Radha krishno seba asrom to sadu goaler bari) Road (Ch.3817-5100m) Asrom &amp; Mondir link road 100m, Part-b) : Construction of 01 no 1.60mx1.60m culvert at ch. 4811m on the same road. ID No: 506514062 [Barisal sadar]</t>
  </si>
  <si>
    <t>16/06/16</t>
  </si>
  <si>
    <t>15/06/17</t>
  </si>
  <si>
    <t>M/S.Mohiuddin Ahmed,Azad Bhaban,Munshipara, Patuakhali, Mobile No. 01714080203</t>
  </si>
  <si>
    <t xml:space="preserve"> a Improvement of Taltoli Bazar-Lamchari hat road Ch.5000m - 6700m ID NO 506514139 under Barisal-S upazila. Salvage Cost Tk. 2636845.12b Construction of 01no 2x4.0mx4.0m culvert at ch.5550m on the same road.c Construction of 03no 1.60mx1.60m culvert at ch.5565m6203m &amp; 6688m on the same road.</t>
  </si>
  <si>
    <t>13/11/19</t>
  </si>
  <si>
    <t>M/S. Siam Enterprise,Atghar,Nesarabad, Pirojpur, Mobile No. 01710991002</t>
  </si>
  <si>
    <t>ms.siamenterprise78@gmail.com</t>
  </si>
  <si>
    <t xml:space="preserve"> Part-A Improvement of Karnokati RR GPS - Abdul Sabur Khan Bari - Muktijoddah Abul Basharer Bari Road Ch. 00m-335m Salvage Amount Tk.149773.00 Part-B Construction of 01 No 0.90mx0.90m culvert at Ch. 300m on the same road ID No 506515172 Under Barisal Sadar Upazila District - Barisal.</t>
  </si>
  <si>
    <t xml:space="preserve"> a Chandipur Achintala Mosque - Muktijoddah Ahasan Ali Bari ch.603m - 980m ID No.506515211 &amp; link towards khanbari 185m Muktijoddah Ahasan Shajahan bari 152mb Construction of 1 No 1.0m x 1.0m culvert at Ch.755m on the same road under Barishal Sadar Upazila District Barishal.</t>
  </si>
  <si>
    <t>27/03/20</t>
  </si>
  <si>
    <t>M/S.Vanu Enterprise,05 ,Bakergonj Pourashava, Shaebgonj ,Bakergonj, Barishal, Mobile No. 0171285021</t>
  </si>
  <si>
    <t>md.asadulislamrazu03@gmail.com</t>
  </si>
  <si>
    <t xml:space="preserve"> Part-a : Improvement of Shialghuni Bazar - DC Road - Foraji bari - Chunakhali High School - Kobai Bazar Road Ch.2400m - 3400m ID No.506074123 under Bakergonj Upazila Barishal District. Part-b : Construction of 1 No. 1.60m x 1.60m culvert at Ch.3094m on the same road. Part- c: Construction of 1 No. 0.90m x 0.90m culvert at Ch.3310m on the same road</t>
  </si>
  <si>
    <t>23/04/19</t>
  </si>
  <si>
    <t>M/S HOWLADER ENTERPRISE, Holding No-7063, Diasur, Gournadi, Barishal, Mobile No. 01729928372</t>
  </si>
  <si>
    <t>mshowladerenterprise1980@gmail.com</t>
  </si>
  <si>
    <t xml:space="preserve"> a Improvement of BC road from Barthi Bazar NHW to Burghata bus Stand NHW via Amanatgonj hat road at Ch.2548-5388m under Gournadi Upazila Dist Barishal. ID No 506322017. b Improvement of BC road from Illah Bus stand NHW to Agailjhara H/Q via Bakai Bazar and Rajhihar bazar including Notun bazar connecting road road at Ch.5500-6300m &amp; Ch. 7600-8288m under Gournadi Upazila Dist Barishal. ID No 506322006. Salvage Cost Tk. 1121743.00</t>
  </si>
  <si>
    <t>18/02/19</t>
  </si>
  <si>
    <t>24/02/20</t>
  </si>
  <si>
    <t xml:space="preserve"> a Improvement of BC road from Sarikal GC to Gondesshar Bazar Via Shakokati RPS road at Ch.0.00-2150m under Gournadi Upazila Dist Barishal. ID No 506323012. Salvage Cost Tk. 1324873.00 b Improvement of BC road from Nalchira up office to Diasur Bazar via Char Ramjanpur GPS road at Ch.0.00-1000m under Gournadi Upazila Dist Barishal. ID No 506323025. Salvage Cost Tk. 73413.00 c Improvement of BC road from Nalchira Up office to Kalabaria Bazar Via Pinglakathi Model GPS road at Ch.0.00-500m including 01 No. 0.625mx0.600m U-Drain Culverts at ch. 06m under Gournadi Upazila Dist Barishal. ID No 506324060. Salvage Cost Tk. 205506.00 Total Salvaged Cost Tk 1603792.00</t>
  </si>
  <si>
    <t xml:space="preserve"> a Improvement of BC road from Chandshi Up Office-Uttar Palordi GPS- Ramsiddi Bazar via Chandshi High school road at Ch.0.00-900m including 03 Nos. 0.625mx0.600m U-Drain Culverts at ch. 91m 220m &amp; 866m and 01 No. 1x3.60mx3.60m RCC Box Culvert at ch. 343m under Gournadi Upazila Dist Barishal. ID No 506323027. b Improvement of BC road from Purbo Bangkura H/O Prin.Ashraf - H/O Yusuf Howlader via dera bari road at Ch.0.00-925m including 02 Nos. 0.625mx0.600m U-Drain Culverts at ch. 407m &amp; 707m and 01 No. 1x4.30mx4.30m RCC Box Culvert at ch. 0.00m under Gournadi Upazila Dist Barishal. ID No 506325081. c Improvement of BC road from Barthi bazar NHW to Tula tala bazar via Bagh Mara road at Ch.0.00-578m under Gournadi Upazila Dist Barishal. ID No 506324045. Salvage Cost Tk. 310330.00</t>
  </si>
  <si>
    <t>28/02/20</t>
  </si>
  <si>
    <t xml:space="preserve"> Part- a Improvement of BC road from Gournadi Bondor-Mahilara UP ofice via Banik Bari &amp; Bejoher GPS road at Ch. 3835-5115m including 01 No. 2.30mx2.30m RCC Box Culvert at ch. 4050m &amp; 01 No. 0.600mx0.625m U-drain Culvert at ch. 5048m under Gournadi Upazila Dist Barishal. ID No 506322010. [Salvage Materials Cost Tk. 1107283.00]  [Re-Tender]</t>
  </si>
  <si>
    <t>27/08/20</t>
  </si>
  <si>
    <t xml:space="preserve"> a Improvement of BC road from Sarikal GC to Chandrahar Bazar via Aduna GPS road at Ch.1200-2027m including 02 Nos. 0.625mx0.600m U-drain Culvert at ch. 1509m &amp; 1813m under Gournadi Upazila Dist Barishal. ID No 506323010. b Improvement of BC road from Mahilara Ancient temple NHW to Sarikal GC road at Ch.7250-7718m including 01 No. 0.625mx0.600m U-drain Culvert at ch. 7563m under Gournadi Upazila Dist Barishal. ID No 506322009. [Salvage Materials Cost 368526.00]</t>
  </si>
  <si>
    <t xml:space="preserve"> Improvement of BC road from Ashokathi Petrol pump NHW to DSB hat via Billogram hat road at Ch. 1903-3870.00 including 03 Nos. 0.600mx0.600m U-drain Culvert at ch. 2775m 2910m &amp; 3255m under Gournadi Upazila District-Barishal. ID No 506323002. Salvage Materials Cost Tk. 215765.00</t>
  </si>
  <si>
    <t>11/09/20</t>
  </si>
  <si>
    <t xml:space="preserve"> Improvement of BC road from Barthi Up office to Saddam Bazar via Bejghati Bus stand road at Ch. 0.00-2025.00 under Gournadi Upazila District-Barishal. ID No 506323006. Salvage Materials Cost Tk. 3891932.00</t>
  </si>
  <si>
    <t>M/S. Shadin Builders, Uttamabad ,Protap, nalchity, Jhalokathi, Mobile No. 01711993918</t>
  </si>
  <si>
    <t>shadhin.builders2020@gmail.com</t>
  </si>
  <si>
    <t xml:space="preserve"> Improvement of BC road from Baghar to Sarifabad road via Dr. Barkatullah House road at Ch. 0.00-510m including 01 No. 2-vent 4.30mx4.30m RCC Box Culvert at ch. 306m under Gournadi Upazila District-Barishal. ID No 506324119. Salvage Materials Cost Tk. 87862.00</t>
  </si>
  <si>
    <t>14/09/20</t>
  </si>
  <si>
    <t>21/06/21</t>
  </si>
  <si>
    <t xml:space="preserve"> Improvement of BC road from Batazore Gc to Nalchira Bazar Via Kalibari bazar road at Ch. 910-1910m under Gournadi Upazila District-Barishal. ID No 506323011.</t>
  </si>
  <si>
    <t xml:space="preserve"> Improvement of BC road from Batajore NHW to Kabi bari road at Ch. 0.00-1115m under Gournadi Upazila District-Barishal. ID No 506324024. Salvage Mterials Cost Tk. 372087.00</t>
  </si>
  <si>
    <t xml:space="preserve"> Improvement of BC road from Mahilara UP office to Mollahbari bazar via Bilogram Bazar road at Ch. 2554-3660m including 02 Nos. 2.30mx2.30m RCC Box Culvert at ch. 2594m &amp; 3660m under Gournadi Upazila District-Barishal. ID No 506323019.</t>
  </si>
  <si>
    <t xml:space="preserve"> a Improvement of BC road from Ratnapur UP to Solok Bazar Uzirpur Bordar Road at Ch.0.00-1080m including 01 No. 4.00mx4.00m RCC Box Culvert at ch. 388m under Agailjhara Upazila Dist Barishal. ID No 506023011. Salvage Cost 502389.00 b Improvement of BC road from Paishar hat GC RHD-Ramshil UP Office via Trimukhi Bazar Road Agailjhara portion at Ch.1000-2670m under Agailjhara Upazila Dist Barishal. ID No 506023016. c Improvement of BC road from Gaila Bazar-Rothkhola bazar-Nonapukurpar-Bhadrapara Road Taler Bazar-UZR. at Ch.940-1440m including 01 No. 4.00mx4.00m RCC Box Culvert at ch. 1237m under Agailjhara Upazila Dist Barishal. ID No 506024008. Salvage Cost 743525.00 Total Salvaged Cost Tk1245914.00</t>
  </si>
  <si>
    <t>29/01/19</t>
  </si>
  <si>
    <t xml:space="preserve"> a Improvement of BC road from Ghatoker Poll-daspottry Janata Bazar-Patihar Gomosta bari Box Culvert via Janata GPS New Road at Ch.0.00-600m under Agailjhara Upazila Dist Barishal. ID No 506024043. b Improvement of BC road from Chandarvanga UNR BC Road- Pakurita GPS-Pakurita Rath bari R&amp;H Road Road at Ch.0.00-500m under Agailjhara Upazila Dist Barishal. ID No 506024002. Salvage Cost 780697.00 c Improvement of BC road from Mahilara-Chaygram-Amboula-Paisarhat road at Ch.23641-25641m under Agailjhara Upazila Dist Barishal. ID No 506022006. Salvage Cost 325406.00 Total Salvaged Cost Tk.1106103.00</t>
  </si>
  <si>
    <t>M/S Sraboni Construction &amp; SHE (JV)</t>
  </si>
  <si>
    <t>srabonishejv2019@yahoo.com</t>
  </si>
  <si>
    <t xml:space="preserve"> a Improvement of BC road from Bakal wapda Embankment to Bakal hat road at Ch.925-1400m under Agailjhara Upazila Dist Barishal. ID No 506024006. Salvage Cost 229834.00 b Improvement of BC road from Ambulla Switchgate to Kotalipara Border Road at Ch.194-1194m under Agailjhara Upazila Dist Barishal. ID No 506024045. Salvage Cost 1558113.00 c Improvement of BC road from Agailjhara H/Q T&amp;T to Rajihar Bazar via Jabshen Road at Ch.1805-2828m 01 No. 3.00mx3.00m RCC Box Culvert at ch. 2280m under Agailjhara Upazila Dist Barishal. ID No 506024051. Salvage Cost 1068374.00 d Improvement of BC road from Ratanpur UP GPS via Ratanpur Kalarmore to Dhamura GC Uzirpur border box culvert Road at Ch.0.00-1000m including 01 No.2.00mx2.00m RCC Box Culvert at ch. 788m under Agailjhara Upazila Dist Barishal. ID No 506024053. Salvage Cost 1198194.00 [Total Salvaged Cost 4054515.00] [Re-Tender]</t>
  </si>
  <si>
    <t>18/04/20</t>
  </si>
  <si>
    <t>M/S. Sraboni Construction, Daptarkhana Road, Barisal-8200, Mobile No. 01711163798</t>
  </si>
  <si>
    <t>M/S S H Enterprise, Amirgonj, Mehendigonj, Barishal, Mobile No. 01718121748</t>
  </si>
  <si>
    <t xml:space="preserve"> a Improvement of BC road Barohajar Lutfor Membars bari UZRID-2010- Mohon Kathi College-Nurul Islam Howladers bari Latif mirdha Land UZR ID-2002 road at Ch.635-1380m under Agailjhara Upazila Dist Barishal. ID No 506025087. Salvage Cost Tk. 1172024.00 b Improvement of BC road from Agailjhara-Sujankathi via Nilkanda road at Ch.0.00-600m including 02 Nos. 1.0mx1.0m RCC Box Culvert at ch. 360m &amp; 533m under Agailjhara Upazila Dist Barishal. ID No 506024019. Salvage Cost Tk. 699213.00 c Improvement of BC road Fullashree R&amp;H Post office to Gupter hat via Uttar Shehipasha High School road at Ch.0.00-800m including 01 Nos. 1x4.0mx4.0m RCC Box Culverts at ch. 58m under Agailjhara Upazila Dist Barishal. ID No 506024010. Salvage Cost Tk. 289767.00 d Improvement of BC road Kathira old UNR Bazar S/S-CCDP-Mora Andirpar road at Ch. 0.00-500m including 01 No. 2 vent 4.0mx3.60m RCC Box Culverts at ch. 05m under Agailjhara Upazila Dist Barishal. ID No 506025026. Salvage Cost Tk. 395833.00 e Improvement of BC road from Mahelara Saygram UZR Near Akun bari to Ratnopur UPC GPS.via A Hakin Howloder House road at Ch. 739-1537m including 01 No. 2x3.0mx3.0m RCC Box Culvert at ch. 1508m under Agailjhara Upazila Dist Barishal. ID No 506024037. Salvage Cost Tk. 1144214.00 Total Salvaged Cost Tk 3701051</t>
  </si>
  <si>
    <t>13/03/20</t>
  </si>
  <si>
    <t>Howlader Enterprise , Agailjhara, Barishal, Mobile No. 01762288388</t>
  </si>
  <si>
    <t>mshowladerenterprise83@gmail.com</t>
  </si>
  <si>
    <t xml:space="preserve"> Improvement of BC Road from Ratnapur UP to Chaygram Bazar Bank of River Road at Ch. 1050 - 1700m including 1No. 3.0m x 3.0m RCC Box Culvert at Ch.1280m Road Road ID-506023015 under Agailjhara Upazila Barishal District. Salvaged Cost Tk 369110.00</t>
  </si>
  <si>
    <t>M/S. Abu saleh Md. Liton, Sheral , Agailjhara, Barishal, Mobile No. 01720494598</t>
  </si>
  <si>
    <t>abusaleh.md.litonbd2019@gmail.com</t>
  </si>
  <si>
    <t xml:space="preserve"> a Improvement of BC Road from Dasher Hat - Nabajug GPS road at Ch. 0.0 - 600m under Agailjhara Upazila Barishal District. Salvaged Cost Tk 723389.00 Road ID-506024011 b Construction of 3 x 3.70m x 5.0m RCC Box Culvert on Ma &amp; Shishu Kallan Kendro Connecting Road  at Ch.0.0m at Bahadurpur [Road ID-506025198] under Agailjhara Upazila Barishal District.</t>
  </si>
  <si>
    <t xml:space="preserve"> Improvement of BC Road from Rajihar UP Bashil Hat - Valukshi Bazar via East Goail road at Ch. 3500 - 4150m under Agailjhara Upazila Barishal District. Salvaged Cost Tk 135303.00 Road ID-506023017</t>
  </si>
  <si>
    <t>M/S. Lucky Enterprise, Misripara hat , Agailjhara, Barishal, Mobile No. 01718787845</t>
  </si>
  <si>
    <t>lucky.enterprise.bd2020@gmail.com</t>
  </si>
  <si>
    <t xml:space="preserve"> Improvement of BC Road from Kazirhat to WAPDA Road at Ch. 0.0- 682m under Agailjhara Upazila Barishal District. Salvaged Cost Tk 196248.00 Road ID-506024036</t>
  </si>
  <si>
    <t>M/S.Sarfuddin Trading &amp; Co.,Nabogram Road,Battala,Barishal, Mobile No. 01716483394</t>
  </si>
  <si>
    <t>kmsajahan1977@gmail.com</t>
  </si>
  <si>
    <t xml:space="preserve"> A Improvement of road from Purbo Dhamura Sharif bari Mosque-Alauddin Mirar bari East Dhamura village road road by BC at Ch.0.00-750m including 01 No. 0.625mx0.600m U-drain Culvert at ch.190m under Uzirpur Upazila Dist Barishal. ID No 509645090.B Improvement of road from Karfa village Kali Mondir to the H/O Noni Gopal Bishawash road by BC at Ch.0.00-310m including 01 No. single vent 3.00mx3.00m RCC Box Culvert at ch.0.00m under Uzirpur Upazila Dist Barishal. ID No 509645245.</t>
  </si>
  <si>
    <t>29/10/18</t>
  </si>
  <si>
    <t>Media Zone Construction ,Purbo Bagura Road, Barishal, Mobile No. 01711190984</t>
  </si>
  <si>
    <t>mediazoneconstruction@gmail.com</t>
  </si>
  <si>
    <t xml:space="preserve"> Part-a : Improvement of BC road from Maddah Barakota Barai Bari Connecting Dhamura- Daberkhul road - Kalibari GPS -Uzirpur Dhamura Road at Ch.0.0 -1000m &amp; 150m RCC road at the back side of Dhamura School including 03 Nos. 0.625mm x 0.600m U drainCulvert at ch.275m 472m &amp; 550m under Uzirpur Upazila District Barishal Road ID 506945258 Part-b : Improvement of BC road from Uzirpur UZHQ Dakbangla - Moshang Bazar - Satla GC Potibari road at Ch.18218 -18420m under Uzirpur Upazila District Barishal  [Road ID 506942010]</t>
  </si>
  <si>
    <t>27/02/20</t>
  </si>
  <si>
    <t>M/S Rupali Construction &amp; Sajeeb Enterprise (JV)</t>
  </si>
  <si>
    <t>rupalisajeebjv2019@yahoo.com</t>
  </si>
  <si>
    <t xml:space="preserve"> Part- a Improvement of BC road from Ansar Market - Gazirpar High School road at Ch. 0.00-1700m including 01 No. 1.00mx1.20m U-Drain Culvert at ch. 610m &amp; 09 Nos. 0.625mx0.600m U-Drain Culvert at ch. 175m 205m 546m 630m 715m 850m 1068m 1350m &amp; 1670m under Uzirpur Upazila Dist Barishal. ID No 5069644007. Salvage Materials Cost Tk. 1729178.00 Part- b Improvement of BC road from Banna Eshan Shen Pool-Pida Harra Tola via H/O Sujon road at Ch. 0.00-730m including 01 No. 2.00mx2.00m RCC Box Culvert at ch. 720m &amp; 01 No. 0.625mx0.600m U-Drain Culvert at ch. 110m under Uzirpur Upazila Dist Barishal. ID No 5069645040. Part- c Improvement of BC road from Ayubali bepari Bari-Rahaman Mamber Bari road at Ch. 0.00-870m under Uzirpur Upazila Dist Barishal. ID No 5069645015.</t>
  </si>
  <si>
    <t>03/06/20</t>
  </si>
  <si>
    <t>M/S Sazeeb Enterprise, Sayed Hatem Ali Collage, Coumatha, Barisal, Mobile No. 01723423845</t>
  </si>
  <si>
    <t>mssazeeb1980@yahoo.com</t>
  </si>
  <si>
    <t xml:space="preserve"> Part-a Improvement of BC road from Mosang khal GCCR to Moshang jam-E-mospue road at Ch. 0.00-920m including 01 No. 12.00m RCC Bridge Culvert type at ch. 641m &amp; 04 Nos. 0.625mx0.600m U-Drain Culvert at ch. 150m 365m 530m &amp; 725m under Uzirpur Upazila Dist Barishal. ID No 5069645129. Part -b Improvement of BC road from Gabbari Nurani Madrashah - Manik Howlader Bari -Thandar Khal Road at Ch. 0.00-670m under Uzirpur Upazila Dist Barishal. ID No 5069645241. Part- c Improvement of BC road from Takabari Bazar Steel Bridge-Kuralia Munsir Talluk GPS- Munsir Talluk Bazar road at Ch. 0.00-500m under Uzirpur Upazila Dist Barishal. ID No 5069644090.</t>
  </si>
  <si>
    <t>29/05/19</t>
  </si>
  <si>
    <t xml:space="preserve"> a Improvement of BC road from Sakral Madrasha to Panatali G.P.S. road at Ch.0.00-520m including 02 Nos. 2.00mx2.00m RCC Box Culvert at ch. 135m &amp; 420m and 01 No. 0.625mx0.600m U-drain Culvert at ch. 470m under Uzirpur Upazila Dist Barishal. ID No 509645081. b Improvement of BC road from Old RCO Office to Wazirpur bamrail road H/O Ali Hossain- H/O Mohor Choukider road at Ch.0.00-805m under Uzirpur Upazila Dist Barishal. ID No 509645132. c Improvement of BC road from Joysree-Tarabari road at Ch.1080-2080m including 01 No. 0.625mx0.600m U-drain Culvert at ch. 1490m under Uzirpur Upazila Dist Barishal. ID No 509644014.</t>
  </si>
  <si>
    <t xml:space="preserve"> a Improvement of BC road from West side of Dahorpara High School to Bandaghata Pucca Road. Masim Kha Dighir par- Dohar Para H/S road at Ch.0.00-1645m including 02 Nos. 3.00mx3.00m RCC Box Culvert at ch. 190m &amp; 475m and 01 No. 2.00mx2.00m RCC Box Culvert at ch. 1195m and 01 No. 0.625mx0.600m U-drain Culvert at ch. 110m under Uzirpur Upazila Dist Barishal. ID No 509644088. b Improvement of BC road from Doharpara -Nayana village Road H/O Malek Master - H/O Khaleq Chukider at Ch.0.00-776m under Uzirpur Upazila Dist Barishal. ID No 509645167. c Improvement of BC road from Barisal Banaripara R&amp;HD &amp; Narayanpur Akkas Ali Road to Jamtala road at Ch.0.00-1000m including 01 No. 3.00mx3.00m RCC Box Culvert at ch. 992m and 01 No. 0.625mx0.600m U-drain Culvert at ch. 150m under Uzirpur Upazila Dist Barishal. ID No 509645194.</t>
  </si>
  <si>
    <t>28/08/19</t>
  </si>
  <si>
    <t>04/09/20</t>
  </si>
  <si>
    <t xml:space="preserve"> a Improvement of BC road from Wazirpur lanch ghat to mahar road at Ch.0.00-1005m including 01 No. 3.00mx3.00m RCC Box Culvert at ch. 180m and 01 No. 2.00mx2.00m RCC Box Culvert at ch. 720m and 04 Nos. 0.625mx0.600m U-drain Culvert at ch. 310m 410m 550m &amp; 821m under Uzirpur Upazila Dist Barishal. ID No 509645053. b Improvement of BC road from Rasulabad-Daspara road at Ch.0.00-533m including 02 Nos. 2.00mx2.00m RCC Box Culvert at ch. 210m &amp; 490m under Uzirpur Upazila Dist Barishal. ID No 509645036.</t>
  </si>
  <si>
    <t xml:space="preserve"> a Improvement of BC road from Borakota Asraf Dafader bari to otra via Gazirpar high school road at Ch. 400-1100m including 02 Nos. 0.625mx0.600m U-drain Culvert at ch. 165m &amp; 590m under Uzirpur Upazila District-Barishal. ID No 506945135. b Improvement of BC road from Guthia Mahesh Chandrah High School to H/O Tendran Aftab Sarder via Eshakia Islamia Madrashah Jam-E-Mosque Road. road at Ch. 0.00-820m including 01 No. 2.00mx2.00m RCC Box Culvert at ch. 130m under Uzirpur Upazila District-Barishal. ID No 506945163.</t>
  </si>
  <si>
    <t xml:space="preserve"> Improvement of BC road from Goria Natunhat - Sikerpur UP - Gondeshar Bazar road at Ch. 9300-10875m including 01 No. Single Vent 2.20mx2.60m RCC Box Culvert at Ch. 10260m and 01 No. 0.825mx0.900m U-Drain Culvert at Ch. 9580m under Uzirpur Upazila District-Barishal. ID No 506943005.</t>
  </si>
  <si>
    <t>26/03/21</t>
  </si>
  <si>
    <t>M/S. Md. Delowar Hossain-Media Zone ConstructionJV</t>
  </si>
  <si>
    <t>mmdhmezjv@gmail.com</t>
  </si>
  <si>
    <t xml:space="preserve"> Improvement of BC road from West side of Upazia Food Godaun- East Mondopasha H/O Jinnat Ali West Mondopasha Mia Bari road at Ch. 0.00-1516m including 03 No. 0.825mx0.900m U-Drain Culvert at Ch. 405m 480m &amp; 765m under Uzirpur Upazila District-Barishal. ID No 506945282.</t>
  </si>
  <si>
    <t>Media Zone Construction, Kabi Jibonando Das Sarak East Bogura Road Barisal, Mobile No. 01711190984</t>
  </si>
  <si>
    <t>M/S. Md. Delowar Hossain, Vill: Kartikpasa, P.O: Labukhali, Upazila: Dumki District-Patuakhali, Mobile No. 01712660365</t>
  </si>
  <si>
    <t>M/S.Saad Construction, Daxin Alekanda, Barishal, Mobile No. 01711460570</t>
  </si>
  <si>
    <t>imd.rafiqul60@yahoo.com</t>
  </si>
  <si>
    <t xml:space="preserve"> Improvement of BC road from Otra WAPDA Majumderbari- H/O Akber Fakir- Gajalia GPS road at Ch. 0.00-1000m including 01 No. 2.00mx2.00m RCC Box Culvert at ch. 350m under Uzirpur Upazila District-Barishal. ID No 509645095.</t>
  </si>
  <si>
    <t>M/S. Royal Traders, 368 Howlader Bari ,Nalchity, Jhalakathi, Mobile No. 01718043394</t>
  </si>
  <si>
    <t>azizulrashel83@gmail.com</t>
  </si>
  <si>
    <t xml:space="preserve"> Improvement of BC road from Mainnuddin Dakheli Madrasha to West Harta road at Ch. 0.00-900m including 04 Nos. Single vent 3.00mx3.00m RCC Box Culvert at ch. 116m 425m 515m &amp; 710m and 03 Nos. Single vent 2.00mx2.00m RCC Box Culvert at ch. 205 275m &amp; 375m under Uzirpur Upazila District-Barishal. ID No 509645097.</t>
  </si>
  <si>
    <t>M/S. MASUM ENTERPRISE , Gava, Sadar , Jhalakathi, Mobile No. 01712044582</t>
  </si>
  <si>
    <t>msmasumenterprise18@gmail.com</t>
  </si>
  <si>
    <t xml:space="preserve"> Improvement of BC road from Solok UP office road-Damura Khalpar road Solok via Damura High School road at Ch. 0.00-534m under Uzirpur Upazila District-Barishal. ID No 509645363.</t>
  </si>
  <si>
    <t xml:space="preserve"> Improvement of BC road from Baharghat Bazar-Lokonath bazar Hazi Motahar Ali road road at Ch. 0.00-1650 under Uzirpur Upazila District-Barishal. ID No 509644076.</t>
  </si>
  <si>
    <t>28/01/21</t>
  </si>
  <si>
    <t xml:space="preserve"> Improvement of BC road from Damura Satla GCC road-Otra Majeda Lotif Mohila Madrasha to Fakir Sahidul Islam bari Connecting road at Ch. 0.00-360m under Uzirpur Upazila District-Barishal. ID No 509645364.</t>
  </si>
  <si>
    <t>MS Upakul Construction, Prop : Md. Mainuddin, 5 No. Ward, Sharifpara, Charfession, Bhola, Mobile No. 01721810879</t>
  </si>
  <si>
    <t>msupakulconstruction@gmail.com</t>
  </si>
  <si>
    <t xml:space="preserve"> Construction of 18.00m Long RCC Slab Bridge on Gabbari Nurani Madrasha- Manik Howlader Bari-Thandar Khal Road at Ch. 0.00m Road ID-506945241 under Uzirpur Upazila Barishal District</t>
  </si>
  <si>
    <t>M/S. Jagua Khan Brothers ,Khan Tower, Kalizira, Barishal, Mobile No. 01714068539</t>
  </si>
  <si>
    <t>monabbarjkb@gmail.com</t>
  </si>
  <si>
    <t xml:space="preserve"> Part-a) : Improvement of Baishari UPC via Talukderbari-Muslimpara-Muslimpara Jame-e-Moshjid road by BC Ch.0.0m - 700m under Banaripara Upazila District - Barisal Road ID 506105117 Part-b) : Construction of 1.30m x 1.30m RCC Box culvert at Ch.75m &amp; Part-c) :Construction of 2.0m x 2.0m RCC box culvert at Ch.545m on the same road.</t>
  </si>
  <si>
    <t>20/06/18</t>
  </si>
  <si>
    <t>27/01/19</t>
  </si>
  <si>
    <t>M/S. Ferdousi Construction,North Satla, Uzirpur,Barishal, Mobile No. 01711152873</t>
  </si>
  <si>
    <t>msferdousi_construction1990@yahoo.com</t>
  </si>
  <si>
    <t xml:space="preserve"> Improvement of BC road from Baisary UPC-Bouser hat road at Ch. 0.00-1070m Effective Length879.00m Including 01 No 2.00mx2.00m RCC Box Culvert at Ch. 748m 01 No 1.00mx1.00m RCC Box Culvert at Ch. 1002m and 01 No. U-Drain at ch. 360m under Banaripara Upazila District-Barisal. Road ID No. 506103002 Salvaged cost Tk 1318972.00.</t>
  </si>
  <si>
    <t>Orient Trading &amp; Builders Ltd. House No.80, Road No.2 ,Chairmanbari, Bonani, Dhaka, Mobile No. 01728999317</t>
  </si>
  <si>
    <t xml:space="preserve"> a Improvement of BC road from Masjid bari Sawnair bari Khat-uttar Carpal Jhama Masqe.via Dharabad GPS road at Ch.0.00-600m including 4 Nos. 0.625mx0.600m U-Drain Culverts under Banaripara Upazila Dist Barishal. ID No 506104057. b Improvement of BC road from Udaykati UPC via Gongamoni GPS-Murarbari Trimukhi Hat road at Ch.0.00-1000m including 02 Nos. 1x4.0mx4.0m RCC Box Culverts at ch. 517m &amp; 754m and 01 No. 1.0mx1.0m RCC Box Culvert at ch. 582m &amp; 01 No. 0.625mx0.600m U-Drain Culverts at ch. 180m under Banaripara Upazila Dist Barishal. ID No 506103012. c Improvement of BC road from Murarbari-Chowmohana hat road at Ch.0.00-700m under Banaripara Upazila Dist Barishal. ID No 506105019.</t>
  </si>
  <si>
    <t>18/02/2020</t>
  </si>
  <si>
    <t xml:space="preserve"> a Improvement of BC road from Garoder Abu Taher dokan - Kachirunnessa Madrasha road at Ch.0.00-600m including 01 No. 1x4.0mx4.0m RCC Box Culvert at ch. 400m under Banaripara Upazila Dist Barishal. ID No 506105093. Salvage Cost Tk. 325461.00 b Improvement of BC road from Manik Miar hat-BBSG High School road at Ch.0.00-950m including 03 Nos. 0.625mx0.600m U-Drain Culverts at ch. 100m 210m &amp; 290m under Banaripara Upazila Dist Barishal. ID No 506105130. c Improvement of BC road from Narattampur RHD to South Side of Sarder Bari Culvert via Al-Hera Cadet Madrasha road at Ch.0.00-807m including 01 Nos. 1x4.0mx4.0m RCC Box Culverts at ch. 807m &amp; 01 No. 1.30mx1.30m RCC Box Culvert at ch.650m under Banaripara Upazila Dist Barishal. ID No 506104069.Total Salvaged Cost Tk 325461.00</t>
  </si>
  <si>
    <t xml:space="preserve"> a Improvement of BC road from Mirerhat GC via Natun hat &amp; Akota hat-Harta GC. Banaripara Part road at Ch.5505-7280m including 02 Nos. 1.00mx1.00m RCC Box Culvert at ch. 5675m &amp; 6425m and 02 Nos. Single Vent 5.50mx5.50m RCC Box Culvert at ch. 6015m &amp; 7269m under Banaripara Upazila Dist Barishal. ID No 506102004.</t>
  </si>
  <si>
    <t>10/09/20</t>
  </si>
  <si>
    <t>M/S.Bokshi Enterprise, Thanapara Road, Charpashion, Bhola, Mobile No. 01711241520</t>
  </si>
  <si>
    <t xml:space="preserve"> a Improvement of BC road from Modur Vita School To Molla barir Bazar Via Tetla Maji Bari Madrasha Gonga Moni GPS road at Ch.0.00-1330m [Salvage Amount Tk. 1042174.00] including 02 Nos. 0.625mx0.600m U-drain Culvert at ch. 820m &amp; 1135m and 01 No. 1.00mx1.00m RCC Box Culvert at ch. 184m and 03 Nos. 2.00mx2.00m RCC Box Culvert at ch. 400m 680m &amp; 1064m and 02 Nos. 3.00mx3.00m RCC Box Culvert at ch. 30m &amp; 949m under Banaripara Upazila Dist Barishal. ID No 506105050. b Improvement of BC road from Maszid bari Lance Ghat to Modhow Syed Kati. RGD P. School road at Ch.0.00-580m including 02 Nos. 4.00mx4.00m RCC Box Culvert at ch. 300m &amp; 350m under Banaripara Upazila Dist Barishal. ID No 506104045. [ Salvaged cost Tk. 1042174.00]</t>
  </si>
  <si>
    <t xml:space="preserve"> Improvement of BC road from Darikar Mohila Madrasha- Haque Saheber Hat road at Ch. 0.00-850m including 01 No. Single vent 5.50mx5.50m RCC Box Culvert at ch. 750m under Banaripara Upazila District- Barishal. ID No 506105037.</t>
  </si>
  <si>
    <t>18/03/21</t>
  </si>
  <si>
    <t xml:space="preserve"> Improvement of BC road from Sayedkati UPC-Sonbaria Hat road at Ch. 1200-2200m including 04 Nos. Single Vent 2.00mx2.00m RCC Box Culvert at Ch. 1325m 1777m 1790m &amp; 1847m and 01 No. Single vent 4.00mx4.00m RCC Box Culvert at ch. 2062m and 05 Nos. 0.825mx0.900m U-Drain Culvert at Ch. 1455m 1935m 1973m 2102m &amp; 2200m under Banaripara Upazila District-barishal. ID No 506103008. Salvage Materials Cost Tk. 1235609.00</t>
  </si>
  <si>
    <t>26/04/21</t>
  </si>
  <si>
    <t>M/S. S S Enterprise , Prop: Md. Mehedi Hasan, Protap, Nalchity, Jhalakathi, Mobile No. 01712633352</t>
  </si>
  <si>
    <t>mhasan15587@gmail.com</t>
  </si>
  <si>
    <t xml:space="preserve"> Improvement of BC Road from North side of Bishar Kandi High School - Morichbunia Chowmohona GC - Morichbunia Road at Ch. 0.0 - 613m including 1No. 0.625m x 0.625m U-drain Culvert at Ch.460m and 2Nos 2.0m x 2.0m RCC Box Culvert at Ch.0.0m &amp; 537m and 2Nos 4.0m x 4.0m RCC Box Culvert at Ch.278m &amp; 609m Road ID-506023015 under Banaripara Upazila Barishal District.</t>
  </si>
  <si>
    <t xml:space="preserve"> (A ) Improvement of road from Madhabpasha GC- Bousherhat GC road by BC   at Ch.1390-3354m including 2 Nos. 1.00mx1.00m RCC Box culvert at ch. 2341m &amp; 2843m and 2 Nos. 3.00mx3.00m RCC Box culvert at ch. 2185m &amp; 3105m under Babuganj Upazila Dist Barishal. ID No 506032008.  [Salvage Cost 1175817.00]   (B) Improvement of road from Agorpur UP- Bhangermukh Lanch Ghat road by BC at Ch.2200-3960m including 2 Nos. 1.50mx1.50m RCC Box culvert at ch. 2565m &amp; 3600m under Babuganj Upazila Dist Barishal. ID No 506033002. [Salvage Cost 2533751.00]   (C) Improvement of road from Rahmatpur Bazar to Madhabpasha UP road by BC at Ch.3600-5150m including 01 No. 1.50mx1.50m RCC Box culvert at ch. 3937m under Babuganj Upazila Dist Barishal. ID No 506033004.   [Salvage Cost 1906926.00 ]   (D) Improvement of road from Darika Ferryghat-Char Malonga road by BC at Ch.0.00-500m under Babuganj Upazila Dist Barishal. ID No 506034012.  [Salvage Cost 177204.00]   (E) Improvement of road from Rampatty-Rahamatpur Harticulture Dev. Centre road by BC at Ch.200-700m under Babuganj Upazila Dist Barishal. ID No 506034019. [Salvage Cost 1425551.00]     [Total Salvaged cost for this Package : 7219249.00]</t>
  </si>
  <si>
    <t xml:space="preserve"> Part -a : Improvement of BC road from Babuganj Baily bridge-Mohongonj road at Ch.00-500m including 01 No. 0.625x0.600m U-drain Culvert at ch. 124m under Babuganj Upazila Dist Barishal. ID No 506034021 Salvage Cost Tk. 793283.00. Part-b: Improvement of BC road from Babuganj Baily bridge-South Rajker road at Ch.00-500m including 02 Nos. 1.50mx1.50m RCC Box Culvert at ch. 200m &amp; 480m under Babuganj Upazila Dist Barishal. ID No 506034023 Salvage Cost Tk. 1133261.00. Part-c : Improvement of BC road from Babugonj - Agorpur GC road - Uttar Vuterdia GPS-Steamerghat Bazar road at Ch.00-500m including 01 No. 1.505x1.50m RCC Box Culvert at ch. 190m under Babuganj Upazila Dist Barishal. ID No 506034094. Part-d : Improvement of BC road from East Bhuterdia Mollah Hat - H/O Rashed Bepari road at Ch.00-500m under Babuganj Upazila Dist Barishal. ID No 506034144. Part-e : Improvement of BC road from Kalibari Ferryghat-Kumarbari bridge road at Ch.00-500m under Babuganj Upazila Dist Barishal. ID No 506035017. Part-f : Improvement of BC road from Rakudia A. rob khalifas house to A. mannan Hajee road at Ch.00-590m including 01 No. 0.625x0.600m U-drain Culvert at ch. 375m and 01 No. 1.505x1.50m RCC Box Culvert at ch. 07m under Babuganj Upazila Dist Barishal. ID No 506035040. Total Salvaged Cost Tk 1926544.00</t>
  </si>
  <si>
    <t>21/03/20</t>
  </si>
  <si>
    <t xml:space="preserve"> Part-a: Improvement of BC road from Post office ht to Nomor hat road via H/O Omor Faruque Dhumchar Bridge - H/O Hassan Mollah via Nomokanda road at Ch.00-1500m including 03 Nos. 1.50x1.50m RCC Box Culvert at ch. 585m 935m &amp; 1205m and 01 No. 3.00x3.00m RCC Box Culvert at ch. 745m under Babuganj Upazila Dist Barishal. ID No 506035073 Salvage Cost Tk. 3074195.00. Part-b: Improvement of BC road from Panchrasta Rajguru Bridge - Badsha Nali Bari C&amp;B road at Ch.00-500m under Babuganj Upazila Dist Barishal. ID No 506035212. Part-c : Improvement of BC road from Koromullah Kathi GPS-Obaidullah Smirti Pathager Shonjoypur - Hadibashkati Madhobpasha road at Ch.00-500m under Babuganj Upazila Dist Barishal. ID No 506034118. Part-d : Improvement of BC road from Khanpura Air port-Justice A.Jabbar Khans GPS road at Ch.00-750m under Babuganj Upazila Dist Barishal. ID No 506035033. Total Salvaged cost Tk 3074195.00</t>
  </si>
  <si>
    <t>14/03/20</t>
  </si>
  <si>
    <t>Part-a : Improvement of BC road from Tiler char pucca bridge to Mr. shuran shikder hat road at Ch.00-2750m including 03 Nos. 0.625x0.600m U-drain Culvert at ch. 215m 716m &amp; 2638m under Babuganj Upazila Dist Barishal. ID No 506034040 Salvage Cost Tk. 1473897.00. Part-b: Improvement of BC road from Gazalia club-7 Milles RHD road at Ch.500-1000m including 02 Nos. 1.50mx1.50m RCC Box Culvert at ch. 822m &amp; 1350m under Babuganj Upazila Dist Barishal. ID No 506034036 Salvage Cost Tk. 270124.00 Total Salvaged Cost Tk 1744021.00</t>
  </si>
  <si>
    <t>M/S Amir Engineering Corporation-M/S Khandakar Brothers (JV)</t>
  </si>
  <si>
    <t xml:space="preserve"> Part- aImprovement of BC road from RHD Andirpar - Hijla GPS via H/O Ajij member road at Ch. 0.00-1250m including 03 Nos. 0.625mx0.600m U-drain Culvert at ch. 600m 750m &amp; 915m under Babuganj Upazila Dist Barishal. ID No 506034151. Part- b Improvement of BC road from East Bhuterdia GPS-MPs hat road at Ch. 0.00-500m under Babuganj Upazila Dist Barishal. ID No 506034028. Salvage Materials Cost Tk. 970596.00 Part-c Improvement of BC road from Uttar deher Goti Bottola to Charmolonga via Nasim Munsis house road at Ch. 0.00-500m including 01 No. 1.50mx1.50m RCC Box Culvert at ch. 290m under Babuganj Upazila Dist Barishal. ID No 506034079. Salvage Materials Cost Tk. 281533.00</t>
  </si>
  <si>
    <t>M/S Khandakar Brothers Pro: K.M Parvez Ahmed Nalchity, Jhalakati, Mobile No. 01711388625</t>
  </si>
  <si>
    <t xml:space="preserve"> a Improvement of BC road from Bashgari-DC. Road to Maimanur hat DC road at Ch. 0.00-840m including 02 Nos. 1.50mx1.50m RCC Box Culvert at ch. 10m &amp; 600m and 01 No. 3.00mx3.00m RCC Box Culvert at ch. 470m under Babuganj Upazila District-barishal. ID No 506035034. b Improvement of BC road from Dehergati RHD H/O. Md. shahalom dafader to H/O. habib How. road at Ch. 0.00-860m including 02 Nos. 0.625mx0.600m U-drain Culvert at ch. 200m &amp; 260m under Babuganj Upazila District-barishal. ID No 506035038. Salvage Materials Tk. 1507343.00</t>
  </si>
  <si>
    <t xml:space="preserve"> Improvement of BC road from South Butherdia Khokon Biswas house to Mujahers Kheyaghat road at Ch.0.00 -1835 including 03 Nos 0.625m x 0.600m U-Drain Culvert at ch.300m. 675m &amp; 885m under Babuganj Upazila District Barishal ID No. 506035198</t>
  </si>
  <si>
    <t xml:space="preserve"> a Improvement of BC road from Jhahapur Kalghar-H/O Razzak Mridha road at Ch. 1190-2190m including 02 Nos. 1.50mx1.50m RCC Box Culvert at ch. 1250m &amp; 1837m under Babuganj Upazila District-Barishal. ID No 506035018. b Improvement of BC road from Kederpur UP Office-Kashiganj Bazar road at Ch. 2600-4600m including 02 Nos. 1.50mx1.50m RCC Box Culvert at ch. 3100m &amp; 4010m under Babuganj Upazila District-Barishal. ID No 506033001. c Improvement of BC road from Bhuterdia Momotazuddin Nurani Madrasa-Alhaj Wazed Ali House road at Ch. 0.00-500m including 01 No. 1.50mx1.50m RCC Box Culvert at ch. 90m under Babuganj Upazila District-Barishal. ID No 506035067.</t>
  </si>
  <si>
    <t xml:space="preserve"> a Improvement of BC road from Rahamatpur UP- Babugonj GC road Beer Muktijoddha Al Haj Abdul Mozid Khan Sarok at Ch. 600-2900m including 01 No. 3.00mx3.00m RCC Box Culvert at ch. 1084m and 02 Nos. 1.50mx1.50m RCC Box Culvert at ch. 945m &amp; 2000m under Babuganj Upazila District-Barishal. ID No 506033003. Salvage Materials Cost Tk. 3852557.00 b Improvement of BC road from Babugong Pasrasta-Mirganj Road at Ch. 0.00-1000m including 03 Nos. 1.00mx1.00m RCC Box Culvert at ch. 296m 634m &amp; 945m under Babuganj Upazila District-Barishal. ID No 506034009. Salvage Materials Cost Tk. 1264044.00 Total Salvaged cost Tk 5116601.00</t>
  </si>
  <si>
    <t>M/S. Apurbo Enterprise, Gagan Gali Road Barisal Sadar Barisal, Mobile No. 01725440902</t>
  </si>
  <si>
    <t>msapurboenterprise@gmail.com</t>
  </si>
  <si>
    <t xml:space="preserve"> Improvement of BC road from Tiler char pucca bridge to Mr. shuran shikder hat Road at Ch. 3800-4900m under Babuganj Upazila District-barishal. ID No 506034040. Salvage Materials Cost Tk. 1011704.00</t>
  </si>
  <si>
    <t>M/S Abul Kalam Azad, Azad Bhaban, Muslimpara, Patuakhali Sadar, Patuakhali, Mobile No. 01713450975</t>
  </si>
  <si>
    <t xml:space="preserve"> a Improvement of BC road from Rahmatpur Khanpura-Nomorhat road at Ch. 750-2200m under Babuganj Upazila District-Barishal. ID No 506034054. Salvage Materials Tk. 3462758.00 b Improvement of BC road from Degrirchar Jolabari - Dc Janab Delower Hossains house - Ghatkerchar Junior High School road at Ch. 0.00-970m including 01 No. 3.00mx3.00m RCC Box Culvert at ch. 910m and 02 Nos. 1.50mx1.50m RCC Box Culvert at ch. 405m &amp; 750m under Babuganj Upazila District-Barishal. ID No 506035085. Salvage Materials Tk. 1957918.00 Total Salvaged Tk. 5420676.0AAtat</t>
  </si>
  <si>
    <t>16/03/21</t>
  </si>
  <si>
    <t>M/S HANIF BULDERS, West Joynagar, Daulatkhan, Bhola, Mobile No. 01755354383</t>
  </si>
  <si>
    <t>ms.hanifbuilders1994@gmail.com</t>
  </si>
  <si>
    <t xml:space="preserve"> Improvement of BC road from Kabir Hazis house to Selim Masters house via Fakir bari and akon bari road at Ch. 0.00-720m including 02 Nos. 1.50mx1.50m RCC Box Culvert at ch. 314m &amp; 509m under Babuganj Upazila District-Barishal. ID No 506034077.</t>
  </si>
  <si>
    <t>Md. Sirajul Islam Hanif &amp; Md. Khair Hossain (JV)</t>
  </si>
  <si>
    <t>hanifkhairjv@gmail.com</t>
  </si>
  <si>
    <t xml:space="preserve"> Improvement of BC road from Babugonj GC-Steamer ghat hat via Kaderpur UP road at Ch. 4000-5600m including 01 No. 4.50mx4.50m RCC Box Culvert at ch. 4000m and 02 Nos. 1.60mx1.60m RCC Box Culvert at ch. 4700m &amp; 4900m and 01 No. 0.625mx0.600m U-drain Culvert at ch. 5420m under Babuganj Upazila District-Barishal. ID No 506033005.</t>
  </si>
  <si>
    <t>Md. Sirajul Islam Hanif, Village: Doarika, P.O.: Rakudia, Upazilla: Babuganj, District: Barisal, Mobile No. 01711359008</t>
  </si>
  <si>
    <t>sirajulislamhanif@gmail.com</t>
  </si>
  <si>
    <t>M/S.Gias Traders 235, Station Road, Jhalakathi, Mobile No. 01736390011</t>
  </si>
  <si>
    <t>giasuddin1986@yahoo.com</t>
  </si>
  <si>
    <t xml:space="preserve"> Improvement of road from Jalalpur Nesaruddin khan Master bari infront of canal opposite side from Molla bari to Karim khan bari road by BC at Ch.0.00-1180m Under Muladi Upazila Dist BarisalID No 506695246</t>
  </si>
  <si>
    <t xml:space="preserve"> (A) Improvement of road from Salimpur Hat-Tumchar Pry. School road by BC at Ch.300-1300m under Muladi Upazila Dist Barishal. ID No 506693009.  (B) Improvement of road from Safipur UP - Montazpur bazar - Dorga bari - Uttar char Padda GPS - Bhoai bazar Bhoai Nadi road by BC at Ch.1500-3000m under Muladi Upazila Dist Barishal. ID No 506693010.     (C) Improvement of road from Ruzu Munshir hat-Batamara UP up to bank of river via Bata.Natun hat-Salimpur lanch ghat road by BC at Ch.1400-3000m under Muladi Upazila Dist Barishal. ID No 506693012.(D) Improvement of road from Mirdhar hat khaghat Char Vadoriai-Montaspur bazar via Char Vadoria Bapari bari-Schoolar hat-Siraj Sarif bariS road by BC at Ch.0.00-500m under Muladi Upazila Dist Barishal. ID No 506694025.      [Salvage Cost 933475.00]</t>
  </si>
  <si>
    <t xml:space="preserve"> (A)   Improvement of road from Bahadurpur Mosaraf Master bari-Kolom Khan Moor road by BC at Ch.1000-1425m under Muladi Upazila Dist Barishal. ID No 506695072. [Salvage Cost 324970.00]     (B)  Improvement of road from Boaila bazar bridge-Guli ghat via Habib Mamber bari-Batamara Natun hat road by BC at Ch.0.00-500m under Muladi Upazila Dist Barishal. ID No 506694027.   (C)  Improvement of road from RHD at H/O Shajahan Bepari-Kalam Khan More road by BC at Ch.0.00-917m including Nos. 1.30mx1.30m RCC Box culvert at ch. 507m &amp; 692m under Muladi Upazila Dist Barishal. ID No 506695169.   Salvage Cost 983802.00   (D) Improvement of road from Schooler Hat to Madrashar Hat via Mojibor Noli bari at Safipur UP road by BC at Ch.0.00-950m under Muladi Upazila Dist Barishal. ID No 506694074.    (E) Improvement of road from Padar hat Esahak Howlader Bari to Liton mals Bari via Sabuj Howladers Bari road by BC at Ch.0.00-500m under Muladi Upazila Dist Barishal. ID No 506694092. [Total Salvaged cost for this Package :  1308772.00]</t>
  </si>
  <si>
    <t xml:space="preserve"> (a)Improvement of BC road from Laxmipur Hakim Bepary Bary to Late Nasir Uddin Mollah Bari Road at Ch.0.00-500m under Muladi Upazila Dist Barishal. ID No 506694110. (b) Improvement of BC road from Montazpur Bazar - Madrasha hat - Chan Sikder hat - Muladi Border S Road at Ch.2050-2550m under Muladi Upazila Dist Barishal. ID No 506694015. (c) Improvement of BC road from Chilmari Allaudden Mirdha bari-Bangla Bazar via Laxmipur Nutan hat N-C. Road at Ch.900-1400m under Muladi Upazila Dist Barishal. ID No 506694029. (d) Improvement of BC road from Char Malia Beparir Hat - Kaetmara GPS - Sherajul haq Bhuyan bari Charkalekhan UP UNR Sonamoddi Bondor Boalia GPS - Beparir Bazar via Boalia Police fari Road at Ch.0.00-500m under Muladi Upazila Dist Barishal. ID No 506694095. (e) Improvement of BC road from Kari Salamat Ulla bari-Charkalakhan College via Chairman bari C Road at Ch.1200-1570m under Muladi Upazila Dist Barishal. ID No 506695011. Salvage Cost Tk. 543826.00 (f) Improvement of BC road from Char Kalekhan Goni Bepary Bari - Nasir Mawlana Bari via Siddique Bepari Bari Road at Ch.0.00-500m including 01 No. 3.00mx3.00m RCC Box Culvert at ch. 275m under Muladi Upazila Dist Barishal. ID No 506695075. [Total Salvaged Cost Tk 543826.00]</t>
  </si>
  <si>
    <t xml:space="preserve"> Part- a Improvement of BC road from Tulatala GCCR to Hosnabad Lanch ghat N road at Ch. 1750-2250m including 01 No. 4.00mx4.00m RCC Box Culvert at ch. 1750m under Muladi Upazila Dist Barishal. ID No 506694020. Part -b Improvement of BC road from Charkalekhan UP to Batamara UP Via LaxmipurH/S-Sonamoddi Bandar-Ramchar kheyaghat road at Ch. 2710-3710m under Muladi Upazila Dist Barishal. ID No 506693002. Salvage Materials Cost Tk. 2168673.00 Part- c Improvement of BC road from Charkalekhan UP to Batamara UP Via LaxmipurH/S-Sonamoddi Bandar-Ramchar kheyaghat road at Ch. 5000-6000m including 01 No. 3.00mx3.00m RCC Box Culvert at ch. 5700m under Muladi Upazila Dist Barishal. ID No 506693002. Salvage Materials Cost Tk. 1516220.00</t>
  </si>
  <si>
    <t>22/05/19</t>
  </si>
  <si>
    <t>29/05/20</t>
  </si>
  <si>
    <t>M/S. Feroj Alam , Barishal Sadar , Barishal, Mobile No. 01713294331</t>
  </si>
  <si>
    <t xml:space="preserve"> a Improvement of BC road from Moddyo Kazirchar Madrasha to Nayabhangoni river via Patoarykhandi k road at Ch.2000-2500m under Muladi Upazila Dist Barishal. ID No 506694013. b Improvement of BC road from Muladi R&amp;HD Nobabar hat-Padar Hat M-K road at Ch.450-1300m including 1.30mx1.30m RCC Box Culvert at ch. 846m under Muladi Upazila Dist Barishal. ID No 506694014. [Salvage Materials Cost Tk 1503287.00[</t>
  </si>
  <si>
    <t>07/08/19</t>
  </si>
  <si>
    <t>14/05/20</t>
  </si>
  <si>
    <t xml:space="preserve"> a Improvement of BC road from Kazir Char High School to Moddho Kazirchar Dakhil Madrasah at Kazir Char Union road at Ch.0.00-500m under Muladi Upazila Dist Barishal. ID No 506694082. b Construction of Culvert for Under Pass of 432.00m Long Pre-Stressed Girder Bridge over Approach Road from Muladi GC- Natir Hat- Nazirpur GC- Kutubpur- Mollar Hat GC road at Ch. 12750m under Muladi Upazila Dist Barishal. ID No 506692003</t>
  </si>
  <si>
    <t>22/07/19</t>
  </si>
  <si>
    <t xml:space="preserve"> a Improvement of BC road from Salimpur Hat-Tumchar Pry. School road at Ch. 4800-6858.00m including 02 Nos. Double Vent 4.00mx4.00m RCC Box Culvert at ch. 5956m &amp; 6485m under Muladi Upazila District-barishal. ID No 506693009. b Construction of 01 No. 3-Vent 3.00mx3.00m RCC Box Culvert over khal near Charmalia Baperir hat-Kaetmara GPS-Sirajul haq Bhuiyan bari Charkalekhan UP UNR Near the house of Bir Muktizuddha Abdul Khalek Baperi bari at ch. 0.00 under Muladi Upazila District-barishal. ID No 506694095.</t>
  </si>
  <si>
    <t>18/07/19</t>
  </si>
  <si>
    <t xml:space="preserve"> a Improvement of BC road from Kutubpur bazar bridge - Char Dakatia GPS - Pater Char Kheyaghat M road at Ch. 0.00-1000.00 under Muladi Upazila District-barishal. ID No 506694097. b Improvement of BC road from Kutubpur bazar bridge - Char Dakatia GPS - Pater Char Kheyaghat M road at Ch. 1000-3500.00m under Muladi Upazila District-barishal. ID No 506694097. c Improvement of BC road from Muladi-Baro patarchar Ferry Ghat M road at Ch. 4065-4885.00m under Muladi Upazila District-barishal. ID No 506694017.</t>
  </si>
  <si>
    <t xml:space="preserve"> a Improvement of BC road from Haraz Sikder bari to Laxmipur Nutun hat via Rashih Dhali bari N-C road at Ch. 0.00-900m including 01 No. Double Vent 4.00mx4.00m RCC Box Culvert at Ch. 0.00m under Muladi Upazila District-Barishal. ID No 506695010. b Improvement of BC road from Chitirchar Launch Ghat-Chitirchar bazar road at Ch. 0.00-750m under Muladi Upazila District-Barishal. ID No 506694113. c Improvement of BC road from Chitirchar Bazar-Tumchar Jora Bridge road at Ch. 0.00-1920m under Muladi Upazila District-Barishal. ID No 506694112.</t>
  </si>
  <si>
    <t>M/S.Sikder Construction , Chunar Char Ghat Paterhat Mehendigonj Barisal, Mobile No. 01736615105</t>
  </si>
  <si>
    <t xml:space="preserve"> Improvement of BC road from Ramarpole Bazar Mollar Hat GC- Bhyua bari road at Ch. 0.00-500m including 01 No. 1.00mx1.00m RCC Box Culvert at ch. 385m under Muladi Upazila District-Barishal. ID No 506694089.</t>
  </si>
  <si>
    <t>31/08/20</t>
  </si>
  <si>
    <t>M/S Ahana Enterprise, Dhan Gobesona Uttar Rupatoli Rupatoli Housing Barishal Sadar Barishal, Mobile No. 01795831848</t>
  </si>
  <si>
    <t xml:space="preserve"> Development of Chitirchar Bazar  , Upazila Muladi  ,  District-Barishal</t>
  </si>
  <si>
    <t>30/04/21</t>
  </si>
  <si>
    <t>M/S MIM ENTERPRISE, UTTAR CHAR, Char Akkaria, Barishal, Mobile No. 01733722677</t>
  </si>
  <si>
    <t>mim.enterprise.bd2019@gmail.com</t>
  </si>
  <si>
    <t xml:space="preserve"> Improvement of BC road from Char Nazirpur Lanch Ghat - Hawlader bari - Mollah bari BC road at Ch. 0.00-360m under Muladi Upazila District-Barishal. ID No 506694093.</t>
  </si>
  <si>
    <t>M/S SAGAR ENTERPRISE, Vill+Post-Charadi PS- Bakerganj District- Barishal Post Code-8280, Mobile No. 01731063525</t>
  </si>
  <si>
    <t>ms.sagar_enterprise@yahoo.com</t>
  </si>
  <si>
    <t xml:space="preserve"> Estimate for Slope Protection work around Abutment and River Bank of Existing 432m Long Pre- Stressed Girder Bridge on Muladi GC -Natier hat -Nazirpur GC- Kutubpur -Mollar Hat GC Road at Ch.12750m Under Muladi Upazila Barishal District</t>
  </si>
  <si>
    <t xml:space="preserve"> a Improvement of BC road from Hizla Gourobdi UP Office - Songkorpasha Bazar via Ekkota Bazar Road at Ch. 0.00-2000m under Hizla Upazila District-Barishal. ID No 506363001. b Improvement of BC road from Barjalia UP office -Kaisma Bazar via Food Goudaun &amp; College Road at Ch. 1675-2420m under Hizla Upazila District-Barishal. ID No 506363003.</t>
  </si>
  <si>
    <t xml:space="preserve"> a Improvement of BC road from Hizla Gourobdi UP Office - Kakuria Bazar Road at Ch. 800-2500m under Hizla Upazila District-Barishal. ID No 506363013. b Improvement of BC road from Abupur Cyclone Shelter-Asulia Abupur Govt. Primary School Road at Ch. 0.00-1000m under Hizla Upazila District-Barishal. ID No 506364019.</t>
  </si>
  <si>
    <t xml:space="preserve"> a Improvement of BC road from Mandrator Kusharia Bazar-Chardebua Bazar Road at Ch. 0.00-1100m under Hizla Upazila District-Barishal. ID No 506364002. b Improvement of BC road from Ekota Bisor Road-Char Hizla Bazer Road at Ch. 0.00-1100m under Hizla Upazila District-Barishal. ID No 506365064.</t>
  </si>
  <si>
    <t>16/12/20</t>
  </si>
  <si>
    <t xml:space="preserve"> a Improvement of BC road from Dhanushikder Hat-Muladi Upazila Road RHD at Ch. 775-5829m including 02 Nos. 0.625mx0.00m U-drain Culvert at ch. 2370m &amp; 4835m under Hizla Upazila District-Barishal. ID No 506362009. Salvage Materials Cost Tk. 427866.00</t>
  </si>
  <si>
    <t>M/S. Nirnaya Engineers , Roypasha, Nalchity, Jhalokathi, Mobile No. 01718286926</t>
  </si>
  <si>
    <t xml:space="preserve"> Improvement of BC road from Guabaria UP office-Bhanderhat Road at Ch.665-1665m under Hizla Upazila District- Barishal. ID No 506363004. Salvage Materials Cost Tk. 158103.00</t>
  </si>
  <si>
    <t xml:space="preserve"> Improvement of BC road from Puran Hizila Bazar- Memania Taker Hat Via Durgapur Bazar road at Ch.4000-6420m under Hizla Upazila District- Barishal. ID No 506362007. Salvage Materials Cost Tk. 3571732.00</t>
  </si>
  <si>
    <t xml:space="preserve"> Improvement of BC Road from Mira Bari More UZR - Kamal Member Bari via Mahfuj Matubbor Baro Road at Ch. 0.0- 1000.00 m under Hizla Upazila Barishal District. Salvaged Cost Tk 186702.00 Road ID-506364032</t>
  </si>
  <si>
    <t xml:space="preserve"> (a) Improvement of BC road from Mazkairchar Bazar-Salimabad Ebtadhai Madrasha Via Jangangir beparis House Road at Ch.0.00-800m under Mehendiganj Upazila Dist Barishal. ID No 506625208. (b) Improvement of BC road from Sonirakra DC Road-Falan Akon Bari Via Moddo Azimpur GPS Road at Ch.4200-4700m under Mehendiganj Upazila Dist Barishal. ID No 506625016 (c) Improvement of BC road from Front Side of Andemanik UP-Enus Sarder House Via Akter hossain Akon House Road at Ch.0.00-500m under Mehendiganj Upazila Dist Barishal. ID No 506625002.(d) Improvement of BC road from Kawria Bridge-Choto Kazirhat Via asrayan Kandra Road at Ch.3000-3500m under Mehendiganj Upazila Dist Barishal. ID No 506625017. (e) Improvement of BC road from Maskazirchar Bazar-Boughttala Bridge via Shahjahan Hawlader Bari Road at Ch.0.00-1230m under Mehendiganj Upazila , Dist Barishal. [ID No 506625340]</t>
  </si>
  <si>
    <t xml:space="preserve"> Part- a Improvement of BC road from Bhasanchar UP Launch Ghat-Hashamuddi -Notun kasher Hat Via Dafaderhat road at Ch. 5890-6915m under Mehendiganj Upazila Dist Barishal. ID No 506623004. Part-b Improvement of BC road from Dhalirhat- Paterhat-Ulania GCCR Mollar Station road at Ch. 0.00-1000m under Mehendiganj Upazila Dist Barishal. ID No 506623011. Part- C a Improvement of BC road from Madertoli bazar-Aliganj GC road at Ch. 1100-3100m under Mehendiganj Upazila Dist Barishal. ID No 506624004. Salvage Materials Cost Tk. 318655.00</t>
  </si>
  <si>
    <t xml:space="preserve"> Part-a Improvement of BC road from Andermanik UP to Moddho Azimpur GPS via Dr. A. Rahim Khan House road at Ch. 0.00-900m under Mehendiganj Upazila Dist Barishal. ID No 506625355. Part-b Improvement of BC road from Kasia Rahim Uddin Reg. PS-Shipgonj Iron bridge road at Ch. 2000-3500m under Mehendiganj Upazila Dist Barishal. ID No 506625074. Part- c Improvement of BC road from Santirhat-South side of the Dadpur Mia Bari road at Ch. 0.00-1650m under Mehendiganj Upazila Dist Barishal. ID No 506625059. Salvage Materials Cost Tk. 318655.00</t>
  </si>
  <si>
    <t>M/S. Khan Enterprise , Dream Heaven , Dinbandhu Sen Road, Barishal, Mobile No. 01718286966</t>
  </si>
  <si>
    <t>mskhanenterprise77@gmail.com</t>
  </si>
  <si>
    <t xml:space="preserve"> Improvement of BC road from Andermanik UP-Baniker Bazar Road Start from Biler Bari-Purbo Ander Manik GPS at Ch. 0.00-1000m under Mehendigonj Upazila District-Barishal. ID No 506623018.</t>
  </si>
  <si>
    <t xml:space="preserve"> Improvement of BC road from Biddanondopur UP-Nuton Kasherhat via Badal Ratanpur GPS Road at Ch. 0.00-2000m under Mehendigonj Upazila District- Barishal. ID No 506623006.</t>
  </si>
  <si>
    <t>28/07/20</t>
  </si>
  <si>
    <t xml:space="preserve"> Improvement of BC road from Purbo Yearbeg Paloun Bari - Trimohoni Big Road via Howlader Bari Jamadder Bari Ebtadi Madrasha Road at Ch. 1610-2500m under Mehendigonj Upazila District- Barishal. ID No 506624016.</t>
  </si>
  <si>
    <t xml:space="preserve"> Improvement of BC road from Paterhat Kazir hat GCCR-Rahman hat Road Makbul Kha Hat-Purbo Kadirabad GPS via Muktijuddha Sobhan Bapery GPS at Ch. 0.00-1500m under Mehendigonj Upazila District- Barishal. ID No 506624008.</t>
  </si>
  <si>
    <t>26/07/20</t>
  </si>
  <si>
    <t xml:space="preserve"> Improvement of BC road from Bankerhat GC-Khaserhat GC Road Mehendigonj part road at Ch. 5306-6300m under Mehendigonj Upazila District- Barishal. ID No 506622004.</t>
  </si>
  <si>
    <t xml:space="preserve"> Improvement of BC road from Alimabad UP Majkajir Char Bazar-Sreepur Bazar Via Gaguria Bazar Mohisa Khayaghat road Start from Alimabad Madrasha-Sohel Madbor er Dhokan at Ch.5300-6800m under Mehendigonj Upazila District- Barishal. ID No 506623003.</t>
  </si>
  <si>
    <t>19/06/21</t>
  </si>
  <si>
    <t xml:space="preserve"> Improvement of BC road from Paterhat GC-Kazirhat GC Road Start from Rezaul Kazi shop &amp; Oracol Senior Madrasha at Ch. 8090-10300m under Mehendigonj Upazila District- Barishal. ID No 506622005.</t>
  </si>
  <si>
    <t>28/09/21</t>
  </si>
  <si>
    <t xml:space="preserve"> Improvement of BC road from Mazkijir Char Kheyaghat - Bhola Vduria Fari Ghat via Des Rotno Sheiks Hasia College road at Ch. 5000-7000m under Mehendigonj Upazila District- Barishal. ID No 506624019.</t>
  </si>
  <si>
    <t xml:space="preserve"> Improvement of BC road from Nasir Khan hat-Adarshagram bazar Baro Bridge Start from Bazlu Kha Barir Dorja silmari GPS-Possim Ratonpur Panivosthapana Somobay Somity road at Ch.0.00-2000m under Mehendigonj Upazila District- Barishal. ID No 506624005.</t>
  </si>
  <si>
    <t xml:space="preserve"> Improvement of road from Charkawa Nayani-Shaheber Hat via Durgapur Hat road by BC from Ch.3000-4600m including 01 No Double Vent 4.00mx4.00m RCC Box Culvert at ch.4196m 01 No 1.60mx1.60m RCC Box Culvert at ch.3191m and 01 No. 1.00mx1.00m U-drain Culvert at ch. 4350m Salvage Amount Tk.771422.00 under Sadar Upazila Dist Barisal. Road ID No 506514136</t>
  </si>
  <si>
    <t>28/05/19</t>
  </si>
  <si>
    <t xml:space="preserve"> (a) Improvement of BC road from Lakutia Chowmatha Road near Monosa Bari-Cement Poll Road at Ch.0.00-600m under Sadar Upazila Dist Barishal. ID No 506514068. (b) Improvement of BC road from Charbaria Adabaria Road to Towerd South Korbania Jame Mosque Road at Ch.0.00-765m including 01 No. 1.60mx1.60m RCC Box Culvert at ch. 360m &amp; 01 No. 1.00mx1.00m U drain Culvert at ch. 700m under Sadar Upazila Dist Barishal. ID No 506515068. (c) Improvement of BC road from Kashipur Union Gonpara Community School Connecting Road at Ch.0.00-750m including 01 No. 1.60mx1.60m RCC Box Culvert at ch. 620m under Sadar Upazila Dist Barishal. ID No 506515134. Salvage Cost Tk. 73186.00 (d) Improvement of BC road from Jagua Bamnikati East Side of Khalifa Bari-Hogla School Road at Ch.0.00-1550m 01 No. 1.60mx1.60m RCC Box Culvert at ch. 608m under Sadar Upazila Dist Barishal. ID No 506514126. Salvage Cost Tk. 3871885.00 [Total Salvaged Cost TK. 3945071.00]</t>
  </si>
  <si>
    <t xml:space="preserve"> a Improvement of BC road from Jagua Union Parishad - Karapur Steel Bridge - Bousherhat GC road at Ch. 1000-3170.00 including 01 No. Double Vent 4.00mx4.00m RCC Box Culvert at ch. 2370m and 07 Nos. 1.00mx1.00m U-drain Culvert at ch. 1005m 1280m 1708m 2185m 2558m 2837m &amp; 2920m under Sadar Upazila District-barishal. ID No 506513012. Salvage Materials Cost Tk. 1097528.00 b Improvement of BC road from North Karapur Barukhar Dhigir par - Pashim Solna GPS road at Ch. 0.00-1000.00 including 02 Nos. 1.60mx1.60m RCC Box Culvert at ch. 06m &amp; 367m and 01 No. 1.00mx1.00m U-drain Culvert at ch. 670m under Sadar Upazila District-barishal. ID No 506514164. Salvaged cost Tk 1097528.00</t>
  </si>
  <si>
    <t>01/10/20</t>
  </si>
  <si>
    <t xml:space="preserve"> a Improvement of BC road from Sayestabad GC - Icha GPS - Kamarpara Bazar - Hayetsar Bazar road at Ch. 0.00-3690m including 04 Nos. 4.00mx4.00m RCC Box Culvert at ch. 1131m 2921m 3062m &amp; 3103m and 01 No. 3.00mx3.000m RCC Box Culvert at ch. 2774m and 01 No. 2.00mx2.00m RCC Box Culvert at ch. 1220m and 02 Nos. 1.00mx1.00m U-drain Culvert at ch. 711m &amp; 2884m under Sadar Upazila District-Barishal. ID No 506513013. Salvage Materials Cost Tk. 939640.00 b Improvement of BC road from Sayestabad UP Bazar-Taltali Kheyaghat Via Hobinagor GPS road at Ch. 5550-6660m under Sadar Upazila District-Barishal. [ID No 506513009.] [ Salvaged Materials Cost :Tk 939640.00]</t>
  </si>
  <si>
    <t>M/S. Helal Traders , Kalusha Sharak ,Barishal, Mobile No. 01711363050</t>
  </si>
  <si>
    <t>mshelaltraders@gmail.com</t>
  </si>
  <si>
    <t xml:space="preserve"> Improvement of BC road from Kakasura Amirgonj Road near Daroga Bari to Batna GPS road at Ch. 0.00-1100m including 02 Nos. 1.60mx1.60m RCC Box Culvert at ch. 397m &amp; 840m under Sadar Upazila District-barishal. ID No 506515077. Salvage Materials Cost Tk. 1196944.00</t>
  </si>
  <si>
    <t>M/S. Beauty Construction , Woard No.05, M Hossain Road, Dakhin Palaspur, BCC, Barisal, Mobile No. 01712884570</t>
  </si>
  <si>
    <t>beautyconstruction80@gmail.com</t>
  </si>
  <si>
    <t>Development of Shayastabad Bazar Upazila Sadar District-Barishal</t>
  </si>
  <si>
    <t>M/S Athay Enterprise, Charbaria, Barisal Sadar, Barisal, Mobile No. 01711324332</t>
  </si>
  <si>
    <t>emsathay@yahoo.com</t>
  </si>
  <si>
    <t xml:space="preserve"> Improvement of BC Road from Nepter hat - Diner Govt. Primary School Road at Ch. 1100 - 1925m including i 1No. 3.0m x 3.0m RCC Box Culvert at Ch.1100m ii 1 No. 1.60m x 1.60m RCC Box Culvert at Ch.1460m iii 1 No. 1.0m x 1.00m U- drain type Culvert at Ch.1750m and iv 1 No. 4.0m x 4.0m RCC Box Culvert at Ch. 1925m Road ID-506514027 under Sadar Upazila Barishal District.</t>
  </si>
  <si>
    <t>27/08/21</t>
  </si>
  <si>
    <t xml:space="preserve"> Improvement of BC road from Sonar Bangla H/S to Bangla Bajar via MP Hat &amp; N/ Side of Noor nagar baza Sulice Gete road at Ch. 0.00-1050m Including 01 No 0.90mx0.90m U-Drain at ch. 850m under Bakerganj Upazila District-Barisal.Road ID No. 506074116.</t>
  </si>
  <si>
    <t>17/03/19</t>
  </si>
  <si>
    <t>M/S. Ahmed Traders,Sreeti Neer,114/B Sadar Road, Barishal, Mobile No. 01711021620</t>
  </si>
  <si>
    <t>msahamed.traders1968@yahoo.com</t>
  </si>
  <si>
    <t xml:space="preserve"> Improvement of BC road from Moheshpur Bridge - Ramnagar Talukder Bari – Pachur Bari via Board GPS, H/O Kashem Ali Khan [Ramnagar Hajari khal Belly Bridge (vuttho Road) to W/S of Ramnagor Hossainia Madrasha Iron Bridge] road at ch.. 0.00-1600m Including 05 Nos 0.90mx0.90m U-Drain at ch. 320m 576m 1150m 1355m &amp; 1475m and 01 no. 3.0m3.0m Single Vent RCC Box Culvert at ch. 756m 01 No 2.0m2.0m Single Vent RCC Box Culvert at ch. 463m &amp; 01 No 1.60m1.60m Single Vent RCC Box Culvert at ch. 354m under Bakerganj Upazila District-Barisal. Road ID No. 506075240.</t>
  </si>
  <si>
    <t>M/S. Foraji Enterprise,Hanua,Bakergonj Barishal, Mobile No. 01762605038</t>
  </si>
  <si>
    <t xml:space="preserve"> Improvement of BC road from Charamaddi UP Officer Union Hospital via Ajad Membar Bari to Kalidasia Hat GPS road at Ch. 3170-4000m Effective Length826.00m Including 01 No 4.00mx3.00m RCC Box Culvert at Ch. 3592m 01 No 1.60mx1.60m RCC Box Culvert at Ch. 3820m and 01 No. 0.900mx0.900m U-Drain at ch. 3338m under Bakerganj Upazila District-Barisal. Road ID No. 506073030.</t>
  </si>
  <si>
    <t>19/04/19</t>
  </si>
  <si>
    <t xml:space="preserve"> Improvement of BC road from Kalaskati UP Office bazar to Satraj Bazar via Vadarikati Govt. Pry. School Garuria Bazar Nilganj Hat Krishnokati Hi &amp; Goma Shibghata Culvert road at Ch. 10590-12170m Effective Length1575.00m under Bakerganj Upazila District-Barisal. Road ID No. 506073003.Salvaged Cost Tk 2598019.00</t>
  </si>
  <si>
    <t>M/S. Sikder Arian Enterprise, Masuakhali, Laxmipasha, Bakergonj, Barishal, Mobile No. 01710971989</t>
  </si>
  <si>
    <t>mssikderarianenterprise@gmail.com</t>
  </si>
  <si>
    <t xml:space="preserve"> Improvement of road from Daraspur- East Goma Paikar Pull - Guabunia Culvert via H/O Bazlu Sikder road by BC from Ch.0.00-1580m including 01 No. 4.00mx4.00m RCC Box Culvert at ch.1420m under Bakerganj Upazila Dist Barisal.Road ID No 506075330.</t>
  </si>
  <si>
    <t xml:space="preserve"> Improvement of road from N/S Goma UZR to santhosddi Regd. Pry School via Gopal Pur GPS &amp; Gazir Hat road by BC from Ch.4600-6100m including 01 No 1.60mx1.60m RCC Box Culvert at ch.5698m under Bakerganj Upazila Dist Barisal.Road ID No 506074187</t>
  </si>
  <si>
    <t>M/S. Nabil Enterprise,City Plaza,449 KB Hemayet Uddin Road Barishal, Mobile No. 01712004770</t>
  </si>
  <si>
    <t>msnabilenterprise83@gmail.com</t>
  </si>
  <si>
    <t xml:space="preserve"> Improvement of road from Padrishibpur Bhorpasha khal side road by BC from Ch.0.00-1000m Salvage Amount Tk. 2310146.00 under Bakerganj Upazila Dist Barisal. ID No 506075291.</t>
  </si>
  <si>
    <t xml:space="preserve"> Part-a : Improvement of BC road from West Darial Govt. Pry. School to Nutan hat road at Ch.0.00-1000m including 01 No. 1.60mx1.60m RCC Box Culvert at ch. 331m under Bakerganj Upazila Dist Barishal. ID No 506075407. Part- b : Improvement of BC road from Goper Hat to Satikola High School via Nazrul Islam Bari &amp; Shatikola Govt. Pry. School Shatikhola GPS - Chairman Bari via H/O Khaleq Talukder &amp; Kobbat Howlader road at Ch.2580-3080m under Bakerganj Upazila Dist Barishal. ID No 506074138. Part- c : Improvement of BC road from Katadia Govt. Pry. School to Kanaipura Razzak Membar Bari road at Ch.760-1760m under Bakerganj Upazila Dist Barishal. ID No 506075174. Part-d : Improvement of BC road from Chamta Bajar High School to Jalil Karikor bari Bridge Chamta Bajar High School to Kalamia Sikder Mosque via Faraji Bari Napit Bari road at Ch.0.00-750m including 01 No. 0.90mx0.90m U-drain Culvert at ch. 225m and 01 No. 2.00mx2.00m RCC Box Culvert at ch. 433m under Bakerganj Upazila Dist Barishal. ID No 506075148.</t>
  </si>
  <si>
    <t>13/03/19</t>
  </si>
  <si>
    <t xml:space="preserve"> a Improvement of BC road from Kalaskati UP Office bazar to Satraj Bazar via Vadarikati Govt. Pry. School Garuria Bazar Nilganj Hat Krishnokati Hi &amp; Goma Shibghata Culvert Krisnokati Khayaghat-Kesob Sheel bari via Shickder bari road Mahabub Rahman basu Shickder road road at Ch.7510-8435m including 02 Nos. 1.60mx1.60m RCC Box Culvert at ch. 8062m &amp; 8320m and 01 No. 4.00mx3.00m RCC Box Culvert at ch. 8029m under Bakerganj Upazila Dist Barishal. ID No 506073003. Salvage Materials Cost Tk. 1870697.00 b Improvement of BC road from Darial Mia Barir Hat to Adom Ali Ghoal Bari UZR Munsir Hat - Mia Bari School road at Ch.0.00-1000m including 02 Nos. 1.60mx1.60m RCC Box Culvert at ch. 10m &amp; 612m under Bakerganj Upazila Dist Barishal. ID No 506075236. c Improvement of BC road from Goma R&amp;H Amtala- via DKP hat Kabiraj GPS Uttampur Road to Kamarkhali GC road at Ch.2000-3010m including 01 No. 0.900mx0.900m U-drain Culvert at ch. 3009m under Bakerganj Upazila Dist Barishal. ID No 506072016. Salvage Materials Cost Tk. 442422.00 (Total Salvaged Cost Tk 2313119.00)  [Re-Tender]</t>
  </si>
  <si>
    <t>26/05/20</t>
  </si>
  <si>
    <t xml:space="preserve"> Part-a Improvement of BC road from N/Side of Kalatala Bailly Bridge to West Dhudal Regd. Pry. School via Hariram Khal road at Ch.0.00-580m including 01 No. 0.900mx0.900m U-drain Culvert at ch. 580m under Bakerganj Upazila Dist Barishal. ID No 506074219. Salvage Materials Cost Tk. 717348.00 Part-b Improvement of BC road from Halta UP Office Kander Barir Foot Bridge-Ranir Hat via Burir Hat Caradi Satalite Regd. Pry. School &amp; West Caradi Sikder Bari road at Ch.1145-3200m including 01 No. 3.00mx3.00m RCC Box Culvert at ch. 2525m 01 No. 2.00mx2.00m RCC Box Culvert at ch. 2830m and 02 Nos. 1.60mx1.60m RCC Box Culvert at ch. 1600m &amp; 1702m under Bakerganj Upazila Dist Barishal. ID No 506073026.</t>
  </si>
  <si>
    <t xml:space="preserve"> Part-a Improvement of BC road from D K P High School to Mirja Bari Bridge via Rahaman Howlader Bari Bridge road at Ch.0.00-1000m including 01 No. 1.00mx1.00m RCC Box Culvert at ch. 988m under Bakerganj Upazila Dist Barishal. ID No 506074072. Part-b Improvement of BC road from West Side of Ranir hat Bothtala to Gagutia Khaya Ghat via Gagutia Mahammad Member Bari road at Ch.1000-2000m including 02 Nos. 0.900mx0.900m U-drain Culvert at ch. 1280m &amp; 1710m and 01 No. 1.60mx1.60m RCC Box Culvert at ch. 1759m under Bakerganj Upazila Dist Barishal. ID No 506074009. Part-c Improvement of BC road from Dudhal UP offic via Model GPS Chatra Hat to Shorsi Bazar Police Camp. road at Ch.1550-2667m under Bakerganj Upazila Dist Barishal. ID No 506073050.</t>
  </si>
  <si>
    <t xml:space="preserve"> Part-a Improvement of BC road from Nalua UP Office via Afalkati Clinic east char Gojalia regd pry school &amp; Nabankhali Bazar to old Mallik Hatafalkati Lunch Ghat road at Ch.4160-5160m including 02 Nos. 1.60mx1.60m RCC Box Culvert at ch. 4490m &amp; 5054m under Bakerganj Upazila Dist Barishal. ID No 506073039. Part-b Improvement of BC road from H/O Nur Hossain Khan UZR - Amaner Bridge via Khanshama GPS road at Ch.0.00-1000m including 01 No. 3.00mx3.00m RCC Box Culvert at ch. 636m and 01 No. 1.60mx1.60m RCC Box Culvert at ch. 855m under Bakerganj Upazila Dist Barishal. ID No 506075178.</t>
  </si>
  <si>
    <t xml:space="preserve"> a Improvement of BC road from Katua Jury road Padrishibpur Deshantor kati Girja -Bhabanipur Bazar via Mridha para GPS 26 Ghor Mosque &amp; Eidgha Field H/O Shyamol road at Ch.0.00-602m &amp; 1290-2620m including 02 Nos. 0.900mx0.900m U-drain Culvert at ch. 117m &amp; 289m and 01 No. 4.00mx3.00m RCC Box Culvert at ch. 2346m and 01 No. 2.00mx2.00m RCC Box Culvert at ch. 2618m under Bakerganj Upazila Dist Barishal. ID No 506075219. b Improvement of BC road from Dhaporkati Jinu Kamander Bari UZR to Maur Harun Chairman Bari UZR via Dhaporkati High School Meyur GCCR road - North Daforkati GPS - Kazi bari-Kalaskati bazar road at Ch.0.00-1500m including 01 No. 2.00mx2.00m RCC Box Culvert at ch. 260m and 01 No. 2 Vent 4.00mx4.00m RCC Box Culvert at ch. 671m under Bakerganj Upazila Dist Barishal. ID No 506074164. [Salvage Materials Cost 1870916.00]</t>
  </si>
  <si>
    <t>01/09/19</t>
  </si>
  <si>
    <t>08/09/20</t>
  </si>
  <si>
    <t xml:space="preserve"> a Improvement of BC road from Kamarkali GC-Kalisuri GC via Baliar HatMatubbar Hat Jirail Hat Durgapasa UP road at Ch.164-2223m including 02 Nos. 0.900mx0.900m U-drain Culvert at ch. 540m &amp; 634m and 01 No. 2-vent 4.00mx4.00m RCC Box Culvert at ch.1762m under Bakerganj Upazila Dist Barishal. ID No 506072008. Salvage Materials Cost 1524265.00</t>
  </si>
  <si>
    <t xml:space="preserve"> a Improvement of BC road from Kanki Bajar to Middle Mahespur Hat via Durgapur &amp; Nurnagar Hat road at Ch.0.00-1500m under Bakerganj Upazila Dist Barishal. ID No 506074106. Salvage Materials Cost 3316148.00 b Improvement of BC road from Bhabanipur Govt. Pry. School to Losnabad High School road at Ch.0.00-1000m including 01 No. 0.900mx0.900m U-drain Culvert at ch. 827m and 01 No. 2.00mx2.00m RCC Box Culvert at ch. 268m and 01 No. 4.00mx3.00m RCC Box Culvert at ch. 655m and 01 No. 1.60mx1.60m RCC Box Culvert at ch.902m under Bakerganj Upazila Dist Barishal. ID No 506074143. Salvage Materials Cost 700299.00</t>
  </si>
  <si>
    <t xml:space="preserve"> a Improvement of BC road from Ghuria Alauddiner Bari to Diner hat Talukder Bari UZR via Dinger Hat Junior High School Road at Ch.0.00-1000m including 01 No. 0.900mx0.900m U-drain Culvert at ch. 658m under Bakerganj Upazila Dist Barishal. ID No 506074173. b Improvement of BC road from Dingar Hat GCCR to Shahid Khan Bari via Dulal Howlader Bari Road at Ch.0.0 - 1000m under Bakerganj Upazila Dist Barishal. ID No 506075096. Salvage Materials Cost Tk 655385.00</t>
  </si>
  <si>
    <t>14/07/19</t>
  </si>
  <si>
    <t xml:space="preserve"> Improvement of BC road from Patkati Launch ghat.via Jirail Hat Jirail Ajijia Sinior MadrasaUp office saner hat &amp; Ghoskati Regd.pry. School toDhulia Khaye Ghat road at Ch. 1000-2800.00 under Bakerganj Upazila District-barishal. ID No 506073011.</t>
  </si>
  <si>
    <t xml:space="preserve"> a Improvement of BC road from Vharpasha UP Office Laxmipasa Bazar Golderbari RHD via Krishnakati H Office via Krishnokati High School Nutan Hat &amp; Padrisibpur UP Office road at Ch. 1000-2000.00m including 02 Nos. 0.900mx0.900m U-drain Culvert at ch. 1864m &amp; 1983m under Bakerganj Upazila District-barishal. ID No 506073005. b Improvement of BC road from Dhudhal UP Office via Pilkhana GPS to Goma Kamarkhali road at Ch. 2500-3648.00m including 01 No. 0.900mx0.900m U-drain Culvert at ch. 2796m and 01 No. 2-Vent 4.00mx4.00m RCC Box Culvert at ch. 3012m under Bakerganj Upazila District-barishal. ID No 506073028. Salvage Materials Tk. 1726780.00</t>
  </si>
  <si>
    <t>01/10/19</t>
  </si>
  <si>
    <t>07/10/20</t>
  </si>
  <si>
    <t xml:space="preserve"> a Improvement of BC road from North Side of Bakerganj College RHD to Syampur Hat road at Ch. 2850-4300m &amp; Link Road from Aziz Makarer bari to Boro bari at Ch. 0.00-715m including 03 Nos. 1.00mx1.00m RCC Box Culvert at ch. 3030m 3385m &amp; 3567m and 01 No. Double vent 4.00mx4.00m RCC Box Culvert at ch. 3825m and 02 Nos. 2.00mx2.00m RCC Box Culvert at ch. 4040m &amp; Link road ch. 540m under Bakerganj Upazila District-Barishal. ID No 506074131. Salvage Materials Cost Tk. 1149222.00</t>
  </si>
  <si>
    <t>03/10/19</t>
  </si>
  <si>
    <t>10/10/20</t>
  </si>
  <si>
    <t xml:space="preserve"> a Improvement of BC road from Kaligonj bazar S/ Side of UP Office to Botra hat via Lochnadad High School road at Ch. 1000-2000m including 02 Nos. 1.50mx1.50m RCC Box Culvert at ch. 1500m &amp; 1800m under Bakerganj Upazila District-Barishal. ID No 506073034. b Improvement of BC road from Boalia GC Bahadurpur Gho Hat to Bakerganj-Neamati GCCR via Kusangal Hat Syampur Hat Botra hat Kafila Hat &amp; Moller Hat road at Ch. 0.00-2000m including 01 No. 2.50mx2.50m RCC Box Culvert at ch. 775m and 02 Nos. 1.50mx1.50m RCC Box Culvert at ch. 1525m &amp; 1865m under Bakerganj Upazila District-Barishal. ID No 506072011. Salvage Materials Cost Tk. 3345873.00</t>
  </si>
  <si>
    <t xml:space="preserve"> a Improvement of BC road from Holta UP Office Bajar Bridge to DKP Hat Balykati Kalitara GPS via Makimabad Bajar Dhanshiri Baro Sikder Bari &amp; Balaikati govt. pry. School road at Ch. 4625-6125m including 01 No. 1.60mx1.60m RCC Box Culvert at ch. 5845m and 01 No. 2.00mx2.00m RCC Box Culvert at ch. 6120m under Bakerganj Upazila District-Barishal. ID No 506073035. Salvage Materials Cost Tk. 551798.00 b Improvement of BC road from Khayrabad bazar - Chansamoddi Baikula - Goperhat road at Ch. 0.00-1530m including 01 No. 0.900mx0.900m U-drain Culvert at ch. 472m under Bakerganj Upazila District-Barishal. ID No 506073041. Salvage Materials Cost Tk. 93769.00 Total Salvaged Cost Tk 645567.00</t>
  </si>
  <si>
    <t>29/01/21</t>
  </si>
  <si>
    <t xml:space="preserve"> Improvement of BC road from Shiaguni hat-Kabai Hat via UJR Faraji Bari &amp; Chunakali High School road at Ch. 300-1400m including 01 Nos. 1.60mx1.60m RCC Box Culvert at Ch. 626m and 01 No. Single vent 4.00mx4.00m RCC Box Culvert at ch. 943m under Bakerganj Upazila District-Barishal. ID No 506074123. Salvage Materials Cost Tk. 2241687.00</t>
  </si>
  <si>
    <t>19/05/20</t>
  </si>
  <si>
    <t xml:space="preserve"> Improvement of BC road from Nalua Old UP office via Hajipur Regd pry school Kamar bari GPS Simultala hat Kafula Clinic to Amtali hat Kheyaghat road at Ch. 4700-6208m including 02 Nos. 4.00mx3.00m RCC Box Culvert at Ch. 5522m &amp; 5772m under Bakerganj Upazila District-Barishal. ID No 506073036.</t>
  </si>
  <si>
    <t xml:space="preserve"> Improvement of BC road from Nalua UP Office via Kafilatala High school Vumi Office to Simultala Bazar.RHD road at Ch. 0.00-1522m including 01 No. Single Vent 4.00mx3.00m RCC Box Culvert at Ch. 1125m and 03 Nos. 1.60mx1.60m RCC Box Culvert at ch. 287m 500m &amp; 1200m and 03 Nos. 0.825mx0.900m U-Drain Culvert at Ch. 660m 730m &amp; 1020m under Bakerganj Upazila District-Barishal. ID No 506073048.</t>
  </si>
  <si>
    <t xml:space="preserve"> a Improvement of BC road from Nalua UP Office via Afalkati Clinic east char Gojalia regd pry school &amp; Nabankhali Bazar to old Mallik Hat Afalkati Lunch Ghat road at Ch. 400-1500m including 01 No. 1.60mx1.60m RCC Box Culvert at Ch. 885m and 01 No. 0.825mx0.900m U-Drain Culvert at Ch. 1675m under Bakerganj Upazila District-Barishal. ID No 506073039. b Improvement of BC road from North Side Nilganj Khaya Ghat to Char Goma Govt. Pry. School via Faruk Moller Bari River Side Road road at Ch. 470-1324m including 01 No. 1.60mx1.60m RCC Box Culvert at Ch. 1157m under Bakerganj Upazila District-Barishal. ID No 506074209.</t>
  </si>
  <si>
    <t>M/S. Khan Builders , Runshi, Bakergonj, Barishal, Mobile No. 01711115898</t>
  </si>
  <si>
    <t>mskhanbuildersbk@gmail.com</t>
  </si>
  <si>
    <t xml:space="preserve"> Improvement of BC road from East Side of Chamta Bajar Girder Bridge to Kalika Bari via Mukthijowdda Munsur Alir Bari road at Ch. 1200-2000m including 01 No. 4.00mx3.00m RCC Box Culvert at ch. 1620m and 01 No. 1.60mx1.60m RCC Box Culvert at ch. 1320m and 01 No. 0.900mx0.900m U-drain Culvert at ch. 1260m under Bkerganj Upazila District-Barishal. ID No 506074205.</t>
  </si>
  <si>
    <t>17/04/21</t>
  </si>
  <si>
    <t>M/S. Siraj Enterprise , Pashim Chandkati, Jhalakathi, Mobile No. 01712780048</t>
  </si>
  <si>
    <t>smalom48@gmail.com</t>
  </si>
  <si>
    <t xml:space="preserve"> Improvement of BC road from Ghoshkati Khayaghat via DGL High School Saner Bajar Cilinic South side Up Office &amp; Jirail high School to Patkati Lunch Ghat Madrasa road at Ch. 1800-2750m under Bakerganj Upazila District-Barishal. ID No 506073022. Salvage Materials Cost Tk. 415506.00</t>
  </si>
  <si>
    <t>M/S. Howlader Traders , New Sdar Ghat Road, Barishal, Mobile No. 01767475967</t>
  </si>
  <si>
    <t>azad.bsl2019@gmail.com</t>
  </si>
  <si>
    <t xml:space="preserve"> Improvement of BC road from Katadia Govt. Pry. School to Kanaipura Razzak Membar Road at Ch. 0.00-750m including 02 Nos 0.900mx0.900m RCC Box Culvet at Ch.14m &amp; 745m under Bakerganj Upazila District-Barishal. ID No 506075174. Salvage Materials Cost Tk. 680334.00</t>
  </si>
  <si>
    <t>19/03/21</t>
  </si>
  <si>
    <t>M/S. MM Enterprise , 513 , East Chandkathi , Jhalokathi, Mobile No. 01711457639</t>
  </si>
  <si>
    <t xml:space="preserve"> Construction of 30.00m Long PSC Girder Bridge on Sharshi Gorar Hat to Bisharikati Lunch Ghat via Andermanik road at Ch.0.00m under Bakerganj Upazila District-Barishal. ID No 506074203</t>
  </si>
  <si>
    <t>M/S. Habib Sons , 542 Moddo chand kathi , Jhalokathi, Mobile No. 01925831266</t>
  </si>
  <si>
    <t xml:space="preserve"> Improvement of BC road from Pandob river Bari Band via Late Wahab Howlader late Hamid Howlader &amp; Joynal Mirar Bari to late Aijaddin Howlader bari road at Ch. 0.00 - 750m under Bakerganj Upazila District-Barishal. Road ID No 506075416</t>
  </si>
  <si>
    <t>M/S.Khan Trading Corporation ,Namajpur ,Pirojpur, Mobile No. 01718504085</t>
  </si>
  <si>
    <t xml:space="preserve"> Improvement of Baitul Sujut Jame Mosque at Mollapara Village infront of Nadurbari Union Ratnapur Latitude22.92301 Longitude 90.17268 under Agailjhara Upazila Barishal District.</t>
  </si>
  <si>
    <t xml:space="preserve"> Improvement of Hosnabad High School One Storied Jame-E-Mosque Union Sarikal .Latitude22.934822 Longitude 90.315912 under Gournadi Upazila Barishal District.</t>
  </si>
  <si>
    <t>M/S. Thuria &amp; Rafi EP, Rajerchor, Chormonai, Barishal-S, Barishal, Mobile No. 01718624351</t>
  </si>
  <si>
    <t>mstuhuriaandrafienterprise@gmail.com</t>
  </si>
  <si>
    <t xml:space="preserve"> Improvement of Kachua Muslim Grave yard near H/O Shafiqul Islam hanif Union Baisari Pourashava Latitude22.7959 Longitude 90.1425 under Banaripara Upazila Barishal District.</t>
  </si>
  <si>
    <t>14/02/20</t>
  </si>
  <si>
    <t xml:space="preserve">M/S. Laily Enterprise ,Barakota, Wizirpur, Barishal, Mobile No. 01733992379 </t>
  </si>
  <si>
    <t>mslailyenterprise@gmail.com</t>
  </si>
  <si>
    <t xml:space="preserve"> Improvement of Bhabanipur Munshibari Jame Mosque UnionOtra Latitude22.853077 Longitude 90.168116 under Uzirpur Upazila Barishal District.</t>
  </si>
  <si>
    <t>17/06/20</t>
  </si>
  <si>
    <t>M/S. Mitro &amp; Co. ,Wizirpur, Barishal, Mobile No. 01712145246</t>
  </si>
  <si>
    <t>msmitraandco@yahoo.com</t>
  </si>
  <si>
    <t xml:space="preserve"> Improvement of Purbo Kesobkathi Wapda Jame Mosque Union Otra Latitude22.8545 Longitude 90.165393 under Uzirpur Upazila Barishal District.</t>
  </si>
  <si>
    <t>13/06/20</t>
  </si>
  <si>
    <t>M/S. Hasan Motors, Pepolita Bazar, Jhalakathi Sadar, Jhalokathi, Mobile No. 01782237896</t>
  </si>
  <si>
    <t>hasanmotors84@gmail.com</t>
  </si>
  <si>
    <t xml:space="preserve"> Improvement of North Khalishakota Mosque at Union Chakar Latitude 22.8127 Longitude 90.2011 under Banaripara Upazila Barishal District.</t>
  </si>
  <si>
    <t>17/08/20</t>
  </si>
  <si>
    <t>M/S . Masud Enterprise , Bandh Road , Barishal, Mobile No. 01949338734</t>
  </si>
  <si>
    <t>msmasudenterprise91@gmail.com</t>
  </si>
  <si>
    <t xml:space="preserve"> Improvement of Jogirkanda Houladerbari JameMosque UnionOtra .Latitude22.85271 Longitude 90.1874 under Uzirpur Upazila Barishal District</t>
  </si>
  <si>
    <t>M/S Majumdar &amp; co. , uzirpur ,Barishal, Mobile No. 01723472750</t>
  </si>
  <si>
    <t>majumderandco18@gmail.com</t>
  </si>
  <si>
    <t xml:space="preserve"> Improvement of Barakotha Riajul Janna Graviard Union Barakotha.Latitude22.851172 Longitude 90.197580 under Uzirpur Upazila Barishal District.</t>
  </si>
  <si>
    <t>22/09/20</t>
  </si>
  <si>
    <t>21/12/20</t>
  </si>
  <si>
    <t>M/S. Mim Enterprise, CHOWDURI VILA , B.M. COLLAGE ROAD, Barishal,  Mobile No. 01714902209</t>
  </si>
  <si>
    <t>olikhan2019@gmail.com</t>
  </si>
  <si>
    <t xml:space="preserve"> Improvement of Barakotha Riajul Janna Jame-E-Mosque Union Barakotha.Latitude22.851130 Longitude 90.197416 under Uzirpur Upazila Barishal District.</t>
  </si>
  <si>
    <t xml:space="preserve"> Improvement of Barakotha Kalu Mohajoner bari Jame-E-Mosque Union Barakotha.Latitude22.857012 Longitude 90.312224 under Uzirpur Upazila Barishal District.</t>
  </si>
  <si>
    <t xml:space="preserve"> Improvement of Uzirpur Bazar Sarbojonin Durga Mondir Union UzirpurLatitude22.834185 Longitude 90.250136 under Uzirpur Upazila Barishal District.</t>
  </si>
  <si>
    <t xml:space="preserve"> Improvement of Harta Uttar par Durga Mondir Union Harta.Latitude22.854280 Longitude 90.103318 under Uzirpur Upazila Barishal District.</t>
  </si>
  <si>
    <t xml:space="preserve"> Improvement of Ghandessor Tirthostan Mondir Union Bamrail.Latitude22.861034 Longitude 90.258069 under Uzirpur Upazila Barishal District.</t>
  </si>
  <si>
    <t xml:space="preserve"> Improvement of Sibpur High School Sanglangno Durga Mondir Union Satla.Latitude22.9918562 Longitude 90.086488 under Uzirpur Upazila Barishal District.</t>
  </si>
  <si>
    <t xml:space="preserve"> Improvement of Bairkathi Jamtola Jame-E-Mosque Union Guthia.Latitude22.771303 Longitude 90.228545 under Uzirpur Upazila Barishal District.</t>
  </si>
  <si>
    <t xml:space="preserve"> Improvement of West Guthia Rohmania Jame-E-Mosque Union Guthia.Latitude22.721862 Longitude 90.243050 under Uzirpur Upazila Barishal District.</t>
  </si>
  <si>
    <t>Improvement of Guthia Battola Jame-E-Mosque Union Guthia.Latitude22.781980 Longitude 90.249417 under Uzirpur Upazila Barishal District.</t>
  </si>
  <si>
    <t xml:space="preserve"> Improvement of Nayagram Mazpara Baytul Amin Jame Mosque Union Satla Latitude 22.899019 Longitude 90.118961. under Uzirpur Upazila Barishal District.</t>
  </si>
  <si>
    <t xml:space="preserve"> Improvement of Satla Almadi Dalur Bari Jame Mosque Union Satla Latitude 22.899411 Longitude 90.109256 under Uzirpur Upazila Barishal District.</t>
  </si>
  <si>
    <t xml:space="preserve"> Improvement of Harta Dakinpar Mondir Union Harta Latitude 22.8854275 Longitude 90.103306 under Uzirpur Upazila Barishal District.</t>
  </si>
  <si>
    <t xml:space="preserve"> Improvement of Chilmari Abdul Rashid Khan Bari Jame Mosque Union NazirpurLatitude23.0192 Longitude 90.3157. Under Muladi Upazila District Barisal.</t>
  </si>
  <si>
    <t xml:space="preserve"> 11/10/18 </t>
  </si>
  <si>
    <t>18/01/19</t>
  </si>
  <si>
    <t xml:space="preserve"> Improvement of Mr. Sumon Akons Jam-E-Mosque Union DehergotiLatitude22.84639 Longitude 90.29524. under Babuganj Upazila Barishal District.</t>
  </si>
  <si>
    <t>16/6/2020</t>
  </si>
  <si>
    <t xml:space="preserve"> Improvement of Rakudia Sharif Bari Jam-E-Mosque Union DehergotiLatitude22.82575 Longitude 90.28592. under Babuganj Upazila Barishal District.</t>
  </si>
  <si>
    <t>17/6/2020</t>
  </si>
  <si>
    <t xml:space="preserve"> Improvement Charkamissioner Haque bari Jam-E-Mosque Union KazircharLatitude23.3836 Longitude 90.6286. under Muladi Upazila Barishal District.</t>
  </si>
  <si>
    <t>Kathalia Builders ,Rakhal babu Sharak , Kalibari , Barishal, Mobile No. 01711386873</t>
  </si>
  <si>
    <t>kathalia1970@gmail.com</t>
  </si>
  <si>
    <t xml:space="preserve"> Improvement of Choulchar Molla bari Jame Mosque Union Chandpasa Latitude22.779748 Longitude 90.331377 under Babuganj Upazila Barishal District</t>
  </si>
  <si>
    <t>16/04/20</t>
  </si>
  <si>
    <t>M/S. Kishor Enterprise, Narangol Kalaskathi Bakergonj Barisal, Mobile No. 01728-138444</t>
  </si>
  <si>
    <t>skkishorenterprise@gmail.com</t>
  </si>
  <si>
    <t xml:space="preserve"> Improvement of Baksir Char Akonbari Jame Mosque at Union Chandpasha Latitude 22.794309 Longitude 90.364979 under Babuganj Upazila Barishal District.</t>
  </si>
  <si>
    <t>14/08/20</t>
  </si>
  <si>
    <t>M/S. Golam Morshed Traders, South Borakotha, Uzirpur, Barishal, Mobile No. 01755100200</t>
  </si>
  <si>
    <t>golammorshed.bsl@gmail.com</t>
  </si>
  <si>
    <t xml:space="preserve"> Improvement of East Rahmatpur Al -Zihad Jame-E-Mosque Union Madhobpasha Latitude 22.7892 Longitude 90.3064 under Babuganj Upazila Barishal District.</t>
  </si>
  <si>
    <t xml:space="preserve"> Improvement of Gholpar Jamey-E-Mosque Union Mehendigonj.Latitude22.8352 Longitude 90.5121. Under Mehendiganj Upazila Disatrict-Barishal.</t>
  </si>
  <si>
    <t xml:space="preserve"> Improvement of Mazirhat Jamey-E-Mosque UnionChanpur.Latitude22.8036 Longitude 90.5733. Under Mehendiganj Upazila Disatrict-Barishal.</t>
  </si>
  <si>
    <t xml:space="preserve"> Improvement of Vandharighata Jamey-E-Mosque Union Chanpur.Latitude22.8375 Longitude 90.5799. Under Mehendiganj Upazila Disatrict-Barishal.</t>
  </si>
  <si>
    <t xml:space="preserve"> Improvement of Tumchar Thoshil Office Jame Mosque Union Horinathpur.Latitude22.9722 Longitude 90.4621 under Hizla Upazila Barishal District.</t>
  </si>
  <si>
    <t>29/03/20</t>
  </si>
  <si>
    <t>M/S. Lopa Enterprise , Sadar Road, Daulat Khan, Bhola, Mobile No. 01711789873</t>
  </si>
  <si>
    <t>lopaent80@gmail.com</t>
  </si>
  <si>
    <t xml:space="preserve"> Improvement of Dokhin Kowria Jame Mosque Union Guabaria Latitude22.9226 Longitude 90.4573 under Hizla Upazila Barishal District.</t>
  </si>
  <si>
    <t>M/S.A Ali &amp; Sons, Uttar Sagardi, Nabogram Road, Barishal, Mobile No. 01718871282</t>
  </si>
  <si>
    <t>a.ali.and.sons2016@gmail.com</t>
  </si>
  <si>
    <t xml:space="preserve"> Improvement of East Khayerdia Jame MosqueUnion Jagua Latitude 22.6916 Longitude 90.2989 under Barishal Sadar UpazilaBarishal District.</t>
  </si>
  <si>
    <t>24/10/18</t>
  </si>
  <si>
    <t xml:space="preserve"> Improvement of Khairdiea sarderbari Jame Mosque Union Jagua Latitude22.6926 Longitude 90.3012 under Sadar Upazila Barishal District</t>
  </si>
  <si>
    <t>30/04/20</t>
  </si>
  <si>
    <t>M/S. Mim Enterprise, Vill+Post:-Charadi, Bakerganj, Barishal-8280,  Mobile No. 01721060122</t>
  </si>
  <si>
    <t>mementerprise19@gmail.com</t>
  </si>
  <si>
    <t xml:space="preserve"> Improvement of Kashipur N.S. Alia Madrasha Mosque Union Kashipur Latitude22.719 Longitude 90.3378 Barishal Sadar Barishal District.</t>
  </si>
  <si>
    <t>19/08/20</t>
  </si>
  <si>
    <t xml:space="preserve"> Improvement of Chargoma Bytul Aman Jamey-E-Mosque Union Poura shava.Latitude22.5343 Longitude 90.3401. Under Bakerganj Upazila Disatrict-Barishal.</t>
  </si>
  <si>
    <t xml:space="preserve"> Improvement of Utter Kajalkati Siddique Bazar Jamey-E-Mosque Union Darial Latitude22.8467 Longitude 90.5667. Under Bakerganj Upazila Disatrict-Barishal.</t>
  </si>
  <si>
    <t>23/03/19</t>
  </si>
  <si>
    <t>30/08/19</t>
  </si>
  <si>
    <t xml:space="preserve"> Improvement of Purbo Faridpur Baytul Nur Jame Mosque Union Faridpur.Latitude-22.55715 Longitude 90.434122 under Bakergonj Upazila District Barishal.</t>
  </si>
  <si>
    <t>14/11/19</t>
  </si>
  <si>
    <t xml:space="preserve"> Improvement of Sikder bari Jame Mosque Union Varpasha Latitude 22.50884 Longitude90.33594 under Bakergonj Upazila District Barishal.</t>
  </si>
  <si>
    <t>28/07/19</t>
  </si>
  <si>
    <t xml:space="preserve"> Improvement of uttar Krishnokati khan Jame Mosque Union Varpasha Latitude22.53845 Longitude 90.34056 under Bakergonj Upazila District Barishal.</t>
  </si>
  <si>
    <t>18/08/19</t>
  </si>
  <si>
    <t>25/11/19</t>
  </si>
  <si>
    <t xml:space="preserve"> Improvement of Late Shraj Bari Jame-E-Mosque UnionVharpasha.Latitude22.50343 Longitude 90.31256 under Bakergonj Upazila Barishal District.</t>
  </si>
  <si>
    <t xml:space="preserve"> Improvement of Halta Mokimabad Khan Bari Jame-E-Mosque Union Charadi.Latitude22.60408 Longitude 90.40616 Bakergonj Upazila District Barishal.</t>
  </si>
  <si>
    <t xml:space="preserve">M/S. M B &amp; Sons ,Razumiar Pole , Baitala, Barishal, Mobile No. 01716677277 </t>
  </si>
  <si>
    <t xml:space="preserve"> Improvement of South Vosmahal Hawlader bari Jam-E-Mosque Union Bakergonj Faridpur.Latitude Longitude under Bakergonj Upazila Barishal District. Latitude 31.992460 Longotude 35.994880</t>
  </si>
  <si>
    <t xml:space="preserve"> Improvement of Immamkathi Baitul Mamur Jame-E-Mosque Union Rangashree Latitude 22.5434 Longitude 90.35084 under Bakergonj Upazila Barishal District.</t>
  </si>
  <si>
    <t xml:space="preserve"> Improvement of Uttar Vharpasha Manik Hossain Molla bari al- madina Jame-E-Mosque Union Bakergonj Pourashava.Latitude22.53449 Longitude 90.3257 under Bakergonj Upazila Barishal District.</t>
  </si>
  <si>
    <t xml:space="preserve"> Improvement of Uttar Khoda Box Kali Marhum Ali Moksed Gazi Bari inside of Munshi Bari Graveyard Union Kabai .Latitude 22.54552 Longitude 90.44174 under Bakergonj Upazila Barishal District.</t>
  </si>
  <si>
    <t>M/S Robbani Enterprise, 237/Habib Vila, Kisnokathi, Jhalakathi, Mobile No. 01712960068</t>
  </si>
  <si>
    <t>robbani626@gmail.com</t>
  </si>
  <si>
    <t xml:space="preserve"> Improvement of Charboalia Khanbari Al Aksa Jame Mosque Union Rangoshree .Latitude 22.57734 Longitude 90.35844 under Bakergonj Upazila Barishal District.</t>
  </si>
  <si>
    <t>Concrit Building Deigned &amp; Engineering Lab , Major M A Jalil Sharak, Battola, Bairhsal, Mobile No. 01748856641</t>
  </si>
  <si>
    <t>con.bul.beig.engr.lab@gmail.com</t>
  </si>
  <si>
    <t xml:space="preserve"> Improvement of Mewor Cendrio Jame Mosque Union Garuria .Latitude 22.54807 Longitude 90.40232 under Bakergonj Upazila Barishal District.</t>
  </si>
  <si>
    <t>29/09/20</t>
  </si>
  <si>
    <t xml:space="preserve"> Construction of 12.00m RCC Girder Bridge on Batazore-Agorpur-Sarikal via Hosnabad-Nalgora-Miar Char Road at ch.9090m. Road Id 506322002 under Gournadi Upazila District Barishal</t>
  </si>
  <si>
    <t xml:space="preserve"> Construction of 13.00m RCC Girder Bridge on Batazore Agorpur-Sarikal via Hosnabad-Nalgora-Miar Char Road at ch.10380 m. Road ID 506322002 under Gournadi Upazila District Barishal</t>
  </si>
  <si>
    <t xml:space="preserve"> Construction of 18.00m Long RCC Girder Bridge on Torkey Bus Stand NHW to Ramsiddi Bazar via Kathaltali GPS Road at ch.0889m. Road ID 506323004 under Gournadi Upazila District Barishal</t>
  </si>
  <si>
    <t>Construction of 15.00m Long RCC Girder bridge on Mahilara Bazar-Sarikal GC Road at ch. 3417 km. Road ID 506322018 under gournadi Upazila Barishal District</t>
  </si>
  <si>
    <t xml:space="preserve"> Construction of 18.00m Long RCC Girder bridge on Mahilara Ancient temple NHW to Sarikal GC Road at ch.3950 km. Road ID 506322009 Under Gournadi Upazila Barishal District.</t>
  </si>
  <si>
    <t>M/s. Shampa Construction &amp; M/s S.R Engineering (Jv)</t>
  </si>
  <si>
    <t>jayantajkt25@gmail.com</t>
  </si>
  <si>
    <t xml:space="preserve"> Construction of 24.00m RCC Girder Bridge Over Ahahotibatta khal on barthi-vallukshi-magura bakal hat road at ch.8289km under Agailjhara Upazila Barishal District Road ID 506022008</t>
  </si>
  <si>
    <t>M/S S.R Engineering, Seral, Aguiljhara, Barisal,  Mobile No. 01711127175</t>
  </si>
  <si>
    <t xml:space="preserve"> Construction of 24.00m RCC Girder Bridge Over Ahahotibatta khal on barthi-vallukshi-magura bakal hat road at ch.8289km under Agailjhara Upazila Barishal District Road ID 506022009</t>
  </si>
  <si>
    <t>M/s. Shampa Construction, 538, East Chandkati, Jhalokathi, Mobile No. 01712188784</t>
  </si>
  <si>
    <t xml:space="preserve"> Construction of 24.00m RCC Girder Bridge Over Ahahotibatta khal on barthi-vallukshi-magura bakal hat road at ch.8289km under Agailjhara Upazila Barishal District Road ID 506022010</t>
  </si>
  <si>
    <t xml:space="preserve"> Construction of 18.00m RCC Girder Bridge on Bagdha GC to Shatla GC via khajuria road at ch.1881km. under Agailjhara Upazila Barishal District Road ID 506022009</t>
  </si>
  <si>
    <t>09/01/2020</t>
  </si>
  <si>
    <t>16/09/2020</t>
  </si>
  <si>
    <t xml:space="preserve"> Construction of 15.00m Long RCC Girder Bridge On Mahilara-Chayagram-Amboula-Paisarhat road at ch.26405 km under Agailjhara Upazila Barishal District Road ID 506022006</t>
  </si>
  <si>
    <t>M/S Sharif Enterprise -M/S Talukder Enterprise</t>
  </si>
  <si>
    <t>mdfayzsharif8@gmail.com</t>
  </si>
  <si>
    <t xml:space="preserve"> Construction of 15.00m Long RCC Girder Bridge on Rajihar UP Basail Hut- Valukshi bazar road at ch. 3482 km. under Agailjhara Upazila Barishal District Road ID 506023005</t>
  </si>
  <si>
    <t>M/S Sharif Enterprise, Beluhar, Agailjhara, Barisal, Mobile No. 01715-233106</t>
  </si>
  <si>
    <t xml:space="preserve"> Construction of 15.00m Long RCC Girder Bridge on Rajihar UP Basail Hut- Valukshi bazar road at ch. 3482 km. under Agailjhara Upazila Barishal District Road ID 506023006</t>
  </si>
  <si>
    <t>M/S Talukder Enterprise Batazore Bondor, Gournadi, Barisal, Mobile No.01711029763</t>
  </si>
  <si>
    <t xml:space="preserve"> Construction of 15.00m Long RCC Girder Bridge on Rajihar UP Basail Hut- Valukshi bazar road at ch. 3482 km. under Agailjhara Upazila Barishal District Road ID 506023007</t>
  </si>
  <si>
    <t xml:space="preserve"> Construction of 15.00m Long RCC Girder Bridge on Rajihar UP Basail Hut- Valukshi bazar road at ch. 3382 km. under Agailjhara Upazila Barishal District Road ID 506023005</t>
  </si>
  <si>
    <t>MS Anamica Traders - M/S. Serniabad Traders(JV)</t>
  </si>
  <si>
    <t>msanamica.serniabadjv@gmail.com</t>
  </si>
  <si>
    <t xml:space="preserve"> Construction of 20 m Long RCC Girder Bridge over Mahilara - Chaygram - Amboula - Paisarhat Road at Ch.25 812 m Road ID 506022006 under Agailjhara Upazila Barishal District.</t>
  </si>
  <si>
    <t>M/S. Serniabad Traders, Vill-Temar, P.O. Seral, Upazila- Agailjhara, District-Barisal, Mobile No. 01719755132</t>
  </si>
  <si>
    <t xml:space="preserve"> Construction of 18m Long RCC Girder Bridge over Mahilara - Chaygram - Amboula - Paisarhat Road at Ch.20 942 m Road ID 506022006 under Agailjhara Upazila Barishal District.</t>
  </si>
  <si>
    <t>24/03/21</t>
  </si>
  <si>
    <t xml:space="preserve"> Construction of 20.00m Long RCC Girder Bridge on Rajihar UP Basail hat- Valukshi Bazar Road at ch.2609m. Road ID 506023005 under Agailjhara Upazila Barishal District.</t>
  </si>
  <si>
    <t>Mizan - Masuma (JV)</t>
  </si>
  <si>
    <t>mizanmasumajv@gmail.com</t>
  </si>
  <si>
    <t xml:space="preserve"> Construction of 20.00m Long RCC Girder Bridge on Rajihar UP Basail hat-Valukshi Bazar via east Goial road at ch.3981 m.. Road ID 506023017 under Agailjhara Upazila Barishal District</t>
  </si>
  <si>
    <t xml:space="preserve">M/s Mizan Enterprise Pro.: Abdul Wahab Matbar, Chandrapur, Shariatpur Sadar, Shariatpur. Mobile No.  01712-292312 </t>
  </si>
  <si>
    <t xml:space="preserve">M/S Masuma Traders, Kulpaddy, Madaripur, Mobile No. 01712647685 </t>
  </si>
  <si>
    <t>ms.masuma.traders@gmail.com</t>
  </si>
  <si>
    <t>Construction of 15.00m Long RCC Girder Bridge on Rajihar UP Basail Hut- Valukshi bazar road at ch. 3382 km. under Agailjhara Upazila Barishal District Road ID 506023005</t>
  </si>
  <si>
    <t xml:space="preserve"> Construction of 44.00m Long RCC Girder Bridge on Dhamura - Satla Road at Ch.00+0 km (Dhamura Macbazar) Road ID 506942004  Upazila-Uzirpur  District - Barishal.</t>
  </si>
  <si>
    <t>17/04/20</t>
  </si>
  <si>
    <t>M/S. Areen Enterprise, Sankarpasha, Pirojpur, Mobile No. 01711170812</t>
  </si>
  <si>
    <t>areenenterprise14@gmail.com</t>
  </si>
  <si>
    <t xml:space="preserve"> Maintenance of 25.00m Long Iron Bridge near house of sah alam master over chaycalia khal at kesobkathi under otra UP Uzirpur Upazila Barishal District ID No.506944083.</t>
  </si>
  <si>
    <t>04/03/20</t>
  </si>
  <si>
    <t>11/08/20</t>
  </si>
  <si>
    <t xml:space="preserve"> Construction of 18.00m RCC Girder Bridge on Kangshi village Road Near Shajahan member House at ch. 0 000km . under Uzirpur Upazila Barishal District Road ID 506945091</t>
  </si>
  <si>
    <t>25/02/21</t>
  </si>
  <si>
    <t xml:space="preserve"> Construction of 20m Long RCC Girder Bridge on Bamrail UP R &amp; H - Ghandershor Bazar Road at ch. 0 236m Road ID 506943007 under Uzirpur Upazila Barishal District</t>
  </si>
  <si>
    <t>M/S Lucky Enterprise, 250, Kapuria Potti Jhalakathi, Mobile No. 01720535127</t>
  </si>
  <si>
    <t>jalalkhan5127@gmail.com</t>
  </si>
  <si>
    <t xml:space="preserve"> Construction of 15.00 Long RCC Girder Bridge on Jugirkanda Gala bazar - Uzirpur Satla Road Bottala at Ch. 3020m Road ID 506944093 under Uzirpur Upazila Barishal District</t>
  </si>
  <si>
    <t>14/08/21</t>
  </si>
  <si>
    <t xml:space="preserve"> Construction of 14.00 Long RCC Girder Bridge on Jugirkanda Gala bazar - Uzirpur Satla Road Bottala at Ch. 3510m Road ID 506944093 under Uzirpur Upazila Barishal District</t>
  </si>
  <si>
    <t>18/07/21</t>
  </si>
  <si>
    <t>M/S. AK Builders , Arif Manshon Hazera Khatun School Road Possim Caunia. Barisal, Mobile No. 01711783678</t>
  </si>
  <si>
    <t>msakbuilders82@gmail.com</t>
  </si>
  <si>
    <t xml:space="preserve"> Construction of 18.00 Long RCC Girder Bridge on Uzirpur - Satla Road Iron Bridge khalek Rari House Jugirkanda Road at Ch. 0.0m Road ID 506945221 under Uzirpur Upazila Barishal District</t>
  </si>
  <si>
    <t>M/S. Madina Construction, Prop : Md. Rukunuzzaman, Vill : Uzirpur P.O : Uzirpur Upazila : Uzirpur, Barishal, Mobile No. 01711018265</t>
  </si>
  <si>
    <t>msmadinaconstruction70@gmail.com</t>
  </si>
  <si>
    <t xml:space="preserve"> Rehabilitation of 18.00m Long Iron Bridge on Kesaobkati Sayohalia Local Ghat - Mosang Bazar Road RS Khal Attached Gani Sekh bari at Ch.1520.00m Under Uzirpur Upazila Barisal Road ID 506944083 under Uzirpur Upazila Barishal District.</t>
  </si>
  <si>
    <t xml:space="preserve"> Rehabilitation of 25.00m Long Iron Bridge on Mosang khal GCCR to Moshang jam-E-mospue road R/S Khal Attached Abdur Rob Mollah bari at Ch.2000.00m Under Uzirpur Upazila Barisal Road ID 506945129 under Uzirpur Upazila Barishal District.</t>
  </si>
  <si>
    <t>M/s Monir Traders, Prop : Md. Monir Howlader , Putiakhali Bandar, Mirarhat, Rajapur, Jhalakathi, Mobile No. 01723731164</t>
  </si>
  <si>
    <t>monirhowladerjkt@gmail.com</t>
  </si>
  <si>
    <t xml:space="preserve"> Rehabilitation of 13.00m Long Iron Bridge on Daniar hat Dakuar Hat Dakhin Barakotha GPS Front sekh Nurul Islam House at Ch.775.00m Road ID 506945130 under Uzirpur Upazila Barishal District.</t>
  </si>
  <si>
    <t xml:space="preserve">S.M Enterprise , Village+Post- Runshi, PS Bakerganj, Dis Barisal 8280, Mobile No. 01711268180 </t>
  </si>
  <si>
    <t>sm_enterprise92@yahoo.com</t>
  </si>
  <si>
    <t xml:space="preserve"> Rehabilitation of 64.00m Long Iron Bridge on the road of Dandowat RHD via Bangla Bazar Awar Hat.-Harta GC.at ch.1050m under Banaripara Upazila Barishal Road ID 506102003 under Banaripara Upazila District- Barishal</t>
  </si>
  <si>
    <t>25/04/21</t>
  </si>
  <si>
    <t>M/S J AND J ENTERPRISE ,RUPATULI HOUSING,BARISAL SADAR, BARISHAL, Mobile No. 01792151030</t>
  </si>
  <si>
    <t>msjandjenterprise@gmail.com</t>
  </si>
  <si>
    <t xml:space="preserve"> Rehabilitation of 47.0 m Long Iron Bridge Near Boitaghata Bazar on the road of Chowmohona GC to Banaripara H/Q. over Mohiskatakhali Khal at Ch.7300m Road ID 506102001 under Banaripara Upazila Barishal District.</t>
  </si>
  <si>
    <t>M/S. Habibur Rahman , Sha-Road Barishal Sadar Barishal, Mobile No. 01911919560</t>
  </si>
  <si>
    <t>mshabiburrahaman59@gmail.com</t>
  </si>
  <si>
    <t xml:space="preserve"> Rehabilitation of 45.0 m Long Iron Bridge Near Poboner on the road of Chowmohona Hat over Mohiskatakhali Khal at ch.10400 Road ID 506102001 under Banaripara Upazila Barishal District.</t>
  </si>
  <si>
    <t>30/05/21</t>
  </si>
  <si>
    <t>M/S Twice A Construction , Pro: K. M. Anisur Rahman Khan Bari, South Karapur, Panchgaon, Airport, Barisal, Mobile No. 01711236040</t>
  </si>
  <si>
    <t>m2aconstruction15@gmail.com</t>
  </si>
  <si>
    <t xml:space="preserve"> Rehabilitation of 16.0 m Long Iron Bridge at theNorth side of Kolavita GPS on the road of Kolavita to Chowmohonahat at ch. 050 m. Road ID 506105019 under Banaripara Upazila Barishal District.</t>
  </si>
  <si>
    <t>15/01/21</t>
  </si>
  <si>
    <t>M/S Suhana Construction , Kownia 1st Lene, BCC, Barisal Sadar, Barisal, Mobile No. 01711183672</t>
  </si>
  <si>
    <t>mssuhana_construction@yahoo.com</t>
  </si>
  <si>
    <t xml:space="preserve"> Rehabilitation of 15.50 m Long Iron Bridge on the road of Kolavita to Chowmohona Hat Near Kolavita GPS at Ch.1600m Road ID 506105019 under Banaripara Upazila Barishal District.</t>
  </si>
  <si>
    <t xml:space="preserve"> Rehabilitation of 16.50 m Long Iron Bridge on the road of Kolavita to Chowmohona Hat Near Kolavita GPS at Ch.00m Road ID 506105019 under Banaripara Upazila Barishal District.</t>
  </si>
  <si>
    <t xml:space="preserve"> Part-1 Construction of 16.00m Long RCC Girder Bridge on Merer GC to Banaripara H/Q Via Chakhar Bakpur Uttarpar Bazar road at ch.5300 km Road ID 506102002 Part-2 Construction of 16.00m Long RCC Girder Bridge on Merer GC to Banaripara H/Q Via Chakhar Bakpur Uttarpar Bazar road at ch.9750 m Road ID 506102002 Part-3 Construction of 24.00m Long RCC Girder Bridge on Illuhar UPC-Chander Hat at ch.1347 m Road ID 506103003 Part-4 Construction of 16.00m Long RCC Girder Bridge on Masrong Deburshop to Rayer hat via Alta Boro bridge Razzakpur at ch.2019 m Road ID 506103007 Part-5 Construction of 18.00m Long RCC Girder Bridge on Masrong Deburshop to Rayer hat via Alta Boro bridge Razzakpur at ch.3654 m Road ID 506103007 Part-06 Construction of 16.00m Long RCC Girder Bridge on Sayedkati UPC-Dasher Hat at ch.117 m Road ID 506103014 Part-07 Construction of 18.00m Long RCC Girder Bridge on Banaripara UPC- Ghava Bazar Road at ch.1770 m Road ID 506103017 Part-08 Construction of 13.00m Long RCC Girder Bridge on Banaripara UPC- Ghava Bazar Road at ch.3345 m Road ID 506103017 Part-09 Construction of 14.00m Long RCC Girder Bridge on Masrong Deburshop to Rayer hat via Alta Boro bridge Razzakpur at ch.5184 m Road ID 506103007 Part-10 Construction of 15.00m Long RCC Girder Bridge on Sayedkati UPC-Bangla Bazar via Karfakar GPS Road at ch.1600 m Road ID 506103010 Part-11 Construction of 24.00m Long RCC Girder Bridge on Mirerhat GC via Natun Hat and Akota Hat-Harta GC Banaripara Part Road at ch.3719 m. Road ID 506102004 Under Banaripara Upazila Barishal District</t>
  </si>
  <si>
    <t xml:space="preserve"> Part-1 Construction of 22.00m Long RCC Girder Bridge on Mirerhat GC via Natun Hat and Akota hat-harta GC Banaripara Part Road at ch.4987 m. Road ID 506102004 Part-02 Construction of 18.00m Long RCC Girder Bridge on Mirerhat GC via Natun Hat and Akota hat-harta GC Banaripara Part Road at ch.4877 m. Road ID 506102004 Part-3 Construction of 18.00m Long RCC Girder Bridge on Mirerhat GC via Natun Hat and Akota hat-harta GC Banaripara Part Road at ch.5061 m Part-04 Construction of 30.00m Long RCC Girder Bridge on Sayedkati UPC-Bangla Bazar via Karfakar GPS Road at Ch.3540 m. Road ID 506103010 Part-05 Construction of 16.00m Long RCC Girder Bridge on Illuhar UPC-Chander hat at Ch.4364m. Road ID 506103003 Part-06 Construction of 21.00m Long RCC Girder Bridge on Dokkhin Nazirpur H/S via Banaripara Launch Ghat-Mohishapota Avasion at Ch.301 m. Road ID 506104084 Under Banaripara Upazila Barishal District Part-07 Construction of 72.00m Long RCC Girder Bridge on Purbo Otra GPS - Otra Bazar - Pucca road at Ch. 1750m Road ID 506945295 Under Uzirpur Upazila Barishal District</t>
  </si>
  <si>
    <t xml:space="preserve"> Rehabilitation of Part-01 17.00m Long Iron Deck Slab Bridge LIDSB at the North side of Anowar Bali House on the road Sayedkati UPC via Didihar Hat Road at ch.4880.00m Part-02 22.00m LIDSB at the south side of Kader Munshi House at Karfakar on the road of Sayedkati UPC-Sonbaria Hat Road at ch.5690.00m Part-03 of 30.00m LIDSB at the East Side of Asraful Mia House in Brammanbari on the Harta Border Via Udaykathi Border Road at Ch.2530.00m. Part-04 19.00m LIDSB Infront the Karfakor GPS on the Road of Sayedkathi UPC Via Karfakar GPS Road at Ch.0.00m. Part-05 34.00m LIDSB at the East Side of Salek Rice Mill in Karpara on the Korfakor GPS- Via Kalibari Road at Ch.980.00m. Part-06 31.00m LIDSB Near the H/O Karam Ali Khan in Enderhowla on the Enderhowla Union Road to Via Haora Bari Road at Ch.0.00m. Part-07 16.00m LIDSB at the East Side of Noorhossain Mia House at Karfakao on the Road of Sayedkati UPC Via Didihar Hat Road at Ch. 2300.00m. Part-08 18.00m LIDSB at the South Side of Munshi Bari at Talaproshad on thje Road of Sayedkati UPC Via Didihar Hat Road at Ch.2990.00m Part-09 21.00m LIDSB at the North Side of Sekender Mollik House in Kachua Balipara Road at Ch.1780.00m Part-10 13.00m LIDSB at the west Side of Sonamuddin Munshi House on the Satbaria Girls Madrasha Road at Ch. 970.00m Part-11 29.00m LIDSB at the East Side of Nobir Hazi House in the Inderhowla at Ch.1690.00m Part-12 22.00m LIDSB at the East Side of Dhalibari Mosque on the South Kachua - balipara Road at Ch.1660.00m. Part-13 21.00m LIDSB In Front the H/O Jalil Dofader in Talaproshad on the Road of Sayedkati UPC ViaTalaproshad Hat Didihar Hat Road at Ch. 2690.00m. Part-14 29.00m LIDSB at the East Side of Nasir Sikder Mill in Inderhowla on the Sayedkati UPC Sonbaria Hat Road at Ch. 2870.00m Part-15 16.00m LIDSB Near Abdus Salam Shop North Side at Kachua Baisary UP Road at Ch.1250.00m. under Banaripara Upazila Barishal District</t>
  </si>
  <si>
    <t xml:space="preserve"> Rehabilitation of Part-01 22.00m Long Iron Deck Slab Bridge LIDSB Near Azizul Haque Miabari Ghat on the Jamvita-Biserkandi G.P.S at Ch.1380.00m   Part-02 41.00m LIDSB Near the Chander hat in Umarerpar on the on the Udaykati UPC via Taltola Bazar at Ch.3680.00m   Part-03 29.00m LIDSB Near Ghava Pesker Bari on the Razzakpur-Ghava H/School Road. at Ch.900.00m Part- 04 47.00m LIDSB at the South side of Poschim Bisarkandi Govt. Primary School at ch.3680.00   Part-05 34.00m LIDSB over Hawlader khal on Bisarkandi UPC-Chowmohona GC Road at Ch 2860m Part-06 35.00m LIDSB at the East side of Shahajan Chairman House in Murarbari on the R&amp;H at Omarerhat-North Border of Biserkandi. at ch.2860.00m  Part-07 35.00m LIDSB Near the Panchagram Bazar on the UdayKati border at ch.2160.00m   Part-08 34.00m LIDSB at the south side of Akota Hat on the Elluhar UPC-Chander Hat Road. at ch.4560.00m    Part-09 21.00m LIDSB over Chalita bari Khal on West Side of Chalitabari GPS To Naya Bazar Road at Ch.0.00m.   Part- 10 21.00m LIDSB at the East Side of Noor-E- Baitul Jam-E-Mosque in South West Bisarkandi via Paschim Besarkandi-Nazirpur Road at Ch.2890.00m.Part- 11 37.00m LIDSB Over Sarkar Bari Khal on Bisarkandi UPC Chowmohona GC Road at Ch.3110.00m.   Part- 12 16.00m LIDSB Near Abu Bakar House in Moddho Bisarkandi ob Schooler Hat via Murarbari Bazar Road at Ch . 2310.00m.Part-13 26.00m LIDSB Infront Gava Boddah Bhumi on Kalikhola UNR via Gava Bazar Road at Ch.1000.00m.    Part- 14 29.00m LIDSB Near Gava Daroga Bari on Banaripara Royarhat Bridge East side Via Gava H/School Road at Ch.1400.00m.Part-15 29.00m LIDSB at the East side of Sher Jahan House in Moddho Poschim Bisarkandi on Jamvita Biserkandi GPS Road at Ch.2800.00m.Under Banaripara Upazila Barishal District</t>
  </si>
  <si>
    <t xml:space="preserve"> Rehabilitation 50.00m Long Iron Bridge on Elluhar UPC-Chander Hat Roadat Ch.7390.00m Road ID 506103003 under Banaripara Upazila Barishal District.</t>
  </si>
  <si>
    <t xml:space="preserve"> Rehabilitation 50.00m Long Iron Bridge on the road of Goalia Madrisha Goalia Bridge road at Ch.1177.00m Road ID 506105011 under Banaripara Upazila Barishal District.</t>
  </si>
  <si>
    <t xml:space="preserve"> Rehabilitation of 26.00m Long Iron Bridge South side of Rafique House of Sadbaria Doriabad on Southkathi UPC-Dasher Hat at Ch.1250.00m Road ID 506103014 under Banaripara Upazila Barishal District.</t>
  </si>
  <si>
    <t>M/S. Rono Traders , Dharmoganj, Mehendigonj , Barishal, Mobile No. 01711200202</t>
  </si>
  <si>
    <t>ms.rono.traders@gmail.com</t>
  </si>
  <si>
    <t>Construction of 10.00m RCC Girder Bridge on Mohongonj bazar-Chandpasha UP office at ch.1700m. (Road ID: 506033012) under Babuganj Upazila Barishal District.</t>
  </si>
  <si>
    <t>30/06/20</t>
  </si>
  <si>
    <t>07/03/21</t>
  </si>
  <si>
    <t xml:space="preserve"> Construction of 15.00m Long RCC Girder Bridge on chandpasha UP Office-Nomorhat Road at ch.4300 m.Road ID506033009 under Babuganj Upazila Barishal District.</t>
  </si>
  <si>
    <t xml:space="preserve"> Construction of 10.00m Long RCC Girder Bridge on Mohongonj bazar-chandpasha UP office at ch.1200 m.Road ID506033012 under Babuganj Upazila Barishal District.</t>
  </si>
  <si>
    <t xml:space="preserve"> Construction of 24.00m Long RCC Girder Bridge on Rahmatpur Khanpura-Nomorhat Road at ch.0800 m.Road ID506034054 under Babuganj Upazila Barishal District.</t>
  </si>
  <si>
    <t>M/S. Shiraj Enterprise,Dashnakanda, Nabogram, Jhalakathi, Mobile No. 01712780048</t>
  </si>
  <si>
    <t xml:space="preserve"> Maintenance of 6.00m Long Iron Bridge on Md. Rafiz uddin How. bari. to Md. Motin Rari bari at ch 30m. Road ID- 506035052 under Babuganj Upazila Barishal District.</t>
  </si>
  <si>
    <t>06/02/2020</t>
  </si>
  <si>
    <t>09/04/2020</t>
  </si>
  <si>
    <t xml:space="preserve"> Maintenance of 6.00m Long Iron Bridge on Agorpur UP - Islampur -Telerchar- Sarikal UP road Infront of Farid uddin Managing Director Exam Bank at ch 2700m. Road ID- 506033013 under Babuganj Upazila Barishal District.</t>
  </si>
  <si>
    <t xml:space="preserve"> Rehabilitation of 28.00m Long Iron Bridge on Steamarghat-Kashigonj hat Rd at ch. 450.00m. Road ID- 506034004 Under Babuganj Upazila Barishal District</t>
  </si>
  <si>
    <t>M/S Dhali Builders ,Pro: Jakir Hosen, H#200/186,R#Puran Koila Ghat, Barishal Sadar, Barishal , PO.8200, Mobile No. 01711334075</t>
  </si>
  <si>
    <t>dhalibuilders.bd@gmail.com</t>
  </si>
  <si>
    <t xml:space="preserve"> Rehabilitation of 48.00m Long RCC Iron Bridge on Rahmatpur Khanpura -Nomorhat Road at ch. 11375.00mm. Road ID- 506034054 Under Babuganj Upazila Barishal District</t>
  </si>
  <si>
    <t>13/09/20</t>
  </si>
  <si>
    <t>30/07/21</t>
  </si>
  <si>
    <t xml:space="preserve"> Rehabilitation of 12.00 m Long Iron Bridge on Rahmatpur-Manikkati roadViaSouth Side of RahmatpurComonity Clinik at ch.250.00 Road ID 506034053 under Babuganj Upazila Barishal District.</t>
  </si>
  <si>
    <t>Md Feroj Kabir, North Joynogor , Choulta toli, Doulatkhan, Bhola, Mobile No. 017162-05407</t>
  </si>
  <si>
    <t>mdfirojkabir70@gmail.com</t>
  </si>
  <si>
    <t xml:space="preserve"> Part-1 Rehabilitation 9.00m 4.20m width RCC Deck Slab Iron Bridge on Agarpur Vuimali Culvert - Charuttar Vuterdia cyclone Chelter - Vangermuk Lunch Ghat Infront H/O Bachhu chakider at ch 1200m Road ID 506034099. under Babuganj Upazila Barishal District.Part-2 Rehabilitation 8.00m 4.20m width RCC Deck Slab Iron Bridge on Agarpur Vuimali Culvert - Charuttar Vuterdia cyclone Chelter - Vangermuk Lunch Ghat Infront H/O Bachhu chakider at ch 1800m Road ID 506034099. under Babuganj Upazila Barishal District.Part-3 Rehabilitation 6.00m 3.66m width RCC Deck Slab Iron Bridge on Mohonganj bazar-Chandpasha UP Office at ch 800m Road ID 506033012. under Babuganj Upazila Barishal District.Part-4 Rehabilitation 6.00m 3.66m width RCC Deck Slab Iron Bridge on Mohonganj bazar-Chandpasha UP Office at ch 1300m Road ID 506033012. under Babuganj Upazila Barishal District.</t>
  </si>
  <si>
    <t>M/S Mollah Enterprise, Rupatali Hazi Mobarak Ali Molla Sarak. Rupatali Housing, Barisal, Mobile No. 01760778888</t>
  </si>
  <si>
    <t>19mollah95@gmail.com</t>
  </si>
  <si>
    <t xml:space="preserve"> Construction of 1 No. 3.00mx3.00m RCC Box Culvert on Agorpur GC- Gudighata road upto Sikerpur RHD Road at ch.4525m. Road ID- 506032005 under Babuganj Upazila Barishal District.</t>
  </si>
  <si>
    <t>M/S. Shahid Traders, Prop : Md. Idrish Alam, Paner Arot, Ilisha Road, Bhola, Mobile No. 01717693348</t>
  </si>
  <si>
    <t>idrishrhd@gmail.com</t>
  </si>
  <si>
    <t xml:space="preserve"> Part-01 Rehabilitation of 13.00m Long Iron Bridge on Ex-Speaker Abdus Jabber Khans-Mollah Bari Rd. at Ch.1050.00m Road ID 506034050Part-02 Rehabilitation of 13.00m Long Iron Bridge on Khayratir khal to karamullah kati GPS. at Ch.1500.00m Road ID 506034042 Under Babuganj Upazila</t>
  </si>
  <si>
    <t xml:space="preserve"> Rehabilitation of 18.00m Long Iron Bridge beside of the Salimpur Hat-Tumchar Pry. School road near the H/O Adv. Dulal at Village Jagoroni Road ID-506693009 under Muladi Upazila District Barishal</t>
  </si>
  <si>
    <t>M/S. Mahi Traders, Prop. Manik Howlader ,Jhalakathi, Mobile No. 01732775793</t>
  </si>
  <si>
    <t>msmahitraders70@gmail.com</t>
  </si>
  <si>
    <t xml:space="preserve"> Rehabilitation of 35.00m Long Iron Bridge on Kububpur bazar bridge- Char Dakatia GPS-Pater char Khayeghat road Near Kanchon Padar bari Monshagonj Kheyaghat at ch. 3500m. Road ID- 506694097 under Muladi Upazila Barishal District.</t>
  </si>
  <si>
    <t>17/11/19</t>
  </si>
  <si>
    <t>24/05/20</t>
  </si>
  <si>
    <t>M/S. Rahman &amp; Sons, Baufal, Barishal, Mobile No. 01716986054</t>
  </si>
  <si>
    <t>shainyrahman2011@gmail.com</t>
  </si>
  <si>
    <t xml:space="preserve"> Manitenance of 12.00m Long Iron Bridge on Khasher Hat to Repotar Khan Kabir bari via Bangla bazar road at ch.4250m. Road ID- 506694003 under Muladi Upazila Barishal District.</t>
  </si>
  <si>
    <t xml:space="preserve"> Manitenance of 12.00m Long Iron Bridge on Khasher Hat to Repotar Khan Kabir bari via Bangla bazar road at ch.3280m. Road ID- 506694003 under Muladi Upazila Barishal District.</t>
  </si>
  <si>
    <t>03/12/19</t>
  </si>
  <si>
    <t>10/04/20</t>
  </si>
  <si>
    <t>eliasctg2005@gmail.com</t>
  </si>
  <si>
    <t>newtradelinkfeni@gmail.com</t>
  </si>
  <si>
    <t>18.09.20</t>
  </si>
  <si>
    <t>16.07.19</t>
  </si>
  <si>
    <t>M/s. Elias Brothers</t>
  </si>
  <si>
    <t>12.11.20</t>
  </si>
  <si>
    <t>30.05.18</t>
  </si>
  <si>
    <t>13.06.19</t>
  </si>
  <si>
    <t>M/S. Lipu Enterprise, Kanaipur, Faridpur</t>
  </si>
  <si>
    <t>mosha.faridpur@gmail.com</t>
  </si>
  <si>
    <t>01.01.20</t>
  </si>
  <si>
    <t>24.05.21</t>
  </si>
  <si>
    <t>08.03.21</t>
  </si>
  <si>
    <t>26.12.18</t>
  </si>
  <si>
    <t>05.06.21</t>
  </si>
  <si>
    <t>14.02.19</t>
  </si>
  <si>
    <t>09.09.18</t>
  </si>
  <si>
    <t>24.02.19</t>
  </si>
  <si>
    <t>28.07.19</t>
  </si>
  <si>
    <t>Jashore</t>
  </si>
  <si>
    <t>M/S Confidence Steel Limited Unique Trade Center(Level-7) Panthapath, Kawran Bazar, Dhaka-1215</t>
  </si>
  <si>
    <t>csl.egp@confidencegroup.com.bd</t>
  </si>
  <si>
    <t>Construction of Steel Structure building for Godkhali Flower Market center Complex (USAID ID: Y5MC001) under Jhikorgacha, Jessore.</t>
  </si>
  <si>
    <t xml:space="preserve">JAB &amp; MEE JV Kanchan Nagar, Jhenaidah             </t>
  </si>
  <si>
    <t xml:space="preserve">  jabmeejv@gmail.com</t>
  </si>
  <si>
    <t>Construction of  Godkhali Flower Collection center (USAID ID: Y5CC001) under Jhikorgacha, Jessore.</t>
  </si>
  <si>
    <t xml:space="preserve">1.M/S Jakaullah and Brothers &amp; </t>
  </si>
  <si>
    <t>2.M/S Emon Enterprise</t>
  </si>
  <si>
    <t>msbtcorporation@gmail.com</t>
  </si>
  <si>
    <r>
      <t xml:space="preserve">Construction of Godkhali Flower Market Center  Complex </t>
    </r>
    <r>
      <rPr>
        <b/>
        <sz val="10"/>
        <rFont val="Times New Roman"/>
        <family val="1"/>
      </rPr>
      <t>.(1st Floor</t>
    </r>
    <r>
      <rPr>
        <sz val="10"/>
        <rFont val="Times New Roman"/>
        <family val="1"/>
      </rPr>
      <t>)   [USAID ID Y5MC001]  under Upazila  Jhikargacha District Jashore</t>
    </r>
  </si>
  <si>
    <t>sharifulislamjv@gmail.com</t>
  </si>
  <si>
    <t>16.10.2019</t>
  </si>
  <si>
    <t>M/S Mitu Enterprise, College Road, Noapara Bzazr, Abhaynagar, Jashore</t>
  </si>
  <si>
    <t>enterprisemsmitu@yahoo.com</t>
  </si>
  <si>
    <t>Improvement of Trimohoni  Market &amp; Collection Center(USAID ID :  Y5MC003) Under Upazila Keshaabpur District Jessore</t>
  </si>
  <si>
    <t>M/S Jakaullah &amp; Brothers, Jibon Nagar, Chuadanga</t>
  </si>
  <si>
    <t>Improvementt of Re-excavation of Digdana Khal at Ch.1+350km-Ch.1+680  Total Length = 0.330km   [USAID ID: Y5SG001 (Ext.)]  under Upazila  Jhikargacha District Jashore</t>
  </si>
  <si>
    <t>M/S Sarder International, Jessore</t>
  </si>
  <si>
    <t>mssarderinternational@gmail.com</t>
  </si>
  <si>
    <t xml:space="preserve">a. Maintenance of Puler Hat Bazar - Premchara GPS Road (USAID ID:Y2RD016 &amp; LGED ID:241095035) at Ch. 0.00km - 1.722km.Total Length1.722km under Bagherpara Upazila District Jashore b. Maintenance of Kharincha CARE Bridge to Damodor Bottala Road (USAID ID:Y1RD004 &amp; LGED ID:241115049) at Ch 2.163km - 4.767km. Total Length 2.604 km under Chowgacha Upazila District Jashore. c. Maintenance of Shorupdha UP Office to Kharincha Bazar Road (USAID ID: Y1RD004 &amp; LGED ID:241113016) at Ch 0.00 km - 2.163km. Total Length 2.163 km.under Chowgacha Upazila District Jashore.d.Maintenance of Kotalipur - Satmile Road (USAID ID: Y1RD012 &amp; LGED ID:241115024) at Ch 0.00km - 0.493km. Total Length 0.493 km under Chowgacha Upazila District Jashore.e.Maintenance of Kamlapur- Sayedpur Road UUSAID ID: Y1RD012 &amp; LGED ID:241114053) at Ch. 0.00km- 0.994km. Total Length 0.994 km under Chowgacha Upazila District Jashore. f. Maintenance of Sayedpur - Baliaghat Road (USAID ID: Y1RD014 &amp; LGED ID:241114054) at Ch. 0.00km - 3.060km. Total Length 3.060 km under Chowgacha Upazila District Jashore. </t>
  </si>
  <si>
    <t>M/S Emon Enterprise Kanchannagar Jhenaidah</t>
  </si>
  <si>
    <t>Maintenance of Deluabati - Joypur Road (USAID ID:Y1RD001 &amp; LGED ID:241613006) at Ch.0+0Km - 4+371Km.Total Length=4.371km under Monirampur Upazila, District: Jashore. Maintenance of Mobarakpur - Shinghar Khajura  Road (USAID ID:Y1RD018 &amp; LGED ID:241614092)  at Ch:0+00km - 2+926km.Total Length=2.926km under Monirampur Upazila, District: Jashore.</t>
  </si>
  <si>
    <t xml:space="preserve">a.Maintenance of Haibatpur GC-Arpara GC Road at Ch.0+00 km-2+450 Km. (LGED ID:241472010) [{(InventoryName:Haibatpur-Mothurapur Road at Ch. 0+00km-1+750 Km (USAIDID:Y1RD017)}{Teererhat - Mothurapur Road at Ch.1+750 km- 2+450 Km( USAID ID: Y1RD015)}] Total Length=2.450Km under Jashore Sadar Upazila, District: Jashore. b.Maintenance of Somospur - Rahomatpur Road ( USAID ID: Y1RD006){Inventory Name: Muradgor R&amp;H - Rahomatpur Road (LGED ID:241474031)} at Ch.0+00 km-1+913 km. Total length =1.913 Km under Jashore Sadar Upazila, District: Jashore. c. Maintenance of Mothurapur-Muradgar Road (USAID ID: Y1RD020) {Mothurapur-Somospur Road (LGED ID:241475011} at Ch.0+00 km-2+749Km.Total Length=2.749km under Jashore Sadar Upazila, District: Jashore. </t>
  </si>
  <si>
    <t>M/S SHAMIM CHAKLADER 192, Kazipara Road, Puratan Kashba, Jessore</t>
  </si>
  <si>
    <t>a.Maintenance of Paira -Jamira Road USAID IDY1RD010 Inventory Name Paira GC - Jamira GC via Ghoradha Primary School Road LGED ID241042010 at Ch.0.000 km - 5.321 Km. Total Length 5.321Km under Abhoynagar Upazila District Jashore. b. Maintenance of Ghoradha - Khore Beel Road USAID ID Y1RD011 Inventory Name Ghoradha Primary School - Khore Beel Road LGED ID241045226 at Ch.0.000km - 1.447km &amp; Branch Road Ch.0.000km - 0.442 Km. Total Length 1.889 Km Under Abhoynagar Upazila District Jashore.</t>
  </si>
  <si>
    <t>NOA</t>
  </si>
  <si>
    <t xml:space="preserve">ICL-KKE (JV), 1/D centeral Road, Ghope, Jashore            </t>
  </si>
  <si>
    <t xml:space="preserve">  iclkkejv@gmail.com</t>
  </si>
  <si>
    <t>Construction of 57.00m long RCC Girder Bridge over Horihor River on Keshabpur Sadar Union Near Ramchandrapur &amp; Moddhokul Village ( Maddhokul Ladies Alim Madrasha-Ramchandrapur via Thakur Bari Charermatha Road at Ch.500m (Road ID 241385548) under Keshabpur, Dist-Jessore.</t>
  </si>
  <si>
    <t>16/05/2020</t>
  </si>
  <si>
    <t>1) M/S Kumkum Enterprise</t>
  </si>
  <si>
    <t>mskumkum.enterprise@yahoo.com</t>
  </si>
  <si>
    <t>2) ICL PVT. LTD</t>
  </si>
  <si>
    <t>M/S Hassan Brothers, 33/1 Rail Road, Jashore</t>
  </si>
  <si>
    <t xml:space="preserve">  zahidhassantukun11@gmail.com</t>
  </si>
  <si>
    <t xml:space="preserve">gyowji †gvo (h‡kvi- Lyjbv nvBI‡q) </t>
  </si>
  <si>
    <t>M/S WESCON INTERNATIONAL, 77, Mujib Sarak, Sastitala, Jessore</t>
  </si>
  <si>
    <t>mswesconinternational@gmail.com</t>
  </si>
  <si>
    <t>knx` gwkDi ingvb wWwMÖ K‡j‡R gwy³hy× ¯§„wZ‡mŠa wbg©vb (‡UÛvi AvB wW-412871 )</t>
  </si>
  <si>
    <t>M/S ISLAM &amp; SONS, Monirampur, Jashore</t>
  </si>
  <si>
    <t>islamandsons1978@gmail.com</t>
  </si>
  <si>
    <t>‡avcv‡Lvjvq gwy³hy× ¯§„wZ‡mŠa wbg©vb (‡UÛvi AvB wW -412872)</t>
  </si>
  <si>
    <t>M/S. R B Traders, 82, New Asram Road, Jessore</t>
  </si>
  <si>
    <t>riponbiswas.jessore@gmail.com</t>
  </si>
  <si>
    <t>PvuPov ivBcvov (gyiMxi dv‡g©) gwy³hy× ¯§„wZ‡mŠa wbg©vb (‡UÛvi AvB wW-412873 )</t>
  </si>
  <si>
    <t>M/S JHGS &amp; MRHS CC &amp; SSTW &amp; FS, Galda Taltala Bazar, Monirampur, Jashore</t>
  </si>
  <si>
    <t xml:space="preserve">  msjhgsandmrhsccandsstw@gmail.com</t>
  </si>
  <si>
    <r>
      <t xml:space="preserve">bvfviY eyiæRevMvb nvB¯‹j msjMœ ¯’v‡b gyw³hy× ¯§„wZ‡mŠa wbgv©Y </t>
    </r>
    <r>
      <rPr>
        <sz val="10"/>
        <rFont val="Times New Roman"/>
        <family val="1"/>
      </rPr>
      <t>(CHSMMP/JAS/SHA/Add-47/20/C-271) TID-</t>
    </r>
  </si>
  <si>
    <t>Sheik Electric , Jail Road, Beltala, Jashore</t>
  </si>
  <si>
    <t>sheikhelectric1972@gmail.com</t>
  </si>
  <si>
    <r>
      <t xml:space="preserve">bvfviY eyiæRevMvb nvB¯‹j msjMœ ¯’v‡b gyw³hy× ¯§„wZ Rv`yNi wbgv©Y </t>
    </r>
    <r>
      <rPr>
        <sz val="10"/>
        <rFont val="Times New Roman"/>
        <family val="1"/>
      </rPr>
      <t>(CHSMMP/JAS/SHA/Add-48/20/C-272) TID-</t>
    </r>
  </si>
  <si>
    <t xml:space="preserve">Moshiar-Emon JV Jail Road Beltala, Jashore  </t>
  </si>
  <si>
    <t xml:space="preserve">  moshiaremonjv@gmail.com</t>
  </si>
  <si>
    <t>Construction of Two (2) Storied Rural Market Building (with 04 Storied Foundation) in Rupdia Bazar under Sadar Upazila, Dist: Jashore</t>
  </si>
  <si>
    <t>1) M/S Moshiar Rahman</t>
  </si>
  <si>
    <t xml:space="preserve">  mdmoshiarrahaman@yahoo.com</t>
  </si>
  <si>
    <t>2) M/S Emon Enterprise</t>
  </si>
  <si>
    <t xml:space="preserve">  emonenterprisjnd@gmail.com</t>
  </si>
  <si>
    <t xml:space="preserve">JAB &amp; MEE JV Kanchan Nagar, Jhikorgacha, </t>
  </si>
  <si>
    <t>Construction of Two (2) Storied Rural Market Building (with 04 Storied Foundation) in Durbadanga Hat under Monirampur Upazila, Dist: Jashore</t>
  </si>
  <si>
    <t>1.M/S Jakaullah and Brothers</t>
  </si>
  <si>
    <t xml:space="preserve">  jaka1913@yahoo.com</t>
  </si>
  <si>
    <t xml:space="preserve"> emonenterprisjnd@gmail.com</t>
  </si>
  <si>
    <t>M/S Emon Enterprise Kanchannagor, Jhenaidah.</t>
  </si>
  <si>
    <t>Construction of Two (2) Storied Rural Market Building (with 04 Storied Foundation) in Sanchadanga Bazar under Chowgacha Upazila, Dist: Jashore</t>
  </si>
  <si>
    <t xml:space="preserve">(ME &amp; KE) JV, Gajirhat Road,Puraton Kosba,Jessore </t>
  </si>
  <si>
    <t>mekejv18@gmail.com</t>
  </si>
  <si>
    <t>Monirampur - Nowapara - Kultia Road</t>
  </si>
  <si>
    <t xml:space="preserve">1) M/S Mim enterprise </t>
  </si>
  <si>
    <t>mirjahurul@yahoo.com</t>
  </si>
  <si>
    <t>2) M/S KAPOTAKHI ENTERPRISE</t>
  </si>
  <si>
    <t>mskejsr@gmail.com</t>
  </si>
  <si>
    <t xml:space="preserve">MJB-MLRE JV, R.N Road, Jessore </t>
  </si>
  <si>
    <t xml:space="preserve">  jakalrahmanjv@gmail.com</t>
  </si>
  <si>
    <t>Sundail Bazar - Dhakuria Rembag Gate Road Length=11.92km</t>
  </si>
  <si>
    <t xml:space="preserve">1) M/s L Rahman Enterprise </t>
  </si>
  <si>
    <t xml:space="preserve">    lrahmanenterprise@yahoo.com</t>
  </si>
  <si>
    <t>2) M/S. JAKAULLAH &amp; BROTHERS</t>
  </si>
  <si>
    <t xml:space="preserve">MMT-MRH-JV             Newkhayertola, Jessore           </t>
  </si>
  <si>
    <t>mmtmhrjv7@gmail.com</t>
  </si>
  <si>
    <t>Fakir rasta-Chaluahati UP Road</t>
  </si>
  <si>
    <t xml:space="preserve">1) M/S. Monir Traders </t>
  </si>
  <si>
    <t xml:space="preserve">  msmonirtraders1@gmail.com</t>
  </si>
  <si>
    <t>2) Md Harun or Rashid</t>
  </si>
  <si>
    <t>mdharunorrashid633@yahoo.com</t>
  </si>
  <si>
    <t>M/S JAKAULLAH &amp; BROTHERS, Jibon Nagor, Chuadanga</t>
  </si>
  <si>
    <t>20m Bridge Prembag gate RHD-Sundali GC via Magura GC,Dhakuria GC Road</t>
  </si>
  <si>
    <t>M/S Master trading &amp; sons, Shingari, vugilhar, Abhoinagar, Jessore</t>
  </si>
  <si>
    <t>msmastertrading@yahoo.com</t>
  </si>
  <si>
    <t>Improvement of Sarsha Central Jame Mosque (Two Storied) . [Latitude 23.31951 Longitude 88.57511]  under Sharsa Upazila district Jashore.</t>
  </si>
  <si>
    <t>M/S Anowar Enterprise, Basatpur Bazar, Sarsha, Jashore</t>
  </si>
  <si>
    <t>anowarhhossain3@gmail.com</t>
  </si>
  <si>
    <t>Improvement of  Verchi Dakkin Para Jame Mosque under Gourighona Union Upazila Keshabpur District Jashore. [Latitude 22.5126241 Longitude 89.1835820]</t>
  </si>
  <si>
    <t>M/S Laki Traders, Shaid Mosiur Rahaman Sarak Jashore.</t>
  </si>
  <si>
    <t>mslakitraders2019@gmail.com</t>
  </si>
  <si>
    <t>Improvement of Begumpur More Jame Mosque under Satbaria Union Upazila Keshabpur District Jashore. [Latitude 22.5527308 Longitude 89.0925542]</t>
  </si>
  <si>
    <t>mshanif2018@gmail.com</t>
  </si>
  <si>
    <t>09.03.2020</t>
  </si>
  <si>
    <t xml:space="preserve">M/S Pintu Traders, Jashore </t>
  </si>
  <si>
    <t>pintutradersjhd@gmail.com</t>
  </si>
  <si>
    <t>Improvement of  Hakimpur Hafihijia &amp; Nurance Madrasa Jame Mosque under Hakimpur Union,  Upazila Chowgacha District- Jashore            [ Latitude: 23.346722, Longitude: 89.036077 ]</t>
  </si>
  <si>
    <t>15.04.2020</t>
  </si>
  <si>
    <t>02.07.2020</t>
  </si>
  <si>
    <t>M/S Monir Traders, Natun Khayertola, Jashore</t>
  </si>
  <si>
    <t>msmonirtraders1@gmail.com</t>
  </si>
  <si>
    <t>Improvement of  Arpara Dakhinpara Jame Mosque under Jagodispur Union,  Upazila Chowgacha District- Jashore            [ Latitude: 23.198163, Longitude: 89.062754 ]</t>
  </si>
  <si>
    <t>M/S SARIFUL ISLAM, Arappur, Jhenaidah</t>
  </si>
  <si>
    <t xml:space="preserve">  mdsharifulislamjnd@gmail.com</t>
  </si>
  <si>
    <t xml:space="preserve">Improvement of  Churamonkhati Chowgacha Bas Stand Jame Mosque under Churamonkhati Union, Sadar Upazila district Jashore. [Latitude 23.21855 Longitude 89.16407]  </t>
  </si>
  <si>
    <t>M/S JHGS &amp; MRHS CC &amp; SSTW &amp; FS    Monirampur jeshore</t>
  </si>
  <si>
    <t xml:space="preserve">Improvement of  Protabpur Sarderpara(Mathpara) Jame Mosque  under Mojidpur Union, Keshabpur Upazila district Jashore. [Latitude 22.85933 Longitude 89.20619]  </t>
  </si>
  <si>
    <t>Fayaz Enterprise, Jashore.</t>
  </si>
  <si>
    <t xml:space="preserve">  fayazenterprise17@gmail.com</t>
  </si>
  <si>
    <t>Improvement of Khamar Para (west Para) Jame Mosque under Lokkhonpur Union. . [Latitude 23.72058 Longitude 88.572267]  under Sharsa Upazila district Jashore</t>
  </si>
  <si>
    <t>Md. Zahrul Islam, Parbazar, Jhikargacha, Jashore.</t>
  </si>
  <si>
    <t xml:space="preserve">  mdzahrulislam2019@gmail.com</t>
  </si>
  <si>
    <t>M/S CENTRAL MOTORS, 132, Kazipara, Dhaka Road, Jashore</t>
  </si>
  <si>
    <t>mscentralmotors@gmail.com</t>
  </si>
  <si>
    <t>05.09.2020</t>
  </si>
  <si>
    <t>M/S SAHRIAR CONSTRUCTION, House # 251, Park  Para, Jhenaidah</t>
  </si>
  <si>
    <t>mssahriarcjhe@gmail.com</t>
  </si>
  <si>
    <t>M/S Rakib Enterprise, Talkhari Bazar, Salikha, Magura</t>
  </si>
  <si>
    <t xml:space="preserve">  msrakibenterprise.salikha@gmail.com</t>
  </si>
  <si>
    <t>17.10.2020</t>
  </si>
  <si>
    <t>M/S K.H Enterprise , Horina Kundu, Jhenaidah</t>
  </si>
  <si>
    <t xml:space="preserve">  khenterprise1991@gmail.com</t>
  </si>
  <si>
    <t>M/S Rabbi Enterprise, Boatghat Road, Jhekorgasha, Jessore</t>
  </si>
  <si>
    <t>01.08.2021</t>
  </si>
  <si>
    <t>M/S Khondokar Enterprise, Khamarpara, Sreepur, Magura</t>
  </si>
  <si>
    <t xml:space="preserve">  khondokarenterprise@gmail.com</t>
  </si>
  <si>
    <t>M/S.Bakul Enterprise, Pulerhat Bazar, Chanchra, Jessore.</t>
  </si>
  <si>
    <t xml:space="preserve">  msbokulenterprise@gmail.com</t>
  </si>
  <si>
    <t xml:space="preserve">Maintenance of Gopalpur-Rampur Pry. School Road From Ch.00-2000m  [Salvage Cost. Tk.22,14,541.00] </t>
  </si>
  <si>
    <t>M/S ANOWAR ENTERPRISE, Sarkhola, Nowapara, Avoynagar, Jashore</t>
  </si>
  <si>
    <t xml:space="preserve">  msanowarenterprise1976@gmail.com</t>
  </si>
  <si>
    <t>Maintenance of Rupdia Jamtala R&amp;HD- Rustompur Road From Ch.00-3400m [Salvage Cost. Tk.4,84,865.00]</t>
  </si>
  <si>
    <t>M/S Monir Traders, Natun Khayertola, Jessore</t>
  </si>
  <si>
    <t>Abdur Razzaque, Navaron Rail Bazar, Sharsa, Jashore</t>
  </si>
  <si>
    <t xml:space="preserve">  abdurrazzaque435@yahoo.com</t>
  </si>
  <si>
    <t>20.05.2020</t>
  </si>
  <si>
    <t xml:space="preserve">BAHOT ENTERPRISE, Andolpota, Johorpur, Kotwali, Jessore </t>
  </si>
  <si>
    <t xml:space="preserve">  mdalimuzzaman71@gmail.com</t>
  </si>
  <si>
    <t>Improvement of Chatkapota pry. School UZR-Amrakhali  Road from Ch.00-550m by BC under Sarsha, Jashore.[Salvage Cost Tk.10,77,948.00]</t>
  </si>
  <si>
    <t>02.09.2019</t>
  </si>
  <si>
    <t>29.05.2020</t>
  </si>
  <si>
    <t>Abdur Razzaque Navaron Bazar, Sarsha, Jessore</t>
  </si>
  <si>
    <t>10.03.2020</t>
  </si>
  <si>
    <t>07.11.2020</t>
  </si>
  <si>
    <t>Md. Harun or Rashid, Nowapara Road, Ghope, Jessore</t>
  </si>
  <si>
    <t>Improvement of Goyra G.C-Dadkhali village Road from Ch.330-3690m by BC under Sarsha, Jashore.                                                              [Salvage Cost Tk.8,65,770.00]</t>
  </si>
  <si>
    <t>11.02.2021</t>
  </si>
  <si>
    <t>M/S Bonantor trading corporation, Benapol Road, Chanchara, Jashore</t>
  </si>
  <si>
    <t>Improvement of Sarsha Upazila H/Q ( Mandertala) - Saratala Bazar Via Laxamnpur UP/HQ Road from Ch.4000-7000m &amp; Ch.10475-11052m by BC under Sarsha, Jashore.                                                              [Salvage Cost Tk.33,78,515.00]</t>
  </si>
  <si>
    <t>M/S. AOYSHI ENTERPRISE Monirampur Bazar, Jashore.</t>
  </si>
  <si>
    <t>msaoyshienterprise1975@gmail.com</t>
  </si>
  <si>
    <r>
      <t xml:space="preserve">Improvement of Am-Tala Gatipara-Khamarpara Ed-Gah Road from (Ch.1200-1785m) by BC under Sarsha, Jashore.  </t>
    </r>
    <r>
      <rPr>
        <b/>
        <sz val="10"/>
        <color indexed="8"/>
        <rFont val="Times New Roman"/>
        <family val="1"/>
      </rPr>
      <t xml:space="preserve"> [Salvage Cost Tk.3,20,168.00]</t>
    </r>
  </si>
  <si>
    <t>M/S. Mohidul Islam, 13/A, Rail Road, Rail Bazar, Jashore</t>
  </si>
  <si>
    <t xml:space="preserve">  haji.mohidul786@gmail.com</t>
  </si>
  <si>
    <t>27.08.2019</t>
  </si>
  <si>
    <t>19.09.2019</t>
  </si>
  <si>
    <t>MORTAZA REZA, KRISHNANAGAR, JHIKARGACHA, JESSORE</t>
  </si>
  <si>
    <t xml:space="preserve">  martazareza@yahoo.com</t>
  </si>
  <si>
    <t>M/S Alif Enterprise, Chapatola, Mirzapur, Jhikorgacha, Jashore</t>
  </si>
  <si>
    <t xml:space="preserve">  shimuljat@gmail.com</t>
  </si>
  <si>
    <t>17.10.2019</t>
  </si>
  <si>
    <r>
      <t xml:space="preserve">Improvement of  Kalagachi RHD(Navaran UP)-Nirbashkhola bazar Via Panchpota Bazar Road from Ch.1000-2400m  &amp; Ch.3255-6550m by BC  under </t>
    </r>
    <r>
      <rPr>
        <sz val="10"/>
        <rFont val="Times New Roman"/>
        <family val="1"/>
      </rPr>
      <t>Jhikargacha</t>
    </r>
    <r>
      <rPr>
        <sz val="10"/>
        <color indexed="8"/>
        <rFont val="Times New Roman"/>
        <family val="1"/>
      </rPr>
      <t>, Jashore.  [Salvage Cost Tk.5,95,755.00]</t>
    </r>
  </si>
  <si>
    <t>M/S. MD ASRAFUL ISLAM, Rail Rail Road, Rail bazar, Jessore</t>
  </si>
  <si>
    <t xml:space="preserve">  msasrafulislam72@gmail.com</t>
  </si>
  <si>
    <t>Md. Noor Islam, Purbobarandipara, Jessore</t>
  </si>
  <si>
    <t>mdnoorislam75@yahoo.com</t>
  </si>
  <si>
    <r>
      <t xml:space="preserve">Improvement of  Narangali Eidgah - Krishna chandrapur  Road from Ch.00-850m  by BC  under </t>
    </r>
    <r>
      <rPr>
        <sz val="10"/>
        <rFont val="Times New Roman"/>
        <family val="1"/>
      </rPr>
      <t>Jhikargacha</t>
    </r>
    <r>
      <rPr>
        <sz val="10"/>
        <color indexed="8"/>
        <rFont val="Times New Roman"/>
        <family val="1"/>
      </rPr>
      <t>, Jashore.                      [Salvage Cost Tk.1,41,228.00]</t>
    </r>
  </si>
  <si>
    <t xml:space="preserve">Showrove Traders &amp; Emon Enterprise (JV), Kanchannagor, Jhenaidah </t>
  </si>
  <si>
    <t>showrove.emon.jv@gmail.com</t>
  </si>
  <si>
    <t xml:space="preserve">Remaining Estimate for Construction of 135m PC Girder Bridge on Arpara (Magura) - Dostina Bazar Road at Ch. 2180m Over Kapotakhi River under Jhikargacha, Jashore. </t>
  </si>
  <si>
    <t xml:space="preserve">1) M/S. Showrove Traders </t>
  </si>
  <si>
    <t>Md.Abdus Samad, Krishnonagar, Jhikorgacha, Jessore</t>
  </si>
  <si>
    <t xml:space="preserve">  mdabdussamad.jessore@gmail.com</t>
  </si>
  <si>
    <r>
      <t xml:space="preserve">Improvement of Bejiatala Bazar-Rajapur High school More Road from Ch.2100-3100m by </t>
    </r>
    <r>
      <rPr>
        <b/>
        <sz val="10"/>
        <color indexed="8"/>
        <rFont val="Times New Roman"/>
        <family val="1"/>
      </rPr>
      <t>HBB</t>
    </r>
    <r>
      <rPr>
        <sz val="10"/>
        <color indexed="8"/>
        <rFont val="Times New Roman"/>
        <family val="1"/>
      </rPr>
      <t xml:space="preserve">  under Jhikargacha, Jashore. [Salvage Cost Tk.73,916.00]</t>
    </r>
  </si>
  <si>
    <t>Fayaz Enterprise, Benapul Road, Jashore</t>
  </si>
  <si>
    <t>fayazenterprise17@gmail.com</t>
  </si>
  <si>
    <t>Nishit Bosu, Kanchan nagar, Jhenaidah</t>
  </si>
  <si>
    <t>23.05.2021</t>
  </si>
  <si>
    <t>M/S Alif Enterprise, Chapatola Mirapur, Jhikargacha, Jashore</t>
  </si>
  <si>
    <t xml:space="preserve">Improvement of Shimulia UP-Baysha bazar via Motbari  Road from Ch.8643-11465m by BC  under Jhikargacha, Jashore. </t>
  </si>
  <si>
    <t xml:space="preserve">MKE-MNI JV, Barandipara, Jessore </t>
  </si>
  <si>
    <t>mkemnijv@gmail.com</t>
  </si>
  <si>
    <r>
      <t xml:space="preserve">a)Improvement of  Sadipur-Seordah bazar Road from Ch.00-200m &amp; Ch.1200-3125m by BC under </t>
    </r>
    <r>
      <rPr>
        <sz val="10"/>
        <rFont val="Times New Roman"/>
        <family val="1"/>
      </rPr>
      <t>Jhikargacha</t>
    </r>
    <r>
      <rPr>
        <sz val="10"/>
        <color indexed="8"/>
        <rFont val="Times New Roman"/>
        <family val="1"/>
      </rPr>
      <t>, Jashore.b)Improvement of  Sankarpur UP-Shimulia bazar via Jagodanandakati bazar Road from Ch.6100-7600m  by BC under Jhikargacha,  Jashore.</t>
    </r>
  </si>
  <si>
    <t>20.07.2021</t>
  </si>
  <si>
    <t xml:space="preserve">1)M/S. Khondokar Enterprise </t>
  </si>
  <si>
    <t>khondokarenterprise@gmail.com</t>
  </si>
  <si>
    <t>2) Md. Noor Islam</t>
  </si>
  <si>
    <t>Sanvika Enterprise, Jashore</t>
  </si>
  <si>
    <t>sanjoykumarsheel1@gmail.com</t>
  </si>
  <si>
    <t>Improvement of Petvora-Batkamari Road  from Ch.00-1000m by BC under Chowgacha, Jashore.[Salvage Cost Tk.3,99,969.00]</t>
  </si>
  <si>
    <t>M/S Mehedi Masud Chowdhuri, Solua bazar, Chowgacha, Jessore</t>
  </si>
  <si>
    <t xml:space="preserve">  egpmsmehedimasud@yahoo.com</t>
  </si>
  <si>
    <t>21.08.2020</t>
  </si>
  <si>
    <t>Sk. Ashraf Uddin , Itagacha, Bakal, Satkhira Paura Sava, Sadar, Satkhira.</t>
  </si>
  <si>
    <t xml:space="preserve">  usk.ashraf@yahoo.com</t>
  </si>
  <si>
    <t>SK.Ashraf Uddin Itagacha Paschim, Satkhira Paurasava, Sadar, Satkhira</t>
  </si>
  <si>
    <t>M/S Jakaullah &amp; Brothers, Jibonnagar, Chuadanga</t>
  </si>
  <si>
    <t>M/S Jashore Construction , Bablatala, Jashore</t>
  </si>
  <si>
    <t>msjashoreconstructionegp@gmail.com</t>
  </si>
  <si>
    <t>Rehabilitation work of Fatepur-Azmatpur Road from Ch. 211-1570m by BC under Chowgacha, Jashore.</t>
  </si>
  <si>
    <t>Abul Islam, Atghora, Monirampur, Jashore</t>
  </si>
  <si>
    <t>abulislam1969@gmail.com</t>
  </si>
  <si>
    <r>
      <t>Improvement of Bergobindapur-Goalbari via Purbo Para Road  from Ch. 00-1000m by BC under Chowgacha, Jashore.</t>
    </r>
    <r>
      <rPr>
        <b/>
        <sz val="10"/>
        <color indexed="8"/>
        <rFont val="Times New Roman"/>
        <family val="1"/>
      </rPr>
      <t>[Salvage Cost Tk.3,14,375.00]</t>
    </r>
  </si>
  <si>
    <t>Md. Abdul Kuddus, Jhenaidah</t>
  </si>
  <si>
    <t>mdabdulkuddusegp@gmail.com</t>
  </si>
  <si>
    <r>
      <t>Improvement of Mukterpur (Amzamtala)-Barialy  Road  from Ch. 00-1420m by BC under Chowgacha, Jashore.</t>
    </r>
    <r>
      <rPr>
        <b/>
        <sz val="10"/>
        <color indexed="8"/>
        <rFont val="Times New Roman"/>
        <family val="1"/>
      </rPr>
      <t>[Salvage Cost Tk.42,535.00]</t>
    </r>
  </si>
  <si>
    <t>19.03.2021</t>
  </si>
  <si>
    <t>M/S Simu Traders, Bus Terminal, Vutier Gati, Jhenaidah</t>
  </si>
  <si>
    <t>mssimutradersjnd@gmail.com</t>
  </si>
  <si>
    <r>
      <t>Improvement of Kotilipur Moidul House - Near Solua Arpara GC Joinur House via Sayedpur Jhuntu house  Road  from Ch. 00-450m by BC under Chowgacha, Jashore.</t>
    </r>
    <r>
      <rPr>
        <b/>
        <sz val="10"/>
        <color indexed="8"/>
        <rFont val="Times New Roman"/>
        <family val="1"/>
      </rPr>
      <t>[Salvage Cost Tk.32,366.00]</t>
    </r>
  </si>
  <si>
    <t>Shaikat Enterprise, Alampur, Kushtis Sadar, Kushtia</t>
  </si>
  <si>
    <t>M/S . AFZAL ENTERPRISE. Sector-01, House No-77, Newtown, Kotwali,Jashore-7401</t>
  </si>
  <si>
    <t xml:space="preserve">  miraliafzal1976@gmail.com</t>
  </si>
  <si>
    <r>
      <t>Improvement of Kotalipara-Sayedpur  Road  from Ch. 715-1119m by BC under Chowgacha, Jashore.</t>
    </r>
    <r>
      <rPr>
        <b/>
        <sz val="10"/>
        <color indexed="8"/>
        <rFont val="Times New Roman"/>
        <family val="1"/>
      </rPr>
      <t>[Salvage Cost Tk.2,60,666.00]</t>
    </r>
  </si>
  <si>
    <t>Improvement of Narendrapur UP-Daitala Bazar Road (Ch. 185-5100m) By BCunder Sadar Upazila District: Jessore. [Salvage Cost Tk.1,18,27,759.00]</t>
  </si>
  <si>
    <t>23/05/2019</t>
  </si>
  <si>
    <t>28/02/2020</t>
  </si>
  <si>
    <t>1) M/s L RahmanEnterprise</t>
  </si>
  <si>
    <t xml:space="preserve"> lrahmanenterprise@yahoo.com</t>
  </si>
  <si>
    <t xml:space="preserve"> 2) M/S. JAKAULLAH &amp; BROTHERS</t>
  </si>
  <si>
    <t xml:space="preserve">   jaka.chuadanga@gmail.com</t>
  </si>
  <si>
    <t>M/S. BISWAJIT CONSTRUCTION, Holding No-9, Rail Road, Jessore</t>
  </si>
  <si>
    <t>Improvement of  Pulerhat-Arabpur UP Office Road from Ch.00-2460m  By BC under Sadar, Jashore.[Salvage Cost Tk 54,13,108.00]</t>
  </si>
  <si>
    <t>23.05.2020</t>
  </si>
  <si>
    <t>Md.Harun or Rashid, Nowapara Road, Ghope, Jashore</t>
  </si>
  <si>
    <t>M/S. SHARIFUL ISLAM JV, Arappur Bus Stand, Jhenaidah</t>
  </si>
  <si>
    <t>M/S SHARIFUL ISLAM JV, Arappur Bus Stand, Jhenaidah.</t>
  </si>
  <si>
    <t>Improvement of  Upashahor UP - Tail kup Bazar Rd. Via Kashimpur, Dighirpar Road from Ch.6795-10500m  By BC under Sadar, Jashore.[Salvage Cost Tk 85,72,686.00]</t>
  </si>
  <si>
    <t>16.09.2019</t>
  </si>
  <si>
    <t>M/S.Lipu Enterprise-Rafia Construction Ltd(JV), Goangabordhi, Kanaipur, Faridpur Sadar, Faridpur</t>
  </si>
  <si>
    <t>mlercljv@gmail.com</t>
  </si>
  <si>
    <t>Improvement of  Basunsdia UP-Shebanandapur Kheyaghat (Sheikhati Bazar) Road from Ch.00-4113m &amp; Ch.4445-7060m  By BC under Sadar, Jashore.[Salvage Cost Tk 74,25,572.00]</t>
  </si>
  <si>
    <t>04.09.2019</t>
  </si>
  <si>
    <t>m/S. Lipu Enterprise</t>
  </si>
  <si>
    <t>Rafia Construction Ltd</t>
  </si>
  <si>
    <t>M/S. Sardar Intenational, Jashore.</t>
  </si>
  <si>
    <t>Improvement of Cantonment Bazar- Kashimpur UP Office Via Dakatia Road from Ch.00-4381m  By BC under Sadar, Jashore.[Salvage Cost Tk 1,08,78,170.00]</t>
  </si>
  <si>
    <t>M/S Zaman &amp; Brothers, Noapara, Abhaynagar,Jessore</t>
  </si>
  <si>
    <t xml:space="preserve">  zamannbrothers@gmail.com</t>
  </si>
  <si>
    <r>
      <t xml:space="preserve">Improvement of Karbala GPS - Dhaka Road via Addin Shishu Hospital  Road from Ch.00-540m  By BC under Sadar, Jashore. </t>
    </r>
    <r>
      <rPr>
        <sz val="10"/>
        <color indexed="10"/>
        <rFont val="Times New Roman"/>
        <family val="1"/>
      </rPr>
      <t>(Revised)</t>
    </r>
  </si>
  <si>
    <t>M/S.Zim Enterprise,1161/01, Hazrat Goribashi Road, Mission Para,Jashore</t>
  </si>
  <si>
    <t xml:space="preserve"> zillur023@gmail.com</t>
  </si>
  <si>
    <t>Improvement of Sujalpur UZR to Jessore Airport  Road from Ch.00-838m  By BC under Sadar, Jashore.[Salvage Cost Tk 10,24,458.00]</t>
  </si>
  <si>
    <t>Improvement of Jogohati-Komolapur Road from Ch.00-1500m  By BC under Sadar, Jashore.[Salvage Cost Tk 20,08,734.00]</t>
  </si>
  <si>
    <t xml:space="preserve">AR-MBC JV, 134, Dhaka Road, Puratan Kashba , Jashore. </t>
  </si>
  <si>
    <t xml:space="preserve">  armbcjvc@gmail.com</t>
  </si>
  <si>
    <t>Improvement of Kachua UP Office-Fatehpur UP Office Road from Ch.1420-7504m  By BC under Sadar, Jashore.[Salvage Cost Tk 876266.00]</t>
  </si>
  <si>
    <t xml:space="preserve">1) Abdur Razzaque </t>
  </si>
  <si>
    <t xml:space="preserve">    abdurrazzaque435@yahoo.com</t>
  </si>
  <si>
    <t>2) M/S Biswas Construction</t>
  </si>
  <si>
    <t>msbiswas_construction@yahoo.com</t>
  </si>
  <si>
    <t>Improvement of Belarmath- Gobila Road from Ch.00-1000m  By BC under Sadar, Jashore.[Salvage Cost Tk 1,62,166.00]</t>
  </si>
  <si>
    <t>Md.Abdul Kuddus, Horinakundo, Jhenaidah</t>
  </si>
  <si>
    <t>Improvement of Fatagollar More-Skeikhati Dokkinpara Jame Mosque Road from Ch.00-650m  By BC under Sadar, Jashore.[Salvage Cost Tk 13,41,206.00]</t>
  </si>
  <si>
    <t>M/S AMENA ENTERPRISE. Abalpur (notun jailkhanar samne),Magura Sadar, Magura</t>
  </si>
  <si>
    <t>amena.magura17@gmail.com</t>
  </si>
  <si>
    <t>M/S Rahim Furniture &amp; Construction, Kagajpukar, Benapole, Sharsa, Jessore.</t>
  </si>
  <si>
    <t xml:space="preserve">  abdurrahim749@yahoo.com</t>
  </si>
  <si>
    <t>Improvement of Harun,s Shop-Ambag Zam-e-Mosque in Pachimpara at Kashimpur  Road from Ch.00-320m  By BC under Sadar, Jashore.[Salvage Cost Tk 7,13,286.00]</t>
  </si>
  <si>
    <t>M/S Morol Enterprise                     Balia, Vakutia bazar, Sadar, Jashore</t>
  </si>
  <si>
    <t xml:space="preserve">  msmorol.enterprise@yahoo.com</t>
  </si>
  <si>
    <t>Improvement of Malonchi Cold Store-Arabpur UP office  Road from Ch.540-2263m  By BC under Sadar, Jashore.[Salvage Cost Tk 40,97,872.00]</t>
  </si>
  <si>
    <t>M/S Biswajit Construction,
9 Rail Road, Jashore.</t>
  </si>
  <si>
    <t>24/04/2020</t>
  </si>
  <si>
    <t>03.08.2020</t>
  </si>
  <si>
    <t xml:space="preserve">Simrah Enterprise, Geetanjoli Sarak, Jhenaidah </t>
  </si>
  <si>
    <t>sim.properties@yahoo.com</t>
  </si>
  <si>
    <r>
      <t xml:space="preserve">Improvement of Dakin Srirampur RHD Rd-Adampur GCCR  Road (Ch.1250-2250m) by </t>
    </r>
    <r>
      <rPr>
        <sz val="10"/>
        <color indexed="10"/>
        <rFont val="Times New Roman"/>
        <family val="1"/>
      </rPr>
      <t>HBB</t>
    </r>
    <r>
      <rPr>
        <sz val="10"/>
        <rFont val="Times New Roman"/>
        <family val="1"/>
      </rPr>
      <t xml:space="preserve">  under Bagerpara Upazila District: Jessore.                                                                                                                                                                                                                                                </t>
    </r>
  </si>
  <si>
    <t>M/S Biswas Construction, 134 Dhaka Road,  Puratonkasba, Jashore</t>
  </si>
  <si>
    <t>M/S MA ENTERPRISE, Puraton Kashba, Maniktola, Jashore</t>
  </si>
  <si>
    <t xml:space="preserve">  msmaaenterprise72@gmail.com</t>
  </si>
  <si>
    <t>M/S Munshi Traders, Vhutir Gati, Jhenaidah</t>
  </si>
  <si>
    <t xml:space="preserve">  munshitradersjnd@gmail.com</t>
  </si>
  <si>
    <r>
      <t>Maintenance of Agra bazar-Dhalgram Road (Ch.00-1220m)by BC under Bagerpara Upazila District: Jessore.</t>
    </r>
    <r>
      <rPr>
        <b/>
        <sz val="10"/>
        <rFont val="Times New Roman"/>
        <family val="1"/>
      </rPr>
      <t xml:space="preserve">[Salvage Cost Tk.2,61,202.00]    </t>
    </r>
    <r>
      <rPr>
        <sz val="10"/>
        <rFont val="Times New Roman"/>
        <family val="1"/>
      </rPr>
      <t xml:space="preserve">                                                                                                                                                                                                                                        </t>
    </r>
  </si>
  <si>
    <t>MD. ROBIUL ISLAM, Nowapara Road, Ghope, Jashore</t>
  </si>
  <si>
    <t xml:space="preserve">  mdrobiulislam19655@gmail.com</t>
  </si>
  <si>
    <r>
      <t>Maintenance of Sekendarpur Village Road Younos Tourus -House of Israil via Paschimpara Moaque Road (Ch.00-1000m) by BC under Bagerpara Upazila District: Jessore.</t>
    </r>
    <r>
      <rPr>
        <b/>
        <sz val="10"/>
        <rFont val="Times New Roman"/>
        <family val="1"/>
      </rPr>
      <t xml:space="preserve">[Salvage Cost Tk.24,235.00]    </t>
    </r>
    <r>
      <rPr>
        <sz val="10"/>
        <rFont val="Times New Roman"/>
        <family val="1"/>
      </rPr>
      <t xml:space="preserve">                                                                                                                                                                                                                                        </t>
    </r>
  </si>
  <si>
    <t>M/S. SS Construction HSS Road, Kanchannagar, Jhenaidha-7300</t>
  </si>
  <si>
    <t>msssconstructionjnd@gmail.com</t>
  </si>
  <si>
    <t xml:space="preserve">Maintenance of Mamudalipur-Arazi Ballamuckh Road (Ch.00-1330m) by BC under Bagerpara Upazila District: Jessore.[Salvage Cost Tk.1,14,251.00]   </t>
  </si>
  <si>
    <r>
      <t xml:space="preserve">Improvement of Noapara HQ (BTMC Ghat)-Borni Bazar via Sreedharpur UP Office Road (Ch.2030-7460m) by BC under Abhaynagar Upazila District: Jessore. [Salvage Cost </t>
    </r>
    <r>
      <rPr>
        <b/>
        <sz val="10"/>
        <rFont val="Times New Roman"/>
        <family val="1"/>
      </rPr>
      <t xml:space="preserve">Tk.1,37,11,552.00] </t>
    </r>
    <r>
      <rPr>
        <sz val="10"/>
        <rFont val="Times New Roman"/>
        <family val="1"/>
      </rPr>
      <t xml:space="preserve">                                                                                                                                                                                                                                                </t>
    </r>
  </si>
  <si>
    <t>Sanvika Enterprise , Bodghat Road, Jhikargacha,Jashore</t>
  </si>
  <si>
    <r>
      <t xml:space="preserve">Improvement of Rajapur More-Magura Madrasha More UZR via Sishutala Road (Ch.00-790m) by BC under Abhaynagar Upazila District: Jessore. [Salvage Cost </t>
    </r>
    <r>
      <rPr>
        <b/>
        <sz val="10"/>
        <rFont val="Times New Roman"/>
        <family val="1"/>
      </rPr>
      <t xml:space="preserve">Tk.17,76,248.00] </t>
    </r>
    <r>
      <rPr>
        <sz val="10"/>
        <rFont val="Times New Roman"/>
        <family val="1"/>
      </rPr>
      <t xml:space="preserve">                                                                                                                                                                                                                                                </t>
    </r>
  </si>
  <si>
    <t>M/S Emon Enterprise, Kanchannagor, Jhenaidah</t>
  </si>
  <si>
    <t>M/S S,R Traders,31,Monotu Bosu Road , Jhenaidah</t>
  </si>
  <si>
    <r>
      <t xml:space="preserve">Improvement of Chengutia FWC (Buror Dukan)-Bahirghat Karikarpara Road (Ch.00-1000m) by BC under Abhaynagar Upazila District: Jessore. [Salvage Cost </t>
    </r>
    <r>
      <rPr>
        <b/>
        <sz val="10"/>
        <rFont val="Times New Roman"/>
        <family val="1"/>
      </rPr>
      <t xml:space="preserve">Tk.2,35,199.00] </t>
    </r>
    <r>
      <rPr>
        <sz val="10"/>
        <rFont val="Times New Roman"/>
        <family val="1"/>
      </rPr>
      <t xml:space="preserve">                                                                                                                                                                                                                                                </t>
    </r>
  </si>
  <si>
    <t>M/S Mitu Enterprise, College Road, Noapara Bazar, Abhaynagar, Jashore</t>
  </si>
  <si>
    <t xml:space="preserve">Improvement of Banogram-Ramshara Sishutala More  Road.(Ch.00-935m) by BC under Abhaynagar Upazila District: Jessore.    [Salvage Cost Tk.1,38,523.00]           </t>
  </si>
  <si>
    <t xml:space="preserve">Sonali Bricks Manufature-M/S Mitu enterprise (JV), Buikora,Nowapara, Avhoinagar, Jessore </t>
  </si>
  <si>
    <t>mssonalijd@gmail.com</t>
  </si>
  <si>
    <r>
      <t xml:space="preserve">Improvement of Baghutia U.P.Office(Majhipara)-Moricha Bazar via Chellervita ,Paikpara East More Road.(Ch.485-1168m &amp; Ch.1294-2800m) by BC under Abhaynagar Upazila District: Jessore. </t>
    </r>
    <r>
      <rPr>
        <b/>
        <sz val="10"/>
        <rFont val="Times New Roman"/>
        <family val="1"/>
      </rPr>
      <t xml:space="preserve"> </t>
    </r>
    <r>
      <rPr>
        <sz val="10"/>
        <rFont val="Times New Roman"/>
        <family val="1"/>
      </rPr>
      <t xml:space="preserve">                                                                                                                                                                                                                                                </t>
    </r>
  </si>
  <si>
    <t>1. sonali Bricks Manufature</t>
  </si>
  <si>
    <t>mssonalibricks@yahoo.com</t>
  </si>
  <si>
    <t>2.M/S Mitu enterprise</t>
  </si>
  <si>
    <t xml:space="preserve">  enterprisemsmitu@yahoo.com</t>
  </si>
  <si>
    <t>M/S Paradise Traders, Hotel Sukarna Int. (Res.), Samoboy Super Market, 1st Floor, Malopara, Rajshahi.</t>
  </si>
  <si>
    <r>
      <t xml:space="preserve">Improvement of Chengutia Bazar-Sreedharpur UP Office Road.(Ch.3600-5970m) by BC under Abhaynagar Upazila District: Jessore. [Salvage Cost </t>
    </r>
    <r>
      <rPr>
        <b/>
        <sz val="10"/>
        <rFont val="Times New Roman"/>
        <family val="1"/>
      </rPr>
      <t xml:space="preserve">Tk.10,60,041.00] </t>
    </r>
    <r>
      <rPr>
        <sz val="10"/>
        <rFont val="Times New Roman"/>
        <family val="1"/>
      </rPr>
      <t xml:space="preserve">                                                                                                                                                                                                                                                </t>
    </r>
  </si>
  <si>
    <t>M/S Kapotakho Enterprise, Noapara,Abhaynagar, Jessore</t>
  </si>
  <si>
    <t>kapotakhoenterprise@gmail.com</t>
  </si>
  <si>
    <r>
      <t xml:space="preserve">Improvement of Ziadanga Pry. School-Dhalergati Maddhapara  Road.(Ch.00-1200m) by BC under Abhaynagar Upazila District: Jessore. </t>
    </r>
    <r>
      <rPr>
        <b/>
        <sz val="10"/>
        <rFont val="Times New Roman"/>
        <family val="1"/>
      </rPr>
      <t xml:space="preserve"> </t>
    </r>
    <r>
      <rPr>
        <sz val="10"/>
        <rFont val="Times New Roman"/>
        <family val="1"/>
      </rPr>
      <t xml:space="preserve"> </t>
    </r>
    <r>
      <rPr>
        <b/>
        <sz val="10"/>
        <rFont val="Times New Roman"/>
        <family val="1"/>
      </rPr>
      <t xml:space="preserve"> [Salvage Cost Tk.1,52,756.00]</t>
    </r>
    <r>
      <rPr>
        <sz val="10"/>
        <rFont val="Times New Roman"/>
        <family val="1"/>
      </rPr>
      <t xml:space="preserve">                                                                                                                                                                                                                                                     </t>
    </r>
  </si>
  <si>
    <t>Improvement of  Shyamkur UP-Gopalpur Bazar Road (Ch.1461-4600m) by BC under Monirampur Upazila District: Jessore.</t>
  </si>
  <si>
    <t>M/S.Lipu Enterprise, Kanaipur, Faridpur</t>
  </si>
  <si>
    <t>Improvement of Dhakuria UP-Gabukhali Bazar Road (Ch.00-4168m) by BC under Monirampur Upazila District: Jessore. [Salvage Cost Tk. 32,04,018.00]</t>
  </si>
  <si>
    <t>17.08.2020</t>
  </si>
  <si>
    <t>M/S SAJAN Enterprise, Benapole Road, Chanchra Cheakpost, Jessore</t>
  </si>
  <si>
    <t>mssajanenterprize@gmail.com</t>
  </si>
  <si>
    <t>Improvement of  Dumurkhali Bazar-Horihornagor U.P via Tazpur Road (Ch.3826-7045m) by BC under Monirampur Upazila District: Jessore. [Salvage Cost Tk. 35,04,659.00]</t>
  </si>
  <si>
    <t>28.11.2019</t>
  </si>
  <si>
    <t>M/S Md. Billal Hossain, Rail Road, Ashrom more, Jessore.</t>
  </si>
  <si>
    <t>billalhosain950@gmail.com</t>
  </si>
  <si>
    <t>28.06.2021</t>
  </si>
  <si>
    <t>27.07.2020</t>
  </si>
  <si>
    <r>
      <t xml:space="preserve">Improvement of  Improvement of  Trimohani UP-Vallukeghar Bazar Road from Ch.1500-4040m  by BC under Keshabpur, Jashore.[Salvage Cost Tk.7,33,771.00] </t>
    </r>
    <r>
      <rPr>
        <sz val="10"/>
        <color indexed="10"/>
        <rFont val="Times New Roman"/>
        <family val="1"/>
      </rPr>
      <t>(Revised)</t>
    </r>
  </si>
  <si>
    <t>M/S FEROZ ENTERPRISE, GURUDASH BABU LANE, JESSORE</t>
  </si>
  <si>
    <t>egpmsferozenterprise@yahoo.com</t>
  </si>
  <si>
    <t>19.01.2020</t>
  </si>
  <si>
    <t>22.09.2020</t>
  </si>
  <si>
    <t>M/S Hira Construcation, Main Road Monirampur, Jashore</t>
  </si>
  <si>
    <t>hiraconstraction@gmail.com</t>
  </si>
  <si>
    <r>
      <t xml:space="preserve">Improvement of  Buruli Band Shashanghat-Khotryapara via Bazlur Rahman House Road from Ch.00-900m   by BC under Keshabpur, Jashore.                                          </t>
    </r>
    <r>
      <rPr>
        <b/>
        <sz val="10"/>
        <rFont val="Times New Roman"/>
        <family val="1"/>
      </rPr>
      <t xml:space="preserve">                  [Salvage Cost Tk.6,42,774.00]</t>
    </r>
  </si>
  <si>
    <t>M/s N.B. Construction Durganagar, Ullapara, Sirajgonj</t>
  </si>
  <si>
    <t xml:space="preserve">  nbconstruction991@gmail.com</t>
  </si>
  <si>
    <t xml:space="preserve">Construction of 45.00m Long RCC Girder Bridge on Monirampur-Nehalpur-Kapalia Road at Ch.10449m over Sree River under Monirampur Upazila District: Jashore                                                                                                                                                                                                                                    </t>
  </si>
  <si>
    <t>20/06/2020</t>
  </si>
  <si>
    <t>Constructiou of Trimoheni Union Farmar's Service Center Bhaban and Accessories Infrastructure under Upazila : Keshabpur District : Jessore.</t>
  </si>
  <si>
    <t>FSCTT/WD-22</t>
  </si>
  <si>
    <t>FSCTT</t>
  </si>
  <si>
    <t>Work 100% Final bill not Payment</t>
  </si>
  <si>
    <t xml:space="preserve">REZVI CONSTRUCTION &amp; SHAMIM CHAKLADER (JV), 192, Kazipara Road, Puraton Kashba, Jashore. </t>
  </si>
  <si>
    <t>rezvi.shamimjv@gmail.com</t>
  </si>
  <si>
    <t>Improvement of Keshabpur HQ- Sagardari Michale Road at Ch.00-12850m under  Keshabpur Upazila, Jashore [Total Cost of Salvage Materials Tk.27,90,785.00]</t>
  </si>
  <si>
    <t>KSMDP</t>
  </si>
  <si>
    <t>1.M/S. SHAMIM CHAKLADER</t>
  </si>
  <si>
    <t>msshamimchaklader@gmail.com</t>
  </si>
  <si>
    <t>2.REZVI CONSTRUCTION LTD.</t>
  </si>
  <si>
    <t xml:space="preserve">Taher Brothers Ltd. &amp; Mozahar Enterprise (Pvt.) Ltd. JV, Haji Hanif Complex (2nd Floor) 12-13, Khanjahan Ali Road, Khulna.                                   01713-296401 </t>
  </si>
  <si>
    <t>tblmepljv2019@gmail.com</t>
  </si>
  <si>
    <t>(1)Improvement of Monirampur-Nehalpur-Kapalia Road at Ch.00-20063m under Monirampur Upazila, Jashore(2)mprovement of Monirampur-Mukterpur  Road at Ch.00-18445m under Monirampur Upazila, Jashore(3)Improvement of Monirampur GC - Bakra GC via Rajgonj GC  Road at Ch.11659-20350m under Monirampur Upazila, Jashore [Total Cost of Salvage Materials Tk.1,05,40,018.00]</t>
  </si>
  <si>
    <t>.1MOZAHAR ENTERPRISE (PVT.) LTD.</t>
  </si>
  <si>
    <t xml:space="preserve">  mozaharenterprisepvtltd@gmail.com</t>
  </si>
  <si>
    <t>2.Taher Brothers Ltd.</t>
  </si>
  <si>
    <t xml:space="preserve">  etender@tbltdctg.com</t>
  </si>
  <si>
    <t xml:space="preserve">SEL-UDC -JAKA JV, Jibonnagar, Chuadanga.       01712-868380           </t>
  </si>
  <si>
    <r>
      <t xml:space="preserve">(1)Improvement of   Chowgacha (Damodar Battala)-Bidhadharpur Road  Road From </t>
    </r>
    <r>
      <rPr>
        <sz val="10"/>
        <rFont val="Times New Roman"/>
        <family val="1"/>
      </rPr>
      <t>Ch. 3000- 8760 m under Chowgacha Upazila, Jashore(2)Improvement of   Purapara GC-Moheshpur Pucca road-Bidhadharpur bazar Road From Ch. 00- 7530 m under Chowgacha Upazila, Jashore(3)Improvement of   Narayanpur UP Office - Bondelitola Bazar  Road From Ch. 00- 4400 m under Chowgacha Upazila, Jashore(4)Improvement of  Jessore-Potengali-Kayemkhola GC Road From Ch. 1000- 14290 m under Sadar Upazila, Jashore(5)Improvement of  Bangdah GC- Kayemkhola GC via Chutipur Bazar, Mohammadpur Bazar Road From Ch. 00- 12400 m under Jhikargacha Upazila, Jashore [Total Cost of Salvage Materials Tk.70,73,939.00]</t>
    </r>
  </si>
  <si>
    <t>1.SHAMIM ENTERPRISE (PVT) LTD</t>
  </si>
  <si>
    <t>2.UDC Construction Ltd.</t>
  </si>
  <si>
    <t xml:space="preserve">  udcconstructionltd9@gmail.com</t>
  </si>
  <si>
    <t>3.M/S. JAKAULLAH &amp; BROTHERS</t>
  </si>
  <si>
    <t xml:space="preserve">Mozahar Enterprise (Pvt.) Ltd &amp; msbonantortrading corporation JV, Chanchra, Jashore 01713-914624 </t>
  </si>
  <si>
    <t>mozaharbanantar2020@gmail.com</t>
  </si>
  <si>
    <r>
      <t xml:space="preserve">(1)Improvement of Lawri (Madrasha) RHD-Khedapara GC Road at Ch.00-14850m under Monirampur Upazila, Jashore </t>
    </r>
    <r>
      <rPr>
        <sz val="11"/>
        <rFont val="Arial"/>
        <family val="2"/>
      </rPr>
      <t>[Total Cost of Salvage Materials Tk.74,20,827.00]</t>
    </r>
  </si>
  <si>
    <t>1.MOZAHAR ENTERPRISE (PVT.) LTD.</t>
  </si>
  <si>
    <t>2. msbonantortrading corporation</t>
  </si>
  <si>
    <t xml:space="preserve">  msbtcorporation@gmail.com</t>
  </si>
  <si>
    <r>
      <t xml:space="preserve">Improvement of  Bakra GC- Baganchara GC via Sankarpur UPC Road From Ch. 343- 10858 m under Jhikargacha Upazila, Jashore </t>
    </r>
    <r>
      <rPr>
        <sz val="9"/>
        <color theme="1"/>
        <rFont val="Arial"/>
        <family val="2"/>
      </rPr>
      <t>[T</t>
    </r>
    <r>
      <rPr>
        <b/>
        <sz val="9"/>
        <color indexed="8"/>
        <rFont val="Times New Roman"/>
        <family val="1"/>
      </rPr>
      <t>otal Cost of Salvage Materials Tk.51,22,711.00]</t>
    </r>
  </si>
  <si>
    <t>2.msbonantortrading corporation</t>
  </si>
  <si>
    <t xml:space="preserve">Rezvi Construction Ltd &amp; M/S Shamim Chaklader &amp; M/S Abdur Razzaque (JV) Navaron Rail Bazar, Sharsa, Jessore 01765-104020. </t>
  </si>
  <si>
    <t xml:space="preserve">  razzaque.shamim.rezvi.123@gmail.com</t>
  </si>
  <si>
    <t>(1)Improvement of  Khajura-Chaturbaria Road From Ch. 00-8275 m under Bagherpara Upazila, Jashore(2)Improvement of Benapole - Baganchra GC via Goga UP H/Q Road From Ch. 238- 10093 m under SarshaUpazila, Jashore [Total Cost of Salvage Materials Tk.95,65,685.00]</t>
  </si>
  <si>
    <t>1.Abdur Razzaque</t>
  </si>
  <si>
    <t>2. REZVI CONSTRUCTION LTD.</t>
  </si>
  <si>
    <t xml:space="preserve">    rezviconstructionltd1@gmail.com</t>
  </si>
  <si>
    <t xml:space="preserve"> 3.M/S. SHAMIM CHAKLADER</t>
  </si>
  <si>
    <t xml:space="preserve">  msshamimchaklader@gmail.com</t>
  </si>
  <si>
    <t>DIENCO LIMITED, Suite-4A, Nakshi Homes, 6/1/A, Topkhana Road, Segunbagicha,                   Dhaka-1000,          01715-790760</t>
  </si>
  <si>
    <r>
      <t xml:space="preserve">(1)Improvement of Jessore-Narail RHD at Dhalgrammore to Narikelbaria via Dhalgram Bazar Road From Ch. 00-19550 m under Bagherpara Upazila, Jashore </t>
    </r>
    <r>
      <rPr>
        <sz val="10"/>
        <color rgb="FF000000"/>
        <rFont val="Times New Roman"/>
        <family val="1"/>
      </rPr>
      <t>[Total Cost of Salvage Materials Tk.2,83,53,413.00]</t>
    </r>
  </si>
  <si>
    <t>M/S Anowar Enterprise, Sarsha, Jasore</t>
  </si>
  <si>
    <t>M/S Ara Enterprise, Main Road, Monirampur, Jashore</t>
  </si>
  <si>
    <t xml:space="preserve">  faruquehbd2@gmail.com</t>
  </si>
  <si>
    <t>M/S Oyshe Construction, Shekhati Hige Court More, Jessore Sadar, Jessore</t>
  </si>
  <si>
    <t>oyshe.jsr07@gmail.com</t>
  </si>
  <si>
    <t>M/S RUBIA ENTERPRISE, Khaertola Bazar, Jessore Sadar, Jessore</t>
  </si>
  <si>
    <t xml:space="preserve">  msrubiaenterprise@gmail.com</t>
  </si>
  <si>
    <t>15/12/20</t>
  </si>
  <si>
    <t>M/S RAMA ENTERPRISE, Vaina (Taragonj Bazar) Fatepur, Sadar, Jessore</t>
  </si>
  <si>
    <t xml:space="preserve">  egpmsramaenterprise@yahoo.com</t>
  </si>
  <si>
    <t xml:space="preserve">Esali Union Land Office </t>
  </si>
  <si>
    <t xml:space="preserve">  biswasp1970@gmail.com</t>
  </si>
  <si>
    <t>25/07/20</t>
  </si>
  <si>
    <t>M/S Mysha Traders, Jail Road, Goop, Kotwali, Jessore</t>
  </si>
  <si>
    <t xml:space="preserve">  ms.mayshaenterprise1995@gmail.com</t>
  </si>
  <si>
    <t>29/07/2019</t>
  </si>
  <si>
    <t>Masud Engineering Works, Sher-E Bangla Sarak, Jhenaidah.</t>
  </si>
  <si>
    <t xml:space="preserve">  me.jhenaidah@gmail.com</t>
  </si>
  <si>
    <r>
      <t xml:space="preserve">A) Improvement of Chatkapota-Naranpur Road from Ch.00-1000m &amp;                                                                       B) Improvement of Sarsha kamar bari more-Potapara Road from Ch.00-500m Under Sarsha Upazila, Dist: Jashore.  </t>
    </r>
    <r>
      <rPr>
        <b/>
        <sz val="10"/>
        <rFont val="Arial"/>
        <family val="2"/>
      </rPr>
      <t xml:space="preserve">[Salvage Cost Tk.36,78,191.00] </t>
    </r>
    <r>
      <rPr>
        <sz val="10"/>
        <rFont val="Arial"/>
        <family val="2"/>
      </rPr>
      <t xml:space="preserve">                          </t>
    </r>
  </si>
  <si>
    <t>M/S Laki Traders Jashore</t>
  </si>
  <si>
    <t xml:space="preserve">  mslakitraders2019@gmail.com</t>
  </si>
  <si>
    <t xml:space="preserve">Improvement of Chalisha Rishipara More-Bagdah Pashimpara Battala via Chalisha Govt.Pry.School Road from Ch.00-1471m Under Abhoynagar Upazila, Dist: Jashore.    [Salvage Cost Tk. 37,98,040.00]                               </t>
  </si>
  <si>
    <t>M/S Maysha Enterprise, Murili, Razarhat, Kotowali, Jessore</t>
  </si>
  <si>
    <t xml:space="preserve">Construction of Public Toliet at Bagutia union Moricha Bazar Under Abhoynagar Upazila, Dist: Jashore.  </t>
  </si>
  <si>
    <t>MD.Nazrul Islam, Vill: Sultanpur, Hamdpur, Sador, Jessore.</t>
  </si>
  <si>
    <t xml:space="preserve">  mdnazrulislam321971@gmail.com</t>
  </si>
  <si>
    <t>Mandartala Bazar(RHD)-Jhan Jhonia  (Kaligonj) Road</t>
  </si>
  <si>
    <t>Abul Islam, Vill-Atghora, Monirampur,Jessore</t>
  </si>
  <si>
    <t xml:space="preserve">  abulislam1969@gmail.com</t>
  </si>
  <si>
    <t xml:space="preserve">Chandipur more -Keshabpur Darbashbari Road </t>
  </si>
  <si>
    <t>M/S SHARIFUL ISLAM JV, Arappur Bus Stand, Jhenaidah</t>
  </si>
  <si>
    <t xml:space="preserve">Radhanagor-Palla bazar Road </t>
  </si>
  <si>
    <t>M/S Gazi Enterprise, Nutum Khaertala Road, Kotoali, Jessore</t>
  </si>
  <si>
    <t>gazienterprise811@yahoo.com</t>
  </si>
  <si>
    <t xml:space="preserve">Panishara More-Narangali bazar Road </t>
  </si>
  <si>
    <t>A.R Traders</t>
  </si>
  <si>
    <t xml:space="preserve">  artraders201981@gmail.com</t>
  </si>
  <si>
    <t xml:space="preserve">Purabdarpur-Rajapur Kenayet Ali GPS Road </t>
  </si>
  <si>
    <t>M/S Akkas &amp; Sons</t>
  </si>
  <si>
    <t xml:space="preserve">  msakkasandsons@gmail.com</t>
  </si>
  <si>
    <t xml:space="preserve">Kagmari Ganganandapur Purbapara Road </t>
  </si>
  <si>
    <t>M/S Sohel Enterprise</t>
  </si>
  <si>
    <t xml:space="preserve">  mssohelenterprisejhd@gmail.com</t>
  </si>
  <si>
    <t>Bejiatala bazar-Narangali bazar Road</t>
  </si>
  <si>
    <t xml:space="preserve">SEP &amp; KKE (JV), 138, Nowapara Road, Ghop, Jessore  </t>
  </si>
  <si>
    <t>sepandkkejv@gmail.com</t>
  </si>
  <si>
    <t>A) Balidha-Panchakori Road, b)Panchkatia Dormotola - Bahadurpur via Bhulbaria Road</t>
  </si>
  <si>
    <t>1)M/S Kumkum Enterprise</t>
  </si>
  <si>
    <t xml:space="preserve">  mskumkum.enterprise@yahoo.com</t>
  </si>
  <si>
    <t>2) SAHID ENTERPRISE (PVT.) LTD</t>
  </si>
  <si>
    <t xml:space="preserve">  sahidenterprisepvtlimited@gmail.com</t>
  </si>
  <si>
    <t xml:space="preserve">SEP &amp; KKE (JV), 138, Nowapara Road, Ghop, Jessore </t>
  </si>
  <si>
    <t>A)Bijoyrampur Beltala-Khanpur College, B)Monirampur College-Bakospol c)Khanpur-Salimpur Bazar Road</t>
  </si>
  <si>
    <t xml:space="preserve">1)M/S Kumkum Enterprise </t>
  </si>
  <si>
    <t>Khatuadanga Bazar - Durbadanga UP Road</t>
  </si>
  <si>
    <t>M/S Bonantor Trading Co. Banapol Road, Chanchara, Jessore</t>
  </si>
  <si>
    <t>Shyamkur - Chandipur via Lakkanpur</t>
  </si>
  <si>
    <t>M/S Alam Construction, 250  Nowapara Road, Ghope, Jashore</t>
  </si>
  <si>
    <t>msaislamconstruction59@gmail.com</t>
  </si>
  <si>
    <t xml:space="preserve">Chinatola-Shyamkur Road </t>
  </si>
  <si>
    <t>M/S Hira Construction, Monirampur, Jessore</t>
  </si>
  <si>
    <t>Panchbaria-Dhakuria Road</t>
  </si>
  <si>
    <t>M/S Emon Enterprise, Kanchannagar, Jhenaidah</t>
  </si>
  <si>
    <t xml:space="preserve">Fakir Rasta-Pazia Road </t>
  </si>
  <si>
    <t>M/S  Hira Construction, Monirampur,jessore</t>
  </si>
  <si>
    <t xml:space="preserve">Sundalpur-Halsha Road </t>
  </si>
  <si>
    <t xml:space="preserve">Chandipur-Negurahat via Basiapara </t>
  </si>
  <si>
    <t>Paruikhupi pry. school-Bohilapota pry. school Road</t>
  </si>
  <si>
    <t>M/S Jamuna Prokousoli, Hatkhola, Road,Jessore</t>
  </si>
  <si>
    <t>msjamuna.prokoushali@gmail.com</t>
  </si>
  <si>
    <t xml:space="preserve"> Nizampur Bazar-Bahadurpur Road </t>
  </si>
  <si>
    <t>Abdur Razzaque Navaron, Rail Bazar Sharsha, jessore</t>
  </si>
  <si>
    <t>Sarupdah Pucca Road (Shimultala)-Narayanpur via Shibchandrapur.</t>
  </si>
  <si>
    <t>M/S Simu Traders</t>
  </si>
  <si>
    <t xml:space="preserve">  mssimutradersjnd@gmail.com</t>
  </si>
  <si>
    <t xml:space="preserve">Raghunathpur BOP-Sharbunghuda Bazar </t>
  </si>
  <si>
    <t>M/S Munshitrade international</t>
  </si>
  <si>
    <t xml:space="preserve">  munshitradeinternationaljnd@gmail.com</t>
  </si>
  <si>
    <t>Kagojpukur Primary school(Latif Chatal)-Bujtola Paruipara Road</t>
  </si>
  <si>
    <t>M/S Prova Agro</t>
  </si>
  <si>
    <t xml:space="preserve">  msprovaagro@gmail.com</t>
  </si>
  <si>
    <t xml:space="preserve">Shikri Abdus Samad's Rice mill-Hazi Sayed Ali's pond Road </t>
  </si>
  <si>
    <t>M/S. Popular Builders, 
Jashore Sadar, Jashore</t>
  </si>
  <si>
    <t>mspopularbuilders98@gmail.com</t>
  </si>
  <si>
    <t>Chowlia Gate - Sutighata Ramnagar UP Office Road</t>
  </si>
  <si>
    <t>Chanchra RHD - Rojgonj GC (Monirampur) Road</t>
  </si>
  <si>
    <t xml:space="preserve">M/S Mukul &amp; Brother
Durgapur Road, Benapole, 
Sharsha,, Jashore
s, </t>
  </si>
  <si>
    <t>msmukul.brothers@yahoo.com</t>
  </si>
  <si>
    <t>Dawlatdihi RHD - Shaymnagor Road</t>
  </si>
  <si>
    <t>M/S.Riku Enterprise
Durgapur, Monirampur, Jessore</t>
  </si>
  <si>
    <t>msrikuenterprise@gmail.com</t>
  </si>
  <si>
    <t xml:space="preserve">Rupdia RHD - Ramnagar RRC Centre Rd via Ghoragasa Road </t>
  </si>
  <si>
    <t xml:space="preserve">Md.Faijul Islam 
Main Road, Monirampur Bazar,
Jashore
</t>
  </si>
  <si>
    <t>mdfaizul.jessore@gmail.com</t>
  </si>
  <si>
    <t>Nowapara Nurbag RHD - Sundali GC Road</t>
  </si>
  <si>
    <t>Md. Nazrul Islam, 
Vill: Sultanpur, Post: Hamidpur, 
Sadar, Jashore</t>
  </si>
  <si>
    <t xml:space="preserve">Amtala GC - Peruli GC via Sonatala,Chandrapur Bazar Road </t>
  </si>
  <si>
    <t>M/S Neshit Kumar Dutta, 
0021/18 Bulu Mia Road, 
Jhenaidah</t>
  </si>
  <si>
    <t>Basuary UP -Bakri Bazar via Vitabollah RM Road</t>
  </si>
  <si>
    <t>MD. RANA AMIR OSMAN, VAINA, MAGURA</t>
  </si>
  <si>
    <t xml:space="preserve">  ranamgregp@gmail.com</t>
  </si>
  <si>
    <t xml:space="preserve">Dohakula UP Office - Baliadanga Bazar Road </t>
  </si>
  <si>
    <t>M/S Feroz Enterprise, 
Gurudash Babu Lane, Jashore</t>
  </si>
  <si>
    <t xml:space="preserve">Narikelbaria GC - Monohorpur Bazar RHD at Joynagor More via Raypur UP (Bagherpara Part) Road </t>
  </si>
  <si>
    <t>M/S Rebaka Enterprise, Ramkrishnopur, Hashimpur Bazar, Kotwali, Jeshor</t>
  </si>
  <si>
    <t>msrebekaenterprise@yahoo.com</t>
  </si>
  <si>
    <t>Khajura GC to Pulerhat  Road</t>
  </si>
  <si>
    <t>M/S Tipu Sultan
 Bhutiar Ghat Ghenaidah</t>
  </si>
  <si>
    <t>tipusultanjnd@gmail.com</t>
  </si>
  <si>
    <t xml:space="preserve">Chowgacha  (Tengurpur) to Jadabpur GC via Kharincha bazar, Purapara GC, Rajapur Bazar  Road </t>
  </si>
  <si>
    <t>M/S Khushi Enterprise, Keshobpur, Jashore</t>
  </si>
  <si>
    <t>mskhushienterprise@gmail.com</t>
  </si>
  <si>
    <t xml:space="preserve">Hakimpur GC to Baliadanga GC Road (Chowgachha Part) Road </t>
  </si>
  <si>
    <t>Md. Harun or Rashid, heshore</t>
  </si>
  <si>
    <t xml:space="preserve">Chowgacha hat - Moheshpur hat Road </t>
  </si>
  <si>
    <t>Ornab Orpon Enterprise, 
Pro: Mita Dash, Holding No.1047, 
Ashrom Road,Sankorpur, Jashore</t>
  </si>
  <si>
    <t>ornoborponenterprise2017@gmail.com</t>
  </si>
  <si>
    <t xml:space="preserve">Solua GC - Arpara GC Road </t>
  </si>
  <si>
    <t>M/S. Rima Traders
Jashore</t>
  </si>
  <si>
    <t>rimatraders39@gmail.com</t>
  </si>
  <si>
    <t xml:space="preserve">Hakimpur GC - Bidhadharpur Road </t>
  </si>
  <si>
    <t xml:space="preserve">M/S. Prova Agro, 
Moheshpur, Jashore
</t>
  </si>
  <si>
    <t>msprovaagro@gmail.com</t>
  </si>
  <si>
    <t xml:space="preserve">Solua GC- Kayemkhola GC Road </t>
  </si>
  <si>
    <t xml:space="preserve">Jhikargacha - Kayemkhola GC via Sreerampur Road </t>
  </si>
  <si>
    <t>M/S Ara Enterprise, Main Road, Monirampur, Jessore</t>
  </si>
  <si>
    <t>faruquehbd2@gmail.com</t>
  </si>
  <si>
    <t xml:space="preserve">Shimulia UP - Godkhali Bazar Road </t>
  </si>
  <si>
    <t xml:space="preserve">M/S Moni Enterprise, 
Benapole Road Chanchra Chekpost, 
Jashore </t>
  </si>
  <si>
    <t>egpmsmonienterprise@yahoo.com</t>
  </si>
  <si>
    <t>Seordah GC - Moheshpara Road</t>
  </si>
  <si>
    <t xml:space="preserve">Alam Telecom, 
Navaron Rail Bazar, Jadobpur, 
Sharsha, Jashore 
</t>
  </si>
  <si>
    <t>alamgirkabir08@gmail.com</t>
  </si>
  <si>
    <t>Keshabpur H/Q - Bhanderkhola RHD Road</t>
  </si>
  <si>
    <t>M/S Jashore Construction, Shekhhati, Bablatala, Jessore</t>
  </si>
  <si>
    <t>Jamalgong Bazar- Parchakra Bazar  Road</t>
  </si>
  <si>
    <t>M/s Rebeka Enterprise, Ramkrishnopur, Hashimpur Bazar, Kotwali, Jashore</t>
  </si>
  <si>
    <t xml:space="preserve">Natun hat - Bill Garalia Road </t>
  </si>
  <si>
    <t xml:space="preserve">Kaligonj Bazar-Khanpur UP Road </t>
  </si>
  <si>
    <t xml:space="preserve">M/S G.M Traders, 
New Khyer Tala, 
South Side of LGED Bhaban, Jashore
</t>
  </si>
  <si>
    <t>msgmtraders18@gmail.com</t>
  </si>
  <si>
    <t xml:space="preserve">Kaligonj bazar - Nagarghop Road </t>
  </si>
  <si>
    <t xml:space="preserve">M/S. Monu Enterprise , 
Monirampur Bazar, Nowapara Road, 
Monirampur Jashore 
</t>
  </si>
  <si>
    <t>msmonuenterprise18@gmail.com</t>
  </si>
  <si>
    <t xml:space="preserve">Khanpur UP - Horidaskati UP Road </t>
  </si>
  <si>
    <t xml:space="preserve">M/S Hanif Trading &amp; Steel House, 
Shekhati, High Court More
Sadar, Jashore
</t>
  </si>
  <si>
    <t xml:space="preserve">Dighirpar - Dumurkhali Bazar Road </t>
  </si>
  <si>
    <t xml:space="preserve">M/S Omor and Brother, 
Holding No: 1066, Station Bazar, 
Nowapara, Abhaynagar, Jashore </t>
  </si>
  <si>
    <t>msomorandbrothers@gmail.com</t>
  </si>
  <si>
    <t>Pulerhat RHD - Rajgonj GC Road</t>
  </si>
  <si>
    <t>M/S. Modern Cloth Store and Tailors, 
Jashore</t>
  </si>
  <si>
    <t>msmodernclothstore@gmail.com</t>
  </si>
  <si>
    <t xml:space="preserve">Monirampur GC - Dhakuri GC Road by Earth Work </t>
  </si>
  <si>
    <t>M/S Arin Enterprise Arenda Bazar, Jashore</t>
  </si>
  <si>
    <t>msarinenterprise@gmail.com</t>
  </si>
  <si>
    <t>Monoharpur Bazar-Chinatola Bazar Road</t>
  </si>
  <si>
    <t xml:space="preserve">M/S S.S Enterprise, 
Keshabpur, Jashore
</t>
  </si>
  <si>
    <t>kumarashim778@gmail.com</t>
  </si>
  <si>
    <t xml:space="preserve">Nehalpur UP - Hazirhat Bazar via Kultia UP Road </t>
  </si>
  <si>
    <t>M/S N Enterprise, 
Mossimnagar Bazar, 
Monirampur, Jashore</t>
  </si>
  <si>
    <t>msnenterprise873@yahoo.com</t>
  </si>
  <si>
    <t>Mobarokpur Pujamondir Battala - Baor Ghat Road</t>
  </si>
  <si>
    <t>Baganchra GC -  Goga bazar via Kayba &amp; Goyra GC Road</t>
  </si>
  <si>
    <t>M/S Lucky Trade International Post Office Para, jashore</t>
  </si>
  <si>
    <t>msluckytrade@gmail.com</t>
  </si>
  <si>
    <t xml:space="preserve">Kuchia More (Ulashi UP) - Dhaldah Road </t>
  </si>
  <si>
    <t>M/S Kajol Enterprise 
Jashore</t>
  </si>
  <si>
    <t>kajolenterprise7@gmail.com</t>
  </si>
  <si>
    <t xml:space="preserve">Goga Union H /Q - Khalshi bazar via Agrabhulat Road </t>
  </si>
  <si>
    <t xml:space="preserve">Md.Faijul Islam 
Main Road, Monirampur Bazar,
Jashore </t>
  </si>
  <si>
    <t>Islampur - Kulpala Road</t>
  </si>
  <si>
    <t>Md.Harun or Rashid, Nowapara Road, Ghope, Kotwali, Jashore</t>
  </si>
  <si>
    <t xml:space="preserve">Harikhali RHD - Bakra GC Road </t>
  </si>
  <si>
    <t xml:space="preserve">M/S.Riku Enterprise
Durgapur, Monirampur, Jessore
</t>
  </si>
  <si>
    <t xml:space="preserve">Shikri Bat - Tala to Putkhali Bazar Road </t>
  </si>
  <si>
    <t>M/S Zim Enterprise, 
Missionpara, Jashore</t>
  </si>
  <si>
    <t>zillur023@gmail.com</t>
  </si>
  <si>
    <t>Navaran GC - Gorpara GC Road</t>
  </si>
  <si>
    <t>Md. Harun or Rashid, Nowapara Road, Ghope, Jashore</t>
  </si>
  <si>
    <t xml:space="preserve">Sarsha GC-Jamtala R&amp;H Road </t>
  </si>
  <si>
    <t>M/S Sawda Enterprise, 
Holding No. 458, Khan Jahan Road, 
Guakhola, Nowapara, Abhaynagar, Jashore</t>
  </si>
  <si>
    <t>sawdaenterprise84@gmail.com</t>
  </si>
  <si>
    <t xml:space="preserve">1 no. single vent 2.00mx2.00m RCC Box Culvert on Horishpur Reg. Primary school-Magura G.C. via Ramsara chowmatha, shishutala Road </t>
  </si>
  <si>
    <t>Nishit Bosu, Kanchan Nagar, Jhenaida</t>
  </si>
  <si>
    <t xml:space="preserve">1 no. single vent 2.00mx2.00m RCC Box Culvert on Uttarsalua Bazar-Chaturbaria bazar Road </t>
  </si>
  <si>
    <t>M/S Nidhi Enterprise, 
Keshabpur Bazar, Jashore</t>
  </si>
  <si>
    <t>msnidhienterprise85@gmail.com</t>
  </si>
  <si>
    <t xml:space="preserve">1 no. 0.625mx0.600m U-Drain on Nehalpur-Durbadanga-Bajitpur Road </t>
  </si>
  <si>
    <t>The P.P International, 
Lebugati, Kashimnagar-7400, 
Monirampur, Jashore</t>
  </si>
  <si>
    <t>theppinter@gmail.com</t>
  </si>
  <si>
    <t>Abdur Razzaque, Navaron Rail Bazar,Sharsa, Jessore</t>
  </si>
  <si>
    <t>12.09.2019</t>
  </si>
  <si>
    <t>Improvement of Chandrapur-Belta Ghat Road by BC From Ch.3360-5000m under Sarsha Upazila District Jessore [Salvage Cost. Tk. 22,10,761.00]</t>
  </si>
  <si>
    <t>Improvement of Ulashi Debdar Tala-Jirengacha Road by BC From Ch.1439-3300m under Sarsha Upazila District Jessore [Salvage Cost. Tk. 8,91,495.00]</t>
  </si>
  <si>
    <t>M/S SUMI Enterprise, Rajgonj Road, Monirampur Bazar, Jashore</t>
  </si>
  <si>
    <t xml:space="preserve">  mssumienterprise80@gmail.com</t>
  </si>
  <si>
    <t xml:space="preserve">Improvement of Ulashi Bazar Mosjheed R&amp;H-Kannyadah Bazar Road by BC From Ch.3000-3835m under Sarsha Upazila District Jessore </t>
  </si>
  <si>
    <t>19.08.2020</t>
  </si>
  <si>
    <t>23.01.2021</t>
  </si>
  <si>
    <t>M/S AMENA Enterprise, Abalpur (notun jailkhanar samne) Magura Sadar, Magura.</t>
  </si>
  <si>
    <t xml:space="preserve">Improvement of Sikerpur-Salta Road by BC From Ch.1600-2050m under Sarsha Upazila District Jessore </t>
  </si>
  <si>
    <t>Improvement of  DMC Madrasha - Joynarar union  Road. From Ch: 00 - 1130m under Upazila: Chowgacha, District: Jessore. [Salvage Cost Tk. 4,91,285.00]</t>
  </si>
  <si>
    <t>M/S Mim Enterprise, Gajirhat Road, Puraton Kosba, Jessore</t>
  </si>
  <si>
    <t>Improvement of  Fulshara Purbopara Village  Road. From Ch: 00 - 680m under Upazila: Chowgacha, District: Jessore. [Salvage Cost Tk. 8,37,415.00]</t>
  </si>
  <si>
    <t>Improvement of Afra BC road -Sibnagor road  via Sibnagor Prymary school Road. From Ch: 00-1000m under Upazila: Chowgacha, District: Jessore. [Salvage Cost Tk. 2,61,184.00]</t>
  </si>
  <si>
    <t>M/S Sadar Intarnational, Gohata Road, City Plaza Complex, Jessore</t>
  </si>
  <si>
    <t>Improvement of Afra R&amp;H road near H/O Mokbul via Karamot Ali  Road. From Ch: 00-475m under Upazila: Chowgacha, District: Jessore. [Salvage Cost Tk.3,08,590.00]</t>
  </si>
  <si>
    <t>Improvement of Arpara Bazer- Sarfarajpur Bazer via Kandi Road   From Ch: 1120-2225m under Upazila: Chowgacha, District: Jessore.                                   [Salvage cost Tk.6,63,400.00]</t>
  </si>
  <si>
    <t>22/05/2018</t>
  </si>
  <si>
    <t>29-02-2019</t>
  </si>
  <si>
    <t>M/S Sun Enterprise, Chowgacha Bazar, Chowgacha, Jessore</t>
  </si>
  <si>
    <t>mssunenterprise@yahoo.com</t>
  </si>
  <si>
    <t>Md.Noor Islam, Purbobarandipara, Jessore</t>
  </si>
  <si>
    <t>Improvement of Swruppur Hajambari-Bagdanga Road From Ch: 00-2200m under Upazila: Chowgacha, District: Jessore. [Salvage Cost Tk. 6,84,966.00]</t>
  </si>
  <si>
    <t>Mortaza Reza, Krishnanagar, Jhikargacha, Jessore.</t>
  </si>
  <si>
    <t>Improvement of Sayedpur Shek Para Abdur Razzak Shop- Purbo Mat Pucca Road   From Ch: 00-1470m under Upazila: Chowgacha, District: Jessore. [Salvage Cost Tk. 2,18,023.00]</t>
  </si>
  <si>
    <t>M/S. Khondokar Enterprise, Khamarpara, Sreepur, Magura.</t>
  </si>
  <si>
    <t>Improvement of Karincha bazar-Madhabpur Burning Ghat  Road   From Ch: 00-1807m under Upazila: Chowgacha, District: Jessore.[Salvage Cost Tk. 42,70,739.00]</t>
  </si>
  <si>
    <t>S.M. ABDUS SOBUR, Chowgacha Bazar, Jessore</t>
  </si>
  <si>
    <t xml:space="preserve">  egpsmabdussobur@yahoo.com</t>
  </si>
  <si>
    <t>Improvement of Dashpakia-Nawdaga   Road   From Ch:1000-2039m under Upazila: Chowgacha, District: Jessore.</t>
  </si>
  <si>
    <t>M/S. Emon Enterprise, Kanchannagor, Jhenaidah</t>
  </si>
  <si>
    <t xml:space="preserve">Improvement of Jhikargacha Thana Hospital more to Goaldha Bazar via Padmapukur Kashipu Road By BC From Ch. 4650 - 6560m under Upazia: Jhikargacha, District: Jessore. </t>
  </si>
  <si>
    <t>M/S. Alif Enterprise, Chapatola, Mirzapur, Jhikorgacha, Jessore</t>
  </si>
  <si>
    <t>shimuljat@gmail.com</t>
  </si>
  <si>
    <t>M/S. Biswas Construction, 134 Dhaka Road, Puraton, Jashore</t>
  </si>
  <si>
    <t>Improvement of Shimulia UP-Navaran UP (at Kalagachi RHD) Road By BC From Ch. 00-750m &amp; Ch.5500-6040m  under Upazia: Jhikargacha, District: Jessore. [Salvage Cost Tk. 1,30,308.00]</t>
  </si>
  <si>
    <t>M/S. Emon Enterprise, Kanchan Nagar, Jhenaidah.</t>
  </si>
  <si>
    <t>Improvement of Bakra bazar(Bakra UP)-Matshia bazar Road By BC From Ch. 2844-5600m  under Upazia: Jhikargacha, District: Jessore. [Salvage Cost Tk. 1,34,930.00]</t>
  </si>
  <si>
    <t xml:space="preserve">Kamarjani-Anowara JV, 15 no Shreeangan Market, Goalchamot, Faridpur  </t>
  </si>
  <si>
    <t>Construction of 72.00m Long RCC Girder Bridge on Narendrapur UP-Dailala Bazar (over Dakua River) Road at Ch.100m under Upazila: Sadar, District: Jessore.</t>
  </si>
  <si>
    <t>15/05/2019</t>
  </si>
  <si>
    <t>14/03/2020</t>
  </si>
  <si>
    <t>1)kamarjani traders</t>
  </si>
  <si>
    <t xml:space="preserve">   kamarjani.traders@gmail.com</t>
  </si>
  <si>
    <t>2)M/S Anowara Traders</t>
  </si>
  <si>
    <t xml:space="preserve">    khanreazul_haque@yahoo.com</t>
  </si>
  <si>
    <t>M/S SARDER INTERNATIONAL, Jessore</t>
  </si>
  <si>
    <t>Improvement of Lebutala UP Office-Shyamnagar via Fultola Bazar   Road. From Ch:5423-7723m &amp; 9450-10236m under Upazila: Sadar, District: Jessore. [Salvage Cost. Tk.55,29,697.00]</t>
  </si>
  <si>
    <t>Md Abdul Kuddus, Sadar, Jhenadha</t>
  </si>
  <si>
    <t xml:space="preserve">Improvement of Lawjani Bazar-Deeara UP Office via Narangali Bazar  Road By BC  From Ch:1500-2575m  under Upazila: Sadar, District: Jessore. </t>
  </si>
  <si>
    <t>Md.Harun or Rashid, Nowapara Road, Ghop, Jessore.</t>
  </si>
  <si>
    <r>
      <t>Improvement of Rupdia GC-Basundia Moor RHD via Shakarigati   Road. From Ch:1100-3360m &amp; 3970-4420m under Upazila: Sadar, District: Jessore.</t>
    </r>
    <r>
      <rPr>
        <sz val="11"/>
        <color indexed="10"/>
        <rFont val="Times New Roman"/>
        <family val="1"/>
      </rPr>
      <t xml:space="preserve"> [Salvage Cost. Tk.37,85,349.00]</t>
    </r>
  </si>
  <si>
    <t>25.09.2019</t>
  </si>
  <si>
    <t>Md.Abdur Rouf Molla, Bhoakhali, Ratangonj, Narail</t>
  </si>
  <si>
    <t>Construction of 22.00m Long RCC Girder Bridge on Satiantola Bazar-(Fulbari More) Ichali UP via Suro,Kamergona Road at Ch.2900m under Upazila: Sadar, District: Jessore.</t>
  </si>
  <si>
    <t xml:space="preserve">LRE-MME JV, Balia, Vakutia Bazar, Sadar, Jashore.  </t>
  </si>
  <si>
    <t xml:space="preserve">  lremmejv@gmail.com</t>
  </si>
  <si>
    <t xml:space="preserve">Improvement of Dhopakhola RHD-Durgapur Koyetpara   Road By BC  From Ch:1600-3175m  under Upazila: Sadar, District: Jessore. </t>
  </si>
  <si>
    <t xml:space="preserve">1) M/s L RahmanEnterprise  </t>
  </si>
  <si>
    <t xml:space="preserve">  lrahmanenterprise@yahoo.com</t>
  </si>
  <si>
    <t xml:space="preserve"> 2)M/S Morol Enterprise</t>
  </si>
  <si>
    <t>Improvement of Natunhat-Deara UP office via Dattopara  Road By BC  From Ch:2980-4980m  under Upazila: Sadar, District: Jessore. [Salvage Cost. Tk.21,89,721.00]</t>
  </si>
  <si>
    <t>2)M/S Morol Enterprise</t>
  </si>
  <si>
    <t>M/S Rejaul Karim &amp; Co. Ghop, Central road, Kotoali, Jessore</t>
  </si>
  <si>
    <t>msrejaulkarimco@yahoo.com</t>
  </si>
  <si>
    <t>Improvement of Haibatpur UP-Ambottola via Kamalpur, Shahabajpur Road By BC  From Ch:3300-4660m  under Upazila: Sadar, District: Jessore. [Salvage Cost. Tk.21,89,721.00]</t>
  </si>
  <si>
    <t>M/S Biswas Construction, 134 Dhaka Road, Puraton Kashba, Jashore</t>
  </si>
  <si>
    <t>Improvement of  Jongle Bandle RHD-Basundia GC Road By BC  From Ch:1105-4055m  under Upazila: Sadar, District: Jessore. [Salvage Cost. Tk.3,40,935.00]</t>
  </si>
  <si>
    <t>M/S SARDER LABIB TRADING, Kalinagar, Nakol, Sreepur, Magura</t>
  </si>
  <si>
    <t>sohelsardar691983@gmail.com</t>
  </si>
  <si>
    <t>Improvement of  Fatehpur UP Office-Bablatola Bazar Road By BC  From Ch:1380-2722m  under Upazila: Sadar, District: Jessore. [Salvage Cost. Tk.16,06,672.00]</t>
  </si>
  <si>
    <t>29.03.2021</t>
  </si>
  <si>
    <t>M/S SHARIFUL ISLAM, Arappur, Jhenaidah</t>
  </si>
  <si>
    <t>Improvement of Paschima H/O Shariful - Dari Agra Via Napte More Road. By BC From Ch: 00-800m &amp; 3132-3963m under Upazila: Bagerpara, District: Jessore.  [salvage Cost Tk.93,148.00]</t>
  </si>
  <si>
    <t>19/05/2019</t>
  </si>
  <si>
    <t>Sanvika Enterprise, Sadar, Jashore</t>
  </si>
  <si>
    <t>Improvement of Madhyapara Mosque RHD (jessore-Narial)-Joka [Inventory Name ;-RHD  Rashid Karimpur H/O Omar Molla Khalshi]  Road. From Ch: 00-1120m under Upazila: Bagerpara, District: Jessore.  [salvage Cost Tk.28,66,018.00]</t>
  </si>
  <si>
    <t>M/S Jamuna Prokousoli, Hatkhola Road, Jessore.</t>
  </si>
  <si>
    <t xml:space="preserve">  msjamuna.prokoushali@gmail.com</t>
  </si>
  <si>
    <t>Improvement of Vangura RHD.-Basundia UP.  Road. From Ch: 4778-6204m under Upazila: Bagerpara, District: Jessore.                   [salvage Cost Tk.9,02,090.00]</t>
  </si>
  <si>
    <t>M/S JHGS &amp; MRHS CC &amp; SSTW &amp; FS, Galda, Taltala Bazar, Monirampur, Jessore</t>
  </si>
  <si>
    <t>msjhgsandmrhsccandsstw@gmail.com</t>
  </si>
  <si>
    <t>Improvement of Ramkrisnopur Bazar - Silimpur Bazar  Road by HBB From Ch: 00-1500m under Upazila: Bagerpara, District: Jessore.    [salvage Cost Tk.10,99,404.00]</t>
  </si>
  <si>
    <t>M/S Jony Enterprise, 16 Hazi Abul Karim Road, Jessore</t>
  </si>
  <si>
    <t xml:space="preserve">  msjony.enterprise@yahoo.com</t>
  </si>
  <si>
    <t>Improvement of Bhabadha Sluice gate-Zamira UZR. Road From Ch.00-3160m undre Abhoynagar Upazila District Jessore [Salvage Cost Tk. 82,42,535.00]</t>
  </si>
  <si>
    <t>8.01.2019</t>
  </si>
  <si>
    <t>08.01.2019</t>
  </si>
  <si>
    <t>11.03.2019</t>
  </si>
  <si>
    <t>25/07/2019</t>
  </si>
  <si>
    <t>Sanvika Enterprise, Jashor Sadar, Jashore</t>
  </si>
  <si>
    <r>
      <t xml:space="preserve">Improvement ofNowapara GC (Shankerpasha Ghat)-Gobra GC via Borni Baze Road By BC From </t>
    </r>
    <r>
      <rPr>
        <sz val="10"/>
        <color indexed="10"/>
        <rFont val="Times New Roman"/>
        <family val="1"/>
      </rPr>
      <t>Ch. 8073-9098m</t>
    </r>
    <r>
      <rPr>
        <sz val="10"/>
        <rFont val="Times New Roman"/>
        <family val="1"/>
      </rPr>
      <t xml:space="preserve"> undre Abhoynagar Upazila District Jessore [salvage Cost Tk.25,44,253.00]</t>
    </r>
  </si>
  <si>
    <t>M/S Biswajit Constroction, 9 Rail Road, Jessore</t>
  </si>
  <si>
    <t>Improvement of Alipur RHD-Sundali GC via Rajapur More,Ramsaradham, Arpara Clinic More,Horishpur Reg.primary school Road. From Ch. 1150-4250 m &amp; Ch.5060-7620m undre Abhoynagar Upazila District Jessore [salvage Cost Tk.1,83,79,573.00]</t>
  </si>
  <si>
    <t>M/s. Alom Enterprise, Keshobpur, Jessore</t>
  </si>
  <si>
    <t>msalomenterprise@gmail.com</t>
  </si>
  <si>
    <t>Improvement of Mobarokpur Ghospara-Negura Bazar Road by BC From Ch. 1895-3185m undre Monirampur Upazila District Jessore.</t>
  </si>
  <si>
    <t>M/S BISWAJIT Constroction, 9 Rail Road, Jessore</t>
  </si>
  <si>
    <t>Improvement of Bhojgati UP-Dhakuria UP via Horergati Road From Ch. 1000-4810m undre Monirampur Upazila District Jessore [Salvage Cost Tk. 3,63,209.00]</t>
  </si>
  <si>
    <t>20/06/2019</t>
  </si>
  <si>
    <t>Improvement of Bhojgati UP-Basudevpur Bazar via Kashimnagar UP Road by BC From Ch. 7390-7580m&amp; 8703-10690m undre Monirampur Upazila District Jessore [Salvage Cost Tk. 25,86,180.00]</t>
  </si>
  <si>
    <t>M/S. SAJAN ENTERPRIZE, Benapole Road, Chanchra Cheakpost, Jessore</t>
  </si>
  <si>
    <t>Improvement of Chandipur-Hanuar Amtala Road by BC From Ch. 00-2080m undre Monirampur Upazila District Jessore.</t>
  </si>
  <si>
    <t>Gonesh Pada Datta, Sher-e Bangla Sarok, Jhenaidah.</t>
  </si>
  <si>
    <t>goneshpadadattaegp@gmail.com</t>
  </si>
  <si>
    <t>Improvement of Fakirrasta-Keshabpur via Hashadanga  Road by BC From Ch. 1649-2060m undre Monirampur Upazila District Jessore.</t>
  </si>
  <si>
    <t>M/S Rupam International, Krishnanagar, Jhikorgacha, Jessore</t>
  </si>
  <si>
    <t>msrupaminternational@gmail.com</t>
  </si>
  <si>
    <t xml:space="preserve"> Improvement of Shyamkur-Chandipur via Lakkanpur  Road by BC From Ch. 4316-5006m undre Monirampur Upazila District Jessore.[Salvage Cost Tk. 13,39,673.00]</t>
  </si>
  <si>
    <t>12.12.2019</t>
  </si>
  <si>
    <t>Improvement of Chalkidanga Bazar-Rohita UP via Kashimnagar UP  Road by BC From Ch. 8730-10950m undre Monirampur Upazila District Jessore.[Salvage Cost Tk. 414713.00]</t>
  </si>
  <si>
    <t>M/S. HIRA CONSTRACTION, Main road Monirampur Jessore</t>
  </si>
  <si>
    <t xml:space="preserve">  hiraconstraction@gmail.com</t>
  </si>
  <si>
    <t>Improvement of Chaluahati UP- Rasulpur Bazar via Soyla  Road by BC From Ch. 1565-4020m undre Monirampur Upazila District Jessore.[Salvage Cost Tk. 18,26,042.00]</t>
  </si>
  <si>
    <t>26.05.2021</t>
  </si>
  <si>
    <t xml:space="preserve"> Showrove Traders &amp; Emon Enterprise (JV) Kanchannagar, Jhenaidah</t>
  </si>
  <si>
    <t>Construction of 42.00m Long RCC Girder Bridge on Mujguni- Durgapur Road at Ch.300m  undre Monirampur Upazila District Jessore.</t>
  </si>
  <si>
    <t>01.02.2022</t>
  </si>
  <si>
    <t>M/S Emon Enterprise</t>
  </si>
  <si>
    <t>M/S FEROZ ENTERPRISE, Gurdash Babu Lane, Jessor</t>
  </si>
  <si>
    <t>Improvement of Biddanandakati UP-Kabilpur RHD more Via Hasanpur Road From Ch. 00-2760m undre Keshabpur Upazila District Jessore [Salvage Cost Tk. 69,65,398.00]</t>
  </si>
  <si>
    <t>19/06/2019</t>
  </si>
  <si>
    <t>M/S ISLAM &amp; SONS , Monirampur, Jessore</t>
  </si>
  <si>
    <t>Improvement of Keshabpur Pilot High School-Gorvanga Bazar Road by BC From Ch.46 00-5600m undre Keshabpur Upazila District Jessore [Salvage Cost Tk. 4,51,606.00]</t>
  </si>
  <si>
    <t>26.08.2019</t>
  </si>
  <si>
    <t>M/S HIRA CONSTRACTION, Main road, Monirampur, Jessore</t>
  </si>
  <si>
    <t>Improvement of Satbaria Choudary Pond-Begompur more Road by BC From Ch. 600-2200m &amp; 2300-2940m undre Keshabpur Upazila District Jessore [Salvage Cost Tk. 4,61,149.00]</t>
  </si>
  <si>
    <t>Saleh &amp; ICL (JV) Faridpur</t>
  </si>
  <si>
    <t xml:space="preserve">  isalehicl.jv@gmail.com</t>
  </si>
  <si>
    <t>Improvement of Vangura RHD.-Dhalgram UP  Road. From Ch:00-4535m [salvage Cost Tk.68,303.00] under Bagherpara Upazila.</t>
  </si>
  <si>
    <t>Saleh and Brothers</t>
  </si>
  <si>
    <t xml:space="preserve">  icl.pvtltd@yahoo.com</t>
  </si>
  <si>
    <t>Improvement of Bhojgati UP-Dhakuria UP via Horergati Road From Ch. 1000-4810m. [Salvage Cost Tk. 3,63,209.00] under Monirampur Upazila.</t>
  </si>
  <si>
    <t>MD. Noor Islam. Purbo Barandipara, Jessore</t>
  </si>
  <si>
    <t xml:space="preserve">  mdnoorislam75@yahoo.com</t>
  </si>
  <si>
    <t>Improvement of Kongsharipur-Mashila  Road. From Ch: 2043-2198m &amp; 4080-5510m under Chowgacha Upazila.</t>
  </si>
  <si>
    <t>13/06/19</t>
  </si>
  <si>
    <t>14/10/2019</t>
  </si>
  <si>
    <t>Nishit Bosu, Kanchan Nagar, Jhenaidah</t>
  </si>
  <si>
    <t xml:space="preserve">Periodic Maintenance of Monohorpur Bazar RHD - Narikel Baria GC via Raipur UP ( sadar part)   Road From Ch.00-4290m under Jessore Sadar Upazila District Jessore [ Salvage Cost : 6,21,785.00]     </t>
  </si>
  <si>
    <t>M/S Hridoy Construction, 147 Ghop, Noapara, Kotwall, Jessore</t>
  </si>
  <si>
    <t xml:space="preserve">  hridoyconstruction@gmail.com</t>
  </si>
  <si>
    <t>Periodic Maintenance of Sundali U.P.Office-Moshihati Bazar Road From Ch.00-3050m under Abhoynagar Upazila.</t>
  </si>
  <si>
    <t>M/S.Palash Enterprise, 1488, Buinkara, Nowapara, Abhaynagar, Jessore</t>
  </si>
  <si>
    <t xml:space="preserve">  palash57urby@gmail.com</t>
  </si>
  <si>
    <t>Periodic Maintenance of  Siddipasha UP Office (Nowly Bazer)-Phultala G.C. via Dhulgram kheya Ghat Road From Ch.00-2280m under Abhoynagar Upazila.</t>
  </si>
  <si>
    <t>M/S Y.A. Khan, Boyra Cross Road, Sonadanga, Khulna.</t>
  </si>
  <si>
    <t xml:space="preserve">  yakhan43@gmail.com</t>
  </si>
  <si>
    <t>Periodic Maintenance of Taltala Bazar-Dumortala road via Sirajkati,Chalishia Rishipara Chourasta More Road From Ch.00-5310m under Abhoynagar Upazila.</t>
  </si>
  <si>
    <t>27/01/2021</t>
  </si>
  <si>
    <t>M/S Biswas Enterprise,  High Court More, Sheikh Hati , Kotwali, Jessore</t>
  </si>
  <si>
    <t xml:space="preserve">  biswasenterprisejes@gmail.com</t>
  </si>
  <si>
    <t>Periodic Maintenance of Muktadah-Jagadishpur UP Road.Ch:3250-5946m,Salvage Tk.3,86,194/- under Chowgacha Upazila.</t>
  </si>
  <si>
    <t>M/S. Rafiqul Enterprise, Benapole Bazar, Sarsha, Jessore</t>
  </si>
  <si>
    <t xml:space="preserve">  msrafiqueenterprise66@gmail.com</t>
  </si>
  <si>
    <t>Rehabilitation work of Borni bzar(Panishara UP)-Bejiatala bazar.Ch:00-960m under Jhikargacha Upazila.</t>
  </si>
  <si>
    <t>M/S Azad Enterprise, Krishnanagar, Jhikargacha, Jessore.</t>
  </si>
  <si>
    <t xml:space="preserve">  msazadenterprise@yahoo.com</t>
  </si>
  <si>
    <t>Periodic Maintenance of Seordah GC-Moheshpara.Ch:200-2004m under Jhikargacha Upazila.</t>
  </si>
  <si>
    <t>SEP &amp; KKE (JV), 138, Nowapara Road, Ghop, Jessore.</t>
  </si>
  <si>
    <t xml:space="preserve">  sepandkkejv@gmail.com</t>
  </si>
  <si>
    <t>Periodic Maintenance of Sundali Bazar-Dhakuria-Pramebag Gate Road From Ch. 5500-11920m. [Salvage Cost Tk.9,49,699.00] under Monirampur Upazila.</t>
  </si>
  <si>
    <t>M/S Kumkum Enterprise</t>
  </si>
  <si>
    <t>SAHID ENTERPRISE (PVT.) LTD</t>
  </si>
  <si>
    <t>Fayaz Enterprise, Monirampur, Jashore</t>
  </si>
  <si>
    <t>Periodic Maintenance of Khedapara-Maragacha via Gangulia Rd.Ch:00-3280m under Monirampur Upazila.</t>
  </si>
  <si>
    <t>Khagrachari</t>
  </si>
  <si>
    <t>M/S Rip Enterprise, Narankhaiya, Sadar, Khagrachari</t>
  </si>
  <si>
    <r>
      <t xml:space="preserve">Improvement of Matiranga Tanakkapara RHD (Palaspur)-Gumti GC road ( Ch. 0+000km-4+380km), Effective Length=2600.00m under Matiranga Upazila, District: Khagrachari. </t>
    </r>
    <r>
      <rPr>
        <b/>
        <sz val="10"/>
        <rFont val="Calibri"/>
        <family val="2"/>
        <scheme val="minor"/>
      </rPr>
      <t>[Matiranga]</t>
    </r>
  </si>
  <si>
    <t>M/S Selim &amp; Brothers, Arambag, Sadar, Khagrachari</t>
  </si>
  <si>
    <r>
      <t>Improvement of Gumti Union H/Q - Ramsira Bazar (R &amp; H) road (Ch. 3+000km-7+800km), Effective Length=4350.00m under Matiranga Upazila, District: Khagrachari.</t>
    </r>
    <r>
      <rPr>
        <b/>
        <sz val="10"/>
        <color theme="1"/>
        <rFont val="Calibri"/>
        <family val="2"/>
        <scheme val="minor"/>
      </rPr>
      <t>[Matiranga]</t>
    </r>
  </si>
  <si>
    <t>27/05/2019</t>
  </si>
  <si>
    <r>
      <t>Improvement of Batnatali Union H/Q - Half chari  union H/Q road (Jalia para road) (Manikchari Part) (Ch. 0+000km - 4+750km), Effective Length=2145.50m under Manikcahri Upazila, District: Khagrachari.</t>
    </r>
    <r>
      <rPr>
        <b/>
        <sz val="10"/>
        <color theme="1"/>
        <rFont val="Calibri"/>
        <family val="2"/>
        <scheme val="minor"/>
      </rPr>
      <t xml:space="preserve"> [Manikchari]</t>
    </r>
  </si>
  <si>
    <t>S Ananta Bikash Tripura, Milonpur, Sadar, Khagrachari.</t>
  </si>
  <si>
    <r>
      <t>Improvement of Batnatali Union H/Q (Dinechari)-Hatimara Bazar via Mora Dolu Road (Ch. 0+000km - 4+150km), Effective Length=3825.00m under Manikcahri Upazila, District: Khagrachari</t>
    </r>
    <r>
      <rPr>
        <b/>
        <sz val="10"/>
        <color theme="1"/>
        <rFont val="Calibri"/>
        <family val="2"/>
        <scheme val="minor"/>
      </rPr>
      <t>.[Manikchari]</t>
    </r>
  </si>
  <si>
    <t>30/07/2019</t>
  </si>
  <si>
    <r>
      <t xml:space="preserve">Improvement of Sindukchari UP Office - Guimara GC via Nakraipara Road (Ch. 1160m-2058m &amp; 6668m-11400m), Effective Length=5400.00m under Guimara Upazila, District: Khagrachari. </t>
    </r>
    <r>
      <rPr>
        <b/>
        <sz val="10"/>
        <color theme="1"/>
        <rFont val="Calibri"/>
        <family val="2"/>
        <scheme val="minor"/>
      </rPr>
      <t>[Gimara]</t>
    </r>
  </si>
  <si>
    <r>
      <t xml:space="preserve">Improvement of Sindukchari UP Office - Guimara GC via Nakraipara Road (Ch. 2058m-6668m), Effective Length=4300.00m under Guimara Upazila, District: Khagrachari. </t>
    </r>
    <r>
      <rPr>
        <b/>
        <sz val="10"/>
        <color theme="1"/>
        <rFont val="Arial"/>
        <family val="2"/>
      </rPr>
      <t>[Guimara]</t>
    </r>
  </si>
  <si>
    <r>
      <t xml:space="preserve">Improvement of Halfchari UP Office - Batnatali Union H/Q Road (Jaliapara-Batnatali Road) (Ramgarh part) (Ch. 0+000km - 5+000km), Effective Length=4968.00m under Guimara Upazila, District: Khagrachari. </t>
    </r>
    <r>
      <rPr>
        <b/>
        <sz val="10"/>
        <rFont val="Arial"/>
        <family val="2"/>
      </rPr>
      <t>[Guimara]</t>
    </r>
  </si>
  <si>
    <r>
      <t xml:space="preserve">Rehabilitation of Kayangghat Union H/Q - Maischari GC Road (Ch. 0+000km - 2+700km), Effective Length=2700.00m under Mahalchari Upazila, District: Khagrachari. </t>
    </r>
    <r>
      <rPr>
        <b/>
        <sz val="10"/>
        <rFont val="Arial"/>
        <family val="2"/>
      </rPr>
      <t>[Mahalchari]</t>
    </r>
  </si>
  <si>
    <r>
      <t xml:space="preserve">i)  Improvement of Bhaibonchara GC Dighinala GC Road(Thana Bazar) via Laxmimura Road (Sadar Part) (Ch. 4+967km – 7+800km), Effective Length=2833m under Sadar Upazila, District: Khagrachari. Road ID No. 446492002), ii)  Improvement of Bhaibonchara GC Dighinala GC Road(Thana Bazar) via Laxmimura Road (Sadar Part) (Ch. 7+800km-10+650km), Effective Length=2850m under Sadar Upazila, District: Khagrachari. Road ID No. 446492002 &amp; iii)   Improvement of Dighinala GC-Panchari GC via Nunchari Road (Dighinala Part) (Ch. 5+320km - 9+320km), Effective Length=4000m under Dighinala Upazila, District: Khagrachari </t>
    </r>
    <r>
      <rPr>
        <b/>
        <sz val="10"/>
        <color theme="1"/>
        <rFont val="Calibri"/>
        <family val="2"/>
        <scheme val="minor"/>
      </rPr>
      <t>[Sadar &amp; Dighinala]</t>
    </r>
  </si>
  <si>
    <t>29/10/2019</t>
  </si>
  <si>
    <r>
      <t xml:space="preserve">i)  Improvement of Khagrabil GC-Manikchari GC  via Batnatali Bazar Road by HBB (Ramgarh  Part) (Ch. 5+750km – 7+200km), Effective Length=1700m under Ramgarh Upazila, District: Khagrachari. Road ID No. 446802002), ii)  Improvement of Kampara RHD-Khagrabil GC Road by HBB  (Ch.4+400km-6+500km), Effective Length=2100m  under Ramgarh  Upazila, District: Khagrachari. Road ID No. 446802004, (iii) Improvement of Bichitala Bazar-Khagrachari Sadar HQ (Battali) Road by HBB  (Ch. 3+330km -5+520km), Effective Length=2190m under Sadar  Upazila, District: Khagrachari. Road ID No. 446493002 &amp; (iv) Improvement of Bhaibonchara GC-Muslim Para Road by BC  (Ch. 0+000km - 1+952km), Effective Length=1952m under Sadar Upazila, District: Khagrachari. Road ID No. 446495019. </t>
    </r>
    <r>
      <rPr>
        <b/>
        <sz val="10"/>
        <color theme="1"/>
        <rFont val="Calibri"/>
        <family val="2"/>
        <scheme val="minor"/>
      </rPr>
      <t>[Sadar &amp; Ramgarh]</t>
    </r>
  </si>
  <si>
    <r>
      <t xml:space="preserve">Construction of 96.00m long RCC Bridge on Bichitola Bazar-Khagrachari Sadar HQ(Battali) Road at Ch.4+140km  under Sadar Upazila, District: Khagrachari. </t>
    </r>
    <r>
      <rPr>
        <b/>
        <sz val="10"/>
        <color theme="1"/>
        <rFont val="Calibri"/>
        <family val="2"/>
        <scheme val="minor"/>
      </rPr>
      <t>[Sadar]</t>
    </r>
  </si>
  <si>
    <t>17/08/2021</t>
  </si>
  <si>
    <t>M/S. Shamsul Alam, Khagrachari Govt. Mohila College Road, Khagrachari</t>
  </si>
  <si>
    <t>msshamsulalam@gmail.com</t>
  </si>
  <si>
    <r>
      <t xml:space="preserve">i)  Improvement of Golabari Union H/Q.(Upper Perachara)-Pora Bazar via Bhuachari &amp; Cristian Para Road  (Ch. 7+040km – 10+740km), Effective Length=3700m. Road ID No. 446493001), ii)   Improvement of Bhaibonchara GC- Dighinala GC Road(Thana Bazar) via Laxmimura Road (Sadar Part) (Ch.10+650km-13+250km), Effective Length=2600m under Sadar Upazila, District: Khagrachari.  Road ID No. 446492002. </t>
    </r>
    <r>
      <rPr>
        <b/>
        <sz val="10"/>
        <color theme="1"/>
        <rFont val="Calibri"/>
        <family val="2"/>
        <scheme val="minor"/>
      </rPr>
      <t>[Sadar]</t>
    </r>
  </si>
  <si>
    <t>M/S. M.R Construction, College Road, Bibirhat, Fatikchari, Chittagong</t>
  </si>
  <si>
    <t>msmrconstruction@gmail.com</t>
  </si>
  <si>
    <t xml:space="preserve">  M/S. Selim &amp; Brothers, Baitush Sharaf Mosque Road, Arambag, Khagrachari.</t>
  </si>
  <si>
    <t xml:space="preserve">  selim.brothers_874@yahoo.com</t>
  </si>
  <si>
    <r>
      <t xml:space="preserve">i)  Improvement of Mahalchari GC(Machine Para)-Khagrachari Sadar Upazila H/Q. Road (Mahalchari Part)   (Ch. 6+226km –8+500km)  Effective Length=2242m. Road ID No. 446652005), ii)   Improvement of Maischari  GC(Juramyachari)- Longadu GC Road (Mahalchari Part)  (Ch.4+692km-7+400km), Effective Length=2699m underMahalchari  Upazila, District: Khagrachari.  Road ID No. 446652002 </t>
    </r>
    <r>
      <rPr>
        <b/>
        <sz val="10"/>
        <color theme="1"/>
        <rFont val="Calibri"/>
        <family val="2"/>
        <scheme val="minor"/>
      </rPr>
      <t>[Mahalchari]</t>
    </r>
  </si>
  <si>
    <t>24/2/2020</t>
  </si>
  <si>
    <r>
      <t xml:space="preserve">Rehabilitation of Manikchari Union H/Q.-Hatimura Bazar Road (Ch. 0+000km-5+000km) Effective Length= 4948.22m,  Road ID No. 446673007 under Manikchari Upazila, District: Khagrachari. </t>
    </r>
    <r>
      <rPr>
        <b/>
        <sz val="10"/>
        <color theme="1"/>
        <rFont val="Calibri"/>
        <family val="2"/>
        <scheme val="minor"/>
      </rPr>
      <t>[Manikchari]</t>
    </r>
  </si>
  <si>
    <r>
      <t>Rehabilitation of Manikchari GC-Garitana GC via Joggyachola Road  (Ch. 5+500km-8+715km) Effective Length= 3146.60m,   Road ID No. 446672002 under Manikchari Upazila, District: Khagrachari. Tender ID No: 446672002</t>
    </r>
    <r>
      <rPr>
        <b/>
        <sz val="10"/>
        <color theme="1"/>
        <rFont val="Calibri"/>
        <family val="2"/>
        <scheme val="minor"/>
      </rPr>
      <t>[Manikchari]</t>
    </r>
  </si>
  <si>
    <t xml:space="preserve">  mr.kabi ranjan tripura, Khagrapur, khagrachari.</t>
  </si>
  <si>
    <t>kabiranjantripura15@gmail.com</t>
  </si>
  <si>
    <r>
      <t xml:space="preserve">Improvement of Matiranga Tanakkapara RHD Ajuddha More-Ramgor Upazila H/Q Road Matiranga Part Ch. 7980m-9905m Road ID : 446702004 Undet Matiranga Upazila, District: Khagrachari. </t>
    </r>
    <r>
      <rPr>
        <b/>
        <sz val="10"/>
        <color theme="1"/>
        <rFont val="Calibri"/>
        <family val="2"/>
        <scheme val="minor"/>
      </rPr>
      <t>[Matiranga]</t>
    </r>
  </si>
  <si>
    <t>M/S. Sikder Enterprise, 8, DIT Extension Avenue, Monjuri Bhaban (4th flor), Motijheel, Dhaka-1000.</t>
  </si>
  <si>
    <t xml:space="preserve">M/S Akhi International
East Betagi, Betagi
Rangunia, Chittagong
</t>
  </si>
  <si>
    <t>akhiinternational.ctg@gmail.com</t>
  </si>
  <si>
    <r>
      <t xml:space="preserve"> Improvement of Pilot Road from BGB battalion with main road connects. Ch.0.00m-1500.00m ID No 446775001 v Rehabilitation of Hasan Nagar BDR Camp Road. at Ch.00m-1000m. ID No44775009.</t>
    </r>
    <r>
      <rPr>
        <b/>
        <sz val="10"/>
        <color theme="1"/>
        <rFont val="Calibri"/>
        <family val="2"/>
        <scheme val="minor"/>
      </rPr>
      <t>[Panchari]</t>
    </r>
  </si>
  <si>
    <r>
      <t xml:space="preserve">i) Construction of 50.00m long RCC Grider Bridge on Sindukchari Up office-Guimara GC via Nakrai Para Road.at ch.2128.00m Road ID No:446633001, ii) Construction of 88.00m long RCC Grider Bridge on Sindukchari Up office-Guimara GC via Nakrai Para Road.at ch. 8278.00m Road ID No:446633001 &amp; iii) Construction of 90.00m long PC Grider Bridge on Sindukchari Up office-Guimara GC via Nakrai Para Road.at ch. 3758.00m Road ID No:446633001 </t>
    </r>
    <r>
      <rPr>
        <b/>
        <sz val="10"/>
        <color theme="1"/>
        <rFont val="Calibri"/>
        <family val="2"/>
        <scheme val="minor"/>
      </rPr>
      <t>[Guimara]</t>
    </r>
  </si>
  <si>
    <r>
      <t>i) Improvement of Panchari Langadu Road Panchari GC College gate-Dighinala GC via Gonggaram Para Road. (Panchari Part) ch.6265m-16000m. Road ID: 446772001, ii) Improvement of Pujgang bazar RHD Chikonchari Road.ch.0.00m-1000m                            Road ID: 44774004, iii) Improvement of Monipur-Tarabonchara Road.ch.1680m-4800m Road ID:446774015 &amp; iv) Improvement of Latiban Para to Sundar karbari Para Road.ch.0.00m-2000m Road ID: 446774041. Under Panchari Upazila District:khagrachari.                                     (Salvage Tk.12731714.00)</t>
    </r>
    <r>
      <rPr>
        <b/>
        <sz val="10"/>
        <color theme="1"/>
        <rFont val="Calibri"/>
        <family val="2"/>
        <scheme val="minor"/>
      </rPr>
      <t>[Panchari]</t>
    </r>
  </si>
  <si>
    <t>U.T Mong,                      Maddam Para           Bandarban</t>
  </si>
  <si>
    <r>
      <t xml:space="preserve">Improvement of Kamalchari (A.P.B.N)-Pora Bazar - Ultachari  Road  Ch.1000m-3000m Effective Length 2000m Road ID: 446494002                             (Salvage: 47,38,406.00) </t>
    </r>
    <r>
      <rPr>
        <b/>
        <sz val="10"/>
        <color theme="1"/>
        <rFont val="Calibri"/>
        <family val="2"/>
        <scheme val="minor"/>
      </rPr>
      <t>[Sadar]</t>
    </r>
  </si>
  <si>
    <t>27/02/22</t>
  </si>
  <si>
    <r>
      <t>Improvement of Nalkata (R&amp;H) -Suknachari Tarabon Road Ch.1000m-4000m Effective Length 3000m Road ID: 446774042</t>
    </r>
    <r>
      <rPr>
        <b/>
        <sz val="10"/>
        <color theme="1"/>
        <rFont val="Calibri"/>
        <family val="2"/>
        <scheme val="minor"/>
      </rPr>
      <t>[Panchari]</t>
    </r>
  </si>
  <si>
    <r>
      <t xml:space="preserve">Improvement of Pujagong  Karalyachari  Road Ch.1000m-3000m Effective Length 3000m Road ID: 446774014 </t>
    </r>
    <r>
      <rPr>
        <b/>
        <sz val="10"/>
        <color theme="1"/>
        <rFont val="Calibri"/>
        <family val="2"/>
        <scheme val="minor"/>
      </rPr>
      <t>[Panchari]</t>
    </r>
  </si>
  <si>
    <t>(i) Construction of 66.00m Long RCC Grider Bridge on Patachara RHD-Guimara GC Road via Parshuramghat. Ramgarh Part at ch.500.00m Road ID : 446802005 &amp; (ii) Construction of 78.00m Long RCC Grider Bridge on Ramgarh jagunath Para Road at ch. 560.00m Road ID No-446804009 Under Ramgarh Upazila,Dist: Khagrachari.</t>
  </si>
  <si>
    <t xml:space="preserve">  S. Ananta Bikash Tripura, Milonpur, Sadar Khagrachari, Khagrachari.</t>
  </si>
  <si>
    <r>
      <t>Improvement of Tintohori GC-Garitana GC via Paccatila GPS Road ch.0+000km to 7+717km efective length 7+633km Road ID:446673010 Under Manikchari Upazila ,Dist: khagrachari.</t>
    </r>
    <r>
      <rPr>
        <b/>
        <sz val="10"/>
        <color theme="1"/>
        <rFont val="Calibri"/>
        <family val="2"/>
        <scheme val="minor"/>
      </rPr>
      <t>[Manikchari]</t>
    </r>
  </si>
  <si>
    <t>S. Ananta Bikash Tripura, Mionpur. Sadar, Khagrachari.</t>
  </si>
  <si>
    <t>M/S. Sikder Enterprise 
8, DIT Extension Avenue, Monjuri Bhaban(4th floor) Motijheel, Dhaka-1000</t>
  </si>
  <si>
    <r>
      <t xml:space="preserve">(i) Improvement of Dighinala GC-Bhbonchara GC via Buddha Para Alimgrtila Road at ch. 5+000km to 6+52km efective Length 1+520km Road ID:446432002 &amp; (ii) Improvement of Dighinala GC-Bhbonchara GC via Buddha Para Alimgrtila Road at ch.6+52km to 8+550km Efective Length 2+030km Road ID: 446432002 </t>
    </r>
    <r>
      <rPr>
        <b/>
        <sz val="10"/>
        <color theme="1"/>
        <rFont val="Calibri"/>
        <family val="2"/>
        <scheme val="minor"/>
      </rPr>
      <t>[Dighinala]</t>
    </r>
  </si>
  <si>
    <t>21/03/2022</t>
  </si>
  <si>
    <r>
      <t>(i) Construction of 40.00m Long PSC Girder Bridge on Bhaibonchara GC-Dighinala GC Thana Bazar via Laxmimura Road. Sadar Part at ch. 10950m Road ID: 446492002 Under Sadar Upazila, dist:khagrachari, (ii) Construction of 69.06m Long RCC Girder Bridge on Dighinala GC-Bhabonchara GC via Buddha Para Alimgratila Road.at ch.610m Road ID: 446432002 Under Dighinala Upazila ,Dist: khagrachari &amp; (iii) Construction of 45.00m Long RCC Girder Bridge on Dighinala GC-Bhabonchara  GC via Buddha Para Alimgratila Road.at ch.6250m Road ID: 446432002 Under Dighinala Upazila ,Dist: khagrachari.</t>
    </r>
    <r>
      <rPr>
        <b/>
        <sz val="10"/>
        <color theme="1"/>
        <rFont val="Calibri"/>
        <family val="2"/>
        <scheme val="minor"/>
      </rPr>
      <t>[Dighinala]</t>
    </r>
  </si>
  <si>
    <r>
      <t>Construction of 40.00m Long PSC Girder Bridge on Guimara CTG RHD Road -kukichara Road at ch. 0+010km Road ID : 446634036 Under Guimara Upazila ,Dist: khagrachari.</t>
    </r>
    <r>
      <rPr>
        <b/>
        <sz val="10"/>
        <color theme="1"/>
        <rFont val="Calibri"/>
        <family val="2"/>
        <scheme val="minor"/>
      </rPr>
      <t>[Guimara]</t>
    </r>
  </si>
  <si>
    <r>
      <t xml:space="preserve">Construction of 72.00m long RCC Girder Bridge on Dighinala GC-Panchari GC Via Nunchari Road Dighinala Part at Ch.11803m. ID No446432001 under Dighinala Upazila, District :Khagrachari. </t>
    </r>
    <r>
      <rPr>
        <b/>
        <sz val="10"/>
        <color theme="1"/>
        <rFont val="Calibri"/>
        <family val="2"/>
        <scheme val="minor"/>
      </rPr>
      <t>[Dighinala]</t>
    </r>
  </si>
  <si>
    <t>Hridoy Kumar Chakma, Morachengi,  Lacmichari, Khagrachari.</t>
  </si>
  <si>
    <t>chakmahridoy55@gmail.com</t>
  </si>
  <si>
    <r>
      <t xml:space="preserve">Improvement of Laxmichari GC-More Major Para RHD Road via Jarulchari at ch.00-1500m Under Laxmichari Upazila dist: Khagrachari . </t>
    </r>
    <r>
      <rPr>
        <b/>
        <sz val="10"/>
        <rFont val="Arial"/>
        <family val="2"/>
      </rPr>
      <t>(Salvage Tk.2325492.00) [Laxmichari]</t>
    </r>
  </si>
  <si>
    <t>1003/2021</t>
  </si>
  <si>
    <t>Construction of U-Drain work in Laxmichari Bazar road at ch.00-965m Under Laxmichari Upazila dist: Khagrachari</t>
  </si>
  <si>
    <t>Md. Jasim Uddin, Masjid Road, Sadar, Khagrachari.</t>
  </si>
  <si>
    <t>mdjasimu059@gmail.com</t>
  </si>
  <si>
    <t>Improvement of Road for Temporary Main Gate of Manikchari Upazila Parishad Bhaban at beside the R&amp;H Road.-Upazila Chairman Nirbahi officer &amp; Residential Quarter road via Nathpara Hazipara Chairman Tila road by Bituminous Carpeting at ch.00-1500m Under Manikchari Upazila Dist:khagrachari.</t>
  </si>
  <si>
    <t>Construction of I-Vent (4mx4m) RCC Box Culvert (RW B/S) for Manikchari Upazila K.P&gt; M.Area back side the C&amp;B office at house of Jasim Uddin at ch.100m.  Under Manikchari Upazila Dist:khagrachari.</t>
  </si>
  <si>
    <t>Maxim Khisa,Mohajon Para,Mohalchari, Khagrachari</t>
  </si>
  <si>
    <t>ms.maximkhisa@gmail.com</t>
  </si>
  <si>
    <t xml:space="preserve">Construction of 1x2.60x2.60m RCC Box Culvert on Kabir bagan-Changrachari Moghpara Road ch.652.00m Under Mohalchari Upazila, District: Khagrachari. Tender ID No:411229  </t>
  </si>
  <si>
    <t>M/S Dipak Enterprise Laxmichari , Khagrachari</t>
  </si>
  <si>
    <t>mss.dipakenterprise@gmail.com</t>
  </si>
  <si>
    <t>1) Improvement of Attached Boalkhali Nutan Bazar Gharu Bazar Road by Bitumunous Carpeting from ch.00-190m Under Dighinala Upazila District: Khagrachari. Khagrachari. Tender ID No:411224(LTM). (Salvage-Tk.516307.00) 2) Improvement of Attached Boalkhali Mondir Dighinala Khagrachari R&amp;H road  by Bitumunous Carpeting from ch.00-975m Under Dighinala Upazila District: Khagrachari. Khagrachari. Tender ID No:411224(LTM). (Salvage-Tk.2851762.00.00)</t>
  </si>
  <si>
    <t>15/02/2021</t>
  </si>
  <si>
    <t>M/S Diponkar Enterprise Matiranga, Khagrachari</t>
  </si>
  <si>
    <t>diponkarenterprise@gmail.com</t>
  </si>
  <si>
    <t>Construction of Public Toilet at BoalKhali Goru Bazar Under Dighinala Upazila dist.Khagrachari.</t>
  </si>
  <si>
    <t>I Bahar Enterprise ,Santinagar, Sadar, Khahrachari</t>
  </si>
  <si>
    <t>ibaherkhd@gmail.com</t>
  </si>
  <si>
    <t>Construction of 1 No. 1 Vent 3.00mx3.00m RCC Box Culvert BF B/S at ch.1102m and 2 nos U-Box Drin UBD of size 8.00m x 1.00m x1.200m with intel Out Fall/OFD at ch.475m &amp; 748 for Improvement of Guimara CTG RHD-Kukichara Road by Bituminous Carpeting form ch.0000km to 1500m under Guimara Upazila Dist:Khagrachari Road ID:446694036</t>
  </si>
  <si>
    <t>28/03/2021</t>
  </si>
  <si>
    <t>M/S Mong Construction Apper Perachara, Sadar, Khagrachari</t>
  </si>
  <si>
    <t>msmongconstruction@yahoo.com</t>
  </si>
  <si>
    <t>Improvement of Guimara CTG RHD-Kukichara Road by Bituminous Carpeting form Ch.00+00km to 1500m, Salvage Materials Tk.3799328.00 under Guimara Upazila, Distric:Khagrachari. Road ID:44669436</t>
  </si>
  <si>
    <t>19/05/2020</t>
  </si>
  <si>
    <t>25/05/2021</t>
  </si>
  <si>
    <t>M/S Hoque  Brothers House No-52 ,Block-B , South Bonosree( Goran Project), Khilgaon,Dhaka.</t>
  </si>
  <si>
    <t>ms.hoquebrothers@yahoo.com</t>
  </si>
  <si>
    <t>Construction of RCC Box Drain 600mx900m for Guimara Bazar area in Gumara Union Total Lewnght.1000m Under Guimara Upazila, District:Khagrachari.</t>
  </si>
  <si>
    <t>27/05/2020</t>
  </si>
  <si>
    <t>M/S Mong Construction, Aperachara, Sadar, Khagrachari.</t>
  </si>
  <si>
    <t>Costrucion of RCC Box Drain 600mx900m of a Beside the Shipalola Academy Gate of Upazila Parishad 107273m 380 b Beside the Hourse of summon at North Mislimpara House of Sarafat Master via House of Karim 400m &amp; C Beside the General Restaurant at Manikchari Bazar in 1no. Under Manikchari Upazila, distri:Khagrachari.</t>
  </si>
  <si>
    <t>mr.kabi ranjan tripura, Khagrapur, khagrachari.</t>
  </si>
  <si>
    <t xml:space="preserve">1) Improvement of Mohalchari GC-Maischari GC road ch.1106-2056m Under Mohalchari Upazila, District: Khagrachari. 2) Improvement of Kabir bagan-Changrachari Moghpara Road ch.00-845m Under Mohalchari Upazila, District: Khagrachari. Tender ID No:  </t>
  </si>
  <si>
    <t xml:space="preserve">  M/S. Sikder Enterprise, 8, DIT Extension Avenue, Monjuri Bhaban (4th flor), Motijheel, Dhaka-1000.</t>
  </si>
  <si>
    <t>S.Ananta Bikash Tripura Milonpur,Sadar, Khagrachari</t>
  </si>
  <si>
    <t xml:space="preserve">Construction of U-Drain for Remove Sewage and Flood water at Boalkhali Bazar at ch.00-1000m Under Dighinala Upazila District: Khagrachari. Khagrachari. Tender ID No: </t>
  </si>
  <si>
    <t>Slope Protection work on Sindukchari union HQ-Dullahtali GC via Chaillyatali Road Ch.2171-2246m &amp;3324-3374m under Guimara Upazila District Khagrachari ID-446653003</t>
  </si>
  <si>
    <t>CHTRDP-II</t>
  </si>
  <si>
    <t>River Bank Protection Work at Panchari GC-Baibonchara GC via Shantipur Arunykutir Road Ch. 1420-1566m under Panchari Upazila District Khagrachari</t>
  </si>
  <si>
    <t>13/11/2019</t>
  </si>
  <si>
    <t xml:space="preserve">M/S. Hakim and Brothers
Baitush Sharif Complex
Old Bus Station, Rangamati
</t>
  </si>
  <si>
    <t>ms.hakimandbrothers@gmail.com</t>
  </si>
  <si>
    <t>Construction of Matiranga Upazila Muktijudha Complex Bhabon Part-2 under Matiranga upazila DistrictKhagrachari</t>
  </si>
  <si>
    <t xml:space="preserve">M/S. Khagrachari Trading Agency, Khagrachari Bazar, Sadar, Khagrachari
</t>
  </si>
  <si>
    <t>ms.kt.agency@gmail.com</t>
  </si>
  <si>
    <t>Construction of Muktijuddho Memorial Museum under Dighinala Upazilla District Khagrachari</t>
  </si>
  <si>
    <t>Construction of Two 2 Storied Rural Market Building With 04 Storied Foundation in Vaibonchhara Bazar Under Sadar Upazila Dist.-Khagrachari</t>
  </si>
  <si>
    <t xml:space="preserve">Suvrangkar Chakma
Contractor Para
Rangamati Sadar, Rangamati.
</t>
  </si>
  <si>
    <t>suvrangkarchakma@yahoo.com</t>
  </si>
  <si>
    <r>
      <t>Construction of Two(2) Storied Rural Market Building (With 04 Storied Foundation) in Ramgor Bazar Under Ramgarh Upazila Dist.-Khagrachari.</t>
    </r>
    <r>
      <rPr>
        <b/>
        <sz val="10"/>
        <color theme="1"/>
        <rFont val="Calibri"/>
        <family val="2"/>
        <scheme val="minor"/>
      </rPr>
      <t>[Ramgarh]</t>
    </r>
  </si>
  <si>
    <t>13/11/21</t>
  </si>
  <si>
    <t xml:space="preserve">M/S. Khagrachari construction
Kolabaghan, Sadar
Khagrachari
</t>
  </si>
  <si>
    <t>ms.khagrachariconstruction@gmail.com</t>
  </si>
  <si>
    <t>“(Upazila Parishad): (a) Re-excavation of Upazila Parishad Pond (b) Construction of 01 Nos. Ghatla 13.40x4.00m for Upazila Parishad Pond. (Bhaibonchara): (a) Re-Excavation of Bhaibonchara Union Parishad Pond, (b) Construction of 01 Nos Ghatla 11.60x4.00m for Bhaibonchara Union parishad Pond under Sadar Upazila, District:Khagrachari</t>
  </si>
  <si>
    <t>“(Tabalchari): (a) Re-Excavation of Tabalchari High School Pond, (b) Construction of 01 Nos. Ghatla 9.80x4.00m for Tabalchari High School Pond. (Tabalchari): (a) Re-Excavation of Tabalchari Alim Madrasha pond, (b) Construction of 01 Nos. Ghatla 13.40x4.00m for Tabalchari Alim Madrasha Pond, &amp; (c) Construction of Surface Drain Tabalchari Alim Madrasha pond. (Taindong):(a) Re-Excavation of Taindong Dakhil Madrasha pond, (b) Construction of 01 Nos. Ghatla 11.60x4.00m for Taindong Dakhil Madrasha pond &amp; (c) Construction of Surface Drain Taingong Dakhil Madrasha Pond under Matiranga Upazila, District: Khagrachari</t>
  </si>
  <si>
    <t>19/04/2021</t>
  </si>
  <si>
    <t xml:space="preserve">M/S. Moon Traders
Rukhui Chowdhury Para
Mohila College Road
Khagrachari Sadar, Khagrachari
</t>
  </si>
  <si>
    <t>ashimchakma1979@gmail.com</t>
  </si>
  <si>
    <r>
      <t xml:space="preserve">(3 No Panchari): 5.a) Re-Excavation of Thana Pukur Upazila-Panchari Dist.-Khagrachari &amp; b) Construction of 01 Nos. RCC Ghatla 17.30x5.00x6.00m at Thana Pukur Upazila-Panchari Dist.-Khagrachari. </t>
    </r>
    <r>
      <rPr>
        <b/>
        <sz val="10"/>
        <color theme="1"/>
        <rFont val="Calibri"/>
        <family val="2"/>
        <scheme val="minor"/>
      </rPr>
      <t>[Panchari)</t>
    </r>
  </si>
  <si>
    <t xml:space="preserve">Farhana Akter
Middle Shalbon
Sadar, Khagrachari.
</t>
  </si>
  <si>
    <t xml:space="preserve">  farhanaakter151992@gmail.com</t>
  </si>
  <si>
    <r>
      <t>(Amtoli): 1.a) Re-Excavation of Amtoli Adorso Mosque Pond, (Amtoli): 2.a) Re-Excavation of Abbas Sordarpara Mosque Pond. (Amtoli): 3.a) Re-Excavation of Amtoli High School Pond &amp; (Gumti): 4.a) Re-Excavation of Moddhu Gorgoriya Jame Mosque Pond under Matiranga Upazila, Distract: Khagrachari.</t>
    </r>
    <r>
      <rPr>
        <b/>
        <sz val="10"/>
        <color theme="1"/>
        <rFont val="Calibri"/>
        <family val="2"/>
        <scheme val="minor"/>
      </rPr>
      <t>[Matiranga]</t>
    </r>
  </si>
  <si>
    <t xml:space="preserve">Mani Bhadra Chakma
Beltoli Para, Upazila:Laxmichari
District: Khagrachari.
</t>
  </si>
  <si>
    <t>manichakma25@gmail.com</t>
  </si>
  <si>
    <r>
      <t>(Pourashava): 1. a) Re-Excavation of Matiranga Upazila Parishad Pond, b) Construction of 01 Nos. RCC Ghatla 13.40x5.00x4.80m at Matiranga Upazila Parishad Pond, c) Walk way and Side Drain on Matiranga Upazila Parishad Pond, d) Protective work on Matiranga Upazila Parishad Pond &amp; e) Panel Solar Electrical work under Matiranga Upazila District Khagrachari.</t>
    </r>
    <r>
      <rPr>
        <b/>
        <sz val="10"/>
        <color theme="1"/>
        <rFont val="Calibri"/>
        <family val="2"/>
        <scheme val="minor"/>
      </rPr>
      <t>[Matiranga]</t>
    </r>
  </si>
  <si>
    <t>Construction of 24.0m Long RCC Girder Bridge on Kampara RHD Khagrabill GC Road at Ch.2150m (Road ID:4468022004) Upazila Ramgarh, District:Khagrachari</t>
  </si>
  <si>
    <t>(i) Re-Excavation of the Changi River Sand Bar and Vegetative Bank Protection at U/S of Rubber Dam Ch.0+000m to Ch.0+200m (ii) Re-Excavation of the Changi River Sand Bar and Vegetative Bank Protection at D/S of Rubber Dam Ch.0+000m to Ch.0+200m, (iii) Construction of RCC Open Irrigation Canal Works at 2 location 1000m, (iv) Repairing and Maintenance of East Side Rubber Bag Works 40m &amp; vi Repairing and Maintenance of Railing and Wearing Course 0.00m-81.00m upazila Panchari District Khagrachari</t>
  </si>
  <si>
    <t>29/07/2020</t>
  </si>
  <si>
    <t>Periodic Maintenance of Matiranga GC-Gomti GC Road From Ch.640m-3650m 4020m-6500m &amp; 9000m-12660m. (Road ID:4464702001) Matiranga Upazila, District: Khagrachari</t>
  </si>
  <si>
    <t>Rehabilitation of Manickchari GC-Khagrabill GC via Batnatali Road from Ch.1100m-6478m. (Road ID:446672001) Upazial Manickahari, District: Khagrachari</t>
  </si>
  <si>
    <t xml:space="preserve">Ashim Chakma
Jatindra Karbare Para
Laxmichari, Khagrachari.
</t>
  </si>
  <si>
    <r>
      <t>Rehabilitation of Boalkhali Bazar-Jamtoli RHD Road from Ch00m-1911m (ID#446434018) Upazila Dighinala, District: Khagrachari.</t>
    </r>
    <r>
      <rPr>
        <b/>
        <sz val="10"/>
        <color theme="1"/>
        <rFont val="Calibri"/>
        <family val="2"/>
        <scheme val="minor"/>
      </rPr>
      <t>[Dighinala]</t>
    </r>
  </si>
  <si>
    <t xml:space="preserve">M/S Safa Enterprise
Member Para, Word No-08
Bandarban Municipality, Bandarban.
</t>
  </si>
  <si>
    <t>mssafaenterprise@gmail.com</t>
  </si>
  <si>
    <r>
      <t>Rehabilitation of Mahalchri Upazila H/Q-Mahalchari Ghat Road via Upazila Health Complex from ch:00m-696m (ID#446654033) Upazila:Mahalchari, District: Khagrachari.</t>
    </r>
    <r>
      <rPr>
        <b/>
        <sz val="10"/>
        <color theme="1"/>
        <rFont val="Calibri"/>
        <family val="2"/>
        <scheme val="minor"/>
      </rPr>
      <t>[Malachari]</t>
    </r>
  </si>
  <si>
    <t>Kurigram</t>
  </si>
  <si>
    <t xml:space="preserve">M/s. Islam Brothers, 7th Court Road (1st floor) Jhalakati-8400,Bangladesh, </t>
  </si>
  <si>
    <t>islambrothers1999@yahoo.com</t>
  </si>
  <si>
    <t>Construction of 85m Long RCC Girder Bridge on Rawmari to Islamari Road at Ch.5+870Km over Jinjiram River under Rowmari Upazila.Kurigram.</t>
  </si>
  <si>
    <t>M/S. Akon Trading &amp; Co, Bagri Bazar, Rajapur, Jhalokhathi.</t>
  </si>
  <si>
    <t>Construction of 42m long RCC Girder Bridge on Thanahat UP office at Gabtola to Raygonj UPC road over Kodaldhoa Khal at Ch. 3+472km [Road ID: 149093003]</t>
  </si>
  <si>
    <t>20.01.2016</t>
  </si>
  <si>
    <t>19.01.2017</t>
  </si>
  <si>
    <t>M/S Sagar Construction, Belkuchi, Sirajgonj</t>
  </si>
  <si>
    <t>Development of Naykerhat Rural Market under Nageswari upazila.</t>
  </si>
  <si>
    <t>Rehabilitation of Dharla Bridge Approach - Jatrapur GC Road, (Ch. 0+000km to Ch. 6+881km).[Road ID: 149522003]</t>
  </si>
  <si>
    <t>Md. Mostafizur Rahman, Old Hospital Road. Nilphamari, +880-0551-62013</t>
  </si>
  <si>
    <t>Md. Ataur Rahman Khan, 44/N, 2nd Floor, New Road, Zigatola, Dhanmondi, Dhaka, +880-01737-009585</t>
  </si>
  <si>
    <t>(i) Improvement of Kalirhat Bazar - Uttar Chit Chandrakhana Mozirer More Via Baniapara GPS Board Ghar road from  Ch: 00-1500m [Road ID- 149184101]</t>
  </si>
  <si>
    <t>Citmohol</t>
  </si>
  <si>
    <t>(i) Improvement of Noakhali More -Battala Via Hasiner More Kinder Garten  road from  Ch: 00-2100m [Road ID- 149184108]</t>
  </si>
  <si>
    <t>30.05.2021</t>
  </si>
  <si>
    <t>Improvement of Thanahat - Shahebgonj Boarder road   from Ch.3000m-6000m [Road ID- 149064020 ]</t>
  </si>
  <si>
    <t>08.12.2022</t>
  </si>
  <si>
    <t>30.05.2022</t>
  </si>
  <si>
    <t>RAB-RC &amp; BC-JV(PVT) LIMITED, 30A, Naya Paltan, 9th Floor, Sattar Center, Dhaka-1000.+880-1915-432166</t>
  </si>
  <si>
    <t>rabrc.bc.jv@gmail.com</t>
  </si>
  <si>
    <t>Improvement by earth filling with turfing of  (a) Dhaperhat-Sadullahpur-Laxmipur-Dharmapur-Panchpir hat Bipass-Maleker more-Shariferhat-Chilmari HQ road (Kurigram portion) (Ch. 0-5360m) [Road ID: 149092006]; (b) Maleker more-Kashim bazar road (Kurigram portion) (Ch. 0-3300m) [Road ID: 149094037] &amp; (c) Maleker more-Kashim bazar road (Gaibandha portion) (Ch. 3300-5280m) [Road ID: 149094037] [Chilmari]</t>
  </si>
  <si>
    <t>RAB-RC (PVT) LIMITED, 30A, Naya Paltan, 9th Floor, Sattar Center, Dhaka-1000.+880-1915-432166</t>
  </si>
  <si>
    <t xml:space="preserve"> M/S. BELAL CONSTRUCTION, HORISWOR KALOWA, KHALILGONJ-5600 KURIGRAM, +880-17189-59577</t>
  </si>
  <si>
    <t>M/S Zahurul Haque Dulal, Ghoshpara, Kurigram</t>
  </si>
  <si>
    <r>
      <t xml:space="preserve">Construction of 20.00m long RCC Girder Bridge on Chilmari Upazilla HQ - Laxmipur GC road at Ch: 4170m [Road ID: 149092006] </t>
    </r>
    <r>
      <rPr>
        <b/>
        <sz val="9"/>
        <rFont val="Times New Roman"/>
        <family val="1"/>
      </rPr>
      <t>[Chilmari]</t>
    </r>
  </si>
  <si>
    <t>Khairul Enterprise,Trimohini Kurigram</t>
  </si>
  <si>
    <t>kebftjv@gmail.com</t>
  </si>
  <si>
    <r>
      <t xml:space="preserve">Construction of 81.00m long PSC Girder Bridge on Chilmari Upazilla HQ - Laxmipur GC road at Ch: 4665m [Road ID: 149092006] </t>
    </r>
    <r>
      <rPr>
        <b/>
        <sz val="9"/>
        <rFont val="Times New Roman"/>
        <family val="1"/>
      </rPr>
      <t>[Chilmari]</t>
    </r>
  </si>
  <si>
    <t>Bashundhara, Trimohini Kurigram</t>
  </si>
  <si>
    <t>Fahim traders Trimohini Kurigram</t>
  </si>
  <si>
    <t>Md. Zahangir Alam Sumon, Tista, Lalmonirhat</t>
  </si>
  <si>
    <t>z.sumon79@gmail.com</t>
  </si>
  <si>
    <t>1) Biddanando Union Land Office
2) Chakirpasa Union Land Office
3) Omor Mojid Union Land Office</t>
  </si>
  <si>
    <t>M/S Sagor Traders, Keranipara, Rangpur</t>
  </si>
  <si>
    <t>mssagortraders1989@gmail.com</t>
  </si>
  <si>
    <t>1) Nageswari Powra Land Office
2) Bhitorband Union Land Office</t>
  </si>
  <si>
    <t>M/S Shamim Traders, Horikesh, Kurigram</t>
  </si>
  <si>
    <t>samimtraders786@yahoo.com</t>
  </si>
  <si>
    <t>Bhangamore Union Land Office
Barovita Union Land Office
Fulbari Union Land Office</t>
  </si>
  <si>
    <t>Md. Nuruzzaman Kanthalbari,Kurigram</t>
  </si>
  <si>
    <t>nuruzzamank2013786@yahoo.com</t>
  </si>
  <si>
    <t>Rowmari Sadar Union Land Office
Jadur Char Union Land Office</t>
  </si>
  <si>
    <t>M/S Falcon Enterprise, Krishnopur, Kurigram</t>
  </si>
  <si>
    <t>mominur12345@yahoo.com</t>
  </si>
  <si>
    <t>Construction of Voghdanga  Union Land Office [Kurigram-S]</t>
  </si>
  <si>
    <t>M/S.Saudi Trading, Lalmonirhat</t>
  </si>
  <si>
    <t>ms.sauditrading@gmail.com</t>
  </si>
  <si>
    <t>Construction of Mohonganj Union Land Office [Rajibpur]</t>
  </si>
  <si>
    <t>M/S Somapti Traders, Chilmari, Kurigram</t>
  </si>
  <si>
    <t>ms.somaptytraders786@gmail.com</t>
  </si>
  <si>
    <t>Construction of Rajibpur Union Land Office [Rajibpur]</t>
  </si>
  <si>
    <t>Md.Nurul Amin, Krishnopur,Kurigram</t>
  </si>
  <si>
    <t>nurulamin7292@gmail.com</t>
  </si>
  <si>
    <t xml:space="preserve">(a) Construction of boundary wall at Dharanibari &amp; Dhamsreeni union land office under Ulipur upazila                      
(b) Construction of boundary wall at Ranigonj &amp; Chilmari Sadar union land office under Chilmari upazila  </t>
  </si>
  <si>
    <t xml:space="preserve">M/s Basundhara traders,  RK Road, Kurigram </t>
  </si>
  <si>
    <t>bdharakmabjv@gmail.com</t>
  </si>
  <si>
    <t>Construction of 90m Long PSC Girder bridge over Dharola Branch river on Dharola bridge approach to Jatrapur GC road at Ch. 2350m under Sadar Upazila District Kurigram [Road ID: 149522003] [Kurigram-S] &amp; CIB-KUR-W-74                                                          
 [Tender ID: 171757]</t>
  </si>
  <si>
    <t xml:space="preserve">Md. Abu Bakar (JV), RK Road, Kurigram </t>
  </si>
  <si>
    <t>M/S.Dasher Hat Traders,Sadar, kurigram</t>
  </si>
  <si>
    <t>biplobchandro.mdt@gmail.com</t>
  </si>
  <si>
    <t>Improvment of Palasbari Munshee para under Belgacha Union .Latitude:25.484560, Longitude:89.372688 [Kurigram-S]</t>
  </si>
  <si>
    <t>27.09.2021</t>
  </si>
  <si>
    <t>M/S. Belal Construction, Sadar, Kurigram</t>
  </si>
  <si>
    <t>belalhossain.mbc74@gmail.com</t>
  </si>
  <si>
    <t>Improvment of Palasbari Moddhyo para under Belgacha Union .Latitude:25.48496, Longitude:89.374407 [Kurigram-S]</t>
  </si>
  <si>
    <t>20.09.2021</t>
  </si>
  <si>
    <t>Khairul Kabir Rana, Rangpur</t>
  </si>
  <si>
    <t>Thanarhat-Mondalar Hat via Ranigonj.</t>
  </si>
  <si>
    <t>M/S Sarzin Traders, Sadar, Lalmonirhat</t>
  </si>
  <si>
    <t>sharzinenterprise@gmail.com</t>
  </si>
  <si>
    <t>Fulbari-Khanthalbari RHD Road</t>
  </si>
  <si>
    <t>ISLAM Traders, R K Road, Kurigram</t>
  </si>
  <si>
    <t>islam.fahim.jv@gmail.com</t>
  </si>
  <si>
    <t>Kharibari GC-Khochabari via Bhangamore UP.
25 m long bridge</t>
  </si>
  <si>
    <t>FAHIM Traders R K Road, Kurigram</t>
  </si>
  <si>
    <t>M/s.Bosundhara Traders R.K Road, Kurigram</t>
  </si>
  <si>
    <t>bnhkuri2019@gmail.com</t>
  </si>
  <si>
    <t>Heniazertal-Satkodum.
50 m long bridge</t>
  </si>
  <si>
    <t>Md. Nuruzzaman Kanthalbari Kurigram</t>
  </si>
  <si>
    <t>Md.Hamid , R.K Road, Kurigram</t>
  </si>
  <si>
    <t>M/S Akanda Traders, Hospital Road, Kurigram</t>
  </si>
  <si>
    <t>akondotraders786@yahoo.com</t>
  </si>
  <si>
    <t>Dhamsreni UP office-Anantapur hat
Culvert</t>
  </si>
  <si>
    <t>M/S Raju Construction, Jotiner hat, Kurigram</t>
  </si>
  <si>
    <t>rajuconstruction1988@gmail.com</t>
  </si>
  <si>
    <t>Jingiram River ghat - Algar char RNGPS via Kheyar char bazar</t>
  </si>
  <si>
    <t>Danthbanga Feeder(Shalur more)-Kazaikata hat</t>
  </si>
  <si>
    <t>Nakshi Mobile Palace,Krishnopur,
Kurigram</t>
  </si>
  <si>
    <t>aliftraders94@ymail.com</t>
  </si>
  <si>
    <t>Bangosonahat-Char Bhurungamari UP road.
(27 m long RCC bridge)</t>
  </si>
  <si>
    <t>M/S Fahim Traders</t>
  </si>
  <si>
    <t>obaydurrahman2013@yahoo.com</t>
  </si>
  <si>
    <t>Improvement of Ramkhana UP office to Sealkanda bazar Road  at Ch: 1000m-2776m including Construction of 1Nos 1x2.00mx2.00m RCC. Box Culvert at Ch: 1727m and 4Nos 1x0.6250mx 0.625m m  RCC. Box Culvert at Ch: 1080m,1390m,2022m &amp; 2118.00m   Under  Upazila: Nageswari, District:Kurigram.</t>
  </si>
  <si>
    <t>Md. Mahmud Alam Liton, 
Fulbari Pourashova,Fulbari</t>
  </si>
  <si>
    <t>Improvement of BC Road on Paramali Dr.Sahabuddin tepoti to Rajarhat Road (Ch.00m-1930m &amp; Link Road 00m - 264m) Under Kurigram Sadar Upazila, District Kurigram.</t>
  </si>
  <si>
    <t>Improvement of Uttar Kashipur Shenpara – Kashem Bazar Via Ghugurhat Road at Ch: 00m-2500m including Construction of  3Nos 1x0.600mx0.600m m  RCC. Box Culvert at at Ch: 90m,270m,1437m  Under  Upazila: Fulbari, District:Kurigram.</t>
  </si>
  <si>
    <t>Improvement of H/O Shajamal – Bokultola Bazar Via Abder Tale House Road at Ch: 00m-545.00m including Construction of 2Nos U-Drain at Ch: 124m,375m Under  Upazila: Fulbari, District:Kurigram.</t>
  </si>
  <si>
    <t>M/S. Zaharul Haque Dulal, Goshpara, Sadar, Kurigram</t>
  </si>
  <si>
    <t>Improvement of Bituminous Carpating Road on R&amp;H Trimohoni – Shingjhar Road at Ch.325.00-2685.00m. including Construction Of 1 Nos. (4x4.00x4.00) m Cross Drianges Structure at Ch 1702.00m. and Construction Of 1 Nos. (2.00x2.00) m Cross Drianges Structure and Construction Of 14 Nos.0.600mx0.625m U-Drain at Ch.636m,714m,935m,960m,1051m,1201m,1355m,1550m,2003m,2166m,2230m,2586m,2767m&amp;3330m.Under Bhurungamari Upzila, District Kurigram.</t>
  </si>
  <si>
    <t>M/S. Aroshi Construction, Adorshopara, Nageswari, Kurigram</t>
  </si>
  <si>
    <t>Improvement of Bituminous Carpating Road on Kherbari More UZR-Boitulah More via Taleberhat Road at Ch.1000-4070m including Construction Of 9 Nos.  0.600mx0.625mU-Drain at.Ch.1400m, 1780m, 1940m, 2220m, 3300m, 2244m, 3550m, 3680m &amp; 3840m,Under Nageswari Upazila, District Kurigram.</t>
  </si>
  <si>
    <t>M/S. Khairul Enterprise, Trimohoni Bazar, Polashbari, Khalilgonj, Kurigram</t>
  </si>
  <si>
    <t>sanaulkabir17@gmail.com</t>
  </si>
  <si>
    <t>Improvement of Bituminous Carpating Road on Mondir Mouja at H/O Nousher Ali- Khamar GPS Road at Ch.0.00m-2725.0m under Upazila Rajarhat, District Kurigram.</t>
  </si>
  <si>
    <t>M/S Khairul Enterprise</t>
  </si>
  <si>
    <t>Improvement of Bituminus carpeting road Chandamari-Shyom Narayan at Biddyananda road at Ch: 1000m-2235m including 1 Nos(0.625X0.625)m U-Drain under Upazila: Rajarhat, District: Kurigram.</t>
  </si>
  <si>
    <t>Sheetal Construction,R.K Road,Khalilgong,Sadar, Kurigram</t>
  </si>
  <si>
    <t>sheetal0007@yahoo.com</t>
  </si>
  <si>
    <t>Improvement of Nazimkhan-Forkerhat at Boroghat Road from Ch.00m-1000m under Rajarhat Upazila.ID No:149774067</t>
  </si>
  <si>
    <t>M/s Khairul Enter,Trimohoni Bazar,Polasbari, Khalilgonj, Kurigram Sadar, Kurigram.</t>
  </si>
  <si>
    <t>Improvement of WAPDA Embankment at Chaturvuj Mouza at Brahmonpara road from Ch.00m-2000m under Rajarhat Upazila.ID No:149775066</t>
  </si>
  <si>
    <t>1,55,28,767.62</t>
  </si>
  <si>
    <t>Improvement of Rajmallirhat- Shakoa GPS Road from Ch.00m-1985m under Rajarhat Upazila.ID No:149774008</t>
  </si>
  <si>
    <t>M/S S.S Enterprise Khatapara, Saptibari</t>
  </si>
  <si>
    <t>golaphossain20@gmail.com</t>
  </si>
  <si>
    <t xml:space="preserve">Improvement of BC Road from Bazar Gate of Nazimkhan Union - Dangghat Kali Mondir via   Pathanpara GPS Road Ch 00m - 1580m Under Upazila Rajarhat District Kurigram. 
</t>
  </si>
  <si>
    <t>Milu Nowroj Abu Bakar, College Road, Kurigram Sadar, Kurigram</t>
  </si>
  <si>
    <t>milunowrojbakar@gmail.com</t>
  </si>
  <si>
    <r>
      <t>Improvement of Bituminous Carpating Road on Ramramhat Mosque – Hatiar Mela WAPDA Embankment via Kokire para road at Ch.0.00-2080.0m including Contruction Of 2 Nos.0.600mx0.625m U-D</t>
    </r>
    <r>
      <rPr>
        <sz val="9"/>
        <color indexed="8"/>
        <rFont val="Times New Roman"/>
        <family val="1"/>
      </rPr>
      <t xml:space="preserve">rain at Ch.595, 786m. and </t>
    </r>
    <r>
      <rPr>
        <sz val="9"/>
        <rFont val="Times New Roman"/>
        <family val="1"/>
      </rPr>
      <t>Contruction Of 1 Nos.Cross Drainge Structure at Ch.1485.0m. Under Ulipur Upzila, District Kurigram.</t>
    </r>
  </si>
  <si>
    <t>M/S. S. T Enterprise, Nageswari, Kurigram</t>
  </si>
  <si>
    <t>stenterprise.786@yahoo.com</t>
  </si>
  <si>
    <t>Improvement of Bituminous Carpating Road on Kutigram Madrasha Pacca Rd – Kachkol CARE Bridge via Eblus Chairman house Road Ch. 00m-790m. &amp; Link Road 0.00-230.0m. Under Chilmari Upazila, District Kurigram.</t>
  </si>
  <si>
    <t>M/S Hamid Traders</t>
  </si>
  <si>
    <t>abdulhamid201360@yahoo.com</t>
  </si>
  <si>
    <t>Improvement  of Boalmari Modho Mosque –Changtapara Via Danguapara   Road at Ch: 1000m-3000m Under Upazila:Rowmari, District:Kurigram</t>
  </si>
  <si>
    <t>M/s K.M Abu Bakar, Collage Road,Kurigram Sadar,Kurigram</t>
  </si>
  <si>
    <t>mamun2013786@yahoo.com</t>
  </si>
  <si>
    <t>Improvement of Shaydabad to Shiber Dangi FCD  Road from Ch.1000m-2000m under Rowmari Upazila.ID No:149795038</t>
  </si>
  <si>
    <t>68,81,841.14</t>
  </si>
  <si>
    <t>Improvement of Bituminous Carpating Road on By Tangalipara- Pakhiura road at Ch.0.00-2000.0m.Under Rajibpur Upzila, District Kurigram.</t>
  </si>
  <si>
    <t>Improvement of Bituminous Carpating Road on Tangalipara- Pakhiura road at Ch.2000-4000m.Under Rajibpur Upzila, District Kurigram.</t>
  </si>
  <si>
    <t>M/S. Belal Construction,Horiswor Kaloea,Khalilgonj,Kurigram sadar,Kurigram.</t>
  </si>
  <si>
    <t>Improvement of Daldanga Bazar-Shilkuri Kheya Ghat Road (HBB) at Ch.1200m-2250m. Under Bhurungamari Upazila, District Kurigram.</t>
  </si>
  <si>
    <t>Rehabilitation of Chandamari-Shyom Narayan at Biddyananda road at Ch:00m-1000m under Upazila: Rajarhat, District:  Kurigram.</t>
  </si>
  <si>
    <t>Md.Abul Hossain, Shaheb Bazar,Groramara,Rajshahi.</t>
  </si>
  <si>
    <t>Rehabilitation of Thanahat Up Office to Balabarihat via Kazaldanga Hat  Road at Ch: 00m-1040m including Construction of 1Nos 1x3.00mx2.50mm  RCC. Box Culvert at Ch: 15m and 1Nos 1x0.625mx0.600mm U-Drain at Ch: 760m and 1Nos 1x2.50mx2.00m m  RCC. Box Culvert at Ch: 820m under Upazila:Chilmari, District:Kurigram</t>
  </si>
  <si>
    <t>M/S Masud Enterprise, Lalmonirhat</t>
  </si>
  <si>
    <t>ms.masudenterprise@yahoo.com</t>
  </si>
  <si>
    <t xml:space="preserve">(1) Improvement of DC Road Fulbari Kathalbari UZR near H/O Monsur Ali Member - Phulsagar Abasan Road (Ch. 0+00km - 0+550km) [Road ID: 149855024] &amp; (2) Improvement of Panimaskuti - Jogur Tol  Road (Ch. 0+00km - 0+565km) [Road ID: 149854097] </t>
  </si>
  <si>
    <t>Md Abul Hossain, Saheb Bazar, Rajshahi</t>
  </si>
  <si>
    <t xml:space="preserve">(1) Improvement of Road by RCC from Thanahat H/O Mojaffor Khalifa - KC Road at Ch. 0+00km - 1+200km &amp; Link Road= 270m; 
(2) (a) Improvement of Road by RCC from  Thanahat Bazar - H/O Hafizur Rahman at Ch. 0+00km - 0+230km &amp; (b) Improvement of Road by RCC from Thanahat Bazar - Sabuzpara Road at Ch. 0+00km - 0+245km </t>
  </si>
  <si>
    <t>M/S Jahanara Traders, Nageswari, Kurigram.</t>
  </si>
  <si>
    <t>1) Improvement of Fulbari Pucca road at Monser Mmeber More-Helipad pucca road (Near Hafizia Madrasha) from Ch. 0+00-0+600km [Road ID: 149184119] 
2)  Improvement of Fulbari Khanthalbari RHD at Abedia Dakhil Madrasha-Khamarer bazar Pucca road (Near Hafizia Madrasha) from Ch. 0+00-0+880km under Fulbari Upazila, Dist:Kurigram [Road ID:149184118]</t>
  </si>
  <si>
    <t>M/S Masud Rana  Nageswari, Kurigram.</t>
  </si>
  <si>
    <t>m.rana.ulipur@gmail.com</t>
  </si>
  <si>
    <t xml:space="preserve"> Improvement of Fulbari Balarhat raod (at Mohila Madrasha)-Fulbari Hospital via Musullipara Jame Mosque road from Ch. 0+00-1+050km under Fulbari Upazila, Dist:Kurigram [Road ID: 149184120]</t>
  </si>
  <si>
    <t>M/S Akram Traders  Nageswari, Kurigram.</t>
  </si>
  <si>
    <t>akramtradersk786@yahoo.com</t>
  </si>
  <si>
    <t>a) Improvement of Nehal Uddin Girls High School-Collage More road from Ch. 0+00-0+586km [Road ID: 149065057] b) Improvement of Bhurungamari Bugvander-Hospital road from Ch. 0+00-0+670km [Road ID:149064019]. 
c) Improvement of KG School more-Suniler more road from Ch. 0+690-0+890km  [Road ID:149064030]</t>
  </si>
  <si>
    <t>M/S Madhura Traders  Khalilgonj, Kurigram.</t>
  </si>
  <si>
    <t>madhura786@yahoo.com</t>
  </si>
  <si>
    <t xml:space="preserve"> Construction of 2.00mx2.00m RCC Box Culvert on Bhurungamari KG School More-Suniler More road at Ch. 0+750km under Bhurungamari Upazila, Dist:Kurigram [Road ID:149064030]</t>
  </si>
  <si>
    <t>M/S Akanda Traders  Hospitalpara, Kurigram.</t>
  </si>
  <si>
    <t xml:space="preserve">(1) a) Construction of RCC road from Livestock Office Hospital road Upan Chouki-Salam House road Ch. 0+00km-0+416km b) Construction of RCC road from Karigori College Hospital road at Jasijal House-Abason road Ch. 0+00km-0+165km c) Construction of RCC road from Sekender House-Ajgor Ali House at Telipara Mouza road Ch. 0+00km-0+300km Under Rajarhat Upazila, Dist: Kurigram. 2) Improvement of Rajarhat Ghorialdanga road at H/O Akher (Rail Line)-Rajarhat Lalmonirhat Border (H/O Nurul) road Ch. 0+00km-0+416km </t>
  </si>
  <si>
    <t>M/S Emon Traders  Nageswari, Kurigram.</t>
  </si>
  <si>
    <t>emontraders.ku@gmail.com</t>
  </si>
  <si>
    <t xml:space="preserve">(1) Improvement of Rajarhat Lalmonirhat Border pucca road Jamtala Bazar Rajarhat Sindurmoti road Ch. 0+00km-0+565km Under Rajarhat Upazila, Dist: Kurigram. 2) Construction of RCC road from Rajarhat Shantinagar-Upazila road via Mohila College  road Ch. 0+00km-0+876km </t>
  </si>
  <si>
    <t>M/S Fabiha Traders  Nageswari, Kurigram.</t>
  </si>
  <si>
    <t>ms.fabihatraders@gmail.com</t>
  </si>
  <si>
    <t xml:space="preserve">Construction of RCC road from Hospital Gate-Rowmari Bazar via Central Shahid Minar Ch. 0+00km-0+975km </t>
  </si>
  <si>
    <t>M/S Sutopa Construction,  Rajarhat, Kurigram.</t>
  </si>
  <si>
    <t>srmsup70@gmail.com</t>
  </si>
  <si>
    <t xml:space="preserve">(1) Construction of RCC Drain from Fulbari Zero Point-Fulbari College road Ch. 0+00km-0+640km Under Fulbari Upazila,   (2) Construction of RCC Drain from Fulbari Kharibari RHD-Fulbari College road Ch. 0+00km-0+230km Under Fulbari Upazila, Dist: Kurigram.                
 (3) Construction of RCC Drain from Fulbari GC-Fulbari College road Ch. 0+00km-0+215km Under Fulbari Upazila, Dist: Kurigram.                  
(4) Construction of RCC Drain from Fulbari Thana Zero Point-Fulbari Thana-Fulsagor road via Hospital Ch. 0+00km-0+200km </t>
  </si>
  <si>
    <t>M/S. Mobarok Hossain, Kacharipara,Ulipur, Kurigram</t>
  </si>
  <si>
    <t>mobarok1952@yahoo.com</t>
  </si>
  <si>
    <t>a)Construction of 1No Toilet Block(Typical) for Male &amp; Female at Thanahat Bazar a)Construction of 1No Toilet Block(Typical) for Male &amp; Female at Matikata Bazar under Chilmari Upazila</t>
  </si>
  <si>
    <t xml:space="preserve">a)Construction of 1No Toilet Block(Typical) for Male &amp; Female at Rajarhat Bazar a)Construction of 1No Toilet Block(Typical) for Male &amp; Female at Rajarhat Upazila Health Complex under Rajarhat Upazila </t>
  </si>
  <si>
    <t>Md. Nurul Amin Sarker. Krishnopur Collegepara, Kurigram</t>
  </si>
  <si>
    <t xml:space="preserve">a)Construction of 1No Toilet Block(Typical) for Male &amp; Female at Bhurungamari Bazar  under Bhurungamari Upazila </t>
  </si>
  <si>
    <t>M/S.Istiak Hossain, Miapara,Nazira Sadar, Kurigram</t>
  </si>
  <si>
    <t>istiaquehossain54@gmail.com</t>
  </si>
  <si>
    <t>(a) Imrovement of Road by RCC from Shamspara Mosque-Shamspara road via H/O Mojid road at Ch.00-365m &amp; Link road Ch.00-85m  
(b)Improvement of KC road at BRAC office -North side of Motin house at BM College from Ch.00-630m &amp; Link road 00-25m including 2Nos Box culvert &amp; 1 no U- Drain under Chilmari Upazila.</t>
  </si>
  <si>
    <t>M/S.Rumy Construction, Pirganj, Rangpur</t>
  </si>
  <si>
    <t>mdrafiqul1200@gmail.com</t>
  </si>
  <si>
    <t>(a) Construction of 3.00mx2.00m RCC Box Culvert on Thanahat GC- Rajarvita road at Ch.525m[Road ID 149094006]                    (b) Construction of 2.00mx1.00m RCC Box Culvert on Thanahat Mofizal Khalifa house-KC  road at Ch.960m under Chilmari Upazila.</t>
  </si>
  <si>
    <t>M/S. Kohinoor Enterprise and M/S S.S Enterprise JV Dadpur Lodge, Kawnia 1st Lane, Barishal Sadar, Barishal.</t>
  </si>
  <si>
    <t>kohinurssjv@gmail.com</t>
  </si>
  <si>
    <t>01. Improvement of Khoribari GC - Khochabari Via Bhangamore UP Road from Ch. 00m -8600m under Fulbari Upazila [Road ID: 149183001], 02. Improvement of Bangosonahat - Shahi Bazar GC Road from Ch. 00m -3920m under Bhurungamari Upazila [Road ID: 149062001] &amp; 03. Improvement of Hasnabad UP Office - Newashi GC Road from Ch. 00m -1390m under Nageswari Upazila [Road ID: 149613041] [Total Cost of Salvage Materials Tk. 8,84,701.00]</t>
  </si>
  <si>
    <t>M/S. Kohinoor Enterprise, Dadpur Lodge, Kawnia 1st Lane, Barishal Sadar, Barishal, +880-431-2174525</t>
  </si>
  <si>
    <t xml:space="preserve"> M/S SS Enterprise
 Mission more ,Lalmonirhat
Mob: 01728160278 
</t>
  </si>
  <si>
    <t>01. Improvement of Najimkhan GC - Khadabagh R&amp;H Via Rajarhat Road from Ch. 8690m -16260m under Rajarhat Upazila [Road ID: 149772001], 02. Improvement of Pateswari RHD - Jatrapur GC Road from Ch. 00m -10400m (Effective length = 10322m) under Kurigram-s Upazila [Road ID: 149522001] [Total Cost of Salvage Materials Tk. 1,21,22,726.00]</t>
  </si>
  <si>
    <t>Mir Habibul Alom,Rangpur Mob:01712217679</t>
  </si>
  <si>
    <t>mhamr2019@gmail.com</t>
  </si>
  <si>
    <t>M/s Rupantor ,Chiklivata,Rangpur Mob:01712217680</t>
  </si>
  <si>
    <t>M/S Paradise Traders - M/S. Belal Construction- M/S Hamid Traders (Joint Venture)</t>
  </si>
  <si>
    <t>bcmptmhtjv74@gmail.com</t>
  </si>
  <si>
    <t>01. Improvement of  Dantbhanga - Rowmari Via Baitkamari Bazar Road from Ch. 00m -13640m under Rowmari Upazila [Road ID: 149793010] [Total Cost of Salvage Materials Tk. 22,52,116.00]</t>
  </si>
  <si>
    <t>M/S Paradise Traders, Kurigram Mob:01710918943</t>
  </si>
  <si>
    <t>M/S. BELAL CONSTRUCTION</t>
  </si>
  <si>
    <t>M/s. MC &amp; SC-JV,  Somespur, Belkuchi, Sirajgonj.</t>
  </si>
  <si>
    <t>msmcscjv@gmail.com</t>
  </si>
  <si>
    <t>Construction of Two(2) Storied Rural Market Building (With 4storied Foundation) in Pagla Hat.</t>
  </si>
  <si>
    <t>M/S MIM CONSTRUCTION, SAYADHANGORA SOUTH, SAYADHANGORA, SIRAJGANJ-6700, +880-1711-060475</t>
  </si>
  <si>
    <t>M/S Sagar Construction, 
Belkuchi, Sirajgonj, +880-1712-269845</t>
  </si>
  <si>
    <t>M/S. Saykat Enterprise,Ekarchali, Taragonj,Rangpur</t>
  </si>
  <si>
    <t>saykatenterprise73@gmail.com</t>
  </si>
  <si>
    <t>Construction of Two(2) Storied Rural Market Building (With 4storied Foundation) in Bhitorband Hat</t>
  </si>
  <si>
    <t>Md.Abul Hossain ,Shaheb Bazar,Ghoramara, Rajshahi</t>
  </si>
  <si>
    <t>Construction of Two(2) Storied Rural Market Building (With 4storied Foundation) in Chilmari Hat</t>
  </si>
  <si>
    <t>Md. Abdul Hakim, Adit Mari, Lalmonirhat</t>
  </si>
  <si>
    <t>ms.abdulhakim@gmail.com</t>
  </si>
  <si>
    <t>1 Minor maintenance of 42.6m long RCC Girder Bridge on Rowmari-Baliamari GC road via Chuliarchar Road at Chainage 1582m 1497920012 Major maintenance of 23.0m long RCC Bridge on Thanahat GC near Ramna Railstation-Fakirerhat Via Ranigonj GC Road at Chainage 7800m 1490920043 Major maintenance of 8.00m long RCC Box Culvert on Thanahat GC near Ramna Railstation-Fakirerhat Via Ranigonj GC Road at Chainage 7200m 149092004.</t>
  </si>
  <si>
    <t>M/S Zia Traders, 
Kaliganj, Kurigram.</t>
  </si>
  <si>
    <t>zia.tradersms@gmail.com</t>
  </si>
  <si>
    <t>Improvement of Rajibpur GC (Sonali Bank) - RHD at Dhubalipara Road (Ch. 210-1710m.). ID No-149082005.</t>
  </si>
  <si>
    <t>M/S Sheetal Construction, Kurigram</t>
  </si>
  <si>
    <t>A) Improvement of Bangosonahat UP(College more) - Chowdhuri Hat Road (Shamsul Haque Chowdhuri road) Road (Ch. 2000-2800m). ID No.149063010.
B) Improvement of Bhurungamari UP - Manik kazir bazar-Mukti Joddah hat Road (Ch. 2810-3830m).  
ID No.149063008.</t>
  </si>
  <si>
    <t>M/S. Belal Construction Khalilgonj, Kurigram</t>
  </si>
  <si>
    <t>bchtjv.kuri@gmail.com</t>
  </si>
  <si>
    <t>A) Improvement of Nageswari GC - Kachakata bazar Road (Ch. 8785-11100m). ID No.149613004.
B) Improvement of Ramkhana UP office - Sealkanda bazar Road (Ch. 00-1000m).  ID No.149613039.</t>
  </si>
  <si>
    <t>3,32,66,774.00</t>
  </si>
  <si>
    <t>M/S. Khairul Enterprise Khalilgonj, Kurigram</t>
  </si>
  <si>
    <t>(a) Improvement of Omar Majid UP (Farkerhat GC) - Belgacha UP office Road (Ch. 1000-2660m) [Road ID: 149773011]
(b) Improvement of Chakirpashar UP office - Nakkatihat Road (Ch. 1250-2800m) [Road ID: 149773005]</t>
  </si>
  <si>
    <t>(a) Improvement of Chakirpashar UP office - Milerpar Bazar Road (Ch. 1000-2257m) [Road ID: 149773009]
(b) Improvement of Omar majid UP (Farker hat GC) - Jorshairar hat Road via Choto Mohishmuri Road (Ch. 500-1500m) [Road ID: 149773012]
(c) Improvement of Chakirpashar UP office at Vatitari - Kurigram R&amp;H via Singimari GPS Road (Ch. 00-1810m) [Road ID: 149773006]</t>
  </si>
  <si>
    <t>Liza Enterprise, Rowmari, Kuriram</t>
  </si>
  <si>
    <t>lizaenterprise1982@gmail.com</t>
  </si>
  <si>
    <t>Improvement of Thetrai hat UP - Shatdarga hat Road (Ch. 1000-1730m) [Road ID: 149943013]</t>
  </si>
  <si>
    <t>M/S. Md Mahabubur Rahman, Kurigram</t>
  </si>
  <si>
    <t>mahabub1965@yahoo.com</t>
  </si>
  <si>
    <t xml:space="preserve"> Improvement of Thatrai hat UP-Nagrakura hat Road at Ch. 970m-1892m, [Road ID: 149943014] </t>
  </si>
  <si>
    <t>M/S Belal Construction Khalil gonj Kurigram</t>
  </si>
  <si>
    <t xml:space="preserve">A) Improvement of Taluarchar R&amp;H - Boraikandi Bazar road from Ch.2000-3458m, [Road ID: 149793006] 
B) Improvement of Horindara gram FRB - Boraikandi via Takanigram road from Ch. 3150-4150m [Road ID: 149793001] </t>
  </si>
  <si>
    <t>M/S Sun flower Construction,Banasree,Rampura  ,Dhaka</t>
  </si>
  <si>
    <t>sunflowerconstructionltd77@gmail.com</t>
  </si>
  <si>
    <t>A) Improvement of  Andharijhar Pucca Road - Baraitari Zame Mosque Road (Ch. 00-2000m). ID No-  149064001.
B) Improvement of  Subalpur Bazar - Bangosonahat Road (End point south Baldia GPS Name Plate) (Ch. 1000-2000m).  ID No-  149064033.</t>
  </si>
  <si>
    <t>M/S Khairul Kabir Rana,Guptapara, Rangpur</t>
  </si>
  <si>
    <t>(a) Improvement of Sonatali Pukur par - Vot hat bazarvia sore beparir ghat Road (Ch. 00-745m &amp; 2245-3160m) [Road ID: 149064050]
(b) Improvement of Deeperhat-Kalirhat via Beldaha School &amp; Madrasha Road (Ch. 00-1300m) [Salvage cost: Tk 13,54,203.00] [Road ID: 149064051]</t>
  </si>
  <si>
    <t>M/S Masud Enterprise, Fire Service Road, Lalmonirhat</t>
  </si>
  <si>
    <t>Improvement of  Daknirpat - Bepari Hat Road (Ch. 00-1356m). ID No-  149614063.</t>
  </si>
  <si>
    <t>M/S. Aroshi Construction Nageswary, Kurigram</t>
  </si>
  <si>
    <t xml:space="preserve">(a) Improvement of Bhitor bond bazar chowmohoni - Hatibanda Hafiza Madrasha Road (Ch. 00-420m) [Road ID: 149614047]
(b) Improvement of Dhakaiya More Pucca Road - Murirhat High School Road (Ch. 00-1000m) [Road ID: 149614065](
c) Improvement of Gagla GC- Doctorpara Pucca Road (Ch. 1000-2635m) [Road ID: 149614062]
(d) Improvement of Sarker tari UZR - Chanderhat Road (Ch. 00-1180m) [Road ID: 149614028]
</t>
  </si>
  <si>
    <t xml:space="preserve">Improvement of Dhajir Nayerhat Road (Kurigram Anantapur road- H/O Mintu) (Ch. 00-153m) [Road ID:149525016] &amp; b)Improvement of Belgacha UP road at H/O Mokbul-Apel house road Ch.00m-755m [Road IID 149525091] </t>
  </si>
  <si>
    <t>Improvement of Belgacha UP Adibasi Gage H/O Dr. Solaiman Chilapara Mondir via Patanpara Mosque Road (Ch. 200-2275m) [Salvage cost: Tk. 2,68,020.00] [Road ID: 149524058]</t>
  </si>
  <si>
    <t>M/S Fahim Traders,Trimohini Kurigram</t>
  </si>
  <si>
    <t>Improvement of    Pateswary near H/O Dr. Ferdous-Gopaler Khamar GP School Road (Ch. 00-1385m). ID No-  149524027.</t>
  </si>
  <si>
    <t>Md. Rezaul Karim, Palashbari, Kurigram</t>
  </si>
  <si>
    <t>rezaulk2050@yahoo.com</t>
  </si>
  <si>
    <t>Improvement of Borovita UP at Omer tapoti -Amsa Bazar - Borolay Bazar via Bulbul Khandakar house (Shahajahan Sochib house) Road (Ch. 2100-3100m) [Road ID: 149184094]</t>
  </si>
  <si>
    <t>(a) Improvement of Rajmallihat hat-Nazimkhan UP (Jorsarar hat) via Battalarhat Road (Ch. 1483-4000m) [Road ID: 149774029]
(b) Improvement of  Omar majid UP office-Kurigram Chilmari R&amp;H at Panchpir Road (Ch. 1200-2970m) [Road ID: 149774024]</t>
  </si>
  <si>
    <t>M/S. Milu-Nowroz-Abubakar Sadar, Kurigram</t>
  </si>
  <si>
    <t>(a) Improvement of Rajarhat Shindurmoti UZR at bottola - Najimkhan GC-Khadabagh R&amp;H at Adarsa Mohila College Road (Ch. 00-1072m) [Road ID: 149774063]
(b) Improvement of  Lalertapoti Patok Mouza - Joydeb Hayat Eidgah Mat via Vatitari Hafizea Madrasha Road (Ch. 00-1294m) [Road ID: 149774052]</t>
  </si>
  <si>
    <t>M/S Zahurul Haque Dulal</t>
  </si>
  <si>
    <t>(a) Improvement of road from Nazimkhan Khadabag UZR at Sonalurkuti to Dangrar hat via Kalirhat road(Ch. 00-1951m) [Road ID: 149774023]</t>
  </si>
  <si>
    <t>4=Oct-2020</t>
  </si>
  <si>
    <t>10-0ct-2021</t>
  </si>
  <si>
    <t>M/S Belal Construction, Khalilgonj, Kurigram</t>
  </si>
  <si>
    <t>(a) Improvement of Ulipur Nazimkhan at Bakorerhat - Doldolia Thetrai Road (Ch. 2000-2670m) [Road ID: 149944032]
(b) Improvement of Pandul UP- Boro Mohishmari Dakhil Madrasa Road (Ch. 500-2735m) [Road ID: 149944143]</t>
  </si>
  <si>
    <t>M/S R,N Traders Kurigram</t>
  </si>
  <si>
    <t>rntradersk199@yahoo.com</t>
  </si>
  <si>
    <t>(a) Improvement of Hatia U.P. office-New Anantapur hat Road (Ch. 00-1480m) [Road ID: 149944133]
(b) Improvement of Batener house Diper more-Puratan Anantapur via Kasarir par Road (Ch. 00-2015m) [Road ID: 149944092]</t>
  </si>
  <si>
    <t xml:space="preserve">(A) Improvement of Mondoler Hat-Bakshi Gonj Road from Ch. 00-2000m [Road ID: 149944016]
 (B) Improvement of Ulipur Bozra Rd. (Ambari School)-R&amp;H Road at BRACK more Balabari UP via Chairman House Road from Ch.00-1140m &amp; 1640-1975m [Road ID:149944119] </t>
  </si>
  <si>
    <t xml:space="preserve">(A) Improvement of Telypara more-D-50 Rd via Bamoner hat Road from Ch. 2100-3855m [Road ID:149944070] (B) Improvement of Hatia UP office-New Anantapur hat Road from Ch.1480-2000m [Road ID: 149944133] </t>
  </si>
  <si>
    <r>
      <t>(A) Improvement of Ulipur Nazimkhan GC Rd. (at Basar bazar)-Kadamtala hat Korpura Senior Madrasha Embk. Via Daldalia UP road  from Ch. 1350-2220m [Road ID:149944115] (B) Improvement of DC-50 UZR (at Diper par)-WAPDA Embk. Road via Olamagonj Road from Ch.1000-2160m [Road ID:149944096]</t>
    </r>
    <r>
      <rPr>
        <b/>
        <sz val="9"/>
        <rFont val="Times New Roman"/>
        <family val="1"/>
      </rPr>
      <t xml:space="preserve"> </t>
    </r>
  </si>
  <si>
    <t xml:space="preserve">(A) Improvement of DC-50 UZR (Mostafizar house) WAPDA Embk. Road from Ch.2000-3260m [Rod ID:149944089)  (B) Improvement of Kadamtala hat-Nazimkhan GC &amp; UP Road form Ch.00-600m [Road ID:149944132] </t>
  </si>
  <si>
    <t>(a) Improvement of Durgapur-Mondolerhat UzR (Milonpur more) - Tetultala hat UzR Road (Ch. 00-1500m) [Road ID: 149944063]
(b) Improvement of KC Road (Mina bazar) - DC-50 Pacca Road (Ch. 00-2000m) [Road ID: 149944074]</t>
  </si>
  <si>
    <t>(a) Improvement of K.C. road at Forestry office-Thagerhat via Mondalpara.Road (Ch. 3000-4855m ) [Road ID: 149094011]
(b) Improvement of Thanahat-Fokirerhat upazila road at baparirhat to Kajaldanga hat Road (Ch. 1500-2910m) [Road ID: 149094009]</t>
  </si>
  <si>
    <t>Shohidul Islam, Rowmari, Kurigram.</t>
  </si>
  <si>
    <t>skb.kuri@gmail.com</t>
  </si>
  <si>
    <t>A). Improvement of Char Shoulmari - Kazikata Hat Road (Ch. 500-2500m). ID No-149794001.
B). Improvement of Boalmari Modho Mosque - Changtapara via Danguapara Road (Ch. 120-1000m). ID No-149794017.</t>
  </si>
  <si>
    <t>M/S Hamid Traders , Ghosh Para,Kurigram</t>
  </si>
  <si>
    <t xml:space="preserve">A) Improvement of  Boalmari GPS School - Shoulmari road from Ch.800 - 1586m, [Road ID: 149794012] 
B) Improvement of Ulipur border-Kazaikata regulator road from Ch.500-2110m [Road ID: 149794024] </t>
  </si>
  <si>
    <t>Aroshi Construction, Nageswari, Kurigram</t>
  </si>
  <si>
    <t>A) Improvement of Maidan (H/O Jamal) - Paglarhat (H/O Bijon Mondol) Road (Ch. 00-850m). ID No- 149065001.
B) Improvement of  Basjani Madrasha - Paschim Basjani (H/O Ajgor Ali) Road (Ch. 00-2150m). ID No- 149065024.</t>
  </si>
  <si>
    <t>Md.Nuruzzaman,Kathalbari, Kurigram</t>
  </si>
  <si>
    <t>Improvement of  Hazipur Kadomtola more - Kumarpara Hazipur Bridge via Hazipur GPS Road (Ch. 00-932m). ID No- 149615080.</t>
  </si>
  <si>
    <t>M/S Hamid Traders, Dadamore, Kurigram</t>
  </si>
  <si>
    <t xml:space="preserve">(a) Improvement of Kamarpara R&amp;H - Bottola - Bamondanga UP office Road (Khelashakura River Bridge Point - Kadomtola More) (Ch. 1534-3334m) [Road ID: 149615078]
(b) Improvement of Uttar Baparihat Hazi Mojahar Ali Bapari Graveyard - Hazi Mozahar Ali Bapari Eidgah mat Road (Ch. 00-1815m) [Road ID: 149615081] </t>
  </si>
  <si>
    <t>M/S Arshi Enterprise, Kanthalbari, Kurigram</t>
  </si>
  <si>
    <t>arshienterprise@yahoo.com</t>
  </si>
  <si>
    <t>(a) Improvement of Dhazir-Nayerhat Road (Kurigram Anantapur road-H/O Mintu) (Ch. 00-153m) [Road ID: 149525016]
(b) Improvement of Belgacha UP Road H/O Mokbule-Apple House Road (Ch. 00-755m) [Road ID: 149525091]</t>
  </si>
  <si>
    <t>M/S Fahim Traders Trimohini Kurigram</t>
  </si>
  <si>
    <t>(a) Improvement of H/oJayar Ali - H/O Manik Road (Ch. 00-1231m) [Salvage cost: Tk. 3,11,027.00] [Road ID: 149525002]
(b) Improvement of H/O Abdul at Jakupara-Harishar Primary School Road (Ch. 00-1105m) [Salvage cost: Tk. 20,30,499.00] [Road ID: 149525059]</t>
  </si>
  <si>
    <t>MD.Mahmud Alom Liton Fulbari, Dinajpur</t>
  </si>
  <si>
    <t>(a) Improvement of Kholarhat-Khochabari hat road at Lutfar Chairman's house to 2no. west Nagrajpur Primary School via community clinic Road (Ch. 00-1000m) [Road ID: 149185073]
(b) Improvement of Bhangamore chit Rabaitary clinic - house of Wahab Master via Boailvir Road (Ch. 1300-2460m) [Road ID: 149185058]
(c) Improvement of Bhangamore Teprarmore to west Bhangamore (Didiarmore) Primary school Road (Ch. 00-1400m) [Road ID: 149185056]</t>
  </si>
  <si>
    <t>Milu Nowroj Abu Bakar, Kurigram</t>
  </si>
  <si>
    <t>(a) Improvement of Chandamari Abdul Rajjak house - Somnarayan via Nobin Pro. house Road (Ch. 00-1000m) [Road ID: 149775061]
(b) Improvement of Shukdev Madrasha - Sonalurkutee Via Kalirhat Road (Ch. 500-1005m) [Road ID: 149775051]
(c) Improvement of Kanuram - Nafadanga Rajarhat Road (Ch. 1000-1722m) [Road ID: 149775039]
(d) Improvement of Adarsha Bazar - Krishnomondir via Kanuram GPS Road (Ch. 00-1000m) [Road ID: 149775075]</t>
  </si>
  <si>
    <t>Sazu Hardware, Kurigram</t>
  </si>
  <si>
    <t>sazuk2013@yahoo.com</t>
  </si>
  <si>
    <t>(a) Improvement of Pachim Vatipara Panchgram Mosque via Nasir member house Road (Ch. 00-750m) [Road ID: 149095037]
(b) Improvement of Panchgram Madrasha-Thagerhat Road (Ch. 00-850m) [Road ID: 149095053]</t>
  </si>
  <si>
    <t>M/S R.N Traders,Kurigram</t>
  </si>
  <si>
    <t>(a) Improvement of Pachim Vatipara House of Bakter Member-Purbo Vatiapara H/O Nasir Member Road (Ch. 00-870m) &amp; [Road ID: 149095050]
(b) Improvement of Mojatari Primary School-Mawarpar Ulipur Border Road (Ch. 00-1025m) [Road ID: 149095066]</t>
  </si>
  <si>
    <t>M/S Ohi Enterprise, Khalilgonj, Kurigram</t>
  </si>
  <si>
    <t>ohienterprise@yahoo.com</t>
  </si>
  <si>
    <t>(a) Improvement of Fakirhat Pacca Rd-Kutigram Pry.School via Kower vita Road(Ch. 00-400m &amp; Link 00-100m)         [Road ID:149095038]
(b) Improvement of Ranigonj-Fakirerhat near A.Mazid house - Napitpara.(Ch. 00-805m) [Road ID: 149095012] [Salvage cost: 3,36,997.00]</t>
  </si>
  <si>
    <t>M/S Raju Construction</t>
  </si>
  <si>
    <t>rajuconstruction.rowm@gmail.com</t>
  </si>
  <si>
    <t>(a) Improvement of road start from Kayarpar pucca road nearthe Chairman house-Naura boarder road(Ch. 00-1270m)         [Road ID:149095017]</t>
  </si>
  <si>
    <t>Md.Anisur Rahman Krishnopur,Sadar,Kurigram</t>
  </si>
  <si>
    <t>anis20gram@gmail.com</t>
  </si>
  <si>
    <t>(a) Improvement of KC road at BRAC office -Fakirerkuti GPS from Ch.00-830m, Link Road Ch.00-235m &amp; Ch.00-200m road         [Road ID:149095056]</t>
  </si>
  <si>
    <t>31/10/2021</t>
  </si>
  <si>
    <t>Shohidul Islam, 
Rowmari, Kurigram.</t>
  </si>
  <si>
    <t>Improvement of Chaktabari - Thanthonia Para via Koraikandi Road (Ch. 00-3100m). ID No-149795006.</t>
  </si>
  <si>
    <t>M/S Sakib Traders, 
Nazira , Kurigram.</t>
  </si>
  <si>
    <t>sakibtradersk007@yahoo.com</t>
  </si>
  <si>
    <t>Improvement of Khatiamari Ful Babu house - South side LC Point via Nowdapara Road (Ch. 00-3080m). ID No-149795063.</t>
  </si>
  <si>
    <t>M/S Sagor Traders, 
Chilmari, Kurigram.</t>
  </si>
  <si>
    <t>sagortradersk2016@yahoo.com</t>
  </si>
  <si>
    <t>A). Improvement of H/O Ayezuddin - Zinzirum River Ghat via Kolabari Road (Ch. 00-900m). ID No-149795016.
B). Improvement of Rowmari T&amp;T More - R&amp;H Road Via Rowmari GM Mosque road (Ch. 410-830m &amp; 1020-1120m). ID No-149795039.</t>
  </si>
  <si>
    <t xml:space="preserve">A) Improvement of road from Muktijoddha Market- Majhipara More via Shahidul Islam Salu's house (Ch.00-386m), &amp; (Ch.1400-2324m) [Road ID: 149795040]                           
  B) Improvement of Isakur Chowrasta mosque - house side Isahak Mistry house road from Ch.00-1030m [Road ID: 149795067] </t>
  </si>
  <si>
    <t>Improvement of Hazir Hat - Char Shoulmari  road from Ch.00-30000m [Road ID: 149795148]</t>
  </si>
  <si>
    <t>M/s Zia Traders</t>
  </si>
  <si>
    <t>Improvement of Jame Mosque at Thanahat Old,under Thanahat</t>
  </si>
  <si>
    <t>M/S Mim Jim Traders</t>
  </si>
  <si>
    <t>ms.mimjim85@gmail.com</t>
  </si>
  <si>
    <t>Improvement of Jame Mosque at Berakuri hat Bazar</t>
  </si>
  <si>
    <t>4,75,000.00</t>
  </si>
  <si>
    <t>Construction of 57.00m Long RCC Girder Bridge on Behular Char village at Roumari UP at ch 700m (Road ID-1499403)</t>
  </si>
  <si>
    <t>24.02.2020</t>
  </si>
  <si>
    <t>Construction of  81.00m Long PC Girder Bridge on Kachakata Bazar College More (Sankash bridge)- Kachakata BOP Camp Road at Ch. 1850m. [Road ID: 149614032]</t>
  </si>
  <si>
    <t>M/S Kohinoor Ent &amp; SS Enterprise, Lalmonirhat</t>
  </si>
  <si>
    <t xml:space="preserve">Construction of 25.00m Long PSC Girder Bridge on Kholarhat - Pkirhat vai Jomirer Keya Road at Ch. 1000m [Road ID: 149184041] </t>
  </si>
  <si>
    <t>17.02.2020</t>
  </si>
  <si>
    <t>M/S Kohinoor Enterprise, Lalmonirhat</t>
  </si>
  <si>
    <t>17.02.2021</t>
  </si>
  <si>
    <t>16.02.2022</t>
  </si>
  <si>
    <t>A) Improvement of Boalmari GPS School - Shoulmari road from Ch.800-1586m, [Road ID: 149794012] B) Improvement of Ulipur border-Kazaikata regulator road from Ch.500-2110m [Road ID: 149794024] [Rowmari]</t>
  </si>
  <si>
    <t>17.02.2022</t>
  </si>
  <si>
    <t>16.02.2023</t>
  </si>
  <si>
    <t>JV M/S Basundhara &amp; M/S Khairul Enterprise Trimohoni, Kurigram</t>
  </si>
  <si>
    <t>basundharakhairul@gmail.com</t>
  </si>
  <si>
    <t>Construction of 44.00m long RCC Girder Bridge on Boalmari modhyapara mosque - Changtapara via Danguapara Road at Ch: 100m [Road ID: 149794017]</t>
  </si>
  <si>
    <t>01.03.2019</t>
  </si>
  <si>
    <t>28.02.2020</t>
  </si>
  <si>
    <t>M/S Bashundhara  Trimohoni, Kurigram</t>
  </si>
  <si>
    <t xml:space="preserve"> M/S Khairul Enterprise, Trimohoni, Kurigram</t>
  </si>
  <si>
    <t>ICL PVT. LTD,          1/0,Ghope Central road, Jashore sadar, Jessore-7400</t>
  </si>
  <si>
    <t xml:space="preserve">
Construction of 81m Long PSC Girder Bridge on Subolpar-Bongasonahat Road at Ch. 300m under Upazila [Bhurungamari] District Kurigram. Road ID No. 149064033.</t>
  </si>
  <si>
    <t>M/S Khairul Enterprise,Trimohoni, Kurigram</t>
  </si>
  <si>
    <t>a) Construction of WMCA Office Building.
B) Electric work of office building
c) Supply of Furniture for WMCA office building at Char Bhurungamari(Sp ID-15262)</t>
  </si>
  <si>
    <t>M/S HASAN TRADERS, Monirchar, Paschim Nageswari, Kurigram.</t>
  </si>
  <si>
    <t>hasantraders74@gmail.com</t>
  </si>
  <si>
    <t>Improvement of Jame Mosque at Shibram Dawar Chawra under Kantalbari Union Upazila Kurigram Sadar. Latitude25.601181 Longitude89.601181.</t>
  </si>
  <si>
    <t>Md Akram Khan, Thana Road, Sadar, kurigram</t>
  </si>
  <si>
    <t>akramkhan.kur@gmail.com</t>
  </si>
  <si>
    <t xml:space="preserve">Improvement of Jame Mosque at Purbo Shalmara under Berubari Union Upazila [Nageswari]. Latitude26.9681 Longitude89.7458.
</t>
  </si>
  <si>
    <t>MS Somapty Traders,Thanapara, Thanahat, Chilmari.</t>
  </si>
  <si>
    <t>Periodic Maintenance of Komarpur hat-Gagla Road from Ch.00m-3865m</t>
  </si>
  <si>
    <t>Sharzin Enterprise      Kalmati, Khaniagach, Sadar, Lalmonirhat.</t>
  </si>
  <si>
    <t>Periodic Maintenance of Muktaram G.P School-Garba beel Road from Ch.00m-1705m </t>
  </si>
  <si>
    <t>01.10.2021</t>
  </si>
  <si>
    <t>M/S Liton Traders, Mogolbasa, Sadar, Kurigram.</t>
  </si>
  <si>
    <t>litontraders.kur@gmail.com</t>
  </si>
  <si>
    <t>Periodic Maintenance of Zatiner Hat (Durgapur Rail line)-Mogolbasa UP Road from 00m-3125m</t>
  </si>
  <si>
    <t>01.10.2022</t>
  </si>
  <si>
    <t>M/S Ahmed Enterprise, Dhakkin Monshepara, Sadar, Kurigram</t>
  </si>
  <si>
    <t>nazibul1982@gmail.com</t>
  </si>
  <si>
    <t>Periodic Maintenance of Paglarhat-Pathardubi UP Road via Bashjani from Ch. 00m-5316m)</t>
  </si>
  <si>
    <t>M/S SHEFAT TRADERS, Kamarpara, Khalilgonj, Sadar, Kurigram.</t>
  </si>
  <si>
    <t>shefattradersk786@yahoo.com</t>
  </si>
  <si>
    <t>Periodic Maintenance of Bangosonahat-Char Bhurungamari UP Road from Ch. 00m-5350m</t>
  </si>
  <si>
    <t>M/S Dada Vai Traders, Nazira, Pakirpara, Sadar, Kurigram.</t>
  </si>
  <si>
    <t>dadabhai786@yahoo.com</t>
  </si>
  <si>
    <t>Rehabilitation of Trimohoni-Bagvandar BOP-Jhukia Sluice gate Road from Ch. 00m-2570m</t>
  </si>
  <si>
    <t>RANI ENTERPRISE     Boraidangi, Rajibpur, Kurigram.</t>
  </si>
  <si>
    <t>ranienterprise16@gmail.com</t>
  </si>
  <si>
    <t>Periodic Maintenance of Mohonganj UP-Kawnierchar Bazar GC Road from Ch. 1000m-3650m</t>
  </si>
  <si>
    <t>M/s Bakshi Trade International, Krishnapur, Bakshipara, Sadar, Kurigram.</t>
  </si>
  <si>
    <t>bakshitrade@gmail.com</t>
  </si>
  <si>
    <t>Rehabilitation of Baliamari GC-RHD near sulice gate via Miapara Road from Ch. 00m-1504m and 2836m-4000m</t>
  </si>
  <si>
    <t>M/S Sojib Enterprise, Rowmari bazar, Rowmari, Kurigram.</t>
  </si>
  <si>
    <t>sojibenterprise.kur@gmail.com</t>
  </si>
  <si>
    <t>Periodic Maintenance of Badorpur ghat-RHD Via Baliamari GPS Road Ch. 00m-1500m</t>
  </si>
  <si>
    <t>M/S SHEIKH CONSTRUCTION, Bhangamore, Rabaitari, Fulbari, Kurigram.</t>
  </si>
  <si>
    <t>sheikhconstruction63@yahoo.com</t>
  </si>
  <si>
    <t>Periodic Maintenance of RHD near Baliamari GPS more - Rowmari UP Embankment more via house of Sabur Faruq Road from Ch. 00m-682m</t>
  </si>
  <si>
    <t>M/S S.T Enterprise, Shatanipara, Nageswari, Kurigram.</t>
  </si>
  <si>
    <t>Rehabilitation of Barobar Primary School-Amkhaua Ghat Road from Ch. 00m-1150m</t>
  </si>
  <si>
    <t>M/S Siam Bilders, Ulipur, Kurigram.</t>
  </si>
  <si>
    <t>siambilders.kur@gmail.com</t>
  </si>
  <si>
    <t>Periodic Maintenance of Chilmari Thanahat UP office at Gabtola - Ranigonj UPC Road from Ch. 00m-5800m</t>
  </si>
  <si>
    <t>01.25.2021</t>
  </si>
  <si>
    <t>Palash Shimul Traders, Thanahat bazar, Chilmari, Kurigram.</t>
  </si>
  <si>
    <t>jalilsarker1957abdul@gmail.com</t>
  </si>
  <si>
    <t>Rehabilitation of Thagerhat-Kachkol Bazar Road from Ch. 00m-1500m</t>
  </si>
  <si>
    <t>M/S Sarker Traders, Gatrapur, Sadar, Kurigram.</t>
  </si>
  <si>
    <t>sarkertraders786@yahoo.com</t>
  </si>
  <si>
    <t>Periodic Maintenance of Thanahat UP office at Balabarihat R&amp;H Road - Tabokpur office Road from Ch. 00m-1430m</t>
  </si>
  <si>
    <t>M/S Sagor Traders, House No: 17, Keranipara, Jamtola, Mosjid Road 1/3, Rangpur.</t>
  </si>
  <si>
    <t>Periodic Maintenance of Fulbari-Gagla GC-Gongerhat RHD Road to Ramkhana Dighirpar Via Anantopur Barakutih</t>
  </si>
  <si>
    <t>M/S Akash Trader, Dhulauri, Rajibpur, Kurigram.</t>
  </si>
  <si>
    <t>akashr2013@yahoo.com</t>
  </si>
  <si>
    <t>Periodic Maintenance of Kashipur College-Khoribari GC Road from Ch. 00m-2550m</t>
  </si>
  <si>
    <t>M/S Mondol Traders     Monirchar, West Nageswari, Kurigram.</t>
  </si>
  <si>
    <t>mondoltraders18@gmail.com</t>
  </si>
  <si>
    <t>Periodic Maintenance of Fulbari balarhat-Rountory Madrasha (Bakultola) Road from Ch. 00m-1985m</t>
  </si>
  <si>
    <t>Periodic Maintenance of Road R1/16-Nopital (DG Audit) Road from Ch. 00m-595m</t>
  </si>
  <si>
    <t>10.01.2021</t>
  </si>
  <si>
    <t>MD. MOSTAFIZUR RAHMAN, Hospitalpara, Sadar, Kurigram.</t>
  </si>
  <si>
    <t>mostafizar.kurigram@gmail.com</t>
  </si>
  <si>
    <t>Periodic Maintenance of Gagla bazar- Dighirpar via Chilakhana road from Ch.2850m-4680m &amp; 9500m-10500m</t>
  </si>
  <si>
    <t>RC-SH (JV), Sadar, Kurigram.</t>
  </si>
  <si>
    <t>rc.shjv20@gmail.com</t>
  </si>
  <si>
    <t>Periodic Maintenance of Pairadanga bazar RHD- Newashi GC Road (Nageswari portion) 00m-5770m</t>
  </si>
  <si>
    <t>14.04.2021</t>
  </si>
  <si>
    <t>Shaju Hardware, Sadar, Kurigram.</t>
  </si>
  <si>
    <t xml:space="preserve"> sazuk2013@yahoo.com</t>
  </si>
  <si>
    <t>Rezvi Construction Ltd, Khalilgonj, Sadar, Kurigram.</t>
  </si>
  <si>
    <t>rezviconstruction@yahoo.60m</t>
  </si>
  <si>
    <t>Sneha Construction, H# 11, Road No-2/1, Islambag, R.K Road, Rangpur.</t>
  </si>
  <si>
    <t>mijanurrahmanrangpur76@gmail.com</t>
  </si>
  <si>
    <t>Periodic Maintenance of Raigonj GC- Raigonj UP office. 00m-4820m</t>
  </si>
  <si>
    <t>M/S. Mollah Cloth Store, Boropansia, Pirgacha-5450, Pirgacha, Rangpur.</t>
  </si>
  <si>
    <t>ataurrahman9052@hotmail.com</t>
  </si>
  <si>
    <t>Periodic Maintenance of Dangir bridge - Amtolla bazar Road from Ch.00m-1480m</t>
  </si>
  <si>
    <t>Md. Rezwan Ali, Kharkharia, Jorgach, Chilmari, Kurigram.</t>
  </si>
  <si>
    <t>md.rezwanalic@gmail.com</t>
  </si>
  <si>
    <t>Periodic Maintenance of RHD Road at Moinuddin more - Bhitorbond GC Road from Ch.00-650m</t>
  </si>
  <si>
    <t>Md. Ismail Hossain, Nazira, Miapara, Sadar, Kurigram.</t>
  </si>
  <si>
    <t>ismailk199@yahoo.com</t>
  </si>
  <si>
    <t>Rehabilitation of Ratigram GC-Singherdabrihat GC. Road from Ch. 2560m-5880m</t>
  </si>
  <si>
    <t>S M Harun Ur Rashid, College Road, Sadar, Kurigram.</t>
  </si>
  <si>
    <t>harun.rashid.kur@gmail.com</t>
  </si>
  <si>
    <t>Periodic Maintenance of Chakirpashar UP office at Vatitari-Kurigram R&amp;H via Singimari GPS Road from Ch. 5945m-8900m</t>
  </si>
  <si>
    <t>M/S farhana Traders, Khalilgonj, Sadar, Kurigram.</t>
  </si>
  <si>
    <t>farhanatraders786@gmail.com</t>
  </si>
  <si>
    <t>Periodic Maintenance of Baddyer Bazar-Kanthalbari UP. Road from Ch. 990m-2850m</t>
  </si>
  <si>
    <t>Periodic Maintenance of Kurigram R&amp;H Rail line- I.H. Degree Colleage Road from Ch. 00m-1155m</t>
  </si>
  <si>
    <t>M/S Green Traders, Tograihat, Sadar, Kurigram.</t>
  </si>
  <si>
    <t>greentraders.kur@gmail.com</t>
  </si>
  <si>
    <t>Periodic Maintenance of Omar majid UP (Farker hat GC)-Jorshairar hat Road via Choto Mohishmuri. Road from Ch. 00m-500m</t>
  </si>
  <si>
    <t>M/S BIVA TRADERS, Krisnopur, Hospitalpara, Sadar, Kurigram.</t>
  </si>
  <si>
    <t>bivatraders786@gmail.com</t>
  </si>
  <si>
    <t>Periodic Maintenance of Kartimari GC(Jadur char)-Char Fulbari ghat (Landport) via Mathartila Road from Ch. 4000m-6725m</t>
  </si>
  <si>
    <t>M/S Al Amin Enterprise, Moglebasa, Sadar, Kurigram.</t>
  </si>
  <si>
    <t>alamink786@yahoo.com</t>
  </si>
  <si>
    <t>Periodic Maintenance of Majipara/Mondol para Road - Shoulmari Res.non.Govt.Pry.School Road from Ch. 1260m-3492m</t>
  </si>
  <si>
    <t>M/S Akash Traders, Dhulauri, Jauniarchar, Rajibpur, Kurigram.</t>
  </si>
  <si>
    <t>Rehabilitation of Kartimari Bazar-Holholia River Road from Ch. 41m-1441m</t>
  </si>
  <si>
    <t>Aroshi Construction, Adorshopara,Nageswari, Kurigram</t>
  </si>
  <si>
    <t>Periodic Maintenance of Horindara gram FRB-Boraikandi via Takanigram Road from Ch. 00m-380m &amp; Ch.1150m-2150m</t>
  </si>
  <si>
    <t>Periodic Maintenance of Baitkamari Taher more-Khangonmara F.C.D Embt. Near the H/O Qader Road from Ch. 00m-800m</t>
  </si>
  <si>
    <t>M/S Sumon Construction, Bhurungamari, kurigram.</t>
  </si>
  <si>
    <t>sumonconstruction19@gmail.com</t>
  </si>
  <si>
    <t>Periodic Maintenance of Shoulmari (Boraikandi Bazar)-Pakhiuria Embt. Road from Ch. 1565m-2530m</t>
  </si>
  <si>
    <t>M/S Arush Traders, Thanahat bazar, Chilmari, Kurigram.</t>
  </si>
  <si>
    <t>salilkumar403@gmail.com</t>
  </si>
  <si>
    <t>Periodic Maintenance of Ulipur Bozra Rd Tetultala hat-Gunaigach UP-Samiti hat (BWDB Embnk.) Road from Ch. 00m-5990m</t>
  </si>
  <si>
    <t>M/S ANAF TRADERS, Bonarpara, Shaghata, Gaibandha.</t>
  </si>
  <si>
    <t>anaftraders@gmail.com</t>
  </si>
  <si>
    <t>Periodic Maintenance of Durgapur hat GC-Mondoler hat Road from Ch. 00m-3800m</t>
  </si>
  <si>
    <t>M/S R N Traders, Krishnopur, Dalalipara, Sadar, kurigram.</t>
  </si>
  <si>
    <t>Periodic Maintenance of Kurigram-Mondalarhat GC via Jumuna Chowmohoni hat Road from Ch. 00m-3308m</t>
  </si>
  <si>
    <t>Periodic Maintenance of Ulipur HQ-Dhamsrini UP Office Road from Ch. 00m-2240m </t>
  </si>
  <si>
    <t>MD ATIQUER RAHMAN BASHUNIA, Adarshopara, Sadar, Lalmonirhat-5500.</t>
  </si>
  <si>
    <t>atiquerbashunia786@gmail.com</t>
  </si>
  <si>
    <t>Periodic Maintenance of Durgapur Bazar-Nazimkhan GC via Pandul UP &amp; Khochabari hat Road from Ch. 4580m-6598m</t>
  </si>
  <si>
    <t>Md.Rafiqul Islam, Khalilgonj, Sadar, Kurigram.</t>
  </si>
  <si>
    <t>rafiqulk786@yahoo.com</t>
  </si>
  <si>
    <t>Periodic Maintenance of Kadamtalahat Ã¢??Nazimkhan GC &amp; UP Road from Ch. 600m-1920m</t>
  </si>
  <si>
    <t>M/S S.A Bricks, Mondolerhat, Ulipur, Kurigram.</t>
  </si>
  <si>
    <t>sabricks.ulipur@gmail.com</t>
  </si>
  <si>
    <t>Periodic Maintenance of Ulipur Nazimkhan GC Road(At basar bazar)-Kadamtala hat Korpura Senior Madrasha Embnk. Via Daldalia UP Road from Ch. 3300m-4945m</t>
  </si>
  <si>
    <t>M/S CHADNI PAPER HOUSE, Bus stand, Nageswari, Kurigram.</t>
  </si>
  <si>
    <t>rahmanm474@yahoo.com</t>
  </si>
  <si>
    <t>Emergency Maintenance of Protection work for Box Culvert Approach on Ulipur- Anantapur GC Road at Ch.5750m</t>
  </si>
  <si>
    <t>Alif Traders            Sabalia, Tangail Sadar, Tangail.</t>
  </si>
  <si>
    <t>Construction of 27 m Long RCC arch girder bridge on bongasonahat-Char Bhurungamari UP road at ch. 428m under Bhurungamari Upazila, Kurigram.  [Road ID: 149063004]</t>
  </si>
  <si>
    <t xml:space="preserve"> 04.01.2021</t>
  </si>
  <si>
    <t>M/s. Raju Construction  Rowmari bazar, Rowmari, Kurigram.</t>
  </si>
  <si>
    <t>Improvement of road start from kayapara pucca road near the chairman house-naura border road Ch. 00-1270m [Road ID: 149095017] under Chilmari Upazila, Kurigram.</t>
  </si>
  <si>
    <t xml:space="preserve">Construction of 81.00m long PSC Girder Bridge on Subolpar-bongasonahat road at Ch. 300 m under Bhurungamari Upazila, kurigram [Road ID: 149064033] </t>
  </si>
  <si>
    <t>Lalmonirhat</t>
  </si>
  <si>
    <t>M/S RAJONY Enterprise,  Rahmanpur, patgram, Lalmonirhat.</t>
  </si>
  <si>
    <t>rajony2016@gmail.com</t>
  </si>
  <si>
    <t>Improvement of Sreerampur UP at Burimari GC - Kawamarihat  vai Baniadangighat Road (Ch.3640-4640m) (Road ID No. 152703006) Under ,Patgram Upazila ,district: Lalmonirhat.</t>
  </si>
  <si>
    <t>58,42,039.963</t>
  </si>
  <si>
    <t>16/07/2019</t>
  </si>
  <si>
    <t>7,00,000.00</t>
  </si>
  <si>
    <t>Improvement of  R&amp;H near Sasho Godown to Amir Ali Chowkider House  Road (Ch.00-1529m) (Road ID No. 152703006) Under ,Hatibandha Upazila ,district: Lalmonirhat.</t>
  </si>
  <si>
    <t>1,04,34,825.703</t>
  </si>
  <si>
    <t>M/S. Khairul Enterprise &amp; M/S. S S Enterprise JV  Khatapara , Saptibari , Lalmonirhat.</t>
  </si>
  <si>
    <t>khairul.ssjv@gmail.com</t>
  </si>
  <si>
    <t>(A)Improvement of  Okrabari- Marerhat UNR  Road (Ch.00-1500m) (Road ID No. 152554030) Under ,Sadar Upazila ,district: Lalmonirhat.                                 (B)Improvement of  Rajpur Chinatuli GPS - Akotta Bazar   Road (Ch.00-1500m) (Road ID No. 152554127) Under ,Sadar Upazila ,district: Lalmonirhat.</t>
  </si>
  <si>
    <t>2,35,75,627.469</t>
  </si>
  <si>
    <t>Md. Abul Hossain     Shaheb Bazar , Ghormara,Rajshahi</t>
  </si>
  <si>
    <t>Improvement of  Zosnar Bazar - Chaparhat vai Bhelaguri UP   Road (Ch.500-2000m) (Road ID No. 1523333022) Under ,Hatibandha Upazila ,district: Lalmonirhat.</t>
  </si>
  <si>
    <t>94,58,646.020</t>
  </si>
  <si>
    <t>53,48,847.00</t>
  </si>
  <si>
    <t>Improvement of Bituminous carpeting Road on Nayerhat Mosque to Zero point of Dhagram UP Road at Ch 1000m-4000 m Under Patgram Upazila District Lalmonirhat.</t>
  </si>
  <si>
    <t xml:space="preserve">M/S Sudur Traders     Hatibandha, Lalmonirhat.              </t>
  </si>
  <si>
    <t>mozedul.mst@gmail.com</t>
  </si>
  <si>
    <t>Improvement of Sreerampur UP at Burimari GC - Kawamarihat  vai Baniadangighat Road (Ch.5640-6130m) (Road ID No. 152703006) Under ,Patgram Upazila ,district: Lalmonirhat.</t>
  </si>
  <si>
    <t>64,84,021.273</t>
  </si>
  <si>
    <t>8,00,000.00</t>
  </si>
  <si>
    <t xml:space="preserve">Ali mostafizur (JV) Rosulgang, Patgram  Lalmonirhat.              </t>
  </si>
  <si>
    <t>alimostafizjv@gmail.com   aliahmed7373@gmail.com</t>
  </si>
  <si>
    <t>(A) Improvement of .Passim Jogotbar Cicapar GPS Connecting Road (Ch.00-880m) (Road ID No. 106030309) Under ,Patgram Upazila ,district: Lalmonirhat.                                        (B) Improvement of Ververirhat  GPS Connecting Road (Ch.00-880m) (Road ID No. 106030308) Under ,Patgram Upazila ,district: Lalmonirhat.</t>
  </si>
  <si>
    <t>1,49,17,391.542</t>
  </si>
  <si>
    <t>Improvement of Niz Sheck Sundor Jameh Mosue Applax Embankment road. Ch. 500m-1765m. including Construction of 7.00x0.900mx 0.900m Cross drain at Ch. 995m under Hatibandha Upazila, District Lalmonirhat.</t>
  </si>
  <si>
    <t>17-03-2020</t>
  </si>
  <si>
    <t>Improvement of Bituminous carpeting Road on Applax Badth to Dimla Border Road at Ch 0.00m-1800.0m including  Construction of 3.00 Nos 0.900 X 0.900 Cross drain at Ch. 400.00m, 700.00m &amp; 1000.00m on Applax Badth to Dimla Border Road. Under Hatibanhda Upazila, District Lalmonirhat.</t>
  </si>
  <si>
    <t>24-07-2020</t>
  </si>
  <si>
    <t>16-06-2021</t>
  </si>
  <si>
    <t>alimostafizjv@gmail.com     mostafizurdablu@yahoo.com</t>
  </si>
  <si>
    <t xml:space="preserve"> Fiem Enterprise    Aditmari, Lalmonirhat.              </t>
  </si>
  <si>
    <t>ferozmahamud03@gmail.com</t>
  </si>
  <si>
    <t>Improvement of  Barakhata BOP ,Border   Road (Ch.1000-2000m) (Road ID No. 152334063) Under ,Hatibandha Upazila ,district: Lalmonirhat.</t>
  </si>
  <si>
    <t>75,06,327.179</t>
  </si>
  <si>
    <t>35,00,000.00</t>
  </si>
  <si>
    <t>M/S  Abu Taleb Milu Kaligonj, Lalmonirhat</t>
  </si>
  <si>
    <t xml:space="preserve">(A)Improvement of Milon bazar- Tista River Ghat  Road (Ch.00-1850m) (Road ID No. 152554087) Under ,Sadar Upazila ,district: Lalmonirhat.                                 </t>
  </si>
  <si>
    <t>1,38,93,582.016</t>
  </si>
  <si>
    <t>76,97,837.00</t>
  </si>
  <si>
    <t xml:space="preserve">Improvement of Mohendranagar UP at Pathen tari-UZ road at Ockra bari Bazar road Ch. 1500-3500m. (Road ID- 152553019)  Under ,Sadar Upazila ,district: Lalmonirhat. </t>
  </si>
  <si>
    <t>1,28,02,864.464</t>
  </si>
  <si>
    <t xml:space="preserve">Improvement of Bolaipat pucca road - Sindurmoti Bazar road. Ch. 1500-3500m (Road ID- 152554093) Under ,Sadar Upazila ,district: Lalmonirhat. </t>
  </si>
  <si>
    <t>1,37,44,593.750</t>
  </si>
  <si>
    <t>85,57,776.00</t>
  </si>
  <si>
    <t xml:space="preserve">(A) Improvement of Boribari UP at Airkhamar to Ratnai Embankment via Narikelbari Eidgha filed Road Ch.1200-2100m ID No-152554067
(B) Improvement of Kodal Khata GPS-Fulgach Railgate Road Ch.1000-2318m ID No-152554102 </t>
  </si>
  <si>
    <t>1,48,21,285.48</t>
  </si>
  <si>
    <t>M/S. Islam Traders,      1/D, Central road, Jessore</t>
  </si>
  <si>
    <t>Rehabilitation of 60m long RCC girder bridge on Jongra UP office -Loskorer hat road at Ch. 1470m Under patgram upazilla, District- Lalmonirhat</t>
  </si>
  <si>
    <t>3,67,11,477.899</t>
  </si>
  <si>
    <t>3,23,91315.00</t>
  </si>
  <si>
    <t>Improvement of Bituminous Carpeting Road on WAPDA Pucea road to Dimla Bordar road at Ch.0.00m-3000.0m. Under Hatibandha Upazila, District Lalmonirhat.</t>
  </si>
  <si>
    <t xml:space="preserve">Construction of 220m PSC Girder bridge over Saniajan river on Goddimari Union connecting road at Ch. 4100m under Hatibandha Upazilla, Lalmonirhat    </t>
  </si>
  <si>
    <t>22,39,96,300.431</t>
  </si>
  <si>
    <t>M/S Rupantor,       Betpotti, Rangpur</t>
  </si>
  <si>
    <t>msrupantar@gmail.com</t>
  </si>
  <si>
    <t>a) Improvement of Jamgram Govt. primary school connecting  road. (Ch. 00-1000m) b) Improvement of Hosnabad govt. primary school connecting road. (Ch. 00-1000m)  c) Improvement of Nabinagar Govt. primary school connecting road. (Ch. 00-345m) under Patgram upazilla, Lalmonirhat</t>
  </si>
  <si>
    <t>1,73,39,839.799</t>
  </si>
  <si>
    <t>M/S fahim Traders, Kurigram Sadar, Kurigram.</t>
  </si>
  <si>
    <t>Improvement of Bituminous carpeting Road on Sarkarerhat Mosque to Borovita at Ch 0.00m-2500.0m. Under Patgram Upazila, District Lalmonirhat.</t>
  </si>
  <si>
    <t>24-07-2019</t>
  </si>
  <si>
    <t>Improvement of Bituminous carpeting Road Dhobolsuti Mosque to Kamararhat Road at Ch 0.500m-3050.0m. Under Patgram Upazila, District Lalmonirhat.</t>
  </si>
  <si>
    <t>Taheti &amp; Shital (JV), Kamal kachnu, Rangpur</t>
  </si>
  <si>
    <t>tahity.shitaljv@gmail.com</t>
  </si>
  <si>
    <t>Improvement of Bituminous carpeting Sadhur Bazar - Guddimari Road at Ch 1500m-3700 m Under Hatibandha Upazila District Lalmonirhat.</t>
  </si>
  <si>
    <t>22-04-2020</t>
  </si>
  <si>
    <t>21-04-2021</t>
  </si>
  <si>
    <t>Kashirdanga Bazar to 3 no Vote hat Khata GPS via H/O Md.Mannan.</t>
  </si>
  <si>
    <t>M/S Johirul Haque Dulal, Ghoshpara, Kurigram Sadar, Kurigram</t>
  </si>
  <si>
    <t>Improvement of Bituminous carpeting Road Jongra UP office (Futir Doba) to Sofinagadhat Road at Ch 00m-1000m. Under Patgram Upazila, District Lalmonirhat.</t>
  </si>
  <si>
    <t>18-02-2020</t>
  </si>
  <si>
    <t>24-02-2021</t>
  </si>
  <si>
    <t>Improvement of Bituminous carpeting Road on Patgram Zila Road at Kabarstanhat to Lalitarhat Kuchlibari UP Road at Ch: 1435m-3435m including Construction of 4Nos (1x2.00x1.50)m RCC.Box Culvert and 1 No (2x4.50x2.50)m RCC.Box Culvert Under Patgram Upazila ,District Lalmonirhat .</t>
  </si>
  <si>
    <t>Improvement of Bituminous carpeting Road on Kamerarhat Sreerampur UP via Dr.Hamidur Islam House Road at Ch: 900m-1995m Under Patgram Upazila ,District Lalmonirhat .</t>
  </si>
  <si>
    <t>Ali Ahamed &amp; M/S Hossain trading &amp; Construction, Patgram, Lalmonirhat</t>
  </si>
  <si>
    <t>aliahmedaltafhossain@gmail.com</t>
  </si>
  <si>
    <t>Improvement of Bituminous Carpeting Road on Singimari Nebru House-Uttor Baraipara Mosque Rd. Road Ch 1150m-3260m Under Upazila Hatibandha District Lalmonirhat.</t>
  </si>
  <si>
    <t>21-09-2020</t>
  </si>
  <si>
    <t>20-09-2021</t>
  </si>
  <si>
    <t>74,00,000.00</t>
  </si>
  <si>
    <t>Ali Ahamed &amp; M/S (JV)Hossain trading &amp; Construction, Patgram, Lalmonirhat</t>
  </si>
  <si>
    <t>GRP &amp; RT (JV), GL Roy Road, Rangpur.</t>
  </si>
  <si>
    <t>rt.grp.jv@gmail.com</t>
  </si>
  <si>
    <t>Lolitarhat to Liakot Prodhan house via Kolshirmuk BOP &amp; Greirpul.</t>
  </si>
  <si>
    <t>15-04-2020</t>
  </si>
  <si>
    <t xml:space="preserve"> A) Improvement of IDB pucca road front site of 1 no Bridge-Hafez Bajlur Rahman Madrasha Road (Ch.1100-2100m) ID No-152334057 Under Upazila Hatibandha District Lalmonirhat.
B) Improvement of Purbo Fakirpara-Baakhata BOP camp Road (Ch.00-1185m) ID No-152334004 Under Upazila Hatibandha District Lalmonirhat.</t>
  </si>
  <si>
    <t>1,65,27,595.98</t>
  </si>
  <si>
    <t>18/08/2019</t>
  </si>
  <si>
    <t>Borsha Enterprise, Patgram, Lalmonirhat</t>
  </si>
  <si>
    <t>borshaajoy002@gmail.com</t>
  </si>
  <si>
    <t>Improvement of Bituminous carpeting Road on Patikapara Dowabari Up Boder To Kapil Mamber house Road at Ch. 00-1000m. including Construction of 2.00 Nos 0.900m x 0.900m Cross drain at Ch. 295.00m &amp; 930.00m Under Hatibandha Upazila, District Lalmonirhat.</t>
  </si>
  <si>
    <t>Mir Habibul Alam-M/S Rupantor-Abdul Hakim (J.V)</t>
  </si>
  <si>
    <t>mhmrah2019@gmail.com</t>
  </si>
  <si>
    <t>01. Improvement of Hatibandha - Daikhowa Hat Road from ch.00m - 9963m under Hatibandha Upazila, (Road ID : 52332002),District:Lalmonirhat. 02. Improvement of ZR at Baninagar to Daikhowa GC Road from Ch.00m - 3650m under Kaliganj Upazila, (Road ID : 152392003),District:Lalmonirhat. 03. Improvement of ZR at Baninagar - Durakuti GC Road from Ch.00m -15610m under Kaliganj Upazila, (Road ID : 152392001),District:Lalmonirhat. 04. Improvement of Burirhat GC - Velabari GC Road from Ch.4395m - 8785m under Aditmari Upazila, (Road ID : 152022003), District:Lalmonirhat.</t>
  </si>
  <si>
    <t>41,53,65,904.58</t>
  </si>
  <si>
    <t>10,60,42,737.00</t>
  </si>
  <si>
    <t>MD. ABUL HOSSAIN &amp; M/S PARADISE TRADERS JV</t>
  </si>
  <si>
    <t>mpt.mahjv2019@gmail.com   msparadisetds@gmail.com</t>
  </si>
  <si>
    <t>Rehabilitation of Zila Road at Kakina-Duhuli Jorgacha GC Road Ch.0000Km-8900Km Road ID No.152392006 Under Kaliganj Upazila Lalmonirhat.</t>
  </si>
  <si>
    <t>8,27,09,550</t>
  </si>
  <si>
    <t>99,78,051.00</t>
  </si>
  <si>
    <t>mpt.mahjv2019@gmail.com      md_abulhossain35@yahoo.com</t>
  </si>
  <si>
    <t>M/S S.S Enterprise</t>
  </si>
  <si>
    <t>Construction of Two 2 storied Rural Market Building With 04 storied Foundation in Borokata Hat under Hatibandha Upazila Dist - Lalmonirhat</t>
  </si>
  <si>
    <t>2,66,02,821.15</t>
  </si>
  <si>
    <t>M/S Abdul Hakim &amp; M/S S.S Enterprise JV</t>
  </si>
  <si>
    <t>mahmsejv@gmail.com</t>
  </si>
  <si>
    <t>Construction of 45.00m Long RCC Girder Bridge on Patgram UP-Ververir hat Via Kachuar Bazar Road at Ch: 1000m.</t>
  </si>
  <si>
    <t>2,53,73,167.92</t>
  </si>
  <si>
    <t>1,95,73,775.00</t>
  </si>
  <si>
    <t>1,95,73,775.01</t>
  </si>
  <si>
    <t>Ali Ahmed &amp; M/s. Hossain Trading &amp; Construction</t>
  </si>
  <si>
    <t>1. Improvement of Morshed house H/O Kabul at Singmari Union BC road at Ch.00m-520m Road ID 152335175 2. Improvement of Hatibandha Hospital Gendukurihat Kasaitari BC Road at Ch. 1000-2280m Road ID 152333026 3. Improvement of Sub Register Office Alimdanga Abtidia Madrasha BC Road at Ch. 00-380m Road ID 152334142</t>
  </si>
  <si>
    <t>1,29,26,552.38</t>
  </si>
  <si>
    <t>29/12/2021</t>
  </si>
  <si>
    <t>Hakim-Nufa-JV</t>
  </si>
  <si>
    <t>hakimnufa@gmail.com</t>
  </si>
  <si>
    <t>Rehabilitation of 36.00m long PSC Girder Bridge at Hatibandha High School R&amp;H - Sathatkali Road at Ch.2900m under Hatibandha Upazila,District:Lalmonirhat.[Road ID NO.:152333009]</t>
  </si>
  <si>
    <t>1,87,98,886.00</t>
  </si>
  <si>
    <t>1,57,45,016</t>
  </si>
  <si>
    <t>Md. Khairul Kabir Rana</t>
  </si>
  <si>
    <t>Construction of Surface RCC Drain at Hatibandha Bazar East side of Rail Line from Dakhin Goddimari-Chila Khal at Ch. 00-1500m</t>
  </si>
  <si>
    <t>1,63,19,871.79</t>
  </si>
  <si>
    <t>23/12/2021</t>
  </si>
  <si>
    <t>M/s Abdul Hakim  Aditmari, Lalmonirhat</t>
  </si>
  <si>
    <t>Periodic Maintenance of Patgram G.C-Burimari GC Road from Ch. 00m-6700m Patgram Road ID 152702004</t>
  </si>
  <si>
    <t>2,73,66,739.12</t>
  </si>
  <si>
    <t>20/04/2021</t>
  </si>
  <si>
    <t>Rehabilitation of Durgapur GC - Durakuti GC Via Mogolhat Road Ch.00-6290m Road ID No.152022005 Salvaged Amount 998779.00Under Aditmari UpazilaLalmonirhat.</t>
  </si>
  <si>
    <t>6,49,44,294.424</t>
  </si>
  <si>
    <t>3,38,54,048.00</t>
  </si>
  <si>
    <t>4.11.20</t>
  </si>
  <si>
    <t>7.7.20</t>
  </si>
  <si>
    <t>27.11.2019</t>
  </si>
  <si>
    <t>13.01.20</t>
  </si>
  <si>
    <t>14.10.21</t>
  </si>
  <si>
    <t>Moulvibazar</t>
  </si>
  <si>
    <t xml:space="preserve">Nahar Construction Moulvibazar Road, Sreemangal, Moulvibazar. </t>
  </si>
  <si>
    <t>naharconstruction92@gmail.com</t>
  </si>
  <si>
    <t>Oxy Road - Radagobinda Road bhya House  (Ch. 495-1000m).</t>
  </si>
  <si>
    <t xml:space="preserve">GOBM </t>
  </si>
  <si>
    <t>Helal Ahmed              Barhat, Moulvibazar.</t>
  </si>
  <si>
    <t>helala532@gmail.com</t>
  </si>
  <si>
    <t>Guzarai Mokam - Chandnighat R&amp;F Via WAPDA Band - Munshibari Road (Ch. 00-495m).</t>
  </si>
  <si>
    <t xml:space="preserve">376253
</t>
  </si>
  <si>
    <t xml:space="preserve">Shekh Md. Basharat Ali, Mashajan, Tarapasha, Rajnagar, Moulvibazar. </t>
  </si>
  <si>
    <t>sbasharatali60@gmail.com</t>
  </si>
  <si>
    <t>Moulvibazar-Kalenga Road (Ch. 855-2975m).</t>
  </si>
  <si>
    <t xml:space="preserve">496228
</t>
  </si>
  <si>
    <t xml:space="preserve">M/S Rashed Enterprise, 19/1, Shaplabag, Sreemangal, Moulvibazar. </t>
  </si>
  <si>
    <t>rashedenterprise81@gmail.com</t>
  </si>
  <si>
    <t>Moulvibazar HQ-Narayanpasha Bazar via Gobindapur GC  Road (Ch. 2000-5045m).</t>
  </si>
  <si>
    <t xml:space="preserve">Kamrul Enterprise     Dograh, Moholla, Moulvibazar. </t>
  </si>
  <si>
    <t>islamkamrul0101@gmail.com</t>
  </si>
  <si>
    <t>Bhunabir-Samserganj-Athangiri Road (Ch. 00-2750m).</t>
  </si>
  <si>
    <t xml:space="preserve">M/S Jerin Enterprise, M.Saifur Rahman Road, Moulvibazar. </t>
  </si>
  <si>
    <t>jerinenterprise92@gmail.com</t>
  </si>
  <si>
    <t>Sonkapon Bazar-Amtoil up Office Road (Ch. 00-1400m).</t>
  </si>
  <si>
    <t xml:space="preserve">496223
</t>
  </si>
  <si>
    <t xml:space="preserve">M/S Shah Traders    Bordol, Indeswar, Rajnagar, Moulvibazar. </t>
  </si>
  <si>
    <t>suyebahmed2010@gmail.com</t>
  </si>
  <si>
    <t>Nagra-Kabiraji-Dazbali Road (Ch. 00-1110m).</t>
  </si>
  <si>
    <t xml:space="preserve">496225
</t>
  </si>
  <si>
    <t xml:space="preserve">M/S Techno Enterprise, Shah Mostafa Road, Moulvibazar. </t>
  </si>
  <si>
    <t>technoenterprise73@gmail.com</t>
  </si>
  <si>
    <t>Araihal-Shah Moinuddin Mazar –Bazrakuna Govt. pry. School Road (Ch. 00-1200m).</t>
  </si>
  <si>
    <t xml:space="preserve">M/S Priom Enterprise, Kudrat Ullah Road, Moulvibazar. </t>
  </si>
  <si>
    <t>litonroy0123@gmail.com</t>
  </si>
  <si>
    <t>Guzarai Mukam-Chadnighat R&amp;H via Wapda Band Road (Ch. 495-810m).</t>
  </si>
  <si>
    <t xml:space="preserve">M/S Nayeem Prokausholy, Borshijura, Moulvibazar. </t>
  </si>
  <si>
    <t>nayeemprokausholy@gmail.com</t>
  </si>
  <si>
    <t>Dighirpar-Khozar Moszid-Mangalchandi-Jagatshi Road (Ch. 00-1260m).</t>
  </si>
  <si>
    <t xml:space="preserve">496229
</t>
  </si>
  <si>
    <t xml:space="preserve">Md. Fazlur Rahman Paschim Barhat     Moulvibazar. </t>
  </si>
  <si>
    <t>Bauli Bazar- Nijbahadurpur UP Office via Behaidohor &amp; Dhalutpur Bazar Road (Ch. 00-7900m).</t>
  </si>
  <si>
    <t xml:space="preserve">Subrata Trading Syndicate, M/S National Fartilizar Notun Bazar, Sreemangal, Moulvibazar. </t>
  </si>
  <si>
    <t>SUBRATATRADINGSYNDICATE@gmail.com</t>
  </si>
  <si>
    <t>Atua Borail- Kumarshail Road (Ch. 00-2000m).</t>
  </si>
  <si>
    <t>13/01/2021</t>
  </si>
  <si>
    <t>Sumesh Das Jishu   224, Central Raod, Shantibagh, Moulvibazar.</t>
  </si>
  <si>
    <t>sumeshdas24@yahoo.com</t>
  </si>
  <si>
    <t>Borni UP Office (Fakirbazar)-Monarai Monadi Bazar Road (Ch. 4310-5720m).</t>
  </si>
  <si>
    <t xml:space="preserve">494133
</t>
  </si>
  <si>
    <t>M/S Raju Enterprise Dokhin Kharpara, Rajnagar, Moulvibazar.</t>
  </si>
  <si>
    <t>rajuenterprise83@gmail.com</t>
  </si>
  <si>
    <t>RHD Brick Field- Utterbhag Road (Ch. 00-750m).</t>
  </si>
  <si>
    <t xml:space="preserve">M/S K Ali Prokowsholi, Borobari, Moulvibazar. </t>
  </si>
  <si>
    <t>kaliprokowsholi@gmail.com</t>
  </si>
  <si>
    <t>Kathaltoli-Sonatula via Shimulia Road (Ch. 00-715m).</t>
  </si>
  <si>
    <t xml:space="preserve">495936
</t>
  </si>
  <si>
    <t xml:space="preserve">M/S Rushmoth Alam, Bhabanigon Bazar, Juri, Moulvibazar. </t>
  </si>
  <si>
    <t>mdrushmothalam@gmail.com</t>
  </si>
  <si>
    <t>RHD Road-Purba Dakshinbhag Dohalia GPS Road (Ch. 00-1000m).</t>
  </si>
  <si>
    <t xml:space="preserve">M/S Rumel Enterprise, Uslapara, Kulaura, Moulvibazar. </t>
  </si>
  <si>
    <t>sayhamrumel@yandex.com</t>
  </si>
  <si>
    <t>Latu - jaldhup road at Bhuga to Chandpur Road (Ch.00-1000m).</t>
  </si>
  <si>
    <t xml:space="preserve">495939
</t>
  </si>
  <si>
    <t xml:space="preserve">M/S Ahsan Hussain Al Nahian House-234, Uttarbazar, Kulaura, Moulvibazar. </t>
  </si>
  <si>
    <t>ahsanhussain6969@yahoo.com</t>
  </si>
  <si>
    <t>Muraul-Chandgram Road to Sonai river via wahidpur (Ch. 00-1060m).</t>
  </si>
  <si>
    <t xml:space="preserve">Jalal Ahmed                Gramtola, College Raod, Barlekha, Moulvibazar. </t>
  </si>
  <si>
    <t>con.jalalahmed@gmail.com</t>
  </si>
  <si>
    <t>Kataltali-Madabkunda road at Maijuddin shop to Rukanpur via Dakhin Musegul Jame Mosque &amp; Kayer Ali GPS Road (Ch. 00-1130m).</t>
  </si>
  <si>
    <t xml:space="preserve">495942
</t>
  </si>
  <si>
    <t xml:space="preserve">Sakin Enterprise,  Uslapara, Kulaura, Moulvibazar. </t>
  </si>
  <si>
    <t>rasel9229@yahoo.com</t>
  </si>
  <si>
    <t>Gramtola-Chotolekha Jr. High School via Mollapara Road (Ch. 00-1090m).</t>
  </si>
  <si>
    <t xml:space="preserve">495943
</t>
  </si>
  <si>
    <t xml:space="preserve">M/S Md. Zakir Hossain, Gajiteka   Barlekha, Moulvibazar. </t>
  </si>
  <si>
    <t>jakirhussain3250@gmail.com</t>
  </si>
  <si>
    <t>Mohdikana Azmir Chototlekha Road (Ch. 00-830m).</t>
  </si>
  <si>
    <t>M/S Fahad Enterprise, Purbo Raghunandanpur, Moulvibazar.</t>
  </si>
  <si>
    <t>fahadenterprise90@gmail.com</t>
  </si>
  <si>
    <t>Bhanugach GC – Munshibazar GC via Chaitannaganj Road  (Ch. 5230-8500m).</t>
  </si>
  <si>
    <t xml:space="preserve">Nasir Bokth Chowdhury, Bhanugach Road, Moulvibazar. </t>
  </si>
  <si>
    <t>nasirbakthchowdhury@gmail.com</t>
  </si>
  <si>
    <t>Adampur UP Office – Alinagar UP Office via Vhanubill-Jangalia-Chitlia-Mangalpur Road  (Ch. 6680-9100m).</t>
  </si>
  <si>
    <t xml:space="preserve">495947
</t>
  </si>
  <si>
    <t xml:space="preserve">Laskar Construction, Purbasha R/A,Sreemangal, Moulvibazar. </t>
  </si>
  <si>
    <t>laskarconstruction19@gmail.com</t>
  </si>
  <si>
    <t>Vice – Principal Abdus Shahid(Hospital) Road  (Ch. 00-1843m).</t>
  </si>
  <si>
    <t xml:space="preserve">Chitro Lekha Enterprise, M. Saifur Rahman Road, Moulvibazar. </t>
  </si>
  <si>
    <t>chitrolekhaenterprise@gmail.com</t>
  </si>
  <si>
    <t>Burburi Bazar - Brindabonpur Road (Ch. 00-4020m).</t>
  </si>
  <si>
    <t xml:space="preserve">Shammam Enterprise, </t>
  </si>
  <si>
    <t>shamimaferdous85@gmail.com</t>
  </si>
  <si>
    <t>Brammonbazar - Fenchugonj Road to Gobindapur - Sirajnagar Road (Ch. 00-1755m).</t>
  </si>
  <si>
    <t>Muracherra -Gazipur Road via Karamodha UP office (Ch. 00-3925m).</t>
  </si>
  <si>
    <t xml:space="preserve">495952
</t>
  </si>
  <si>
    <t>M/S Ahsan Hussain Al Nahian, House-234, Uttarbazar, Kulaura, Moulvibazar.</t>
  </si>
  <si>
    <t>Kadipur UP office (pekur Bazar)-Chwdhury Bazar (Ch. 00-2500m).</t>
  </si>
  <si>
    <t xml:space="preserve">Bismillah Enterprise Porchak, Monsurnagar, Rajnagar, Moulvibazar. </t>
  </si>
  <si>
    <t>syfulislam6589@gmail.com</t>
  </si>
  <si>
    <t>Brahmmon Bazar -Fenchugonj Road to sreepur-Sherpur link Road (Ch. 800-2000m).</t>
  </si>
  <si>
    <t xml:space="preserve">Md. Redwan Khan   Hasanpur, Kulaura, Moulvibazar. </t>
  </si>
  <si>
    <t>khanmdradwan@gmail.com</t>
  </si>
  <si>
    <t>Pourashava Pucca Road to Asrafia Madrasha Road (Ch. 500-1410m).</t>
  </si>
  <si>
    <t xml:space="preserve">496050
</t>
  </si>
  <si>
    <t xml:space="preserve">M/S Mima Enterprise, Kalajura Bazar, Dakhinbhagh, Barlekha, Moulvibazar. </t>
  </si>
  <si>
    <t>mimmaenterprise@yahoo. com</t>
  </si>
  <si>
    <t>BrahmanBazar-Fenchugonj Road-Razapur -Shirajnagar Road (Ch. 00-788m).</t>
  </si>
  <si>
    <t xml:space="preserve">Shammam Enterprise, Uttorbazar, Kulaura, Moulvibazar. </t>
  </si>
  <si>
    <t>Lamagon- Kumerkandi Road (Ch. 00-1645m).</t>
  </si>
  <si>
    <t>Md. Umed Ali         Kulaura, Moulvibazar.</t>
  </si>
  <si>
    <t>umedali72@yandex.com</t>
  </si>
  <si>
    <t>Nawabgonj  UP office (Rasolgong Bazar) Batera vis Berkuri (Ch. 500-1500m).</t>
  </si>
  <si>
    <t xml:space="preserve">495998
</t>
  </si>
  <si>
    <t xml:space="preserve">M/S Shahed Enterprise, Gunjorkandi, Shamshernagor, Kamalgonj, Moulvibazar. </t>
  </si>
  <si>
    <t>shahedm1974@gmail.com</t>
  </si>
  <si>
    <t>BrahmanBazar-Fenchugonj-khatgaon Bargaon Road(Ch. 00-950m).</t>
  </si>
  <si>
    <t xml:space="preserve">Bilash Enterprise      Uttar Kulaura, Kulaura, Moulvibazar. </t>
  </si>
  <si>
    <t>bilashenterprise273@gmail.com</t>
  </si>
  <si>
    <t>Gozbag - Muraicharra Road (Ch. 00-1000m).</t>
  </si>
  <si>
    <t xml:space="preserve">Md. Nazrul Islam       Pagulia, Sadar, Moulvibazar. </t>
  </si>
  <si>
    <t>nazrulislam2171980@gmail.com</t>
  </si>
  <si>
    <t>Hussainpur -Gobindapur Road -Guradhui Road (Ch. 00-379m).</t>
  </si>
  <si>
    <t xml:space="preserve">Md. Mustafijur Rahman, Laskarpur, Kulaura, Moulvibazar. </t>
  </si>
  <si>
    <t>ujjalsyl008@gmail. Com</t>
  </si>
  <si>
    <t>Dewan dighi (Tengra)-Paulpur-Shamsernagar Road (Ch. 00-4234m).</t>
  </si>
  <si>
    <t xml:space="preserve">377335
</t>
  </si>
  <si>
    <t xml:space="preserve">Showrav Construction Firm Sreepur, Brahmanbazar, Kulaura, Moulvibazar. </t>
  </si>
  <si>
    <t>akmalotif@gmail.com</t>
  </si>
  <si>
    <t>Gobindbati RHD - Choudurybazar-Osiataganj Bazar- Pachgaon UP Office Road  (Ch. 500-4600m).</t>
  </si>
  <si>
    <t xml:space="preserve">496236
</t>
  </si>
  <si>
    <t xml:space="preserve">M/S S B Builders         Bangaon, Ita Singkapon, Moulvibazar. </t>
  </si>
  <si>
    <t>shamimsa.101010@gmail.com</t>
  </si>
  <si>
    <t>Gobindbati RHD - Choudurybazar-Osiataganj Bazar- Pachgaon UP Office Road  (Ch. 4600-8345m).</t>
  </si>
  <si>
    <t xml:space="preserve">496235
</t>
  </si>
  <si>
    <t>Assian RHD-Uttarbagh UP Office - WDB Embankment Road (Ch. 00-1852m).</t>
  </si>
  <si>
    <t xml:space="preserve">496237
</t>
  </si>
  <si>
    <t xml:space="preserve">Al Amin Traders        Roghunandanpur, Court Raod, Moulvibazar. </t>
  </si>
  <si>
    <t>alamintraders84@gmail.com</t>
  </si>
  <si>
    <t>Lwayuni - Munshibazar Road (Ch. 00-746m).</t>
  </si>
  <si>
    <t xml:space="preserve">496232
</t>
  </si>
  <si>
    <t>08/11/202</t>
  </si>
  <si>
    <t xml:space="preserve">Fahim Enterprise    Naldaria, Durlabpur Moulvibazar. </t>
  </si>
  <si>
    <t>fahimenterprise74@gmail.com</t>
  </si>
  <si>
    <t>Rajnagar Wapdha- Rajnagar Girls H/School Road (Ch. 00-900m).</t>
  </si>
  <si>
    <t xml:space="preserve">496238
</t>
  </si>
  <si>
    <t xml:space="preserve">Jamal Uddin Ahmed Uslapara, Kulaura Moulvibazar. </t>
  </si>
  <si>
    <t>jamaluddin10156@yahoo.com</t>
  </si>
  <si>
    <t>RHD- Mohallal bazar -(West) Bokshokona Road (Ch. 00-1000m).</t>
  </si>
  <si>
    <t xml:space="preserve">496239
</t>
  </si>
  <si>
    <t xml:space="preserve">Sujel Constrution      Ragunandanpur, WAPDA Road, Moulvibazar. </t>
  </si>
  <si>
    <t>sujelar@gmail.com</t>
  </si>
  <si>
    <t>Choudury bazar- Tengra Road (Ch. 3756-39560m).</t>
  </si>
  <si>
    <t>Jamal Uddin Ahmed, Uslapara, Kulaura, Moulvibaza.</t>
  </si>
  <si>
    <t>Kalapur bazar-Ansar camp Road (Ch. 00-4070m).</t>
  </si>
  <si>
    <t>Sreemangal GC to Sindurkhan Bazar GC via Janaura bazar Road (Ch. 4000-10150m).</t>
  </si>
  <si>
    <t xml:space="preserve">M/S Ziban Enterprise, Gujarai, Moulvibazar. </t>
  </si>
  <si>
    <t>mdtazulislam1974@gmail.com</t>
  </si>
  <si>
    <t>Uttarsur Shahgibazar to Fatki-Laharpur Via Ashidron UP office Road (Ch. 00-3000m).</t>
  </si>
  <si>
    <t xml:space="preserve">Md. Jamal Uddin       Noagaon, Kajaldhara, Kulaura, Moulvibazar. </t>
  </si>
  <si>
    <t>md.jamaluddin40@yahoo.com</t>
  </si>
  <si>
    <t>R&amp;H Sungair hail haor Road (Ch. 00-2176m).</t>
  </si>
  <si>
    <t xml:space="preserve">496244
</t>
  </si>
  <si>
    <t xml:space="preserve">Lokon Miah                  Taharlamu, Balisohoshra, Rajnagar, Moulvibazar. </t>
  </si>
  <si>
    <t>lokonmiah63@gmail.com</t>
  </si>
  <si>
    <t>Hajipur- Hailhaor Road (Ch. 2151-4390m).</t>
  </si>
  <si>
    <t xml:space="preserve">Kosmos Construction, Taharlamu, Balishohosro, Rajnagar, Moulvibazar. </t>
  </si>
  <si>
    <t>nazrulislamchowdhury84@gmail.com</t>
  </si>
  <si>
    <t>Bharaura T. E. to Jetty Road (Ch. 1600-2395m).</t>
  </si>
  <si>
    <t xml:space="preserve">496241
</t>
  </si>
  <si>
    <t xml:space="preserve">F. F Enterprise              College Road, Sreemangal, Moulvibazar. </t>
  </si>
  <si>
    <t>mdiftekharhussainchowdhury@gmail.com</t>
  </si>
  <si>
    <t>Deber bazar-Hail haor Road (Ch. 500-1300m).</t>
  </si>
  <si>
    <t xml:space="preserve">M/S Promij Engineering and Traders, Uttarbazar, Kulaura, Moulvibazar.  </t>
  </si>
  <si>
    <t>jahangir92262@gmail.com</t>
  </si>
  <si>
    <t>Goalbari RHD-Fultola GC Road (Ch. 5000-6000m &amp; 9950-10304m).</t>
  </si>
  <si>
    <t xml:space="preserve">M/S Tasnim Enterprise, Bashtola, Matarkapon, Moulvibazar. </t>
  </si>
  <si>
    <t>mdputulmiah8@gmail.com</t>
  </si>
  <si>
    <t>Shilghat to 8 no Basti via Dhamai T.E (Ch. 2000-3000m).</t>
  </si>
  <si>
    <t xml:space="preserve">496254
</t>
  </si>
  <si>
    <t xml:space="preserve">M/S Nahid Enterprise, Shamshernagar Raod, Borshijura, Moulvibazar. </t>
  </si>
  <si>
    <t>nahidenterprise1976@gmail.com</t>
  </si>
  <si>
    <t>0.900mx0.625m a Slab Culvert on Ghoramara – Adampur Road via Nayapfromtan GPS Road at Ch. 750m.</t>
  </si>
  <si>
    <t xml:space="preserve">M/S Fatema &amp; Sons  Dakkhin Bazar, Kulaura, Moulvibazar. </t>
  </si>
  <si>
    <t>fatemasons99@gmail.com</t>
  </si>
  <si>
    <t>1.5mx1.5m RCC Box Culvert on Brammonbazar - Fenchugonj Road to Gobindapur - Sirajnagar Road at Ch. 1317m.</t>
  </si>
  <si>
    <t xml:space="preserve">Rubel Ahmed                    Uslapara, Kulaura, Moulvibazar. </t>
  </si>
  <si>
    <t>rubela2483@gmail.com</t>
  </si>
  <si>
    <t>4 Nos. 1x3.00mx3.00m RCC Box Culvert on Balishira-Kchiapunji Road Nagari Road at Ch. 400m, 500m, 550m &amp; 700m.</t>
  </si>
  <si>
    <t xml:space="preserve">392047
</t>
  </si>
  <si>
    <t>21/01/2020</t>
  </si>
  <si>
    <t xml:space="preserve">M/S Rahela Construction           Uttarbazar, Kulaura, Moulvibazar. </t>
  </si>
  <si>
    <t>rahelaconstruction49@gmail.com</t>
  </si>
  <si>
    <t xml:space="preserve">2 No. 1x2.50mx2.50m RCC Box Culvert on R&amp;H Makrichera Road via Badealisha Road  at Ch. 550m &amp; 903m. </t>
  </si>
  <si>
    <t xml:space="preserve">M/S Sajal Traders Gobindabati Bazar, Rajnagar, Moulvibazar. </t>
  </si>
  <si>
    <t>sajaldeb01011969@gmail.com</t>
  </si>
  <si>
    <t>1 No. 1x3.00mx2.50m RCC Box Culvert on RHD Sungair Hail Haor Road at Ch. 1300m.</t>
  </si>
  <si>
    <t>23/02/2021</t>
  </si>
  <si>
    <t xml:space="preserve">M/S Bushra Alam Enterprise, Khushalpur, Kamalgonj, Moulvibazar. </t>
  </si>
  <si>
    <t>kamrulalam861@gmail.colm</t>
  </si>
  <si>
    <t>1 No. 1x3.00mx3.00m &amp; 1 No. 1x4.50mx3.00m RCC Box Culvert on Kalighat-Monu-Dholoy-Circular Road  at Ch. 4050m &amp; 4350m.</t>
  </si>
  <si>
    <t xml:space="preserve">496247
</t>
  </si>
  <si>
    <t>16/02.2021</t>
  </si>
  <si>
    <t>1 No. 1x4.50mx4.00m RCC Box Culvert on Bhairabgonj - Maizdihi Pahar Pry. School Road at Ch. 1050m.</t>
  </si>
  <si>
    <t xml:space="preserve">M/S Hoque Traders Palgram, Nartan, Kulaura, Moulvibazar. </t>
  </si>
  <si>
    <t>anamulhoquemahtab@gmail.com</t>
  </si>
  <si>
    <t>1 No. 1x1.00mx1.00m RCC Box culvert on the Bhabaniganj Bazar-Purbojuri UPC-Durgapur Bazar Road at Ch.3158m.</t>
  </si>
  <si>
    <t xml:space="preserve">496251
</t>
  </si>
  <si>
    <t xml:space="preserve">New M/S Riche Enterprise, Shayerpur School Road, Moulvibazar. </t>
  </si>
  <si>
    <t>khokonpaul1975@gmail.com</t>
  </si>
  <si>
    <t>1 No. 1x1.50mx1.50m U-Type Culvert on Juri-Boishanbpara via Mokamtila Road at Ch. 2268m.</t>
  </si>
  <si>
    <t xml:space="preserve">496252
</t>
  </si>
  <si>
    <t>JC-AT (JV)</t>
  </si>
  <si>
    <t>jcatjv2020@gmail.com</t>
  </si>
  <si>
    <t>Shahbandar-Maskandi Road (Ch. 00-6060m).</t>
  </si>
  <si>
    <t xml:space="preserve">Md. Jamal Uddin          Nowagaon, Hingajia, Kajaldhara, Kulaura, Moulvibazar. </t>
  </si>
  <si>
    <t xml:space="preserve">Al-Amin Traders         Prop. Raja Ahmed          Roghunandanpur  Court Road, Moulvibazar. </t>
  </si>
  <si>
    <t xml:space="preserve">M/S Priya Enterprise          Collage Road, Sreemangal, Moulvibazar. </t>
  </si>
  <si>
    <t>priyaenterprise304@gmail.com</t>
  </si>
  <si>
    <t>Gobindapur Bazar-Dughor High School-Shamshergonj Road (Ch. 00-2295m).</t>
  </si>
  <si>
    <t>19.03.2020</t>
  </si>
  <si>
    <t xml:space="preserve">Md. Shahinur Rahman   Purba Sultanpur Moulvibazar. </t>
  </si>
  <si>
    <t>mshaninur78@gmail.com</t>
  </si>
  <si>
    <t>Simultala Salamitila R&amp;H (Shamerkona Bazar) Road (Ch. 00-1905m).</t>
  </si>
  <si>
    <t>20.01.2021</t>
  </si>
  <si>
    <t>Md. Habibur Rahman     Borshijura, Moulvibazar.</t>
  </si>
  <si>
    <t>habib.live166@gmail.com</t>
  </si>
  <si>
    <t>Dhaka Moulvibazar RHD-Radar Unit Road (Ch. 00-2545m).</t>
  </si>
  <si>
    <t xml:space="preserve">Md. Nazrul Islam             Pagulia, Moulvibazar. </t>
  </si>
  <si>
    <t>Mokandapur-Maskandi Road (Ch. 00-995m).</t>
  </si>
  <si>
    <t xml:space="preserve">M/S Helal Ahmed            Barhat, Moulvibazar. </t>
  </si>
  <si>
    <t>Shomshar nagar R&amp;H-Borshijura Dighal Gazi Road (Ch. 00-1090m).</t>
  </si>
  <si>
    <t xml:space="preserve">Lamisa Enterprise                    Ashia, Shampasi     Moulvibazar. </t>
  </si>
  <si>
    <t>royelboksh9@gmail.com</t>
  </si>
  <si>
    <t>R&amp;H (Islampur)-Khujar Gaon Road (Ch. 00-1625m)</t>
  </si>
  <si>
    <t xml:space="preserve">PD Builders                            511, Shamshernagar Road, Moulvibazar. </t>
  </si>
  <si>
    <t>d.partha179@gmail.com</t>
  </si>
  <si>
    <t>Balarampur-Rasulpur-Gopinagar Road (Ch. 5200-6000m)</t>
  </si>
  <si>
    <t xml:space="preserve">M/S Shiplu Enterprise     Madhobpasa, Satgaon, Sreemangal, Moulvibazar. </t>
  </si>
  <si>
    <t>badrulalamshiplu@gmail.com</t>
  </si>
  <si>
    <t>Ramchandrapur-Suranandapur (Ch. 710-2000m)</t>
  </si>
  <si>
    <t xml:space="preserve">M/S Rumel Enterprise     Uslapara, Kulaura, Moulvibazar. </t>
  </si>
  <si>
    <t>Bottala(RHD) to Baggur Road (Ch. 00-1000m).</t>
  </si>
  <si>
    <t>mshahinur78@gmail.com</t>
  </si>
  <si>
    <t>Pekur bazar-Koularashi  (Ch. 00-1100m).</t>
  </si>
  <si>
    <t>08.03.2021</t>
  </si>
  <si>
    <t xml:space="preserve">Nehal Enterprise                     Dakkhinbazar, Kulaura, Moulvibazar. </t>
  </si>
  <si>
    <t>nehalenterprise018@gmail.com</t>
  </si>
  <si>
    <t>Amjhup Paschim-Nartan-Abda Tilashijura Road  (Ch. 00-1300m).</t>
  </si>
  <si>
    <t>Syed Md. Muhib                  Hilalpur, Moulvibazar.</t>
  </si>
  <si>
    <t>syedmuhib13@gmail.com</t>
  </si>
  <si>
    <t>R&amp;H Road-Mobarakpur-Monraz Langla Stn. Road  (Ch. 00-870m).</t>
  </si>
  <si>
    <t xml:space="preserve">M/S Raju Enterprise            Dokhin Kharpara, Rajnagar, Moulvibazar. </t>
  </si>
  <si>
    <t>rajuentreprise83@gmail.com</t>
  </si>
  <si>
    <t>Sanjoypur-Lalakrchak Moulvi Road  (Ch. 00-1000m).</t>
  </si>
  <si>
    <t xml:space="preserve">Syed Omor Faruq                 Dhorkapon, Moulvibazar. </t>
  </si>
  <si>
    <t>syedfaruq72@gmail.com</t>
  </si>
  <si>
    <t>Sharifpur-Amtala Bazar via Godaraghat Road  (Ch. 00-670m).</t>
  </si>
  <si>
    <t xml:space="preserve">SB Enterprise                      Bari Plaza, Dakshibazar, Kulaura Moulvibazar. </t>
  </si>
  <si>
    <t>ahaquechowdhury17@gmail.com</t>
  </si>
  <si>
    <t>Kulaura-Rabirbazar Road to Barakapon-Dashermahal Road  (Ch. 00-1550m).</t>
  </si>
  <si>
    <t xml:space="preserve">M/S Khan Traders           Sreemangal Road, Moulvibazar. </t>
  </si>
  <si>
    <t>ruselkhan.mb@gmail.com</t>
  </si>
  <si>
    <t>Katerkuna-R&amp;H-Kowkapon Road  (Ch. 00-560m).</t>
  </si>
  <si>
    <t xml:space="preserve">Maha Enterprise             Sreepur, Islampur, Kamalgonj, Moulvibazar. </t>
  </si>
  <si>
    <t>mobinahmedbd1989@gmail.com</t>
  </si>
  <si>
    <t>East jamshi-Tapashipara Road (Ch. 00-1350m).</t>
  </si>
  <si>
    <t>Md. Fazlur Rahman, Paschim Barhat Moulvibazar.</t>
  </si>
  <si>
    <t>fazlurrahman1963@gmail.com</t>
  </si>
  <si>
    <t xml:space="preserve">Improvement of Lwayuni-Munshibazar Road from Ch. 4500m-6000m including Construction of 6nos 0.900mx1.00m Drainage Culvert at Ch. 4840m 4993m 5198m 5238m 5375m 5980m on the same Road </t>
  </si>
  <si>
    <t>TM (JV)</t>
  </si>
  <si>
    <t>tmjvca@gmail.com</t>
  </si>
  <si>
    <t>Construction of 68.00m Long PSC Girder Bridge on Munshibazar-Fulartol Road at Ch. 1462.00m.</t>
  </si>
  <si>
    <t>M/S Take and Pay            Zuber View, Syed Kudratullah Road, Pschim Bazar, Moulvibazar.</t>
  </si>
  <si>
    <t>Md. Mizanur Rahman Samim, Nosratpur, Habigonj.</t>
  </si>
  <si>
    <t xml:space="preserve">M/S Jumki Enterprise, Goyghar, Rajnagar   Moulvibazar. </t>
  </si>
  <si>
    <t>jumkienterprise@gmail.com</t>
  </si>
  <si>
    <t>Improvement of Rajnagar Balagonj Bishair dukan-  Masunadi Road by BC from Ch. 1000m-3500m  including construction of 4nos 0.90m x 1.00m U-drain  Culvert at ch. 1305m 1480m 1598m &amp; 1978m on with 100m Protection Road the same road Upazila  Rajnagar District Moulvibazar.</t>
  </si>
  <si>
    <t>25.10.18</t>
  </si>
  <si>
    <t>Md. Habibur Rahman, Barshijura, Moulvibazar.</t>
  </si>
  <si>
    <t xml:space="preserve">(a) Improvement of Amtail UP Office-Kadupur-Baharganj Bazar Road from Ch. 3250m-4800m (b) Construction 07 nos 625mx0.600m RCC Drainage Culvert at Chainage 3274m, 3380m, 3650m &amp; 3728m, 4150m, 4430m, 4514m &amp; 4538m. on the same road. </t>
  </si>
  <si>
    <t xml:space="preserve">M/S Popular Enterprise          Purbasha R/A, Sreemangal, Moulvibazar. </t>
  </si>
  <si>
    <t>gouradas43@gmail.com</t>
  </si>
  <si>
    <t>07.10.18</t>
  </si>
  <si>
    <t>M/S M. Alam      Sreemangal Road, Moulvibazar</t>
  </si>
  <si>
    <t xml:space="preserve">Kamrul Enterprise          Dorgah Moholla Moulvibazar. </t>
  </si>
  <si>
    <t>Khandakar Lutfur Rahman, Sadekpur, Kulaura, Moulvibazar. 01715095078</t>
  </si>
  <si>
    <t>lrahman54@yahoo.com</t>
  </si>
  <si>
    <t xml:space="preserve">658652004-  Improvement of Fulartol GC -Munshibazar GC Road from Ch. 3225m-5850m including construction of 2 Nos 1x4.50mx4.50m RCC Drainage Culvert at Ch. 3520 4100m &amp; 2Nos 1x4.00mx4.00m RCC Drainage Culvert at Ch. 4270 4350m 1no. 1x4.50mx3.50m at Ch. 4850m 2nos 1.50mx 1.50m RCC Drainage Culvert at Ch. 4890m 5680m on the Same. </t>
  </si>
  <si>
    <t>15.04.18</t>
  </si>
  <si>
    <t xml:space="preserve">Md. Muhibur Rahman &amp; Tower Enterprise Ltd. JV-Laskarpur, Kulaura, Moulvibazar. </t>
  </si>
  <si>
    <t>temrjv2018@gmail.com</t>
  </si>
  <si>
    <t>Construction of 20.00m Long RCC Girder Bridge on Fulartol GC-Munshibazar GC Road at Ch. 2985m.</t>
  </si>
  <si>
    <t>Showrov Construction Firm, Sreepur, Brahmonbazar Kulaura, Moulvibazar</t>
  </si>
  <si>
    <t>(a) Improvement of Karmadah U.P Office-Budhpasa dayalgram Road from Ch. 1700m-4500m (b) construction of 1nos 1x1.50mx1.50m Drainage Culvert at Ch. 2253m (c) construction of 06 nos 0.600mx1.20m Drainage Culvert at Ch. 1711m, 2480m, 2644m,2911m,3120m &amp; 3354m. (d) 200m Protective works.</t>
  </si>
  <si>
    <t>ujjalsyl008@gmail.com</t>
  </si>
  <si>
    <t>22.08.20</t>
  </si>
  <si>
    <t xml:space="preserve">Md. Khaled Ahmed, Dakkhin Bazar, Kulaura, Moulvibazar. </t>
  </si>
  <si>
    <t>khaledkulaura034@gmail.com</t>
  </si>
  <si>
    <t xml:space="preserve">Zafar Ahmed Gilman, Dakshin bazar, Kulaura, Moulvibazar. </t>
  </si>
  <si>
    <t>zafarahmed410@yahoo.com</t>
  </si>
  <si>
    <t xml:space="preserve">Jubsara Enterprise, Uttar Bazar, Kulaura, Moulvibazar. </t>
  </si>
  <si>
    <t>jubsaraenterprise@gmail.com</t>
  </si>
  <si>
    <t xml:space="preserve">Soudagor Enterprise                  Habiganj Sadar   Habiganj. </t>
  </si>
  <si>
    <t>soudagarenterprise@gmail.com</t>
  </si>
  <si>
    <t xml:space="preserve">Shafi Alam Unus   Dakhkhin Bazar Kulaura, Moulvibazar. </t>
  </si>
  <si>
    <t>mdshafialamu@gmail.com</t>
  </si>
  <si>
    <t xml:space="preserve">M/S Raza Enterprise                                                                           Prop: Mobin Raza Shekher Gaon, Moulvibazar. </t>
  </si>
  <si>
    <t>mobinraza75@gmail.com</t>
  </si>
  <si>
    <t xml:space="preserve">R. N Enterprise    Prop : Syed Nazmul Raman       Raysree, Kadamhata Moulvibazar. </t>
  </si>
  <si>
    <t>rnenterprise1986@gmail.com</t>
  </si>
  <si>
    <t>Showrob Construction Firm, Kulaura, Moulvibazar.</t>
  </si>
  <si>
    <t xml:space="preserve">Md. Mustafijur Rahman     Laskarpur, Kulaura, Moulvibazar. </t>
  </si>
  <si>
    <t>M/S Adil Enterprise, Kamalgonj, Moulvibazar.    Mobile No.</t>
  </si>
  <si>
    <t>mdsundarali2015@gmail.com</t>
  </si>
  <si>
    <t>Improvement of  Madhabpur-Paddmachara Road from (Ch. 2200m-4113m) including Construction of 02 No. 1x2.50mx2.50m Drainage Culvert at Ch. 3052m and 3717m &amp; 60m Protection works on the same Road.</t>
  </si>
  <si>
    <t xml:space="preserve">SR-HM (JV) </t>
  </si>
  <si>
    <t>srhmjv@gmail.com</t>
  </si>
  <si>
    <t xml:space="preserve">Md. Helal Miah                      Borgash, Kamalgonj, Moulvibazar. </t>
  </si>
  <si>
    <t xml:space="preserve">Md. Shamsur Rahman 7/8, Hizol, Multiplan Sahajalal Upashahar, Sylhet.      </t>
  </si>
  <si>
    <t xml:space="preserve">SR-HM (JV)   </t>
  </si>
  <si>
    <t>Sky Enterprise, Kamalgonj, Moulvibazar.</t>
  </si>
  <si>
    <t>skyenterprise87@gmail.com</t>
  </si>
  <si>
    <t xml:space="preserve">M/S Akbar Ali       Paschim Barhat  Moulvibazar.  </t>
  </si>
  <si>
    <t>maali059@yahoo.com</t>
  </si>
  <si>
    <t xml:space="preserve">Md. Habibur Rahman, Borshijura Moulvibazar. </t>
  </si>
  <si>
    <t>M/S Mujib Enterprise          Hasanpur    Kadamhata       Moulvibazar.</t>
  </si>
  <si>
    <t>mdmujibur74@yahoo.com</t>
  </si>
  <si>
    <t xml:space="preserve">Improvement of Krishnachandra GPS-Majergaon Road by BC work from (Ch. 00-1235m) and including construction of 02 no 0.625m x 0.600m U-drain  Culvert at ch. 420m &amp; 510m,  01no 1x2.00x2.00m Drain Culvert at Ch. 180m on the same road. </t>
  </si>
  <si>
    <t>M/S Binoy Enterprise                                     Vill : Purbo Bazartila, Chatlapur, Shamshernagar Kulaura, Moulvibazar.</t>
  </si>
  <si>
    <t>binoykurmi74@gmail.com</t>
  </si>
  <si>
    <t xml:space="preserve">SR-HM (JV)    </t>
  </si>
  <si>
    <t xml:space="preserve">Md. Helal Miah                        Borgach, Kamalgonj, Moulvibazar. </t>
  </si>
  <si>
    <t xml:space="preserve">Sahajan Enterprise,          T. B Hospital Road, Borshijora, Moulvibazar. </t>
  </si>
  <si>
    <t>sahajanenterprise815@gmail.com</t>
  </si>
  <si>
    <t xml:space="preserve">M/S Binoy Enterprise   Purbo Bazartila  Chatlapur, Shamshernagar Kulaura, Moulvibazar. </t>
  </si>
  <si>
    <t>15.07.19</t>
  </si>
  <si>
    <t>M/S Mujib Enterprise, Hasanpur, Kadamhata Moulvibazar</t>
  </si>
  <si>
    <t>mdmujibur74@gmail.com</t>
  </si>
  <si>
    <t xml:space="preserve">M/S Akbar Ali      Paschim Barhat   Moulvibazar. </t>
  </si>
  <si>
    <t>maali059@gmail.com</t>
  </si>
  <si>
    <t>Fazlur Rahman        Kamalgonj, Moulvibazar.</t>
  </si>
  <si>
    <t>fazlurrahman745@gmail.com</t>
  </si>
  <si>
    <t xml:space="preserve">M.M Enterprise  Borgach, Kmalgonj Moulvibazar. </t>
  </si>
  <si>
    <t>mmenterprise832@gmail.com</t>
  </si>
  <si>
    <t>27.10.19</t>
  </si>
  <si>
    <t>M/S Raju Enterprise Dakkhin Kharpara, Rajnagar, Moulvibazar.</t>
  </si>
  <si>
    <t>Improvement of Munshibazar GC</t>
  </si>
  <si>
    <t>M/S Priti Enterprise           Niloy-61, Natunpara                 Sunamgonj.</t>
  </si>
  <si>
    <t>pritienterprisesunam@gmail.com</t>
  </si>
  <si>
    <t>Improvement of RHD-Ashidroune UP office-Kalighat Bazar Road from Ch. 00m-1950m  &amp; Including construction 05 nos 0.900x0.900m Drain Culvert at Chainage 55m, 587m, 723m, 914m and 1028m.</t>
  </si>
  <si>
    <t>26.06.18</t>
  </si>
  <si>
    <t xml:space="preserve">M/S Rashed Enterprise          19/1, Shaplabag, Sreemangal, Moulvibazar.  </t>
  </si>
  <si>
    <t>rashedentrprise81@gmail.com</t>
  </si>
  <si>
    <t>M/S R &amp; H (JV)</t>
  </si>
  <si>
    <t>rakibhkenterprise@gmail.com</t>
  </si>
  <si>
    <t>M/S Rakib Enterprise  Prop. Shariful Kabir Rakib, College Road, Sreeemangal, Moulvibazar.</t>
  </si>
  <si>
    <t>M/S H. K Enterprise Prop. Md. Humayun Kabir, College Road, Sreeemangal, Moulvibazar.</t>
  </si>
  <si>
    <t>M/S M. Alam      Sreemangal Road. Moulvibazar</t>
  </si>
  <si>
    <t>M/S M. Alam      Seemangal Road. Moulvibazar</t>
  </si>
  <si>
    <t xml:space="preserve">Improvement of Hajipurbazar-Hail haor road by BC (Ch. 4390m-6100m), </t>
  </si>
  <si>
    <t xml:space="preserve">M/S Rashed Enterprise             19.1, Shaplabag   Sreemangal, Moulvibazar. </t>
  </si>
  <si>
    <t xml:space="preserve">Construction of 01 No. 3.00x4.00m x 4.00m Drainage Culvert at Ch. 2234m on Saitola-Paikpara Road.  </t>
  </si>
  <si>
    <t xml:space="preserve">M/S Monir Traders, Ukilpara Bhola Sadar, Bhola. </t>
  </si>
  <si>
    <t>msmonirtraders@yahoo.com</t>
  </si>
  <si>
    <t>Construction of 50.00m Long RCC Girder Bridge on Talimpur RHD-Azimganj GC via Talimpur UP Office Road at Ch. 4700m).</t>
  </si>
  <si>
    <t>Prince-Mamun JV</t>
  </si>
  <si>
    <t>Construction of 50.00m Long RCC Girder Bridge on Talimpur RHD-Azimganj GC via Talimpur UP Office Road at Ch. 6950m).</t>
  </si>
  <si>
    <t xml:space="preserve">M/S Prince Enterprise Prop: Md. Jahir Uddin Babor, College Road Poura Kathali, Sadar,  Bhola. </t>
  </si>
  <si>
    <t>Md. Yunus Al Mamun   Thana Road, Charfession, Bhola.</t>
  </si>
  <si>
    <t xml:space="preserve">Saleh Ahmed      Brahman Gram     Barlekha, Moulvibazar. </t>
  </si>
  <si>
    <t>salehahmed1699@gmail.com</t>
  </si>
  <si>
    <t>Improvement of Barni Up office to Edgah Bazar (Goalta Bazar) via Amedpur-Mododpur Road from Ch. 9200m - 11200m).</t>
  </si>
  <si>
    <t>20.08.18</t>
  </si>
  <si>
    <t xml:space="preserve">Shueb Ahmed   Bashir Manson   College Road, Barlekha, Moulvibazar. </t>
  </si>
  <si>
    <t>shuebch.8351@yahoo.com</t>
  </si>
  <si>
    <t>Sonjit Das                                                                        Purbo Dakshinbhag, Barlekha, Moulvibazar.</t>
  </si>
  <si>
    <t>sonjitdas789@gmail.com</t>
  </si>
  <si>
    <t>(a) Improvement of Talimpur UP Office - Edghabazar  via KanchanpurRoad from Ch. 00m-1000m.                                                 b) Different Chainage  Drain Culvert widdining.200 m.                                    C)  Protective work 45.0m</t>
  </si>
  <si>
    <t xml:space="preserve">Humayra Enterprise          Bhularkandi       Sujanagar, Barlekha, Moulvibazar. </t>
  </si>
  <si>
    <t>sayedahmed101980@gmail.com</t>
  </si>
  <si>
    <t xml:space="preserve">M/S Abdus Samad, 1, Arambag, MC College Raod, Sylhet. </t>
  </si>
  <si>
    <t>msabdussamad31@gmail.com</t>
  </si>
  <si>
    <t xml:space="preserve">Sharif Enterprise    Boban Votrasree, Barlekha, Moulvibazar. </t>
  </si>
  <si>
    <t xml:space="preserve">Sharif Enterprise  Boban Votrasree Barlekha, Moulvibazar. </t>
  </si>
  <si>
    <t xml:space="preserve">Md. Badrul Islam   Dakhkhin Bazar Kulaura, Moulvibazar. </t>
  </si>
  <si>
    <t>badruljuri@gmail.com</t>
  </si>
  <si>
    <t xml:space="preserve">M/S Raju Enterprise Dakkhin Kharpara, Rajnagar, Moulvibazar. </t>
  </si>
  <si>
    <t xml:space="preserve">Improvement of Dasherbazar. </t>
  </si>
  <si>
    <t xml:space="preserve">Al Amin Traders   Roghunandanpur Court Road   Moulvibazar. </t>
  </si>
  <si>
    <t xml:space="preserve">Improvement of Bhabaniganj Bazar - Purbojuri UPC - Durgapur Bazar Road (Ch. 6250-8600m) and construction of palisading work on the same road from Ch. 60.00m.  </t>
  </si>
  <si>
    <t>18.07.18</t>
  </si>
  <si>
    <t xml:space="preserve">Improvement of Maniksingh Bazar - Jaifarnagar UPC Road (Ch. 950-2880m) construction of palisading work on the same road from Ch. 50.00m.  </t>
  </si>
  <si>
    <t xml:space="preserve">Amj-JV                           </t>
  </si>
  <si>
    <t>amjjv40@gmail.com</t>
  </si>
  <si>
    <t xml:space="preserve">M/S Shapla Enterprise  Mumruzpur, Kulaura     Moulvibazar. </t>
  </si>
  <si>
    <t xml:space="preserve">Maha Enterprise                    Prop: Md. Mubin Ahmed, Sreepur, Islampur, Kamalgonj, Moulvibazar. </t>
  </si>
  <si>
    <t xml:space="preserve">(a) Improvement of  Juri-Boishanbpara via Mokamtila Road by BC (Ch.2300m-3300m), </t>
  </si>
  <si>
    <t>Chitro Lekha Enterprise          M. Saifur Rahman Road  Moulvibazar</t>
  </si>
  <si>
    <t xml:space="preserve">AR Enterprise &amp; Md. Jamal Uddin  Gujarai, Moulvibazar. </t>
  </si>
  <si>
    <t>arcjamaluddin@gmail.com</t>
  </si>
  <si>
    <t>Construction of 60.0m long RCC Girder Bridge on Paschim Shilua-Voradohor Primari School Road over Juri River at Ch. 1600m.</t>
  </si>
  <si>
    <t xml:space="preserve">AL-AK-JV </t>
  </si>
  <si>
    <t>alakjv2020@gmail.com</t>
  </si>
  <si>
    <t>Construction of 30.0m Long PSC Girder Bridge Over Kalermukh Bazar-Hakaluki Haor Road over Juri River at Ch. 150m.</t>
  </si>
  <si>
    <t xml:space="preserve">M/S Akbar Ali         Paschim Barhat      Moulvibazar. </t>
  </si>
  <si>
    <t xml:space="preserve">M/S M. Alam                                    Sreemangal Road       Moulvibazar. </t>
  </si>
  <si>
    <t xml:space="preserve">Mahsin Ahmed Choudhury         Joypasha, Kulaura, Moulvibazar. </t>
  </si>
  <si>
    <t>mahsin1959@gmail.com</t>
  </si>
  <si>
    <t xml:space="preserve">Md. Abul Kahem Bahadur, Muslim Quarter, Moulvibazar. </t>
  </si>
  <si>
    <t>kashem1166@yahoo.com</t>
  </si>
  <si>
    <t xml:space="preserve">B. M Trade Center      Motijhil C/A, Dhaka              </t>
  </si>
  <si>
    <t>Improvement of Chowdhury bazar RHD-Busbal Udna Rd. (Ch. 1000-2000m) under Rajnagor Upazila, ID no:658804020, District: Moulvibazar.</t>
  </si>
  <si>
    <t xml:space="preserve">M/S Sharif Enterprise, Barlekha Moulvibazar.     </t>
  </si>
  <si>
    <t>27.12.18</t>
  </si>
  <si>
    <t xml:space="preserve">M/S Sharif Enterprise, Barlekha Moulvibazar.       </t>
  </si>
  <si>
    <t>M/S Mir Brothers-Lajowness International (JV).</t>
  </si>
  <si>
    <t>M/S Mir Brothers                        Registered Office : 144/H, Monipuri  Para, Tejgaon, Dhaka-1215</t>
  </si>
  <si>
    <t>M/S Lajowness                                             55-56-145, Airport Road, Super Market   Bijoy Soroni, Tejgaon  Dhaka-1215</t>
  </si>
  <si>
    <t xml:space="preserve">Shueb Ahmed         Barlekha, Moulvibazar. </t>
  </si>
  <si>
    <t>Work Complete</t>
  </si>
  <si>
    <t xml:space="preserve">B. M Trade Center      Motojhil C/A, Dhaka </t>
  </si>
  <si>
    <t>B. M Trade Center      Motojhil C/A, Dhaka.</t>
  </si>
  <si>
    <t xml:space="preserve">M/S Mollah Enterprise, 257/A, Bara Mogbazar, Dhaka. </t>
  </si>
  <si>
    <t>Khandakar Lutfur Rahman, &amp; Khaled Ahmed (JV)</t>
  </si>
  <si>
    <t>20.03.19</t>
  </si>
  <si>
    <t xml:space="preserve">Khandakar Lutfur Rahman, Sadekpur Kulaura, Moulvibazar. </t>
  </si>
  <si>
    <t xml:space="preserve">Khaled Ahmed                      Kulaura, Moulvibazar. </t>
  </si>
  <si>
    <t>Improvement of R&amp;H Polokuna-Hingazia Road (Ch. 1467-2877m) under Kulaura Upazila ID No. 658654036 District: Moulvibazar.</t>
  </si>
  <si>
    <t xml:space="preserve">Khaled Ahmed  Kulaura, Moulvibazar. </t>
  </si>
  <si>
    <t>M/S Suhag Enterprise Joypasa, Kulaura,                                               Moulvibazar.</t>
  </si>
  <si>
    <t>M/S Mir Brothers-Lajowness International (JV)</t>
  </si>
  <si>
    <t>M/S Md. Gius Uddin        Registered Office 139, Motijheel, B/A, General Life Insurance,building, Dhaka-1000</t>
  </si>
  <si>
    <t>M/S Mollah Enterprise   Registered Office 297/1, Motijheel, B/A Baro Magbazar, Ramana, Dhaka-</t>
  </si>
  <si>
    <t>Dhrob-Mosarf (JV)</t>
  </si>
  <si>
    <t>Construction of 46m long RCC Girder Bridge on Holdigul-Kalarbazar road to Bokshipur road at Ch. 250m.</t>
  </si>
  <si>
    <t xml:space="preserve">M/S Dhrubo Trade Agency, Proprioter : Syed Ariful Islam Uzzal,  Moddhosheri Sherpur Town, Sherpur. </t>
  </si>
  <si>
    <t xml:space="preserve">Md. Mosharaf Hossain Chorkumaria, Uttar Digoldi (Lamsipata) Bhola Sadar, Bhola. </t>
  </si>
  <si>
    <t>Construction of 20m long RCC Girder Bridge on Atuaborail-Kumarshail Road at Ch. 3500m .</t>
  </si>
  <si>
    <t xml:space="preserve">Md. Khaled Ahmed          Kulaura, Moulvibazar. </t>
  </si>
  <si>
    <t>27.03.21</t>
  </si>
  <si>
    <t xml:space="preserve">Tufaiel Ahmed      Baharmordan    Moulvibazar. </t>
  </si>
  <si>
    <t>Improvement of Mirzapur Bazar under Sreemangal Upazila, District : Moulvibazar.</t>
  </si>
  <si>
    <t>M/S MB-JRIT (JV)</t>
  </si>
  <si>
    <t>Rehabilitation of R&amp;H (Mukambazar)-Premnagar Tea Garden Road (Ch. 2080-3780m).</t>
  </si>
  <si>
    <t>28.12.21</t>
  </si>
  <si>
    <t>M/S Mir Brothers              Proprietor : Mir Sahidul Alam, 144/H, Monipuripara, Tejgaon Dhaka-1215.</t>
  </si>
  <si>
    <t>Md. Rubel Hossain        Registered Office : Room No. GP Cha-183(2nd Floor), TB Gate, Mohakhali, Dhaka=1212</t>
  </si>
  <si>
    <t xml:space="preserve">Md. Muhibur Rahman, Laskarpur, Kulaura, Moulvibazar. </t>
  </si>
  <si>
    <t>mdmuhibur73@gmail.com</t>
  </si>
  <si>
    <t>Rehabilitation and Periodic Maintenance of  Pushainagar (R&amp;H road-Bhukshimoil UP Office. (Nowabgonjbazar) (Ch. 00+000 - 08+550km)</t>
  </si>
  <si>
    <t>13.05.2019</t>
  </si>
  <si>
    <t>M/S Shahid Brothers and M/S Take &amp; Pay JVCA.</t>
  </si>
  <si>
    <t>shahidbrothersjohiruljvca1@gmail.com</t>
  </si>
  <si>
    <t xml:space="preserve">M/S Take &amp; Pay                               Proprietor : Md. Johirul Haque, Zuber View, Syed Kudratullah Road, Paschim Bazar, Moulvibazar. </t>
  </si>
  <si>
    <t xml:space="preserve">M/S Shahid Brothers     Proprietor : Shahidul Haque Chowdhury     120/A, R.S Bhaban, Motijheel, C/A Dhaka-1000 </t>
  </si>
  <si>
    <t>RAB-RC (PVT) Limited &amp; Md. Muhibur Rahman (JV).</t>
  </si>
  <si>
    <t>rabrc.mrjv.2018@gmail.com</t>
  </si>
  <si>
    <t>Mr. Fokrul Amin Bhuiayn, Registered Office at Sattara Center (9th Floor) Nayapolthon, Dhaka-1100</t>
  </si>
  <si>
    <t>Md. Muhibur Rahman, Laskarpur, Kulaura, Moulvibazar</t>
  </si>
  <si>
    <t>Rehabilitation of Basirpur RHD-Dasherbazar GC (Barlekha) Road (Ch. 0+000 to 5+400Km) (ID-658842003)</t>
  </si>
  <si>
    <t>tsjvca@gmail.com</t>
  </si>
  <si>
    <t>08.08.2021</t>
  </si>
  <si>
    <t>Dolly Construction  Ltd-Infratech,Sena Kalyan Bhaban, 195 Motijheel C/A, Suit # 1602,            Dhaka-1000</t>
  </si>
  <si>
    <t>Rehabilitation of Satgaon GC to Sindurkhan GC via Kalibari bazar Road (Ch. 0+000 to 6+790Km) (ID-658832005)</t>
  </si>
  <si>
    <t>26.05.2019</t>
  </si>
  <si>
    <t>03.10.2020</t>
  </si>
  <si>
    <t xml:space="preserve">Khandoker Luthfur Rahmab   Village : Sadekpur, Kulaura   Moulvibazar. </t>
  </si>
  <si>
    <t>lutfurkhandakar101254@gmail.com</t>
  </si>
  <si>
    <t>Improvement of Shalon Sree Sree Hory Mondir under Tilagaon Union. (Latitude : 24.43490103352 Longitude : 91.94219986).</t>
  </si>
  <si>
    <t xml:space="preserve">M/S Syed Enterprise                               Suprakandi, Naluarmukh Bazar, Rajnagar, Moulvibazar. </t>
  </si>
  <si>
    <t>syedenterprise77@gmail.com</t>
  </si>
  <si>
    <t>Improvement of Durgamondir at Shamsernagar Tea Garden  under Shamsernagar union. (Latitude : 24.3769743 Longitude : 91.9109985).</t>
  </si>
  <si>
    <t xml:space="preserve">M/S Azad Enterprise                    Kaminiganj Bazar, Juri, Moulvibazar. </t>
  </si>
  <si>
    <t>azadenterprise@yandex.com</t>
  </si>
  <si>
    <t>Improvement of Shosanghat at Shamsernagar Dawcjara Tea Gardem  under Shamsernagar union. (Latitude : 24.3928759 Longitude : 91.919248).</t>
  </si>
  <si>
    <t xml:space="preserve">M/S Akbar Ali                                                  Paschim Barhat                        Moulvibazar.                                </t>
  </si>
  <si>
    <t>Forkanala Sub-Project (ID No. 35261)              Box Culvert (4vx4.00x4.00m) and Inlet/Out let.</t>
  </si>
  <si>
    <t xml:space="preserve">Sahajan Enterprise                                    TB Hospital Road                                      Borshijura, Moulvibazar.                                                                               </t>
  </si>
  <si>
    <t xml:space="preserve">Jag Chhara Sub-Project (ID No. 33101) Check Structure (3vx1.50x2.00m) and Pucca Supply Canal </t>
  </si>
  <si>
    <t xml:space="preserve">Jamal Uddin Ahmad                                            Uslapara, Kulaura, Moulvibazar. </t>
  </si>
  <si>
    <t>Construction of (a) Baromchal Union Land office including 82m Boundary wall under Upazila : Kulaura, District : Moulvibazar.                                                                                           (b) Bhunobir Union Land office including 116m Boundary wall under Upazila : Sreemangal District : Moulvibazar.</t>
  </si>
  <si>
    <t>30.05.2018</t>
  </si>
  <si>
    <t xml:space="preserve">Ansar Shockrana Manna,Nasrotpur, Kamalgonj    Moulvibazar. </t>
  </si>
  <si>
    <t>ansarshockranamanna@gmail.com</t>
  </si>
  <si>
    <t>Construction of (a) Kamalgonj Sadar Union Land office Boundary wall, Gat &amp; Approach Road under Kamalgonj Upazila,  District : Moulvibazar.                                                                                                     (b) Adampur Union Land office Boundary wall, Gat &amp; Approach Road.      under Kamalgonj Upazila, District : Moulvibazar.</t>
  </si>
  <si>
    <t xml:space="preserve">M/S Take &amp; Pay,           Zuber View, Syed Kudratullah Road, Paschim Bazar, Moulvibazar. </t>
  </si>
  <si>
    <t>zohirul81@gmail. Com</t>
  </si>
  <si>
    <t xml:space="preserve">Construction of 02 (Two) Storied Rural Market Building (With 04 Storied Foundation) in Oychatgonj Bazar under Rajnagar Upazila, Dist. Moulvibazar. </t>
  </si>
  <si>
    <t>08.12.2019</t>
  </si>
  <si>
    <t>12.06.2021</t>
  </si>
  <si>
    <t xml:space="preserve">M/S Selim Construction      Purbasha, R/A, Sreemangal Moulvibazar. </t>
  </si>
  <si>
    <t>salimconstruction1970@gmail.com</t>
  </si>
  <si>
    <t xml:space="preserve">Construction of 02 (Two) Storied Rural Market Building (With 04 Storied Foundation) in Brindarani Dhigirpar Bazar under kulaura Upazila, Dist. Moulvibazar. </t>
  </si>
  <si>
    <t>05.04.2022</t>
  </si>
  <si>
    <t xml:space="preserve">Shueb Ahmed                                                   Bashir Manson                                    College Road, Barlekha                          Moulvibazar. </t>
  </si>
  <si>
    <t xml:space="preserve">Construction of 02 (Two) Storied Rural Market Building (With 04 Storied Foundation) in Shahabajpur Bazar under Barlekha Upazila, Dist. Moulvibazar. </t>
  </si>
  <si>
    <t>06.06.2021</t>
  </si>
  <si>
    <t>M/S Take &amp; Pay and M/S Shahid Brothers JVCA.</t>
  </si>
  <si>
    <t xml:space="preserve">Construction of 02 (Two) Storied Rural Market Building (With 04 Storied Foundation) in Office Bazar under Sadar Upazila, Dist. Moulvibazar. </t>
  </si>
  <si>
    <t>22.02.2022</t>
  </si>
  <si>
    <t xml:space="preserve">M/S Take &amp; Pay                 Proprietor: Md. Johirul Haque, Zuber view, Syed Kudratullah Road, Paschim Bazar, Moulvibazar. </t>
  </si>
  <si>
    <t>M/S Shahid Brothers     Proprietor : Shahidul Haque Chowdhury,   120/A, R. S Bhaban, Motijheel, C/A, Dhaka-1000</t>
  </si>
  <si>
    <t xml:space="preserve">M/S M. Alam          Sreemangal Road, Moulvibazar. </t>
  </si>
  <si>
    <t>Syed Omar Faruq                          Dhorkapon, Moulvibazar</t>
  </si>
  <si>
    <t xml:space="preserve">(a) Excavation of Homerjan Khal at Ch. 00-1782.00m.                                                                                                                                                                                                   (b) Construction of Reference Line Considering 3Nos. and TBM Considering 300mmx300mm and 6 Nos under Adampur Union, Upazila : Kamalgonj, Dist.Moulvibazar.   
</t>
  </si>
  <si>
    <t xml:space="preserve">TM (JV), </t>
  </si>
  <si>
    <t xml:space="preserve">Construction of 96.00m Long PSC Girder Bridge over Barak River on Gurarai-Keshab Char Road in front of Hazi Md. Mokhlich Miah’s house at Ch. 2200m (Road ID : 658744084) Upazila : Sadar, District : Moulvibazar.   </t>
  </si>
  <si>
    <t>31.12.2021</t>
  </si>
  <si>
    <t xml:space="preserve">M/S Take and Pay Zuber View,  Syed Kudratullah Road, Paschim Bazar, Moulvibazar. </t>
  </si>
  <si>
    <t xml:space="preserve">Md. Mizanur Rahman Samim, Nasrotpur, Habigonj.  </t>
  </si>
  <si>
    <t xml:space="preserve">M/S Monir Traders                                     Ukilpara, Bhola Sadar              Bhola. </t>
  </si>
  <si>
    <t>msmonir_traders@yahoo.com</t>
  </si>
  <si>
    <t xml:space="preserve">Construction of 60.00m Long RCC Girder Bridge over Juri River on Kapnapahar Cha Bagan To Commissionnagar Govt. Primary School Road at  Brindarghat at Ch. 1000m (Road ID : 658744083) Upazila : Juri, District : Moulvibazar.   </t>
  </si>
  <si>
    <t>14.09.2021</t>
  </si>
  <si>
    <t xml:space="preserve">Prince- Mamun (JV)                                                </t>
  </si>
  <si>
    <t xml:space="preserve">Construction of 60.00m Long RCC Girder Bridge over Laghata River on Kamarchak Primary School-Dholai Ferry Ghat (Islampur) Road at Ch. 1425m (Road ID : 658805003) Upazila : Rajnagar, District : Moulvibazar.   </t>
  </si>
  <si>
    <t xml:space="preserve">M/S Prince Enterprise  Prop: Md. Jahir Uddin Babor, Collage Road, Poura Kathali, Sadar, Bhola. </t>
  </si>
  <si>
    <t>Md. Yunus Al Mamun  Thana Road, Charfession, Bhola.</t>
  </si>
  <si>
    <t xml:space="preserve">H-A-A-JV                                                  </t>
  </si>
  <si>
    <t>akbaralijv20@gmail.com</t>
  </si>
  <si>
    <t xml:space="preserve">C) Construction of 60.00m Long RCC Girder Bridge over Laghata River on Tarapassa-Kamarchak Road (Jangalia)-Karaia-Aturer Ghat Road at Ch. 679m (Road ID : 658805004) Upazila : Rajnagar, District : Moulvibazar.   </t>
  </si>
  <si>
    <t xml:space="preserve">M/S Akbar Ali                                        Paschim Barhat, Moulvibazar. </t>
  </si>
  <si>
    <t xml:space="preserve">M/S M. Alam                                                  Sreemangal Road, Moulvibazar. </t>
  </si>
  <si>
    <t>Mozahar Enterprise (PVT) LTD-M/S Rimi Nerman Sangstha JV</t>
  </si>
  <si>
    <t xml:space="preserve">Construction of 60.0m Long RCC Girder Bridge over Laghata River on Tarapassa-Shamsernagar Road Primary School – Dhalai Ferryghat (Koraiya Bazar) Road at Ch. 1303m (Road ID : 658804061) Upazila : Rajnagar, District : Moulvibazar.   </t>
  </si>
  <si>
    <t>Mozahar Enterprise       Proprietor: Shekh Mozaharul Haque          260, Rail Road, Bagerhat.</t>
  </si>
  <si>
    <t>M/S Rimi Nerman Sangstha, 151/7, Green Road (3rd Floor) Dhaka-1205</t>
  </si>
  <si>
    <t xml:space="preserve">Md. Siddikur Rahman                            Dakkhin Bazar, Kulaura      Moulvibazar. </t>
  </si>
  <si>
    <t>siddikur1991@gmail.com</t>
  </si>
  <si>
    <t xml:space="preserve">Construction of 1no. U-Drain (600mm x 600mm) at Ch. 98m on Upazila Parishad Complex Approach Road under Juri  Upazila, Dist. Moulvibazar.  (Road ID-658844097) </t>
  </si>
  <si>
    <t>25.04.2020</t>
  </si>
  <si>
    <t>Md. Shamsur Rahman-                  Md. Tufaiel Ahmed                   Baharmordan, Moulvibazar.</t>
  </si>
  <si>
    <t>msrtufaiel@gmail. Com</t>
  </si>
  <si>
    <t xml:space="preserve">Rehabilitation of Paschim Juri UPC-Juri Bazar Road by RCC at Ch. 00-1084m under Juri  Upazila, Dist. Moulvibazar. (Road ID-658843004) </t>
  </si>
  <si>
    <t xml:space="preserve">Rehabilitation of Upazila Parishad Complex Approch Road by RCC at Ch. 00-680m under Juri  Upazila, Dist. Moulvibazar. (Road ID-658844097) </t>
  </si>
  <si>
    <t xml:space="preserve">M/S Jamal Enterprise                                          Jangirai, Juri, Moulvibazar. </t>
  </si>
  <si>
    <t>jamaljuri@gmail.com</t>
  </si>
  <si>
    <t xml:space="preserve">Construction of 1no (1.50m x 1.50m) U-Type culvert at Ch. 713m on Paschim Juri UPC-Juri Bazar Road under Juri  Upazila, Dist. Moulvibazar (Road ID-658843004) </t>
  </si>
  <si>
    <t xml:space="preserve">Friends Enterprise                            Dakkhin Bazar, Kulaura                Moulvibazar. </t>
  </si>
  <si>
    <t>muktadirislam01@gmail.com</t>
  </si>
  <si>
    <t>30-04-21</t>
  </si>
  <si>
    <t>20/06/2021</t>
  </si>
  <si>
    <t>22/06/2021</t>
  </si>
  <si>
    <t>14.03.20</t>
  </si>
  <si>
    <t>20.10.2021</t>
  </si>
  <si>
    <t>10.04.2021</t>
  </si>
  <si>
    <t>20.03.2021</t>
  </si>
  <si>
    <t>02.11.2020</t>
  </si>
  <si>
    <t>06.02.21</t>
  </si>
  <si>
    <t>13/8/20</t>
  </si>
  <si>
    <t>28/11/19</t>
  </si>
  <si>
    <t>Bhola</t>
  </si>
  <si>
    <t>IRIDP-Bhola</t>
  </si>
  <si>
    <t>sayem.elijv2021@gmail.com</t>
  </si>
  <si>
    <t>M/s Shahid Traders</t>
  </si>
  <si>
    <t>13.1.20</t>
  </si>
  <si>
    <t>M/s Shahid Brothers</t>
  </si>
  <si>
    <t>Maintenance of (Overlay) Borhanuddin - Chowmuhunir hat Road at CH- 800m - 7470m Road Id 509213001</t>
  </si>
  <si>
    <t xml:space="preserve">M/s Santo Enterprise, ukilpara Bhola </t>
  </si>
  <si>
    <t>machand2013@gmail.com</t>
  </si>
  <si>
    <t>Part A Improvement of Boxe Ali Bridge Bahauddin Hawlader Bari - Garighata Road at Ch. 5170m - 5683m Road ID 509293003 Part B Improvement Noya Hawla Road Shipon Member Bari Hazi Bari Mosque at Ch. 00m - 293m Road ID 509295156</t>
  </si>
  <si>
    <t>MS/ Bagha Enterprise</t>
  </si>
  <si>
    <t>msbaghaenterprise@gmail.com</t>
  </si>
  <si>
    <t>Improvement of Charshubi Mahila Madrasha to Mannan Farazi Bari at Ch. 00m - 604m Road ID 509295084 Salvage Cost Tk. 1054013.00</t>
  </si>
  <si>
    <t>M/S Prionti Construction</t>
  </si>
  <si>
    <t>pabl_bhola1978@yahoo.com</t>
  </si>
  <si>
    <t xml:space="preserve">Improvement of Kunjer Hat WAPDA Embankment to Moulovi Sanko via Monir Member Road at Ch. 485m - 1670m Road ID 509295043 </t>
  </si>
  <si>
    <t>26.04.21</t>
  </si>
  <si>
    <t>Mohammed Eunos &amp; Brothers Par.LTD.</t>
  </si>
  <si>
    <t xml:space="preserve">Improvement of Moulovi Sanko to Bhola Charfassion RHD Road at Ch. 00m - 2322m Road ID 509294029 (Salvage Cost Tk. 6,94,433.00) </t>
  </si>
  <si>
    <t>7.1.19</t>
  </si>
  <si>
    <t>M/s Howlader Traders Cherfession Bhola</t>
  </si>
  <si>
    <t>mshowladertraders1176@gmail.com</t>
  </si>
  <si>
    <t>Construction of 40.00m long PC Girder Bridge on Lalmohan HQ R&amp;H Satani Bazar-Farajgonj UP road Muzammel Road at Ch-1752.00Road ID 509543003</t>
  </si>
  <si>
    <t>M/S Eli Enterprise</t>
  </si>
  <si>
    <t>Construction of 35.00m long PC Girder Bridge onMongol Sikder GC Bazar-Betua RHD Via Loard harding UP Road Lalmohan Part at Ch-2300.00 Road ID 509542009</t>
  </si>
  <si>
    <t>Construction of 25.00m long PC Girder Bridge on Char Bhuta Up-Balur Char Bazar Road at Ch-2150.00 Road ID 509543009</t>
  </si>
  <si>
    <t>9.02.20</t>
  </si>
  <si>
    <t xml:space="preserve">M/s Confident International </t>
  </si>
  <si>
    <t>ms.confidentinternational@gmail.com</t>
  </si>
  <si>
    <t>Improvement of R&amp;H North Side of Gazaria Bazar -Charfession Border via Sainik Bazar Road at Ch-1000-2325.00m Road ID No. 509544003-old 509543019- New</t>
  </si>
  <si>
    <t>18.06.19</t>
  </si>
  <si>
    <t>msjahangiralamchow@yahoo.com</t>
  </si>
  <si>
    <t>11.7.19</t>
  </si>
  <si>
    <t>10.7.20</t>
  </si>
  <si>
    <t>M/S Nazimuddin Traders, Ward No-06, Mahajon Patti , Sadar Road Bhola</t>
  </si>
  <si>
    <t>msntraders77@gmail.com</t>
  </si>
  <si>
    <t>Improvement of  South Shambopur GPS to Koralmara Adarsha Gram Road at Ch- 00-500.0m (Length-500m) Road ID-509915016</t>
  </si>
  <si>
    <t>21.07.20</t>
  </si>
  <si>
    <t>11.02.2018</t>
  </si>
  <si>
    <t xml:space="preserve">Md. Eunus Al Mamun, Thana Road Charfashion, Bhoal </t>
  </si>
  <si>
    <t>Improvement of Road From West Side of RHD Road - Vhanchar Abason Project Via Moulobi Road at Ch- 1200-2200.0m (length-1000.0m) (Road ID- 509255062) Construction of (0.75m x 0.75m ) RCC U Drain on West Side of RHD Road - Vhanchar Abason Project Via Moulobi Road at Ch- 1900.0mConstruction of (3.00m x 3.00m) RCC box Culvert on West Side of RHD Road - Vhanchar Abason Project Via Moulobi Road at Ch- 1377.0m Construction of (2.0m x 4.50m x 3.50m) RCC box Culvert on West Side of RHD Road - Vhanchar Abason Project Via Moulobi Road at Ch- 1770.0m</t>
  </si>
  <si>
    <t>19.12.2018</t>
  </si>
  <si>
    <t xml:space="preserve">M/S Eunus Al Mamun, Thana Road Charfashion, Bhola. </t>
  </si>
  <si>
    <t>Improvement of Road From Golderhat - WDB Embk. (UZR Road) at Ch- 1000-2000.0m (length-1000.0m) (Road ID – 509254182) Construction of Palisading Work on Golderhat - WDB Embk. (UZR Road) at Ch- 1182 1196 RS, 1290-1321 LS, 1509-1521 RS, 1847-1867 RS (Length – 77.0m)  Construction of (0.75m x 0.75m ) RCC U Drain on Golderhat - WDB Embk. (UZR Road) at Ch- 1595.00m Construction of (2.0m X 4.50m X 3.50m) RCC box Culvert on Golderhat - WDB Embk. (UZR Road) at Ch- 1994.00m</t>
  </si>
  <si>
    <t>10.11.2018</t>
  </si>
  <si>
    <t xml:space="preserve">M/s Tahura Enterprise , Kalinath Rayer Bazar Bhola </t>
  </si>
  <si>
    <t>Md. Eunus Al Mamun ,Charfesion,bhola</t>
  </si>
  <si>
    <t>Construction of 48.00m Long RCC Girder Bridge on Bashir Don Bazar-Vasanchar Closur Bazar via Farajir Hat Kaler Hat Farazir Hat Road at CH-00-9290.00m Under Charfasshion Upazila Road ID-509253022</t>
  </si>
  <si>
    <t>11.9-19</t>
  </si>
  <si>
    <t>10.9.20</t>
  </si>
  <si>
    <t>Md. Morshad , Charfession</t>
  </si>
  <si>
    <t>mdmorshed598@yahoo.com</t>
  </si>
  <si>
    <t>Improvement of Chorkolmi Jor Mosjid UZR to Dakkhin Khalek Vandar Bari via Munsi bari Road at Ch. 00m - 500m Road ID 509254258 under Charfassion Upazila.</t>
  </si>
  <si>
    <t>26-1-20</t>
  </si>
  <si>
    <t>25.7.20</t>
  </si>
  <si>
    <t>M/s Rakubal Hasan ,Bhola Sadar</t>
  </si>
  <si>
    <t>rakubal1981@gmail.com</t>
  </si>
  <si>
    <t>Improvement of Osmanganj Mahosin Member Bari-Muker Banda Latif Miar Hat Road at Ch.00m-500m Road ID 509255096</t>
  </si>
  <si>
    <t>M/S Jahangir Alam Chowdhury</t>
  </si>
  <si>
    <t>Improvement of Janata Bazar Talukder Bari-Osman Gonj Major Ali Road at Ch. 00m-500m Road ID 509255070</t>
  </si>
  <si>
    <t>helal_uddin@live.com</t>
  </si>
  <si>
    <t>Improvement of Road from Ghosherhat Launch Ghat to Gachir Khal Bazar Road via Nojir Mazhir Hat Road at Ch. 00m-500m Road ID 509254186</t>
  </si>
  <si>
    <t xml:space="preserve">M/S Ummy Traders </t>
  </si>
  <si>
    <t>Improvement of Road from Kutubgonj-Chairman Bazar Road Hossain Munshi Bari Mosjid-West Side of Kasemgonj Jahanpur UP H/Q Road at Ch. 1210m-2460m Road ID 509254130</t>
  </si>
  <si>
    <t>M/s Jangir Alam Chowdary ,Bhola -S</t>
  </si>
  <si>
    <t>Improvement of Road from Purbo Halimabad Baytullah Jame Moszid-Rashid Mistri Bari BC Road via Purbo Halimabad GPS Road from Ch. 00m-1300m Road ID 509254196</t>
  </si>
  <si>
    <t>20/1/20</t>
  </si>
  <si>
    <t>19.01.21</t>
  </si>
  <si>
    <t>Improvement of Road from Betua RHD Road East Side of Border Hat -Thelakhali Khal Ahammed Ali Patowary Bari via Ayeshabag Nurjahan GPS Road At Ch. 00m-610m Road ID 509254110</t>
  </si>
  <si>
    <t>26/1/20</t>
  </si>
  <si>
    <t>25.05.20</t>
  </si>
  <si>
    <t xml:space="preserve">M/s Milon Traders </t>
  </si>
  <si>
    <t>msmilon_traders@yahoo.com</t>
  </si>
  <si>
    <t>Improvement of Road from Betua RHD Road Border Bari Community Clinic- Joinpuri Huzur Camp. via Hafiz Uddin Mollah Road at Ch.00m-660m Road ID 509255069</t>
  </si>
  <si>
    <t>25/8/20</t>
  </si>
  <si>
    <t>M/s Shazi Traders ,Borhanuddin</t>
  </si>
  <si>
    <t>shahawladmithu@gmail.com</t>
  </si>
  <si>
    <t>Improvement of Road From RHD Abu Bapari Bari Khasharhat Via Daskandi High School Road. at Ch.3000m-4210m Road ID 509254215</t>
  </si>
  <si>
    <t>M/S Sadika Afia Mimi, Alinagor ,Bhola</t>
  </si>
  <si>
    <t>mssasimi@gmail.com</t>
  </si>
  <si>
    <t>Construction of 24.00m Long RCC Girder Bridge Over Ice factory Pacca road-West Faridabad Cyclone Shelter Cum school Road at CH.600.0m Road ID-509254089</t>
  </si>
  <si>
    <t>M/s Somata Enterprise, Khayer hat. Bhola</t>
  </si>
  <si>
    <t>ms.samataenterprise68@gmail.com</t>
  </si>
  <si>
    <t>Construction of 38.00m Long RCC Girder Bridge Mdraz on UP-Abugonj Road at Ch-3130.0m Road ID-509253018</t>
  </si>
  <si>
    <t>M/S Jerin &amp; Co.</t>
  </si>
  <si>
    <t>MD.MORSHED_KAMAL@yahoo.com</t>
  </si>
  <si>
    <t>Improvement of Road from Dularhat Road-WDB Embk. Via West Nurabad GPS Road at Ch. 920m-3920m. Road ID 509254007</t>
  </si>
  <si>
    <t>27.04.20</t>
  </si>
  <si>
    <t xml:space="preserve">M/s Bhuya Enterprise </t>
  </si>
  <si>
    <t>msbhuya.enterprise@gmail.com</t>
  </si>
  <si>
    <t>Construction of Two 2 Storied Rural Market Building With 04 Storied Foundation in Shomvupur Notun Bazar Under Tazumuddin Upazila</t>
  </si>
  <si>
    <t>25/8/19</t>
  </si>
  <si>
    <t>24/8/20</t>
  </si>
  <si>
    <t>Construction of Two 2 Storied Rural Market Building With 04 Storied Foundation in Korter Hat Under Lalmohan Upazila Dist-Bhola.</t>
  </si>
  <si>
    <t>Enous Al Mamun</t>
  </si>
  <si>
    <t>Construction of Two 2 Storied Rural Market Building With 04 Storied Foundation in Uttor Icha Bazar Under Charfassion Upazila Dist-Bhola</t>
  </si>
  <si>
    <t xml:space="preserve">M/s Shamata Enterprise </t>
  </si>
  <si>
    <t>Construction of Two 2 Storied Rural Market Building with 04 Storied Foundation in Dhokhin Digoldi Santir Hat Under Bhola Sadar Upazila Dist-Bhola</t>
  </si>
  <si>
    <t>Construction of Two 2 Storied Rural Market Building With 04 Storied Foundation in Kunjer Hat Under Borhanuddin Upazila Dist Bhola.</t>
  </si>
  <si>
    <t>Md. Unos Al Mamun, Charfession</t>
  </si>
  <si>
    <t>Construction of 13.0m RCC Bridge on Charfassion Forest Office- Aslampur UP Bhuiyarhat via Abuganj Katabunia GPS Road at Ch 9400m Road ID 509253005</t>
  </si>
  <si>
    <t>Construction of 51.0 m RCC Bridge on Char Madras UP-Shamraj Sluice Bazar Road. At Ch 2700m Road ID 509253009</t>
  </si>
  <si>
    <t xml:space="preserve">Md Rashaduzzaman Peter </t>
  </si>
  <si>
    <t>Construction of 18.0m RCC Bridge on Nazrul Nagar UP-Baburhat via Boktiarhat Road at Ch 3640m Road ID 509253039</t>
  </si>
  <si>
    <t>Ms Jashim Construction Charfession</t>
  </si>
  <si>
    <t>mamunmr909@gmail.com</t>
  </si>
  <si>
    <r>
      <t>Construction of 18.0m RCC Bridge Over Betua Kheye Khal on Kashemgonj Bazar-Jahanpur U.HQ.WDB Embk. Road at ch 3900m Road ID 509253003 (</t>
    </r>
    <r>
      <rPr>
        <b/>
        <sz val="11"/>
        <rFont val="Calibri"/>
        <family val="2"/>
        <scheme val="minor"/>
      </rPr>
      <t>Charfassn.)</t>
    </r>
  </si>
  <si>
    <t>M/s Rupali Construction ,Barishal</t>
  </si>
  <si>
    <t>Construction of 14.00m Long RCC Girder Bridge on Kartar Hat Kalitak road-dakatia Reg. NGPS-Sikder bari bridge via siddique shodagor bari at Ch. 1990m. ID No-509545211</t>
  </si>
  <si>
    <t>16/02/21</t>
  </si>
  <si>
    <t>Mohammad Younus &amp; Brothers PVT LTD.
Chittagong</t>
  </si>
  <si>
    <r>
      <t xml:space="preserve">Construction of 15.00m Long RCC Girder Bridge on Karter hat Kalitak road-dakatia Reg. NGPS-Sikder bari bridge via siddque shodagor bari at Ch.80m. ID No. 509545211 </t>
    </r>
    <r>
      <rPr>
        <b/>
        <sz val="11"/>
        <color indexed="8"/>
        <rFont val="Calibri"/>
        <family val="2"/>
        <scheme val="minor"/>
      </rPr>
      <t>[Lalmohan]</t>
    </r>
  </si>
  <si>
    <t>M/s shahid Brathers ,Dhaka</t>
  </si>
  <si>
    <r>
      <t xml:space="preserve">Construction of 15.00m Long RCC Girder Bridge on Muguria Bazar - UZR 2002 Fazle Rahman Munsi Bari Mosque via Bangla Bazar at Ch. 1250km. Road ID No. 509544004. </t>
    </r>
    <r>
      <rPr>
        <b/>
        <sz val="11"/>
        <color indexed="8"/>
        <rFont val="Calibri"/>
        <family val="2"/>
        <scheme val="minor"/>
      </rPr>
      <t>[Lalmohan]</t>
    </r>
  </si>
  <si>
    <t>M/S Prince Enterprise
Collage Road, Bhola.</t>
  </si>
  <si>
    <r>
      <t>Construction of 15 m Long RCC Girder Bridge on Rahimpur GPS-A. Motaleb Dakhil Madrasa Road at Ch. 1455m. Road ID No. 509544057</t>
    </r>
    <r>
      <rPr>
        <b/>
        <sz val="11"/>
        <color indexed="8"/>
        <rFont val="Calibri"/>
        <family val="2"/>
        <scheme val="minor"/>
      </rPr>
      <t>.[Lalmohan]</t>
    </r>
  </si>
  <si>
    <t>18/05/21</t>
  </si>
  <si>
    <t>Md. Unos &amp; Brothers chittagong</t>
  </si>
  <si>
    <t>Construction of 10.00m Long RCC Girder Bridge on Chandpur UPC Shashigani Bazar- Chatta Dawari via Madrasha road at Ch. 150m. ID No-509913001</t>
  </si>
  <si>
    <t>16/2/21</t>
  </si>
  <si>
    <t>M/s Monir Ahamed chittagong</t>
  </si>
  <si>
    <t>Construction of 15.00m Long RCC Girder Bridge on Chandpur UPC (Shashigani Bazar)- Chatta Dawari via Madrasha road at Ch. 4109m. ID No-509913001</t>
  </si>
  <si>
    <t>18/2/21</t>
  </si>
  <si>
    <r>
      <t xml:space="preserve">Construction of 24.00m Long RCC Girder Bridge on Natun Bazar to S/E Side Noyakhali Border road at ch. 300 m ID No-509915021 </t>
    </r>
    <r>
      <rPr>
        <b/>
        <sz val="11"/>
        <color indexed="8"/>
        <rFont val="Calibri"/>
        <family val="2"/>
        <scheme val="minor"/>
      </rPr>
      <t>[Tazumuddin]</t>
    </r>
  </si>
  <si>
    <t>18/02/21</t>
  </si>
  <si>
    <t>M/S S H Enterprise ,Barishal</t>
  </si>
  <si>
    <r>
      <t>Construction of 17.00m Long RCC Girder Bridge on Chowmohoni Bazar (RHD) to Shibpur Kahsher Hat GC Road at ch. 4800 m ID No-509912005 [</t>
    </r>
    <r>
      <rPr>
        <b/>
        <sz val="11"/>
        <color indexed="8"/>
        <rFont val="Calibri"/>
        <family val="2"/>
        <scheme val="minor"/>
      </rPr>
      <t>Tazumuddin]</t>
    </r>
  </si>
  <si>
    <t>Construction of 11.00m Long RCC Girder Bridge on Farque mair bridge to hassan nagor Road at ch. 150 m ID No-509915048</t>
  </si>
  <si>
    <t>M/s Niaz Traders 
Dhaka</t>
  </si>
  <si>
    <r>
      <t>Construction of 11.00m Long RCC Girder Bridge on Nobab Member House - Safi Dubi Bridge via Ramrampur GPS at Road at ch. 1532 m ID No-509914035 [</t>
    </r>
    <r>
      <rPr>
        <b/>
        <sz val="11"/>
        <color indexed="8"/>
        <rFont val="Calibri"/>
        <family val="2"/>
        <scheme val="minor"/>
      </rPr>
      <t>Tazu]</t>
    </r>
  </si>
  <si>
    <t>Construction of 15.00m Long RCC Girder Bridge on Aralia GPS-Thakur Bazar road at Road at ch. 2135 m ID No-509914012</t>
  </si>
  <si>
    <t>M/S Somota Enterprise
Bhola</t>
  </si>
  <si>
    <r>
      <t>Construction of 24.00m Long RCC Girder Bridge on Chanchara UPC Office-Khasher Hat Road at Ch. 1100 m (Road ID: 509913003) [</t>
    </r>
    <r>
      <rPr>
        <b/>
        <sz val="11"/>
        <color indexed="8"/>
        <rFont val="Calibri"/>
        <family val="2"/>
        <scheme val="minor"/>
      </rPr>
      <t>Tazumuddin]</t>
    </r>
  </si>
  <si>
    <t>15/03/20</t>
  </si>
  <si>
    <t>M/S Mizanur Rahman
Gazipur Road, Bhola.</t>
  </si>
  <si>
    <t>mdmijanurrahman1977@gmail.com</t>
  </si>
  <si>
    <r>
      <t>Re-Rehabilitation of 21.00m Bridge on Chandpur Bridge to Ulshi Bridge via Gosher howla road at Ch. 3980m Road ID 509915033 (</t>
    </r>
    <r>
      <rPr>
        <b/>
        <sz val="11"/>
        <color indexed="8"/>
        <rFont val="Calibri"/>
        <family val="2"/>
        <scheme val="minor"/>
      </rPr>
      <t>Tazumuddin)</t>
    </r>
  </si>
  <si>
    <t>MD. Younus &amp; Brothers
Chittagong</t>
  </si>
  <si>
    <r>
      <t xml:space="preserve">Construction of 15.00m Long RCC Girder Bridge on Mirzakalu GC Near Chowdhury Bari to Fakirhat Dalal Bazar RHDS Road at Ch.1300m. ID No. 509212004 </t>
    </r>
    <r>
      <rPr>
        <b/>
        <sz val="11"/>
        <color indexed="8"/>
        <rFont val="Calibri"/>
        <family val="2"/>
        <scheme val="minor"/>
      </rPr>
      <t>[Borhanuddin]</t>
    </r>
  </si>
  <si>
    <r>
      <t xml:space="preserve">Construction of 22.00m Long RCC Girder Bridge on Borhangonj- Shikderhat-Manirampur -Mirzakalu Road at Ch.9500m. ID No. 509212005 </t>
    </r>
    <r>
      <rPr>
        <b/>
        <sz val="11"/>
        <color indexed="8"/>
        <rFont val="Calibri"/>
        <family val="2"/>
        <scheme val="minor"/>
      </rPr>
      <t>[Borhanuddin]</t>
    </r>
  </si>
  <si>
    <r>
      <t xml:space="preserve">Construction of 18.00m Long RCC Girder Bridge on Pakkhia Union parishad to Ranigonj Bazar Road at Ch. 2050m. ID No. 509213006 </t>
    </r>
    <r>
      <rPr>
        <b/>
        <sz val="11"/>
        <color indexed="8"/>
        <rFont val="Calibri"/>
        <family val="2"/>
        <scheme val="minor"/>
      </rPr>
      <t>[Borhanuddin]</t>
    </r>
  </si>
  <si>
    <r>
      <t xml:space="preserve">Construction of 13.00m Long RCC Girder Bridge on Azadnagar Motiarmar pukur to Alimuddin Bazar Road at Ch. 2550m. ID No. 509213008 </t>
    </r>
    <r>
      <rPr>
        <b/>
        <sz val="11"/>
        <color indexed="8"/>
        <rFont val="Calibri"/>
        <family val="2"/>
        <scheme val="minor"/>
      </rPr>
      <t>[Borhanuddin]</t>
    </r>
  </si>
  <si>
    <r>
      <t xml:space="preserve">Construction of 18.00m Long RCC Girder Bridge on Borhangonj-Shikderhat-Maniram-Mirzakalu Road at Ch. 350m. ID No. 509212005 </t>
    </r>
    <r>
      <rPr>
        <b/>
        <sz val="11"/>
        <color indexed="8"/>
        <rFont val="Calibri"/>
        <family val="2"/>
        <scheme val="minor"/>
      </rPr>
      <t>[Borhanuddin]</t>
    </r>
  </si>
  <si>
    <r>
      <t xml:space="preserve">Construction of 16.00m Long RCC Girder Bridge on Maniram Munshir hat to Tabgi Road at Ch.13m. ID No. 509215113 </t>
    </r>
    <r>
      <rPr>
        <b/>
        <sz val="11"/>
        <color indexed="8"/>
        <rFont val="Calibri"/>
        <family val="2"/>
        <scheme val="minor"/>
      </rPr>
      <t>[Borhanuddin]</t>
    </r>
  </si>
  <si>
    <r>
      <t xml:space="preserve">Construction of 22.00m Long RCC Girder Bridge on Mirzakalu GC Near Chowdhury Bari to Fakirhat Dalal Bazar RHDS Road at Ch.1200m. ID No. 509212004 </t>
    </r>
    <r>
      <rPr>
        <b/>
        <sz val="11"/>
        <color indexed="8"/>
        <rFont val="Calibri"/>
        <family val="2"/>
        <scheme val="minor"/>
      </rPr>
      <t>[Borhadin]</t>
    </r>
  </si>
  <si>
    <t xml:space="preserve">M/s Jakir Bin Rakib </t>
  </si>
  <si>
    <t>ms.jarirbinrakib@gmail.com</t>
  </si>
  <si>
    <t>1-a. Improvement of Mowlabi Abdul Gani Baitul Jam-e-Mosque Pond.b-Construction of 01 Nos Ghatla 4.00x11.00 m for Mowlabi Abdul Gani Jam-e-Mosque pond.2-a. Improvement of Lordhardinj Fajil Madrasa Pond.b-Construction of 01 Nos Ghatla 4.00x11.00 m for Lordhardinj Fajil Madrasa pond.3-a. Improvement of Rahela Jam-e-Mosque Pond.b-Construction of 01 Nos Ghatla 4.00x11.00 m for Rahela Jam-e-Mosque Pond.4-a. Improvement of Paschim Lordhardinj Mawlana Sayed Ahmed Madrasa Pond.b-Construction of 01 Nos Ghatla 3.50x11.00 m for Paschim Lordhardinj Mawlana Sayed Ahmed Madrasa pond.5-a. Improvement of Chadpur Mojir Uddin Mosque Pond.b-Construction of 01 Nos Ghatla 4.00x11.00 m for Chadpur Mojir Uddin Mosque Pond. 6-a. Improvement of Uttar Lordhardinj Mosjid Bari Pond.b-Construction of 01 Nos Ghatla 3.50x11.00 m for Uttar Lordhardinj Mosjid Bari pond.</t>
  </si>
  <si>
    <t>M/s Md. Hanif</t>
  </si>
  <si>
    <t>munnah.bhola@gmail.com</t>
  </si>
  <si>
    <t>a Excavation of Alhaz Doctor Younus Miah Bari Mosque Pond b Construction of 01 Nos. Ghatla 11.60x3.50m for Alhaz Doctor Younus Miah Bari Mosque Pond c Tree Plantation of Alhaz Doctor Younus Miah Bari Mosque Pond a Excavation of Hazi Rashid Ahmad Mosque Pond b Construction of 01 Nos. Ghatla 11.60x3.50m for Hazi Rashid Ahmad Mosque Pond c Tree Plantation of Hazi Rashid Ahmad Mosque Pond d Construction of CC Road for Hazi Rashid Ahmad Mosque Pond.</t>
  </si>
  <si>
    <t>8.03.20</t>
  </si>
  <si>
    <t xml:space="preserve">M/S Mowa Construction </t>
  </si>
  <si>
    <t>msmawa77@gmail.com</t>
  </si>
  <si>
    <t>a) Re-excavation of Borhanuddin Upazila Complex Pond. b) Construction of 01 Nos. 13.40m x 5.00m x 4.80m RCC Ghatla at Borhanuddin Upazila Complex Pond. 2. a) Re-excavation of Borhanuddin Upazila Complex Mosque Pond. b) Construction of 01 Nos. 9.80m x 5.00m x 3.00m RCC Ghatla at Borhanuddin Upazila Complex Mosque Pond. 3. a) Re-excavation of Noimuddin Bari Mosque Pond. b) Construction of 01 Nos. 9.80m x 5.00m x 3.00m RCC Ghatla at Noimuddin Bari Mosque Pond. 4. a) Re-excavation of Moson Ali Jame Mosque Pond. b) Construction of 01 Nos. 9.80m x 5.00m x 3.00m RCC Ghatla at Moson Ali Jame Mosque Pond. 5. a) Re-excavation of Gorib maji Mosque Pond. b) Construction of 01 Nos. 9.80m x 5.00m x 3.00m RCC Ghatla at Gorib maji Mosque Pond.</t>
  </si>
  <si>
    <t xml:space="preserve">M/s Sarmin Enterprise </t>
  </si>
  <si>
    <t>ms.sharminbhola@gmail.com</t>
  </si>
  <si>
    <t>1. a-Re-excavation of Daulatkhan Abi- Abdullah Mosque Pond. b-Construction of 01 Nos. 11.60m x 3.50m x 3.90m RCC Ghatla. at Abi- Abdullah Mosque Pond c-Tree Plantation. 2. a-Re-Excavation of Daulatkhan Govt. Girls School Pond. b-Construction of 01 Nos. 9.80m x 3.50m x 3.00m RCC Ghatla. at Daulatkhan Govt. Girls School Pond. c-Tree Plantation. 3. a-Re-excavation of Joynagar High School Pond. b-Construction of 01 Nos. 11.60m x 3.50m x 3.90m RCC Ghatla. at Joynagar High School Pond. c-Tree Plantation. 4. a-Re-excavation of Golam Nobi house Mosque Pond. b-Construction of 01 Nos. 11.60m x 3.50m x 3.90m RCC Ghatla. at Golam Nobi house Mosque Pond. c-Tree Plantation. 5. a-Re-excavation of Bhabanipur Baitul Mamur Jame Mosque Pond. b-Construction of 01 Nos. 11.60m x 3.50m x 3.90m RCC Ghatla. at Bhabanipur Baitul Mamur Jame Mosque Pond. c-Tree Plantation</t>
  </si>
  <si>
    <t>M/s Roni Construction</t>
  </si>
  <si>
    <t>msroniconstruction@gmail.com</t>
  </si>
  <si>
    <t>1-a. Improvement of Hazi lal Miah Jam-e-Mosque Pond. b-Construction of 01 Nos Ghatla 3.50x11.00 m for Hazi lal Miah Jam-e-Mosque pond. 2-a Improvement of Patoary Jam-e-Mosque Pond. b-Construction of 01 Nos Ghatla 3.50x11.00 m for Patoary Jam-e-Mosque pond. 3-a Improvement of Nurjahan Mohila Madrasa Pond. b-Construction of 01 Nos Ghatla 3.50x11.00 m for Nurjahan Mohila Madrasa pond. 4-a Improvement of Hazi Badsha Miah Jam-e-Mosque Pond. b-Construction of 01 Nos Ghatla 3.50x11.00 m for Hazi Badsha MiahJam-e-Mosque pond. 5-a Improvement of Chadpur Mowlabi Yeasin Munshi Jam-e-Mosque Pond. b-Construction of 01 Nos Ghatla 3.50x11.00 m for Chadpur Mowlabi Yeasin Munshi Jam-e-Mosque Pond</t>
  </si>
  <si>
    <t xml:space="preserve">M/s Radia Enterprise </t>
  </si>
  <si>
    <t>msradiaenterprise17@gmail.com</t>
  </si>
  <si>
    <t>Nazrul Nagar- a-Re- Excavation of Varaneer khal from Ch.00-4870m Under Nazrul Nagor Union. b-Construction of 10 Nos. Reference Bed Block at Varaneer khal Under Nazrul Nagor Union</t>
  </si>
  <si>
    <t>M/S Riaz &amp; Brothers</t>
  </si>
  <si>
    <t>msriajbrothers@gmail.com</t>
  </si>
  <si>
    <t xml:space="preserve"> Nurabad Land Office, Charfession</t>
  </si>
  <si>
    <t>Land office</t>
  </si>
  <si>
    <t>M/s Rubal Enterprise</t>
  </si>
  <si>
    <t>egp.rubel@gmail.com</t>
  </si>
  <si>
    <t>Aminabad .Land Office, Charfession</t>
  </si>
  <si>
    <t>M/S Alfi Enterprise</t>
  </si>
  <si>
    <t>msalfient@yahoo.com</t>
  </si>
  <si>
    <t>Construction of RCC Drain from Front of Monpura Upazila HealthComplex Shop of Alauddin Meker to Fuyader Sawmill Khal at Ch. 00m - 600m under Monpura Upazila Dist Bhola.</t>
  </si>
  <si>
    <t>1. Construction of Public Toilet Block on Hazirhat Bazar to Neyeberhat road near Hazirhat Bazar. 2. Construction of Sinking Deep Tube Well Public Toilet Block on Hazirhat Bazar to Neyeberhat road near Hazirhat Bazar under Monpura Upazila Dist Bhola.</t>
  </si>
  <si>
    <t>Construction of RCC road Link road for Public Toilet Block on Hazirhat Bazar to Neyeberhat road near Hazirhat Bazar under Monpura Upazila Dist Bhola.</t>
  </si>
  <si>
    <t>24/3/20</t>
  </si>
  <si>
    <t>23/6/20</t>
  </si>
  <si>
    <t xml:space="preserve">M/s Hoque Brothers </t>
  </si>
  <si>
    <t>hoqemdsaidul@gmail.com</t>
  </si>
  <si>
    <t>1. Improvement of RHD Shashigang Bazar BC Road to Sluice Ghat Embankment road at Ch. 00m - 210m Under Tazumuddin Upazila Dist Bhola. 2. Improvement of Shashigang Bazar Embankment road at Ch. 00m - 730m Under Tazumuddin Upazila Dist Bhola. 3. Improvement of RHD Krishi Bank to Embankment road at Ch. 00m - 380m Under Tazumuddin Upazila Dist Bhola.</t>
  </si>
  <si>
    <t>Md. Jakir Hossain</t>
  </si>
  <si>
    <t>hossainzakir460@gmail.com</t>
  </si>
  <si>
    <t>Construction of RCC Drain Within Upazila Parishad Complex Under Tazumuddin Upazila Dist Bhola.</t>
  </si>
  <si>
    <t>23/03/20</t>
  </si>
  <si>
    <t>Construction of RCC Road on Char jatin UZR-GPS-West Embankment road at Ch. 400m - 1200m under Monpura Upazila Dist Bhola. Road ID 509654042</t>
  </si>
  <si>
    <t>M/S Laily Enterprise</t>
  </si>
  <si>
    <t>Construction of 1x2.50mx2.50m RCC Box Culvert on Char Jatin UZR - GPS - West Embankment road at Ch. 1037m &amp; Construction of 1x0.750mx0.750m RCC Box Culvert at Ch. 450m 683m under Monpura Upazila Dist Bhola.Road ID 509654042</t>
  </si>
  <si>
    <t>18/03/20</t>
  </si>
  <si>
    <t>M/s Haider Builders</t>
  </si>
  <si>
    <t>haiderbuilders78@yahoo.com</t>
  </si>
  <si>
    <t>Construction of RCC drain from front of Monpura Upazila Health Complex Shop of Alauddin Mekar to Fuyader Sawmill Khal under Monpura Upazila Dist Bhola.</t>
  </si>
  <si>
    <t>M/S S.B Cor. Bhola</t>
  </si>
  <si>
    <t>Improvement of Sikderpara Jame-E- Mosque, Union Syedpur. [Latitude-22.5760, Longitude-90.7402]</t>
  </si>
  <si>
    <t>M/s Alam Enterprise .</t>
  </si>
  <si>
    <t>alamenterprisebhola@gmail.com</t>
  </si>
  <si>
    <t>Improvement of 06 no ward Shree Shree Radha Krishno Mondir, Union Kachia [Latitude-22.2436, Longitude-90.4452]</t>
  </si>
  <si>
    <t>23/9/20</t>
  </si>
  <si>
    <t>122/12/20</t>
  </si>
  <si>
    <t>Mohammed Eunus &amp; Brothers (Pvt) Ltd. A.S Towen ( 8th flower) Road No -01 Plot -553, Hill view  R/A P.S Punchlaish ,Chittaging</t>
  </si>
  <si>
    <t>Minor Maintenance of 9.9m long RCC Box Culvert on Shashi- bussion GC-Gajaria GC Via Majirhat Road Road at Chainage : 200m [509252003]</t>
  </si>
  <si>
    <t>SUPRB</t>
  </si>
  <si>
    <t>Minor Maintenance of 12.2m long RCC Girder Bridge on Shashibussion GC-Gajaria GC Via Majirhat Road Road at Chainage : 7100m [509252003]</t>
  </si>
  <si>
    <t>Minor Maintenance of 10.5m  long RCC Girder Bridge on Shashibussion GC-Gajaria GC Via Majirhat Road Road at Chainage : 9918m [509252003]</t>
  </si>
  <si>
    <t>Minor Maintenance of 18.0m long RCC Box Culvert on Shashibussion GC-Gajaria GC Via Majirhat Road Road at Chainage : 11490m [509252003]</t>
  </si>
  <si>
    <t>Minor Maintenance of 18.0m long RCC Box Culvert on Shashibussion GC-Gajaria GC Via Majirhat Road Road at Chainage : 13920m [509252003]</t>
  </si>
  <si>
    <t>Minor Maintenance of 16.50m  long RCC Girder Bridge on Gazaria GC-Char Manika RHD via Dularhat, Anjurhat  Road at Chainage : 2861m [509252009]</t>
  </si>
  <si>
    <t>Minor Maintenance of 12.70m  long RCC Box Culvert on Gazaria GC-Char Manika RHD via Dularhat, Anjurhat  Road at Chainage : 9561m [509252009]</t>
  </si>
  <si>
    <t>Minor Maintenance of 378.40m long PC Girder Bridge on Gazaria GC-Char Manika RHD via Dularhat, Anjurhat  Road at Chainage : 18250m [509252009]</t>
  </si>
  <si>
    <t>Minor Maintenance of 22.60m long RCC Girder Bridge on Gazaria GC-Char Manika RHD via Dularhat, Anjurhat  Road at Chainage : 18400m [509252009]</t>
  </si>
  <si>
    <t>Minor Maintenance of 8.80m  long RCC Box Culvert on Gazaria GC-Char Manika RHD via Dularhat, Anjurhat  Road at Chainage : 23557m [509252009]</t>
  </si>
  <si>
    <t>Minor Maintenance of 16.00m long RCC Girder Bridge on Dularhat GC (Abubakarpur Chowmohani Hat) - Kalmir  More RHD (Shashibusion GC) via Fakir hat Road at Chainage : 8377m [509252010]</t>
  </si>
  <si>
    <t>Minor Maintenance of 30.00m long RCC Girder Bridge on Tazumuddin Hospital(RHD)-Dowrir GC via Khasher Hat GC &amp; Bangla bazar Road at Chainage : 8800m [509912003]</t>
  </si>
  <si>
    <t>M/S Jarir Bin Rakib</t>
  </si>
  <si>
    <t>M.sjarirbinrakib@gmail.com</t>
  </si>
  <si>
    <t>Maintenance of Gassfield Road to Kachia hat Road from Ch. 00m - 1483m [Road ID 509214054] Union : Kachia, Upazila : Borhanuddin.</t>
  </si>
  <si>
    <t>18.18.21</t>
  </si>
  <si>
    <t>17.03.21</t>
  </si>
  <si>
    <t xml:space="preserve">M/S Subah Enterprise </t>
  </si>
  <si>
    <t>ms.ubahenenterprise@gmail.com</t>
  </si>
  <si>
    <t>Maintenance of RHD Kunjer Hat - Fulkachia Abashon connecting Road from Ch. 00m - 765m [Road ID 509214078] Union : Kachia, Upazila : Borhanuddin.</t>
  </si>
  <si>
    <t>Maintenance of Joya bazar - Tatulia River from Ch. 00m - 1420m [Road ID 509214015] Union : Gangapur, Upazila : Borhanuddin.</t>
  </si>
  <si>
    <t>Feni</t>
  </si>
  <si>
    <t>M/S Setu Enterprise</t>
  </si>
  <si>
    <t>mssetu_enterprise@yahoo.com</t>
  </si>
  <si>
    <t>Construction of Panchgasia Union Land Office under Feni Sadar Upazila, Feni.</t>
  </si>
  <si>
    <t>05.05.2020</t>
  </si>
  <si>
    <t>Construction of Amzadhat Union Land Office under Fulgazi Upazila, Feni.</t>
  </si>
  <si>
    <t>Improvement of Char Maduhai Abtabbibi Road Ch. 00-546m [ID No. 430295315] under Feni Sadar, Feni.</t>
  </si>
  <si>
    <t>Maintenance of Vhore bazar-Char Kalidas road from Ch. 00-1376m &amp; Link road Ch. 00-163m ID No. 430295084.</t>
  </si>
  <si>
    <t>Maintenance of Baligaon UP-Cyclone shelter-Aftab bibi bazar road. Ch. 00-1680m ID No. 430293005</t>
  </si>
  <si>
    <t>Improvement of Modhuyai Chowara Pukur par- AB Road (Easin Fakir Mazar) Ch.00-966m ID No. 430295478 under Feni Sadar, Feni.</t>
  </si>
  <si>
    <t>Maintenance of Bagerhat to Fakir Hat Road (Dhalia) Ch. 00-1180m ID No. 430295307 under Feni Sadar, Feni.</t>
  </si>
  <si>
    <t>Improvement of Sundarpur Dr. Shadar Uddin road Ch. 00-483m ID No. 430295335 under Feni Sadar, Feni.</t>
  </si>
  <si>
    <t xml:space="preserve">(i) Improvement of Chandola Master Dokan Jolil Bhuiyan Bari Road Ch. 00-590m [ID No. 430945379] </t>
  </si>
  <si>
    <t>13/02/2019</t>
  </si>
  <si>
    <t>(i) Improvement of Ragobpur GPS- Siddique Member bari Road Ch. 00-500m [ID No. 430945380]</t>
  </si>
  <si>
    <t xml:space="preserve">Saleh Ahmed And Setu Enterprise JV </t>
  </si>
  <si>
    <t>sa.sejv19@gmail.com</t>
  </si>
  <si>
    <t>Construction of 75.00m PC Girder Bridge on Box Bazar to Orbanar Ghat road over Choto Feni river at Ch. 900m. Part-A Main Bridge Works. ID No. 430295239.</t>
  </si>
  <si>
    <t>Saleh Ahmed</t>
  </si>
  <si>
    <t>Salehbabul21@gmail.com</t>
  </si>
  <si>
    <t>Setu Enterprise</t>
  </si>
  <si>
    <t>Construction of 81.00m Long Bridge PC Girder Bridge Over Choto Feni River on Chargopalgoan School Road Dubaiwala Ruhul Amin House-Miazighat Connection Road at Ch. 580m. ID No. 430944025 under Sonagazi Feni.</t>
  </si>
  <si>
    <t xml:space="preserve">Setu Enterprise </t>
  </si>
  <si>
    <t>Bakar bazar-Kuthirhat Road via Battala bazar Road</t>
  </si>
  <si>
    <t>Improvement of Baligaon Radha Krishna Mondier (Part-B)</t>
  </si>
  <si>
    <t>M/S Kashem Traders</t>
  </si>
  <si>
    <t>mskashemtraders@gmail.com</t>
  </si>
  <si>
    <t xml:space="preserve">Construction of 56.00m PC Girder Bridge Over Kohua River on Guthuma-Parshuram road at Ch. 2000m under Parshuram Upazila, Feni. CIB-Fen-W-53) </t>
  </si>
  <si>
    <t xml:space="preserve">i) Improvement of Motigonj Brick Field Kadamtola Madrasah road Ch.00-1620m &amp; Kadamtola GPS road Ch. 00-110m. ID No. 430945096. </t>
  </si>
  <si>
    <t>Kashem Traders &amp; Mir Hossain Enterprise Jv</t>
  </si>
  <si>
    <t>kt.mirjv@gmail.com</t>
  </si>
  <si>
    <t>Kashem Traders</t>
  </si>
  <si>
    <t>Mir Hossain Enterprise Jv</t>
  </si>
  <si>
    <t>Kashem Traders &amp; Rahman Grups Jv</t>
  </si>
  <si>
    <t>kt.rgjv@gmail.com</t>
  </si>
  <si>
    <t xml:space="preserve">Rahman Grups </t>
  </si>
  <si>
    <t>ms.rahmangroups@gmail.com</t>
  </si>
  <si>
    <t xml:space="preserve">Kashem Traders and The New Trade Link JV </t>
  </si>
  <si>
    <t>kt.tntljv@gmail.com</t>
  </si>
  <si>
    <t>Construction of 90.00m PC Girder Bridge on Kalibazar-Chandona road over Muhuri river at Ch. 1100m. Part-A: Main Bridge Works. ID No. 430514014.Part-B: Approach road &amp; Slope Protection Works.Part-C: Provisional Sum under Porshuram Upazila Feni.</t>
  </si>
  <si>
    <t xml:space="preserve">The New Trade Link </t>
  </si>
  <si>
    <t>Saleh Ahamed-Kashem Traders JV, Bondua, Fulgazi, Feni.</t>
  </si>
  <si>
    <t>sa.ktjv2019@gmail.com</t>
  </si>
  <si>
    <t>31.01.2022</t>
  </si>
  <si>
    <t>Saleh Ahamed</t>
  </si>
  <si>
    <t xml:space="preserve">Kashem Traders </t>
  </si>
  <si>
    <t>NUR NABI-KASHEM TRADERS AND NURUL  HOQUE  MIZAN JV</t>
  </si>
  <si>
    <t xml:space="preserve">  nnkt.nhmjv@gmail.com</t>
  </si>
  <si>
    <t>NUR NABI</t>
  </si>
  <si>
    <t xml:space="preserve">KASHEM TRADERS </t>
  </si>
  <si>
    <t xml:space="preserve"> NURUL  HOQUE  MIZAN </t>
  </si>
  <si>
    <t>msnurulhoque_mizan@yahoo.com</t>
  </si>
  <si>
    <t>M/S Hoque Traders  Islam Plaza, Trunk Roadi, Feni.</t>
  </si>
  <si>
    <t>hoquetraders1980@gmail.com</t>
  </si>
  <si>
    <t>Construction of 96.00m Long PSC Girder Bridge on Kalidash Pahari Khal at Ch. 150m (Road ID : 430944081) Upazila: Sonagazi, District: Feni</t>
  </si>
  <si>
    <t xml:space="preserve">Construction of Two 2 Storied Rural Market Building with 04 Storied Foundation in Olama Bazar, Under Sonagazi Upazila, District: Feni </t>
  </si>
  <si>
    <t>E.i Improvement of Golbox Miazi bari - Bakthermunshi Kaska road via Safarpur Dakhil Madrasa road. Ch.00-1180m. ID No. 430255141.</t>
  </si>
  <si>
    <t>i Improvement of Charlaxmigonj Chayanibazar-Fazilerghat 2no road from Ch. 00-1045m. ID No. 430944032.</t>
  </si>
  <si>
    <t>Improvement of Karamatia-Kazir hat road Ch. 1320-2120m. ID No. 430943007. Value of Recovered Material =29,893.93</t>
  </si>
  <si>
    <t xml:space="preserve">Improvement of Darogarhat Alim Madrasah to Mollah bari road (Sonagazi Kutirhat road Boiragirpool) Ch.1100-1600m. ID No. 430945199. </t>
  </si>
  <si>
    <t xml:space="preserve">Hazipur-Mazupur Road </t>
  </si>
  <si>
    <t>Construction of 81.00m Long PSC Girder Bridge on  Over Choto Feni River on North Jayloskar to Omarpur Point Road at Ch..3175m (Road ID No: 430254072) Under Dagonbhuiyan Upazila, District: Feni.</t>
  </si>
  <si>
    <t>Hoque Traders &amp; Ahamed Construction JV</t>
  </si>
  <si>
    <t xml:space="preserve">  ht.acjv@gmail.com</t>
  </si>
  <si>
    <t>29.04.2020</t>
  </si>
  <si>
    <t xml:space="preserve">Hoque Traders </t>
  </si>
  <si>
    <t xml:space="preserve">Ahamed Construction </t>
  </si>
  <si>
    <t>ms.ahamedconstruction16@gmail.com</t>
  </si>
  <si>
    <t>Mr. Rahim Uddin</t>
  </si>
  <si>
    <t>mr.rahim_uddin@yahoo.com</t>
  </si>
  <si>
    <t xml:space="preserve">Construction of Two 2 Storied Rural Market Building with 04 Storied Foundation in Fazilpur Bazar, Under Feni Sadar Upazila, District: Feni </t>
  </si>
  <si>
    <t xml:space="preserve">Construction of Two 2 Storied Rural Market Building with 04 storied Foundation in Mirjar Bazar Under Chagalnaiya, District: Feni. </t>
  </si>
  <si>
    <t>Improvement of Shibpur Inter Village (Samsul Hoque Member) Road Ch. 1000-2010m (ID No. 430295073) under Feni Sadar, Feni.</t>
  </si>
  <si>
    <t>Improvement of Pagla Miah Road Ch. 1000-1605m (ID No. 430295078) Value of Recoverd Materials Tk= 81837.06 under Feni Sadar, Feni.</t>
  </si>
  <si>
    <t xml:space="preserve">i Improvement of Ruhitia Adilsha Mazar to Ex. Bocha Member road Ch. 00-450m. ID No. 430295130. </t>
  </si>
  <si>
    <t>Rohim Uddin &amp; Jerin Enterprise JV</t>
  </si>
  <si>
    <t>ru.jejv@gmail.com</t>
  </si>
  <si>
    <t xml:space="preserve">Rohim Uddin </t>
  </si>
  <si>
    <t xml:space="preserve"> Jerin Enterprise</t>
  </si>
  <si>
    <t>msjerin_enterprise@yahoo.com</t>
  </si>
  <si>
    <t>M/S The New Trade Link</t>
  </si>
  <si>
    <t xml:space="preserve">A. (i) Improvement of East Sahebnagar Chowdhury bari road Ch. 00-1320m ID No. 430515083. </t>
  </si>
  <si>
    <t>14/08/2019</t>
  </si>
  <si>
    <t xml:space="preserve">Chowdhury Enterprise and The New Trade Link JV </t>
  </si>
  <si>
    <t xml:space="preserve">  ce.tntljv18@gmail.com</t>
  </si>
  <si>
    <t>Construction of 90.00m PC Girder Bridge on Durgapur-Ratanpur-Beker bazar road (Moulovi Hasmot Ali bridge) over Muhuri river at Ch. 950m. Part-A: Main Bridge Works. ID No. 430515170. Part-B: Approach road &amp; Slope Protection Works. Part-C: Provisional Sum under Porshuram Upazila Feni.</t>
  </si>
  <si>
    <t>23.06.021</t>
  </si>
  <si>
    <t xml:space="preserve">Chowdhury Enterprise </t>
  </si>
  <si>
    <t>chowdhury.132976@gmail.com</t>
  </si>
  <si>
    <t>The New Tred Link&amp; Yeasin and Co. Jv</t>
  </si>
  <si>
    <t>tntl.ycjv@gmail.com</t>
  </si>
  <si>
    <t>25.10.2018</t>
  </si>
  <si>
    <t>04.10.2019</t>
  </si>
  <si>
    <t>The New Tred Link</t>
  </si>
  <si>
    <t>Yeasin and Co</t>
  </si>
  <si>
    <t>ms.yeasinandco@gmail.com</t>
  </si>
  <si>
    <t>Sahab Uddin and The New Trade Link Jv</t>
  </si>
  <si>
    <t>su.tntljv@gmail.com</t>
  </si>
  <si>
    <t>Sahab Uddin</t>
  </si>
  <si>
    <t>ms.sahabuddin@yahoo.com</t>
  </si>
  <si>
    <t xml:space="preserve"> The New Trade Link</t>
  </si>
  <si>
    <t>M/S The New Trade Link &amp; Chowdhury Enterprise Jv</t>
  </si>
  <si>
    <t>tntl.cejv@gmail.com</t>
  </si>
  <si>
    <t xml:space="preserve">M/S The New Trade Link </t>
  </si>
  <si>
    <t>M/S Century Traders</t>
  </si>
  <si>
    <t>(i) Improvement of Amubhuiyarhat Hospital (FWC)-Shapua High School Road Ch. 00-1182m. ID No: 430255120 ( ii) Providing 203m Palisading work (iii) Construction of 1No. 3.00mx3.00m RCC Box Culvert at Ch. 640m under Dagonbhuiyan Feni.</t>
  </si>
  <si>
    <t>21/10/2018</t>
  </si>
  <si>
    <t>15/10/2018</t>
  </si>
  <si>
    <t>08/08/20109</t>
  </si>
  <si>
    <t>Improvement of Hirapur-South Lalpur via Musa Mia Bari road Ch. 00-1170.00m. ID No. 430255400.</t>
  </si>
  <si>
    <t xml:space="preserve">M/S Century Traders </t>
  </si>
  <si>
    <t>Improvement of Tinakazi Patowary Bari Road at Ch. 650-1075m. ID No. 430255299</t>
  </si>
  <si>
    <t>Century Traders-Noorjahan Furniture &amp; Timber Jv</t>
  </si>
  <si>
    <t>ct.nftjv@gmail.com</t>
  </si>
  <si>
    <t>Century Traders</t>
  </si>
  <si>
    <t>Noorjahan Furniture</t>
  </si>
  <si>
    <t>ms.noorjahanfurnitureandtimber@gmail.com</t>
  </si>
  <si>
    <t>Century Traders-Noorjahan Furniture &amp; Timver Jv</t>
  </si>
  <si>
    <t xml:space="preserve">  ct.nftjv@gmail.com</t>
  </si>
  <si>
    <t>Improvement of Kaoshula Ragunathpur Road Ch. 00-1242m ID No. 430254021 Under Dagonbhuiyan Upazila, Feni.</t>
  </si>
  <si>
    <t xml:space="preserve">Noorjahan Furniture </t>
  </si>
  <si>
    <t>CENTURY TRADERS AND SHATARUPA ENTERPRIS</t>
  </si>
  <si>
    <t>ct.sejv@gmail.com</t>
  </si>
  <si>
    <t>M/S CENTURY TRADERS S</t>
  </si>
  <si>
    <t>M/S SHATARUPA ENTERPRIS</t>
  </si>
  <si>
    <t>ms.shatarupaenterprise16@gmail.com</t>
  </si>
  <si>
    <t xml:space="preserve"> Sajin Corporation </t>
  </si>
  <si>
    <t>ct.scjv19@gmail.com</t>
  </si>
  <si>
    <t xml:space="preserve">Century Traders </t>
  </si>
  <si>
    <t xml:space="preserve">Sajin Corporation </t>
  </si>
  <si>
    <t>ms.sajincorporation@gmail.com</t>
  </si>
  <si>
    <t xml:space="preserve">M/S Sajin Corporation </t>
  </si>
  <si>
    <t>(i) Improvement of Mirerpool Bijoypur- Sayed Chairman Bari Road Ch. 1612-2083m ID No. 430255395 (ii) Construction of 1 No 2x3.00mx3.50m RCC Box culvert at Ch. 3083m on the same road Under Dagonbhuiyan Upazila, Feni.</t>
  </si>
  <si>
    <t>Improvement of Char Kalidas Inter village road Ch. 500-1430m. ID No. 430295085.</t>
  </si>
  <si>
    <t>Improvement of East Sultanpur B. C. road to old Mosque road Ch. 00-306m. ID No. 430295356. Value of Recovered Material =1,51,990.27</t>
  </si>
  <si>
    <t>(i) Improvement of  Joinal Bari road (Sapua Digirpar-Monupatwary Bari road) Road  from Ch. 850-1500m (ID No. 430255157)</t>
  </si>
  <si>
    <t>Improvement of Amirgaon –Machimpur Lalpur-Neyazpur road Ch. 00-1260.00m. ID No. 430255340.</t>
  </si>
  <si>
    <t xml:space="preserve">i) Improvement of K.B hat Pry. School road Ch. 300-1020m. ID No. 430255014. </t>
  </si>
  <si>
    <t>Improvement of Nurullapur - Mijibari Road Via Khanar Bari road Ch. 00-800.00m. ID No. 430255052.</t>
  </si>
  <si>
    <t>Improvement of Silonia Bridge-Joylosker-Nurullapur via Kamarpur Abbas Ali Hazi Bari road Ch. 00-1960.00m. ID No. 430254203. Value of Recovered Material =28,413.05</t>
  </si>
  <si>
    <t>Improvement of Muktijuddah Abul Hasem Road-Khusipur Mridha Bari road Ch. 00-650.00m. ID No. 430254188.</t>
  </si>
  <si>
    <t>Improvement of South Neyazpur Pacca Road-Hirapur Road via Alimondher Bridge road Ch. 00-1000.00m. ID No. 430254199.</t>
  </si>
  <si>
    <t>Improvement of Alampur Kari Abdur Rob Jame Mosque road Ch. 00-1000.00m. ID No. 430254190.</t>
  </si>
  <si>
    <t>Rehabilitation of 3.00mx3.00m RCC Box culvert on Silonia-Biroli Road at Ch. 1250m DAGANBHUIYAN ID No. 430252005 Dist Feni.</t>
  </si>
  <si>
    <t xml:space="preserve">Rehabilitation of Boddar  Take - West side of Noyanpur Bazar Road Ch: 00-1455m [Road ID: 430255301] under Dagonbhuiyan, Dist: Feni. </t>
  </si>
  <si>
    <t>Superior Enterprise And Sajin Corporation JV.</t>
  </si>
  <si>
    <t>se.scjv19@gmail.com</t>
  </si>
  <si>
    <t>Improvement of Farhadnagar Inter village road Ch. 00-1415m. ID No. 430295100.</t>
  </si>
  <si>
    <t xml:space="preserve">Superior Enterprise </t>
  </si>
  <si>
    <t>superiorenterprise2016@gmail.com</t>
  </si>
  <si>
    <t>Improvement of Kabil Mazi road Ch. 00-1353m. ID No. 430295083.</t>
  </si>
  <si>
    <t>M/S Kalam Enterprise</t>
  </si>
  <si>
    <t>mskalam_enterprise@yahoo.com</t>
  </si>
  <si>
    <t xml:space="preserve">Construction of Two 2 Storied Rural Market Building with 04 Storied Foundation in Boiragir Bazar, Under Dagonbhuiyan Upazila, District: Feni </t>
  </si>
  <si>
    <t>Improvement of Ramnagar (Bander gora)-Sekandarpur road at Ch. 2600-3980m. ID No. 430254002.  Value of Recovered Material =49,795.20</t>
  </si>
  <si>
    <t xml:space="preserve">Sebar hat-Koresh Munshir hat Road </t>
  </si>
  <si>
    <t>South karonia to North Karonia Road</t>
  </si>
  <si>
    <t xml:space="preserve">Safua Eathmkhana-Sadhu mear bazar Road </t>
  </si>
  <si>
    <t>M/S Ahamed Construction</t>
  </si>
  <si>
    <t>Improvement of Dakihn Ballavpur Takia Jame Mosque (Part-C), Union: Shuvopur, Latitude: 22.978310, Longitude: 91.5530860 Under Chagalnaiya, Feni.</t>
  </si>
  <si>
    <t>Maintenance of Baligoan Jounpuri Huzur road. Ch. 00-1037m ID No. 430295338</t>
  </si>
  <si>
    <t>Maintenance of Dhonshaddha Master para road Ch. 00-850m ID No. 430295340</t>
  </si>
  <si>
    <t>Maintenance of Dhomsahdda-Malak Miah road Ch. 00-571m ID No. 430295048</t>
  </si>
  <si>
    <t>Maintenance of Dhumshardha bazar road Ch. 00-1105m ID No. 430295108</t>
  </si>
  <si>
    <t>Maintenance of Modhuyai Ishaque road Ch. 00-798m ID No. 430295339 under Feni Sadar, Feni.</t>
  </si>
  <si>
    <t xml:space="preserve">A. (i) Improvement of Hazipur-Mazupur road Ch.570-1570m.ID No. 430944016. </t>
  </si>
  <si>
    <t>Improvement of Fathepur School Road at Ch. 00-400m ID No: 430945001</t>
  </si>
  <si>
    <t xml:space="preserve">Rehabilitation of Bangla Bazar- khachani Gat Road (Shaid Kalam Road)) from Ch: 00m- 2030m [Road ID 430144001] under Chagalnaiya, Feni </t>
  </si>
  <si>
    <t>Izzatpur School Road</t>
  </si>
  <si>
    <t xml:space="preserve"> Ahamed Construction </t>
  </si>
  <si>
    <t>M/S Omi Enterprise</t>
  </si>
  <si>
    <t>ms.omienterprise@gmail.com</t>
  </si>
  <si>
    <t xml:space="preserve">Construction of Two 2 Storied Rural Market Building with 04 Storied Foundation in NutonMunshirhat Bazar Under Fulgazi Upazila, District: Feni </t>
  </si>
  <si>
    <t xml:space="preserve">Rehabilitation of Farhadnagar Jamtola- Charkalidash Road from Ch: 00m- 1681m (Road ID 430294018] under Feni-S, Feni </t>
  </si>
  <si>
    <t>M/S Ifty &amp; Brothers</t>
  </si>
  <si>
    <t>ms.ifthyandbrothers@gmail.com</t>
  </si>
  <si>
    <t>Maintenance of Baligoan-Akrampur-Sheba Asram road. Ch. 00-1565m ID No. 430295097</t>
  </si>
  <si>
    <t>Maintenance of Miar Bazer- Moruar Char road. Ch. 00-1313m ID No. 430295361</t>
  </si>
  <si>
    <t>Maintenance of Batagaon GPS road Ch. 00-1370m ID No. 430295253</t>
  </si>
  <si>
    <t>Maintenance of Baligaon Sundarpur road. Ch. 00-988m ID No. 430295312</t>
  </si>
  <si>
    <t>Maintenance of Muduhi Primary School to Baligaon UP Connecting road via  Charanipara road Ch. 00-794m ID No. 430295300</t>
  </si>
  <si>
    <t>Rehabilitation of Siddique Member  bari to Bairagir Bazar pool  from Tulatoli-Koreshmunshi GC Road Ch: 00m-1030m [Road ID: 430255297] under Dagonbhuiyan, Dist:Feni</t>
  </si>
  <si>
    <t xml:space="preserve">Rehabilitation of Laxmipur-Panuaghat Road from Ch: 00m- 800 (Road ID 430294016] under Feni-S, Feni </t>
  </si>
  <si>
    <t>M/S Monowar Hossain</t>
  </si>
  <si>
    <t>(i) Improvement of Purba Maizberai-Kalidaha Road Ch. 00-1325m ID No:430295042 Under Fend Sadar Upazila.</t>
  </si>
  <si>
    <t>Maintenance of Shafiullah Khondaker road Ch. 900-1570m ID No. 430295195</t>
  </si>
  <si>
    <t>Improvement of Manikshah branch road Ch. 750-1350m ID No. 430295123 under Feni Sadar, Feni.</t>
  </si>
  <si>
    <t>Motigonj GC (RHD)-Sonapur via Sula khali Road</t>
  </si>
  <si>
    <t xml:space="preserve">Periodic Maintenance of Raghunathpur- Badamtali Road from Ch. 00m- 2840m (ID No.430944065) [SONAGAZI], Feni. </t>
  </si>
  <si>
    <t>M/S Alahi Enterprise</t>
  </si>
  <si>
    <t>ms.alahienterprise_feni@yahoo.com</t>
  </si>
  <si>
    <t xml:space="preserve">1.Improvement of Improvement of Fulgazi-Boxmahmud RCC Road-Shaha Para Mortuza Master House Road at Ch. 00-350m (2) Improvement of Basura Narayan Dakter House Road by RCC at Ch. 00-250m (3) Improvement of Sreepur Old Road to RHD Main Road via Azizul Haq Chairman Road by RCC at Ch. 00-200m  Under Fulgazi Upazila, District: Feni. </t>
  </si>
  <si>
    <t>Maintenance of Paithara-Jammura Road Ch. 00-1000m (ID No: 430954024) Under Fulgazi, Feni.</t>
  </si>
  <si>
    <t>M/S Arafat Trading</t>
  </si>
  <si>
    <t>ms.arafattrading2019@gmail.com</t>
  </si>
  <si>
    <t>Maintenance of Shreechandrapur-East Basikpur Road Ch.00-1000m (ID No: 430954002) Under Fulgazi, Feni.</t>
  </si>
  <si>
    <t>Bandua Hazi Store-Hasanpur UP Office Road</t>
  </si>
  <si>
    <t xml:space="preserve">1.Construction of 270m long RCC drain at Fulgazi Union Parishad Connecting Road (2) Construction of 155m long RCC drain at Uttar Boroya Kali Mondir to Boroya Road (3) Construction of RCC drain at Fulgazi Pilot High School side (from RHD road to Muhuri River) road (4) Construction of 150m long RCC drain Fulgazi-Boxmahmud Road-Shaha Para Mortuza Master House Under Fulgazi Upazila, District: Feni. </t>
  </si>
  <si>
    <t xml:space="preserve">Rehabilitation of Baraiya (North Baraiya) Road from Ch. 00-800m &amp; Link Road Ch. 00-160m (Road ID No-430955009) Under Feni District  </t>
  </si>
  <si>
    <t>M/S Kamrul Enterprise</t>
  </si>
  <si>
    <t>ms.kamrulenterprise@yahoo.com</t>
  </si>
  <si>
    <t>Improvement of Baluachowmuhuni Gas Field road Ch. 00-1156m (ID No:43029586) Under Feni Sadar, Feni</t>
  </si>
  <si>
    <t xml:space="preserve">(i) Improvement of Dhalia-Rajapur (Badrabad) road from Ch. 630-1685m. ID No. 430294011 </t>
  </si>
  <si>
    <t xml:space="preserve">M/S Fabiha Enterprise </t>
  </si>
  <si>
    <t>Improvement of North Olipur road (Khalpar road-Tutatilo to Honarmar dighi) Abdus Sattar road) at Ch. 200-1505m ID No:4302955237</t>
  </si>
  <si>
    <t>M/S Fabiha Enterprise</t>
  </si>
  <si>
    <t xml:space="preserve">(i) Improvement of Mollar Takia Mostafa Manager Road (Part of Old Feni -Sonagazi road) Ch. 00-790m [ID No. 430295377] </t>
  </si>
  <si>
    <t>Maintenance of Dhalia-Mohammadpur-Sharasia road Ch. 00-836m ID No. 430295149</t>
  </si>
  <si>
    <t>Maintenance of Sundarpur-Mollar Takia-Lemua UP road Ch. 3200-4193m ID No. 430293008</t>
  </si>
  <si>
    <t>M/S Alam Brothers</t>
  </si>
  <si>
    <t xml:space="preserve">ms.alambrothers18@gmail.com </t>
  </si>
  <si>
    <t>Maintenance of Puratan Muhuriganj bazar to Notun Muhuriganj bazar (Shahid Abdul Wadud road) road Ch. 00-2500m. ID No. 430144031.</t>
  </si>
  <si>
    <t>Maintenance of Fatepur Rasterkhil road Ch. 788-1585m ID No. 430295159 under Feni Sadar Feni</t>
  </si>
  <si>
    <t xml:space="preserve">M/S Anowar Hossain </t>
  </si>
  <si>
    <t>ms.anowarhossain@yahoo.com</t>
  </si>
  <si>
    <t>(i) Improvement of Gazi Mohammad Mostafa road Ch. 1000-1600m [ID No. 430295334], (ii) Providing 47.00m Palisading Work (iii) Construction of 2 Nos U-drain culvert at Ch. 1370m &amp; 1411m under Feni Sadar, Feni.</t>
  </si>
  <si>
    <t>M/S Anowar Hossain</t>
  </si>
  <si>
    <t>Improvement of Mozumder Hat Road at Ch. 00-1888.00m ID No:430294013</t>
  </si>
  <si>
    <t xml:space="preserve">B.i Improvement of Abu Yousuf Patwari road Ch. 400-995m. ID No. 430945200. </t>
  </si>
  <si>
    <t>Sanua Fazilpur Road</t>
  </si>
  <si>
    <t>Anowar Hossain &amp; Fulkuri Traders JV</t>
  </si>
  <si>
    <t>ah.ftjv19@gmail.com</t>
  </si>
  <si>
    <t xml:space="preserve">Anowar Hossain </t>
  </si>
  <si>
    <t xml:space="preserve"> Fulkuri Traders</t>
  </si>
  <si>
    <t>ms.fulkuri.traders@gmail.com</t>
  </si>
  <si>
    <t>M/S Tulitushi Enterprise</t>
  </si>
  <si>
    <t>mstulitushi_enterprise@yahoo.com</t>
  </si>
  <si>
    <t xml:space="preserve">Saldhar bazar(chitolia UP)-Chandana bazar Road </t>
  </si>
  <si>
    <t>Mir Hossain Enterprise &amp; Tulitushi Enterprise Jv</t>
  </si>
  <si>
    <t>mhe.tejv@gmail.com</t>
  </si>
  <si>
    <t xml:space="preserve">Tulitushi Enterprise </t>
  </si>
  <si>
    <t>ms.tuhinenterprise18@gmail.com</t>
  </si>
  <si>
    <t xml:space="preserve">Mir Hossain Enterprise </t>
  </si>
  <si>
    <t>msmirhossainenterprise@gmail.com</t>
  </si>
  <si>
    <t>M/S Mostafa &amp; Sons</t>
  </si>
  <si>
    <t>ms.mostafaandsons@gmail.com</t>
  </si>
  <si>
    <t xml:space="preserve">(i) Improvement of Subar bazar-Melagher-Rangamatia-Nizkalikapur-Battali bazar Road  at Ch.3500-4100m. ID No. 430513002 </t>
  </si>
  <si>
    <t>Sahab Uddin-Mostafa &amp; Sons JV</t>
  </si>
  <si>
    <t>su.msjv@gmail.com</t>
  </si>
  <si>
    <t>Mostafa &amp; Sons</t>
  </si>
  <si>
    <t>M/S Liton Brothers</t>
  </si>
  <si>
    <t>ms.litonbrothers@yahoo.com</t>
  </si>
  <si>
    <t xml:space="preserve">Rehabilitation of Malipathor Village Road( InterunionRoad- Karims Shop) from Ch: 00m- 1420m [Road ID 430515038] under Parashuram, Feni </t>
  </si>
  <si>
    <t>M/S Trust Corporation</t>
  </si>
  <si>
    <t>trustcorporationftsc@gmail.com</t>
  </si>
  <si>
    <t>(i) Improvement &amp; Widening of Tulatoli Kamal Mama Mazar road at Ch. 00-1200m &amp; 1200-2820m ID No: 430515055</t>
  </si>
  <si>
    <t>Improvement of Uttar Dhani Molla Bari Jame Mosque-Latu Mama Mazar-Saiyed Ali Sha Mazar Connecting road Ch. 00-765.00m. ID No. 430514026.</t>
  </si>
  <si>
    <t>Chowdhuri mia Nasiruddin High School Road</t>
  </si>
  <si>
    <t xml:space="preserve">Rehabilitation  of  Subar  bazar- D.M.Shahebnagor Road from Ch:00m-1275m [Road ID 430514013] under Parashuram, Feni </t>
  </si>
  <si>
    <t>M/S Ariba Enterprise</t>
  </si>
  <si>
    <t>ms.aribaenterprise@yahoo.com</t>
  </si>
  <si>
    <t>(i) Improvement of Fatehpur Nathpara-Palpara road (Munshir hat) Ch. 00-287m. ID No: 430954089.(ii) Providing 40m Palisading work under Fulgazi upazila, Dist: Feni</t>
  </si>
  <si>
    <t>Nurul Hoque Mizan-Bhuiyan Electric JV</t>
  </si>
  <si>
    <t>nhm.bejv@gmail.com</t>
  </si>
  <si>
    <t>Nurul Hoque Mizan</t>
  </si>
  <si>
    <t xml:space="preserve">M/S Bhuiyan Electric </t>
  </si>
  <si>
    <t>ms.bhuiyanelectric@yahoo.com</t>
  </si>
  <si>
    <t>Construction of Two (2) Storied Rural Market Building (with 04 storied Foundation) in Chandgazi Bazar, Under Chagalnaiya, Feni.</t>
  </si>
  <si>
    <t>M/S Bhuiyan Electric</t>
  </si>
  <si>
    <t xml:space="preserve">Nurul Hoque Mizan &amp; Nahar Enterprise JV </t>
  </si>
  <si>
    <t>nhm.nejv@gmail.com</t>
  </si>
  <si>
    <t>Improvement of Hasan Gonipur Mohesh Pur Road Ch. 00-1315m ID No. 430255134 Under Dagonbhuiyan Upazila, Feni.</t>
  </si>
  <si>
    <t xml:space="preserve">Nahar Enterprise </t>
  </si>
  <si>
    <t>M/S Nurul Hoque Mizan</t>
  </si>
  <si>
    <t>Construction of 20.00m RCC Girder Bridge on Khushipur-Omrabad road at Ch. 150m. ID No. 430255190.</t>
  </si>
  <si>
    <t>ms.salimenterprise16@gmail.com</t>
  </si>
  <si>
    <t>M/S Sonali Enterprise</t>
  </si>
  <si>
    <t>ms.sonalienterprise2017@gmail.com</t>
  </si>
  <si>
    <t>Improvement of Motigonj Central Eidgha Jame Mosque ,  Union:  Motigonj,  Latitude:22.87148 , Longitude: 91.40773 under Sonagazi, Feni</t>
  </si>
  <si>
    <t>Improvement of BDR Road (Muktijohha Sheikh Ahmad Road) Ch. 00-600m) ID No. 430945105) under Sonagazi, Feni.</t>
  </si>
  <si>
    <t xml:space="preserve">Monur hat GC - Mohamaiaya UP Road to  Monurhat GC Road (Ismail Darbesh road) </t>
  </si>
  <si>
    <t>ms.meghnatrading@gmail.com</t>
  </si>
  <si>
    <t>(a) Improvement of Mirerpool Bijoypur- Sayed Chairman bari Road Ch. 00-1612m ID No. 430255395  under Dagonbhuiyan, Feni.</t>
  </si>
  <si>
    <t>Improvement of Marhoom Samsul Haque Beer Pratik Road (Nayanpur Bazar to Kazirpool Road) Ch. 00-1185m (ID No. 430255114) under Dagonbhuiyan, Feni.</t>
  </si>
  <si>
    <t>Improvement of Tulatoli-Baraia Bazar Road at Ch. 00-1803m. ID No. 430253008.  Value of Recovered Material =33,196.80</t>
  </si>
  <si>
    <t>M/S Hasanuzzaman Bhuiyan</t>
  </si>
  <si>
    <t>ms.hasanuzzaman_bhuiyan@yahoo.com</t>
  </si>
  <si>
    <t>Improvement of Darogarhat-Alim Madrasha Mollabari road Ch. 550-1100.00m. ID No. 430945199.</t>
  </si>
  <si>
    <t xml:space="preserve">Uttar Talbaria Road </t>
  </si>
  <si>
    <t>mssaj.enterprise@yahoo.com</t>
  </si>
  <si>
    <t>Improvement of West Fazilpur Ali Patwary Bari Jame Mosque (Part-3) Union: Dhalia Latitude: 22.9618 Longitude: 91.4761 under Feni-S Feni.</t>
  </si>
  <si>
    <t>Improvement of Joartola Jame Mosque (Dhalia) road Ch. 00-552m (ID No: 430295284)</t>
  </si>
  <si>
    <t>Improvement of Fazilpur Aliara Zame Mosque Road Ch. 00-710m (ID No. 430295367) under Feni Sadar, Feni.</t>
  </si>
  <si>
    <t>(i) Improvement of Kazirdighi bazar - Bogdadia Road Ch. 00-1075m &amp; Mondir Road Ch. 00-250m [ID No. 430295186]</t>
  </si>
  <si>
    <t>M/S Kamal Hossain</t>
  </si>
  <si>
    <t>ms.kamalhossain@yahoo.com</t>
  </si>
  <si>
    <t xml:space="preserve">(i) Improvement of Mohamaya Ohab Doctor Bari Road  from Ch.00-500m. ID No. 430145243. </t>
  </si>
  <si>
    <t>11.01.2020</t>
  </si>
  <si>
    <t>Periodic Maintenance of Zahirul Hoque Mojumder Bari- Abdul Hoque Chairman Bari Road [ID No. 430145296] from Ch. 00m-1200m [CHHAGALNAIYA], Dist: Feni.</t>
  </si>
  <si>
    <t>Kamal Hossain &amp; Rahman Traders Jv</t>
  </si>
  <si>
    <t xml:space="preserve">  kh.rtjv@gmail.com</t>
  </si>
  <si>
    <t>06.04.2021</t>
  </si>
  <si>
    <t xml:space="preserve">Kamal Hossain </t>
  </si>
  <si>
    <t>Rahman Traders</t>
  </si>
  <si>
    <t>ms.rahmantraders@yahoo.com</t>
  </si>
  <si>
    <t xml:space="preserve">Rahman Traders </t>
  </si>
  <si>
    <t xml:space="preserve">Kamal Hossain &amp; Rahman Tradersjv </t>
  </si>
  <si>
    <t xml:space="preserve">M/S Kamal Hossain </t>
  </si>
  <si>
    <t xml:space="preserve">  ms.kamalhossain@yahoo.com</t>
  </si>
  <si>
    <t>M/S Rahman Traders</t>
  </si>
  <si>
    <t xml:space="preserve"> ms.rahmantraders@yahoo.com</t>
  </si>
  <si>
    <t>M/S Tuhin Brothers</t>
  </si>
  <si>
    <t>Improvement of Shibpur S.P. Mosharaf Hossain road Ch. 00-825m (ID No:430295373)</t>
  </si>
  <si>
    <t>M/S Bhuiyan Enterprise</t>
  </si>
  <si>
    <t>ms.bhuiyanenterprise15@yahoo.com</t>
  </si>
  <si>
    <t>Improvement of Gotia Khodakar Jame Mosque in East Sonapur Village Union: Pathannagar. Latitude:22.057750  Longitude:91.475686 under Chagalnaiya, Feni</t>
  </si>
  <si>
    <t>M/S Nasir Uddin Ahmed</t>
  </si>
  <si>
    <t>ms.nasiruddinahmed@gmail.com</t>
  </si>
  <si>
    <t>Improvement of Dhalia Baish Garia Mastar Bari Graveyard (Part-B), Union:Dhalia Latitude: 22.9498, Longitude: 91.41227 under Feni Sadar, Feni</t>
  </si>
  <si>
    <t xml:space="preserve">Natunpool-Etimkhana Bazar Road </t>
  </si>
  <si>
    <t>emonenterprisebd2040@gmail.com</t>
  </si>
  <si>
    <t>Improvement of Fazilpur-Shamsuddin Member Road Ch. 00-572m (ID No. 430295216) under Feni Sadar, Feni.</t>
  </si>
  <si>
    <t>Improvement of Fazilpur-Goalm Rabbani Chairman Road Ch. 00-1090m (ID No. 430295214) under Feni Sadar, Feni.</t>
  </si>
  <si>
    <t>Improvement of Kalatoli Laskar Taluk Hariprasad Road Ch. 1000-1780m (ID No. 430295145) under Feni Sadar, Feni.</t>
  </si>
  <si>
    <t>M/S Nuha Enterprise</t>
  </si>
  <si>
    <t>noha.enterprise627@gmail.com</t>
  </si>
  <si>
    <t>Improvement of Fazilpur Jashim Uddin Bhuiyan Road Ch. 00-525m (ID No. 430295443) under Feni Sadar, Feni.</t>
  </si>
  <si>
    <t>M/S Basher Traders</t>
  </si>
  <si>
    <t>ms.basartraders19@gmail.com</t>
  </si>
  <si>
    <t>Improvement of Sree Sree Radha Krishna Mondir Union: Sonagazi. Latitude:22.88267 Longitude:91.37585 under Sonagazi, Feni</t>
  </si>
  <si>
    <t>M/S Mahbub Traders</t>
  </si>
  <si>
    <t>ms.mahbubtraders18@gmail.com</t>
  </si>
  <si>
    <t>Improvement of Maddom Nandir Gaon Jame Mosque, Union:Rajapur. Latitude:23.00083, Longitude: 91.29806  under Dagonbhuiyan, Feni</t>
  </si>
  <si>
    <t>Improvement of Tomiz Uddin Bhuiyan Bari Graveyard, Union: Rajapur. Latitude:23.01250, Longitude:91.30861under Dagonbhuiyan, Feni</t>
  </si>
  <si>
    <t xml:space="preserve">(i) Improvement of  Rajapur -Ghona (Dost Mohammad Digirpar road) Road  from Ch. 1000-2500m (ID No. 430254025). </t>
  </si>
  <si>
    <t>M/S Salim &amp; Brothers</t>
  </si>
  <si>
    <t>ms.salimandbrothers1@gmail.com</t>
  </si>
  <si>
    <t xml:space="preserve">(i) Improvement of  Feni Chowmohani R&amp;H- Bottola Bazar Hazi Abul Hashem Road  from Ch. 00-600m (ID No. 430254185). </t>
  </si>
  <si>
    <t xml:space="preserve">(i) Improvement of  Dorappur Mollabari to Nazir Bari Road Nazir Bari Road (Nazirbari-Nitaibari-Naderuzzaman Road)  from Ch. 2993-3858m (ID No. 430255108).  </t>
  </si>
  <si>
    <t>Improvement of Islampur Road (Mirar Pool Madrasha Road) Ch. 1000-1755m. ID No. 430255298. Value of Recovered Material =14,887.42</t>
  </si>
  <si>
    <t xml:space="preserve">Improvement of South Ramnagar Bechu Patwary bari-Joynal Khondokar bari road Ch.00-300m. ID No. 430255405. </t>
  </si>
  <si>
    <t>Improvement of Muktijoddha Khalek Major bari pacca road-Wasil bepari pacca road Ch.00-598m. ID No. 430255406. Value of Recovered Material =14,623.62</t>
  </si>
  <si>
    <t>M/S B.L Enterprise</t>
  </si>
  <si>
    <t>ms.blenterprise@gmail.com</t>
  </si>
  <si>
    <t>Improvement of Ahmedpur Osman Ali Hazi Bari Graveyard,Union: Amirabad. Latitude:22.89180, Longitude: 91.44655</t>
  </si>
  <si>
    <t>M/S Khusboojahan Enterprise</t>
  </si>
  <si>
    <t>ms.khusboojahanenterprise@yahoo.com</t>
  </si>
  <si>
    <t>(i) Improvement of Hafez Abdus Samad Road,Sulakhali,Motigonj UP Ch.00-330m (ID No:430945257) Under Sonagazi Upazila.(ii) Providing 40m Palisading work.(iii) Construction of 2 Nos U-Drain Culvert at Ch. 280m &amp;312m</t>
  </si>
  <si>
    <t>M/S Mir Hossain Enterprise</t>
  </si>
  <si>
    <t>(i) Improvement of Abdur Rob Road at Ch. 00-1500m. ID No. 430945047 (ii) Providing of 154m palisading work (iii) Construction of 4 nos U-drain culvert at Ch. 90m, 545m, 790m &amp; 1185m (iii) Construction of 1-Vent 2.00mx2.00m RCC Culvert on Abdur Rob Road at Ch.260m under Feni Sonagazi, Feni.</t>
  </si>
  <si>
    <t>M/S Noorjahan Furniture and Timber</t>
  </si>
  <si>
    <t>Improvement of Dilpur Chandrapur Shahid Ripon Road Ch. 00-500m ID No. 430255145 Under Dagonbhuiyan Upazila, Feni.</t>
  </si>
  <si>
    <t>M/S Bhuiyan &amp; Sons</t>
  </si>
  <si>
    <t>ms.bhuiyanandsons@gmail.com</t>
  </si>
  <si>
    <t>(i) Improvement of Rajapur-Kabirhat Anowar Hossain Bhuiyan Road Ch. 00-1620m ID No. 430255353 (ii) Construction of 1 No 3.00mx3.00m RCC Box culvert at Ch. 5m on the same road Under Dagonbhuiyan Upazila, Feni.</t>
  </si>
  <si>
    <t>Bhuiyan &amp; Sons</t>
  </si>
  <si>
    <t>Improvement of Akbar Chaprashi Road Ch. 1000-1620m. ID No. 430945030 (Value of Recovered Material= 203498.08) under Sonagazi, Feni.</t>
  </si>
  <si>
    <t>Rehabilitation of Aziz Fizilpur Alaiyar pur Road Ch: 00m - 1440m [Road ID: 430254029] under Dagonbhuiyan, Dist: Feni.</t>
  </si>
  <si>
    <t xml:space="preserve">M/S Nahar Enterprise </t>
  </si>
  <si>
    <t>Improvement of Karonia to Hasan Gonipur Farid Member bari Road Ch. 00-1020m ID No. 430255133 Under Dagonbhuiyan Upazila, Feni.</t>
  </si>
  <si>
    <t>M/S M.H Enterprise</t>
  </si>
  <si>
    <t>ms.mhenterprise19@gmail.com</t>
  </si>
  <si>
    <t>Improvement of Ramnagar- Gobindapur Road Ch. 00-660m (ID No. 430255009) under Dagonbhuiyan, Feni.</t>
  </si>
  <si>
    <t>Improvement of Dorappur GPS to Nayanpur Road Ch. 00-500m (ID No. 430255109) under Dagonbhuiyan, Feni.</t>
  </si>
  <si>
    <t>M/S Shumon Enterprise</t>
  </si>
  <si>
    <t>ms.shumonenterprise14@gmail.com</t>
  </si>
  <si>
    <t>Improvement of Gopijonj Eidgha, Union:Razapur. Latitude: 23.0039, Longitude: 91.3025 under Dagonbhuiyan, Feni</t>
  </si>
  <si>
    <t>Chowdhury Construction</t>
  </si>
  <si>
    <t>ms.chowdhuryconstruction89@gmail.com</t>
  </si>
  <si>
    <t>Rehabilitation of Slope Protection of Mohamaya UP Changazi Bazar-Diabibi Road via Bangla Bazar Moyhamaya Ghat Road st. Mohamaya UP &amp; end of Diabibi Bazar Road from Ch. 5200-7130m Under Chagalnaiya,Feni.</t>
  </si>
  <si>
    <t>M/S Chowdhury Enterprise</t>
  </si>
  <si>
    <t>Improvement of Bejoypur Maolana Jafar Ahmmad bari Road at Ch. 00-330m (ID No. 430955221) under Fulgazi upazila, Feni</t>
  </si>
  <si>
    <t>F.i Improvement of Jolkaripukur-Sadekertek road. Ch.00-515m. ID No. 430255296.</t>
  </si>
  <si>
    <t xml:space="preserve">Improvement of Sufi Ahmad Karim road (Charcandia UP[Old]-Jabed Ali Tendol Mosque) Ch.2430-3235m. ID No. 430945121. </t>
  </si>
  <si>
    <t>ms_ranaenterprise@yahoo.com</t>
  </si>
  <si>
    <t>Rana Enterprise And Shatarupa Enterprise</t>
  </si>
  <si>
    <t>re.sejv19@gmail.com</t>
  </si>
  <si>
    <t xml:space="preserve">Rana Enterprise </t>
  </si>
  <si>
    <t>Shatarupa Enterprise</t>
  </si>
  <si>
    <t>M/S Hoque Brothers</t>
  </si>
  <si>
    <t>M/S Alfaz Enterprise</t>
  </si>
  <si>
    <t>ms.alfazenterprise17@gmail.com</t>
  </si>
  <si>
    <t>Improvement of South Ballavpur Main road-Darogarhat bazar road (MA Kashem road) Ch. 00-635m. ID No. 430145391.</t>
  </si>
  <si>
    <t>Improvement of East Silua Bir Muktijoddha Abul Kashem Road Ch. 00-720m (Road ID. 430145398) Value of Recoverd Materials = 152832.96) under Chagalnaiya, Feni.(Package No: GNP-3/FENI/ CHA/19-20/W-224</t>
  </si>
  <si>
    <t>M/S J.J &amp; Sons</t>
  </si>
  <si>
    <t>ms.jjandsons@gmail.com</t>
  </si>
  <si>
    <t>Maintenance of Old DC road &amp; End of Champaknagar road (South Ballavpur main road) Ch. 00-1450m. ID No. 430144020.</t>
  </si>
  <si>
    <t>Abu Bokar Siddique-Sahab Uddin JV</t>
  </si>
  <si>
    <t>abs.sujv@gmail.com</t>
  </si>
  <si>
    <t>M/S Abu Bokar Siddique</t>
  </si>
  <si>
    <t xml:space="preserve">M/S Sahab Uddin </t>
  </si>
  <si>
    <t>M/S Sufia Enterprise</t>
  </si>
  <si>
    <t xml:space="preserve">ms.sufianenterprise2017@gmail.com </t>
  </si>
  <si>
    <t>Improvement of Paglirkul Hatibari-Rukon Uddin House road Ch. 00-950.00m. ID No. 430515049.</t>
  </si>
  <si>
    <t xml:space="preserve">Bottali bazar-D.M.Shaheb nagor-Jointanagor-Saittanagar-Subar bazar Road </t>
  </si>
  <si>
    <t>M/S Mannan Traders</t>
  </si>
  <si>
    <t>msmannantraders@gmail.com</t>
  </si>
  <si>
    <t>Improvement of Salia GPS Road at Ch. 00-660m ID No: 430515209</t>
  </si>
  <si>
    <t>16.11.2020</t>
  </si>
  <si>
    <t xml:space="preserve">Rehabilitation of Chitholia- Dhanikunda Road from Ch: 500m-2070m [Road ID 430514017] under Parashuram, Feni </t>
  </si>
  <si>
    <t>Improvement of Shibpur Mowlana Nurul Amin Road at Ch. 00-720m Under Feni Sadar Upazila, District: Fenil.</t>
  </si>
  <si>
    <t>Improvement of Fazilpur Laskar Taluk Master Ishar Chandra road at Ch. 00-1095m Under Feni Sadar Upazila, District: Fenil.</t>
  </si>
  <si>
    <t>msalif_enterprise@yahoo.com</t>
  </si>
  <si>
    <t xml:space="preserve">i Improvement of Circuit House-Mathiara Kzibari raod Ch.00-1000m. ID No. 430295104. </t>
  </si>
  <si>
    <t>Fulgazi-Bashura-Karaiya Bazar Road</t>
  </si>
  <si>
    <t>Rehabilitation of Sonapur Middabari Road from Ch. 00m-1025m [Road ID 430295131] under Feni-S, Feni.</t>
  </si>
  <si>
    <t>M/S Rahman Groups</t>
  </si>
  <si>
    <t>A) Improvement of Hoquedhee Danugazi Bazr to Mahfuz Chairman bari road Ch. 00-700m ID No: 430295445</t>
  </si>
  <si>
    <t xml:space="preserve">i Improvement of Gobindra Pur Torongi raod Abu Taher bari-Joynal bari roadCh.00-730m. ID No. 430295246. </t>
  </si>
  <si>
    <t>i Improvement of Tendulerghat raod Ch.900-2050m. ID No. 430295301.</t>
  </si>
  <si>
    <t>M/S Nahar Construction</t>
  </si>
  <si>
    <t>ms.naharconstruction19@gmail.com</t>
  </si>
  <si>
    <t xml:space="preserve">i Improvement of Valukia Primary School road Ch. 650-1500m. ID No. 430295255. </t>
  </si>
  <si>
    <t>(i) Imrovement of Lemua UP-Keronia Kaska bazar road Ch. 00-1500m (ID No. 430293013) (ii) Protective work at same road (iii) Construction of 2 Nos (900x900) U-drain Culvert at Ch. 625m &amp; 1420m under Feni Sadar, Feni.</t>
  </si>
  <si>
    <t>14.10.2021</t>
  </si>
  <si>
    <t>M/S Jerin Enterprise</t>
  </si>
  <si>
    <t>Improvement of East Chunua Tongirpar Jame Mosque Road at Ch. 530-1455m Link road ch. 00-120m ID No: 430295311</t>
  </si>
  <si>
    <t>Improvement of Firmgate to Ojitumba roa (Chonua Haji Janmia road) Ch. 00-995m ID No:430295326</t>
  </si>
  <si>
    <t>M/S Sumon &amp; Brothers</t>
  </si>
  <si>
    <t>mssumonbrothers_feni@yahoo.com</t>
  </si>
  <si>
    <t>Improvement of Baraiya Bhuiyan Bari Eidgha road Ch. 00-677.00m. ID No. 430295456.</t>
  </si>
  <si>
    <t>Maintennce of Kazirbag Bhuiyan Bari-Feni Bilonia Road at Ch. 00-950m ID No:430295157</t>
  </si>
  <si>
    <t>M/S Abir Aiman Enterprise</t>
  </si>
  <si>
    <t>msabiraimanenterprise@gmail.com</t>
  </si>
  <si>
    <t>Improvement of Damdama-Tatoiya road Ch. 500-1325m ID No:430295068</t>
  </si>
  <si>
    <t>Improvement of Damdama Chanua bazar Bogdadia Police fari road at Ch. 2660-3250m ID No:430295148</t>
  </si>
  <si>
    <t>M/S Nayan Enterprise</t>
  </si>
  <si>
    <t>ms.nayanenterprise18@gmail.com</t>
  </si>
  <si>
    <t>Improvement of Fazulpur Saiyed Hazi Road at Ch. 00-756m ID No.430295368</t>
  </si>
  <si>
    <t>M/S Zahir Enterprise</t>
  </si>
  <si>
    <t>mszahir_enterprise@yahoo.com</t>
  </si>
  <si>
    <t>Improvement of Abul Member Bari Road at Ch. 00-1200m &amp; Pacca Road Link-72m. ID No. 430255168.  Value of Recovered Material =58,375.29</t>
  </si>
  <si>
    <t>29/02/2020</t>
  </si>
  <si>
    <t>(i) Improvement of Rogunathpur Dighir Par Road Ch. 00-1345m ID No. 430255138 (ii) Construction of 1 No 3.30mx2.60m RCC Box culvert at Ch. 1028m on the same road Under Dagonbhuiyan Upazila, Feni.</t>
  </si>
  <si>
    <t>M/S Siraj &amp; Brothers</t>
  </si>
  <si>
    <t>mssirajandbrothers@gmail.com</t>
  </si>
  <si>
    <t>B.i Improvement of Eid-Gaon-karichardokan road Ch.00-500m. ID No.430945081.</t>
  </si>
  <si>
    <t>C.i Improvement of Kazirhat-Jirartek road Takia bazar-Kazirhat Ch. 592-1517m. ID No. 430945027.</t>
  </si>
  <si>
    <t xml:space="preserve">D.i Improvement of Mvi Mamtazul Hoque road Shapur Zam-E-Mosque road Ch. 00-330m. ID No. 430945160. </t>
  </si>
  <si>
    <t>M/S Rafique Enterprise</t>
  </si>
  <si>
    <t>ms.rafiqueenterprise2019@gmail.com</t>
  </si>
  <si>
    <t xml:space="preserve">A. (i) Improvement of Purba Mirzapur Hospital road (Feni Sonagazi road-Bakthermunshi Kaska road) Ch. 00-645m. ID No. 430945182. 
</t>
  </si>
  <si>
    <t>Improvement of Nadumiar Hat road Ch. 00-630.00m. ID No. 430945004. Value of Recovered Material =41,666.24</t>
  </si>
  <si>
    <t>M/s Tashin Enterprise</t>
  </si>
  <si>
    <t>i Improvement of Mostafa Master road Gobindo Pur Fetehpur Shopra bad Bundth road from Ch. 00-1045m. ID No. 430945328.</t>
  </si>
  <si>
    <t>M/S S.A.K Enterprise</t>
  </si>
  <si>
    <t>mssakenterprise_feni@yahoo.com</t>
  </si>
  <si>
    <t>Improvement of Miarbazar Laxmipur Hazi Stand (RHD) road Ch. 750-1470.00m. ID No. 430944042.</t>
  </si>
  <si>
    <t>Gonipur-Sattapur-Korbanpur Bhuiyan Bari Zame-mosque- Abdul Gofur Member. Bari Via-Biroli Koreshmunshi Road</t>
  </si>
  <si>
    <t>Periodic Maintenance of Valukia GPS Connecting Road [ID No. 430295255] from Ch. 00m-595m [FENI-S], Dist: Feni.</t>
  </si>
  <si>
    <t xml:space="preserve">i) Imrovement of Mawlana Mofazzal Hoque Road (H/O Dr. Sarwar Jahan- Ukilbarir Darja Road) Ch. 00-960m (ID No. 430945181) (Salvaged Mat Cost- 68795.00 (ii) Providing 86.00m Protective work at same road (iii) Construction of U-drain at Ch. 372m, 800m &amp; 950m under Sonagazi, Feni. </t>
  </si>
  <si>
    <t>01.06.2021</t>
  </si>
  <si>
    <t>Improvement of Bander Gora Kazi Road-Mizan Uddin Bhuiyan bari road from Ch. 00-762m (ID No:430255400)</t>
  </si>
  <si>
    <t xml:space="preserve">(i) Improvement of  Dewlia Nayanpur Bazar-Momtazar Dhigi (Hazi Monsur Tawyer- Dewlia Moroing Bazar road)  from Ch. 3100-3600m (ID No. 430254068).  </t>
  </si>
  <si>
    <t>Improvement of Barahigobinda High School-Char Moduai Bridge via Munshi Bari road Ch. 00-990.00m. ID No. 430254192. Value of Recovered Material =23,408.00</t>
  </si>
  <si>
    <t>Improvement of Kushalla-Sindurpur road at Ch. 00-1000m ID No: 430254009</t>
  </si>
  <si>
    <t>M/S Nehal Enterprise</t>
  </si>
  <si>
    <t xml:space="preserve">ms.nihalenterprise@gmail.com </t>
  </si>
  <si>
    <t>Improvement of South Sridharpur Pacca Road-Karimpur Pourashava Border Via Zilani Jame Mosque road at Ch. 00-580m. ID No. 430255475.</t>
  </si>
  <si>
    <t>14/01/2020</t>
  </si>
  <si>
    <t>Improvement of Aziz Fazilpur Sadak Shaheb Bari to Kabir Member Bari Road Ch. 00-435m. ID No. 430255169.</t>
  </si>
  <si>
    <t>M/S Yeasin Traders</t>
  </si>
  <si>
    <t xml:space="preserve">  ms.yasintraders@gmail.com</t>
  </si>
  <si>
    <t xml:space="preserve">Improvement of Chowdhury Kazi bari –Sofiullah Chairman dokan Ch.00-590m Link road Ch. 00-140m. ID No. 430255404. </t>
  </si>
  <si>
    <t>ms.musamotorsandenterprise@gmail.com</t>
  </si>
  <si>
    <t>Gotia Brideg to Muhur River via Khadhakar Bari Mosque upto Shahid Kamal Road</t>
  </si>
  <si>
    <t>M/S Khokon Traders</t>
  </si>
  <si>
    <t>mskhokontraders@gmail.com</t>
  </si>
  <si>
    <t xml:space="preserve">Satra Nadir Kul to Captain Leak Road (North Sattar-Mohamaiya Road) </t>
  </si>
  <si>
    <t xml:space="preserve">Mohamaya UP (Chandgazi Bazar)-Diabibi Road via Bangla Bazar, Mohamaiya Gat Road st. Mohamaiya UP &amp; end of Diabib Bazar Road </t>
  </si>
  <si>
    <t>M/S Abdur Rosul Mozumder</t>
  </si>
  <si>
    <t>msabdurrosulmozumder@gmail.com</t>
  </si>
  <si>
    <t>Rajashpur bazar mazar Road-Rajeshpur graveyard-Payermia shop Road</t>
  </si>
  <si>
    <t>M/S Suny and Syam Enterprise</t>
  </si>
  <si>
    <t>ms.saniandseyumenterprise@gmail.com</t>
  </si>
  <si>
    <t>Rajashpur bazar-SaldharUP bazar-Charigram Samity-Satkuchia-Kalapul-Changazi Bazar-Narania-Box Mohammad bazar Road</t>
  </si>
  <si>
    <t>GBI-MH(Jv)</t>
  </si>
  <si>
    <t>monowargreenland2020@gmail.com</t>
  </si>
  <si>
    <t xml:space="preserve">Bir Muktijodha Abdul Hai Road(Baktar Munshi-Kaska via Vourbazar, Nobabpur &amp; Mazumderhat Road) </t>
  </si>
  <si>
    <t>GBI</t>
  </si>
  <si>
    <t>MH</t>
  </si>
  <si>
    <t>M/S Momo Trade Link</t>
  </si>
  <si>
    <t>ms.momotradelink@gmail.com</t>
  </si>
  <si>
    <t>Voirab chowdhury-Motigonj GC Road</t>
  </si>
  <si>
    <t xml:space="preserve">Miarbazar-Laxmipur Road via H/O Dr. Sarwar Jahan &amp; Mow Azizul Hoque(R&amp;H  Road to laxmipur GPS via H/O Dr.Sarwar Jahan) </t>
  </si>
  <si>
    <t xml:space="preserve">Rehabilitation of Captain Badiul Alam Road to Master Bari Jame Mosque Road from Ch: 00m- 1050m (Road ID 430145168] under Chagalnaiya, Feni </t>
  </si>
  <si>
    <t xml:space="preserve">M/S Mafizur Rahman </t>
  </si>
  <si>
    <t>Rehabilitation of 3.00mX3.50m RCC box culvert on Lakur tak bazr-TakiabazarUP Road at Ch. 920m SONAGAZI ID No. 430943018 Dist Feni.</t>
  </si>
  <si>
    <t>M/S Kaiyum  Enterprise</t>
  </si>
  <si>
    <t xml:space="preserve">Periodic Maintenance of Lalpool Bus Stand-Killar dhuar-Laxmipur connecting Road from Ch. 1500m-3182m [FENI-S] (ID No. 430295126), Dist: Feni. </t>
  </si>
  <si>
    <t>15/811/2020</t>
  </si>
  <si>
    <t>M/S Anisul Hoque Mozumder</t>
  </si>
  <si>
    <t>msanisulhoque@yahoo.com</t>
  </si>
  <si>
    <t>Rehabilitation of 3.00mx3.00m RCC Box culvert on Arshad Miah Road at Ch.230m DAGANBHUIYAN ID No. 430254170 Dist Feni.</t>
  </si>
  <si>
    <t xml:space="preserve">M/S Sumon Enterprise </t>
  </si>
  <si>
    <t xml:space="preserve">Rehabilitation of 4.00mx3.00m RCC Box culvert on Dewlia Nayanpur Bazar-Momtazar dhigi Road at Ch.1480m DAGANBHUIYAN ID No. 430254068 Dist Feni. </t>
  </si>
  <si>
    <t xml:space="preserve">M/S Zilani Enterprise </t>
  </si>
  <si>
    <t>ms.zituenterprise18@gmail.com</t>
  </si>
  <si>
    <t>Rehabilitation of 3.00mx2.60m RCC Box culvert on Kurbar dighi to Dharmapour Hayaet pur Road at Ch. 1124m DAGANBHUIYAN ID No. 430255185 Dist Feni.</t>
  </si>
  <si>
    <t>ms.shilpienterprise@yahoo.com</t>
  </si>
  <si>
    <t>UTMIDP-RAMP</t>
  </si>
  <si>
    <t>UTMIDP-KACH</t>
  </si>
  <si>
    <t>UTMIDP-CHIT</t>
  </si>
  <si>
    <t>UTMIDP-SHAR</t>
  </si>
  <si>
    <t xml:space="preserve"> TULO</t>
  </si>
  <si>
    <t>KBS- RIDP</t>
  </si>
  <si>
    <t>Bakkhali Bridge</t>
  </si>
  <si>
    <t>M/S. MYK Engineering Company, Vill- Durjonimohol (Abduler Mor), P.O.- Durjonimohol, P.S.- Rupsha, Dist.- Khulna</t>
  </si>
  <si>
    <t>mykencobd@gmail.com</t>
  </si>
  <si>
    <t xml:space="preserve"> Periodic Maintenance of Baniakhali Dhansagar R&amp;H Akkelerbari via Vandaribari - Amjadia Sarak - Haji Mohammad Ali Mosjid Road from ch. 00m - 500m. Road Id- 201775100 Under Sharankhola Upazila District Bagerhat.</t>
  </si>
  <si>
    <t>13-03-2021</t>
  </si>
  <si>
    <t>M/s Shaikh Construction, Shaikhpara, Alaipur, Rupsha, Khulna.</t>
  </si>
  <si>
    <t xml:space="preserve"> Rehabilitation of Singati-Chandpur-Shiali Mollahat Portion Road from Ch. 15730m-17200m Road ID 201562004. Under Mollahat Upazila District Bagerhat.</t>
  </si>
  <si>
    <t>M/S. ROKEYA TRADERS, Dorbesh Chamber, Railway Hospital Road, Khulna</t>
  </si>
  <si>
    <t>rokeyatrader.egp@gmail.com</t>
  </si>
  <si>
    <t xml:space="preserve"> Periodic Maintenance of Chaterhat GC-Sonaitala UP Road from Ch. 1193m-5285m Road ID 201583004. Under Mongla Upazila District Bagerhat.</t>
  </si>
  <si>
    <t>13/1/2021</t>
  </si>
  <si>
    <t xml:space="preserve">M/S Hamim Construction, Prop. Md. Hafijur Rahaman, Sorue, Bagerhat. </t>
  </si>
  <si>
    <t>hamimconstruction@gmail.com</t>
  </si>
  <si>
    <t xml:space="preserve"> Periodic Maintenance of Singati-Chandpur-Shiali Mollahat Portion Road from Ch. 10500m-12000m Road ID 201562004. Under Mollahat Upazila District Bagerhat.</t>
  </si>
  <si>
    <t>27/4/2021</t>
  </si>
  <si>
    <t>Ongoing Tenderers' Information</t>
  </si>
  <si>
    <t xml:space="preserve">25.12.20 </t>
  </si>
  <si>
    <t>16.08.2019</t>
  </si>
  <si>
    <t xml:space="preserve">31-02-20 </t>
  </si>
  <si>
    <t>M/S E.E Construction</t>
  </si>
  <si>
    <t>eeconegp@gmail.com</t>
  </si>
  <si>
    <t xml:space="preserve">1 (a) Re-Excavation of Agro Service Pond 2. Construction of 02 Nos RCC Ghatla 13.40x5.500x4.80m at Agro Service Pond Under Sadar Upazila Sist: Bandarban </t>
  </si>
  <si>
    <t>M/S Nabi &amp; Brothers</t>
  </si>
  <si>
    <t>m.ahmednabi15@gmail.com</t>
  </si>
  <si>
    <t xml:space="preserve">1. (a) Re-Excavation of Lama Upazila Parishad Pond .(b) Construction of 01 Nos. RCC Ghatla 15.20x5.00x5.40m at Upazila Parishad Pond. © Protective Works Palisading 2. (a) Re Excavation of Upazila UNO Home Side Pond .(b) Construction of 01 Nos RCC Ghata 13.40x5.00x4.80m at Upazila UNO Home Side Pond. (c) Protective Works Palisading 3.(a) Re-Excavation of Lama Thana Pond(b) Construction  of 01 Nos RCC Ghata 13.40x5.00x4.80m Under Lama Upazila Dist: Bandarban </t>
  </si>
  <si>
    <t>M/S Marma Enterprise</t>
  </si>
  <si>
    <t>marmaent@gmail.com</t>
  </si>
  <si>
    <t xml:space="preserve">Construction of Two 2 Storied Rural Market Building With 04 Storied Foundation in Raycha Bazar Under Sadar Upazila Dis: Bandarban. </t>
  </si>
  <si>
    <t>M/S M. M Traders</t>
  </si>
  <si>
    <t xml:space="preserve">Construction of Two 2 Storied Rural Market Building With 04 Storied Foundation in Baishari Bazar Under Naikhyongchari Upazila Dist: Bandarban. </t>
  </si>
  <si>
    <t>Raicha-Goaliakhola Road (Ch.1300-6980m)</t>
  </si>
  <si>
    <t>Holudia -Vaggakul- Tankabati Via Chimbuke RHD Road (Ch.26580-27850m)</t>
  </si>
  <si>
    <t>Udalbunia-Rajvilla Road start from Udalbunia-Rajvila Road (Ch.0.00-2950m)</t>
  </si>
  <si>
    <t>Baniarchara- Gazalia Road (Ch.0.00-2000m)</t>
  </si>
  <si>
    <t>Baniarchara- Gazalia Road (Ch.10370-12550m)</t>
  </si>
  <si>
    <t>Naikhyongchari UZ H/Q-Tumbro GC Road (Ch.5000-12400m)</t>
  </si>
  <si>
    <t>Naikhyongchari UZ H/Q -Tumbro GC Road (Ch.17000-24500m)</t>
  </si>
  <si>
    <t>Kachubunia RHD –Rejuamtali Bazar BGB Camp via Mogghat Bazar Road by 12mm thick Seal coat (Ch.0.00-800m)</t>
  </si>
  <si>
    <t>Naikhyongchari UZ H/Q Tumbro GC Road by 25mm thick Dense Carpeting at different chainages (Ch.25000-28600m)</t>
  </si>
  <si>
    <t>33.00 Long RCC Girder Bridge Approach Road of Tumbro GC –Kutupalong RHD road (Ch.2500-2550m &amp; 2583-2633m)</t>
  </si>
  <si>
    <t>85.00m Long RCC Girder Bridge Approach Road of Dochari UP Office - Powamuhori Bazar via Kalurghat , Painchari Bazar BGB Camp &amp; Murongpara BGB Camp Road (Ch.1600-1770m)</t>
  </si>
  <si>
    <t>Khamsama –Bagmara-Antapara-Kanajupara Road (Ch.0.00-6921m)</t>
  </si>
  <si>
    <t>Ruma Sadar –Ruma Bazar Road (Ch.0.00-1640m)</t>
  </si>
  <si>
    <t>Thanchi-Bolipara Road (Ch.1920-2014m)</t>
  </si>
  <si>
    <t>1 nos. 1 vent 3.0m x 3.0m RCC Box Culvert on Balagata – Bagmara GC UP Road at Ch.4468m</t>
  </si>
  <si>
    <t>1 nos. 2 vent 4.0m x 4.0m) RCC Box Culvert on Sonaichori (St. R&amp; H) road to Ruposi para Road at Ch.2161m</t>
  </si>
  <si>
    <t>1 nos. 3.5m x 3.9m Box Culvert on Baniarchara- Gazalia Road at Ch. 451m  &amp; 1 nos. 2.0m x 2.0m Box Culvert on Baniarchara- Gazalia Road at Ch. 3375m</t>
  </si>
  <si>
    <t>1 No 03 vent 4.00mx4.00m RCC Box Culvert on Baishari GC- Eidgor Bazar GC Road at Ch.5100m</t>
  </si>
  <si>
    <t>1 nos. 2 vent 4.0m x 3.50m RCC Box Culvert on Baishari GC- Eidgor Bazar GC Road  at Ch.1700m</t>
  </si>
  <si>
    <t>M/s Abul kalam Azad, Patruakhali, Barguna</t>
  </si>
  <si>
    <r>
      <rPr>
        <sz val="11"/>
        <color theme="1"/>
        <rFont val="Times New Roman"/>
        <family val="1"/>
      </rPr>
      <t>Improvement of Babuganj GC-Patharghata GC Road Babuganj Bazar-Gora Padma Sagor to Kumirmara Forest office Sonatala Pucca Road including structure at Ch. 00m to 2200m Road ID-504282012 under Barguna Sadar Upazila District Barguna (</t>
    </r>
    <r>
      <rPr>
        <b/>
        <sz val="11"/>
        <color theme="1"/>
        <rFont val="Times New Roman"/>
        <family val="1"/>
      </rPr>
      <t>OSTETM</t>
    </r>
    <r>
      <rPr>
        <sz val="11"/>
        <color theme="1"/>
        <rFont val="Times New Roman"/>
        <family val="1"/>
      </rPr>
      <t>)</t>
    </r>
  </si>
  <si>
    <t>30.12.2021</t>
  </si>
  <si>
    <t>M/S Mithun Traders</t>
  </si>
  <si>
    <r>
      <t>,</t>
    </r>
    <r>
      <rPr>
        <sz val="11"/>
        <color theme="1"/>
        <rFont val="Times New Roman"/>
        <family val="1"/>
      </rPr>
      <t xml:space="preserve"> Improvement of Betmore Nait House - East Gabtali Road - Betmor Napit House - Motaleb Mirdha Bari Road including structure at Ch. 00-1000m Road ID-504474022 under Betagi Upazila District Barguna. [</t>
    </r>
    <r>
      <rPr>
        <b/>
        <sz val="11"/>
        <color theme="1"/>
        <rFont val="Times New Roman"/>
        <family val="1"/>
      </rPr>
      <t>LTM</t>
    </r>
    <r>
      <rPr>
        <sz val="11"/>
        <color theme="1"/>
        <rFont val="Times New Roman"/>
        <family val="1"/>
      </rPr>
      <t>]</t>
    </r>
  </si>
  <si>
    <t>30.04.2021</t>
  </si>
  <si>
    <t>M/S Al Araf Enterprise</t>
  </si>
  <si>
    <t>alarafenterprise@yahoo.com</t>
  </si>
  <si>
    <r>
      <t>Improvement of Bhailabunia Cross Dam - Danger Khal Road including structure at Ch.00m -1000m Road ID-504094007 under Amtali Upazila District Barguna[</t>
    </r>
    <r>
      <rPr>
        <b/>
        <sz val="11"/>
        <color theme="1"/>
        <rFont val="Times New Roman"/>
        <family val="1"/>
      </rPr>
      <t>LTM</t>
    </r>
    <r>
      <rPr>
        <sz val="11"/>
        <color theme="1"/>
        <rFont val="Times New Roman"/>
        <family val="1"/>
      </rPr>
      <t xml:space="preserve">] </t>
    </r>
  </si>
  <si>
    <t>M/S Sikder Builders</t>
  </si>
  <si>
    <r>
      <t>Improvement of Gulshakhali UP-Kalagachia Bazar via Fakirkhali GPS Road including structure at Ch.3750m -5015m Road ID-504093019 under Amtali Upazila District Barguna[</t>
    </r>
    <r>
      <rPr>
        <b/>
        <sz val="11"/>
        <color theme="1"/>
        <rFont val="Times New Roman"/>
        <family val="1"/>
      </rPr>
      <t>LTM</t>
    </r>
    <r>
      <rPr>
        <sz val="11"/>
        <color theme="1"/>
        <rFont val="Times New Roman"/>
        <family val="1"/>
      </rPr>
      <t xml:space="preserve">] </t>
    </r>
  </si>
  <si>
    <t>01.02.2021</t>
  </si>
  <si>
    <t>08.10.2021</t>
  </si>
  <si>
    <t>M/S Musulli Construction</t>
  </si>
  <si>
    <t>musulli_delowar@yahoo.com</t>
  </si>
  <si>
    <r>
      <t>Rehabilitation of Porirkhal GC Khontakata Bheri Bundh WDB Road at Ch.00-500m Road ID 504285247 under Barguna Sadar Upazila Dist Barguna[</t>
    </r>
    <r>
      <rPr>
        <b/>
        <sz val="11"/>
        <color theme="1"/>
        <rFont val="Times New Roman"/>
        <family val="1"/>
      </rPr>
      <t>LTM</t>
    </r>
    <r>
      <rPr>
        <sz val="11"/>
        <color theme="1"/>
        <rFont val="Times New Roman"/>
        <family val="1"/>
      </rPr>
      <t>]</t>
    </r>
  </si>
  <si>
    <t>M/S Zitu Enterprise</t>
  </si>
  <si>
    <t>zitubarguna@yahoo.com</t>
  </si>
  <si>
    <t>Maintenance of New para launch ghat UZR-Kazi khal launch ghat UZR road from Ch. 1000m-3000m under Taltali Upazila District Barguna Road ID- 504874090 Salvage amount Tk. 513951.00</t>
  </si>
  <si>
    <t>24.12.2018</t>
  </si>
  <si>
    <r>
      <rPr>
        <sz val="11"/>
        <color theme="1"/>
        <rFont val="Times New Roman"/>
        <family val="1"/>
      </rPr>
      <t xml:space="preserve"> Rehabilitation of Patharghata HQ-Harinbaria Badurtala Bazar Road at Ch.4500-6830m Road ID504853001 under Patharghata Upazila Dist Barguna[</t>
    </r>
    <r>
      <rPr>
        <b/>
        <sz val="11"/>
        <color theme="1"/>
        <rFont val="Times New Roman"/>
        <family val="1"/>
      </rPr>
      <t>LTM</t>
    </r>
    <r>
      <rPr>
        <sz val="11"/>
        <color theme="1"/>
        <rFont val="Times New Roman"/>
        <family val="1"/>
      </rPr>
      <t>]</t>
    </r>
  </si>
  <si>
    <t>M/S Labonno Enterprise</t>
  </si>
  <si>
    <r>
      <rPr>
        <sz val="11"/>
        <color theme="1"/>
        <rFont val="Times New Roman"/>
        <family val="1"/>
      </rPr>
      <t xml:space="preserve"> Rehabilitation of Chandukhali RHD Bay Pass More to College Gate RHD Road at Ch.00-1250m Road ID504474302 under Betagi Upazila Dist Barguna [</t>
    </r>
    <r>
      <rPr>
        <b/>
        <sz val="11"/>
        <color theme="1"/>
        <rFont val="Times New Roman"/>
        <family val="1"/>
      </rPr>
      <t>LTM</t>
    </r>
    <r>
      <rPr>
        <sz val="11"/>
        <color theme="1"/>
        <rFont val="Times New Roman"/>
        <family val="1"/>
      </rPr>
      <t>]</t>
    </r>
  </si>
  <si>
    <t>M/S. Nipa Trading Corporation,Char Laxmipur, Muladi, Barishal, Mobile No. 01712749962</t>
  </si>
  <si>
    <t>msnipatrading83@gmail.com</t>
  </si>
  <si>
    <t xml:space="preserve"> Manitenance of 12.00m Long Iron Bridge on Dumuritala Abul Mamber bari to Bolorampur Aziz Bapari bari road at ch.1150m. Road ID- 506694007 under Muladi Upazila Barishal District.</t>
  </si>
  <si>
    <t>26/11/19</t>
  </si>
  <si>
    <t>M/S. Alamgir &amp; Sons, Uttar mithakhali, Mathbaria, Pirojpur, Mobile No. 01716550085</t>
  </si>
  <si>
    <t>msalamgirandsons2018@gmail.com</t>
  </si>
  <si>
    <t xml:space="preserve"> Maintenance of 20.80m Long Iron Bridge on Dhalir hat-Brojomohon HS Via Amanatgonj Bazar road at ch.00m. Road ID- 506694008 under Muladi Upazila Barishal District.</t>
  </si>
  <si>
    <t>M/S. S M Enterprise, Runshi, Bakergonj, Barishal, Mobile No. 01711268180</t>
  </si>
  <si>
    <t xml:space="preserve"> Manitenance of 13.00m Long Iron Bridge on Muladi R&amp;HD Nobabar hat-Padar HatM-K road at ch.6700m. Road ID- 506694014 under Muladi Upazila Barishal District.</t>
  </si>
  <si>
    <t>05/12/19</t>
  </si>
  <si>
    <t>M/S. Shad Enterprise, Bhabanipur,Uzirpur, Barishal, Mobile No. 01716550085</t>
  </si>
  <si>
    <t>Manitenance of 13.00m Long Iron Bridge on Muladi R&amp;HD Nobabar hat-Padar HatM-K road at ch.9900m. Road ID- 506694014 under Muladi Upazila Barishal District.</t>
  </si>
  <si>
    <t>03/12/2019</t>
  </si>
  <si>
    <t>10/04/2020</t>
  </si>
  <si>
    <t>M/S. Islam Enterprise, Varumari Narayanpur,Uzirpur, Barishal, Mobile No. 01781257877</t>
  </si>
  <si>
    <t>enterprise.i@yahoo.com</t>
  </si>
  <si>
    <t>Manitenance of 15.50m Long Iron Bridge on Montazpur Bazar - Madrasha hat - Chan Sikder hat - Muladi Border S road at ch.2380m. Road ID- 506694015 under Muladi Upazila Barishal District.</t>
  </si>
  <si>
    <t>05/04/20</t>
  </si>
  <si>
    <t xml:space="preserve">Enus Al Mamoun  </t>
  </si>
  <si>
    <t>(A). Construction of 40.0m long PC Gurder bridge on Lord Harding Up- Fatimabad sluice Gate Bazar Road at CH- 2100Km Road ID 509543016 (B) Construction of 34.0m long RCC Gurder bridge on RHD North side of college to Hazir hat road at CH- 2500Km Road ID 509543008</t>
  </si>
  <si>
    <t xml:space="preserve">40%
</t>
  </si>
  <si>
    <t xml:space="preserve"> Md Iqbal Hossain </t>
  </si>
  <si>
    <t>md.iqbalhossain744@yahoo.com</t>
  </si>
  <si>
    <t>(B). Construction of 40.0m long PC Gurder bridge on Lord Harding Up- Fatimabad sluice Gate Bazar Road at CH- 2100Km Road ID 509543016 (B) Construction of 34.0m long RCC Gurder bridge on RHD North side of college to Hazir hat road at CH- 2500Km Road ID 509543008</t>
  </si>
  <si>
    <t xml:space="preserve">60%
</t>
  </si>
  <si>
    <t xml:space="preserve">M/s Mollah Kamal </t>
  </si>
  <si>
    <t>mollahkamaljv@gmail.com</t>
  </si>
  <si>
    <t>A) Construction of Two 2 Storied Rural Market Building With 04 Storied Foundation in Nurmiar Hat Under Daulatkhan Upazila Dist-Bhola.</t>
  </si>
  <si>
    <t xml:space="preserve">60%
 </t>
  </si>
  <si>
    <t>M/s Kamal uddin</t>
  </si>
  <si>
    <t>kamaldmc75@gmail.com</t>
  </si>
  <si>
    <t>B) Construction of Two 2 Storied Rural Market Building With 04 Storied Foundation in Nurmiar Hat Under Daulatkhan Upazila Dist-Bhola.</t>
  </si>
  <si>
    <t xml:space="preserve">M/S Sayem Enterprise </t>
  </si>
  <si>
    <r>
      <t xml:space="preserve">A)  Construction of 42.00m Long RCC Girder Bridge on Lordharding UPC-Fatemabad Sluice gate Bazar Road at Ch.6150m. ID No. 509543016 </t>
    </r>
    <r>
      <rPr>
        <b/>
        <sz val="11"/>
        <color indexed="8"/>
        <rFont val="Calibri"/>
        <family val="2"/>
        <scheme val="minor"/>
      </rPr>
      <t>[Lalmohan]</t>
    </r>
  </si>
  <si>
    <t xml:space="preserve"> 40%
</t>
  </si>
  <si>
    <t>M/S  Eli Enterprise</t>
  </si>
  <si>
    <r>
      <t xml:space="preserve">B)  Construction of 42.00m Long RCC Girder Bridge on Lordharding UPC-Fatemabad Sluice gate Bazar Road at Ch.6150m. ID No. 509543016 </t>
    </r>
    <r>
      <rPr>
        <b/>
        <sz val="11"/>
        <color indexed="8"/>
        <rFont val="Calibri"/>
        <family val="2"/>
        <scheme val="minor"/>
      </rPr>
      <t>[Lalmohan]</t>
    </r>
  </si>
  <si>
    <r>
      <t xml:space="preserve">A ) Construction of 15.00m Long RCC Girder Bridge on Rahimpur GPS-A. Motaleb Dakhil Madrasa Road at Ch. 1955km. Road ID No. 509544057  B Construction of 15.00m Long RCC Girder Bridge on UZR 2004 Farazi Bari - Janata Bazar via H/O Golam Rahman at Ch. 0025km. Road ID No. 509545227. </t>
    </r>
    <r>
      <rPr>
        <b/>
        <sz val="11"/>
        <color indexed="8"/>
        <rFont val="Calibri"/>
        <family val="2"/>
        <scheme val="minor"/>
      </rPr>
      <t>[Lalmohan]</t>
    </r>
  </si>
  <si>
    <r>
      <t xml:space="preserve">B) Construction of 15.00m Long RCC Girder B Construction of 15.00m Long RCC Girder Bridge on UZR 2004 Farazi Bari - Janata Bazar via H/O Golam Rahman at Ch. 0025km. Road ID No. 509545227. </t>
    </r>
    <r>
      <rPr>
        <b/>
        <sz val="11"/>
        <color indexed="8"/>
        <rFont val="Calibri"/>
        <family val="2"/>
        <scheme val="minor"/>
      </rPr>
      <t>[Lalmohan]</t>
    </r>
  </si>
  <si>
    <t>seyem.elily2021@gmail.com</t>
  </si>
  <si>
    <r>
      <t xml:space="preserve">A) Construction of 22.00m Long RCC Girder Bridge on Shambhupur UPC Khasher Hat to eashiaganj Bazar via west shambhupur road at Ch-2513 m. Road ID-509913005 </t>
    </r>
    <r>
      <rPr>
        <b/>
        <sz val="11"/>
        <color indexed="8"/>
        <rFont val="Calibri"/>
        <family val="2"/>
        <scheme val="minor"/>
      </rPr>
      <t>[Tazumuddin]</t>
    </r>
  </si>
  <si>
    <r>
      <t xml:space="preserve">B) Construction of 22.00m Long RCC Girder Bridge on Shambhupur UPC Khasher Hat to eashiaganj Bazar via west shambhupur road at Ch-2513 m. Road ID-509913005 </t>
    </r>
    <r>
      <rPr>
        <b/>
        <sz val="11"/>
        <color indexed="8"/>
        <rFont val="Calibri"/>
        <family val="2"/>
        <scheme val="minor"/>
      </rPr>
      <t>[Tazumuddin]</t>
    </r>
  </si>
  <si>
    <t>Nabarun Traders Ltd.</t>
  </si>
  <si>
    <t>A) Remaining work of  202.00m RCC &amp;  PC Girder Bridge on Nazirpur - West Char Umed Via Farajgonj Up Road at Ch.3800m ( Lalmohan)</t>
  </si>
  <si>
    <t>21/6/2020</t>
  </si>
  <si>
    <t>M/S Roni Construction</t>
  </si>
  <si>
    <t>hlcorporation85@gmai.com</t>
  </si>
  <si>
    <t>B) Remaining work of  202.00m RCC &amp;  PC Girder Bridge on Nazirpur - West Char Umed Via Farajgonj Up Road at Ch.3800m ( Lalmohan)</t>
  </si>
  <si>
    <t xml:space="preserve"> 
49%</t>
  </si>
  <si>
    <t>Toma Construction &amp; Co. Ltd</t>
  </si>
  <si>
    <t>tccmdsp@gmail.com</t>
  </si>
  <si>
    <t>Contruction of 79 Nos Cyclone Shelter ,under Bhola District.( Pakage No. LGED/MDSP/BHO/14-15/NW-11 )</t>
  </si>
  <si>
    <t xml:space="preserve">MDSP </t>
  </si>
  <si>
    <t>28.03.22</t>
  </si>
  <si>
    <t>M/S Bahadur Traders</t>
  </si>
  <si>
    <t>bahadur.traders.bd2019@gmail.com</t>
  </si>
  <si>
    <t>Maintenance of Charfassion RHD - Masumakhanam Madrasha - Dawan Bari Road From Ch. 00m - 1350m [Road ID 509185176] Union : South Dighlodi, Upazila : Bhola Sadar.</t>
  </si>
  <si>
    <t>M/s Al Amin Traders</t>
  </si>
  <si>
    <t>msalamintraders91@gmail.com</t>
  </si>
  <si>
    <t>Maintenance of Ilisha RHD (Kalam Member Mill Ghor) - Shanir Bridge from Ch. 00m - 1850m [Road ID 509184040] Union : East Ilisha, Upzilla : Bhola Sadar.</t>
  </si>
  <si>
    <t>23.04.21</t>
  </si>
  <si>
    <t>Maintenance of Nabipur cyclone shelter Road near latial shop - nasir Majee Road via shanu member bari Road from Ch. 00m - 830m [Road ID 509185071] Union : Shibpur/Dhonia, Upazila : Bhola Sadar.</t>
  </si>
  <si>
    <t xml:space="preserve">M/S Sanaullah Enterprise </t>
  </si>
  <si>
    <t>sanaullahenterprise75@gmail.com</t>
  </si>
  <si>
    <t>Maintenance of Taltali-Ponditer Pool Road from Ch. 00m - 500m [Road ID 509184011] Union : Ali Nagor Upazila : Bhola Sadar.</t>
  </si>
  <si>
    <t>Md. Serajul Islam</t>
  </si>
  <si>
    <t>serajulislam.bhola@gmail.com</t>
  </si>
  <si>
    <t>Maintenance of Pakarmatha RHD Road - Ajgar Ali house from Ch. 00m - 2000m [Road ID 509184029] Union : East Ilisha, Upazila : Bhola Sadar</t>
  </si>
  <si>
    <t>mssayem_enterpriseyahoo.com</t>
  </si>
  <si>
    <t>Maintenance of Shafla Bazar - Teli Bari Road from Ch. 00m - 1500m [Road ID 509185153] Union : Dhonia, Upazila : Bhola Sadar.</t>
  </si>
  <si>
    <t xml:space="preserve">M/S Md. Jamal uddin Golder </t>
  </si>
  <si>
    <t>mdgolder71@gmail.com</t>
  </si>
  <si>
    <t>Maintenance of Birseresto Mostofa Kamal Bari - Gazaria GC Conection Road from Ch. 00m - 1750m [Road ID 509184082] Union : Ali Nagor, Upazila : Bhola sadar.</t>
  </si>
  <si>
    <t>G Mowla Enterprise</t>
  </si>
  <si>
    <t>gmowlaenterprise89@gmail.com</t>
  </si>
  <si>
    <t xml:space="preserve"> Maintenance of Contructor bari - kazirhat Road (Chowdhury miar hat) to patowary bari mosque from Ch. 00m - 900m [Road ID 509294027] Union: Sayedpur, Upazila : Daulatkhan.</t>
  </si>
  <si>
    <t>Md. Anichal Hoque</t>
  </si>
  <si>
    <t>anisulhaq0007@gmail.com</t>
  </si>
  <si>
    <t>Maintenance of Swarup Bari Kowmi Madrasha - Batamara Gain bari from Ch. 00m - 1620m [Road ID 509214040] Union : Pockkhia, Upazila : Borhanuddin</t>
  </si>
  <si>
    <t>M/S Buyia Enterprise</t>
  </si>
  <si>
    <t>buyiaenterprise@gmail.com</t>
  </si>
  <si>
    <t>Maintenance of Scahra Jabullar Bari Near Bhary Bhande to Garib Mazi Madrasha from Ch. 00m - 1195m [Road ID 509214058] Union : Scahra, Upazila : Borhanuddin</t>
  </si>
  <si>
    <t>Md. Jashim uddin</t>
  </si>
  <si>
    <t>msjashimmia1992@gmail.com</t>
  </si>
  <si>
    <t>Maintenance of RHD Sonamia Howlader Bari to Ranigonj from Ch. 00m - 825m [Road ID 509214026] Union : Pockkhia, Upazila : Borhanuddin.</t>
  </si>
  <si>
    <t>M/S Alom Enterprie</t>
  </si>
  <si>
    <t>Maintenance of Kunjer hat - Betua khal from Ch. 00m - 990m [Road ID 509214006] Union : Kachia, Upazila : Borhanuddin..</t>
  </si>
  <si>
    <t>Md. Abul Kashem</t>
  </si>
  <si>
    <t>akashem1971@gmail.com</t>
  </si>
  <si>
    <t>Maintenance of Alimuddin bazar - Noor mair hat (Mosoner Hat) from Ch. 00m - 970m [Road ID 509214033] Union : Boro Manikka, Upazila : Borhanuddin.</t>
  </si>
  <si>
    <t>M/s Patwary Construction</t>
  </si>
  <si>
    <t>patowaryconstruction1991@gmail.com</t>
  </si>
  <si>
    <t>Maintenance of Balia hat - WDB Emb Road From Ch. 00m - 1550m [Road ID 509184017] Union : South Dighlodi, Upazila ; Bhola Sadar.</t>
  </si>
  <si>
    <t>M/s chawdhury Enterprise</t>
  </si>
  <si>
    <t>mschowdhuryenterprise88@gmail.com</t>
  </si>
  <si>
    <t>Maintenance of Sikder hat Moniram Road - Bouranuddin Lalmohon RHD from Ch. 00m - 1630m [Road ID 509214016] Union :Tobgi, Upazila : Borhanuddin</t>
  </si>
  <si>
    <t xml:space="preserve">09.02.21 </t>
  </si>
  <si>
    <t>20.08.21</t>
  </si>
  <si>
    <t>02.06.21</t>
  </si>
  <si>
    <t>msjabberenterprise@gmail.com</t>
  </si>
  <si>
    <t>M/S. N.N Enterprise Faridgonj, Chandpur</t>
  </si>
  <si>
    <t>msnnenterprise@yahoo.com</t>
  </si>
  <si>
    <t>Improvement of Ishadi Bari-Jamee Mosque Road at Ch. 00-1525m Road ID-413455234 under Faridgonj Upazila District: Chandpur.</t>
  </si>
  <si>
    <t>21.12.21</t>
  </si>
  <si>
    <t>M/S, Shahin Miazee, Haimchar, Chandpur</t>
  </si>
  <si>
    <t>shahin.miazee.algi@gmail.com</t>
  </si>
  <si>
    <t>a) Re-construction of 2x3.50x5.00m RCC box Culvert on Upazila H/Q-Shibpur Eoad at Ch. 6540m ID No. 413952001. b) Re-construction of 1x4.50x4.50m RCC Box Culvert at Upazila H/Q-Shibpur Road at Ch. 8540m ID No. 413952001 under Shahrasti Upazila, District: Chandpur</t>
  </si>
  <si>
    <t>02.12.21</t>
  </si>
  <si>
    <t>M/S. Ma Moni Enterprise Faridgonj, Chandpur</t>
  </si>
  <si>
    <t>msmaamonienterprise@yahoo.com</t>
  </si>
  <si>
    <t>Re-construction of 3x3.50x3.50m RCC Box Culvert on Suchipara N UP Office-Chitoshi Bazar Road at Ch. 4900m ID No. 413953004ShahrastiChandpur</t>
  </si>
  <si>
    <t>09.01.22</t>
  </si>
  <si>
    <t>M/S. SANTA ENTERPRISE Faridgonj, Chandpur</t>
  </si>
  <si>
    <t>santaenterprise65@gmail.com</t>
  </si>
  <si>
    <t>Re-construction of 5.00x4.50m RCC Box Culvert on Balakhal Rampur Narayanpur Road at Ch. 5480m ID No. 413492006 Under Haziganj Chandpur</t>
  </si>
  <si>
    <t>22.02.20</t>
  </si>
  <si>
    <t>M/S Sheyam Trade International, ChaNdpur Sadar, Chandpur</t>
  </si>
  <si>
    <t>sheyamtradeinternational@yahoo.com</t>
  </si>
  <si>
    <t>Improvement of Matlab South-WAPDA-Karim Cold Storage-Nabakalas Road at Ch. 00-1320m under Upazila Matlab South District: Chandpur Road ID No. 413965044</t>
  </si>
  <si>
    <t>M/S PATWARY CONSTRUCTION &amp; BUILDERS, Haimchar, Chandpur</t>
  </si>
  <si>
    <t>pcbuilders786@gmail.com</t>
  </si>
  <si>
    <t>Improvement of Dingabhanga-Zia Bazar-Rajargaon Bazar Road at Ch. 00-800m under Upazila Matlab South Dist. Chandpur Road ID No. 413964001</t>
  </si>
  <si>
    <t>KTZ International 
Pro: Md. Ziaur Rahman
Police Station, Boalia
Rajshahi.</t>
  </si>
  <si>
    <t>Maintenance of Amnura (Godown) RHD - Jilim U.P via Miapara Road from Ch 00m - 940m. Road ID-170664018 Under Sadar Upazila, Dist-Chapaiawabganj</t>
  </si>
  <si>
    <t>Toba Enteprirse
Pro: Feroj Ahmad
Hazra, Natore Sadar
Natore</t>
  </si>
  <si>
    <t>tubaenterprise72@gmail.com</t>
  </si>
  <si>
    <t>Maintenance of Fultola R&amp;H - Jahangirpara Primary School Road from Ch 00m - 890m. Road ID-170884097 Under Shibganj Upazila Dist-Chapaiawabganj</t>
  </si>
  <si>
    <t>Md. Golam Mostofa
S/O Zesarot Ulla
Natore Sadar, Natore</t>
  </si>
  <si>
    <t>mmdgolam572@gmail.com</t>
  </si>
  <si>
    <t>Maintenance of Tappu Village - Telkupi hat Road from Ch 00m - 650m Road ID-170885179 Under Shibganj Upazila Dist- Chapainawabganj</t>
  </si>
  <si>
    <t>M/S Sadia &amp; Samira Enterprise, Pro: Md. Abdul Hannan Miazi, Natore Sadar, Natore.</t>
  </si>
  <si>
    <t>mssadia.andsamiraen971@gmail.com</t>
  </si>
  <si>
    <t>Maintenance of Pirojpur GPS (R&amp;H) - Pirojpur Village Road from Ch. 00m - 905m. Road ID-170885030 Under Shibganj Upazila Dist- Chapainawabganj</t>
  </si>
  <si>
    <t>Maintenance of Sontospur GC (Grameen Bank) - Daripata UZR Road via Shishatola. Road from Ch 00m -1012m Road ID-170374052 Under Gomostapur Upazila Dist-Chapaiawabganj</t>
  </si>
  <si>
    <t>Md. Sowkat Ali
S/O Monimul Haque
Gomostapur, Chapainawabganj</t>
  </si>
  <si>
    <t>md.sowkatalicnj@gmail.com</t>
  </si>
  <si>
    <t>Maintenance of Terorosia (Kagmari) -     Bat tola ghat via Terorosia Pri. School Road from Ch 00m-1900m. Road ID-170884016 Under Shibganj Upazila, Dist-Chapainawabganj</t>
  </si>
  <si>
    <t>24.04.2021</t>
  </si>
  <si>
    <t>M/S Toma Bilders
Pro: Lal Mohammad
Nachole, Chapainawabganj</t>
  </si>
  <si>
    <t>tomaent06@gmail.com</t>
  </si>
  <si>
    <t>Maintenance of Pachtikori – Bireswar Road from Ch 00m - 1400m. Road ID-170184013 Under Bholahat Upazila Dist-Chapaiawabganj</t>
  </si>
  <si>
    <t>Md. Mehedi Hasan
Saluka, Naogaon Sadar
Naogaon.</t>
  </si>
  <si>
    <t>mehedihasan13183@gmail.com</t>
  </si>
  <si>
    <t>Maintenance of Purboshyampur BC Road -Chamavander Jumma Mosjid Road from Ch 00m-1000m. Road ID-170884110 Under Shibganj Upazila Dist-Chapaiawabganj</t>
  </si>
  <si>
    <t>M/S Osama Construction
Pro: Shabikunnahar
Akdala, Nagore.</t>
  </si>
  <si>
    <t>osamaconstruction84@gmail.com</t>
  </si>
  <si>
    <t>Maintenance of Shahebnagar GPS (santir mour) pacca Road - vaguar Ghat via Bholamari GPS Road from Ch. 00m - 1650m. Road ID-170884045 Under Shibganj Upazila Dist- Chapainawabganj</t>
  </si>
  <si>
    <t>M/S Afsin Construction
Pro: Fazle Rab Khan
Sopura, Boalia
Rajshahi</t>
  </si>
  <si>
    <t>ms.afsheenconstruction@yahoo.com</t>
  </si>
  <si>
    <t>Maintenance of H/O B.L master of Danialgachi - Ghoradaha bill via Daipukuria vill. Road from Ch 600m-1600m. Road ID-170885069 Under Shibganj Upazila Dist-Chapainawabganj</t>
  </si>
  <si>
    <t>Md. Abdul Goni
S/O Late Abdur Rashid
Gomostapur, Chapainawabganj</t>
  </si>
  <si>
    <t>md.abdulghani65@gmail.com</t>
  </si>
  <si>
    <t>Maintenance of koyladiar hat BC Road (H/O Toriqul Member) - Bot tola ghat Road from Ch 00m-1075m. Road ID-170884116 Under Shibganj Upazila Dist-Chapainawabganj</t>
  </si>
  <si>
    <t>04.04.2021</t>
  </si>
  <si>
    <t>M/S Sisir Enterprise
Pro: Abdulla All Moti
Nayagola, Sadar, Chapainawabganj</t>
  </si>
  <si>
    <t>msshishirenterprise80@gmail.com</t>
  </si>
  <si>
    <t>Maintenance of KGPS (near Chatra hat) Pikortla-Goabari Chandpur via madia dara. Road from Ch 828m-2082mm. Road ID-170885022 Under Shibganj Upazila Dist-Chapaiawabganj</t>
  </si>
  <si>
    <t>M/S Biswas Enterprise
Pro: Mst. Monira Khatun
Porsa, Naogaon.</t>
  </si>
  <si>
    <t>m.shiswas1991@gmail.com</t>
  </si>
  <si>
    <t>Maintenance of Chakkirty hospital (FRB) - Hijoltola bill Road from Ch 00m -2400m Road ID-170884092 Under Shibganj Upazila Dist-Chapainawabganj</t>
  </si>
  <si>
    <t>06.05.2021</t>
  </si>
  <si>
    <t>M/S Deko Trading Corporation, 
Pro: Foysal Sorker
Boalia, Rajshahi</t>
  </si>
  <si>
    <t>msdicotradingcorporation@gmail.com</t>
  </si>
  <si>
    <t>Maintenance of Teroroshia tematha -Namokoyladar via Teroroshia madrasha Road from Ch 00m-750m. Road ID-170884002 Under Shibganj Upazila Dist- Chapainawabganj</t>
  </si>
  <si>
    <t>M/S Soykot Construction
Pro: Md. Saidur Rahman
Manda, Naogaon</t>
  </si>
  <si>
    <t>srahman6575@gmail.com</t>
  </si>
  <si>
    <t>Maintenance of kasiabari UZR Road - Holdi hat via H/O kadir Dhumpara Road From Ch 00m-900m Road ID-170884056 Under Shibganj Upazila, Dist-Chapainawabganj</t>
  </si>
  <si>
    <t>M/S Jony Enterprise
Pro: Md. Abul Kalam Gazi
Amhati, Natore.</t>
  </si>
  <si>
    <t>jonyprise59@yahoo.com</t>
  </si>
  <si>
    <t>Maintenance of Ramchandrapur hat (Bahram GPS) -Kothalipara Melkapara via Bahrampur ghat. Road from Ch 00m -1005m &amp; 1385m-2040m. Road ID-170664118 Under Sadar Upazila Dist-Chapaiawabganj</t>
  </si>
  <si>
    <t>03.02.2021</t>
  </si>
  <si>
    <t>msmithil.tc@ gmail.com</t>
  </si>
  <si>
    <t>MS. Ikramul Islam Rubel 
Prop: Ikramul Islam
Chotora, Sadar, Comilla</t>
  </si>
  <si>
    <t>msikramulislam98@gmail.com</t>
  </si>
  <si>
    <t>Supply of Materials for Routine Maintenance (On Pavement) under LGED, Cumilla (e-Tender/LGED/Cum/GOBM/20-21/W-04)</t>
  </si>
  <si>
    <t>20-09-2020</t>
  </si>
  <si>
    <t>26-10-2020</t>
  </si>
  <si>
    <t>M/S. Arif Enterprise - M/S. Maa Enterprise (JV)</t>
  </si>
  <si>
    <t>maemmejv@gmail.com</t>
  </si>
  <si>
    <t xml:space="preserve">Emergency Maintenance of Laksam-Modafforgonj by Earth Work form Ch. 00m-10456m Road ID. 419722002 under Laksham Upazila, District: Cumilla (e-Tender/LGED/Cum/GOBM/20-21/W-06) </t>
  </si>
  <si>
    <t>13-12-20</t>
  </si>
  <si>
    <t>M/S Maa Enterprise, Bisanapatty, Daulatganj, Laksam, Comilla.</t>
  </si>
  <si>
    <t>M/S. Arif Enterprise, Village-Sukhtola, Post-Azgora Bazar, Upazila: Laksam, District: Cumilla.</t>
  </si>
  <si>
    <t>M/s. Zaman Enterprise 
Prop: Md Kamruzzaman Bhuiyan
Plot# 8, Road # 4, Block# J, Banasree
Rampura, Dhaka-1219</t>
  </si>
  <si>
    <t xml:space="preserve">Rehabilitation of Laksam Upazilla HQ(Gazimura)-Natherpetua RHD via Munshirhat GC Rd (Laksam Part) form Ch. 00m-1000m Road ID. 419722006 under Laksham Upazila, District: Cumilla (e-Tender/LGED/Cum/GOBM/20-21/W-08) </t>
  </si>
  <si>
    <t>13-01-21</t>
  </si>
  <si>
    <t>19-05-2021</t>
  </si>
  <si>
    <t>M/S Arsad &amp; Sons-M/S Sami Enterprise (JV) 
Bhaukshar Bazar
Barura, Comilla</t>
  </si>
  <si>
    <t>samiazadjv@gmail.com</t>
  </si>
  <si>
    <t xml:space="preserve">Periodic Maintenance of Chitoshiy Rly. Station-Barura via Janora Road from Ch.16350m-20657m Road ID. 419092002 under Barura Upazila, District: Cumilla (e-Tender/LGED/Cum/ GOBM/20-21/W-16) </t>
  </si>
  <si>
    <t>22-12-20</t>
  </si>
  <si>
    <t>28-04-2021</t>
  </si>
  <si>
    <t>M/S Sami Enterprise</t>
  </si>
  <si>
    <t>M/S Arsad &amp; Sons</t>
  </si>
  <si>
    <t>Khorshed-MasumrobinJV
Jaksin Bazar Laxmipur Sader Laxmipur</t>
  </si>
  <si>
    <t>khorshedmasumrobin@gmail.com</t>
  </si>
  <si>
    <t xml:space="preserve">Periodic Maintenance of Laksam H/Q - Natherpetua RHD via Munshirhat GC Road.(Monohargonj Portion) from Ch.1260m-3285m Road ID. 419902009 Monohorganj Upazila, District: Cumilla (e-Tender/LGED/Cum/GOBM/20-21/W-19) </t>
  </si>
  <si>
    <t>13-04-21</t>
  </si>
  <si>
    <t>MS. Masum and Robin Traders, Md. Aktar Hossain Baluachwmuhani Ramgonj, Laxmipur</t>
  </si>
  <si>
    <t>ms.masumandrobintraders74@yahoo.com</t>
  </si>
  <si>
    <t>MS. khorshed Alam, Md. Shahin Chowdhury, Chandkhali, Jakshin Bazar, Upazila - Laxmipur Sadar, Dist. - laxmipur.</t>
  </si>
  <si>
    <t>ms.khorshedalam@yahoo.com</t>
  </si>
  <si>
    <t xml:space="preserve">Widening of Karikandi UP Office - Rajapur - Balarampur - Pangasia Road from Ch.00m-1350m and Ch.7310m-7520m Road ID. 419893019 under Titas Upazila, District: Cumilla (e-Tender/LGED/Cum/GOBM/20-21/W-26) </t>
  </si>
  <si>
    <t>M/S. S. Ranjan &amp; Co. 
Prop: Shanti Ranjan Bhattacharjee
395, Shanti Nerr, Badurtala
Shisu Mangol Road, Comilla</t>
  </si>
  <si>
    <t xml:space="preserve">Periodic Maintenance of Raypur Bazar-Hatkhola Road from Ch.2423m-3548m Road ID.419364015 under Daudkandi Upazila, District: Cumilla (e-Tender/LGED/Cum/ GOBM/20-21/W-35) </t>
  </si>
  <si>
    <t>15-12-2020</t>
  </si>
  <si>
    <t>21-02-2021</t>
  </si>
  <si>
    <t xml:space="preserve">Periodic Maintenance of Chowara-Bibir Bazar Via Bara pukurpar (Sadar Part) from Ch.2476m-5130m Road ID. 419673008 under Adarsha Sadar Upazila, District: Cumilla (e-Tender/LGED/ Cum/GOBM/20-21/W-32) </t>
  </si>
  <si>
    <t>M/s. Bhuiyan Enterprise  
Prop: Mezbah Uddin Bhuiyan
Nazrul Avenue, Kandirpar Comilla</t>
  </si>
  <si>
    <t xml:space="preserve">Widening of Siber Bazar GC-Sharifpur-Nichintapur Bazar Road from Ch.00m-2420m Road ID. 419674074 under Adarsha Sadar Upazila District Cumilla (e-Tender/LGED/Cum/GOBM/20-21/W-23) </t>
  </si>
  <si>
    <t>Masud Enterprise  
Prop: Md Faqrul Islam
Mestoli Bazar
Chouddagram, Cumilla</t>
  </si>
  <si>
    <t>msmasudenterprise09@gmail.com</t>
  </si>
  <si>
    <t xml:space="preserve">Widening of Munshirhat U.P (Joshpur)-Gobindopur Bazar Road via Pashakot Road from Ch. 00m-300m Road ID. 419313014 under Chouddagram Upazila, District: Cumilla (e-Tender/LGED/Cum/ GOBM/20-21/W-112) </t>
  </si>
  <si>
    <t>14-01-2021</t>
  </si>
  <si>
    <t>20-04-21</t>
  </si>
  <si>
    <t>M/S Fatema Traders 
Prop: Oli Ahammad Mazumder
Village: Chatiani, Post: Khironshal Bazar
P.S: Chouddagram, Dist: Cumilla</t>
  </si>
  <si>
    <t xml:space="preserve">Widening of Katalia-Dhormopur-Gazaria Road from Ch. 00m-1275m (Road ID. 419314180) under Chouddagram Upazilla, District: Cumilla (e-Tender/LGED/Cum/GOBM/20-21/W-03) </t>
  </si>
  <si>
    <t>M/S Jihan Enterprise 
Prop: Md Zahid Hasan
South Chartha, Adarsha Sadar, Cumilla</t>
  </si>
  <si>
    <t xml:space="preserve">Widening of Jafargonj GC to Punchpukuria GC Via Rajamaher Road (Debidwar portion) from Ch. 16306m-17060m under Road id 419402009 Debidwar Upazila, District: Cumilla (e-Tender/LGED/Cum/GOBM/20-21/W-113) </t>
  </si>
  <si>
    <t>21-01-21</t>
  </si>
  <si>
    <t>27-03-2021</t>
  </si>
  <si>
    <t>Pioneer Construction &amp; Md Alamgir Hossain(JV)  
Sayedpur, Sharotnagar
Adarsha Sadar, Cumilla-3500</t>
  </si>
  <si>
    <t>pioneeralamgirjvca@gmail.com</t>
  </si>
  <si>
    <t xml:space="preserve">Widening of Kabila-Kalir bazar GC Road from Ch.2060m-5730m Road ID. 419672003 under Adarsha Sadar Upazila, District: Cumilla (e-Tender/LGED/Cum/GOBM/20-21/W-25) </t>
  </si>
  <si>
    <t>13-06-2021</t>
  </si>
  <si>
    <t>Md. Alamgir Hossain, Sayedpur, Sharotnagar, Adarsha Sadar, Comilla-3500</t>
  </si>
  <si>
    <t>M M Enterprise &amp; Fimex Construction (JV)  
Village: Kunjosreepur, Post Office: Kunjosreepur, Upazila: Chouddagram, Comilla</t>
  </si>
  <si>
    <t>mmefcjvca@gmail.com</t>
  </si>
  <si>
    <t>Periodic Maintenance of Padua (NHW) bazar-Gunabati UPC(GC) Road from Ch.00m-5811m Road ID. 419312009 under Chouddagram Upazila, District: Cumilla (e-Tender/LGED/Cum/ GOBM/20-21/W-09)</t>
  </si>
  <si>
    <t xml:space="preserve">2,68,35,050.897 </t>
  </si>
  <si>
    <t>M/S. Fimex Construction, Village: Kunjosreepur, Post Office: Kunjosreepur, Upazila: Chouddagram, Comilla.</t>
  </si>
  <si>
    <t>M/S M M Enterprise, Village: Chandina Kazi Bari, Post+Thana: Chandina, District: Cumilla.</t>
  </si>
  <si>
    <t>27-03-20</t>
  </si>
  <si>
    <t>Abdullah Builders Mamon Miya Atindra Mohan Roy Road East Darmasagarpar Cumilla</t>
  </si>
  <si>
    <t>abdullahbuilders87@gmail.com</t>
  </si>
  <si>
    <t xml:space="preserve">1.a)Re-excavation of Nanguliya Khal from Ch.00m-3853m-765m Under Chouddagram Upazila Dist: Cumilla. b) Construction of 8 nos Reference Bed Block.                                              IPCP/CUMIL/Choud/ C/20-21/11.02 </t>
  </si>
  <si>
    <t>02-02-2021.</t>
  </si>
  <si>
    <t>01-06-2021.</t>
  </si>
  <si>
    <t xml:space="preserve">M/s Mostafa Kamal, Niaz, Park ,Kawtali ,Po+PS+ Dist brahmanbaria -3400 </t>
  </si>
  <si>
    <t>Kamal_mostafa10@ yahoo.Co m</t>
  </si>
  <si>
    <t>Re-Placement of 30.00m Long Rcc Girder Bridge on Maisatua Up-Kaliapur Bazar Road via Hazipura Bazar at Chainage 227m .Road ID:419903022 (SupRB/Cum/Replace/20-21/W-05)</t>
  </si>
  <si>
    <t>27-12-2020</t>
  </si>
  <si>
    <t>K.M.R.M Enterprise , House#1423, South Donia, P.O- Donia, P.S- Kodomtoli/Jatrabari</t>
  </si>
  <si>
    <t>kmrmenterprise1989@gmail.com</t>
  </si>
  <si>
    <t>M/S. Rabbi Enterprise , A-119, Bazar Road, Savar, Dhaka-1340.</t>
  </si>
  <si>
    <t>rabbienterprise19@gmail.com</t>
  </si>
  <si>
    <t>M/S. Brothers &amp; Sons , Shamsali Baher char, Shamlapur Savar Dhaka</t>
  </si>
  <si>
    <t>msbrothersandsons@gmail.com</t>
  </si>
  <si>
    <t>Md. Abdul Based Zihadi , 82/1 B, Kallyanpur, Mirpur, Dhaka.</t>
  </si>
  <si>
    <t>abdulbasedzihadi15@gmail.com</t>
  </si>
  <si>
    <t>1. Improvement of Charigram GPS- Mirza Golam Hafiz College road by RCC at Ch.1386-1600m Road ID 326724355 under Savar upazila Dist Dhaka. 2. Improvement of Rahimpur- Nolam Khoshaibari Bridge Pathalia Mirpur road - Rahim nolam Khoshaibari road by RCC at Ch.00-174m Road ID 326724445 under Savar upazila Dist Dhaka. Package No- GDP-IV/DHK/SAV/WR-249.</t>
  </si>
  <si>
    <t>M/S. Shanaj International , 1/B/1, FLAT : D3, ROAD : 01, SHYAMOLI, DHAKA-1207.</t>
  </si>
  <si>
    <t>1. Improvement of Dewan Chowrasta- Sudorshon house road by HBB at Ch.00-240m Road ID 326725480 under Savar upazila Dist Dhaka. 2. Improvement of Kashipur Beparipara- Borowalia Kendrio Kabarsthan road kashipur- Dewantek-Beparipara road road by HBB at Ch.00-345m Road ID 326725038 under Savar upazila Dist Dhaka. 3. Improvement Gokulnagar-Nampara-Monohar Bridge road by HBB at Ch.00-490m Road ID 326724212 under Savar upazila Dist Dhaka. 4. Improvement of Madertek- Chouaripara-Noadda road by HBB at Ch.40-840m Road ID 326725191 under Savar upazila Dist Dhaka. Salvage amount 151650.00 Package No- GDP-IV/DHK/SAV/WR-250.</t>
  </si>
  <si>
    <t>04.08.2020</t>
  </si>
  <si>
    <t>M/s. Zillur Enterprise , 03/21, Gulistan Shoping Complex (3rd Floor), Dhaka-1000.</t>
  </si>
  <si>
    <t>zillurenterprise87@gmail.com</t>
  </si>
  <si>
    <t xml:space="preserve"> 1.Improvement of Charboita Mosque to Chardewvog road by BC at Ch.00-2060m Road ID 326184044 under Dohar Upazila Dist Dhaka.2.Rehabilitation of Kharia-Dhalarpar-Goraban road by BC at Ch.00-540m Road ID 326184002 under Dohar Upazila Dist Dhaka. 3.Rehabilitation of Teen Dokan Bainnarbara Fultala Moksodpur Teen Dokan Bainnarbara road by BC at Ch.340-1580m Road ID 326184004 under Dohar Upazila Dist Dhaka.Salvage amount 48604.00 Package No- GDP-IV/DHK/DOH/WR-197</t>
  </si>
  <si>
    <t xml:space="preserve"> 1.Improvement of Shilakotha Monai Fakir House to Afzal Shikder House Via Charporolia Govt. Primary School road by BC at Ch.00-1220m Road ID 326185058 under Dohar Upazila Dist Dhaka. 2.Improvement of Banaghata Bashir House - Nikra Paka Bridge South Para- Nikra Koborsthan to Padma Baipas road by BC at Ch.800-1430m Road ID 326184178 under Dohar Upazila Dist Dhaka.3.Improvement of Holer Bazar-Alami Bazar to Mizan Nagor road by BC at Ch.3450-3843m Road ID 326184061 under Dohar Upazila Dist Dhaka. Salvage amount2633616.00 Package No- GDP-IV/DHK/DOH/WR-201. </t>
  </si>
  <si>
    <t>M/S. Prime International class one Traders (JV)  , 120, Basir Uddin Road, Kalabagan, Dhanmondi, Dhaka-1205</t>
  </si>
  <si>
    <t>mpiclassjv@gmail.com</t>
  </si>
  <si>
    <t xml:space="preserve"> 1.Improvement of MazhircharPurbo char Samad Member house to Mohon Mridha House road by BC at Ch.00-915m Road ID 326184201 under Dohar Upazila Dist Dhaka.2. Improvement of Radhnagor Bridge to Mazhirchar Madrasha road by BC at Ch.00-1200m Road ID 326184034 under Dohar Upazila Dist Dhaka. Salvage amount1763833.00 Package No- GDP-IV/DHK/DOH/WR-204</t>
  </si>
  <si>
    <t>M/S. Prime International , 120, Basir Uddin Road, Kalabagan, Dhanmondi, Dhaka-1205.</t>
  </si>
  <si>
    <t>msprimeinternational@gmail.com</t>
  </si>
  <si>
    <t>Class One Traders , 123/A, Bir Shrestha Shohid Mostafa Kamal Stadium, Mugda Kamalapur, Dhaka-1214.</t>
  </si>
  <si>
    <t>class01traders@gmail.com</t>
  </si>
  <si>
    <t xml:space="preserve"> a. Improvement of Goraban Mosque-Mahamainka Mosque-Dhalarpar H/O Mostaque Road. By BC Ch00-850m Road ID 326184128 under Dohar Upazila Dist Dhaka. b. Improvement of Haller Bazar-Modhurchar Ashram Road Sutarpara Haller Bazar- Gandhiji Ashram By BC Ch615-1000m Road ID 326184043 c. Improvement of Alamin Bazar H/O Murad Khan -Shop Of Hossain Molla Road. Sutarpara Hossain Mollah Shop - Murad Member House - Alamin Bazar Graveyard Road By BC at Ch.00-1070m Road ID 326184170 under Dohar Upazila Dist Dhaka. Salvage amount 478414.00.Package No- GDP-IV/DHK/DOH/WR-199</t>
  </si>
  <si>
    <t xml:space="preserve"> 1.Improvement of Barowakhali union Kumar Barilla School attached Alal Matbar house to Kazi Bari Kandabarilla to Dawotpur bridge road by BC at Ch.00-1600m Road ID 326624327 under Nawabganj Upazila Dist Dhaka.2.Improvement of Barowakhali union Chatrapur Main Road to Kalimondir road by BC at Ch.00-500m Road ID 326624328 under Nawabganj Upazila Dist Dhaka. Package No- GDP-IV/DHK/NAW/WR-226</t>
  </si>
  <si>
    <t xml:space="preserve"> 1.Improvement of Wazzuddin Member House to Ansar Madbar house via Anis Member house At Noyonshre road by Carpeting at Ch.00-900m Road ID 326624329 under Nawabganj Upazila Dist Dhaka.2.Improvement of Boktar Nagor Jamider House Bridge to Surendra Halder House via Panji Prohori road by Carpeting at Ch.00-725m Road ID 326625087 under Nawabganj Upazila Dist Dhaka. Salvage amount 227430.00 Package No- GDP-IV/DHK/NAW/WR-225</t>
  </si>
  <si>
    <t>M/S. Nobi Enterprise , West Lotakhola, Joypara, Dohar, Dhaka-1330</t>
  </si>
  <si>
    <t>nobienterprise.bd@gmail.com</t>
  </si>
  <si>
    <t xml:space="preserve"> Improvement of road from Tetenga Govt. Primary School Road - Meleng Bazar Road Under Unioun Koilail Upazila. Nawabganj Dist. Dhaka. Ch.1500-3000m By BC Road ID 326625142. under Nawabganj Upazila Dist Dhaka. Salvage amount 826340.00. Package No- GDP-IV/DHK/NAW/WR-211</t>
  </si>
  <si>
    <t xml:space="preserve"> Improvement of road from Nawabganj GC to Komorganj GC via Barrah UP Office under Upazila Nawabganj District Dhaka Ch.940 to 3050 m By BC Road ID 326622010. Salvage amount 2138128.00 Package No. GDP-IV/DHK/NAW/WR-3</t>
  </si>
  <si>
    <t xml:space="preserve">a Improvement of Barrah-Kandamatra-Indrokhali- Vaoalia road by BC at Ch 00-800m under Upazila Nawabganj Dist Dhaka Road ID 326623029 b Improvement road from RHD at PKB High School to House of Yousuf Professor road by BC at Ch.00-1000m under Upazila Nawabganj Dist Dhaka. Road ID 326624150. c Improvement of of Bardhonpara RHD to Gayanhati park road RHD at Bardhanpara Isamoti River Ghat-Gayanhati Boxonagar UP road. by BC at Ch.00-1000m under Upazila Nawabganj Dist Dhaka. Road ID 326625041. Salvage 1876485.00 </t>
  </si>
  <si>
    <t>09.11.2021</t>
  </si>
  <si>
    <t>D.D Enterprise , Signhora, Patiljhap, Nawabganj, Dhaka</t>
  </si>
  <si>
    <t>d.d.enterprise8118@gmail.com</t>
  </si>
  <si>
    <t>Improvement of Road From Gazikhail Hazi Abdul Manan House- Main Road Muktijodha Tafizuddin road at ch. 00-600m DPP ID. 326624311 Road ID. 326624313 Under Nawabganj Upazila  dist Dhaka.Slavage Amount 16598400.</t>
  </si>
  <si>
    <t>21.07.2021</t>
  </si>
  <si>
    <t xml:space="preserve"> 1.Improvement of Sutipara UP Office to Ganggotia UP Office road by BC at Ch.1000-3130m Road ID 326143011 under Dhamrai Upazila Dist Dhaka. 2.Improvement of Vatarkhola Nawga road by BC at Ch.00-1750m Road ID 326145068 under Dhamrai Upazila Dist Dhaka. Salvage amount917860.00 Package No- GDP-IV/DHK/DHAM/WR-32</t>
  </si>
  <si>
    <t>H.M Traders , 83/B-SIDDESHWARY CIRCULAR ROAD, MOUCHAK TOWER, SUITE#607, MALIBAGH TURN, DHAKA-1217.</t>
  </si>
  <si>
    <t>info@hmg-bd.com</t>
  </si>
  <si>
    <t xml:space="preserve"> 1.Improvement of Kelia Bhum south road Palli Salam house to Nawga Kait bazar road by BC at Ch.00-2000m Road ID 326144139 under Dhamrai Upazila Dist Dhaka. 2.Improvement of Dhamrai Fire Service Office to Kolla UP Office road by BC at Ch.500-1500m Road ID 326145111 under Dhamrai Upazila Dist Dhaka. Salvage amount560920.00 Package No- GDP-IV/DHK/DHAM/WR-253</t>
  </si>
  <si>
    <t>M/S Maisha Construction (PVT) LTD  , 62/2, Goran Chatbari, Mirpur- 1, Dhaka- 1216</t>
  </si>
  <si>
    <t>maishaconstructionpvtltd@gmail.com</t>
  </si>
  <si>
    <t xml:space="preserve"> 1.Improvement of Batholi Steel Bridge to Dhaka Aricha Road via Lolitnagor and Kandapara road Dhamrai Side road by BC at Ch.00-1500m Road ID 326144128 under Dhamrai Upazila Dist Dhaka. 2.Improvement of Batholi Dharai Dhamtara GC Sharifbag Akkash Bari to Sharifbag Chorapara river ghat road by BC at Ch.00-800mRoad ID 326144128 under Dhamrai Upazila Dist Dhaka. Salvage amount453952.00 Package No- GDP-IV/DHK/DHAM/WR-254</t>
  </si>
  <si>
    <t>M/S Maisha Construction (PVT) LTD , 62/2, Goran Chatbari, Mirpur- 1, Dhaka- 1216</t>
  </si>
  <si>
    <t xml:space="preserve"> 1.Improvement of Bordail to Chowtail road by BC at Ch.00-2070mRoad ID 32645072 under Dhamrai Upazila Dist Dhaka.2.Improvement of Shitakali bazar to Barigaw road by BC at Ch.00-450mRoad ID 326145058 under Dhamrai Upazila Dist Dhaka. Salvage amount1151465.00 Package No- GDP-IV/DHK/DHAM/WR-255</t>
  </si>
  <si>
    <t>Shraboni Construction Ltd. , Village: Kuthibari-2, PO: Faridpur, Thana/Upazila: Faridpur Sadar, Dist: Faridpur.</t>
  </si>
  <si>
    <t>shraboniconstructionltd@gmail.com</t>
  </si>
  <si>
    <t xml:space="preserve"> 1. Improvement of Joypura Mohammad Ali House to Kaitamara Bridge via Awlad Mill road from Ch. 0000km-2820km by Bituminous Carpeting under Upazila Dhamrai Dist Dhaka. Road ID 326144162 2.Improvement of Nayapara to Charpara via Asrayan Prokolpo road from Ch. 0000km-0910km by Bituminous Carpeting under Upazila Dhamrai Dist Dhaka.Road ID 326145094 Salvage amount Tk.1505047.00 Package No- GDP-IV/DHK/DHAM/WR-263</t>
  </si>
  <si>
    <t xml:space="preserve"> 1.Improvement of Jalsha to Datto Nalaj road from Ch. 1000km-2064km by Bituminous Carpeting under Upazila Dhamrai Dist Dhaka. Road ID 326144068 2.Improvement of Kawalipara Bridge to Jalsha High school road Ch. 0000km-1816km by Bituminous Carpeting under Upazila Dhamrai Dist Dhaka. Road ID 326145123 Package No- GDP-IV/DHK/DHAM/WR-266.</t>
  </si>
  <si>
    <t>M/S. Anika Enterprise , House-01, Road-09, PC Culture Housing Society Mohammadpur, Dhaka-1207.</t>
  </si>
  <si>
    <t xml:space="preserve"> Improvement of road from Saturia RHD at B.D Thai Food-Baro Narayanpur Fashi Market from Ch. 00 to 1710 m under Upazila Dhamrai District Dhaka. By BC Road ID 326144114 Package No.GDP-IV/DHK/DHAM/WR-334</t>
  </si>
  <si>
    <t xml:space="preserve">Construction of 54.00m Long RCC Girder Bridge on Dhamrai GC - Shimulia GC via Kakran Bazar at Ch. 550m under Dhamrai Upazila District Dhaka. Road ID 326142013. </t>
  </si>
  <si>
    <t>Quashem Construction - Trade Vox JV , 227/2/C, West Dhanmondi ,Road No.- 10/A,Modhubazar , Dhaka.</t>
  </si>
  <si>
    <t>egp.quashemtradevoxjv@gmail.com</t>
  </si>
  <si>
    <t xml:space="preserve">Construction of 32.00m Long PC Girder Bridge on Khararchar Bazar Kansha Kheyaghat Road via Pachufakir House at Ch. 290m under Dhamrai Upazila District Dhaka. Road ID 326144063. </t>
  </si>
  <si>
    <t>11.02.2022</t>
  </si>
  <si>
    <t>Trade Vox International , House-41, Road-7, Block-C, Rampura Banasree, Dhaka.</t>
  </si>
  <si>
    <t>M/S Quashem Construction , 52, Katalgonj, Panchlaish, Chittagong.</t>
  </si>
  <si>
    <t xml:space="preserve">Construction of 46.00m Long RCC Girder Bridge on Jalsin Bazar - Laruakundo Pucca Road via Shawrail Village at Ch. 1000m under Dhamrai Upazila District Dhaka. Road ID 326144135. </t>
  </si>
  <si>
    <t xml:space="preserve">a Development of Ghatter Char School More to Basila Bridge Approch road by RCC from Ch. 0m-900m under Taranagor union upazila Keraniganj Dist Dhaka Road ID 326385125. b Development of Golam Bazar Khalpara to Habibnagor road by RCC from Ch. 0m-194.40 m under Suvaddya union upazila Keraniganj Dist Dhaka. Improvement of Mandail Durgamondir - Abu Hazis house via Kali Mondir under Zinzira union by RCC pavement Road ID 326385511. </t>
  </si>
  <si>
    <t>06.08.2020</t>
  </si>
  <si>
    <t>15.07.2021</t>
  </si>
  <si>
    <t xml:space="preserve">Development of Kalindi Girls School to Jinzira Sayadpur Road via Borishur Bazar Road by RCC from Ch. 00-790 m under Keraniganj Upazila Dist Dhaka. Road ID 326384038 </t>
  </si>
  <si>
    <t xml:space="preserve">Development of Dhaka Mawa Road to Khejurbag Road By RCC from Ch. 0m-850.50m under Suvaddya Union Upazila Keranigamj Dist Dhaka. Road ID 326384040 </t>
  </si>
  <si>
    <t xml:space="preserve">a Improvement of Aksail Sutkir teck to Kathaltoli road by BC from ch. 1000m-2500m under Keraniganj Upazila Dist Dhaka.Road ID 326384032 b Improvement of Natunchar Foot Bridge to West Mugarchar road by BC from Ch. 0m- 1500m under Keraniganj Upazila Dist Dhaka.Road ID 326384152. c Improvement of Modhurchar Natun Bazar to Modhurchar River Ghat Road at Ch. 00m-750m under Keraniganj Upazila Dist Dhaka. Road ID 326385050. </t>
  </si>
  <si>
    <t>LORIN-TAHIM JV , 58/60 North Brook Hall Road Dhaka.</t>
  </si>
  <si>
    <t>lorintahimjv@gmail.com</t>
  </si>
  <si>
    <r>
      <t xml:space="preserve">1.Improvement of Potkajor Awal Shaheber Bari - Rahim Chowdhury Bari Via Madaripur Mosque road by RCC at Ch.00-400m Road ID 326385309 under Keraniganj Upazila Dist Dhaka. 2. Improvement of Ruhitpur Bazar to Modho Dharmosur road by BC at Ch.00-1500m Road ID 326384079 under Keraniganj Upazila Dist Dhaka. Salvage amount265584.00 3.Improvement of Kalatiya Niloy Bus Stand to Ashamdipur via T&amp;T UP Office road by RCC at Ch.1000-2200m Road ID 326384157 under </t>
    </r>
    <r>
      <rPr>
        <sz val="10"/>
        <color indexed="12"/>
        <rFont val="Arial Narrow"/>
        <family val="2"/>
      </rPr>
      <t>Keraniganj</t>
    </r>
    <r>
      <rPr>
        <sz val="10"/>
        <rFont val="Arial Narrow"/>
        <family val="2"/>
      </rPr>
      <t xml:space="preserve"> Upazila Dist Dhaka. Salvage amount187243.00 Package No- GDP-IV/DHK/KERA/WR-230</t>
    </r>
  </si>
  <si>
    <t>05.11.2021</t>
  </si>
  <si>
    <t>M/S Lorin Enterprise , 58/60 North Brook Hall Road Dhaka.</t>
  </si>
  <si>
    <t>egp.lorin@gmail.com</t>
  </si>
  <si>
    <t>M/S. Tahim Enterprise , Sher-e-Bangla Road, Katashur, Mohammadpur, Dhaka-1207.</t>
  </si>
  <si>
    <t>tahimenterprise.egp@gmail.com</t>
  </si>
  <si>
    <t>1.Improvement of Road from Razeandropur Graveyard to H/O Bodi road by RCC at Ch.00-500m Road ID 326385154 under Keraniganj Upazila Dist Dhaka. 2.Improvement of road from Dhaka - Mawa Highway to Paina Khalpar via Nayagaon road by BC at Ch.00-2500m Road ID 326384049 under Teghuria UP Keraniganj Upazila Dist Dhaka. 3.Improvement of Maniknagar - Dhalikandi road by BC at Ch.00-950m Road ID 326385001 under Keraniganj Upazila Dist Dhaka. Salvage amount360647.00 4.Improvement of Hasnabad Government Primary School Road by RCC and Sewerage line at Ch.00-215m Road ID 326385071 under Shuvaddah UP Keraniganj Upazila Dist Dhaka.</t>
  </si>
  <si>
    <t>1.Improvement of Hasnabad Chairman Bari Road by RCC and Sewerage line at Ch.00-250m Road ID 326385162 under Shuvaddah UP Keraniganj Upazila Dist Dhaka. 2.Improvement of road from Hasnabad Hospital to Hasnabad Mazar road by RCC and Sewerage line at Ch.00-500m Road ID 326385072 under Shuvaddah UP Keraniganj Upazila Dist Dhaka. 3.Improvement of Road from Zinzira - Syedpur R&amp;H to H/O Mr. Montu road by RCC at Ch.00-538m Road ID 326385093 under Keraniganj Upazila Dist Dhaka. 4.Improvement of road from Notun Bakterchar H/O Rahman Member to Bakul KG School Road by RCC at Ch.00-400m Road ID 326384147 under Konda UP Keraniganj Upazila Dist Dhaka.</t>
  </si>
  <si>
    <t>02.11.2021</t>
  </si>
  <si>
    <t>Rashid &amp; Konda JV., Zazira, Konda, South Keraniganj, Dhaka</t>
  </si>
  <si>
    <t>rashidandkonda1978@gmail.com</t>
  </si>
  <si>
    <t>1.Improvement of road from Hasnabad power station to Mollarhat road via bibir bazar Hasnabad Part by RCC and Sewerage line at Ch.00-400m Road ID 326382002 under Shuvaddah UP Keraniganj Upazila Dist Dhaka. 2.Improvement of road from Sirajnagar Main Road to River Ghat road by RCC Ch.00-522.45m Road ID 326385210 under Keraniganj Upazila Dist Dhaka. 3.Improvement of Road from Golam Bazar Khalpar to Habib Nagar road by RCC at Ch.00-194.40m Road ID 326385509 Road ID 326385511 under Shuvaddah UP Keraniganj Upazila Dist Dhaka.</t>
  </si>
  <si>
    <t>30.10.2021</t>
  </si>
  <si>
    <t>Konda Enterprise , Dolessor Konda Keraniganj, Dhaka-1311.</t>
  </si>
  <si>
    <t>egp.abul@gmail.com</t>
  </si>
  <si>
    <t>NABIHA TRADE ENTERPRISE ,  47/7/A, Road-6, Shekhertak, Mohammadpur, Dhaka-1207</t>
  </si>
  <si>
    <t>Improvement of Paichail Jame Mosque Latitude 23.9582 Longitude 90.2153 Under Savar Upazila District Dhaka-19. Package No GSIDP/DHK/SDW-74</t>
  </si>
  <si>
    <t>M/S Sumon Enterprise , Zadurchar, Hemayethpur, Savar, Dhaka.</t>
  </si>
  <si>
    <t>Improvement of Nekrozbag Hazi Adorgoni Graveyard. Union: Kalindi, Latitude: 23.70157, Longitude: 90.36956 under Upazila: Keraniganj, District: Dhaka-02. Package No. : GSIDP/DHK/ DW-42. T.ID: 195950.</t>
  </si>
  <si>
    <t xml:space="preserve">M/S. S &amp; S Traders , Zazira, Konda, South Keraniganj, </t>
  </si>
  <si>
    <t>sstraders732@gmail.com</t>
  </si>
  <si>
    <t>Improvement of Munshi Noada Mosque Union Kalatia Latitude 23.73925 Longitude90.28150 Under Keraniganj Upazila District Dhaka-02 Package No GSIDP/DHK/SDW-138</t>
  </si>
  <si>
    <t>P.A Corporation , Dag-120 House-11,Block-West Noorerchala,Vatara,Dhaka-1212</t>
  </si>
  <si>
    <t>pacorporation2019@gmail.com</t>
  </si>
  <si>
    <t>Improvement of  Imambari Graveyeard Union Zinzirz Latitude 23.704294 Longitude90.398206 Under Keraniganj Upazila District Dhaka-02 Package No GSIDP/DHK/SDW-42</t>
  </si>
  <si>
    <t xml:space="preserve">1.a Impr. of Mahamudpur Asrayon Prokalpo Pond No- 01 bConstruction of 01 Nos.Ghatla 450 X 12.80 m for Mahamudpur Asrayon Prokalpo Pond No -01 2.a Impr. of Mahamudpur Asrayon Prokalpo Pond No-02 b Construction of 02 Nos.Ghatla 4.50 X 12.80 m for Mahamudpur Asrayon Prokalpo Pond No-02 3.a Impr. of Mahamudpur Asrayon Prokalpo Pond No- 03 b Construction of 02 Nos.Ghatla 4.50 X 12.80.m for Mahamudpur Asrayon Prokalpo Pond No-03 under Mahamudpur Union Dohar Upazila District Dhaka. </t>
  </si>
  <si>
    <t>M/S. Alif Enterprise , Dia Gozaria, AL Amin Bazar, Sutarpara, Dohar, Dhaka-1330.</t>
  </si>
  <si>
    <t>alifenterprise.egp@gmail.com</t>
  </si>
  <si>
    <t xml:space="preserve">1. a Re-Excavation of Kajirchar Ashroyan Prokalpo Pond. b Construction of 02 nos. Ghatla 15.20X5.00 m for Kajirchar Ashroyan Prokalpo Pond. under Sutarpara Union Dohar Upazila. 2. a Re-Excavation of Basta Madrash Pond. b Construction of 01 no. Ghatla 11.60X5.00 m for Basta Madrash Pond. under Kusumhati Union Dohar Upazila. </t>
  </si>
  <si>
    <t xml:space="preserve">M/S Bonna Enterprise , Botia Joypara, Dohar, Dhaka. </t>
  </si>
  <si>
    <t xml:space="preserve">1. a Re-excavation of Karimkhali to Balsata Canal. Ch. 00-3.225m. b Construction of 6 nos. Reference Bed Block &amp; TBM at Karimkhali to Balsata Canal under Shakta union Keraniganj Upazila. </t>
  </si>
  <si>
    <t>M/S Bepary Enterprise , Daiya Gazaria, Al-Amin Bazar, Dohar, Dhaka</t>
  </si>
  <si>
    <t>kawsar.bepary.net@gmail.com</t>
  </si>
  <si>
    <t xml:space="preserve">1. a Re-Excavation of Suvadda High School Pond. b Construction of 01 no. Ghatla 15.2 X 5.00 X 5.40 m at Suvadda High School Pond. 2. a Re-Excavation of Konda GPS Pond. b Construction of 01 no. Ghatla 15.2 X 5.00 X 5.40 m at Konda GPS Pond. 3. a Re-Excavation of Panchait Community Pond. b Construction of 01 no. Ghatla 15.2 X 5.00 X 5.40 m at Panchait Community Pond. under Keraniganj Upazila. </t>
  </si>
  <si>
    <t>Dinajpur.</t>
  </si>
  <si>
    <t>23.05.21</t>
  </si>
  <si>
    <t>M/S Basundhara Private Ltd.,  Kurigram Sadar, Kurigram</t>
  </si>
  <si>
    <t>Construction of 35.00m Long PSC Girder Bridge on Khansama to Pakerthat Road at Ch 8729m under Upazila Khansama District Dinajpur. Road ID No. 127602001</t>
  </si>
  <si>
    <t xml:space="preserve"> SA &amp; RAT(JV), Sadar, Nilphamari</t>
  </si>
  <si>
    <t>Construction of 24.00m Long RCC Girder Bridge on Khoshalpur RHD - Ramdubihat GC via Khoshalpur Road at Ch 2350m under Upazila Sadar District Dinajpur. Road ID No. 127643021</t>
  </si>
  <si>
    <t>M/S. RA Traders, Khansama, Dinajpur.</t>
  </si>
  <si>
    <t>S.M. Shafikul Alam, Sadar,Nilphamari</t>
  </si>
  <si>
    <t>MD. GOLAM FARUK, Bochaganj,  Dinajpur.</t>
  </si>
  <si>
    <t>farukdinaj4@gmail.com</t>
  </si>
  <si>
    <t>Improvement of Jame Mosque at Azimtullaht under 03 no Fazilpur Union. Dinajpur Sadar. Latitude 25.7184. Longitude 88.7102.</t>
  </si>
  <si>
    <t>Improvement of Jame Mosque at Ranipur Raja Para under 03 no Fazilpur Union. Dinajpur Sadar. Latitude 25.7187. Longitude 88.7159.</t>
  </si>
  <si>
    <t>Improvement of Jame Mosque at Shoshra Hazipara under under 05 no Shoshra Union. Dinajpur Sadar. Latitude 25.5950. Longitude 88.07373.</t>
  </si>
  <si>
    <t>Improvement of Jame Mosque at Oju Khana at Dactarpara Moharajpur under 03 no Fazilpur Union. Dinajpur Sadar. Latitude 25.6870. Longitude 88.6884.</t>
  </si>
  <si>
    <t>M/S Sohana Enterprise, Sadar,Dinajpur.</t>
  </si>
  <si>
    <t>sohana.enterprise16@gmail.com</t>
  </si>
  <si>
    <t>Improvement of Shosanghat at Moharajpur Mashandaha under 03 no Fazilpur Union. Dinajpur Sadar. Latitude 25.6723. Longitude 88.6752.</t>
  </si>
  <si>
    <t>M/S SARKER TRADERSE, Shibpur, Swapnopuri,Nawabgonj</t>
  </si>
  <si>
    <t>serkerenterprise@gmail.com</t>
  </si>
  <si>
    <t>Improvement of Jame Mosque at Daudpur Bazar Near of Lets Sheadk Hakim House. under 07 no Daudpur Union. Nababganj Upazila. Latitude 25.3955. Longitude 88.1161.</t>
  </si>
  <si>
    <t>M/S Queen Traders, Birol, District: Dinajpur.</t>
  </si>
  <si>
    <t>queentraders1@gmail.com</t>
  </si>
  <si>
    <t>Improvement of 01 storied Jame Mosque at Jahangirpur Holdipara under Alokjhari Union. Upazila. Khanshama. Latitude 25.9211. Longitude 88.7396.</t>
  </si>
  <si>
    <t>M/S Feroz Traders, Parbotipur, Dinajpur</t>
  </si>
  <si>
    <t>feroztraders1978@gmail.com</t>
  </si>
  <si>
    <t>Improvement of Jame Mosque at Vabki Majhapara under 01 no Azimpur Union Upazila. Birol. Dist. Dinajpur. Latitude. 25.7119. Longitude. 88.6065.</t>
  </si>
  <si>
    <t>Rehabilitation of Bochagonj Hat-Pirgonj Bochaganj part Road from Ch. 4500m- 6300m and Earth Work from Ch. 000m- 6300m . Road ID. 127212004 Bochaganj</t>
  </si>
  <si>
    <t>M/S MOMTAZ TRADERS, Chirirbandar, Dinajpur</t>
  </si>
  <si>
    <t>Maintenance of 6 vent Regulator and Approach at Joydebpur Dighol Sub Project. SP No. 25214. Upazila Sadar. Dist. Dinajpur.</t>
  </si>
  <si>
    <t>M/S Setu Enterprise,        Islam Plaza, Trunk Road, Feni</t>
  </si>
  <si>
    <t>Construction of Storied (A) Sharishadi Bhumi Office Building  (B) Lemua  Bhumi Office Building Under Feni Sadar, Feni.</t>
  </si>
  <si>
    <t>Construction of Union Land Office at (A) Fulgazi including 160m boundary wall .(B) Anandapur including 110m boundary wall under Fulgazi upazila (C) Bokttarmunshi including 160m Boundary Wall under Sonagazi Upazila District Feni</t>
  </si>
  <si>
    <t>A.(i) Maintenance of Mazlish bari road st. from Nizkunjar high School Ch. 00-500m. ID No. 430145022.B.(i) Maintenance of Nijkunjara High school to Nijkunjara Pry. School  road (Principal Shafiqur Rahman road) Ch. 00-1000m. ID No. 430145047.C. Improvement of Noju Forazi road (Pathanagar) Ch. 00-150m. ID No. 430145136.D.(i) Improvement of West Pathananar Uttor Abdul Mizi road Ch. 00-500m. ID No. 430145229.E. Improvement of Rejumia Betu Mia shaheb road Ch. 00-500m. ID No. 430145231.F.(i) Improvement of Joynagar Chairman bari via Hasmat Ullah bari road Ch. 00-500m. ID No. 430145355.G.(i) Improvement of Gatiya Sonapur Morhum Corporal A.K.M Abdul Hoque road (Bangla Bazar- khachani Gat road)  (Shaid Kamal road) Ch. 2030-2780m. ID No. 430144001</t>
  </si>
  <si>
    <t>(i) Improvement of Dhomshadda Salam Member Road Ch. 00-1045m [ID No. 430295360] (ii) Construction of 2 Nos U-drain culvert at Ch. 105m, 870m &amp; 1 No only Top slab at Ch. 405m under Feni Sadar, Feni.</t>
  </si>
  <si>
    <t>(i) Improvement of Katalia Shil Bari to Farazikona Road Ch. 00-893m &amp; Mosjid and Mondir Road Ch. 00-362m [ID No. 430295446] (ii) Construction of 4 Nos U-drain culvert at Ch. 130m, 227m, 683m, Mosjid and Mondir Road Ch. 200m &amp; 1 No only Top slab at Ch. 312m under Feni Sadar, Feni.</t>
  </si>
  <si>
    <t>A. Improvement of Boniker Hat-Temohony Jogobondhu Mondir Road Ch. 00-1022m ID No: 430295224 Under Feni Sadar Upazila.B. (i) Maintenance of Daulatpur Registers Pry. School road Ch. 00-1483m ID No: 430295218 C. (i) Improvement of Amtoli Bazar-Amin Bazar road Ch. 500-1945m ID No: 430294004</t>
  </si>
  <si>
    <t>GNP</t>
  </si>
  <si>
    <t>(i) Improvement of Betagoan Bhuiyan Bari to Sundarpur Road Ch. 00-530m [ID No. 430295449] (ii) Construction of 1 No U-drain culvert at Ch. 320m under Feni Sadar, Feni.</t>
  </si>
  <si>
    <t>(i) Improvement of Dhumshadda Obaidul Hoque Chairman Road Ch. 00-765m [ID No. 430295366] (ii) Construction of 1 No U-drain culvert at Ch. 443m under Feni Sadar, Feni.</t>
  </si>
  <si>
    <t xml:space="preserve"> M/S Setu Enterprise,        Islam Plaza, Trunk Road, Feni</t>
  </si>
  <si>
    <t xml:space="preserve">Rehabilitation of Fakruddin Mobarakshaha Road from Ch: 00m- 2235m (Road ID 430294001] under Feni-S, Feni </t>
  </si>
  <si>
    <t>A. i Maintenance of Bandua Primary School road Ch. 00-650m. ID No. 430955017.B. Improvement of Ghanimora Pry. School road Ch. 00-260m. ID No. 430954012. C. Improvement of East Goniamora road-Kamrul Mia House Fulgazi-Boxmahmud road Ch. 00-550m. ID No. 430955049. D. Maintenance of Dakkhin Montola Montala-Rajeshpur road Dakkhin Sonapur Mosque road Ch. 00-740m. ID No. 430955047. E. Improvement of Pechibaria road Chandanbia Primary School Ch. 1750-2250m. ID No. 430954001.F. Improvement of Gothia-Hasanpur road Ch. 00-500m. ID No. 430954009. G. Improvement of Anandapur Mowlana Somaj-Borkot Uddin GPS road Ch. 00-350m. ID No. 430955180. H. Improvement of Hasanpur Khalifa Bari road Ch. 00-640m. ID No. 430954022 under Fulgazi Feni.</t>
  </si>
  <si>
    <t>06/09/.2020</t>
  </si>
  <si>
    <t>A. Improvement of Osiuddin road Ch. 380-916m. ID No. 430955023.B. Maintenance of Darbesh road Amjadhat UP Ch. 00-500m. ID No. 430954037.C. Maintenance of Khajuria dorbesh road-Dabipur Ferdous Akter GPS road Amjadhat UP Ch. 00-1370m. ID No. 430955187. D. Improvement of Akram Chairman road Ch. 00-1040m. ID No. 430954074. E. Improvement of Late Samsul Hoque Mozumder road Ch. 00-430m. ID No. 430954075. F. i Maintenance of Karaiya Balua road Ch. 777-1945m. ID No. 430954061.</t>
  </si>
  <si>
    <t>A.(i) Improvement of Kachari bazar-Katalia raod Ch.1176-2666m. ID No. 430144016.B (i) Improvement of Pathannagar Soydur Rahaman road Ch. 00-300m. ID No. 430145319.C.(i) Improvement of Silua Mahinda Kabiraj bari road Ch. 00-600m. ID No. 430145330 D. Bathania Junakazi Abdul Hoque Road  Ch.00-180mm (ID No:430145349) E.(i)  Maintenance  of Junakazi Patwary road-(Junakazi Patwary road-Goshaihat Pry. School road) Ch.00-620m (ID No:430145055)</t>
  </si>
  <si>
    <t xml:space="preserve">A. (i) Improvement of Hichachara Beer Muktijoddha Subedar Major Samsul Hoque raod Ch. 00-605m. ID No. 430145331. B. (i) Improvement of Joynagar Muktijoddha Oli Ahmed road Ch. 00-500m. ID No. 430145337. C. (i) Improvement of Monur hat GC-Devpur road Ch. 850-1350m. ID No. 430144010.  </t>
  </si>
  <si>
    <t>A. (i) Improvement of Dakkhin Gothuna Hafez Abmedulta  Road from (Ketranga BOP Camp Habibur Rahman Patwary Road) Ch.500-1180m. ID No. 430514021 B. (i) Improvement of South Ketranga GPS Road from Ch.970-1680m. ID No. 430515020 C. (i) Improvement of Uttar Talbaria Bora Kali Mondir at Boxmahmud Union from Ch.00-380m. ID No. 430515206 D.(i) Improvement of Boxmahmud UP Hazi Zaman Uddin Road  by HBB at Ch.00-475m. ID No. 430515208</t>
  </si>
  <si>
    <t xml:space="preserve">A. Improvement of Sheek Farid road Ch. 1000-1500m. ID No. 430945028.B. (i) Improvement of Nabiulla's Shop-Haidaria madrasah road Ch. 00-1065m. ID No. 430945042.  C. (i) Improvement of Bango Bondhu Shekh Mozib road-Dakkhin Charchandia GPS road Ch.00-1007m. ID No. 430945259. </t>
  </si>
  <si>
    <t>A. (i) Improvement of Mandari Muktijoddha Abdul Jabbar road (Kutihat Takia road – Nikunjabihari road)Ch. 00-660m. ID No. 430945238. B. (i) Improvement of Nikunja Bihari (Late Secretary) road Ch. 500-1054m. ID No. 430944060. C.(i) Improvement of Arkaim-Gunak-Alipur (Dhalia border) road Ch. 00-550m. ID No. 430945087. D. Maintenance of Lokurtec bazar-Takiabazar road Ch. 00-800m. ID No. 430943018 under Sonagazi, Feni.</t>
  </si>
  <si>
    <t xml:space="preserve">01. Improvement of BakterMunshi-Kuthir hat-Fazilerghat-Dagoanbhuyan Road Dagoanbhuyan-Fazilerghat-Bakthermunshi Road From RHD 242 From Ch 00km to 10415Km.Upazila-Sonagazi District- Feni. Road ID 430942003 (02). Improvement of Motigonj UP-Dasherhat-Chardorbesh UP-Karamotia Bazar-Kazirhat Road at Ch 00km-8870km. Upazila-Sonagazi District- Feni Road ID 430943002 </t>
  </si>
  <si>
    <t xml:space="preserve">01. Improvement of BakterMunshi-Kuthir hat-Fazilerghat-Dagoanbhuyan Road Dagoanbhuyan-Fazilerghat-Bakthermunshi Road From RHD 242 From Ch 00km to 10415Km.Upazila-Sonagazi District- Feni. Road ID 430942003 (02). Improvement of Motigonj UP-Dasherhat-Chardorbesh UP-Karamotia Bazar-Kazirhat Road at Ch 00km-8870km. Upazila-Sonagazi District- Feni Road ID 430943002 Total Cost of </t>
  </si>
  <si>
    <t>01. Improvement of Parashuram-Kalir bazar-Danikunda bazar-Saldhar bazar-Malipathar-Nilaxi-Fulgazi Road.at ch-00-8800m Upazila- Parshuram District- Feni Road ID 430513008 02. Improvement of Dagonbhuiyan-Chowdhury Hat Road Ch. 000km - 4020km Under Upazila-Daganbhuiyan DistrictFeni. Road ID 430252004 Total Cost of Salvage Materials Tk. 2312335.00</t>
  </si>
  <si>
    <t>03/.02/2020</t>
  </si>
  <si>
    <t>M/S Hoque Traders, 422, Islam Plaza, Trunk Road,Feni.</t>
  </si>
  <si>
    <t xml:space="preserve">(i) Improvement of Eshak Mokter road at Ch. 00-835m ID No:430945116 B.(i) Improvement of Motiganj-Charlamchibudda road Via Manumiarhat road (Manumiarhat-Commanderhat road) Ch. 300-1542m. ID No. 430944005.C.(i) Improvement of Middle Ahmadpur Community Center-Miarbazar Amiruddinmunshi road Ch.500-1000m. ID No. 430945084. D. (i) Improvement of  Purba Safarpur School road Ch.00-500m. ID No. 430945003. E. (i) Maintenance of Amiruddinmunshirhat-Haludvita-1no Sluice-Nobabpur UP road Ch.00-1000m. ID No. 430943009. </t>
  </si>
  <si>
    <t>A. Construction of 1No 3x3.50mx3.50m RCC Box Culvert on Dubaiwala Ruhul Amins house-Niazighat road at Ch. 150m. ID No. 430945321. B.(i) Improvement of Char Badarpur Saifullah road (Char Mojlishpur Haniferdokan Malancharghat road) Ch.00-1165m ID No: 430945138 C. (i) Improvement of Hossain Chairman road (Dasani New Mosque - S/O Shahalam via Dasani C.Clinic &amp; Dasani GPS) Ch. 00-500m. ID No. 430945149.</t>
  </si>
  <si>
    <t xml:space="preserve">A. Construction of 1No 3x4.00mx4.00m RCC Box Culvert on Miar Bazar-Amiruddin Munshi road at Ch. 1984m. ID No. 430943001.B.(i) Improvement of Motiganj-Charlamchibudda road Via Manumiarhat road (Manumiarhat-Commanderhat road) Ch. 300-1542m. ID No. 430944005.C.(i) Improvement of Middle Ahmadpur Community Center-Miarbazar Amiruddinmunshi road Ch.500-1000m. ID No. 430945084. D. (i) Improvement of  Purba Safarpur School road Ch.00-500m. ID No. 430945003. E. (i) Maintenance of Amiruddinmunshirhat-Haludvita-1no Sluice-Nobabpur UP road Ch.00-1000m. ID No. 430943009. </t>
  </si>
  <si>
    <t>A. (i) Improvement of Motigonj (Reazuddinmunshi GC)-Sonapur RHD Via Manumairhat, Ahmed pur road Ch. 4985-6115m. ID No. 430942011. B. (i) Improvement of Commanderhat-Guchhagram road Ch. 950-1560m. ID No. 430944061. C. (i) Widening of Miar Bazar-Amiruddin Munshi road. Ch. 00-1000m. ID No. 430943001.</t>
  </si>
  <si>
    <t>Improvement of Monghalkandi-Senerkhil H/Q Naittakar Salim Aldin (Hazi Monumia Mosque) road Ch. 00-690.00m. ID No. 430945093.</t>
  </si>
  <si>
    <t xml:space="preserve">Improvement of Banglabazar-Arkaim-Gunak road Ch. 1380-2525.00m. ID No. 430944059. </t>
  </si>
  <si>
    <t>M/S Hoque Traders, 422, Islam Plaza,Trunk Road,Feni.</t>
  </si>
  <si>
    <t xml:space="preserve">Rehabilitation of Munshirhat- Bakshibazar Road- Dula Miah Road (West Darberpur Road) from Ch: 00m-975m (Road ID 430955070] under Fulgazi, Feni </t>
  </si>
  <si>
    <t>A. (i) Improvement of Fazilpur Master Abdul Khaleque road Ch. 500-1500m. ID No. 430295320. B. (i) Improvement of Fazilpur Mozibul Hoque Engineer road Ch. 00-648m. ID No. 430295442. C. (i) Improvement of Sibpur Yousuf Bhuiyan road Ch. 00-1000m. ID No. 430295371</t>
  </si>
  <si>
    <t xml:space="preserve">A.  Improvement of Basura Abdul Alim road (Basura to Badarpur Cilonia Bridge Via Basura Madrasha) Road  from Ch.00-1300m.ID No. 430955197. B.  (i) Improvement of Montola Govt. Primary School Road  from Ch.00-360m.  from Ch.00-360m.ID No. 430955083. C. (i) Improvement of Montola Moulovi Bari - Anu Miar Bari- Patwary Bari- Sonapur Mosque Road from Ch.1000-1700m. ID No. 430954064. D. (i) Improvement of  HBB Road on Kismot Goniamura Wahidur Rahaman Master Road from Ch.00-235m.ID No. 430955223.E. (i) Improvement of Gosaipur Shabia Khatun from Ch.00-600m.ID No. 430955192.  F. (i) Maintenance of East Gonaimara Road from Ch: 00-1470m. ID No. 430955001)           
</t>
  </si>
  <si>
    <t xml:space="preserve">A. (i) Improvement of West Silua Primary school road Ch. 00-110m &amp; 214-1015m. ID No. 430145117.   B. (i) Improvement of Rejumia Bridge &amp; end of Diabibi Bazar (Rejumia-Old Dia bibi Bazar Road) Ch. 2200-3025m. ID No. 430144041.   </t>
  </si>
  <si>
    <t xml:space="preserve">A. (i) Improvement of West Modhugram Muhuri House Road – Thakurdighi Connecting Road  from Ch.00-1000m.ID No. 430145368.B. (i) Improvement of Purbo Modhugram Eidhga to Patowary Bari road from Ch.00-285m. ID No. 430145356.C. Improvement of Uttar Panua DC Road –Betaga Connecting  Road  from Ch.00-500m.ID No. 430145357. D. Improvement of Uttar Kuhuma Boaksi Hazi  Road  from Ch.00-900m. ID No. 430145352.E. (i) Improvement of East Modhugram Beer Muktijudda Mir Hossan Mojumder  Road  from Ch.00-595m.. ID No. 430145377.   </t>
  </si>
  <si>
    <t xml:space="preserve">A. (i) Improvement of Uttar Chanua Shamsul hoque Member road Ch. 00-866m. ID No. 430295452. B. (i) Improvement of Purbo Silonia Palpara road Ch. 00-1110m. ID No. 430295176.   
</t>
  </si>
  <si>
    <t>Construction of Union Land Office at (A) Danaikoat including 90m boundary wall  B) Purba Chandrapur including 147m boundary wall under Daganbhuiya upazila (C) Chitalia including 160m Boundary Wall under Porshuram Upazila District Feni.</t>
  </si>
  <si>
    <t>A. (i) Improvement of East Alaka Taleb Ali bari-kalir bazar road via Moazzem’s bari Ch. 00-830m. ID No. 430515181. B. (i) Improvement of Rajeshpur BOP road by HBB Ch. 00-750m ID No. 430515058. C. Maintenance of Malipathor Solimulla road (Abdul Halim Chairman road) Ch. 00-850m. ID No. 430514069 under Porshuram. Feni.</t>
  </si>
  <si>
    <t xml:space="preserve">A.i Improvement of Ghaniamora Joypur road Ch. 1000-1800m. ID No. 430955035.B.i Improvement of Anandapur Mowlana Somaj- Borkat Ullah GPS road Ch. 00-550m. ID No. 430955180. C.i Improvement of Muktijoddya Jamal Uddin Road Islampur Ch. 00-330m.ID No. 430955181.D.i Improvement of Anandapur Ganga Nogor road Ch. 00-580m. ID No. 430955182. E.Improvement of Shaphayet Hosain Mojumder road Ch. 00-300m. ID No. 430955041. F.i Improvement of Mamoni Mosque Amzad hat UP road from Ch. 00-940m. ID No. 430955139.G.i Improvement of Feni-Bilonia RHD road-Kismat Goniamora Sadek Bendar house road Ch. 00-500m. ID No. 430955050.H. Improvement of Aysum Uddin road Mosarrof Hossain road Ch. 1496-1956m. ID No. 430955023.I.i Improvement of South Taralia Younus Chowdhury road Ch.00-550m. ID No. 430955160. </t>
  </si>
  <si>
    <t>A.(i) Improvement of Jayantinagar-Mohespuskarni Road from Ch.1000-2700m. ID No. 430515031 B. (i) Improvement of South Kawtoli School Sabdarpara Road (South Kawtoli Sabdarpara Road) from Ch.500-1200m..ID No. 430515082</t>
  </si>
  <si>
    <t>A.i Improvement of Sufi Ahmmed Karim road Charcandia UP old - Jabed Ali Tendol Mosque road Ch. 1890-2430m. ID No. 430945121. B.i Improvement of Ali Sowdagar road Mesh Firm-BWDB Embankment Ch. 2000-3130m. ID No. 430944021.C.i Improvement of Lakurtek Near Graveyard-Kutirhat road Ch. 00-1200m. ID No. 430944013. D.i Improvement of Bastala Kuddusmiarbazar Basipukur road Ch. 00-500m. ID No. 430945083. E.i Improvement of Ziratek-Kazirhat road Late Khokha Miah road H/O. Khokha Miah to Ziratek road Ch. 00-525m. ID No. 430945243.</t>
  </si>
  <si>
    <t>A.i Improvement of Sufi Ahmmed Karim road Charcandia UP old - Jabed Ali Tendol Mosque road Ch. 1890-2430m. ID No. 430945121.B.i Improvement of Ali Sowdagar road Mesh Firm-BWDB Embankment Ch. 2000-3130m. ID No. 430944021.C.i Improvement of Lakurtek Near Graveyard-Kutirhat road Ch. 00-1200m. ID No. 430944013.D.i Improvement of Bastala Kuddusmiarbazar Basipukur road Ch. 00-500m. ID No. 430945083.E.i Improvement of Ziratek-Kazirhat road Late Khokha Miah road H/O. Khokha Miah to Ziratek road Ch. 00-525m. ID No. 430945243.</t>
  </si>
  <si>
    <t xml:space="preserve">A. i Improvement of Bashurhat Notun Pool -Debrampur Jahanara Girls High School road Ch. 2400-3065 ID No. 430254069 B. i Improvement of Mokter Hosain Chairman Bari Road Ch.700-1348m ID No. 430255165 C i Improvement of Karmullapur -Boriya road CH. 2000-2780m ID No. 430254018  D.i Improvement of Badamtoli Road Ch. 00-1510m ID No. 430254023 </t>
  </si>
  <si>
    <t xml:space="preserve">A i Improvement of Sharifpur Pacca Road- Boriya Bazar Road Ch. 1500-2432m ID No. 430255044 B.i Improvement of Kamubhuiyar Pool- Shemergaon Connecting road Bir Muktijoddha Abu Taher Road Ch. 00-750m ID No. 430254184 C i Improvement of Kamu Bhuiya Pool- Abul Khair Bacchu Mia road from Ch. 00-578m ID No. 430254185 D i Improvement of Baker Bazar Bagerhat to Momarijpur road Anu Miaji road Ch. 00-1400m ID NO. 430255055  </t>
  </si>
  <si>
    <t xml:space="preserve">A. (i) Improvement of Dowlatkandi road (Paner bar-Q.Mia's brick field) Ch. 1020-2575m. ID No. 430944045. B. (i) Improvement of  Mvi Sultan Ahmad Forkania Madrasah road Ch.00-485m. ID No. 430945216. </t>
  </si>
  <si>
    <t xml:space="preserve">A. (i) Improvement of Ramnagar Kalitola road Ch. 00-2144m. ID No. 430255163.  B. (i) Maintenance of Ram Nagar MGB road at Ch. 00-1000m ID No. 430255016.   </t>
  </si>
  <si>
    <t>A) (i) Improvement of North Alipur-Bottala Bazar Road Ch. 00950m (ID No: 430255056) B)(i) Improvement of North Alipur College-Amirgaon road (Paki Bari road) at Ch. 00-950m (ID No: 430255347)</t>
  </si>
  <si>
    <t>Improvement of Momarijpur-Alipur road (Starting from South Momarijpur to Alipur Boarder) Ch. 00-1000m ID No. 430255268 &amp; Mosjid Road Ch.00-170m  under Dagonbhuiyan, Feni.</t>
  </si>
  <si>
    <t>Improvement of Dudmukha-Naldia road (Kamubhuiyan Culvert- Chondipur GPS) Ch. 1656-2300m. ID No. 430253004 under Dagonbhuiyan, Feni.</t>
  </si>
  <si>
    <t>Improvement of Takia-Sekanderpur road Ch. 00-1580m &amp; other pacca road connecting Ch. 00-251m.ID No. 430255002.</t>
  </si>
  <si>
    <t xml:space="preserve">Improvement of Takia-Sekanderpur road Ch. 00-1580m &amp; other pacca road connecting Ch. 00-251m. ID No. 430255002. </t>
  </si>
  <si>
    <t>A. Improvement of Nilakshmi- Baitul Aman Zame Mosque to Gabtola – Paithara Road (Pagla Mia Road) from Ch.700-1800m.ID No. 430954042. B. Maintenance of Sreepur Cyclone Shelter Road in/c. Link Road from Ch: 1000-1800m. ID No. 430954008 C. Maintenance of Nilakshmi-Baitul Aman Zame Mosque to Gabotala-Paithara Road (Pagla Mia Road) from Ch: 00-700m. ID No. 430954042) D. Maintenance of Uttar Sreepur Jame Mosque Kazi Yakub Ali Babul Contractor Road from Ch: 00-520m. ID No. 430955164) E. Maintenance of Gabtola Village Road (Suruj Member House Road) from Ch: 00-450m. ID No. 430955079) F. Maintenance of Boiragpur Road from Ch: 00-850m. ID No. 430955011)  G. Maintenance of Ferdush Nagar Road from Ch: 00-1350m. ID No. 430954072) under Fulgazi, Feni.</t>
  </si>
  <si>
    <t xml:space="preserve"> M/S Sajin Corporation </t>
  </si>
  <si>
    <t xml:space="preserve">A.(i) Improvement of Abdul Malek road (start from R&amp;H at north side of Amirgaon bazar towards the east) Ch. 00-1129m. &amp; Community Clinic road Ch. 00-132m. ID No. 430254183.   B. (i) Improvement of Amirgaon-Alampur Buchi road Ch. 2260-2670m &amp; Mosjid road 163m. ID No. 430254050. C. (i) Improvement of Jual pukur Dighir par Daragabari road Ch. 00-310m. ID No. 430255398. D. (i) Maintenance of Sufi Sadar uddin Mazar road Ch. 1600-2756m ID No. 430254061.   an, Feni.   E. (i) Improvement of South Joylashkar Pacca road Barahigoni road (Propesseor Shabudding road) at  Ch. 00-300m. ID No. 430255401    </t>
  </si>
  <si>
    <t xml:space="preserve">Century Traders and Sajin Corporation Jv </t>
  </si>
  <si>
    <t xml:space="preserve">A. (i) Improvement of Silonia Bridge - Nurullahpur- East Ramchandrapur road ( Abul Hashem road) Ch. 1420-2088m. ID No. 430254169.B.Maintenance of Khushipur-Bekar bazar road Ch. 3600-5500m. ID No. 430254063.   C.  Improvement of Barahigobinda jual Pukur road Ch. 00-680m. ID No. 430255382.(i) Improvement of Lalpur Celonia road Ch. 1010-2085m. ID No. 430254017.  </t>
  </si>
  <si>
    <t xml:space="preserve">A. (i) Improvement of Silonia Bridge - Nurullahpur- East Ramchandrapur road ( Abul Hashem road) Ch. 1420-2088m. ID No. 430254169.B.  (i) Maintenance of Khushipur-Bekar bazar road Ch. 3600-5500m. ID No. 430254063.   C. (i) Improvement of Barahigobinda jual Pukur road Ch. 00-680m. ID No. 430255382. (i) Improvement of Lalpur Celonia road Ch. 1010-2085m. ID No. 430254017. </t>
  </si>
  <si>
    <t xml:space="preserve">A. (i) Improvement of Silonia Bridge - Nurullahpur- East Ramchandrapur road ( Abul Hashem road) Ch. 1420-2088m. ID No. 430254169.B.Maintenance of Khushipur-Bekar bazar road Ch. 3600-5500m. ID No. 430254063.   C. Improvement of Barahigobinda jual Pukur road Ch. 00-680m. ID No. 430255382. (i) Improvement of Lalpur Celonia road Ch. 1010-2085m. ID No. 430254017. C. (i) Improvement of Barahigobinda jual Pukur road Ch. 00-680m. ID No. 430255382. </t>
  </si>
  <si>
    <t xml:space="preserve">A. (i) Improvement of Feni Chowmohani R&amp;H Road–Prof. Saydul Hoque House–Barahigobinda Abdul Ohab Chairman Road from Ch. 00-1000m. ID No. 430255373. B. (i) Improvement of Barahigobindha Khaja Baba Darber Sharif – High School Road (North Nalua Pukur) from Ch. 00-1170m. ID No. 430255279.     </t>
  </si>
  <si>
    <t xml:space="preserve">M/S Sajin Corporation,Eas Ramchandrapur, Biroli Bazar, Dagonbhuiya, Feni </t>
  </si>
  <si>
    <t xml:space="preserve">Periodic Maintenance of Haji Badsha Mia Bari Road from Ch.  00m–452m (ID No.430255159) [DAGONBHUIYAN] under Feni District. </t>
  </si>
  <si>
    <t>A.(i) Improvement of Gozaria Patowary Bari-via-Shapua Eatimkhana-Sadumiar bazar road Ch. 1050-3050m. ID No. 430255303.B.(i) Improvement of Ali Patwari bari to Gopigonj GPS road Ch. 00-1033m. ID No. 430255075.C.(i) Improvement of West Joy Narayanpur Eatim khana road Ch. 00-1720m. ID No. 430254034.</t>
  </si>
  <si>
    <t>A.(i) Improvement of Koreshmunshi bazar Eidgha-Alatoli bazar road Ch. 2643-3788m. ID No. 430255302.B.(i) Improvement of Amubhuiyar hat-Latibpur road Ch. 1000-1850m. ID No. 430254033.C.(i)Improvement of Muralirpar to Koreshmunshi road Ch.00-1152m. ID No. 430254176.</t>
  </si>
  <si>
    <t>A.(i) Improvement of Bhabanipur-Sadumiar bazar road Ch. 1000-3058m. ID No. 430254180.B.(i) Improvement of Vhobanipur High School to Jahurulla bari to Kazi nagar Shako road Ch. 550-2000m. ID No. 430255080.</t>
  </si>
  <si>
    <t xml:space="preserve">A.(i) Maintenance of Charnarayan road Ch. 00-1100m. ID No. 430945049. B. (i) Improvement of Dakhin Char Gonesh Mohajon road Ch.00-500m. ID No. 430945273. </t>
  </si>
  <si>
    <t xml:space="preserve"> ht.acjv@gmail.com</t>
  </si>
  <si>
    <r>
      <t>Improvement of Dhalia Aziziya Jame Mosque, Union: Dorbarpur, Latitude: 23.10389, Longitude: 91.44949 under Fulgazi, Feni.</t>
    </r>
    <r>
      <rPr>
        <b/>
        <i/>
        <sz val="8"/>
        <color theme="1"/>
        <rFont val="Arial"/>
        <family val="2"/>
      </rPr>
      <t xml:space="preserve"> </t>
    </r>
  </si>
  <si>
    <t xml:space="preserve">A. (i) Improvement of Chairman road (Ganasaistha road-Baigharhat Bahadderhat road) Ch. 00-500m. ID No. 430945123. B. (i) Improvement of Mojibkilla road (Modinabazr-H/O Lokman Hafez) Ch. 00-500m. ID No. 430944043. C. (i) Improvement of Kamrul Hossain Tipu road Ch. 00-930m. ID No. 430945190.D. (i) Improvement of Hanif Master road (Ganasaistha road) Ch. 00-700m. ID No. 430945260. </t>
  </si>
  <si>
    <t>A. i Improvement of Mazi Bari road Ch. 00-425m. ID No. 430945279. B. i Improvement of Pashim Charchandia Dr. Golam Mowla road from Ch. 00-400m. ID No. 430945330.</t>
  </si>
  <si>
    <t xml:space="preserve">A.(i) Improvement of Khajuria Govt. Primary School Road  from Ch.00-750m.ID No. 430955134. B. Improvement of  Improvement of Khajuria Dorbesh road – Dabipur Ferdous Akter GPS Road (Amjadhat) from Ch.00-500m. ID No. 430955187. C. Improvement of  Improvement of North Tarakucha Abdul Mannan road (Amjadhat UP) from Ch.00-700m. ID No. 430955217 D. Improvement of HBB Road on Amjadhat UP Monipur Bereybandh Kashem Chowdary Road from Ch.00-500m. ID No. 430955222. E. (i) Improvement of Amjadhat Islamia Bazar Habib Ullah Patwary Road  from Ch.00-900m. ID No. 430955212. F. (i) Improvement of South Talbaria Dr.Nurul Hoque  Road (Amjadhat) from Ch.00-680m. ID No. 430955188. </t>
  </si>
  <si>
    <t>M/S Arafat Trading, North Sreepur, Fulgazi, Feni</t>
  </si>
  <si>
    <t xml:space="preserve">Emergency Maintenance of Sheikh Rasel Road from Ch.500m –530m (ID No.430954073) [FULGAZI] under Feni District </t>
  </si>
  <si>
    <t xml:space="preserve">Emergency Maintenance of Parshuram-Bashpadua-Box Mahamud Bazar-Kahua Bangla Bazar Ghaniamora Road 13.50-15.65km ID No 430952002 from Ch. 1534-m 1540m F[FULGAZI] under Feni District </t>
  </si>
  <si>
    <r>
      <t>Periodic Maintenance of Gabtola-Paithora-Munshirhat Road-Mostofa House-Satbaria Mosque -Sonapur Gavired from Ch.  00m–930m (ID No. 430954067) [FULGAZI], Feni</t>
    </r>
    <r>
      <rPr>
        <sz val="11"/>
        <color theme="1"/>
        <rFont val="Arial"/>
        <family val="2"/>
      </rPr>
      <t/>
    </r>
  </si>
  <si>
    <t>Maintenance of Dhalia-Mohammadpur-Sharasia road Ch. 2719-3100m. ID No. 430295149.</t>
  </si>
  <si>
    <t>A.(i) Improvement of Bathsree to Senbag road Ch. 00-1000m. ID No. 430254035.B.(i) Improvement of Bairagir bazar Dewlia road (Bashu Munshi bari Mosque-Gofran Miar Tack road) Ch. 00-835m. ID No. 430254058.C.(i)Improvement of Rudamia Complex-Gazaria bazar road Ch.00-495m.ID No.430254059.</t>
  </si>
  <si>
    <t>A) Machimpur bari kandi Road (B) Mithakuya pool to Dewlia pucca Road (C) Dewlia Nayanpur Bazar-Momtazar dhigi Road</t>
  </si>
  <si>
    <t>Maintenance of Dhalia Lemua road Ch. 4338-5783m, 5914-6566m &amp; 6600-7150m. ID No. 430292004</t>
  </si>
  <si>
    <t>Periodic Maintenance of Mohammed Ali Bazar-Sharishadi Road from Ch.00m-2821m [FENI-S] (ID No.430293001), Dist: Feni.</t>
  </si>
  <si>
    <t>A.i Improvement of Choay Goria Moayazzem Hossain Shikder road Mamun road Ch. 00-900m. ID No. 430145317.B.i Improvement of Muhurigonj road to Muhuri River Abdul Munshi ghat road/Habibulla Girls road Ch.1130-1960m. ID No. 430144034.C.i Improvement of North Langalmora Bir Muktijudda Khorshed Alam Chairman Road North Langalmora Primary School Road from Ch. 00-1500m. ID No. 430145142.D.i Improvement of old DC road-Muhurigonj road Andarmanik Pry. School road Ch. 290-720m. ID No. 430145045. E.i Improvement of Uttar Joshpur Kulchandra Mohazon Road Uttar Jospur Captain Leak road-Joynagar road from Ch. 428-1370m. ID No. 430145062.F. Improvement of North Bathania Dia bibi road (Pachurath road) Ch. 00-500m ID No: 430145247</t>
  </si>
  <si>
    <t xml:space="preserve">A. (i) Improvement of Charlaxmigonj Madrasah-Battala Bazar via Mahbubmiar bazar &amp; Karamiarhat GPS road. Ch. 2900-3860m. ID No. 430944039.B. (i) Improvement of Old Chardarbesh road Ch. 00-623m &amp; 1375-1752m. ID No. 430944004. </t>
  </si>
  <si>
    <t xml:space="preserve">A. (i) Improvement of Gopal Jamir Ahamed road Ch. 00-500m. ID No. 430145186.   B. Improvement of Doulatpur Chowdhurypara Nurani Madrasha-Highway road Ch. 00-340m. ID No. 430145345.C. Construction of 2Nos 1x3.60mx3.00m RCC Box Culvert on Puratan Muhurigonj bazar-Notun Muhurigonj bazar (Shahid Muktijoddha Abdul Wadud road) road at Ch. 150m &amp; 475m. ID No. 430144031.D. (i) Improvement of Dakkhin Langolmora Kali Kha road via Haji Nur Ahmed road Ch. 00-500m. ID No. 430145343.    </t>
  </si>
  <si>
    <t>A. (i) Improvement of West Devpur wohidur Rahman road (Alna Pathar Primary School road) Ch. 00-480m. ID No. 430145309 B. (i) Improvement of Captain Leak road-East Devpur BDR road (Bokter hat to Sattanagar road) (East Devpur BDR road) Ch. 400-1775m. ID No. 430144021 C. (i) Improvement of East Debpur Aftab Uddin Master bari road Ch. 00-305m. ID No. 430145336</t>
  </si>
  <si>
    <t>A. (i) Maintenance of Durgapur-Ratanpur to Beker bazar road (Mamun Mojumder road)Ch. 00-1205m. ID No. 430515170. B. Maintenance of Kalir bazar-Aloka road Ch. 00-1500m. ID No. 430515040. C. (i) Improvement of Rampur-Chowdhury Mia Nasirudding High School road at Chitholia UP by HBB Ch. 00-1260m ID No. 430515027.</t>
  </si>
  <si>
    <t xml:space="preserve">A. i Improvement of Munshirkhil master Nur ahmed bari to Principal Mawlana Nur Isalm bari road Ch. 00-500m. ID No. 430515201.B. i Improvement of Bagmara Obaidull Hoque house to Shahabuddin road Ch. 00-1332m &amp; UZR Connection 365m. ID No.430514035. C. i Improvement of South ketranga Shahabuddin-North Ketranga Begu Mia road Ch. 00-700m. ID No. 430515146. </t>
  </si>
  <si>
    <t xml:space="preserve">A. (i) Improvement of Mohammedpur Teher Bari to Graveyeard (Abul Khair Mozumder)  road from ch-1000-1800m..ID No. 430514036 B. (i) Improvement of Captain Leak to Haru Poddar bari Road (Haru Poddar Road Captain Leck Road to Moti Mias Bari Road) from Ch. 00-500m.ID No. 430514038 C. (i) Improvement of Captain Leak Road  – Charigram Abdul Hoque Road (Captain Leak Road- Charigram Central Jame Mosque Road ) from Ch. 00-600m.ID No. 430515172 D. (i) Improvement of Charigram Abdul Hoque Road- Muktizudda Abu  Taher Mosque-Abdul Hoque Road from Ch. 00-600m. ID No. 430515176 </t>
  </si>
  <si>
    <t>A. i Improvement of Mohammedpur Taher Bari to Graveyeard road Ch. 00-1000m. ID No. 430514036. B i Improvement of Charigram Abdul Hoq road-Captain Leak road Ch. 500-1000m. ID No. 430515150.  C. i Improvement of Satkuchia Bajol Member bari-chitolia road Ch. 00-388m &amp; 476-800m. ID No. 430515154. D. i Improvement of Durgapur Kabirs bari-Iliyas house road by HBB Ch. 00-200m. ID No. 430515207. E i Improvement of Hazi Kala Mia road by HBB Ch. 00-300m. ID No. 430515211.</t>
  </si>
  <si>
    <t xml:space="preserve">A) Bower Pather Asroyan Project Road (B) Kawtali Village Road </t>
  </si>
  <si>
    <t xml:space="preserve">A. (i) Improvement of Champaknagar Abul Khair shop-Momtaj Sawdagor &amp; Sabu’s shop road (Shuvapur Union) Ch. 00-1000m. ID No. 430145342. B. (i) Maintenance of North Mondia-South Mondia road (Darogar hat road to Champaknagar BDR road) Ch. 00-1395m. ID No. 430145053.     C. (i) Maintenance of Pir Azim uddin road Muhurgonj road  &amp; end of Muhuri river Ch. 00-1225m. ID No. 430145023. D. (i) Improvement of Choygaria Uttar Dakkhin mukhi road. Ch. 00-1000m. ID No. 430145353.    E. Improvement of Dakkhin Ballavpur High School road. Ch. 00-400m. ID No. 430145354 under Feni Sadar, Feni. </t>
  </si>
  <si>
    <t>A. (i) Improvement of Chitholia Dula Mia Mazumder Bari road at Ch:00-520m. ID No. 430514029  B. (i) Improvement of Citholia Ratanpur-Durgapur Madrasha Road by HBB from Ch.00-420m.ID No. 430515212 C. (i) Improvement of Dakkhin Ketrangga Montu Member bari- Kumber Par via Ibrahim Mias bari Infront Jame Mosque Road at Ch.00-217m. &amp; 315-600m. ID No. 430514046</t>
  </si>
  <si>
    <t xml:space="preserve">A. (i) Improvement of Paschim Aloka Baro Bari - Aloka Govt. Primary School road at Ch:00-660m. ID No. 430515207 B. (i) Improvement of Noapur Primary School - Hazezia Madrasha road at Ch:00-1100m. ID No. 430515050 </t>
  </si>
  <si>
    <r>
      <t>Improvement of Dakkhin Choygaria Jame Mosque, Union: Shovopur, Latitude: 2979709, Longitude: 91.552967 under Chagalnaiya, Feni.</t>
    </r>
    <r>
      <rPr>
        <i/>
        <sz val="8"/>
        <color theme="1"/>
        <rFont val="Arial"/>
        <family val="2"/>
      </rPr>
      <t/>
    </r>
  </si>
  <si>
    <t>A. (i) Improvement Pathannagar Chuni Chowdhury  road from Ch.00-600m. ID No. 430145373 B. (i) Improvement of Pathannagar Morhum Abdul Hoque Patowary  road from Ch.00-440m. ID No. 430145350. C. (i) Maintenance of Noju Forazi Road (Pathannagar) from Ch.150-500m. ID No. 430145136. D. (i) Maintenance of Shilua DC Road-Silua Pry. School (Takiya Road)  from Ch.00-570m. ID NO.430145174.E. (i) Improvement of East Haripur Morhum Abdul Malek Pasker Road at Ch.195-700m. ID No. 430515271. F. (i) Maintenance of East Haripur Morhum Abdul Malek Pasker Road Ch:.00-195m. ID NO.430145271.</t>
  </si>
  <si>
    <t>1.Improvement of Fulgazi Polli Bidyut Office to Kismat Bijoypur Road by RCC at Ch. 00-410m (2) Improvement of  Gosaipur Upazila Chairman Road (Yousuf Mojumder Bari to Takur Bari Road) by RCC at Ch. 00-290m Under Fulgazi Upazila, District: Feni.</t>
  </si>
  <si>
    <t xml:space="preserve">M/S Meghna Trading,        North Korimpur, Dagonbhuiyan, Feni.  </t>
  </si>
  <si>
    <t xml:space="preserve">A. (i) Improvement of Alampur Duda Mia Mokteb Road from Ch. 00-1000m. ID No. 430255371.B. (i) Improvement of Ahmadpur Enayetpur Khal Par from Ch. 00-798m. ID No. 430255376.   </t>
  </si>
  <si>
    <r>
      <t>Rehabilitation of 3.00mx3.00m RCC Box culvert on Silonia-Biroli Road at Ch. 3900m DAGANBHUIYAN ID No. 430252005 Dist Feni. (Package No:</t>
    </r>
    <r>
      <rPr>
        <sz val="8"/>
        <color rgb="FF000000"/>
        <rFont val="Arial"/>
        <family val="2"/>
      </rPr>
      <t>e-Tender/Feni/ GOBM/ 20-21/W-39</t>
    </r>
    <r>
      <rPr>
        <sz val="8"/>
        <color theme="1"/>
        <rFont val="Arial"/>
        <family val="2"/>
      </rPr>
      <t>)</t>
    </r>
  </si>
  <si>
    <t>Rehabilitation of Jale bari to Kaiyam Mosque Road from Ch.00m-470m [Road ID No.430254043]under Dagonbhuiyan Upazila, District:Feni.</t>
  </si>
  <si>
    <t>1. Improvement of Chairman Nurul Islam Old Road at Ch: 00-130m Under Fulgazi Upazila, District; Feni.2. Improvement of Sri Sri Samvunath Road (Bairagpur Shitla Mondir to Abul Kashem bari) Road at Ch. 00-250m.Under Fulgazi Upazila, District; Feni.3. (A) Improvement of Boxmahamud Road to Bairagpur Road at Ch. 00-120m (B) Construction of 0.60m Span Slab Cuylvert on Boxmahamud Road to Bairagpur Ch. 055m.Under Fulgazi Upazila, District; Feni.4. A) Improvement of Bairagpur Morhum Hari Har Paul Road at Ch.00-165m &amp; 00-176m (B) Construction of 0.60m Span Culvert on Bairagpur Morhum Hari har Paul Road at Ch. 255m Under Fulgazi Upazila, District; Feni.5. Improvement of Goshipur Freedom Fighter Habib Ullah Member Road at Ch. 00-178m.</t>
  </si>
  <si>
    <t>1. Construction of Drain Side of Morhum Hari Har Paul Road (Old U-Drain Culvert to Fulgazi-Boxmahamud Road) Under Fulgazi Upazila, District: Feni.2. Construction of Open Drain Side of (A) Goshaipur Lokman Miar Bari 45m (B) Gosaipur Mojumder Bari Graveyard 115m Lond Under Fulgazi Upazila, District: Feni.</t>
  </si>
  <si>
    <t>1. Construction of Two vent Box Culvert on Alauddin Ahmed Chowdhury Nasim (Bairagpur to Khondal Kali Bari) Road at Ch. 00-550m.Under Fulgazi Upazila, District; Feni.2. Construction of One Vent Box Culvert onj Alauddin Ahmed Chowdhury Nasim (Bairagpur to Khondal Kali Bari) Road at Ch. 00-450m.14,29,727.00m.Under Fulgazi Upazila, District; Feni.3. Construction of One Vent Box Culvert on Bairagpur Dhakhinpara road at Ch. 00-480m.Under Fulgazi Upazila, District; Feni.4. Construction of (1x1.00x2.00) One Vent Box Culvert (Without Wing Wall) On Fulgazi-Boxmahamud Roiad at Ch. 1850m.Under Fulgazi Upazila, District; Feni.</t>
  </si>
  <si>
    <t>1. Construction of Public Toilet at Fulgazi Bazar Sree Sree Jagannath Asram. Under Fulgazi Upazila, District: Feni. 2. Construction of Public Toilet at East Goniamora Sawdagorpara Jame Mosque Under Fulgazi Upazila, District: Feni.3. Construction of Public Toilet at Sahapara Shib Mondir Under Fulgazi Upazila, District: Feni.</t>
  </si>
  <si>
    <t xml:space="preserve">M/S Saj Enterprise,           Sarisadi, Feni.  </t>
  </si>
  <si>
    <t>Rehabilitation of Dharmapur Madrasha Road from Ch. 00m-665m [Road ID No. 430294005] under Feni-S Upazila, District: Feni.</t>
  </si>
  <si>
    <t>A. (i) Improvement of Doulatpur Rajapur Ohidur Rahman Sowdagor road Ch. 00-1000m. ID No. 430145338. B. (i) Maintenance of Gopal Muhurigonj road - Captain Badiul Alam road (Shahid Momin road ) Ch. 00-1000m. ID No. 430145064. C. (i) Maintenance of Beer Muktijoddha Kabir Ahmed road Ch. 00-500m. ID No. 430145346. D.  Maintenance of Samitir Bazar to Nijkunjara road  (Muktijoddha Kabir Ahmed road) Ch. 00-1000m. ID No. 430145046. E.    Maintenance of 13.00m Long Girder Bridge slab on Doulatpur Badarmokam Khal (Shahid Muktijoddha Abdul Wadud road) at Ch. 1000m. ID No. 430144031 under Chagalnaiya, Feni</t>
  </si>
  <si>
    <t>A. (i) Improvement of Doulatpur Rajapur Ohidur Rahman Sowdagor road Ch. 00-1000m. ID No. 430145338. B. (i) Maintenance of Gopal Muhurigonj road - Captain Badiul Alam road (Shahid Momin road ) Ch. 00-1000m. ID No. 430145064. (C) Maintenance of Beer Muktijoddha Kabir Ahmed road Ch. 00-500m. ID No. 430145346. D.  Maintenance of Samitir Bazar to Nijkunjara road  (Muktijoddha Kabir Ahmed road) Ch. 00-1000m. ID No. 430145046. E.    Maintenance of 13.00m Long Girder Bridge slab on Doulatpur Badarmokam Khal (Shahid Muktijoddha Abdul Wadud road) at Ch. 1000m. ID No. 430144031 under Chagalnaiya, Feni</t>
  </si>
  <si>
    <t>A. (i) Improvement of Doulatpur Rajapur Ohidur Rahman Sowdagor road Ch. 00-1000m. ID No. 430145338. B. (i) Maintenance of Gopal Muhurigonj road - Captain Badiul Alam road (Shahid Momin road ) Ch. 00-1000m. ID No. 430145064. (C) Maintenance of Beer Muktijoddha Kabir Ahmed road Ch. 00-500m. ID No. 430145346. D.  Maintenance of Samitir Bazar to Nijkunjara road  (Muktijoddha Kabir Ahmed road) Ch. 00-1000m. ID No. 430145046.(E) Maintenance of 13.00m Long Girder Bridge slab on Doulatpur Badarmokam Khal (Shahid Muktijoddha Abdul Wadud road) at Ch. 1000m. ID No. 430144031 under Chagalnaiya, Feni</t>
  </si>
  <si>
    <t xml:space="preserve">A. (i) Improvement of Panua DC rood to Jangalmia road (Mowlana Adul bari road) Ch. 00-1200m. ID No. 430145033. B. (i) Improvement of Niz Panua Mawlana Nazirul Hoque road. Ch. 00-210m. ID No. 430145334.  C. (i) Maintenance of Radanagar High School road (Jangal Mia to CM road) Ch. 00-1050m. ID No. 430145043. D. (i) Improvement of East Kashipur Patowary bari Central Jame Mosque road Ch. 00-480m. ID No. 430145290.  </t>
  </si>
  <si>
    <t xml:space="preserve">A. (i) Improvement of East Chhagalnaiya Miazi para road Ch. 308-500m. ID No. 430145060.  B. (i) Improvement of East Chhagalnaiya Patwary house road by HBB Ch. 00-185m. ID No. 430145031. C. (i) Improvement of Hazi Abu Ahamed Bhuiyan bari road East Madhugram Ch. 00-500m. ID No. 430145221. D. (i) Maintenance of Uttar Panua DC road to Muhuri River (Kashipur Abdus Shobahan Chowdhury road) at Ch. 00-3000m. ID No. 430145012.  E. (i) Improvement of West Kashipur Hashem shop-Nuru Mia Vender house road (Tajpur road) Ch. 00-405m &amp; 505-1100m. ID No. 430145341. </t>
  </si>
  <si>
    <t>M/S Emon Enterprise, Middle Chonua, Feni Sadar, Feni.</t>
  </si>
  <si>
    <t>Periodic Maintenance of Bhuiyar Hat- Fazilpur UP Road from Ch. 2700m-3551m &amp; 6000m- 6943m [FENI-S] (ID No.430293017), Dist: Feni.</t>
  </si>
  <si>
    <r>
      <t>Improvement of Barahipur Baytun Najat Jame Mosque (Part-B), Union: Feni Pourashova, Latitude: 23.02393, Longitude: 91.39172 under Feni Sadar, Feni. (2nd Call)</t>
    </r>
    <r>
      <rPr>
        <b/>
        <i/>
        <sz val="8"/>
        <color theme="1"/>
        <rFont val="Arial"/>
        <family val="2"/>
      </rPr>
      <t/>
    </r>
  </si>
  <si>
    <r>
      <t>Improvement of Ahammed Ali Patowary Graveyard, Union: Feni Pourashava, Latitude: 22.92518, Longitude: 91.47577 under Feni Sadar, Feni.</t>
    </r>
    <r>
      <rPr>
        <sz val="8"/>
        <color theme="1"/>
        <rFont val="Times New Roman"/>
        <family val="1"/>
      </rPr>
      <t xml:space="preserve"> </t>
    </r>
    <r>
      <rPr>
        <b/>
        <sz val="11"/>
        <color theme="1"/>
        <rFont val="Arial"/>
        <family val="2"/>
      </rPr>
      <t/>
    </r>
  </si>
  <si>
    <t>Improvement of Dakkhin Satara Mossady House Jame Mosque, Union: Shovopur, Latitude: 22.979709, Longitude: 91.552967 under Chagalnaiya, Feni.</t>
  </si>
  <si>
    <t>Improvement of Champak Nagar Central Jame Mosque, Union: Shovopur, Latitude: 22.979709, Longitude: 91.552967 under Chagalnaiya, Feni.</t>
  </si>
  <si>
    <t>Improvement of Laxmiyara Baytun Noor Jame Mosque,  Union:Panchgasia,Latitude:23.02337,Longitude: 91.34054  under Feni-S, Feni</t>
  </si>
  <si>
    <t>Improvement of Tribedi Songa Sarbojanin Durga Mondir Jame Mosque, Union: Matubhuiyan, Latitude: 22.94444,Longitude: 91.32583  under Dagonbhuiyan, Feni</t>
  </si>
  <si>
    <r>
      <t>Improvement of Dagonbhuiyan Upazila Thana Jame Mosque, Union: Dagonbhuiyan Pourashava, Latitude: 22.94444, Longitude: 91.31417 under Dagonbhuiyan, Feni.</t>
    </r>
    <r>
      <rPr>
        <i/>
        <sz val="8"/>
        <color theme="1"/>
        <rFont val="Arial"/>
        <family val="2"/>
      </rPr>
      <t xml:space="preserve"> </t>
    </r>
  </si>
  <si>
    <t xml:space="preserve">A. (i) Improvement of Feni Noakhali R&amp;H road - Beker bazar North Alipur road Ch. 00-860m. ID No. 430255346. B. (i) Maintenance of Batsree to Senbag road Ch. 00-1000m ID No.  430254035. </t>
  </si>
  <si>
    <t>A.i Maintenance of Islampur road Ch.00-1000m. ID No. 430954017.B.i Maintenance of Khilpara-Eidgah road Ch. 00-1825m. ID No. 430954003.C. Maintenance of Derpara road From H/O. Hazi Abdul Maleque to Derpara Ch. 00-2930m. ID No. 430294026.D.i Maintenance of Takya road. G M Hat Ch. 00-406m. ID No. 430955016. E.i Improvement of Khaleda Zia road Darbarpur-Noapur-Karaiya-Fulgazi road.Ch. 2515-3225m. ID No. 430953007.</t>
  </si>
  <si>
    <t xml:space="preserve">A. Improvement of Fatehpur Registerd  Govt. Primary School Road  from Ch.00-310m.ID No. 430955155. B. Improvement of  Seikh Nurullah Road  from Ch.4300-4800m. ID No. 430953002.C. (i) Improvement of Banga Bandhu Road-Kalikapur Post Office Road from Ch.00-840m. ID No. 430955172. D.(i) Improvement of  Jagatpur High School Road  from Ch.246-600m. ID No. 430955092 
</t>
  </si>
  <si>
    <t xml:space="preserve">A. Improvement of Fatehpur Registerd  Govt. Primary School Road  from Ch.00-310m.ID No. 430955155. B. Improvement of  Seikh Nurullah Road  from Ch.4300-4800m. ID No. 430953002.C. (i) Improvement of Banga Bandhu Road-Kalikapur Post Office Road from Ch.00-840m. ID No. 430955172. D.(i) Improvement of  Jagatpur High School Road  from Ch.246-600m. ID No. 430955092 </t>
  </si>
  <si>
    <t>A. Improvement of Dakhin Baraiya Govt. Primary School Road from Ch.235-685m. ID No. 430955116.B. Improvement of Feni-Bilonia road to Basantapur South Baraya Road  from Ch.00-650m. ID No. 430955097. C. Improvement of Feni- Parshuram-Bilonia road –Fatehpur Basantapur-Baraiya Fulgazi Road from Ch.00-550m. ID No. 430955068 under Fulgazi, Feni.</t>
  </si>
  <si>
    <t>A. (i) Improvement of East Modhugram Kazi Bari Madrasha Mazaria Pukur Road  from Ch.00-322m. ID No. 430145375,B. (i) Improvement of Laxmipur Govt. Primary School,Zame Mosque  Road  from Ch.00-636m. ID No. 430145376, C.  (i) Improvement of Mokamia Maddapara Zame Mosque  Road  from Ch.00-672m.ID No. 430145313, D.  (i) Improvement of Uttar Adarmanik Khalpar Road  from Ch.00-300m. ID No. 430145369.E.  (i) Improvement of Uttar Panua DC Road – Tamiri Millat Madrashah Road to Betaga Connecting  Road  from Ch.00-1350m.ID No. 430145370.</t>
  </si>
  <si>
    <t>A.  (i) Improvement of Kaiyara Suzauddin Road to Darogar Bazar Road  from Ch.00-1000m.ID No. 430145372 B.  (i) Improvement of Joypur Siddik Ullah Proffessor Bhuiyan House Road  from Ch.00-270m. Road ID No. 430145367. C. (i) Improvement of Old DC Road foot Bridge to Darogar hat Bazar Kaiyara Road  Road  from Ch.00-730m.ID No. 430144029. D. (i) Improvement of South Ballavpur Hazi Tofazzal Hossain Chowdhury Road  at Ch.00-400m. ID No. 430515378.</t>
  </si>
  <si>
    <t xml:space="preserve">A.i Improvement of Begu Mia road Captain Leak road RHD at khondl kalir Bazar to BagmaraCh.1460-2693m. ID No. 430514001. B.i Improvement of King Tetershar Takia to Mofiz mia bari road Ch. 00-500m. ID No. 430514040. C.i Improvement of Box Mahmud Union road by HBB Ch.0-500m.ID No.430515206.D.i Improvement of Uttar Ketranga Madrasha-South Ketranga BDR road Ch. 00-1600m. ID No. 430515158. E.i Maintenance of Uttar Dhanikunda Shaid Ali Sha Mazar-Shada Mama Mazar road Ch. 00-1650m. ID No. 430515048. </t>
  </si>
  <si>
    <t>Improvement of Rajnagar Muktizoddha Hazi Joynal Abedin road at Ch. 00-345mUnder Feni Sadar Upazila, District: Fenil.</t>
  </si>
  <si>
    <t>M/S Alif Enterprise, Laskarhat, Feni Sadar, Feni.</t>
  </si>
  <si>
    <t>Rehabilitation of Motigonj (Reazuddinmunshi GC)- Sonapur RHD via Manumiarhat, Ahmedpur Road from Ch. 6770m-7370m (ID No. 430942011) [SONAGAZI] under Feni District.</t>
  </si>
  <si>
    <t xml:space="preserve">Rehabilitation of Kashka Bagan Bari Road from Ch: 00m- 1130m (Road ID 430295275] under Feni-S, Feni </t>
  </si>
  <si>
    <t>Ext.3112/2020</t>
  </si>
  <si>
    <t>A.(I) Improvement of Dalilur Rahman Road (Domdoma Dalilur Rahman) from Ch. 00-374m &amp; Link 374-590m ID No 430295164 B. (i) Maintenance of Chanua Bhuiyan Shop-Kazirdigir Bazr-Batuibak Highway road Ch. 00-1978m (ID No: 430294038</t>
  </si>
  <si>
    <t>Maintenance of Panchgachia-kashimpur-laxmiara bazar Road from Ch. 00m-1759m [FENI-S] (ID No. 430293002), Dist:Feni.</t>
  </si>
  <si>
    <t>05/05.2020</t>
  </si>
  <si>
    <t xml:space="preserve">A.(i) Improvement of Satbaria(RHD)-Bakthermunshi GC via Ramchandrapur road Ch. 500-2480m. ID No. 430942008.B. (i) Improvement of Palgiri Muktijoddha road (Palgiri Haruner bari-Akilpur Mosque road) Ch. 953-1633m. ID No. 430945131. </t>
  </si>
  <si>
    <t>Ext.30/10/2020</t>
  </si>
  <si>
    <t>10/01.2021</t>
  </si>
  <si>
    <t>2910/2020</t>
  </si>
  <si>
    <t>Ext.20/07/2020</t>
  </si>
  <si>
    <t>M/S Musa Motors and Enterprise, Main Road,Chhagalnaiya, Feni.</t>
  </si>
  <si>
    <t>Musa Motors and Enterprise-Sumon Enterprise JV, Main Road,Chhagalnaiya, Feni.</t>
  </si>
  <si>
    <t>Widening of Radhanagar Union Parishad to Zinar hat (upto RHD) Road from Ch. 2630m-5632m [CHHAGALNIYA] (ID No. 430143004), Dist: Feni.</t>
  </si>
  <si>
    <t>M/S Sumon Enterprise, Dagonbhuiyan, Feni.</t>
  </si>
  <si>
    <r>
      <t>Rehabilitation of 3.60mx3.00m RCC box culvert on Radhanagar Union Parishad to Zinar hat upto RHD Road at Ch. 2810m CHHAGALNIYA ID No. 430143004 Dist Feni. (Package No:</t>
    </r>
    <r>
      <rPr>
        <sz val="8"/>
        <color rgb="FF000000"/>
        <rFont val="Arial"/>
        <family val="2"/>
      </rPr>
      <t>e-Tender/Feni/GOBM/ 20-21/W-33</t>
    </r>
    <r>
      <rPr>
        <sz val="8"/>
        <color theme="1"/>
        <rFont val="Arial"/>
        <family val="2"/>
      </rPr>
      <t>) (Tende ID: 490091)</t>
    </r>
  </si>
  <si>
    <t>Sulakhali Gonu mia khondakar Road  (B) Sayedpur Nuria Madrasah Road(R&amp;H)-Kadamtala Road</t>
  </si>
  <si>
    <t>Ms.naharconstruction@yahoo.com</t>
  </si>
  <si>
    <t xml:space="preserve">(i) Maintenance of Sundarpur- Mollar Takia- Lemua UP road from Ch. 7066-8150m (ID No. 430293008) (ii) Providing 194m protective work at same road under Sadar, Feni. </t>
  </si>
  <si>
    <t>GNP-4</t>
  </si>
  <si>
    <t>(i) Improvement of Rampur- Lemua road from Ch. 5900-6800m (ID No. 430295063) (ii) Providing 43m protective works (iii) Construction of 1 No (900x900) cross drain at Ch. 6162m at same road under Feni Sadar, Feni.(Package No:GNP-3/FENI/SAD/20-21/W-226)(Tender ID: )</t>
  </si>
  <si>
    <t>GNP-5</t>
  </si>
  <si>
    <t>Improvement of Sundarpur- Mollar Takia Lemua UP road from Ch. 5200-5850m (ID No. 430293008) under Feni Sadar, Feni (Package No: GNP-3/FENI/SAD/20-21/W-227)(Tender ID: )</t>
  </si>
  <si>
    <t>GNP-6</t>
  </si>
  <si>
    <t>i) Improvement of Lemua UP- Keronia Kaska Bazar road from Ch. 1500-2300m (ID No. 430293013) (ii) Providing 55m protective works (iii) Construction of 2Nos (900x900) cross drain at Ch. 1756m &amp; 2022m at same road under Feni Sadar, Feni.(Package No:GNP-3/FENI/ SAD/20-21/W-228)(Tender ID: )</t>
  </si>
  <si>
    <t>GNP-7</t>
  </si>
  <si>
    <r>
      <t>Maintenance work of Sayedur Rahman Contractor road from Ch. 00-1793m (ID No. 430292012)</t>
    </r>
    <r>
      <rPr>
        <sz val="8"/>
        <color rgb="FF000000"/>
        <rFont val="Arial"/>
        <family val="2"/>
      </rPr>
      <t xml:space="preserve"> </t>
    </r>
    <r>
      <rPr>
        <sz val="11"/>
        <color theme="1"/>
        <rFont val="Arial"/>
        <family val="2"/>
      </rPr>
      <t/>
    </r>
  </si>
  <si>
    <t xml:space="preserve">M/S Tahia Groups,Shopno Nil, 276, Bonanipara, Feni Sadar, Feni </t>
  </si>
  <si>
    <t>mstahiagroups18@gmail.com</t>
  </si>
  <si>
    <t xml:space="preserve">Periodic Maintenance of Dana Mia Road from Ch. 00m –650m (ID No. 430955095) [FULGAZI], Feni. </t>
  </si>
  <si>
    <t xml:space="preserve">Rehabilitation of Jagathpur (Kayem Musque) Somibhuiyar hat Road Ch:00m-898m [Road ID:430254030] under Dagonbhuiyan, Dist: Feni. </t>
  </si>
  <si>
    <t>The J.K Overseas Limited, 26, Gonipur, Rajapur, Dagonbhuyan, Feni-3923.</t>
  </si>
  <si>
    <t xml:space="preserve">Periodic Maintenance of Feni Sonai Muri road - Biroli Koreshmunshi connecting road viz Ganipur Road from Ch.  00m–1660m (ID No. 430255032)[DAGONBHUIYAN], FENI </t>
  </si>
  <si>
    <t xml:space="preserve">M/S Rezia Enterprise, North Guthuma, Porshuram, Feni.  </t>
  </si>
  <si>
    <t xml:space="preserve">Rehabilitation of Islampur Road from Ch: 00m-900m (Road ID 430515014] under Parashuram, Feni </t>
  </si>
  <si>
    <t>M/S Shafi Enterprise, Laskarhat, Feni Sadar, Feni.</t>
  </si>
  <si>
    <t xml:space="preserve">Rehabilitation of East Modhugram old DC Road to Radhanagar UP Road (Radhangar Hafizia Madrasha Road). from Ch: 1100m-2000m [Road ID 430145054] under Chagalnaiya,Feni </t>
  </si>
  <si>
    <t>Nadim Enterprise, Laskarhat, Feni Sadar, Feni.</t>
  </si>
  <si>
    <t xml:space="preserve">Improvement of Uttar Choygoria Natun Para Baitul Nur Jame Mosque, Union: Shovopur, Latitude: 22.993346, Longitude: 91.544640 under Chagalnaiya, Feni. </t>
  </si>
  <si>
    <r>
      <t>Improvement of Purbo Joypur Kuwait Polli Jame Mosque, Union: Shovopur, Latitude: 22.966552, Longitude: 91.55374 under Chagalnaiya, Feni.</t>
    </r>
    <r>
      <rPr>
        <sz val="8"/>
        <color theme="1"/>
        <rFont val="Times New Roman"/>
        <family val="1"/>
      </rPr>
      <t xml:space="preserve"> </t>
    </r>
    <r>
      <rPr>
        <b/>
        <sz val="11"/>
        <color theme="1"/>
        <rFont val="Arial"/>
        <family val="2"/>
      </rPr>
      <t/>
    </r>
  </si>
  <si>
    <t xml:space="preserve">Improvement of Baitul Afsar Jame Mosque(Part-C), Union: Charchandia, Latitude: 22.8547, Longitude: 91.3828 under Sonagazi, Feni. </t>
  </si>
  <si>
    <t>M/S Borsha Enterprise, Holding No-360, Hizla Hati, Baroipara, Kaliakoir, Gazipur</t>
  </si>
  <si>
    <t>ms.borshaenterprise19@gmail.com</t>
  </si>
  <si>
    <t>Emergency Maintenance of 01 No. 02 Vent 3m X 2.5m RCC Box Culvert at Ch. 1930m on Sreefaltoli UP - Araigonj Bazar Road (Road ID No: 333323019) Under Upazila: Kaliakoir, District: Gazipur.</t>
  </si>
  <si>
    <t xml:space="preserve"> 	526503</t>
  </si>
  <si>
    <t xml:space="preserve"> 	M/S Afrath Enterprise, Baroibari, Kaliakair, Gazipur</t>
  </si>
  <si>
    <t>Periodic Maintenance of Nagori Barakaw Road - Turi Punjura Road from Ch. 500m - 1500m. (Road ID No: 333345061) Under Upazila: Kaliganj, District: Gazipur.</t>
  </si>
  <si>
    <t xml:space="preserve"> 	526505</t>
  </si>
  <si>
    <t>Niaz Enterprise, Pubail Bazar, Gizapur Sadar, Gazipur</t>
  </si>
  <si>
    <t>ms.niazenterprise2018@yahoo.com</t>
  </si>
  <si>
    <t>M/S Nehim Enterprise,  	Sreepur Bazar,Sreepur,Gazipur</t>
  </si>
  <si>
    <t>a) Improvement of Surjanarayanpur Bazar - Pabur Bazar Road at Ch. 800-2245m (Road ID No 333364048) [Salvage Value Tk. 881836.00 ] b) Construction of 01 no 1X0.600X0.600m Culvert at Ch. 1800m on the Same Road Under Upazila Kapasia District Gazipur.</t>
  </si>
  <si>
    <t xml:space="preserve"> 	M/S ADIB ENTERPRISE, Vill: Pan Baraid, PO: Kapasia, Kapasia, Gazipur.</t>
  </si>
  <si>
    <t>ms.adibenterprise2019@gmail.com</t>
  </si>
  <si>
    <t>a) Improvement of Balashi More - Purba Vitipara Mosque Road at Ch. 00 - 1000m [ Road ID No: 333365016] b) Construction of 01 no 1X1.00X1.00m Culvert at Ch. 215m on the Same Road Under Upazila: Kapasia, District: Gazipur.</t>
  </si>
  <si>
    <t xml:space="preserve"> 	MS. S.R ENTERPRISE,  	Amraid, Kapasia, Gazipur.</t>
  </si>
  <si>
    <t>a) Improvement of Rayad Union H/Q - Barishabo Bazar via Kotamani Bazar Road at Ch. 1650 - 2600m (Road ID No: 333363023) [Salvage Value TK. 2,20,110.00] b) Construction of 02 nos 1X0.600X0.600m Culvert at Ch. 1970m &amp; 2288m on the Same Road under Upazila Kapasia, District: Gazipur.</t>
  </si>
  <si>
    <t>M/S ARIYAN TRADERS, Barmi, Sreepur, Gazipur</t>
  </si>
  <si>
    <t>ms.ariyantraders2019@gmail.com</t>
  </si>
  <si>
    <t>a) Improvement of Noruttampur Late Hamid Munsi's House - Noruttampur High School Road via Late Sobhan Sarkar's House at Ch. 00- 1000m (Road ID No: 333365289) [ Salvage Value Tk. 2,39,671.00] b) Construction of 03 nos 1X1.00x1.00m Culvert at Ch. 365, 538 &amp; 965m on the same road Under Upazila: Kapasia, District: Gazipur.</t>
  </si>
  <si>
    <t>M/S GAYEN ENTERPRISE. Zirani Bazar,1 No Ward,Kasempur,Gazipur Sadar,Gazipur.</t>
  </si>
  <si>
    <t>gayen.enterprise7@gmail.com</t>
  </si>
  <si>
    <t>a) Improvement of Kapasia Khirati Road ( St From Rishibari) - Kohinur High School Via Targaon Khyaghat Road at Ch. 00 - 2000m (Road ID No: 333364067) [ Salvage Value Tk. 39,09,786.00]
b) Construction of 02 nos 1X1.00X1.00m Culvert at Ch. 65 &amp; 450m on the same road Under Upazila: Kapasia, District: Gazipur.</t>
  </si>
  <si>
    <t>Salna Enterprise , Salna Bazaar, Gazipur sadar, Gazipur.</t>
  </si>
  <si>
    <t>salnaenterprise260@gmail.com</t>
  </si>
  <si>
    <t>a) Improvement Of Toke Union H/Q-Hariadi Kheya ghat Bazar via Ulusara Bazar Road at Ch. 9364 - 10500m. (Road ID No: 333363018) b) Construction Of 02 nos 1X0.600X0.600m Culvert at Ch. 9464m &amp; 9804m and another 02 nos 1X1.00X1.00m Culvert at Ch. 10198m &amp; 10339m on the same road Under Upazila: Kapasia, District: Gazipur.</t>
  </si>
  <si>
    <t xml:space="preserve"> 	530365</t>
  </si>
  <si>
    <t>M/S Morol Enterprise,R S-196, 197, Kapasia Bazar, Kapasia, Gazipur.</t>
  </si>
  <si>
    <t>GDP-3/Gaz-82
Improvement of Kaliakoir - Fulbaria R&amp;H Borachala - Baghair Road by BC from Ch. 00-1500m Under Union Fulbaria Upazila Kaliakoir District Gazipur. Road ID No 333324078</t>
  </si>
  <si>
    <t>05.06.22</t>
  </si>
  <si>
    <t>30%,</t>
  </si>
  <si>
    <t>Part-A: Improvement by HBB on Karigram Sarbojonin Durga Monidr-Barkhadia road from Ch. 00m-1000m with 110m Palisading work at Ch. 270m-300m (R/S), 550m-580m (B/S), 595m-615m (R/S) &amp; Construction of 0No (0.600mx0.600m) U-drain at Ch. 800m on the same road under Puisur UP ( Road ID No: 335435878) of Kasiani Upazila Dist: Gopalganj.</t>
  </si>
  <si>
    <t>M/S. Kamrul &amp; Brothers - M/S. Amir Enterprise (JV)</t>
  </si>
  <si>
    <t>mskbamirjv@gmail.com</t>
  </si>
  <si>
    <t>Widening and Strengthening of Ujani GC to Rahuthor GC-Kasiani Road ( Muksudpur Portion) from Ch. 0+00km-6+365km (Road ID No: 335582007) under Muksudpur Upazila Dist: Gopalganj</t>
  </si>
  <si>
    <t xml:space="preserve">M/S. Kamrul &amp; Brothers - M/S. Amir Enterprise (JV) </t>
  </si>
  <si>
    <t>Widening of Khanderpar-Jaynagar Road from Ch. 00-6500m under Kasiani Upazila, District: Gopalganj ( Road ID No: 335432006) [ Salvage Materials Cost Tk. 9,59,605.00].</t>
  </si>
  <si>
    <t>Part-A: Improvement by BC on Silna-Guadhana GC (UNR)-Guadhana Banymadhop GPS road from Ch. 00m-420m under Gopalpur UP [Salvage Materials Cost. Tk. 7,69,301.00] ( Road ID No: 335914078) &amp; Part-B: Improvement by BC Krishibiponon Asad Sheikh House-Singipara Bridge via Basuria Jame Mosjid road from Ch. 00m-925m under Kushla UP of Tungipara Upazila Dist: Gopalganj.</t>
  </si>
  <si>
    <t>Improvement of Unoshia Suagram Road to South Unoshia Mosque Side via Pucca Link Road by BC from Ch. 00-740m under Kotwalipara Upazila, District: Gopalganj (Road ID No: 335515554) [Salvage Materials Cost Tk. 19,04,328.00].</t>
  </si>
  <si>
    <t>Improvement of Vuaerper Adam Ali Hafizia Madrasha Road to South Side Kashi Bari Jame Mosque Road by BC from Ch. 00-355m under Kotwalipara Upazila, District: Gopalganj (Road ID No: 335515555) [Salvage Materials Cost Tk. 7,07,670.00].</t>
  </si>
  <si>
    <t>Part-A: Improvement by HBB on Satpar-Golder Para road from Ch. 00m-1350m with 215m Palisading at Ch. 10m-50m (R/S), 250m-260m (L/S), 960m-1060m (L/S), 1095m-1160m (L/S) &amp; Construction of 02Nos (0.600mx0.600m) U-drain on the same road at Ch. 410m &amp; 1330m under Satpar UP [Salvage Materials Cost. Tk. 2,90,902.00] ( Road ID No: 335324171) &amp; Part-B: Improvement of road by BC road from Datto Danga-Gandiasur Pucca RHD (Bajunia-Uttarpara) to Pithabari Village via SK Dairy firm from Ch. 00m-144m wirh 89m Palisading at Ch. 25m-82m (R/S), 90m-122m (L/S) under Kajulia UP</t>
  </si>
  <si>
    <t>Development of Patkelbari Bazar (Internal RCC road, Twin Toilet with Two Urinal, 1No Deep Tube-Well &amp; Surface Drainage Work) under Sahapur UP of Sadar Upazila Dist: Gopalganj.</t>
  </si>
  <si>
    <t>M/S Mahmuda Enterprise</t>
  </si>
  <si>
    <t>mehedihassan100983@gmail.com</t>
  </si>
  <si>
    <t>Part-A: Improvement of Kusla Gravyard-Purbo Baniary Jame Mosque via South Baniary Nazrul Islam House Road from Ch. 00-800m by HBB &amp; Part-B: Construction of 3.00mx3.00m RCC Box culvert at Ch. 135m on the same road under Kotwalipara Upazila, District: Gopalganj (Road ID No: 335515581).</t>
  </si>
  <si>
    <t>M/s Durlav Enterprise</t>
  </si>
  <si>
    <t>durlaventerprise@gmail.com</t>
  </si>
  <si>
    <t>Improvement of Bandhabari Land Office to Seram Kormokar House Bridge Connecting Road from Ch. 00-620m by HBB under Kotwalipara Upazila, District: Gopalganj (Road ID No: 335515514).</t>
  </si>
  <si>
    <t>M/S. SAFIN ENTERPRISE</t>
  </si>
  <si>
    <t>safinegp@gmail.com</t>
  </si>
  <si>
    <t>Improvement of Ray Bari Narayankhana to kandi Embankment Connecting Road from Ch. 00-1150m by BC under Kotwalipara Upazila, District: Gopalganj (Road ID No: 335515058) [Salvage Materials Cost. Tk. 1,65,614.00].</t>
  </si>
  <si>
    <t>M/s. Meghna Enterprise</t>
  </si>
  <si>
    <t>msmeghnaentr@gmail.com</t>
  </si>
  <si>
    <t>Development of Wapda Hat Market (Women Market &amp; CC Work at Ground Space) under Amtoli UP of Kotwalipara Upazila Dist: Gopalganj.</t>
  </si>
  <si>
    <t>M/S. Biswas Traders</t>
  </si>
  <si>
    <t>biswastraders6@gmail.com</t>
  </si>
  <si>
    <t xml:space="preserve">Improvement of Mandra Fazlul Haque Road to Shuko Shikder Bari Road by BC from Ch. 00-550m under Kotwalipara Upazila, District: Gopalganj </t>
  </si>
  <si>
    <t>Ariba Enterprise</t>
  </si>
  <si>
    <t xml:space="preserve">  ms.aribaenterprise01@gmail.com</t>
  </si>
  <si>
    <t>Improvement of Charkholi GPS to 115 No South Charkholi GPS Connecting Road by BC from Ch. 00-370m under Kotwalipara Upazila, District: Gopalganj (Road ID No: 335515542) [Salvage Materials Cost Tk. 6,68,353.00].</t>
  </si>
  <si>
    <t>M/S. Anik Enterprise</t>
  </si>
  <si>
    <t xml:space="preserve">  msanikenterprise702@gmail.com</t>
  </si>
  <si>
    <t>Paer-1: Improvement of Kushli H/O Sahadat Ukil-Ebad Gazi Bridge Connecting Road by BC from Ch. 00-167m (Road ID No: 335914111), Paer-2: Improvement of Kushli Mostagazi More to Tuku Molla House Road by BC from Ch. 00-120m (Road ID No: 335915213), Paer-3: Improvement of Munshir Char Munshi Bari Bridge to Gopalganj-Tungipara Connecting Road by HBB from Ch. 00-90m (Road ID No: 335915183) , Paer-4: Improvement of Borni Biswas Bari to Jam-E-Mosjid Connecting Road by HBB from Ch. 00-160m (Road ID No: 335915181), Paer-5: Improvement of Purbo Borni Near the H/O Zahid Biswas -Biswasbari Mosque Connecting Road by HBB from Ch. 00-92m (Road ID No: 335915186) &amp; Paer-6: Improvement of Gojalia Mohila Madrasha ( Starting from Anwar Sardar House) to Billal SK. Cow Farm Road by HBB from Ch. 00-105m (Road ID No: 335915188) under Tungipara Upazila, District: Gopalganj.</t>
  </si>
  <si>
    <t>Afrin Zumu Construction</t>
  </si>
  <si>
    <t xml:space="preserve">  azconstruction268@gmail.com</t>
  </si>
  <si>
    <t>Improvement of Unoshia Monoshabari Road to Purbo Unoshia Mosque Link road via Kaborsthan Road by BC from Ch. 00-583m under Kotwalipara Upazila, District: Gopalganj (Road ID No: 335515553) [Salvage Materials Cost Tk. 14,11,851.00].</t>
  </si>
  <si>
    <t xml:space="preserve">Amena Amir JV </t>
  </si>
  <si>
    <t>amenaamirjv1@gmail.com</t>
  </si>
  <si>
    <t>Construction of 20m Long RCC Girder Bridge on Khanderpar-Joynagor Road at Ch. 3917m under Kasiani Upazila, District: Gopalganj ( Road ID No: 335432006).</t>
  </si>
  <si>
    <t>M/S. Amena Construction</t>
  </si>
  <si>
    <t xml:space="preserve">  ms.amenaconstruction.bd@gmail.com</t>
  </si>
  <si>
    <t xml:space="preserve">Nuru &amp; Nawrin (JV) </t>
  </si>
  <si>
    <t>nuruandnawrinjv21@gmail.com</t>
  </si>
  <si>
    <t>Widening of Khanderpar-Bathandanga-Joynagar GC Road from Ch. 00-4150m under Muksudpur Upazila, District: Gopalganj ( Road ID No: 335582003).</t>
  </si>
  <si>
    <t xml:space="preserve">M/S Shorif Farmisey &amp;co-M/S Shikder jeweelers(JV) </t>
  </si>
  <si>
    <t xml:space="preserve">  shorif.shikder.jv21@gmail.com</t>
  </si>
  <si>
    <t>Part-A: Improvement of Baraitala R&amp;H Dhaka Barisal Highway via Gadar Vajondi &amp; Fateparty GPS Road by BC from Ch. 00-1500m &amp; Part-B: Const. of 2Nos U-drain at Ch. 2453m &amp; 2927m and Const. of 1.00x1.00x1.00m Box culvert at Ch. 732m &amp; 427m on the same road under Muksudpur Upazila, District: Gopalganj ( Road ID No: 335584094) [ Salvage Materials Cost Tk. 31,48,580.00].</t>
  </si>
  <si>
    <t>Shorif Farmisey &amp; co</t>
  </si>
  <si>
    <t xml:space="preserve">  shorifpitu@gmail.com</t>
  </si>
  <si>
    <t>M/s. Shikder Jewellers</t>
  </si>
  <si>
    <t xml:space="preserve">  msshikderjewellers@gmail.com</t>
  </si>
  <si>
    <t xml:space="preserve"> 27.03.20      </t>
  </si>
  <si>
    <t xml:space="preserve">27.03.20           </t>
  </si>
  <si>
    <t xml:space="preserve"> 06.02.21</t>
  </si>
  <si>
    <t xml:space="preserve">  30.06.20</t>
  </si>
  <si>
    <t xml:space="preserve">  04.10.20</t>
  </si>
  <si>
    <t xml:space="preserve"> 04.10.20</t>
  </si>
  <si>
    <t>Habiganj</t>
  </si>
  <si>
    <t>11.01.20</t>
  </si>
  <si>
    <t>27/03/2021</t>
  </si>
  <si>
    <t>(a) Re-excavation of Jhapa Alim Madrashal Pond under Jhapa Union ,(b) Construction of 01 Nos Ghatla 12.80x5.00m  for Jhapa Alim Madrashal Pond under Jhapa Union(a) Re-excavation of Kuyada High School &amp; College  Pond under Jamjami Union  (b) Construction of 01 Nos Ghatla 12.80x4.00m  for  Kuyada High School &amp; College  Pond under Jamjami Union</t>
  </si>
  <si>
    <t>(a) Re-Excavation of Monirampur Govt. pilot High School Pond under Hakoba Union (b) Construction of 01 Nos Ghatla 12.80x5.00m  for Monirampur Govt. pilot High School Pond under Hakoba Union</t>
  </si>
  <si>
    <t xml:space="preserve">(a) Re-Excavation of Ghotpor Ghat GPS  Pond ( Ghoper Ghat GPS pond) under Changutia Union(b) Construction of 01 Nos Ghatla 9.80x3.00m  for Ghotpor Ghat GPS  Pond  under Changutia Union (a) Re-Excavation of Hidia Alim Madrasha  Pond  under Hidia Union  (b) Construction of 01 Nos Ghatla 11.60x3.00m  for Hidia Alim Madrasha  Pond  under Hidia Union(a) Re-Excavation of Magura Bahumukhi Maddhomic Biddhaloy Pond  under Magura Union (b) Construction of 01 Nos Ghatla 13.40x5.00m  forMagura Bahumukhi Maddhomic Biddhaloy Pond  under Magura Union  (a) Re-Excavation of Rajghat Jafarpur Maddhomic Biddhaloy  Pond  under Rajghat Union(b) Construction of 01 Nos Ghatla 11.60x3.00m  for Rajghat Jafarpur Maddhomic Biddhaloy  Pond  under Rajghat Union(a) Re-Excavation of Noapara Govt. College  Pond under Buikora Unionb) Construction of 01 Nos Ghatla 13.40x5.00m  for  Noapara Govt. College  Pond under Buikora Union    </t>
  </si>
  <si>
    <t xml:space="preserve">(a) Re-Excavation of Panjia High School Pond under Panjia Union (b) Construction of 01 Nos Ghatla 13.40x5.00m  for Panjia High School Pond under Panjia Union(a) Re-Excavation of Begumpur High School Pond under Satbaria Union(b) Construction of 01 Nos Ghatla 13.40x4.00m  for Begumpur High School Pond under Satbaria Union  a) Re-Excavation of Arua High School Pond under Sufolakati Union(b) Construction of 01 Nos Ghatla 11.60x3.00m  for Arua High School Pond under Sufolakati Union(a) Re-Excavation of Chaingra Dhormopur Dhakhil Madrasa Pond under Sagardari Union(b) Construction of 01 Nos Ghatla 11.60x3.00m  for Chaingra Dhormopur Dhakhil Madrasa Pond under Sagardari Union    </t>
  </si>
  <si>
    <t xml:space="preserve">(a) Re-Excavation of Jhikargacha M.L Maddomic Biddhaloy Pond) Jhikargacha Govt.  High School Pond under Mobarokpur Union (b) Construction of 01 Nos Ghatla 13.40x5.00m  for  Jhikargacha Govt.  High School Pond under Mobarokpur Union </t>
  </si>
  <si>
    <t xml:space="preserve">(a) Re-Excavation of Dehi Union Public Library Pond under Pakshia Union (b) Construction of 01 Nos Ghatla 13.40x5.00m  for Dehi Union Public Library Pond under Pakshia Union (a) Re-Excavation of Pakshia High School Pond under Pakshia Union (b) Construction of 02 Nos Ghatla 13.40x4.00m  for Pakshia High School Pond under Pakshia Union </t>
  </si>
  <si>
    <t xml:space="preserve">(a) Re-Excavation of Monirampur Mohila Degree College Pond under Mohonpur Union(b) Construction of 01 Nos Ghatla 13.40x5.00m  forMonirampur Mohila Degree College Pond under Mohonpur Union(a) Re-Excavation of Jaljara Siddikia Fazil Madrasha Pond under Jaljara Union  b) Construction of 01 Nos Ghatla 13.40x5.00m  for Jaljara Siddikia Fazil Madrasha Pond under Jaljara Uniona) Re-Excavation of Shyamnagar Maddomic School Pond under Shyamnagar Union (b) Construction of 01 Nos Ghatla 12.80x5.00m  for Shyamnagar Maddomic School Pond under Shyamnagar Union(a) Re-Excavation of Harina Maddomic Biddhaloy Pond under Harina Union(b) Construction of 01 Nos Ghatla 12.80x5.00m  for Harina Maddomic Biddhaloy Pond under Harina Union     </t>
  </si>
  <si>
    <t xml:space="preserve">(a) Re-Excavation of 12 no Fatepur Union Porishad Pond under Chadpara Union (b) Construction of 02 Nos Ghatla 15.20x5.00m  for 12 no Fatepur Union Porishad Pond under Chadpara Union </t>
  </si>
  <si>
    <t xml:space="preserve">(a) Re-Excavation of  Chowgacha Degree College Pond under Chowgacha Union (b) Construction of 01 Nos Ghatla 15.20x5.00m  for  Chowgacha Degree College Pond under Chowgacha Union (a) Re-Excavation of  Bahadurpur Madrasha  Pond under Bahadurpur Union (b) Construction of 01 Nos Ghatla 13.40x4.00m  for  Bahadurpur Madrasha  Pond under Bahadurpur Union </t>
  </si>
  <si>
    <t>Improvement of Benapole GC (Benapole UP) - Balunda Bazar Road (Ch. 3635-5405m) By BC under Sarsha Upazila District: Jessore. [Salvage Cost Tk.43,08,985.00],b.Improvement of Baguri R&amp;H (Baganchra UP)-Kayba Union H/Q via Mohisha Madrasa Road. (Ch.2970-4900m)  under Sarsha Upazila District: Jessore.</t>
  </si>
  <si>
    <t>Improvement of Lakshmanpur-Dehi Road from Ch.1000-1650m by BC under Sarsha, Jashore.b.Improvement of Nizampur-Karalkhali via Boshontapur Road from Ch.00-1000m by BC under Sarsha, Jashore.[Salvage Cost Tk.16,63,791.00],c.Improvement of Amtala Gatipara-Khamarpara Ed-Gah Road from Ch.00-1200m by BC under Sarsha,Jashore.[Salvage Cost Tk.5,93,160.00],d.Improvement of Chatkapota Hazi Mosque-Puratan Mosh-zid Road from Ch.500-560, 640-950m &amp; Link Road 42m by BC under Sarsha, Jashore.[Salvage Cost Tk.4,81,760.00],e.Improvement of Putkhali Tankir more-Kamarbari Kali Mondir Road from Ch.00-950m by BC under Sarsha, Jashore.[Salvage Cost Tk.82,371.00]</t>
  </si>
  <si>
    <t>Improvement of  Dehi Union H/Q-Wapda Bazar Upto Kashipur Road from Ch.3400-4375m by BC under Sarsha, Jashore.Improvement of Raghunathpur BOP-Sharbunghuda Bazar Road from Ch.830-1200m by BC under Sarsha, Jashore.Improvement of Gorpara-Kanainagar Road from Ch.300-800m by BC under Sarsha,Jashore.Improvement ofKondorpopur-Kanaynagor via Bhyna Road from Ch.700-1200m by BC under Sarsha, Jashore.Improvement of Naranpur-Sibchandrapur Road from Ch.500-1200m by BC under Sarsha, Jashore.Improvement of Balta Hazi Kasam pond to BGB camp via Baganpara Mosque  Road from Ch.00-790m by BC under Sarsha, Jashore.[Salvage Cost Tk.3,65,912.00]</t>
  </si>
  <si>
    <t xml:space="preserve">Improvement of Navaran GC (Sarsha UP) - Basotpur Bazar Road from Ch.3610-4610m by BC under Sarsha, Jashore.                                                              [Salvage Cost Tk.24,31,185.00]Improvement of  Kagojpukur Primary school (Latif Chatal)-Bujtola Paruipara  Road from Ch.2132-2832m by BC under Sarsha, Jashore. Improvement of Bahadurpur Bazar-Durgapur via pry. school Road from Ch.540-1000m by BC under Sarsha, Jashore.                                                              [Salvage Cost Tk.11,23,049.00]Improvement of Chalita Baria Battala to Chalita baria bazar  Road from Ch.00-290m by BC under Sarsha, Jashore.                                                              [Salvage Cost Tk.7,83,338.00] </t>
  </si>
  <si>
    <r>
      <t xml:space="preserve">Improvement of  Hazirbag UP (Kulla bazar) - Bausha bazar Road from Ch.1000-2500m by BC under </t>
    </r>
    <r>
      <rPr>
        <sz val="10"/>
        <rFont val="Times New Roman"/>
        <family val="1"/>
      </rPr>
      <t>Jhikargacha</t>
    </r>
    <r>
      <rPr>
        <sz val="10"/>
        <color indexed="8"/>
        <rFont val="Times New Roman"/>
        <family val="1"/>
      </rPr>
      <t>, Jashore.Improvement of  Jhikargacha GC-Jhikargacha UP(Lawjani Bazar) Road from Ch.3668-3950m  by BC under Jhikargacha,  Jashore.Improvement of  Navaran UP (Highway Police Camp)-Dewly Bazar via Dewly-Navaran GPS Road from Ch.1000-1850m by BC  under Jhikargacha, Jashore.</t>
    </r>
  </si>
  <si>
    <r>
      <t xml:space="preserve">Improvement of  Jhikargacha Katakhal bazar-Mohammadpur via Magura UP Office Road from Ch.4240-5242 &amp; Ch. 5658-9580m by BC under </t>
    </r>
    <r>
      <rPr>
        <sz val="10"/>
        <rFont val="Times New Roman"/>
        <family val="1"/>
      </rPr>
      <t>Jhikargacha</t>
    </r>
    <r>
      <rPr>
        <sz val="10"/>
        <color indexed="8"/>
        <rFont val="Times New Roman"/>
        <family val="1"/>
      </rPr>
      <t>, Jashore. [Salvage Cost Tk.4,77,218.63]Improvement of  Panishara UP(Birni bazar)-Seordah GC Road from Ch.150-650m by BC under Jhikargacha, Jashore.</t>
    </r>
  </si>
  <si>
    <r>
      <t xml:space="preserve">Improvement of Hazirbag UZR-Matikumra UZR via Hazirbag UPC &amp; MatiKumra Bazar Road from Ch.00-1073m &amp; Ch.3340-3898m &amp; Ch.5198-6350 by BC  under </t>
    </r>
    <r>
      <rPr>
        <sz val="10"/>
        <rFont val="Times New Roman"/>
        <family val="1"/>
      </rPr>
      <t>Jhikargacha</t>
    </r>
    <r>
      <rPr>
        <sz val="10"/>
        <color indexed="8"/>
        <rFont val="Times New Roman"/>
        <family val="1"/>
      </rPr>
      <t>, Jashore. [Salvage Cost Tk.18,62,969.00]Improvement of Sankarpur UP-Shamta Bazar RHD Road from Ch.1000-4130m by BC  under Jhikargacha, Jashore.                                 [Salvage Cost Tk.1,46,816.00]</t>
    </r>
  </si>
  <si>
    <r>
      <t xml:space="preserve">Improvement of  Modhukhali-Palla bazar Road from Ch.00-500m  by BC  under </t>
    </r>
    <r>
      <rPr>
        <sz val="10"/>
        <rFont val="Times New Roman"/>
        <family val="1"/>
      </rPr>
      <t>Jhikargacha</t>
    </r>
    <r>
      <rPr>
        <sz val="10"/>
        <color indexed="8"/>
        <rFont val="Times New Roman"/>
        <family val="1"/>
      </rPr>
      <t>, Jashore. Improvement of  Navaran Puratan bazar-Ulashi via Raghunatpur Road from Ch.00-500m   by BC  under Jhikargacha, Jashore.                      [Salvage Cost Tk.93,148.00]</t>
    </r>
  </si>
  <si>
    <r>
      <t xml:space="preserve">Improvement of  Godkhali-Sayedpara Road from Ch.1239-2200m  by BC  under </t>
    </r>
    <r>
      <rPr>
        <sz val="10"/>
        <rFont val="Times New Roman"/>
        <family val="1"/>
      </rPr>
      <t>Jhikargacha</t>
    </r>
    <r>
      <rPr>
        <sz val="10"/>
        <color indexed="8"/>
        <rFont val="Times New Roman"/>
        <family val="1"/>
      </rPr>
      <t>, Jashore. Improvement of  Purabdarpur-Rajapur Kenayet Ali GPS Road from Ch.00-1000m by BC  under Jhikargacha, Jashore. [Salvage Cost Tk.10,06,763.00]</t>
    </r>
  </si>
  <si>
    <r>
      <t xml:space="preserve">Improvement of  Mollikpur Bhabodar More-Kashipur Rastar More via Amir Hossain's Brick Field Road from Ch.00-1000m  by BC  under </t>
    </r>
    <r>
      <rPr>
        <sz val="10"/>
        <rFont val="Times New Roman"/>
        <family val="1"/>
      </rPr>
      <t>Jhikargacha</t>
    </r>
    <r>
      <rPr>
        <sz val="10"/>
        <color indexed="8"/>
        <rFont val="Times New Roman"/>
        <family val="1"/>
      </rPr>
      <t xml:space="preserve">, Jashore. Improvement of  Hariadira bazar-Sreerampur Goshpara Road from Ch.00-750m   by BC  under Jhikargacha, Jashore. </t>
    </r>
  </si>
  <si>
    <r>
      <t xml:space="preserve">Improvement of  Fulbari-Singar Khaldhar  Road from Ch.00-972m by </t>
    </r>
    <r>
      <rPr>
        <b/>
        <sz val="10"/>
        <color indexed="8"/>
        <rFont val="Times New Roman"/>
        <family val="1"/>
      </rPr>
      <t>HBB</t>
    </r>
    <r>
      <rPr>
        <sz val="10"/>
        <color indexed="8"/>
        <rFont val="Times New Roman"/>
        <family val="1"/>
      </rPr>
      <t xml:space="preserve"> under </t>
    </r>
    <r>
      <rPr>
        <sz val="10"/>
        <rFont val="Times New Roman"/>
        <family val="1"/>
      </rPr>
      <t>Jhikargacha</t>
    </r>
    <r>
      <rPr>
        <sz val="10"/>
        <color indexed="8"/>
        <rFont val="Times New Roman"/>
        <family val="1"/>
      </rPr>
      <t>, Jashore.Improvement of  Fulbari GPS-Joykrishanapur  Road from Ch.00-914m by HBB under Jhikargacha, Jashore.</t>
    </r>
  </si>
  <si>
    <r>
      <t xml:space="preserve">Improvement of  Barbakpur bazar-Simulia UP Road from Ch.2277-3830m by BC under </t>
    </r>
    <r>
      <rPr>
        <sz val="10"/>
        <rFont val="Times New Roman"/>
        <family val="1"/>
      </rPr>
      <t>Jhikargacha</t>
    </r>
    <r>
      <rPr>
        <sz val="10"/>
        <color indexed="8"/>
        <rFont val="Times New Roman"/>
        <family val="1"/>
      </rPr>
      <t>, Jashore.Improvement of  Dhuliani Bridge-Atulia UZR Road from Ch.00-927m  by BC under Jhikargacha,  Jashore.[Salvage Cost Tk.66,644.00]Improvement of  Barbakpur Bazar-Kapatakha River ghat via Goshpara  Road from Ch.00-625m by BC  under Jhikargacha, Jashore.[Salvage Cost Tk.2,24,250.00]</t>
    </r>
  </si>
  <si>
    <r>
      <t xml:space="preserve">Improvement of Teghori-Sorfarajpur bazar Road  from Ch. 1339-1941m by BC under Chowgacha, Jashore. </t>
    </r>
    <r>
      <rPr>
        <b/>
        <sz val="10"/>
        <color indexed="8"/>
        <rFont val="Times New Roman"/>
        <family val="1"/>
      </rPr>
      <t xml:space="preserve">[Salvage Cost Tk.15,53,594.00]Improvement of Kotalipur Jamtala-Arpara Road  from Ch. 00-1045m by BC under Chowgacha, Jashore.Improvement of Afra-Shibnagor Road  from Ch. 00-529m by BC under Chowgacha, Jashore. [Salvage Cost Tk.5,02,946.00] </t>
    </r>
  </si>
  <si>
    <r>
      <t xml:space="preserve">Improvement of Afra Ansar Ali House-Osman Doctor House Road  from Ch. 00-408m by BC under Chowgacha, Jashore. </t>
    </r>
    <r>
      <rPr>
        <b/>
        <sz val="10"/>
        <color indexed="8"/>
        <rFont val="Times New Roman"/>
        <family val="1"/>
      </rPr>
      <t>[Salvage Cost Tk.1,89,890.00]Improvement of Solua-Arpara Road at Sohid House(Village Tatulbaria)-Lokman House Road  from Ch. 00-476m by BC under Chowgacha, Jashore.Improvement of Afra Pir Mohammad Abdur Rahman Mazar-Muktijoddaha Hossain House Road  from Ch. 00-506m by BC under Chowgacha, Jashore. [Salvage Cost Tk.2,27,611.00] Improvement of Solua Arpara GC Road Tatulbari Shoid House-Joghati Monir house Road  from Ch. 00-790m by BC under Chowgacha, Jashore. [Salvage Cost Tk. 81,515.00]</t>
    </r>
  </si>
  <si>
    <r>
      <t xml:space="preserve">Improvement of Fulshara Pashimpara Zama Mosque-Moshiurnagor Road  from Ch. 00-1101m by BC under Chowgacha, Jashore. </t>
    </r>
    <r>
      <rPr>
        <b/>
        <sz val="10"/>
        <color indexed="8"/>
        <rFont val="Times New Roman"/>
        <family val="1"/>
      </rPr>
      <t>[Salvage Cost Tk.2,69,610.00]Improvement of Rainagor Primary School- Charabari Tota House Road from Ch. 00-519m by BC under Chowgacha, Jashore. [Salvage Cost Tk. 33,467.00]Improvement of Jamira Purbo Para Shar Ali House- Malek House Road  from Ch. 00-1276m by BC under Chowgacha, Jashore. [Salvage Cost Tk.3,39,768.00]</t>
    </r>
  </si>
  <si>
    <r>
      <t xml:space="preserve">Improvement of  Singahjhully UP Office-Rashtampur bazar via Koyarpara  Road  from Ch.4535-5440m by BC under Chowgacha, Jashore. </t>
    </r>
    <r>
      <rPr>
        <b/>
        <sz val="10"/>
        <color indexed="8"/>
        <rFont val="Times New Roman"/>
        <family val="1"/>
      </rPr>
      <t>[Salvage Cost Tk. 18,12,544.00]Improvement of Fatepur Bazar-Vadra UZR   Road  from Ch.800-2250m by BC under Chowgacha, Jashore. [Salvage Cost Tk. 21,70,150.00]</t>
    </r>
  </si>
  <si>
    <r>
      <t xml:space="preserve">Improvement of Andulia - BC Road near Hizli Jr. High school via Ballavpur Road  from Ch. 00-1000m by BC under Chowgacha, Jashore. </t>
    </r>
    <r>
      <rPr>
        <b/>
        <sz val="10"/>
        <color indexed="8"/>
        <rFont val="Times New Roman"/>
        <family val="1"/>
      </rPr>
      <t>[Salvage Cost Tk.9,39,767.00]Improvement of  Muktarpur Amjantala- Dhuliani UP Road  from Ch.775-1775m by BC under Chowgacha, Jashore. [Salvage Cost Tk.24,33,528.00]Improvement of Maligati bazar to Islampur ghat  Road  from Ch. 00-990m by BC under Chowgacha, Jashore. [Salvage Cost Tk.3,00,588.00]Improvement of Kakuria-Nowdapara Road  from Ch. 00-1000m by BC under Chowgacha, Jashore. Improvement of Raniali Bazer- Shaikpara via Surabsorekati  Road  from Ch. 00-1250m by BC under Chowgacha, Jashore. [Salvage Cost Tk. 1,73,538.00]Improvement of Marua Bazar Munsur Ali Road-Baruhati GPS Road  from Ch. 00-1000m by BC under Chowgacha, Jashore. [Salvage Cost Tk. 2,35,037.00]</t>
    </r>
  </si>
  <si>
    <r>
      <t xml:space="preserve">Improvement of Karaitala R&amp;H Rd-Goribpur DC  Road  from Ch.00-1000m by BC under Chowgacha, Jashore. </t>
    </r>
    <r>
      <rPr>
        <b/>
        <sz val="10"/>
        <color indexed="8"/>
        <rFont val="Times New Roman"/>
        <family val="1"/>
      </rPr>
      <t>[Salvage Cost Tk.12,61,503.00]Improvement of Nagarbarni bazar-Mandertola Road  from Ch. 00-780m by BC under Chowgacha, Jashore. [Salvage Cost Tk.1,05,925.00]Improvement of Jogonathpur primary school Road  from Ch. 499-822m by BC under Chowgacha, Jashore.[Salvage Cost Tk.1,40,705.00]Improvement of Patibila Beltala- Niamotpur Jame Mosque Road  from Ch. 00-680m by BC under Chowgacha, Jashore.[Salvage Cost Tk.5,57,597.00]</t>
    </r>
  </si>
  <si>
    <r>
      <t xml:space="preserve">Improvement of Nimtala bazar-Pasapole bazar via Pasapole UP Office  Road  from Ch.6400-8700m by BC under Chowgacha, Jashore. </t>
    </r>
    <r>
      <rPr>
        <b/>
        <sz val="10"/>
        <color indexed="8"/>
        <rFont val="Times New Roman"/>
        <family val="1"/>
      </rPr>
      <t xml:space="preserve">[Salvage Cost Tk.51,27,330.00]Improvement of Rainagor Bazar- Kotalipur Road from Ch. 00-613m by BC under Chowgacha, Jashore.Improvement of Solua Shibpadoshil house-Jessore Science &amp; Technology University Road  from Ch. 295-950m by BC under Chowgacha, Jashore. </t>
    </r>
  </si>
  <si>
    <t>Improvement of Musefpur- Muthurapur Road from Ch.1000-1950m By BC under Sadar, Jashore. [Salvage Cost Tk.1,01,203.00]Improvement of Chanchara Kadar mia's Saw mill - Kholadanga  Fertilizer Godown Road from Ch.00-1065m By BC under Sadar, Jashore.Improvement of Chanchara Kadar mia's Saw mill - Kholadanga  Fertilizer Godown Road from Ch.00-1065m By BC under Sadar, Jashore.Improvement of Bawlia-Kotobpur Road from Ch.2700-3700m By BC under Sadar, Jashore.[Salvage Cost Tk.23,69,776.00]Improvement of Durgapur-Erendah Road from Ch.00-1000m under Sadar, Jashore.[Salvage Cost Tk.21,43,816.00]Improvement of Earanda Bazar-Alomnagor Road from Ch.00-1000m By BC under Sadar, Jashore.[Salvage Cost Tk.8,61,476.00]</t>
  </si>
  <si>
    <t>Improvement of Shakargati-Joi nta Road from Ch.00-3700m By BC under Sadar, Jashore.[Salvage Cost Tk.49,91,730.00]Improvement of  Ghurulia-Saliyat Road from Ch.00-1224m &amp; Ch.1394-1920m  By BC under Sadar, Jashore.[Salvage Cost Tk 15,28,085.00]</t>
  </si>
  <si>
    <t>Improvement of  Improvement of Kashimpur UP – Enayetpur Road from Ch.00-1000m  By BC under Sadar, Jashore.[Salvage Cost Tk 25,61,429.00]Improvement of Jessore-Narail RHD at Fatepur GPS - Fatepur Bottala Via Tarafder Road from Ch.00-750m   By BC under Sadar, Jashore.[Salvage Cost Tk 1,99,287.00]</t>
  </si>
  <si>
    <t>Improvement of Kazipur School-Adv. Ishaques House Road from Ch.00-500m   By BC under Sadar, Jashore.[Salvage Cost Tk.4,50,582.00]Improvement of Mothurapu Madrasha  - Rohmatpur RHD  Road from Ch.00-2175m  By BC under Sadar, Jashore.[Salvage Cost Tk 28,43,223.00]</t>
  </si>
  <si>
    <t>Improvement of Maddha Kachua - Natunhat  Road from Ch.250-682m  By BC under Sadar, Jashore.[Salvage Cost Tk 2,46,719.00]Improvement of Kamargonna more - Ichali Purbarapara  Road from Ch.00-407m  By BC under Sadar, Jashore.[Salvage Cost Tk 9,69,503.00]</t>
  </si>
  <si>
    <t xml:space="preserve">Improvement of Charavita GC to Basundia GC via Basuari Road (Ch.4555-5645m) by BC under Bagerpara Upazila District: Jessore. [Salvage Cost Tk.19,38,275.00]  Improvement of Basuary UP -Bakri Bazar via Vitabollah RM Road (Ch.4650-5171 &amp; 8310-8883m) by BC under Bagerpara Upazila District: Jessore. [Salvage Cost Tk.14,93,271.00]                                                                                                                                                                                                                                                       </t>
  </si>
  <si>
    <t xml:space="preserve">Improvement of Narikelbaria GC-Agra Bazar Road (Ch.1200-1308 &amp; 1667-1857m) by BC under Bagerpara Upazila District: Jessore. [Salvage Cost Tk.19,38,275.00]   Improvement of  Uttarsalua Bazer-Chaturbaria bazer  Road (Ch.1470-2842m) by BC under Bagerpara Upazila District: Jessore. [Salvage Cost Tk.32,70,843.00]  Improvement of  Bhodrodanga House of Hossain Fakir (Bagherpara-Kaligonj RHD) Krishno Nogor Bazar via Durgapur Bazar  Road (Ch.00-1005m) by BC under Bagerpara Upazila District: Jessore. [Salvage Cost Tk.24,69,705.00]  Improvement of  Dohakula UP Office-Bahrampur Bazar  Road (Ch.1187-2312m) by BC under Bagerpara Upazila District: Jessore. [Salvage Cost Tk.27,13,459.00]                                                                                                                                                                                                                                                                             </t>
  </si>
  <si>
    <t xml:space="preserve">Improvement of  Rajapur-Uttar salua Via Betalpara Bazar Road (Ch.1410-3410m) by BC under Bagerpara Upazila District: Jessore. [Salvage Cost Tk.13,33,323.00]     Improvement of  Hedait Ali Patoari-Hoder Mat Norasingapur Road (Ch.00-1000m) by BC under Bagerpara Upazila District: Jessore. [Salvage Cost Tk.2,14,019.00]Improvement of  Jamtala More-Halihatta bashtala more Road (Ch.1000-1500m) by BC under Bagerpara Upazila District: Jessore.                                                                                                                                                                                                                                                    </t>
  </si>
  <si>
    <t xml:space="preserve">Improvement of  Khanpur Bazar-H/O Abul Hossain Khatttrapala Road (Ch.00-700m) by BC under Bagerpara Upazila District: Jessore.  Improvement of  H/O A. Rahim Baliadanga-Malanchi P/School Road (Ch.00-766m) by BC under Bagerpara Upazila District: Jessore. [Salvage Cost Tk.1,16,435.00]  Improvement of   Nazrul at Sreerampur-H/O rafique Secretary Road (Ch.00-700m) by BC under Bagerpara Upazila District: Jessore. [Salvage Cost Tk.8,64,722.00]                                                                                                                                                                                                                                                                </t>
  </si>
  <si>
    <t xml:space="preserve">Improvement of  Sekenderpur-Gerasaduat Sekenderpur  Road (Ch.500-792m) by BC under Bagerpara Upazila District: Jessore. Improvement of House of Lutfor  ( Bohrampur) -BC road of Bohrampur  Road (Ch.00-700m) by BC under Bagerpara Upazila District: Jessore. Improvement of   House of Sorafot ( Gahaidghat) - Gaidghad River BankHouse of Sorafot (of Gahaidghat) - Gaidghad River Bank  Road (Ch.00-910m) by BC under Bagerpara Upazila District: Jessore. [Salvage Cost Tk.88,491.00]                                                                                                                                                                                                                                                                  </t>
  </si>
  <si>
    <r>
      <t>Maintenance of  Bolorampur chowmatha- Panchbaria P/mary school more Road (Ch.00-580m) under Bagerpara Upazila District: Jessore.</t>
    </r>
    <r>
      <rPr>
        <b/>
        <sz val="10"/>
        <rFont val="Times New Roman"/>
        <family val="1"/>
      </rPr>
      <t xml:space="preserve">[Salvage Cost Tk.89,900.00]   Maintenance of  H/O Bazlur Rahaman Raypur-Beel jalasshar Road (Ch.900-1900m) under Bagerpara Upazila District: Jessore.[Salvage Cost Tk.1,55,796.00]     </t>
    </r>
    <r>
      <rPr>
        <sz val="10"/>
        <rFont val="Times New Roman"/>
        <family val="1"/>
      </rPr>
      <t xml:space="preserve">                                                                                                                                                                                                                                        </t>
    </r>
  </si>
  <si>
    <r>
      <t xml:space="preserve">Improvement of Prembag Bablatala RHD-Prembag community clinic Road (Ch.750-938m) by BC under Abhaynagar Upazila District: Jessore. [Salvage Cost </t>
    </r>
    <r>
      <rPr>
        <b/>
        <sz val="10"/>
        <rFont val="Times New Roman"/>
        <family val="1"/>
      </rPr>
      <t xml:space="preserve">Tk.1,45,802.00] </t>
    </r>
    <r>
      <rPr>
        <sz val="10"/>
        <rFont val="Times New Roman"/>
        <family val="1"/>
      </rPr>
      <t xml:space="preserve">       Improvement of Ektarpur Pry. School-Paira FWC(Mohi Munshir More) via Bakerdanga Road (Ch.00-1000m) by BC under Abhaynagar Upazila District: Jessore. [Salvage Cost Tk.23,51,602.00]   Improvement of Hidia Madrasha UZR-Kharoria Bazar Road (Ch.00-1300m) by BC under Abhaynagar Upazila District: Jessore. [Salvage Cost Tk.33,35,630.00]   Improvement of Nowly Bazar-Hanorgari Ghat via Madhur Dokan Road (Ch.00-7700m) by BC under Abhaynagar Upazila District: Jessore.                                                                                                                                                                                                                                                                                                                                                                                                                                                                                                                                                                                                                                                                                                                                        </t>
    </r>
  </si>
  <si>
    <t>17/06/21</t>
  </si>
  <si>
    <t>Improvement of  Modonpur College - Gangulia Bazar Road (Ch.00-1000m) by BC under Monirampur Upazila District: Jessore.Improvement of  Khedapara Palbari-Khorinchi  Road (Ch.00-1000m) by BC under Monirampur Upazila District: Jessore.Improvement of  Parkhajura Bazar-Nalta Ghat Road (Ch.1400-2400m) by BC under Monirampur Upazila District: Jessore.Improvement of  Halenci FWC - Hanuar Purbopara Road (Ch.00-1000m) by BC under Monirampur Upazila District: Jessore.</t>
  </si>
  <si>
    <t>Improvement of  Monohorpur UP-Dasherhat via Fakirhat Road (Ch.00-845m) by BC under Monirampur Upazila District: Jessore.[Salvage Cost Tk.15,97,699.00]Improvement of  Nehalpur Up-Gopalpur Bazar via parala. Bahirgharia Road (Ch.00-2120m) by BC under Monirampur Upazila District: Jessore.[Salvage Cost Tk.2,12,938.00]</t>
  </si>
  <si>
    <t>Improvement of  Jhampa-Jhampa Purbopara Road (Ch.2100-2930m) by BC under Monirampur Upazila District: Jessore.[Salvage Cost Tk.1,11,011.00]Improvement of Monirampur College-Khatuiadanga Bazar Road (Ch.00-1100m) by BC under Monirampur Upazila District: Jessore.[Salvage Cost Tk.21,67,735.00]Improvement of  Parkhajura Majerpara more - Pachimpara Ahasania Dhakil Madrasha. Road (Ch.00-1000m) by BC under Monirampur Upazila District: Jessore.                                   [Salvage Cost Tk.1,93,643.00]</t>
  </si>
  <si>
    <t xml:space="preserve">Improvement of Sholokhada-Tazpur via Borochatla Road (Ch.00-1000m) by BC under Monirampur Upazila District: Jessore. Improvement of Sundalpur-Jamla-Kaligong Road (Ch.530-1530m) by BC under Monirampur Upazila District: Jessore. </t>
  </si>
  <si>
    <t>Improvement of Gopikantopur Pry.School - Giba Pry.School Road (Ch.00-1000m) by BC under Monirampur Upazila District: Jessore. [Salvage Cost Tk. 2,62,319.00]Improvement of Kathaltola - H/O Nisar member Road (Ch.00-840m) by BC under Monirampur Upazila District: Jessore. [Salvage Cost Tk. 6,05,966.00]</t>
  </si>
  <si>
    <t>Improvement of Lakkanpur Mandertala-Gouripur FWC Road (Ch.470-1550m) by BC under Monirampur Upazila District: Jessore.Improvement of Atghara purbopara - Amjamtola  Road (Ch.805-1255m) by BC under Monirampur Upazila District: Jessore.</t>
  </si>
  <si>
    <r>
      <t>Improvement of  Dhakuria UP -Joypur Kachariabari Bazar Road (Ch.00-2190m) by BC under Monirampur Upazila District: Jessore.</t>
    </r>
    <r>
      <rPr>
        <b/>
        <sz val="10"/>
        <rFont val="Times New Roman"/>
        <family val="1"/>
      </rPr>
      <t>[Salvage Cost Tk.6,42,191.00]Improvement of Komolpur-Tazpur Road (Ch.2000-3000m) by BC under Monirampur Upazila District: Jessore.</t>
    </r>
  </si>
  <si>
    <t xml:space="preserve">Improvement of  Hanuar Bonikpara-Khalia Road (Ch.00-890m) by BC under Monirampur Upazila District: Jessore.Improvement of Chandua N/H/O Ahmed ali-Vomordah Mahatab Master Road (Ch.1000-2010m) by BC under Monirampur Upazila District: Jessore.[Salvage Cost Tk.24,86,891.00]Improvement of Goaldah Bazar-Eranda Dakhinpara Shahiluddin more - Doctor Bari  Road (Ch. 1445-2560 m) by BC under Monirampur Upazila District: Jessore.       </t>
  </si>
  <si>
    <t>Improvement of  Gourighona UP office-Butroli Road from Ch.7600-8600m by BC under Keshabpur, Jashore.[Salvage Cost Tk.1,75,399.84]Improvement of Chuknagar - Katakhali road-Sannayasgacha Ferry ghat Road from Ch.00-1000m  by BC under Keshabpur, Jashore.[Salvage Cost Tk.24,89,090.91]Improvement of Sannyash gacha Dabir shaikh house - Abid D.rs  house  Road from Ch.00-1000m  by BC under Keshabpur, Jashore.[Salvage Cost Tk.1,26,347.65]Improvement of  Sannashghacha Amir morol house - Ahad Molla house at Keshabpur-Bharat vina pucca Road from Ch.1000-2040m  by BC under Keshabpur, Jashore.[Salvage Cost Tk.6,37,949.50]</t>
  </si>
  <si>
    <t>Improvement of  Dormutia Bazar-Natun Mulgram Bazar via Dormutia Govt P/School Road from Ch.870-1620m   by BC under Keshabpur, Jashore.[Salvage Cost Tk.20,20,856.54]Improvement of  Mongolcot-Panchpota Road from Ch.00-1100m  by BC under Keshabpur, Jashore.[Salvage Cost Tk.21,70,133.16]Improvement of  Bhallukghar - Komarpole hat/Bakultala hat Road from Ch.5350-6100m   by BC under Keshabpur, Jashore.[Salvage Cost Tk.1,21,727.33]</t>
  </si>
  <si>
    <t>Improvement of  Sreerampur Kamarbari more-Sreerampur Dr.Swapan pal house Road from Ch.00-1180m by BC under Keshabpur, Jashore. [Salvage Cost Tk.3,28,025.79]Improvement of  Vallukghar bazer-Rothkhola more via H/o Washim Babu Road from Ch.00-995m  by BC under Keshabpur, Jashore. [Salvage Cost Tk.5,49,625.66]Improvement of  Satbaria More -Bidhan Gosh house (Satbaria Dr.Raton house-Satbaria Goshpara) Road from Ch.00-775m   by BC under Keshabpur, Jashore.[Salvage Cost Tk.1,00,664.93]Improvement of  Borenga Sluice gate- Borenga Al - Haz Sattar Khan House via Peer Bari &amp; Sultan Khan House Road from Ch.00-550m  by BC under Keshabpur, Jashore.[Salvage Cost Tk.2,95,546.53]</t>
  </si>
  <si>
    <r>
      <t>Improvement of  Bayasa more-mojidpur purbapara Road from Ch.00-1000m   by BC under Keshabpur, Jashore.</t>
    </r>
    <r>
      <rPr>
        <b/>
        <sz val="10"/>
        <rFont val="Times New Roman"/>
        <family val="1"/>
      </rPr>
      <t>[Salvage Cost Tk.20,316.40]Improvement of  Majidpur purbapara P/school-Sree fula sardar para Road from Ch.00-1000m  by BC under Keshabpur, Jashore.[Salvage Cost Tk.5,72,670.56]Improvement of  Mirjapur Yousuf Ali house-Sreefula club Road from Ch.00-750m   by BC under Keshabpur, Jashore.                      [Salvage Cost Tk.1,72,213.84]Improvement of  Sabdia Mical road-Golaghata Road from Ch.2255-3185m   by BC under Keshabpur, Jashore.                                            [Salvage Cost Tk.3,97,386.74]</t>
    </r>
  </si>
  <si>
    <t xml:space="preserve">Chaloahaty Union Land Office ,b.Horidaskaty Union Land Office c.Horidaskaty Union Land Office </t>
  </si>
  <si>
    <t xml:space="preserve">Mathurapur Union Land Office iincluding Boundary wall and Entrance Gate,b.Dohakula Union Land Office </t>
  </si>
  <si>
    <t>Jessore Poura Union Land Office including Boundary wall and Entrance Gate,b.Chachra Union Land Office</t>
  </si>
  <si>
    <t>Narayanpur Union Land Office b.Mosiur Rahman Road, Kotoali, Jashore</t>
  </si>
  <si>
    <t xml:space="preserve">Merry International, Holding No-225, ShaidMosiur Rahman Road, Kotoali, Jashore </t>
  </si>
  <si>
    <t>A) Lebutala Union Land Office &amp; Fatepur Union Land Office under Sadar upazila. B) Katakhali Union Land Office, Buruli Union Land Office,  Sagordari Union Land Office under Kesgabpur upazila  Boundary wall and Approch Road.</t>
  </si>
  <si>
    <t>A) Construction of Main Drain infront of Upazila Parishad Jashore-Benapole High way Road North side.B) Construction of  Drain from Kolokakoly School to Main Drain.C) Construction of  Drain from Dormetory Building to Main Drain.</t>
  </si>
  <si>
    <t xml:space="preserve">1 no. 0.375mx.450m  U-Drain on Panchbaria-Dhakuria Road, b.1 no. single vent 1.00mx1.00m RCC Box Culvert on Panchbaria-Dhakuria Road  </t>
  </si>
  <si>
    <t>M/S M.L Enterprise, Baghajotin Sarak, Jhenaidah</t>
  </si>
  <si>
    <t>mlenterprisejnd@gmail.com</t>
  </si>
  <si>
    <t>1 no. 1.0mx1.0m RCC Box Culvert on Khatuadanga Bazar - Durbadanga UP Road</t>
  </si>
  <si>
    <t>M/S sako Interprise, Jhenaidha</t>
  </si>
  <si>
    <t xml:space="preserve">  msshakointernational@gmail.com</t>
  </si>
  <si>
    <t>Udrain (375mmx450mm) on Navaran GC (Sarsha UP) - Basotpur Bazar Road</t>
  </si>
  <si>
    <t xml:space="preserve">Improvement of Saratola High School-Tebaria Mosque via Daridurgapur Road by BC From Ch.1000-1805m under Sarsha Upazila District Jessore [Salvage Cost. Tk. 28,328.00].b.Improvement of Ghiba Uttar para-Sharbunghuda bazar Road by BC From Ch.2000-2980m under Sarsha Upazila District Jessore </t>
  </si>
  <si>
    <t xml:space="preserve">Improvement of Kagojpukur-Dubpara Road by BC From Ch.3300-3680m under Sarsha Upazila District Jessore .b.Improvement of Bosotpur Madrasha-Baikola Road by BC From Ch.1667-3085m under Sarsha Upazila District Jessore </t>
  </si>
  <si>
    <t>Improvement of Afra BC road -Sibnagor road  via Sibnagor Prymary school Road   From Ch: 1000-1340m under Upazila: Chowgacha, District: Jessore. [Salvage Cost Tk. 22,536.00].b.Improvement of Sayedpur Altab Mondol House- H/O. Thandu Mondol via Mondol Para Jame Mosque Road   From Ch: 00-236m under Upazila: Chowgacha, District: Jessore.</t>
  </si>
  <si>
    <t>Improvement of Jagodanandakati bazar Bridge-Bakra UP bazar Gondhor More. Road By BC From Ch. 1000 - 1915m under Upazia: Jhikargacha, District: Jessore. B.Improvement of Jhikargacha GC-Jhikargacha UP(Lawjani Bazar) Road By BC From Ch. 2770 - 3668m under Upazia: Jhikargacha, District: Jessore. [Salvage Cost Tk. 5,58,102.00]</t>
  </si>
  <si>
    <t>Improvement of Fatepur-Bodhkhana bazar. Road By BC From Ch. 846 - 1303m under Upazia: Jhikargacha, District: Jessore. B.Improvement of Gongadharpur Israil's house-Palla Lutfor's house. Road By BC From Ch. 00 - 1000m under Upazia: Jhikargacha, District: Jessore. [Salvage Cost Tk. 5,58,102.00]</t>
  </si>
  <si>
    <t>Improvement of Dattagati WAPDA Road near the house of Ashu babu- Dattagati East para Culvert Road From Ch. 00-290m undre Abhoynagar Upazila District Jessore [Salvage Cost Tk. 7,49,493.00]b.Improvement of Takerghat-Kapalia bazar via Bhabadha Sluice gate, College &amp; kalishakul Bazer Road From Ch. 3300-5300m undre Abhoynagar Upazila District Jessore[Salvage Cost Tk. 62,45,075.00]</t>
  </si>
  <si>
    <t>Improvement of Nowly  Momin Biswas house - Mir Bari Tematha  Road From Ch. 00-412m undre Abhoynagar Upazila District b.Jessore.Improvement of Nowly Golamar Bari more-Tatultala Ghat Road From Ch. 00-500m undre Abhoynagar Upazila District Jessore.                        [Salvage Cost Tk. 1,40,131.00]</t>
  </si>
  <si>
    <t>M/S MAMUN ENTERPRISE, Jhikargacha, Jashore</t>
  </si>
  <si>
    <t xml:space="preserve">  msmamunenterprise83@gmail.com</t>
  </si>
  <si>
    <r>
      <t>a Improvement of Santoshnagar-Angarpara High School Via A.S Naga GPS road ch.00-820m.  . b Construction of 6 nos 0.625mx0.600m Culvert on the same road at ch. 5m 75m 518m 580m 660m 726m Under Jhikargacha Upazila Dist Jashore.</t>
    </r>
    <r>
      <rPr>
        <b/>
        <sz val="10"/>
        <rFont val="Times New Roman"/>
        <family val="1"/>
      </rPr>
      <t xml:space="preserve">Salvage Cost  Tk. 129913.00 </t>
    </r>
  </si>
  <si>
    <t>M/S REZAUL TRADERS, New Town Kotwali, Jashore</t>
  </si>
  <si>
    <t xml:space="preserve">  mdrezeulhaquebindu@gmail.com</t>
  </si>
  <si>
    <r>
      <t>a. Improvement of Magura UP Office-Magura UZR road ch.00-1350m. b. Construction of 1 nos 1.60mx1.60m Culvert on the same road at ch. 145m Under Upazila Jhikargacha Dist Jashore.</t>
    </r>
    <r>
      <rPr>
        <b/>
        <sz val="10"/>
        <rFont val="Times New Roman"/>
        <family val="1"/>
      </rPr>
      <t xml:space="preserve">Salvage Cost  Tk. 867646.00 </t>
    </r>
  </si>
  <si>
    <t>M/S. SS CONSTRUCTION, Kanchannagar, Jhenaidah</t>
  </si>
  <si>
    <t xml:space="preserve">  msssconstructionjnd@gmail.com</t>
  </si>
  <si>
    <r>
      <t xml:space="preserve">a. Improvement of Monohorpur Kamarbari more-Buriandia road ch.00-800m. b. Construction of 4 nos 0.625m x 0.600m Culvert on the same road at ch. 120m188m300m362m Under Upazila Jhikargacha Dist Jashore. </t>
    </r>
    <r>
      <rPr>
        <b/>
        <sz val="10"/>
        <rFont val="Times New Roman"/>
        <family val="1"/>
      </rPr>
      <t xml:space="preserve">Salvage Cost  Tk. 1355957.00 </t>
    </r>
  </si>
  <si>
    <t>M/S AMENA ENTERPRISE, Magura Sadar, Magura</t>
  </si>
  <si>
    <t xml:space="preserve">  amena.magura17@gmail.com</t>
  </si>
  <si>
    <t xml:space="preserve">a. Improvement of Gongganandapur UP-Sharatala Bazar Sharsha road ch.1512-2815m. b. Construction of 5 nos 0.625m x 0.600m Culvert on the same road at ch. 1597m1889m 2255m 2350m 2415m Under Upazila Jhikargacha Dist Jashore. </t>
  </si>
  <si>
    <t>Completion of work</t>
  </si>
  <si>
    <t>M/S Molla Enterprise, Sailkupa, Jhenaidah             01713-928238</t>
  </si>
  <si>
    <t>Patbila R&amp;H - Choto Simla.</t>
  </si>
  <si>
    <t xml:space="preserve">(A)Improvement of A Gourinathpur - Ghoppara Road. Ch.00 - 750m by BC. Road ID 244335021 &amp; 1 nos (size:600mm 625mm) U-drain at ch.750m Under Kaligonj Upazila Distric. Jhenaidah. Salvage Tk. 753784.58 (B)Improvement of B BonKharda Clab - Eaktarpur Pucca road. Ch. 00 - 1000m by BC. Road ID 244335095 &amp; 1 nos(size:600mm*625mm) u-drain at ch.625mUnder Kaligonj Upazila Distric. Jhenaidah.  (C)Improvement of C Kader Danga Julmot House - Kamal Hat Bottala via Dilep Mambers house. Ch.500 - 1950m by BC. Road ID 244335200 &amp; 6 Nos (size:600mm*625mm)U-Drain at ch.835m,874m,1068m,1573m,1726m,2055m Under Kaligonj Upazila Distric. Jhenaidah. (D)Improvement of D Mandarbaria - Banuria Bazar Road. Ch.3175 - 3375m by BC. Road ID 244334034 &amp; 1 Nos (size:600mm*625mm)U-Drain at ch.3355m Under Kaligonj Upazila Distric. Jhenaidah. </t>
  </si>
  <si>
    <t>Md.Mizanur Rahman Bhutiargati Jhenaidah                                                01720-687337</t>
  </si>
  <si>
    <t>Jadobpur UP office to Lebutala bazar via Kanaidanga Road</t>
  </si>
  <si>
    <t xml:space="preserve">374216
</t>
  </si>
  <si>
    <r>
      <t xml:space="preserve">Shamim Enterprise (Pvt.) Ltd. M/s Jakaullah &amp; Brothers, Md. Mizanur Rahman(JV), Bhutiargati, Jhenaidah. </t>
    </r>
    <r>
      <rPr>
        <b/>
        <sz val="8"/>
        <rFont val="Calibri"/>
        <family val="2"/>
        <scheme val="minor"/>
      </rPr>
      <t>01720-687337</t>
    </r>
    <r>
      <rPr>
        <sz val="8"/>
        <rFont val="Calibri"/>
        <family val="2"/>
        <scheme val="minor"/>
      </rPr>
      <t xml:space="preserve">
                                              </t>
    </r>
  </si>
  <si>
    <t>M/s Jakaullah &amp; Brothers,  Jibon Nagor, Chuadanga.    01712-868380</t>
  </si>
  <si>
    <t xml:space="preserve">Moheshpur-Bagadanga Road </t>
  </si>
  <si>
    <r>
      <t xml:space="preserve"> Md.Mezanur Rahman Bhutiargati, Jhenaidah. </t>
    </r>
    <r>
      <rPr>
        <b/>
        <sz val="8"/>
        <rFont val="Calibri"/>
        <family val="2"/>
        <scheme val="minor"/>
      </rPr>
      <t>01720-687337</t>
    </r>
    <r>
      <rPr>
        <sz val="8"/>
        <rFont val="Calibri"/>
        <family val="2"/>
        <scheme val="minor"/>
      </rPr>
      <t xml:space="preserve">
                                              </t>
    </r>
  </si>
  <si>
    <t>Termination of Contract</t>
  </si>
  <si>
    <r>
      <t xml:space="preserve">M/S Unike Builders, Park Para Jhenaidah                        </t>
    </r>
    <r>
      <rPr>
        <b/>
        <sz val="8"/>
        <rFont val="Calibri"/>
        <family val="2"/>
        <scheme val="minor"/>
      </rPr>
      <t>01919-397393</t>
    </r>
  </si>
  <si>
    <t>M/S Kazi Mahabubur Rahman              Kobi Sukanto Sarak Jhenaidah                    01711-154577</t>
  </si>
  <si>
    <t>M/S Kazi Mahabubur Rahman              Kobi Sukanto Sarak Jhenaidah                      01711-154577</t>
  </si>
  <si>
    <t xml:space="preserve">Kotchandpur GC - Subdarpur GC Road </t>
  </si>
  <si>
    <t>27/4/21</t>
  </si>
  <si>
    <t>M/S Ashiq Enterpeise    Vatoy Bazar Shailkupa, Jhenaidah                                01744-157622</t>
  </si>
  <si>
    <t>B.L.K Bazar - Garagonj Bazar Road</t>
  </si>
  <si>
    <t>On pavement work including supplying &amp; related survices</t>
  </si>
  <si>
    <r>
      <t xml:space="preserve">MP(JV) Sailkupa, Jhenaidah                  </t>
    </r>
    <r>
      <rPr>
        <b/>
        <sz val="8"/>
        <rFont val="Calibri"/>
        <family val="2"/>
        <scheme val="minor"/>
      </rPr>
      <t>01921-951089</t>
    </r>
  </si>
  <si>
    <r>
      <t xml:space="preserve">M/S Molla Enterprise, Sailkupa, Jhenaidah                    </t>
    </r>
    <r>
      <rPr>
        <b/>
        <sz val="8"/>
        <rFont val="Calibri"/>
        <family val="2"/>
        <scheme val="minor"/>
      </rPr>
      <t xml:space="preserve">01713-928238 </t>
    </r>
  </si>
  <si>
    <r>
      <t xml:space="preserve">ULC-MFE (JV),Arappur,Jhenaidah  </t>
    </r>
    <r>
      <rPr>
        <b/>
        <sz val="8"/>
        <rFont val="Calibri"/>
        <family val="2"/>
        <scheme val="minor"/>
      </rPr>
      <t xml:space="preserve">01737-135505 </t>
    </r>
    <r>
      <rPr>
        <sz val="8"/>
        <rFont val="Calibri"/>
        <family val="2"/>
        <scheme val="minor"/>
      </rPr>
      <t xml:space="preserve">  </t>
    </r>
  </si>
  <si>
    <r>
      <t xml:space="preserve">Unique Construction(Ptv)ltd.  Arappur (Bus Stand) Jhenaidah  </t>
    </r>
    <r>
      <rPr>
        <b/>
        <sz val="8"/>
        <rFont val="Calibri"/>
        <family val="2"/>
        <scheme val="minor"/>
      </rPr>
      <t xml:space="preserve">01711-812157 </t>
    </r>
    <r>
      <rPr>
        <sz val="8"/>
        <rFont val="Calibri"/>
        <family val="2"/>
        <scheme val="minor"/>
      </rPr>
      <t xml:space="preserve">  </t>
    </r>
  </si>
  <si>
    <r>
      <t xml:space="preserve">M/S Firoja Enterprise                 Baparepara, Shidikia Road Jhenaidah  </t>
    </r>
    <r>
      <rPr>
        <b/>
        <sz val="8"/>
        <rFont val="Calibri"/>
        <family val="2"/>
        <scheme val="minor"/>
      </rPr>
      <t xml:space="preserve">01737-135505 </t>
    </r>
    <r>
      <rPr>
        <sz val="8"/>
        <rFont val="Calibri"/>
        <family val="2"/>
        <scheme val="minor"/>
      </rPr>
      <t xml:space="preserve">  </t>
    </r>
  </si>
  <si>
    <r>
      <t xml:space="preserve">Md.Imrarat Ali.Harinakudnu. Jhenaidah                                    </t>
    </r>
    <r>
      <rPr>
        <b/>
        <sz val="8"/>
        <rFont val="Calibri"/>
        <family val="2"/>
        <scheme val="minor"/>
      </rPr>
      <t>01716-707676</t>
    </r>
  </si>
  <si>
    <t>M/S Hayat Enterprise                Magura Sadar, Magura.          01740-945193</t>
  </si>
  <si>
    <t>hayatul.magura@gmail.com</t>
  </si>
  <si>
    <t xml:space="preserve">Bakulia (R &amp; H)-Sri-Rampur (Kaligonj- Ganna) Road </t>
  </si>
  <si>
    <t>M/S PUTUL ENTERPRISE            Bagdanga, Ratonhat, Jhenaidah. 01718089357</t>
  </si>
  <si>
    <t>putulegp@gmail.com</t>
  </si>
  <si>
    <t xml:space="preserve">Sura-Fatepur Road </t>
  </si>
  <si>
    <t>M/S Saki Traders                         Md. Abdul Kadir, HSS Road, Jhenaidah.                                     01740928907</t>
  </si>
  <si>
    <t>sakitradersjhenaidah@gmail.com</t>
  </si>
  <si>
    <t xml:space="preserve">Sajia Bazar-Aminnagor pucca Road </t>
  </si>
  <si>
    <t>Md.Ziaul Haque                        Goramara, Magura               01712530986</t>
  </si>
  <si>
    <t>mdziaulhaqueegp@gmail.com</t>
  </si>
  <si>
    <t>Rakhalgachi UP - Hasanhati Bazar (Dopadi) Road</t>
  </si>
  <si>
    <t>M/S Saifur Rahman                Hospital para, Kotchandpur, Jhenaidah.   01711275592</t>
  </si>
  <si>
    <t>saifurrahmanegp@gmail.com</t>
  </si>
  <si>
    <t xml:space="preserve">Gazir Bazar GC - Khajura GC via Salua bazar Rd (Kaligonj portion) Road </t>
  </si>
  <si>
    <t>M/S Ruddro Rafa Enterprise     Md. Sowkat Ali Nimtola Bus Stand, Kaligonj, Jhenaidah.      01718454626</t>
  </si>
  <si>
    <t>msruddorafaenterprise@gmail.com</t>
  </si>
  <si>
    <t>Kaligonj GC - Niamathpur UP Office via Shalikha Road</t>
  </si>
  <si>
    <t>M/S Rejaul Karim &amp; Co           Ghop, Central Road, Kotoali, Jessore                                01711165837</t>
  </si>
  <si>
    <t xml:space="preserve">Joradha UP Office - Pakhimara Bazar Road </t>
  </si>
  <si>
    <t>M/S Rumna Enterprise           Parnanduali, Magura             01862992235</t>
  </si>
  <si>
    <t>msrumanenterprise1990@gmail.com</t>
  </si>
  <si>
    <t>Kancharkole UP Office - Katlagari GC Road</t>
  </si>
  <si>
    <t>M/S Anwar Hossain               Parla, Magura                      01819833869</t>
  </si>
  <si>
    <t>mdanwarhossain.magura@gmail.com</t>
  </si>
  <si>
    <t>Nittanandapur UP Office (Bagutia Bazar) - Shekra Bazar Road</t>
  </si>
  <si>
    <t>M/S S.A ENTERPRISE Gilabairia, Jhenaidah              01710391251</t>
  </si>
  <si>
    <t>mssaenterprisejnd@gmail.com</t>
  </si>
  <si>
    <t>Agmundia Primary School - Hazipur Kutub Member House More Road</t>
  </si>
  <si>
    <r>
      <t xml:space="preserve">Construction of 99.0m Long PSC Girder Bridge Over Changgi river on Nirmol Chondro Karbari para Link road at ch.370m (Road ID: 446495001) Upazila Sadar District Khagrachari. </t>
    </r>
    <r>
      <rPr>
        <b/>
        <sz val="10"/>
        <color theme="1"/>
        <rFont val="Calibri"/>
        <family val="2"/>
        <scheme val="minor"/>
      </rPr>
      <t>[Sadar]</t>
    </r>
  </si>
  <si>
    <t>22/08/22</t>
  </si>
  <si>
    <t xml:space="preserve">M/S. Al Amin Traders
Shanti Nagar, Sadar
Khagrachari
</t>
  </si>
  <si>
    <t>mss.alamintraders@gmail.com</t>
  </si>
  <si>
    <t>Emergency Maintenance (Road Safety) of Gumti GC-Bhibonchara GC Road (Matiranga Part) from Ch.00m-1500m. (Road ID:446702002) under Matiranga Upazila, District:Khagrachari</t>
  </si>
  <si>
    <t>26-03-2021</t>
  </si>
  <si>
    <t>PACKAGE NO: KBSRIDP/KHUL/VR-23.3/18
Improvement of LoudodeUp Office Khutakhali gate to Loudobe bazarH/O Prosanto Biswas via Khutakhali P/School road at ch 6240-9240m Under Dacope Upazila Dist Khulna.ID No. 247174038 (Salvage Cost of this package is Tk 3706392.00 fixed which will be paid by contractor).</t>
  </si>
  <si>
    <t>Package No:KBSRIDP/KHUL/VR-22/18
1. Improvement of Naldanga Village infront of Laxmikhola H/School to Shattapir wooden bridge via Naldanga P/School road at ch 837-1337m &amp; 03 Nos 0.625m0.900m U-Type Drain Culvert at Ch 1043m1205m1281m Under Dacope UpazilaDist Khulna. ID No. 247175028
2. Improvement of Trimohani bazar ORET Bridge To Bhutimary bazar Gazi fish via Kalishgong UP Office road at Ch 93.00-1093.0m Under Dacope Upazila Dis Khulna. ID No. 247174043
3.Improvement of Kailshgong UP Office to Dhopadi hat via Tarimohani H/School road at ch 5740-5926m &amp; 6826.0-7640m &amp; 03 nos 625x900mm U-drain at ch 7008m 7273m7344m Under Dacope Upazila Dist Khulna ID No. 247174037 [Salvage Cost of this package is Tk 3577774.00.00 fixed which will be paid by contractor.]</t>
  </si>
  <si>
    <t xml:space="preserve">  Package No: KBSRIDP/KHUL/UZR-04/18
Improvement of Kalinagar GC -Garaikhali GC road at ch.1280-9004 m and Construction of 3 4 m RCC Box culvert at ch. 2634 m &amp; 1 nos 625mmx900mm u-drain at ch.2080 ID-247172009 Under Dacope Upazila, District: Khulna.[Salvage Cost of this package is Tk 5931121.00 fixed which will be paid by contractor]</t>
  </si>
  <si>
    <t xml:space="preserve">  PACKAGE NO: KBSRIDP/KHUL/VR-24.1/18
Improvement of Chunkuri-Haribawali Culvert to Orabunia WDB Road at Ch 00-1785m &amp; Const of 1nos 2.00mx2.00m Rcc Box Culvert at ch390m 4nos 625mmx900mm U-drain at ch150m883m1362m &amp; 1524m ID-247175012 Under Dacope Upazila, District- Khulna.[ Salvage Cost of this package is Tk 651100.00 fixed which will be paid by contractor.]</t>
  </si>
  <si>
    <t>PACKAGE NO: KBSRIDP/KHUL/VR-24.2/18
1. Improvement of Sutarkhali UP-Office-Kalibari Bazar via Upen Nagar Primary School road at Ch 5991.00-6991.00m &amp; Const of 2nos 625mmx900mm U-drain at ch6023m&amp; 6443m ID-247174042 Under Dacope Upazila Khulna.Upazila District Khulna. 2. Improvement of Loudobe WDB to Khutakhali N/H/O Mohadab sarder via Badamtala High School Road at Ch 00-844.0m &amp; Const of 1nos 1.60mx1.60m Rcc Box Culvert at ch650m 4nos 625mmx900mm U-drain at ch 502m ID-247175047 Under Dacope Upazila, District - Khulna.[Salvage Cost of this package is Tk 487840.00 fixed which will be paid by contractor.]</t>
  </si>
  <si>
    <t>PACKAGE NO: KBSRIDP/KHUL/UNR-09/18
Improvement of Nijgram-Birat Via Baliadanga UP Office Road at Ch3508-6122m &amp; Const of 7nos 625mmx600mm U-drain at ch3608m5245m5351m5416m5553m5843m &amp; 5948m247123004Under Batiaghata Upazila, District - Khulna.[Salvage Cost of this package is Tk 1955269.00 fixed which will be paid by contractor].</t>
  </si>
  <si>
    <t xml:space="preserve">  Package No:KBS-RIDP/KHUL/UNR-02/18
Improvement of Gutudia UP WAPDA-Solua Bazar road at ch 3877-9927m ID247303097 Under Dumuria Upazila Dist Khulna. (Salvage Cost of this package is Tk 18829481.00 fixed which will be paid by contractor)</t>
  </si>
  <si>
    <t>Package No:KBS-RIDP/KHUL/VR-03/18
1. Improvement of Betagramme R&amp;H-Atlia high School road at ch 00-1130m &amp; 05 Nos 0.625mx0.600m U-Type Drain Culvert at ch 189m 335m 551m 678m &amp;1005m ID 247304060 Under Dumuria Upazila Dist Khulna. 2. Improvement of Measaguna R&amp;H-Ukhra-Baliakhali Bridge road at ch 1400-3900m &amp; 02 Nos 0.90mx0.900m U-Type Drain Culvert at ch 1814m 2088m &amp; 5 nos uPvc Pipe at ch 1998m 2038m2352m 2510m &amp; 2910m ID 247305084 Under Dumuria Upazila Dist Khulna.[Salvage Cost of this package is Tk. 2654111.000 fixed which will be paid by contractor].</t>
  </si>
  <si>
    <t>Package No:KBSRIDP/KHUL/VR-23.1/18
Improvement of Kalikabati N/H/O Jamir Gazi to Barobak N/H/O Gafur Farazi Via Ruakata Village road at ch 00-2400m Under Dacope Upazila Dist Khulna. ID No. 247174014 [Salvage Cost of this package is Tk 143206.00 fixed which will be paid by contractor].</t>
  </si>
  <si>
    <t>Package No:KBSRIDP/KHUL/VR-23.2/18
Improvement of LoudodeUp Office Khutakhali gate to Loudobe bazarH/O Prosanto Biswas via Khutakhali P/School road at ch 00-3563m Under Dacope Upazila Dist Khulna.ID No. 247174038 [Salvage Cost of this package is Tk 2144046.00 fixed which will be paid by contractor.]</t>
  </si>
  <si>
    <t>Package NO:KBSRIDP/KHUL/VR-25/19
1. Improvement of Kaminibashi Police Camp to Kaminibashi Shapla Club via Rashkhola East Side Road at Ch 00-1000m &amp; Construction of 1no 2.0mX2.0m RCC Box Culvert at ch 952.0m 5 Nos 625mmx900mm U-Drain at ch 225m 540m 605m730m &amp; 892m Under Dacope Upazila Khulna. ID No. 247175023 2. Improvement of Kamarkhola-Kamarkhola WDB Road at Ch 00-1000m &amp; Construction of 1 Nos 625mmx900mm U-Drain at ch 708m Under Dacope Upazila Khulna. ID No. 247175005 3. Improvement of Sattyapir Bridge to kaminibasia Binapani GPS Road Taypil Bridge to Kaminidasia Binapani GPS road at Ch 00-1000m &amp; Construction of 5 Nos 625mmx900mm U-Drain at ch 165m 393m 462m696m &amp; 881m Under Dacope Upazila Khulna. ID No. 247175113 [Salvage Cost of this package is Tk 846084.00 fixed which will be paid by contractor.]</t>
  </si>
  <si>
    <t>PACKAGE NO: KBSRIDP/KHUL/VR-13.1/18
1. Improvement of Gilatala Gazir Dokan-Gilatala Subal data house road at ch 00-1018m247755155 Under Rupsa Upazila Khulna.2.Improvement of Durjoni Mohal Mollick Unus ali house to Akbar Sheikh house road at ch 00-368m 247755192 Under Rupsa Upazila Khulna.[Salvage Cost of this package is Tk 1027544.00 fixed which will be paid by contractor.]</t>
  </si>
  <si>
    <t>PACKAGE NO: KBSRIDP/KHUL/VR-13.2/18
1. Improvement of Putimari rejauler dokan-aliapur college road at ch 00-700 m 24775560 Under Rupsa Upazila Khulna.2. Improvement of Chandpur Chandder moor-khamer bari road at ch 00-888m 24775180 Under Rupsa Upazila Khulna.[Salvage Cost of this package is Tk 893969.00 fixed which will be paid by contractor.]</t>
  </si>
  <si>
    <t xml:space="preserve">  PACKAGE NO: KBSRIDP/KHUL/HBB-01/18
Improvement of Dacope Chunkuri Kheya ghat-baliadanga GC Via Kalinagar GC road by HBB at ch 4650-9230.0m 247172002 Under Dacope Upazila Khulna.</t>
  </si>
  <si>
    <t>Package no:KBSRIDP/KHUL/UNR-03/18
Improvement of Chandkhali GC Fotarpur sluice gate-Dhamrail Bazar road at ch 00-2825m 247643003 under Paikgacha Upazila,District: Khulna.(Salvage Cost of this package is Tk 438666.00 fixed which will be paid by contractor)</t>
  </si>
  <si>
    <t>KBSRIDP/KHUL/VR-19.2/18
1Improvement of 4 No Govt. Parimary School-Sakbaria River Road at Ch 00-500m Salvage Cost of this part is Tk 1247663.00 fixed which will be paid by contractor ID 247534013 2.Improvement of Hodubunia-Channir Chalk Road at Ch 00-1115m &amp; Construction of 2no 1.0mX1.0m Single Vent RCC Box Culvert at ch 650m &amp; 930m ID 2475340353Improvement of Kashir Khal Bridge-6No Koyra Launch Ghat Road at Ch 4750-5750m &amp; Construction of 2no 1.0mX1.0m Single Vent RCC Box Culvert at ch 4810m &amp; 5258m Salvage Cost of this part is Tk 797745.00 fixed which will be paid by contractor ID 247534062 Under Koyra Upazila Khulna.</t>
  </si>
  <si>
    <t xml:space="preserve">  KBSRIDP/KHUL/VR-19.1/18
1. Improvement of Malikhali FRB-Sholahalia Road at Ch 550-1550m &amp; Construction of 1no 3.0mX3.0m Single Vent RCC Box Culvert at ch 1160m ID 247534001 2. Improvement of Uttar Chowkuni Purbo Chowkuni Pry. School Road at Ch 715-1215m Salvage Cost of this part is Tk 399247.00 fixed which will be paid by contractor ID 247534005 3. Improvement of Koyra Khal Culvert Madrasha-Nalpara-Kashir Khal Road at Ch 64-564m Salvage Cost of this part is Tk 421429.00 fixed which will be paid by contractor ID 247534007 Under Koyra Upazila Khulna.</t>
  </si>
  <si>
    <t xml:space="preserve">  KBSRIDP/KHUL/VR-12/19
1.Improvement of Aichgati UP - Deara Tatultala Mosque road Ch 00-875m ID No-2477551342.Improvement of Aichgati Khan Mohammadpur Altab Molla House Cradat Madrasha road Ch 00-900m ID No-247755105 3.Improvement of Taltala Puja Mondir-Taltala Primary School road Ch 00-1010m ID No-247755442Under Rupsa UpazilaDistrictKhulna.Salvage Cost of this package is Tk 2240435.00 fixed which will be paid by contractor.</t>
  </si>
  <si>
    <t>KBS-RIDP/KHUL/UZR-06/18
Improvement of Mamudkathi mor Via Horidhati Ghosh para Road at Ch00-3900m 247642010 Under Paikgacha Upazila Khulna.Salvage Cost of this package is Tk 8221255.00 fixed which will be paid by contractor.</t>
  </si>
  <si>
    <t>KBS-RIDP/KHUL/UZR-06.1/18
Improvement of Paikgacha R&amp;H Boalia mor banka GC road at Ch 00-2230m 247642003 Under Paikgacha Upazila Khulna.</t>
  </si>
  <si>
    <t xml:space="preserve">  KBS-RIDP/KHUL/VR-17.1/19
1. Improvement of Kathaltola BC road- Sundarbon gov.primary school road at Ch 00-1160m 247645146 Under Paikgacha Upazila Khulna.2. Improvement of Shanta Bazar-kathaltola Bridge via Bainbaria high school &amp; Police camp road at Ch 5300-6800m 247644044 Under Paikgacha Upazila Khulna.Salvage Cost of this package is Tk 103690.00 fixed which will be paid by contractor.</t>
  </si>
  <si>
    <t>KBS-RIDP/KHUL/VR-17/19
Improvement of Gangronkhi mojumder khal-Gangronkhi Bazar Road at Ch00-2200m 247644045Under Paikgacha Upazila Khulna.Salvage Cost of this package is Tk 557845.00 fixed which will be paid by contractor.</t>
  </si>
  <si>
    <t xml:space="preserve">  KBSRIDP/KHUL/VR-32/18.
Improvement of Biri ajogora to shoshan khali uttor biri ajogora Cherman bot tola to Kabikhola road at ch 00-512m Under Treokhada Upazila Khulna.Salvage Cost of this package is Tk 230718.00 fixed which will be paid by contractor 247944006 </t>
  </si>
  <si>
    <t xml:space="preserve">KBSRIDP/KHUL/VR-32.1/18
Improvement of Noliarchor Kodomtola R&amp;H bridge road aliar molla house ch.00-1000m Under Treokhada Upazila Khulna. Salvage Cost of this package is Tk 828138.00 fixed which will be paid by contractor 247945118 </t>
  </si>
  <si>
    <t xml:space="preserve">  KBSRIDP/KHUL/VR-33/18
Improvement of Doshvia river east para Sharfaraj School to Nachunia Brodge road at ch 00-690m &amp; 1nos 625x600mm U-type Culvert at ch 627m Under Treokhad Upazila Khulna.Salvage Cost of this package is Tk 308827.00 fixed which will be paid by contractor 247945148 </t>
  </si>
  <si>
    <t xml:space="preserve">  KBSRIDP/KHUL/VR-27.4/19
Improvement of Ramdia 9 no Span Wapda Sluice gate-Hogladanga BC Road via Bashbaria Village Road at ch 1875-2875m 247124022 Under Batiaghata Upazila District Khulna.Salvage Cost of this package is Tk 3007615.00 fixed which will be paid by contractor. </t>
  </si>
  <si>
    <t>KBS-RIDP/KHUL/M-22/18
Maintenance of Kalabazar Road from koyra UP to upazila H/Q Ch.00-1280m ID: 247533002 Under Koira Upazila, District: Khulna</t>
  </si>
  <si>
    <t>KBS-RIDP/KHUL/VR-30/19
247404108-Improvement of Jangushid Purbapara H/o Faruk SK.-Palpara Sarbajanin Puja Mondir Road at ch 00-500m under Dighalia Upazila, District: Khulna.</t>
  </si>
  <si>
    <t>KBS-RIDP/KHUL/VR-30.2/18
247405004-Improvement of Barakpur Eidgah-Lakhohati Primary School Road at ch 00-1000m (Salvage Cost of this package is Tk 810855.00 fixed which will be paid by contractor) under Dighalia Upazila District Khulna.</t>
  </si>
  <si>
    <t>KBS-RIDP/KHUL/VR-30.3/18
247405062-Improvement of Nandanprotap CARE Bridge to Baniabari Road at ch 00-705m (Salvage Cost of this package is Tk 405528.00 fixed) which will be paid by contractor  under Dighalia Upazila, District: Khulna.</t>
  </si>
  <si>
    <t>KBSRIDP/KHUL/VR-01.2/19
247304044 Improvement of Sajiara Puja Mondir-Vulutia-Mirjapur road at ch 480-1220m by BC under Dumuria Upazila Dist Khulna. Salvage Cost of this package is Tk 826800.00 fixed which will be paid by contractor.</t>
  </si>
  <si>
    <t>KBSRIDP/KHUL/VR-01.3/19
247305433 Improvement of Gutudia RHD-Gutudia Village road at ch 00-1040m by BC under Dumuria Upazila Dist Khulna. Salvage Cost of this package is Tk 683014.00 fixed which will be paid by contractor</t>
  </si>
  <si>
    <t>KBSRIDP/KHUL/VR-01.4/19
247305174 Improvement of Gbindokati Mondir-Gobindokati Madrasha-RHD road at ch 00-1195m by BC under Dumuria Upazila Dist Khulna. Salvage Cost of this package is Tk 926175.00 fixed which will be paid by contractor</t>
  </si>
  <si>
    <t>KBSRIDP/KHUL/VR-35.2/18
247695116 Improvement of Uttar Dihi Faragi Bari-JJI Mill Road at ch 00-624m by BC under Phultala Upazila District Khulna. Salvage Cost of this package is Tk 561840.00 fixed which will be paid by contractor</t>
  </si>
  <si>
    <t>KBSRIDP/KHUL/VR-35.5/18
247694083 Improvement of Eastern Gate GC-Boron para More upto Mollah Nursary Road at ch 00-1000mby BC under Phultala Upazila District Khulna. Salvage Cost of this package is Tk 818908.00 fixed which will be paid by contractor</t>
  </si>
  <si>
    <t>KBSRIDP/KHUL/VR-28/19
247124006 Improvement of Amtala-Gangarampur Hat road at ch 1000-1374m by BC under Batiaghata upazila Dist khulna. Salvage Cost of this package is Tk 338295.00 fixed which will be paid by contractor.</t>
  </si>
  <si>
    <t>KBSRIDP/KHUL/VR-28.1/19
247124002 Improvement of Joykhali Bidhan Sarak road at ch 00-1000m by BC under Batiaghata upazila Dist khulna. Salvage Cost of this package is Tk 1376527.00 fixed which will be paid by contractor</t>
  </si>
  <si>
    <t>KBSRIDP/KHUL/VR-28.2/19
247125012 Improvement of Gopalkhali-Kyemkhola road at ch 00-1500m by BC under Batiaghata upazila Dist khulna. Salvage Cost of this package is Tk 2599807.00 fixed which will be paid by contractor</t>
  </si>
  <si>
    <t>KBSRIDP/KHUL/VR-28.3/19
247124005 Improvement of Machalia-Khalshibunia road at ch 00-1000m by BC under Batiaghata upazila Dist khulna. Salvage Cost of this package is Tk 511236.00 fixed which will be paid by contractor</t>
  </si>
  <si>
    <t xml:space="preserve"> KBSRIDP/KHUL/VR-30.4/18
247405077- Improvement of Digholia Club Factory kheyaghat Lakhohati bill road Ch 00-1250m under Dighalia upazila District Khulna. Salvage Cost of this package is Tk. 1533856.00 fixed which will be paid by contractor</t>
  </si>
  <si>
    <t>KBSRIDP/KHUL/VR-29/19
247404123- Improvement of Katla Biswas bari more-Mollahdanga Maddapara bill via H/O Salam Mollah road Ch 00-1000m under Digholia upazila District Khulna. Salvage Cost of this package is Tk. 462245.00 fixed which will be paid by contractor</t>
  </si>
  <si>
    <t>KBSRIDP/KHUL/VR-29.1/19
247405065- Improvement of Katla Purbapara road Boisakhir more road Ch 00-1000m under Digholia upazila District Khulna. Salvage Cost of this package is Tk. 785026.00 fixed which will be paid by contractor</t>
  </si>
  <si>
    <t>KBSRIDP/KHUL/VR-29.2/19
247404122- Improvement of Mazirgati High School Bottala more-Koibattagati Bill road Ch 00-1000m under Digholia upazila District Khulna. Salvage Cost of this package is Tk. 588852.00 fixed which will be paid by contractor</t>
  </si>
  <si>
    <t>KBSRIDP/KHUL/VR-29.3/19
247404117-Improvement of Gazirhat Majhirgati road Muslimdanga eastpara road Ch 00-1000m under Digholia upazila District Khulna. Salvage Cost of this package is Tk. 766325.00 fixed which will be paid by contractor</t>
  </si>
  <si>
    <t>KBSRIDP/KHUL/UNR-01.01.01/19
247303001- Improvement of Mgurghona UP office Natun Magurghona Aroshnagar bazar road Ch 1964-2840m under Dumuria upazila District Khulna. Salvage Cost of this package is Tk. 2171729.00 fixed which will be paid by contractor</t>
  </si>
  <si>
    <t>KBSRIDP/KHUL/VR-14.1/19
247755319- Improvement of Badul Daud Sheikh house to Badal Eidgha road at Ch00-880m Under rupsha upazila Dist khulna. Salvage Cost of this package is Tk 747201.00 fixed which will be paid by contractor</t>
  </si>
  <si>
    <t xml:space="preserve">Tajrin Enterprise                  Golna, Dumuria, Khulna           </t>
  </si>
  <si>
    <t xml:space="preserve">  tajrinenterprise79@gmail.com</t>
  </si>
  <si>
    <t>PACKAGE NO: UTMIDP/DIGH/KHUL/WD-120
Construction Of Surface Drain at senhati 8 No Word Sagar Jute Soinning Mill East side Under Senhati Union Dighalia Upazila Khulna Efficetive Length 213m.</t>
  </si>
  <si>
    <t>12,67,149.90</t>
  </si>
  <si>
    <t>M/S Nabab Jui Enterprise ;   Anayet Sharif, Purbo Khejuria, Banisanta, Dacope, Khulna.</t>
  </si>
  <si>
    <t xml:space="preserve">  nababjuienterprise@gmail.com</t>
  </si>
  <si>
    <t xml:space="preserve">PACKAGE NO: UTMIDP/DIGH/KHUL/WT-52
1. Construction of Public Toilet in Dighalia Upazila Campus Under Dighalia Upazila Dist Khulna.2. Construction of Public Toilet in Barakpur Sannashy Bazar Under Dighalia Upazila Dist Khulna.3. Construction of Public Toilet in Dighalia Upazila Health Complex Under Dighalia Upazila Dist Khulna. </t>
  </si>
  <si>
    <t>52,68,628.75</t>
  </si>
  <si>
    <t>Mir Contruction                     145/2,Khanjahan Ali Road, Khulna Sadar, Khulna.</t>
  </si>
  <si>
    <t xml:space="preserve">  mirconstruction74@gmail.com</t>
  </si>
  <si>
    <t>PACKAGE NO: LGED/Khul/VRRP/UB/20-21/W-24
Rehabilitation of Aronghata Moralpara Road Munshi Ruhul Amin Road Bakul Talar More-Aronghata Gas Field Station. Santala Khal Via H/O Engg. Rezaul Karim from ch 272m-1185m ID247404029</t>
  </si>
  <si>
    <t>56,85,373.80</t>
  </si>
  <si>
    <t>23-04-2021</t>
  </si>
  <si>
    <t>M/s Faysal Traders                        Shapur, Dumuria, Khulna.</t>
  </si>
  <si>
    <t xml:space="preserve">  riasadfaysal2015@gmail.com</t>
  </si>
  <si>
    <t>PACKAGE NO: KDRIDP/Khul/W-112/2020-21
247533001-Improvement of Koyra UP-4 No Koyra Bazar road by BC at ch 3770-4220m Salvage Cost of this package is Tk 310518.00 fixed which will be paid by contractor under koyra upazila District Khulna .</t>
  </si>
  <si>
    <t>44,54,672.55</t>
  </si>
  <si>
    <t>M . H  Traders                         SK. Md. Abu Hanif, 01 No. P.C. Roy Road, Khulna.</t>
  </si>
  <si>
    <t xml:space="preserve">  hanif.mht@gmail.com</t>
  </si>
  <si>
    <t xml:space="preserve"> PACKAGE NO: LGED/Khul/VRRP/UB/20-21/W-25
Rehabilitation of Aronghata Khulna-Sathkhira Road Gonir Mil - Kapalipara Lata U.P Office connecting Road via H/O Dinesh Biswas Puja Mondir Ibrahim Sk from Ch 00m-842m ID 247404085</t>
  </si>
  <si>
    <t>53,43,542.90</t>
  </si>
  <si>
    <t>23-11-2021</t>
  </si>
  <si>
    <t xml:space="preserve"> PACKAGE NO: e-Tender/PEDP4/KLN/CIT/2019-20/W17.00921
Major Maintenance of 1. MASHESWAR PASHA K.M GPS 2.SHISHU SHIKKHA NIKETAN GPS Under Fourth Primary Education Development Program under Khulna City Corporation.
</t>
  </si>
  <si>
    <t xml:space="preserve">M/S Mominul Hoque &amp; M/S Shahil Enterprise (jv), Pro. Md. Mominul Hoque, Ranir Bazar, Bhairab, Kishoreganj </t>
  </si>
  <si>
    <t>shahilandmominuljv@gmail.com</t>
  </si>
  <si>
    <t>Construction of 96.0m long PSC Girder Bridge over Shihara Khal on Charigram Ferryghat-Ghagra H/School road at Ch.2020m (Road ID: 348594008) Under Upazila : Mithamoin, District : Kishoreganj</t>
  </si>
  <si>
    <t xml:space="preserve">21/01/2021 </t>
  </si>
  <si>
    <t xml:space="preserve">M/S Mominul Hoque &amp; M/S Shahil Enterprise (jv)Ranir Bazar, Bhairab, Kishoreganj </t>
  </si>
  <si>
    <t xml:space="preserve">M/S Shahil Enterprise Station Road Kishoreganj </t>
  </si>
  <si>
    <t>M/S J.N Enterprise Dampara, Nikli, Kishoreganj</t>
  </si>
  <si>
    <t>Rehabilitation of 15m Bridge on Tarail RHD-nilgonj GCC Road at Ch. 8742 Road ID-348922001 under Upazila Tarail District Kishoreganj</t>
  </si>
  <si>
    <t>1,26,77,133.186</t>
  </si>
  <si>
    <t>13/06/2021</t>
  </si>
  <si>
    <t>Construction of 96.0m long PSC Girder Bridge over Dhobaduba Khal on Mithamoin Katkhal road at Ch.6400m Road ID 348592001 Under Upazila Mithamoin District Kishoreganj</t>
  </si>
  <si>
    <t>20/05/2022</t>
  </si>
  <si>
    <t>Construction of Hydraulic Structures and Related Works of Baithakhali Khal Sub-Project SP ID- 35193 under Upazila Austogram District Kishoreganj</t>
  </si>
  <si>
    <t>SSWRDP</t>
  </si>
  <si>
    <t xml:space="preserve">37,55,967.982 </t>
  </si>
  <si>
    <t xml:space="preserve">29/12/2020 </t>
  </si>
  <si>
    <t>Kishoreganj Hairder &amp; Co. Holding No. 440, Batrish, Sadar, Kishoreganj</t>
  </si>
  <si>
    <t>thekishoreganjhaiderandco@gmail.com</t>
  </si>
  <si>
    <t>1. Widening of Josdal Moddahapara- Patdha mosar Bayed Road from Ch. 00m-2880m, Road ID: 348494015 and                 2. Rehabilitation of 2x3.00x3.00m RCC Box Culvert at Ch 1832.00m on Josodal-Moddahapara-Patdha Mosarbyed Road, Road ID: 348494015 under Upazila: Kishoreganj-Sadar, District: Kishoreganj</t>
  </si>
  <si>
    <t>13/05/2021</t>
  </si>
  <si>
    <t xml:space="preserve">Taher Brothers Ltd., Pro. Mohammed Muntasir Mamun, Steel Mill Bazar, North Patenga, Chittagong </t>
  </si>
  <si>
    <t xml:space="preserve">Slope Protection works on the Union road Thana headquarter to Dhamiha bazar road, Ch. 1+000Km to 2+300 Km (ID No. 348923004) under Upazila Tarail, Dist. Kishoreganj </t>
  </si>
  <si>
    <t>Maintenance of Mound Protection wall and 3 nos. Brick Stair at Ekurdia Village Ch.00-340m under Pubo Austagram Union Austagram Upazila Dist. Kishoreganj</t>
  </si>
  <si>
    <t>SHOUHARDO</t>
  </si>
  <si>
    <t xml:space="preserve">39,27,934.60 </t>
  </si>
  <si>
    <t xml:space="preserve">13/01/2021 </t>
  </si>
  <si>
    <t xml:space="preserve">MR Traders, Kandigram Chaysuti, Kuliarchar, Kishoreganj </t>
  </si>
  <si>
    <t>msmrtraders1@gmail.com</t>
  </si>
  <si>
    <t>Maintenance of Mound Protection wall at Chatirchar village under Nikli Upazila Dist. Kishoreganj. Package No. SHOU-III/Kis/W-3</t>
  </si>
  <si>
    <t xml:space="preserve">70,48,760.60 </t>
  </si>
  <si>
    <t>20/06/2022</t>
  </si>
  <si>
    <t>M/S Maoun Enterprise, Chanpur, Bhairab, Kishoreganj</t>
  </si>
  <si>
    <t>maoun860@gmail.com</t>
  </si>
  <si>
    <t>Rehabilitation of Shideshary Kalibari-Moddhapara Road from Ch 00m-650m ID 348495058 under Union Josodal Upazila Sadar Dist Kishoreganj</t>
  </si>
  <si>
    <t xml:space="preserve">34,98,763.55 </t>
  </si>
  <si>
    <t xml:space="preserve">Maisha &amp; Co.,  Kalapara, Sadar, Kishoreganj </t>
  </si>
  <si>
    <t>maishaandco@gmail.com</t>
  </si>
  <si>
    <t>Rehabilitation of Hossainpur Dewangonj Road- Garmasua Pathan Bari Via Hoglakandi Bapari Bari Road from Ch 00m-1215m ID 348274074 under Union Jinari Upazila Hossainpur Dist Kishoreganj</t>
  </si>
  <si>
    <t>35,41,654.15</t>
  </si>
  <si>
    <t xml:space="preserve">M/S Delip Enterprise, Pro. Mr. Dilip Mia, Nayakandi, Karimganj, Kishoreganj </t>
  </si>
  <si>
    <t>delipenteerprise@gmail.com</t>
  </si>
  <si>
    <t>1. Emergency maintenance of Mendipur Wsetpara to Eastpara via Mendipur Primary School Road from Ch. 60m-90m &amp; 420m-432m Road ID. 348115052 under Upazila Bhairab.2. Emergency Maintenance of Sreenagar UP to Dilalpur Bazar via Bhabanipur Bazar Mowtopi Monohorpur sherba Road fromCh. 360m-550m Road ID. 348113009 under Upazila Bhairab.3. Emergency Maintenance of Lundia Mokbul Member House- Lundia Eadgh Field Road from Ch. 450m-1160m Road ID. 348115034 under Upazila Bhairab.4. Emergency Maintenance of Gokulnagar -Chatiantala Road from Ch. 1050m- 1660m Road ID. 348115032 under Upazila Bhairab.5. Emergency Maintenance of Shimulkandi UP -Sreenagor Bazar via Bousmara Road from Ch. 1051m- 1058m &amp; 1068m- 1075m Road ID. 348113012 under Upazila Bhairab.6. Emergency Maintenance of Dhuldia GC-Adarshapara GC Road from Ch. 4500m- 4600m 5000m-5100m &amp; Ch. 7600m- 7700m under Road ID. 348452001 under Upazila Katiadi District. Kishoreganj</t>
  </si>
  <si>
    <t xml:space="preserve">26,70,260.00 </t>
  </si>
  <si>
    <t xml:space="preserve">25/01/2021 </t>
  </si>
  <si>
    <t>Bakul Prokawshal Sangstha Gaital, Sadar, Kishoreganj</t>
  </si>
  <si>
    <t>bakulprokawshalsangstha@gmail.com</t>
  </si>
  <si>
    <t>Periodic Maintenance of Patuabhanga UP-Amtuly hat road Road from Ch.1700m-3200m Road ID 348793010 under Upazila Pakundia District Kishoreganj</t>
  </si>
  <si>
    <t xml:space="preserve">72,97,730.90 </t>
  </si>
  <si>
    <t>mskhadizaenterprise@gmail.com</t>
  </si>
  <si>
    <t>Md. Mostafizur Rahman &amp; Ataur Rahman Khan Limited (JV)</t>
  </si>
  <si>
    <t>Mir Habibul Alam-M/S Rupantor (J.V), House No.116/1,Road No.10,Dhap Chikli Vata,Burirhat Road,Rangpur</t>
  </si>
  <si>
    <t>Aroshi construction, Adorshopara, Nageswari, Kurigram</t>
  </si>
  <si>
    <t>Emergency Maintenance of Kalirhat - Nawdanga Pularper via Boter to end at R&amp;H Dashiar Chara Chit Mahal from Ch. 225m - 472m [FULBARI]. Road ID 149184096.</t>
  </si>
  <si>
    <t>M/s Hossain Trading &amp; Construction, M/s Hossain Trading &amp; Construction pro. Md. Altaf Hossain, Radhaballave, Rangpur Sadar, Rangpur.</t>
  </si>
  <si>
    <t>altafhossain@outlook.com</t>
  </si>
  <si>
    <t>Rehabilitation of Manidakua- Nazimkhan Road from Ch1000m-2118m ID 149775038. [RAJARHAT]</t>
  </si>
  <si>
    <t>Joy Enterprise, Dhakin Gopalroy,Kakina,Kaliganj,Lalmonirhat</t>
  </si>
  <si>
    <t>joyenterprisek@gmail.com</t>
  </si>
  <si>
    <t>Rehabilitation of Holokhana Uunion- Gachbari BWDB Embankment Road from Ch00m-1715m ID 149525023. [SADAR]</t>
  </si>
  <si>
    <t>Md. Abdulla All Mamun (Babu), Krisnapur, Munsipara,Sadar,Kurigram.</t>
  </si>
  <si>
    <t>allmamun786@yahoo.com</t>
  </si>
  <si>
    <t>Rehabilitation of Ghogarkuti GPS to H/O Hobibor via Borovita Pacca Road from Ch 00m-1225m ID 149185032. [FULBARI]</t>
  </si>
  <si>
    <t>M/s Fatema Traders, Powerhousepara, P.O.: Kurigram, P.S.: Kurigram, District: Kurigram.</t>
  </si>
  <si>
    <t>msfatematraders1983@gmail.com</t>
  </si>
  <si>
    <t>Rehabilitation of Boroloi Hazir Bazar - Mia Bari via Chairman Bari Road from Ch; 00m-1100m [ID# 149184093]. [FULBARI]</t>
  </si>
  <si>
    <t>sheetal construction, RK Road, Khalilgonj, Kurigram.</t>
  </si>
  <si>
    <t>Imprvement of Bozra UP Office Babur hat Road at Ch 00-1990.00m Under [Ulipur] Upazila District Kurigram. Road ID- 149944136.</t>
  </si>
  <si>
    <t>Md. Shoheb Hossain Mona,  Godown Road, Gaibandha</t>
  </si>
  <si>
    <t>Construction of Two 2 Storied Rural Market Building with o4 Storied Foundation in Panga Hat Under [Rajarhat] Upazila Dist.- Kurigram.</t>
  </si>
  <si>
    <t>KM Abu Bakar-Akas Traders (JV), Collage Road, Kurigram</t>
  </si>
  <si>
    <t>kmakasjv@gmail.com</t>
  </si>
  <si>
    <t>Construction of Two 2 Storied Rural Market Building with o4 Storied Foundation in Kodalkathi Hat Under [Rajibpur] Upazila Dist.- Kurigram.</t>
  </si>
  <si>
    <t>M/S K M Abu Bakar, Collage Road, Kurigram Sadar, Kurigram</t>
  </si>
  <si>
    <t>Md. Nuruzzaman &amp; M/S Hamid Traders (JV), Hospital para,kurigram sadar, kurigram</t>
  </si>
  <si>
    <t>Nuruhamidjv@gmail.com</t>
  </si>
  <si>
    <t>Construction of Two 2 Storied Rural Market Building with o4 Storied Foundation in Rowmari Bazar Under [Rowmari] Upazila Dist.- Kurigram.</t>
  </si>
  <si>
    <t>Md. Nuruzzaman, Shibram, kathalbari,kurigram Sadar, kurigram</t>
  </si>
  <si>
    <t>M/S TARITA &amp; SHITAL JV, Purbo Shalbon, Rangpur.</t>
  </si>
  <si>
    <t>tehami.tarita95@gmail.com</t>
  </si>
  <si>
    <t>Construction of Two 2 Storied Rural Market Building with 04 Storied Foundation in Mina Bazar Hat Under [Ulipur] Upazila Dist- Kurigram.</t>
  </si>
  <si>
    <t>M/S SHITAL ENTERPRISE, House # 147, Road # 3, Kamal Kachna, Sadar, Rangpur.</t>
  </si>
  <si>
    <t>shitalentp018@gmail.com</t>
  </si>
  <si>
    <t>M/s Tarita Enterprise., Purbo Shalbon, Rangpur.</t>
  </si>
  <si>
    <t>tehami.ebteda.tarita@gmail.com</t>
  </si>
  <si>
    <t>A T Bhuiyan Builders Ltd</t>
  </si>
  <si>
    <t>A. Improvement of Sabir Miah Patwary Road Panchpara Deliya Road Ch. 900 1200.0m . ID No- 451435086. A.i Cons.of 2-vent 3.50x3.50 sabir Miah Patwary road over Nazir Khal at Ch 1010.0m</t>
  </si>
  <si>
    <t>21.06.2021</t>
  </si>
  <si>
    <t>M/S Nusaiba Enterprise</t>
  </si>
  <si>
    <t>Improvement Chandkhali-Patowary road (Chandkhli-Atiatoli- Dorbarbari Road) at Ch. 800-1580.0m. ID No-451435102</t>
  </si>
  <si>
    <t xml:space="preserve">M/S. Masud Enterprise
Mandary Bazar
Sadar, Laxmipur
</t>
  </si>
  <si>
    <t xml:space="preserve">Const. of 2-vent (4.50x4.50)m Size Box Culvert on Katali-Uttar Chiladi road over 
Diguli Katali khal Mazi at Ch 03 (Front no South Durgapur GPS Front Boshir 
Ullah bari .ID No-451434379. Package : GNP-3/LAX/SAD/19-20/W-158 [Sadar] 
under Sadar Upazila, Dist-Laxmipur Tender ID-475764, Tender No-32/e-
GP/2019-20 
</t>
  </si>
  <si>
    <t xml:space="preserve">M/S Samin Traders
Atiatoli Rohim Uddin Patwary Bari
Jakshin Bazar, Sadar, Laxmipur
</t>
  </si>
  <si>
    <t xml:space="preserve">A. Improvement of Mandari Darogago bari-Mohamednagar GPS road from 
Ch.500-1100.0m IDNo-451434200. A (i) Providing 75.0m Palisaiding work. A. 
(ii) Cons. Of U-Drain (0.60x0.60)m on of Mandari Darogago bari-
Mohamednagar GPS road at Ch. 1133.0m. Value of Recovered Material 
BDT:28,285.00 Package : GNP-3/LAX/SAD/19-20/W-159 [Sadar] under Sadar 
Upazila, Dist-Laxmipur Tender ID-475765, Tender No-32/e-GP/2019-20 
</t>
  </si>
  <si>
    <t xml:space="preserve">M/S. Bismilla Enterprise
Prop. Md. Abu Sayed Chowdhury
Rakhalia, Rakhalia Bazar, Raipur, Laxmipur
</t>
  </si>
  <si>
    <t xml:space="preserve">A. Improvement of St. RHD Bhavanigonj UP-Bhavanigonj GC Mosle Uddin 
Nizam Road from Ch. 0.00m-2000.0m. ID No- 451434252. A (i) Providing 
254.0m Palisaiding work. Package : GNP-3/LAX/SAD/19-20/W-160 [Sadar] 
under Sadar Upazila, Dist-Laxmipur Tender ID-475766, Tender No-33/e-
GP/2019-20
</t>
  </si>
  <si>
    <t xml:space="preserve">Salim Reza
Banchanagar
Sadar, Laxmipur 
</t>
  </si>
  <si>
    <t xml:space="preserve">A. Improvement of Mandari-Chandkhali road (Chandkhali Borobari road ) 
Ch:425-860m ID No. 451435080. A (i) Providing 125.0m Palisaiding work A (ii) 
Construction of 1Nos 0.90m U-Drain Culvert on same road at Ch585m, 
Package : GNP-3/LAX/SAD/20-21/W-164 [Sadar] under Sadar Upazila, Dist-
Laxmipur Tender ID-510866, Tender No-09/e-GP/2020-21 
</t>
  </si>
  <si>
    <t xml:space="preserve">M/S. Unique Traders
Prop. Md. Ali Akber
Uttar Temuhani, Bas Stand
Sadar, Laxmipur
</t>
  </si>
  <si>
    <t xml:space="preserve">A. Const. of 2-vent (4.50x4.0)m Size Box Culvert on Mandari Bazar Miahpur 
Harunbari road over Mandari-Gondabapur Khal front Nur Nobi house at Ch 
200m .ID No-451435394 Package : GNP-3/LAX/SAD/20-21/W-165 [Sadar] 
under Sadar Upazila, Dist-Laxmipur Tender ID-510867, Tender No-09/e-
GP/2020-21 
</t>
  </si>
  <si>
    <t>01.11.2021</t>
  </si>
  <si>
    <t xml:space="preserve">M/S. Niloy Enterprise
Prop. Md. Foyez Ahammad
Samsherabad, 09 No Ward
Laxmipur Pourashava, Sadar, Laxmipur 
</t>
  </si>
  <si>
    <t xml:space="preserve">(i) Maintenance work of Majhirgaon-Kashimnagar (Azimpur) road at Ch.00-
1014m ID No-451654011. (Earth Work) (ii) Maintenance work of Majhirgaon-
Kashimnagar (Azimpur) road at Ch.00-1014m ID No-451654011. (Pavement &amp; 
Surfacing Work), (iii) Providing 94.0m Palisaiding work Package: GNP-3/ 
LAX/RAM/20-21/W-171 [Ramganj] under Ramganj Upazila, Dist-Laxmipur 
Tender ID-510873, Tender No-10/e-GP/2020-21 
</t>
  </si>
  <si>
    <t xml:space="preserve">M/S. Harun Mollah Corporation
Prop. Mohammad Harun-Or-Rashid
Meghna Road, Laxmipur Pourashava
Dist-Laxmipur
</t>
  </si>
  <si>
    <t xml:space="preserve">(i) Maintenance work of Fatehpur (Ohid Doctor Bridge ) to Kamarhat via 
Ramnagar Pry. School road at Ch 2000 -2575m ID No-451654050. (Earth 
Work), (ii) Maintenance work of Fatehpur (Ohid Doctor Bridge) to Kamarhat via 
Ramnagar Pry. School road at Ch 2000 -2575m ID No-451654050. (Pavement 
&amp; Surfacing Work) Package : GNP-3/LAX/RAM/20-21/W-180 [Ramganj] under 
Ramganj Upazila, Dist-Laxmipur Tender ID-510882, Tender No-12/e-GP/2020-
21
</t>
  </si>
  <si>
    <t>kmab&amp;mcjv@gmail.com</t>
  </si>
  <si>
    <t>Construction of Two 2 storied Rural Market Building With 04 storied Foundation in Shaptibari Hat under Aditmari Upazila Dist - Lalmonirhat</t>
  </si>
  <si>
    <t>1,75,18,379.638</t>
  </si>
  <si>
    <t>27/07/2021</t>
  </si>
  <si>
    <t>1,04,58,467.00</t>
  </si>
  <si>
    <t>Susree Rani Shaha Roy</t>
  </si>
  <si>
    <t>Construction of Two 2 storied Rural Market Building With 04 storied Foundation in Rosulgonj Hat under Patgram Upazila Dist - Lalmonirhat</t>
  </si>
  <si>
    <t>45,41,533.00</t>
  </si>
  <si>
    <t>1,37,53,378.00</t>
  </si>
  <si>
    <t>1,37,53,378.01</t>
  </si>
  <si>
    <t>1,36,68,524.00</t>
  </si>
  <si>
    <t>1,06,91,332.00</t>
  </si>
  <si>
    <t>93,79,383.00</t>
  </si>
  <si>
    <t>1,36,08,461.00</t>
  </si>
  <si>
    <t>Improvement of Barakhata BOP-Bordar Road (Ch. 1000-2000m) (Road ID No: 152334063) Under Upazila: Hatibandha, District: Lalmonirhat.</t>
  </si>
  <si>
    <t>75,06,327.18</t>
  </si>
  <si>
    <t>38,61,002.00</t>
  </si>
  <si>
    <t>Construction of Two 2 storied Rural Market Building With 04 storied Foundation in Jiber Hat under Kaliganj Upazila Dist - Lalmonirhat.</t>
  </si>
  <si>
    <t>22/07/2021</t>
  </si>
  <si>
    <t>78,67,157.00</t>
  </si>
  <si>
    <t>1,55,90,213.00</t>
  </si>
  <si>
    <t>M/S Rupantor 30%</t>
  </si>
  <si>
    <t xml:space="preserve"> A) Improvement of Khalek house UZR-Hiramanik UNR road via Gorbarghat Road (Ch.00-1610m) ID No-152554146 Under Upazila Lalmonirhat Sadar District Lalmonirhat.
B) Improvement of Gokunda UP RHD-Char Gokunda via Community Clinic Road (Ch.00-1500m) ID No-152554147 Under Upazila Lalmonirhat Sadar District Lalmonirhat.
C) Improvement of Gokunda UP Kashinath Jhar Cluber par to Kutub Military house via Monorom Mosjid Road (Ch.00-1416m) ID No-152554159 Under Upazila Lalmonirhat Sadar District Lalmonirhat.</t>
  </si>
  <si>
    <t>3,14,20,249.59</t>
  </si>
  <si>
    <t>2,16,03,549.00</t>
  </si>
  <si>
    <t>(a). Improvement of BC Road from R&amp;H near Monowar Principal house - Hospital-Chamterhat GC road at ch. at Ch.00m-595m) (Road ID : 152395089) (b) Improvement of Road from R&amp;H near Hospital-Kaligonj Open University at Ch. 00m-600m (Road ID : 152395090) (c) Improvement of Road from R&amp;H at Chowdhuryhat More-Karim Uddin Degree College via Tushbhandar Station at ch. 00m-515m under Kaligonj Upazila, District.Lalmonirhat (Road ID : 152395091)</t>
  </si>
  <si>
    <t>1,05,39,092.579</t>
  </si>
  <si>
    <t>21/08/2019</t>
  </si>
  <si>
    <t>57,11,967.00</t>
  </si>
  <si>
    <t>OE &amp; SH = JV     Patgram, Lalmonirhat</t>
  </si>
  <si>
    <t>oe.sh.jv@gmail.com</t>
  </si>
  <si>
    <t>A) Improvement of Pathan bari - Uttar Parulia Kador's house Road (Ch. 00-1600m) (Road ID No: 152335026) Under Upazila: Hatibandha, District: Lalmonirhat. B) Improvement of Jaurani hat - Latbor MJouza Road (Ch. 500-1500m) (Road ID No: 152335057) Under Upazila: Hatibandha, District: Lalmonirhat</t>
  </si>
  <si>
    <t>1,58,60,097.11</t>
  </si>
  <si>
    <t>1,49,61,733.00</t>
  </si>
  <si>
    <t>A) Improvement of Motiar House near pucca road-UP office via H/O Kharu Chairman Road (Ch. 00-1135m) (Road ID No: 152335133) Under Upazila: Hatibandha, District: Lalmonirhat. B) Improvement of Dalapara-R&amp;H Road (Ch. 00-1150m) (Road ID No: 152335043) Under Upazila: Hatibandha, District: Lalmonirhat.</t>
  </si>
  <si>
    <t>1,87,01,057.53</t>
  </si>
  <si>
    <t>78,00,000.01</t>
  </si>
  <si>
    <t>1,58,60,097.12</t>
  </si>
  <si>
    <t>1,87,01,057.52</t>
  </si>
  <si>
    <t>78,00,000.00</t>
  </si>
  <si>
    <t>Construction of Upazila Muktijoddha Complex Bhaban at Hatibandha Upazila under Lalmonirhat District.</t>
  </si>
  <si>
    <t>1,91,61,555.555</t>
  </si>
  <si>
    <t>40,14,103.00</t>
  </si>
  <si>
    <t>1,14,20,442</t>
  </si>
  <si>
    <r>
      <t xml:space="preserve">Upoma Sahed Enterprise,Vill-Kabirpur, Post-Shailkupa, Ps-Shailkupa, Dist-Jhe              </t>
    </r>
    <r>
      <rPr>
        <b/>
        <sz val="10"/>
        <rFont val="Calibri"/>
        <family val="2"/>
        <scheme val="minor"/>
      </rPr>
      <t>Mobile no:+880-1799-774444</t>
    </r>
  </si>
  <si>
    <r>
      <t xml:space="preserve">M/S Azim Traders, Vhutiargati, Jhenaidha.       </t>
    </r>
    <r>
      <rPr>
        <b/>
        <sz val="10"/>
        <rFont val="Calibri"/>
        <family val="2"/>
        <scheme val="minor"/>
      </rPr>
      <t>Mobile no:+880-1812-485793</t>
    </r>
  </si>
  <si>
    <r>
      <t xml:space="preserve">M/S Azim Traders, Vhutiargati, Jhenaidha.  </t>
    </r>
    <r>
      <rPr>
        <b/>
        <sz val="10"/>
        <rFont val="Calibri"/>
        <family val="2"/>
        <scheme val="minor"/>
      </rPr>
      <t>Mobile no:+880-1812-485793</t>
    </r>
  </si>
  <si>
    <r>
      <t xml:space="preserve">M/S Joarder Enterprise, Ratonhat, Jhenaidha.        </t>
    </r>
    <r>
      <rPr>
        <b/>
        <sz val="10"/>
        <rFont val="Calibri"/>
        <family val="2"/>
        <scheme val="minor"/>
      </rPr>
      <t>Mobile no:  +880-1718-574353</t>
    </r>
  </si>
  <si>
    <r>
      <t xml:space="preserve">Rasel Enterprise, Policelinepara, Magura.     </t>
    </r>
    <r>
      <rPr>
        <b/>
        <sz val="10"/>
        <rFont val="Calibri"/>
        <family val="2"/>
        <scheme val="minor"/>
      </rPr>
      <t>Mobile no:+880-01716-133176</t>
    </r>
  </si>
  <si>
    <t>A Periodic Maintenance of Arpara-Darisalai Road from Ch. 00m-1100m &amp; 3300m-3362m under Salikha Upazila Dist. Magura Road ID No 255853004 Overlay B Rehabilitation of Chukinagar-Ujgram Lalmias House Road from Ch. 00m-812m under Salikha Upazila Dist. Magura Road ID No 255855051 Road Re-hab. C Rehabilitation of Alamkhali-Singra Salikha Portion Road from Ch. 2450m-2600m 2910m-3135m 5050m-5085m &amp; 5400m-5900m under Salikha Upazila Dist. Magura Road ID No 255852004</t>
  </si>
  <si>
    <t>1,39,63,761.751</t>
  </si>
  <si>
    <t>50,15,000.00</t>
  </si>
  <si>
    <r>
      <t xml:space="preserve">M/S. Shikder Enterprise, Posu Hospitalpara, Magura,                            </t>
    </r>
    <r>
      <rPr>
        <b/>
        <sz val="10"/>
        <rFont val="Calibri"/>
        <family val="2"/>
        <scheme val="minor"/>
      </rPr>
      <t>Mobile no: +880-01912-901531</t>
    </r>
  </si>
  <si>
    <r>
      <t xml:space="preserve">M/S. K N Enterprise, Stadiumpara, Magura,    </t>
    </r>
    <r>
      <rPr>
        <b/>
        <sz val="10"/>
        <rFont val="Calibri"/>
        <family val="2"/>
        <scheme val="minor"/>
      </rPr>
      <t>Mobile no:+880-1918-019301</t>
    </r>
  </si>
  <si>
    <r>
      <t xml:space="preserve">  BISWAIT-AHMED (JV)      Parnanduali, Magura.       </t>
    </r>
    <r>
      <rPr>
        <b/>
        <sz val="10"/>
        <rFont val="Calibri"/>
        <family val="2"/>
        <scheme val="minor"/>
      </rPr>
      <t>Mobile no:  +880-1710-875567</t>
    </r>
  </si>
  <si>
    <r>
      <t xml:space="preserve">M/S. Ahmed Enterprise, Parnanduali, Magura            </t>
    </r>
    <r>
      <rPr>
        <b/>
        <sz val="10"/>
        <rFont val="Calibri"/>
        <family val="2"/>
        <scheme val="minor"/>
      </rPr>
      <t>Mobile no:  +880-1710-875567</t>
    </r>
  </si>
  <si>
    <r>
      <t xml:space="preserve">  MD. RANA AMIR OSMAN,        VAINA, MAGURA                </t>
    </r>
    <r>
      <rPr>
        <b/>
        <sz val="9"/>
        <rFont val="Calibri"/>
        <family val="2"/>
        <scheme val="minor"/>
      </rPr>
      <t>Mobile no:+880-1712-814067</t>
    </r>
  </si>
  <si>
    <r>
      <t xml:space="preserve">M/S Brothers Enterprise, Binodpur Bazar, Mohammadpur, Magura     </t>
    </r>
    <r>
      <rPr>
        <b/>
        <sz val="10"/>
        <rFont val="Calibri"/>
        <family val="2"/>
        <scheme val="minor"/>
      </rPr>
      <t>Mobile no:+880-1719-569251</t>
    </r>
  </si>
  <si>
    <r>
      <t xml:space="preserve">   Md. Imarat Ali,   Folshi, Harinakundu, Jhenaidah     </t>
    </r>
    <r>
      <rPr>
        <b/>
        <sz val="10"/>
        <rFont val="Calibri"/>
        <family val="2"/>
        <scheme val="minor"/>
      </rPr>
      <t>Mobile no:  +880-1716-707676</t>
    </r>
  </si>
  <si>
    <r>
      <t xml:space="preserve"> Md. Imarat Ali,   Folshi, Harinakundu, Jhenaidah            </t>
    </r>
    <r>
      <rPr>
        <b/>
        <sz val="10"/>
        <rFont val="Calibri"/>
        <family val="2"/>
        <scheme val="minor"/>
      </rPr>
      <t>Mobile no:  +880-1716-707676</t>
    </r>
  </si>
  <si>
    <t>23,51,000.00</t>
  </si>
  <si>
    <t>1,62,43,571.00</t>
  </si>
  <si>
    <t>6,83,20,000.00</t>
  </si>
  <si>
    <t>70,12,000.00</t>
  </si>
  <si>
    <t>71,00,000.00</t>
  </si>
  <si>
    <t>a Improvement of Sachilapur Bazar-Sabdalpur bazar via Sonatundi road Ch. 2897m - 3897m by BC under Sreepur Upazila Dist Magura. Road ID No. 255954011 Salvage Materials 2093981.00b Improvement of Kodla Village road Ch. 00m - 1150m by BC under Sreepur Upazila Dist Magura. Road ID No. 255955008 Salvage Materials 369027.00c Improvement of Modhupur pucca road - Belnagar Khaya Ghat road Ch. 00m - 1000m by BC under Sreepur Upazila Dist Magura. Road ID No. 255954063.d a) Improvement of Sreepur Purbapara - Hogaldang road Ch. 00m - 448m by BC under Sreepur Upazila Dist Magura. Road ID No. 255954056 Salvage Materials 277548.00e b) Improvement of Sreepur Upazila to Kajoli bazar via Musdia road Ch. 00m - 500m by BC under Sreepur Upazila Dist Magura. Road ID No. 255954073</t>
  </si>
  <si>
    <t>1,92,03,431.00</t>
  </si>
  <si>
    <t>1,58,50,000.00</t>
  </si>
  <si>
    <t>2,10,50,000.00</t>
  </si>
  <si>
    <t>40,90,000.00</t>
  </si>
  <si>
    <r>
      <t xml:space="preserve">M/S R.K Traders Bishwaroad, Vaina, Magura                                  </t>
    </r>
    <r>
      <rPr>
        <b/>
        <sz val="10"/>
        <rFont val="Calibri"/>
        <family val="2"/>
        <scheme val="minor"/>
      </rPr>
      <t>Mobile no: +880-1712-557042</t>
    </r>
  </si>
  <si>
    <t>21,21,000.00</t>
  </si>
  <si>
    <t>64,32,000.00</t>
  </si>
  <si>
    <t>92,95,000.00</t>
  </si>
  <si>
    <t>44,00,000.00</t>
  </si>
  <si>
    <t>1,31,87,000.00</t>
  </si>
  <si>
    <t>65,12,000.00</t>
  </si>
  <si>
    <t>8,49,000.00</t>
  </si>
  <si>
    <t>40,41,000.00</t>
  </si>
  <si>
    <t>Improvement of Mohammadpur Upazila HQ-WAPDA Bazar RHD road at ch. 15900m to 23100m by BC under Mohammadpur Upazila Dist Magura. Road ID No. 255662005. Salvage Materials 12241132.00</t>
  </si>
  <si>
    <r>
      <t xml:space="preserve">  KMR-PK (JV)                      Kukna, Magura                   </t>
    </r>
    <r>
      <rPr>
        <b/>
        <sz val="10"/>
        <rFont val="Calibri"/>
        <family val="2"/>
        <scheme val="minor"/>
      </rPr>
      <t xml:space="preserve">Mobile no: </t>
    </r>
    <r>
      <rPr>
        <sz val="10"/>
        <rFont val="Calibri"/>
        <family val="2"/>
        <scheme val="minor"/>
      </rPr>
      <t xml:space="preserve"> +880-1740646492 </t>
    </r>
  </si>
  <si>
    <t>Improvement of Hazrapur UP Office Ichakhaka- Mothna bazar via Gangolia bazar road at ch. 1500m to 6200m by BC under Sadar Upazila Dist Magura. Road ID No. 255573010. Salvage Materials 1591960.00</t>
  </si>
  <si>
    <r>
      <t xml:space="preserve">M/S Kazi Mahabubur Rahman,  Kobi Sukanto Sarok Adarsho Para,Jhenaidah.                 </t>
    </r>
    <r>
      <rPr>
        <b/>
        <sz val="10"/>
        <rFont val="Calibri"/>
        <family val="2"/>
        <scheme val="minor"/>
      </rPr>
      <t xml:space="preserve">Mobile no:  </t>
    </r>
    <r>
      <rPr>
        <sz val="10"/>
        <rFont val="Calibri"/>
        <family val="2"/>
        <scheme val="minor"/>
      </rPr>
      <t xml:space="preserve"> +880-1711-154577</t>
    </r>
  </si>
  <si>
    <r>
      <t xml:space="preserve">  KMR-PK (JV)                      Kukna, Magura                   </t>
    </r>
    <r>
      <rPr>
        <b/>
        <sz val="10"/>
        <rFont val="Calibri"/>
        <family val="2"/>
        <scheme val="minor"/>
      </rPr>
      <t xml:space="preserve">Mobile no: </t>
    </r>
    <r>
      <rPr>
        <sz val="10"/>
        <rFont val="Calibri"/>
        <family val="2"/>
        <scheme val="minor"/>
      </rPr>
      <t xml:space="preserve">   +880-1740646492 </t>
    </r>
  </si>
  <si>
    <t>50,00,000.00</t>
  </si>
  <si>
    <t>13,40,000.00</t>
  </si>
  <si>
    <t>Improvement of Digha UP Office Sirgram Bazar road at ch. 00m to 3110m by BC under Mohammadpur Upazila Dist Magura. Road ID No. 255663012. Salvage Materials 376973.00</t>
  </si>
  <si>
    <t>16,90,000.00</t>
  </si>
  <si>
    <r>
      <t xml:space="preserve">  M/S. Rasel Enterprise-MIR ABU SHAYED (JV) Police Line Para, Magura-7600                                </t>
    </r>
    <r>
      <rPr>
        <b/>
        <sz val="10"/>
        <rFont val="Calibri"/>
        <family val="2"/>
        <scheme val="minor"/>
      </rPr>
      <t>Mobile no:   +880-1711-587203</t>
    </r>
  </si>
  <si>
    <r>
      <t xml:space="preserve"> Mir Abu Sayed ,            Mir Para, Magura                      </t>
    </r>
    <r>
      <rPr>
        <b/>
        <sz val="10"/>
        <rFont val="Calibri"/>
        <family val="2"/>
        <scheme val="minor"/>
      </rPr>
      <t>Mobile no: +880-01782-095744</t>
    </r>
  </si>
  <si>
    <r>
      <t xml:space="preserve">Md. Rana Amir Osman Vina, Magura.                   </t>
    </r>
    <r>
      <rPr>
        <b/>
        <sz val="10"/>
        <rFont val="Calibri"/>
        <family val="2"/>
        <scheme val="minor"/>
      </rPr>
      <t>Mobile no: +880-1712-814067</t>
    </r>
  </si>
  <si>
    <t>38,41,000.00</t>
  </si>
  <si>
    <t>1,24,97,000.00</t>
  </si>
  <si>
    <t>14,50,000.00</t>
  </si>
  <si>
    <t>3,49,68,208.00</t>
  </si>
  <si>
    <t>2,39,70,000.00</t>
  </si>
  <si>
    <t>5,55,66,394.00</t>
  </si>
  <si>
    <t>28,24,150.00</t>
  </si>
  <si>
    <r>
      <t xml:space="preserve">  M/S. Mim Enterprise   Dhoail Bazar, Mohammadpur, Magura   </t>
    </r>
    <r>
      <rPr>
        <b/>
        <sz val="10"/>
        <rFont val="Calibri"/>
        <family val="2"/>
        <scheme val="minor"/>
      </rPr>
      <t>Mobile no:  +880-1743-904097</t>
    </r>
  </si>
  <si>
    <t xml:space="preserve">  mdsamchurrahman@gmail.com</t>
  </si>
  <si>
    <t>Construction of Hazipur Muktijuddha Memorial Museum under Magura Sadar Upazila Dist Magura.</t>
  </si>
  <si>
    <t>60,38,526.80</t>
  </si>
  <si>
    <t>MARCO.INTERNATIONAL, Press Club Building (3rd Floor), Sadar, Narshingdi.</t>
  </si>
  <si>
    <t xml:space="preserve">M/S Sumon Enterprise
Manikgonj,Zadurchar, Hemayethpur, Savar, Dhaka.
</t>
  </si>
  <si>
    <t>M/S Krishna Studio, Hospital Road, Kalihati, Tangail</t>
  </si>
  <si>
    <t>M/S Hossain Enterprise Bscic Road, Thana Para, Tangail</t>
  </si>
  <si>
    <t xml:space="preserve">M/S Nabila Enterprise
Bisic Road, Thanapara, Tangail
</t>
  </si>
  <si>
    <t xml:space="preserve">M/S Geneva International
Plot No. 143, Road No. 8, block -B ,Section-12, Pollobi, Mirpur, Dhaka.
</t>
  </si>
  <si>
    <t>Rehabilitation of Manikgonj-Sigair R&amp;H at Mitora to Burundi Hat GC road. ID-356462004 Ch. 3500- 7400 Km. Under Upazila Manikganj-S, District Manikganj.</t>
  </si>
  <si>
    <t>for Rehabilitation of (a) Dhaka-Aricha NHW Shibrampur-Machain GC via Rupsha Road. ID-356782004 Ch.0000-11575 km under Upazila Shivalaya District Manikganj Salvage cost 1948652.00 (b) Teota UP Office-Jafargonj GC poila Road. ID-356783001 Ch.0000-5710 km under Upazila: Shivalaya, District: Manikganj. (Salvage cost 922616.00)</t>
  </si>
  <si>
    <t xml:space="preserve">M/S OBONI ENTERPRISE
 Gopalpur, Sadar, Tangail.
</t>
  </si>
  <si>
    <t>Rehabilitation of Manikganj-Bangladesh hat-Tilli-Kolia-Sonka-Nagarpur GC road Saturia part . Ch.0000-6750 m. (ID-356702006) Upazila Saturia, District Manikganj (Salvage cost Tk.900314.00)</t>
  </si>
  <si>
    <t>6,52,95,709.382</t>
  </si>
  <si>
    <t>M/S Anik Trading Corporation, H-102/6, Bir Uttam Ziaur Rahaman Road, Bonani, Dhaka-1213</t>
  </si>
  <si>
    <t xml:space="preserve">Commencement for Construction of RCC Road from Ghior UP-Baratia UP road at Ch.00-1245m Under Ghior Upazila, District: Manikganj [Road ID No.356223001] ( Salveg cost: 2748333.00)
</t>
  </si>
  <si>
    <t>20/03/20</t>
  </si>
  <si>
    <t>M/S MARIA ENTERPRISE, Horgoj Saturia Manikganj</t>
  </si>
  <si>
    <t>Mariaenterprise1983@gmail.com</t>
  </si>
  <si>
    <t>Improvement of   Saturia GC and Baliati Katcha Bazar Saturia Upazila District Manikganj Salvage cost.Tk.140976.00</t>
  </si>
  <si>
    <t xml:space="preserve">72,47,586.100 </t>
  </si>
  <si>
    <t xml:space="preserve">M/S. Rimi Nerman Sangstha
  House # 481, Road # 08, DOHS Baridhara, Gulshan, Dhaka
</t>
  </si>
  <si>
    <t>Navana Construction Ltd. Islam Chamber (4th floor), 125/A, Motijheel, C/A Dhaka-1000</t>
  </si>
  <si>
    <t>otblmkebd@gmail.com</t>
  </si>
  <si>
    <t xml:space="preserve">Orient Trading  &amp; Builders Ltd.  House No. 80, Flat No. 6B, Road No. 02, Chairmanbari, Banani, Dhaka-1213, Bangladesh. </t>
  </si>
  <si>
    <t xml:space="preserve">  M/S. Kohinoor Enterprise,   Dadpur Lodge, Kawnia 1st Lane, Barishal Sadar, Barishal.</t>
  </si>
  <si>
    <t>M/S. Saleh &amp; Brothers, Laxmipur, Faridpur</t>
  </si>
  <si>
    <t xml:space="preserve">M/S  L. Rahman Traders, Sadar, Manikganj  </t>
  </si>
  <si>
    <t xml:space="preserve">M. Ahteshamul Haque, Jail Road, Dinajpur. </t>
  </si>
  <si>
    <t xml:space="preserve">M/S JAHANARA SAYLA TRADERS,  Sadar, Manikganj </t>
  </si>
  <si>
    <t>MR Enterprise, Vill: Nazirpur, P.O: Joymontop, P.S: Sigair, Dist: Manikganj.</t>
  </si>
  <si>
    <t>M/S Hanif Traders, Joyra, Jagir, Manikganj</t>
  </si>
  <si>
    <t xml:space="preserve">M/S Shovo Enterpeise , Daulatpur, Manikganj </t>
  </si>
  <si>
    <t>M/S. Taposh Traders &amp; M/S Talukder International (JV.) 610, Kazipara, Kafrul, Mirpur, Dhaka</t>
  </si>
  <si>
    <t xml:space="preserve">
 M/S. Taposh Traders,BSCIC Road, Thana Para, Tangail
</t>
  </si>
  <si>
    <t>M/S Talukder International,Rajaghat, Fulbaria, Savar, Dhaka</t>
  </si>
  <si>
    <t xml:space="preserve">M/s Nurjahan Engineering, Bandutia, Manikganj </t>
  </si>
  <si>
    <t>M/S Sreety Enterprise, Barrah, Nawabganj, Dhaka.</t>
  </si>
  <si>
    <t>a) Improvement of Chotto Kaliakoir Bazar - Bimaile Gravayard via Rashid Dewan House Road  from  Ch. 00-2280m  under  Singair  Upazila District,  Manikganj  Road Id  No: 356824103b) Improvement of Syesta UP Office Ramnagar Bazar road via Kanainagar Road from  Ch- 00-1700m  under singair Upazila, Dristrct Manikganj. Road ID No: 356823018</t>
  </si>
  <si>
    <t xml:space="preserve"> M/S. Salim Enterprise, Joypara Dohar Dhaka</t>
  </si>
  <si>
    <t xml:space="preserve">M/s Shorab Enterprise, Bandutia, Manikganj </t>
  </si>
  <si>
    <t xml:space="preserve">M/s Faruque Traders, Shibalaya, Manikganj </t>
  </si>
  <si>
    <t>Porakaushal Projokti Ltd,House # C-10, Road # 4 Banasree, Rampura, Dhaka-1219</t>
  </si>
  <si>
    <t xml:space="preserve">M/S. Abid Enterprise, Garpara, Manikganj </t>
  </si>
  <si>
    <t xml:space="preserve">M/S Anish Enterprise, Sadar, Manikganj </t>
  </si>
  <si>
    <t>M/S. Mirza Traders, Mirzapur Uttar Para, PO-Mirzapur, Gopalpur, Tangail</t>
  </si>
  <si>
    <t>Khan Builders, 232 Sanpara Porbota, Mirpur, Dhaka-1216</t>
  </si>
  <si>
    <t>M/S Shikder Enterprise, Shikder Mustafizur Rahaman Room no-1006 9th floor, Shah ali plaza Mirpur-10, Dhaka-1216 01712309375</t>
  </si>
  <si>
    <t>Khan Builders,  232 Sanpara Porbota, Mirpur, Dhaka-1216</t>
  </si>
  <si>
    <t>1) Improvement of Manikganj Bus Stand - Ukhiyara Bazar Road by BC from Ch. 1780 m - 2780 m under Sadar Upazila   District  Manikjang  Road ID no. 356463013 2) Improvement of East Arongabad Kshem's House - Babu Shikdar's House by BC from Ch. 250-980 m under Sadar Upazila   District  Manikjang  Road ID no. 356465053 Gaget ID no. 356465101</t>
  </si>
  <si>
    <t xml:space="preserve">M/S S.R Enterprise, Azimpur, Singair, Manikganj </t>
  </si>
  <si>
    <t>M/S Atik Construction, Vill: Batulia, PO: Kalampur, Upzila:Dhamrai, Dist: Dhaka.</t>
  </si>
  <si>
    <t>ASM Mahabobur Rahaman,Wirelesspara , Faridpur</t>
  </si>
  <si>
    <t>M/S Geneva International,  11/c, Avenue-3 Line-22 plot no -1, Mirpur , Dhaka.</t>
  </si>
  <si>
    <t xml:space="preserve">M/S Rafique Traders,  Saturia, Manikganj </t>
  </si>
  <si>
    <t xml:space="preserve">M/S Rika Enterprise, Sadar, Manikganj </t>
  </si>
  <si>
    <t xml:space="preserve">M/S Drubo Enterprise, Joymontop, Singair, Manikganj </t>
  </si>
  <si>
    <t>M/S R.P Engineer, Khejur Bagan, Ashulia,Dhaka-1341, Cell-01710267919</t>
  </si>
  <si>
    <t>M/S Rafi Traders, Purba Dhasura, Manikganj</t>
  </si>
  <si>
    <t>M/S Haque Timber &amp; Saw Mill, Vill- Choque Horicharon, P.S.- Doulatpur, Dist.- Manikganj-1860.</t>
  </si>
  <si>
    <t>M/S Chowdhary Enterprise,  26, Chamelibag Shantinagar Dhaka</t>
  </si>
  <si>
    <t>M/S. Abul Traders, Angaria, Singair, Manikganj</t>
  </si>
  <si>
    <t>Manikganj</t>
  </si>
  <si>
    <t xml:space="preserve">M/S Nirman Prokausholy, 137/12, A-4, Priangoan R/A Mirpur-1, Dhaka-1216.  </t>
  </si>
  <si>
    <t>M/S Nirman Prokausholy 137/12, A-4, Priangoan R/A Mirpur-1, Dhaka-1216.</t>
  </si>
  <si>
    <t xml:space="preserve">M/S Dola Ela  Enterprise ,  Vogobanpur, Sadar, Manikganj </t>
  </si>
  <si>
    <t>M/S Nabila Enterprise, Bisic Road, Thanapara, Tangail</t>
  </si>
  <si>
    <t xml:space="preserve"> M/S Jalil Traders, Pro: Md. Abdul Jalil, Joyra, Jagir, Manikganj
</t>
  </si>
  <si>
    <t xml:space="preserve">Rehabilitation of Pipulia - Balirtek Road Via Balara U.P. Road from Ch. 630m - 1480m under Union Balara Upazila: Horirampur,  District: Manikganj  </t>
  </si>
  <si>
    <t>Emergency Maintenance Road safety of Singair-Nowabgonj Via Charigram GC Road from Ch.00m-11700m Road ID-356822003 [Singair]</t>
  </si>
  <si>
    <t xml:space="preserve">M/S Al Wasi Enterprise
 Pro:Md. Abdul  Motaleb
 65 North Adabor, Dhaka-1207
</t>
  </si>
  <si>
    <t xml:space="preserve">ms.alwaisenterprse@gmail.com </t>
  </si>
  <si>
    <t>Emergency Maintenance Road safety of Binnadangi Zila Road Basta-Nowabgonj Upazila Via Hatni Bazar Maniknagar GC &amp; Sollah Road from Ch.00m-7600m Road ID-356822004 [Singair]</t>
  </si>
  <si>
    <t>M/S. AHAD TRADERS, Pro:Md. Forhad Hossain, #463, ANGARIA, SINGAIR, MANIKGANJ</t>
  </si>
  <si>
    <t>ahadenterprise962@gmail.com</t>
  </si>
  <si>
    <t>Periodic Maintenance of Joymontop Zila Road (Cold Storage)-Est Vacum Near the House of Chan Mia Road from Ch.00m-720m. (Road ID-356824117) [Singair]</t>
  </si>
  <si>
    <t>19/7/2020</t>
  </si>
  <si>
    <t>15/9/2020</t>
  </si>
  <si>
    <t>1. Improvement of Bamundi GC - Karamdi GC road Ch.00-6450 M under Upazila- Gangni,District-Meherpur (Road ID: 257472003).                                                                2. Improvement of Bollovepur RHD -Anandabash GC Road. At ch.0+000 - 3+730 Km under Upazila: Mujibnagar. District: Meherpur. (Road ID : 257882003) . 3. Improvement of Baradi GC - Gangni HQ road (sadar part), . At ch.0+000 - 2+900 Km under Upazila: Sadar, District: Meherpur (Road ID: 257872005).  CW-29</t>
  </si>
  <si>
    <t xml:space="preserve">15.12.19 </t>
  </si>
  <si>
    <t>(a) Improvement of Kamalpur-Maizbaranti Eidgah via Radhanagar Road by BC from Ch.1440m-2650m  including const. of 3nos 0.90mx 1.00m U-Drain Culvert at Ch.2005m 2182m &amp; 2375m and 2 Nos 1x3.00mx2.50m Drainage Culvert at Ch 1555m &amp; 2357 with 118m  Protection works on the same Road. (b) Improvement of Dhaka Moulvibazar RHD - Radar Unit  Road by BC from Ch. 2286m-3286m including  nstruction of 2nos 0.90mx1.00m U-Drainage  Culvert at Ch. 3087m &amp; 3246m with 60.00m Protection Works on the same road.</t>
  </si>
  <si>
    <t>(a) Improvement of Giashnagar bazar-Anilceli Road by  BC from Ch. 975m-2475m including 364m Protection  works on the same road (b) Improvement of Ekatuna-Uluail-Shompasi Road by  BC from Ch. 3700m-4200m including construction of  1no. 0.90mx1.00m U-Drainage Culvert at Ch. 3705m  on the same road.</t>
  </si>
  <si>
    <t>(a) Improvement of Shimultala Bazar-Kalenga via Hamida Tea Estate Road by BC (Ch. 3022m- 4022m) b)  Construction of Drainage Structure  2 Nos ( 1 x 1.00m x 0.90m) at Ch. 3375m, 3920m and 60.00m Protection work on the same road.</t>
  </si>
  <si>
    <t xml:space="preserve">MA-NST (JV)          Badarpur, Patuakhali. </t>
  </si>
  <si>
    <t>Construction of 27.00m Long PSC Girder Bridge on Buddimontopur-Hazirbazar-Amtoil Road at Ch. 2670m.</t>
  </si>
  <si>
    <t>NOA Issued on 22.01.21</t>
  </si>
  <si>
    <t>(a) Improvement of Dakshin Hingazia (R &amp; H Road) -Brammonbazar UP Office Via Gazipur.) Road by BC (Ch. 1424-4200m) (b) Construction of 1No. Drainage Structure (Size : 2x4.50x5.00m) at Ch. 13793 &amp; 2Nos. Drainage Structure (Size : 1x2.00x2.00m) at Ch. 2900m &amp; 3535m on the same road.</t>
  </si>
  <si>
    <t xml:space="preserve">(a) Improvement Tillagaon UP office -Fatikully Road by BC (Ch. 1700-3260m) (b) Construction of 1No. Drainage Structure (Size : 1x0.600x1.20m) at Ch. 2550m on the same road. (c) Construction of Portective Work at Ch. 84m on the same road.  </t>
  </si>
  <si>
    <t>(a) Improvement of Danapur Kutagoan Mirbakshpur Road at (Ch. 00-1300m)  (b) Cunst.of 1nos 1x2.00x2.00m Rcc box Culvert Ch:246m &amp; 02 nos (600mmx1200mm) Drain culvert at ch:944m &amp; 1115m. (b) Improvement of Brammon bazar-Fenchugonj Road to Haripur-Shahmir Road at Ch: 00-500m. (c) Cunst.of 1nos (600mmx1200mm) Drain culvert at ch:150m.</t>
  </si>
  <si>
    <t>(a)  Improvement of Hussainpur-Gobindapur-Gurabhui Road by BC (Ch. 379m-1879m), (b) Construction of Drainage Structure 1 No. (1 x 2.50m x 2.50m ) at Ch. 1018m and 2  Nos ( 1 x 0.60m x 1.20m ) at  Ch. 895m, 1147m , and 160m  Protection work on the same road.</t>
  </si>
  <si>
    <t xml:space="preserve">(a) Improvement of Bhatera Station Bazar-Islamnagar Rubber Garden Road by BC ( Ch. 400m-1400m), (b)  Construction of Drainage Structure 1 No  (1x1.50m x1.50m) at Ch. 630m and 4 Nos ( 1 x 0.60m x 1.20m ) at Ch. 450dm, 950m, 1325m, 1350m on the same road. </t>
  </si>
  <si>
    <t>(a) Improvement of Kalashar Jabdha-Mukthajeepur Road by BC (Ch. 00m-1000m). (b) Construction of 187m Protection work on the same road.</t>
  </si>
  <si>
    <t>(a) Improvement of  Brahmanbazar-Shamshernagar R&amp;H-Kamalpur-Bijlee Road by BC (Ch. 400m-1400m)                  (b) Construction of Drainage Structure  1 No ( 2 x 4.00m x 3.50m) at Ch. 896m on the same road.</t>
  </si>
  <si>
    <t xml:space="preserve">(a) Improvement of Sharifpur-Chandpur BGB Camp-Chandpur Lt. Cor. ShahedMinhaz Siddiqi Sb. House Road from (Ch. 870-1375m) by BC work. (b) Construction of  1No. Structure (Size : 1x0.600mx1.20m) at ch. 1175m on the Same Road. </t>
  </si>
  <si>
    <t xml:space="preserve">(a) Improvement of Dakshinbag-Sharifpur-Kamaura Road (via Rahmaniabazar) by BC (Ch. 00-1000m)  (b) Construction of 1No. Structure (Size : 1x0.600x1.20m) at Ch. 550m &amp; 1No. Structure (Size : 1x1.50x1.50m) at Ch. 6300m on the same road. </t>
  </si>
  <si>
    <t xml:space="preserve">(a) Improvement of Karmadha 01 No Road by BC (Ch. 1000-2320m) (b) Construction of 1No. Drainage Structure (Size : 1x0.600x1.20m) at Ch. 1132m &amp; 1No. Structure (Size : 1x1.50x1.50m) at Ch. 1870m on the same road. (c) Construction of Portective Work at Ch. 250m on the same road.  </t>
  </si>
  <si>
    <t>(a) Improvement of Chaltlapur Tea Factory-Nasirganj Road by BC (Ch. 500-2000m) (b) Construction of 2Nos. Drainage Structure (Size : 1x0.600x1.50m) at Ch. 1170m &amp; 1290m and 1No. Drainage Structure (Size : 1x4.50x3.50m) at Ch. 1954m on the same road.</t>
  </si>
  <si>
    <t>(a) Improvement of Bhanugach-Munshimazar via Chaitannagonj Road by bitumious capeting Ch.3775m-5230m. (b) Construction of 04 Nos. (0.625mx0.600m) Ch. 4025m, 4175m,4375m and 4675m Drainage Structure on the same road &amp; Construction of 88.00m protective work on the same road.</t>
  </si>
  <si>
    <t>helalmiah91@gmail.com</t>
  </si>
  <si>
    <t>(a) Improvement of Kamalganj-Solimbazar-Alinagar UP Office via jogibil Road by bitumious capeting Ch.2450m-5175m Salvage value 169123.00. (b) Construction of 1 No. 1x3.00m x2.50m Ch.4630m and 4 Nos. 1x0.625mx0.60m Ch. 4343m 4461m 4780m and 5000 m drainage culvert &amp; 60.00m Long protection work on the same road.</t>
  </si>
  <si>
    <t>(a) Improvement of Kamalganj-Solimbazar-Alinagar UP Office via jogibil Road by bitumious capeting Ch.2450m-5175m Salvage value 169123.00.(b) Construction of 1 No. 1x3.00m x2.50m Ch.4630m and 4 Nos. 1x0.625mx0.60m Ch. 4343m 4461m 4780m and 5000 m drainage culvert &amp; 60.00m Long protection work on the same road.</t>
  </si>
  <si>
    <t>(a) Improvement of Adampur UP Office-Alinagar UP Office via Vanubil-Jangalia-Chinglia-Mongolpur Road by Bituminous Carpeting (ch. 3000m-4132m). (b) Construction of 1 nos. 1x2.00m x2.00m ch.3622m and 3 nos. 1x.0625x.060m ch. 3160m 3955m and 4066m.</t>
  </si>
  <si>
    <t>(a) Improvement of Ranir bazar-Alinagar UP office Road by Bituminous Carpeting (ch. 2530m-4030m) (b) Construction of 02 nos. 0.625m x0.600m Drainage Culvert at ch. 3130m, 3530m. (C) Construction of 131.00m Protection work on the same road.</t>
  </si>
  <si>
    <t xml:space="preserve">30.01.21  </t>
  </si>
  <si>
    <t>(a) Improvement of Japergaon- Bongaon road (Ch. 2000m - 3500m) (Salvage Value Tk. 1,90,882) (b) construction Drainge Structure 1 x 2.00m x 2.00m at Ch. 2102m and 1 x  0.625m x 0.600m at Ch. 2230m, 2472m, 2800m,3122m on the same road.</t>
  </si>
  <si>
    <t>(a) Improvement of  Kamudpur – Sankarpur by BC Road (Ch. 1600m-2215m) (b)  Construction Drainage Structure 2 Nos 1 x 0.625m x 0.600m at Ch. 607m, 1187m and 28.00m  Protection works on the same road.</t>
  </si>
  <si>
    <t>(a) Improvement of Nainerpar-Haktierkhola by BC Road (Ch. 1000m-2000m). (b) Construction of 2 Nos (1 x 0.625m x 0.600m)Drainage Structure at Ch. 1900m, 1980m on the same road. (c) Improvement of Noyagaon-Kalaraibil Road by BC (Ch. 00m-1000m) (d) Construction of Drainage Structure 1 No. (1 x 2.00m x 2.00m ) at Ch.420m on the same road.</t>
  </si>
  <si>
    <t>(a) Improvement of Golerhaor-Bhandarigaon High School via Kanaideshi by BC Road from (Ch. 00m-1877m ) (b) Construction of Drainage Structure 5 Nos ( 1 x 0.625m x 0.600m) at Ch. 50m, 110m, 650m, 750m, 1550m on the same road &amp; 89m Protection work.</t>
  </si>
  <si>
    <t>28.11.20</t>
  </si>
  <si>
    <t>(a) Improvement of Ranirbazar-Salimbazar road to-Purba Tilokpur-Ranirbazar Shasanghat via Maddhapalli road by BC (Ch. 00-1200m) (b)  Construction of 5Nos. 0.625m x 0.600m Drainage Culvert at Ch. 155m, 456m, 680m, 720m and 980m on the same road. (c) Construction of 62.00m Protection work on the same road.</t>
  </si>
  <si>
    <t>(a) Improvement of Shamsernagar R&amp;H road - Kanihati Tea Garden  road via Shib Mondir Road by BC (Ch. 00-1580m). (b)  Construction of  2 Nos 0.625m x 0.600m Drainage Culvert  at Ch. 390m, 900m and 200m Drain Culvert on the same road.</t>
  </si>
  <si>
    <t>(a) Improvement of Choycut-Kalenga Road by BC (Ch. 3600-4130m). (b)  Construction of  1No 0.625m x 0.600m Drainage Culvert  at Ch. 3850m and 210m L-Drain on the same road. (C) Improvement of Aturerghar-Chaichiri- Mirtinga via Dharmapur Road by BC (Ch. 2500-3727m) (d)  Construction of  4Nos 0.625m x 0.600m Drainage Culvert at Ch. 2720m, 2850m, 3150m and 3550m on the same road.</t>
  </si>
  <si>
    <t>(a) Improvement of Nayagaon-Chaichiri road by BC (Ch. 600-1760m). (b)  Construction of 02 Nos. 0.625m x 0.600m Drainage Culvert at Ch. 1176m &amp; 1363m. (c) Const. of 3x4.00mx4.00m Drainage Culvert at Ch. 80m on Uttar Magar Gaon--Dhakin Magar gaon road.</t>
  </si>
  <si>
    <t xml:space="preserve">(a) Improvement of Bir Srestra Hamidur Rahman Road -Bagbari Choychiri Road by BC work (Ch. 1015-1600m). (b) Construction of 1No. 3.00mx3.00m Drainage Culvert at ch. 1489m on the Same Road. </t>
  </si>
  <si>
    <t>(a) Improvement of Ramnagar-Ashidrone Road by BC (Ch. 00m-1965m), (b) Construction of 5 Nos 1 x 1.20m x 1.20m at Ch. 607m, 1187m, 1654m, 1698m, 1820m on the same road.</t>
  </si>
  <si>
    <t>(a) Improvement of Saitola-Paikpara By BC Road (Ch. 1850m-3400m). (b) Construction of 48.00m Protection work on the same road.</t>
  </si>
  <si>
    <t>rakibenterprise144@gmail.com</t>
  </si>
  <si>
    <t>humayun071@gmail.com</t>
  </si>
  <si>
    <t xml:space="preserve">(a) Improvemet of Ruposhpur-Hail haor road by BC (Ch. 1650m-2875m). (b) Construction of 122m Protection work on the same road.
</t>
  </si>
  <si>
    <t>(a) Improvement of Ilam-Shashon Madhya Road by BC (Ch. 00m-2000m). (b) Construction of 4 Nos Drainage Structure (1x1.00m x1.00m) at Ch. 5m, 530m, 618m, 772m) and 50.00m Protection work on the same road. (c)  Improvement of Bhunobir-Maddya Road by BC (Ch. 00m-1600m) (d) Construction of 100.00m Protection work on the same road.</t>
  </si>
  <si>
    <t>md.eunusal-mamun@yahoo. Com</t>
  </si>
  <si>
    <t xml:space="preserve">(a) Improvement of Dakshinbag UP office -Somonbagbazar via Gojbhag road Road (Ch. 1400-2900m). (b) Improvement of Barlekha UP office - Mohammadnagar bazar via satkorakandi road (Ch. 2850-4850m).                      </t>
  </si>
  <si>
    <t>(a) Improvement of Officebazar-Kalirghat by BC Road (Ch. 650m-1150m). (b) Construction of 1 No Drainage Structure 1 x 0.625m x 0.600m at Ch. 1130m on the same road.</t>
  </si>
  <si>
    <t xml:space="preserve">(a) Improvement of RHD-Vagol Daulatpur Road by BC ( Ch. 00m-1300m) (b) Construction of 1 No. 1x 1.00m x 1.00m Drainage Structure at Ch. 525m on the same road. </t>
  </si>
  <si>
    <t>(a) Improvement of Tekahali Madrasha-Gopalpur Road by BC (Ch. 00m-1500m ) (b) Construction of 70.00m Protection work on the same road.</t>
  </si>
  <si>
    <t>(a) Improvement of Latu-Jaldhup Road to Bhuga Chandpur Road by BC (Ch. 1000m-2200m). (b) Construction of  3 Nos Drainage Structure at Ch. 1130m, 1850m, 2000m and 30.00m Protection work on the same road.</t>
  </si>
  <si>
    <t xml:space="preserve">21.05.20   </t>
  </si>
  <si>
    <t>(a) Improvement of Muraul-Chandgram Road to Saturpar-Nayabazar road by BC (Ch. 1000m-2400m). (b) Construction of  4 Nos 1 x 1.00m x 1.00m at Ch. 1400m, 1700m, 1900m,2000m on the same road.</t>
  </si>
  <si>
    <t xml:space="preserve">(a) Improvement of Kolajura Bazar-Somonbhag Road to Gojbhag GPS via Dholehora WMCA office by BC (Ch. 00m-1050m ) (b) Construction of 1 No. Drainage Structure (1 x 1.60m x 1.60m ) at Ch. 550m and 60.00 Protection work.
</t>
  </si>
  <si>
    <t xml:space="preserve">(a) Improvement of Dakshin Sagornal-Kathatila-Fultala UP Office Road By BC (Ch. 1000-4050m). (b) Construction of 3No. Drainage Structure (Size : 1x1.00x1.50m) at Ch. 1168m, 1614m  &amp; 1806m and 1No. Drainage Structure (Size : 2x3.00x3.00m) at Ch. 3308m on the same road. (c) Construction of Portective Work at Ch. 235m on the same road.  </t>
  </si>
  <si>
    <t>mazidur1985@gmail.com</t>
  </si>
  <si>
    <t xml:space="preserve">M/S Rushmoth Alam, Bhabanigonj Bazar, Juri, Moulvibazar. </t>
  </si>
  <si>
    <t>(a) Improvement of Goalbari-Sagarnal Road Magurabazar-Batnighat-New Ferryghat Road by BC (Ch. 2000m-3000m)  (b) Const. of 10.00m Protection work on the same road.</t>
  </si>
  <si>
    <t xml:space="preserve">(a) Improvement of Goalbari RHD -Borodhami Primary School Road from (Ch. 2000-2500m) by BC work. (b) Construction of  2Nos. Structure Repair (Size : 1x1.20mx1.20m) at ch. 2015m &amp; 2106m and 4Nos Wing wall on the Same Road. </t>
  </si>
  <si>
    <t xml:space="preserve">(a) Maintenance of R&amp;H –Patila Sangon-Batnighat Road at (Ch. 1500-2250m).  (b) Maintenance of Bhugtera-Biswanathpur  Road at (Ch. 00-550m, 660-1095m &amp; 1760-2310m) (C) Maintenance of Juri-Boishnbpara via Mukamtila Road at (Ch. 00-1300m).  </t>
  </si>
  <si>
    <t>(a) Periodic Maintenance of Kaminigonj-Bhabanipur Road form Ch. 00m-1000m. (b) Periodic Maintenance of Manikshing-Hamidpur-Bahadurpur-Dugapur Road from Ch. 00m-400m.</t>
  </si>
  <si>
    <t>bmtradecenter@gmail.com</t>
  </si>
  <si>
    <t>(a) Improvement of Shahbazpur UP office-Btotrashree GPS via Uzanipara Reg. Primary School - Rail Station  road (Ch. 1700 -2700m) (b) Improvement of Bhugtera - Biswanathpur Road (Ch. 3190-3800m).</t>
  </si>
  <si>
    <t xml:space="preserve">RHD-Bichrabond Road (Ch. 00 -1000m) </t>
  </si>
  <si>
    <t>(a) Improvement of Ratna Bazar-Somai Bazar via Jalalpur (Jalalpur- Ratna ) Road (Ch. 1310 -2310m) (b) Paschim Shilua-Borodohor road (Ch. 1250 -1700m) .</t>
  </si>
  <si>
    <t>(a) Improvement of Ratna Bazar-Somai Bazar via Jalalpur (Jalalpur- Ratna ) Road (Ch. 1310 -2310m) (b) Paschim Shilua-Borodohor road (Ch. 1250 -1700m).</t>
  </si>
  <si>
    <t>(a) Improvement of Madhurbazar-Raktha-Amirpur road (Ch. 00 -550m) (b) Barlekha Degree College- Mohammednagar via Gangerjal &amp; Balichara road (Ch. 1500 -2200m).</t>
  </si>
  <si>
    <t>Panchanandapur-Paulpur Rd (Ch. 1000-2000m).</t>
  </si>
  <si>
    <t>(a) Patrokhola-Dholai BOP Road (Ch. 1600-3600m) (b) Highway Gayaspur-Indesswar T.E. Road (Ch. 00-1000m).</t>
  </si>
  <si>
    <t xml:space="preserve">(a) Rehabilitation of Fultala - Konagaon Road (Ch. 00-1040m) (b) Rehabilitation of Ratna Bazar-Shomai Bazar Via Jalalpur Road (Ch. 00-1310m) (c) Rehabilitation of Shamai-Baraitali Road (Ch. 00-1650m). (d) Rehabilitation of Satpur-Kazirbond Road (Ch. 810-2810m) </t>
  </si>
  <si>
    <t>(a) Improvement of Amjuhub-Tilashijura-Bobanipur Road (Ch. 00-1901m) (b) Improvement of Chowdhury bazar-Kality Road (Ch. 2000-2480 &amp; 3292-4512m).</t>
  </si>
  <si>
    <t xml:space="preserve">08.11.20   </t>
  </si>
  <si>
    <t>mrbaksh71@gmail.com</t>
  </si>
  <si>
    <t>(a) Improvement of Shamshernagar -Daffolchara BDR Camp. Road via Chatlapur Road (Ch. 1000-2000m) (b) Improvement of Choycut-Kalenga  Road (Ch. 2600-3600m).</t>
  </si>
  <si>
    <t xml:space="preserve">08.06.20  </t>
  </si>
  <si>
    <t>(a) Improvement of Talimpur UP Office-Edghabazar RHD via Kanchanpur Road (Ch. 1000-3000m) (b) Improvement of Purshai-Dewgoan-Rangichara Road (Ch. 3513-4950m) (C) Improvement of Nawabgonj Batera via Berkuri [Nawabgonj UP office (Rasolgonj Bazar)- Batera via Berkuri] Road (Ch. 1500-3500m).</t>
  </si>
  <si>
    <t>ME &amp; GU (JV)</t>
  </si>
  <si>
    <t>(a) Improvement of R&amp;H -Sarkarbazar-Monumuk Bazar Road (Ch. 5000-5300m) (b) Improvement of Chadnighat-Balikandi-Palpur Road (Ch. 4500-4800 &amp; 4850-6550m). (C) Improvement of Adampur-Adkanibazar Road via Kawargola Bazar Road (Ch. 3000-4180 &amp; 4210-4672m).</t>
  </si>
  <si>
    <t>(a) Improvement of Rasulgonj Bazar under Kulaura Upazila, District: Moulvibazar (b) Improvement of Pirer Bazar (Hajipur UP) under Kulaura Upazila, District: Moulvibazar</t>
  </si>
  <si>
    <t>tufaiela1@gmail.com</t>
  </si>
  <si>
    <t>(a) Improvement of Sarkar Bazar under Sadar Upazila, District :Moulvibazar (b) Improvement of Dighirpar Bazar under Sadar Upazila, District :Moulvibazar.</t>
  </si>
  <si>
    <t>(a) Rehabilitation and Periodic Maintenance of  Moulvibazar-Kulaura RHD (Chadnighat)-Sylhet-Dhaka RHD (Kamalpur) Road.(Ch. 05+000 - 10+550km) (b) Rehabilitation and Periodic Maintenance of  Kucharmohal-Dighirpar - Kagabal-Athangiri Road.(Ch. 00+000 - 13+330km)</t>
  </si>
  <si>
    <t>(a) Rehabilitation of Dasherbazar-Basirpur RHD via Kanongobazar-Azimgonj Road (Ch. 0+000 to 16+150Km) (b) Rehabilitation of Kamalgonj H/Q Munshibazar GC Road (Ch. 0+000 to 7+000Km).</t>
  </si>
  <si>
    <t>(a) Rehabilitation and Periodic Maintenance of Shahbondar-Dighirpar-Shomshargonj   Road (Ch. 117 - 2135m &amp; 8600-14385m) (b) Rehabilitation and Periodic Maintenance of  Sarkarbazar-Gurarai bazar-Goplabazar  Road (Ch. 00-937m &amp; 6739-9810m)</t>
  </si>
  <si>
    <t>jamaluddi10156@yahoo.com</t>
  </si>
  <si>
    <t>02.06.2019</t>
  </si>
  <si>
    <t xml:space="preserve">Construction of 02 (Two)  Storied Rural Market Building (With 04 Storied Foundation) in Tila Bazar under Kamalgonj Upazila, Dist. Moulvibazar. </t>
  </si>
  <si>
    <t xml:space="preserve">1. (a) Improvement of Shiddeshorpur Madrasha Pond (E/W Excavation =1336.02m3                                                                                                     (b) Construction of 1 Nos. Ghatla 12.8 x 5.00m for Shiddeshorpur Madrasha Pond 2. (a) Improvement of Potonushar High School Pond (E/W Excavation = 1169.24m3                                                                  (b) Construction of 1 Nos. Ghatla 12.8 x 5.00m for Potonushar High School Pond 3 (a) Improvement of Kamalgonj Upazila Parishad Pond (E/W Excavation = 12370.609m3                                                                                                  (b) Construction of 3 Nos. Ghatla 12.8 x 5.00m Kamalgonj Upazila Parishad Pond under Kamalgonj, Moulvibazar. </t>
  </si>
  <si>
    <t xml:space="preserve">M/S Hasan Enterprse   Zila Parishad Market, T.A. Road, Sadar, Brahmanbaria.  </t>
  </si>
  <si>
    <t xml:space="preserve">(a) Construction of RCC Drain on Paschim Juri UPC-Juri Bazar Road at Ch. 700-1000m Under Juri Upazila, Dist: Moulvibazar (b) Construction of RCC Drain on Upazila Complex (Internal Drainage System) Under Juri Upazila, Dist: Moulvibazar. </t>
  </si>
  <si>
    <t>S. Islam Traders     Haluaghat,Mymensingh</t>
  </si>
  <si>
    <t>ms.sislamtraders18@gmail.com</t>
  </si>
  <si>
    <t>Emergency Maintenance of Dhobaura Upazila H/Q- Purakandolia GC Road from Ch. 00m -4230m Under Dhobaura Upazila District Mymensingh Road ID No 361162004</t>
  </si>
  <si>
    <t>M/S. Setu International  Haluaghat,Mymensingh</t>
  </si>
  <si>
    <t>Emergency Rehabilitation of 1 no. 1 Vent 2.0m x 2.0m RCC Box Culvert on Dhobaura Upazila H/Q- Ghoshgaon GC Road at Ch.850m. Under Dhobaura Upazila District Mymensingh. Road ID No 361162012</t>
  </si>
  <si>
    <t>M/S. Ansh Enterprise  Fulbaria,Mymensingh</t>
  </si>
  <si>
    <t>ms.anshenterprise1990@gmail.com</t>
  </si>
  <si>
    <t>Emergency Maintenance of Fulbaria GC-Garohat GC via Keshoregonj GC Road Fulbaria-Rangamatia R&amp;H Road from Ch.1000m-13050m. Under Fulbaria Upazila District Mymensingh. Road ID No 361202005</t>
  </si>
  <si>
    <t>M/S. Sarkar Enterprise   Sherpur</t>
  </si>
  <si>
    <t>sarkarenterprise1200@gmail.com</t>
  </si>
  <si>
    <t>Supply of Construction Materials in Mymensingh District.</t>
  </si>
  <si>
    <t>M/S. Maria Enterprise   Sadar,Mymensingh</t>
  </si>
  <si>
    <t>Rehabilitation of Tarati Fakirgonj- Montola Pearpur Road from Ch.00m-985m. Under Muktagacha Upazila District Mymensingh Road ID. 361655009</t>
  </si>
  <si>
    <t>M/S. Mamun Construction          Kurpar,Netrakona</t>
  </si>
  <si>
    <t>mdmamunkabir82@gmail.com</t>
  </si>
  <si>
    <t>Rehabilitation of Kahalgaon-Fachurikhal via Baronbeel Road from Ch.00m-1500m.Union Enayetpur Under Fulbaria Upazila District Mymensingh Road ID. 361205081</t>
  </si>
  <si>
    <t>M/S. Nowshi Enterprise        Kendua,Netrakona</t>
  </si>
  <si>
    <t>nowshienterprise@gmail.com</t>
  </si>
  <si>
    <t>Rehabilitation of Chander bazar-Damor mohesmara Road from Ch.00m-1000m.Union Kushmail Under Fulbaria Upazila District Mymensingh Road ID. 361204055</t>
  </si>
  <si>
    <t>M/S. Pabel Enterprise  Melandah,Jamalpur</t>
  </si>
  <si>
    <t>pabel_enterprise@yahoo.com</t>
  </si>
  <si>
    <t>Rehabilitation of Chalk Radhakani-Boroka Road from Ch.00m-1080m.Union Kushmail Under Fulbaria Upazila District Mymensingh Road ID. 361204005</t>
  </si>
  <si>
    <t>16/04/2021</t>
  </si>
  <si>
    <t>M/S. Nuhas Enterprise               Madan,Netrakona</t>
  </si>
  <si>
    <t>nuhas1211@gmail.com</t>
  </si>
  <si>
    <t>Rehabilitation of Kallayanpur-Langrarbazar Road from Ch.00m-2215m.Union Vabkhali Under Sadar Upazila District Mymensingh Road ID. 361524037</t>
  </si>
  <si>
    <t>M/S. Falguni Brothers               Phulpur,Mymensingh</t>
  </si>
  <si>
    <t>Rehabilitation of Langarar bazar GC-Ramchandrapur Bazar Via Bhattabari Bijoypur Bonbangla Bazar Road from Ch.00m-14200m. Under Muktagacha Upazila District Mymensingh Road ID. 361654016</t>
  </si>
  <si>
    <t>M/S. Abul Kalam Azad  Muktagacha,Mymensingh</t>
  </si>
  <si>
    <t>Rehabilitation of Joy bangla bazar- Jagurani Bazar Road from Ch.00m-890m. Under Muktagacha Upazila District Mymensingh Road ID. 361654108</t>
  </si>
  <si>
    <t>M/S. Bristy Enterprise           Fulbaria,Mymensingh</t>
  </si>
  <si>
    <t>Rehabilitation ofAustadhar Bazar-Kuturakanda Road from Ch.00m-500m.Union Austadhar Under Sadar Upazila District Mymensingh Road ID. 361524001</t>
  </si>
  <si>
    <t>Farhin Enterprise                Gaffargaon,Mymensingh</t>
  </si>
  <si>
    <t>farhinenterprise13@gmail.com</t>
  </si>
  <si>
    <t>Improvement of Chamra Godam Jame Mosque at village Raghaichati Union Goffargaon Pourashava. Under Gaffargaon Upazila District Mymensingh. Latitude 24.4501861 Longitude90.5494033.</t>
  </si>
  <si>
    <t>Improvement of 1 No Dhairgaon Jame Mosque Union. Usthi Under Gaffargaon Upazila District Mymensingh. Latitude 24.40381575 Longitude 90.6041758.</t>
  </si>
  <si>
    <t>Improvement of of Shuhila Ahmed Hazi Bari Graveyard Union Kashimpur. Under Muktagacha upazila District Mymensingh. Latitude 24.70561 Longitude 90.18991.</t>
  </si>
  <si>
    <t>Bhabna Enterprise  Sadar,Mymensingh</t>
  </si>
  <si>
    <t>egp.bhabnaenterprise@gmail.com</t>
  </si>
  <si>
    <t>Improvement of Hatikhola Uitarpara Jame Mosque Union Gaffargaon under Gaffargaon Upazila District Mymensingh Latitude 24.4273187 Longitude 90.547415.</t>
  </si>
  <si>
    <t>M/S. Zahid Enterprise Trishal,Mymensingh</t>
  </si>
  <si>
    <t>mszahidenterprise940@gmail.com</t>
  </si>
  <si>
    <t>Improvement of Madhopur Bazar Shoshan Ghat Union Mogtola Under Ishwarganj Upazila District Mymensingh Latitude 24.558425 Longitude 90.518737.</t>
  </si>
  <si>
    <t>M/S. Tripti Steel Bitan  Mymensingh</t>
  </si>
  <si>
    <t>triptisteelbitan@gmail.com</t>
  </si>
  <si>
    <t>Improvement of Purura Dakhin Para Jame Mosque Union Bharadoba Under Bhaluka Upazila District Mymensingh. Latitude 24.4275 Longitude 90.4041</t>
  </si>
  <si>
    <t>18/04/2020</t>
  </si>
  <si>
    <t>M/S. Redoy Enterprise  Mymensingh</t>
  </si>
  <si>
    <t>Improvement of Horiagati Bazar Jame Mosque Union. Dhakua. Under Tarakanda Upazila District Mymensingh. Latitude 25.0177 Longitude 90.4875</t>
  </si>
  <si>
    <t>m/s. Adi Anto Enterprise  Sadar,Mymensingh</t>
  </si>
  <si>
    <t>egp.aaenterprise@gmail.com</t>
  </si>
  <si>
    <t>Improvement of Teluary Jame Mosque Union Atharobari under Ishawgonj Upazila District Mymensingh. Latitude 24.689806 Longitude 90.595956.</t>
  </si>
  <si>
    <t>M/S. Badol Enterprise  Sadar,mYmensingh</t>
  </si>
  <si>
    <t>egp.badolenterprise@gmail.com</t>
  </si>
  <si>
    <t>Improvement of Shar Bazar Kalimondir Union Porangonj under Sadar Upazila District Mymensingh Latitude 24.8376 Longitude 90.3419.</t>
  </si>
  <si>
    <t>M/S. Lucky &amp; Brothers  Gaffargaon,Mymensingh</t>
  </si>
  <si>
    <t>mslackeyandbrothers@gmail.com</t>
  </si>
  <si>
    <t>Improvement of Bagber Khalipar Jame Mosque UnionLongair under Gaffargaon Upazila District Mymensingh Latitude 24.38583528 Longitude 90.576254302.</t>
  </si>
  <si>
    <t>M/S. Ripon Enterprise Sadar,Mymensingh</t>
  </si>
  <si>
    <t>msthripon738@gmail.com</t>
  </si>
  <si>
    <t xml:space="preserve">Improvement of purbo Khaggora New Jame Mosque UnionDakhhin Maispara under Dhobaura Upazila District Mymensingh Latitude 25.12512 Longitude 90.60199.
</t>
  </si>
  <si>
    <t>M/S. Golam Kibria &amp; Sons Bokshigonj,Jamalpur</t>
  </si>
  <si>
    <t>golamkibriaandsons@yahoo.com</t>
  </si>
  <si>
    <t>Improvement of Char Gobindopur Romara Alom Sarker House Jame Mosque UnionSirta under Sadar Upazila District Mymensingh Latitude 24.7767 Longitude 90.3797.</t>
  </si>
  <si>
    <t>1. a Re-excavation of Zilki Govt. Primary School Pond. b Construction of 1 Nos Ghatla 11.60 m X 3.50 m X 3.90 m for Zilki Govt. Primary School Pond. 2. a Re-excavation of Taltola Govt. Primary School Pond. b Construction of 1 Nos Ghatla 11.60 m X 3.50 m X 3.90 m for Taltola Govt. Primary School Pond. 3. a Re-excavation of Thaponhala Govt. Primary School Pond. b Construction of 1 Nos Ghatla 11.60 m X 3.50 m X 3.90 m for Thaponhala Govt. Primary School Pond. Under Trishal Upazila Dishtrict Mymensingh</t>
  </si>
  <si>
    <t>Construction of of Muktijuddho Smriti Shoudh at Kaki UP at Dadra Village Smriti Memorial Museam</t>
  </si>
  <si>
    <t>M/s. Maria Enterprise</t>
  </si>
  <si>
    <t>Construction of Muktijuddho Smriti Soudho at Shosha of Tarati Union Under Muktagacha Upazila District Mymensingh</t>
  </si>
  <si>
    <t xml:space="preserve">M/S IBTIHAJ ENTERPRISE </t>
  </si>
  <si>
    <t>msibtihajenterprise@gmail.com</t>
  </si>
  <si>
    <t>Construction of Muktijuddho Smriti Soudho at Patchpai Para of Habirbari Union Under Bhaluka Upazila District Mymensingh</t>
  </si>
  <si>
    <t>M/S Mamun Enterprise</t>
  </si>
  <si>
    <t>mamunenterprise89@gmail.com</t>
  </si>
  <si>
    <t>Construction of Muktijuddho Smriti Soudho at Baju Bazar of Birulia Union Under Bhaluka Upazila District Mymensingh</t>
  </si>
  <si>
    <t>M/S. ABDUL MOZID</t>
  </si>
  <si>
    <t>egp.abdulmozid@gmail.com</t>
  </si>
  <si>
    <t>Construction of Muktijuddho Memorial Museum at Sonar Bangla Digree College Under Bhaluka Upazila District Mymensingh</t>
  </si>
  <si>
    <t>MBT-MSBE (JV)   Gaffargaon,Mymensingh</t>
  </si>
  <si>
    <t xml:space="preserve">  egp.mbtmsbejv@gmail.com</t>
  </si>
  <si>
    <t>Maintenance of Shibganj GC-Goyeshpur GC Road at Ch.4000-7800m. Under Gaffargaon Upazila District Mymensingh. Road ID No.361222002 SALVAGE AMOUNT TK.1549238.00</t>
  </si>
  <si>
    <t>M/S. S.B Enterprise                     Gaffargaon, Mymensingh.</t>
  </si>
  <si>
    <t>MAHB-MAE (JV)                      Gaffargaon,Mymensingh</t>
  </si>
  <si>
    <t>egp.mahbmaejv@gmail.com</t>
  </si>
  <si>
    <t>Maintenance of Shibganj GC-Goyeshpur GC Road at Ch.7800-12000m. Under Gaffargaon Upazila District Mymensingh. Road ID No.361222002 SALVAGE AMOUNT TK.4417847.00</t>
  </si>
  <si>
    <t>14/05/2021</t>
  </si>
  <si>
    <t>M/s. Annarakom Enterprise</t>
  </si>
  <si>
    <t>Improvement of BC Road of Kamargaon UP Madhupur-Shimultola Bazar Road From Ch.2360-3050m.under Tarakanda Upazila District Mymensingh. Road ID-361183007</t>
  </si>
  <si>
    <t>26/06/2021</t>
  </si>
  <si>
    <t>Md. Lal Mahmood   Fulbaria,Mymensingh</t>
  </si>
  <si>
    <t>Improvement of BC Road of Bashdimore-Keshoreganj via Shusuti Babuanj road Ch.5250-6850m Under Fulbaria Upazila District Mymensingh. Road ID-361203006 SALVAGE AMOUNT TK.935155.00</t>
  </si>
  <si>
    <t>Maintenance of Batazor Kachina UP-Dakatia bazar UP Road From Ch.00-3750 and ch.5950-6530m.under Bhaluka UpazilaDistrict Mymensingh. Road ID- 361133015</t>
  </si>
  <si>
    <t>30/07/2021</t>
  </si>
  <si>
    <t>msnavilenterprise@gmail.com</t>
  </si>
  <si>
    <t>Improvement of BC Road of Horiagai Bazar-Taltola Bazar via Paporia Bazar Road From Ch.00-500m.under Tarakanda Upazila District Mymensingh. Road ID-361184169</t>
  </si>
  <si>
    <t>Improvement of BC Road of Tarakanda S.R office-Narayanpur Road From Ch.00-1000 m.under Tarakanda Upazila District Mymensingh. Road ID-361184045 SALVAGE AMOUNT TK 100101.00</t>
  </si>
  <si>
    <t>31/07/2021</t>
  </si>
  <si>
    <t>M/S. Raisha Enterprise   Gaffargaon,Mymensingh</t>
  </si>
  <si>
    <t>raishaenterprise1982@gmail.com</t>
  </si>
  <si>
    <t>Maintenance of Vote Bazar Rajoi UP-Birunia Bazar Road From ch.1410-4040m.under Bhaluka Upazila District Mymensingh. Road ID- 361133016</t>
  </si>
  <si>
    <t>M/S. Nagla Enterprise   Haluaghat,Mymensingh</t>
  </si>
  <si>
    <t>ms.naglaenterprise1987@gmail.com</t>
  </si>
  <si>
    <t>Improvement of BC Road of Gazirvita UP-Badshah Bazar via Charbangalia Bazar Road from Ch.00-1100m under Haluaghat Upazila District Mymensingh. Road ID No: 361243017 SALVAGE AMOUNT Tk. 89015.00</t>
  </si>
  <si>
    <t>M/S. Maria Enterprise Sadar,Mymensingh</t>
  </si>
  <si>
    <t>Improvement of BC Road of Bakshimul-Mahabbatpur Road from Ch. 00-1000m Under Tarakanda Upazila District Mymensingh. Road ID No: 361184038</t>
  </si>
  <si>
    <t>18/07/2021</t>
  </si>
  <si>
    <t>M/S. Major Construction  Haluaghat,Mymensingh</t>
  </si>
  <si>
    <t>mashihur.ss71@gmail.com</t>
  </si>
  <si>
    <t>Maintenance of Bechukhali Bazar-Kashimpur UP Road via Palgaon GPS Road from Ch. 1300-2775m Under Muktagacha Upazila District Mymensingh. Road ID-361653018</t>
  </si>
  <si>
    <t>Improvement of BC Road of Lawtia Chowrasta To Chorervita Abason Center Road from Ch. 00-1000m Under Tarakanda Upazila District Mymensingh. Road ID-361184133.</t>
  </si>
  <si>
    <t>Rashid Builders, C-144, Mizmizi North Kandapara, Siddirganj, Narayanganj, Post Code: 1430</t>
  </si>
  <si>
    <t>Rehabilitation of Paiska Amiraziz house to Sadeks house via H/o BR. Khan from Ch00m-1375m Road ID-367685233 under Upazila Rupganj Dist Narayanganj.</t>
  </si>
  <si>
    <t>M/S BADHON ENTERPRIES, Gopalnagar ,Boktaboli Bazar, Baktaboli, Fatulla, Narayanganj</t>
  </si>
  <si>
    <t>aanowar125@gmail.com</t>
  </si>
  <si>
    <t>Improvement of Boktaboli Moddanagar H/O Aftab to north gopalnagar H/O Islam mia Road from Ch.00-762m. Road ID No 367585380 under upazila Sadar District Narayanganj. Total Salvage material Cost. 72012.00</t>
  </si>
  <si>
    <t>Improvement of Char Garkul High School Road from Ch.00-693m. Road ID No 367584021 under upazila Sadar District Narayanganj. Total Salvage material Cost. 1091185.00</t>
  </si>
  <si>
    <t>M/S Masum Builders, Araihazar, Narayanganj</t>
  </si>
  <si>
    <t>msib5595@gmail.com</t>
  </si>
  <si>
    <t>a Improvement of Kalibari Panchrukhi road at Ragobdi Bridge to Singrati Jumma Maszid road by BC at Ch00-930mRoad ID- 367025355 under Upazila Araihazar Dist Narayanganj. Total Salvage Cost TK. 978880.00 b Improvement of Karaitala Bridge to Karaitala Sultan Repotars House road by BC at Ch 00-230m Road ID-367025293 under upazila Araihazar Dist Narayanganj.</t>
  </si>
  <si>
    <t xml:space="preserve">  S. A. Trade &amp; Syndicate, 52/1, Khaja Market, Chashara, Narayanganj-1400, Cell-01715165484</t>
  </si>
  <si>
    <t>satradeandsyndicate@gmail.com</t>
  </si>
  <si>
    <t>Emergency Maintenance Road Safety of Decreerchar Bazar-Kashipur Kheya Ghat from Dhaka-Munshiganj Highway Road from Ch. 00m-2020m Road ID- 367582007 under upazila Sadar District Narayanganj.</t>
  </si>
  <si>
    <t xml:space="preserve">  S. A. Trade &amp; Syndicate, 52/1, Khaja Market, Chashara, Narayanganj-1400, Cell-01715165485</t>
  </si>
  <si>
    <t>Emergency Maintenance Road Safety of Enayetnagar UP Office Panchaboti-Mazdair Kabarstan bazar Road from Ch. 00m-2480m Road ID- 367583001 under upazila Sadar District Narayanganj.</t>
  </si>
  <si>
    <t>Emergency Maintenance Road Safety of Dikreerchar- Mirkadim R&amp;H Road via Alirteck U.P Road from Ch. 00m-5050m Road ID- 367582005 under upazila Sadar District Narayanganj.</t>
  </si>
  <si>
    <t>Emergency Maintenance Road Safety of Pagla bazar-Godnail UP Office Road via Kutubpur UP Office Road from Ch. 00m-6940m Road ID- 367583005 under upazila Sadar District Narayanganj.</t>
  </si>
  <si>
    <t>Emergency Maintenance Road Safety of Fatullah post office R&amp;H-Hazigonj R&amp;H Road via Upazila H/Q Road from Ch. 00m-4400m Road ID- 367582002 under upazila Sadar District Narayanganj.</t>
  </si>
  <si>
    <t>Improvement of Boktaboli Garkul to Char Boiragadi bridgeSamir nagar Road from Ch.600-1000m. Road ID No 367585423 under upazila Sadar District Narayanganj.</t>
  </si>
  <si>
    <t>Improvement of Haji para road to Santi nagar gadur bazar Road from Ch.00-873m. Road ID No 367585376 under upazila Sadar District Narayanganj.</t>
  </si>
  <si>
    <t>Improvement of Nobinagar GPS to H/O Rohaman via Sahangaon boktabali Road from Ch.00-810m. Road ID No 367585381 under upazila Sadar District Narayanganj. Total Salvage material Cost. 391243.00</t>
  </si>
  <si>
    <t>Improvement of Dharmogonj-Bypass Road from Ch.00-371m&amp; 619-879m. Road ID No 367584049 under upazila Sadar District Narayanganj. Total Salvage material Cost. 55498.00</t>
  </si>
  <si>
    <t>RB IE ASMT JV  , Mithabo-Masumabad, Narayanganj.</t>
  </si>
  <si>
    <t>rbieasmtjv@gmail.com</t>
  </si>
  <si>
    <t>Widening of road Rupganj Parshi Road Rajuk Sector-2 to Jal Shiri Abashan Road by Earth Work &amp; HBB at Ch00m-1400m under upazila Rupganj Dist Narayanganj. 3rd Call</t>
  </si>
  <si>
    <t>JAIIP</t>
  </si>
  <si>
    <t>M/S Imtiaz Enterprise,Murapara,Rupganj,Narayanganj</t>
  </si>
  <si>
    <t xml:space="preserve">  M/S A.S. MOLLAH TRADING,Masumabad, Rupgonj, Narayanganj</t>
  </si>
  <si>
    <t>rohmanmd33@gmail.com</t>
  </si>
  <si>
    <t>M/S NAZMUL ENTERPRISE, Bajbe, Duptara,Araihazar, Narayanganj</t>
  </si>
  <si>
    <t>Rehabilitation of Duptara Bazar- H/Q Baraq C&amp;B Duptara Bazbi from Ch00m-730m Road ID-367025182 under Upazila Araihazar Dist Narayanganj</t>
  </si>
  <si>
    <t>G. M. Enterprise, West Kewdhala, Madanpur, Bandar, Narayanganj-1414</t>
  </si>
  <si>
    <t>gmenterprise38@gmail.com</t>
  </si>
  <si>
    <t>Emergency Maintenance Road Safety of Chowdhuribari GC-Kalagachia UP Office Road from Ch. 00m-2610m Road ID- 367063004 under upazila Bandar District Narayanganj.</t>
  </si>
  <si>
    <t xml:space="preserve">M/S FAHIM ENTERPRISE, Khaishair,Khash Daud Pur,Upazila-Rupganj,Narayanganj. </t>
  </si>
  <si>
    <t>msfahimenterprise02@gmail.com</t>
  </si>
  <si>
    <t>Emergency Maintenance Road Safety of Bandar R&amp;H-Bejergaon R&amp;H via Chowdhuribari GC Road from Ch. 00m-4270m Road ID- 367062003 under upazila Bandar District Narayanganj.</t>
  </si>
  <si>
    <t xml:space="preserve">  TAZRI AND TANZIL ENTERPRISE, Langlebandh, Bandar, Narayanganj. PO: 1400</t>
  </si>
  <si>
    <t>tazriandtanzilegp@gmail.com</t>
  </si>
  <si>
    <t>Emergency Maintenance Road Safety of Chowrapara R&amp;H-Langalbandh GC Road from Ch. 00m-3900m Road ID- 367062001 under upazila Bandar District Narayanganj.</t>
  </si>
  <si>
    <t>M/S SALMAN ENTERPRISE,Khasnagar, Digerpar, Aminpur, Sonargaon, Narayanganj-1440, Cell-01963951894</t>
  </si>
  <si>
    <t>mssalmanentr@gmail.com</t>
  </si>
  <si>
    <t>Emergency Maintenance Road Safety of Ispahani bazar Sadhurghat-Langalbandh GC Road from Ch. 00m-4400m Road ID- 367062006 under upazila Bandar District Narayanganj.</t>
  </si>
  <si>
    <t xml:space="preserve">  M/S. Hoque Enterprise, M/S. Hoque Enterprise Baradi Bazar, Sonargaon, Narayanganj-1442, Cell-01757802648</t>
  </si>
  <si>
    <t>hoqueentr@gmail.com</t>
  </si>
  <si>
    <t>Emergency Maintenance Road Safety of UZ H/Q Alinagar-Kalagachia UP Office Road from Ch. 00m-1662m Road ID- 367063003 under upazila Bandar District Narayanganj.</t>
  </si>
  <si>
    <t>M/S S.R. Enterprise, 69/2 North Chasara,Narayanganj</t>
  </si>
  <si>
    <t>Repair and Renovation of Narayanganj DPEO</t>
  </si>
  <si>
    <t xml:space="preserve">  M/S ZIHAD ENTERPRISE, Farazikanda, Madangonj, Bandar, Narayanganj</t>
  </si>
  <si>
    <t>e-Tender/LGED/Nara/ GOBM/20-21/W-36
Emergency Maintenance Road Safety of Keodala NHW-Panchamighat GC Road from Ch. 00m-2700m Road ID- 367062007 under upazila Bandar District Narayanganj.</t>
  </si>
  <si>
    <t>M/S M. S Saiful Enterprise, Gukoldaserbag, Modonpur, Bandar, Narayanganj-1412</t>
  </si>
  <si>
    <t>mssienterprise2021@gmail.com</t>
  </si>
  <si>
    <t>e-Tender/LGED/Nara/ GOBM/20-21/W-41
Emergency Maintenance Road Safety of Kadam Rasul Pourashova Farazikanda R&amp;H-Sabdi Bazar Road from Ch. 00m-3350m Road ID- 367063005 under upazila Bandar District Narayanganj.</t>
  </si>
  <si>
    <t>e-Tender/LGED/Nara/ GOBM/20-21/W-33
Emergency Maintenance Road Safety of UZ H/Q-Sabdi Bazar from Ch. 00m-6100m Road ID- 367062004 under upazila Bandar District Narayanganj.</t>
  </si>
  <si>
    <t>M/S Bhuyan Enterprise, 146, Weast Kewdala, Mondonpur, Bandar, Narayanganj-1411</t>
  </si>
  <si>
    <t>bhuyanenterprise02@gmail.com</t>
  </si>
  <si>
    <t>e-Tender/LGED/Nara/ GOBM/20-21/W-37
Emergency Maintenance Road Safety of Dhamghar UP Office Kuripara Bazar-Haluapara bazar via Jangal Road from Ch. 00m-4000m Road ID- 367063001 under upazila Bandar District Narayanganj.</t>
  </si>
  <si>
    <t xml:space="preserve">  Rashid Builders Rashid Builders, C-144, Mizmizi North Kandapara, Siddirganj, Narayanganj, Post Code: 1430, Contact No: 01711704277 </t>
  </si>
  <si>
    <t>GDP-3/ NA-6
Improvement of Bhuighar Canalpar Pucca Road at Adrosha Nagar Chowrasta Road from Ch00m-810m by RCC Road ID-367585427 under Upazila Sadar District Narayanganj.</t>
  </si>
  <si>
    <t>M/S Sultana and Co.,  Farajikanda, Madanganj, Bandar, Narayangan</t>
  </si>
  <si>
    <t>nuddin8060@gmail.com</t>
  </si>
  <si>
    <t>e-Tender/LGED/Nara/ GOBM/20-21/W-34
Emergency Maintenance Road Safety of Kallandi R&amp;H-Sabdi Bazar from Ch. 00m-3165m Road ID- 367062005 under upazila Bandar District Narayanganj.</t>
  </si>
  <si>
    <t xml:space="preserve">1) Minor maintenance of 240m long RCC Girder Bridge on Sreerampur GC-Basgari GC Road at Chainage: 108m [368642002]
2) Minor maintenance of 42m long RCC Girder Bridge on Sreerampur GC-Basgari GC Road at Chainage: 6649m [368642002]
3) Minor maintenance of 33m long RCC Girder Bridge on Sreerampur GC-Basgari GC Road at Chainage: 9960m [368642002]
4) Minor maintenance of 7.8m long RCC Box Culvert on Gopinathpur-Hasnabad upto Thana Border  Road at Chainage: 12350m [368642003]
</t>
  </si>
  <si>
    <t>01/01/22</t>
  </si>
  <si>
    <t>1 Improvement of Shibpur-Zallara Road by BC from Ch 00-1700m ID 368765376 under Shibpur Upazila Dist-Narsingdi. 2 Improvement of Daripura R&amp;H-Kapaiartek Road by BC from Ch 1000-2200m ID 368765098 under Shibpur Upazila Dist-Narsingdi. 3 Improvement of Kutir Bazar-Kaxmin Kamalpur Mohider House Road by BC from Ch 00-1210m ID 368765136 under Shibpur Upazila Dist-Narsingdi.  GDP-IV/NAR/SHIB/WR-345</t>
  </si>
  <si>
    <t>14/05/22</t>
  </si>
  <si>
    <t>1 Improvement of Jankhartek-Agarpur Road by BC from Ch 00-2000m ID 368765298 under Shibpur Upazila Dist-Narsingdi. 2 Improvement of Kathaltala-Salurdia Road by BC from Ch 00-2000m ID 368765255 under Shibpur Upazila Dist-Narsingdi.</t>
  </si>
  <si>
    <t>11/05/22</t>
  </si>
  <si>
    <t xml:space="preserve">1 Improvement of Birgaon Mosque-Amirabad Madrasha Road by BC from Ch 00-1000m ID 368645041 under Raipura Upazila Dist-Narsingdi. 2 Improvement of Sreenidhi Pucca Road-Pirijkandi Pucca Road via Sreenidhi Primary School Road by BC from Ch 00-1280m ID 368644167 under Raipura Upazila Dist-Narsingdi. GDP-IV/NAR/RAIP/WR-192 </t>
  </si>
  <si>
    <t>02/12/20</t>
  </si>
  <si>
    <t>06/05/22</t>
  </si>
  <si>
    <t>Panchdona Ganokabar Chattar Muktijuddho Sreti Stombha (C-117)</t>
  </si>
  <si>
    <t>SE-MM (JV)                    Pachdona, Sadar, Narsingdi</t>
  </si>
  <si>
    <t>shantammint@gmail.com</t>
  </si>
  <si>
    <t>1 Improvement of Masimpur Westpara Baitur Rahmat Jame Mosque-Satpaika Road by BC from Ch 00-1440m ID 368765090 under Shibpur Upazila Dist-Narsingdi. 2 Improvement of Daripura-Jaynagar Road by BC from Ch 2000-3000m ID 368765107 under Shibpur Upazila Dist-Narsingdi. 3 Improvement of Ghagatia-Shibpur Kandapara Road by BC from Ch 00-1000m ID 368765049 under Shibpur Upazila Dist-Narsingdi. GDP-IV/NAR/SHIB/WR-176</t>
  </si>
  <si>
    <t>M/S SHANTA ENTERPRISE,                          Shibpur, Narsingdi</t>
  </si>
  <si>
    <t>M/S MM International  Pachdona, Narsingdi</t>
  </si>
  <si>
    <t>30.08.20.</t>
  </si>
  <si>
    <t>28/03/20.</t>
  </si>
  <si>
    <t>Netrokona</t>
  </si>
  <si>
    <t>Dolly Construction Ltd. Sena Kalyan Bhaban, Suite # 1602, 195 Motijheel C/A, Dhaka-1000</t>
  </si>
  <si>
    <t>Dollyconstructionltd@gmail.com</t>
  </si>
  <si>
    <t>Kalmakanda(GC)-Nazirpur GC Road (Ch. 7000-14368m)</t>
  </si>
  <si>
    <t>Dolly Construction Ltd.Sena Kalyan Bhaban, Suite # 1602, 195 Motijheel C/A, Dhaka-1000</t>
  </si>
  <si>
    <t>Durgapur(GC)-Nazirpur(GC) Road (Ch. 00-9840m)</t>
  </si>
  <si>
    <t>Md. Sarwar Jahan - M/S Talukder Nirman (JV), Madan, Netrokon</t>
  </si>
  <si>
    <t>infooftitu1985@gmail.com</t>
  </si>
  <si>
    <t>Baratali Banihari UP office-Pirojpur Bazar Road(starting from R&amp;H) (Ch. 00-5400m)</t>
  </si>
  <si>
    <t>Md. Sarwar Jahan  Madan, Netrokona</t>
  </si>
  <si>
    <t xml:space="preserve">M/S Talukder Nirman, Azohor Road, Netrokona. </t>
  </si>
  <si>
    <t>mtn4701@gmail.com</t>
  </si>
  <si>
    <t>Md. Sarwar Jahan, Jahangirpur, Madan, Netrokona.</t>
  </si>
  <si>
    <t>Improvement of Baldarsikanda Bardoar Pucca Road via Digha Road with RCC from Ch. 00-2000m Under Mohonganj Upazila, District: Netrokona.</t>
  </si>
  <si>
    <t>Md. Sarwar Jahan             Jahangirpur, Madan, Netrakona.</t>
  </si>
  <si>
    <t xml:space="preserve">Part: (a) Village Protection work on Borkhapon Village (mosque-Bridge) Under Kalmakanda Upazila, District: Netrakona. (E.L=500m). Part: (b) Village Protection work on Borkhapon Village (Bridge-Lalon Bari) Under Kalmakanda Upazila, District: Netrakona. (E.L=400m).  </t>
  </si>
  <si>
    <t>Md. Sarwar Jahan         Jahangirpur, Madan, Netrakona.</t>
  </si>
  <si>
    <t>Maintenance work of Gobindasree Bazar Dubli Haor road at (Ch. 00 - 2000m) Under Madan Upazila, District: Netrokona (Road ID No. 372564026)</t>
  </si>
  <si>
    <t xml:space="preserve">Part-A) Improvement of Joybangla Bazar to Satrampur RNGPS Road at Ch.00-3000m. Part-B) Const. of 10 nos U-Drain Size 0.75m x 0.75m at ch.200m, 505m, 647m, 767m,1097m, 1260m, 1321m, 1443m, 2275m &amp; 2750m on the Same alignment Under Madan Upazila, District: Netrokona (Road ID: 372564060) </t>
  </si>
  <si>
    <t>Md. Sarwar Jahan          Jahangirpur, Madan, Netrakona.</t>
  </si>
  <si>
    <t xml:space="preserve">Part: (A) Village Protection work on Kollanpur Village at (Ch. 15550m -16900m) EL 1350.00m, Part: (B) Village Protection work on Krishnapur Village at (Ch.17300m-18000m) (EL-700.00m) Under Khaliajuri Upazila, District: Netrokona. </t>
  </si>
  <si>
    <t>Baset Prokousholi - Md. Sarwar Jahan (JV), Madan, Netrokona</t>
  </si>
  <si>
    <t>rakib.cgtinbary@gmail.com</t>
  </si>
  <si>
    <t xml:space="preserve">a) Improvement of Purbadhala GC - Khalishaur R&amp;H via Tarakanda road With BC from (Ch. 175 - 3055m) (b) Construction of 01 no (2x3.0x3.0m) Culvert on Same road at Ch. 1755m  (c) Construction of 01 no (4.0 x 3.0) Culvert on Same road at Ch. 2460m Under Purbadhala Upazila, District: Netrokona. (Salvage Material cost BDT 1863217.00)  </t>
  </si>
  <si>
    <t>Baset Prokousholi, Satpai, Netrokona</t>
  </si>
  <si>
    <t>Md. Sarwar Jahan, Madan, Netrokona.</t>
  </si>
  <si>
    <t>Md. Sarwar Jahan-M/S Talukder Nirman (JV) Madan, Netrokona.</t>
  </si>
  <si>
    <t xml:space="preserve">  infooftitu1985@gmail.com</t>
  </si>
  <si>
    <t xml:space="preserve">Improvement of Hatnayia Chayashi Mollikpur Road with BC from Ch. 00-3000m under Mohonganj Upazila, District: Netrokona. </t>
  </si>
  <si>
    <t>M.A Wahed - Md. Sarwar Jahan (JV), Jahangirpur, Madan, Netrokona.</t>
  </si>
  <si>
    <t>(a) Improvement of Fazilpur Bazar R&amp;H Shimulkandi GC Road with BC &amp; Protection work at (Ch. 1697-7950m)  (b) Construction of 01 no (2.0 x 1.5m) Culvert on Same Road at Ch. 4596m (c) Construction of 03 nos (2 x 3.0 x 3.0m) Box Culvert on Same Road at Ch. 3653m, 4300m &amp; 6319m Under Purbadhala Upazila, District: Netrokona</t>
  </si>
  <si>
    <t>M.A Wahed, Madan, Netrokona.</t>
  </si>
  <si>
    <t xml:space="preserve">  mawahed8@gmail.com</t>
  </si>
  <si>
    <t xml:space="preserve">Md. Sarwar Jahan, Jahangirpur, Madan, Netrokona. </t>
  </si>
  <si>
    <t>M.A. Wahed, Madan, Netrokona</t>
  </si>
  <si>
    <t xml:space="preserve">Construction of Muktijuddho Memorial at Koitail under Madon Upazilla, Dist: Netrokona. </t>
  </si>
  <si>
    <t>M.A Wahed -M/S Ringki Enterprise (JV), Anando Bazar, Nagra, Netrokona.</t>
  </si>
  <si>
    <t>mawmrejv9@gmail.com</t>
  </si>
  <si>
    <t>Maintenance work of Suair UP-Barantar Bazar road at (Ch.3100-7254m) Under Mohonganj Upazila, District: Netrokona (Road ID No. 372633006)</t>
  </si>
  <si>
    <t xml:space="preserve">M.A Wahed,Madan, Netrokona </t>
  </si>
  <si>
    <t xml:space="preserve">M/S Ringki Enterprise,Anando Bazar, Nagra, Netrokona. </t>
  </si>
  <si>
    <t>iqbal8505@gmail.com</t>
  </si>
  <si>
    <t>M.A Wahed, Jahangirpur, Madan, Netrokona.</t>
  </si>
  <si>
    <t xml:space="preserve"> mawahed8@gmail.com</t>
  </si>
  <si>
    <t>Improvement of Khaliajuri GC - Krishnapur GC Road at (Ch. 15550 - 18000m) Under Khaliajuri Upazila, District: Netrakona. (ID NO-372382002). (EFF.L-2.050km).</t>
  </si>
  <si>
    <t>M.A. Wahed, Jahangirpur, Madan, Netrokona.</t>
  </si>
  <si>
    <t>(1) Improvement of Nowapara UP Office Kumarura Bazar via Jurail Bazar upto Sarapara Bazar More road with BC &amp; Protection work at Ch. 00-4880m under kendua Upazila, District: Netrokona   (2) Improvement of Asujia UP Office Krishnarampur bazar via Birgonj Bazar road with BC &amp; Protection work at Ch. 1000m-2000m under kendua Upazila, District: Netrokona.</t>
  </si>
  <si>
    <t>M.A. Wahed, Jahangirpur, Madan, Netrokona</t>
  </si>
  <si>
    <t xml:space="preserve">Improvement of Krishnapur - Prashadpur via Amanipur Road With RCC at (Ch.00-460m &amp; 1090-2130m) Under Khaliajuri Upazila, District: Netrokona, </t>
  </si>
  <si>
    <t>Baset-Wahed (JV), Arshi Bhabon, Boro Bazar, Netrokona</t>
  </si>
  <si>
    <t>wahedbaset@gmail.com</t>
  </si>
  <si>
    <t>Improvement of Mohonganj Upazila HQ (Satur) - Maghan Shiadar UP Road from (Ch. 00 - 1078m) Under Mohonganj Upazila, District: Netrokona. (Road ID: 372633003).</t>
  </si>
  <si>
    <t>(1) Improvement of Purbadhala Loknath Mondir (Purbadhala-Purakandulia GC Road) to Sonil Marker (Purbadhala Ghara Pucca Road) at (Ch. 0.000 m to 1225m) Under Purbadhala Upazila, District: Netrokona. (2) Improvement of Mongalbaria Bazar to Upazila H/Q -Kapasia Pucca Road via Mohila College at (Ch. 0.000 m to 195 m) Under Purbadhala Upazila, District: Netrokona.</t>
  </si>
  <si>
    <t>Baset Prokousholi Satpai, Netrokona.</t>
  </si>
  <si>
    <t>Construction of 36.00m Long RCC Girder Bridge on Mohonganj Madan Road - (Shahildew Bridge) Shahildew Reg Primary School Road at Ch. 1900m Under Mohonganj Upazila, District: Netrokona.</t>
  </si>
  <si>
    <t xml:space="preserve"> DIRIMAU</t>
  </si>
  <si>
    <t>Baset Prokoushali, Satpai, Netrokona.</t>
  </si>
  <si>
    <t>Construction of Pagla Union Farmers Sirvice Center under the Project Farmers Service Center and Technology Transfer at Union Level in Kalmakanda Upazila of Netrokona District.</t>
  </si>
  <si>
    <t>EFC&amp;TT ULPP</t>
  </si>
  <si>
    <t>Baset Prokousholi - Golam Arshadur Rahman (JV) Mohanganj, Netrokona.</t>
  </si>
  <si>
    <t>bpgarjv@gmail.com</t>
  </si>
  <si>
    <t xml:space="preserve">Improvement of Shayampur Nayapara - Kamalpur Bazar Road at (Ch.00-1200m) Under Mohanganj Upazila, District: Netrokona (Road ID. No. 372634036) </t>
  </si>
  <si>
    <t xml:space="preserve">Baset Prokousholi, Satpai, Netrokona.  </t>
  </si>
  <si>
    <t>Golam Arshadur Rahman,Mohanganj, Netrokona.</t>
  </si>
  <si>
    <t>garshadur@gmail.com</t>
  </si>
  <si>
    <t>M/S Baset Prokoushali              Proprietor: Abdullah Al-Baset                Satpai, Netrakona.</t>
  </si>
  <si>
    <t>(a) Improvement of Purbadhala GC – Sharishtala road via Bishkakuni UP Office Jattrabari Bazar road Ch. 3775m-4437m 4640m-6930m &amp; 7555m-10500m. (b) Construction of 01 no 3.0mx2.50m Single Vent RCC Box Culvert at Ch. 4814m on the same road. (c) Construction of 01 no 2x3.0mx2.50m Double Vent RCC Box Culvert at Ch. 6012m on the same road. (d) Construction of 01 no 2x4.5mx4.0m Double Vent RCC Box Culvert at Ch. 8222m on the same road (e) Construction of 07 nos 600mmx600m Culvert at Ch. 3880m, 3976m, 4125m, 4300m, 4405m,5820m &amp; 6280m on the same road. (f) Construction of 05 nos 450mmx450mm Culvert at Ch. 7650m, 7790m, 8330m, 9550m &amp; 10250m on the same road under Purbadhala Upazila, District: Netrokona. (Road ID No. 372833003)</t>
  </si>
  <si>
    <t xml:space="preserve">(1) Improvement of Garadia Pucca Road Goradoba Bazar road via Birmohari road at Ch. 00m-1000m under kendua Upazila, District: Netrokona  (2) Improvement of Chirang UP Office-Kendua Atharabari RHD road via Silimpur road with BC at Ch. 00-1700m kendua Upazila, District: Netrokona  (3) Improvement of Chirang Pucca road Chirang village Road Chirang-Guyalpara Mostofas house Chirang Khalpara Road with BC &amp; Protection work at Ch. 350m-860m under kendua Upazila, District: Netrokona. </t>
  </si>
  <si>
    <t>Baset Prokousholi-M/S Bhuiyan Enterprise (JV), 27, Wazed Complex, Choto Bazar, Netrokona</t>
  </si>
  <si>
    <t>basetbhuyanjv@gmail.com</t>
  </si>
  <si>
    <t xml:space="preserve">Rehabilitation of Shibganj GC - Dubaura GC Road (Ch: 0+700-8+500 Km)  (Road ID No: 372182003),                 </t>
  </si>
  <si>
    <t>M/S Bhuiyan Enterprise, Boro Bazar, Netrokona.</t>
  </si>
  <si>
    <t>raselbhuyan753@yahoo.com</t>
  </si>
  <si>
    <t>Baset Prokousholi, Satpai, Netrakona</t>
  </si>
  <si>
    <t xml:space="preserve">Construction of 69m Long RCC Girder Bridge on Durgapur UP Office Atraikhali – Fanda Bazar Road at Ch. 2220km Under Durgapur Upazila, Dist: Netrokona. (Road ID No. 372183012) </t>
  </si>
  <si>
    <t xml:space="preserve"> Ashim Singh              Jaria Bazar, Purbadhala, Netrokona.</t>
  </si>
  <si>
    <t>singh_ashim@yahoo.com</t>
  </si>
  <si>
    <r>
      <t xml:space="preserve">Earth Filling Work at BIRTAN Regional Office Under Netrokona Sadar Upazila, District: Netrokona </t>
    </r>
    <r>
      <rPr>
        <b/>
        <sz val="10"/>
        <rFont val="Arial"/>
        <family val="2"/>
      </rPr>
      <t>Package No.: BIRTAN/NET/W-05</t>
    </r>
    <r>
      <rPr>
        <sz val="10"/>
        <rFont val="Arial"/>
        <family val="2"/>
      </rPr>
      <t xml:space="preserve">
</t>
    </r>
  </si>
  <si>
    <t>Md. Zahidur Rahman &amp; Ashim Singh, Sonda Manson, Radhanagar Uttarpara, Pabna.</t>
  </si>
  <si>
    <t>jrasjv@gmail.com</t>
  </si>
  <si>
    <r>
      <t xml:space="preserve">Remaining Work for Construction of 3-Storied Training &amp; Dormitory Building with 6-Storied Foundation at Netrokona Regional Station of BIRTAN Upazila: Sadar, District: Netrokona. </t>
    </r>
    <r>
      <rPr>
        <b/>
        <sz val="10"/>
        <rFont val="Arial"/>
        <family val="2"/>
      </rPr>
      <t/>
    </r>
  </si>
  <si>
    <t xml:space="preserve">339688
</t>
  </si>
  <si>
    <t>Md. Zahidur Rahman, Sonda Manson, Radhanagar Uttarpara, Pabna.</t>
  </si>
  <si>
    <t>zahidur.pbn@gmail.com</t>
  </si>
  <si>
    <t>Ashim Singh,Jaria Bazar, Purbadhala, Netrokona.</t>
  </si>
  <si>
    <t>Udayan Builders - Ashim Singh  &amp; Pritom Enterprise (JV), 27, Wazed Complex, Choto Bazar, Netrokona</t>
  </si>
  <si>
    <t>ubaspejv@gmail.com</t>
  </si>
  <si>
    <t xml:space="preserve">Construction of 75m long PSC Girder Bridge over Mora river on Kaliara Gabragati UPC- Sidli Bazar via Trishkhania road (Mora river Feri Ghat) road at Ch. 492m Under Sadar Upazila, District; Netrokona. (Road ID: 372744200) </t>
  </si>
  <si>
    <t>Udayan Builders,   Dhaka Trtade Centre,Level #15, Block # H 99 Kazi Nazrul Islam Avenue, Kawran Bazar C/A, Dhaka-1215</t>
  </si>
  <si>
    <t xml:space="preserve">Ashim Singh, Jaria Bazar, Purbadhala, Netrokona.  </t>
  </si>
  <si>
    <t xml:space="preserve"> Pritom Enterprise, Brojendra Road, Mukterpara, Netrokona.</t>
  </si>
  <si>
    <t>dsarkar030@gmail.com</t>
  </si>
  <si>
    <t>M/S Udayan Builders &amp; Ashim Singh (JV), 27, Wazed Complex, Choto Bazar, Netrokona.</t>
  </si>
  <si>
    <t>udayanashim2016@gmail.com</t>
  </si>
  <si>
    <t>Construction of 240m long PSC Girder Bridge over Sumeswari river on Gawkandia UP office – Janjail Bazar via Shonkorpur Bazar road at Ch. 13100m under Durgapur Upazila, District; Netrokona. (Road ID: 372183009),</t>
  </si>
  <si>
    <t>M/S Udayan Builders, Dhaka Trtade Centre,Level #15, Block # H 99 Kazi Nazrul Islam Avenue, Kawran Bazar C/A, Dhaka-1215</t>
  </si>
  <si>
    <t>Ashim Singh, Jaria Bazar, Purbadhala, Netrokona</t>
  </si>
  <si>
    <r>
      <t xml:space="preserve">(a) Improvement of Khatuary-Dudhi via Dugachi Road with BC at (Ch.00-1565m) under Purbadhala Upazila, District: Netrokona (b) Improvement of Ukuakanda - Bamondahor Road with BC at (Ch. 1000-1890m) under Purbadhala Upazila, District: Netrokona </t>
    </r>
    <r>
      <rPr>
        <b/>
        <sz val="10"/>
        <rFont val="Arial Narrow"/>
        <family val="2"/>
      </rPr>
      <t/>
    </r>
  </si>
  <si>
    <t>Ashim Singh                  Jaria Bazar, Purbadhala, Netrakona.</t>
  </si>
  <si>
    <t xml:space="preserve">Village Protection work on Rajnagar Village under Kalmakanda Upazila, District: Netrokona. E.L 500m, </t>
  </si>
  <si>
    <t>Ashim Singh, Jaria, Purbadhala, Netrokona.</t>
  </si>
  <si>
    <t xml:space="preserve">(1) Improvement of Gonda UP Office Bosur Bazar via Bhuyer Bazar Basati Bazar and Bandanal Bazar with BC &amp; Protection work at Ch. 11670 m-15680 m under Kendua Upazila, District: Netrokona  (2) Improvement of Asujia UP Office Gopalpur Bazar via Amlitola and Sarapara bazar road with BC &amp; Protection work at Ch. 4180 m-5207 m (3) Construction of 02 nos 3.0mx3.0m RCC Box Culvert at Ch. 4228m 4952m on the same road under kendua Upazila, District: Netrokona. </t>
  </si>
  <si>
    <t>Ashim Singh, Jaria Bazar, Netrokona</t>
  </si>
  <si>
    <t xml:space="preserve">1. Minor maintenance of 75m long RCC Girder Bridge on Netrakona-Shidly GC Road. Sadar part. at Chainage 9820m under Netrokona Sadar Upazila, District: Netrokona (Road ID: 372742006) 2. Minor maintenance of 7.32m RCC Box Culvert on Teligati G.C.- Nazirgonj G.C. Road. at Chainage 5308m under Atpara Upazila, District: Netrokona (Road ID: 372042003) 3. Minor maintenance of 7.00m RCC Box Culvert on Brojer Bazar G.C - Teligati G.C Road.at Chainage 2395m under Atpara Upazila, District: Netrokona (Road ID: 372042002) 4. Minor maintenance of 8.00m RCC Box Culvert on Brojer Bazar G.C - Teligati G.C Road.at Chainage 1236m under Atpara Upazila, District: Netrokona (Road ID: 372042002) 5. Minor maintenance of 8.40m Box Culvert on Mohanganj GC-Gaglajure GC Rd. at Chainage 5177m under Mohanganj Upazila, District: Netrokona (Road ID: 372742006), 6. Minor maintenance of 140m Long PC Girder Bridge on Durgapur UP office-China Bazar more road.at Chainage 1040m under Durgapur Upazila, District: Netrokona (Road ID: 3721830032)7. Minor maintenance of 7.80m Box Culvert on DurgapurGC-NazirpurGC road. at Chainage 6903m under Durgapur Upazila, District: Netrokona (Road ID: 3721820013)8. Minor maintenance of 10.20m Box Culvert on Durgapur GC – Nazirpur GC road. at Chainage 3897m under Durgapur Upazila, District: Netrokona (Road ID: 372182001), </t>
  </si>
  <si>
    <t>Ashim Singh, Jaria Bazar, Purbadhala, Netrokona.</t>
  </si>
  <si>
    <t>(1) Improvemnt of RCC Road at house of Jabbar mia near of vegetable market on Gopalpur Bazar to Rail line road at (Ch. 00-143m) Under Barhatta Upazila District Netrokona. (2) Improvement of RCC road at Netrokona-Mohongonj Rail Line To Upazila Dormatory road at Ch. 00-260m Under Barhatta Upazila District Netrokona. (3) Improvement of RCC road at Gopalpur Bazar Auto Stand to Murog Mohol via fish &amp; Cloth Mohol road at (ch. 00-393m) Under Barhatta Upazila, District: Netrokona. (4). Improvement of RCC road at Barogoar Shimultala Shop of gopal Chowdhury to Barhatta Joshomadov road at (ch. 00-200m) Under Barhatta Upazila, District: Netrokona. (5). Improvement of RCC road from Barhatta Tomaltola road to Barhatta A.K.Khan Dakhil Madrasha road at (Ch. 00-40m) Under Barhatta Upazila, District: Netrokona. (6). Improvement of RCC road near the Rail Line of Netrokona Mohanganj (Barhatta Station Residential area) at house of abdul high side of North road at (Ch. 00-45m) Under Barhatta Upazila, District: Netrokona. (7). Improvement of RCC road at Barhatta rail station to house of Pro. Masudur Rahman Village of Bre-Kalika via near the Hospital crassing road at (ch. 00-344m) Under Barhatta Upazila, District: Netrokona. (8). Improvement of RCC road at house of Habil village Dhosal to Netrokona-Mohonganj Rail line road at (Ch. 00-155m) Under Barhatta Upazila, District: Netrokona</t>
  </si>
  <si>
    <t xml:space="preserve">Construction of Guard Shade Garage Cum Workshop Tube Well &amp; Drainage of BIRTAN Upazila Netrokona Sadar, District: Netrokona. </t>
  </si>
  <si>
    <r>
      <t xml:space="preserve">Construction of Two (2) Storied Rural Market Building (With 04 Storied Foundation) in Joybangla Bazar Under Madan Upazila, District: Netrokona. </t>
    </r>
    <r>
      <rPr>
        <b/>
        <sz val="10"/>
        <rFont val="Arial Narrow"/>
        <family val="2"/>
      </rPr>
      <t xml:space="preserve">
</t>
    </r>
    <r>
      <rPr>
        <sz val="10"/>
        <rFont val="Arial Narrow"/>
        <family val="2"/>
      </rPr>
      <t xml:space="preserve">
</t>
    </r>
  </si>
  <si>
    <t>M/S Bhuiyan Enterprise, Pro.Rasel Bhuiyan, Boro Bazar, Netrokona</t>
  </si>
  <si>
    <t>Improvement of Durgapur UP Office Attraikhali-Fanda Bazar Road at Ch. 0+000km to  3+680km, Upazila: Durgapur, District: Netrokona. (Road ID: 372183012),</t>
  </si>
  <si>
    <t>Susree Rani Saha Roy, Barhatta Road, Netrokona.</t>
  </si>
  <si>
    <t xml:space="preserve">Construction of Two (2) Stroried Rural Market Building (With 04 Storied Foundation) in Mohonganj Bazar, Under Mohonganj Upazila, District: Netrokona 
</t>
  </si>
  <si>
    <t xml:space="preserve">Improvement of Challisha Bazar Bridge-Karli Purbapara Chowrastha via Chorpara Johor Pagla Mazar road at (Ch. 1000-3000m) Under Netrokona Sadar Upazila, District: Netrokona </t>
  </si>
  <si>
    <t xml:space="preserve">Improvement of Deopur Amtola UP Office Samaj BC Road Via Katakhali Road Netrokona – Atpara - Katakhali Bazar Road With BC at (Ch. 1500m-2850m) under Netrokona Sadar Upazila, District: Netrokona </t>
  </si>
  <si>
    <t>Sushree Rani Saha Roy, Barhatta Road, Netrokona.</t>
  </si>
  <si>
    <t xml:space="preserve">Improvement of Satarsree At Netrakona-Mohonganj R&amp;H Road -Dohorbangla Bazar Road at Ch. 2940-5020m Under Netrakona Sadar Upazila, District: Netrakonona.   </t>
  </si>
  <si>
    <t>Improvement of Madan road (Daronbali) Eidgha Field to Madobpur via Shaid Master House road with BC from (Ch. 00-1562m) Under Netrokona Sadar Upazila, District: Netrokona.</t>
  </si>
  <si>
    <t xml:space="preserve">Improvement of Netrakona - Madan R&amp;H Chalkpara - Satkahon via Birampur Bazar road With BC from (Ch.1630-2649m) Under Netrokona Sadar Upazila, District: Netrokona </t>
  </si>
  <si>
    <t>Improvement of Amtola-Samaj road (Harikhali Faridpur More) -Roydumruhi Pochhimpara Jame Mosque via Konapara road With BC from (Ch.610-2610m) Under Netrokona Sadar Upazila, District:Netrokona,</t>
  </si>
  <si>
    <t xml:space="preserve">Periodic Maintenance of Netrakona Kendua R&amp;H near Madonpur UPC - Bekhoirhati GC Road (Sadar portion) Road from (Ch. 00m-5082m) Under Netrokona Sadar Upazila, District: Netrokona (Road ID No. 372742012). </t>
  </si>
  <si>
    <t>Sheikh Hemayet Ali, Malni Road, Netrokona.</t>
  </si>
  <si>
    <t>hemayet470@gmail.com</t>
  </si>
  <si>
    <t xml:space="preserve">Improvement of Chesrakhali – Bollobpur via Kulputak Road Ch.49-2000m under Mohanganj Upazila, Dist.- Netrakona. 
</t>
  </si>
  <si>
    <t>DIRIMAU</t>
  </si>
  <si>
    <t xml:space="preserve">(a) Improvement of  Mollikpur Westpara –Boitakhali road from Ch. 00-2500m (Submersible) (b) Const. of (2x4.50mx4.00m) &amp; (1x4.00mx4.00m) 02 nos. Box Culvert in the same road at ch. 850m &amp; 1400m under Mohanganj Upazila, Dist.- Netrakona.
</t>
  </si>
  <si>
    <t xml:space="preserve">Village Protection work on Geyrahai Village Under Mohanganj Upazila, District: Netrakona. (E.L=390.00m). </t>
  </si>
  <si>
    <t xml:space="preserve">Development of Dola Haor Killa Under Khaliajuri Upazila, District; Netrakona. </t>
  </si>
  <si>
    <t>Sheikh Hemayet Ali              Malni Road, Netrokona.</t>
  </si>
  <si>
    <t>Improvement of Durgapur UP Office - Trinaly Bazar road (Ch. 1545-3380m) under Durgapur Upazila, District.- Netrakona. (Road ID: 372183011) (Salvage Material Cost Tk. 27,26,742.00)</t>
  </si>
  <si>
    <t>Sheikh Hemayet Ali-Md. Azad Rahman (JV), Nikhilnath Road, Netrokona.</t>
  </si>
  <si>
    <t>marshajv19@gmail.com</t>
  </si>
  <si>
    <t>Construction of 50m RCC Girder Bridge on Purbadhala GC-Khalishaur R&amp;H via Tharakanda road at Ch. 210m Under Purbadhala Upazila, District: Netrokona,</t>
  </si>
  <si>
    <t>Md. Azad Rahman, Boro Bazar, Netrokona</t>
  </si>
  <si>
    <t>azadr728@gmail.com</t>
  </si>
  <si>
    <t>Sheik Hemayet Ali - Md. Riaz Uddin (JV), Kendua, Netrokona.</t>
  </si>
  <si>
    <t>sharujv@gmail.com</t>
  </si>
  <si>
    <t>a) Improvement of Bhorapara Bazar Bolaishimul via Chabila Road with BC &amp; Protection work from Ch. 00-2000m (b) Construction of 01 nos (1x3.0x3.0m) Box Culvert on same road at Ch. 1355m (c) Construction of 02 nos (1x2.5x2.5m) Box Culvert on the same road at Ch. 1662m &amp; 1776m under Kendua Upazila, District: Netrokona. (Road ID: 372474006).(d) Improvement of Rampur Bazar Amtoli Eithauta road via Dolpa with BC from (Ch. 1000-3000m)  (e) Construction of 01 no (1x3.0x2.5m) Culvert on the same road at ch. 2460m Under Kendua Upazila, District: Netrokona (Road ID: 372474040) (f) Improvement of Rampur Durgasrom Fisheri Bekaurhati GC Road with BC from (Ch. 00-1000m) Under Kendua Upazila, District:Netrokona (Road ID: 372475153)</t>
  </si>
  <si>
    <t xml:space="preserve">Sheik Hemayet Ali, Malni Road, Netrokona </t>
  </si>
  <si>
    <t xml:space="preserve">Md. Riaz Uddin, Kendua, Netrokona. </t>
  </si>
  <si>
    <t>riazuddin01712@gmail.com</t>
  </si>
  <si>
    <t>MMC - Sheik Hemayet Ali (JV), Malni Road, Netrokona.</t>
  </si>
  <si>
    <t>mmcandshajv@gmail.com</t>
  </si>
  <si>
    <t xml:space="preserve">Construction of 96.00m Long PSC Girder Bridge Over Gojariya River on Laxmiganj GC - Bairaura More at Netrokona Kendua RHD via Mirzapur GPS Road at Ch. 1250m Under Netrokona Sadar Upazila, District: Netrokona. (Road ID: 372742013). </t>
  </si>
  <si>
    <t>Sheikh Hamayet Ali Malni Road, Netrokona.</t>
  </si>
  <si>
    <t>Rehabilitation of Remaining work for Shibganj GC- Dubaura GC Road at Ch. 0+700 to 6+633km under Durgapur Upazila, District: Netrakona (Road ID No. 372182003), (Salvaged Amount BDT 291538.00).</t>
  </si>
  <si>
    <t>Samiran Chowdhury Ukilpara, Netrokona.</t>
  </si>
  <si>
    <t>samiranchowdhury210@yahoo.com</t>
  </si>
  <si>
    <t xml:space="preserve">Improvement of Fatepur UP Dakshin Kandapara Bazar Road Deoshahila With BC at (Ch.1376-3100m) Under Madan Upazila, District: Netrokona </t>
  </si>
  <si>
    <t>Samiran Chowdhury, Ukilpara, Netrokona.</t>
  </si>
  <si>
    <t xml:space="preserve">Improvement of Nazirpur GC - Fakirar Bazar GC Road Kalmakanda Part at (Ch.11800-14300m) Under Kalmakanda Upazila, District: Netrokona </t>
  </si>
  <si>
    <t>Construction of 66.00m Long RCC Girder Bridge On Tetoliya UP Office-Joynopur Bazar Road at Ch.2265m Under Mohanganj Upazila, District: Netrokona (Road ID: 372633005).</t>
  </si>
  <si>
    <t>Samiran Chowdhury-MRS (JV), Ukilpara, Netrokona.</t>
  </si>
  <si>
    <t>samiranmrsjv@gmail.com</t>
  </si>
  <si>
    <t xml:space="preserve">Construction of 90.00m Long PSC Girder Bridge Over Khaguria River On Madan Netrokona Road (Changao UP Office) - Khaguria Ferrighat Road at Ch. 2600m. Under Madan Upazila, District: Netrokona (Road ID: 372563010), </t>
  </si>
  <si>
    <t xml:space="preserve">Md. Mizanur Rahman </t>
  </si>
  <si>
    <t>Construction of 54.00m Long RCC Girder Bridge On Pagla Govt. Primary School - D.Ranigaon Road at Ch. 1000m Under Kalmakanda Upazila, District: Netrokona (Road ID: 372404031).</t>
  </si>
  <si>
    <t>Saiful Isalm - Talukder Nirman-Quddus Sk ((JV), Azhor Road,  Sadar,Netrokona</t>
  </si>
  <si>
    <t>egp.sitnqsjv@gmail.com</t>
  </si>
  <si>
    <t xml:space="preserve">Construction of 80.00m Long RCC Girder Bridge on Paboi-Rajakhali Road at Ch. 1739.00m Under Mohonganj Upazila, District: Netrokona. 
</t>
  </si>
  <si>
    <t xml:space="preserve">Saiful Isalm,                                                     Holding no:56 , 56,Sarada Goush Road, Mymensingh </t>
  </si>
  <si>
    <t>Talukder Nirman, Azohor Road, Netrokona</t>
  </si>
  <si>
    <t>Quddus Sk,   9 No, Natokghor Lane, Mymensingh</t>
  </si>
  <si>
    <t>aquddus649@yahoo.com</t>
  </si>
  <si>
    <t>Shajahan Ali – Saiful Islam – Talukder Nirman (JV), Azohor Road, Netrokona sadar. Netrokona</t>
  </si>
  <si>
    <t>egp.sasitnjv@gmail.com</t>
  </si>
  <si>
    <t xml:space="preserve">Construction of 90.00m long PSC  Girder Bridge on Chesrakhali Bazar to Vati Suair Nayapara Village road at ch. 110.00m under Mohanganj Upazila, District: Netrokona.
</t>
  </si>
  <si>
    <t>Md. Saiful Islam, Holding No.56, Saradagoush Road, Mymensing.</t>
  </si>
  <si>
    <t>M/S Talukder Nirman Satpai, Sadar, Netrokona.</t>
  </si>
  <si>
    <t>Market Protection work of Gatua Bazar E.L240m Under Madan Upazila, District: Netrokona.</t>
  </si>
  <si>
    <t xml:space="preserve">Development of Chayar Haor Killa under Khaliajuri Upazila, District: Netrokona. </t>
  </si>
  <si>
    <t>Saiful Islam -Talukder Nirman (JV) Azohor Road, Netrokona.</t>
  </si>
  <si>
    <t xml:space="preserve">  egp.sitnjv2019@gmail.com</t>
  </si>
  <si>
    <t>a) Improvement of Netrokona - Mohonganj R&amp;H - Nazirganj GC (Atpara) road via samaj GC (Mohanganj Part) road (Ch. 6864-9104m; 10056-10987m &amp; 11345-11595m) (b) Construction of 5 nos. (0.750 x 0.750m) Culvert on the same road at Ch. 8173m, 10714m, 11349m, 11408m, 11582m under Mohanganj Upazila, District: Netrokona. (Road ID: 372632003) (Salvage Materials Cost BDT 4,88,527.00.)</t>
  </si>
  <si>
    <t xml:space="preserve">Saiful Islam,   Holding no:56 , 56,Sarada Goush Road, Mymensingh </t>
  </si>
  <si>
    <t xml:space="preserve">Talukder Nirman, Azohor Road, Netrokona. </t>
  </si>
  <si>
    <t>Saiful Islam - Talukder Nirman (JV), Azahor Road, Netrokona</t>
  </si>
  <si>
    <t xml:space="preserve">Improvement of Deotukun Bazar R &amp; H – Dholamulghan UP via Jamud Ferry Ghat road (Ch. 970-5000m) under Purbadhala Upazila, District: Netrokona, </t>
  </si>
  <si>
    <t xml:space="preserve">Saiful Islam,                                 Holding no:56 , 56,Sarada Goush Road, Mymensingh </t>
  </si>
  <si>
    <t>Saiful Islam-Talukder Nirman (JV), Azhor road, Netrokona.</t>
  </si>
  <si>
    <t xml:space="preserve"> Improvement of Muzafferpur UP-Sajiura Bazar via Gopalasharm Charkandi Road with BC from (Ch. 750-2750m) Under Kendua Upazila, District: Netrokona. </t>
  </si>
  <si>
    <t>Saiful Islam-Talukder Nirman (JV), Azohor Road, Netrokona.</t>
  </si>
  <si>
    <t xml:space="preserve">Construction of 69m Long RCC Girder Bridge on Teosree GC-Fatepur GC Road over Dhalai River at Ch. 5617km Under Madan Upazila, Dist: Netrokona. (Road ID No. 372562008) </t>
  </si>
  <si>
    <t>Foizul Karim - Talukder Nirman-Quddus SK (JV), Azhor Road, Netrokona.</t>
  </si>
  <si>
    <t>egp.fktnqsjv@gmail.com</t>
  </si>
  <si>
    <t xml:space="preserve">Improvement of Medni UP Office – Fakirer Bazar ferryghat via Panchpai Register Primary School road Ch. 0+000km – 7+493km [Excluded Part Ch. 0+000km to 4+000km] under Netrokona Sadar Upazila, District: Netrokona. (Road ID: 372743016)            </t>
  </si>
  <si>
    <t>Md. Foizul Karim,   KaziaKanda, P.O: Phulpur, P.S: Phulpur, Dist: Mymensingh</t>
  </si>
  <si>
    <t>A.K.M. Abdul Quddus Shak,   9 No, Natokghor Lane, Mymensingh</t>
  </si>
  <si>
    <t>M/S Taj Uddin Farash Sentu, Madanpur, Netrokona.</t>
  </si>
  <si>
    <t xml:space="preserve">  farash003@yahoo.com</t>
  </si>
  <si>
    <t xml:space="preserve">Improvement of Madanpur UP Office Krishnorampur Bazar Road With BC at (Ch.1500-2500m) Under Netrakona Sadar Upazila, District: Netrokona  (Salvage Material Cost. BDT. 2045545.00) </t>
  </si>
  <si>
    <t>Improvement of Netrakona-Kendua R&amp;H at Madonpur Bazar-Chawrapara via Mir Saheber Mazar Shorif road With BC from (Ch.1420-2420m) Under Netrokona Sadar Upazila, District: Netrokona,</t>
  </si>
  <si>
    <t xml:space="preserve">(01) Improvement of Connecting road for Asia &amp;Rahila govt. primary School road with HBB from Ch. 00-142m (School Code: 304020404),  (02) Improvement of Connecting road for Vadera govt. primary School road with HBB from Ch. 00-145m (School Code: 304039215) (03) Improvement of Connecting road for Budpasha govt. primary School road with HBB from Ch. 00-51m (School Code: 304039207)  (04) Improvement of Connecting road for Charitola govt. primary School road with HBB from Ch. 00-400m (School Code: 304031304) (05) Improvement of Connecting road for Dulli govt. primary School road with HBB from Ch. 00-286m (School Code: 304020307) (06) Improvement of Connecting road for Goshkila govt. primary School road with HBB from Ch. 00-105m (School Code: 304039218) (07) Improvement of Connecting road for Hasuary govt. primary School road with HBB from Ch. 00-60m (School Code: 304030107) (08) Improvement of Connecting road for Kailati govt. primary School road with HBB from Ch. 00-77m (School Code: 304039208) (09) Improvement of Connecting road for Kashem Khan Uttur Silimpur govt. primary School road with HBB from Ch. 00-215m (School Code: 304031401 (10) Improvement of Connecting road for Kashipur govt. primary School road with HBB from Ch. 00-500m (School Code: 304010604) (11) Improvement of Connecting road for Krishnarampur govt. primary School road with HBB from Ch. 00-142m (School Code: 304030105) (12) Improvement of Connecting road for Shibpur govt. primary School road with HBB from Ch. 00-186m (School Code: 304030203) (13) Improvement of Connecting road for Silimpur govt. primary School road with HBB from Ch. 00-60m (School Code:304031003) (14) Improvement of Connecting road for Singhergaon govt. primary School road with HBB from Ch. 00-126m (School Code: 304030106) (15) Improvement of Connecting road for Telipara Hazi Meher Ali govt. primary School road with HBB from Ch. 00-35m Under Kendua Upazila District Netrokona (School Code: 304020401) </t>
  </si>
  <si>
    <t>(01) Improvement of Connecting road for Bandhonal govt. primary School road with BC from Ch. 00-1010m Under Kendua Upazila, District: Netrokona (School Code: 304030302) (02) Improvement of Connecting road for Boro Bari govt. primary School road with HBB from Ch. 00-60m Under Kendua Upazila, District: Netrokona (School Code: 304030907) (03) Improvement of Connecting road for Bezgow govt. primary School road with HBB from Ch. 00-38m Under Kendua Upazila, District: Netrokona (School Code: 304010705) (04) Improvement of Connecting road for Dhonachapur govt. primary School road with HBB from Ch. 00-140m Under Kendua Upazila, District: Netrokona (School Code: 304020306) (05) Improvement of Connecting road for Durgapur govt. primary School road with HBB from Ch. 00-98m Under Kendua Upazila, District: Netrokona (School Code: 304030802) (06) Improvement of Connecting road for Kutubpur govt. primary School road with HBB from Ch. 00-180m Under Kendua Upazila, District: Netrokona (School Code: 304010503) (07) Improvement of Connecting road for Lotifunnasa govt. primary School road with HBB from Ch. 00-160m Under Kendua Upazila, District: Netrokona (School Code: 304031201) (08) Improvement of Connecting road for Nowpara govt. primary School road with HBB from Ch. 00-132m Under Kendua Upazila, District: Netrokona (School Code: 304030806) (09) Improvement of Connecting road for Sobila govt. primary School road with HBB from Ch. 00-174m Under Kendua Upazila, District: Netrokona (School Code: 304030505) (10) Improvement of Connecting road for Sorapara govt. primary School road with HBB from Ch. 00-164m Under Kendua Upazila, District: Netrokona (School Code: 304030702) (11) Improvement of Connecting road for Way govt. primary School road with HBB from Ch. 00-385m Under Kendua Upazila, District: Netrokona (School Code: 304030308)</t>
  </si>
  <si>
    <t xml:space="preserve">M/S Taj Uddin Farash Sentu, Madanpur, Netrokona. </t>
  </si>
  <si>
    <t xml:space="preserve">Rehabilitation of Barhatta Gopalpur GC - Chandrapur GC Bazar road at (Ch.0+000km – 3+830km) under Barhatta Upazila, District: Netrokona. (Road ID. No. 372092001),           </t>
  </si>
  <si>
    <t>M/S Masud Rana Chowdhury, Satpai, Netrokona.</t>
  </si>
  <si>
    <t>mrchowdhury48@gmail.com</t>
  </si>
  <si>
    <r>
      <t>Improvement of Barhatta UP-Gajir Bazar (Jithon) road (Barhatta Bazar- Guirala Jashomadhob Road) from Ch. 1970m-2470m Under Barhatta Upazila, District: Netrokona</t>
    </r>
    <r>
      <rPr>
        <b/>
        <sz val="11"/>
        <rFont val="Arial Narrow"/>
        <family val="2"/>
      </rPr>
      <t xml:space="preserve"> </t>
    </r>
  </si>
  <si>
    <t>M/S Masud Rana Chowdhury                       Satpai, Netrakona.</t>
  </si>
  <si>
    <t xml:space="preserve">Village Internal Service of Naraiche Village Under Mohanganj Upazila, District: Netrakona. (W.W.E.L=1300m, T.W=05m ,T=05). </t>
  </si>
  <si>
    <t>M/S Masud Rana Chowdhury                     Proprietor: Reba Sultana,  Satpai, Netrakona.</t>
  </si>
  <si>
    <t>Maintenance work of Maghan Sree Gazi Sothrampur road at (Ch. 00 - 1000m) Under Madan Upazila, District: Netrokona (Road ID No. 372564014)</t>
  </si>
  <si>
    <t>Construction of Irrigation Drain on Tanbari River Ghat to Noldanga Haor Monika Village Under Madan Upazila, District: Netrakona.  (E.L=800m).</t>
  </si>
  <si>
    <t xml:space="preserve">Market Protection Work of Pacchat Bazar Under Khaliajuri Upazila, District: Netrakona.(E.L 400m.), </t>
  </si>
  <si>
    <t>Village Protection work on Shaldigha village under Khaliajuri Upazila, District: Netrokona. (E.L710m).</t>
  </si>
  <si>
    <t xml:space="preserve">(A) Improvement of Kalmakanda GC - Maddyanagar GC via Rogurampur road Kalmakanda Part with RCC from ( Ch: 3310-4060m) under Kalmakanda Upazila, District: Netrokona. (B) Construction of 01 No(2X4.5X4.0m) Culvert at Ch. 3610m and Prptective work on same road under Kalmakanda Upazila. District: Netrokona. </t>
  </si>
  <si>
    <t>M/S Amina Enterprise, Proprietor: Miron Talukder, Madan, Netrokona.</t>
  </si>
  <si>
    <r>
      <t xml:space="preserve">Improvement of Netrokona - Purbadhala R&amp;H - Kachuduari GPS Road via Rouha Mohadebpur High School road with BC at (Ch. 460-1385m) under Netrokona Sadar Upazila, District: Netrokona. </t>
    </r>
    <r>
      <rPr>
        <b/>
        <sz val="10"/>
        <rFont val="Arial"/>
        <family val="2"/>
      </rPr>
      <t xml:space="preserve"> </t>
    </r>
  </si>
  <si>
    <t>M/S Amina Enterprise Madan, Netrokona.</t>
  </si>
  <si>
    <t>Improvement of Ramshiddo Mosque - Mongolshidda Bazar Road with BC at (Ch. 400m-1640m) under Atpara Upazila District Netrokona.</t>
  </si>
  <si>
    <t>M/S Ammajan Enterprise, Purba Medni, Netrokona</t>
  </si>
  <si>
    <t>mahabubislam118@yahoo.com</t>
  </si>
  <si>
    <t xml:space="preserve">Earth Filling Work, Construction of Boundary Wall and Drainage work of Netrokona Diabetics Hospital (50 Bed) Under Netrokona Sadar Upazila, District: Netrokona . </t>
  </si>
  <si>
    <t>Netrokona Diabetic Hospital Project (NDHP)</t>
  </si>
  <si>
    <t>M/S Ammajan Enterprise, Purba, Medni, Netrokona.</t>
  </si>
  <si>
    <t xml:space="preserve">Improvement of Krishnapur Westpara –Shampur Bazar via Kutubpur High School road with RCC from Ch. 00-1200m &amp; 1758-1918m under Khaliajuri Upazila, District: Netrokona, </t>
  </si>
  <si>
    <t>M/S Ammajan Enterprise, Purba Medni, Netrokona.</t>
  </si>
  <si>
    <r>
      <t>Construction of Public Toilet at Brujer Bazar Under Atpara Upazila, District: Netrokona.</t>
    </r>
    <r>
      <rPr>
        <sz val="10"/>
        <rFont val="Arial Narrow"/>
        <family val="2"/>
      </rPr>
      <t xml:space="preserve">
</t>
    </r>
  </si>
  <si>
    <t>M/S Partner Construction, Satpai, Netrokona.</t>
  </si>
  <si>
    <t>mpc990@gmail.com</t>
  </si>
  <si>
    <t xml:space="preserve">Improvement of Koilati UP Office Shidly to Baraiundha Bazar Road (Ch. 00-750m). Under Kalmakanda Upazila District Netrokona.(Salvage Material Cost Tk. 642449.00) </t>
  </si>
  <si>
    <t>(a) Improvement of Pagla Govt. Primary School-Dakhin Ranigaon road Ch. 500-1500m (b) Construction of 05 nos (0.625x0.900m) Culvert on same road at Ch. 1120m, 1480m, 1700m,1850m &amp; 1950m under kalmakanda Upazila, District: Netrokona. (Road ID: 372404031).</t>
  </si>
  <si>
    <t>M/S Partner Construction, Satpai, Netrokona</t>
  </si>
  <si>
    <t>Improvement of Roypur to Battapara via Paikpara road with BC from Ch. 750-1692m under Barhatta Upazila, District: Netrokona,</t>
  </si>
  <si>
    <t xml:space="preserve">Improvement of Baushi UP Monash Bazar Road With BC &amp; Protection work at (Ch.00-1000m) Under Barhatta Upazila, District: Netrokona. </t>
  </si>
  <si>
    <t>Md.Azad Rahman, Boro Bazar, Netrokona.</t>
  </si>
  <si>
    <t xml:space="preserve">Improvement of Rouha UP Office at Kumri Bazar-Hatkhola Bazar via Kanchanpur Incomplete Moughati Part road With BC from (Ch. 700-2200m) Under Netrokona Sadar Upazila, District: Netrokona, </t>
  </si>
  <si>
    <t xml:space="preserve">Improvement of Mougati UP Office Asanura Bazar via Haludati Bazar road With BC from (Ch. 3350m-3700m) Under Netrokona Sadar Upazila, District: Netrokona, </t>
  </si>
  <si>
    <t>Md. Selim Uddin, Purbadhala, Netrokona.</t>
  </si>
  <si>
    <t>salimu875@gmail.com</t>
  </si>
  <si>
    <t>Improvement of Chachua GC-Hatkhola Bazar via Tikuria GPS road With BC from (Ch.1950-2950m) Under Netrokona Sadar Upazila, District: Netrokona,</t>
  </si>
  <si>
    <t>Improvement of Amtola Bazar Loxmigonj Ferrygaht via Dugia Bazar road With BC from (Ch. 1100-2100m and 8570-9390m) Under Netrokona Sadar Upazila, District: Netrokona,</t>
  </si>
  <si>
    <t>S.M Angur Mukterpara, Netrokona</t>
  </si>
  <si>
    <t>smangur4@gmail.com</t>
  </si>
  <si>
    <t xml:space="preserve">(01) Improvement of Connecting road for Bakaljora govt. primary School road with HBB from (Ch.00-306m) Under Durgapur Upazila, District: Netrokona (School Code: 304040305) (02) Improvement of Connecting road for Baniapara govt. primary School road with HBB from (Ch. 00-390m) Under Durgapur Upazila, District: Netrokona (School Code: 304051005) (03) Improvement of Connecting road for Bhurunga govt. primary School road with HBB from (Ch. 00-52m) Under Durgapur Upazila, District: Netrokona (School Code: 304040607) (04) Improvement of Connecting road for Dokkhin Vobanipur govt. primary School road with HBB from (Ch.00-80m) Under Durgapur Upazila, District: Netrokona (School Code: 304040212) (05) Improvement of Connecting road for Gopalpur Uttar govt. primary School road with HBB from (Ch.00-282m) Under Durgapur Upazila, District: Netrokona (School Code: 304040210) (06) Improvement of Connecting road for Makrail govt. primary School road with HBB from (Ch. 00-105m) Under Durgapur Upazila, District: Netrokona (School Code: 304040204)  (07) Improvement of Connecting road for Nagorshingha govt. primary School road with HBB from (Ch. 00-190m) Under Durgapur Upazila, District: Netrokona (School Code: 304040304) (08) Improvement of Connecting road for Purbo Bilashpur govt. primary School road with HBB from (Ch.00-46m) Under Durgapur Upazila, District: Netrokona (School Code: 304040712)  (09) Improvement of Connecting road for Shonkorpur govt. primary School road with HBB from (Ch.00-230m) Under Durgapur Upazila, District: Netrokona (School Code: 304040109)  (10) Improvement of Connecting road for Shushong govt. primary School road with HBB from (Ch. 00-93m) Under Durgapur Upazila, District: Netrokona (School Code: 304040208) </t>
  </si>
  <si>
    <t>02-05-2019</t>
  </si>
  <si>
    <t>Improvement of Alokdiya – Mollikpur Ferryghat road with BC from Ch. 00-1850m under Barhatta Upazila, District: Netrokona,</t>
  </si>
  <si>
    <t>S. M. Angur                   Mukterpara, Netrokona.</t>
  </si>
  <si>
    <t xml:space="preserve">(a) Improvement of Atithpur-Lawful road Ch. 820-1832m (b) Construction of 05 nos. 0.600 x 0.600m Culvert on the Same road at Ch.1120m, 1180m, 1235m, 1465m, &amp; 1655m Under Barhatta Upazila, District- Netrakona. (Road ID 372095032). </t>
  </si>
  <si>
    <t xml:space="preserve">a) Improvement Battali Banihari UP Office - Khurshimul Bazar Road via Nagar Bazar road (Ch. 800-1635m), b) Construction of 04 nos (0.750mx0.750m) Culvert at Ch. 882m, 908m, 1019m &amp; 1152m 
on the same road under Mohonganj Upazila, District Netrakona. 
(Road ID 372633007)
</t>
  </si>
  <si>
    <t>S.M. Angur, Muktarpara, Netrokona.</t>
  </si>
  <si>
    <t xml:space="preserve">Improvement of Atitpur Bazar (R&amp;H) – Chandrapur Bazar via Huzrabari, Dariapur, Jaypur road from Ch. 3033-4635m under Barhatta Upazila, District.: Netrokona;  </t>
  </si>
  <si>
    <t>M/S Hena Construction, Boro Bazar, Netokona</t>
  </si>
  <si>
    <t>henaconstruction9@gmail.com</t>
  </si>
  <si>
    <t>Rehabilitation of 27.5m Bridge Approach on Kalmakanda GC-Panchgaon GC Road at Ch. 5500m Under Kalmakanda Upazila, District: Netrokona. (Road ID: 372402001)</t>
  </si>
  <si>
    <t>M/S Hena Construction, Boro Bazar, Netrokona.</t>
  </si>
  <si>
    <t>Construction of 20m RCC Girder Bridge on Kullagora UP Office-Bipinganj Bazar road at Ch. 4380m Under Durgapur Upazila, District: Netrokona.</t>
  </si>
  <si>
    <t>Shajahan Ali-Saiful Isalm (JV), Azhor Road, Sadar Netrokona.</t>
  </si>
  <si>
    <t xml:space="preserve">Construction of 96.00m Long RCC Girder Bridge on Mollikpur Boitakhali Road-Naraich Junior High School Road at Ch. 0.00m Under Mohonganj Upazila, District: Netrokona
</t>
  </si>
  <si>
    <t xml:space="preserve">Shajahan Ali,                                          Luxmipur, (In front of GPO) Rajpara, Rajshahi-6000. </t>
  </si>
  <si>
    <t>Saiful Islam-Shahjahan Kabir (JV)    Azhar Road, Netrokona.</t>
  </si>
  <si>
    <t xml:space="preserve">  egp.sisjkabir@gmail.com</t>
  </si>
  <si>
    <t xml:space="preserve">Construction of 2 (Two) storied office building with 6(six) storied foundation at Netrokona Regional Station, Upazila; Sadar, District: Netrokona. </t>
  </si>
  <si>
    <t>Saiful Islam,   Holding no:56 , 56,Sarada Goush Road, Mymensingh</t>
  </si>
  <si>
    <t>Shahjahan Kabir,   Netrokona Sadar, Netrokona</t>
  </si>
  <si>
    <t xml:space="preserve">  kabir5857@gmail.com</t>
  </si>
  <si>
    <t>M/S Hadisur Rahman, Purbadhala, Netrokona</t>
  </si>
  <si>
    <t>Improvement of Mougati UP Office Chachua road With BC from (Ch. 00-1000m) under Netrokona Sadar Upazila, District:Netrokona</t>
  </si>
  <si>
    <t xml:space="preserve">Improvement of Dewpur UP Office- Loxmiganj Bazar road near the Shibproshadpur Zalobari Shibproshadpur Alim Madrasha via Ekdil Bazar road With BC from (Ch. 00-1230m) Under Netrokona Sadar Upazila, District: Netrokona, </t>
  </si>
  <si>
    <t>Faruk Ahmed, Moylora, Mohanganj, Netrokona</t>
  </si>
  <si>
    <t>farukahmed2446@gmail.com</t>
  </si>
  <si>
    <t>Fakiree Bazar - Sidly GC Via Roypur UP Office Road (Ch. 2284-2297m)</t>
  </si>
  <si>
    <t>M/S Shakil Enterprise, Fulpur, Mymensingh</t>
  </si>
  <si>
    <t>egp.mshakilenterprise@gmail.com</t>
  </si>
  <si>
    <t>Excavation of Nimaikona Khal at Ch.0.00m-516.556m Under Mohanganj Upazila, District: Netrokona.</t>
  </si>
  <si>
    <t>M/S Falguni Brothers Nagua Bazar, Fulpur, Mymensingh</t>
  </si>
  <si>
    <t>Re-excavation of Satarkona Khal at Ch. 0.00m-1150.00m Under Netrokona Sadar Upazila, District: Netrokona.</t>
  </si>
  <si>
    <t>Purnata Enterprise, 98/Ja Bagmara Road.</t>
  </si>
  <si>
    <t>purnataenterpriseltd@gmail.com</t>
  </si>
  <si>
    <t>(a) Re-excavation of Dholamulgao Ucco Biddaloy Pondb Construction of 01 Nos. Ghatla 15.20m x 5.00m for Dholamulgao Uccho Biddaloy Pond Under Purbadhala Upazila, District: Netrokona.</t>
  </si>
  <si>
    <t>M/S Subroto Sutradhar, Satpai, College Road, Netrokona.</t>
  </si>
  <si>
    <t>suttradhars@gmail.com</t>
  </si>
  <si>
    <t>(a) Re-excavation of Kuchiyar Digib Construction of 01 Nos. Ghatla 11.60m x 5.00m for Kuchiyar Digi Under Netrokona Sadar Upazila, District: Netrokona. (a) Re-excavation of Rahima Khatun Nurani Hafezia Madrasha Pond. (b) Construction of 01 Nos. Ghatla 11.60m x 5.00m for Rahima Kharun Nurani Hafezia Madrasha Pond Under Netrokona Sadar Upazila, District: Netrokona.</t>
  </si>
  <si>
    <t>M/S IRAFDEE TALUKDER     Kaziati, Mohanganj, Netrokona.</t>
  </si>
  <si>
    <t xml:space="preserve">  egp.irafdeetalukder@gmail.com</t>
  </si>
  <si>
    <t>1. Re-excavation of Sunoi Darus Sunnah Kawmi Madrasa Pond.2. (a) Imp. of Monsurpur Abdul Hamid Talukder Ucco Biddaloy Pond (b) Construction of 01 Nos. Ghatla 11.60mx3.00mx3.90m for Monsurpur Abdul Hamid Talukder Ucco Biddaloy Pond.3. (a) Imp. of Teligati B.N.H.K Academy pond (b) Construction of 01 Nos. Ghatla 13.40mx3.00mx4.80m for Teligati B.N.H.K Academy Pond. Under Atpara Upazila District Netrokona.</t>
  </si>
  <si>
    <t>M/S Shuba Enterprise, Khaliajuri, Netrokona.</t>
  </si>
  <si>
    <t>msshubaenterprise@gmail.com</t>
  </si>
  <si>
    <t>1. (a) Improvement of Kalmakanda Thanar Pukur. (b) Construction of 01 No. Ghatla 11.60m x 5.00m x 3.90m at Kalmakanda Thanar Pukur. 2. (a) Improvement of Kalmakanda Upazila Parishad Pond-03. (b) Construction of 01 No. Ghatla 13.40m x 5.00m x 4.80m at Kalmakanda Upazila Parishad Pond-03. 3. (a) Improvement of Kalmakanda Upazila Parishad Pond-01. (b) Construction of 01 Nos. Ghatla 13.40m x 5.00m x 4.80m at Kalmakanda Upazila Parishad Pond-01. 4. Re-Excavation of Gakhajora Jame Mosque Pond. 5. (a) Improvement of Nazirpur Polly Jagoron High School Pond. (b) Construction of 01 Nos. Ghatla 17.30m x 4.00m x 6.00m at Nazirpur Polly Jagoron High School Pond. Under Kalmakanda Upazila, District: Netrokona.</t>
  </si>
  <si>
    <t>M/S Johirul Islam Chowdhury, Barhatta, Road, Netrokona</t>
  </si>
  <si>
    <t xml:space="preserve">  jislam644@yahoo.com</t>
  </si>
  <si>
    <t xml:space="preserve">Construction of Muktijoddah Memorial at Fulbari Lengura under Kalmakanda Upazila, District: Netrokona. </t>
  </si>
  <si>
    <t>PPL - Challenger (JV), Batrish, Kishoreganj.</t>
  </si>
  <si>
    <t>pplchallengerjv@gmail.com</t>
  </si>
  <si>
    <t>Construction of 140m long PSC Girder Bridge over Banni river at Madan – Tarail connecting road at Ch. 3593m (Fatepur GC – Tarail GC Road) Under Madan Upazila, District; Netrokona. (Road ID: 372562006)</t>
  </si>
  <si>
    <t xml:space="preserve">  tender@pprojltd.com</t>
  </si>
  <si>
    <t>M/S Challenger, Batrish,Kishoreganj</t>
  </si>
  <si>
    <t xml:space="preserve">  ms_challenger1@yahoo.com</t>
  </si>
  <si>
    <t>M/S R.S. Enterprise, Aram Para, Chuadanga Sadar, Chuadanga.</t>
  </si>
  <si>
    <t xml:space="preserve">Construction of Two (2) Storied Rural Market Building (With 04 Storied Foundation) in Pancha Hat Bazar Under Khaliajuri Upazila, District: Netrokona </t>
  </si>
  <si>
    <t>M/S ME-NEN (JV)</t>
  </si>
  <si>
    <t>jvofnoraenterprise777@gmail.com</t>
  </si>
  <si>
    <t>Construction of Muktijuddha Complex Bhaban at Barhatta under District: Netrokona.</t>
  </si>
  <si>
    <t>M/S. Mahbub Enterprise,   Station Raod, Sunamganj-3000.</t>
  </si>
  <si>
    <t>ammahbub1963@yahoo.com</t>
  </si>
  <si>
    <t>M/S NORA ENTERPRISE,   Dharmapasha Bazar, Upazila-Dharmapasha, District.: Sunamganj.</t>
  </si>
  <si>
    <t>nadir.sunamganj@gmail.com</t>
  </si>
  <si>
    <t>Kingdom Builders Limited House-470, Road-31,DOHS, Mohakhali, Dhaka-1205</t>
  </si>
  <si>
    <t xml:space="preserve">Construction of 4-Storied Netrokona Diabetics Hospital (50 Bed) in Netrokona District. </t>
  </si>
  <si>
    <t>Md. Mohibul  Hoque, Gofforgaon, Mymensingh.</t>
  </si>
  <si>
    <t>mdmahibulhoque@gmail.com</t>
  </si>
  <si>
    <t xml:space="preserve">a) Improvement of Shreerampur-Joypur Road from Ch.00-2034m. (b) Construction of (3x4.50mx4.00m) &amp; (2x3.00mx3.00m) 2 nos. Box Culvert on      the Same Road at Ch. 252m &amp; 878m Under Mohonganj Upazila,Dist.-Netrakona. 
</t>
  </si>
  <si>
    <t>M/S M.A Zaher, Mollika, 260, West Bagichagoan, Comilla.</t>
  </si>
  <si>
    <t xml:space="preserve">Improvement of  Tetulia UP – Joinpur Bazar road including Protective work Ch. 00-2620m under Mohanganj Upazila, District: Netrokoa.
</t>
  </si>
  <si>
    <t>Md. Jasim Uddin Bhuiyan               Arambagh, Netrokona.</t>
  </si>
  <si>
    <t>ju447851@gmail.com</t>
  </si>
  <si>
    <r>
      <t>Improvement of Barapara Bazar - Balaishimul via Chabila road with BC at (Ch. 2000-3050m) under Kendua Upazila, District::Netrokona</t>
    </r>
    <r>
      <rPr>
        <b/>
        <sz val="11"/>
        <rFont val="Arial Narrow"/>
        <family val="2"/>
      </rPr>
      <t xml:space="preserve"> </t>
    </r>
  </si>
  <si>
    <t>M/S Bhuiyan Traders, Pijahati, Raypur, Kendua, Netrokona.</t>
  </si>
  <si>
    <t xml:space="preserve">Improvement of Maijbag Mosque - Batlar Bazar Road With BC at (Ch. 250 -1184m) under Kendua Upazila, District: Netrokona. </t>
  </si>
  <si>
    <t>M/S Khokan Enterprise, Proprietor: Khokan Chandra Singh, Thakurakona, Netrokona.</t>
  </si>
  <si>
    <t>khokansingh1979@gmail.com</t>
  </si>
  <si>
    <t xml:space="preserve">Improvement of Netrokona - Mohanganj R&amp;H at Satarsree - Dhorbangla Bazar road at ch. 00-2940m under Netrokona Sadar Upazila, District: Netrokona (Road ID No. 372744059) </t>
  </si>
  <si>
    <t>S. M. Angur, Mukterpara, Netrokona.</t>
  </si>
  <si>
    <t xml:space="preserve">Improvement of Ranigaon - Bahadurpur Bazar Road With BC at (Ch. 00 - 1400m) under Barhatta Upazila, District: Netrokona  </t>
  </si>
  <si>
    <t>S.B. Traders Barhatta Modda Bazar, Barhatta,Netrokon</t>
  </si>
  <si>
    <t>sbtradersm@gmail.com</t>
  </si>
  <si>
    <t xml:space="preserve">Improvement of Dhormopasha  - Bamochorer Mohanganj R&amp;H Babunikona Road With BC from (Ch. 00-1465m) under Barhatta Upazila, District: Netrokona. </t>
  </si>
  <si>
    <t>M/S Sadman Corporation, Haluaghat Bazar, Haluaghat, Mymensingh</t>
  </si>
  <si>
    <t>sadmancorporation1979@gmail.com</t>
  </si>
  <si>
    <r>
      <t>Improvement of Chandrapur - Alokdia Road near Akkas Fakir-Huzrabari road With BC from (Ch. 00-1400m) under Barhatta Upazila, District: Netrokona,</t>
    </r>
    <r>
      <rPr>
        <b/>
        <sz val="10"/>
        <rFont val="Arial Narrow"/>
        <family val="2"/>
      </rPr>
      <t xml:space="preserve"> </t>
    </r>
  </si>
  <si>
    <t xml:space="preserve">Improvement of Bahadurpur Bazar - Monju Mia House Road With BC from (Ch.00-500m) under Barhatta Upazila, District: Netrokona,  </t>
  </si>
  <si>
    <t>Md. Sanwar Hossain Manik Traders, Rajapur, Purbadhala, Netrokona.</t>
  </si>
  <si>
    <t>mdsanwarhossainma@gmail.com</t>
  </si>
  <si>
    <t xml:space="preserve">Improvement of Chandigor High School - Fechia Road With BC at (Ch. 550-1550m) under Durgapur Upazila, District: Netrokona, </t>
  </si>
  <si>
    <t>M/S Nazmul Enterprise Daulatpur, Mohanganj, Netrokona.</t>
  </si>
  <si>
    <t>nazmulenterprise44@gmail.com</t>
  </si>
  <si>
    <t xml:space="preserve">Improvement of Charpara Mor – Pashukhali via Kashipur &amp; Nowagaon Road with BC at (Ch. 3000-4100m) under Mohanganj Upazila, District: Netrokona , </t>
  </si>
  <si>
    <t>Burhan Kabir Enterprise, Shibgonj, Netrokona</t>
  </si>
  <si>
    <t>humaynkabir02@gmail.com</t>
  </si>
  <si>
    <t>Construction of Gaglajur Market Collection Center Under Mohanganj Upazila, Distruct: Netrokona.</t>
  </si>
  <si>
    <t>M/S Babon Talukder New Town, Netrokona.</t>
  </si>
  <si>
    <t>babontalukdar94@gmail.com</t>
  </si>
  <si>
    <t xml:space="preserve">Construction of Irrigation Drain on Sarkari Halot (Subujer Deep Tube Well) Under Kalmakanda  Upazila, District: Netrakona. (E.L=800m). </t>
  </si>
  <si>
    <t>M/S Chowdhury Cindicate, Mymensingh Road, Narga, Netrokona.</t>
  </si>
  <si>
    <t>ahchowdhury2013@gmail.com</t>
  </si>
  <si>
    <t xml:space="preserve">Development of Mayerchor Haor Killa under Khaliajuri Upazila, District: Netrokona. </t>
  </si>
  <si>
    <t xml:space="preserve">Development of Aijelkuri Haor Killa under Khaliajuri Upazila, District: Netrokona. </t>
  </si>
  <si>
    <t>Md. Rafiqe Khan Pathan, Station Road, Mohanganj, Netrokona.</t>
  </si>
  <si>
    <t xml:space="preserve">  rkpathan20@yahoo.com</t>
  </si>
  <si>
    <t xml:space="preserve">Development of Borobhagia Haor Killa under Khaliajuri Upazila, District: Netrokona.  </t>
  </si>
  <si>
    <t xml:space="preserve">Development of Royel Haor Killa under Khaliajuri Upazila, District: Netrokona. </t>
  </si>
  <si>
    <t>M/S Ratan Traders Kurpar, Netrokona.</t>
  </si>
  <si>
    <t>ratantraders776@gmail.com</t>
  </si>
  <si>
    <t xml:space="preserve">(a) Improvement of Kumudgonj GC - Shidly GC road via Abbas Nagar bazar road (Ch. 4450-6200m) (b) Construction of 2 nos 0.625x0.600m Culvert on the Same road at Ch. 5200m &amp; 5800m Under Durgapur Upazila, District: Netrokona (Road ID No. 372182006), </t>
  </si>
  <si>
    <t>Kamruzzaman Akanda, College Road, 197 Shohor Satpai, Netriona</t>
  </si>
  <si>
    <t>akandak111@gmail.com</t>
  </si>
  <si>
    <r>
      <t xml:space="preserve">(a) Improvement of Kailati Bazar Ranigaon Ferryghat road Ch. 00-1000m (b) Construction of 01 no (2.0m x 1.50m) RCC Box Culvert at Ch. 410m on the same road (c) Construction of 5 nos (0.625x0.900m) Culvert on Same Road at Ch. 230m, 500m, 650m, 760m &amp; 950m under kalmakanda Upazila, District: Netrokona. (Road ID: 372404089) </t>
    </r>
    <r>
      <rPr>
        <b/>
        <sz val="10"/>
        <rFont val="Arial"/>
        <family val="2"/>
      </rPr>
      <t xml:space="preserve">  </t>
    </r>
    <r>
      <rPr>
        <sz val="10"/>
        <rFont val="Arial"/>
        <family val="2"/>
      </rPr>
      <t>Salvage Material Cost: 90028.00</t>
    </r>
  </si>
  <si>
    <t>M/S Nora Enterprise Dharmapasha, Sunamganj.</t>
  </si>
  <si>
    <t xml:space="preserve">a)Improvement of Huzrabari Bazar-Dharmapasha road(Ch. 1000-1750m) (ID No. 372094016) (b) Construction of 04 nos. 0.600mx 0.600m Culvert on same road at ch. 1030m, 1230m, 1315m &amp; 1385m (c) Construction of 01 no. 1.50mx 1.50m RCC Box Culvert on same road at ch. 1730m  under Barhatta Upazila: District: Netrokona (Road ID No. 372094016)   </t>
  </si>
  <si>
    <t>Anisur Rahman Shahin, Shahid Minar Road, Netrokona.</t>
  </si>
  <si>
    <t>ranisur521@gmail.com</t>
  </si>
  <si>
    <t xml:space="preserve">(a) Improvement of Daniagaon Rajghat road via Ramjibanpur village &amp; Jalli GPS road Ch. 1100-2100m. (b) Construction of 10 nos 0.625x0.600m Culvert on the same road at Ch. 1124m 1250m 1284m 1412m 1493m 1670m 1854m 1988m 2035m &amp; 2095m. (c) Construction of 01 no 3.0mx3.0m RCC Box Culvert at Ch. 1555m on the same road under kendua Upazila District Netrokona. Road ID 372474065. </t>
  </si>
  <si>
    <t>SABT_SECL (JV), Sattara, Center (13th Floor), 30/A, Noya Palton, Dhaka-1000.</t>
  </si>
  <si>
    <t xml:space="preserve">  sabtsecljv@gmail.com</t>
  </si>
  <si>
    <t xml:space="preserve">Construction of 63.00m RCC Girder Bridge over Betai river on Tetulia UP-Jainpur Bazar road at Ch.650m Under Mohanganj Upazila, District: Netrokona (Road ID No. 372633005) </t>
  </si>
  <si>
    <t>SHAMS ENGINEERING &amp; CONSTRUCTION LIMITED</t>
  </si>
  <si>
    <t>S. Ananta Bikash Tripura</t>
  </si>
  <si>
    <t>Star Infrastructure     11,C.K. Ghosh Road, Mymensingh.</t>
  </si>
  <si>
    <t>starinfragroup@gmail.com</t>
  </si>
  <si>
    <t>a) Improvement of Netrokona  Mohonganj R&amp;H - Nazirganj GC Atpara road via samaj GC (Mohanganj Part) road (Ch. 11595-12600m) (b) Construction of 06 nos (0.625m x 0.600m) Culvert on the same road at Ch. 11690m, 11840m, 11880m, 11945m, 12270m &amp; 12460m (c) Construction of 02 nos (0.625m x 0.600m) Culvert on the same road at Ch. 12310m &amp; 12575m under Mohanganj Upazila, District: Netrokona. (Road ID: 372632003),</t>
  </si>
  <si>
    <t>M/S Jisan Enterprise, Poschim Chalkpara, Netrokona</t>
  </si>
  <si>
    <t>nizinnah@gmail.com</t>
  </si>
  <si>
    <t xml:space="preserve">(a) Improvement of Mohanganj - Chesrakhali GC road (Maijhatiali Mondir)- P. Biswaser Bari road (Ch. 00 - 900m) (b) Construction of 04 nos 0.750m x 0.750m Culvert at ch.100m, 590m, 700m &amp; 750m on Same road Under Mohanganj Upazila, District: Netrokona (Road ID: 372635019), </t>
  </si>
  <si>
    <t>M/S Ayojon Construction                            Proprietor: Md. Mosharaf Hossain Helim                                   Barhatta Road, Netrokona.</t>
  </si>
  <si>
    <t xml:space="preserve">  mosharrafhossain936@yahoo.com</t>
  </si>
  <si>
    <t>a) Improvement of Gugakhalikanda (R&amp;H)-Daldola Tutir para  road (Ch. 00-1000m) (Road ID: 372834085) (b) Construction of 05 nos 0.600x0.600m Culvert on Same Road at Ch. 88m, 165m, 260m, 585m, 730m (Road ID: 372834085)</t>
  </si>
  <si>
    <t>M/S Shahil Enterprise, Station Road, Boro Bazar, Kishoreganj.</t>
  </si>
  <si>
    <t>a) Improvement of  Razar Bazar RHD- Hironpur GC Road Ch.5950-9200m (b) Construction of 01 no 1x2.00x1.50m RCC Box Culvert on Same Road at Ch.6960m (c) Construction of 01 no 1x2.00x2.00m RCC Box Culvert on Same Road at Ch.7230m (d) Construction of 01 no 1x2.50x2.50m RCC Box Culvert on Same Road at Ch.8854m (e) Construction of 11 nos 0.6000x0.600m  Culvert on Same Road at Ch.6200m, 6270m, 6345m, 6740m, 6815m, 7380m, 7598m, 7860m, 8100m, 8270m &amp; 8405m Under Purbadhala Upazila District- Netrakona. (Road ID 372832004)</t>
  </si>
  <si>
    <t xml:space="preserve">Builders Engineers-Shams Engineering (JV), 30/A, Sattara Center (09th Floor), Nayapaltan, Dhaka-1000 </t>
  </si>
  <si>
    <t xml:space="preserve">  buildersshamsjv@gmail.com</t>
  </si>
  <si>
    <t xml:space="preserve">Construction of 2 (Two) Storied Building with 3 (Three) Storied Foundation Earth Filling &amp; Internal Road under Construction of Parjaton Centre at Adarshonagar of Mohanganj Upazila under Netrokona District </t>
  </si>
  <si>
    <t>Mohanganj Porjoton Kendro (MPK)</t>
  </si>
  <si>
    <t>The Builders Engineers Associates Ltd</t>
  </si>
  <si>
    <t>tbealtd.2009@gmail.com</t>
  </si>
  <si>
    <t>M/S Babon Talukder, New Town, Netrokona.</t>
  </si>
  <si>
    <t xml:space="preserve">Improvement of Bali Bazar - Mouzabali to Kailati UP Office road with BC from (Ch. 00-510m) Under Sadar Upazila, District: Netrokona. </t>
  </si>
  <si>
    <t>M/S M.H Construction New Town, Azhor Road, Netrokona.</t>
  </si>
  <si>
    <t>mhconstruction645@yahoo.com</t>
  </si>
  <si>
    <t>Improvement of Norendronagor - Madanpur Bazar via Ashadati Road at Netrakona Kendua R&amp;H Road With BC at (Ch.00 - 1000m) Under Netrakona Sadar Upazila, District: Netrokona.</t>
  </si>
  <si>
    <t>M/S Meghla Enterprise, Kumri, Netrokona.</t>
  </si>
  <si>
    <t>haniffakir2015@gmail.com</t>
  </si>
  <si>
    <t xml:space="preserve">Improvement of Challisha Bazar Bridge-Karoli Purbapara via Chowrasta Charpara Johori Paglar Mazar road With BC from (Ch. 00-1000m) Under Netrokona Sadar Upazila, District: Netrokona, </t>
  </si>
  <si>
    <t>M/S Italian Enterprise, Shibbari road, Nagra, Netrokona.</t>
  </si>
  <si>
    <t xml:space="preserve">Improvement of Netrokona-Mymensingh R&amp;H at Bagra Bazar-Uttar Bishiura Bazar road With BC from (Ch.00-1500m) Under Netrokona Sadar Upazila, District: Netrokona, </t>
  </si>
  <si>
    <t>Improvement of Kailati UP Office Singher Bangla UP Office via Amtola UP Office road With BC from (Ch. 4080-5080m) Under Netrokona Sadar Upazila, District: Netrokona,</t>
  </si>
  <si>
    <t>M/S Khodeza Enterprise        N.Akanda House, Station Road, Netrokon</t>
  </si>
  <si>
    <t xml:space="preserve">  mzahankhan@gmail.com</t>
  </si>
  <si>
    <t xml:space="preserve">Improvement of Bali Bazar-Kailati UP Office Incomplete Part road With BC from (Ch. 800-1069m) Under Netrokona Sadar Upazila, District: Netrokona, </t>
  </si>
  <si>
    <t>M/S Sarker Enterprise, Pathorshi, Malamgong, Islampur, Jamalpur.</t>
  </si>
  <si>
    <t>mssarkerenterprise26@gmail.com</t>
  </si>
  <si>
    <t xml:space="preserve">Improvement of Hatkhola Bazar - Fachika Akkash Member House via Joynagar road With BC from (Ch. 00-1500m) Under Netrokona Sadar Upazila, District: Netrokona </t>
  </si>
  <si>
    <t>MSE-MTN (JV) Satpai, Sadar, Netrokona</t>
  </si>
  <si>
    <t>semtnjv@gmail.com</t>
  </si>
  <si>
    <t>Construction of 75.00m Long PC Girder Bridge at Kaliara Gabragati UP Office Shidly Bazar via Trishkahonia Road at Ch. 1700m Under Netrokona Sadar Upazila, District: Netrokona.</t>
  </si>
  <si>
    <t>Masud Alam Tipu        8/3, Pandithpara, Mymensingh.</t>
  </si>
  <si>
    <t>amasud108@gmail.com</t>
  </si>
  <si>
    <t>Maintenance of Narayandiya UP (Hironpur GC)- Bainja Bazar Road (Ch. 3800-6330m) under Purbadhala Upazila, District: Netrokona</t>
  </si>
  <si>
    <t>Pronoy Kanti Bhowmik Boro Bazar, Netrokona.</t>
  </si>
  <si>
    <t>pronay_bhowmick@yahoo.com</t>
  </si>
  <si>
    <t>Improvement of Trimohony R&amp;H – Hatkhola Bazar via Basati (Basaura- Hatkhola via Basati) (Start from Basaura) (Ch. 00-2000m)  under Purbadhala Upazila, District: Netrokona,</t>
  </si>
  <si>
    <t>M/S Ringki Enterprise Nagra, Ananda Bazar, Netrokona.</t>
  </si>
  <si>
    <t xml:space="preserve">  iqbal8505@gmail.com</t>
  </si>
  <si>
    <t xml:space="preserve">Improvement of Ichulia Shimulkandi via Boherakanda (Bonderpara-Ichulia-Shimulkandi) Road With BC from (Ch. 00-1500m) Under Purbahdla Upazila, District: Netrokona. </t>
  </si>
  <si>
    <t>A.T.M. Fayzur Siraj Purbadhala, Netrokona.</t>
  </si>
  <si>
    <t xml:space="preserve">  atmfayzur@gmail.com</t>
  </si>
  <si>
    <t xml:space="preserve">Improvement of Jatrabari Bazar Ulukandi Bazar Road With BC at (Ch.75-1075m) Under Purbadhala Upazila, District: Netrokona. </t>
  </si>
  <si>
    <t>MSE-MTN(JV)  Stpai, Sadar, Netrokona.</t>
  </si>
  <si>
    <t xml:space="preserve">Construction of 60.00m Long RCC Girder Bridge on Hugla Govt. Primary School Connection Road at Ch. 875m Under Purbadhala Upazila, District: Netrokona. </t>
  </si>
  <si>
    <t>Minto Enterprise Sushong Durgapur, Netrokona</t>
  </si>
  <si>
    <t>riponkarmokar19@gmail.com</t>
  </si>
  <si>
    <t>(01) Improvement of Connecting road for Kathalkhali govt. primary School road with BC from (Ch. 00-550m) Under Durgapur Upazila, District: Netrokona (School Code: 304040601) (Salvage Cost.Tk.513711.00) (02) Improvement of Connecting road for Cheramkhola govt. primary School road with BC from (Ch. 00-510m) Under Durgapur Upazila, District: Netrokona (School Code: 304040303) (Salvage Cost.Tk.321575.00)</t>
  </si>
  <si>
    <t>M/S Lovely Enterprise, Tengury, Kendua, Netrokona.</t>
  </si>
  <si>
    <t xml:space="preserve">01) Improvement of Connecting road for Alampur govt. primary School road with HBB from Ch. 00-230m (School Code: 304030603) (02) Improvement of Connecting road for Basegati Saifuddin govt. primary School road with HBB from Ch. 00-120m (School Code: 304020708) (03) Improvement of Connecting road for Bishanopur govt. primary School road with HBB from Ch. 00-55m (School Code: 304020704(04) Improvement of Connecting road for Gogda Hazi Shukur Mahamud govt. primary School road with HBB from Ch. 00-50m (School Code: 304030506) (05) Improvement of Connecting road for Harulia govt. primary School road with HBB from Ch. 00-110m (School Code: 304031302)  (06) Improvement of Connecting road for Kalashati govt. primary School road with HBB from Ch. 00-90m (School Code: 304031102) (07) Improvement of Connecting road for Khalijura govt. primary School road with HBB from Ch. 00-115m (School Code: 304031207) (08) Improvement of Connecting road for Muhuria govt. primary School road with HBB from Ch. 00-210m (School Code: 304039214) (09) Improvement of Connecting road for Nowhata Hafiz Uddin govt. primary School road with HBB from Ch. 00-120m (School Code: 304020110) (10) Improvement of Connecting road for Pechundhary govt. primary School road with HBB from Ch. 00-530m Under Kendua Upazila District Netrokona (School Code: 304031206) (11) Improvement of Connecting road for Palora Community primary School road with HBB from Ch. 00-100m (School Code: 304039219) (12) Improvement of Connecting road for Pangaon govt. primary School road with HBB from Ch. 00-300m Under Kendua Upazila District Netrokona (School Code: 304030606) (13) Improvement of Connecting road for Paratoli govt. primary School road with HBB from Ch. 00-550m (School Code: 304020206) (14) Improvement of Connecting road for Perir Char govt. primary School road with HBB from Ch. 00-330m (School Code: 304039204) (15) Improvement of Connecting road for Rajnagar govt. primary School road with HBB from Ch. 00-240m Under Kendua Upazila District Netrokona (School Code: 304031106), </t>
  </si>
  <si>
    <t>M/S Tanjim Traders Bakhairhati, Kendua, Netrokona.</t>
  </si>
  <si>
    <t xml:space="preserve">  ms.tanjimtraders@gmail.com</t>
  </si>
  <si>
    <t>Improvement of Ragunathpur Pry. School Rajghat Madrasha Raod With BC at (Ch.00-1000m) Under Kendua Upazila, District: Netrokona. Package No. MRRIDP/19/NETR/ KEND/ VR/ 78, (Tender ID No.)</t>
  </si>
  <si>
    <t>M/S Mahadi Enterprise, Kendua, Netrokona</t>
  </si>
  <si>
    <t>alaminrana716@gmail.com</t>
  </si>
  <si>
    <t>Improvement of Sundhorkanda Bridge-Uttarati Village via Mojlishpur Bazar road Uttarati village South side Dargabari-Uttarati Natun Jame Mosque in North side road With BC from (Ch. 00-1170m) Under Kendua Upazila, District: Netrokona,</t>
  </si>
  <si>
    <t>Md. Shamsul Arefin Khan, Gopalpur Bazar, Barhatta, Netrokona.</t>
  </si>
  <si>
    <t>arifen_samsul@yahoo.com</t>
  </si>
  <si>
    <t xml:space="preserve">(a) Improvement of Barparua-Tagharia Bazar Road with BC from Ch. 00-1000m (b) Construction of  01 no 3 x 4.5 x 4.0m Box Culvert at ch. 450m under Kalmakanda Upazila, Distrct: Netrokona, Salvage Material Cost 159726.00, </t>
  </si>
  <si>
    <t>Bijoy Talukder, Kalmakanda, Netrokona.</t>
  </si>
  <si>
    <t>bijoytalukder93@gmail.com</t>
  </si>
  <si>
    <t xml:space="preserve">(01) Improvement of Connecting road for Kushikura govt. primary School road with BC from (Ch.00-750m) Under Kalmakanda Upazila, District: Netrokona (School Code: 304020602) (Salvage Cost.Tk.187488.00) (02) Improvement of Connecting road for Nollapara govt. primary School road with BC from (Ch. 00-830m) Under Kalmakanda Upazila, District: Netrokona (School Code: 304021410) </t>
  </si>
  <si>
    <t>M/S Kabir Traders, Kalmakanda Bazar, Netrokona.</t>
  </si>
  <si>
    <t>traderskabir219@gmail.com</t>
  </si>
  <si>
    <t xml:space="preserve">(01) Improvement of Connecting road for Bamongoan govt. primary School road with BC from Ch. 00-640m Under Kalmakanda Upazila, District: Netrokona (School Code: 304021404)(02) Improvement of Connecting road for Rudranagar govt. primary School road with BC from Ch. 00-870m Under Kalmakanda Upazila, District: Netrokona (School Code: 304020408) 
</t>
  </si>
  <si>
    <t xml:space="preserve">Improvement of Salpasunai – Magura beel road with BC from Ch. 00-1000m under Atpara Upazila, District: Netrokona, </t>
  </si>
  <si>
    <t>Golam Arshadur Rahman, Mohanganj, Netrokona.</t>
  </si>
  <si>
    <t xml:space="preserve">  garshadur@gmail.com</t>
  </si>
  <si>
    <t xml:space="preserve">(1) Improvement of Sormusia UP Office Krisnarampur Bazar via Avoypasha Bazar road at Ch. 4735m-5735m under Atpara Upazila, District: Netrokona.  (2) Improvement of Sormusia UP Office Ghagra bazar road via Konapara bazar road at Ch. 3000m-4000m under Atpara Upazila, District:Netrokona. (Salvage Material Cost 1043371.00) </t>
  </si>
  <si>
    <t>Sha-MKI (JV) Boro Bazar, Netrokona.</t>
  </si>
  <si>
    <t>shamkijv@gmail.com</t>
  </si>
  <si>
    <t xml:space="preserve">Construction of 45 m RCC Girder Bridge on Netrokona Sadar (Malni)-Samaj GC via Amtola Bazar road at Ch.1281m Under Atpara Upazila, District: Netrokona, </t>
  </si>
  <si>
    <t>M/S Kamrul Islam, Boro Bazar, Netrokona.</t>
  </si>
  <si>
    <t>kislam314@gmail.com</t>
  </si>
  <si>
    <t>SRS Construction and Uzzal Enterprise (JV),Tamaltola Road, Jamalpur.</t>
  </si>
  <si>
    <t>srsanduejv@gmail.com</t>
  </si>
  <si>
    <t xml:space="preserve">Construction of 45m RCC Girder Bridge on Netrokona Sadar (Malni)-Samaj GC via Amtola Bazar road at Ch.4051m Under Atpara Upazila, District: Netrokona </t>
  </si>
  <si>
    <t>M/s. Uzzal Enterprise</t>
  </si>
  <si>
    <t>msuzzalenterprise@gmail.com</t>
  </si>
  <si>
    <t>Golam Arshadur Rahman, Tengapara, Mohanganj, Netrokona.</t>
  </si>
  <si>
    <t>(01) Improvement of Connecting road for Josmadhab primary School road with HBB from (Ch. 00-78m) Under Barhatta Upazila, District: Netrokona (School Code: 304070311) (02) Improvement of Connecting road for Monkandia government primary School road with HBB from (Ch. 00-200m) Under Barhatta Upazila, District: Netrokona (School Code: 304070201) (03) Improvement of Connecting road for Naihati government primary School road with HBB from (Ch. 00-203m) Under Barhatta Upazila, District: Netrokona (School Code: 304070504) (04) Improvement of Connecting road for Pachrukhi Sheiker Para government primary School road with BC from (Ch. 00-800m) Under Barhatta Upazila, District: Netrokona (School Code: 304070107).</t>
  </si>
  <si>
    <t>M/S Piyas Traders Sajiura Road, Kendua, Netrokona</t>
  </si>
  <si>
    <t>mspyastraders@gmail.com</t>
  </si>
  <si>
    <t xml:space="preserve">Improvement of Pirujpur - Lawful via Amgail Mosque Takurbari Road With BC at (Ch.500-1134m) Under Barhatta Upazila, District: Netrokona.  </t>
  </si>
  <si>
    <t>Ratul Enterprise          08 No Word, Court road, Kendua, Netrokona.</t>
  </si>
  <si>
    <t>ratulenterprise82@gmail.com</t>
  </si>
  <si>
    <t xml:space="preserve">Improvement of Barhatta UP Gazir Bazar Jiton Road With BC &amp; Protection work at (Ch.2470 - 4270m) Under Barhatta Upazila, District: Netrokona. </t>
  </si>
  <si>
    <t>Md. Shakhawat Hossain Khan, Purbadhala, Netrokona.</t>
  </si>
  <si>
    <t>hshakhawat120@gmail.com</t>
  </si>
  <si>
    <t>Improvement of Netrokona - Mohanganj R&amp;H Road at Barhatta Purba Bazar Jame Mosque - Rail Line road With BC from (Ch. 00-340m) Under Barhatta Upazila, District: Netrokona .</t>
  </si>
  <si>
    <t>(01) Improvement of Connecting road for Rajibpur Non govt. primary School road with BC from Ch. 00-515m Under Purbadhala Upazila, District: Netrokona (School Code: 304070102) (02) Improvement of Connecting road for Shimul kandi govt. primary School road with HBB from Ch. 00-225m Under Purbadhala Upazila, District: Netrokona (School Code: 304061005)</t>
  </si>
  <si>
    <t>M/S Rezvi Construction, 107/A, D.B Road, Mymensingh</t>
  </si>
  <si>
    <t>Construction of 150m Long PC Girder Bridge on Netrokona-Shidly GC Road (Sadar Part) at Chainage 9275m under Sadar Upazila, District: Netrokona. (ID No.: 372742006).</t>
  </si>
  <si>
    <t>Rehabilitation of Barhatta Primary School (UP) - Shahata Ferryghat via Machehala Bazar road at (Ch. 1286m - 6690m) Under Barhatta Upazila, District: Netrokona (Road ID No. 372093003) (Salvage Material Cost 1049967.00)</t>
  </si>
  <si>
    <t>RTIP-II)</t>
  </si>
  <si>
    <t>Tanvir Ahammad, Atpara, Netrokona</t>
  </si>
  <si>
    <t>19890524mta@gmail.com</t>
  </si>
  <si>
    <t>Construction of Boundary Wall, Gate &amp; Approach Road of (a) Thakurkona &amp; Laxmigonj Union Land office Under Sadar Upazila, District: Netrokona.Sormusia Land Office, Atpara Upazila Kangiura Land Office, Kendua Upazila</t>
  </si>
  <si>
    <t>Construction of Town and Union Land Office across the Country under Ministry of Land</t>
  </si>
  <si>
    <t>Syed Anisul Haque, Nagra, Netrokona.</t>
  </si>
  <si>
    <t>syedanisul69@gmail.com</t>
  </si>
  <si>
    <t>Borkhashiya  Land Office, Mohanganj Upazila</t>
  </si>
  <si>
    <t>Land Office</t>
  </si>
  <si>
    <t>Polash Trading Co. Kendua, Netrokona</t>
  </si>
  <si>
    <t>polashtrading78@gmail.com</t>
  </si>
  <si>
    <t>Suyair Land Office,  Land Office, Mohanganj Upazila</t>
  </si>
  <si>
    <t>Apurupa Enterprise, Palpara, Satpai, Netrokona.</t>
  </si>
  <si>
    <t>akhilchandra711@gmail.com</t>
  </si>
  <si>
    <t>Hasonpur  &amp; Kaital Land Office, Madan Upazila,</t>
  </si>
  <si>
    <t>M/S Italian Enterprise, Shibbari Road, Nagra, Netrokona</t>
  </si>
  <si>
    <t>Kharnai Land Office, Kalmakanda Upazila, Lengura Land Office, Kalmakanda Upazila</t>
  </si>
  <si>
    <t>M/S Jalalabad Traders, Avoypasha Bazar, Atpara, Netrokona</t>
  </si>
  <si>
    <t>jalalabadtraders586@gmail.com</t>
  </si>
  <si>
    <t>Singdha &amp;Asma Land Office, Barhatta Upazila</t>
  </si>
  <si>
    <t>Messers F.R. Construction, Baruna, Dakkin Bishiura, Sadar, Netrokona.</t>
  </si>
  <si>
    <t xml:space="preserve">  bb594499@gmail.com</t>
  </si>
  <si>
    <t>Chakuya Land Office, Khaliajuri Upazila</t>
  </si>
  <si>
    <t>Messers Akash Enterprise, Jahangirpur, Madan, Netrokona.</t>
  </si>
  <si>
    <t xml:space="preserve">  champion89bd@gmail.com</t>
  </si>
  <si>
    <t>Gazipur  Land Office, Khaliajuri Upazila</t>
  </si>
  <si>
    <t>M/S Amena Traders, Station Road, Purbadhala, Netrokona.</t>
  </si>
  <si>
    <t>amenaenterprisepb@gmail.com</t>
  </si>
  <si>
    <t>Khalishpur (Kholishaur)  Land Office, Purbadhala Upazila</t>
  </si>
  <si>
    <t>M/S Sushang Traders, Bakoljora, Durgapur, Netrokona</t>
  </si>
  <si>
    <t>sushangtraders@yahoo.com</t>
  </si>
  <si>
    <t xml:space="preserve"> Boirati  Union Land Office Bhaban Land Office, Purbadhala Upazila</t>
  </si>
  <si>
    <t>Ms. Abdul Baki and Sons, Pro. Abdul Baki Talukder, Machua Bazar Sadan, Netrokona.</t>
  </si>
  <si>
    <t>bakinsons@gmail.com</t>
  </si>
  <si>
    <t xml:space="preserve">Netrokona Sadar Pouro  Union Land Office Bhaban </t>
  </si>
  <si>
    <t>Giridhari Enterprise, Nagra, Shib Bari Road, Netrokona</t>
  </si>
  <si>
    <t xml:space="preserve"> giridhari.enterprise @yahoo.com</t>
  </si>
  <si>
    <t xml:space="preserve"> Durgapur Poura Union Land Office Bhaban </t>
  </si>
  <si>
    <t>MSE-MTN (JV), Satpai, Sadar, Netrokona.</t>
  </si>
  <si>
    <t xml:space="preserve">Construction of 81.00m Long PSC Girder Bridge over Mogra River on Paharpur Bazar to Mangal Siddha Bazar Road (Bisnapur-Paharpur Bazar Road) at Ch. 2600m Under Atpara Upazila, District: Netrokona (Road ID: 372044003) 
</t>
  </si>
  <si>
    <t>Sha-MKI (JV)      Boro Bazar, Netrokona.</t>
  </si>
  <si>
    <t>Construction of 48.00m Long RCC Girder Bridge On Langoliya Khal on Darbeshpur Shunui via Burburia road at Ch. 1600m Under Atpara Upazila, District: Netrokona. (Road ID: 372044013),</t>
  </si>
  <si>
    <t xml:space="preserve">Taher &amp; Sons (Pvt) Ltd - Md. Shamshodwha Mallik (JV), H#05, R#2/A, Sector#04, Uttara, Dhaka-1230 </t>
  </si>
  <si>
    <t xml:space="preserve">  tslsdmallick@gmail.com</t>
  </si>
  <si>
    <t>Construction of 96.00m Long PSC Girder Bridge over patesshori River on Bhorapara Bazar-Bolai Shimul via Chabila Road at Ch. 3000m Under Kendua Upazila, District: Netrokona (Road ID: 372474006).</t>
  </si>
  <si>
    <t>Md. Shamshodwha Mallick</t>
  </si>
  <si>
    <t>Depak Banerjee, Kendua, Netrokona.</t>
  </si>
  <si>
    <t>deepokbanerjee@gmail.com</t>
  </si>
  <si>
    <r>
      <t>Construction of 6.00m Box Culvert on H/O Abul Hasem at Ch. 50m Under Atpara Upazila, District: Netrokona.</t>
    </r>
    <r>
      <rPr>
        <b/>
        <sz val="10"/>
        <rFont val="Arial Narrow"/>
        <family val="2"/>
      </rPr>
      <t xml:space="preserve"> </t>
    </r>
  </si>
  <si>
    <t>M/S Kazi Engineering, Purbadhala, Netrokona</t>
  </si>
  <si>
    <t>kazimoinuddin83@gmail.com</t>
  </si>
  <si>
    <t xml:space="preserve">(1) Construction of RCC Drain UNO Quarter to Bank of the Mogra via Baniajan GPS. Under Atpara Upazila, District: Netrokona (2). Construction of RCC Drain from H/O Siddik Master near Upazila Health Complex to south side waterbody Under Atpara Upazila, District: Netrokona (3). Construction of RCC Drain from H/O Bir Muktijoddha Gias Uddin to Jeleypara, Under Atpara Upazila, District: Netrokona. </t>
  </si>
  <si>
    <t>M/S Jamal Enterprise, Teligati, Atpara, Netrokona</t>
  </si>
  <si>
    <t xml:space="preserve">  atalukder242@gmail.com</t>
  </si>
  <si>
    <t>(1) Construction of RCC Drain from Upazila Central Jame Mosque to Upazila Agriculture Training center via Upazila Fisheries Office Under Atpara Upazila, District: Netrokona (2) Construction of RCC Drain from H/O Nuru Master to Majhipara at bank of the Mogra river Under Atpara Upazila, District: Netrokona (3) Construction of RCC Drain from Upazila Main Gate to Upazila Health Complex back side gate, Under Atpara Upazila, District: Netrokona.</t>
  </si>
  <si>
    <t>(1) Construction of RCC Road at Backside gate of Upazila Health Complex to Netrokona-Avoypasha RHD Road at (Ch. 0+000km - 0+200km Under Atpara Upazila, District: Netrokona (2) Construction of RCC Road at Atpara Fakirbari RHD Moor to Atpar-Teligati UZR Road (Ch.0+000km - 0+250km) Under Atpara Upazila, District: Netrokona (3) Construction of RCC Road at H/O Bir Muktijoddha Giash Uddin-Bank of the Mogra river at (Ch. 0+000km - 0+150km) Under Atpara Upazila, District: Netrokona (4) Construction of RCC Road at Atpara-Teligati UZR-H/O Motiur Rahman at (Ch. 0+000km - 0+030km) Under Atpara Upazila, District: Netrokona (5) Construction of RCC Road at Atpara-Teligati UZR-Atpara College via Shahana Ali Primary School at (Ch. 0+000km – 0+135km) Under Atpara Upazila, District: Netrokona.</t>
  </si>
  <si>
    <t>M/S Ringki Enterprise, Nagra, Anando Bazar, Netrokona.</t>
  </si>
  <si>
    <t>(1) Construction of RCC Road at H/O Fokrul Master at Atpara College Moor (RHD)-Bhuiyan Bari via Atpara-Teligati road at (Ch. 0+000km – 0+210km) Under Atpara Upazila, District: Netrokona (2) Construction of RCC Road at Atpara College Moor Atpara-teligati road to Atpara Central Graveyard (Ch.0+000km – 0+055km) Under Atpara Upazila, District: Netrokona (3) Construction of RCC Road at Atpara-Teligati road-H/O Bir Muktijoddha Joz Mia (Ch.0+000km – 0+050km) Under Atpara Upazila, District: Netrokona.</t>
  </si>
  <si>
    <t>M/S Jahid Momo Enterprise,Madanpur, Netrokona</t>
  </si>
  <si>
    <t xml:space="preserve">  jadidmomoenterprise@gmail.com</t>
  </si>
  <si>
    <t>(1) Construction of RCC Road at Avoypasha-Atpara RHD-H/O Bir Muktijoddha Hafizur Rahman (Ch. 0+000km – 0+250km) Under Atpara Upazila, District: Netrokona (2) Construction of RCC Road at H/O Abdur Hasem-Khalpar (Ch. 0+000km – 0+050km) Under Atpara Upazila, District: Netrokona (3) Construction of RCC Road at Atpara-Netrokona UZR to Atpara Police Station via Upazila Livestock Office Zilla Parishad Dhakbanglo &amp; Sub-Registry Office (Ch. 0+000km – 0+200km) Under Atpara Upazila, District: Netrokona.</t>
  </si>
  <si>
    <t>M/S F.R Construction Baruna, Dakkin Bishiura, Sadar, Netrokona</t>
  </si>
  <si>
    <t>bb594499@gmail.com</t>
  </si>
  <si>
    <t>Construction of Public Toilet at Galib Shah Major at Bariol Under Dhalamulgaon Union, Under Purbadhala Upazila, District: Netrokona.</t>
  </si>
  <si>
    <t>M/S Rising Traders, Kurpar, Netrokona</t>
  </si>
  <si>
    <t>risingtraders2011@gmail.com</t>
  </si>
  <si>
    <t xml:space="preserve">(1) Construction of (Size 600mm x 600mm) U-Drain on Purbadhala Loknath Mondir (Purbadhala-Kapasia Road) to Sonil Market (Purbadhala-Ghara Pucca Road) at Ch. 85m, 116m, 216m, 238m, 493m, 880m, 1050m, 1170m and 1205m Under Purbadhala Upazila, District: Netrokona. (2) Construction of (Size 450mm x 450mm) U-Drain on of Mongalbaria Bazar to Upazila H/Q - Kapasia Pucca Road via at Mohila College roat at Ch. 32m Under Purbadhala Upazila, District: Netrokona. </t>
  </si>
  <si>
    <t>Sarker Kabinate, Netrokona</t>
  </si>
  <si>
    <t>sarkercabinet62@gmail.com</t>
  </si>
  <si>
    <t>Construction of Toilet Bolek (Typical) Male &amp; Female &amp; Submarsable Tubewall at Kalmakanda Bazar Under Kalmakanda Upazila, District: Netrokona.</t>
  </si>
  <si>
    <t>Messers F R Construction, Baruna, Dakkin Bishiura, Sadar, Netrokona</t>
  </si>
  <si>
    <t>Construction of RCC Drain on Kalmakanda Upazila More-River Bank at (Ch. 00-500m &amp; 510-1010m) Under Kalmakanda Upazila, District:Netrokona</t>
  </si>
  <si>
    <t>M/S Khodeza Enterprise, N. Akanda House, Station Road, Netrokona</t>
  </si>
  <si>
    <t>mzahankhan@gmail.com</t>
  </si>
  <si>
    <t xml:space="preserve">Improvemnt of RCC Road from Kalmakanda Upazila Parished-Purba Bazar via Police Station road at (Ch. 0.00m - 0390m) Under Kalmakanda Upazila, District: Netrokona (Salvage Material Cost: 387453.00), </t>
  </si>
  <si>
    <t>M/S Binoy Construction, Doulatpur, Mohanganj, Netrokona</t>
  </si>
  <si>
    <t>binoy6022@gmail.com</t>
  </si>
  <si>
    <t>(1) Improvement of RCC Road from Kalmakanda GC-Panchgaor GC road from at (Ch. 1100m-1325m) Under Kalmakanda Upazila, District: Netrokona.(Salvage Material Cost: 32928.00) (02). Improvement of RCC Road from U.T.D.C-Kalmakanda-Bazar (Feri Ghat road) at (Ch. 0975m -1225m) Under Kalmakanda Upazila, District: Netrokona</t>
  </si>
  <si>
    <t>Maa Trading, Newtown, Sadar, Netrokona.</t>
  </si>
  <si>
    <t>egp.maatrading@gmail.com</t>
  </si>
  <si>
    <t xml:space="preserve">(1) Construction of RCC U Type Drain 1 no 600mm x 600mm (7.00m long) of Doshal Habil House to Railway road at R&amp;H road Netrokon-Mohonganj road Under Barhatta Upazila, District: Netrokona. (2) Construction of RCC U Type Drain 1 no 600mm x 600mm (7.00m long) of Barhatta-Atpara road infront of Lokman Masters House to Brikalika village road Under Barhatta Upazila, District: Netrokona. (3). Construction of RCC U Type Drain 2 nos 600mm x 600mm (7.00m long) at Ch.33m &amp; 140m Gopalpur Shabji Bazar Mohal of Mr. Abdul Jabbar Mia House More to Railway Road Under Barhatta Upazila, District: Netrokona. (4). Construction of RCC U Type Drain 1 no 600mm x 600mm (7.00m long) of Vutervita at Bicramsree Edgoan Mathe road Under Barhatta Upazila, District: Netrokona, </t>
  </si>
  <si>
    <t>M/S Mahadi Enterprise, Kabichandrapur, Kachandra, Kendua, Netrokona.</t>
  </si>
  <si>
    <t>(1) Construction of Drain from House Pranesh Pal to Ganji Potti via Sonali Bank at Gopalpur Bazar Ch. 00-105m Under Barhatta Upazila, District: Netrokona (Effective length 00-105m). (2). Construction of Drain Inside of Upazila Boundary Under Barhatta Upazila, District: Netrokona (Effective length 00-519m). (3). Construction of Drain from Jabbar Mias House More to Railway road at Gopalpur Bazar (Ch. 00 - 50m) Under Barhatta Upazila, District: Netrokona (Effective length 00-50m (4). Construction of Drain Netrokona Mohonganj Railway Infron of Dormatory Bhabon at (Ch. 00-185m) Under Barhatta Upazila, District: Netrokona (Effective length 00-185m) (5). Construction of Drain from Abdul Hakim Khan Shahb Shop to Land Office via Morog Hohal (Ch. 00-141m) Under Barhatta Upazila, District: Netrokona (Effective length 00-141m).</t>
  </si>
  <si>
    <t>M/S Bondu Traders, Kendua, Netrokona.</t>
  </si>
  <si>
    <t>bonduenterprise2@gmail.com</t>
  </si>
  <si>
    <t xml:space="preserve">Rehabilitation of Mohanganj GC - Gaglajure GC Road from (Ch. 00m - 350m) Under Mohanganj Upazila, District: Netrokona. (Road ID No. 372632002). 
</t>
  </si>
  <si>
    <t>Md. Abdul Quddus, Madan, Netrokona</t>
  </si>
  <si>
    <t>mdabdulkaddus9@gmail.com</t>
  </si>
  <si>
    <t>Periodic Maintenance of Maghan Shiadhar UP-Khurshimul Bazar Road via daspara Road from (Ch. 3939m-5864m) Under Mohanganj Upazila, District: Netrokona (Road ID No. 372633001)(Road ID No. 372632002).</t>
  </si>
  <si>
    <t>M/S Koddus Traders, Madan, Netrokona.</t>
  </si>
  <si>
    <t>mdabdulkoddus55@gmail.com</t>
  </si>
  <si>
    <t xml:space="preserve">Periodic Maintenance of Fakirer Bazar - Sidly GC via Roypur UP Office Road from (Ch. 00m-5660m) Under Barhatta Upazila, District: Netrokona (Road ID No. 372093007) </t>
  </si>
  <si>
    <t>Ideal Traders       Ananda Bazar, Nagra, Netrokona.</t>
  </si>
  <si>
    <t>ideltraders18@gmail.com</t>
  </si>
  <si>
    <t xml:space="preserve">Rehabilitation of 01 no. 600mm x 600mm U-Drain Eakerkanda R&amp;H-Biskakuni U.P.Office Jatrabari Road at Ch. 1850m Under Purbadhala Upazila, District: Netrokona (Road ID No. 372833016), </t>
  </si>
  <si>
    <t>M/S Payel Enterprise,    Kendua, Netrokona.</t>
  </si>
  <si>
    <t>assarulahmed250@gmail.com</t>
  </si>
  <si>
    <t xml:space="preserve">Periodic Maintenance of Chandigar UP office - Baraiund Bazar via Karankhola Ferry Ghat &amp; Fulpur bazar Road from (Ch. 00m-2098m) Under Durgapur Upazila, District: Netrokona (Road ID No. 372183001),  </t>
  </si>
  <si>
    <t>M/S Rahim Enterprise, Nondipur, Netrokona</t>
  </si>
  <si>
    <t>rahimenterprise1988@gmail.com</t>
  </si>
  <si>
    <t xml:space="preserve">Rehabilitation of 01 no. 1 x 4.00 x 4.00m RCC Box Culvert on Netrakona-Shidly GC Road. (Sadar part.) at Ch.12400m Under Netrokona Sadar Upazila, District: Netrokona (Road ID No. 372742006), </t>
  </si>
  <si>
    <t>Jihan Enterprise, Durgapur, Netrokona.</t>
  </si>
  <si>
    <t>mdjahangiralom413@gmail.com</t>
  </si>
  <si>
    <t xml:space="preserve">Rehabilitation of 03 nos. 600mm x 750mm 2.5m x 2.00m and 2 x 3.00 x 3.00m RCC Box Culvert on Durgapur GC - Kamudgonj GC Road at Ch. 1814m, 359m and 1457m Under Durgapur Upazila, District: Netrokona (Road ID No. 372182004) </t>
  </si>
  <si>
    <t>M/S Sourav Enterprise, Khaliajuri, Netrokona.</t>
  </si>
  <si>
    <t>khmusa72@gmail.com</t>
  </si>
  <si>
    <t xml:space="preserve">Rehabilitation of 02 nos. 600mm x 600mm RCC U-type Drain on Barhatta UP-Tomal Tala Bazar Road at Ch. 1699m and 2212m Under Barhatta Upazila, District: Netrokona (Road ID No. 372093006), </t>
  </si>
  <si>
    <t>Md. Riaz Uddin, Kendua, Netrokona.</t>
  </si>
  <si>
    <t xml:space="preserve">Periodic Maintenance of 03 Nos Bridge on Barhatta Ferryghat-Monash Bazar Road at Ch. 1456m, 2760m and 3726m Under Barhatta Upazila, District: Netrokona (Road ID No. 372092003) </t>
  </si>
  <si>
    <t>M/S Alif Traders, Kendua, Netrokona</t>
  </si>
  <si>
    <t>msaliftraders84@gmail.com</t>
  </si>
  <si>
    <t xml:space="preserve">Periodic Maintenance of Shahitpur-Sohagi FRB Road at khidirpur to Fanargati via Horinagar Road from (Ch. 00m-1300m) Under Kendua Upazila, District: Netrokona (Road ID No. 372474032), </t>
  </si>
  <si>
    <t>M/S Jadid Enterprise, Madanpur, Netrokona.</t>
  </si>
  <si>
    <t>jadidmomoenterprise@gmail.com</t>
  </si>
  <si>
    <t>Periodic Maintenance of Teligati G.C.-Nazirgonj G.C. Road. Road from (Ch. 00m-117m) Under Atpara Upazila,District:Netrokona (Road ID No. 372042003),</t>
  </si>
  <si>
    <t>MD. Mohibul Haque, Gafargaon, Mymensingh</t>
  </si>
  <si>
    <t>msmohibulhoque@gmail.com</t>
  </si>
  <si>
    <t>Periodic Maintenance of Fatepur GC to Tarail GC via Dhankunia Ferry Ghat Road from (Ch. 00m-2289m) Under Madan Upazila, District: Netrokona (Road ID No. 372562006),</t>
  </si>
  <si>
    <t>Md. Mizanur Rahman, Purbadhala, Netrokona.</t>
  </si>
  <si>
    <t>mrahman4132@gmail.com</t>
  </si>
  <si>
    <t xml:space="preserve">Periodic Maintenance of Eakerkanda R&amp;H - Biskakuni U.P.Office (Jatrabari)  Road from (Ch. 00m-2160m) Under Purbadhala Upazila, District:Netrokona (Road ID No. 372833016), </t>
  </si>
  <si>
    <t>M/S Nayem Enterprise, Satpai, Netrokona</t>
  </si>
  <si>
    <t>nenterprise18@gmail.com</t>
  </si>
  <si>
    <t>Periodic Maintenance of Nazirpur GC - Netrakona via Shidly GC Road (Kalmakanda Part) Road from (Ch. 00m-1800m) Under Kalmakanda Upazila, District: Netrokona(Road ID No. 372402005),</t>
  </si>
  <si>
    <t>M.A. Wahed, Madan, Netrokona.</t>
  </si>
  <si>
    <t xml:space="preserve">Periodic Maintenance of Kalmakanda GC-Maddyanagar GC via Rogurampur (Kalmakanda portion) Road from (Ch. 00m-1900m) Under Kalmakanda Upazila, District: Netrokona (Road ID No. 372402007), </t>
  </si>
  <si>
    <t>M/S Sushang Traders, Durgapur,Netrokona</t>
  </si>
  <si>
    <t xml:space="preserve">Periodic Maintenance of Durgapur GC-Kamudgonj GC Road from (Ch. 00m-3460m) Under Durgapur Upazila, District: Netrokona (Road ID No. 372182004), </t>
  </si>
  <si>
    <t>Bright View Design &amp; Development, Nowpara, Akhrial.</t>
  </si>
  <si>
    <t>mdinzamanulh703@gmail.com</t>
  </si>
  <si>
    <t>Emergency Maintenance of Netrakona-Shidly GC (Sadar part.) Road from (Ch.10250m-11715m) Under Netrokona Sadar Upazila, District: Netrokona (Road ID No. 372742006),</t>
  </si>
  <si>
    <t>Md. Ziaul Haque Tuton, Madan, Netrokona.</t>
  </si>
  <si>
    <t>ziaulhaquetuton@gmail.com</t>
  </si>
  <si>
    <t>Rehabilitation of 02 nos. 600mm x 600mm RCC U-type Drain on Rambhadrapur FRB-Naihati Bazar Road at Ch. 50m and 622m Under Barhatta Upazila, District: Netrokona (Road ID No.372094015)</t>
  </si>
  <si>
    <t>Periodic Maintenance of Teligati GC - Rampur GC Road Atpara Part. Road from (Ch. 00m-4110m) Under Atpara Upazila, District: Netrokona (Road ID No. 372042004).</t>
  </si>
  <si>
    <t>M/S Kazi Traders, Laxmigonj, Sadar, Netrokona.</t>
  </si>
  <si>
    <t>kazisujon66348@gmail.com</t>
  </si>
  <si>
    <t>Rehabilitation of Chattrakona Puccabari to Mara Nodirpar Road from (Ch. 00m-1412m) Under Madan Upazila, District: Netrokona (Road ID: 372564073)</t>
  </si>
  <si>
    <t>M/S Subroto Suttradhar-M/S Ringki Enterprise (JV), Anando Bazar, Nagra, Netrokona</t>
  </si>
  <si>
    <t>mssdmrejv@gmail.com</t>
  </si>
  <si>
    <t xml:space="preserve">(A) Improvement of Narayandhar Bazar ( R &amp; H) Dhalamulgaon UP via Krisnapur Road with BC including Protection work work from Ch: 00-2000m) under Purbadhala Upazila, District Netrokona. (B) Construction of 02 nos.(2.0x2.0m and 4.0x4.0m) Culvert at ch.686m and 1270m on same  road under Purbadhala Upazila, District: Netrokona( Salvage Material Cost BDT: 2635804.00) </t>
  </si>
  <si>
    <t>M/S Subroto Suttradhar, Satpari, Netrokona</t>
  </si>
  <si>
    <t>M/S Ringki Enterprise, Anando Bazar, Nagra, Netrokona</t>
  </si>
  <si>
    <t>Nilphamari</t>
  </si>
  <si>
    <t>Decent International Ltd, Collage Para, Nilphamari.</t>
  </si>
  <si>
    <t>decentiltd@gmail.com</t>
  </si>
  <si>
    <t>a) Improvement of Golna UP to Solamener Chowpoti – Tengonmari GC Pucca Road at Golna Abashan Road from (Ch. 00 - 700m), Road ID:173364046 b) Improvement of Jaldhaka Nilphamari RHD Hafizia Madrasha – Paschim Khutamara UZR – 2006, Alim Madrasha via Momin tuli Road Road from (Ch. 00 - 1000m) , Road ID:173364058 [JALDHAKA], District: Nilphamari. T/ID No. 179347</t>
  </si>
  <si>
    <t>28.05.2018</t>
  </si>
  <si>
    <t>03.06.2019</t>
  </si>
  <si>
    <t>Shah Md. Anwar Hossain,    Babupara, Nilphamari.</t>
  </si>
  <si>
    <t>Improvement of Sonaroy U.P. at Baburhat-Nilphamari H/Q.via Baroghoria Road (Ch. 00 - 2000m ) Road ID:173643019 [NILPHAMARI-S]. Dist.Nilphamari. T/ID No. 198525</t>
  </si>
  <si>
    <t>15.07.2018</t>
  </si>
  <si>
    <t>Improvement of Sonaroy U.P Chakla Kazirhat-Melar Pillar Bazar via Darwani Rly. Baza Road (Ch. 00 – 470m &amp; 3294 - 4540m) Road ID:173643016 (Salvage Cost-56,000.00) [NILPHAMARI-S]. Dist.Nilphamari. T/ID No. 198520</t>
  </si>
  <si>
    <t>M/S. Moon Construction, Khoribari, Dimla,Nilphamari.</t>
  </si>
  <si>
    <t>moonconstruction186@gmail.com</t>
  </si>
  <si>
    <t>a) Improvement of Dkhi Sonakhuli - Vajonchur vai khamatpara Road (Ch. 00m - 1000m) Road ID: 173124082 [DIMLA].  b) Improvement of Bonis Miah bari-Kapar uddin house via Korani Para road (Ch. 00m - 1000m ) Road ID:173124047 [DIMLA]. Dist.Nilphamari. T/ID No. 188085</t>
  </si>
  <si>
    <t>23.07.2018</t>
  </si>
  <si>
    <t>Md. Rukunuzzaman Sarkar,   Collegepara, Sadar, Nilphamari.</t>
  </si>
  <si>
    <t>mdruknuzzamansarkar@gmail.com</t>
  </si>
  <si>
    <t>Revised Estimate of Jadurhat at Khachua Bridge - Burikhora River Road (Ch. 00 - 1000m ) Road ID:173645027 (Salvage Cost-15,512.00) [NILPHAMARI-S]. Dist.Nilphamari. T/ID No. 198518</t>
  </si>
  <si>
    <t>26.07.2018</t>
  </si>
  <si>
    <t>Improvement of Khutamara U.P H/Q-Moulvir Bazar (RHD) Road (Ch. 1000 - 2000m) Road ID:173363001 [JALDHAKA]. Dist.Nilphamari. T/ID No. 198522</t>
  </si>
  <si>
    <t>13.08.2019</t>
  </si>
  <si>
    <t>Improvement of Jaldhaka Hat G.C-Mirgonj U.P. H/Q Via Kathali U.P. Road (Ch. 3466 - 5966m) Road ID:173363005 [JALDHAKA]. Dist.Nilphamari. T/ID No. 198517</t>
  </si>
  <si>
    <t>a) Improvement of Golmunda  U.P. to Bhabobchur Bazar Via Ghoramaga School and  dhar nodi Road (Ch. 4820 - 5820m) Road ID:173364043 [JALDHAKA]. b) Improvement of Shoulmari U.P.H/Q.- Ansar Hat Via Mohima BSC house Road (Ch. 00 - 1000m) Road ID:173364052 [JALDHAKA]. Dist.Nilphamari. T/ID No. 198527</t>
  </si>
  <si>
    <t>M/S. Maisha Enterprise,         Purbo Kukhapara, Nilphamari.</t>
  </si>
  <si>
    <t>ms.maishaenterprise2018@gmail.com</t>
  </si>
  <si>
    <t>a) Improvement of Haroa shimulbari Chowpoty to Adrso para primary School Road (Ch. 00 - 1260m) Road ID: 173365079 [JALDHAKA]. b) Improvement of Dauwabari UP - Buritista River via Shedarsori Road (Ch. 00 - 1000m) Road ID: 173365097 [JALDHAKA]. Dist.Nilphamari. T/ID No. 198523</t>
  </si>
  <si>
    <t>13.08.2018</t>
  </si>
  <si>
    <t>Improvement of Razar hat G.C-Jaldhaka Rangpur RHW at Baroghat Road (Ch. 959 - 1959m) Road ID: 173362008 [JALDHAKA]. Dist.Nilphamari. T/ID No. 198526</t>
  </si>
  <si>
    <t>Md. Khairul Kabir Rana,      S.M.C Road, Guptapara, Rangpur.</t>
  </si>
  <si>
    <t>a)` Improvement of Sonaroy U.P.(Khairat Nagar Rail Bazar) to Fakirgonj Bazar Road (Ch. 00 - 1500m ) Road ID:173643039 [NILPHAMARI-S]. b)` Improvement of Sonaroy U.P Zakirgonjhat -  Camperhat via Chakdubulia High Schoo Road (Ch. 00 - 1050m) Road ID:173643022 [NILPHAMARI-S]. Dist.Nilphamari. T/ID No. 198516</t>
  </si>
  <si>
    <t>09.10.2018</t>
  </si>
  <si>
    <t>M/S. Mohoshena Enterprise,    Pro. Md. Mahabubul Alam, Monshapara, Nilphamari.</t>
  </si>
  <si>
    <t>ms.mohesenaenterprise@gmail.com</t>
  </si>
  <si>
    <t>Improvement of Jaldhaka Domar RHD – Shimulbari UP H/Q via Dharmapal Road (Ch. 1500-1896, 1903-4910, 5659-5925 &amp; 5938-6195m) Road ID No. 173363003  [Jaldhaka] Dist.Nilphamari. T/ID No. 230295</t>
  </si>
  <si>
    <t>14.01.2019</t>
  </si>
  <si>
    <t>M/S. Rostom Ali Sarker,      Kanialkhata, Barobari, Sadar, Nilphamari.</t>
  </si>
  <si>
    <t>rostom3046@gmail.com</t>
  </si>
  <si>
    <t>A). Improvement of UZR-1 at Belpukur - Ghonpara Road (Ch. 00-1485m) ID No. 173854021  B). Improvement of Saidpur Rangpur NHW – Bagdokra Primary School Road (Ch. 1470-1850m) ID No. 173854003, [Sayedpur] Dist.Nilphamari. T/ID No. 230294</t>
  </si>
  <si>
    <t>M/S. Sagor And Co.          Chotokhata, Dalia, Dimla, Nilphamari.</t>
  </si>
  <si>
    <t>sagorandco@gmail.com</t>
  </si>
  <si>
    <t>Improvement of Tunihat – Dumnir kura Road (Ch. 00-880m) ID No. 173124072 [Dimla] Dist. Nilphamari. T/ID No. 230301</t>
  </si>
  <si>
    <t>11.02.2019</t>
  </si>
  <si>
    <t>18.01.2020</t>
  </si>
  <si>
    <t>Md. Ruknuzzaman Sarkar,    Collegepara, Nilphamari.</t>
  </si>
  <si>
    <t>Improvement of Jaldhaka Tengonmari RHW Road Chanderdhar via Rahminia Bazar Road (Ch. 500-2000m) Road ID No. 173364001 [Jaldhaka] Dist.Nilphamari. T/ID No. 230297</t>
  </si>
  <si>
    <t>29.01.2019</t>
  </si>
  <si>
    <t>Md. Nasimul Akram, Chikonmati, Domar, Nilphamari.</t>
  </si>
  <si>
    <t>ekram123dhonipara@gmail.com</t>
  </si>
  <si>
    <t>A). Improvement of Nayani Bugdokra Shemultoly GPS – UZR/2007 at Panga high school via RHD road at Signboard bazar Road (Ch. 3000-4000m) Road ID No. 173154021  B). Improvement of Chilahati GC UZR/2002 – Gosaigonj Fulbari Road via Samsul Haque Pramanik House Road (Ch. 00-2150m) Road ID No. 173154060 [Domar] Dist.Nilphamari. T/ID No. 230293</t>
  </si>
  <si>
    <t>16.01.2019</t>
  </si>
  <si>
    <t>Md. Rukunuzzaman Sarkar, Collegepara, Nilphamari.</t>
  </si>
  <si>
    <t>Improvement of Ranchandi UP Office- Bazedumuria Mather Bazar Via Bangla Bazar Road (Ch. 800-1816m) Road ID No. 173453009 [Kishoregonj], Dist.Nilphamari. T/ID No. 253823</t>
  </si>
  <si>
    <t>14.02.2019</t>
  </si>
  <si>
    <t>Md. Abdussattar,             Collegepara, Nilphamari.</t>
  </si>
  <si>
    <t>abdussatar086@gmail.com</t>
  </si>
  <si>
    <t>Improvement of Choraikhola bazar-Coranipara Computer bazar Road (Ch.00-1650m) Road ID No. 173645034 [Nilphamari Sadar], Dist. Nilphamari. T/ID No. 253825</t>
  </si>
  <si>
    <t>18.02.2019</t>
  </si>
  <si>
    <t>A). Improvement of Netai UP Hazirhat – Tripathi Sumsul Ulum Madrasha – Holai Sarker Ghat via Freedom Fighter Tajul Islam house Road (Ch. 00-700m) ID No. 173455119  B)  Improvement of Netherer Bazar – Sukandanger hat via Zia para Road (Ch. 1000-2000m) ID No. 173455051 [Kishoregonj]  Dist: Nilphamari. T/ID No. 253822</t>
  </si>
  <si>
    <t>20.02.2019</t>
  </si>
  <si>
    <t>25.02.2020</t>
  </si>
  <si>
    <t>M/S. Maisha Enterprise,           Purbo Kukhapara, Nilphamari.</t>
  </si>
  <si>
    <t>A). Improvement of Pirer Hat – Garagram Dola R&amp;H Road (Ch. 3300-4300m) ID No. 173454014 [Kishoregonj]  Dist:Nilphamari.  T/ID No. 253824</t>
  </si>
  <si>
    <t>25.01.2020</t>
  </si>
  <si>
    <t>M/S. Mohshena Enterprise,   Pro: Md. Mahabubul Alam,    Monshapara, Nilphamari.</t>
  </si>
  <si>
    <t>A). Improvement of Kishoregonj UPZ H/Q – Babrijhar GC (Kishoreganj Part) Road (Ch. 3750-5550m) ID No. 173452003  B). Improvement of Garagram DC More RHD – Kaimari GC at Bodir Kachari Road (Ch. 4650-5650m) ID No. 173452006 [Kishoregonj] Dist:Nilphamari. T/ID No. 253815</t>
  </si>
  <si>
    <t>24.03.2020</t>
  </si>
  <si>
    <t>M/S. Mohshena Enterprise,     Pro: Md. Mahabubul Alam,     Monshapara, Nilphamari.</t>
  </si>
  <si>
    <t>A). Improvement of Ramgonj G.C to Achintola Bazar near R&amp;H road via – Kokoi GPS Road (Ch. 2400-4700m) ID No. 173643027  B). Improvement of Goregram UP at Manik Bazar – Bhobanigonj GC via Dhopadanga Road (Ch. 1000-3250m) ID No. 173643030 [Nilphamari Sadar] Dist: Nilphamari. T/ID No. 253820</t>
  </si>
  <si>
    <t>Shah Md. Anwar Hossain, Zila Parishad Market, Chowrangir More, Nilphamari.</t>
  </si>
  <si>
    <t>A). Improvement of Hatibanda Bazar – Gabertol bazar Road (Ch. 00-1600m) ID No. 173644055  B). Improvement of Phachamatha– Panchapukur at Khular more – Borobari via Kanialkhatha Dhakil Madrasha Road (Ch. 00-2050m) ID No. 173644069  C). Improvement of Tupamri mollor danga bazar Rice mill to Ramnagar UP via Samsul Mohazon House Road (Ch. 00-2350m) ID No. 173644077 [Nilphamari Sadar] Dist: Nilphamari. T/ID No. 253816</t>
  </si>
  <si>
    <t>24.03.2019</t>
  </si>
  <si>
    <t>A). Improvement of Tupamari UP – Kachary hat (Palasbari) Road (Ch. 00-2480m) ID No. 173643014  B). Improvement of Nilphamari HQ at Pourashava Border – Ramkala hat via Debirdanga Bazar Road (Ch. 2960-4415m) ID No. 173643026  [Nilphamari Sadar] Dist: Nilphamari. T/ID No. 253821</t>
  </si>
  <si>
    <t>M/S. Noel Enterprise,         Nilprotivapara, Nilphamari.</t>
  </si>
  <si>
    <t>msnoilenterprise@gmail.com</t>
  </si>
  <si>
    <t>A). Improvement of Itakhola UP–Gabertol Bazar via Chairman’s house Road (Ch. 1800-3060m) ID No. 173643040   B). Improvement of Ramnagar UP (Kachari bazar) – UZR at Duhuli Bazar via Bahali para GPS Road (Ch. 00-1475m) ID No. 173643059  [Nilphamari Sadar] Dist: Nilphamari. T/ID No. 253818</t>
  </si>
  <si>
    <t>27.03.2019</t>
  </si>
  <si>
    <t>M/S. Fahim Enterprise               Shahipara, Nilphamari.</t>
  </si>
  <si>
    <t>msfahimenterprise123@gmail.com</t>
  </si>
  <si>
    <t>(a) Improvement of Dimla Niz Para pucca road Shalhati Bazar (Ch. 00 – 1000m), ID No. 173125050  (b) Improvement of Old Thana - Dimla Union Health Clinic (Ramdanga) Road (Ch. 00 – 1000m), ID No. 173125120   [DIMLA] Dist.Nilphamari. T/ID No. 287953</t>
  </si>
  <si>
    <t>19.06.2019</t>
  </si>
  <si>
    <t>Improvement of Gomnati Bazar RHD road Thakurgonj hat GC road via ShishatolyGhat (Domar Part) Road (Ch. 1730-3730m). ID No- 173152015 [DOMAR]. Dist.Nilphamari. T/ID No. 287963</t>
  </si>
  <si>
    <t>M/S. Abu Taleb Milu                 Kaliganj, Lalmonirhat.</t>
  </si>
  <si>
    <t>Maintenance work Baburhat GC (Sardarhat) - Jaldhaka Dalia R&amp;H (Taltola) Via Nowtara Bazar ( Ch. 00-6062m).Road ID-173122015. [DIMLA], Dist: Nilphamari. T/ID No. 287962</t>
  </si>
  <si>
    <t>14.06.2019</t>
  </si>
  <si>
    <t xml:space="preserve">Shobuj Biplob Construction,           Dhap, Rangpur.  </t>
  </si>
  <si>
    <t>mrs.shobujbiplobconstruction@gmail.com</t>
  </si>
  <si>
    <t>Improvement of Magura UP Office - Garagramhat via Thataripara Road (Ch. 00-295 &amp; 798-1341m) ID No. 173453024  [KISHOREGONJ], Dist.Nilphamari. T/ID No. 295910</t>
  </si>
  <si>
    <t>28.05.2019</t>
  </si>
  <si>
    <t>Md. Nasimul Ekram, Chikonmati, Domar, Nilphamari.</t>
  </si>
  <si>
    <t>Improvement of Shahid Zia UZR/2007 road Chowrangi Bazar UZR/2001 road via Mouza Gomnati GPS. (IVR-B) Road (Ch. 00-2350m). ID No- 173155078.[Domar]. Dist.Nilphamari. T/ID No. 287961</t>
  </si>
  <si>
    <t>14.07.2019</t>
  </si>
  <si>
    <t>Md. Khairul Kabir Rana              SMC Road, Guptapara, Rangpur.</t>
  </si>
  <si>
    <t>A). Improvement of NHW at Changmari Bazar Porarhat GC Road (Ch. 1153-3153m). ID No-173852012. [Sayedpur] B) Improvement of Porarhat GC NHW at Shaskandar More Road (Ch. 00-955m). ID No-173852006.(Salvage cost.-16569.00) [Sayedpur] C)  Improvement of Hazarirhat GC â NHW at Chikli Bazar via Changmari Road (Ch. 3000-5130m). ID No- 173852010. [Sayedpur], Dist.Nilphamari. T/ID No. 281928</t>
  </si>
  <si>
    <t>01.07.2019</t>
  </si>
  <si>
    <t>Construction of 60.00m Long RCC Grider Bridge on Pathanpara sanar Banar chowpoti to Rajbari GPS Via Manikpir Road at ch. 1750m. Road ID no- 173364017. [JALDHAKA], Dist.Nilphamari. T/ID No. 292994</t>
  </si>
  <si>
    <t>10.07.2019</t>
  </si>
  <si>
    <t>Md. Nazir Hossain &amp; Shah Md. Anwar Hossain JV                     Chowrangir more, Nilphamari.</t>
  </si>
  <si>
    <t>jvazirshahanwar2019@gmail.com</t>
  </si>
  <si>
    <t>Construction of 60.00m Long RCC Grider Bridge on Shoulmari UP – Jaldhaka – Kaimari GC Pucca road at Takkar More Via Kalir than Road at ch. 740m. Road ID no- 173364042. [JALDHAKA] Dist.Nilphamari. T/ID No. 292995</t>
  </si>
  <si>
    <t>Md. Nazir Hossain, Nilphamari.</t>
  </si>
  <si>
    <t>mdnazirhossain123@gmail.com</t>
  </si>
  <si>
    <t>Shah Md. Anwar Hossain, Shahipara, Nilphamari.</t>
  </si>
  <si>
    <t>Md. Khairul Kabir Rana,                 SMC Road, Guptapara, Rangpur.</t>
  </si>
  <si>
    <t>Improvement of Sonarai Hat RHD road Basunia Hat GC via Sonarai UPC Road (Ch. 6200-9200m). ID No- 173152013.[Domar]. Dist.Nilphamari. T/ID No. 287960</t>
  </si>
  <si>
    <t>Md. Alomgir Hossain,  Debigonj, Panchagarh.</t>
  </si>
  <si>
    <t>alamgirdebiganj@gmail.com</t>
  </si>
  <si>
    <t>A). Improvement of Burerdoba UZR – PanaSarker hat via ShadhurAsram Road (Ch. 1000–2000m). ID No- 173154031 [Domar] B).  Improvement of ChilayPagla bazar at RHD road – Domar RHD road via BoroRauta GPS Road (Ch. 1530-2890m). ID No- 173154024. [DOMAR] Dist.Nilphamari. T/ID No. 287956</t>
  </si>
  <si>
    <t>25.07.2019</t>
  </si>
  <si>
    <t>31.07.2020</t>
  </si>
  <si>
    <t>A). Improvement of Chandinapara UZR to Boragari High School via Chekadara WCS regulator (IVR-B) Road (Ch. 1200-2142m). ID No- 173155039. [Domar]  B). Improvement of Domar Ban Bibhag   Boragari High School Road (Ch. 00-1480m). ID No- 173155047 [DOMAR] Dist.Nilphamari. T/ID No. 287958</t>
  </si>
  <si>
    <t>Ms. Hasu Enterprise,                Nilprotiva Para, Sadar, Nilphamari.</t>
  </si>
  <si>
    <t>babul123alom@gmail.com</t>
  </si>
  <si>
    <t>(a) Improvement of Pathanpara sanar Banar chowpoti to Rajbari GPS Via Manikpir road (Ch. 500 – 1265m), Road ID No: 173364017 [JALDHAKA]. Dist. Nilphamari. T/ID No. 305901</t>
  </si>
  <si>
    <t>Improvement of Mirgonj hat GC Jaldhaka-Domar RHW (Kaligonj Klinic) Via Shimulbari Asrayan Project (Ch. 3850 – 5492m), Road ID No:173362010 [JALDHAKA] Dist.Nilphamari. T/ID No. 305902</t>
  </si>
  <si>
    <t>03.09.2019</t>
  </si>
  <si>
    <t>08.09.2020</t>
  </si>
  <si>
    <t>Md. Hamidul Islam,              East Kukhapara, Nilphamari.</t>
  </si>
  <si>
    <t>hamidulcnb@yahoo.com</t>
  </si>
  <si>
    <t>Improvement of Mirgonj U.P. H/Q-Baruband Bazar. Road (Ch. 1000 - 1981m), Upazila- Jaldhaka, Distric: Nilphamari, Road ID: 173363006, T/ID No. 333412</t>
  </si>
  <si>
    <t>M/S. Rana Enterprise                   Fultola, Sadar, Nilphamari.</t>
  </si>
  <si>
    <t>masudnil0373@gmail.com</t>
  </si>
  <si>
    <t>Maintenance work of Forkania Madrashahat - NHW via Dholagach Pry. School Road (Ch. 00-3456m). Upazila-Sayedpur, Distric: Nilphamari, Road ID: 173854071, T/ID No. 333413</t>
  </si>
  <si>
    <t>M/S. Mohesena Enterprise, Monshapara, Nilphamari.</t>
  </si>
  <si>
    <t>Improvement of Uttara EPZ – Basuniapara via Basuniapara Choto Sangalshi mouza Road (Ch. 00-1610m) ID No- 173644094   [Nilphamari Sadar], Dist.Nilphamari. T/ID No. 349096</t>
  </si>
  <si>
    <t>06.01.2021</t>
  </si>
  <si>
    <t>Improvement of Chander hat R&amp;H road to Khamat para Govt. Pry. School Road (Ch. 00-1250m) ID No- 173644086   [Nilphamari Sadar], Dist.Nilphamari. T/ID No. 349097</t>
  </si>
  <si>
    <t>Shah Md. Anwar Hossain, Zila Parishad Market, Nilphamari.</t>
  </si>
  <si>
    <t>Construction of Widening work for Kallabari Hat-Nitai U.P Office Road (Ch. 00-7206m), Road ID: 173453003,Upazila-Kishoregonj, Distric: Nilphamari, T/ID No. 333414</t>
  </si>
  <si>
    <t>Md.Hamidul Islam, East Kukapara, Nilphamari.</t>
  </si>
  <si>
    <t>Improvement of Kishoreganj Tangonmari RHD road at Monthona GPS more to Eidgahmat RHD road via H/O Mojibor (Ch. 00-775m) New ID No- 173455113. (Old ID No- 173455120), [KISHOREGONJ], District: Nilphamari,  T/ID No. 390559</t>
  </si>
  <si>
    <t>SM Shofiqul Alam, Shaheed Ali Hossain Road, Nilphamari.</t>
  </si>
  <si>
    <t>Construction of 70.00m Long RCC variable Depth Girder Bridge on Goregram Union at Bhobanigonj GC-Mollikadoh (Club Bazar) Road at Ch. 2250m. (Road ID No: 173644066) under Upazila- Sadar, District Nilphamari. T/ID No. 402808</t>
  </si>
  <si>
    <t>16.09.2021</t>
  </si>
  <si>
    <t>Md. Khairul Kabir Rana                SMC Road, Guptapara, Rangpur.</t>
  </si>
  <si>
    <t>Construction of 40.00m PC Girder Bridge on Panchapukur U.P to Chinirkutir hat over Jamunessori River Road at Ch. 7000m (New Road: Uttarashosi at Abtaber more Chinirkutir hat at Ch. 2800m). (Road ID No: 173644056), under Upazila- Sadar, District Nilphamari. T/ID- 402807</t>
  </si>
  <si>
    <t>M/S. Zahurul Haque Dulal, Ghoshpara, Sadar, Kurigram.</t>
  </si>
  <si>
    <t>Improvement of Sonakhuli high School – Vendabari Road Ch: 00m – 2155m Under Upazila: Dimla, District: Nilphamari (Road ID: 173124083),</t>
  </si>
  <si>
    <t>Improvement of  Nawtara U.P Office - Motirbazar Rd. road Ch: 950m – 3250m Under Upazila: Dimla, District: Nilphamari (Road ID: 173123014),</t>
  </si>
  <si>
    <t>Improvement of Dakhin Sonakhuti – Dalia Taltola road Ch: 2150m – 3650m Under Upazila: Dimla, District: Nilphamari (Road ID: 173124012),</t>
  </si>
  <si>
    <t>Ranibow Enterprise, Khaga Khari Bari, Dimla, Nilphamari.</t>
  </si>
  <si>
    <t>rainbowdimla@gmail.com</t>
  </si>
  <si>
    <t>Improvement of HBB Road on Sovangong Bazar – Astaf Ali House via Azgar rice mill road, under Balapara union Ch: 330m – 1385m Under Upazila: Dimla, District: Nilphamari (Road ID: 173125117),</t>
  </si>
  <si>
    <t>24.05.2021</t>
  </si>
  <si>
    <t>Improvement of Bituminous carpeting Road on Gabroli RNGPS-Tin Babul House via Rath Bazar Road at Ch.1000.0m-2650.0m. Under Jaldhaka Upazila, District. Nilphamari. Road ID No. 173365087 [Jaldhaka]</t>
  </si>
  <si>
    <t>09.07.2019</t>
  </si>
  <si>
    <t>M/S. Mishuk Enterprise, Food Office Road, Nilphamari.</t>
  </si>
  <si>
    <t>muhaautoricemills@gmail.com</t>
  </si>
  <si>
    <t>Improvement of Butuminus carpeting Road of Dimla U.P (Petrol Pump) - Nizpara bazar Rd. at Ch. 2255 - 4164m, under Dimla Upazila, Dist. Nilphamari. ID No. 173123002</t>
  </si>
  <si>
    <t>07.08.2019</t>
  </si>
  <si>
    <t>JV of SA-FE, Shahipara, Nilphamari.</t>
  </si>
  <si>
    <t>jvsafenilphamari2018@gmail.com</t>
  </si>
  <si>
    <t>Improvement of Bituminous carpeting Road on Ullarmore to Rahmangonj Bazar Road Under Gayabari Union at Ch. 0.00-2490m. Under Dimla Upazila, District. Nilphamari. Road ID No. 173124093 [DIMLA]</t>
  </si>
  <si>
    <t>Md. Mojaffar Hossain, Babupara, Nilphamari.</t>
  </si>
  <si>
    <t>MH Corporation &amp; Mainuddin JVAC, Boda, Panchagarh.</t>
  </si>
  <si>
    <t>mainmostak2020@gmail.com</t>
  </si>
  <si>
    <t>Improvement of Dokhin Sonakhuli- Vajonchur via Khamatpara Road. Ch.1000.00m-3040.00m Under Upazila Dimla, District Nilphamari. [Road ID 173124082],</t>
  </si>
  <si>
    <t>23.01.2022</t>
  </si>
  <si>
    <t>MH Corporation, Pro. Md. Mostak Hossain, Boda, Panchagarh.</t>
  </si>
  <si>
    <t>main2020@gmail.com</t>
  </si>
  <si>
    <t>Md. Mainuddin, Pro. Md. Mainuddin, Boda, Panchagarh.</t>
  </si>
  <si>
    <t>mostak2020@gmal.com</t>
  </si>
  <si>
    <t>M/S. Babro &amp; Sons, Panchagarh Road, Thakurgaon.</t>
  </si>
  <si>
    <t>babortraders.sons@gmail.com</t>
  </si>
  <si>
    <t>Improvement of Kakina Chapani Madrasha-Tista Main Canal Road. Ch. 0.00m-1783.00m Under Upazila Dimla, District Nilphamari. [Road ID 173125089],</t>
  </si>
  <si>
    <t>02.01.2022</t>
  </si>
  <si>
    <t>Sha Md.Anwar Hossain, office:202/203 Zila Parishad Market-(1st Floor), Chowrangi more,Nilphamari.</t>
  </si>
  <si>
    <t>Rehabilitation of Baburhat G.C-Boragari R&amp;H(Dimla Part) Road at Ch.0+000Km to 5+000km under Dimla Upazila,District.Nilphamari. ID No. 173152007,</t>
  </si>
  <si>
    <t>Mogni Md. Mashudul Alam, Kanialkhata, Sadar, Nilphamari.</t>
  </si>
  <si>
    <t>mmmssudulalam@gmail.com</t>
  </si>
  <si>
    <t>Rehabilitation of NHW near Majhapara-Hazarihat GC road at Ch. 0+000 to 2+340km. ID No. 173852005, Upazila- [SAYEDPUR],</t>
  </si>
  <si>
    <t>08.01.2020</t>
  </si>
  <si>
    <t>12.07.2020</t>
  </si>
  <si>
    <t>M/S. Islam Brothers Ltd - , M/S. Keya Bakery &amp; Confectionary Joint Venture, Munshi Para, Nilphamari.</t>
  </si>
  <si>
    <t>ibkbc2019@gmail.com</t>
  </si>
  <si>
    <t>Rehabilitation of Nilphamari R&amp;H road at Pachmatha- Panchapukur GC road at Ch. 0+000 to 6+860km. ID No. 173642004, Upazila- [SADAR], District-Nilphamri, (Salvaged Amount: Tk. 27,23,670.00)</t>
  </si>
  <si>
    <t>05.09.2019</t>
  </si>
  <si>
    <t>Rehabilitation of Shahid Zia Sarak at Motukpur RHD to Gomnati bazar R&amp;H road at Ch. 0+000 to 12+400km. ID No. 173152007Upazila- [DOMAR], District-Nilphamri,</t>
  </si>
  <si>
    <t>04.12.2020</t>
  </si>
  <si>
    <t>(a) Improvement of Panchapukur UP (Kodomtoli Bridge) – Duhuli Bazar Road (Ch. 1000-1890m) (b) Construction of 03 no. (Size 0.625x0.600m) Culvert at Ch. 1135m, 1325m &amp; 1381m on the same road  [NILPHAMARI-S]</t>
  </si>
  <si>
    <t>31.08.2020</t>
  </si>
  <si>
    <t>(a) Improvement of Nilshagor Canal Moidan - Jaimair Profaser House via Azad Principal House  Road (ch. 00 - 1282m) (b) Construction of 02 no (Size 0.625 x 0.600m) Culvert at ch. 40m &amp; 211m on the same road, (c) Construction of 01 no (Size 3.00 x 2.00m) RCC Box Culvert  at ch. 0.435m on the same road, Road ID: 173365125, Upazila-Jaldhaka, District-Nilphamari.</t>
  </si>
  <si>
    <t>Nur Traders, Shibgonj, Thakurgaon.</t>
  </si>
  <si>
    <t>al.muhaymin.egp@gmail.com</t>
  </si>
  <si>
    <t>Improvement of Magura Bolapara RDRS Bridge-Sairagandha Road. (Ch. 00m-500m) ID No. 173455014 [Kishoregonj]</t>
  </si>
  <si>
    <t>19.08.2019</t>
  </si>
  <si>
    <t>Imdadul Haque Milon, Kukhapara, Sadar, Nilphamari.</t>
  </si>
  <si>
    <t>mehmilon831@gmail.com</t>
  </si>
  <si>
    <t>a)’Improvement of Bahagili Hulkutia Treepathi to H/O Mahtab Road (Ch. 00-848m), b)   Construction of 02 no.(Size. 0.625x0.600m) Culvert at ch. 15m &amp; 295m on the same road.Road Id No.173455063. [KISHOREGONJ], District: Nilphamari,</t>
  </si>
  <si>
    <t>22.01.2020</t>
  </si>
  <si>
    <t>1. Improvement of Jaldhaka-Dimla R&amp;H Road (Near the H/O Sanwra) to Rafiqul House at Ch. 0+000 to 0+660km Mouza Baburhat under Dimla Union, Upazila- Dimla, Dist. Nilphamari. (ID No. 173125105) 2. Improvement of Dimla-Dalia Road (Near the H/O Rashid) to Baburhat-Kamarerdanga Road (Near the H/O Kashem) Under Dimla Union, at Ch. 0+000 to 1+025km Mouza Baburhat under Dimla Union, Upazila- Dimla, Dist. Nilphamari. (ID No. 173125108)</t>
  </si>
  <si>
    <t>M/S. Nishi Enterprise, Baburhat, Dimla, Nilphamari.</t>
  </si>
  <si>
    <t>msnishienterprise14@yahoo.com</t>
  </si>
  <si>
    <t>Improvement of Baburhat – Kamarerdanga Road (Near the H/O Mahikul) to Jaldhaka – Dimla R&amp;H road (Noear the H/O Samsul) Under Dimla Union at Ch. 0+000 to 0+675km Under dimla Union, Upazila- Dimla, Dist: Nilphamari. (Road ID No. 173125104)</t>
  </si>
  <si>
    <t>Shah Md. Anwar Hossain, Zila Porishad Market, Nilphamari.</t>
  </si>
  <si>
    <t>1). Re-Construction of Bahagili Up office to Kishoreganj RHD. At Hospital Bridge from Ch. 2+185 to 2+856km under Upazila- Kishoreganj, Dist. Nilphamari. (ID No. 173453008) 2). Construction of Kishoreganj Petrol Pump RHD. Road-WDB Canal Bridge from Ch. 0+000 to 0+578km under Upazila- Kishoreganj, Dist. Nilphamari. (ID No. 173455121) [KISHOREGONJ]</t>
  </si>
  <si>
    <t>M/S. Hashu Enterprise, Nilprotivapara, Nilphamari.</t>
  </si>
  <si>
    <t>Improvement of road from Kishoregonj Dack Bangla-Upazila H/Q Pucca road Keshiba at Ch. 0+000 to 0+715km Under Upazila- Kishoreganj, Dist: Nilphamari. (Road ID No. 173454035),</t>
  </si>
  <si>
    <t>Improvement of Sardarhat Pucca Rd-Pacharhat Under Dimla Union at Ch. 0+000 to 1+000km Under dimla Union, Upazila- Dimla, Dist: Nilphamari. (Road ID No. 173125001),</t>
  </si>
  <si>
    <t>kundu Shar Bitan, Purbo Kukhapara, Nilphamari.</t>
  </si>
  <si>
    <t>kundu777123@gmail.com</t>
  </si>
  <si>
    <t>Construction of Public 2 Nos Toilet at Kishoreganj, under-Kishoreganj Upazila, Dist: Nilphamari.</t>
  </si>
  <si>
    <t>29.12.2020</t>
  </si>
  <si>
    <t xml:space="preserve">Md.Mostafizur Rahman,Jv,old hospital road,Nilphamri            </t>
  </si>
  <si>
    <t>1. Improvement of Nilphamari - Saidpur R &amp; H at Textile mill - Babrijar G.C from Ch.00+00 to 4+954 km upazila- Sadar, Dist.-Nilphamari. (ID- 173642003), 2. Improvement of Nilphamari (LSD Godown) - Ramgonj  G.C  from ch.0 +00 to 7+452 km. under upazila- Sadar, Dist.-Nilphamari.. (ID- 173642005, 3. Improvement of Porarhat GC - Nilphamari - Domar R&amp;H road at Hortokitola Bazar via Baruahat - Pular hat - Chowra hat - Taranibari Rail station road  from ch.23+200 km  to 31+300 km under upazila- Sadar, Dist.-Nilphamari. (ID- 173642019), 4. Improvement of Jaldhaka domar RHW choupathi-Tangonmari hat G.C.Ch. 00-17800 m Jaldhaka Nilphamari (ID- 173362003) &amp; 5. Improvement of Shutibarihat G.C-Kakra Chowpathi R&amp;H Rd. at (ch. 0+000km to 12+974 km) under Dimla upazila, Dist: Nilphamari. (ID- 173122006) (Total Cost of Salvage Materials: Tk.  99,95,395.00),</t>
  </si>
  <si>
    <t>09.02.2022</t>
  </si>
  <si>
    <t>Improvement of Goregram UP - Bhabanigonj GC via Majpara madrasha road from Ch: 00m to 8140m under Sadar Upazila(Road ID No.173643008),District-Nilphamari.</t>
  </si>
  <si>
    <t>06.12.2021</t>
  </si>
  <si>
    <t xml:space="preserve">Md.Mostafizur Rahman,old hospital road,Nilphamri            </t>
  </si>
  <si>
    <t>Periodic Maintenance of Paschimchatnay U.P Office-Sovangonj bazar Road  from Ch. 00m-3491m. (Road ID-173123008)  [Dimla], Nilphamari.</t>
  </si>
  <si>
    <t>13.02.2021</t>
  </si>
  <si>
    <t>Golap Rabbani, Sharkar Para, Nilphamari.</t>
  </si>
  <si>
    <t>golaprabbani123@gmail.com</t>
  </si>
  <si>
    <t>Rehabilitationof Garagram DC More RHD.- Kaimari GC at Bodir Kachari Road from Ch. 00m-1209m. (Road ID-173452006)  [Kishoregonj], Nilphamari.</t>
  </si>
  <si>
    <t>Md. Kholilur Rahman, Shahipara, Nilphamari.</t>
  </si>
  <si>
    <t>nilkhalilurrahman2017@gmail.com</t>
  </si>
  <si>
    <t>Rehabilitation of 1 No. 2 Vent 3.00m x 2.00m RCC Box Culvert  on Tengonmari hat G.C-Jaldhaka Rangpur RHW at Changmari Via Rahaminia Bazar Road at Ch. 1340m. (Road ID-173362006) [Jaldhaka], Nilphamari.</t>
  </si>
  <si>
    <t>A.B. Enterprise, Eidgah Bosti, Sadar, Dinajpur.</t>
  </si>
  <si>
    <t>abenterprise1976@gmail.com</t>
  </si>
  <si>
    <t>Rehabilitation of 1 No. 2 Vent 3.00X2.00m RCC Box Culvert on Kanchan Para Sartroshal  via Sartroshal Beel Road at Ch. 1800m. (Road ID-173644018)  [Nilphamari-S], Nilphamari.</t>
  </si>
  <si>
    <t>M/S. Nasimul Akram, Chikonmati, Domar, Nilphamari,</t>
  </si>
  <si>
    <t>Rehabilitation of Mirgonj Hat GC- Tinbot R&amp;H via shopon bazar &amp; kharkati bazar Road from Ch. 3105m-5600m. (Road ID-173362012)  [Jaldhaka], Nilphamari.</t>
  </si>
  <si>
    <t>Rehabilitation of Mirgonj Hat GC-  Tinbot R&amp;H via shopon bazar &amp; kharkati bazar Road from Ch. 00m-3105m. (Road ID-173362012) [Jaldhaka], Nilphamari.</t>
  </si>
  <si>
    <t>Ferdous Ahamed, Collegp Road, Nilphamari.</t>
  </si>
  <si>
    <t>ferdousahamed2018@gmail.com</t>
  </si>
  <si>
    <t>Periodic Maintenance of  Porarhat GC - Nilphamari- Domar  R&amp;H road at Hortokilota bazar  via Baruahat - Puler hat - Chawra hat - Tarunibari Rail Station Road from Ch. 36087m-38320m. (Road ID-173642019) [Nilphamari-S], Nilphamari.</t>
  </si>
  <si>
    <t>Abu Bakker Siddique, Gobindonagar, Thakurgaon.</t>
  </si>
  <si>
    <t>abubakker.thakurgaon@gmail.com</t>
  </si>
  <si>
    <t>Periodic Maintenance of Tengonmari hat G.C-Jaldhaka Rangpur RHW at Changmari via Rahaminia Bazar Road  from Ch. 00m-3000m. (Road ID-173362006) [Jaldhaka], Nilphamari.</t>
  </si>
  <si>
    <t>Periodic Maintenance of R&amp;H (Dongerbazar)-Thakurgonj hat GC Via Dangarhat GC Road from Ch. 7474m-8750m. (Road ID-173122002)  [Dimla], Nilphamari.</t>
  </si>
  <si>
    <t>Most. Gofuran Nesa, Collegepara, Nilphamari.</t>
  </si>
  <si>
    <t>most.gofurannesa@gmail.com</t>
  </si>
  <si>
    <t>Periodic Maintenance of  Porarhat GC - Nilphamari- Domar  R&amp;H road at Hortokilota bazar  via Baruahat - Puler hat - Chawra hat - Tarunibari Rail Station Road from Ch. 31300m-33600m. (Road ID-173642019)  [Nilphamari-S], Nilphamari.</t>
  </si>
  <si>
    <t>Periodic Maintenance of Borovita GC-Koimari GC via Tatuar Barni (Kishoreganj Part) Road from Ch.00m-1950m. (Road ID-173452013) [Kishoregonj], Nilphamari.</t>
  </si>
  <si>
    <t>M/S. Razzque Traders, Dimla, Nilphamari.</t>
  </si>
  <si>
    <t>razzaquebd76@gmail.com</t>
  </si>
  <si>
    <t>Rehabilitation of Ambari hat GC to Jorabari UP office via Darikamari bazar &amp; Mirjaganj bazar upto Mirjaganj Railway station Road from Ch. 3000m-5100m. (Road ID-173155010)  [Domar], Nilphamari.</t>
  </si>
  <si>
    <t>26.02.2021</t>
  </si>
  <si>
    <t>Periodic Maintanance of Ambari hat GC to Jorabari UP office via Darikamari bazar &amp; Mirjaganj bazar upto Mirjaganj Railway station Road from Ch. 5100m-7150m. (Road ID-173155010) [Domar], Nilphamari.</t>
  </si>
  <si>
    <t>M/S. Mst. Sirin Akter, Sarkarpara, Thakurgaon.</t>
  </si>
  <si>
    <t>shirin4egp@gmail.com</t>
  </si>
  <si>
    <t>Periodic Maintenance of Tepakharibari U.P Office-Shutibarihat Road from Ch. 00m-2190m. (Road ID-173123016) [Dimla], Nilphamari.</t>
  </si>
  <si>
    <t>Md. Golam Rosul, Thakurgaon.</t>
  </si>
  <si>
    <t>Periodic Maintenance of Hazarihat GC – Kutirghat UZR-1 Road from Ch. 1264m-2331m. (Road ID-173854083) [Sayedpur], Nilphamari.</t>
  </si>
  <si>
    <t>M/S. SM Enterprise, Domar, Nilphamari.</t>
  </si>
  <si>
    <t>sm11enterprise22@gmail.com</t>
  </si>
  <si>
    <t>Rehabilitation of Ambari hat GC to Jorabari UP office via Darikamari bazar &amp; Mirjaganj bazar upto Mirjaganj Railway station Road from Ch. 00m-3000m. (Road ID-173155010 [Domar],Dist. Nilphamari.</t>
  </si>
  <si>
    <t>Md. Belal Hossain, Kukhapara, Nilphamari.</t>
  </si>
  <si>
    <t>belaljordorga@yahoo.com</t>
  </si>
  <si>
    <t>Periodic Maintenance of  Porarhat GC - Nilphamari- Domar  R&amp;H road at Hortokilota bazar  via Baruahat - Puler hat - Chawra hat - Tarunibari Rail Station Road from Ch. 33600m-36087m. (Road ID-173642019) [Nilphamari-S], Nilphamari.</t>
  </si>
  <si>
    <t>Dawan Shaikot Ahmed, Thanapara, Nilphamari.</t>
  </si>
  <si>
    <t>dewanshaikotahmed@gmail.com</t>
  </si>
  <si>
    <t>Rehabilitation of 1 No. Single Vent 1.50x1.50 RCC Box Culvert on Forkania Madrashahat-NHW via Dholagach Pry. School Road at Ch. 350m. (Road ID-173854071) [Sayedpur], Nilphamari.</t>
  </si>
  <si>
    <t>Rehabilitation of 1 No. Single Vent 3.00m x 2.00m RCC Box Culvert  on Mirgonj Hat GC-  Tinbot R&amp;H via shopon bazar &amp; kharkati bazar Road at Ch. 2553m. (Road ID-173362012)   [Jaldhaka], Nilphamari.</t>
  </si>
  <si>
    <t>M/S. Alif Traders, Kajirhat, Jaldhaka, Nilphamari.</t>
  </si>
  <si>
    <t>354mostafa@gmail.com</t>
  </si>
  <si>
    <t>Rehabilitation of 1 No. Single Vent 2.00 X 1.50m RCC Box Culvert (W=4.88) on Goregram U.P to Chowrabaragacha U.P Road at Ch.3300m. (Road ID-173643024) [Nilphamari-S], Nilphamari.</t>
  </si>
  <si>
    <t>Periodic Maintenance of Kishoregonj Magura RHD. Road at WDB Canal bridge- -Gongipur GC Road from Ch. 10072m-12500m. (Road ID-173452005) [Kishoregonj], Nilphamari.</t>
  </si>
  <si>
    <t>M/S.Arman Enterprise, Nilprotiva Para, Nilphamari.</t>
  </si>
  <si>
    <t>mdarmanenterprise@gmail.com</t>
  </si>
  <si>
    <t>Rehabilitation of 1 No. Single Vent 2.50x2.00 RCC Box Culvert on Gomnati Bazar RHD road to Chilahati GC road via Ketkibari UPC Road at Ch.480m. (Road ID-173152014) [Domar], Nilphamari.</t>
  </si>
  <si>
    <t>M/S. Khan Steel, Sadar, Thakurgaon.</t>
  </si>
  <si>
    <t>khansteel.egp@gmail.com</t>
  </si>
  <si>
    <t>Periodic Maintenance of Hazarihat-Khalisha High School Road from Ch. 00m-1380m. (Road ID-173854015) [Sayedpur],Dist.Nilphamari</t>
  </si>
  <si>
    <t>Periodic Maintenance of Kakra bazar-Chapani Amtali Road from Ch.00m-1020m.(Road ID-173124013) [Dimla],Dist.Nilphamari</t>
  </si>
  <si>
    <t>Mir ANOWARUL islam,Old hospital road Nilphamari</t>
  </si>
  <si>
    <t>miranowarul1250@gmail.com</t>
  </si>
  <si>
    <t>Periodic Maintenance of Itakhola U.P. to R&amp;H road Hatibanda Bazar via Singdai GPS Road from Ch. 00m-1000m. (Road ID-173643042) [Nilphamari-S],</t>
  </si>
  <si>
    <t>8.11.2021</t>
  </si>
  <si>
    <t>Md. Jasir Uddin, Mathavanga, Jaldhaka, Nilphamari.</t>
  </si>
  <si>
    <t>jasir1950@gmail.com</t>
  </si>
  <si>
    <t>Periodic Maintenance of Jhunagachh Chapani U.P Office-Naotara bazar Road from Ch. 5500m-6205m. (Road ID-173123009) [Dimla], Nilphamari.</t>
  </si>
  <si>
    <t>Md. Lotfor Rahman, Cholaipotti, Dinajpur.</t>
  </si>
  <si>
    <t>lutforrahman.din@gmail.com</t>
  </si>
  <si>
    <t xml:space="preserve">Rehabilitation of 1 No. 2 Vent 3.00 X 2.00m RCC Box Culvert    (W=7.32) on Ramnagar GC-Nilphamari By-pass R&amp;H at Eidgah Maidan Road at Ch.1530m. (Road ID-173642007)  [Nilphamari-S], Nilphamari. </t>
  </si>
  <si>
    <t>M/S. Nishad Enterprise, Jaldhaka, Nilphamari.</t>
  </si>
  <si>
    <t>nisadenterprise78@gmail.com</t>
  </si>
  <si>
    <t xml:space="preserve">Rehabilitation of 1 No. Single Vent 3.00X2.00m RCC Box Culvert  (W=4.88m) on Kundapukur U.P to Shalhati Bazar near  R&amp;H Road at Ch. 1290m. (Road ID-173643037)  [Nilphamari-S], Nilphamari. </t>
  </si>
  <si>
    <t xml:space="preserve">Periodic Maintenance of Tengonmari hat G.C-Jaldhaka Rangpur RHW at Changmari Via Rahaminia Bazar Road from Ch. 3000m-6050m. (Road ID-173362006) [Jaldhaka], Nilphamari. </t>
  </si>
  <si>
    <t>M/S. Sunam Enterprise, 37/A, D/1, West Rampura, Dhaka.</t>
  </si>
  <si>
    <t>mssunam.ent@gmail.com</t>
  </si>
  <si>
    <t>Periodic Maintenance of Kallabari Hat-Nitai U.P Office Road from Ch. 7206m-12521m. (Road ID-173453003) [Kishoregonj], Nilphamari.</t>
  </si>
  <si>
    <t>(1) Minor Maintenance of 7.90m RCC Box culvert on Baburhat G.C-Dilia R&amp;H Road Shutibari hat at Ch. 4947m. [Road ID No. 173122001], Upazila-Dimla, District-Nilphamari. (2) Minor Maintenance of 7.9m RCC Box culvert on Baburhat G.C-Dilia R&amp;H Road Shutibari hat at Ch. 4901m. [Road ID No. 173122001], Upazila--Dimla, District-Nilphamari. (3) Minor Maintenance of 4.40m Slab Culvert on R&amp;H (Dongerbazar)-Thakurgonj hat GC Via Dangarhat GC Rd. at ch. 392m. [Road ID No. 173122002], Upazila--Dimla, District-Nilphamari. (4) Minor Maintenance of 30m Long RCC Girder Bridge on Thakurgonj hat GC-Colonir hat GC Rd. at ch. 4190m. [Road ID No. 173122004], Upazila--Dimla, District-Nilphamari. (5) Minor Maintenance of 14.80m RCC Box Culvert on Domar GC – Chilahati GC road at Ch. 16258m. [Road ID No. 173152002], Upazila-Domar, District-Nilphamari. (6) Minor Maintenance of 20.8m RCC Girder Bridge on Domar GC – Chilahati GC road at Ch. 2045m. [Road ID No. 173152002], Upazila- Domar, District-Nilphamari. (7) Minor Maintenance of 9.95m RCC Box Culvert on Domar GC – Chilahati GC road at Ch. 7000m. [Road ID No. 173152002], Upazila- Domar, District-Nilphamari. (8) Minor Maintenance of 9.95m RCC Box Culvert on Domar GC – Chilahati GC road at Ch. 9692m. [Road ID No. 173152002], Upazila- Domar, District-Nilphamari.</t>
  </si>
  <si>
    <t>27.02.2021</t>
  </si>
  <si>
    <t>Md. Khairul Kabir Rana, SMC Road, Guptapara, Rangpur.</t>
  </si>
  <si>
    <t>(1) Minor Maintenance of 75.00m long RCC Girder Bridge on Baburhat GC Sardarhat-Jaldhaka Dalia R&amp;H Taltola via Nowtara Bazar Road at Chainage 5490m [Road ID No.173122015], Upazila-Dimla, District-Nilphamari. (2) Major Maintenance of 65.00m long RCC Girder Bridge on Babrizhar GC-Kachukata R&amp;H via Panchapukur GC Road at Chainage 2200m [Road ID No.173642008] Upazila-Nilphamari Sadar, District-Nilphamari. (3) Major Maintenance of 15.10m long RCC Box Culvert on Nilphamari to Bhabaniganj GC Road at Chainage 8090m [Road ID No.173642001] Upazila-Nilphamari Sadar, District-Nilphamari.</t>
  </si>
  <si>
    <t>(1) Minor Maintenance of 15.1m Box Culvert on Ramgonj  G.C -Nilphamari - Jaldhaka R&amp;H at Kachukata Bazar Road at Ch.200m. [Road ID No. 173642018], Upazila- Sadar, District-Nilphamari. (2) Minor Maintenance of 15.10m RCC Box Culvert on Ramgonj G.C -Nilphamari - Joldhaka R&amp;H at Kochukata Bazar Road at Ch.2906m. [Road ID No. 173642018], Upazila- Sadar, District-Nilphamari. (3) Minor Maintenance of 15.10m RCC Box Culvert on Ramgonj  G.C -Nilphamari - Jaldhaka R&amp;H at Kachukata Bazar Road at Ch.5829m. [Road ID No. 173642018], Upazila- Sadar, District-Nilphamari. (4) Minor Maintenance of 5.5m RCC Box Culvert on Ramgonj  G.C -Nilphamari - Joldhaka R&amp;H at Kochukata Bazar Road at Ch.8414m. [Road ID No. 173642018], Upazila- Sadar, District-Nilphamari. (5) Minor Maintenance of 20.00m RCC Girder Bridge on Ramgonj  G.C -Nilphamari - Jaldhaka R&amp;H at Kachukata Bazar Road at Ch.11849m. [Road ID No. 173642018], Upazila- Sadar, District-Nilphamari. (6) Minor Maintenance of 6.0m RCC Box Culvert on Porarhat GC - Nilphamari- Domar  R&amp;H road at Hortokilota bazar  via Baruahat - Puler hat - Chawra hat - Tarunibari Rail Station Road at Ch.2050m. [Road ID No. 173642019], Upazila- Sadar a, District-Nilphamari. (7) Minor Maintenance of 9.10m RCC Box Culvert on Porarhat GC - Nilphamari- Domar  R&amp;H road at Hortokilota bazar via Baruahat - Puler hat - Chawra hat - Tarunibari Rail Station Road at Ch.4450m. [Road ID No. 173642019], Upazila- Sadar, District-Nilphamari. (8) Minor Maintenance of 26.00m Long RCC Girder Bridge on Porarhat GC - Nilphamari- Domar  R&amp;H road at Hortokilota bazar via Baruahat - Puler hat - Chawra hat - Tarunibari Rail Station Road at Ch.7100m. [Road ID No. 173642019], Upazila- Sadar, District-Nilphamari.</t>
  </si>
  <si>
    <t>Md. Khairul Islam Roman, Chanmaripara, Sadar, Thakurgaon.</t>
  </si>
  <si>
    <t>roman.thakurgaon@gmail.com</t>
  </si>
  <si>
    <t>(1) Minor Maintenance of of 37.00m RCC Girder Bridge on Jaldhaka Bazar (Upazila H/Q)-Mirgonj GC Road at Ch. 4553m. [ID No. 173362007], Upazila-Jaldhaka, District-Nilphamari. (2) Minor Maintenance of 3.5m RCC Box Culvert on Jaldhaka Hat GC-Kaimari Hat GC. at Ch. 9300m. [ID No. 173362001], Upazila-Jaldhaka, District-Nilphamari. (3) Minor Maintenance of 3.60m RCC Box Culvert on Jaldhaka Hat GC-Kaimari Hat GC. at Ch. 6950m. [ID No. 173362001], Upazila-Jaldhaka, District-Nilphamari. (4) Minor Maintenance of 3.6m RCC Box Culvert on Jaldhaka Hat GC-Kaimari Hat GC. at Ch. 7500m. [ID No. 173362001], Upazila-Jaldhaka, District-Nilphamari. (5) Minor Maintenance of 3.6m RCC Box Culvert on Jaldhaka Hat GC-Kaimari Hat GC. at Ch. 4489m. [ID No. 173362001], Upazila-Jaldhaka, District-Nilphamari. (6) Minor Maintenance of 3.6m RCC box Culvert on Mirgonj Hat GC-Tinbot R&amp;H via shopon bazar &amp; kharkati bazar Road at Ch. 6473m. [ID No. 173362012], Upazila-Jaldhaka, District-Nilphamari.</t>
  </si>
  <si>
    <t>28.01.2020</t>
  </si>
  <si>
    <t>SA-Mishuk-SAE (JV), Food Office Road, Nilphamari.</t>
  </si>
  <si>
    <t>sa.mishuk.sae.jv@gmail.com</t>
  </si>
  <si>
    <t>Remaining work of 252.30m PC Girder Bridge on Kishoregonj UPZ Head Quarter - Babrijhar GC Road at ch. 4500m under Kishoregonj upazila, Dist: Nilphamari. [Kishoregonj, Nilphamari].</t>
  </si>
  <si>
    <t>06.02.2018</t>
  </si>
  <si>
    <t>S.M. Shafikul Alam, Shahid Ali Hossain Road, Nilphamari.</t>
  </si>
  <si>
    <t>M/S. Mishuk Enterprise, Nilphamari.</t>
  </si>
  <si>
    <t>S.A. Engineering, Nilphamari.</t>
  </si>
  <si>
    <t>saengineering123@gmail.com</t>
  </si>
  <si>
    <t>M/S. Islam Traders, 1/D Central Road, Ghope, Jessore.</t>
  </si>
  <si>
    <t>msillam.traders@yahoo.com</t>
  </si>
  <si>
    <t>Construction of 252.00m Long PC Girder Bridge on Kishoreganj UPZ HQ-Babrijhar GC Road at Ch: 4500m (Road ID-173452003). Upazila-Kishoreganj, District-Nilphamari.</t>
  </si>
  <si>
    <t>05.02.2017</t>
  </si>
  <si>
    <t>28.06.2018</t>
  </si>
  <si>
    <t>FH-SAE JV, Pro. Md. Forhanul Haque, Boro Moshgid Road, Nilphamari.</t>
  </si>
  <si>
    <t>fh.sae.jv2020@gmail.com</t>
  </si>
  <si>
    <t>Construction of Two (2) Storied Rural Market Building (With 04 Storied Foundation) in Choura Hat,  Under Sayedpur Upazila, District: Nilphamari.</t>
  </si>
  <si>
    <t>24.01.2022</t>
  </si>
  <si>
    <t>S.A. Engineering, Pro. Md. Ahsan Habib Lelin, Banani, Dhaka- 1213.</t>
  </si>
  <si>
    <t>M/S. Farhanul Haque, Pro. Farhanul Haque, Boro Mosque Road, Nilphamari.</t>
  </si>
  <si>
    <t>haquefarhanul866@yahoo.com</t>
  </si>
  <si>
    <t>Keya Bekari &amp; Confectionary, Munshipara, Nilphamari.</t>
  </si>
  <si>
    <t>kammom71@yahoo.com</t>
  </si>
  <si>
    <t>Construction of Two (2) Storied Rural Market Building (With 04 Storied Foundation) in Kazir Hat,  Under Sadar Upazila, District: Nilphamari.</t>
  </si>
  <si>
    <t>Noakhali</t>
  </si>
  <si>
    <t>M/s. M.A. Engineering-M/s. M. Ali Corporation (JV), Kazi Colony, Maijdee Court, Noakhali.</t>
  </si>
  <si>
    <t>maemalijv@gmail.com</t>
  </si>
  <si>
    <t xml:space="preserve">Improvement of Chowhomoni Bazar RHD-Char Changa GC via Maijdee Bazar Road at Ch. 00m-8600m under Hatiya Upazila, District: Noakhali. ID No. 475362005 Total Cost of Salvage Material 6,91,174.00(Package No. CW-25c/RCIP/NOA), e-tender Notice No. 121/2018-19, (ID No. 331598). </t>
  </si>
  <si>
    <t>11-11-19.</t>
  </si>
  <si>
    <t>22-06-21.</t>
  </si>
  <si>
    <t>M/S M.A Engineering, G-4, South Banasree, East Goran, Khilgaon, Dhaka</t>
  </si>
  <si>
    <t>M/S M.Ali Corporation, Kazi Coloney, Maijdee Court, Noakhali Sadar, Noakhali</t>
  </si>
  <si>
    <t>m.alicorporation85@gmail.com</t>
  </si>
  <si>
    <t xml:space="preserve"> Mir Habibul Alam-Md.Eunus Al Mamun-(JV),  Thana Road Charfassion Bhola</t>
  </si>
  <si>
    <t>mdeunusalmamun2020@gmail.com</t>
  </si>
  <si>
    <t>1. Improvement of Kachihata-Thanar Hat Road Paloan pol RHW-Amannullapur UP-Eadgha Amin Bazar-Amishapara UP Ch. 00m-14214m under Sonaimuri Upozila Road ID 475882006. 2. Improvement of Digirjan Bazar Ambarnogar UP road at ch. 00m-5450m under Sonimiri upazila Road ID No. 475883018.  3. Improvement of Bangla Bazar Rajgonj Road at ch. 00m-7245m under Begumgonj Upazila, District: Noakhali. Road ID No. 475072004, Total Cost of Salvage Material 47,89,414.00 (Package No. CW-25b/RCIP/NOA) etender Notice No. 41/2019-20, ID No. 368871.</t>
  </si>
  <si>
    <t>05-04-20.</t>
  </si>
  <si>
    <t>22-08-21.</t>
  </si>
  <si>
    <t>NCEL-NAB Joint Venture, House - 2, Road - 2, Lane - 3, Block - K, Halishahar, Chattogram, Bangladesh</t>
  </si>
  <si>
    <t>ncel.nab.jv@gmail.com</t>
  </si>
  <si>
    <t>1. Improvement of Somirmunshirhat GC-Kutuberhat GC Road at  Ch. 00m-9000m under Senbag Upozila Road ID 475802001.  2. Improvement of Somirmunshirhat GC-RHD Kesharpar UP Chilonia Bazar Road at  ch. 4800m-11242m under Senbag upazila Road ID No. 475802010.   3. Improvement of Senbag-Arjuntala UP office Chilonia Bazar  at ch. 00m-4810m under Senbag Upazila, District: Noakhali. Road ID No. 475803007, Total Cost of Salvage Material 2,25,164.00 (Package No. CW-25a/RCIP/NOA) e-tender Notice No. 93/2019-20, ID No. 408719.</t>
  </si>
  <si>
    <t>24-09-20.</t>
  </si>
  <si>
    <t>05-03-22.</t>
  </si>
  <si>
    <t>National Civil Engineers Limited, National Plaza (9th Floor), 109 Bir Uttam C.R. Datta Road, Dhaka-1205</t>
  </si>
  <si>
    <t xml:space="preserve">Nur E Alahee &amp; Brothers Pvt. Ltd, House No-2, Road No-2, Lane No-3, Block No-K, Halishahar Housing Estate, Chittagong, Bangladesh </t>
  </si>
  <si>
    <t xml:space="preserve">M/S. Sumon &amp; Nazrul Traders,
 Prop: Md. Sumon Sundarpur, 
Ward No. 3 Reaz uddin Karigoar bari 
Chatkhil Pourashava, District : Noakhali
</t>
  </si>
  <si>
    <t>sumonandnazrultraders@gmail.com</t>
  </si>
  <si>
    <t>Construction of Upazila Muktijodha Complex Bhaban under Chatkhil Upazila, Dist: Noakhali. (Package No-CUMCP/NOA/CHA/19/C-421, e-Tender Notice No-56/2019-20, Tender ID No: 379751)</t>
  </si>
  <si>
    <t>02-03-20.</t>
  </si>
  <si>
    <t>30-06-21.</t>
  </si>
  <si>
    <t xml:space="preserve">M/S. S.R.Traders, 
Prop-Mrs. Sharmin Rahman, 
Masterpara, Maijdee Bazar, Sadar, Noakhali
</t>
  </si>
  <si>
    <t>msstraders@yahoo.com</t>
  </si>
  <si>
    <r>
      <t>Karamullah-Underchar- Fazumiarhat - lauranch Khasher hat  Road  (Package: e-Tender/LGED/ Noa/GOBM/20-21/W-03)</t>
    </r>
    <r>
      <rPr>
        <b/>
        <sz val="9.5"/>
        <rFont val="Arial Narrow"/>
        <family val="2"/>
      </rPr>
      <t xml:space="preserve"> (Sadar)</t>
    </r>
  </si>
  <si>
    <t xml:space="preserve">M/S. Md. Mahmudur Rahman, 
Prop- Md. Mahmudur Rahman, 
Masterpara, Maijdee Bazar, Sadar, Noakhali
</t>
  </si>
  <si>
    <t>msmdmahmudurrahman@yahoo.com</t>
  </si>
  <si>
    <r>
      <t xml:space="preserve">RHD (Nuru Patwary Hat)-Jamidar Hat Road via Char Boshu (Sadar portion)  (Package: e-Tender/LGED/ Noa/GOBM/20-21/W-04)  </t>
    </r>
    <r>
      <rPr>
        <b/>
        <sz val="9.5"/>
        <rFont val="Arial Narrow"/>
        <family val="2"/>
      </rPr>
      <t>(Sadar)</t>
    </r>
  </si>
  <si>
    <t xml:space="preserve">M/S. Maa Enterprise,
Prop-Kazi Md. Gias Uddin,
Mudhusudanpur, Maijdee Court, Sadar, Noakhali
</t>
  </si>
  <si>
    <t>msmaaenterprisekazi@yahoo.com</t>
  </si>
  <si>
    <r>
      <t xml:space="preserve">Kadirhanif-Shirajuddinpur-Krishnarampur-Islamia Road  (Package: e-Tender/LGED/ Noa/GOBM/20-21/W-05)  </t>
    </r>
    <r>
      <rPr>
        <b/>
        <sz val="9.5"/>
        <rFont val="Arial Narrow"/>
        <family val="2"/>
      </rPr>
      <t>(Sadar)</t>
    </r>
  </si>
  <si>
    <t xml:space="preserve">M/S. S.A Builders, 
Prop: Shirin Akter, 
Haider Vila, Kazi Colony, Post: 
Maijdee Court -3800, Upazila: Sadar, Dist: Noakhali
</t>
  </si>
  <si>
    <t>mssabuilders72@gmail.com</t>
  </si>
  <si>
    <r>
      <t xml:space="preserve">Sonapur-Abdullah miar hat-Kalamunshi-Shahjir hat Road  (Package: e-Tender/LGED/ Noa/GOBM/20-21/W-06) </t>
    </r>
    <r>
      <rPr>
        <b/>
        <sz val="9.5"/>
        <rFont val="Arial Narrow"/>
        <family val="2"/>
      </rPr>
      <t xml:space="preserve"> (Sadar)</t>
    </r>
  </si>
  <si>
    <t xml:space="preserve">Hredi Construction Ltd, 
827/1, 2nd Floor, Begum Rokeya Sarani 
Shewrapara, Mirpur, Dhaka
</t>
  </si>
  <si>
    <t>hrediconstructionltd@gmail.com</t>
  </si>
  <si>
    <r>
      <t>Uttar WAPDA GC -Dharmpur UPC Road   (Package: e-Tender/LGED/ Noa/GOBM/20-21/W-07)</t>
    </r>
    <r>
      <rPr>
        <b/>
        <sz val="9.5"/>
        <rFont val="Arial Narrow"/>
        <family val="2"/>
      </rPr>
      <t xml:space="preserve">  (Sadar)</t>
    </r>
  </si>
  <si>
    <t xml:space="preserve">M/S Rupali Traders, 
Prop-Md. Ismail, 
Anantapur, Maizdee bazar, 
Sadar, Noakhali
</t>
  </si>
  <si>
    <t>msrupalitraders@yahoo.com</t>
  </si>
  <si>
    <r>
      <t xml:space="preserve">Dharmpur UPC-Janata Bazar Road via Chowmuhuni Bazar   (Package: e-Tender/LGED/ Noa/GOBM/20-21/W-08) </t>
    </r>
    <r>
      <rPr>
        <b/>
        <sz val="9.5"/>
        <rFont val="Arial Narrow"/>
        <family val="2"/>
      </rPr>
      <t xml:space="preserve"> (Sadar)</t>
    </r>
  </si>
  <si>
    <t xml:space="preserve">M/S. Jannat Enterprise
Prop: Jannatul Ferdous Ranu, 
Dhokkin Housing, Post: Maijdee Court, 
Upazila : Sadar Dist: Noakhali
</t>
  </si>
  <si>
    <t>ms.jannatanterprise@gmail.com</t>
  </si>
  <si>
    <r>
      <t xml:space="preserve">Dakshin Baricatal - Mojumderhat Road (Package: e-Tender/LGED/ Noa/GOBM/20-21/W-01) </t>
    </r>
    <r>
      <rPr>
        <b/>
        <sz val="9.5"/>
        <rFont val="Arial Narrow"/>
        <family val="2"/>
      </rPr>
      <t xml:space="preserve"> (Begumgonj)</t>
    </r>
  </si>
  <si>
    <t xml:space="preserve">M/S Anas Construction, Banchangar, Lakshmipur Pourashava </t>
  </si>
  <si>
    <r>
      <t xml:space="preserve">Zamiderhat-Maijdee bazar via Rasulpur UP-Shaheberhat-Hasanhat Road (Package: e-Tender/LGED/ Noa/GOBM/20-21/W-37)  </t>
    </r>
    <r>
      <rPr>
        <b/>
        <sz val="9.5"/>
        <rFont val="Arial Narrow"/>
        <family val="2"/>
      </rPr>
      <t>(Begumgonj)</t>
    </r>
  </si>
  <si>
    <t xml:space="preserve">S F Enterprise
Prop: Abul Kalam, A K Bhaban
Woard No.-05, Basurhat Pourashava 
Upazila : Companigonj, Dist: Noakhali. 
</t>
  </si>
  <si>
    <t xml:space="preserve">sfenterprise2021@gmail.com </t>
  </si>
  <si>
    <r>
      <t xml:space="preserve">Bangla Bazar-Amishapara Bazar via Padipara Road(Package: e-Tender/LGED/ Noa/GOBM/20-21/W-38) </t>
    </r>
    <r>
      <rPr>
        <b/>
        <sz val="9.5"/>
        <rFont val="Arial Narrow"/>
        <family val="2"/>
      </rPr>
      <t xml:space="preserve"> (Begumgonj)</t>
    </r>
  </si>
  <si>
    <t xml:space="preserve">M/S. Samiul Traders 
Prop: Abdul Hamid 
Maijdee Bazar, 
Upazila: Sadar, Dist: Noakhali
</t>
  </si>
  <si>
    <t>samiultraders@yahoo.com</t>
  </si>
  <si>
    <r>
      <t xml:space="preserve">Zamiderhat-Maijdee bazar via Rasulpur UP-Shaheberhat-Hasanhat Road (Package: e-Tender/LGED/ Noa/GOBM/20-21/W-39)  </t>
    </r>
    <r>
      <rPr>
        <b/>
        <sz val="9.5"/>
        <rFont val="Arial Narrow"/>
        <family val="2"/>
      </rPr>
      <t>(Begumgonj)</t>
    </r>
  </si>
  <si>
    <t xml:space="preserve">M/S Abul Hashem Bhuiyan,
Prop-Md. Abul Hashem Bhuiyan, 
Mirwarishpur, Upazila: Begumgonj, District: Noakhali
</t>
  </si>
  <si>
    <t>msabulhashembhuiyan@gmail.com</t>
  </si>
  <si>
    <r>
      <t xml:space="preserve">Rafiquepur Purnachandra Buiarhat -Joy Bangla Hat Via Rafiquepur Gov. Pry. School Road (Package: e-Tender/LGED/ Noa/GOBM/20-21/W-40) </t>
    </r>
    <r>
      <rPr>
        <b/>
        <sz val="9.5"/>
        <rFont val="Arial Narrow"/>
        <family val="2"/>
      </rPr>
      <t xml:space="preserve"> (Begumgonj)</t>
    </r>
  </si>
  <si>
    <t xml:space="preserve">M/S Rubina Traders Proprietor : Md. Jewel Rana 18 No Kushakhali UP, Kathali, Sadar, Lakshmipur. </t>
  </si>
  <si>
    <r>
      <t xml:space="preserve">Chamuhani-Sharifpur U.P Office Via Arif Hazir Pool-Boro Sarifpur Road (Package: e-Tender/LGED/ Noa/GOBM/20-21/W-34)  </t>
    </r>
    <r>
      <rPr>
        <b/>
        <sz val="9.5"/>
        <rFont val="Arial Narrow"/>
        <family val="2"/>
      </rPr>
      <t>(Begumgonj)</t>
    </r>
  </si>
  <si>
    <t xml:space="preserve">M/S. Samiul Traders 
Prop: Abdul Hamid 
Maijdee Bazar, Upazila: Sadar, Dist: Noakhali
</t>
  </si>
  <si>
    <r>
      <t xml:space="preserve">Bachur Dokan (R&amp;H)-Kendurbag Via Mirwarishpur UP-Barirhat Road  (Package: e-Tender/LGED/ Noa/GOBM/20-21/W-35)  </t>
    </r>
    <r>
      <rPr>
        <b/>
        <sz val="9.5"/>
        <rFont val="Arial Narrow"/>
        <family val="2"/>
      </rPr>
      <t>(Begumgonj)</t>
    </r>
  </si>
  <si>
    <r>
      <t xml:space="preserve">Puranbibi Bazar-Sharifpur UP office Via Mujahidpur Road (Package: e-Tender/LGED/ Noa/GOBM/20-21/W-36) </t>
    </r>
    <r>
      <rPr>
        <b/>
        <sz val="9.5"/>
        <rFont val="Arial Narrow"/>
        <family val="2"/>
      </rPr>
      <t xml:space="preserve"> (Begumgonj)</t>
    </r>
  </si>
  <si>
    <r>
      <t xml:space="preserve">Fenaghata Amin Bazar to Miapur Monir Chowdhurya Road(Package: e-Tender/LGED/ Noa/GOBM/20-21/W-31) </t>
    </r>
    <r>
      <rPr>
        <b/>
        <sz val="9.5"/>
        <rFont val="Arial Narrow"/>
        <family val="2"/>
      </rPr>
      <t xml:space="preserve"> (Begumgonj)</t>
    </r>
  </si>
  <si>
    <t xml:space="preserve">M/S. Adri Construction
Prop: Emon Bhatta, Maijdee Bazar,
Maijdee Court Sadar, Noakhali
</t>
  </si>
  <si>
    <t>msadriconstruction@gmail.com</t>
  </si>
  <si>
    <r>
      <t xml:space="preserve">Mirwarishpur-Takia Road (Ahamadulla road) Road (Package: e-Tender/LGED/ Noa/GOBM/20-21/W-32) </t>
    </r>
    <r>
      <rPr>
        <b/>
        <sz val="9.5"/>
        <rFont val="Arial Narrow"/>
        <family val="2"/>
      </rPr>
      <t xml:space="preserve"> (Begumgonj)</t>
    </r>
  </si>
  <si>
    <t xml:space="preserve">M/S Foiz And Brothers
Prop: Foiz Ahmed, 
Karimpur Road, Chowmuhani, 
Upazila: Begumgonj, District: Noakhali
</t>
  </si>
  <si>
    <t>msfirozahmed27@gmail.com</t>
  </si>
  <si>
    <r>
      <t xml:space="preserve">Banabaria-Aladinagor Road (Beer Muktizudda Al-Haz Kazi Abdul Rob Road) (Package: e-Tender/LGED/ Noa/GOBM/20-21/W-33) </t>
    </r>
    <r>
      <rPr>
        <b/>
        <sz val="9.5"/>
        <rFont val="Arial Narrow"/>
        <family val="2"/>
      </rPr>
      <t xml:space="preserve"> (Begumgonj)</t>
    </r>
  </si>
  <si>
    <t xml:space="preserve">Sohel Traders
Prop: Md. Mosleh Uddin, 
East Laxminarayanpur, Maijdee Court, 
Sadar, Noakhali
</t>
  </si>
  <si>
    <t>soheltraders1977@yahoo.com</t>
  </si>
  <si>
    <r>
      <t xml:space="preserve">Joyag Bazar-Hasnabad GC Road Via Moahammedpur (Package: e-Tender/LGED/ Noa/GOBM/20-21/W-70) </t>
    </r>
    <r>
      <rPr>
        <b/>
        <sz val="9.5"/>
        <rFont val="Arial Narrow"/>
        <family val="2"/>
      </rPr>
      <t>(Chatkhil)</t>
    </r>
  </si>
  <si>
    <t xml:space="preserve">M/S. Bismillah Enterprise
Prop: Mohmmad Kamruzzaman
Vill: Uttar Fakirpur 
Post: Maijdee Court 
Upazila : Sadar
Dist: Noakhali. 
</t>
  </si>
  <si>
    <t>msbismillahenterprise1976@gmail.com</t>
  </si>
  <si>
    <r>
      <t xml:space="preserve">Ramnarayanpur UP -Dewanzi Bazar Road  (Via Dubai Market) (Package: e-Tender/LGED/ Noa/GOBM/20-21/W-71) </t>
    </r>
    <r>
      <rPr>
        <b/>
        <sz val="9.5"/>
        <rFont val="Arial Narrow"/>
        <family val="2"/>
      </rPr>
      <t>(Chatkhil)</t>
    </r>
  </si>
  <si>
    <t xml:space="preserve">Arohi Traders Prop. Tanvir Ahmed Shomsherabad (Kalumunshi-er-Bari) Ward No-9, Lakshmipur Pourashava Sadar, Lakshmipur-37 Bangladesh. </t>
  </si>
  <si>
    <t>arohitraders88@gmail.com</t>
  </si>
  <si>
    <r>
      <t xml:space="preserve">Nayan pur-Abir para Road Via Rahamatullah kerani bari (Package: e-Tender/LGED/ Noa/GOBM/20-21/W-67) </t>
    </r>
    <r>
      <rPr>
        <b/>
        <sz val="9.5"/>
        <rFont val="Arial Narrow"/>
        <family val="2"/>
      </rPr>
      <t>(Chatkhil)</t>
    </r>
  </si>
  <si>
    <t>M/S Sayma Traders</t>
  </si>
  <si>
    <t>ms.saymatraders1@gmail.com</t>
  </si>
  <si>
    <r>
      <t xml:space="preserve">Saderkhil-Korihati Road (Package: e-Tender/LGED/ Noa/GOBM/20-21/W-68) </t>
    </r>
    <r>
      <rPr>
        <b/>
        <sz val="9.5"/>
        <rFont val="Arial Narrow"/>
        <family val="2"/>
      </rPr>
      <t>(Chatkhil)</t>
    </r>
  </si>
  <si>
    <t xml:space="preserve">M/S. Kazi Helal Enterprise
Prop: Kazi Shamuddin
Main Road,Maijdee Court
Noakhali.
</t>
  </si>
  <si>
    <r>
      <t xml:space="preserve">Bhaikanthapur School to Khalpar Road (Package: e-Tender/LGED/ Noa/GOBM/20-21/W-69) </t>
    </r>
    <r>
      <rPr>
        <b/>
        <sz val="9.5"/>
        <rFont val="Arial Narrow"/>
        <family val="2"/>
      </rPr>
      <t>(Chatkhil)</t>
    </r>
  </si>
  <si>
    <t xml:space="preserve">MS. Mizanur Rahman
Prop: Md. Mizanur Rahman, 
Darbeshpur, Balua Chowmuhoni Bazar, 
Upazila- Ramgonj, Dist- Laxmipur
</t>
  </si>
  <si>
    <t>ms.mizanurrahman1310@yahoo.com</t>
  </si>
  <si>
    <r>
      <t>Shahid Ruhul Amin Road (Shingbahura Pry. School) (Package: e-Tender/LGED/ Noa/GOBM/20-21/W-61)</t>
    </r>
    <r>
      <rPr>
        <b/>
        <sz val="9.5"/>
        <rFont val="Arial Narrow"/>
        <family val="2"/>
      </rPr>
      <t xml:space="preserve"> (Chatkhil)</t>
    </r>
  </si>
  <si>
    <t xml:space="preserve">M/S. NA Trader's, 
Prop : Md. Abdul Karim, 
S/O: Md. Nurul Alam, Post: Chatkhil, 
Word-6 Upazila : Chatkhil District : Noakhali
</t>
  </si>
  <si>
    <t>ms.natraders@yahoo.com</t>
  </si>
  <si>
    <r>
      <t xml:space="preserve">Singbahura Khairmiah house to Akhanjee bari bridge to singbahur Eidgha viaMiddha singbahur mosque Tufanibepari Zamaderbai &amp; Panditbari connect Boropole Road (Package: e-Tender/LGED/ Noa/GOBM/20-21/W-62) </t>
    </r>
    <r>
      <rPr>
        <b/>
        <sz val="9.5"/>
        <rFont val="Arial Narrow"/>
        <family val="2"/>
      </rPr>
      <t>(Chatkhil)</t>
    </r>
  </si>
  <si>
    <t xml:space="preserve">Sharif &amp; Brothers,
Prop: Eakub Sharif, 
Vill: South Mohammedpur, Post: Kallandi, 
Upazila: Senbag, Dist: Noakhali
</t>
  </si>
  <si>
    <t>sharifandbrothers01716@gmail.com</t>
  </si>
  <si>
    <r>
      <t xml:space="preserve">Bansha-Rezzakpur Road (Package: e-Tender/LGED/ Noa/GOBM/20-21/W-63) </t>
    </r>
    <r>
      <rPr>
        <b/>
        <sz val="9.5"/>
        <rFont val="Arial Narrow"/>
        <family val="2"/>
      </rPr>
      <t>(Chatkhil)</t>
    </r>
  </si>
  <si>
    <r>
      <t xml:space="preserve">Noakhakhola U.P.-Rahimgonj Bazar road Via Sona chaka Bazar (Package: e-Tender/LGED/ Noa/GOBM/20-21/W-64) </t>
    </r>
    <r>
      <rPr>
        <b/>
        <sz val="9.5"/>
        <rFont val="Arial Narrow"/>
        <family val="2"/>
      </rPr>
      <t>(Chatkhil)</t>
    </r>
  </si>
  <si>
    <t xml:space="preserve">M/S Masud Construction
Prop : Md. Sirajul Islam
Paschim Noakhola ( Ramar Bari ), 
PO : Sonachaka Bazar-3872 
Upazila : Chakhil, District : Noakhali
</t>
  </si>
  <si>
    <r>
      <t xml:space="preserve">Hatpukuriya-Rezzakpur Road (Package: e-Tender/LGED/ Noa/GOBM/20-21/W-65) </t>
    </r>
    <r>
      <rPr>
        <b/>
        <sz val="9.5"/>
        <rFont val="Arial Narrow"/>
        <family val="2"/>
      </rPr>
      <t>(Chatkhil)</t>
    </r>
  </si>
  <si>
    <t xml:space="preserve">M/S Marium Enterprise,                      Dattapara, Dakkhin Bazar, Sadar, Laksmipur </t>
  </si>
  <si>
    <t>mariamenterprise202@gmail.com</t>
  </si>
  <si>
    <r>
      <t xml:space="preserve">Korotkhil-Sompara Road Via Mominpur (Package: e-Tender/LGED/ Noa/GOBM/20-21/W-66) </t>
    </r>
    <r>
      <rPr>
        <b/>
        <sz val="9.5"/>
        <rFont val="Arial Narrow"/>
        <family val="2"/>
      </rPr>
      <t>(Chatkhil)</t>
    </r>
  </si>
  <si>
    <t xml:space="preserve">M/S Shakil Construction
Prop-Md. Nasir Uddin 
Madabpur, Sobhanpur, 
Chatkhil, Noakhali. 
</t>
  </si>
  <si>
    <t>shakilconstruction@yahoo.com</t>
  </si>
  <si>
    <r>
      <t xml:space="preserve">1x2.50mx2.50m RCC Box Culvert on Khilpara-Abir Para bazar Road (Package: e-Tender/LGED/ Noa/GOBM/20-21/W-11) </t>
    </r>
    <r>
      <rPr>
        <b/>
        <sz val="9.5"/>
        <rFont val="Arial Narrow"/>
        <family val="2"/>
      </rPr>
      <t>(Chatkhil)</t>
    </r>
  </si>
  <si>
    <t xml:space="preserve">M/S. Nafi Traders
Prop: Md. Moshed Alam
Vimpur (Paschim), Mizi bari, Word No.03, 
Chatkhil Pourashava, Chatkhil-3870, 
Upazila : Chatkhi, District : Noakhali
</t>
  </si>
  <si>
    <t>nafitraders1979@gmail.com</t>
  </si>
  <si>
    <r>
      <t xml:space="preserve">1x2.50mx2.50m RCC Box Culvert on Korihati bazar - Sonacaka bazar via Khezur Tola, Moller hat Road (Package: e-Tender/LGED/ Noa/GOBM/20-21/W-12) </t>
    </r>
    <r>
      <rPr>
        <b/>
        <sz val="9.5"/>
        <rFont val="Arial Narrow"/>
        <family val="2"/>
      </rPr>
      <t>(Chatkhil)</t>
    </r>
  </si>
  <si>
    <t xml:space="preserve">M/S. Tanvir Enterprise 
Prop. Md. Johirul Islam
Basurhat, Upazila: Companigonj 
District: Noakhali
</t>
  </si>
  <si>
    <t>ms.tanvirenterprise3@gmail.com</t>
  </si>
  <si>
    <r>
      <t>Chowdhury hat GC to Choto Feni River Ghat Via Meharunnesa Road (Package: e-Tender/LGED/ Noa/GOBM/20-21/W-28)</t>
    </r>
    <r>
      <rPr>
        <b/>
        <sz val="9.5"/>
        <rFont val="Arial Narrow"/>
        <family val="2"/>
      </rPr>
      <t>(Companigonj)</t>
    </r>
  </si>
  <si>
    <t>Talmohammader hat-pashkar hat-char kasspia Bhumihin Bazar Road (Package: e-Tender/LGED/ Noa/GOBM/20-21/W-29)(Companigonj)</t>
  </si>
  <si>
    <t>KTM hat RHD to Mowlana Momtaz uddin Road via Manikpur High School  (Package: e-Tender/LGED/ Noa/GOBM/20-21/W-30) (Companigonj)</t>
  </si>
  <si>
    <t xml:space="preserve">M/S. Kashed Enterprise,
Prop: Mosleh uddin Chowdhury, 
Village: Rampur, Post: Bamnia, 
Upazila: Companigonj, Dist: Noakhali.
</t>
  </si>
  <si>
    <t>kashedenterprise@gmail.com</t>
  </si>
  <si>
    <t>Kabi Jasim Uddin High School to Char Kali GPS Road (Char Fakira Kabi Jashim Uddin Road) (Package: e-Tender/LGED/ Noa/GOBM/20-21/W-21) (Companigonj)</t>
  </si>
  <si>
    <t xml:space="preserve">M/S Nahar Enterprise
Prop: Mohmmad Lokman Hossain, 
South Alipur, South Alipur, 
Chomibhuiyanhat, Dagonbhuiyan, Feni.
</t>
  </si>
  <si>
    <t xml:space="preserve">Chowdhuryhat- Mehrunnesa road to Char Hazari Beri Bundh Road (Char Parboti Hafizia Road) (Package: e-Tender/LGED/ Noa/GOBM/20-21/W-22) (Companigonj) </t>
  </si>
  <si>
    <t xml:space="preserve">Best West Engineering Pvt Ltd., 
Prop: Md. Nurul Karim, 
Village: Char Hajari, Post : Char Hajari, 
Upazila : Companigonj, District: Noakhali
</t>
  </si>
  <si>
    <t>bestwestengineeringltd@gmail.com</t>
  </si>
  <si>
    <t>Matalia ghat Road to Beri Bundh Road (Package: e-Tender/LGED/ Noa/GOBM/20-21/W-23) (Companigonj)</t>
  </si>
  <si>
    <t>Ullal miar Tek RHD to Pachim Mohammad nagar GPS Eyatimkhana Road (Haji Sultan Ahmed Chowdhury Road) (Package: e-Tender/LGED/ Noa/GOBM/20-21/W-24) (Companigonj)</t>
  </si>
  <si>
    <t>Chowdhury hat RHD to Hazi Ziaul Hoque bari road (Sirajpur Hazi Ziaul Hoque road) (Package: e-Tender/LGED/ Noa/GOBM/20-21/W-25) (Companigonj)</t>
  </si>
  <si>
    <t>Char Elahi Board Office road to Char Lengta primary school Road (Char Elahi Hazi Abdul Khalak Road) (Package: e-Tender/LGED/ Noa/GOBM/20-21/W-26) (Companigonj)</t>
  </si>
  <si>
    <t>Sirajpur lohar pool RHD to Bhuiyar hat Dudmukha Road (Shahid Mojibur Road) (Package: e-Tender/LGED/ Noa/GOBM/20-21/W-27) (Companigonj)</t>
  </si>
  <si>
    <t xml:space="preserve">M/S. Jannat Enterprise
Prop: Abul Bashar
Village: Birbi, Post: Jahajmara, Hatiya, Noakhali.
</t>
  </si>
  <si>
    <r>
      <t xml:space="preserve">Burirchar UP Office (Sagoria bazar)-Kalirchar Hazir Bazar Road (Package: e-Tender/LGED/ Noa/GOBM/20-21/W-72) </t>
    </r>
    <r>
      <rPr>
        <b/>
        <sz val="9.5"/>
        <rFont val="Arial Narrow"/>
        <family val="2"/>
      </rPr>
      <t>(Hatiya)</t>
    </r>
  </si>
  <si>
    <r>
      <t xml:space="preserve">Char Ishwer UP Office (Oskhali GC) - Afajia Bazar via Bangla Bazar Road (Package: e-Tender/LGED/ Noa/GOBM/20-21/W-73) </t>
    </r>
    <r>
      <rPr>
        <b/>
        <sz val="9.5"/>
        <rFont val="Arial Narrow"/>
        <family val="2"/>
      </rPr>
      <t>(Hatiya)</t>
    </r>
  </si>
  <si>
    <t>Burirchar UP Office (Sagoria Bazar)-Chowmuhani Bazar Road (Package: e-Tender/LGED/ Noa/GOBM/20-21/W-74) (Hatiya)</t>
  </si>
  <si>
    <r>
      <t>Haitiya Bazar (Kazir Tack)-Steamer Ghat Via Mohiuddin Bazar-Dider Bazar-Tiner Mosque Road (Package: e-Tender/LGED/ Noa/GOBM/20-21/W-75)</t>
    </r>
    <r>
      <rPr>
        <b/>
        <sz val="9.5"/>
        <rFont val="Arial Narrow"/>
        <family val="2"/>
      </rPr>
      <t xml:space="preserve"> (Hatiya)</t>
    </r>
  </si>
  <si>
    <r>
      <t>RHD Atkopalia (Char Jublee UP)-Halim bazar-Bogar Bazar-Janata bazar-Keramatpur bazar Road  (Package: e-Tender/LGED/ Noa/GOBM/20-21/W-10)</t>
    </r>
    <r>
      <rPr>
        <b/>
        <sz val="9.5"/>
        <rFont val="Arial Narrow"/>
        <family val="2"/>
      </rPr>
      <t xml:space="preserve"> (Subarnachar)</t>
    </r>
  </si>
  <si>
    <t xml:space="preserve">M/S Perfect Builders,  
Prop-N.M.Kamrul Haider, 
Haider Vila, Kazi Colony, 
Maijdee Court, Sadar, Noakhali
</t>
  </si>
  <si>
    <t>msperfect_builders@yahoo.com</t>
  </si>
  <si>
    <t>RHD (Abdullah miar hat)-Alamin bazar-Thanarhat GC Road (Package: e-Tender/LGED/ Noa/GOBM/20-21/W-11) (Subarnachar)</t>
  </si>
  <si>
    <t>RHD (Abdullah miar hat)-Alamin bazar-Thanarhat GC Road (Package: e-Tender/LGED/ Noa/GOBM/20-21/W-12) (Subarnachar)</t>
  </si>
  <si>
    <t xml:space="preserve">M/S. T.H Enterprise, 
Prop-Amirul Haider Chowdhury, 
Haider Vila, Kazi colony, Maijdee Court, 
Sadar, Noakhali
</t>
  </si>
  <si>
    <t>msthenterprise@yahoo.com</t>
  </si>
  <si>
    <t>RHD Rabbania Madrasha-Char Amanullah UP Office-Khaserhat-Bangla bazar-Karim bazar Road (Package: e-Tender/LGED/ Noa/GOBM/20-21/W-13) (Subarnachar)</t>
  </si>
  <si>
    <r>
      <t xml:space="preserve">UZR Parishkar bazar-Pankhar bazar-Somitir bazar-Char Jabber UP Office (Kanchon bazar) Road (Package: e-Tender/LGED/ Noa/GOBM/20-21/W-09 </t>
    </r>
    <r>
      <rPr>
        <b/>
        <sz val="9.5"/>
        <rFont val="Arial Narrow"/>
        <family val="2"/>
      </rPr>
      <t>(Subarnachar)</t>
    </r>
  </si>
  <si>
    <t xml:space="preserve">M/S Abul Khair Bachu
Prop-Md. Abul Khair Bachu
Vill-South Mohammadpur, Post-Kalandi, 
Upazila: Senbag, Dist: Noakhali
</t>
  </si>
  <si>
    <t>msabulkhayerbachu@yahoo.com</t>
  </si>
  <si>
    <r>
      <t xml:space="preserve">1x2.50x2.50m RCC Box Culvert on UZR Parishkar bazar-Pankhar bazar-Somitir bazar-Char Jabber UP Office (Kanchon bazar) Road (Package: e-Tender/LGED/ Noa/GOBM/20-21/W-14) </t>
    </r>
    <r>
      <rPr>
        <b/>
        <sz val="9.5"/>
        <rFont val="Arial Narrow"/>
        <family val="2"/>
      </rPr>
      <t>(Subarnachar)</t>
    </r>
  </si>
  <si>
    <r>
      <t xml:space="preserve">Sunaimuri-Amirshapara Road (Package: e-Tender/LGED/ Noa/GOBM/20-21/W-59) </t>
    </r>
    <r>
      <rPr>
        <b/>
        <sz val="9.5"/>
        <rFont val="Arial Narrow"/>
        <family val="2"/>
      </rPr>
      <t>(Sonaimuri)</t>
    </r>
  </si>
  <si>
    <t xml:space="preserve">M/S Sayma Traders
Prop: Ahsan Habib 
Hospital Road, Upazila: Ramgonj, 
District: Lakshmipur
</t>
  </si>
  <si>
    <t>Sunaimuri-Amirshapara Road (Package: e-Tender/LGED/ Noa/GOBM/20-21/W-60) (Sonaimuri)</t>
  </si>
  <si>
    <t>Jayag-Tushi road upto Thanarhat-Kachihata Road (Package: e-Tender/LGED/ Noa/GOBM/20-21/W-57) (Sonaimuri)</t>
  </si>
  <si>
    <t>S.A. Paribahan house to Korihati bazar Road (Package: e-Tender/LGED/ Noa/GOBM/20-21/W-58) (Sonaimuri)</t>
  </si>
  <si>
    <t xml:space="preserve">M/S NB Enterprise,                             Hospital Road, Ramgonj, Laksmipur </t>
  </si>
  <si>
    <t>RHD (Bagadia)Sonaimuri GC-Zamider hat GC via Kashipur GC Road (Package: e-Tender/LGED/ Noa/GOBM/20-21/W-49) (Sonaimuri)</t>
  </si>
  <si>
    <t>Bazra UP-Battali Bazar Road (Package: e-Tender/LGED/ Noa/GOBM/20-21/W-50) (Sonaimuri)</t>
  </si>
  <si>
    <t>Kagna -Jonopad -north side Vatpara dighi west side Dhoiara Road (Package: e-Tender/LGED/ Noa/GOBM/20-21/W-51) (Sonaimuri)</t>
  </si>
  <si>
    <t>Shakir pur BC to Badarpur GPS Road (Package: e-Tender/LGED/ Noa/GOBM/20-21/W-52) (Sonaimuri)</t>
  </si>
  <si>
    <t>Sonaimuri -Ramgong (BSR) Road to Banglabazar west side Choto kagna bridge pry.school (Notan) Patowary bari via Batpara Dahaiara Satra Road (Package: e-Tender/LGED/ Noa/GOBM/20-21/W-53) (Sonaimuri)</t>
  </si>
  <si>
    <t>Nateshawar (Enayetpur)Mowlana Hamidia Road (Package: e-Tender/LGED/ Noa/GOBM/20-21/W-54) (Sonaimuri)</t>
  </si>
  <si>
    <t>Rothi Battala Shaheed Zia Road (Package: e-Tender/LGED/ Noa/GOBM/20-21/W-55) (Sonaimuri)</t>
  </si>
  <si>
    <t xml:space="preserve">Deoti U.P-Amishapara U.P Road (Package: e-Tender/LGED/ Noa/GOBM/20-21/W-56) (Sonaimuri) </t>
  </si>
  <si>
    <t xml:space="preserve">M/S. S.H Traders
Pop: Md Bodrul Hossian
Vill: Uttar Shahapur
Post: Senbag, Senbag Pourashava
Senbag, Noakhali.
</t>
  </si>
  <si>
    <t>msshtraders1962@gmail.com</t>
  </si>
  <si>
    <r>
      <t>Mirgonj GC-Kankirhat GC Road (Package: e-Tender/LGED/ Noa/GOBM/20-21/W-45)</t>
    </r>
    <r>
      <rPr>
        <b/>
        <sz val="9.5"/>
        <rFont val="Arial Narrow"/>
        <family val="2"/>
      </rPr>
      <t xml:space="preserve"> (Senbag) </t>
    </r>
  </si>
  <si>
    <t xml:space="preserve">M/S. Sumi Traders
Prop: Md. Khorshed Alam, 
Chatterpaiya Bazar, Upazila : Senbag, Dist: Noakhali
</t>
  </si>
  <si>
    <t>mssumitraders1962@gmail.com</t>
  </si>
  <si>
    <t xml:space="preserve">Mirgonj GC-Kankirhat GC Road (Package: e-Tender/LGED/ Noa/GOBM/20-21/W-46) (Senbag) </t>
  </si>
  <si>
    <t xml:space="preserve">M/S. Samiul Traders
Prop: Abdul Hamid, 
Maijdee Bazar Sadar, Noakhali
</t>
  </si>
  <si>
    <t xml:space="preserve">Gazirhat-Boxgong GC Road (Package: e-Tender/LGED/ Noa/GOBM/20-21/W-47) (Senbag) </t>
  </si>
  <si>
    <t xml:space="preserve">M/S Khondokar Mukul
PROP: Khondaker Hasan Al Mamun
Village : Chandpur, Post: Nazurpur
Upazila : Senbag, Dist: Noakhali.
</t>
  </si>
  <si>
    <t>khondokarmukul017@gmail.com</t>
  </si>
  <si>
    <t xml:space="preserve">Mirgonj GC- Bhuiyan Dighi Bazar RHD (Dak bangla) Road (Package: e-Tender/LGED/ Noa/GOBM/20-21/W-42) (Senbag) </t>
  </si>
  <si>
    <t xml:space="preserve">M/S Kalam Bricks Manufacturing 
Prop-Md. Abul Kalam
Khajuria bazar, Senbag, Noakhali.
</t>
  </si>
  <si>
    <t>mskalambricks@yahoo.com</t>
  </si>
  <si>
    <t xml:space="preserve">Chatterpiya R&amp;H-Tamuhani Manikmura Road (Package: e-Tender/LGED/ Noa/GOBM/20-21/W-43) (Senbag) </t>
  </si>
  <si>
    <t xml:space="preserve">Maola Brick field Baitul Aman Jame Mosque via Nurul Haque Muktar Bari Road (Package: e-Tender/LGED/ Noa/GOBM/20-21/W-44) (Senbag) </t>
  </si>
  <si>
    <t xml:space="preserve">M/S Kalam Bricks Manufacturing, 
Prop-Md. Abul Kalam, 
Khajuria bazar, Senbag, Noakhali
</t>
  </si>
  <si>
    <r>
      <t xml:space="preserve">Chatterpiya UP Office (R&amp;H)-Kankirhat GC [Via Itbaria] Road (Package: e-Tender/LGED/ Noa/GOBM/20-21/W-41) </t>
    </r>
    <r>
      <rPr>
        <b/>
        <sz val="9.5"/>
        <rFont val="Arial Narrow"/>
        <family val="2"/>
      </rPr>
      <t xml:space="preserve">(Senbag) </t>
    </r>
  </si>
  <si>
    <t xml:space="preserve">M/S. Sumi Traders
Prop: Md. Khorshed Alam, 
Chatterpaiya Bazar, 
Upazila : Senbag, Dist: Noakhali
</t>
  </si>
  <si>
    <r>
      <t>2x3.50x3.50m RCC Box Culvert on Bashantapur-Mahatabpur Road (Package: e-Tender/LGED/ Noa/GOBM/20-21/W-48)</t>
    </r>
    <r>
      <rPr>
        <b/>
        <sz val="9.5"/>
        <rFont val="Arial Narrow"/>
        <family val="2"/>
      </rPr>
      <t xml:space="preserve"> (Senbag) </t>
    </r>
  </si>
  <si>
    <r>
      <t xml:space="preserve">RHD Lamchi prasad-Chaprashirhat Road (Package: e-Tender/LGED/ Noa/GOBM/20-21/W-17) </t>
    </r>
    <r>
      <rPr>
        <b/>
        <sz val="9.5"/>
        <rFont val="Arial Narrow"/>
        <family val="2"/>
      </rPr>
      <t xml:space="preserve">(Kabirhat) </t>
    </r>
  </si>
  <si>
    <t xml:space="preserve">M/S. KMC Bricks Manufacturing
Prop: Mohammad Kamal Khan 
Village: South Jagdananda Post: Mukbul Chowdhury Hat, Upazila: Kabirhat, Dist: Noakhali
</t>
  </si>
  <si>
    <t>mskmcbricks@gmail.com</t>
  </si>
  <si>
    <t xml:space="preserve">Shahajir hat-Char Algi bazar Road  (Package: e-Tender/LGED/ Noa/GOBM/20-21/W-18) (Kabirhat) </t>
  </si>
  <si>
    <t xml:space="preserve">Dhanshiri UP -Janata bazar Road (Package: e-Tender/LGED/ Noa/GOBM/20-21/W-19) (Kabirhat) </t>
  </si>
  <si>
    <t xml:space="preserve">M/S. KMC Bricks Manufacturing
Prop: Mohammad Kamal Khan 
Village: South Jagdananda Post: Mukbul Chowdhury Hat, 
Upazila: Kabirhat, Dist: Noakhali
</t>
  </si>
  <si>
    <t xml:space="preserve">Padua-RHD-Tetoltala Road  (Package: e-Tender/LGED/ Noa/GOBM/20-21/W-15) (Kabirhat) </t>
  </si>
  <si>
    <t xml:space="preserve">M/S. Lily Enterprise
Prop: Mr. Abul Kalam
Ujjalpur, Maijdee Court, 
Upazila: Sadar, Dist: Noakhali
</t>
  </si>
  <si>
    <t>lilyenterprise1980@gmail.com</t>
  </si>
  <si>
    <r>
      <t xml:space="preserve">Dakhin Rameshwarpur Govt. Pry. School road (Qatar Mofiz house-Ramersharpur GPS)  (Package: e-Tender/LGED/ Noa/GOBM/20-21/W-16) </t>
    </r>
    <r>
      <rPr>
        <b/>
        <sz val="9.5"/>
        <rFont val="Arial Narrow"/>
        <family val="2"/>
      </rPr>
      <t xml:space="preserve">(Kabirhat) </t>
    </r>
  </si>
  <si>
    <t xml:space="preserve">M/S. Fabiha Enterprise
Prop: Naznin Akter, 
195/1 Shahid Salina Pervin Road, Feni
</t>
  </si>
  <si>
    <r>
      <t>1x2.50x2.50m RCC Box Culvert on Shahajir hat-Char Algi bazar Road (Package: e-Tender/LGED/ Noa/GOBM/20-21/W-20)</t>
    </r>
    <r>
      <rPr>
        <b/>
        <sz val="9.5"/>
        <rFont val="Arial Narrow"/>
        <family val="2"/>
      </rPr>
      <t xml:space="preserve"> (Kabirhat) </t>
    </r>
  </si>
  <si>
    <r>
      <t xml:space="preserve">Marapara Road( Kalitara bazar-Thakkar-DB Road) (19-20/W-942) </t>
    </r>
    <r>
      <rPr>
        <b/>
        <sz val="9.5"/>
        <rFont val="Arial Narrow"/>
        <family val="2"/>
      </rPr>
      <t>(Sadar)</t>
    </r>
  </si>
  <si>
    <r>
      <t>Kalitara  -Sallagotia Road (19-20/W-944)</t>
    </r>
    <r>
      <rPr>
        <b/>
        <sz val="9.5"/>
        <rFont val="Arial Narrow"/>
        <family val="2"/>
      </rPr>
      <t xml:space="preserve"> (Sadar)</t>
    </r>
  </si>
  <si>
    <t xml:space="preserve">M/S Rashal Traders, 
Prop: Md Rasedul Hasan, 
Village: East Bodoripur, 
Post: Sonapur, Upazila : Sadar, Dist: Noakhali.
</t>
  </si>
  <si>
    <t>msrashaltraders@gmail.com</t>
  </si>
  <si>
    <r>
      <t xml:space="preserve">Noakhali College Road(South sarifpur pry-Panditpur mosque-Hormuja poltry firm-Noakhali college) (19-20/W-947)  </t>
    </r>
    <r>
      <rPr>
        <b/>
        <sz val="9.5"/>
        <rFont val="Arial Narrow"/>
        <family val="2"/>
      </rPr>
      <t>(Sadar)</t>
    </r>
  </si>
  <si>
    <r>
      <t xml:space="preserve">Oleman Road (char uria r&amp;h-Jalialbadshahi Road) Road (19-20/ W-975)  </t>
    </r>
    <r>
      <rPr>
        <b/>
        <sz val="9.5"/>
        <rFont val="Arial Narrow"/>
        <family val="2"/>
      </rPr>
      <t>(Sadar)</t>
    </r>
  </si>
  <si>
    <r>
      <t xml:space="preserve">Rajgonj Goni hakimpur Khandeker bari -Lal Mier Gorostan  Via Eidgha mat-Amir Hossain Bhuyan bari -Noabari -Uttor Mukhi Mohammadia bari Road </t>
    </r>
    <r>
      <rPr>
        <b/>
        <sz val="9.5"/>
        <rFont val="Arial Narrow"/>
        <family val="2"/>
      </rPr>
      <t>(Begumgonj)</t>
    </r>
  </si>
  <si>
    <t xml:space="preserve">M/S. Jannat Enterprise,
Prop: Jannatul Ferdous Ranu,
Dhokkin Housing, Post: Maijdee Court, 
Upazila : Sadar Dist: Noakhali
</t>
  </si>
  <si>
    <t>jannatenterprise633@gmail.com</t>
  </si>
  <si>
    <r>
      <t xml:space="preserve">Gaispur-Kadirpur Road (19-20/W-1042) </t>
    </r>
    <r>
      <rPr>
        <b/>
        <sz val="9.5"/>
        <rFont val="Arial Narrow"/>
        <family val="2"/>
      </rPr>
      <t>(Begumgonj)</t>
    </r>
  </si>
  <si>
    <t xml:space="preserve">M/S Audreka Traders
Prop: Mithun Ray
Kamdebpur, Gabua Bazar, Begumgonj, Noakhali. 
</t>
  </si>
  <si>
    <t>ms.audrekatraders79@gmail.com</t>
  </si>
  <si>
    <t>Setubhanga bazar-Rasulpur Kali bari viaH/O.Hai sb Road (19-20/W-1043) (Begumgonj)</t>
  </si>
  <si>
    <t xml:space="preserve">M/S M. I Traders,
Prop: Mazaharul Islam, 
Gonipur Road, Chowmuhani, 
Upazila: Begumgonj, Dist: Noakhali
</t>
  </si>
  <si>
    <t>m.i.traders337@gmail.com</t>
  </si>
  <si>
    <t>Sarifpur-Babunagar Road (19-20/W-1044) (Begumgonj)</t>
  </si>
  <si>
    <t xml:space="preserve">M/S. M.R Zaman Traders
Prop: Md Moniruzzaman
Eklashpur Bazar, Begumganj, Noakhali
</t>
  </si>
  <si>
    <t>mszamantraders61@gmail.com</t>
  </si>
  <si>
    <t>Sirajmiah pul-Durgapur UP office Road (19-20/W-1045) (Begumgonj)</t>
  </si>
  <si>
    <t>23-11-20.</t>
  </si>
  <si>
    <t>Majumder Hat Bazar(R&amp;H) - Mirwarishpur UP Road (19-20/W-1046) (Begumgonj)</t>
  </si>
  <si>
    <r>
      <t xml:space="preserve">Latifpur - Lowtoli Road (Molangi bari, Mohiuddin dokan, Poshim Lotifpur , Over Shabairhat Road, Somirmunshi -Kutuberhat) (19-20/W-1047) </t>
    </r>
    <r>
      <rPr>
        <b/>
        <sz val="9.5"/>
        <rFont val="Arial Narrow"/>
        <family val="2"/>
      </rPr>
      <t>(Begumgonj)</t>
    </r>
  </si>
  <si>
    <t xml:space="preserve">M/S. Kabir Trader's,
Prop :Mohammed Kabir Hossain, 
Dharmapur, Dubai Market, Post : Sompara-3882, Upazila : Chatkhi District : Noakhali
</t>
  </si>
  <si>
    <t>ms.kabirtraders@yahoo.com</t>
  </si>
  <si>
    <r>
      <t xml:space="preserve">Sundarpur Pry. School Road (19-20/W-1099) </t>
    </r>
    <r>
      <rPr>
        <b/>
        <sz val="9.5"/>
        <rFont val="Arial Narrow"/>
        <family val="2"/>
      </rPr>
      <t>(Chatkhil)</t>
    </r>
  </si>
  <si>
    <t xml:space="preserve">M/S. Chowdhury Construction
Prop: Md Gias Uddin 
Kankirhat Bazar, Senbag,Noakhali.
</t>
  </si>
  <si>
    <t>chowdhuryconstruction1984@yahoo.com</t>
  </si>
  <si>
    <t>Narayan pur- Momin pur Madrasha Road Via.Sibrampur (19-20/W-1100) (Chatkhil)</t>
  </si>
  <si>
    <t>Kari Ibrahim Madrasha to Daulatpur Road (19-20/W-1101) (Chatkhil)</t>
  </si>
  <si>
    <t xml:space="preserve">M/S Bhuiyan &amp; Sons,
Prop: Md. Jabed Hossain Bhuiyan, 
West Bhadur, P.O: Bhadur, 
Upazila: Ramgonj, Dist: Lakshmipur
</t>
  </si>
  <si>
    <t>ms.bhuiyanandsons@yahoo.com</t>
  </si>
  <si>
    <t xml:space="preserve">Razzak pur - Islam pur madrasha Road (19-20/W-1102) (Chatkhil) </t>
  </si>
  <si>
    <t xml:space="preserve">M/S. Jahid &amp; Sons
Prop: Md. Jahid Hossain 
Chetoshi Road
Upazila: Ramganj, District: Lakshmipur
</t>
  </si>
  <si>
    <t>msjahidandsons@gmail.com</t>
  </si>
  <si>
    <t>Hirapur Adarsha High school  To Razzak pur Pry. School  Via.Hirapur  Jam - E - Mosque Road (19-20/W-1104) (Chatkhil)</t>
  </si>
  <si>
    <t xml:space="preserve">MS. Mizanur Rahman
Prop: Md. Mizanur Rahman, 
Darbeshpur, Balua Chowmuhoni Bazar, 
Upazila- Ramgonj, Dist- Laxmipur.
</t>
  </si>
  <si>
    <t>Sobhanpur Bazar - Gopairbag mominpur Narayanpur  Road via Khoyazer viti Madrasha Road (19-20/W-1105) (Chatkhil)</t>
  </si>
  <si>
    <t xml:space="preserve">M/S N. B ENTERPRISE                       Hospital Road, Ramgonj, Laksmipur </t>
  </si>
  <si>
    <t>Porkot RHD-Jora Skaku Via michan bari Road  (19-20/W-1106) (Chatkhil)</t>
  </si>
  <si>
    <t xml:space="preserve">M/S. Nur Traders
Prop-Md. Nur Alam Chowdhury
Main road, Maijdee Court, 
Sadar, Noakhali 
</t>
  </si>
  <si>
    <t>massnurtraders@gmail.com</t>
  </si>
  <si>
    <t>Nazir Kachari-Puru Sattampur Road (19-20/W-1107) (Chatkhil)</t>
  </si>
  <si>
    <t xml:space="preserve">M/S. M.N Traders,                               Chatkhil Pourashava, Word No,06 Chatkhil,Noakhali. </t>
  </si>
  <si>
    <t>mntraders1996@gmail.com</t>
  </si>
  <si>
    <t>Doharbar kona to Dular bari Road (19-20/W-1108) (Chatkhil)</t>
  </si>
  <si>
    <t xml:space="preserve">M/S Khaza Enterprise, 
Prop: Nazim Uddin, 
Village: Jahagmara, Post: Jahagmara Bazar, 
Upazila: Hatiya, Dist: Noakhali.
</t>
  </si>
  <si>
    <t xml:space="preserve">khazaenterprise19@gmail.com </t>
  </si>
  <si>
    <r>
      <t xml:space="preserve">R&amp;H-Aluddin Gram Road (19-20/W-1116) </t>
    </r>
    <r>
      <rPr>
        <b/>
        <sz val="9.5"/>
        <rFont val="Arial Narrow"/>
        <family val="2"/>
      </rPr>
      <t xml:space="preserve">(Hatiya) </t>
    </r>
  </si>
  <si>
    <r>
      <t xml:space="preserve">Pankhar bazar-Ramgoti Road(Siddik Memberer Dokan-Dos no Dighir Dokan Road) (19-20/W-922) </t>
    </r>
    <r>
      <rPr>
        <b/>
        <sz val="9.5"/>
        <rFont val="Arial Narrow"/>
        <family val="2"/>
      </rPr>
      <t>(Subarnachar)</t>
    </r>
  </si>
  <si>
    <r>
      <t xml:space="preserve">Atkopalia bazar-Jublee Road(Abdus Salam Road) Road  (19-20/W-923) </t>
    </r>
    <r>
      <rPr>
        <b/>
        <sz val="9.5"/>
        <rFont val="Arial Narrow"/>
        <family val="2"/>
      </rPr>
      <t>(Subarnachar)</t>
    </r>
  </si>
  <si>
    <r>
      <t>Deoti U.P Birchastra Ruhul Amin Hanif Natha bari to Borpit Dhakhil maddrasha Road (19-20/ W-967)</t>
    </r>
    <r>
      <rPr>
        <b/>
        <sz val="9.5"/>
        <rFont val="Arial Narrow"/>
        <family val="2"/>
      </rPr>
      <t xml:space="preserve"> (Sonaimuri)</t>
    </r>
  </si>
  <si>
    <r>
      <t xml:space="preserve">North Wasakpur pola thofa -Boro Fakhir Bari Bridge- Takia Mosque Via Pacca Road  (19-20/ W-969) </t>
    </r>
    <r>
      <rPr>
        <b/>
        <sz val="9.5"/>
        <rFont val="Arial Narrow"/>
        <family val="2"/>
      </rPr>
      <t>(Sonaimuri)</t>
    </r>
  </si>
  <si>
    <t xml:space="preserve">M/S. Momena Khatun Construction
Prop-Md. Samsul Alam
Bargoan (Mollapara), Chatterpaiya Road, Sonaimuri, Noakhali.
</t>
  </si>
  <si>
    <t>momenaconstruction@yahoo.com</t>
  </si>
  <si>
    <r>
      <t xml:space="preserve">Eidgah Amin bazar-Manikyanagar Hospital Road (19-20/ W-652) </t>
    </r>
    <r>
      <rPr>
        <b/>
        <sz val="9.5"/>
        <rFont val="Arial Narrow"/>
        <family val="2"/>
      </rPr>
      <t>(Sonaimuri)</t>
    </r>
  </si>
  <si>
    <t xml:space="preserve">M/S Abul Khair Bachu, 
Prop-Md. Abul Khair Bachu, 
Vill-South Mohammadpur, 
Post-Kalandi, PS-Senbag, Dist-Noakhali.
</t>
  </si>
  <si>
    <r>
      <t>North Shahapur-East Mohammadpur Road (19-20/ W-958)</t>
    </r>
    <r>
      <rPr>
        <b/>
        <sz val="9.5"/>
        <rFont val="Arial Narrow"/>
        <family val="2"/>
      </rPr>
      <t xml:space="preserve"> (Senbag)</t>
    </r>
  </si>
  <si>
    <t xml:space="preserve">M/S Tashin Enterprise
Prop: Mr. Kazi Abu Jahed, 
171, S.S.K Raod, Feni
</t>
  </si>
  <si>
    <t>Nij Senbag GPS Road (19-20/ W-959) (Senbag)</t>
  </si>
  <si>
    <t xml:space="preserve">M/S Bijoy Enterprise, 
Prop-Md. Auyob Ali, 
BV Road, Dakhhin Bazar, 
Senbag, Noakhali
</t>
  </si>
  <si>
    <t>msbijoyenterpriseali@yahoo.com</t>
  </si>
  <si>
    <t>Nalua Brick Field Road (19-20/ W-960) (Senbag)</t>
  </si>
  <si>
    <t xml:space="preserve">M/S F.A Enterprise, 
Prop: Mohammad Ahsan Ullah, 
Village: Yearpur, Post: Somirmunshirhat, 
Upazila: Senbag, Dist: Noakhali
</t>
  </si>
  <si>
    <t>msfaenterprise1973@gmail.com</t>
  </si>
  <si>
    <t>Sebar hat-Khan para Road (19-20/ W-961) (Senbag)</t>
  </si>
  <si>
    <t>Birkot-Ludua pry. School Road  (19-20/ W-962) (Senbag)</t>
  </si>
  <si>
    <t>Itbaria  GPS - Itbaria Madrasha - Ali Haider Member Bari Road (19-20/ W-648) (Senbag)</t>
  </si>
  <si>
    <t>Porchim Chandpur Kolifapara Road (19-20/ W-963) (Senbag)</t>
  </si>
  <si>
    <t>Kutubarhat-Bishnapur Road  (19-20/ W-987) (Senbag)</t>
  </si>
  <si>
    <r>
      <t xml:space="preserve">Sochindertak - Bara Charigaon Chowrasta Bazar Road (19-20/ W-1017) </t>
    </r>
    <r>
      <rPr>
        <b/>
        <sz val="9.5"/>
        <rFont val="Arial Narrow"/>
        <family val="2"/>
      </rPr>
      <t>(Senbag)</t>
    </r>
  </si>
  <si>
    <r>
      <t xml:space="preserve">Gullakhali-Takia bazar Road (19-20/ W-979) </t>
    </r>
    <r>
      <rPr>
        <b/>
        <sz val="9.5"/>
        <rFont val="Arial Narrow"/>
        <family val="2"/>
      </rPr>
      <t>(Kabirhat)</t>
    </r>
  </si>
  <si>
    <t>Dhanshiri-Algi Bazar Via Badamtali Road (19-20/ W-980) (Kabirhat)</t>
  </si>
  <si>
    <t>Kabir hat-Kalamunshi bazar Road (19-20/ W-981) (Kabirhat)</t>
  </si>
  <si>
    <t>RHD-Kalamunshi Road (Sundalpur Shamsu Master Road) (19-20/ W-982) (Kabirhat)</t>
  </si>
  <si>
    <t>Jagada Nanda-Sonadia Road (Via Chowdhury hat) (19-20/ W-983) (Kabirhat)</t>
  </si>
  <si>
    <t>Oterhat-Chandir Hat Road (19-20/ W-984) (Kabirhat)</t>
  </si>
  <si>
    <t>Kabirhat -Halimer Mukam RHD via Gat majir Dokan Road (19-20/ W-1098) (Kabirhat)</t>
  </si>
  <si>
    <t xml:space="preserve">M/S Alamgir Enterprise                             Prop: Md. Alamgir Hossain,
Hazipur, Somirhat, East Char Bata, Upazila: Subarnachar, District: Noakhali
</t>
  </si>
  <si>
    <t>alamgirhossain1766@gmail.com</t>
  </si>
  <si>
    <t xml:space="preserve">(A) Construction of  Char Jabbar  Union Bhumi Office (B) Construction of   Char Bata Union Bhumi Office  at Subarnachar  Upazila, District: Noakhali  (TULO/NOA/W-07) </t>
  </si>
  <si>
    <t>01-01-20.</t>
  </si>
  <si>
    <t>17-11-20.</t>
  </si>
  <si>
    <t xml:space="preserve">M/S Shakil Construction
 Prop-Md. Nasir Uddin, 
Madhopur, Sobhanpur,
Upazila : Chakhil, District : Noakhali
</t>
  </si>
  <si>
    <t xml:space="preserve">(A) Construction of  Noakhola  Union Bhumi Office  (B) Construction of   Khilpara Union Bhumi Office at Chatkhil Upazila, District: Noakhali (TULO/NOA/W-09) </t>
  </si>
  <si>
    <t>05-01-20.</t>
  </si>
  <si>
    <t>14-11-20.</t>
  </si>
  <si>
    <t xml:space="preserve">M/S Megna Enterprise                         Prop: Mohammad Hanif,
Post: Sujamuki, Burirchar, Hatiya, Noakhali
</t>
  </si>
  <si>
    <t>meghnaenterprise12@gmail.com</t>
  </si>
  <si>
    <t xml:space="preserve">Construction of Hatiya Poura (Costal Design) Union Bhumi Office at Hatiya  Upazila, District: Noakhali (TULO/NOA/W-10) </t>
  </si>
  <si>
    <t xml:space="preserve">Construction of Natershawar Union Bhumi Office at Sonaimuri Upazila District Noakhali (TULO/NOA/W-11) </t>
  </si>
  <si>
    <t>16-03-20.</t>
  </si>
  <si>
    <t>25-01-21.</t>
  </si>
  <si>
    <t xml:space="preserve">M/S. Emarat Traders,
Prop: Baker Hossain, 
Vill: Bigbag , Post: Bigbag-3862, 
Upazila : Senbag, Dist: Noakhali
</t>
  </si>
  <si>
    <t>msemarattraders@gmail.com</t>
  </si>
  <si>
    <t xml:space="preserve">Construction of Dhanshalik Union Bhumi Office at Kabirhat Upazila District Noakhali (TULO/NOA/W-12) </t>
  </si>
  <si>
    <t>08-02-21.</t>
  </si>
  <si>
    <t xml:space="preserve">M/S Mona Construction,
Prop-Md. Ataur Rahman, 
Alipur, Begumgonj, Noakhali
</t>
  </si>
  <si>
    <t>msmonaconstruction@yahoo.com</t>
  </si>
  <si>
    <t>Improvement of Mir Alipur-Ghora bhanga  Road Ch.00-1500m Under Begumgonj Upazila, District: Noakhali.      (Road ID No- 475074014) (UTMIDP/BEGU/ NOAK/WR-189)</t>
  </si>
  <si>
    <t xml:space="preserve">UTMIDP </t>
  </si>
  <si>
    <t>18-08-20.</t>
  </si>
  <si>
    <t>11-04-21.</t>
  </si>
  <si>
    <t xml:space="preserve">M/S Malek Enterprise
Prop : Md. Abdul Malek
 Lalpur, Mirwarishpur, 
Upazila: Begumgonj, Dist: Noakhali
</t>
  </si>
  <si>
    <t>msmalekenterprise1984@gmail.com</t>
  </si>
  <si>
    <t xml:space="preserve">Construction of Surface Drain at Amin Market, Saheberhat, Chayani hat GC &amp; Rajgonj hat GC at Mirwarishpur Union, Kadirpur, Chayani &amp; Rajgonj Union at Ch.00-977m Under Begumgonj Upazila, District: Noakhali. (UTMIDP/BEGU/ NOAK/WD-99)       </t>
  </si>
  <si>
    <t>11-06-20.</t>
  </si>
  <si>
    <t>30-04-21.</t>
  </si>
  <si>
    <t xml:space="preserve">Construction of 2x2.50x2.50m RCC Box Culvert on Mir Alipur-Ghora bhanga Road at Ch.316m Under Begumgonj Upazila, District: Noakhali. (UTMIDP/BEGU/ NOAK/WB-57)       </t>
  </si>
  <si>
    <t xml:space="preserve">Construction of Public Toilet at Bangla Bazar Under Begumgonj Upazila, District: Noakhali. (UTMIDP/BEGU/ NOAK/WI-31)   </t>
  </si>
  <si>
    <t xml:space="preserve">M/S.  Galaxy Enterprise, 
Prop: Md. Didarul Alam,
Chatkhil Pourashava, Word N0.06,
Upazila : Chatkhil, Disstrict : Noakhali.
</t>
  </si>
  <si>
    <t>ms.galaxyenterprise@yahoo.com</t>
  </si>
  <si>
    <r>
      <t>Dashgoria- Shahapur Road</t>
    </r>
    <r>
      <rPr>
        <b/>
        <sz val="9.5"/>
        <rFont val="Arial Narrow"/>
        <family val="2"/>
      </rPr>
      <t xml:space="preserve"> (W-38) (Chatkhli)</t>
    </r>
  </si>
  <si>
    <t>Yasin Hazirhat-Sahapur Bazar Road Via.Narayan pur R/k. High school, Sibrampur Bazar (Length 6.00km)  (W-39) (Chatkhli)</t>
  </si>
  <si>
    <t xml:space="preserve"> M/S. Hredi Construction-M/S. Sunrise Engineers (JV),                                       827/1(2nd Floor) Begum Rokeya Sarani , Shewrapara , Mirpur , Dhaka-1216 </t>
  </si>
  <si>
    <t>hcsejv1234@gmail.com</t>
  </si>
  <si>
    <t>Chatkhil- Monoharpur Road via Pallah bazar, (Length 10.50km)  (W-39) (Chatkhli)</t>
  </si>
  <si>
    <t xml:space="preserve">M/S. Hredi Construction,                                       827/1(2nd Floor), Begum Rokeya Sarani , Shewrapara , Mirpur , Dhaka-1216 </t>
  </si>
  <si>
    <t xml:space="preserve">M/S. Sunrise Engineers,                                       827/1 (2nd Floor), Begum Rokeya Sarani , Shewrapara , Mirpur , Dhaka-1216 </t>
  </si>
  <si>
    <t>sunriseengineers70@gmail.com</t>
  </si>
  <si>
    <t xml:space="preserve">M/S Md. Shihab Uddin, 
Prop: Md. Shihab Uddin, 
Hori Narayanpur, Maijdee Court,
Sadar Noakhali
</t>
  </si>
  <si>
    <t>ms.mdshihabuddinshahin@gmail.com</t>
  </si>
  <si>
    <r>
      <t xml:space="preserve">Rajgonj bazar-Islamgonj-Bander hat-Momin nagar -hanif bazar Road. (W-40) </t>
    </r>
    <r>
      <rPr>
        <b/>
        <sz val="9.5"/>
        <rFont val="Arial Narrow"/>
        <family val="2"/>
      </rPr>
      <t>(Noakhali Sadar)</t>
    </r>
  </si>
  <si>
    <t xml:space="preserve">M/S. Rupali Traders,
Prop-Md. Ismail,
Anantapur, Maijdee bazar, 
Upazila: Sadar, Dist: Noakhali
</t>
  </si>
  <si>
    <r>
      <t xml:space="preserve">RHD-Khaser hat-Chomir hat GC Road. (W-41) </t>
    </r>
    <r>
      <rPr>
        <b/>
        <sz val="9.5"/>
        <rFont val="Arial Narrow"/>
        <family val="2"/>
      </rPr>
      <t>(Subarna Char)</t>
    </r>
  </si>
  <si>
    <t xml:space="preserve">M/S Abul Khair Bachu,
Prop-Md. Abul Khair Bachu,
Vill-South Mohammadpur, Post-Kalandi, 
Upazila: Senbag, Dist-Noakhali
</t>
  </si>
  <si>
    <r>
      <t xml:space="preserve">RHD Bhuiyar hat-Jubayer miar hat-Ansarmiar hat-Chomir hat GC Road. </t>
    </r>
    <r>
      <rPr>
        <b/>
        <sz val="9"/>
        <rFont val="Arial Narrow"/>
        <family val="2"/>
      </rPr>
      <t>(W-42) (Subarna Char)</t>
    </r>
  </si>
  <si>
    <t xml:space="preserve">M/S Shakil Construction
Prop-Md. Nasir Uddin, 
Madabpur, Sobhanpur, 
Upazila: Chatkhil, District: Noakhali
</t>
  </si>
  <si>
    <r>
      <t xml:space="preserve">Shilmud to Raza Rampur Road </t>
    </r>
    <r>
      <rPr>
        <b/>
        <sz val="9"/>
        <rFont val="Arial Narrow"/>
        <family val="2"/>
      </rPr>
      <t>[3.00km] (W-43) (Sonaimuri)</t>
    </r>
  </si>
  <si>
    <r>
      <t>Joyag UP-Thanarhat-Amkie Bazar Road Via Gandhi Asram Mahutola Gps. (W-44)</t>
    </r>
    <r>
      <rPr>
        <b/>
        <sz val="9"/>
        <rFont val="Arial Narrow"/>
        <family val="2"/>
      </rPr>
      <t xml:space="preserve"> (Sonaimuri)</t>
    </r>
  </si>
  <si>
    <t xml:space="preserve">M/S Shahadat Traders
Prop-Md. Shahadat Hossain Chowdury
Fatahpur, Maijdee Bazar,
Maijdee Court, Sadar, Noakhali
</t>
  </si>
  <si>
    <t>Construction of Two 2 Storied Rural Market Building (With 04 Storied Foundation) in Hajari Hat Under Companigonj Upazila Dist.-Noakhali. (CRMIDP/NOAK/W-508)</t>
  </si>
  <si>
    <t>15-12-19.</t>
  </si>
  <si>
    <t>12-05-21.</t>
  </si>
  <si>
    <t>Construction of Two (2) Storied Rural Market Building (With 04 Storied Foundation) in Chaprashirhat Bazar Under Kabirhat Upazila, Dist:-Noakhali.(CRMIDP/NOAK/W-514)</t>
  </si>
  <si>
    <t>28-01-20.</t>
  </si>
  <si>
    <t>27-06-21.</t>
  </si>
  <si>
    <r>
      <t>IPCP/NOAK/COMPA/P/19-20/2.01</t>
    </r>
    <r>
      <rPr>
        <b/>
        <sz val="10"/>
        <rFont val="Times New Roman"/>
        <family val="1"/>
      </rPr>
      <t xml:space="preserve"> (Companigonj)</t>
    </r>
  </si>
  <si>
    <t>30-10-21.</t>
  </si>
  <si>
    <t xml:space="preserve">M/S. Khokan Enterprise
Prop-Md. Nurul Islam Khokan 
Amishapara Bazar, Sonaimuri, Noakhali
</t>
  </si>
  <si>
    <t>khokonenterprise1957@gmail.com</t>
  </si>
  <si>
    <r>
      <t>IPCP/NOAK/SONAI/P/19-20/3.01</t>
    </r>
    <r>
      <rPr>
        <b/>
        <sz val="10"/>
        <rFont val="Times New Roman"/>
        <family val="1"/>
      </rPr>
      <t xml:space="preserve"> (Sonaimuri)</t>
    </r>
  </si>
  <si>
    <t>18-04-21.</t>
  </si>
  <si>
    <t>A.(i) Improvement of Eklashpur UP (R&amp;H)-Sharifpur up Via Patwarirhat road Ch.2113-2863m. ID No. 475073008. A. (ii) Providing 42.00m Palisading work.A. (iii) Construction of 1No 0.625mx0.625m U drain Culvert at Ch. 2390m B.(i) Improvement of Rajgonj Muktijuda Montu Moulla Bari-Rajendrapur Al-Amin Model Accademy Road at Ch.00-870m. ID No. 475074057. B. (ii) Providing 100.00m Palisading work.Value of Recovered Material =13,09,155.91 C.(i) Improvement of Majdee Bazar (Pourashava Border)-Joykisnapur Wapda khal road (Joykisnapur Pana mia Hazi bari remaining part) Ch.2750-3575m. ID No. 475074059. C. (ii) Providing 153.00m Palisading work. C. (iii) Construction of 1No 0.625mx0.625m U drain Culvert at Ch. 3148m D.(i) Improvement of Doalia-Chayani road Ch.00-300m. ID No. 475074092. D. (ii) Providing 111.00m Palisading work.E.(i) Improvement of Tafader bari-Barirhat road (Late Al-Haz Shamsul Alam road) Ch.765-1665m. ID No. 475074108.E. (ii) Providing 20.00m Palisading work. E. (iii) Construction of 2Nos 0.625mx0.625m U drain Culvert at Ch. 850m &amp; 1385m  (BEG/18-19/W-01)</t>
  </si>
  <si>
    <t>BRIDP</t>
  </si>
  <si>
    <t>18-07-19.</t>
  </si>
  <si>
    <t>30-11-20.</t>
  </si>
  <si>
    <t xml:space="preserve">Pinnacle Construction Company
Prop- Mr. Md. Kamruzzaman
Karimpur Road, Chowmuhani,
Upazila: Begumgonj, Dist: Noakhali
</t>
  </si>
  <si>
    <t>pinnacleconstructioncompany2@gmail.com</t>
  </si>
  <si>
    <t>A.(i) Improvement of Puran Chayani Pry. School-Nithanaddanpur Pry. School &amp; Madrasha road (Puran Chayani -Nithanaddanpur road) Ch.2000-2450m. ID No. 475074159.A. (ii) Providing 30.00m Palisading work.B.(i) Improvement of Delelpur-Somiteer bazar via Nurbox Hazi bari-Hafiz Ullah mia bari road (Alampur-Somiteer bazar via Nurbox Hazi bari-Hafiz Ullah mia bari road) Ch.00-1150m. ID No. 475074174.B. (ii) Providing 146.00m Palisading work.B. (iii) Construction of 2Nos 0.625mx0.625m U drain Culvert at Ch. 356m &amp; 754mC.(i) Improvement of Avhirampur munshi road (Wahidur Rahaman Babu sriti sharonee 1no Amanullahpur road)  ch.00-930m. ID No. 475075075.C. (ii) Providing 150.00m Palisading work.D.(i) Improvement of Ramonirhat (Sultanpur)-Gogikhali bridge road (Sultanpur pacca to Doalia bazar Primary School) Ch.750-1650m. ID No. 475075263.D. (ii) Providing 90.00m Palisading work.E.(i) Improvement of Rajgonj dubai market-Shridharpur Guha bari Mosque road Ch. 435-950m. ID No. 475075276. E. (ii) Providing 105.00m Palisading work. (BEG/18-19/W-02)</t>
  </si>
  <si>
    <t>31-12-20.</t>
  </si>
  <si>
    <t>A.(i) Improvement of Khalishpur Maidar bari -Nirtranandonpur Primary school via Hosna Dokhan road Ch.78-1078m. ID No. 475075332.A.(ii) Providing 100.00m Palisading work.A.(iii) Construction of 2Nos 0.625mx0.625m U drain Culvert at Ch. 630m &amp; 917mB.(i) Improvement of Mojahidpur Madrasha-Mojahidpur Hazari bari road. Ch.00-600m. ID No. 475075337.B.(ii) Providing 41.00m Palisading work.Value of Recovered Material = C.(i) Improvement of Eklashpur Koillan Market-Kali Mia Hazi bari road Ch.00-600m. ID No. 475075312.C.(ii) Providing 50.00m Palisading work.C.(iii) Construction of 1No 0.625mx0.625m U-drain Culvert at Ch. 270m.D.(i) Improvement of Islampur Chadu Dorbesh Mazar-Mujahidpur Govt Primary School Via Ali Akbor Chairman bari road at Ch.575-1450m. ID No. 475075343.D.(ii) Providing 80.00m Palisading work.D.(iii) Construction of 1No 0.625mx0.625m U-drain Culvert at Ch. 1313m.E.(i) Improvement of Jugikhali-Puran Chayani via Rudrapur-Gonggabor-Vubatipur road Ch.00-900m. ID No. 475075362. E.(ii) Providing 86.00m Palisading work. (BEG/18-19/W-03)</t>
  </si>
  <si>
    <t xml:space="preserve">M/S Mohana Briccks Manufacturing 
Prop-Md. Azizul Bashar Shawpan
Shaista Nagar Mouza
Senbag, Noakhali
</t>
  </si>
  <si>
    <t>mohanabricksmanufacture@gmail.com</t>
  </si>
  <si>
    <t>A.(i) Improvement of Landan market-Rafiquepur (Sardarbari) road (Landan market-Rafiquepur (Sardar bari) road (Rupali brick field-Westmukhi Ladu member shop via Hazi Entumiah Jame Mosque road) Ch.00-440m. ID No. 475074090. A. (ii) Providing 42.00m Palisading work.A.(iii) Construction of 1No 0.625mx0.625m U-drain Culvert at Ch. 400m.B.(i) Improvement of Amanatpur-Emran Miar bari via Khonar Bari road (Amanatpur-Bachur Bari road via Emranmiah bari, Mohabbattpur GPS Gul Gullah bazar road Ch.1750-2600m. ID No. 475074195.B.(ii) Providing 70.00m Palisading work.B.(iii) Construction of 2Nos 0.625mx0.625m U-drain Culvert at Ch. 1830m &amp; 2349m.. C.(i) Improvement of Lotifpur-Rasulpur UP via Bangga Bondhu road (Lotifpur-Battala-Lalmiah Mosque road) at ch.00-700m. ID No. 475074113.C.(ii) Providing 59.00m Palisading work.C.(iii) Construction of 1No 0.625mx0.625m U-drain Culvert at Ch. 254m. Value of Recovered Material =58,732.80 D.(i) Improvement of Amanullapur Kholil Patowary Barir Dakhil Madrasha-Dithpur Dakhil Madrasha road Ch.150-975m. ID No. 475075296. D.(ii) Providing 66.00m Palisading work.D.(iii) Construction of 1No 1x2.00mx2.00m RCC Box Culvert at Ch. 453m.E.(i) Improvement of Gopalpur-Talua Chandpur-Mirzanagor-Modhupur-Chungapool road (Starting from Aaha Market Towards East) Ch.00-900m. ID No. 475075322. E.(ii) Providing 53.00m Palisading work.E.(iii) Construction of 1No 0.625mx0.625m U-drain Culvert at Ch. 245m.F.(i) Improvement of Shafimiar (Chairman bari)-Serajul Hoque Chairman road (Shafimiar (Chairman bari)-Serajul Hoque Chairman bari (Shafimiar bari-Abul Khair Chairman bari) road Ch.00-650m. ID No. 475075349.F.(ii) Providing 70.00m Palisading work.F.(iii) Construction of 1No 0.625mx0.625m U-drain Culvert Ch. 531m. (BEG/18-19/W-05)</t>
  </si>
  <si>
    <t>24-03-19.</t>
  </si>
  <si>
    <t>A.(i) Improvement of Atia Kandi Jalal Uddin Patwary Bari-Atia Kandi School road Ch.00-800m ID No. 475075331. A.(ii) Providing 50.00m Palisading work.B.(i) Improvement of Khezurtola Chaurasta-Kashem Chairman bari-Shikarirhat road (Fatama road) Ch.00-900m. ID No. 475075303.B.(ii) Providing 100.00m Palisading work.C.(i) Improvement of Mir Alipur 5No Ward Darybari-Chitmohal Sardar bari bridge road Ch.00-700m. ID No. 475075347.C.(ii) Providing 100.00m Palisading work.C.(iii) Construction of 2Nos 0.625mx0.625m U-drain Culvert at Ch. 30m &amp; 465m. D.(i) Improvement of Kendurbag Khalpar-Taluya Chandpur Khalpar via Rosawan Ali Miah Bari road Ch.00-1200m. ID No. 475075372D.(ii) Providing 140.00m Palisading work.D.(iii) Construction of 2Nos 0.625mx0.625m U-drain Culvert at Ch. 540m &amp; 968m.E.(i) Improvement of Norottampur-Mowlana Abdur Rajjak Mosque Atimkhana road Ch.00-900m. ID No. 475075257E.(ii) Providing 60.00m Palisading work.E.(iii) Construction of 1No 0.625mx0.625m U-drain Culvert at Ch. 600m.F. Construction of 1No 0.625mx0.625m U-drain Culvert at Ch. 1296m. (BEG/18-19/W-06)</t>
  </si>
  <si>
    <t>19-03-19</t>
  </si>
  <si>
    <t>30-06-20.</t>
  </si>
  <si>
    <t>A.(i) Improvement of Uttar Kutubpur Pri School-Kutubpur Rahmatar Dokan via Jobbar Master bari road Ch.375-990m. ID No. 475075338 A.(ii) Providing 21.00m Palisading work. A.(iii) Construction of 1No U-drain Culvert Top Slab at Ch. 684m.B.(i) Improvement of Kutubpur Dorgha Pukurpar-Purbo Mukhi Khondakar Bari via Dinashgonj road Ch. 00-870m. ID No. 475075380 B.(ii) Providing 44.00m Palisading work. B.(iii) Construction of 1No 0.625mx0.625m U-drain Culvert at Ch. 450m.C.(i) Improvement of Hashem Cashier Road (Near South Sharifpur Bapari Bari to Mostofa Kamal road) Ch. 00-840m. ID No. 475075182 C.(ii) Providing 125.00m Palisading work. D.(i) Improvement of Shahabarhat bazar-Dattopara road Ch.00-900m. ID No. 475075306D.(ii) Providing 97.00m Palisading work.E.(i) Improvement of Gatla Jagirdar Bari-Musmiar Bari Road (Master Eunus Road) Ch.00-450m. ID No. 475075299 E.(ii) Providing 48.00m Palisading work.  (BEG/18-19/W-07)</t>
  </si>
  <si>
    <t>20-04-20.</t>
  </si>
  <si>
    <t>A.(i) Improvement of Shahadapur-Tulachara road (Shahadapur road) Ch.00-900m. ID No. 475074098.A.(ii) Providing 55.00m Palisading work. A.(iii) Construction of 1No 0.625mx0.625m 8.00m Long U drain Culvert at Ch. 450m.B.(i) Improvement of Lalpur Madrasha to Mir Alipur Muluk Mela road Ch.00-846m. ID No. 475074156.B.(ii) Providing 40.00m Palisading work.B.(iii) Construction of 1No 0.625mx0.625m 8.00m Long U drain Culvert at Ch. 114m.C. Construction of 1No 2x3.50mx3.50m RCC Box Culvert on Lalpur Madrasha to Mir Alipur Muluk Mela road at Ch. 07m. ID No. 475074156.D.(i) Improvement of Basanterbeg-Kotra Mohabbatpur via Chandkashimpur road Ch. 3310-4270m  ID No. 475074207.D.(ii) Providing 60.00m Palisading work.D.(iii) Construction of 1No 0.625mx0.625m 8.00m Long U drain Culvert at Ch. 450m.under Begumganj, Noakhali (BEG/18-19/W-10)(Value of Recovered Material =28,782.26)</t>
  </si>
  <si>
    <t>A.(i) Improvement of Atia Kandi-Mirjangor road (Gazi Member Mor-Bir Bikkrom road) Ch.00-435m. ID No. 475074019.A.(ii) Providing 47.00m Palisading work.A.(iii) Construction of 1No 4.50mx3.50m RCC Box Culvert at Ch. 320m.B.(i) Improvement of Rafiqpur-Jongimonorajpur road (Janahabad Tia Bari Dorza to Jahanabad GPS Toybpur Gohar Bari road) Ch.1020-1840m. ID No. 475075104B.(ii) Providing 50.00m Palisading work.C. Construction of 1No 4.50mx3.50m RCC Box Culvert on Rafiqpur-Jongimonorajpur road (Janahabad Tia Bari Dorza to Jahanabad GPS Toybpur Gohar Bari road) at Ch. 1505m. ID No. 475075104D.(i) Improvement of Basanterbag-Chankasimpur road Ch.1837-2317m. ID No. 475075142.D.(ii) Providing 53.00m Palisading work.D.(iii) Construction of 1No 4.50mx3.50m RCC Box Culvert at Ch. 1840m.E. Construction of 1No 2.50mx2.50m RCC Box Culvert  (Width 5.50m) on Tofadar Bari-Barirhat road (Late Alhaz Samsul Hoque road) Kendurbag Khalpar road Ch.1518m. ID No. 475074108.F. Construction of 1No 2x3.50mx3.50m RCC Box Culvert on Khalishpur Maidar bari-Nirtranandonpur Primary school via Hosna dokhan road at Ch.175m. ID No. 475075332. under Begumganj, Noakhali (BEG/18-19/W-11)</t>
  </si>
  <si>
    <t>A. Maintenance of Amanullahpur-Ayubpur road Ch. 450-1247m. ID No. 475074050.B.(i) Maintenance of Amanatpur (R&amp;H)- Mojahidpur road Ch. 400-1785m. ID No. 475074030.B.(ii) Providing 64.00m Palisading work.B.(iii) Construction of 1No 3.00mx3.00m RCC Box Culvert at Ch. 1343m.C.(i) Maintenance of Betuabag-Tulachara road (Kazi Golam Rasul road) Ch.190-1900m. ID No. 475074083.C.(ii) Providing 30.00m Palisading work.D. Maintenance of Taker Bazar-Boksherhat road ch.500-1500m. ID No. 475074184.E.(i) Maintenance of Eklashpur Mazar Ghat-East side khalpar Eklashpur road. (Mujib Road Khalpar road) Ch.00-1000m. ID No. 475074202.E.(ii) Providing 75.00m Palisading work.F. Maintenance of Shibpur-Rafiqpur via Loutoli road Ch.00-1000m. ID No. 475074214.G. Maintenance of Chandragonj (Petrol Pump)- Gobinderkhil road (Mohammedpur Petrol pump-Gobinderkhil Patan Bari road) Ch.00-1000m. ID No. 475074096.H. Maintenance of Durgapur-Kutubpur road Ch.00-1000m. ID No. 475075138.I.(i) Maintenance of Basanterbeg-Kotra Mohabbatpur via Chandkashimpur road Ch.00-1470m. ID No. 475074207.I.(ii) Providing 52.00m Palisading work.J.(i) Maintenance of Talibpur-Khalishpur road Ch.900-1997m. ID No. 475073019.J.(ii) Providing 85.00m Palisading work. under Begumganj, Noakhali (BEG/18-19/W-12)</t>
  </si>
  <si>
    <t>08-07-19.</t>
  </si>
  <si>
    <t>A.(i) Improvement of Surgo Pool (R&amp;H) - Horonbibi via Hazipur UP Road at Ch.2490-3105m. ID No. 475073026.A.(ii) Providing 179.00m Palisading work.B.(i) Maintenance of Hazipur Union Bastala -Hazipur Ozir Ali Bari Road at Ch.00-1085m. ID No. 475074198.B.(ii) Providing 53.00m Palisading work.C.(i) Improvement of R&amp;H Samu Dokan-Pourashava border road via Surujmia mosque Road at Ch.00-865m. ID No. 475075378.C.(ii) Providing 162.00m Palisading work. (BEG/18-19/W-13)</t>
  </si>
  <si>
    <t>25-03-20.</t>
  </si>
  <si>
    <t>Improvement of Eklashpur Majumder Bari Dorja-Nuru Kazi Mohilla Madrasha Road from Ch:00-500m (Road ID:475075311) at Ekhlshpur Union under Begumganj Upazila, Noakhali. (Salvage cost Tk:21,189.00)   (BEG/18-19/W-14)</t>
  </si>
  <si>
    <t>27-02-20.</t>
  </si>
  <si>
    <t>30-12-20.</t>
  </si>
  <si>
    <t xml:space="preserve">M/S M B CONSTRUCTION &amp; IRON BUILDERS, 
Prop: Md Mizanur Rahman, Mirwarishpur, Upazila : Begumganj, Dist: Noakhali.
</t>
  </si>
  <si>
    <t>mrahman197308@gmail.com</t>
  </si>
  <si>
    <t>Improvement of Amanullahpur-Baluchara road  from Ch:00-1017m (Road ID:475075108) at Alyarpur Union under Begumganj Upazila, Noakhali. (Salvage cost Tk:1,26,878.00)   (BEG/18-19/W-15)</t>
  </si>
  <si>
    <t>17-06-20.</t>
  </si>
  <si>
    <t>24-12-20.</t>
  </si>
  <si>
    <t xml:space="preserve">M/S Rupali Bricks Manufacturing,
Prop: Nurul Hossain,
Rafiqepur, Jomidarhat, 
Upazila: Begumgonj, Dist: Noakhali
</t>
  </si>
  <si>
    <t>msrupalibricksmanufacturing@gmail.com</t>
  </si>
  <si>
    <t>Improvement of Hazipur Mojid Bapari hat -Sarifpur Molangi bari road from Ch:00-786m (Road ID:475074177) at Hazipur Union under Begumganj Upazila, Noakhali. (BEG/18-19/W-16)</t>
  </si>
  <si>
    <t>01-03-20.</t>
  </si>
  <si>
    <t>Improvement of Mojid Bapari hat-Chowmuhani hat Road (Hajipur-karimpur road) from Ch:1300-1855m (Road ID:475074072) at Hazipur Union under Begumganj Upazila, Noakhali.  (BEG/18-19/W-17)</t>
  </si>
  <si>
    <t>Improvement of Babunagar -Babunagar Community Clinic road from Ch:560-1060m (Road ID:475074144) at Sharifpur Union under Begumganj Upazila, Noakhali. (BEG/18-19/W-19)</t>
  </si>
  <si>
    <t>17-02-20.</t>
  </si>
  <si>
    <t>Improvement of Lautali-Rafikpur road. from Ch:1550-2130m (Road ID:475074112) at Rashulpur Union under Begumganj Upazila, Noakhali. (BEG/18-19/W-20)</t>
  </si>
  <si>
    <t xml:space="preserve">M/S Abul Hashem Bhuiyan
Prop-Md. Abul Hashem Bhuiyan, 
Mirwarishpur, Begumgonj, Noakhali
</t>
  </si>
  <si>
    <t>Improvement of Latifpur Bottala-Shibpur Chowdury Tek Via Khoka mia bari Road from Ch:00-500m (Road ID:475075292) at Rasulpur Union under Begumganj Upazila, Noakhali. (BEG/18-19/W-21)</t>
  </si>
  <si>
    <t>11-03-20.</t>
  </si>
  <si>
    <t>15-06-20.</t>
  </si>
  <si>
    <t>Improvement of Amin Market Kazi Bari-Gorabangga Bridge Via Bastola Road from Ch:00-1069m (Road ID:475075346) at Mir Warishpur Union under Begumganj Upazila, Noakhali. (BEG/18-19/W-22)</t>
  </si>
  <si>
    <t>Improvement of Karimpur Salim Master bari -Gov. Pry. School-Padipara Bazar road (Remaining Portion) from Ch:200-1244m (Road ID:475075229) at Amanullapur Union under Begumganj Upazila, Noakhali. (Salvage cost Tk:18,88,224.00)   (BEG/18-19/W-23)</t>
  </si>
  <si>
    <t>22-03-20.</t>
  </si>
  <si>
    <t>Improvement of Ayubpur tita bari-Morani Pukurpar Road from Ch:00-1000m (Road ID:475075360) at Amanullapur Union under Begumganj Upazila, Noakhali. (BEG/18-19/W-24</t>
  </si>
  <si>
    <t>Improvement of Abdullahpur-Aleyarpur road(Qutubpur UP) from Ch:00-858m (Road ID:475075128) at Kutubpur Union under Begumganj Upazila, Noakhali. (BEG/18-19/W-25)</t>
  </si>
  <si>
    <t>Improvement of Fazilpur Doultpur Rd. Via R&amp;H Road (Fazilpur GPS-Vokkar Dokan) from Ch:00-500m (Road ID:475074037) at Jirtoli Union under Begumganj Upazila, Noakhali. (BEG/18-19/W-26)</t>
  </si>
  <si>
    <t xml:space="preserve">M/S Mamun Brothers 
Prop: Md Abdulla Al Mamun 
South Bazar, Post: Senbag, 
Upazila : Senbag, Dist: Noakhali
</t>
  </si>
  <si>
    <t>msmamunbrothers1977@gmail.com</t>
  </si>
  <si>
    <t>Improvement of Majdee Bazar (Pourashava Border)-Joykisnapur Wapda khal Road from Ch:3575-4281m (Road ID:475074059) at Rajganj Union under Begumganj Upazila, Noakhali. (BEG/18-19/W-27)</t>
  </si>
  <si>
    <t>10-03-20.</t>
  </si>
  <si>
    <t xml:space="preserve">M/S M B CONSTRUCTION &amp; IRON BUILDERS, 
Prop: Md Mizanur Rahman, Mirwarishpur,  
Upazila : Begumganj, Dist: Noakhali.
</t>
  </si>
  <si>
    <t>Improvement of Pondith Bazar- Purba Narottampur Abbas Ali Patowari Bari Road from Ch:153-1206m (Road ID:475075123) at Narottompur Union under Begumganj Upazila, Noakhali. (BEG/18-19/W-28)</t>
  </si>
  <si>
    <t>15-03-20.</t>
  </si>
  <si>
    <t>Improvement of Johiruddin Patwaribari-Surugopul road. from Ch:00-860m (Road ID:475075137) at Durgapur Union under Begumganj Upazila, Noakhali. (BEG/18-19/W-29)</t>
  </si>
  <si>
    <t xml:space="preserve">M/S. S.R.Traders
Prop-Mrs. Sharmin Rahman 
Masterpara, Maijdee Bazar, Sadar, Noakhali.
</t>
  </si>
  <si>
    <t>Construction of 42.00m Long RCC Girder Bridge on Harinarayanpur Rail station.-Rajarampur-Killarhat bazar road at Ch. 2627m over Noakhali khal. Road ID No. 475874034. (GNP-3/NOA/ SAD/18-19/ W-102.)</t>
  </si>
  <si>
    <t>18/09/19.</t>
  </si>
  <si>
    <t>12/08/21.</t>
  </si>
  <si>
    <t xml:space="preserve">M/S. Md. Mahmudur Rahman
Prop- Md. Mahmudur Rahman
Masterpara, Maijdee Bazar, Sadar, Noakhali.
</t>
  </si>
  <si>
    <t>Construction of 33.00m Long RCC Girder Bridge on Hasanhat-Middarhat-Moulovi bazar-Dhumchor road (Chuni Khondaker road) at Ch: 4577m over Gobadia Boraborir khal. Road ID No. 475874063. (GNP-3/NOA/ SAD/18-19/ W-103.)</t>
  </si>
  <si>
    <t>10/08/21.</t>
  </si>
  <si>
    <t xml:space="preserve">M/S S.A Builders
Prop: Shirin Akter 
Haider Vila, Kazi Colony, 
Sadar, Noakhali
</t>
  </si>
  <si>
    <t>Construction of 21.00m Long RCC Girder Bridge on Udaysadur Hat-Shantir Hat (Surgent Jahurul Hoque) road at Ch. 3900m over Debipur Khal. Road ID No. 475873004. (GNP-3/NOA/ SAD/18-19/ W-104.)</t>
  </si>
  <si>
    <t>05/08/19.</t>
  </si>
  <si>
    <t>30/05/21.</t>
  </si>
  <si>
    <t xml:space="preserve">M/S. Md. Kamal Uddin, 
Prop: Md. Kamal Uddin, 
Vill-Brammapur, P.O-Charmatua, Udaysadurhat, 
PS-Sadar, Dist-Noakhali.
</t>
  </si>
  <si>
    <t>msmdkamaluddin@gmail.com</t>
  </si>
  <si>
    <t>Improvement of Nalua-Baikuntapur Mosque-Mohatapur Road (Baikuntapur Jame Mosque-Nalua Pacca Road) at Ch. 00-644m &amp; Ch.1044-1650m. ID No. 475875301, under Sadar upazila, Dist: Noakhali. (GNP-3/NOA/ SAD/19-20/W-258)</t>
  </si>
  <si>
    <t>22/06/20.</t>
  </si>
  <si>
    <t>15/02/21.</t>
  </si>
  <si>
    <t>Improvement of RHD (Nuru Patwary Hat)-Jamidar Hat Road via Char Boshu (Sadar portion) Ch.1792-5105m. ID No. 475872013. Value of Recovered Materials=68,490.24, under Sadar upazila, Dist: Noakhali. (GNP-3/NOA/ SAD/19-20/W-259)</t>
  </si>
  <si>
    <t>16/06/20.</t>
  </si>
  <si>
    <t>09/08/21.</t>
  </si>
  <si>
    <t>Improvement of Neajerdogi-South Jagathpur Road at Ch. 1000-1745m. Road ID No. 475875173. Value of Recovered Materials=1,45,113.70, under Sadar upazila, Dist: Noakhali (GNP-3/NOA/ SAD/19-20/W-272)</t>
  </si>
  <si>
    <t>12/10/20.</t>
  </si>
  <si>
    <t>21/02/21.</t>
  </si>
  <si>
    <t>M/S. S.R.Traders
Prop-Mrs. Sharmin Rahman 
Masterpara, Maijdee Bazar, Sadar, Noakhali.</t>
  </si>
  <si>
    <t xml:space="preserve">            msstraders@yahoo.com</t>
  </si>
  <si>
    <t>A. Construction of 45.00m Long RCC Girder Bridge on Akter Miar Hat-Hemayet Bazar Char Laxmi Agro Fisheries-Solaiman Bazar Police Camp Road At Ch.7630m (ID No. 475893011) Under Subarnachar, Noakhali. (GNP-3/NOA/ SUB/18-19/W-071)   B. Construction of 15.00m Long RCC Girder Bridge on Char Jublee Ponditerhat Pucca Road-Beri Mannaner Dokan-Beri Bundh Satais Number Dokan Road (Fokir Hazi Road) At Ch.2800m (ID No. 475894081) Under Subarnachar, Noakhali.</t>
  </si>
  <si>
    <t>01/08/19.</t>
  </si>
  <si>
    <t>15/05/21.</t>
  </si>
  <si>
    <t>Construction of 42.00m Long RCC Girder Bridge on Char Panaullah Thana Bazar Mure-Natun Bazar-Somiter Bazar road at Ch. 1360m, Over Gopal Khal. Road ID No. 475894039. (GNP-3/NOA/ SUB/18-19/ W-106.)</t>
  </si>
  <si>
    <t>Construction of 25.00m Long PC Girder Bridge on RHD (Chaikhali bazar)-Kanchan bazar-Parishkar bazar-Atkopalia GC road at Ch. 8498m. ID No. 475892004. under Subarnachar, Noakhali (GNP-3/NOA/ SUB/ 19-20/W-212)</t>
  </si>
  <si>
    <t>20/11/19.</t>
  </si>
  <si>
    <t>18/10/21.</t>
  </si>
  <si>
    <t xml:space="preserve">Construction of 54.00m Long RCC Girder Bridge on Dhanshiri UP -Janata bazar road at Village-Nolua Aktarer Khewa at Ch.500m ID No.475903024 Under Kabirhat Noakhali. (GNP-3/NOA/ KAB/18-19/W-072 )  </t>
  </si>
  <si>
    <t xml:space="preserve">M/S Uzala Tech, 
Prop: Mohammad Nazrul Islam, 
Kalamiar Pool, Karimpur, Norttampur, 
Sadar, Noakhali.
</t>
  </si>
  <si>
    <t>nislamnipu@gmail.com</t>
  </si>
  <si>
    <t>Construction of 1No 3x4.00mx4.00m RCC Box Culvert on Uttampur Lamchi road (Nera the house of Mahbubul Hoque) over boro pit khal at Ch. 05m. ID No. 475905007. under Kabirhat, Noakhali (GNP-3/NOA/KAB/ 19-20/W-214)</t>
  </si>
  <si>
    <t>25/03/20.</t>
  </si>
  <si>
    <t>01/04/21.</t>
  </si>
  <si>
    <t xml:space="preserve">M/S. Fabiha Enterprise
Prop: Naznin Akter, 
195/1 Shahid Salina Pervin Road, Feni.
</t>
  </si>
  <si>
    <t>Maintenance of Rahmatnagar-Nalua Bhuiyar hat-Nolua Ashrayan road Ch.00-2748m.ID No.475904027. i Earth work ii Pavement &amp; surfacing work. iii Protective works under Kabirhat, Noakhali. (GNP-3/NOA/ KAB/20-21/W-281)</t>
  </si>
  <si>
    <t>03/11/20.</t>
  </si>
  <si>
    <t>10/05/21.</t>
  </si>
  <si>
    <t xml:space="preserve">M/S. Raju Enterprise, 
Prop-Md. Siddique Ullah, 
Bamni, College gate, Companigonj, Noakhali.
</t>
  </si>
  <si>
    <t>msrajuenterprise.bd@gmail.com</t>
  </si>
  <si>
    <t>A.(i) Improvement of Rangmala bazaar-16no Beri bundh road via Thanar hat road Ch. 6230-7320m. ID No. 475214002. (GNP-3/NOA/ COM/18-19/W-053)A.(ii) Providing 23.00m Palisading work.   B.(i) Improvement of Bamni TC road to Rangmala Bazar road Ch. 00-370m. ID No. 475214019.B.(ii) Providing 10.00m Palisading work.B.(iii) Construction of 1No U-Drain Culvert at Ch. 345m.C.(i) Improvement of Char Elahi School road to Sattar Miar Dokan road (Char Elahi Katakhali road) Ch. 700-1582m. ID No. 475215005.C.(ii) Providing 72.00m Palisading work.D. Improvement of Killa Bazar to Suborna Char Karitola road Ch. 00-2600m. ID No. 475214009.</t>
  </si>
  <si>
    <t>02/10/19.</t>
  </si>
  <si>
    <t>25/11/20.</t>
  </si>
  <si>
    <t>M/S. Raju Enterprise, 
Prop-Md. Siddique Ullah, 
Bamni, College gate, Companigonj, Noakhali.</t>
  </si>
  <si>
    <t>A.(i) Improvement of Char Elahi Adorsha Nagor-Fakirer Takiya GPS road Ch. 2000-2500m. ID No. 475215096. (GNP-3/NOA/ COM/18-19/W-054 ) A.(ii) Construction of 1No U-Drain Culvert at Ch. 2355m.B.(i) Improvement of Bangla bazar Nurani Madrasha-Bashurhat Bangla bazar (North side of Dr. Bahar house) Musapur Taluk road Ch. 00-1258m. ID No. 475215153.B.(ii) Providing 140.00m Palisading work.C.(i) Improvement of Rampur Moslemin Mosque RHD-16 no RHD road (Ali Ahmed road) Ch.1450-3600m. ID No. 475214022.C.(ii) Providing 26.00m Palisading work.</t>
  </si>
  <si>
    <t xml:space="preserve">M/S Century Traders
Prop- Md. Salim Ullah,
Academy road, Upazila Residential Area,
Dagoanbhuiya, Feni.
</t>
  </si>
  <si>
    <t>A.(i) Improvement of  Bashurhat-Banglabazar (Farazi School)-Feni river ghat road.   at  Ch.4270-5570m . ID No. 475213005. (GNP-3/NOA/ COM/18-19/ W-132)A.(ii) Providing 18.00m Palisading work.B.(i) Improvement of  Char Hazari Babu Master  road   at  Ch. 00-844m  ID No. 475215208.B.(ii) Providing 87.00m Palisading work.C.(i) Improvement of  Hazarihat Bazar – Abu Majirhat  road (Muktijoddha Hanif road.)  at  Ch. 1760-3120m  ID No. 475215002.C.(ii) Providing 101.00m Palisading work.C.(iii) Construction of 2No U-Drain Culvert at Ch.1907m &amp; 1975m.D.(i) Improvement of  Board Office-Muktijoddha Hanif) at  Ch. 00-543m . ID No. 475215170.D.(ii) Providing 14.00m Palisading work.D.(iii) Construction of 1No U-Drain Culvert at Ch. 245m.E.Maintenance of  Shantirhat-Suanir Tek RHD road  via Hazarihat road   at Ch. 00-1580m.  ID No. 475214059.</t>
  </si>
  <si>
    <t>05/11/19.</t>
  </si>
  <si>
    <t>30/08/21.</t>
  </si>
  <si>
    <t xml:space="preserve">M/S. Kashed Enterprise, 
Prop: Mosleh uddin Chowdhury, 
Village: Rampur, Post: Bamnia, 
Upazila: Companigonj, Dist: Noakhali.
</t>
  </si>
  <si>
    <t>A. Maintenance of   Talmohammoder hat GC(East side)-Rangmala Bazar  road (Moulovi Minnat Ullah road.)    at Ch. 00-1778m.  ID No. 475213013. (GNP-3/NOA/ COM/18-19/ W-133)B. Maintenance of Rangmala Bazar road-16No. Beribandh RHD road via Thanarhat road.   at Ch. 1900-3700m. ID No. 475214002.</t>
  </si>
  <si>
    <t>22/12/19.</t>
  </si>
  <si>
    <t>29/10/20.</t>
  </si>
  <si>
    <t>M/S Century Traders
Prop- Md. Salim Ullah,
Academy road, Upazila Residential Area,
Dagoanbhuiya, Feni.</t>
  </si>
  <si>
    <t>A (i) Improvement of  Shantirhat (Nur Nagar GPS) – Mowlovi Bazar road (Mowlovi Ali Ahmed riad)  at  Ch. 00-1050m and  link 175m. ID No. 475215212. (GNP-3/NOA/ COM/18-19/ W-134) A (ii) Providing 179.00m Palisading work.A (iii) Construction of 2No U-Drain Culvert at Ch.430m &amp; 839m.B. (i) Improvement of  Mujibpara-A Saidia Mohammadnagar   at  Ch. 00-687m . ID No. 475215169.B.(ii) Providing 36.00m Palisading work.B.(iii) Construction of 3No U-Drain Culvert at Ch.211m,360m &amp; 425m.C. Maintenance of   Momtaz GPS -  Mowlovi  Bazar road   at Ch. 00-1900m.  ID No. 475214025.</t>
  </si>
  <si>
    <t>30/03/21.</t>
  </si>
  <si>
    <t xml:space="preserve">M/S. Tanvir Enterprise
Prop. Md. Johirul Islam
Basurhat, Upazila: Companigonj 
Dist: Noakhali.
</t>
  </si>
  <si>
    <t>A. Improvement of  Bhumihin  Bazar – Guchchhogram   Bazar   road   Ch. 00-1420m.   ID No. 475214012, under Companigonj Upazila, Dist: Noakhali. (GNP-3/NOA/ COM/ 18-19/W-135)</t>
  </si>
  <si>
    <t>25/8/20.</t>
  </si>
  <si>
    <t>28/6/21.</t>
  </si>
  <si>
    <t>A.(i) Improvement of Char Elahi road(Badam Toli) to Uttar Char Lengta GPS road Ch. 00-2225m. ID No. 475215143. (GNP-3/NOA/ COM/18-19/W-155)A. (ii) Providing 195.00m Palisading work.A.(iii) Construction of 2Nos U-Drain Culvert at Ch. 400m &amp; 1258m.B. Improvement of Gangchill bazar to Hasem bazar road Ch. 00-1430m. ID No. 475215114.</t>
  </si>
  <si>
    <t>25/3/20.</t>
  </si>
  <si>
    <t>20/2/21.</t>
  </si>
  <si>
    <t>A.(i) Improvement of West Char Kakra GPS to Patwary hat road via Siddique Ullah GPS Ch. 00-2105m. ID No. 475214064. (GNP-3/NOA/COM/18-19/W-156) A. (ii) Providing 490.00m Palisading work. A.(iii) Construction of 3Nos U-Drain Culvert at Ch. 415m, 1000m &amp; 1280m. B.(i) Improvement of Ponditer hat to Hasan Ali Patwary hat road Ch. 00-1150m. ID No. 475214069.B. (ii) Providing 33.00m Palisading work.B.(iii) Construction of 1No U-Drain Culvert at Ch. 795m.</t>
  </si>
  <si>
    <t>07/05/20.</t>
  </si>
  <si>
    <t>04/04/21.</t>
  </si>
  <si>
    <t>M/S. Kashed Enterprise, 
Prop: Mosleh uddin Chowdhury, 
Village: Rampur, Post: Bamnia, 
Upazila: Companigonj, Dist: Noakhali.</t>
  </si>
  <si>
    <t>Improvement of A.K Pultri to Mugdapra road Ch. 00-1290m &amp; Link road Ch. 65m. ID No. 475215173. under Companiganj, Noakhali. (GNP-3/NOA/COM/ 19-20/W-175)</t>
  </si>
  <si>
    <t>26/12/19.</t>
  </si>
  <si>
    <t>19/11/20.</t>
  </si>
  <si>
    <t>Improvement of Sirajpur popy brick field RHD to Bhuyarhat-Dudmukha GC road (Kazi Joynal Abedin road) Ch. 575-1775m. ID No. 475215038. under Companiganj, Noakhali. (GNP-3/NOA/COM/ 19-20/W-176)</t>
  </si>
  <si>
    <t>09/01/20.</t>
  </si>
  <si>
    <t>27/11/20.</t>
  </si>
  <si>
    <t>Improvement of Purba Char kakra Shisu Nikatan to Ali Imam Chowdhury road ( Ibrahim Mia Road) from Ch. 00-995m &amp; Link road Ch.00-149m. ID No. 475215124. under Companiganj, Noakhali. (GNP-3/NOA/ COM/ 19-20/W-178)</t>
  </si>
  <si>
    <t xml:space="preserve">M/S Bablu &amp; Brothers, 
Prop-Md. Shahadat Hossain, 
Taleb Mohammader hat,
Companigonj, Noakhali.
</t>
  </si>
  <si>
    <t>msbablu13@gmail.com</t>
  </si>
  <si>
    <t>Improvement of Chaprashi Digi to Wapda Beri road Ch. 00-1350m. ID No. 475215187. under Companiganj, Noakhali. (GNP-3/NOA/COM/ 19-20/W-179)</t>
  </si>
  <si>
    <t>Improvement of Talmohammadar hat GC (Bamni East Bazar) to 13 No Beri Bundh  Road (Moulovi Basir Ullah road) Ch. 2000-3190m. ID No. 475214053. under Companiganj, Noakhali. (GNP-3/NOA/ COM/ 19-20/W-180)</t>
  </si>
  <si>
    <t>Improvement of Diara balua Gucha Gram road to Sheikh Ahmed road Ch. 00-950m. ID No. 475215029. under Companiganj, Noakhali. (GNP-3/NOA/ COM/ 19-20/W-181)</t>
  </si>
  <si>
    <t>Improvement of Master Soliman bari to Kamla bari road (Sarjent Muktizidda Hazi Atik ullah road) Ch. 00-961m &amp; Link Road Ch.00-131m &amp; 00-157m. ID No. 475215060. under Companiganj, Noakhali. (GNP-3/NOA/COM/ 19-20/W-182)</t>
  </si>
  <si>
    <t>30/12/19.</t>
  </si>
  <si>
    <t>06/11/20.</t>
  </si>
  <si>
    <t>Improvement of Killa Bazar to Suborna Char Karitola road Ch. 2700-3215.50m. ID No.  475214009. under Companiganj, Noakhali. (GNP-3/NOA/ COM/ 19-20/W-192)</t>
  </si>
  <si>
    <t>10/02/20.</t>
  </si>
  <si>
    <t>31/12/20.</t>
  </si>
  <si>
    <t>Improvement of Teker bazar RHD to Panditar hat road via Golam Sarwar Chairman bari road (Golam Sarwar road) Ch. 00-250m &amp; Ch.1250-1831m. ID No.  475215004. under Companiganj, Noakhali. (GNP-3/NOA/COM/ 19-20/W-194)</t>
  </si>
  <si>
    <t>Maintenance of Improvement of Sirajpur popy brick field RHD to Bhuyarhat-Dudmukha GC Road (Kazi Joynal Abedin Road) Ch. 00-575m. ID No.  475215038. under Companiganj, Noakhali. (GNP-3/NOA/ COM/ 19-20/W-195)</t>
  </si>
  <si>
    <t>Maintenance of Coronation road (Mogra Prar) to Bhuiyar hat Dudmukha Kali Bari Road Via Kali Bari RHD (Golok Goshai road) Ch.00-720m. ID No. 475215061. under Companiganj, Noakhali. (GNP-3/NOA/ COM/ 19-20/W-196)</t>
  </si>
  <si>
    <t>04/02/20.</t>
  </si>
  <si>
    <t>20-12-20.</t>
  </si>
  <si>
    <t>Maintenance of Char Elahi Adrsha Nagar road to Fakirer Takiya GPS  road Ch.00-912m. ID No. 475215096. under Companiganj, Noakhali. (GNP-3/NOA/ COM/ 19-20/W-197)</t>
  </si>
  <si>
    <t>Maintenance of Peshkar hat-Bangla Bazar RHD to Kader Box Miha bari road (Peshkar hat Kader Box Miha bari road) at ch. 00-395m, ID No-475215040. under Companigonj upazila, Dist: Noakhali. (GNP-3/NOA/Com/ 19-20/W-248)</t>
  </si>
  <si>
    <t>13/05/20.</t>
  </si>
  <si>
    <t>06/04/21.</t>
  </si>
  <si>
    <t>Improvement of Abdul Miazi Joint Secretary Mahfuzul Haque road at Ch.00-715m, ID No-475215263. under Companigonj upazila, Dist: Noakhali. (GNP-3/NOA/Com/ 19-20/W-253)</t>
  </si>
  <si>
    <t>28/6/20.</t>
  </si>
  <si>
    <t xml:space="preserve">Rahman-Masudur (JV)
Partner in charge  Mr. Md. Abdur Rahamn, 
Chatkhil Bazar, Chatkhil, Noakhali 
</t>
  </si>
  <si>
    <t>rahmanmasudurjv@gmail.com</t>
  </si>
  <si>
    <t>A. (i) Improvement of Singbahura Shahid Ruhul Amin mazar road to Palawan bari road to Singbahura Eidgha road Ch 00-635m. ID No. 475104073. (GNP-3/NOA/CHA/ 17-18/W-016)A. (ii) Providing 63.00m Palisading work.B. (i) Improvement of  Singbahura Gazi Waliullah Darbesh road, Gazibari to Bishnarampur Pri. School connect road of gazibari 2nos Hazi &amp; Miazibari Napitbari road Ch 300-740m &amp; 120m &amp; 115m another BC Connecting road. ID No. 475104076.B. (ii) Providing 69.00m Palisading work.C. (i) Improvement of Singbahura Khairmiah house to Akhanjee bari bridge to singbahura Eidgha via Middha singbahura mosque Tufani bepari Zamader bai &amp; Pandit bari connect Boropole From Ch. 602-1500m. ID No. 475104077.C. (ii) Providing 81.00m Palisading work.D. Improvement of Naharkhil - Patwarybari road Ch. 865-1015m. ID No. 475105138.E. (i) Improvement of Hatpukuria - Gobindopur Amanath shah Mizi Mosque road.(Hatpukuria UP) Rezzakpur road To Battala-Bashtola connecting road Via Amanath sha Mosque, Rashid Hafez Chairman, Upazila Mohila Vice Chairman Sarmin anowar Muna house road.) FromE. (ii) Providing 70.00m Palisading work.E. (iii) Construction of 1No 2x4.50mx4.50m RCC Box Culvert at Ch. 776m.</t>
  </si>
  <si>
    <t>25/11/18.</t>
  </si>
  <si>
    <t>25/10/19.</t>
  </si>
  <si>
    <t xml:space="preserve">M/S Shakil Construction
Prop-Md. Nasir Uddin
Madhopur, Sobhanpur, Chatkhil, Noakhali
</t>
  </si>
  <si>
    <t>(i) Improvement of Daleyai-Podder Bazar road via Dewanji Bazar Ch.4600-5600m. ID No. 475103016. (GNP-3/NOA/ CHA/18-19/ W-022.)(ii) Providing 73.00m Palisading work.</t>
  </si>
  <si>
    <t>31/07/19.</t>
  </si>
  <si>
    <t>06/02/20.</t>
  </si>
  <si>
    <t xml:space="preserve">M/S. Mohin Enterprise
Prop: Md Mohin Uddin
Vill: Chatkhil. Post: Chatkhil. 
Upazila: Chatkhil. Dist: Noakhali.
</t>
  </si>
  <si>
    <t>msmohinenterprise@gmail.com</t>
  </si>
  <si>
    <t>(i) Improvement of Noapara Patwari bari - Dayra bari via purbo Mrida bari Road (Noapara Madrasha - Dayra bari road) Ch 00-655m. ID No. 475105306. (GNP-3/NOA/ CHA/18-19/ W-088.)(ii) Providing 69.00m Palisading work. (iii) Construction of 3Nos U-Drain Culvert at Ch. 10m, 161m &amp; 320m.Value of Recovered Material =1,07,455.49</t>
  </si>
  <si>
    <t>30/09/19.</t>
  </si>
  <si>
    <t>15/08/20.</t>
  </si>
  <si>
    <t>(i) Improvement of Mirjapur Primary school-Palla bazar road (Mirjapur Habilder A. Rahim House- Palla bazar road.) Ch.300-800m. ID No. 475105089. (GNP-3/NOA/ CHA/18-19/ W-089.)(ii) Providing 67.00m Palisading work.Value of Recovered Material =30398.06</t>
  </si>
  <si>
    <t xml:space="preserve">M/S Masud Construction
 Prop : Md. Sirajul Islam 
Paschim Noakhola (Ramar Bari ), 
PO : Sonachaka Bazar-3872, Upazila : Chakhil, District : Noakhali.
</t>
  </si>
  <si>
    <t>(i) Improvement of Purbo Porokote Shoru Mojumder bari-Porakot-pry. School road Ch 500-1000m. ID No. 475105039. (GNP-3/NOA/ CHA/18-19/ W-092.)(ii) Providing 49.00m Palisading work.(iii) Construction of 1No 4.50mx3.50m RCC Box Culvert at Ch. 776m.</t>
  </si>
  <si>
    <t>20/4/20.</t>
  </si>
  <si>
    <t>M/S Shakil Construction
Prop-Md. Nasir Uddin
Madhopur, Sobhanpur, Chatkhil, Noakhali</t>
  </si>
  <si>
    <t>(i) Improvement of Baroipara Honourable Speeker house-Mintu Mia bari road Ch 00-500m. ID No. 475105422 (GNP-3/NOA/ CHA/18-19/ W-093.) (ii) Providing 78.00m Palisading work.</t>
  </si>
  <si>
    <t xml:space="preserve">M/S. Rahaim Enterprise,
Prop: Md. Anwer Hosain Bahar
 Village : Khodhaondpur (102,Rahmat ullah Patwary), 
PO : Bashikpur-3706, Upazula: Laxmipur Sadar, Zila: Laxmipur.
</t>
  </si>
  <si>
    <t>msrahimenterpsise@gmail.com</t>
  </si>
  <si>
    <t>(i) Improvement of Noakhola Ismail bari road-Jonok bari pole-Easin Hazir bari Via Hafizullah Bepari bari road  Ch.00-750m. ID No. 475105231. (GNP-3/NOA/ CHA/18-19/ W-094.)(ii) Providing 95.00m Palisading work.(iii) Construction of 1No 1.00mx1.00m U-drain Culvert at Ch. 395m.</t>
  </si>
  <si>
    <t>(i) Improvement of Dakkin Deliai Hasemia Dakhil Madrasa - Abu Taher dokan road Ch 00-577m by HBB. ID No. 475105390. (GNP-3/NOA/ CHA/18-19/ W-095)(ii) Providing 100.00m Palisading work.</t>
  </si>
  <si>
    <t>22/4/20.</t>
  </si>
  <si>
    <t>M/S. Rahaim Enterprise,
Prop: Md. Anwer Hosain Bahar
 Village : Khodhaondpur (102,Rahmat ullah Patwary), 
PO : Bashikpur-3706, Upazula: Laxmipur Sadar, Zila: Laxmipur.</t>
  </si>
  <si>
    <t xml:space="preserve">(i) Improvement of Khilpara sreepur Pucca road-Paschim Deliai Ganesh bari road Ch 00-660m by HBB. ID No. 475105379. (GNP-3/NOA/ CHA/18-19/ W-096.) (ii) Construction of 1No U-drain Culvert at Ch. 320m.  </t>
  </si>
  <si>
    <t>29/4/21.</t>
  </si>
  <si>
    <t xml:space="preserve">(i) Improvement of  Ruhul Amin road – Azizur Rahma  house to Easin Munshi house road by HBB.  Ch 00-245m. ID No. 475105353. (GNP-3/NOA/ CHA/18-19/ W-101.)(ii) Providing 39.00m Palisading work. </t>
  </si>
  <si>
    <t xml:space="preserve">M/S. Gulshan International, 
14, Purana Paltan, 
Darus-salam Arcade (8th Floor), 
Jamuna-5, Dhaka-1000.
</t>
  </si>
  <si>
    <t xml:space="preserve">A. (i) Improvement of   Bansha-Horipur – Megha road (Nischintapur Saw mill-Sofique Miah bari  road.)  at  Ch.1576-2076m .  ID No. 475104035. (GNP-3/NOA/ CHA/18-19/ W-137)A. (ii) Providing 100.00m Palisading work.B.(i) Improvement of   Razzakpur Torab bepari road (Ailerpukur) – Razzakpur Eidgaon  road (Kalu Chowdhury road-Dristinandon  road )   at  Ch.00-457m .  ID No. 475105110.B.(ii) Providing 150.00m Palisading work.(Value of Recovered Material =58205.05)C.(i) Improvement of   Hirapur Community Clinic – Dristinandon   road   at  Ch.00-500m .  ID No. 475105308.C.(ii) Providing 76.00m Palisading work.C.(iii) Construction of 1No U-Drain Culvert at Ch.10m. </t>
  </si>
  <si>
    <t>22/02/21.</t>
  </si>
  <si>
    <t>A. (i) Improvement of  Saptagaon high school – Hirapur high school road Ch.920-1920m. ID No. 475104051. (GNP-3/NOA/ CHA/18-19/W-152)A. (ii) Providing 222.00m Palisading work.A. (iii) Construction of   1 No 0.625mx0.625m 7.00m Long U-Drain Culvert at Ch.1100m.(Value of Recovered Material =1,07,455.49)B. (i) Improvement of Razzakpur–Megha road Ch.500-1720m. ID No. 475104068.B. (ii) Providing  204.00m Palisading work.(Value of Recovered Material =12,44,369.28)</t>
  </si>
  <si>
    <t>17/12/19.</t>
  </si>
  <si>
    <t>25/10/20.</t>
  </si>
  <si>
    <t>M/S. Gulshan International, 
14, Purana Paltan, 
Darus-salam Arcade (8th Floor), 
Jamuna-5, Dhaka-1000.</t>
  </si>
  <si>
    <t>A. (i) Improvement of  Badolkot–Janata bazar  road via thanarhat, Palla bazar.  Ch.6535-7075m. ID No. 475103003. (GNP-3/NOA/ CHA/18-19/W-153)A. (ii) Providing 51.00m Palisading work.A. (iii) Construction of   1 No 0.625mx0.625m 7.00m Long U-Drain Culvert at Ch.7047m.B. Maintenance  of  Sobhanpur-Khoyazervity Madrasha road Ch.00-1000m. ID No. 475104058. C. (i) Maintenance  of  Hossainpur Zin-Nurani madrasa –Atakhora bazar road  Ch.00-1200m. ID No. 475104072.C. (ii) Providing  83.00m Palisading work.D.(i) Maintenance  of Dashghoria ( Porkot UP ) - West sasalia  (Via Kachua Bazar) Ch. 600-1600m. ID No. 475104010.D.(ii) Providing  104.00m Palisading work.</t>
  </si>
  <si>
    <t xml:space="preserve">Md. Jahangir Alam
S/O- Alhaz Md. Seraj Mia 
Vill - Atiataly, Post - Jakshin hat, 
Upazila - Sadar, Dist.- Laxmipur.
</t>
  </si>
  <si>
    <t xml:space="preserve">A.(i) Widening &amp; Maintenance  of  Olama Bazar – Dalta  GC road  (Munshir Road)   Ch. 00-3000m.  ID No. 475102012. (GNP-3/NOA/ CHA/18-19/ W-159)A. (ii) Providing 836.00m Palisading work.B.(i)  Maintenance  of  Badolkot – Hajibari bazaar  road   Ch.1200-1840m.  ID No. 475104062.B. (ii) Providing 110.00m Palisading work.B. (iii) Construction of  2 x3.00m x 3.00m  RCC Box Culvert. at Ch. 1260m. </t>
  </si>
  <si>
    <t>30/03/20.</t>
  </si>
  <si>
    <t>Improvement of Kacharibazar Vahor Aminuddin Minshibari  to Vahor Atiyabari road Ch.00-1500m. ID No. 475105150. &amp; Mosjid road Ch. 00-115m. Value of Recovered Material = 1,90,396.42. under Chatkhil, Noakhali. (GNP-3/NOA/ CHA/ 19-20/W-210)</t>
  </si>
  <si>
    <t>10/12/20.</t>
  </si>
  <si>
    <t>M/S Masud Construction
 Prop : Md. Sirajul Islam 
Paschim Noakhola (Ramar Bari ), 
PO : Sonachaka Bazar-3872, Upazila : Chakhil, District : Noakhali.</t>
  </si>
  <si>
    <t>Improvement of Khilpara Bazar, under Chatkhil upazila, Dist: Noakhali. (GNP-3/NOA/ CHA/19-20/W-260)</t>
  </si>
  <si>
    <t>Construction of 2x3.00x3.00m RCC Box Culvert on Baliadhar Madrasha- Moulana shahab bari Kauchuakhalpar B.C. road (Deliai Bazar-Baliadhor infront of Rokeya Member house) at Ch.120m, ID No-475105142, under Chatkhil upazila, Dist: Noakhali. (GNP-3/NOA/ CHA/19-20/W-261)</t>
  </si>
  <si>
    <t>08/07/20.</t>
  </si>
  <si>
    <t>17/05/21.</t>
  </si>
  <si>
    <t xml:space="preserve">M/S Nishi Construction
Village-Madhobpur
Post office-Shobhanpur, 
Upazilla-Chatkhil, District- Noakhali.
</t>
  </si>
  <si>
    <t>nishi_construction@yahoo.com</t>
  </si>
  <si>
    <t xml:space="preserve">Improvement of  Naraynpur-Shibrampur road (Naraynpur-Karatkhil-Shibrampur-Khalifa bari road) Ch.00-1000m, Road ID No. 475105028, under Chatkhil upazila, Dist: Noakhali (GNP-3/NOA/ CHA/19-20/W-273)(i) Improvement of Khoajerbiti Dholabari to Dhormapur Abbaser Dokan via Sekherbari road from ch.500-1000m. ID No. 475105296. (GNP-3/NOA/ CHAT/20-21/ W-305) (ii) Providing 40.00m Palisading works (iii) Construction of (1.0x1.0)m U-Drain at Ch. 885m   </t>
  </si>
  <si>
    <t>7265191.500.</t>
  </si>
  <si>
    <t>3/9/20.</t>
  </si>
  <si>
    <t>24/7/21.</t>
  </si>
  <si>
    <t>A. (i) Improvement of Botogram to Eidgha Amin Bazar road Ch: 500-1000m. ID No. 475885273. (GNP-3/NOA/SON/ 17-18/W-019)A. (ii) Providing 40.00m Palisading work. A. (iii) Construction of 1No U-Drain Culvert at Ch. 787m.B. (i) Improvement of Sonaimuri-Ramgonj (BSR) road to Banglabazar west side choto Kagna bridge-Kegna Notun Pry. School road Ch.500-1000m. ID No. 475885271.B. (ii) Providing 85.00m Palisading work.Value of Recovered Material =61,339.27C. (i) Improvemet of Rashidpur Jamader House front side to North side school road Ch: 1000-1780m. ID No. 475885391.C. (ii) Providing 138.00m Palisading work.Value of Recovered Material =1,49,106.05D. (i) Maintenance of Shilmud Government Primary School road Ch: 00-1300m. ID No. 475885145.D. (ii) Providing 121.00m New Palisading work &amp; Re-setting 85.00m old Palisading work .D. (iii) Construction of 2Nos U-Drain Culvert at Ch. 350m &amp; 750m.  E. (i) Maintenance of Thanarhat-Compani Bazar-Banglabazar road Ch.25-881m. ID No. 475884038.E. (ii) Providing 158.00m Palisading work.F. Maintenance of Jayag-Tushi road Upto Thanarhat-Kachihata road Ch.00-1000m. ID No. 475885038.</t>
  </si>
  <si>
    <t>09/12/18.</t>
  </si>
  <si>
    <t>29/11/19.</t>
  </si>
  <si>
    <t xml:space="preserve">M/S. Momena Khatun Construction, 
Prop-Md. Samsul Alam, 
Bargoan (Mollapara), Chatterpaiya Road, 
Sonaimuri, Noakhali.
</t>
  </si>
  <si>
    <t>A.(i) Improvement of Kaluai Nurur Dokan-Rajon bari-Mushi bari road Ch.00-500m. ID No. 475885057. (GNP-3/NOA/SON/18-19/W-023)A.(ii) Providing 60.00m Palisading work.(Value of Recovered Material =44,425.83)B. Construction of 1No 4x4.50mx4.50m RCC Box Culvert on Nadana Golam Nabi road to Mowlana Badiul Alam Madrasha road (in front of Uttar Kaluai Abdul Jalil house)at Ch. 12m. ID No. 475885170. C.(i) Improvement of Nadona UP-Golamnabi-Gopalpur UP road via Boropit-Gazaria-Sonapur UP to Banglabazar road Ch. 3600-4805m. ID No. 475883001.C.(ii) Providing 64.00m Palisading work.C.(iii) Construction of 1No 1x3.50mx3.00m RCC Box Culvert at Ch. 4528m  D.(i) Improvement of Shibpur-Bangla Bazar road by HBB  Ch.00-700m. ID No. 475885044.D.(ii) Providing 70.00m Palisading work.E.(i) Improvement of Jogjibanpur-Khelafat bazar road via Jogjibanpur Primary School Ch. 1870-2270m. ID No. 475885087.E.(ii) Providing 50.00m Palisading work.</t>
  </si>
  <si>
    <t>A.(i) Improvement of Rothi Primary School connecting road to Nadana bazar connecing road Ch. 1450-1820m. ID No. 475885154. (GNP-3/NOA/ SON/18-19/W-028)A.(ii) Providing 33.00m Palisading work.B.(ii) Providing 81.00m Palisading work.B.(iii) Construction of 1No U-Drain Culvert at Ch. 1900m.C.(i) Improvement of Kashipur Bazar-Senbag road Ch. 650-1300m ID No. 475884044.C.(ii) Providing 194.00m Palisading work.D.(i) Improvement of Bargaon up-Atiabari-Vabiapara road by HBB Ch.500-970m ID No. 475885300.D.(ii) Providing 172.00m Palisading work.A.(ii) Providing 102.00m Palisading work.A.(iii) Construction of 1No U-Drain Culvert at Ch. 1955m.A.(iii) Construction of 1No U-Drain Culvert at Ch. 1955m.B.(ii) Providing 70.00m Palisading work. C.(i) Improvement of Joyag-Zugikhilpara- Mahutala road Ch. 500-1263m. ID No. 475884007.C.(ii) Providing 103.00m Palisading work.C.(iii) Construction of 1No U-Drain Culvert at Ch. 810m.</t>
  </si>
  <si>
    <t>03/08/20.</t>
  </si>
  <si>
    <t xml:space="preserve">M/S Mizan Traders
Prop-Md. Mizanur Rahman
Vill-Lakhminarayanpur, 
Maijdee court, Sadar, NOakhali.
</t>
  </si>
  <si>
    <t>msmizantraders1977@gmail.com</t>
  </si>
  <si>
    <t>A.(i) Improvement of Amki Bazar-Junudpur High School-Junudpur Hospital road Ch. 1000-1810m. ID No. 475885100. (GNP-3/NOA/ SON/18-19/W-069)A.(ii) Providing 90.00m Palisading work. A.(iii) Construction of 1No U-Drain Culvert at Ch. 1020m.A.(iv) Construction of 1No 1x2.00mx2.00m RCC Box Culvert at Ch. 1407m. (Value of Recovered Material =1,27,305.47) B.(i) Improvement of Kegna and janopath North side road to Batpara dighir west Dohara road Ch. 2100-3190m. ID No. 475885164. B.(ii) Providing 65.00m Palisading work.B.(iii) Construction of 1No 1x2.00mx2.00m RCC Box Culvert at Ch. 2455m. (Value of Recovered Material =1,90,750.51) C.(i) Improvement of  Basuki para Union Parishad north side road (Khalilur Rahman degree college road) Ch.00-350m. ID No. 475885334. C.(ii) Providing 40.00m Palisading work.D.(i) Improvement of Manikyanagar-Aminbazar road (Manikyanagar-Mohilla Madrasha-Hashem member bari road) Ch. 950-1650m. ID No. 475885110. D.(ii) Construction of 1No U-Drain Culvert at Ch. 980m.</t>
  </si>
  <si>
    <t>24/04/19.</t>
  </si>
  <si>
    <t>16/03/20.</t>
  </si>
  <si>
    <t xml:space="preserve">M/S. Bhai Bhai Engineering Works
Prop-Md. Abdur Rahim
Chatkhil Bazar, Chatkhil, Noakhali.
</t>
  </si>
  <si>
    <t>msbhaibhaienggworks@gmail.com</t>
  </si>
  <si>
    <t>A.(i) Maintenance of Kegnarkhil Bhuiyan house to Batpara road Ch. 00-1000m. ID No. 475884050. (GNP-3/NOA/ SON/18-19/W-070)A.(ii) Providing 147.00m Palisading work.B.(i) Maintenance of Nandiapara bazar-Beer Srestro Ruhul Amin-Amishapara road Ch. 00-830m. ID No. 475884036. B.(ii) Providing 105.00m Palisading work.C.(i) Maintenance of Bazra-Sonamuri diversion road  Ch. 00-685m. ID No. 475884032.C.(ii) Providing 91.00m Palisading work.C.(iii) Construction of 1No U-Drain Culvert at Ch. 239m.D.(i) Maintenance of Bangla Bazar Beer Sresto Ruhul Amin Academy road (Afzal shah mazar road) Ch. 00-1890m. ID No. 475884034.D.(ii) Providing 125.00m Palisading work.D.(iii) Construction of 1No U-Drain Culvert at Ch. 1320m.E.(i) Improvement of Pitambarpur-Kumarghoria road Ch. 1650-2405m. ID No. 475885106.E.(ii) Providing 56.00m Palisading work.E.(iii) Construction of 1No U-Drain Culvert at Ch. 1970m.</t>
  </si>
  <si>
    <t>05/03/19.</t>
  </si>
  <si>
    <t>15/01/20.</t>
  </si>
  <si>
    <t xml:space="preserve">M/S Nur Banu Bricks Manufacturing
Prop-Md. Abdus Satter
Chatterpaiya, Chatterpaiya Bazar
Senbag, Noakhali.
</t>
  </si>
  <si>
    <t xml:space="preserve">A.(i) Improvement of   Mirjanagar Bottoli bazaar-Uttar  Mirjanagar Ramkrishnopur Tolagas  road  at  Ch.00-500m .  ID No. 475885458. (GNP-3/NOA/ SON/18-19/ W-139) A.(ii) Providing  102.00m Palisading work.B.(i) Improvement of   Ramkrishnopur – Hossainpur   road  at  Ch.00-590m .  ID No. 475884014.B.(ii) Providing  45.00m Palisading work.C.(i) Improvement of   Enayetpur – Fatepur   road  at  Ch.00-608m .  ID No. 475885008.C.(ii) Providing  102.00m Palisading work.C.(iii) Construction of 1No U-Drain Culvert at Ch.370m. </t>
  </si>
  <si>
    <t>M/S Kalam Bricks Manufacturing 
Prop-Md. Abul Kalam
Khajuria bazar, Senbag, Noakhali.</t>
  </si>
  <si>
    <t xml:space="preserve">A.(i) Improvement of   Ambarnagar  UP– Karmakarhat   road   at  Ch.1950-2750m .  ID No. 475884043. (GNP-3/NOA/ SON/18-19/ W-140)A.(ii) Providing   162.00m Palisading work.B.Construction of  2x4.00mx4.00m  RCC Box Culvert on Pashchim Ambarnagar B.K. Babu house-Ambarnagar Kazibari road at Ch. 00.C.(i) Improvement of   Kazirhat – East Ambarnagar  road  (Kayem  Bhuiyan Jame mosque-Lalmohon mistri bari )  at  Ch.500-1000m .  ID No. 475885071.C.(ii) Providing  92.00m Palisading work.D.(i) Improvement of   Ambarnagar  – Wasekpur   road   at  Ch.00-500m .  ID No. 475884018.D.(ii) Providing 44.00m Palisading work.D.(iii) Construction of 1No U-Drain Culvert at Ch.446m. E.(i) Improvement of  East  Ambarnagar  Haji Ershadullah  road   at  Ch.330-830m .  ID No. 475885037.E.(ii) Providing  60.00m Palisading work.E.(iii) Construction of 1No U-Drain Culvert at Ch.700m. F.(i) Improvement of   Ambarnagar Miabari-Al-Madina Jame mosque  road (DC road- East  Ambarnagar  GPS via Nurul Haque Soudagar house)  at  Ch.00-500m .  ID No. 475885235.F.(ii) Providing  40.00m Palisading work.F.(iii) Construction of 1No U-Drain Culvert at Ch.117m. </t>
  </si>
  <si>
    <t>06/04/20.</t>
  </si>
  <si>
    <t xml:space="preserve">M/S. Jagirder Traders
Prop: Md. Liakot Ali
Palpara, Sonaimuri, Noakhali
</t>
  </si>
  <si>
    <t>jagirdertraders@yahoo.com</t>
  </si>
  <si>
    <t>A. Improvement of Sakirpur crossing-north Bazra Muhuri bari road (Sakirpur chowmuhani towards up to Mosque via Azimuuddin Bepari bari road) Ch.00-920m. ID No. 475885306. (GNP-3/NOA/ SON/18-19/ W-145)(Value of Recovered Material=2,60,109.70)B.(i) (i) Improvement of Manikkonagor Mohila Madrasha via Mollah bari to Barahinagar road Ch.00-400m. ID No. 475885292B.(ii) Providing 40.00m Palisading work..B.(iii) Construction of 1No U-Drain Culvert at Ch. 331m.(Value of Recovered Material =88,623.54)</t>
  </si>
  <si>
    <t>25-3-20.</t>
  </si>
  <si>
    <t>2-2-21.</t>
  </si>
  <si>
    <t>A.(i) Improvement of Daibari Bridge-Ekata market-Digirijan-Abdullarhat-Kazirhat road Ch. 1100-2202m. ID No. 475885028. (GNP-3/NOA/ SON/18-19/W-146)A.(ii) Providing 94.00m Palisading work.A.(iii) Construction of 1No U-Drain Culvert at Ch. 1439m.B.(i) Improvement of Nateshwar-Mirzanagar road Ch. 00-520m ID No. 475884001.B.(ii) Providing 97.00m Palisading work.B.(iii) Construction of 1No U-Drain Culvert at Ch. 322m.C.(i) Improvement of Digirjan Bazar-Nateshwar-Nortompur road Ch: 00-500m ID No. 475884042.C.(ii) Providing 79.00m Palisading work.</t>
  </si>
  <si>
    <t xml:space="preserve">M/S Allahrdan Store
Prop-Md. Rezaul Hoque
Chattarpaiya Bazar,
Senbag, Noakhali 
</t>
  </si>
  <si>
    <t>msallardanstore@gmail.com</t>
  </si>
  <si>
    <t>A. (i) Improvement of Nandiapara Bagpachara Eid-gah Beer Shreshtha Ruhul Amin Amishapara road (Rafiqpur R&amp;H-Lautali road) Ch.00-650m. ID No. 475884036 (475885396). (GNP-3/NOA/SON/18-19/ W-149)A. (ii) Providing 212.00m Palisading work.B. (i) Improvement of  Deoti UP -  Nandiapara  Bazar – Andipara  road via Nandiapara School &amp; College.  Ch.1470-2470m. ID No. 475885184.B. (ii) Providing 233.00m Palisading work.C. (i) Improvement of  Joyag-Pitomborpur–Goshing–Potish Primary school road Ch.1500-2220m. ID No. 475885284.C. (ii) Providing 143.00m Palisading work.</t>
  </si>
  <si>
    <t xml:space="preserve">M/S. Mokka Enterprise
Prop: Md Abu Taher, 
Vill: Khajuria westpara, Post: Khajuria Bazar, 
Upazila : Senbag. Dist: Noakhali.
</t>
  </si>
  <si>
    <t>msmokkaenterprise@gmail.com</t>
  </si>
  <si>
    <t>Improvement of Kashipur Bazar - Somitir Bazar road (Ataur Rahman Bhuiyan Manik road) Ch. 500-1000m. ID No. 475885346. under Sonaimuri, Noakhali. (GNP-3/NOA/ SON/ 19-20/W-209)</t>
  </si>
  <si>
    <t>24/12/19.</t>
  </si>
  <si>
    <t>Improvement of Taltola Market - Dhonkazi Bari Jame Mosque road via Dolu Chairman House Ch. 00-420m. ID No. 475885428. under Sonaimuri, Noakhali (GNP-3/NOA/ SON/ 19-20/W-215)</t>
  </si>
  <si>
    <t>4/3/20.</t>
  </si>
  <si>
    <t>12/1/21.</t>
  </si>
  <si>
    <t>Improvement of Kazirhat-East Ambarnagar road (st. from s/side of Kazirhat brdg) Ch. 00-500m. ID No. 475885071. under Sonaimuri, Noakhali (GNP-3/NOA/ SON/ 19-20/W-216)</t>
  </si>
  <si>
    <t>Improvement of Ambarnagor Oliulla Pir Shab Mazar to Washakpur Dhopa Bari road Ch. 00-500m. ID No. 475885425. under Sonaimuri, Noakhali (GNP-3/NOA/ SON/ 19-20/W-217)</t>
  </si>
  <si>
    <t xml:space="preserve">Sultana Traders
Central Road, Housing Estate , Maijdee Court,  
Upazila : Sadar, District : Noakhali.
</t>
  </si>
  <si>
    <t>sultanatraders85@gmail.com</t>
  </si>
  <si>
    <t>Improvement of Amirabad–Mohitkhola road Ch:795-1610m. ID No. 475884005. under Sonaimuri, Noakhali. (GNP-3/NOA/ SON/ 19-20/W-234)</t>
  </si>
  <si>
    <t>20/8/20.</t>
  </si>
  <si>
    <t>30/07/21.</t>
  </si>
  <si>
    <t>Improvement of Pitambarpur-Kumarghoria road Ch.2405-3130m. ID No. 475885106. under Sonaimuri, Noakhali. (GNP-3/NOA/ SON/ 19-20/W-235)</t>
  </si>
  <si>
    <t>24/08/20.</t>
  </si>
  <si>
    <t>02/07/21.</t>
  </si>
  <si>
    <t>Improvement of Kazirhat-East Ambarnagar road (of Kazir hat-East Ambarnagar road kayem bhuyan Jame Mosque via lal Mohon Mistiri bari Bridge) Ch.1000-1370m. ID No. 475885071. under Sonaimuri, Noakhali. (GNP-3/NOA/ SON/ 19-20/W-236)</t>
  </si>
  <si>
    <t>28/02/21.</t>
  </si>
  <si>
    <t>M/S Nur Banu Bricks Manufacturing
Prop-Md. Abdus Satter
Chatterpaiya, Chatterpaiya Bazar
Senbag, Noakhali</t>
  </si>
  <si>
    <t>Improvement of Chashirhat  Nowtala Babiapara pry. School road (Chashirhat  Nowtala pucca road  via Kathali to Babiapara pry. School road) Ch. 00-683m. ID No. 475885173. Value of Recovered Material=94568.00 under Sonaimuri, Noakhali. (GNP-3/NOA/ SON/ 19-20/W-240)</t>
  </si>
  <si>
    <t>07/08/21.</t>
  </si>
  <si>
    <t>Improvement of Ramkrishnapur-Hossainpur Road from Ch.590-1040m,  ID No. 475884014. under Sonaimuri upazila, Dist: Noakhali. (GNP-3/NOA/ Son/ 19-20/W-251)</t>
  </si>
  <si>
    <t>18/05/20.</t>
  </si>
  <si>
    <t>13/04/21.</t>
  </si>
  <si>
    <t xml:space="preserve">JMT Engineering Construction
Prop: Mohammad Jahangir Hossain
Bismillah Complex, 1 st Floor, Holding No: 920, Maijdi Bazar, Upazilla : Sadar, District : Noakhali
</t>
  </si>
  <si>
    <t>mohammadjahangirh@gmail.com</t>
  </si>
  <si>
    <t>Improvement of Bachairgaon -Noagaon Road (St. from House of Moulovi Moabarak Ullah Road) from Ch.00-735m,  ID No. 475885440. under Sonaimuri upazila, Dist: Noakhali. (GNP-3/NOA/ Son/ 19-20/W-252)</t>
  </si>
  <si>
    <t>13/08/20.</t>
  </si>
  <si>
    <t>09/07/21.</t>
  </si>
  <si>
    <t>Improvement of  Ambarnagor High School - Uttor Boruya Bari Road Ch.00-500m, ID No-475885453. under Sonaimuri upazila, Dist: Noakhali. (GNP-3/NOA/ Son/ 19-20/W-257)Improvement of  Kashipur hat. under Sonaimuri Upazila, Dist: Noakhali. (GNP-3/NOA/ SON/20-21/ W-286)(i) Improvement of Nateswar-Mirzanagar road Ch.520-1195m.Road ID No.475884001. under Sonaimuri Upazila, Dist: Noakhali. (GNP-3/NOA/ SON/20-21/W-298)(ii) Providing 98.00m Palisading work.(iii) Construction of 1 No. 4.00mx4.00x RCC Box Culvert at Ch.760m.Value of Recovered Material =197374A. (i) Improvement of Mukilla–Baragaon road (Mukilla–Baragaon UP road-Hazi bari Mosque road) (Mukilla–Baragaon) at Ch.2000-2870m ID No. 475885006. under Sonaimuri Upazila, Dist: Noakhali. (GNP-3/NOA/ SON/20-21/W-299)A. (ii) Providing 129.00m Palisading work.</t>
  </si>
  <si>
    <t>24/06/20.</t>
  </si>
  <si>
    <t>M/S Kalam Bricks Manufacturing 
Prop-Md. Abul Kalam
Khajuria bazar, Senbag, Noakhali.
:</t>
  </si>
  <si>
    <t>(i) Improvement of Nalua Brick Field road Ch.560-1253m. ID No. 475805068. (GNP-3/NOA/ SEN/18-19/W-025 )(ii) Providing 104.00m Palisading work.</t>
  </si>
  <si>
    <t>06/05/20.</t>
  </si>
  <si>
    <t xml:space="preserve">M/S. Punai International 
Prop: Mojibul Hoque Bhuyan
Vill : Kaserpar 
Post: Kankirhat
Upazila : Senbag
Dist: Noakhali
</t>
  </si>
  <si>
    <t xml:space="preserve">puniinternationalbm@gmail.com </t>
  </si>
  <si>
    <t>(i) Improvement of Elius mor Celonia road (Horinkata-Elius mor Muktijoddha Abdus Samad road) Ch.00-1000m. ID No. 475805091. (GNP-3/NOA/ SEN/ 18-19/W-026) (ii) Providing 151.00m Palisading work.(iii) Construction of 1No U-Drain Culvert at Ch. 766m.</t>
  </si>
  <si>
    <t>14/11/19.</t>
  </si>
  <si>
    <t>20/11/20.</t>
  </si>
  <si>
    <t xml:space="preserve">M/S. Yasin Traders
Prop: Md Yasin
Hazi Balal Bari
Vill: Binnegonj, 
Post: Senbag-3860, Senbag, Noakhali.
</t>
  </si>
  <si>
    <t>ms.yasintraders@gmail.com</t>
  </si>
  <si>
    <t>(i) Improvement of Ali Ahmmad Bari-Babupur road Ch. 00-659m. ID No. 475805314. (GNP-3/NOA/ SEN/ 18-19/W-027) (ii) Providing 107.00m Palisading work.(iii) Construction of 1No U-Drain Culvert at Ch. 510m.</t>
  </si>
  <si>
    <t xml:space="preserve">M/S Shohel Enterprise
Prop: Md Belayet Hossain
Vill : Debi Singhapur, Kutuberhat, Senbag, Noakhali.
</t>
  </si>
  <si>
    <t>mssohelenterprise1976@gmail.com</t>
  </si>
  <si>
    <t>(i) Improvement of North Sreepardee-South Sreepardee road Ch. 650-1870m. ID No. 475805017. (GNP-3/NOA/ SEN/18-19/ W-077.)(ii) Providing 250.00m Palisading work.(iii) Construction of 2Nos U-Drain Culvert at Ch. 1401m &amp; 1798m.</t>
  </si>
  <si>
    <t>08/08/19.</t>
  </si>
  <si>
    <t>30/06/20.</t>
  </si>
  <si>
    <t>(i) Improvement of Gopalpur Kalartak - Boro Charigon Bakshi Kazi Bari road Ch. 1000-1260m. ID No. 475805102. (GNP-3/NOA/ SEN/18-19/ W-078.)(ii) Providing 250.00m Palisading work.(iii) Construction of 1No U-Drain Culvert at Ch. 1026m.</t>
  </si>
  <si>
    <t>(i) Improvement of Chander hat - Nobipur bazar road Ch. 1000-2000m. ID No. 475804104. (GNP-3/NOA/ SEN/18-19/ W-079.)(ii) Providing 150.00m Palisading work.(iii) Construction of 1No U-Drain Culvert at Ch. 1055m.</t>
  </si>
  <si>
    <t xml:space="preserve">M/S Bijoy Enterprise
Prop-Md. Ayub Ali
North Shahapur, Senbag, Noakhali 
</t>
  </si>
  <si>
    <t>(i) Improvement of Kabilpur Shariet ullah Shop to Shekh Sufi road Ch. 1450-2112m. ID No. 475805044. (GNP-3/NOA/ SEN/18-19/ W-080.)(ii) Providing 90.00m Palisading work.(i) Improvement of Elius mor. Celonia road Ch. 00-1167m. ID No. 475805091. (GNP-3/NOA/ SEN/18-19/ W-083.) (ii) Providing 160.00m Palisading work.(ii) Providing 160.00m Palisading work.(iii) Construction of 1No U-Drain Culvert at Ch. 1160m.</t>
  </si>
  <si>
    <t>16/9/20.</t>
  </si>
  <si>
    <t>31/7/21.</t>
  </si>
  <si>
    <t xml:space="preserve">M/S. Santu Enterprise, 
Prop-Md. Abdul Motin, 
South Bazar, Senbag, Noakhali.
</t>
  </si>
  <si>
    <t>santusenbag@gmail.com</t>
  </si>
  <si>
    <t>(i) Improvement of Homnabad Sreepur Moishi Boxgonj road Ch. 00-500m. ID No. 475805065. (GNP-3/NOA/ SEN/18-19/ W-084.)(ii) Providing 100.00m Palisading work.</t>
  </si>
  <si>
    <t>01/10/19.</t>
  </si>
  <si>
    <t>10/08/20.</t>
  </si>
  <si>
    <t xml:space="preserve">M/S. J.R Enterprise
Prop: Shahiduzzaman Sowpon
S/O : Late- Md. Idris
Village : Uttar Shahapur
PO : Senbag-3860, Senbag, Noakhali.
</t>
  </si>
  <si>
    <t>jrenterprise309@gmail.com</t>
  </si>
  <si>
    <t>(i) Improvement of Jirua GPS - Uttar Kadra Volu Miah bari road Ch. 00-402m &amp; 596-900m. ID No. 475805191. (GNP-3/NOA/ SEN/18-19/ W-085.)(ii) Providing 22.00m Palisading work.(iii) Construction of 1No U-Drain Culvert at Ch. 52m.</t>
  </si>
  <si>
    <t xml:space="preserve">M/S. F.N.Enterprise
Prop-Md. Bahar Ullah
Dakkahin Mohammadpur, 
Kallandi, Senbag, Noakhali
</t>
  </si>
  <si>
    <t>msfnenterprise@yahoo.com</t>
  </si>
  <si>
    <t xml:space="preserve">(i) Improvement of  Chaia  bari – Khanjipukur  road Ch 00-500m. ID No. 475805284. (GNP-3/NOA/ SEN/18-19/ W-100.)(ii) Providing 76.00m Palisading work. </t>
  </si>
  <si>
    <t>22/04/20.</t>
  </si>
  <si>
    <t>29/04/21.</t>
  </si>
  <si>
    <t xml:space="preserve">M/S. Punai International 
Prop: Mojibul Hoque Bhuyan
Vill : Kaserpar , Post: Kankirhat
Upazila : Senbag, Dist: Noakhali
</t>
  </si>
  <si>
    <t>(i) Improvement of Nalua Chaw pool-Horinkata road Ch.2365-2851m. ID No. 475805067. (GNP-3/NOA/ SEN/18-19/ W-108.) (ii) Providing 127.00m Palisading work.(iii) Construction of 1No U-Drain Culvert at Ch. 2535m.</t>
  </si>
  <si>
    <t>30/10/20.</t>
  </si>
  <si>
    <t>(i) Improvement of Satbaria-Nolua road (Satbaria Bazar-Engineer Dulal Saheber bari road) Ch. 1500-2516m. ID No. 475804049. (GNP-3/NOA/ SEN/18-19/ W-109.)(ii) Providing 132.00m Palisading work.</t>
  </si>
  <si>
    <t>(i) Improvement of Kabilpur High School road (Dilder Market - Kabilpur High School - Kashem Store road) Ch. 1300-1930m. ID No. 475805012. (GNP-3/NOA/ SEN/18-19/ W-110.)(ii) Providing 53.00m Palisading work.</t>
  </si>
  <si>
    <t>22/07/19.</t>
  </si>
  <si>
    <t xml:space="preserve">M/S. Sumi Traders
Prop: Md. Khorshed Alam
Chatterpaiya Bazar, 
Senbag, Noakhali. 
</t>
  </si>
  <si>
    <t xml:space="preserve">(i) Improvement of Chaterpaiya Hospital road [Polli Mongol] Ch.2000-2230m. ID No. 475804025. (GNP-3/NOA/ SEN/18-19/ W-111.)(ii) Providing 69.00m Palisading work.(iii) Construction of  RCC Box Culvert at Ch. 2220m. </t>
  </si>
  <si>
    <t>(i) Improvement of Chiladi Saleh Ahmed House - Gopal bari (Pachtupa) road Ch.1000-1225m ID No. 475805081. (GNP-3/NOA/ SEN/18-19/ W-113.)(ii) Providing 46.00m Palisading work.</t>
  </si>
  <si>
    <r>
      <t>(i) Protective works of Chaterpaiya UP office (R&amp;H)-</t>
    </r>
    <r>
      <rPr>
        <sz val="10"/>
        <rFont val="Times New Roman"/>
        <family val="1"/>
      </rPr>
      <t xml:space="preserve"> </t>
    </r>
    <r>
      <rPr>
        <sz val="9"/>
        <rFont val="Arial Narrow"/>
        <family val="2"/>
      </rPr>
      <t>Kankirhat GC [Via Itbaria] at Ch. 3135-3197m, 3210-3235m &amp; 3398-3500m. ID No. 475803001. (GNP-3/NOA/ SEN/18-19/ W-114)</t>
    </r>
  </si>
  <si>
    <t>(i) Improvement of Mirganj Bazar GC - Kazirhat [Begumgonj] Road from Ch.500-1000m ID No. 475804080. (GNP-3/NOA/ SEN/18-19/ W-117.)(ii) Providing 94.00m Palisading work.(iii) Construction of 1No U-Drain Culvert at Ch. 894m.</t>
  </si>
  <si>
    <t>20/02/20.</t>
  </si>
  <si>
    <t>31/12/21.</t>
  </si>
  <si>
    <t>(i) Improvement of South Tahirpur Bhuiyan bari-Korban Ali Pandit bridge-Kamaler bari road (Korban Ali Pandit bari -Solaiman bari  Road) Ch.00-500m ID No. 475805221. (GNP-3/NOA/ SEN/18-19/ W-118.)(ii) Providing 89.00m Palisading work.</t>
  </si>
  <si>
    <t>Improvement of Uttar Gorokata Mohammad Ali shop - Purba Satbaria Tazul Islam  bari road (Uttar Gorokata Mohammad Ali shop road ) Ch.00-500m ID No. 475805202. (GNP-3/NOA/ SEN/18-19/ W-119.)</t>
  </si>
  <si>
    <t>21/04/20.</t>
  </si>
  <si>
    <t>05/03/21.</t>
  </si>
  <si>
    <t>(i) Improvement of Kadra UP road - South Tahirpur Amtala Kuresmunshir bazar - Niz Senbag pry. School Vote kendra-Tahepur Madrasha (Kadra UP road-South Tahirpur Amtala Kuresmunshir road) Ch.00-500m ID No. 475804110. (GNP-3/NOA/ SEN/18-19/ W-120.)(ii) Providing 12.00m Palisading work.</t>
  </si>
  <si>
    <t>(i) Improvement of Tahirpur Madrasha - Hossain Member Bari Road Ch.00-500m. ID No. 475805222. (GNP-3/NOA/ SEN/18-19/ W-122.)(ii) Providing 20.00m Palisading work.</t>
  </si>
  <si>
    <t>M/S. Punai International 
Prop: Mojibul Hoque Bhuyan
Vill : Kaserpar , Post: Kankirhat
Upazila : Senbag, Dist: Noakhali</t>
  </si>
  <si>
    <t>(i) Improvement of  Kankirhat-Porikot-Boxganj road  at Ch. 3120-4120m.  ID No. 475805020. (GNP-3/NOA/ SEN/18-19/ W-123.)(ii) Providing 106.00m Palisading work.(iii) Construction of 1No U-Drain Culvert at Ch. 3740m.</t>
  </si>
  <si>
    <t xml:space="preserve">A.(i) Improvement of  Mohodipur Rashidia Madrasa- Chata Compani Bari  road.  at  Ch.00-660m  ID No. 475805342. (GNP-3/NOA/ SEN/18-19/ W-142)A.(ii) Providing 74.00m Palisading work.A.(iii) Construction of 1No U-Drain Culvert at Ch.574m. </t>
  </si>
  <si>
    <t>5550926.000.</t>
  </si>
  <si>
    <t>15/10/20.</t>
  </si>
  <si>
    <t>05/10/21.</t>
  </si>
  <si>
    <t>(i) Improvement of  Munshi  Elius  road   at  Ch.500-1045m  ID No. 475805049. (ii) Providing 101.00m Palisading work. under Senbag Upazila, Dist: Noakhali (GNP-3/NOA/ SEN/19-20/ W-143)</t>
  </si>
  <si>
    <t>23/9/20.</t>
  </si>
  <si>
    <t>9/8/21.</t>
  </si>
  <si>
    <t>A.(i) Improvement of   Uttar Bijbag  – Mendi Sarder road  at  Ch.00-1000m .  ID No. 475805024. (GNP-3/NOA/ SEN/18-19/ W-144)A.(ii) Providing  82.00m Palisading work.A.(iii) Construction of 2No U-Drain Culvert at Ch.173m &amp; 752m. B.(i)  Maintenance  of  Bhuiyan dighi – Khalil  Miah hat  road  at  Ch.00-1000m .  ID No. 475804004.B.(ii) Providing  115.00m Palisading work.</t>
  </si>
  <si>
    <t>19/01/20.</t>
  </si>
  <si>
    <t>20/07/20.</t>
  </si>
  <si>
    <t>A. (i) Improvement of Late Hazi Najamuddin Patwary road  (Nazirnagar – Silonia Pashchimpara road). Ch.00-1330m. ID No. 475805362. (GNP-3/NOA/ SEN/18-19/ W-148)A. (ii) Providing 204.00m Palisading work.A. (iii) Construction of 1No 0.625mx0.625m 8.00m Long U-Drain Culvert at Ch. 890m.(Value of Recovered Material =36,516.48)B. (i) Improvement of Nur Mohammad Chowdhury Mihir  road  (Nazirnagar  Pashchimpara – Char Dokhul road). Ch.00-995m. ID No. 475805359.B. (ii) Providing 142.00m Palisading work.</t>
  </si>
  <si>
    <t>20/9/20.</t>
  </si>
  <si>
    <t>6/8/21.</t>
  </si>
  <si>
    <t>A.(i) Improvement of Shatbaria-Nolua road Ch. 2516-2871m. ID No. 475804049. (GNP-3/NOA/SEN/18-19/W-154) A.(ii) Construction of 1No 1x3.00mx3.00m RCC Box Culvert on Shatbaria-Nolua road at Ch. 1900m. ID No. 475804049. B. Construction of 1No 2x3.50mx3.50m RCC Box Culvert on Homnabad Sreepur Moisshi Boxgonj road at Ch. 140m. ID No. 475805065.C. Construction of 1No 3x4.00mx4.00m RCC Box Culvert on Homnabad R&amp;H - Sreepur Munshi road at Ch. 140m. ID No. 475805185.D.(i) Improvement of Gorokata-Noluha road Ch. 650-1150m. ID No. 475804105.D.(ii) Construction of 1No U-Drain Culvert at Ch. 750m.E.(i)  Maintenance of Gajirtak-Moshai road Ch. 00-1400m. ID No. 475804108.E.(ii) Providing 50.00m Palisading work. E. (iii) Construction of 1No U-Drain Culvert at Ch.166m.F.(i)  Maintenance of Shatbaria-Nolua road Ch. 00-1000m. ID No. 475804049.F. (ii) Construction of 1No U-Drain Culvert at Ch.41m.G. Maintenance of Freedom Fighter Haji Idris Road (Motoin Mosque -Moyshai) Ch. 00-1200m. ID No. 475804101.</t>
  </si>
  <si>
    <t>20/04/20.</t>
  </si>
  <si>
    <t>01/03/21.</t>
  </si>
  <si>
    <t>A.(i) Maintenance of Purba Yearpur Mosque -Bokshi Taluk  Mosque road Ch. 00-810m. ID No. 475805262. (GNP-3/NOA/SEN/18-19/ W-157)A.(ii) Providing 25.00m Palisading work.B.(i) Maintenance of Sarderpara-Kalarita road Ch. 2240-3150m. ID No. 475804047.B. (ii) Providing 89.00m Palisading work.B.(iii) Construction of 2Nos U-Drain Culvert at Ch. 2410m &amp; 2930m.</t>
  </si>
  <si>
    <t>30/01/20.</t>
  </si>
  <si>
    <t>14/12/20.</t>
  </si>
  <si>
    <t>(i) Improvement of Chatterpaiya Malek Member Bridge-Mollah bari road Ch.00-742m. (ii)  Providing 130.00m Palisading works. ID No. 475805110. (GNP-3/NOA/SEN/ 18-19/ W-165)</t>
  </si>
  <si>
    <t>23/10/20.</t>
  </si>
  <si>
    <t>(i) Improvement of Amtoli Bhatiniya Choni Patari bari road Ch.00-1420m. (ii) Providing 88.00m Palisading Works. (iii) Construction of 1No. U- Drain Culvert at Ch. 60.00m. ID No. 475805061. (GNP-3/NOA/SEN/ 18-19/ W-166)</t>
  </si>
  <si>
    <t>29/02/21.</t>
  </si>
  <si>
    <t>(i) Improvement of Mahtabpur Bogi road at Ch.00-1000m. (ii) Providing 76.00m Palisading Works. (iii) Construction of 1No. U- Drain Culvert at Ch. 5.00m. ID No. 475805411. (GNP-3/NOA/SEN/ 18-19/ W-167)</t>
  </si>
  <si>
    <t>19/10/20.</t>
  </si>
  <si>
    <t>(i) Improvement of West Chattarpaiya Panchtufa Pukur-Haji Abdul Karim bari road (via H/O Ali Hossain) Ch.00-1500m (ii) Providing 247.00m Palisading Works (iii) Construction of 1No. U- Drain Culvert at Ch. 560m. ID No. 475805168. (GNP-3/NOA/SEN/ 18-19/ W-168)</t>
  </si>
  <si>
    <t xml:space="preserve">Z A Chowdhury &amp; Co
Prop: Zafar Ahammad Chowdhury
Village: South Manikpur 
Post: Manikpur
Upazila : Senbag
Dist: Noakhali. 
</t>
  </si>
  <si>
    <t>zachowdhuryandco@gmail.com</t>
  </si>
  <si>
    <t>(i) Improvement of West Chattarpaiya Malek Mollah Bridge-Zame Mosque road Ch.00-500m (ii) Providing 140.00m Palisading Works (iii) Construction of 1No. U- Drain Culvert at Ch. 115.00m. ID No. 475805165. (GNP-3/NOA/SEN/ 18-19/ W-169)</t>
  </si>
  <si>
    <t>04/11/20.</t>
  </si>
  <si>
    <t xml:space="preserve">M/S. Emarat Traders
Prop: Baker Hossain
Vill: Bigbag
Post: Bigbag-3862
Upazila : Senbag
Dist: Noakhali 
</t>
  </si>
  <si>
    <t>(i) Improvement of Hazi Joinal Abadin road-South Mohammadpur Md. Abdul Malak Member bari road at Ch.00-1000m. (ii) Providing 95.00m Palisading Works (iii) Construction of 1Nos. U- Drain Culvert at Ch.150m. ID No. 475805377. (GNP-3/NOA/SEN/ 18-19/ W-170)</t>
  </si>
  <si>
    <t>10/12/19.</t>
  </si>
  <si>
    <t xml:space="preserve">M/S Mostafa &amp; Sons
Prop: Golam Rosul
Village: Yearpur
Post: Somirmunshirhat
Upazila: Senbag
Dist: Noakhali. 
</t>
  </si>
  <si>
    <t>msmostafaandsons1958@gmail.com</t>
  </si>
  <si>
    <t>Improvement of Md.Imamul Haque (Rassel) road (Saestanagar Dorgabare BC road- Hazi Nasor Uddin Jamu Mosque) Ch.00-1011m. ID No. 475805370. under Senbag, Noakhali. (GNP-3/NOA/ SEN/ 19-20/W-205)</t>
  </si>
  <si>
    <t>27/02/20.</t>
  </si>
  <si>
    <t>18/01/21.</t>
  </si>
  <si>
    <t>Improvement of Kesharpar-Mozir khil road Ch. 00-1000m. ID No. 475804054. under Senbag, Noakhali. (GNP-3/NOA/ SEN/ 19-20/W-206)</t>
  </si>
  <si>
    <t>Improvement of Kesharpar Primary School road Ch. 00-590m. ID No. 475805115. under Senbag, Noakhali. (GNP-3/NOA/ SEN/ 19-20/W-207)</t>
  </si>
  <si>
    <t>Improvement of Birkot-Ludua Primary School road Ch. 400-1400m. ID No. 475804100. under Senbag, Noakhali. (GNP-3/NOA/ SEN/ 19-20/W-208)</t>
  </si>
  <si>
    <t>Improvement of North Gorokata GPS connecting road (Tulapukuria Battala-Barik Haji Bari-Gorokata GPS road) Ch.00-700m. ID No.475805157. (GNP-3/NOA/ SEN/ 19-20/W-218)</t>
  </si>
  <si>
    <t xml:space="preserve">M/S Khondokar Mukul
PROP: Khondaker Hasan Al Mamun
Village : Chandpur, Post: Nazurpur
Upazila : Senbag, Dist: Noakhali. 
</t>
  </si>
  <si>
    <t>Improvement of Tin Pukuria Rahman Saheber Bari-Dakhin Razarampur Road (Dakhin Razarampur Tin Pukuria Salty Bari-Nazir Soudagor Bari road) Ch.1312-1408 &amp; Ch. 1535-1846m. ID No.475804085. Value of Recovered Material = 89,080.74. under Senbag, Noakhali (GNP-3/NOA/ SEN/ 19-20/W-219)</t>
  </si>
  <si>
    <t>26/06/20.</t>
  </si>
  <si>
    <t>Improvement of Dakhin Manikpur Hazi Md. Hanif Road (Manikpur GPS-Vashanir Dokan via Dotola Mosque road) Ch.1517-2017m . ID No. 475804117. under Senbag, Noakhali (GNP-3/NOA/ SEN/ 19-20/W-220)</t>
  </si>
  <si>
    <t>25/08/20.</t>
  </si>
  <si>
    <t>09/02/21.</t>
  </si>
  <si>
    <t>Improvement of Mozar tak-Hazir hat Bazar road Ch.00-295m. ID No. 475805038. under Senbag, Noakhali (GNP-3/NOA/ SEN/ 19-20/W-221)</t>
  </si>
  <si>
    <t>07/02/21.</t>
  </si>
  <si>
    <t>Improvement of Mujirkhil-Atia bari Pry. School road Ch. 470-1030m. ID No. 475805087. under Senbag, Noakhali (GNP-3/NOA/ SEN/ 19-20/W-222)</t>
  </si>
  <si>
    <t>06/01/20.</t>
  </si>
  <si>
    <t>30/11/20.</t>
  </si>
  <si>
    <t>Improvement of Manikpur Moulovi Abdul Hoque Bridge Road (Manikpur Moulovi Abdul Hoque Bridge-Dokhin side Dori Gorokate road) Ch.176-676m. ID No.  475805134. under Senbag, Noakhali (GNP-3/NOA/ SEN/ 19-20/W-223)</t>
  </si>
  <si>
    <t xml:space="preserve">M/S Mostafa &amp; Sons
Prop: Golam Rosul, 
Village: Yearpur, Post: Somirmunshirhat, 
Upazila: Senbag ,Dist: Noakhali.
</t>
  </si>
  <si>
    <t xml:space="preserve">Maintenance of Domnakandi RHW-Baliakandi bazar Ch.00-1500m. ID No. 475804003. under Senbag, Noakhali(GNP-3/NOA/ SEN/ 19-20/W-224) </t>
  </si>
  <si>
    <t>Maintenance of Chatterpiya Mojibul hoq-Dighirpara via primary School road Ch.00-2000m. ID No. 475804024. under Senbag, Noakhali (GNP-3/NOA/ SEN/ 19-20/W-225)</t>
  </si>
  <si>
    <t>20/12/20.</t>
  </si>
  <si>
    <t>Improvement of Khajuria GPS connecting road Ch.00-780m. ID No.475805406. (GNP-3/NOA/ SEN/ 19-20/W-226)</t>
  </si>
  <si>
    <t>14/05/20.</t>
  </si>
  <si>
    <t>09/04/21.</t>
  </si>
  <si>
    <t>Improvement of Birkot Khalil miah-Forkania Madrasha road Ch.00-890m. ID No.475805089. (GNP-3/NOA/ SEN/ 19-20/W-227)</t>
  </si>
  <si>
    <t>Improvement of Chilonia Bazar- Tariqullah Bir Bikrom Road -Jamider hat GC Road (Saestanagar Shohid Torikulla Road)  road Ch.2325-2784m. ID No.475804050. (GNP-3/NOA/ SEN/ 19-20/W-228)</t>
  </si>
  <si>
    <t>Widening of Uttar Arjuntala GPS road Ch.00-1150m. ID No.475805107. (GNP-3/NOA/ SEN/ 19-20/W-229)</t>
  </si>
  <si>
    <t>Improvement of Sardarpara Khajuria Bazar-Lamua Bazar road Ch:00-650m. ID No. 475805032. under Senbag, Noakhali. (GNP-3/NOA/ SEN/ 19-20/W-238)</t>
  </si>
  <si>
    <t>Improvement Rehabilitation of Sarderpara-Kalarita road from Ch. 636-1976m &amp; Kalaraita GPS road at Ch.00-63m. ID No. 475804047. under Senbag, Noakhali.(GNP-3/NOA/ SEN/ 19-20/W-239)</t>
  </si>
  <si>
    <t xml:space="preserve">M/S Shohel Enterprise
Prop: Md Belayet Hossain
Vill : Debi Singhapur, 
Kutuberhat, Senbag, Noakhali.
</t>
  </si>
  <si>
    <t>Improvement of Fatehpur-Saestanagar Road at Ch.00-560m, ID No-475804091. under Senbag upazila, Dist: Noakhali. (GNP-3/NOA/Sen/ 19-20/W-249)</t>
  </si>
  <si>
    <t xml:space="preserve">M/S F.A.Enterprise
Prop: Mohammad Ahsan Ullah
Village: Yearpur
Post: Somirmunshirhat
Upazila: Senbag
Dist: Noakhali.
</t>
  </si>
  <si>
    <t>Improvement of North Shahapur-East Mohammadpur Road at Ch. 912-1615m, ID No-475804059. under Senbag upazila, Dist: Noakhali. (GNP-3/NOA/Sen/ 19-20/W-254)</t>
  </si>
  <si>
    <t>25-6-20.</t>
  </si>
  <si>
    <t>22-5-21.</t>
  </si>
  <si>
    <t>A) Improvement of Nazarpur Beri Bandh Road at Ch.1350-2250m, ID-475805026, B) Construction of 3x4.00x4.00m RCC Box Culvert on Kadra UP Road-South Tahirpur Amtala Koreshmunshir bazar-Niz Senbag Pry. School Vote Kendra-Taherpur Madrasha Road (Fathepur-Somas (GNP-3/NOA/ SEN/19-20/W-266)</t>
  </si>
  <si>
    <t>30/7/21.</t>
  </si>
  <si>
    <t>Improvement of (North Arjuntala GPS Road) North Arjuntala Dr. Golam Maolar Bari-South Gorkata Miji Bari-Kasim Ali Road (Dr. Golam Maolar Road) from Ch. 00-1035m ID-475805386,   Under Senbag Upazila, Dist: Noakhali. (GNP-3/NOA/ SEN/19-20/W-267)</t>
  </si>
  <si>
    <t>Improvement of (North Manikpur GPS Road) Amir Alir Bari - Shahajahan Bhuiyan Chairman Bari - Moku Miar Bari Road from Ch. 00-1016m ID-475805139, under Senbag Upazila, Dist: Noakhali. (GNP-3/NOA/ SEN/19-20/W-268)</t>
  </si>
  <si>
    <t>Improvement of South Manikpur Dafader Bari-Manikpur Primary School Road from Ch. 00-745m, ID-475805159, under Senbag Upazila, Dist: Noakhali. (GNP-3/NOA/ SEN/19-20/W-269)</t>
  </si>
  <si>
    <t xml:space="preserve">M/S. Keya Enterprise
Prop : Mohammad Eiasin
Gazirhut, Upazila: Senbagh
District: Noakhali.
</t>
  </si>
  <si>
    <t>mskeyaenterprisef@gmail.com</t>
  </si>
  <si>
    <t>Improvement of Elius mor. Celonia Road at Ch. 1000-2085m (Horinkata-Ilies Mor Muktijudda Abdus Samad Road) ID-475805091, under Senbag Upazila, Dist: Noakhali.  (GNP-3/NOA/ SEN/19-20/W-270)</t>
  </si>
  <si>
    <t>23/9/21.</t>
  </si>
  <si>
    <t>(i) Improvement of Homnabad-Sreepur Chowrasta (Pooler gora)-Uttar Nalua road at Ch.00-500m. ID-475805405. (i) Construction of 1No. U- Drain Culvert at Ch. 236m under Senbag Upazila, Dist: Noakhali (GNP-3/NOA/ SEN/19-20/W-271)</t>
  </si>
  <si>
    <t>9/5/21.</t>
  </si>
  <si>
    <t xml:space="preserve">A . Improvement of  Nazirnagar Purbopara   Late  Hazi  Golume  Haider Box  Patowary   road.  At  Ch.00-570m  ID No. 475805360. (GNP-3/NOA/ SEN/19-20/ W-274)A.(i) Providing 145.00m Palisading work. A.(ii) Construction of 1No U-Drain Culvert at Ch.409m. </t>
  </si>
  <si>
    <t>A. Improvement of  Nurul Huda Chowdhury Kochi road (Nazirnagar- Darbesh Hat road)   from  Ch.00-1000m  ID No. 475805361. (GNP-3/NOA/ SEN/19-20/ W-275) A.(i) Providing 234.00m Palisading work.</t>
  </si>
  <si>
    <t>A. Widening &amp; Maintenance  of  Mozidpur Govt. Pry. School road (Kamu Miar bari) from Ch.00-954m  ID No. 475805048. A. Earth Work (GNP-3/NOA/ SEN/19-20/ W-276)A(ii) Widening &amp; Maintenance  of  Mozidpur Govt. Pry. School road (Kamu Miar bari) from Ch.00-954m (Pavement Works)  ID No. 475805048.A.(iii) Construction of 1No U-Drain Culvert at Ch.904m. A.(iv) Providing 388.00m Palisading work.</t>
  </si>
  <si>
    <r>
      <t>A. Improvement of  M</t>
    </r>
    <r>
      <rPr>
        <sz val="8.5"/>
        <rFont val="Arial"/>
        <family val="2"/>
      </rPr>
      <t>o</t>
    </r>
    <r>
      <rPr>
        <sz val="8.5"/>
        <rFont val="Arial Narrow"/>
        <family val="2"/>
      </rPr>
      <t xml:space="preserve">zidpur Govt. Pri. School  road. from Ch.00-206m  ID No. 475805009. (GNP-3/NOA/ SEN/19-20/ W-277)A.(i) Providing 28.00m Palisading work.A.(ii) Construction of 1No U-Drain Culvert at Ch.161m. </t>
    </r>
  </si>
  <si>
    <t>03/04/21.</t>
  </si>
  <si>
    <t xml:space="preserve">M/S Daud Trade International
Prop: Mohammad Daud
Jomider hat, Upazila: Begumganj, 
District:Noakhali.
</t>
  </si>
  <si>
    <t>msdaudtradeinternational@gmail.com</t>
  </si>
  <si>
    <r>
      <t xml:space="preserve">A(i)  </t>
    </r>
    <r>
      <rPr>
        <sz val="8.5"/>
        <rFont val="Arial Narrow"/>
        <family val="2"/>
      </rPr>
      <t>Construction of</t>
    </r>
    <r>
      <rPr>
        <sz val="9"/>
        <rFont val="Arial Narrow"/>
        <family val="2"/>
      </rPr>
      <t xml:space="preserve"> 2-Nos Toilet on Dilder Market  Bazar. (GNP-3/NOA/ SEN/19-20/ W-278) A(ii)  Construction of Surface Drain on Dilder Market  Bazar.</t>
    </r>
  </si>
  <si>
    <t>13/10/20.</t>
  </si>
  <si>
    <t>20/04/21.</t>
  </si>
  <si>
    <t xml:space="preserve">M/S Bhai Bhai Trading Corporation, 
Prop. Sabbir Ahmed Bhuiyan, 
East Charsahi, Charsahi, Sadar, Lakshmipur
</t>
  </si>
  <si>
    <t>msbhaibhaitradingcorporation@gmail.com</t>
  </si>
  <si>
    <t>(i) Improvement of Amirpur-Bhabanigiibanpur Road (Amirpur Kuddus Contractor Bari to Bhabanigiibanpur Taher Market-Choyani-Basurhat Connecting Road) from Ch:Ch. 613-1103m ID No. 475075112. (GNP-3/NOA/ BEG/18-19/ W-112.) (ii) Providing 111.00m Palisading work.</t>
  </si>
  <si>
    <t>106/06/20.</t>
  </si>
  <si>
    <t>07/11/20.</t>
  </si>
  <si>
    <t xml:space="preserve">M/S. Uzala Tech
Prop: Mohammad Nazrul Islam
93/3,Flat-E/3(4th Floor),East Manik Nagar,Mugda,Dhaka-1203
</t>
  </si>
  <si>
    <t xml:space="preserve">Maintenance of   Haji Dayen-Puran Chayani road via Jogikhali  at Ch. 00-800m ID No. 475074038 (GNP-3/NOA/ BEG/18-19/ W-127.) (ii) Providing 41.00m Palisading work.(iii) Construction of  1 Nos. 2.00mx2.00m RCC Box Culvert  at Ch.464m. </t>
  </si>
  <si>
    <t>A.(i) Improvement of   Abdullapur Asa Kinder Gartein – Alaiyapur Lohar pool   road  at  Ch.1500-2100m .  ID No. 475074175. (GNP-3/NOA/ BEG/18-19/ W-141) A.(ii) Providing  33.00m Palisading work. A.(iii) Construction of 1No U-Drain Culvert at Ch.2011m. B. (i) Improvement of   Pouranbibi bazaar – Basurhat  road  Muradpur bazaar  at  Ch.500-1000m .  ID No. 475074142.B.(ii) Providing  33.00m Palisading work.B.(iii) Construction of 2No U-Drain Culvert at Ch.830m &amp; 960m. (Value of Recovered Material =177421.86)</t>
  </si>
  <si>
    <t>25/12/20.</t>
  </si>
  <si>
    <t>A. (i) Improvement of Banabaria-Kamdavpur (Bottala) road Ch.500-1525m. ID No. 475075356. (GNP-3/NOA/ BEG/18-19/W-147)A. (ii) Providing 155.00m Palisading work.A. (iii) Construction of 2Nos 0.625mx0.625m 8.00m Long U-Drain Culvert at Ch. 906m &amp; 1344m.A. (iv) Construction of 1No 3x4.00mx4.00m RCC Box Culvert at Ch. 686m.(Value of Recovered Material =2,75,310.00)B. (i) Kalikapur Chowdhury baily bridge-Gopalpur road Ch.00-348m. ID No. 475075323.B. (ii) Providing 90.00m Palisading work.B. (iii) Construction of 1No 0.625mx0.625m 8.00m Long U-Drain Culvert at Ch. 225m.</t>
  </si>
  <si>
    <t>05/07/20.</t>
  </si>
  <si>
    <t>24/02/21.</t>
  </si>
  <si>
    <t xml:space="preserve">M/S. Mona Construction
Prop-Md. Ataur Rahman
Alipur, Begumgonj, Noakhali
</t>
  </si>
  <si>
    <r>
      <t>A. (i) Improvement of  Fataypur Betagibari – Chowdhurymia Tek road</t>
    </r>
    <r>
      <rPr>
        <sz val="11"/>
        <rFont val="Vrinda"/>
        <family val="2"/>
      </rPr>
      <t xml:space="preserve"> </t>
    </r>
    <r>
      <rPr>
        <sz val="9"/>
        <rFont val="Arial Narrow"/>
        <family val="2"/>
      </rPr>
      <t>Ch.500-1558m. ID No. 475075044. (GNP-3/NOA/ BEG/18-19/W-151)A. (ii) Providing 235.00m Palisading work. A. (iii) Construction of   3Nos 0.625mx0.625m 8.00m Long U-Drain Culvert at Ch. 605m, 770m &amp; 1220m. B. (i) Improvement of  Wazed Bhuiyan house–Dubat dokan  road  Ch.00-435m. ID No. 475075406.B. (ii) Providing 131.00m Palisading work.C. (i) Improvement of   Abdullapur Abdul Haque member bari–Uttar Abdullapur  GPS road via Farazibari by HBB Ch.00-678m. ID No. 475075270.C. (ii) Providing 99.00m Palisading work.</t>
    </r>
  </si>
  <si>
    <t xml:space="preserve">M/S. Maa Enterprise
Prop-Kazi Md. Gias Uddin
Mudhusudanpur, Maijdee Court, 
Sadar, Noakhali
</t>
  </si>
  <si>
    <t xml:space="preserve">A.(i) Improvement of  Napiter pool – Sultanpur College  road via  Hirapur   Ch. 1010-1810m. and link 285m. ID No. 475075196. (GNP-3/NOA/ BEG/18-19/ W-158)A. (ii) Providing 188.00m Palisading work. A.(iii) Construction of 1No U-Drain Culvert at Ch. 1525m. </t>
  </si>
  <si>
    <t>23-3-20.</t>
  </si>
  <si>
    <t>20-2-21.</t>
  </si>
  <si>
    <t xml:space="preserve">Md. Abul Hossian
Prop: Md. Abul Hossain, 
Pak Kishor gonj, Sonapur, Sadar, Noakhali.
</t>
  </si>
  <si>
    <t>msabulhossain0181@gmail.com</t>
  </si>
  <si>
    <t>Improvement of Kazirhat hazi Market Lohar pool-Alyerpur Somiruddin Bapary Bari Road (Kazirhat-Zamiderhat road to Purbo Side Near Afsar Uddin Bhuiya Barir Purbo Alayerpur Mukhi Road) from Ch.00-1188m. ID No. 475074224. under Begumganj, Noakhali. (GNP-3/NOA/ BEG/ 19-20/W-198)</t>
  </si>
  <si>
    <t>30-3-21.</t>
  </si>
  <si>
    <t xml:space="preserve">M/S Mohana Bricks Manufacturing 
Prop-Md. Azizul Bashar Shawpan
Shaista Nagar Mouza
Senbag, Noakhali
</t>
  </si>
  <si>
    <t>Improvement of Kutubpur Munshi Bari- Abdullahpur Ibrahim Moulovi Bari Via Kutubpur Munshi Bari Bridge road Ch.00-960m. ID No. 475075339. under Begumganj, Noakhali. (GNP-3/NOA/ BEG/ 19-20/W-199)</t>
  </si>
  <si>
    <t>24/02/20.</t>
  </si>
  <si>
    <t xml:space="preserve">Pinnacle Construction Company,
Prop- Mr. Md. Kamruzzaman,
Karimpur Road, Chowmuhani,
Begumgonj, Noakhali.
</t>
  </si>
  <si>
    <t>Improvement of Sultanpur bazar (Ramanirhat) - Majumderhat (Babupur) road Ch. 00-825m. ID No. 475075277. under Begumganj, Noakhali (GNP-3/NOA/ BEG/ 19-20/W-211)</t>
  </si>
  <si>
    <t>20/09/20.</t>
  </si>
  <si>
    <t>Improvement of Hazipur-Sharifpur road Ch. 5696-6196m ID No. 475074068 (GNP-3/NOA/ BEG/ 19-20/W-230)</t>
  </si>
  <si>
    <t>20/05/21.</t>
  </si>
  <si>
    <t>Improvement of Hazipur-Montaz Charong road-Chowmuhani Hasanhat-Chowmuhani connecting road Ch. 00-700m ID No. 475075248 (GNP-3/NOA/ BEG/ 19-20/W-231)</t>
  </si>
  <si>
    <t>Maintenance of Kazi road Baragali-Bachu Chaiman (Chawmuhani Sarifpur road)-via Hazipur UP road Ch. 00-995m. ID No. 475074190 (GNP-3/NOA/ BEG/ 19-20/W-232)</t>
  </si>
  <si>
    <t>Maintenance of Hazipur UP office-London Market Road (Ali Akkas Road UP Complex Latifpur High Scholl London Marker road) Ch. 700-1700m. ID No. 475073024 (GNP-3/NOA/ BEG/ 19-20/W-233)</t>
  </si>
  <si>
    <t>Improvement of Talua Chandpur road-Pandit pool via Bagbari Ch.00-500m. Road ID No. 475075315. under Begumganj, Noakhali. (GNP-3/NOA/ BEG/ 19-20/W-241)</t>
  </si>
  <si>
    <t>Improvement of Kismat Karimpur-Durgapur road Ch.1000-1680m. Road ID No. 475075054. under Begumganj, Noakhali. (GNP-3/NOA/ BEG/ 19-20/W-242)</t>
  </si>
  <si>
    <t>Improvement of Kazir hat to Lohar pool (Julu mia road) road Ch.600-1191m. Road ID No. 475075327. under Begumganj, Noakhali.  (GNP-3/NOA/ BEG/ 19-20/W-243)</t>
  </si>
  <si>
    <t xml:space="preserve">M/S Abul Hashem Bhuiyan,
Prop-Md. Abul Hashem Bhuiyan, 
Mirwarishpur, Upazila: Begumgonj,
Dist: Noakhali.
</t>
  </si>
  <si>
    <t>Improvement of Hazipur-Sharifpur road Ch.6196-6669m. Road ID No. 475074068. under Begumganj, Noakhali. (GNP-3/NOA/ BEG/ 19-20/W-244)</t>
  </si>
  <si>
    <t>01/06/21.</t>
  </si>
  <si>
    <t>17/10/20.</t>
  </si>
  <si>
    <t xml:space="preserve">M/S Rupali Bricks Manufacturing 
Prop: Nurul Hossain 
Rafiqepur, Jomidarhat, 
Upazila: Begumgonj, District: Noakhali.
</t>
  </si>
  <si>
    <t>Improvement of Salammiar Daroja-Amanatpur Mohila Madrasha at North via Mirbari &amp; Golam Sarowar High School-Begumgonj UP road (Solim Shaheb bari-Begumgonj UP road) Ch.2100-2663m &amp; Ch.3963-4443m Road ID No. 475074210. Value of Recovered Material=2,01,699.00 (GNP-3/NOA/ BEG/ 19-20/W-245)</t>
  </si>
  <si>
    <t>21/06/20.</t>
  </si>
  <si>
    <t xml:space="preserve">M/S. M B Construction&amp;Iron Builders
Prop: Md Mijanur
Mirwarishpur, Begumganj, Noakhali
</t>
  </si>
  <si>
    <t>Improvement of Jaynarayanpur-Kachihata road Ch.2520-2983m. Road ID No. 475074015. under Begumganj, Noakhali. (GNP-3/NOA/ BEG/ 19-20/W-246)</t>
  </si>
  <si>
    <t>31/05/20.</t>
  </si>
  <si>
    <t>16/04/21.</t>
  </si>
  <si>
    <t>Improvement of Hazipur Berajali-Mollarhat to Akkas road Ch.00-700m. Road ID No. 475075207. under Begumganj, Noakhali. (GNP-3/NOA/ BEG/ 19-20/W-247)</t>
  </si>
  <si>
    <t>Improvement of Kirtaner hat-Jamidar hat-Jamader Road (Enayetpur Primary School connecting road) from Ch.1230-2000m, ID No-475075199. under Begumgonj upazila, Dist: Noakhali. (GNP-3/NOA/ Beg/19-20/W-250)</t>
  </si>
  <si>
    <t>Improvement of North Jirtoli Kari bari R&amp;H-Jirtoli Bazar Via North Jirtoli Gov. Pry. School Road Ch.1600-1900m, ID No-475074193. under Begumgonj upazila, Dist: Noakhali. (GNP-3/NOA/ Beg/19-20/W-256)</t>
  </si>
  <si>
    <t>8/9/20.</t>
  </si>
  <si>
    <t>5/3/21.</t>
  </si>
  <si>
    <t>Improvement of Sujayetpur (R&amp;H)-Bhahadipur via Alayerpur road (Bara Newazpur-Aleyarpur Health and F.P road) from ch.2280-3168m, ID-475074043 under Begumgonj upazila, Dist: Noakhali (GNP-3/NOA/ BEG/19-20/W-262)</t>
  </si>
  <si>
    <t>15/9/20.</t>
  </si>
  <si>
    <t>8/8/21.</t>
  </si>
  <si>
    <t>Improvement of Rajgonj Muktijoddha Montu Moulla Bari-Regendrapur Al-Amin Model Accademy (South side of Rajgonj Bazar-Chayani road (South side of Dililpur Hedayet Ullah Moulana Bari road)-Rajendrapur GPS road) road from Ch.870-1285m ID-475074057 under Begu (GNP-3/NOA/ BEG/19-20/W-263)</t>
  </si>
  <si>
    <t>22/6/21.</t>
  </si>
  <si>
    <t xml:space="preserve">Improvement of Muradpur Bazar-Tulatoli Bazar-Pouranbibi road from ch.00-380m ID-475075174 under Begumgonj upazila, Dist: Noakhali (GNP-3/NOA/ BEG/19-20/W-264)    </t>
  </si>
  <si>
    <t>Improvement of Ramonirhat (Sultanpur)-Gogikhali bridge road (Jugikhali-Mojider Pool Romjan Bibi road) from ch.1650-2035m ID-475075263 under Begumgonj upazila, Dist: Noakhali  (GNP-3/NOA/ BEG/19-20/W-265)</t>
  </si>
  <si>
    <t xml:space="preserve">A R Trading
Prop: Ahammader Rahman Buiah
Vill: Shibpur
Post: Zamiderhat
Upazila : Begumgonj
Dist: Noakhali
</t>
  </si>
  <si>
    <t>artrading01011977@gmail.com</t>
  </si>
  <si>
    <t>A. Maintenance of Fataypur Betagi Bari-Chowdhry mia Tek road at Ch.00-500m  ID No. 475075044 (Earth Work) (GNP-3/NOA/ BEG/20-21/W-279) A (i) Maintenance of Fataypur Betagi Bari-Chowdhry mia Tek road at Ch.00-500m.  ID No. 475075044 (Pavement &amp; Surfacing Works)A (ii) Providing 175.00m Palisading work.</t>
  </si>
  <si>
    <t>01/11/20.</t>
  </si>
  <si>
    <t>08/05/21.</t>
  </si>
  <si>
    <t xml:space="preserve">M/S. Jannat Enterprise-M/S. Masum Traders (JV), 
Prop: Abul Bashar, 
Village: Birbi, Post: Jahajmara, 
Hatiya, Noakhali
</t>
  </si>
  <si>
    <t>msjemtjv@gmail.com</t>
  </si>
  <si>
    <t>A.(i) Improvement of Muazzem Hazi road Ch.2250-3250m. ID No. 475364017. (GNP-3/NOA/ HAT/18-19/W-050) A.(ii) Construction of 2Nos U-Drain Culvert at Ch. 2370m &amp; 2800m.  B. Improvement of Mohammad Ali bazar-New Embankment road Ch. 00-500m. ID No. 475364031. C. Improvement of Jahajmara Gopat to Alauddin Nagar Gram road Ch. 2000-2500m. ID No. 475364033. D. Improvement of Ali Bazar - Nobipur bazar Alighat road Ch. 00-500m. ID No. 475364078.</t>
  </si>
  <si>
    <t>24/03/19.</t>
  </si>
  <si>
    <t xml:space="preserve">M/S. M. Ali Corporation
Prop: Ashik Ali
Kazi Colney, Maijdee Court, Noakhali.
</t>
  </si>
  <si>
    <t>(i) Improvement of  Mainamati Camp-Milram-Jhander ghat road by HBB  at  Ch. 00-4800m  Road ID No. 475364131. (GNP-3/NOA/ HAT/18-19/W-052)(iii) Construction of  3 Nos. 3.50mx3.50m RCC Box Culvert  at Ch. 800m &amp;4100 on same road &amp; 1 on Cyclone Shelter Connecting road..</t>
  </si>
  <si>
    <t>21/11/19.</t>
  </si>
  <si>
    <t>12/10.20.</t>
  </si>
  <si>
    <t xml:space="preserve">(i) Improvement of  Mainamati Camp-Cyclone Shelter 3-New Sappers Camp Gunner Ghat  road by HBB  at  Ch. 00-1010m  Road ID No. 475364133  &amp; Mangrove Connecting  road by HBB  at  Ch. 00-300m (Zahaizzar Char) (GNP-3/NOA/ HAT/18-19/ W-125.)(iii) Construction of  2 Nos. 3.50mx3.50m RCC Box Culvert  at Ch.300m &amp; 650m on same road. </t>
  </si>
  <si>
    <t xml:space="preserve">M/S. Rokeya Construction 
Prop: Firuzu Zzamann 
Vill-Laxmidia, Ward No-07, 
Hatiya Pourashava, 
Post: Hatiya, Dist: Noakhali 
</t>
  </si>
  <si>
    <t>rokeyaconstruction@gmail.com</t>
  </si>
  <si>
    <t>A.(i) Improvement of  Moulovi Asadul Haque Jame Mosque  road   at  Ch.00-1000m .  ID No. 4751365164. (GNP-3/NOA/ HAT/18-19/ W-138) A.(ii) Construction of  1 Nos. 2.00mx2.00m RCC Box Culvert  at Ch.340m. B.(i)  Maintenance  of  RHD Sagoria bazaar – Rahmat Miar bazaar   road  at  Ch.00-2600m .  ID No. 475364060.B.(ii) Construction of 4No U-Drain Culvert at Ch.150m,1906m,2224m  &amp; 2451m.  C. Improvement of   Khasherhat – Bejugalia   road  at  Ch.00-500m .  ID No. 475365062.D.Construction of  1x3.00mx3.00m  RCC Box Culvert on  Muazzam Haji   road at Ch.3100m. ID No. 475364017. E.(i) Improvement of   Halima School Connecting road – Khasherhat road   at  Ch.00-500m .  ID No. 475365062. E.(ii) Providing  85.00m Palisading work. (Value of Recovered Material =781324.99)</t>
  </si>
  <si>
    <r>
      <t xml:space="preserve">Maintenance of Gangchil Jaica bridge-Cyclone Shelter road at Ch.00-580m &amp; 1640-2180m. Road ID. No. 475215089, </t>
    </r>
    <r>
      <rPr>
        <b/>
        <sz val="9"/>
        <rFont val="Arial Narrow"/>
        <family val="2"/>
      </rPr>
      <t xml:space="preserve"> </t>
    </r>
    <r>
      <rPr>
        <sz val="9"/>
        <rFont val="Arial Narrow"/>
        <family val="2"/>
      </rPr>
      <t>Under Companiganj, Noakhali (GNP-2/NOA/ COM/18-19/  W-424)</t>
    </r>
  </si>
  <si>
    <t>(i)  Maintenance of Abu Majhirhat-Hafezia madrasa beriband road at Ch. 00-1010m  Road ID. No. 475215094, (ii) Palisading work 110m Under Companiganj, Noakhali (GNP-2/NOA/ COM/18-19/  W-426)</t>
  </si>
  <si>
    <t>(i) Maintenance of Charmondolia Bazar-Beriband road at Ch. 00-1500m Road ID. No. 475215015, (ii) Palisading work 63m Under Companiganj, Noakhali (GNP-2/NOA/ COM/18-19/  W-430)</t>
  </si>
  <si>
    <t>01/8/19.</t>
  </si>
  <si>
    <t>30/05/20.</t>
  </si>
  <si>
    <t xml:space="preserve">M/S. Dharmapur Enterprise, 
Prop: Mohammad Alauddin, 
Vill - Dharmapur, Post - Dharmapur, 
Upazilla - Sadar, Noakhali.
</t>
  </si>
  <si>
    <t>alauddin_1977@yahoo.com</t>
  </si>
  <si>
    <t>(i)  Improvement of  Naroshingpur Doulatpur  Community clinic road (Abdul Hai bari road.)  Ch. 00-345m  Road ID. No. 475905322 (GNP-2/NOA/ KAB/18-19/
W-449) (ii) Palisading work 64.00m .</t>
  </si>
  <si>
    <t>04/03/20.</t>
  </si>
  <si>
    <t>15/06/20.</t>
  </si>
  <si>
    <t xml:space="preserve">M/S. Mostafa Traders, 
Prop: Md Ziauddin Juel, 
Holding -1012, uttor Sonapur, 
Upazila- Sadar, Zila- Noakhali.
</t>
  </si>
  <si>
    <t>juel08569@gmail.com</t>
  </si>
  <si>
    <t>(i) Improvement of Killarhat-Shampur-Ashwadia -Kalachandpur School road Ch. 755-1405m. Road ID No: 475874096. (ii) Construction of 2 Nos U-Drain Culvert at Ch. 836m &amp; Ch. 1190m. under Sadar Upazila, Dist: Noakhali. (GNP-2/NOA/SAD/ 19-20/W-483)</t>
  </si>
  <si>
    <t>8/03/20.</t>
  </si>
  <si>
    <t>7/6/20.</t>
  </si>
  <si>
    <t xml:space="preserve">(i) Improvement of Azizullah-Killar Char Lalanagar road Ch. 00-1157m. Road ID No: 475875032. (ii) Construction of 2 Nos U-Drain Culvert at Ch. Ch. 710m &amp; Ch. 1033m (iii) Construction of 1 No 2x3.50mx3.50 RCC Box Culvert at Ch. Ch. 974m. Value of Recovered (GNP-2/NOA/SAD/ 19-20/W-484) </t>
  </si>
  <si>
    <t>(i)  Improvement of   Dilder Market – Cheheria bazaar to Mahidipur – Aleayarpur road (Jalil house-Somor Uddib Bepari house via Abul house)  Ch. 300-538m  Road ID. No. 475805293. (GNP-2/NOA/ SEN/18-19/  W-450)</t>
  </si>
  <si>
    <t>22-04-20.</t>
  </si>
  <si>
    <t>A.(i)  Improvement of  Uttar Joynagar Kendramukhi road (Meghua Dighirjan Uttar Joynagar GPS)  Ch.500m – 1500m.  Road ID. No. 475804109 (GNP-2/NOA/ SEN/18-19/  W-452) A.(ii) Palisading work  120.00m B.(i)  Improvement of  Uttar Manikpur – Kankirhat bazaar  road.  Ch. 600-1600m  Road ID. No. 475804132. B.(ii) Palisading work 102.00m . C.(i)  Maintenance  of   Somir  Munshirhat – Lawtoli bazar road  Ch. 90-1540m  Road ID. No. 475804072. C.(ii) Palisading work  15.00m C.(iii)  Construction of 1No U-Drain Culvert at Ch. 1254m.</t>
  </si>
  <si>
    <t>02/03/20.</t>
  </si>
  <si>
    <t xml:space="preserve">(i) Improvement of Basantapur Deep Tube Well- Temuhani Bazar road Ch. 200-925m. ID No: 475805127. (ii) Providing 60.00m Palisading work. (iii) Construction of 1No 6.00m Long U-Drain Culvert at Ch. 755m. (GNP-2/NOA/SEN/ 18-19/W-454) </t>
  </si>
  <si>
    <t>23/01/20.</t>
  </si>
  <si>
    <t>M/S. Yasin Traders
Prop: Md Yasin
Hazi Balal Bari
Vill: Binnegonj, Post: Senbag-3860, Senbag, Noakhali.</t>
  </si>
  <si>
    <t xml:space="preserve">Construction of 1No 3x4.00mx4.00m RCC Box Culvert over Mahatabpur - Chiladi West Chatterpiya pry School road at Ch. 05m ID No: 475804052. (GNP-2/NOA/SEN/ 18-19/W-456) </t>
  </si>
  <si>
    <t>Improvement of Azizpur- Saestanagar road Ch. 920-1420m. ID No: 475804090. (GNP-2/NOA/ SEN/19-20/W-472)</t>
  </si>
  <si>
    <t xml:space="preserve">M/S. F.N Enterprise, 
Prop-Md. Bahar Ullah, 
Dakkhin Mohammadpur, 
Kallandi, Senbag, Noakhali.
</t>
  </si>
  <si>
    <t xml:space="preserve">Improvement of Bizbag Moniruzamaner bari - Motin Aminer bari road Ch. 00-500m. ID No: 475805279. (GNP-2/NOA/ SEN/ 19-20/W-473) </t>
  </si>
  <si>
    <t xml:space="preserve">Improvement of Undenia madrasha road Ch. 00-500m. ID No: 475805086. (GNP-2/NOA/ SEN/ 19-20/W-474) </t>
  </si>
  <si>
    <t xml:space="preserve">M/S. Palash Enterprise
Prop: Mohammed Kamruzzaman
Vill: North Joynagor, 
Post: Jiruya
Upazila : Senbag
Dist: Noakhali.
</t>
  </si>
  <si>
    <t>mspalashenterprise1978@gmail.com</t>
  </si>
  <si>
    <r>
      <t xml:space="preserve">(i) Improvement of Maghua-Jamalpur road Ch. 00-1603m. Road ID No: 475804097. (ii) Construction of 5 Nos U-Drain Culvert at Ch. 784m, 921m, 1206m, 1343m &amp; 1466m. Value of Recovered Material = 6,84,635.67. under </t>
    </r>
    <r>
      <rPr>
        <sz val="9"/>
        <rFont val="Arial Narrow"/>
        <family val="2"/>
      </rPr>
      <t>Senbag</t>
    </r>
    <r>
      <rPr>
        <sz val="10"/>
        <rFont val="Arial Narrow"/>
        <family val="2"/>
      </rPr>
      <t xml:space="preserve"> Upazila, Dist: Noakhali. (GNP-2/NOA/SEN/ 19-20/W-486)</t>
    </r>
  </si>
  <si>
    <t>09/03/20.</t>
  </si>
  <si>
    <t xml:space="preserve">Improvement of Bazra-Barahinagar road (Dakshin Barahinagar Col. Salauddin Kahn bari road). Ch.1010-2000m. ID No: 475885069.  (GNP-2/NOA/ SON/ 19-20/W-347) </t>
  </si>
  <si>
    <t xml:space="preserve">M/S. Kabir Trader's,
Prop : Mohammed Kabir Hossain, 
Dharmapur, Dubai Market, Post : Sompara-3882 
Upazila : Chatkhi, District : Noakhali
</t>
  </si>
  <si>
    <t>(i)  Improvement of  Afulshi Miabari to Dhanpur Abu doctor bari  road.  Ch.1000m – 1380m.  Road ID. No. 475885206. (ii) Palisading work  111.00m under Sonaimuri, Noakhali (GNP-2/NOA/SON/ 16-17/W-348)</t>
  </si>
  <si>
    <t>03/03/20.</t>
  </si>
  <si>
    <t>12/05/20.</t>
  </si>
  <si>
    <t>(i)  Improvement of  Kachihata – Thanarhat  road  via Deoti Haji house, Deoti GPS.  Ch.00m – 500m.  Road ID. No. 475885331. (ii) Palisading work  41.00m under Sonaimuri, Noakhali (GNP-2/NOA/SON/ 16-17/W-352)</t>
  </si>
  <si>
    <t>(i)  Improvement of  Padipara – Krishnarampur  road (Moggarjan Padipara road)    Ch.00m – 500m.  Road ID. No. 475884016, (ii) Palisading work  32.00m  under Sonaimuri, Noakhali (GNP-2/NOA/SON/ 16-17/W-353)</t>
  </si>
  <si>
    <t>Improvement of Palpara Mollabari Mosque-Palpara Govt. Primary School road Ch. 00-1320m ID No: 475885444. under Sonaimuri, Noakhali. (GNP-2/ NOA/ SON/18-19/W-457)</t>
  </si>
  <si>
    <t>Improvement of Tathorkhil Sultan Chaiman house-Lutu Bilati house road Ch. 00-1100m. ID No: 475884053. under Sonaimuri, Noakhali. (GNP-2/ NOA/ SON/18-19/W-458)</t>
  </si>
  <si>
    <t xml:space="preserve">Improvement of Bhadragaon-Amishapara-Basukipara road Ch: 00-530m &amp; 730-1050m ID No: 475885117. Valu of Recovered Material=1,20,113.17 under Sonaimuri, Noakhali. (GNP-2/ NOA/ SON/18-19/W-459) </t>
  </si>
  <si>
    <t>Maintenance of Ramjanbibi-Hafez mohiuddin mazar road (Hafiz Mohiuddin Eklashpur road) Ch.00-2270m. ID No:475074218 (GNP-2/NOA/ BEG/ 19-20/W-052)</t>
  </si>
  <si>
    <t>25/06/20.</t>
  </si>
  <si>
    <t>Improvement of Dakshin Abhirampur GPS road (Dokkhin Avirampur Chokider bari Dokan-Anis mia Bridge road). Ch. 00-1046m. ID No: 475075381. (GNP-2/NOA/ BEG/ 19-20/W-384)</t>
  </si>
  <si>
    <t>19-01-20.</t>
  </si>
  <si>
    <t>25-06-20.</t>
  </si>
  <si>
    <t xml:space="preserve">A. (i) Improvement of Latifpur Giasuddin road – London market-Nur Nabi house via south side khalpar -  Shaheber hat road Ch. 00-1450m ID No. 475075252, A. (ii) Providing 325.00m Palisading work, A. (iii) Construction of 2Nos U-Drain Culvert at Ch. 950m &amp; (GNP-2/NOA/BEG/ 17-18/W-389) B. (i) Improvement of Goispur Alam mia bari – Board office road (Shaheberhat bazar - Kadirpur Jame Mosque road (Goispur road ) Ch. 00-1350m ID No. 475075234, B. (ii) Providing 280.00m Palisading work, B. (iii) Construction of 3Nos U-Drain Culvert at Ch. </t>
  </si>
  <si>
    <t>11-03-18.</t>
  </si>
  <si>
    <t>23-01-19.</t>
  </si>
  <si>
    <t xml:space="preserve">M/S Abul Khair Bachu 
Prop-Md. Abul Khair Bachu, 
Vill-South Mohammadpur, Post-Kalandi, 
PS-Senbag, Dist-Noakhali
</t>
  </si>
  <si>
    <t>A. (i) Improvement of Lowtoli Hazi Mominul haq mia bari – Abul Tack via Kabir master Bari - Konar Tac  to Purbo Dokhin Lowtolli Pry. School road Ch. 00-1350m ID No. 475074189, A. (ii) Providing 110.00m Palisading work, A. (iii) Construction of 1No U-Drain (GNP-2/NOA/BEG/ 17-18/W-390)B. (i) Improvement of Shibpur-Lawtoli road (Lawtoli Munshi Bari to Toriquella Master house Towards west Lawtoli Sagar master house road) Ch. 1005-2505m ID No. 475074155, B. (ii) Providing 127.00m Palisading work, B. (iii) Construction of 3Nos U-Drain Culv</t>
  </si>
  <si>
    <t>13-03-18.</t>
  </si>
  <si>
    <t xml:space="preserve">M/S Md. Osman Goni
Prop: Md. Osman Goni
Sonapur, Sadar, Noakhali
</t>
  </si>
  <si>
    <t>msmdosmangani@yahoo.com</t>
  </si>
  <si>
    <t>Improvement of West Kendurbag Mosque road Ch. 00-1660m. ID No: 475075120. under Baegumgonj, Noakhali. (GNP-2/ NOA/ BEG/18-19/W-460)</t>
  </si>
  <si>
    <t>24-02-20.</t>
  </si>
  <si>
    <t>Improvement of Monpura Hazi Chotan-Banabaria via Basu Karani Bari road Ch. 40-1335m. ID No: 475075336. under Baegumgonj, Noakhali. (GNP-2/ NOA/ BEG/18-19/W-461)</t>
  </si>
  <si>
    <t xml:space="preserve">M/S. Faysal Enterprise
Prop : AFM Babul
Village : Shaktola
Post Office : Nodana Bazar
Upazila : Sonaimuri
District : Noakhali.
</t>
  </si>
  <si>
    <t>ms.fayshalenterprise@gmail.com</t>
  </si>
  <si>
    <t xml:space="preserve">Improvement of Trisharan Bhuddh Behar/Mondir under Sonaimuri Powrashava, Latitude: 23.048272457, Longitude: 91.097388279. Under Sonaimuri, Noakhali (GSIDP/NOA/SDW-210)   </t>
  </si>
  <si>
    <t xml:space="preserve">M/S. Samiul Traders
Prop: Abdul Halim (Raju)
Maijdee Bazar, Sadar,Noakhali.
</t>
  </si>
  <si>
    <t xml:space="preserve">Improvement of Rampur Imam Bukhari Madrasha East side Gravedyeard, Sonaimuri Powrashava, Latitude: 23.05926, Longitude: 91.114745. Under Sonaimuri, Noakhali  (GSIDP/NOA/SDW-214)    </t>
  </si>
  <si>
    <t>04.06.20</t>
  </si>
  <si>
    <t xml:space="preserve">M/S. Islam Traders
Prop:  Md Tazul Islam
Village: Sonaimuri-285No
Post: Sonaimuri-3827
Upazila: Sonaimuri
Dist: Noakhali.
</t>
  </si>
  <si>
    <t>msislamenterprise18@gmail.com</t>
  </si>
  <si>
    <t xml:space="preserve">a Improvement of Pachim Doulatpur Barul Village Eidgha under Sonapur Union Latitude 23.0237716 Longititude 91.0632592 Sonaimuri  (GSIDP/NOA/SDW-205)b Improvement of Pachim Doulatpur Barul Village Graveyard under Sonapur Union Latitude 23.0237716 Longititude 91.0632592  under Sonaimuri  Upazila, Dist: Noakhali. </t>
  </si>
  <si>
    <t>23.01.21</t>
  </si>
  <si>
    <t xml:space="preserve">M/S. New Modern Fasion
Prop: Md Sohaber Rahaman
Main Road, Maijdee Court, Sadar, Noakhali.
</t>
  </si>
  <si>
    <t>msnewmodernfasion@gmail.com</t>
  </si>
  <si>
    <t>Improvement of Rashidpur Maddyapara Jame Mosque under Bazra Union Latitude 23.0142256524 Longitude 91.10581233 under Sonaimuri  Upazila, Dist: Noakhali. (GSIDP/NOA/SDW-234)</t>
  </si>
  <si>
    <t>Improvement of North Arjuntola Jame Mosque Under Arjuntola Union, Latitude: 22.999539, Longitude: 91.224712. Under Senbag, Noakhali (GSIDP/NOA/DW-203)</t>
  </si>
  <si>
    <r>
      <t xml:space="preserve">Improvement of Kabilpur UP Kabilpur Bhuiyan bari Jame Mosque, Union: Kabilpur, Latitude: 22.98949, Longitude: 91.233294. Under Senbag, Noakhali (GSIDP/NOA/SDW-218)    </t>
    </r>
    <r>
      <rPr>
        <sz val="12"/>
        <rFont val="Times New Roman"/>
        <family val="1"/>
      </rPr>
      <t xml:space="preserve"> </t>
    </r>
  </si>
  <si>
    <t>Improvement of South Gourkata late master abdur rahaman Sheheb bari social graveyard Union Arjuntala Latitude 22.998072 Longitude 91.225238. under Senbag Upazila, Dist: Noakhali (GSIDP/NOA/ SDW-222)</t>
  </si>
  <si>
    <t xml:space="preserve">M/S Sayeem Enterprise
Prop: Mohammad Alamgir
Vill: Arjuntola
Post: Senbag
Upazila : Senbag
Dist: Noakhali.
</t>
  </si>
  <si>
    <t xml:space="preserve">mssayeementerprise@gmail.com </t>
  </si>
  <si>
    <t>Improvement of Samar Gaon Shree Shree kali Mondir Union Bijbag Latitude 21.897915 Longitude 91.246885 under Senbag Upazila, Dist: Noakhali (GSIDP/NOA/ SDW-231)</t>
  </si>
  <si>
    <t>Improvement of East Charuria Ahamed Mollah Jame Mosque, Union: Arjuntala, Latitude 22.802. Longitude 91.0779. under Sadar Upazila, Dist: Noakhali (GSIDP/NOA/ SDW-225)</t>
  </si>
  <si>
    <t>21.11.20</t>
  </si>
  <si>
    <t>Improvement of Ramhoritaluk Jame Mosque (Front of Amin Ullah Mia Chairman Bari), Union: Kaladarap,  Latitude 22.8397. Longitude 91.0215. under Sadar Upazila, Dist: Noakhali (GSIDP/NOA/ SDW-226)</t>
  </si>
  <si>
    <t>Improvement of Romij Sareng Graveyard under Charhajari Union. Latitude 22.876073 Longitude 91.314768. under Companigonj Upazila, Dist: Noakhali (GSIDP/NOA/ SDW-223)</t>
  </si>
  <si>
    <t>Improvement of Al-Modina Jame Mosque under Charhajari Union. Latitude 22.874001. Longitude 91.313836. under Companigonj Upazila, Dist: Noakhali (GSIDP/NOA/ SDW-224)</t>
  </si>
  <si>
    <t xml:space="preserve">M/S. Saurav Enterprise, 
Prop: Tanbir Hasan Saurav, 
Chatkhil Bazar, Amin Villa 
Upazila : Chatkhil District : Noakhali
</t>
  </si>
  <si>
    <t>sauraventerprise1996@gmail.com</t>
  </si>
  <si>
    <r>
      <t>Improvement of Prosadpur Shekher bari Panjegana Jame Mosque union Shahapur union. Latitude: 23.0233, Longitude: 90.9283</t>
    </r>
    <r>
      <rPr>
        <sz val="12"/>
        <rFont val="Arial Narrow"/>
        <family val="2"/>
      </rPr>
      <t xml:space="preserve"> Under Chatkhil, Noakhali (GSIDP/NOA/DW-160)   </t>
    </r>
  </si>
  <si>
    <t>14.11.19</t>
  </si>
  <si>
    <t>20.05.20</t>
  </si>
  <si>
    <t xml:space="preserve">M/S Masudur Rahman
Prop- Md. Masudur Rahman,
Naharkhil, Upazila : Chatkhil, 
Disstrict : Noakhali..
</t>
  </si>
  <si>
    <t>msmasudurrahman@yahoo.com</t>
  </si>
  <si>
    <t>Improvement of Paschim Naharkhil Baitul Aman Jhame   Mosque Eidgaon Under Khilpra Union, Latitude: 23.0014, Longitude: 90.9931. Under Chatkhil, Noakhali (GSIDP/NOA/SDW-191)</t>
  </si>
  <si>
    <t xml:space="preserve">Improvement of Naharkhil Rahamat Ullah Kerani Bari Koborstan Under Khilpra Union, Latitude: 23.0019, Longitude: 90.9959. Under Chatkhil, Noakhali (GSIDP/NOA/SDW-192)   </t>
  </si>
  <si>
    <t xml:space="preserve">M/S Mizan Traders
Prop-Md. Mizanur Rahman
Vill-Lakhminarayanpur, 
Maijdee Court, Sadar, Noakhali
</t>
  </si>
  <si>
    <t xml:space="preserve">Improvement of Nayanpur Bazar Jame Mosque under Union: Khilpara, Latitude: 23.0069, Longitude: 90.9897. Under Chatkhil, Noakhali (GSIDP/NOA/SDW-211)   </t>
  </si>
  <si>
    <t>Improvement of Hirapur Alim Madrasha Jame Mosque   under Bodalkot Union. Latitude 23.1078. Longitude 90.9834. under Chatkhil Upazila, Dist: Noakhali (GSIDP/NOA/ SDW-229)</t>
  </si>
  <si>
    <t>Improvement of Niscintopur Village Graveyard adjacent to Patowary house &amp; Sewkh house under Bodalkot Union. Latitude 23.1128. Longitude 90.9749. under Chatkhil Upazila, Dist: Noakhali (GSIDP/NOA/ SDW-230)</t>
  </si>
  <si>
    <t>15.09.20</t>
  </si>
  <si>
    <t xml:space="preserve">M/S. Nafi Traders
Prop: Md. Moshed Alam, 
Vimpur (Paschim), Mizi bari, Word No.03, 
Chatkhil Pourashava, Chatkhil-3870, 
Upazila : Chatkhi, District : Noakhali.
</t>
  </si>
  <si>
    <t>Improvement of Omorpur Jame MosqueUnion Khilpara Latitude 23.00 Longitude 90.979 under Chatkhil Upazila, Dist: Noakhali (GSIDP/NOA/ SDW-232)</t>
  </si>
  <si>
    <t>24.01.20</t>
  </si>
  <si>
    <r>
      <t xml:space="preserve">Improvement of Saptagaon High School Jame Mosque under Badolkot Union. Latitude 23.1224 Longitude 90.9719 under </t>
    </r>
    <r>
      <rPr>
        <b/>
        <sz val="10"/>
        <rFont val="Times New Roman"/>
        <family val="1"/>
      </rPr>
      <t xml:space="preserve">Chatkhil </t>
    </r>
    <r>
      <rPr>
        <sz val="10"/>
        <rFont val="Times New Roman"/>
        <family val="1"/>
      </rPr>
      <t>Upazila, Dist: Noakhali. (GSIDP/NOA/ SDW-233)</t>
    </r>
  </si>
  <si>
    <t xml:space="preserve">M/S Jasim Traders, 
Prop : Jasim Udding, Sharifpur, 
Upazila: Begumgonj, Dist: Noakhali.
</t>
  </si>
  <si>
    <t xml:space="preserve"> msjashimtraders1975@gmail.com</t>
  </si>
  <si>
    <t>Improvement of Gopalpur UP complex area Jamee Mosque. Union: Gopalpur, Latitude: 22.970557, Longitude: 91.057361 Under Begumganj , Noakhali (GSIDP/NOA/                           DW-121)</t>
  </si>
  <si>
    <t>03.03.19.</t>
  </si>
  <si>
    <t>09.07.19.</t>
  </si>
  <si>
    <t xml:space="preserve">Pinnacle Construction Company
Prop- Mr. Md. Kamruzzaman, 
Karimpur Road, Chowmuhani, 
Begumgonj, Noakhali
</t>
  </si>
  <si>
    <t>Improvement of One Storied Siddiquee Akbar (R) Baitul Aman Jame Mosque under Hazipur Union, Latitude: 22.89833333, Longitude: 91.09916666. Under Begumgonj, Noakhali (GSIDP/NOA/DW-186)</t>
  </si>
  <si>
    <t>Improvement of Abdullahpur Jame Mosque adjacent to Roshad Sowdagor bari Under Kutubpur Union, Latitude: 22.971775, Longitude: 91.179851. Under Begumgonj, Noakhali (GSIDP/NOA/SDW-208)</t>
  </si>
  <si>
    <t>01.10.20</t>
  </si>
  <si>
    <t xml:space="preserve">M/S Malek Enterprise
Prop : Md. Abdul Malek, 
Lalpur, Mirwarishpur, 
Upazila: Begumgonj, Dist: Noakhali.
</t>
  </si>
  <si>
    <t xml:space="preserve">Improvement of Poschim Durgapur Rosstam Ullah Bhuiyan Jame Mosque, Union: Durgapur, Latitude: 22.955193, Longitude: 91.128160. Under Begumgonj, Noakhali (GSIDP/NOA/DW-220)      </t>
  </si>
  <si>
    <t>Improvement of Goni Hakimpur Jame Mosque under Rajgonj Union. Latitude 22.902167. Longitude 91.043974. under Begumgonj Upazila, Dist: Noakhali (GSIDP/NOA/ SDW-228)</t>
  </si>
  <si>
    <t xml:space="preserve">M/S Shaif Enterprise
Prop: Md Monir Hossain 
Village: Abirpara Post: Abirpara 
Upazila: Sonaimuri Dist: Noakhali.
</t>
  </si>
  <si>
    <t>mssaifenterprise3333@gmail.com</t>
  </si>
  <si>
    <r>
      <t>Improvement of Tulachara Baitul Aman Jame Mosque under Gopalpur Union Latitude 22.982748 Longitude 91.052036 under Begumganj</t>
    </r>
    <r>
      <rPr>
        <b/>
        <sz val="10"/>
        <rFont val="Times New Roman"/>
        <family val="1"/>
      </rPr>
      <t xml:space="preserve"> </t>
    </r>
    <r>
      <rPr>
        <sz val="10"/>
        <rFont val="Times New Roman"/>
        <family val="1"/>
      </rPr>
      <t xml:space="preserve"> Upazila, Dist: Noakhali. (GSIDP/NOA/ SDW-235)</t>
    </r>
  </si>
  <si>
    <t>1458110..0</t>
  </si>
  <si>
    <t xml:space="preserve">M/S. Tanvir Enterprise 
Prop. Md. Johirul Islam
Basurhat, Upazila: Companigonj, 
District: Noakhali
 </t>
  </si>
  <si>
    <t>Periodic Maintenance of Chowdhury hat GC to Choto Feni River Ghat Via Meharunnesa Road from Ch 00m-3800m ID No-475212005[Companiganj] (Package No: e-Tender/LGED/Noa/ GOBM/20-21/W-28, e-Tender Notice No: 10/2020-21, ID No. 487305)</t>
  </si>
  <si>
    <t>01.12.20.</t>
  </si>
  <si>
    <t xml:space="preserve">Periodic Maintenance of Talmohammader hat-pashkar hat-char kasspia Bhumihin Bazar Road from Ch 00m-6000m ID No-475213004 [Companiganj] (Package No: e-Tender/LGED/Noa/GOBM/20-21/W-29, e-Tender Notice No: 10/2020-21, ID No. 487306) </t>
  </si>
  <si>
    <t xml:space="preserve">M/S Nahar Enterprise
Prop: Mohmmad Lokman Hossain, 
South Alipur, South Alipur, 
Chomibhuiyanhat, Dagonbhuiyan, Feni
</t>
  </si>
  <si>
    <t xml:space="preserve">Periodic Maintenance of Chowdhuryhat- Mehrunnesa road to Char Hazari Beri Bundh Road (Char Parboti Hafizia Road) from Ch: 00m-700m(ID No-475215022) [Companiganj], Noakhali. (Package No: e-Tender/LGED/Noa/GOBM/20-21/W-22, e-Tender Notice No: 20/2020-21, ID No. 502023) </t>
  </si>
  <si>
    <t xml:space="preserve">M/S Rubina Traders, 
Proprietor: Md. Jewel Rana 
18 No Kushakhali UP, Kathali, Sadar, Lakshmipur
</t>
  </si>
  <si>
    <t>Periodic Maintenance of Chamuhani-Sharifpur U.P Office Via Arif Hazir Pool-Boro Sarifpur Road from Ch 3580m-5580m ID No-475073023 Begumganj, Noakhali (2nd Called) (Package No: e-Tender/LGED/Noa/GOBM/20-21/W-34, e-Tender Notice No: 20/2020-21-ID No. 502317)</t>
  </si>
  <si>
    <t>21.12.20.</t>
  </si>
  <si>
    <t xml:space="preserve">Anas Construction, 
Proprietor: Md. Rasel Khan, 
Banchangar, Lakshmipur Pourashava, 
Lakshmipur
</t>
  </si>
  <si>
    <t>Rehabilitation of Puranbibi Bazar-Sharifpur UP office Via Mujahidpur Road from Ch 00m-2113m ID No-475073027 Begumganj, Noakhali. (2nd Called) (Package No: e-Tender/LGED/Noa/GOBM/20-21/W-36, e-Tender Notice No: 20/2020-21-ID No. 502321)</t>
  </si>
  <si>
    <t xml:space="preserve">Periodic Maintenance of Zamiderhat-Maijdee bazar via Rasulpur UP-Shaheberhat-Hasanhat Road from Ch 2000m-3500m ID No-475072010 Begumganj, Noakhali. (2nd Called) (Package No: e-Tender/LGED/Noa/GOBM/20-21/W-37, e-Tender Notice No: 20/2020-21-ID No. 502325) </t>
  </si>
  <si>
    <t>Rehabiliation of Singbahura Khairmiah house to Akhanjee bari bridge to singbahur Eidgha viaMiddha singbahur mosque Tufanibepari Zamaderbai &amp; Panditbari connect Boropole Road from Ch 00m-602m ID No-475104077 [Chatkhil] (Package No: e-Tender/LGED/Noa/GOBM/20-21/W-62, e-Tender Notice No: 09/2020-21, ID No. 487340)</t>
  </si>
  <si>
    <t xml:space="preserve">M/S. Jannat Enterprise, 
Prop: Abul Bashar, 
Village: Birbi, Post: Jahajmara, 
Hatiya, Noakhali.
</t>
  </si>
  <si>
    <t>Rehabilition of Burirchar UP Office Sagoria Bazar-Chowmuhani Bazar Road from Ch 00m-4460m ID No- 475363005 Hatiya, Noakhali (Package No: e-Tender/LGED/Noa/GOBM/20-21/W-74, e-Tender Notice No: 10/2020-21-ID No. 487352)</t>
  </si>
  <si>
    <t>27.12.20.</t>
  </si>
  <si>
    <t>Improvement of Saptagaon High School Jame Mosque under Badolkot Union. Latitude 23.1224 Longitude 90.9719 Under Chatkhil Upazila, Dist: Noakhali. (Package No: GSIDP/ NOA/SDW-233, e-Tender Notice No: 18/2020-21, ID No. 498969)</t>
  </si>
  <si>
    <t>03.12.20.</t>
  </si>
  <si>
    <t xml:space="preserve">M/S Masud Construction
Prop: Md. Sirajul Islam 
Paschim Noakhola (Ramar Bari), PO : Sonachaka Bazar-3872, 
Upazila : Chakhil, District : Noakhali.
</t>
  </si>
  <si>
    <t>Improvement of Kashipur hat under Sonaimuri Upazila, Dist: Noakhali (Package No: GNP-3/NOA/SON/20-21/W-286, e-Tender Notice No: 16/2020-21, ID No: 496861)</t>
  </si>
  <si>
    <t>13.12.20.</t>
  </si>
  <si>
    <t>20.05.21</t>
  </si>
  <si>
    <t xml:space="preserve">M/S. R.S Enterprise, 
Prop:  Md Golam Mowla, 
Village: Goshkamta,   Post: Moslimgonj Bazar, 
Upazila: Sonaimuri, Dist: Noakhali
</t>
  </si>
  <si>
    <t>msrsenterprise1986@gmail.com</t>
  </si>
  <si>
    <t>i Improvement of Nateswar-Mirzanagar road Ch.520-1195m.Road ID No.475884001.ii Providing 98.00m Palisading work.iii Construction of 1 No. 4.00mx4.00x RCC Box Culvert at Ch.760m.under Sonaimuri upazila, District Noakhali (Package No: GNP-3/NOA/SON/20-21/W-298), e-tender-Notice No: 19/2020-21, ID No: 500455)</t>
  </si>
  <si>
    <t>07.12.20.</t>
  </si>
  <si>
    <t xml:space="preserve">M/S Bismilla Enterprise,
Prop. Md. Abu Sayed Chowdhury,
Rakhalia, Rakhlia Bazar, Raipur, 
Lakshmipur Bangladesh
</t>
  </si>
  <si>
    <t>msbismillaenterprise82@gmail.com</t>
  </si>
  <si>
    <r>
      <t>Emergency Rehabilitation of 1 no. 2 vent 2.5mx3.0m RCC box Culvert on Charbata U.P-Shibcharan- Panditeer Hat Road at Ch. 12m Road ID No.475893010, Subarnachar, Noakhali (Package No: e-Tender/LGED/Noa/GOBM/20-21/W-77, e-Tender Notice No: 34/2020-21-</t>
    </r>
    <r>
      <rPr>
        <u/>
        <sz val="10"/>
        <color indexed="8"/>
        <rFont val="Calibri"/>
        <family val="2"/>
      </rPr>
      <t>ID No. 512471)</t>
    </r>
  </si>
  <si>
    <t>25.01.21.</t>
  </si>
  <si>
    <t>02.05.21.</t>
  </si>
  <si>
    <t xml:space="preserve">Emergency Rehabilitation of 1 no. 2 vent 3.0mx3.0m RCC box Culvert on Tulatoli Road Mohammadpur UP-Hemayet Market- Char alauddin Bazar-Mostan Nagar Bazar Road at Ch. 715m Road ID No.475894124, Subarnachar, Noakhali (Package No: e-Tender/LGED/Noa/GOBM/20-21/W-78, e-Tender Notice No: 34/2020-21-ID No. 512472) </t>
  </si>
  <si>
    <t xml:space="preserve">Rehabilitation of 1 no. 1 vent 2.0mx2.0m RCC Box Culvert on Chowdhury hat RHD-Abu Majir hat Road (Cornel Osmani Road) at Ch.2762m [Companiganj] (Package No: e-Tender/LGED/ Noa/GOBM/20-21/W-81, e-Tender Notice No: 35/2020-21, ID No. 514982) </t>
  </si>
  <si>
    <t>31.03.21.</t>
  </si>
  <si>
    <t xml:space="preserve">M/S Mizan Traders
Prop-Md. Mizanur Rahman, 
Vill-Lakhminarayanpur,Maijdee court,
 Sadar, Noakhali
</t>
  </si>
  <si>
    <t>Periodic Maintenance of Kabilpur Pry school Road ID No 475805045 from Ch.00m-1265m Senbag, Noakhali (Package No: e-Tender/LGED/Noa/GOBM/20-21/W-76, e-Tender Notice No: 34/2020-21-ID No. 512470)</t>
  </si>
  <si>
    <t>01.02.21.</t>
  </si>
  <si>
    <t>09.04.21.</t>
  </si>
  <si>
    <t xml:space="preserve">M/S. Shahin uddin construction, 
Prop: Md Shahin Uddin, 
Char Neyamot, Ramgati, Laxmipur
</t>
  </si>
  <si>
    <t>ms.shahinuddinconstruction@gmail.com</t>
  </si>
  <si>
    <t>Rehabilitation of Chowdhury hat RHD- Abu Majir hat Road ID 475213007(Cornel Osmani Road) from Ch. 00m-3220m.[Companiganj], Noakhali (Package No: e-Tender/LGED/Noa/GOBM/20-21/W-80, e-Tender Notice No: 35/2020-21-ID No. 514981)</t>
  </si>
  <si>
    <t>09.06.21.</t>
  </si>
  <si>
    <t xml:space="preserve">M/S. M Ali Corporation, 
Prop: Mr Ashik Ali, 
Kazi Coloney, Maijdee Court, 
Sadar, Noakhali
</t>
  </si>
  <si>
    <t>Emergency Maintenance (Road Safety) of Char Ishwar UP Office (Oskhali)-Kazir Bazar Road from Ch.00m-4000m (ID No-475363001) [Hatiya], Noakhali (Package No: e-Tender/LGED/Noa/GOBM/20-21/W-87, e-Tender Notice No: 38/2020-21, ID No. 531746)</t>
  </si>
  <si>
    <t>03.02.21.</t>
  </si>
  <si>
    <t>10.03.21.</t>
  </si>
  <si>
    <t xml:space="preserve">M/S. Amin Traders, 
Prop: Md Rasel, 
Vill: Char Kakra, Post: Char Kakra, 
Upazila : Companigonj, Dist: Noakhali
</t>
  </si>
  <si>
    <t>amintraders308@gmail.com</t>
  </si>
  <si>
    <t>Improvement of Pachim Char Fakira Baitul Aman Jame Mosque Fron of Baro Bari under char Fakira union Latiude22.807964Longitude91.241917Companiganj, Noakhali (Package No: GSIDP/NOA/SDW-237, e-tender-Notice No: 21/2020-21, ID-506150)</t>
  </si>
  <si>
    <t>12.01.21.</t>
  </si>
  <si>
    <t>21.03.21.</t>
  </si>
  <si>
    <t xml:space="preserve">M/S. Bismillah Enterprise 
Prop: Mohmmad Kamruzzaman 
Vill: Uttar Fakirpur Post: Maijdee Court 
Upazila : Sadar Dist: Noakhali
</t>
  </si>
  <si>
    <t>Improvement of Nazir Nagor Patwary Bari Jame Mosque under Arjuntala Union Latitude 22.593415272 Longitude 91.135954844Senbag, Noakhali (Package No: GSIDP/NOA/SDW-236, e-tender-Notice No: 21/2020-21, ID-505004)</t>
  </si>
  <si>
    <t>14.01.21.</t>
  </si>
  <si>
    <t>23.03.21.</t>
  </si>
  <si>
    <t xml:space="preserve">M/S. Abdul Construction
Prop: Arman Aziz, 
Village : South Peyarapur, Post: Moheshgonj, 
Upazila: Sonaimuri, Dist: Noakhali
</t>
  </si>
  <si>
    <t>abdulconstruction1985@gmail.com</t>
  </si>
  <si>
    <t>Improvement of Sujayetpur Baitul Aman Jame Mosque under Alaiyapur under Union Latitude 22.944040 Longitude 91.018465 Under Begumganj Upazila, Dist: Noakhali. (Package No: GSIDP/NOA/SDW-238, e-Tender Notice No: 34/2020-21, ID No. 512467)</t>
  </si>
  <si>
    <t xml:space="preserve">Mahtab Ali
Prop: Mahtab Ali, 
Char Koilas, Ward No: 06, Hatiya Pourashaba, 
Post: Hatiya, P.S: Hatiya, Dist: Noakhali
</t>
  </si>
  <si>
    <t>mahtabalihatiya@gmail.com</t>
  </si>
  <si>
    <t xml:space="preserve">Rehabiliation of Kamal Mia Road From Ch.00m-1200m Road ID-475365039. Under Hatiya Upazila Dist Noakhali. (Package No: LGED/Noa/VRRP/UB/20-21/W-16, e-Tender Notice No: 21/2020-21, E-tender ID No. 504798) </t>
  </si>
  <si>
    <t>18.01.21.</t>
  </si>
  <si>
    <t>25.04.21.</t>
  </si>
  <si>
    <t>Rehabiliation of Sonadia UP Office-West Sonadia Road From Ch.00m-2200m Road ID-475364119 Under Hatiya Upazila Dist Noakhali. (Package No: LGED/Noa/VRRP/Re-hab/20-21/W-1221, e-Tender Notice No: 21/2020-21, E-tender ID No. 504790)</t>
  </si>
  <si>
    <t>Rehabiliation of Bejugaliya-Tomoruddi Road From Ch.00m-2500m Road ID-475365057. Under Hatiya Upazila, Dist Noakhali. (Package No: LGED/Noa/VRRP/Re-hab/20-21/W-1219, e-Tender Notice No: 26/2020-21, E-tender ID No. 504784)</t>
  </si>
  <si>
    <t xml:space="preserve">M/S. Mithu Traders
Prop: Emdadul Hoque, 
Ramgatirhat, Ramgati Bazar, 
Upazila: Ramgati, Dist: Laxmipur
</t>
  </si>
  <si>
    <t>Rehabiliation of Ramzan Bibi  RHW-Alayerpur Up Via Jirtoli Bazar-Sultanpur Bazar Road from Ch.1400m-2380m &amp; Ch.13290m-14210m Road ID-475073006. Under Begumgonj Upazila, Dist: Noakhali (Package  No: LGED/Noa/VRRP/Re-hab/20-21/W-1238, e-Tender Notice No: 24/2020-21, ID No. 504820)</t>
  </si>
  <si>
    <t>08.02.21.</t>
  </si>
  <si>
    <t>15.05.21.</t>
  </si>
  <si>
    <t>Rehabiliation of R&amp;H Road North side of Eklashpur bazar-Patwaihat Road from Ch.00m-870m Road ID-475075089. Under Begumgonj Upazila, Dist: Noakhali (Package  No: LGED/Noa/VRRP/UB/20-21/W-20, e-Tender Notice No: 24/2020-21, ID No. 504823)</t>
  </si>
  <si>
    <t>30.04.21.</t>
  </si>
  <si>
    <t>Maintenance of Kadirpur-Kutuberhat Via Shaheberhat road from Ch.00m-1763m Road ID-475074118. Under Begumgonj Upazila, Dist: Noakhali (Package No: LGED/Noa/VRRP/Re-hab/20-21/W-1239, e-Tender Notice No: 25/2020-21, ID No. 504824)</t>
  </si>
  <si>
    <t xml:space="preserve">M/S. Rahif Construction
Prop: Md Jasim Uddin 
Vill: Kalikapur, Post: Khlafot Bazar, 
Upazila: Sonaimuri, Dist: Noakhali
</t>
  </si>
  <si>
    <t>rahifconstruction@gmail.com</t>
  </si>
  <si>
    <t>Maintenance of Borola Katali-Khod Khasta Road from Ch.00m-1025m Road ID-475884013 Under Sonaimuri Upazila Dist Noakhali. (Package No: LGED/Noa/VRRP/Re-hab/20-21/W-1228, e-Tender Notice No: 22/2020-21, ID No. 504806)</t>
  </si>
  <si>
    <t>02.02.21.</t>
  </si>
  <si>
    <t>10.04.21.</t>
  </si>
  <si>
    <t>Rehabiliation of East Char Elahi Matipur Road from Ch.00m-900m Road ID-475875082 Under Sadar Upazila, Dist: Noakhali (Package  No: LGED/Noa/VRRP/UB/20-21/W-18, e-Tender Notice No: 23/2020-21, ID No. 504813)</t>
  </si>
  <si>
    <t>04.02.21.</t>
  </si>
  <si>
    <t>27.04.21.</t>
  </si>
  <si>
    <t xml:space="preserve">Sohel Traders,
Prop: Md. Mosleh Uddin, 
East Laxminarayanpur, Maijdee Court
Upazila: Sadar, Dist: Noakhali
</t>
  </si>
  <si>
    <t>Rehabiliation of Khoazpur-Khalishpur Road from Ch.00m-1000m Road ID-475074091 Under Begumgonj Upazila, Dist: Noakhali (Package  No: LGED/Noa/VRRP/ Re-hab/20-21/W-1236, e-Tender Notice No: 24/2020-21, ID No. 504817)</t>
  </si>
  <si>
    <t>15.04.21.</t>
  </si>
  <si>
    <t xml:space="preserve">M/S Nur Traders
Prop-Md. Nur Alam Chowdhury, 
Main road, Maijdee Court,
Upazila: Sadar, District: Noakhali
</t>
  </si>
  <si>
    <t>Rehabiliation of Shahid Nizam Uddin Road from Ch.00m-925m Road ID-475804022 Under Senbag Upazila, Dist: Noakhali (Package  No: LGED/Noa/VRRP/Re-hab/20-21/W-1300, e-Tender Notice No: 30/2020-21, ID No. 509615)</t>
  </si>
  <si>
    <t xml:space="preserve">M R N Corporation, 
Prop: Nantu Das, 
Maijdee Bazar, Sadar, Noakhali
</t>
  </si>
  <si>
    <t>mrnconstruction86@gmail.com</t>
  </si>
  <si>
    <t>Rehabiliation of Aladinagar-Bakipur Road from Ch.1200m-2274m Road ID-475075048 Under Begumgonj Upazila Dist Noakhali. (Package No: LGED/Noa/VRRP/OL/20-21/W-696, e-Tender Notice No: 24/2020-21, ID No. 504821)</t>
  </si>
  <si>
    <t>07.02.21.</t>
  </si>
  <si>
    <t>14.04.21.</t>
  </si>
  <si>
    <t xml:space="preserve">Jamal Trading Corporation 
Prop: Md Gias Uddinn
Kadra Board Office (East) Post: Senbag 
Upazila: Senbag Dist: Noakhali
</t>
  </si>
  <si>
    <t xml:space="preserve">  jamaltradingcorporation@gmail.com</t>
  </si>
  <si>
    <t>Rehabiliation of RHD Shibpur-Batrala Road Molubi Abdul Hoque Road from Ch.00m-2000m Road ID-475804021 Under Senbag Upazila Dist Noakhali. (Package No: LGED/Noa/VRRP/Re-hab/20-21/W-1302, e-Tender Notice No: 30/2020-21, ID No. 509618)</t>
  </si>
  <si>
    <t>10.02.21.</t>
  </si>
  <si>
    <t>17.05.21.</t>
  </si>
  <si>
    <t xml:space="preserve">M/S Abul Hossain
Prop: Md. Abul Hossain, 
Pak Kishor gonj, Sonapur, 
Upazila : Sadar Dist: Noakhali
</t>
  </si>
  <si>
    <t>Rehabiliation of Banderhat Road Banderhat-ratanpr sch-jamalpur from Ch.00m-800m Road ID-475874045 Under Sadar Upazila, Dist: Noakhali (Package  No: LGED/Noa/ VRRP/Re-hab/20-21/W-1233, e-Tender Notice No: 23/2020-21, ID No. 504812)</t>
  </si>
  <si>
    <t>11.04.21.</t>
  </si>
  <si>
    <t xml:space="preserve">M/S Sobuj Traders
Prop: Azizur Rahman
Village : Rampur, Post: Bamonia, 
Upazila: Companigonj, Dist: Noakhali
</t>
  </si>
  <si>
    <t>mssobujtraders1976@gmail.com</t>
  </si>
  <si>
    <t>i Improvement of Bangla Bazar RHD to Babul Member Bari Road Shake Ahmed Road Ch 1000-2000m. ID No. 475214015. under Companigonj Upazila, Dist: Noakhali. ii Providing 19.00m Palisading work.iii Construction of 1No U-Drain Culvert at Ch.1034m. (Package No: GNP-3 /NOA/COM/20-21/W-292, e-Tender Notice No: 17/2020-21, ID No: 496867)</t>
  </si>
  <si>
    <t>17.01.21.</t>
  </si>
  <si>
    <t>22.11.21.</t>
  </si>
  <si>
    <t>i Improvement of Bangla Bazar to Bari Budh Road Musapur Hazi Salamat ullah Road Ch 1000-2000m. ID No. 475215102. under Companigonj Upazila, Dist: Noakhali. ii Construction of 1No U-Drain Culvert at Ch.1034m. (Package No: GNP-3/NOA/COM/20-21/W-288, e-Tender Notice No: 17/2020-21, ID No: 496863)</t>
  </si>
  <si>
    <t xml:space="preserve">M/S. Tanvir Enterprise
Prop. Md. Johirul Islam 
Basurhat, Upazila: Companigonj 
Dist: Noakhali
</t>
  </si>
  <si>
    <t xml:space="preserve">i Improvement of Bashurhat-Kabirhat RHD to Sripordi High School Road. Ch 00-1520m ID No. 475215081. under Companigonj Upazila, Dist: Noakhali. ii Providing 200.00m Palisading work.iii Construction of 3 Nos U-Drain Culvert at Ch.237m 700m &amp; 840m (Package No: GNP-3/NOA/COM/20-21/W-303, e-Tender Notice No: 29/2020-21, ID No: 507171) </t>
  </si>
  <si>
    <t>31.12.21.</t>
  </si>
  <si>
    <t>Improvement of Char Elahi Bazar to Bisho Bari Road Ch 100-1100m. ID No. 475215101. under Companigonj Upazila, Dist: Noakhali. (Package No: GNP-3/NOA/ COM/20-21/W-289, e-Tender Notice No: 17/2020-21, ID No: 496864)</t>
  </si>
  <si>
    <t xml:space="preserve">M/S. Janani Enterprise
Prop: Golam Mowla 
Main Road, Basurhat, 
Upazila: Companigonj, Dist: Noakhali
</t>
  </si>
  <si>
    <t>msjananienterprisee@gmail.com</t>
  </si>
  <si>
    <t>i Improvement of Bashurhat Bangla Bazar road to Beri Bundth road via SP Abu Supian Bari Ch 2150-2625m. ID No. 475214048. under Companigonj Upazila, Dist: Noakhali. ii Providing 60.00m Palisading work. (Package No: GNP-3/NOA/COM/20-21/W-291, e-Tender Notice No: 17/2020-21, ID No: 496866)</t>
  </si>
  <si>
    <t>24.07.21.</t>
  </si>
  <si>
    <t>Improvement of T &amp; T road to patwary hat road Deputy Commandar Siraj Mia road Ch 1020-1770m. ID No. 475215079. under Companigonj Upazila, Dist: Noakhali. (Package No: GNP-3/NOA/COM/20-21/W-295, e-Tender Notice No: 17/2020-21, ID No: 496870)</t>
  </si>
  <si>
    <t>24.01.22.</t>
  </si>
  <si>
    <t>i Improvement of Sheikh Ahmed Chowkidar road Ch 1000-2240m. ID No. 475215174. under Companigonj Upazila Dist Noakhali. ii Providing 13.00m Palisading work.iii Construction of 3Nos U-Drain Culvert at Ch.1019m Ch.1477 &amp; Ch.2072m (Package No: GNP-3/NOA/COM/20-21/W-290), e-tender-Notice No: 17/2020-21, ID No: 496865)</t>
  </si>
  <si>
    <t>Improvement of Sirajpur lohar pool RHD- Bhuiyar hat Dudmukha road Shahid Mojibur Road Ch 1050-1215m. ID No. 475215100. under Companigonj Upazila, Dist: Noakhali. (Package No: GNP-3/NOA/COM/20-21/W-293, e-Tender Notice No: 17/2020-21, ID No: 496868)</t>
  </si>
  <si>
    <t xml:space="preserve">M/S. Chowshury Construction
Prop. Md. Gias Uddin Jibon, 
Kankirhat Bazar, 
Upazila: Senbag, Dist: Noakhali
</t>
  </si>
  <si>
    <t>A i Improvement of Purbakalaritha Bridge-Ambarnagar Ishak Chairman Bridge road Gopalpukur-Ambarnagar via H/O Saydul Hoque De puty at Ch. 00-1000m. ID No. 475804107. under Senbag Upazila, Dist: Noakhali. A ii Providing 94.00m Palisading work.A iii Drainage Structuer work U-Drain. (Package No: GNP-3/NOA/SEN/ 20-21/W-287, e-Tender Notice No: 16/2020-21, ID No: 496862)</t>
  </si>
  <si>
    <t>28.11.21.</t>
  </si>
  <si>
    <t xml:space="preserve">M/S. F.N Enterprise, 
Prop-Md. Bahar Ullah, 
Dakkhin Mohammadpur, 
Kallandi, Senbag, Noakhali
</t>
  </si>
  <si>
    <t xml:space="preserve">  msfnenterprise@yahoo.com</t>
  </si>
  <si>
    <t>Ai Improvement of Muktizoddah Md. Rehan Uddin road at Ch.00-711m.ID No-475805301Aii Providing 115.0m Protective works.Bi Improvement of Dokhin Chandpur Nurani Madrasha -Kholifa para Via Harisom Mosque road at Ch.00-753m ID No-475805290.Bii Providing 136.0m Protective works. (Package No: GNP-3/NOA/SEN/20-21/W-284), e-tender-Notice No: 16/2020-21, ID No: 496859)</t>
  </si>
  <si>
    <t>20.11.21.</t>
  </si>
  <si>
    <t xml:space="preserve">M/S. Kashed Enterprise, 
Prop: Mosleh uddin Chowdhury, 
Village: Rampur, Post: Bamnia, 
Upazila: Companigonj, Dist: Noakhali
</t>
  </si>
  <si>
    <t>i Improvement of Bank Road via Ali road starting from Rupali Bank towards south via Basir ullah road up to Ali Road Ch 1000-1750m. ID No. 475214033. under Companigonj Upazila Dist Noakhali. ii Providing 18.00m Palisading work.iii Construction of 2Nos U-Drain Culvert at Ch.1290m &amp; Ch.1612m (Package No: GNP-3/NOA/COM/20-21/W-294), e-tender-Notice No: 17/2020-21, ID No: 496869)</t>
  </si>
  <si>
    <t>20.12.21.</t>
  </si>
  <si>
    <t xml:space="preserve">M/S Mizan Traders
Prop-Md. Mizanur Rahman, 
Vill-Lakhminarayanpur, Maijdee court, 
Sadar, Noakhali
</t>
  </si>
  <si>
    <t>i Improvement of Mazumder hat-Bakipur Via Aladinagar Road from Ch.1000-1500m ID No. 475074101. under Begumgonj Upazila Dist Noakhali. ii Providing 89.00m Palisading work.iii Construction of 2.00mx2.00m RCC Box culvert at Ch.1237m (Package No: GNP-3/NOA/BEG/20-21/W-304), e-tender-Notice No: 29/2020-21, ID No: 507172)</t>
  </si>
  <si>
    <t>21.09.21.</t>
  </si>
  <si>
    <t xml:space="preserve">M/S. Mariam Enterprise
Prop. Mariam Mamtaz, 
Dattapara, Dakkhin Bazar, 
Upazila: Sadar, Dist: Laksmipur
</t>
  </si>
  <si>
    <t>i Improvement of Khoajerbiti Dholabari to Dhormapur Abbaser Dokan via Sekherbari road from ch.500-1000m. ID No. 475105296. ii Providing 40.00m Palisading works iii Construction of 1.0x1.0m U-Drain at Ch. 885m. under Chatkhil Upazila, Dist: Noakhali. (Package No: GNP-3/NOA/CHAT/20-21/W-305, e-Tender Notice No: 29/2020-21, ID No: 507175)</t>
  </si>
  <si>
    <t>09.10.21.</t>
  </si>
  <si>
    <t xml:space="preserve">M/S Bijoy Enterprise, 
Prop-Md. Auyob Ali, BV Road, 
Dakhhin Bazar, Senbag, Noakhali
</t>
  </si>
  <si>
    <t>(i) Improvement of Jirua GPS-Uttar Kadra Volu Miah bari road (Jirua GPS connecting road) Ch.900-1614m. Road ID No. 475805191. (ii) Providing 100.00m Palisading work (iii) Construction of 1 No. U-Drain Culvert at Ch.1236m under Senbag Upazila, Noakhali (Package No: GNP-3/NOA/SEN/20-21/W-296), e-tender-Notice No: 19/2020-21, ID No: 498972)</t>
  </si>
  <si>
    <t>22.05.21.</t>
  </si>
  <si>
    <t>i Improvement of Sreepur Bridge-Nalua Com. Clinic Road Homnabad R&amp;H-Sreepur-Moshai Road Homnabad Sreepur Chourasta Puler Gora Uttar Nolua Road at Ch. 00-680m. ID No. 475805124.ii Providing 183m Palisading Worksiii Construction of 625mmx1200mm U-Drain at Ch. 252m (Package No: GNP-3/NOA/SEN/20-21/W-307), e-tender-Notice No: 28/2020-21, ID No: 507179)</t>
  </si>
  <si>
    <t>a Improvement of Azizpur- Saestanagar Road Ch. 1420-2500m Road ID-475804090 b Construction of 1No. 0.625mx0.600m Culvert at ch. 2020m on the same road Senbag (Package No: IRIDP-3/NOA/ DW-10, ID No: 530556)</t>
  </si>
  <si>
    <t xml:space="preserve"> IRIDP-3</t>
  </si>
  <si>
    <t>14.02.21.</t>
  </si>
  <si>
    <t>05.07.21.</t>
  </si>
  <si>
    <t>Pabna</t>
  </si>
  <si>
    <t>Md.Zinnat Ali Zinnah,Patkiabari,
Hemayetpur,Pabna</t>
  </si>
  <si>
    <t>mdzinnatalizinnah@gmail.com</t>
  </si>
  <si>
    <t>Rehabilitation of Sharatnagar GCM -Banwari Noagoan GCM Road Ch.000-5700m. (Road ID.176192003)</t>
  </si>
  <si>
    <t>RTIP-II(AF)</t>
  </si>
  <si>
    <t>07/11/2019</t>
  </si>
  <si>
    <t>24/10/2020</t>
  </si>
  <si>
    <t>Ataur Rahman Khan Ltd.44/N, 2nd Floor, New Road, Zigatola, Dhanmondi, Dhaka</t>
  </si>
  <si>
    <t xml:space="preserve"> Rehabilitation of a) Dhopaghata RHD- Dogachi GCM (Golam Murtoza) Road (RHD laping 150m) ch.0+000-7+385km). (Road ID.176550006) 
 b)Calico Mill RHD -Dogachi GCM road vai Kalidaho (RHD laping 150mm)(ch.0+000-5+150km)(Road ID.176552002)
 c)Upazila HQ-Bauikula RHD via Pustigacha road (ch.0+000-8+827km).(Road ID.176552008) 
 d) Jafrabad RHD -Ekdanto GCM road  (Ch.0+000-4+700Km).(Road ID.176552019)
 e) Chadakhar Bastola RHD -Kushtia Sadar Upazila Road via Buder Hat. (Ch.0+000-6+250km)(Road ID.176552010)</t>
  </si>
  <si>
    <t>24.07.19</t>
  </si>
  <si>
    <t>Rehabilitation of  Laxmikunda UP-Kadimpara Hat RHD via Babulchara road.(Ch.0+000-5+300Km)(Road ID.176393013)</t>
  </si>
  <si>
    <t xml:space="preserve"> Ataur Rahman Khan Ltd. -Md Zinnat Ali Zinna (JV), House-307, Road-21, DOHS Mohakhali, Dhaka</t>
  </si>
  <si>
    <t>arklmziz@gmail.com</t>
  </si>
  <si>
    <t>Rehabilitation of Paksey UP H/Q (Sayenuddin More)-Bilkedar Hat RHD road via Laxmikunda GPS.(Ch.0+000-9+550Km)(Road ID.176393014)</t>
  </si>
  <si>
    <t>M/s. Dhrobo Construction Ltd, Krishnopur, Pabna</t>
  </si>
  <si>
    <t>dhruborhd@gmail.com</t>
  </si>
  <si>
    <t>Rehabilitation of (a) Chandva UP Office-Naduria bazar road via Khidirpur bazar, Sonakandor GPS.(Ch.0+000-8+095Km) (Road ID.176053011) and 
 (b) Chandva UP Office-Goruri GC road. (Ch.0+000-5+965km)(Road ID.176053001)</t>
  </si>
  <si>
    <t>Ataur Rahman Khan Ltd.- Md. Zinnat Ali Zinnah(JV), H#307, R#21 ,DOHS Mohakhali, Dhaka</t>
  </si>
  <si>
    <t>Rehabilitation of (a) Banuarinagar GCM-Saratnagar GCM road at Bhangura UZ (Via Allahbad Hat)(Ch.0+000-5+565km).(Road ID.176332005),
(b) Banwarinagar GCM-Demra GCM road(Ch.0+000-7+570km)(Road ID.176332001) 
&amp; (c) Banwarinagar GCM-Dhanuaghata GCM road (Ch.0+570-7+425 &amp; 9+903-15+795(Effective Length=12.75km)(Road ID.176332002)</t>
  </si>
  <si>
    <t>23/09/19</t>
  </si>
  <si>
    <t>Zinnat Ali Zinnah Ltd.Rokeya Tower Town Hall para,Pabna Sadar,Pabna</t>
  </si>
  <si>
    <t xml:space="preserve"> zinna.pabna@gmail.com</t>
  </si>
  <si>
    <t>Rehabilitation of Nandanpur UP (Zorgacha R&amp;H) - Selondah GC via Hapania Gopalpur H/O Upazila Chairman B.F.F Sheikh Nizam uddin &amp; Monsur Alam &amp; Holudghor Khedirgram road (ID: 176722011) Ch. 0+000 - 4+400 &amp; 6+700 - 11+770Km.</t>
  </si>
  <si>
    <t>Rehabilitation of Sujanagar GC at Rofique shop - Poradanga RHD via Modhupur GPS road (ID: 176832008) Ch. 0+000 - 7+255km.</t>
  </si>
  <si>
    <t>13/08/2021</t>
  </si>
  <si>
    <t xml:space="preserve">Improvement of Dattapunguli WDB to Bairapara Graveyard Via Masuagata play fild road at Ch.00-870m </t>
  </si>
  <si>
    <t>Md. Goher Ali, Singa, Pabna</t>
  </si>
  <si>
    <t xml:space="preserve"> mdgoherali@gmail.com</t>
  </si>
  <si>
    <t xml:space="preserve">Maintenance work of Berhulia bazar - Kasem's Bottola RHD via Chithulia GPS road from Ch: 00 - 2340m </t>
  </si>
  <si>
    <t>RDIRDP</t>
  </si>
  <si>
    <t>Rathfa Trading International, Chatiani West Para, Pabna</t>
  </si>
  <si>
    <t>ratfapbn@gmail.com</t>
  </si>
  <si>
    <t xml:space="preserve">(a) Improvement of Billbakri GPS - Allah Abad hat road via Ramnagar road from Ch: 1910 - 2450m  and 
(b) Improvement of Paschim Mredha-para GCM road - Demra GCM UZR road via Harodanga Charpar Mad-rasha from Ch: 800 - 1745m </t>
  </si>
  <si>
    <t>M/s. Maa Enterprise, Faridpur, Pabna</t>
  </si>
  <si>
    <t>mdsabujfarid@gmail.com</t>
  </si>
  <si>
    <t xml:space="preserve">(a) Improvement of Berhowlia Bazar - Kasem's Bottola RHD via Chithulia GPS road from Ch: 2340 - 3340m  and (b) Improvement of BL.bari UP office - Bangabaria Ghat road from Ch: 00 - 620m
</t>
  </si>
  <si>
    <t>30/06/2018</t>
  </si>
  <si>
    <t>Md. Ehsanul Azam       South Tearpara, Bonowarinagar, Faridpur, Pabna</t>
  </si>
  <si>
    <t>ehsanulazam@gmail.com</t>
  </si>
  <si>
    <t xml:space="preserve">(a) Improvement of Faridpur UP Office - Berhowlia Purbopara RHD road from Ch: 820 - 1260m , (b) Improvement of Punguli UP office - Punguli hat via Masuaghata road from Ch: 2610 - 3010m  and
(c) Improvement of Faridpur UZ H/Q - Hadal UP office road via Ayangonj road from Ch: 2790 - 3080m </t>
  </si>
  <si>
    <t>M/s. Boral Enterprise, Faridpur, Pabna</t>
  </si>
  <si>
    <t>baralenterprise@gmail.com</t>
  </si>
  <si>
    <t xml:space="preserve">Improvement of Faridpur UZ H/Q road - Bhangura UZ H/Q road (Via BL bari UP office) from Ch: 8168 - 9025m </t>
  </si>
  <si>
    <t xml:space="preserve">(a) Improvement of Tebunia (Ramchandrapur RHD) - Goyeshpur GCM via Paikel hat road from Ch: 9877 - 12027m  &amp;
(b) Improvement of Jalalpur hat - Malonchi UP office via Salim mondol House, nayeb Teamatha Road from Ch. 3626 - 4700m </t>
  </si>
  <si>
    <t>13/05/2019</t>
  </si>
  <si>
    <t>Md. Nuruzzaman Mia
Nolkholohut, Puran Varenga, Bera, Pabna.</t>
  </si>
  <si>
    <t xml:space="preserve">Improvement of Arkandi Hat - Purandapur River Ghat via Bashuria Road (Submersible) From Ch:1600 - 2690m </t>
  </si>
  <si>
    <t>M/s. Shorab Hossen, Pabna</t>
  </si>
  <si>
    <t xml:space="preserve"> abhossen@gmail.com</t>
  </si>
  <si>
    <t xml:space="preserve">Improvement of Dewvogh Purbapara road from Ch. 00 - 480m </t>
  </si>
  <si>
    <t>MAE &amp; DCL (J.V), House # 22, Road # 12, Nikunja-2, Khilkhet, Dhaka, Bangladesh.</t>
  </si>
  <si>
    <t>(a) Construction of 75.00m Long PC Girder bridge on Chakla Aquiduct - Punduria R&amp;H via Shashanghat road over Kegessori river at Ch. 100m  (b) Approch road (c) Slope Protection work</t>
  </si>
  <si>
    <t xml:space="preserve">Dhaly Construction Ltd.
838, Monipur Mirpur, Dhaka.
</t>
  </si>
  <si>
    <t>M/S. M.A. ENGINEERING,
G-4,South Banasri,East Goran,Khilgaow,Dhaka</t>
  </si>
  <si>
    <t>M/s. Islam Traders, 1/D centeral Road, Ghope, Jessore</t>
  </si>
  <si>
    <t xml:space="preserve"> msislam.traders@yahoo.com</t>
  </si>
  <si>
    <t>(a) Construction of 40.00m Long PC Girder bridge on Batiadhora GPS  - H/O Hatem road at Ch. 580m  (b) Approch road (c) Slope Protection work</t>
  </si>
  <si>
    <t>Md. Rafiqul Islam Sujanagar, Pabna</t>
  </si>
  <si>
    <t xml:space="preserve"> rafikul.pbn@gmail.com</t>
  </si>
  <si>
    <t>Construction of Slope Protection work of UZR Sonnashibadha - Khanpur Bazar road from Ch: 100 - 1930m</t>
  </si>
  <si>
    <t>21/07/2019</t>
  </si>
  <si>
    <t xml:space="preserve">(a) Improvement of Ershad Nagar hat-Demra Up office road via Arkandi hat Naraynpur hat Pungoli UP Dighulia hat from Ch.10890 - 12300m </t>
  </si>
  <si>
    <t>M/s Masster Corporation, Nazimuddin Road, Krisnopur, Pabna Sadar, Pabna.</t>
  </si>
  <si>
    <t>mastercorporation7@gmail.com</t>
  </si>
  <si>
    <t>(a) Improvement of Nol khola/ Mothura Pur Hat and 
(b) Improvement of Amin Pur Hat</t>
  </si>
  <si>
    <t>SSECL&amp;NM(jv) Bera,Pabna</t>
  </si>
  <si>
    <t>sseclnmjv@gmail.com</t>
  </si>
  <si>
    <t xml:space="preserve">a) Construction of 84.00m Long RCC Variable Depth Girder Bridge via Jatsakin River at Fultola Keyar -West Ruppur GPS road at Ch. 1400.00m (b) Bridge Approach road (c) Slope Protection (d) Provisional Sum </t>
  </si>
  <si>
    <t>S. S. Engineering &amp; Construction Ltd.  Rupayan Trade Center (6th Floor), 114, Kazi Nazrul Islam Avenue, Banglamotor, Dhaka-1000.</t>
  </si>
  <si>
    <t>Md.Nuruzzaman Miah,  Nolkholohut, Puran Varenga, Bera,pabna</t>
  </si>
  <si>
    <t xml:space="preserve"> sseclnmjv@gmail.com</t>
  </si>
  <si>
    <t xml:space="preserve">Construction of 70.00m Long RCC Girder Bridge on WDB Koitola Slwice Gate- Natun Bazar road over Kagessori river ar Ch 880.00m b Bridge Approach road c Slope Protection d Provisional Sum </t>
  </si>
  <si>
    <t>M/S Basundhara House Builders  Muktir More, Nowgaon</t>
  </si>
  <si>
    <t xml:space="preserve"> farukrahman2181973@gmail.com</t>
  </si>
  <si>
    <t xml:space="preserve">Construction of 90.00m Long PC Girder Bridge on Trimohoni Bazar - Dhalar Char UP Office road over Mora Atrai river at Ch 1430.00m b Bridge Approach road c Slope Protection d Provisional Sum </t>
  </si>
  <si>
    <t>15/03/2022</t>
  </si>
  <si>
    <t xml:space="preserve"> SAE-TORAB JV,   468, Satiani, BISIC, Pabna, Bangladesh</t>
  </si>
  <si>
    <t xml:space="preserve"> saetorabjv@gmail.com</t>
  </si>
  <si>
    <t xml:space="preserve">(a) Improvement of Kathuli Sakender Biswash house - Nutonparaa Khalil mondal house via Ariapara Road from Ch. 00 - 1325m ,
(b) Improvement of kumilli chunnu house (Sadar Part) - Goyespur UZR (Abdur Rahim house) via Mosque Road (River Paralal road) from Ch. 855 - 1300m &amp; Link road - 100m ,
(c) Improvement of Jafrabad Gravyard - Jafrabad mosque road via GPS from Ch. 240 - 1200m  and (d) Improvement of Kuchiamora Bazar - Modhupur H/O Shakharipura Graveyard road from Ch. 1050 - 2050m 
</t>
  </si>
  <si>
    <t>S. A. Engineering, Apartment-5/B, Bashati Horizon, House No.-21, Road no.-17, Banani C/A, Dhaka-1213</t>
  </si>
  <si>
    <t>saengbd@yahoo.com</t>
  </si>
  <si>
    <t>M/S Torab &amp; Brothers, Atua Hazipara, Pabna Sadar, Pabna</t>
  </si>
  <si>
    <t xml:space="preserve"> torabandbrothers@gmail.com</t>
  </si>
  <si>
    <t>TORAB-SIL JV, 468, Satiani, BISIC Industrial Area, Pabna Sadar, Pabna</t>
  </si>
  <si>
    <t xml:space="preserve"> torabsiljv@gmail.com</t>
  </si>
  <si>
    <t xml:space="preserve">(a) Improvement of Narionpur - Vojandopur Road.at Ch.00-1000m  and  (b) Improvement of Kolombagan to Maligacha RHD via H/O Doctor Baten road at Ch.00-1008m </t>
  </si>
  <si>
    <t>Md. Saiful Islam Loton,  Gopalpur, Post &amp; District : Pabna, Bangladesh</t>
  </si>
  <si>
    <t xml:space="preserve"> mdsaifulislamloton@gmail.com</t>
  </si>
  <si>
    <t>M/S. Aporupa Jewelers, Tati Market, Pabna</t>
  </si>
  <si>
    <t xml:space="preserve"> aparupajewelers@Yahoo.com</t>
  </si>
  <si>
    <t xml:space="preserve">(a) Improvement of Jaberpur R&amp;H - Dayal more pucca road via Jaberpur GPS &amp; Gorothan road from Ch. 1250 - 1850m , and (b) Improvement of Vadra RHD Mathurapur UP Office - Charoikol hat via Mathurapur Sluice gate road from Ch. 1275 - 1775m , </t>
  </si>
  <si>
    <t>M/s. Raj Trading, Kalachandpara, Pabna</t>
  </si>
  <si>
    <t>rajtrading678@gmail.com</t>
  </si>
  <si>
    <t xml:space="preserve">Improvement of DB Gram UP office Jonail GC - Khairash hat road from Ch. 1203 -2752m </t>
  </si>
  <si>
    <t>M/s. Ahmed Ranju, Atua, Pabna</t>
  </si>
  <si>
    <t>salim097@yahoo.com</t>
  </si>
  <si>
    <t xml:space="preserve">(a) Improvement of Chatmohar RHD Vadunagr bazar - Parsha-dang UP Office  via Shuigram road from Ch. 5110 - 6110m  and 
(b) Improvement of Ramnagar Bottola RHD - Tatipara RHD via Agshoil Sluce gate road from  Ch. 850 - 1350m </t>
  </si>
  <si>
    <t>M/S Razu Construction Nandonpur, Santhia, Pabna</t>
  </si>
  <si>
    <t xml:space="preserve"> razuconstruction14@gmail.com</t>
  </si>
  <si>
    <t xml:space="preserve">Improvement of Haripur UP - Khairash hat Graveyard Via Katakhali hat Rd.at Ch.8150-9150m </t>
  </si>
  <si>
    <t>31/07/2019</t>
  </si>
  <si>
    <t>30/05/2020</t>
  </si>
  <si>
    <t>M/s. Soisob Production Center, Kacharipara, Pabna</t>
  </si>
  <si>
    <t xml:space="preserve"> shoishabprod@gmail.com</t>
  </si>
  <si>
    <t xml:space="preserve">(a) Maintenance work of Shahapur more pucca - Khatabari hat  road from Ch: 00 - 690m  and
(b) Maintenance work of Mohela GC - Natunpara R&amp;H road from Ch: 00 - 2020m 
</t>
  </si>
  <si>
    <t>31/12/18</t>
  </si>
  <si>
    <t>Md. Goher Ali  Singa Bazar, Pabna</t>
  </si>
  <si>
    <t>mdgoherali@gmail.com</t>
  </si>
  <si>
    <t>(a)  Improvement of Eidelpur Ha and (b) Improvement of Charoikol hat</t>
  </si>
  <si>
    <t>Md. Moksed Ali   Vobanipur, Sujanagor, Pabna</t>
  </si>
  <si>
    <t>mokshed.pbn@gmail.com</t>
  </si>
  <si>
    <t>Improvement of Gunaisacha Hat RHD- Beel Chalan UP via Pailanpur GPS road from Ch:1329-00- 2968.00m</t>
  </si>
  <si>
    <t>Md. Sahidur Rahman,  Sujanagar, Pabna</t>
  </si>
  <si>
    <t>shahidur.pbn@gmail.com</t>
  </si>
  <si>
    <t xml:space="preserve">(a) Improvement of Natun hat GCM - Laxmikunda Koikunda RHD via Tilokpur road from Ch. 5830 - 7070m   and (b) Improvement of Paksey UP (Paksey College) - Paksey Bazar road via Paper Mill Chorkey Gate road from Ch. 00 - 685m </t>
  </si>
  <si>
    <t>M/s. Baba Traders</t>
  </si>
  <si>
    <t>msbabatraders1987@gmail.com</t>
  </si>
  <si>
    <t xml:space="preserve">Improvement of Arambaria GCM- Civil hat Taltola RHD Road from Ch. 00 - 930m </t>
  </si>
  <si>
    <t>12.08.18</t>
  </si>
  <si>
    <t>01.06.19</t>
  </si>
  <si>
    <t>Md. Goher Ali, Singa, Pabna Sadar, Pabna</t>
  </si>
  <si>
    <t>Improvement of Muladuli GCM LSD Gate - Dhulti Hat RHD road at Ch. 1000-2430.00m</t>
  </si>
  <si>
    <t>M/S Siam Sad Construction, Pabna</t>
  </si>
  <si>
    <t>siamsaadconstruction@gmail.com</t>
  </si>
  <si>
    <t xml:space="preserve">Improvement of Muladuli GCM LSD Gate - Dhulti Hat RHD road at Ch. 3797-5107.00m </t>
  </si>
  <si>
    <t>M/S Urmi Traders, Pachuria, Chatmohar, Pabna</t>
  </si>
  <si>
    <t>msurmitraders77@gmail.com</t>
  </si>
  <si>
    <t>Improvement of Upazila HQ Rail gate - Civil hat Taltola RHD via Jhaudia School road at Ch. 4130-4630.00m &amp; Improvement of Sarikandi Bishow road H/O Sumon - Sultanpur UZR road at Ch. 1000-2000.00m</t>
  </si>
  <si>
    <t>Abul Kashem Construction, CharSujanagar, Pabna</t>
  </si>
  <si>
    <t>abulkashemconstruction@gmail.com</t>
  </si>
  <si>
    <t>Improvement of Dashuria GCM Pabna Rice Mill - Sarikandi RHD XEN Arman road at Ch. 250-1250.00m and Improvement of Shahpur UP Shop of Shoriful - Bilkedar hat road via Muchipara Bottola at Ch. 00-1000.00m</t>
  </si>
  <si>
    <t>M/S Suvessa Engineers   Radhanagor, Pabna</t>
  </si>
  <si>
    <t>shuvessaengineers1961@gmail.com</t>
  </si>
  <si>
    <t>Improvement of Charkurulia Joynal More - Charkurulia west side road at Ch. 00-1145.00m Effect Length 1kmDPP ID No-4002</t>
  </si>
  <si>
    <t>Md. Mostafizur Rahman Shorif   Sajon Kanda, Rajbari</t>
  </si>
  <si>
    <t>Improvement of Dashuria GCM( Traffic More)- Basherbadha College RHD road via Anondobazar at Ch. 1400- 2930m &amp; 6480-8025.00m</t>
  </si>
  <si>
    <t>01.09.2021</t>
  </si>
  <si>
    <t>M/s. Konok Enterprise, Sujanagar, Pabna</t>
  </si>
  <si>
    <t>konokentp.pbn@gmail.com</t>
  </si>
  <si>
    <t xml:space="preserve">Improvement of Talimnagar Sluice Gate - Purantola via Pukurnia GPS road from Ch. 00 - 1000m </t>
  </si>
  <si>
    <t>24.06.2019</t>
  </si>
  <si>
    <t>M/S Rony Enterprise,  Bhangura Bazar, Bhangura, Pabna</t>
  </si>
  <si>
    <t>ronyenterprise1967@gmail.com</t>
  </si>
  <si>
    <t>Improvement of Road From Dariapara NHW Moddhopara- Ahamedpur Bazar road at Ch. 00-1595.00m &amp; Construction of 2.00x2.00m RCC Box Cupvert at Ch. 797.00m on Same road</t>
  </si>
  <si>
    <t>M/S Islam Trading  Masum Bazar, Pabna.</t>
  </si>
  <si>
    <t>islam.trading07@gmail.com</t>
  </si>
  <si>
    <t xml:space="preserve"> Improvement of Road From Raipur GC- Beparipara road at Ch. 00-480.00m and  .Improvement of Road From Kadoa Bazar - Durgapur road at Ch. 1050-1720.00m</t>
  </si>
  <si>
    <t>M/S Vola Construction  Chalk Gobinda (Noynamoti), Sara Road, Pabna</t>
  </si>
  <si>
    <t>alampbn001@gmail.com</t>
  </si>
  <si>
    <t>Improvement of Road From Shayemnagar WDB-Khairanhat via Kakiyan Bazar road at Ch. 00-1375.00m and  Improvement of Road From Udoypur GPS - Nowagram at Ch. 358.00-710.00m</t>
  </si>
  <si>
    <t>:412881</t>
  </si>
  <si>
    <t>M/S Rial Medicine Corner   Sojib Super Market, Sujanagar, Pabna</t>
  </si>
  <si>
    <t>rialmedicincorner@gmail.com</t>
  </si>
  <si>
    <t>Improvement of Road From Kadoa Bazar - Upandranagar WDB road at Ch. 00-590.00m and mprovement of Road From Nuruddinpur GPS - Ramnagar road at Ch.00-1013.00m</t>
  </si>
  <si>
    <t>M/S Lucy Seven Services   Chalk Satiani, Pabna</t>
  </si>
  <si>
    <t>lucky7servicespb@gmail.com</t>
  </si>
  <si>
    <t xml:space="preserve">Improvement of Road From Crordulia RHD - Bongram GC road Sujanagar Part at Ch. 2000 - 2500.00m </t>
  </si>
  <si>
    <t>Sabbir Hasan ,Shibrampur, Pabna Sadar, Pabna</t>
  </si>
  <si>
    <t>shabirhassan1963@gmail.com</t>
  </si>
  <si>
    <t xml:space="preserve">Improvement of Road From Char Gobindapur - Mominpara GPS road at Ch. 00-580.00m and Improvement of Road From Nowagram Mosque - Udoypur Aser Mondol House road at Ch. 00-1160.00m </t>
  </si>
  <si>
    <t>M/S Satota Traders Sujanagar, Pabna</t>
  </si>
  <si>
    <t>satata.pbn@gmail.com</t>
  </si>
  <si>
    <t xml:space="preserve">Improvement of Road From Hakimpur - Ghanoshaympur at Ch. 1145-2448.00m </t>
  </si>
  <si>
    <t>MD. ZAKIR HOSSAIN, Bhangura, Pabna</t>
  </si>
  <si>
    <t>zakir.vangura18@gmail.com</t>
  </si>
  <si>
    <t xml:space="preserve">(a) Improvement of Chandipur at BM Collage – Mohisbathan UZR via Nondimorich &amp; Mohibathan GPS road from Ch. 00 – 690m and (b) Improvement of Karathkandi – Missmethod road from Ch. 00 – 1000m  </t>
  </si>
  <si>
    <t>29.11.18</t>
  </si>
  <si>
    <t>Md. Hasan Ali
 Dublia, Pabna</t>
  </si>
  <si>
    <t>hasanalidublia@gmail.com</t>
  </si>
  <si>
    <t xml:space="preserve">(a) Improvement of Jagatala- Par Bhangura Road. Ch. 2400 - 2885m ,(b) Improvement of Kaidanga R &amp; H Rail Line Charpara UZR via Hazipara Road. Ch. 800-1600m  &amp; (c) Improvement of Char Bhangura East para- Raja hazi house via Nafis PK House Road. Ch. 00-800m </t>
  </si>
  <si>
    <t xml:space="preserve"> BHB-SA JV,   Sarat Nagar Bazar, Bhangura, Pabna</t>
  </si>
  <si>
    <t>bhbsajv@gmail.com</t>
  </si>
  <si>
    <t xml:space="preserve">Improvement of Bhangura Upazila H/Q - Dilpashar UP Office road (Sub-mersible) from Ch. 1686 - 4800m </t>
  </si>
  <si>
    <t>07.11.19</t>
  </si>
  <si>
    <t>14.08.20</t>
  </si>
  <si>
    <t>farukrahman2181973@gmail.com</t>
  </si>
  <si>
    <t xml:space="preserve"> Md Sahidul Alom,  Chalk Laximikol, Dilpasa, Bhangura, Pabna</t>
  </si>
  <si>
    <t>sahidulalom54@gmail.com</t>
  </si>
  <si>
    <t>Dhaly Construction Ltd 838, Monipur, Mirpur, DhakaDhaly Construction Ltd 838, Monipur, Mirpur, Dhaka</t>
  </si>
  <si>
    <t xml:space="preserve">(a) Improvement of Rawti H/O Mazed Mollah (acca road) - H/O Abdul via Fazlal road from Ch: 00 - 440m,(b) Improvement of Dhoniagachi bazar road - Khetupara UP (Bono gram GC) road via Ghugudah bazar road from Ch: 3320 - 3820m,(c) Improvement of Gourigram Bazar - Dulai UP Office via Ghugudah hat road from Ch: 4240 - 4740m,(d) Improvement of Bonogram Daskhipara H/O Dr. Meser - Dighalpara Puti Hat Khola road from Ch: 1715 - 2500m,(e) Improvement of Mahmudpur H/O Mohabat - Gangohati R&amp;H road from Ch: 00 - 600m,(f) Improvement of Dhopadha UP office - Nandonpur Bazar R&amp;H via Khanmamudpur river dyke road from Ch: 00 - 311m &amp; (g) Improvement of Tabria Bazar - Sorgram Dakhil Madrash &amp; GPS (H/O Amzad Chairman) - Haripur Tatanpur Eidgha field road from Ch: 2180 - 2680m </t>
  </si>
  <si>
    <t>18.07.19</t>
  </si>
  <si>
    <t>Md. Rofiqul Islam, Sujanagar, Pabna</t>
  </si>
  <si>
    <t>rafikul.pbn@gmail.com</t>
  </si>
  <si>
    <t xml:space="preserve">(a) Improvement of Dhupadha UP - Hapania Bazar Pucca road near H/O Bakker Member Via Dattopara new khaya ghat Tentulia Eidgah field &amp; Tentulia Fokir para road. Ch. 00-810m,(b) Improvement of Dulai UP office - Khetupara bazar via Baliakandi Bishnopur road.Ch. 2700-2759m &amp; 3131-3476m TL-409m,(c) Improvement of Panch Dhopadaha UZR near H/O Amin Pk. - Pucca road naer H/O Latif Pk.at Haludghar Via H/O Moksed Mollah road. Ch.00-500m, (d) Improvement of Karamja UP Punduria - Kaitala Bazar via Samasnari madrasa road. Ch. 3500 - 4000m &amp; (e) Improvement of Doyarampur Pucca road - Kashiabari Shahid Nazrul Islam Club road.Ch. 00-675m </t>
  </si>
  <si>
    <t>28.04.18</t>
  </si>
  <si>
    <t>Md. Abul Hossain
 Saheb Bazar, Rajshahi</t>
  </si>
  <si>
    <t xml:space="preserve">(a) Improvement of Shorop R&amp;H - Sankorpasa Near H/O Rintu Via Kandapara road. Ch.635-1625m  &amp; (b) Improvement of Dholauri UP Ramkantopur bridge - Holudghar Bazer Gopalpur Bridge via Boro paikosha &amp; Gopalpur River Dyke road. Ch. 2500-3657m &amp; 4965-5400m </t>
  </si>
  <si>
    <t>M/S Joti Tred International Santhia, Pabna</t>
  </si>
  <si>
    <t>jyotytrade@gmail.com</t>
  </si>
  <si>
    <t>Maintenance of Patgari R&amp;H Road - Selonda GC Road ch: 00m-1145m</t>
  </si>
  <si>
    <t>26.04.20</t>
  </si>
  <si>
    <t>02.08.20</t>
  </si>
  <si>
    <t>M/S Polash Enterprise Sujanagor, Pabna</t>
  </si>
  <si>
    <t>palashentp.pbn@gmail.com</t>
  </si>
  <si>
    <t>(a)  Improvement of Majgram Hat and (b) Improvement of Selonda GC hat</t>
  </si>
  <si>
    <t>M/s. Master Corporation, Karishnopur, Pabna</t>
  </si>
  <si>
    <t>(a) Improvement of Ovirampur Roton Chairmans house - Ratnai River via Adorsho village road at Ch.00 - 650m and (b) Improvement of Motigacha Alhaz Mayen Bishwas House - Roghunathpur Hazi Harun Biswas House road from Ch. 00 – 1000 .00</t>
  </si>
  <si>
    <t>Md. Rafiqul islam, Sujanagar, Pabna</t>
  </si>
  <si>
    <t xml:space="preserve">(a) Improvement of Rameswarpur Chand Ali More pacca road - Kachuarampur High School road from Ch.00 - 1720m and (b) Improvement of Miapara - Khamar Kodakia road from Ch. 00 – 500m </t>
  </si>
  <si>
    <t>Liton Traders Jhinaidaho</t>
  </si>
  <si>
    <t>(a) Improvement of Khidirpur Bazar - Fulbaria via Ramchandrapur bazar road from Ch. 5050 - 6604m, (b) Improvement of Harolpara bazar Huzurer moer UZR - Parasidhai UZR  NHO Hanif road from Ch. 00 – 1160m</t>
  </si>
  <si>
    <t>30.05.2019</t>
  </si>
  <si>
    <t>07.03.2020</t>
  </si>
  <si>
    <t>Md. Rafiqul Islam Sujanagor, Pabna</t>
  </si>
  <si>
    <t xml:space="preserve">(a) Improvement of Najan Graveyard - H/O Mahinuddin Pk Char Mathe - Nagor Chackia H/O Jamal road from Ch. 00 - 1500m, (b) Improvement of Dorbeshpur Shajahan ali moer - Dorbeshpur Rail Gate road from Ch. 00 – 1183m </t>
  </si>
  <si>
    <t>27.05.2019</t>
  </si>
  <si>
    <t>Ataur Rahman Khan Ltd. Jigatola, Dhaka</t>
  </si>
  <si>
    <t xml:space="preserve">Improvement of Bharatpur NHO Sattar member - Baroipara Road via khan para bazar Road at Ch.00-1400m </t>
  </si>
  <si>
    <t>M/S Ahmed Enterprise  Atua, Pabna</t>
  </si>
  <si>
    <t>ahmedpabna@gmail.com</t>
  </si>
  <si>
    <t xml:space="preserve">Improvement of Kodimbogdi Near H/O Ahammed - Kartik more via Ekdonto Boripara GPS Road at Ch.500-1700m </t>
  </si>
  <si>
    <t xml:space="preserve">(a) Improvement of Debuttar UP at Motijheel Bazar - Motigacha UZR HO Mukter via Motijhil Community School road. at Ch.700-1292m,(b) Improvement of Raipur NHO Khalil Biswas -Motijhil Bazar Road. at Ch.00-562m (c) Improvement of Koyrabari Bazar -Paikelhat road at. Ch.00-890m </t>
  </si>
  <si>
    <t>28.09.2019</t>
  </si>
  <si>
    <t xml:space="preserve">(a) Improvement of Chandpur UZR Goni moulovy Dhal - Koyrabari UZR via Chandpur &amp; Patesshor GPS at Ch.600-2245m,(b) Improvement of Sabdanga bridge - Ratnai River Road.at Ch.00-700m,(c) Improvement of Gobindapur NHO Farid - Gorosthan road.at Ch.00-765m </t>
  </si>
  <si>
    <t>Md. Siful Islam   Radhanagor Uttar Para, Pabna</t>
  </si>
  <si>
    <t>islamsaiful438@gmail.com</t>
  </si>
  <si>
    <t xml:space="preserve">Improvement of Eakdanta UP Office - Kazirhat Bazar road at Ch. 1000-1941.00m  and Improvement of Harulpara NHO Hashan Ali Khan road - NHO Akmol Shekh road at Ch.500m - 928m &amp; Construction of 0.600mx0.600m Size U-Drain at Ch. 280.00m </t>
  </si>
  <si>
    <t>M/S Azad Construction   Gopalpur, Pabna</t>
  </si>
  <si>
    <t>azadconstruction63@gmail.com</t>
  </si>
  <si>
    <t>Improvement of Rameshorpur Joynal House -Afzals House via Panchanypara Eidgha road at Ch. 0.00 -1460.00m &amp; Construction of 03 Nos 0.600mx0.600m Size U-Drain at Ch. 270.00m 306m &amp; 1215.00m Road ID-</t>
  </si>
  <si>
    <t>Sad Enterprise, Mothurapur, Pabna</t>
  </si>
  <si>
    <t>sad.pbn@gmail.com</t>
  </si>
  <si>
    <t xml:space="preserve">Improvement of Gopalpur NHW Bakker SK - Charpara Jamme Mosque road at Ch. 00-1417.00m &amp; Construction of 03 Nos 0.600mx0.600m Size U-Drain at Ch. 620.00m 1163.00m &amp; 1288.00m </t>
  </si>
  <si>
    <t>Md. Zahidur Rahman  Radhanagar, Pabna</t>
  </si>
  <si>
    <t xml:space="preserve">a) Construction of 40.00m Long RCC Girder Bridge of Dhankunia - Dodaria Road Via Natabaria Road over Kanu Sarker Jola Ghat At ch. 2500m 
b) Slope Protection
c) Bridge Approach Road
</t>
  </si>
  <si>
    <t>20.12.2021</t>
  </si>
  <si>
    <t xml:space="preserve"> Dhrubo Construction Ltd.-Ali Mortoja Biswas-JV. Krishnapur,Pabna.</t>
  </si>
  <si>
    <t>dclamb2019jv@gmail.com</t>
  </si>
  <si>
    <t xml:space="preserve">a) Construction of 60.00m Long RCC Girder Bridge of Gopalpur Ghat (Horipur UP) on Upazila Head Quarter (T&amp;T more) - Ramnagar GPS Road Over Boral River at Gopalpur Ghat At ch. 9000m  </t>
  </si>
  <si>
    <t>31.11.2020</t>
  </si>
  <si>
    <t>07.12.2021</t>
  </si>
  <si>
    <t xml:space="preserve"> Dhrubo Construction Ltd.,  Krishnopur, Pabna, PO : 6600 Pabna Sadar, Pabna</t>
  </si>
  <si>
    <t>Ali Mortoja Biswas,  Arifpur Pabna, Ward No-6, Pabna</t>
  </si>
  <si>
    <t xml:space="preserve"> alimortozabiswas@gmail.com</t>
  </si>
  <si>
    <t>Mir Habibul Alam &amp; Mir Shariful Alam JV. Uttor Borgacha, Natore.</t>
  </si>
  <si>
    <t xml:space="preserve"> mhamsajv@yahoo.com</t>
  </si>
  <si>
    <t xml:space="preserve">Construction of 96.20M Long PC girder bridge on Char Gorgori Alhaj mor hat - Dakhin Shantinagar river ghat via char Gorgori Madrasa road at Ch. 1000m. (Santinagar Ghat)  [Road ID: 176394156]
b) Slope Protection
c) Bridge Approach Road
</t>
  </si>
  <si>
    <t>GPBRIDP</t>
  </si>
  <si>
    <t>13.09.17</t>
  </si>
  <si>
    <t>Mir Habibul Alam 
Uttor Borgacha, Natore</t>
  </si>
  <si>
    <t xml:space="preserve"> mirhabibulalam@yahoo.com</t>
  </si>
  <si>
    <t>Construction of 96.20M Long PC girder bridge on Char Gorgori Alhaj mor hat - Dakhin Shantinagar river ghat via char Gorgori Madrasa road at Ch. 1000m. (Santinagar Ghat)  [Road ID: 176394156]</t>
  </si>
  <si>
    <t>Mir Shariful Alam, Uttor Borgacha, Natore</t>
  </si>
  <si>
    <t xml:space="preserve"> mirsharifula@yahoo.com</t>
  </si>
  <si>
    <t>A.S. Construction, Rajshahai</t>
  </si>
  <si>
    <t>asconstructionraj@yahoo.com</t>
  </si>
  <si>
    <t>Construction of 30.00m Long PC Girder Bridge on Khetupara UP (Bonogram) - Paeikpara  UZR via Madrasha Road at Ch. 600m (ID No. 176724046)</t>
  </si>
  <si>
    <t xml:space="preserve">Dhrubo Construction, Krishnopur, Pabna </t>
  </si>
  <si>
    <t>dclmmkmel@gmail.com</t>
  </si>
  <si>
    <t>Construction of 96m RCC Girder Bridge on Menda Kuthipara Mosque RHD - Haluagata Sarotnagar GCM road at 480m [Road ID No: 176194071]</t>
  </si>
  <si>
    <t>03.10.2017</t>
  </si>
  <si>
    <t>26.08.2018</t>
  </si>
  <si>
    <t>BHB-SA JV,   Sarat Nagar Bazar, Bhangura, Pabna</t>
  </si>
  <si>
    <t>Construction of 99.00m Long PC Girder Bridge on Upazila H/Q - Dilpasar UP Office Road at Ch. 2200m [Road ID:176193002]</t>
  </si>
  <si>
    <t>21.06.2018</t>
  </si>
  <si>
    <t xml:space="preserve">
31.03.2021</t>
  </si>
  <si>
    <t>Dhrubo Construction, Krishnopur, Pabna</t>
  </si>
  <si>
    <t>Construction of 96.00m long PC Girder bridge on Kishnodia Mondollpara - Haripur Ghat road (Over mora river) at Ch: 750m</t>
  </si>
  <si>
    <t>10.04.2018</t>
  </si>
  <si>
    <t xml:space="preserve">
31.12.2020</t>
  </si>
  <si>
    <t xml:space="preserve"> Md. Mahafuz Khan - Dhrubo Construction Ltd. - JV.  Krishnapur,Pabna.</t>
  </si>
  <si>
    <t>mmkdcl2018jv@gmail.com</t>
  </si>
  <si>
    <t>Construction of 32.00m PC Girder Bridge on Pabna RHD old Polytechnic - Padma River Ghat Selaidaha (Kharshedpur GC) road at Ch. 450m [Road ID-176552005]</t>
  </si>
  <si>
    <t>30.10.2018</t>
  </si>
  <si>
    <t xml:space="preserve">
30.04.2020</t>
  </si>
  <si>
    <t>Md Mahafuz Khan,  Dopdopia Ferry Ghat Nulchity, Jhalokathi</t>
  </si>
  <si>
    <t>Toma Construction &amp; Co. Ltd Ramna Dhaka</t>
  </si>
  <si>
    <t xml:space="preserve"> tomaconst1964@yahoo.com</t>
  </si>
  <si>
    <t>Construction of 90.00m long PC Girder bridge over Masumdia bazar - Dhalarchar UP office via Doyalnagar near H/O Mokbul Member over Dhalar Char UP - R&amp;H Road Via Goyalnagar Hat Ch. 6980 m. [Road ID. 176163020 ]</t>
  </si>
  <si>
    <t xml:space="preserve">
 30.06.20</t>
  </si>
  <si>
    <t>Md. Rafiqul Islam, Sujanagar, Pabna</t>
  </si>
  <si>
    <t xml:space="preserve">(a) Improvement of Shampur Canel Road-Judupur WDB via Shampur GPS road at Ch.00 - 1000m Road Id-176164103 (b) Improvement of Trimoni Bazer road to Talimnagar road via Talimnagar Communtity Clinic road at Ch. 00 - 500m Road Id-176164104 </t>
  </si>
  <si>
    <t xml:space="preserve">
01.07.20</t>
  </si>
  <si>
    <t>Tapaon Kumar Basak, Shahajadpur, Shirajganj.</t>
  </si>
  <si>
    <t>tapankumarbasaksdp@gmail.com</t>
  </si>
  <si>
    <t>Improvement of Kazisharifpur R&amp;H- Shampur Canel road via Bulondur G.P.S road at (Ch. 00-1000m) (Road ID No: 176164102) under Bera Upazila, District: Pabna</t>
  </si>
  <si>
    <t>09.02.20</t>
  </si>
  <si>
    <t>Ashim Sing,
Jaria Bazar , Purbadhala, Netrokona</t>
  </si>
  <si>
    <t xml:space="preserve"> singh_ashim@yahoo.com</t>
  </si>
  <si>
    <t xml:space="preserve">(a) Maintenance of Boholbaria R&amp;H GPS - Shantipur Bazar Road from Ch. 00 -1050m [Road ID-176724044]; (b) Improvement of Patgari R&amp;H - Selonda GC road from Ch. 3720 - 5100m [Road ID-176722005]; (c) Slope Protection work of Patgari R&amp;H - Selonda GC Road from Ch. 3720 - 5100m [SANTHIA]  [Road ID-176722005] </t>
  </si>
  <si>
    <t>M/S. M.A. Enterprise</t>
  </si>
  <si>
    <t>mannanjoarderbera@yahoo.com</t>
  </si>
  <si>
    <t>Improvement of Vitipara Bridge RHD- Sarisha Bazar RHD via Sarisha H/O Moni Kha road Ch.00-520m Road ID 176724175 under Santhia Upazila District Pabna</t>
  </si>
  <si>
    <t>16.01.20</t>
  </si>
  <si>
    <t>M/s. Shafique Traders, Pabna</t>
  </si>
  <si>
    <t xml:space="preserve"> ms.shafiquetraders@yahoo.com</t>
  </si>
  <si>
    <t>Improvement of Kaydanga RHD (Rail line) Charpara UZR via Hazipara road   (Ch. 00 - 800m) ID No:  176194067</t>
  </si>
  <si>
    <t>26.07.18</t>
  </si>
  <si>
    <t>Improvement of Per-Bhangura Govt. Primary school - BWDB road from Ch: 00 - 430m [Road ID No: 176195108/17695071] (Improvement of Per-Bhangura BWDB Embankment - Per-Bhangura Graveyard via shop of Shaid from Ch: 00 - 430m &amp; Link road 00 - 320m) [Road ID No:176195108]</t>
  </si>
  <si>
    <t>Paradise Traders, Rajshahi</t>
  </si>
  <si>
    <t>Improvement of Bhangrua UZ H/Q - Dilpashar UP office from Ch: 1500 - 2066m &amp; Link 100 - 434m [Road ID No: 176193002]</t>
  </si>
  <si>
    <t>31.01.19</t>
  </si>
  <si>
    <t>17.02.21</t>
  </si>
  <si>
    <t>M/S TRISA CONSTRUCTION</t>
  </si>
  <si>
    <t xml:space="preserve"> trishaconstruction05@gmail.com</t>
  </si>
  <si>
    <t>Improvement of R&amp;H Aminpur Dulal Mirza house Road at Ch 00-400m (ID No 176165005) under Bera Upazila, District-Pabna. (Salvage amount Tk. 1,06,929.00)[Package No-GPBRIDP/Rd-549b]</t>
  </si>
  <si>
    <t>10.06.2021</t>
  </si>
  <si>
    <t>M/S Bhai Boyn Enterprise, Bhangura, Pabna</t>
  </si>
  <si>
    <t xml:space="preserve"> azadkhan390433@gmail.com</t>
  </si>
  <si>
    <t>Parchithulia RHD - Ekdanta GCM via Dharmogram  Road</t>
  </si>
  <si>
    <t>M/S Shathi Enterprise, Santhia, Pabna</t>
  </si>
  <si>
    <t xml:space="preserve"> mssathienterprise44@gmail.com</t>
  </si>
  <si>
    <t>Maligacha RHD to Dhorbila GPS via Abdul Jolil member house  Road</t>
  </si>
  <si>
    <t>Md.Jahangir Alom mithu, Holding no:315. Keshnopur.pabna sadar Pabna</t>
  </si>
  <si>
    <t>msjahangiralom1978@gmail.com</t>
  </si>
  <si>
    <t xml:space="preserve">Chartarapur UP office - Nutun  Goailbari Bazar Via Kanchipara Road </t>
  </si>
  <si>
    <t>M/S FARIHA FATIHA TRADERS, Ssdek Dofader Road, Krishnopur, Pabna</t>
  </si>
  <si>
    <t>krishnopur007@gmail.com</t>
  </si>
  <si>
    <t>Dhrubo Construction Ltd.-Ali Mortoja Biswas-JV., Krishnapur,Pabna.</t>
  </si>
  <si>
    <t xml:space="preserve"> dclamb2019jv@gmail.com</t>
  </si>
  <si>
    <t xml:space="preserve">Dogachi GCM - RHD Jamat Ali more via Varara Shahi mosque Road </t>
  </si>
  <si>
    <t xml:space="preserve">Dhrubo Construction Ltd. Krishnopur, Pabna, </t>
  </si>
  <si>
    <t xml:space="preserve"> dhruborhd@gmail.com</t>
  </si>
  <si>
    <t xml:space="preserve"> &amp; Ali Mortuza Biswas, Arifpur Pabna, Ward No-6, Pabna</t>
  </si>
  <si>
    <t>Ataur Rahman Khan Ltd.   Dhanmondi, Dhaka</t>
  </si>
  <si>
    <t xml:space="preserve">Dapunia UP Office - Charkatra Hat Via Madhpur Hat Road </t>
  </si>
  <si>
    <t>M/S RAJIB ENTERPRISE, Vabanipur, Sujanagar, Pabna</t>
  </si>
  <si>
    <t>msrajibenterprise55@gmail.com</t>
  </si>
  <si>
    <t>Dakhin Kuchiamara - Kuchiamara Hat Road</t>
  </si>
  <si>
    <t>29.05.2021</t>
  </si>
  <si>
    <t>M/S S.M Traders, 47/1, Kalachand Para, Pabna.</t>
  </si>
  <si>
    <t>sumonpabna64@gmail.com</t>
  </si>
  <si>
    <t>Kuchiamara RHD - Shadullapur UP Office Road</t>
  </si>
  <si>
    <t>22.03.2021</t>
  </si>
  <si>
    <t>M/S MONIR TRADERS, Saratnagar Bazar, Bhangura, Pabna.</t>
  </si>
  <si>
    <t xml:space="preserve"> monir7898@yahoo.com</t>
  </si>
  <si>
    <t xml:space="preserve">Uttar Chalk Jalaler Dhal RHD - Goruri GC Road </t>
  </si>
  <si>
    <t xml:space="preserve">M/S. Nahar Enterprise, Gokul Nagar, Ishwardi, Pabna </t>
  </si>
  <si>
    <t>mnenteprise987@gmail.com</t>
  </si>
  <si>
    <t xml:space="preserve">Goruri GC - Ekdanta GC Road </t>
  </si>
  <si>
    <t>24.03.2021</t>
  </si>
  <si>
    <t>M/S Engineering Construction, Himayetpur, Pabna Sadar, Pabna</t>
  </si>
  <si>
    <t>msengineeringconstructionltd@gmail.com</t>
  </si>
  <si>
    <t xml:space="preserve">Majpara NHO Nizamuddin -  Gokulnagar pucca Road via Eidgah Road </t>
  </si>
  <si>
    <t>M/S Samiul Enterprise, Mathil Chapor, Kazipur, Sirajgonj.</t>
  </si>
  <si>
    <t xml:space="preserve"> samiulenterprise730@gmail.com</t>
  </si>
  <si>
    <t>Chandva UP office - Sharabaria Bazer Road via sherkol, Poraghati Bridge Kodomdanga Road</t>
  </si>
  <si>
    <t>M/S Bosundhara House Builders,  Muktir More, Nowgaon</t>
  </si>
  <si>
    <t xml:space="preserve">Bera Upazila H/Q - Nakalia GCM Road </t>
  </si>
  <si>
    <t>Zinnat Ali jinnah Ltd, Pabna Sadar, Pabna</t>
  </si>
  <si>
    <t>zinna.pabna@gmail.com</t>
  </si>
  <si>
    <t xml:space="preserve">Aminpur R&amp;H - Shamgonj GC via Masumdia Bazar Road </t>
  </si>
  <si>
    <t>Latif Enterprise, 1092, Raghobpur Pabna</t>
  </si>
  <si>
    <t>latifenterprise2016@gmail.com</t>
  </si>
  <si>
    <t xml:space="preserve">Ruppur UP office - Masumdia Bazar via charpara - Kadamtala Road </t>
  </si>
  <si>
    <t>M/s Fatema Traders, Chalk Pailanpur, Pabna Sadar, Pabna</t>
  </si>
  <si>
    <t>fatematraders444@gmail.com</t>
  </si>
  <si>
    <t xml:space="preserve">UZRNoya Pachuria - Haturia Bestopal More via Lokman Member House Road </t>
  </si>
  <si>
    <t>M/s. Sathi Enterprise, Santhia, Pabna</t>
  </si>
  <si>
    <t>mssathienterprise44@gmail.com</t>
  </si>
  <si>
    <t xml:space="preserve">Bhangura - Astomonisha road </t>
  </si>
  <si>
    <t>Rumu Engineering &amp; Construction, Haripur, Kashinathpur, Aminpur, Bera, Pabna</t>
  </si>
  <si>
    <t>rumuengineer@gmail.com</t>
  </si>
  <si>
    <t>Rangalia Modhu chairman house - R&amp;H Road</t>
  </si>
  <si>
    <t>Md. Rafikul Islam, Sujanagar.Pabna</t>
  </si>
  <si>
    <t>Sarutia Uttarpara R&amp;H - Bhangura rail station Road</t>
  </si>
  <si>
    <t>M/S Paradise Treders, Malopara,Rajshahi</t>
  </si>
  <si>
    <t>Mulgram U.P(Railbazar) - Failzana U.P  Road</t>
  </si>
  <si>
    <t>M/S JYOTY TRADE INTERNATIONAL, DHULAURI, SANTHIA, PABNA</t>
  </si>
  <si>
    <t xml:space="preserve">hatmohar Upazila H.Q. (High school more) -  Mohela GC.via Bri - guakhora Road </t>
  </si>
  <si>
    <t>M/s Ratul Construction, Khaliapara, Ullapara, Sirajganj</t>
  </si>
  <si>
    <t>mratulconstruction@gmail.com</t>
  </si>
  <si>
    <t>Chhaikola GCM - Kachikata GCM Road</t>
  </si>
  <si>
    <t>Fatema Enterprise, Muslempara, Meghai, Kazipur, Sirajganj</t>
  </si>
  <si>
    <t>jalal.fatemaenterprise1978@gmail.com</t>
  </si>
  <si>
    <t xml:space="preserve">Bothor GPS-Beel UP via Hijbullah Sharif Road </t>
  </si>
  <si>
    <t>M/S Siam Sayem Traders, Sujanagar Municipality</t>
  </si>
  <si>
    <t>siamsayem.pbn01@gmail.com</t>
  </si>
  <si>
    <t xml:space="preserve">Faridpur UZ HQ - Hodal UP Office road.(Ayangonj) Road </t>
  </si>
  <si>
    <t>Md. Hasan Ali, SREKOL,DUBLIA,PABNA</t>
  </si>
  <si>
    <t>Ershad Nagar hat-Demra Up office Road (via Arkandi hat,Naraynpur hat,Pungoli Up,Dighulia hat) Road</t>
  </si>
  <si>
    <t>Md. Abdul Awul, Meghai, Kazipur, Sirajganj</t>
  </si>
  <si>
    <t>mmawul963@gmail.com</t>
  </si>
  <si>
    <t>Chitulia Monto Shop to Dighir Vita Via Molla Para Road</t>
  </si>
  <si>
    <t>md. zahurul haque malitha, Char Ruppur, Paksey, Ishwardi, Pabna</t>
  </si>
  <si>
    <t>md.zahurulhaquemalitha@gmail.com</t>
  </si>
  <si>
    <t>Sahapur UP - Alhaj More hat  Road</t>
  </si>
  <si>
    <t>Md. Khalequzzaman Panna, Railway Bazar, Paksey, Ishwardi, Pabna</t>
  </si>
  <si>
    <t>pannaegp@gmail.com</t>
  </si>
  <si>
    <t xml:space="preserve">Sahapur UP - Alhaj More hat Road </t>
  </si>
  <si>
    <t>23.02.2021</t>
  </si>
  <si>
    <t>M/S. Ahad Enterprise, Ataikula Bazzar Santhia Pabna.</t>
  </si>
  <si>
    <t>herok2745@gmail.com</t>
  </si>
  <si>
    <t>Sultanpur UZR (H/O Akul Sarder) - Sorabaria UZR (H/O Panjab Biswash) road via H/O Mohsin Doctor  Road</t>
  </si>
  <si>
    <t>M/s A.R.B Bricks, Tarabaria, Chartarapur,Pabna</t>
  </si>
  <si>
    <t>saydurrahamanbadsha@gmail.com</t>
  </si>
  <si>
    <t>Karamja UP - Chatur Hat (Bera Bustand) via Atipara Road</t>
  </si>
  <si>
    <t>Karamja UP - Chatur hat (Bera Bustand) via Atiapara Road</t>
  </si>
  <si>
    <t>Md. Abdur Razzak Babul, Banglabazar, Pabna Sadar, Pabna</t>
  </si>
  <si>
    <t>mdabdurrazzakbabul@gmail.com</t>
  </si>
  <si>
    <t>Dulai UP office - Khetupara bazar via Baliakandi, Bishnopur Road</t>
  </si>
  <si>
    <t>MD. SAIDUL ISLAM, Gayla, Sirajganj-6700. Sirajganj Sadar, Sirajganj</t>
  </si>
  <si>
    <t>imdsaidul459@gmail.com</t>
  </si>
  <si>
    <t xml:space="preserve">Santhia Upazila H/Q - Pabna Nagarbari R&amp;H at 24 mile  Road </t>
  </si>
  <si>
    <t>Md. Abdur Rahim, Chak Poilanpur, Pabna.</t>
  </si>
  <si>
    <t>arahim.pbn@gmail.com</t>
  </si>
  <si>
    <t xml:space="preserve">Gourigram UP - Ghugudah hat  Road </t>
  </si>
  <si>
    <t>M/S Ahmed Enterprise,  Atua Momenabad,Pabna.</t>
  </si>
  <si>
    <t xml:space="preserve"> ahmedpabna@gmail.com</t>
  </si>
  <si>
    <t xml:space="preserve">Santhia Upazila H/Q - Pabna nagarbari R&amp;H at 24 mile  Road </t>
  </si>
  <si>
    <t>M/S Shourob Enterprise, Jalalpur Cadet College, Pabna</t>
  </si>
  <si>
    <t>shourobenterprise@gmail.com</t>
  </si>
  <si>
    <t>Crordulia RHD - Bongram GC (Sujanagar Part) Road</t>
  </si>
  <si>
    <t>M/S Basundhara House Builders    Muktir More, Nowgaon</t>
  </si>
  <si>
    <t xml:space="preserve">Fokirhat (24 Mile) Bazer - Ahemadpur UP Office via Gobindhapur Boyalia Bazar Road </t>
  </si>
  <si>
    <t>M/S Ovi Bricks, Sujanagar, Pabna.</t>
  </si>
  <si>
    <t xml:space="preserve"> ovibricks.pbn@gmail.com</t>
  </si>
  <si>
    <t xml:space="preserve">Shantipur hat - Ghoradha Road </t>
  </si>
  <si>
    <t>M/S AKASH TRADERS, THANA BAZAR, CHATMOHOR, PABNA</t>
  </si>
  <si>
    <t>msakashtraders18@gmail.com</t>
  </si>
  <si>
    <t xml:space="preserve">Bonkola  Shahi Road - Ariahalat Road </t>
  </si>
  <si>
    <t>M/S Rasel Enterprise, Chatmohar, Pabna</t>
  </si>
  <si>
    <t>msraselenterprise81@gmail.com</t>
  </si>
  <si>
    <t>Supply of Bricks Schips Bats, Stone Chips, Betumen &amp; Bitumen Emulsion</t>
  </si>
  <si>
    <t>SAMI ENTERPRISE, Jalalpur Bazar, Pabna Sadar. Pabna</t>
  </si>
  <si>
    <t>firozhossain2090@gmail.com</t>
  </si>
  <si>
    <t>Culvert on Pabna Sadar U.Z.HQ. - Boaikola RHD VIA Pustigacha Road</t>
  </si>
  <si>
    <t>M/S Biva Enterprise, CharBhawanipur</t>
  </si>
  <si>
    <t>biva.entp@gmail.com</t>
  </si>
  <si>
    <t xml:space="preserve">Culvert on Chachkiya Radhar more UZR  - Tarapasha GPS UZR Road via Noynagar, Beldaha </t>
  </si>
  <si>
    <t>Md. Din Amin, Banwary Nagar Bazar</t>
  </si>
  <si>
    <t>dinaminpabna@gmail.com</t>
  </si>
  <si>
    <t>Culvert on Majpara UP office - Rameswarpur bazar Road via Rajib moor, Rana Sweater factory Kachuarampur school &amp; Kakmary GPS</t>
  </si>
  <si>
    <t xml:space="preserve">Culvert on Muladuli Durgapur Pacca road NHO Nosirampur Akkel- Nosirampur  Komla River Bridge Road </t>
  </si>
  <si>
    <t>Munni Traders, Sujanagar Bazar</t>
  </si>
  <si>
    <t>munnitraders.pbn@gmail.com</t>
  </si>
  <si>
    <t>Culvert on Chandva UP office - Sharabaria bazer road via sherkol, Poraghati bridge Kodomdanga</t>
  </si>
  <si>
    <t>M/S MAMUN ELECTRONICS, DHULAURI BAZAR, SANTHIA, PABNA.</t>
  </si>
  <si>
    <t>mamunelectronics5@gmail.com</t>
  </si>
  <si>
    <t>3m sluice gate culvert (Protective works) for Mazat R&amp;H - Deghulia Boral river ghat  Road</t>
  </si>
  <si>
    <t>M/S Mahua Enterprise, Bagsipara</t>
  </si>
  <si>
    <t>mahuaentp@gmail.com</t>
  </si>
  <si>
    <t xml:space="preserve">3.00mx4.00m 1vent RCC Box culvert on Santhia Upazila H/Q - Pabna nagarbari R&amp;H at 24 mile Road </t>
  </si>
  <si>
    <t>Md. Aslam Uddin, Dottobari Road, Sirajganj</t>
  </si>
  <si>
    <t>aslamuddinsrj@gmail.com</t>
  </si>
  <si>
    <t>3.00mx4.00m 1vent RCC Box culvert on Santhia Upazila H/Q - Pabna nagarbari R&amp;H at 24 mile Road</t>
  </si>
  <si>
    <t xml:space="preserve">M/S OMIO TRADERS, Munsi Complex, Hazi Abdul Goni Road, Pabna. </t>
  </si>
  <si>
    <t>omiotraders64@gmail.com</t>
  </si>
  <si>
    <t xml:space="preserve">2x2.0mx2.0m RCC Box Culvert on Crordulia RHD - Bongram GC  road (Sujanagar Part ) </t>
  </si>
  <si>
    <t>M/S Al-Amin Construction, Dilalpur Al-MonsurSuper Market Abdul Hamid Road Pabna</t>
  </si>
  <si>
    <t xml:space="preserve"> sohelpnd@gmail.com</t>
  </si>
  <si>
    <t xml:space="preserve">1.0mx1.0m RCC Box Culvert on Udoypur GPS - Nowagram road </t>
  </si>
  <si>
    <t>M/S Chand &amp; Brothers, Raghobpur, Pabna</t>
  </si>
  <si>
    <t>haider.pbn@gmail.com</t>
  </si>
  <si>
    <t>Gachpara to Ramanondapur Road</t>
  </si>
  <si>
    <t>M/S Hadia Enterprise  Sirajganj</t>
  </si>
  <si>
    <t>mrshadiaenterprise@gmail.com</t>
  </si>
  <si>
    <t xml:space="preserve">Maligacha RHD Abule's Dhal  - Colombagan Hat Road via  Ghornagra H/O Roton Mollah Road </t>
  </si>
  <si>
    <t xml:space="preserve">MD. ABUL HOSSAIN  
Shaheb Bazar, Ghoramara, Rajshahi </t>
  </si>
  <si>
    <t xml:space="preserve">Khodairpur Uttarpara Mosque - Chalkchirot Road </t>
  </si>
  <si>
    <t>M/S Rasel Enterprise Chatmohor, Pabna</t>
  </si>
  <si>
    <t xml:space="preserve">Ruppur Bazar - Sree Krishtopur - Bangabari hat Road </t>
  </si>
  <si>
    <t>Md. Sahidul Alom,  Chalk Laximikol, Dilpasa, Bhangura, Pabna</t>
  </si>
  <si>
    <t xml:space="preserve">Boalmari (Chou Rasta) RHD - Ramnagar Ghat Via Boalmair High School Road </t>
  </si>
  <si>
    <t>Md. Rafiqul Islam   Sujanagar, Pabna</t>
  </si>
  <si>
    <t xml:space="preserve">Josamantadulia pacca road - Pagoleer gali via Jashomantadolia GPS Road </t>
  </si>
  <si>
    <t>Md Alamgir Zahan &amp; Khairul Kobir Rana JV,  Guptopara, Rangpur, Dist. Rangpur</t>
  </si>
  <si>
    <t>alamkkr1966@gmail.com</t>
  </si>
  <si>
    <t>Construction of 96m Long PSC Girder Bridge over Gomani River at Ch.10930m on Mirjapur GC - Saikola GC road Road ID:176222006</t>
  </si>
  <si>
    <t>Md. Khairul Kabir Rana, S.M.C Road Guptapara, Rangpur.</t>
  </si>
  <si>
    <t xml:space="preserve"> MD. ALAMGIR ZAHAN, POTAZIA CHAKRABATI PARA, POTAZIA-6770, SHAJADPUR, SIRAJGANJ.</t>
  </si>
  <si>
    <t xml:space="preserve"> ICL-SEHA JV,   1/D centeral Road, Ghope, Jessore.</t>
  </si>
  <si>
    <t>iclsehajv@gmail.com</t>
  </si>
  <si>
    <t>Construction of 280m Long PSC Girder Bridge over Boral river at Ch.15100m on Ershadnagar Hat - Demra UP office road [Road ID:176333008 Package No. CIB-PAB-W69</t>
  </si>
  <si>
    <t>01.03.2023</t>
  </si>
  <si>
    <t xml:space="preserve"> ICL PVT. LTD, 1/0, Ghope Central Road; Jashore Sadar PS; Jessore-7400.</t>
  </si>
  <si>
    <t>Shekh Emdadul Hauqe Al Mamun, South Borgacha, Natore</t>
  </si>
  <si>
    <t>askemdadulhaque@yahoo.com</t>
  </si>
  <si>
    <t>M/S Zahid Hasan Traders, Bhangura, Pabna</t>
  </si>
  <si>
    <t>zabbar69@gmail.com</t>
  </si>
  <si>
    <t>Construction of Rupashi Gano Kabor Muktijuddho Memorial Monument at Santhia Upazila Under- Pabna District.</t>
  </si>
  <si>
    <t>Ataur Rahman Khan ltd, 44/N, 2nd Floor, New Road, Zigatola, Dhanmondi, Dhaka</t>
  </si>
  <si>
    <t>Construction of Muktijuddho Memorial Monument of Histrorical Battle field at Madhpur Battala Under Sadar Upazila, Pabna.</t>
  </si>
  <si>
    <t>Mozid &amp; Sons Ltd. 49 Kakrail, Dhaka</t>
  </si>
  <si>
    <t xml:space="preserve"> mazidsons@gmail.com</t>
  </si>
  <si>
    <t>Construction of Two2 Storied Rural Market Building with 04 Storied foundation in TARABARIA BAZAR  [PABNA-S]</t>
  </si>
  <si>
    <t>22.07.2019</t>
  </si>
  <si>
    <t>IT-OC JV,  Koromja, Santhia, Pabna.</t>
  </si>
  <si>
    <t>itocjv@gmail.com</t>
  </si>
  <si>
    <t xml:space="preserve">Construction of Two2 Storied Rural Market Building with 04 Storied foundation in SHONATOLA HAT [SANTHIA] </t>
  </si>
  <si>
    <t>23.07.2019</t>
  </si>
  <si>
    <t>M/S Islam Traders, 1/D centeral Road, Ghope, Jessore</t>
  </si>
  <si>
    <t>OHI CONSTRUCTION, Karomja, Santhia, Pabna.</t>
  </si>
  <si>
    <t xml:space="preserve"> ohiconstruction8@gmail.com</t>
  </si>
  <si>
    <t xml:space="preserve"> M/S Basundhara House Builders,  Muktir More, Naogaon</t>
  </si>
  <si>
    <t>Construction of Two2 Storied Rural Market Building with 04 Storied foundation in MOYDAN DIGHI-HAT [BHANGURA]</t>
  </si>
  <si>
    <t>Md Sahidul Alom, Chalk Laximikol, Dilpasa, Bhangura, Pabna</t>
  </si>
  <si>
    <t xml:space="preserve"> sahidulalom54@gmail.com</t>
  </si>
  <si>
    <t xml:space="preserve"> BHB-SA JV, Sarat Nagar Bazar, Bhangura, Pabna</t>
  </si>
  <si>
    <t>Construction of Two Storied Rural Market Building with 04 Storied foundation in Mathurapur Hat  [CHATMOHAR]</t>
  </si>
  <si>
    <t>Md. Zahidur Rahman   Radhanagor, Pabna</t>
  </si>
  <si>
    <t xml:space="preserve">Construction of Two 2 Storied Rural Market Building With 04 Storied Foundation in Bonkola Hat Under [SUJANAGAR] </t>
  </si>
  <si>
    <t>28.11.2020</t>
  </si>
  <si>
    <t>M/S Mondol Enterprise, Char Vabanipur, Sujanagar</t>
  </si>
  <si>
    <t>mondolenterprise1377@gmail.com</t>
  </si>
  <si>
    <t>Construction of DB Grame Union Land Office and Construction of Nimaichara Union Land Office</t>
  </si>
  <si>
    <t>10.12.2019</t>
  </si>
  <si>
    <t xml:space="preserve">Araf Construction
Sujanagar, Pabna. </t>
  </si>
  <si>
    <t>arafconstruction.pbn@gmail.com</t>
  </si>
  <si>
    <t>Construction of Gongarampur Union Land Office and Construction of Shadullahpur Union Land Office</t>
  </si>
  <si>
    <t>M/S.Ibnul Traders Bhangura,Pabna.</t>
  </si>
  <si>
    <t xml:space="preserve"> msibnultraders@gmail.com</t>
  </si>
  <si>
    <t xml:space="preserve">Construction of Bhangura Pauro Land Office and Construction of Khanmorich Union Land Office </t>
  </si>
  <si>
    <t>22.12.2020</t>
  </si>
  <si>
    <t>Mirs. Sarowat Zahan    Sonahara, Faridpur, Pabna</t>
  </si>
  <si>
    <t>miss.sarwatzahan@gmail.com</t>
  </si>
  <si>
    <t>Construction of Debotor Union Land Office</t>
  </si>
  <si>
    <t>M/S Simanto Enterprise   Kazipur, Sirajganj</t>
  </si>
  <si>
    <t>mssimantoenterprise@gmail.com</t>
  </si>
  <si>
    <t>Construction of Handial Union Land Office</t>
  </si>
  <si>
    <t>M/S Oishi Construction, Krishnopur, Pabna.</t>
  </si>
  <si>
    <t>mdsharifuddin180@gmail.com</t>
  </si>
  <si>
    <t>Construction of Remaining work of 3 Storied Female Hostel Building at Pabna PTI.</t>
  </si>
  <si>
    <t>15-09-2020</t>
  </si>
  <si>
    <t xml:space="preserve"> ICL.PVT.LTD &amp; NM (JV),  Bera, Pabna</t>
  </si>
  <si>
    <t xml:space="preserve"> iclpvlnmjv@gmail.com</t>
  </si>
  <si>
    <t>Construction of 90m Long PSC Girder Bridge on Shamnagar - Fultala Kheya ghat Road at ch.1+100 km                      Road ID:176834043         Package no- CBU-100/Purto-183</t>
  </si>
  <si>
    <t>UHBP-100</t>
  </si>
  <si>
    <t xml:space="preserve">nuruzzamanmiah58@gmail.com, </t>
  </si>
  <si>
    <t xml:space="preserve"> M/S. Rana Construction,  Laybary Bazar Atua, Pabna</t>
  </si>
  <si>
    <t>ranaconstruction3@gmail.com</t>
  </si>
  <si>
    <t>1.Major Maintenance of 10.00m long slab culvert on Notun Varenga UP-Kusheara bazar road at chainage 740m under Bera upazila district Pabna Road ID[176163017] , Bridge ID[17616301703]. And 
1.Major Maintenance of Maligacha UP office-Mahmudpur bazar road 12.7m long RCC Girder Bridge on at chainage 1150m under Pabna Sadar upazila district Pabna Road ID[176553031] Bridge ID[17655313105]</t>
  </si>
  <si>
    <t>Arman Center, Atua, Library Bazar, Pabna Sadar, Pabna.</t>
  </si>
  <si>
    <t>armancenter73@gmail.com</t>
  </si>
  <si>
    <t>Improvement of Raekmari Pacca road- GPS via H/O Moshlem Chairman and Purbopara Mosque &amp; H/O Amzad road (Ch.00-495m). Road ID: 176725322</t>
  </si>
  <si>
    <t xml:space="preserve"> M/S Ahmed Ranju,  Library Bazar, Atua, Pabna Sadar, Pabna-6600.</t>
  </si>
  <si>
    <t>Improvement of Kandipara Sirajul house – Isahaq house road (ch.800 - 1300m). Road ID: 176225223 0</t>
  </si>
  <si>
    <t>01/101/2019</t>
  </si>
  <si>
    <t>MS Mustakim Traders,  Bhangoora Bazar Bhangoora Pabna</t>
  </si>
  <si>
    <t>mostakimtraders@gmail.com</t>
  </si>
  <si>
    <t>a)Improvement of Bhangura UZ H/Q – Banwarinagar GCM via Char Bhangura puranpara road (CH.3916 - 4176m.) Road ID: 176192007 b)Construction of 01nos culvert 1.500 x 1.500m at Ch. 3946m. Road ID: 176192007 c)Construction of 01nos culvert 4.000 x 4.000m at Ch. 4166m. Road ID: 176192007 0.</t>
  </si>
  <si>
    <t xml:space="preserve">M/S MORSHED TRADERS,  Chalksatiany (Opposite LGED), Pabna Sadar, Pabna </t>
  </si>
  <si>
    <t>morshedtraders3@gmail.com</t>
  </si>
  <si>
    <t>Improvement of Kaidanga rail Line-Puilbil Hat road (Ch.00-1030m.) Road ID: 176195117</t>
  </si>
  <si>
    <t xml:space="preserve">Md Sahidul Alom,  Chalk Laximikol, Dilpasa, Bhangura, Pabna </t>
  </si>
  <si>
    <t>Improvement of Bawanjapara BWDB Badth-Arshad Nagar Hat road (Ch.1300-3330m.) Road ID: 176194077 2</t>
  </si>
  <si>
    <t>M/S LIPY TRADERS, Radhanagar Wazed ali road,Pabna.</t>
  </si>
  <si>
    <t>mslipytraders@gmail.com</t>
  </si>
  <si>
    <t xml:space="preserve">Improvement of Ruppur Tin Bottola RHD - Nalgari (Late H/O Sattar Mullah) more River ghat road via H/O Rashidullah (ch.1120-2080m &amp; Link road 178m). Road ID: 176394201 c)Construction of 05nos culvert 0.625 x 0.900m at Ch. 1415, 1490, 1690, 1733 &amp; 2010m. Road ID: 176394201 </t>
  </si>
  <si>
    <t>25/08/2019</t>
  </si>
  <si>
    <t xml:space="preserve"> Four Brothers Enterprise,  Char Gobindopur, Post: Dulai, P.S: Sujanagar, Dist: Pabna.</t>
  </si>
  <si>
    <t>fourbrothersenterprise76@gmail.com</t>
  </si>
  <si>
    <t xml:space="preserve">Improvement of Rahimpur Bokar Ghosh House-Motin SK. House road. (Ch. 750-1000m). Road ID: 176554267 </t>
  </si>
  <si>
    <t>16/07/2018</t>
  </si>
  <si>
    <t>30/10/2010</t>
  </si>
  <si>
    <t>M/S RENU TRADERS,  Charpara,Sujanagar,Pabna</t>
  </si>
  <si>
    <t>msrenutraders77@gmail.com</t>
  </si>
  <si>
    <t xml:space="preserve">Improvement of Gopshilenda Sheakpara Graveyard (Boundary wall) under Ruppur Union, [Latitude: 24.0134 Longitude: 89.0143] </t>
  </si>
  <si>
    <t xml:space="preserve"> VAI VAI TRADERS,  Aminpur sujanagar pabna</t>
  </si>
  <si>
    <t>vaitraders1981@gmail.com</t>
  </si>
  <si>
    <t xml:space="preserve">Improvement of Puran Masumdia Graveyard (Boundary wall) under Masumdia Union, [Latitude: 24.0120 Longitude: 89.0121] </t>
  </si>
  <si>
    <t>Improvement of Asna Uttarpara Jame Msoque Under Sara Union ,[Latitude: 24.1079202,Longitude: 89.3980293]</t>
  </si>
  <si>
    <t>ms. safa construction, IK Road, Alhajmore, Ishdardi, pabna</t>
  </si>
  <si>
    <t xml:space="preserve"> safaisd18@gmail.com</t>
  </si>
  <si>
    <t>Improvement of Char Ruppur Eidgah (Member) under Paksey Union, [Latitude: 24.0608880, Longitude: 89.049295} (Part-2)</t>
  </si>
  <si>
    <t xml:space="preserve"> M/S SAAD ENTERPRISE, Zilla Parishad Market, Ataikula Bazar, Santhia, Pabna.</t>
  </si>
  <si>
    <t>saadenterprise79@gmail.com</t>
  </si>
  <si>
    <t>Improvement of South Ragobpu Jame Mosque Under Pourashava ,[Latitude: 23.998889,Longitude: 89.24361]</t>
  </si>
  <si>
    <t>Panchagarh</t>
  </si>
  <si>
    <t xml:space="preserve">NCEL Joint Venture    National Plaza (9th Floor), 109-Bir Uttam C.R Dutta  Road, Dhaka-1205 </t>
  </si>
  <si>
    <t xml:space="preserve">  ncelsajv2019@gmail.com</t>
  </si>
  <si>
    <t>01) Improvement of Fulbari GC - Panchpir GC From Ch 00m-9130m under Debiganj Upazila, ( Road ID 177342003.02).   02) Improvement of Debiganj R&amp;H Road Bat Tree More - Jharbari GC Road at Ch 00m-17250m under Debiganj Upazila, ( Road ID 177342002) (Total Cost of Salvage Materials TK. 333259.00) .</t>
  </si>
  <si>
    <t xml:space="preserve">SA Joint Venture    National Plaza (9th Floor), 109-Bir Uttam C.R Dutta  Road, Dhaka-1205 </t>
  </si>
  <si>
    <t>M H Corporation JV                                         Boda, Panchagarh</t>
  </si>
  <si>
    <t>mhcmaejv@gmail.com</t>
  </si>
  <si>
    <t>Section A : Improvement /Construction of Road works Improvement of Fakirgonj hat GC to Shathkhamar R&amp;H Road at Ch. 00m to 17575m under Atwari upazila Road ID 177042001 District-Panchagarh.Section B Maintenance works-5-year Maintenance works of all the above roads.</t>
  </si>
  <si>
    <t>28/02/2022</t>
  </si>
  <si>
    <t>M A Eng.JV                                         Boda, Panchagarh</t>
  </si>
  <si>
    <t>M/S.DE (JV)                        Puratan Bus Stand              Thakurgaon</t>
  </si>
  <si>
    <t>ms.desajv@gmail.com</t>
  </si>
  <si>
    <t>Section A Improvement/Construction of Road works 01. Improvement of Tetulia Gobra Bridge-Shalbahan GC Road at Ch 00m to 9700m under Tetulia Upazila Road ID- 177902005 &amp; 02. Improvement of Panchagarh to Harivasha Road at Ch. 00m to 10550m under Sadar Upazila Road ID 177732001 Total Salvage Cost-2098203.00 tk District-Panchagarh.Section B Maintenance works-5-year Maintenance works of all the above roads.</t>
  </si>
  <si>
    <t>SA(JV)                        Puratan Bus Stand              Thakurgaon</t>
  </si>
  <si>
    <t>M/S. Saiful Alam,       Old Bus Stand Thakurgaon</t>
  </si>
  <si>
    <t>m.s.saifulalam@gmail.com</t>
  </si>
  <si>
    <t>Construction of Upazila Muktijoddha Complex Bhaban at Panchagarh Sadar Upazila District Panchagarh.</t>
  </si>
  <si>
    <t xml:space="preserve">    UMCBP</t>
  </si>
  <si>
    <t>Sajal Enterprise, Shahzadpur, Serajganj</t>
  </si>
  <si>
    <t>mssajalenterprise@gmail.com</t>
  </si>
  <si>
    <t>1 Improvment of Road By Bituminous Carpeting of Bodeshari Hat-Deen Bazar via Amtola Road form Ch.00m-2850.00m. Effective lenght-2.839. ID 177254058. BODA2 Construction of 1x625mmx600mm 3Nos U-Drain at ch 403m 1500m &amp; 2100m onthe Road of Bodeshari Hat-Deen Bazar via Amtola Road. 3 Construction of 1No 1x1.50m RCC B/C CW.7.32 at ch. 925.00m on the Road of Bodeshari Hat-Deen Bazar via Amtola Road. 4 Construction of 3nos 1x2.50mx2.5m RCC Box Culvert CW.7.32 at ch. 1007m1280 &amp; 2325m on the Road of Bodeshari Hat-Deen Bazar via Amtola Road.5 Protective work at Pond or Dich side on the Road of Bodeshari Hat-Deen Bazar via Amtola Road.</t>
  </si>
  <si>
    <t xml:space="preserve">  RIDP-EE</t>
  </si>
  <si>
    <t>1 Improvment of Road By Bituminous Carpeting of UZR 2003 at West side of High Bridge- Korotoa River Borobatia Ghat via Daikhata Chitmohol Road UZR/003 at West side of High Bridge- Korotoa River Borobatia Ghat via Daikhata Chitmohol Road from ch. 0.00m-1100m. Effective lenght-1.060 .Road ID 177255171. BODA2 Construction of 1x625mmx600mm 3Nos U-Drain at ch 120m 400m &amp; 435m on the Road of UZR/003 at West side of High Bridge- Korotoa River Borobatia Ghat via Daikhata Chitmohol Road.</t>
  </si>
  <si>
    <t>08/05/2017</t>
  </si>
  <si>
    <t>31/07/2020</t>
  </si>
  <si>
    <t>M./S. Shohel Enterprise,  Kalibari, Thakurgaon</t>
  </si>
  <si>
    <t xml:space="preserve">  ssohel4egp@gmail.com</t>
  </si>
  <si>
    <t>Improvement of road by bituminous carpeting of Brommotor Kumarpara to Shalbari Chitmohol via Mondir RoadUZR/003 at East Side of Narungonj to VRB/171 at daikhata High school road. Road ID 177255174 at Ch. 00 to 625m with link road 160m under Boda Upazila Dist. Panchagarh.</t>
  </si>
  <si>
    <t>01/07/2018</t>
  </si>
  <si>
    <t xml:space="preserve"> 30/04/19</t>
  </si>
  <si>
    <t>Md. Mahibul Islam             Birol, Dinajpur</t>
  </si>
  <si>
    <t xml:space="preserve">  Improvement of Harivasha Modelhat BC Road from Pukuridanga via Narayonpara Mosque &amp; Jhakuyapara Road under Sadar Upazila Dist-Panchagarh at Ch 00-1233m Road ID-177734109.</t>
  </si>
  <si>
    <t>15/06/2021</t>
  </si>
  <si>
    <t>M H Corporation                  Boda, Panchagarh</t>
  </si>
  <si>
    <t xml:space="preserve">  mhcorporation1@gmail.com</t>
  </si>
  <si>
    <t>Improvement of Road from Tokapara Yearpara road under Sadar Upazila Dist-Panchagarh at Ch 00-565m Road ID-177734021.</t>
  </si>
  <si>
    <t>Md. Khairul Kabir Rana   Guptapara, Rangpur</t>
  </si>
  <si>
    <t>Improvement of Teprigonj UP Office Balorampur Road under Debiganj Upazila Dist-Panchagarh at Ch 1500-2600m Road ID-177344022.</t>
  </si>
  <si>
    <t>M/S. Sheikh Traders                    Sadar, Panchagarh</t>
  </si>
  <si>
    <t>Improvement of Debiganj Bhowlaganj GC Road at Khaer Bagun Police Box Char Tistar Hat Road under Debiganj Upazila Dist-Panchagarh at Ch 00-1890m Road ID-177344079.</t>
  </si>
  <si>
    <t>M/S. Khan Enterprise       Setabganj, Dinajpur</t>
  </si>
  <si>
    <t>Improvement of Teprigonj UP H/Q Kalidaho Bridge via Natoktoka Bheuladanga Road under Debiganj Upazila Dist-Panchagarh at Ch 00-3500m Road ID-177344163.</t>
  </si>
  <si>
    <t>Improvement of Tepriganj UP Dhulazari Bazar vai of Sirajul Chairman House Road under Debiganj Upazila Dist-Panchagarh at Ch 00-3000m Road ID-177343020.</t>
  </si>
  <si>
    <t>Improvement of Tepriganj UPC Bottolganj Bazar via Gajokati Hat Road under Debiganj Upazila Dist-Panchagarh at Ch 2400-5290m Road ID-177343013.</t>
  </si>
  <si>
    <t>Improvement of Domar Betgara Kazi farm choupathi Panchaetpara Mazibul House via Mekarpara &amp; Bodapara Mandir Road under Debiganj Upazila Dist-Panchagarh at Ch 00-3467m Road ID-177344125.</t>
  </si>
  <si>
    <t>11/11//2020</t>
  </si>
  <si>
    <t>Md. Abul Kashem Rumel   Sadar, Panchagarh</t>
  </si>
  <si>
    <t xml:space="preserve">  rumelpan72@gmail.com</t>
  </si>
  <si>
    <t>AConstruction of Telipara Mandir in front of Nobo Kumar House of Hafizabad UP under Panchagarh Sadar Upazila District Panchagarh.BConstruction of Boundary wall with Main Gate of Hudupar Sosan Ghat at Dholer Dighi biside of Shushils Land under Panchagarh Sadar Upazila District Panchagarh.</t>
  </si>
  <si>
    <t>M/S JBL Trading                  Sadar, Panchagarh</t>
  </si>
  <si>
    <t xml:space="preserve">  jbltradingpan@gmail.com</t>
  </si>
  <si>
    <t>AConstruction of Boundary wall with Main Gate of Jhechupara Graveyard under Panchagarh Sadar Upazila District Panchagarh.BConstruction of Boundary wall with Main Gate of Thankorpara Bazar Graveyard under Panchagarh Sadar Upazila District Panchagarh.</t>
  </si>
  <si>
    <t>AConstruction of Beuladanga Panchayet Para Bisnu Mandir at Chilahati Union under Debiganj Upazila District Panchagarh.BConstruction of Dinbazar Mandir under Debiganj Upazila District Panchagarh.</t>
  </si>
  <si>
    <t>(A) Construction Jhechupara Jame Mosque under Panchagarh Sadar Upazila Distrct Panchagarh.              (B) Construction Poschim Bagan Purbo Tokapara Jame Mosque under Panchagarh Sadar Upazila Distrct Panchagarh. (C) Construction Narayonpara Jame Mosque under Panchagarh Sadar Upazila Distrct Panchagarh.</t>
  </si>
  <si>
    <t>(A) Construction Sarkerpara Jame Mosque at Chilahati Union under Debiganj Upazila Distrct Panchagarh.           (B) Construction Badapara Jame Mosque at Debiganj Union under Debiganj Upazila Distrct Panchagarh.                   (C) Construction Balapara Khagrabari Lalcharanpara Jame Mosque at Chilahati Union under Debiganj Upazila Distrct Panchagarh.</t>
  </si>
  <si>
    <t>M/S. Mst. Sirin Akter Sarkerpara, Thakurgaon.</t>
  </si>
  <si>
    <t>Construction of Shalbari Community Center at Borashashi Union under boda Upazila., Dist. Panchagrh</t>
  </si>
  <si>
    <t>16/04/2018</t>
  </si>
  <si>
    <t>SA Engineering Apt 5B.Hardzin, Bari 21, Road # 17, Banani, Dhaka-1213</t>
  </si>
  <si>
    <t xml:space="preserve">  saengineeringnil@gmail.com</t>
  </si>
  <si>
    <t>Construction of Kajoldighi Kaliaganj Hat under Boda Upazila, Dist. Panchagarh.</t>
  </si>
  <si>
    <t>03/12/2017</t>
  </si>
  <si>
    <t>M/S. Azaz Construction               Pulhat, Dinajpur.</t>
  </si>
  <si>
    <t>Development of Moti &amp; PM Market under Sadar Upazila, District: Panchagarh.</t>
  </si>
  <si>
    <t>06/06/2018</t>
  </si>
  <si>
    <t xml:space="preserve"> M/S TURZO ENTERPRISE             Atwari, Panchagarh</t>
  </si>
  <si>
    <t>rafsanjaniturzo008@gmail.com</t>
  </si>
  <si>
    <t>Part-I Construction of Architectural work for Beautification at Implemented i BewladangaJame Mosque &amp; ii Cotbhani Adarshapara Jame Mosque at Former Chit Area under Debiganj Upazila.Part-2 i Construction of Boundary wall with beautification work at south Yarpara Jame Mosque Bilupto Chitmohal Area &amp; ii Construction of Boundary wall with beautification work at Kanapara Rajmohol Bitun Nur Jame Mosque Bilupto Chitmohal Area under Sadar Upazila.Part-3 i Construction of Architectural work for Beautification of Implemented Salbari Kazoldighi Jame Mosque at Salbari Chitmohol ii Construction of Architectural work for Beautification of Implemented Putimari Jame Mosque at Bilupta Putimari Chitmohol &amp; iii Construction of Architectural work for Beautification of Implemented Nazirganj Jame Mosque at Bilupta Nazirganj Chitmohol under Boda Upazila District- Panchagarh.</t>
  </si>
  <si>
    <t>M/S. Shaon Traders, Debigonj, Panchagarh.</t>
  </si>
  <si>
    <t xml:space="preserve">  shaontradersdebiganj@gmail.com</t>
  </si>
  <si>
    <t>Improvement of Ojukhana at Amtola Boro Jame Mosque Under 4 No.Kazaldighi Kaliaganj Union Latitude 26.242196 Longitude 88.517120 Upazila-Boda District-Panchagarh.</t>
  </si>
  <si>
    <t>25/01/2020</t>
  </si>
  <si>
    <t>Md. Hamidul Islam  Boda, Panchagarh</t>
  </si>
  <si>
    <t>hamidulboda@gmail.com</t>
  </si>
  <si>
    <t>Improvement of Jame Mosque at Sakowa 09 No. Sakowa Union Latitude 26.176356 Longitude 88.636697 Upazila-Boda, District-Panchagarh.</t>
  </si>
  <si>
    <t>MR Construction JV House # 520 Lane # 10 DOHS Baridhara Dhaka</t>
  </si>
  <si>
    <t xml:space="preserve">  skimrc17@gmail.com</t>
  </si>
  <si>
    <t>Improvement of Sakowa UP Boirati Panchpir GC Road at Ch: 0+000km to 6+897km (Eduded Partt-Ch: 0+000km to 3+180km) under Boda Upazial, District: Panchagarh. (Road ID No. 177253001)</t>
  </si>
  <si>
    <t>23/5/2018</t>
  </si>
  <si>
    <t>SK International JV House # 520 Lane # 10 DOHS Baridhara Dhaka</t>
  </si>
  <si>
    <t>MIM D. E. Ltd</t>
  </si>
  <si>
    <t>mhcorporation33@gmail.com</t>
  </si>
  <si>
    <t xml:space="preserve">Rehabilitation of Harivasha GC-Bhowlaganj GC via Tunir hat road at Ch. 8200 to 17320Km ID No. 177252003 under Boda Upazila District-Panchagarh. </t>
  </si>
  <si>
    <t>M H Corporation</t>
  </si>
  <si>
    <t>M A Eng.JV</t>
  </si>
  <si>
    <t xml:space="preserve">  mhcmaejv@gmail.com</t>
  </si>
  <si>
    <t>Rehabilitation of of Bhajanpur GC - Shalbahan GC Road from Ch. 0000km to 15050km Road ID No. 177902003 under Tetulia Upazila District Panchagarh.</t>
  </si>
  <si>
    <t xml:space="preserve">M/S JE (JV)  
 Mojaffor Biponi Bitan, Main Road, Naogaon </t>
  </si>
  <si>
    <t>msje.saifuljv@gmail.com</t>
  </si>
  <si>
    <t>1 Major maintenance of 30.00m long RCC Girder Bridge on Debiganj - Bhowlaganj GC Road at Chainage 2669m 177342001 2 Major maintenance of 8.00m long RCC Box Culvert on Debiganj - Bhowlaganj GC Road at Chainage 4835m 177342001 3 Major maintenance of 55.00m long RCC Girder Bridge on Debiganj R&amp;H Bat Tree More - Jharbari GC Road at Chainage 2284m 177342002 4 Major maintenance of 15.50m long RCC Box Culvert on Debiganj R&amp;H Bat Tree More - Jharbari GC Road at Chainage 4065m 177342002 5 Major maintenance of 15.50m long RCC Box Culvert on Fulbari GC - Panchpir GC Road at Chainage 2613m 177342003 6 Major maintenance of 15.50m long RCC Box Culvert on Fulbari GC - Panchpir GC Road at Chainage 7412m 177342003 7 Major maintenance of 10.23m long RCC Box Culvert on Debiganj - Bhabaniganj GC Road at Chainage 3672m 177342005 8 Major maintenance of 15.00m long RCC Box Culvert on Debiganj - Bhabaniganj GC Road at Chainage 4207m 177342005 &amp; 9 Minor maintenance of 7.00m long RCC Box Culvert on Debiganj - Bhabaniganj GC Road at Chainage 2097m 177342005 under Debiganj Upazila District Panchagarh.</t>
  </si>
  <si>
    <t xml:space="preserve">SA(JV)  
 Mojaffor Biponi Bitan, Main Road, Naogaon </t>
  </si>
  <si>
    <t>S M A Moin                    Thakurgaon.</t>
  </si>
  <si>
    <t xml:space="preserve">  sma.moin2013@gmail.com</t>
  </si>
  <si>
    <t>Construction of Boda Sadar &amp; Jholy Shalsiri Union Land Office Under Boda Upazila.</t>
  </si>
  <si>
    <t xml:space="preserve"> Construction of  Dhamor &amp; Kamar Torea  Union Land Office Under Atwari Upazila.</t>
  </si>
  <si>
    <t>24/12/2018</t>
  </si>
  <si>
    <t>M/S. Mst. Sirin Akter Sarkerpara                        Thakurgaon</t>
  </si>
  <si>
    <t xml:space="preserve"> Construction Chilahati &amp;   Shaldanga Union Land Office Under Debigang Upazila.</t>
  </si>
  <si>
    <t>23/05/2018</t>
  </si>
  <si>
    <t xml:space="preserve"> 30/06/2019</t>
  </si>
  <si>
    <t>k.hasan Enterprise               New Market, Panchagarh</t>
  </si>
  <si>
    <t xml:space="preserve">  k.hassanenterprise@gmail.com</t>
  </si>
  <si>
    <t>Improvement of Goaljharhat - Dashmile hat (RHD) Road (Ch. 300-1410m). ID No-   177732008.</t>
  </si>
  <si>
    <t>05/11/2018</t>
  </si>
  <si>
    <t>04/11/2019</t>
  </si>
  <si>
    <t>Roujul Karim                           C &amp; B More, Panchagarh</t>
  </si>
  <si>
    <t xml:space="preserve">  roujulkarim@gmail.com</t>
  </si>
  <si>
    <t>Improvement of Jogdal GC - Bhajanpur - Mirgarh RHD road at Bokshigonj Road Ch. 3320-4170m ID No. 177732013 .</t>
  </si>
  <si>
    <t>M H Corporation               Boda, Panchagarh</t>
  </si>
  <si>
    <t>Improvement of Upazila H/Q Vat. Hospital - Ramnath hat GC via Rakhaldabi hat Road Ch. 6250-9262m ID no. 177042005 under Atwari Upazila Dist-Panchagarh.</t>
  </si>
  <si>
    <t>10/03/2019</t>
  </si>
  <si>
    <t>03/06/2020</t>
  </si>
  <si>
    <t>Md. Nazrul Islam              Sadar  Panchagarh</t>
  </si>
  <si>
    <t>nazrul.mithapukur@gmail.com</t>
  </si>
  <si>
    <t>Improvement of Hafizabad UP - Pattanirhat Road via Talma bazar &amp; Kuchiamorh Road (Ch. 00-2100m). ID No-   177733017.</t>
  </si>
  <si>
    <t xml:space="preserve">Md. Romjan Ali  
Chandmaripara, Thakurgaon. </t>
  </si>
  <si>
    <t xml:space="preserve">  md.romjan.thakurgaon@gmail.com</t>
  </si>
  <si>
    <t xml:space="preserve">Improvement of road from Panchagarh UP-Tetulia R&amp;H road at Panchagarh UP to Mirgarh Bhajanpur RHD via Kazipara Eidgah &amp; Kakhparahat road at ch. 1000m-1800m ID no. 177733021. </t>
  </si>
  <si>
    <t>AH JV   Kamatpara, Panchagarh</t>
  </si>
  <si>
    <t>ahasbjv@gmail.com</t>
  </si>
  <si>
    <t xml:space="preserve">(A) Improvement of Panchagarh - Tetulia RHD road at Panchagarh UP - Jogdalhat GC road via Kazipara hat Road Ch. 00-1000m, ID No. 177733005 &amp; (B) Improvement of Chaklahat UP - Jaidharbhanga Pry. School via Rathnibari hat Road Ch. 7265-8400m, ID No. 177733002. </t>
  </si>
  <si>
    <t>06/11/2019</t>
  </si>
  <si>
    <t>10/11/2020</t>
  </si>
  <si>
    <t>ASB JV   Kamatpara, Panchagarh</t>
  </si>
  <si>
    <t>SI Panchagarh Bazar                       Panchagarh</t>
  </si>
  <si>
    <t>sincjv@gmail.com</t>
  </si>
  <si>
    <t xml:space="preserve"> (A) Improvement of Panchagarh - Tetulia RHD Road at Chakormari - Satmara UP via Jaburiduar Road Ch. 2125-3125m, ID No. 177733011 &amp; (B) Improvement of Satmera UP at Goaljharhat - Mirgarh - Bhajanpur RHD via Bangutary hat Road Ch. 00-1500m, ID No. 177733010 .</t>
  </si>
  <si>
    <t>03/12/2020</t>
  </si>
  <si>
    <t>NC   Panchagarh Bazar                       Panchagarh</t>
  </si>
  <si>
    <t xml:space="preserve"> SI JV , Sadar, Panchagarh            </t>
  </si>
  <si>
    <t>Improvement of Ranchandihat - Tirnoihat UP Office Road Ch. 2090-4750m ID No. 177903011 under Tetulia Upazila. District Panchagarh.</t>
  </si>
  <si>
    <t xml:space="preserve">NC JV , Sadar, Panchagarh            </t>
  </si>
  <si>
    <t>k.hasan Enterprise              New Market, Panchagarh</t>
  </si>
  <si>
    <t>Improvement of  R&amp;H at Maidandighi UP (Latapara) - Jholoy shalshiri UP (Natunhat) via Pirmamud (Borobari), Doulatpur, Araji-Shikerpur &amp; Baganbari Road (Ch. 1560-3060m).  ID No-    177253003.</t>
  </si>
  <si>
    <t>M/s. Nipu Enterprise          Sadar, Panchagarh</t>
  </si>
  <si>
    <t>akterrozina610@gmail.com</t>
  </si>
  <si>
    <t>Improvement of  R&amp;H at Mareya UP Office - Mondal Hat Via Bamon Hat Road (Ch. 1492-2992m).  ID No-    177253009.</t>
  </si>
  <si>
    <t>05//11/2018</t>
  </si>
  <si>
    <t xml:space="preserve"> M.A. Mukta Sarkar  
Thakurgaon Road, Thakurgaon. </t>
  </si>
  <si>
    <t>ma.muktasarkar2013@gmail.com</t>
  </si>
  <si>
    <t xml:space="preserve">Improvement of Kajaldighi Bazar - Kaliagonj UP via Bottoldanga &amp; Dhamer Hat Road Ch. 00-1500m, ID No. 177253017.  </t>
  </si>
  <si>
    <t xml:space="preserve">Ali Construction  
 Bochaganj, Dinajpur. </t>
  </si>
  <si>
    <t>ishak.mig@gmail.com</t>
  </si>
  <si>
    <t xml:space="preserve">Improvement of Teprigonj UP H/Q - Ramgonj Bilashir Hat Via Choturadangi Road Ch.1500-3020m ID No. 177343012 </t>
  </si>
  <si>
    <t>AH JV                            Kamatpara, Panchagarh</t>
  </si>
  <si>
    <t xml:space="preserve">Improvement of Futkibari Health Center - Bazrapara hat Road Ch. 1000-2475m ID No. 177734033. </t>
  </si>
  <si>
    <t>ASB JV                            Kamatpara, Panchagarh</t>
  </si>
  <si>
    <t xml:space="preserve"> M/s. Sohel Enterprise  
Thakurgaon Sadar,Thakurgaon. </t>
  </si>
  <si>
    <t>ssohel4egp@gmail.com</t>
  </si>
  <si>
    <t>Improvement of   Aziznagar RHD Pry. School - Ranchandi Hat Road (Ch. 4850-7300m).  ID No-   177904025.</t>
  </si>
  <si>
    <t>SI JV                           Sadar, Panchagarh</t>
  </si>
  <si>
    <t>B). Improvement of   Sarkerpara R&amp;H - Vadrubari R&amp;H Road (Ch. 00-1950m). ID No-   177904010.</t>
  </si>
  <si>
    <t>11/06/2019</t>
  </si>
  <si>
    <t>NC JV                           Sadar, Panchagarh</t>
  </si>
  <si>
    <t xml:space="preserve">M.A. Mukta Sarkar  
Thakurgaon Road, Thakurgaon. </t>
  </si>
  <si>
    <t>(A) Improvement of Chilahati UP head Quarter – Fulbari Hat Road via Bhujari Para Road Ch. 00-1891m, ID no. 177344078 &amp; (B) Improvement of Bhowlagonj Bazar – Akandopara Road Ch. 00-1050m, ID no. 177344069 .</t>
  </si>
  <si>
    <t xml:space="preserve">MD. FAZLUL HAQUE  
Thakurgaon Sadar,Thakurgaon. </t>
  </si>
  <si>
    <t>fazlulhaque4egp@gmail.com</t>
  </si>
  <si>
    <t>Improvement of Panchagarh - Harivasha BC road at Monohardeghi - Tunirhat road at Majhapara Regd Pry. School via Basuniapara GPS Road Ch. 00-1000m ID No. 177735026.</t>
  </si>
  <si>
    <t>01/10/2019</t>
  </si>
  <si>
    <t>M/s. Nipu Enterprise         Sadar, Panchagarh</t>
  </si>
  <si>
    <t>Improvement of    Dhariakhuri Pond UZR/007 - Baniapara more Road (Ch. 500-1025m).  ID No-    177045035.</t>
  </si>
  <si>
    <t>24/05/2019</t>
  </si>
  <si>
    <t xml:space="preserve"> M H Corporation            Boda, Panchagarh</t>
  </si>
  <si>
    <t>Improvement of Molani Hat UNR/3005 - Bakdokra Road Ch. 00-1580m ID no. 177045069 under Atwari Upazila Dist-Panchagarh.</t>
  </si>
  <si>
    <t>M/s Nandita Construction         Sadar, Panchagarh</t>
  </si>
  <si>
    <t>promilbd2013@gmail.com</t>
  </si>
  <si>
    <t>Improvement of    Padia goch Pry. School - Orange Garden Road (Ch. 00-1800m).  ID No-    177905111.</t>
  </si>
  <si>
    <t xml:space="preserve"> Md. Afirul Hoque                  Sadar, Panchagarh</t>
  </si>
  <si>
    <t xml:space="preserve">  afl01png@gmail.com</t>
  </si>
  <si>
    <t>Improvement of    Lohakachi Hasan House - Monju house via Danga Road (Ch. 00-1500m).  ID No-    177905057.</t>
  </si>
  <si>
    <t>20/05/2019</t>
  </si>
  <si>
    <t xml:space="preserve"> M/s Tania Construction       Tetulia, Panchagarh</t>
  </si>
  <si>
    <t>taniaconstruction2016@gmail.com</t>
  </si>
  <si>
    <t>Improvement of    Dackbanglow - Shahibjote Tariqull House Road (Ch. 00-700m). ID No-    177905038.</t>
  </si>
  <si>
    <t>07/04/2019</t>
  </si>
  <si>
    <t>07/01/2020</t>
  </si>
  <si>
    <t xml:space="preserve">A. H. M. Sadequl Islam  
Asrampara (Munshipara), Thakurgaon. </t>
  </si>
  <si>
    <t xml:space="preserve">  ahmsadequlislam@gmail.com</t>
  </si>
  <si>
    <t xml:space="preserve">Improvement of Lathuapara - Toslampur Via Jayananda Barua Road Ch. 500-2120m ID No. 177255088 </t>
  </si>
  <si>
    <t>M H Corporation JV                                 Boda, Panchagarh</t>
  </si>
  <si>
    <t xml:space="preserve">  mhcorporation44@gmail.com</t>
  </si>
  <si>
    <t>A). Improvement of   Sutirbash  Bispani Road - Shannashitola Primary School Road (Ch. 00-1500m).  ID No- 177345028.B). Improvement of   Takahara - Laxmirhat Road (Ch. 500-2160m). ID No-177345064.</t>
  </si>
  <si>
    <t>12/12/2019</t>
  </si>
  <si>
    <t>10/05/2021</t>
  </si>
  <si>
    <t>Bhai Bhai Traders JV                                 Boda, Panchagarh</t>
  </si>
  <si>
    <t>M/s. Sohel Enterprise  Thakurgaon Sadar, Thakurgaon</t>
  </si>
  <si>
    <t xml:space="preserve"> A ) Improvement of Gardighi - Gobindha Guru via Jamal Member house Road Ch. 00-1000m, ID No. 177345199 (B) Improvement of R&amp;H road near Dulal House to 3008 UNR Road Ch. 00-400m, ID No. 177345144 </t>
  </si>
  <si>
    <t xml:space="preserve">Md. Abdul Mannan  Boda, Panchagarh </t>
  </si>
  <si>
    <t>mannanpan@gmail.com</t>
  </si>
  <si>
    <t>(A) Improvement of Amzanipara Govt. Primary School Connecting Road Ch. 00-100m, School Code- 701059071, (B) Improvement of Jotmoniram Govt. Primary School Connecting Road Ch. 00-100m, School Code- 701059010, (C) Improvement of Shipair Kamat Govt. Primary School Connecting Road Ch. 00-680m, School Code- 101050204 &amp; (D) Improvement of Mareya Komlapukuri Govt. Primary School Connecting Road Ch. 00-980m, School Code- 101050702 .</t>
  </si>
  <si>
    <t>M.A. Mukta Sarkar  Thakurgaon Road, Thakurgaon.</t>
  </si>
  <si>
    <t>(A) Improvement of Jamuribari Govt. Primary School Connecting Road Ch. 00-1000m, School Code- 701059042 &amp; (B) Improvement of Chopramory Govt. Primary School Connecting Road Ch. 00-800m, School Code- 101050502 .</t>
  </si>
  <si>
    <t>M/s. Sohel Enterprise       Kalibari, Thakurgaon</t>
  </si>
  <si>
    <t>A) Improvement of Mota Shannasi Govt. Primary School Connecting Road Ch. 00-900m. School Code- 701039003     B) Improvement of Sundor Dighi Siberhat Govt. Primary School Connecting Road Ch. 00-1000m. School Code- 101030503                                C) Improvement of Kumrarchar Govt. Primary School Connecting Road Ch. 00-150m. School Code- 101030305 under Debiganj Upazila District-Panchagarh.</t>
  </si>
  <si>
    <t>09/06/2020</t>
  </si>
  <si>
    <t>14/06/2021</t>
  </si>
  <si>
    <t>Md. Abul Kashem Rumel     Sadar, Panchagarh</t>
  </si>
  <si>
    <t>rumelpan72@gmail.com</t>
  </si>
  <si>
    <t>A)Improvement of Battali Pramanik Para Govt. Primary School Connecting Road Ch. 00-600m. School Code- 101030102 B)Improvement of Majhiali Guchagram Govt. Primary School Connecting Road Ch. 00-1000m. School Code- 101030107 C)Improvement of Alompara Shishu Niloy Govt. Primary School Connecting Road Ch. 00-800m. School Code- 101030112 under Debiganj Upazila District-Panchagarh.</t>
  </si>
  <si>
    <t>M H Corporation                Boda, Panchagarh</t>
  </si>
  <si>
    <t>A)Improvement of Peral Bari-1 Govt. Primary School Connecting Road Ch. 00-320m. School Code- 101030904 B)Improvement of Kashimpur Govt. Primary School Connecting Road Ch. 00-980m. School Code- 101030104 C)Improvement of Char Tistapara Govt. Primary School Connecting Road Ch. 00-1100m. School Code- 101031006 under Debiganj Upazila District-Panchagarh.</t>
  </si>
  <si>
    <t xml:space="preserve"> M/S Adarsha Jewelary    Sadar,Thakurgaon</t>
  </si>
  <si>
    <t>hafizurahman.thakurgaon@gmail.com</t>
  </si>
  <si>
    <t>A)Improvement of Amarkhana Govt. Primary School Connecting Road Ch. 00-150m. School Code- 101030202 B)Improvement of Debiganj Model Govt. Primary School Connecting Road Ch. 00-480m. School Code- 101030301 C)Improvement of Debiganj N.N Govt. Primary School Connecting Road Ch. 00-5000m. School Code- 101030303 under Debiganj Upazila District-Panchagarh.</t>
  </si>
  <si>
    <t>A)Improvement of Mollikadoho Shial Danga Govt. Primary School Connecting Road Ch. 00-800m. School Code- 101030502 (B)Improvement of Kapurmani Adibasi Govt. Primary School Connecting Road Ch. 00-900m. School Code- 701039212 (C)Improvement of Nagar Madhekha Govt. Primary School Connecting Road Ch. 00-662m. School Code- 701039204 under Debiganj Upazila District-Panchagarh.</t>
  </si>
  <si>
    <t>A) Improvement of Guagram Govt. Primary School Connecting Road Ch. 00-1000m. School Code- 101030404   B) Improvement of Pamuli-2 Govt. Primary School Connecting Road Ch. 00-600m. School Code- 101030407 C)Improvement of Chaturadangi Govt. Primary School Connecting Road Ch. 00-200m. School Code- 101030707 under Debiganj Upazila District-Panchagarh.</t>
  </si>
  <si>
    <t>M/S. Bozlur Rahman</t>
  </si>
  <si>
    <t xml:space="preserve">  bozlur4egp@gmail.com</t>
  </si>
  <si>
    <t xml:space="preserve">  Periodic Maintenance of Panchagarh Barister Institute - Goaljharhat via Amtola Road from Ch. 000m - 4200m Panchagarh-S 177732007.</t>
  </si>
  <si>
    <t>09/01/2019</t>
  </si>
  <si>
    <t>M/S M R AUTOS                        Ranisankail, Thakurgaon</t>
  </si>
  <si>
    <t>msmrautos71@gmail.com</t>
  </si>
  <si>
    <t xml:space="preserve">  Periodic Maintenance of Hafizabad UP Talma Modelhat Road from Ch. 6600m-10150m Road ID 177733023 Panchagarh-S</t>
  </si>
  <si>
    <t>MS MAMUN AND BROTHERS      Baliadangi, Thakurgaon</t>
  </si>
  <si>
    <t>mamun.tkg@yahoo.com</t>
  </si>
  <si>
    <t>Goaljharhat – Dashmilehat RHD  Road</t>
  </si>
  <si>
    <t>01/11/2020</t>
  </si>
  <si>
    <t>M/S. A.M Traders                        Tetulia, Panchagarh</t>
  </si>
  <si>
    <t xml:space="preserve">  amtraderspan@gmail.com</t>
  </si>
  <si>
    <t>Emergency Maintenance of Bridge Appproach on Jogdalhat Goaljharhat Road at Ch. 592m Road ID 177732003 Panchagarh-S</t>
  </si>
  <si>
    <t>Md. Kamruzzaman                       Pirganj, Thakurgaon</t>
  </si>
  <si>
    <t xml:space="preserve">  kamruzzaman7514@gmail.com</t>
  </si>
  <si>
    <t>Emergency Maintenance of Bridge Appproach on Panchagarh Chaklahat Road at Ch. 5270m Road ID 177732002 Panchagarh-S</t>
  </si>
  <si>
    <t>M H Corporation                          Boda, Panchagarh</t>
  </si>
  <si>
    <t>Fakirgonj Hat GC – Goalpara R&amp;H via Puratan Atwari Road</t>
  </si>
  <si>
    <t>MD FORHADUR REZA                 Sadar, Thakurgaon</t>
  </si>
  <si>
    <t>almas.egp@yahoo.com</t>
  </si>
  <si>
    <t>Widening of Fakirgonj hat GC Goalpara R&amp;H via Puratan Atwari Road from Ch. 9300m-11500m Road ID 177042003 Atwari</t>
  </si>
  <si>
    <t>M/S. Rahman Enterprise               Sadar, Thakurgaon</t>
  </si>
  <si>
    <t>ripon.thakurgaon@gmail.com</t>
  </si>
  <si>
    <t>Rehabilitation of Boda Bhowlagonj GC Road from Ch. 3060m-4153m Road ID 177252001 Boda</t>
  </si>
  <si>
    <t>M/S SHOURONEEL CONSTRUCTION, Birganj, Dinajpur</t>
  </si>
  <si>
    <t>msshouroneelconstruction@gmail.com</t>
  </si>
  <si>
    <t>Periodic Maintenance of Boda Bhowlagonj GC Road from Ch. 4153m-7150m Road ID 177252001 Boda</t>
  </si>
  <si>
    <t>MD. EMROZE HOQUE                 Sadar, Thakurgaon</t>
  </si>
  <si>
    <t xml:space="preserve">  emroze4egp@gmail.com</t>
  </si>
  <si>
    <t xml:space="preserve"> Rehabilitation of Boda GC Boda UP Road from Ch. 00m-500m Road ID 177253008 Boda</t>
  </si>
  <si>
    <t>M/s. Saiful Alam                Old Bus Stand, Thakurgaon</t>
  </si>
  <si>
    <t>Periodic Maintenance of Debiganj Bhabaniganj GC Road from Ch. 1500m-6000m Road ID 177342005 Debiganj</t>
  </si>
  <si>
    <t>MA Engg JV                 Panchagarh Bazar, Panchagarh</t>
  </si>
  <si>
    <t xml:space="preserve">  stmaengjv@gmail.com</t>
  </si>
  <si>
    <t xml:space="preserve">  Periodic Maintenance of Debiganj Bhabaniganj GC Road from Ch. 6000m-9500m Road ID 177342005 Debiganj</t>
  </si>
  <si>
    <t>ST JV                 Panchagarh Bazar, Panchagarh</t>
  </si>
  <si>
    <t>M/S TURZO ENTERPRISE           Atwari, Panchagang</t>
  </si>
  <si>
    <t xml:space="preserve">  rafsanjaniturzo008@gmail.com</t>
  </si>
  <si>
    <t xml:space="preserve">  Emergency Maintenance of Bridge Appproach at Hossener Ghat Mirzaganj Road at Ch.4200m Road ID 177344051 Debiganj</t>
  </si>
  <si>
    <t>M/S Rowshed Jaman                 Sadar, Thakurgaon</t>
  </si>
  <si>
    <t xml:space="preserve">  md.rowshed@gmail.com</t>
  </si>
  <si>
    <t>Emergency Maintenance of Bridge Appproach at Hossener Ghat Mirzaganj Road at Ch.3650m Road ID 177344051 Debiganj</t>
  </si>
  <si>
    <t xml:space="preserve">   01/11/2020</t>
  </si>
  <si>
    <t>MD. YAKUB ALI                          Jaldhaka, Nilphamari</t>
  </si>
  <si>
    <t xml:space="preserve">  yakubjaldhaka@yahoo.com</t>
  </si>
  <si>
    <t>Emergency Maintenance of Bridge Appproach at Hossener Ghat Mirzaganj Road at Ch.2523m Road ID 177344051 Debiganj</t>
  </si>
  <si>
    <t>Roujul Karim                               Sadar, Panchagarh</t>
  </si>
  <si>
    <t>roujulkarim@gmail.com</t>
  </si>
  <si>
    <t>Emergency Maintenance of Bridge Appproach at Hossener Ghat Mirzaganj Road at Ch.2603m Road ID 177344051 Debiganj</t>
  </si>
  <si>
    <t>MST MUNIRA AKTER                  Baliadangi, Thakurgaon</t>
  </si>
  <si>
    <t>monira.akter.tkg@gmail.com</t>
  </si>
  <si>
    <t>Periodic Maintenance of Paglidangi hat - Jhaurpara R&amp;H via Banglabandha Road from Ch. 00m-2515m Road ID 177904041 Tetulia</t>
  </si>
  <si>
    <t xml:space="preserve"> 01/11/2020</t>
  </si>
  <si>
    <t>MS. Nasimul Ekram                    Domar, Nilphamari</t>
  </si>
  <si>
    <t>Periodic Maintenance of Tirnai Hat RHD Shalbalan Hat GC Road via Tirnoi UP Office from Ch. 4350m-5810m Road ID 177903007 Tetulia</t>
  </si>
  <si>
    <t xml:space="preserve"> 29/10/2020</t>
  </si>
  <si>
    <t>Md. Abdul Qaium                        Birganj, Dinajpur</t>
  </si>
  <si>
    <t xml:space="preserve">  kayum.bir1972@gmail.com</t>
  </si>
  <si>
    <t xml:space="preserve"> Periodic Maintenance of Kalitola Banglabandha UP Office via Vugrivita Road from Ch. 00m-2535m Road ID 177903012 Tetulia</t>
  </si>
  <si>
    <t xml:space="preserve"> 22/10/2020</t>
  </si>
  <si>
    <t>M/S MARIYA INTERNATIONAL     Sadar, Panchagarh</t>
  </si>
  <si>
    <t>mariyaintarnational@gmail.com</t>
  </si>
  <si>
    <t xml:space="preserve">Tirnoihat R&amp;H Road – Shipahipara via Kasimgonj Road </t>
  </si>
  <si>
    <t>MASUD KARIM SIDDIQUE  Tetulia, Panchagarh</t>
  </si>
  <si>
    <t>mdmasudkarimsiddique@gmail.com</t>
  </si>
  <si>
    <t xml:space="preserve"> Emergency Maintenance of Bridge Appproach on Tetulia Gobra Bridge Shalbahan GC Road at Ch. 3876m Road ID 177902005 Tetulia</t>
  </si>
  <si>
    <t>JONI ENTERPRISE                      Sadar, Panchagarh</t>
  </si>
  <si>
    <t>jonyenterprisepan@gmail.com</t>
  </si>
  <si>
    <t xml:space="preserve">  Emergency Maintenance of Bridge Appproach on Goriagoch Khalpara FRB Road at Ch. 1200m Road ID 177904050 Tetulia</t>
  </si>
  <si>
    <t>Md. Abdul Mannan                                  Boda, Panchagarh</t>
  </si>
  <si>
    <t>Rehabilitation of a 1 no. single vent 2.00mx2.00m RCC Box Culvert at Ch. 1154m &amp; b Rehabilitation of Slab &amp; Wheel Guard at Ch.450m on Panchagarh Barister Institute Goaljharhat via Amtola Road Road ID 177732007 Panchagarh-S</t>
  </si>
  <si>
    <t xml:space="preserve">  22/10/20</t>
  </si>
  <si>
    <t>pulok Saha                                     Sadar, Dinajpur</t>
  </si>
  <si>
    <t xml:space="preserve">  pulok_din@yahoo.com</t>
  </si>
  <si>
    <t xml:space="preserve">  Rehabilitation of 1 no. single vent 4.30mx4.30m RCC Box Culvert on Khalpara Pry. School to Mirgarh Bhajanpur RHD Road at Bodapara via Nuniapara &amp; Kakhparahat Road at Ch. 2000m Road ID 177734030 Panchagarh-S</t>
  </si>
  <si>
    <t xml:space="preserve">   27/10/2020</t>
  </si>
  <si>
    <t>M/S. MOBIN ENTERPRISE                    Sadar, Panchagarh</t>
  </si>
  <si>
    <t xml:space="preserve">  mobinenterprise1971@gmail.com</t>
  </si>
  <si>
    <t>Rehabilitation of 1 no. single vent 2.00mx2.00m RCC Box Culvert on Fakirgonj hat GC - Goalpara R&amp;H via Puratan Atwari Road at Ch. 1380m Road ID 177042003 Atwari</t>
  </si>
  <si>
    <t xml:space="preserve">  01/11/2020</t>
  </si>
  <si>
    <t>M/S Asha Sweets                        Birganj, Dinajpur</t>
  </si>
  <si>
    <t>Rehabilitation of 1 no. single vent 4.00mx3.00m RCC Box Culvert on Fakirgonj hat GC - Goalpara R&amp;H via Puratan Atwari Road at Ch. 1780m Road ID 177042003 Atwari</t>
  </si>
  <si>
    <t xml:space="preserve">   22/10/2020</t>
  </si>
  <si>
    <t>MRS. MONOARA BEGOM                  Sadar, Panchagarh</t>
  </si>
  <si>
    <t>monoarapan@gmail.com</t>
  </si>
  <si>
    <t>Rehabilitation of 1 no. double vent 3.00mx3.00m RCC Box Culvert on Upazila H/Q Vat Hospital-Ramnath hat GC via Rakhaldabi hat Road at Ch. 6554m Road ID 177042005 Atwari</t>
  </si>
  <si>
    <t>M/S Rowshed Jaman                          Sadar, Thakurgaon</t>
  </si>
  <si>
    <t>md.rowshed@gmail.com</t>
  </si>
  <si>
    <t>Rehabilitation of 1 no. single vent 2.00mx2.00m RCC Box Culvert on Fakirgonj hat GC - Goalpara R&amp;H via Puratan Atwari Road at Ch. 1113m Road ID 177042003 Atwari</t>
  </si>
  <si>
    <t>M.R.I Enterprise                                        Sadar, Dinajpur</t>
  </si>
  <si>
    <t xml:space="preserve">  rubelislam.mri97@gmail.com</t>
  </si>
  <si>
    <t xml:space="preserve"> Rehabilitation of 1 no. double vent 3.00mx2.50m RCC Box Culvert on Upazila H/Q Vat Hospital- Ramnath hat GC via Rakhaldabi hat Road at Ch. 6885m Road ID 177042005 Atwari</t>
  </si>
  <si>
    <t>M/s. Morjina Traders                              Sadar, Dinajpur</t>
  </si>
  <si>
    <t xml:space="preserve">  jalom6690@gmail.com</t>
  </si>
  <si>
    <t xml:space="preserve">  Rehabilitation of 1 no. single vent 3.00mx2.50m RCC Box Culvert on Fakirgonj hat GC - Goalpara R&amp;H via Puratan Atwari Road at Ch. 2850m Road ID 177042003 Atwari</t>
  </si>
  <si>
    <t>M/S PRANJOL TRADERS                     Tetulia, Panchagarh</t>
  </si>
  <si>
    <t>pranjoltraders@gmail.com</t>
  </si>
  <si>
    <t>Rehabilitation of 1 no. single vent 1.00mx1.00m RCC Cross Drain on Fakirgonj hat GC - Goalpara R&amp;H via Puratan Atwari Road at Ch. 2385m Road ID 177042003 Atwari</t>
  </si>
  <si>
    <t>SAYED MOMINUL HAQUE               Sadar, Thakurgaon</t>
  </si>
  <si>
    <t xml:space="preserve">  mominul.egp@gmail.com</t>
  </si>
  <si>
    <t>Rehabilitation of 1 no. Dobule vent 3.00mx3.00m RCC Box Culvert on Harivasha GC Bhowlaganj GC via Tunir Hat Road at Ch. 16350 m Road ID 177252003 Boda</t>
  </si>
  <si>
    <t>M/S. Shohid Traders, Sadar, Thakurgaon</t>
  </si>
  <si>
    <t xml:space="preserve">  shohidtraders@gmail.com</t>
  </si>
  <si>
    <t xml:space="preserve">  Rehabilitation of 1 no. Dobule vent 3.00mx3.00m RCC Box Culvert on Kaliganj Hat â?? Dhardhara Hat Road at Ch. 2650m [Road ID 177254024] [Boda]</t>
  </si>
  <si>
    <t>Md. Saiful Islam                                   Sadar, Panchagarh</t>
  </si>
  <si>
    <t>saifulpan14@gmail.com</t>
  </si>
  <si>
    <t>Rehabilitation of 1 no. Single -vent 3.00mx2.50m RCC Box Culvert on Kaliganj Hat Dhardhara Hat Road at Ch. 1550 m Road ID 177254024 Boda</t>
  </si>
  <si>
    <t>S. M. Raza                                      Sadar, Thakurgaon</t>
  </si>
  <si>
    <t>sm.raza2013@gmail.com</t>
  </si>
  <si>
    <t>Rehabilitation of 1 no. Single vent 3.00mx2.50m RCC Box Culvert on Chandanbari UP Gomastapara Balaramhat Road at Ch.460m Road ID 177253015 Boda</t>
  </si>
  <si>
    <t xml:space="preserve">  29/10/2020</t>
  </si>
  <si>
    <t xml:space="preserve">  saifulpan14@gmail.com</t>
  </si>
  <si>
    <t>Rehabilitation of 1 no. Single vent 3.00mx2.50m RCC Box Culvert on kamarer Hat Jhalaishalshiri UP Road at Ch.314m Road ID 177253018 Boda</t>
  </si>
  <si>
    <t xml:space="preserve">  29/10/20</t>
  </si>
  <si>
    <t>Babor Traders &amp; Sons                  Baliadangi, Thakurgaon</t>
  </si>
  <si>
    <t xml:space="preserve">  Rehabilitation of 1 no. single vent 2.00mx2.00m RCC Box Culvert on Sonahar Jognath Hat GC Khanshama GC via Badsha Bazar Road Debiganj Part at Ch. 295m Road ID 177342007 Debiganj</t>
  </si>
  <si>
    <t>M/S MAA BABA CONSTRUCTION   Debiganj, Panchagarh</t>
  </si>
  <si>
    <t xml:space="preserve">  maababaconstruction@gmail.com</t>
  </si>
  <si>
    <t>Rehabilitation of 1 no. single vent 3.00mx2.50m RCC Box Culvert on Shiberhat Kaliganj Road at Ch. 1180m Road ID 177345056 Debiganj</t>
  </si>
  <si>
    <t>Haiuzzaman Md. Kabir Dad, Sadar, Panchagarh</t>
  </si>
  <si>
    <t>hayuzzaman@gmail.com</t>
  </si>
  <si>
    <t>Rehabilitation of 1 no. single vent 2.00mx2.00m RCC Box Culvert on Debiganj Bhabaniganj GC Road at Ch. 7800m Road ID 177342005 Debiganj</t>
  </si>
  <si>
    <t>M/S MAHMUDA BEGUM                         Sadar, Thakurgaon</t>
  </si>
  <si>
    <t xml:space="preserve">  mahamuda.tkg@gmail.com</t>
  </si>
  <si>
    <t xml:space="preserve">  Rehabilitation of 1 no. single vent 2.00mx2.00m RCC Box Culvert on Teprigonj UP Bottoli More Bazar Road at Ch. 1170m Road ID 177343017 Debiganj</t>
  </si>
  <si>
    <t>Md. Kamruzzaman                          Baliadangi, Thakurgaon</t>
  </si>
  <si>
    <t>kzaman4egp@yahoo.com</t>
  </si>
  <si>
    <t xml:space="preserve">  Rehabilitation of 1 no. single vent 3.00mx2.50m RCC Box Culvert on Sonahar Jognath Hat GC Khanshama GC via Badsha Bazar Road Debiganj Part at Ch. 1880m Road ID 177342007 Debiganj</t>
  </si>
  <si>
    <t xml:space="preserve"> 02/11/2020</t>
  </si>
  <si>
    <t>Ramisa Enterprise                                 Sadar, Dinajpur</t>
  </si>
  <si>
    <t xml:space="preserve">  ms.ramisaenterprise1977@gmail.com</t>
  </si>
  <si>
    <t>Rehabilitation of 1 no. single vent 2.00mx2.00m RCC Box Culvert on Debiganj Bhabaniganj GC Road at Ch. 11800m Road ID 177342005 Debiganj</t>
  </si>
  <si>
    <t>M/S SHOURONEEL CONSTRUCTION                                            Birganj, Dinajpur</t>
  </si>
  <si>
    <t xml:space="preserve"> Rehabilitation of 1 no. single vent 2.00mx2.00m RCC Box Culvert on Dinbazar More 3001 UNR Pacca Road via Dewnia Bazar Road at Ch. 1500m Road ID 177344117 Debiganj</t>
  </si>
  <si>
    <t xml:space="preserve">   29/10/20</t>
  </si>
  <si>
    <t>M/S. Rasu Enterprise       Boda, Panchagarh</t>
  </si>
  <si>
    <t>rasuenterprisepan@gmail.com</t>
  </si>
  <si>
    <t>1. a Imp. of Shalmara Vitorgor High School Pond. b Construction of 02No. Ghatla 15.20x3.50x5.40m for Shalmara Vitorgor High School Pond.2. a Imp. of Shekerhat High School Pond. b Construction of 02No. Ghatla 13.40x3.50x4.80m for Shekerhat High School Pond.3. a Imp. of Tunirhat College Pond. b Construction of 02Nos Ghatla 17.90x5.00x6.60m for Tunirhat College Pond.4. a Imp. of Tunirhat High School Pond. b Construction of 02Nos. Ghatla 15.20x3.50x5.40m for Tunirhat High School Pond.5. a Imp. of Vatapukuri Girls High School Pond. b Construction of 02Nos. Ghatla 15.20x3.50x5.40m for Vatapukuri Girls High School Pond under Sadar Upazila District-Panchagarh.</t>
  </si>
  <si>
    <t>16/11/2021</t>
  </si>
  <si>
    <t>M/S. Mowli Enterprise      Thakurgaon Road, Thakurgaon</t>
  </si>
  <si>
    <t>mowlyenterprise.thakurgaon@gmail.com</t>
  </si>
  <si>
    <t xml:space="preserve"> 1. a Imp. of Chaklahat K.P. High School Pond. b Construction of 01No. Ghatla 15.20x3.50x5.40m for Chaklahat K.P. High School Pond.2. a Imp. of Amorkhana High School Pond. b Construction of 01No. Ghatla 13.40x3.50x4.80m for Amorkhana High School Pond.3. a Imp. of Borodargah Nurani Alim Madrasha Pond. b Construction of 01No. Ghatla 13.40x3.50x4.80m for Borodargah Nurani Alim Madrasha Pond.4. a Imp. of Ghagra Darikamari High School Pond. b Construction of 01No. Ghatla 13.40x3.50x4.80m for Ghagra Darikamari High School Pond.5. a Imp. of Hazi Khamiruddin Madrasha Pond. b Construction of 02Nos. Ghatla 17.90x5.00x6.60m for Hazi Khamiruddin Madrasha Pond.6. a Imp. of Khan Bahadur Madrasha Pond. b Construction of 02Nos. Ghatla 13.40x3.50x4.80m for Khan Bahadur Madrasha Pond.7. a Imp. of Pahartoli High School Pond. b Construction of 02Nos. Ghatla 17.90x5.00x6.60m for Pahartoli High School Pond under Sadar Upazila District-Panchagarh.</t>
  </si>
  <si>
    <t>ROBIN TRADERS                          Sadar, Thakurgaon</t>
  </si>
  <si>
    <t xml:space="preserve"> 1.a) Imp. Of Uttor Rampur Dakhil Madrasha Pond Village-Rampur. (b ) Construction of 01 No. Ghatla 13.40x3.50x4.80m for Uttor Rampur Dakhil Madrasha Pond Village-Rampur.2.(a) Imp. Of Aloa Khoya tafshili High School Pond Village-Paltapara. (b) Construction of 01 No. Ghatla 13.40x3.50x4.80m for Aloa Khoya tafshili High School Pond Village-Paltapara.3.(a) Imp. Of Chhotodap Tahfijul Hafizia Eatimkhana Madrasha Pond Village-Chhotodap. ( b) Construction of 01 No. Ghatla 13.40x3.50x4.80m for Chhotodap Tahfijul Hafizia Eatimkhana Madrasha Pond Village-Chhotodap.4. Re-Excavation of Balorampur Dakhil Madrasha Pond Village-Balorampur.5.a) Imp. Of Lilarmela Dakhil Madrasha Pond Village-Balorampur. ( b) Construction of 01 No. Ghatla 15.20x3.50x5.40m for Lilarmela Dakhil Madrasha Pond Village-Balorampur.6.a) Imp. Of Radhanagor Hazi Shahar Ali High School Pond Village-Radhanagor. (b ) Construction of 01 No. Ghatla 13.40x3.50x4.80m for Radhanagor Hazi Shahar Ali High School Pond Village-Radhanagor.7. Re-Excavation of Katali High School Pond Village-Katali under Atwari Upazila District-Panchagarh.</t>
  </si>
  <si>
    <t>25/07/2021</t>
  </si>
  <si>
    <t>Md. Belal Hossain            Thakurgaon Road, Thakurgaon</t>
  </si>
  <si>
    <t>belalhossain.thakurgaon@gmail.com</t>
  </si>
  <si>
    <t>1. a Imp. of Moydandighi Madrasha Pond. b Construction of 01No. Ghatla 17.30x4.00x6.00m for Moydandighi Madrasha Pond. c Construction of 3 Nos. TBM2. a Imp. of Chandanbari Madrasha Pond. b Construction of 01No. Ghatla 17.30x5.00x6.00m for Chandanbari Madrasha Pond. c Construction of 3 Nos. TBM3. a Imp. of Gaighata Islamia Dakhil Madrasha Pond. b Construction of 01No. Ghatla 17.30x5.00x6.00m for Gaighata Islamia Dakhil Madrasha Pond. c Construction of 3 Nos. TBM under Boda Upazila District-Panchagarh</t>
  </si>
  <si>
    <t>M/S. Shifa Traders            Baliadangi, Thakurgaon</t>
  </si>
  <si>
    <t>shifa.tkg@gmail.com</t>
  </si>
  <si>
    <t>1. a Imp. of Tepukuria High School Pond. b Construction of 01No. Ghatla 13.40x5.00x4.80m for Tepukuria High School Pond. c Construction of 3 Nos. TBM2. a Imp. of Chandanbari BL High School Pond. b Construction of 01No. Ghatla 13.40x5.00x4.80m for Chandanbari BL High School Pond. c Construction of 3 Nos. TBM3. a Imp. of Kaligong Naziratun High School Pond. b Construction of 01No. Ghatla 17.30x4.00x6.00m for Kaligong Naziratun High School Pond. c Construction of 3 Nos. TBM under Boda Upazila District-Panchagarh</t>
  </si>
  <si>
    <t>M/S ALIF LAM MIM CONSTRUCTION, Thakurgaon</t>
  </si>
  <si>
    <t>msaliflammimcon@gmail.com</t>
  </si>
  <si>
    <t xml:space="preserve">  1. a Imp. of Boda Pailot Girls High School Pond. b Construction of 02Nos. Ghatla 17.30x5.00x6.00m for Boda Pailot Girls High School Pond. c Construction of 3 Nos. TBM under Boda Upazila District-Panchagarh.</t>
  </si>
  <si>
    <t>MD. Abdullah                 Bashirpara, Thakurgaon</t>
  </si>
  <si>
    <t>mahin.shaon@gmail.com</t>
  </si>
  <si>
    <t>1.a) Imp. Of Satkhamar Islamia Fazil Madrasha Pond Village-Satkhamar. (b) Construction of 01 No. Ghatla 15.20x3.50x5.40m for Satkhamar Islamia Fazil Madrasha Pond Village-Satkhamar under Atwari Upazila District-Panchagarh.</t>
  </si>
  <si>
    <t>16/07/2021</t>
  </si>
  <si>
    <t>M/S Musa Enterprise    Saidpur, Nilphamari</t>
  </si>
  <si>
    <t>mostofafirose@gmail.com</t>
  </si>
  <si>
    <t>1. a Imp. of Sundordighi High School Pond. b Construction of 02Nos. Ghatla 13.40x3.50x4.80m for Sundordighi High School Pond.2. a Imp. of Sonahar Girls School Pond. b Construction of 01No. Ghatla 13.40x3.50x4.80m for Sonahar Girls High School Pond.3. a Imp. of Sonahar High School Pond. b Construction of 01No. RCC Ghatla 17.30x4.00x6.00m for Sonahar High School Pond.4. a Imp. of Sonahar College Pond.5. a Imp. of Kharija Sonahar High School Pond. b Construction of 01No. Ghatla 13.40x3.50x4.80m for Kharija Sonahar High School Pond.6. a Imp. of Mollikadoho Boidynath High School Pond. b Construction of 01No. RCC Ghatla 13.40x3.50x4.80m for Boidynath High School Pond under Debiganj Upazila District-Panchagarh.</t>
  </si>
  <si>
    <t>Md. Abdus Subhan (Liton), Boda, Panchagarh</t>
  </si>
  <si>
    <t>subhan.liton2017@gmail.com</t>
  </si>
  <si>
    <t>1.a Imp. Of Atwari Adorsho Mohila College Pond Village-Kismotdap. b Construction of 01 No. Ghatla 13.40x3.50x4.80m for Atwari Adorsho Mohila College Pond Village-Kismotdap.2.a Imp. Of Bangabandhu Dangirhat Adorsho Mohabiddaloy College Pond Village-Dangirhat. b Construction of 01 No. Ghatla 13.40x3.50x4.80m for Bangabandhu Dangirhat Adorsho Mohabiddaloy College Pond Village-Dangirhat.3. Re-Excavation of Balorampur High School Pond Village-Balorampur.4. Re-Excavation of Laxmirdar High School Pond Village-Laxmirdar.5. Re-Excavation of Laxmipur Islamia Alim Madrasha Pond Village-Laxmipur.6.a Imp. Of Sardarpara high School Pond-2 Village-Sardarpara Raseya. b Construction of 01 No. Ghatla 15.20x3.50x5.40m for Sardarpara high School Pond-2 Village-Sardarpara Raseya under Atwari Upazila District-Panchagarh.</t>
  </si>
  <si>
    <t>UDAY KUMAR ADHIKRI Thakurgaon</t>
  </si>
  <si>
    <t>uday.tkg@yahoo.com</t>
  </si>
  <si>
    <t>1. a Imp. of Debiganj Girls School Pond. b Construction of 01No. Ghatla 20.30x4.00x7.80m for Debiganj Girls High School Pond.2. a Imp. of Dondopal Model High School Pond. b Construction of 01No. Ghatla 13.40x3.50x4.80m for Dondopal Model High School Pond.3. a Imp. of Mareyuasing Road Dakhil Madrasha Pond. b Construction of 01No. Ghatla 13.40x3.50x4.80m for Mareyuasing Road Dakhil Madrasha Pond.4. a Imp. of Chengthi Hajeradangi College Pond. b Construction of 01No. Ghatla 11.60x3.50x3.90m for Chengthi Hajeradangi College Pond.5. a Imp. of Binoypur High School Pond. b Construction of 02Nos. Ghatla 13.40x3.50x4.80m for Binoypur High School Pond under Debiganj Upazila District-Panchagarh.</t>
  </si>
  <si>
    <t>Roujul Karim, Puratan Panchagarh, Panchagarh</t>
  </si>
  <si>
    <t>1 Construction of Sub-Register Office Mandir House - Picnic Corner road Under Tetulia Upazila Dist Panchagarh Ch 00-750m Road ID - 177905098.2 Construction of Upazila Chairman Quarter - Revenue Office road Under Tetulia Upazila Dist Panchagarh Ch 175-560m Road ID - 177905005.</t>
  </si>
  <si>
    <t>Md. Rabiul Islam                  Jaldhaka, Nilphamari</t>
  </si>
  <si>
    <t xml:space="preserve">  rabiulislam273@gmail.com</t>
  </si>
  <si>
    <t>Construction of Primary Drain from T&amp;T Office to Gobra River Under Tetulia Upazila Dist Panchagarh Ch 00-490m Ch 00-350m.</t>
  </si>
  <si>
    <t>31/12/2019</t>
  </si>
  <si>
    <t>Md. Abul Kalam Azad       Hazipara, Thakurgaon</t>
  </si>
  <si>
    <t>abulkalamazad.thakurgaon@gmail.com</t>
  </si>
  <si>
    <t>1. Improvement of Choto Dhap UZR more Gakhin Choto Dhap RNGPS Road from Ch 00-1584m under Atwari Upazila Dist Panchagarh Road ID-177045138</t>
  </si>
  <si>
    <t>21/03/2021</t>
  </si>
  <si>
    <t>Ram Babu, Sadar       Thakurgaon</t>
  </si>
  <si>
    <t xml:space="preserve">  rambabu.thakurgaon@gmail.com</t>
  </si>
  <si>
    <t>1. Construction of Drain at Upazila H/Q to Shukati-Dhap Turra Moni Khal via Fakirganj Hat GC from Primary Drain at Ch 00-1340m under Atwari Upazila Dist Panchagarh.</t>
  </si>
  <si>
    <t>M/S PRODAN CONSTRUCTION, Jalashi, Panchagarh</t>
  </si>
  <si>
    <t xml:space="preserve">  prodancons.bd@gmail.com</t>
  </si>
  <si>
    <t>Maintenance of 50m Long Talma Rubber Dam (SP-98007) (Part-2) under Sadar Upazila, District-Panchagarh.</t>
  </si>
  <si>
    <t>24/03/2021</t>
  </si>
  <si>
    <t>M/S SHIFA TRADERS, Baliadangi, Thakurgaon</t>
  </si>
  <si>
    <t>Maintenance of 50m Long Talma Rubber Dam SP-98007 Part-1 under Sadar Upazila District-Panchagarh.</t>
  </si>
  <si>
    <t>SA (JV), Puratan Bus Stand, Thakurgaon</t>
  </si>
  <si>
    <t xml:space="preserve">  sagsjv@gmail.com</t>
  </si>
  <si>
    <t xml:space="preserve">  (a) Construction of WRS 3V-2.5m x 2.0m at Ch.0788km (b) Construction of WMCA office 12.0m x 6.0m. (c) Electrical Works of WMCA office. (d) Supply of Office Furniture of WMCA Office. (e) Documentation of work (g) Provisional Sum of Haturi Nadi Sub-project SP ID-72016 Under Upazila Boda District Panchagarh.</t>
  </si>
  <si>
    <t>24/06/2022</t>
  </si>
  <si>
    <t>GS(JV), Puratan Bus Stand, Thakurgaon</t>
  </si>
  <si>
    <t>M/S. Nixon Traders       Kalibari, Thakurgaon</t>
  </si>
  <si>
    <t xml:space="preserve">  nixon.traders.tkg@gmail.com</t>
  </si>
  <si>
    <t>Rehabilitation of R&amp;H at Boda - Pramanik Para - Boloram Hat Road from Ch 00-1836m &amp; 3200-4420m under Upazila Boda District Panchagarh. Road ID No. 177253016</t>
  </si>
  <si>
    <t>Md. Aynul Haque       Kalibari, Thakurgaon</t>
  </si>
  <si>
    <t>aynulhaquethakurga@gmail.com</t>
  </si>
  <si>
    <t>Construction of Two 2 Storied Rural Market Building With 04 Storied Foundation in Dewan Hat under Sadar Upazila Dist.-Panchagarh.</t>
  </si>
  <si>
    <t>M/S. Saiful Alam       Old Bus Stand, Thakurgaon</t>
  </si>
  <si>
    <t xml:space="preserve">  m.s.saifulalam@gmail.com</t>
  </si>
  <si>
    <t>Construction of Two 2 Storied Rural Market Building With 04 Storied Foundation in Nuton Hat Under Boda Upazila Dist - Panchagarh.</t>
  </si>
  <si>
    <t>28/07/2021</t>
  </si>
  <si>
    <t>Pirojpur</t>
  </si>
  <si>
    <t xml:space="preserve">Md. Mahfug Khan Ltd.-M/S. Abir &amp; Brothers (JV)
Amlapara, Parerhat road, Pirojpur.
</t>
  </si>
  <si>
    <t xml:space="preserve">
mkhanabir2018@yahoo.com</t>
  </si>
  <si>
    <t>(a) Improvement of BC road from Kalakhali Natun Hat to Kathulia Bazar road at Ch.710-2390m &amp; Connecting road-0.00-250m including 05 Nos. 1.00mx1.00m RCC Box Culverts at ch. 610m, 960m, 1140m, 1590m &amp; 160m and 02 Nos. Single Vent 2.00mx2.00m RCC Box Culvert at ch. 1080m &amp; 225m and 01 No. Single Vent 4.00mx4.00m RCC Box Culvert at ch. 2670m under Sadar Upazila, Dist: Pirojpur. ID No: 579804042. Salvage Cost Tk. 96702.00 (b) Improvement of BC road from Dakhin Jibongram FRB-UttarBajukati GPS via Kachubunia G.H/S road at Ch.0.00-895m including 01 No. 1.00mx1.00m RCC Box Culverts at ch. 330m and 02 Nos. Single Vent 4.00mx4.00m RCC Box Culvert at ch. 560m &amp; 825m under Sadar Upazila, Dist: Pirojpur. ID No: 579804016. Salvage Cost Tk. 1361757.00 BJP/PIR/SAD/DW-76</t>
  </si>
  <si>
    <t xml:space="preserve">BJP Project </t>
  </si>
  <si>
    <t>27.07.2018</t>
  </si>
  <si>
    <t>26.07.2019</t>
  </si>
  <si>
    <t>Md. Mahfug Khan Ltd. Nalchity, Jhalakati</t>
  </si>
  <si>
    <t xml:space="preserve">M/S. Abir &amp; Brothers  
Amlapara, Parerhat road, Pirojpur.
</t>
  </si>
  <si>
    <t xml:space="preserve">
salma.pirojpur@gmail.com</t>
  </si>
  <si>
    <t>M/S. Ismail Hossain, S. S Road, Sirajganj</t>
  </si>
  <si>
    <t xml:space="preserve">
msismailhossain@gmail.com</t>
  </si>
  <si>
    <t>Improvement of BC road from Panchpara GC-Sreeramkati GC. Road at Ch. 0.00-1830.00 including 01 No. 4.00mx4.00m RCC Box Culvert at ch. 272m under Sadar Upazila, District-Pirojpur. ID No: 579802003. Salvage Materials Cost Tk. 4582161.00 BJP/PIR/SAD/DW-105</t>
  </si>
  <si>
    <t xml:space="preserve">M/S Raj &amp; Brothers
Parerhat, Pirojpur
</t>
  </si>
  <si>
    <t>raj.brothers1956@gmail.com</t>
  </si>
  <si>
    <t xml:space="preserve">Improvement of BC road from M Mozammel Khan Rd (Kalakhali Bazar - Daborerkhati Khayghat via Pantadubi GPS) Road at Ch. 1300-2300.00 including 02 Nos. 3.00mx3.00m RCC Box Culvert at ch. 1684m &amp; 1900m and 01 No. 2.00mx2.00m RCC Box Culvert at ch. 2290m and 02 Nos. 1.00mx1.00m RCC Box Culvert at ch. 2065m &amp; 2150m under Sadar Upazila, District-Pirojpur. ID No: 579804044. Salvage Materials Cost Tk. 1500971.00 BJP/PIR/SAD/DW-110
</t>
  </si>
  <si>
    <t>13.05.2018</t>
  </si>
  <si>
    <t xml:space="preserve">Mohammed Eunus &amp; Brothers (Pvt.) Ltd
A.S Tower (8th Floor),        Road-01 Plot-553, Hill View R/A P.S: Panchlaish, Chittagong
</t>
  </si>
  <si>
    <t xml:space="preserve">
mebl.bd@gmail.com</t>
  </si>
  <si>
    <t>Improvement of BC road from Hemayet Mastar bari Bridge to Muktar ozar bari via Sheek  Belayet bari Road at Ch. 0.00-2435m including 03 Nos. 4.00mx4.00m RCC Box Culvert at ch. 670m,1038m &amp; 1220m and 07 Nos. 1.00mx1.00m RCC Box Culvert at ch. 276m,890m, 980m, 1040m, 1150m, 1445m &amp; 1520m  under Sadar Upazila, District-Pirojpur. ID No: 579805124. Salvage Materials Cost Tk. 306480.00 BJP/PIR/SAD/DW-137</t>
  </si>
  <si>
    <t>30.09.2021</t>
  </si>
  <si>
    <t>Improvement of BC road from Isddis Gomosthar bari to shatbekutia Saheb Ali bari Birdge via Purba Kadomtala GPS Road at Ch. 0.00-1365m including 02 Nos. 4.00mx4.00m RCC Box Culvert at ch. 205m &amp; 670m and 02 Nos. 1.00mx1.00m RCC Box Culvert at ch. 535m &amp; 940m  under Sadar Upazila, District-Pirojpur. ID No: 579805123. Salvage Materials Cost Tk. 640476.00 BJP/PIR/SAD/DW-138</t>
  </si>
  <si>
    <t>Improvement of BC road Juzkhola Bazar to Andermanik kheyaghat Road at Ch. 0.00-1000m including 02 Nos.2.00mx2.00m RCC Box Culvert at ch. 99m &amp; 601m and 01 No. 1.00mx1.00m RCC Box Culvert at ch. 488m under Sadar Upazila, District-Pirojpur. ID No: 579805056.  BJP/PIR/SAD/DW-139</t>
  </si>
  <si>
    <t>M/S. Raj &amp; Brothers, Parerhat, Pirojpur</t>
  </si>
  <si>
    <t xml:space="preserve">
raj.brothers1956@gmail.com</t>
  </si>
  <si>
    <t>Improvement of BC road from Dighirjan GC- Kaliganj GC (Nazirpur Part) road at Ch.0.00-1000m including 02 Nos. 1.50mx1.50m RCC Box Culverts at ch. 300m &amp; 498m and 01 No. 3.00mx3.00m RCC Box Culverts at ch. 985m and 01 No. 4.00mx4.50m RCC Box Culverts at ch. 703m and 01 No. 2 Vent 4.00mx4.00m RCC Box Culverts at ch. 805m under Nazirpur Upazila, Dist: Pirojpur. ID No: 579762008. BJP/PIR/NAZ/DW-96</t>
  </si>
  <si>
    <t xml:space="preserve">M/S Oshi Construction
Mathbaria, Pirojpur
</t>
  </si>
  <si>
    <t xml:space="preserve">
oshiconstruction81@gmail.com</t>
  </si>
  <si>
    <t>Improvement of BC road from Amtala Motalab sk. House to Godara bazar road at Ch.0.00-850m including 01 No. 2 Vent 4.00mx4.00m RCC Box Culverts at ch. 840m under Nazirpur Upazila, Dist: Pirojpur. ID No: 579764044. Salvage Materials Cost: 865315.00  (b) Improvement of BC road from Ruhitlabunia Shahazan SK house to bainkathi kulubari road at Ch.0.00-1000m including 04 Nos. 2.00mx2.00m RCC Box Culverts at ch. 130m, 395m, 838m &amp; 915m and 01 No. 3.00mx3.00m RCC Box Culverts at ch. 525m under Nazirpur Upazila, Dist: Pirojpur. ID No: 579764047. BJP/PIR/NAZ/DW-100</t>
  </si>
  <si>
    <t xml:space="preserve">M/S. Lutful Kabir
Alekanda Road, Barishal.
</t>
  </si>
  <si>
    <t xml:space="preserve">
  mlkabir71@gmail.com</t>
  </si>
  <si>
    <t>Improvement of BC road from Patilakhali RHD to Satkashimia bazar road at Ch.0.00-1000m including 02 Nos. 1.50mx1.50m RCC Box Culverts at ch. 160m &amp; 346m and 03 Nos. 1.00mx1.00m RCC Box Culverts at ch. 265m, 530m &amp; 763m and 01 No. 2 Vent 4.00mx4.50m RCC Box Culverts at ch. 0.00m under Nazirpur Upazila, Dist: Pirojpur. ID No: 579765011. Salvage Materials Cost: 128325.00 BJP/PIR/NAZ/DW-101</t>
  </si>
  <si>
    <t>MS. ZIAUL TRADERS, Khulna</t>
  </si>
  <si>
    <t xml:space="preserve">
  ziaultraders123@yahoo.com</t>
  </si>
  <si>
    <t>Improvement of BC road from Satkachima Bazarbridge-Sankharikhati bazar road at Ch.0.00-1500m including 02 Nos. 1.00mx1.00m RCC Box Culverts at ch.622m &amp; 933m and 04 Nos. 3.00mx3.00m RCC Box Culverts at ch. 135m, 423m, 568m &amp; 1253m under Nazirpur Upazila, Dist: Pirojpur. ID No: 579764021. Salvage Materials Cost: 1534818.00 BJP/PIR/NAZ/DW-102</t>
  </si>
  <si>
    <t>(a) Improvement of BC road from Sankharikhati bazar-ghoper khal GPS road at Ch.0.00-1000m including 03 Nos. 4.00mx4.50m RCC Box Culverts at ch. 374m, 460m &amp; 559m and 02 Nos. 3.00mx3.00m RCC Box Culverts at ch. 240m &amp; 650m and 02 Nos. 1.00mx1.00m RCC Box Culverts at ch. 45m &amp; 810m and 01 No. 2 Vent 4.00mx4.50m RCC Box Culverts at ch. 992m under Nazirpur Upazila, Dist: Pirojpur. ID No: 579764022. (b) Improvement of BC road from Perojpur-Gopalganj RHD (Chitalia)-Kumarkhali hat road at Ch.0.00-1000m including 03 Nos. 2.00mx2.00m RCC Box Culverts at ch.165m, 485m &amp; 950m under Nazirpur Upazila, Dist: Pirojpur. ID No: 579764027. Salvage Materials Cost: 1756924.00  BJP/PIR/NAZ/DW-103</t>
  </si>
  <si>
    <t>Improvement of BC road from Belua Mugarjor Rice Mill-Golam Rahman House road at Ch.0.00-2000m including 02 Nos. 2.00mx2.00m RCC Box Culverts at ch.294m &amp; 1860m and 07 Nos. 4.00mx4.50m RCC Box Culverts at ch. 189m, 690m, 742m, 1330m, 1465m, 1644m &amp; 1686m and 07 Nos. 2 Vent 4.00mx4.50m RCC Box Culverts at ch. 125m, 328m, 880m, 965m, 1223m, 1745m &amp; 1950m  under Nazirpur Upazila, Dist: Pirojpur. ID No: 579765026. BJP/PIR/NAZ/DW-104</t>
  </si>
  <si>
    <t>M/S. Jakaullah &amp; Borthers  Muktijodda Road, Jibonnagar, Chuadanga</t>
  </si>
  <si>
    <t xml:space="preserve">
jaka.chuadanga@gmail.com</t>
  </si>
  <si>
    <t>Construction of 17.00m RCC Girder Bridge on Kollardoania Bazar UP- Chandkati hat road at Ch. 4600m under Nazirpur Upazila, District-Pirojpur. ID No: 579763007.  BJP/PIR/NAZ/DW-126</t>
  </si>
  <si>
    <t>M/S. Jweel Construction       Tungipara, Gopalgonj</t>
  </si>
  <si>
    <t xml:space="preserve">
  jewel.const@yahoo.com</t>
  </si>
  <si>
    <t>Improvement of BC road from Perojpur - Gopalganj RHD road to (College more)-Malikhali UP Road at Ch. 0.00-2400m including 03 Nos. 1.50mx1.50m RCC Box Culvert at ch. 675m, 1320m &amp; 1603m and 02 Nos. 2.00mx2.00m RCC Box Culvert at ch. 1830m &amp; 1910m under Nazirpur Upazila, District-Pirojpur. ID No: 579764043. Salvage Materials Cost Tk. 251984.00 BJP/PIR/NAZ/DW-149</t>
  </si>
  <si>
    <t>Shimran Mayan Trade International                             Sadar Road,Nazirpur, Pirojpur</t>
  </si>
  <si>
    <t>shimranmayan@gmail.com</t>
  </si>
  <si>
    <t>Improvement of BC road from Nazirpur UP-Hoglabunia bazar Road at Ch. 1200-4700m including 09 Nos. 2.00mx2.00m RCC Box Culvert at ch. 1255m, 1485m, 1620m, 1670m, 2010m, 2070m, 2225m, 2335m &amp; 2520m and 01 No. 3.00mx3.00m RCC Box Culvert at ch. 2654m and 05 Nos. 1.50mx1.50m RCC Box Culvert at ch.2950m, 3125m, 3785m, 4210m &amp; 4590m  under Nazirpur Upazila, District-Pirojpur. ID No: 579763011. Salvage Materials Cost Tk. 9225422.00 BJP/PIR/NAZ/DW-150</t>
  </si>
  <si>
    <t>M/S. Raj &amp; Brothers           Parerhat road, Pirojpur</t>
  </si>
  <si>
    <t xml:space="preserve">
noorealom@gmail.com</t>
  </si>
  <si>
    <t xml:space="preserve">Construction of 15.00m Long RCC Inverted Girder Bridge on Hazi Sikender Mia bari to Belua Mugarjor GPS road at Ch. 350.00m under Nazirpur Upazila, District-Pirojpur ID No:579765086.  BJP/PIR/NAZ/DW-172
</t>
  </si>
  <si>
    <t>25.11.2021</t>
  </si>
  <si>
    <t>M/S. Rupali Construction, Kawunia, Barishal</t>
  </si>
  <si>
    <t xml:space="preserve">Improvement of BC road from Sohagdal UP Office (Hazirpol) - Ekota bazar (Nawara) road at Ch.0.00-3320m including 06 Nos. Single Vent 3.00mx3.00m RCC Box Culverts at ch. 0.00m, 245m, 1020m, 1200m, 2000m &amp; 2750m and 03 Nos. 2.00mx2.00m RCC Box Culverts at ch. 120m, 2700m &amp; 2806m and 02 Nos. 1.00mx1.00m RCC Box Culverts at ch. 1500m &amp; 2950m under Neserabad Upazila, Dist: Pirojpur. ID No: 579873012. Salvage Cost Tk. 1394296.00 BJP/PIR/NES/DW-72
</t>
  </si>
  <si>
    <t xml:space="preserve">
  msrupalicons@gmail.com</t>
  </si>
  <si>
    <t>Improvement of BC road from Shohid Sreeti School - Israt Zain house road in Shohagdal union at Ch.0.00-2010m including 01 No. Single Vent 3.00mx3.00m RCC Box Culverts at ch. 364m and 06 Nos. 2.00mx2.00m RCC Box Culverts at ch. 529m, 972m, 1028m, 1170m, 1603m &amp; 1860m and 02 Nos. 1.00mx1.00m RCC Box Culverts at ch. 421m, &amp; 1988m under Neserabad Upazila, Dist: Pirojpur. ID No: 579875051. BJP/PIR/NES/DW-73</t>
  </si>
  <si>
    <t>M/S. Raj &amp; Brothers, Parerhat road, Pirojpur</t>
  </si>
  <si>
    <t>(a) Improvement of BC road from Juluhar Bazar- Laxmankati RHD Road via Mirzapur, Durgakati road at Ch.3030-6160m including 05 Nos. 1.00mx1.00m RCC Box Culverts at ch. 3810m, 4693m, 5100m, 5350m &amp; 5850m and 02 Nos. Single Vent 4.00mx4.00m RCC Box Culvert at ch. 3051m &amp; 3216m under Neserabad Upazila, Dist: Pirojpur. ID No: 579872003. Salvage Cost Tk. 868213.00 (b) Improvement of BC road from Samudaykati Up Office -Sehangal hat.via samudaykati H/S &amp; kashir bazar road at Ch.0.00-1380m including 06 Nos. 1.00mx1.00m RCC Box Culverts at ch. 135m, 287m, 342m, 524m, 1190m &amp; 1340m and 01 No. Single Vent 4.00mx4.00m RCC Box Culvert at ch. 219m under Neserabad Upazila, Dist: Pirojpur. ID No: 579873009. Salvage Cost Tk. 3099485.00 BJP/PIR/NES/DW-75</t>
  </si>
  <si>
    <t xml:space="preserve">M/S Rupali Construction
166/147, Kalibari road, Barishal.
</t>
  </si>
  <si>
    <t>Improvement of BC road from Sohagdal Panchaid bari bridge -Baijora via badsha Chairman house road at Ch. 1350-2550m including 01 No 4.00mx4.00m RCC Box Culvet at Ch. 1710m and 01 No 3.00mx3.00m RCC Box Culvet at Ch. 2420m and 02 Nos 2.00mx2.00m RCC Box Culvet at Ch. 1380m &amp; 1575m and 01 No 1.00mx1.00m RCC Box Culvet at Ch. 1630m under Neserabad Upazila, District-Pirojpur. ID No: 579874052.   BJP/PIR/NES/DW-155</t>
  </si>
  <si>
    <t>22.04.2020</t>
  </si>
  <si>
    <t>Improvement of BC road from Shohagdal Panchaid bari Siddique Member house-Majhi Bari Mondhir (Sohagdal Panchyet Bari High School- Molla Bari via Bahadur Bari (Dakxin Para) road at Ch. 0.00-1000m including 03 Nos 1.50mx1.50m RCC Box Culvet at Ch. 385m, 502m &amp; 585m and 02 No 3.00mx3.00m RCC Box Culvet at Ch. 328m &amp; 821m and 01 No 1.00mx1.00m RCC Box Culvet at Ch. 975m under Neserabad Upazila, District-Pirojpur. ID No: 579874104.  Salvage Mterials Cost Tk. 127450.00 BJP/PIR/NES/DW-156</t>
  </si>
  <si>
    <t xml:space="preserve">Improvement of BC road from Shohid Shirity Primary School-Bhaijora bazar road in Shohagdal union at Ch. 0.00-1142m including 06 Nos 1.00mx1.00m RCC Box Culvet at Ch. 118m, 391m, 452m, 512m, 753m &amp; 774m and 03 Nos Single vent 4.00mx4.00m RCC Box Culvet at Ch. 284m, 661m &amp; 916m and 01 No 2.00mx2.00m RCC Box Culvet at Ch. 840m under Neserabad Upazila, District-Pirojpur. ID No: 579874173.  Salvage Mterials Cost Tk. 1350433.00 BJP/PIR/NES/DW-157
</t>
  </si>
  <si>
    <t>23.04.2020</t>
  </si>
  <si>
    <t xml:space="preserve">M/S MOHAMMAD ENTERPRISE
Parerhat, Sadar, Pirojpur
</t>
  </si>
  <si>
    <t xml:space="preserve">
  aman199906@gmail.com</t>
  </si>
  <si>
    <t>Improvement of BC road from Atghor bazaar north side bridge to Jhalokathi border road via Chowdhury bari road at Ch. 800-1200m including 01 No 2.00mx2.00m RCC Box Culvet at Ch. 910m and 01 No 4.00mx4.00m RCC Box Culvet at Ch. 815m under Neserabad Upazila, District-Pirojpur. ID No: 579874043.  Salvage Materials Cost Tk. 304518.00 BJP/PIR/NES/DW-162</t>
  </si>
  <si>
    <t xml:space="preserve">
shimranmayan@gmail.com</t>
  </si>
  <si>
    <t>(a) Improvement of BC road from Rahuthkati Beltala - Rahuthkati GPS  road at Ch. 0.00-350m including 02 Nos 2.00mx2.00m RCC Box Culvet at Ch. 3m &amp; 102m and 01 No 3.00mx3.00m RCC Box Culvet at Ch. 315m and 01 No 1.00mx1.00m RCC Box Culvet at Ch. 232m under Neserabad Upazila, District-Pirojpur. ID No: 579875058. (b) Improvement of BC road from Kamarkati RHD (Nabakumar H/school)- Edelkati  bazar ( N/Side) via sankar chand bari  road at Ch. 0.00-1000m including 01 No 2.00mx2.00m RCC Box Culvet at Ch. 715m and 02 Nos 3.00mx3.00m RCC Box Culvet at Ch. 540m &amp; 960m and 04 Nos 1.00mx1.00m RCC Box Culvet at Ch. 18m, 310m, 895m &amp; 930m under Neserabad Upazila, District-Pirojpur. ID No: 579874119. BJP/PIR/NES/DW-173</t>
  </si>
  <si>
    <t>02.12.2021</t>
  </si>
  <si>
    <t>M/S. Jiaul and Brothers         Bhandaria, Pirojpur</t>
  </si>
  <si>
    <t xml:space="preserve">
  msjiaulbrothers@gmail.com</t>
  </si>
  <si>
    <t>Improvement of BC road from Chinguria Emnk.-15 no. Gov. P/School. road at Ch. 0.00-1050m including 03 Nos 2.00mx2.00m RCC Box Culvet at Ch. 235m, 447m &amp; 630m under Bhandaria Upazila, District-Pirojpur. ID No: 579145031. Salvage Materials Cost Tk. 876481.00 BJP/PIR/BAN/DW-164</t>
  </si>
  <si>
    <t>28.07.2021</t>
  </si>
  <si>
    <t xml:space="preserve">M/S.Oshi Construction
Mathbaria, Pirojpur.
</t>
  </si>
  <si>
    <t>Improvement of road from Gazirhula Bazar-Nilty high School road by BC from Ch.00m-800m including 03 Nos. 1.50mx1.50m RCC Box Culvert at ch. 310m, 460m &amp; 500m under Kawkhali Upazila, Dist: Pirojpur. ID No: 579475019. Salvage Cost: 1302077.00 BJP/PIR/KAW/DW-41</t>
  </si>
  <si>
    <t>09.06.2019</t>
  </si>
  <si>
    <t>M/S. Oshi Construction</t>
  </si>
  <si>
    <t xml:space="preserve">Construction of 18.50m Long RCC Slab Bridge on Kenudia (Shahapur) to Kawkhali- Jhalokati R&amp;H road via H/O Awal Miah at Ch. 0.00m under Kawkhali Upazila, District-Pirojpur. Road ID No: 579475063. BJP/PIR/KAW/DW-163
</t>
  </si>
  <si>
    <t>08.07.2021</t>
  </si>
  <si>
    <t>Improvement of BC road from Betmore Taltala Bazar-Sonakhali Amragachia road Via Pasuria. road at Ch.0.00-3500m including 12 Nos. 0.625mx0.900m RCC Brick U-Drain at ch. 95m,135m, 190m,327m,488m, 662m, 1666m, 1850m, 1990m, 2251m, 2990m  &amp; 3122m and 01 No. 1.50mx1.50m RCC Box Culvert at ch. 2550m under Mathbaria Upazila, Dist: Pirojpur. ID No: 579584064. Salvage Cost: 5235441.00 BJP/PIR/MAT/DW-54</t>
  </si>
  <si>
    <t>04.08.2018</t>
  </si>
  <si>
    <t>Improvement of BC road from Gopkhali Govt. Pry. School- Musullebari Mirukhali road. (Mirukhali (Soula) LGED road to Kader DC bari via Soula Bazar) road at Ch.0.00-2200m including 02 Nos. 0.625mx0.900m RCC Brick U-Drain at ch. 1730m  &amp; 2150m and 01 No. 2.00mx2.00m RCC Box Culvert at ch. 2030m and 02 Nos. 4.50mx4.00m RCC Box Culvert at ch. 283m &amp; 1080m under Mathbaria Upazila, Dist: Pirojpur. ID No: 579585001. Salvage Cost: 1759954.00 BJP/PIR/MAT/DW-56</t>
  </si>
  <si>
    <t>M/S. Oshi Construction
Mothbaria, Pirojpur.</t>
  </si>
  <si>
    <t>(a) Improvement of BC road from Tushkhali Sapleza UZR - Tushkhali Sapleza UZR via Salaman House. Road at Ch. 0.00-1480.00m including 01 No. 1.50mx1.50m RCC Box Culvert at ch. 755m and 02 Nos. 0.625mx0.900m RCC Brick U-drain at ch. 540m &amp; 1280m under Mathbaria Upazila, District-Pirojpur. ID No: 579585095. (b) Improvement of BC road from Chitra LGED road to Dani Sapa Border via Kalamia house Road at Ch. 2500-3500.00m including 03 Nos. 0.625mx0.900m RCC Brick U-drain at ch. 3088m, 3178m, &amp; 3370m under Mathbaria Upazila, District-Pirojpur. ID No: 579584060. BJP/PIR/MAT/DW-115</t>
  </si>
  <si>
    <t>19.06.2018</t>
  </si>
  <si>
    <t>26.06.2019</t>
  </si>
  <si>
    <t>M/S. Efte Enterprise, Horinpala, Bhandaria, Pirojpur</t>
  </si>
  <si>
    <t xml:space="preserve">
efte.enterprise@gmail.com</t>
  </si>
  <si>
    <t>Improvement of BC road from Sapleza GC - Gulishakhali GC Via Bandoppara Bazar Road at Ch. 3310-6090m including 01 No. 1.50mx1.50m RCC Box Culvert at ch. 4474m and 05 Nos. 1.00mx1.00m RCC Box Culvert at ch. 4813m, 5014m, 5310m, 5550m &amp; 5771m under Mathbaria Upazila, District-Pirojpur. ID No: 579582008. Salvage Materials Cost Tk. 4634028.00 BJP/PIR/MAT/DW-128</t>
  </si>
  <si>
    <t>M/S. Oshi Construction, Mathbaria, Pirojpur</t>
  </si>
  <si>
    <t>Improvement of BC road from Mathbaria GC (Dack Banglo)-Sapa Amua RHD road (Nutan Bazar) via Gilabad Bazar &amp; Rajar hat. Road at Ch. 15180-16630m including 03 Nos. 1.00mx1.00m RCC Box Culvert at ch. 15845m, 15960m &amp; 16330m under Mathbaria Upazila, District-Pirojpur. ID No: 579582005. Salvage Materials Cost Tk. 2431746.00 BJP/PIR/MAT/DW-129</t>
  </si>
  <si>
    <t>M/S. Ahamed Steel Industries, Mathbaria, Pirojpur</t>
  </si>
  <si>
    <t xml:space="preserve">
  ahamedsteel@gmail.com</t>
  </si>
  <si>
    <t>Improvement of BC road from Tearkhali GPS- Kumirmara road via Rattan hazi Bari road at Ch.1300-2110m including 01 No. 1.50mx1.50m RCC RCC Box Culvert at ch. 1430m and 01 No. 2 Vent 4.00mx4.00m RCC Box Culvert at ch. 1755m and 01 No. 1.00mx1.00m RCC Box Culvert at ch. 1900m under Mathbaria Upazila, Dist: Pirojpur. ID No: 579585013. BJP/PIR/MAT/DW-131</t>
  </si>
  <si>
    <t>(a) Improvement of BC road from Alam Bazar-Safa union parishad via Niz Fuljuri GPS Road at Ch. 910-2050m including 02 Nos. 0.625mx0.900m RCC Brick U-Drain Culvet at ch. 970m &amp; 2000m under Mathbaria Upazila, District-Pirojpur. ID No: 579583005. Salvage Materials Cost Tk. 1804771.00 (b) Improvement of BC road from Kuner hat - Kulurhat road via Charkkhali Reg. School Road at Ch. 1000-1920m including 01 No. 0.625mx0.900m RCC Brick U-Drain Culvet at ch. 1774m under Mathbaria Upazila, District-Pirojpur. ID No: 579584084. Salvage Materials Cost Tk. 258483.00 BJP/PIR/MAT/DW-132</t>
  </si>
  <si>
    <t>Improvement of BC road from Gulishakhali Miah Bari RHD-Nazir baria Cyclone Shelter. (Halta Makuma to Gulishkhali) Road at Ch. 1000-2240m &amp; Ch. 2740-3710m including 01 No. 4.50mx4.00m RCC Box Culvert at ch. 2980m and 06 Nos. 0.825mx0.900m RCC Brick U-drain at ch. 1608m, 2047m, 2095m, 2142m, 2835m &amp; 3565m under Mathbaria Upazila, District-Pirojpur. ID No: 579584089. Salvage Materials Cost Tk. 2489166.00 BJP/PIR/MAT/DW-133</t>
  </si>
  <si>
    <t>Improvement of BC road from Betmore Amragachia road-Sonakhali Amragachia road via Manikkhali Madrasha &amp; Karimia Madrasha Road at Ch. 2150-5415m including 01 No. 4.50mx4.00m RCC Box Culvert at ch. 3950m and 02 Nos. 1.50mx1.50m RCC Box Culvert at ch. 4050m &amp; 4340m and 06 Nos. 0.825mx0.900m RCC Brick U-drain at ch. 3765m, 4145m, 4305m, 4528m, 4820m &amp; 5123m under Mathbaria Upazila, District-Pirojpur. ID No: 579584066. Salvage Materials Cost Tk. 1038817.00 BJP/PIR/MAT/DW-134</t>
  </si>
  <si>
    <t>M/S. Raj &amp; Brothers, Pirojpur Sadar, Pirojpur.</t>
  </si>
  <si>
    <t>Improvement of BC road from Manik Mollik House - Sama Kanto House via Bishawas bari Road at Ch. 500-2150m including 07 Nos. 0.825mx0.900m RCC Brick U-drain at ch. 750m, 840m, 930m, 1190m, 1230m, 1410m &amp; 1750m under Mathbaria Upazila, District-Pirojpur. ID No: 579585090.  BJP/PIR/MAT/DW-135</t>
  </si>
  <si>
    <t>ashrafandsikderjv@gmail.com</t>
  </si>
  <si>
    <t>Improvement of BC road from Sapleza Bazar- vijora Embankment via Vijora GPS road at Ch. 2000-3500m under Mathbaria Upazila, District-Pirojpur. ID No: 579584105.  BJP/PIR/MAT/DW-152</t>
  </si>
  <si>
    <t>MS Ashraf Traders             Khulna</t>
  </si>
  <si>
    <t>msashraftraders@gmail.com</t>
  </si>
  <si>
    <t>M/S Sikder Enterprise        Mathbaria, Pirojpur</t>
  </si>
  <si>
    <t>sikderenterprise111@gmail.com</t>
  </si>
  <si>
    <t xml:space="preserve">M/S Oshi Construction
Mathbaria, Pirojpur.
</t>
  </si>
  <si>
    <t>Improvement of BC road from Dhaudkhali Noorjahan Memorial (Mirukhali Amua R&amp;H- Dhoudkhali Nutan hat Via Kalibari Pry. School road) at Ch. 900-2900m including 05 Nos. 0.825mx0.900m RCC Brick U-drain Culvert at ch. 1511m, 1854m, 2090m, 2625m &amp; 2778m and 02 Nos 1.50mx1.50m RCC Box Culvet at Ch. 920m &amp; 1660m and 01 No 4.00mx4.00m RCC Box Culvet at Ch. 1189m under Mathbaria Upazila, District-Pirojpur. ID No: 579584090.  BJP/PIR/MAT/DW-153</t>
  </si>
  <si>
    <t>Improvement of BC road from Mathbaria Sapleza UZR Road-Kumirmar Bazar road via Boyatir hat &amp; Malbari road at Ch. 1050-3485m &amp; Ch. 5556-6660m including 08Nos. 0.825mx0.900m RCC Brick U-drain Culvert at ch. 1135m, 1190m, 2560m, 2770m, 2960m, 3128m, 5866m &amp; 6405m and 01 No 2.00mx2.00m RCC Box Culvet at Ch. 1750m and 01 No 4.00mx4.00m RCC Box Culvet at Ch. 3337m under Mathbaria Upazila, District-Pirojpur. ID No: 579584073.  Salvage Mterials Cost Tk. 3493472.00 BJP/PIR/MAT/DW-154</t>
  </si>
  <si>
    <t xml:space="preserve">M/S. Kohinoor Enterprise and M/S. Rahima Enterprise (JV) </t>
  </si>
  <si>
    <t>kohinoor.rahimajv@gmail.com</t>
  </si>
  <si>
    <t xml:space="preserve">aRehabilitation of 24.00m Iron Bridge at Malikhali UP to Gowkhali hat road at ch.3100.00m Road ID 579763009 bRehabilitation of 12.00m Iron Bridge at Malikhali UP to Gowkhali hat road at ch.3800.00m Road ID 579763009 cRehabilitation of 15.00m Iron Bridge at Malikhali UP to Gowkhali hat road at ch.4000.00m Road ID 579763009 dRehabilitation of 15.00m Iron Bridge at Malikhali UP to Gowkhali hat road at ch.4300.00m Road ID 579763009 eRehabilitation of 12.00m Iron Bridge at Malikhali UP to Gowkhali hat road at ch.4400.00m Road ID 579763009fRehabilitation of 15.00m Iron Bridge at Malikhali UP to Gowkhali hat road at ch.4900.00m Road ID 579763009 IBRP/Piroj/ Nazir/Main/ Brg-01 </t>
  </si>
  <si>
    <t xml:space="preserve">IBRP Project </t>
  </si>
  <si>
    <t>05.09.19</t>
  </si>
  <si>
    <t xml:space="preserve">M/S. Kohinoor Enterprise    Barshal Sadar, Barishal </t>
  </si>
  <si>
    <t>M/S. Rahima Enterprise       Mathbaria, Pirojpur</t>
  </si>
  <si>
    <t>msrahimaenterprise.hanif@gmail.com</t>
  </si>
  <si>
    <t>M/S Saifuddin Traders                   Porop. M.M.A Wahab, Nesarabad, Pirojpur</t>
  </si>
  <si>
    <t>mssaifuddintraders@yahoo.com</t>
  </si>
  <si>
    <t>aRehabilitation of 18.00m Iron Bridge at Malikhali UP to Gowkhali hat road at ch.4950.00m Road ID 579763009 bRehabilitation of 15.00m Iron Bridge at Malikhali UP to Gowkhali hat road at ch.5400.00m Road ID 579763009 cRehabilitation of 15.00m Iron Bridge at Malikhali UP to Gowkhali hat road at ch.5500.00m Road ID 579763009 dRehabilitation of 12.00m Iron Bridge at Malikhali UP to Gowkhali hat road at ch.5710.00m Road ID 579763009eRehabilitation of Iron Bridge BC Malikhali UP to Gawkhali hat road at ch.6000.00m Road ID 579763009 IBRP/Piroj/ Nazir/Main/ Brg-02</t>
  </si>
  <si>
    <t>M/S. Kohinoor Enterprise and M/S. Rahima Enterprise (JV)</t>
  </si>
  <si>
    <t>aRehabilitation of 8.00m Iron Bridge at Deul bari UP to Golarhat road at ch.1335.00m Road ID 579763024 bRehabilitation of 8.00m Iron Bridge at Deul bari UP to Golarhat road at ch.1388.00m Road ID 579763024 cRehabilitation of 18.00m Iron Bridge at Deul bari UP to Golarhat road at ch.1675.00m Road ID 579763024 dRehabilitation of 72.00m Iron Bridge at Deul bari UP to Golarhat road at ch.2415.00m Road ID 579763024 IBRP/Piroj/ Nazir/Main/ Brg-05</t>
  </si>
  <si>
    <t>aRehabilitation of 8.00m Iron Bridge at Deul bari UP to Golarhat road at ch.2685.00m Road ID 579763024 bRehabilitation of 15.00m Iron Bridge at Deul bari UP to Golarhat road at ch.2865.00m Road ID 579763024 cRehabilitation of 18.00m Iron Bridge at Deul bari UP to Golarhat road at ch.4540.00m Road ID 579763024 dRehabilitation of 15.00m Iron Bridge at Deul bari UP to Golarhat road at ch.5473.00m Road ID 579763024 IBRP/Piroj/ Nazir/Main/ Brg-06</t>
  </si>
  <si>
    <t>aRehabilitation of 12.00m Iron Bridge at Dirga UP to Deul bari UP road at ch.1246.00m Road ID 579763014 bRehabilitation of 15.00m Iron Bridge at Dirga UP to Deul bari UP road at ch.2685.00m Road ID 579763014 cRehabilitation of 15.00m Iron Bridge at Dirga UP to Deul bari UP road at ch.3697.00m Road ID 579763014 dRehabilitation of 15.00m Iron Bridge at Dirga UP to Deul bari UP road at ch.3740.00m Road ID 579763014 eRehabilitation of 15.00m Iron Bridge at Dirga UP to Deul bari UP road at ch.5827.00m Road ID 579763014 fRehabilitation of 13.00m Iron Bridge at Dirga UP to Deul bari UP road at ch.6120.00m Road ID 579763014 IBRP/Piroj/ Nazir/Main/ Brg-08</t>
  </si>
  <si>
    <t>aRehabilitation of 15.00m Iron Bridge at Dirga UP to Deul bari UP road at ch.6440.00m Road ID 579763014 bRehabilitation of 15.00m Iron Bridge at Dirga UP to Deul bari UP road at ch.7487.00m Road ID 579763014 cRehabilitation of 12.00m Iron Bridge at Dirga UP to Deul bari UP road at ch.7667.00m Road ID 579763014 dRehabilitation of 31.00m Iron Bridge at Dirga UP to Deul bari UP road at ch.1100.00m Road ID 579764003 eRehabilitation of 18.00m Iron Bridge at Dirga UP to Goshkhati road at ch.1375.00m Road ID 579764003 aRehabilitation of 15.00m Iron Bridge at Dirga UP to Deul bari UP road at ch.6440.00m Road ID 579763014 bRehabilitation of 15.00m Iron Bridge at Dirga UP to Deul bari UP road at ch.7487.00m Road ID 579763014 IBRP/Piroj/ Nazir/Main/ Brg-09</t>
  </si>
  <si>
    <t>aRehabilitation of 15.00m Iron Bridge at Dirga UP to Goshkhati road at ch.1590.00m Road ID 579764003 bRehabilitation of 10.00m Iron Bridge at Dirga UP to Goshkhati road at ch.990.00m Road ID 579763006 cRehabilitation of 20.00m Iron Bridge at Dirga UP to Kolardonia hat road at ch.2260.00m Road ID 579763006 dRehabilitation of 8.00m Iron Bridge at Dirga UP to Kolardonia hat road at ch.1850.00m Road ID 579763006 eRehabilitation of 20.00m Iron Bridge at Dirga UP to Kolardonia hat road at ch.3170.00m Road ID 579763006 fRehabilitation of 20.00m Iron Bridge at Dirga UP to Kolardonia hat road at ch.3900.00m Road ID 579763006 IBRP/Piroj/ Nazir/Main/ Brg-10</t>
  </si>
  <si>
    <t>aRehabilitation of 20.00m Iron Bridge at Dirga UP to Kolardonia hat road at ch.3980.00m Road ID 579763006 bRehabilitation of 15.00m Iron Bridge at Dirga UP to Kolardonia hat road at ch.4690.00m Road ID 579763006 cRehabilitation of 16.00m Iron Bridge at Dirga UP to Kolardonia hat road at ch.4970.00m Road ID 579763006 dRehabilitation of 10.00m Iron Bridge at Dirga UP to Kolardonia hat road at ch.5210.00m Road ID 579763006 eRehabilitation of 10.00m Iron Bridge at Dirga UP to Kolardonia hat road at ch.5650.00m Road ID 579763006 fRehabilitation of 18.00m Iron Bridge at Dirga UP to Kolardonia hat road at ch.6450.00m Road ID 579763006 IBRP/Piroj/ Nazir/Main/ Brg-11</t>
  </si>
  <si>
    <t>aRehabilitation of 24.00m Iron Bridge at Dirga UP to Kolardonia hat road at ch.6995.00m Road ID 579763006 bRehabilitation of 16.00m Iron Bridge at Dirga UP to Kolardonia hat road at ch.7265.00m Road ID 579763006 cRehabilitation of 9.00m Iron Bridge at Dirga UP to Kolardonia hat road at ch.7655.00m Road ID 579763006 dRehabilitation of 15.00m Iron Bridge at Dirga UP to Kolardonia hat road at ch.7900.00m Road ID 579763006 eRehabilitation of 9.00m Iron Bridge at Dirga UP to Kolardonia hat road at ch.8055.00m Road ID 579763006 IBRP/Piroj/ Nazir/Main/ Brg-12</t>
  </si>
  <si>
    <t>Rehabilitation of Iron Bridge BC Dirga UP to Kolardonia hat road at ch.3215 3510 3850 4310 4450 45454950 6215 62656750 &amp; 7400m Road ID 579763006 IBRP/Piroj/ Nazir/Main/ Brg-13</t>
  </si>
  <si>
    <t xml:space="preserve">M/S. Khan International 
84, Jatokathi
Pirojpur Sadar, Pirojpur
</t>
  </si>
  <si>
    <t xml:space="preserve">  mskhan.international85@gmail.com</t>
  </si>
  <si>
    <t>Construction of 12.00m Long RCC Girder Bridge on Nazirpur up to Dighirjan GC road at ch. 1379m. Road ID 579763020 IBRP/Piroj/ Nazir/Brg-01</t>
  </si>
  <si>
    <t>M/S. Khan Enterprise                Prop. Md. Jahirul Islam Jamal Bakerganj, Barisal.</t>
  </si>
  <si>
    <t>ms.khanenterprise84@gmail.com</t>
  </si>
  <si>
    <t>Construction of 12.00m Long RCC Girder Bridge on Nazirpur up to Dighirjan GC road at ch. 0000m. Road ID 579763020 IBRP/Piroj/ Nazir/Brg-02</t>
  </si>
  <si>
    <t>26.12.19</t>
  </si>
  <si>
    <t xml:space="preserve">M/S. Prapti Enterprise
Prop. Md. Jashim Uddin
Parerhat road, Pirojpur
</t>
  </si>
  <si>
    <t>prapti.enterprise777@yahoo.com</t>
  </si>
  <si>
    <t>Construction of 10.00m Long RCC Girder Bridge at Nazirpur up to Dighirjan GC road at ch. 0546m. Road ID 579763020 IBRP/Piroj/ Nazir/Brg-03</t>
  </si>
  <si>
    <t xml:space="preserve">M/S. Tachbhi Builders
Prop. Towhid Akon
Jhalakathi Sadar, Jhalakathi
Barisal. </t>
  </si>
  <si>
    <t xml:space="preserve">  tachbhibuilders@gmail.com</t>
  </si>
  <si>
    <t>Construction of 11.00m Long RCC Girder Bridge on Sriramkathi UP to Satkashima hat road at ch. 1350m. Road ID 579763012 IBRP/Piroj/ Nazir/Brg-04</t>
  </si>
  <si>
    <t xml:space="preserve">M/S. Sikder Construction            Chunair Chair Ghat                     Paterhat Mehendigonj                 Barisal. </t>
  </si>
  <si>
    <t xml:space="preserve">  mssikderconstruction59@gmail.com</t>
  </si>
  <si>
    <t>Construction of 10.00m Long RCC Girder Bridge at Nazirpur H/Q to Shankharikati road at ch. 3035km. Road ID 579763003 IBRP/Piroj/ Nazir/Brg-05</t>
  </si>
  <si>
    <t xml:space="preserve">M/S. Akash Enterprise
Pirojpur Pourashava, Pirojpur
       </t>
  </si>
  <si>
    <t>akashenterprise15@yahoo.com</t>
  </si>
  <si>
    <t>Construction of 10.00m Long RCC Girder Bridge at Nazirpur H/Q to Shankharikati road at ch. 3166km. Road ID 579763003 IBRP/Piroj/ Nazir/Brg-06</t>
  </si>
  <si>
    <t xml:space="preserve">M/S. Sadia Construction 
01 No, Doctor Potty road, Jhalakathi
</t>
  </si>
  <si>
    <t xml:space="preserve">  sadia.const67@gmail.com</t>
  </si>
  <si>
    <t>Construction of 10.00m Long RCC Girder Bridge at Nazirpur H/Q to Shankharikati road at ch. 6840km. Road ID 579763003 IBRP/Piroj/ Nazir/Brg-07</t>
  </si>
  <si>
    <t xml:space="preserve">M/S. Shara Builders
Prop. Md. Abubakar Mazi
108, East Chandkathi, Jhalakathi
</t>
  </si>
  <si>
    <t xml:space="preserve">  sharabuilders55@gmail.com</t>
  </si>
  <si>
    <t>Construction of 16.00m Long RCC Girder Bridge on Dirgha UP to Malikhali UP at Ch.5650 Road ID 579763004 IBRP/Piroj/ Nazir/Brg-08</t>
  </si>
  <si>
    <t>M/S. Ima Enterprise                  Prop. Md. Masud Howlader   Jhalakathi</t>
  </si>
  <si>
    <t xml:space="preserve">  masud.ima17@gmail.com</t>
  </si>
  <si>
    <t>Construction of 16.00m Long RCC Girder Bridge on Malikhali UP-Chandkathi bazar road at ch. 3513km. Road ID 579763005 IBRP/Piroj/ Nazir/Brg-09</t>
  </si>
  <si>
    <t>M/S. Saifuddin Traders          Prop. M.M.A Wahab           Nesarabad, Pirojpur</t>
  </si>
  <si>
    <t>Construction of 20.00m Long RCC Girder Bridge on Nazirpur H/Q to Shankharikati road at ch. 3585km. Road ID 579763003 IBRP/Piroj/ Nazir/Brg-10</t>
  </si>
  <si>
    <t>Construction of 24.00m Long RCC Girder Bridge on Dirgha UP to Malikhali UP at Ch.6700 Road ID 579763004 IBRP/Piroj/ Nazir/Brg-11</t>
  </si>
  <si>
    <t>Construction of 20.00m Long RCC Girder Bridge on Malikhali UP-Chandkathi bazar road at ch. 5290km. Road ID 579763005 IBRP/Piroj/ Nazir/Brg-12</t>
  </si>
  <si>
    <t xml:space="preserve">M/S. Amir Engineering Corporation College Row, Barisal </t>
  </si>
  <si>
    <t>Construction of 17.00m Long RCC Girder Bridge on Malikhali UP-Chandkathi bazar road at ch. 2760km. Road ID 579763005 IBRP/Piroj/ Nazir/Brg-13</t>
  </si>
  <si>
    <t xml:space="preserve">M/S. Howa Enterprise         Prop. Md. Hasan Abedur Reza, Nalchity, Jhalakati. </t>
  </si>
  <si>
    <t xml:space="preserve">  suzon405@gmail.com</t>
  </si>
  <si>
    <t>Construction of 12.00m Long RCC Girder Bridge on Nazirpur H/Q to Chhoto amtala road at ch. 1200km. Road ID 579763023 IBRP/Piroj/ Nazir/Brg-14</t>
  </si>
  <si>
    <t>M/S. Ummy Traders                  Prop. Md. Faruk Hossain   Ward No-30, BCC, Barisal</t>
  </si>
  <si>
    <t xml:space="preserve">  msummitraders@yahoo.com</t>
  </si>
  <si>
    <t>Construction of 10.00m Long RCC Girder Bridge at Nazirpur H/Q to Shankharikati road at ch. 5035km. Road ID 579763003 IBRP/Piroj/ Nazir/Brg-15</t>
  </si>
  <si>
    <t>M/S. Al-Amir Brothers &amp; Construction Uttamabad, Nalchity, Jhalokati</t>
  </si>
  <si>
    <t xml:space="preserve">   msalaminbrothersc@gmail.com</t>
  </si>
  <si>
    <t>Construction of 12.00m Long RCC Girder Bridge on Nazirpur H/Q. to Kumarkhali road at ch. 0535km. Road ID 579763002 IBRP/Piroj/ Nazir/Brg-16</t>
  </si>
  <si>
    <t>Shimran Mayan Trade Internationl                           Nazirpur Sadar Road, Pirojpur</t>
  </si>
  <si>
    <t>Construction of 15.00m Long RCC Girder Bridge on Malikhali UP-Chandkathi bazar road at ch. 1341m. Road ID 579763005 IBRP/Piroj/ Nazir/Brg-17</t>
  </si>
  <si>
    <t>Construction of 15.00m Long RCC Girder Bridge on Nazirpur H/Q. to Kumarkhali road at ch. 4120km. Road ID 579763002 IBRP/Piroj/ Nazir/Brg-18</t>
  </si>
  <si>
    <t>Construction of 15.00m Long RCC Girder Bridge on Nazirpur H/Q. to Kumarkhali road at ch. 5160km. Road ID 579763002 IBRP/Piroj/ Nazir/Brg-19</t>
  </si>
  <si>
    <t xml:space="preserve"> amir.engr_crp@yahoo.com</t>
  </si>
  <si>
    <t>Construction of 15.00m Long RCC Girder Bridge on Nazirpur H/Q. to Kumarkhali road at ch. 6640km. Road ID 579763002 IBRP/Piroj/ Nazir/Brg-20</t>
  </si>
  <si>
    <t>Construction of 23.00m Long RCC Girder Bridge on Dirgha UP to Malikhali UP at ch.8250km Road ID 579763004 IBRP/Piroj/ Nazir/Brg-21</t>
  </si>
  <si>
    <t>Nuruzzaman Miah.Jiaul and Brothers (JV), Masimpur, Pirojpur</t>
  </si>
  <si>
    <t xml:space="preserve"> nurujiauljv@gmail.com</t>
  </si>
  <si>
    <t>Construction of 24.00m Long RCC Girder Bridge on Dirgha UP to Malikhali UP at ch.1700km Road ID 579763004 IBRP/Piroj/ Nazir/Brg-22</t>
  </si>
  <si>
    <t>M/s Jiaul and Brothers          Bhandaria, Pirojpur</t>
  </si>
  <si>
    <t xml:space="preserve">  msjiaulbrothers@gmail.com</t>
  </si>
  <si>
    <t>Md.Nuruzzaman Miah         Bera, Pabna</t>
  </si>
  <si>
    <t>Construction of 21.00m Long RCC Girder Bridge on Malikhali UP to Chadkathi bazar road at ch.4395km. Road ID 579763005 IBRP/Piroj/ Nazir/Brg-23</t>
  </si>
  <si>
    <t>Construction of 15.00m Long RCC Girder Bridge on Nazirpur UP to Digirjan GC Road at ch.0030 km.Road ID 579763020 IBRP/Piroj/ Nazir/Brg-24</t>
  </si>
  <si>
    <t>M/S. Shome Enterprise              Prop. Susanta Shome                  West Chandkati, Jhalakati.</t>
  </si>
  <si>
    <t>shomejlk@gmail.com</t>
  </si>
  <si>
    <t>Construction of 15.00m Long RCC Girder Bridge on Nazirpur H/Q to choto Amtala Road at ch.2627km Road ID 579763023 IBRP/Piroj/ Nazir/Brg-25</t>
  </si>
  <si>
    <t>Construction of 18.00m Long RCC Girder Bridge on Sriramkathi Up to Satkashima hat at ch.2680km Road ID 579763012 IBRP/Piroj/ Nazir/Brg-26</t>
  </si>
  <si>
    <t>Construction of 24.00m Long RCC Girder Bridge on Malikhali UP to chadkathi bazar road at ch. 2273 km.Road ID 579763005 IBRP/Piroj/ Nazir/Brg-27</t>
  </si>
  <si>
    <t>M/S. Raj &amp; Brothers                Prop. Md. Habibur Rahman Malek, Parerhat road, Pirojpur</t>
  </si>
  <si>
    <t>Construction of 16.00m Long RCC Girder Bridge on Malikhali UP to Chadkathi bazar road at ch.5454 km.Road ID 579763005 IBRP/Piroj/ Nazir/Brg-28</t>
  </si>
  <si>
    <t>Oishi-Sarder Consortium (JV) Sikerpur, Pirojpur</t>
  </si>
  <si>
    <t>sarder.oishi@gmail.com</t>
  </si>
  <si>
    <t xml:space="preserve">Construction of 20.00m Long RCC Girder Bridge on Dirgha Up to Malikhali UP at ch.7550km. Road ID 579763004 IBRP/Piroj/ Nazir/Brg-29
</t>
  </si>
  <si>
    <t>21.03.2021</t>
  </si>
  <si>
    <t>M/S. Oishi Construction              Prop. Sabina Yeasmin              Mathabria, Pirojpur</t>
  </si>
  <si>
    <t>oshiconstruction81@gmail.com</t>
  </si>
  <si>
    <t>M/S. Sarder Enterprise          Sikerpur road, Pirojpur</t>
  </si>
  <si>
    <t>sarder.enterprise78@gmail.com</t>
  </si>
  <si>
    <t xml:space="preserve">Construction of 20.00m Long RCC Girder Bridge on Sriramkathi UP to satkashima Hat at ch.0000Km.. Road ID 579763012 IBRP/Piroj/ Nazir/Brg-30
</t>
  </si>
  <si>
    <t xml:space="preserve">Construction of 22.00m Long RCC Girder Bridge on Dirgha UP-Malikhali UPat ch.4350Km.. Road ID 579763004 IBRP/Piroj/ Nazir/Brg-31
</t>
  </si>
  <si>
    <t>M/S. Ebad Construction      Prop. Md. Shahidul Haque Mathbaria, Pirojpur</t>
  </si>
  <si>
    <t>ebadconstruction@gmail.com</t>
  </si>
  <si>
    <t>Construction of 10.00m Long RCC Girder Bridge on Nazirpur H/Q- Shankharikati UP road at ch.4080Km.. Road ID 579763003 IBRP/Piroj/ Nazir/Brg-32</t>
  </si>
  <si>
    <t>Construction of 66.00m Long RCC Girder Bridge on Dewlbari UP-Padmadubi hat at ch.0040 Km Road ID 579763021 IBRP/Piroj/ Nazir/Brg-33</t>
  </si>
  <si>
    <t>M/S. Jiaul and Brothers -ICT PVT. Ltd (JV), 5 No Ward, Bhandaria Pourashava, Pirojpur</t>
  </si>
  <si>
    <t>jb.icl@gmail.com</t>
  </si>
  <si>
    <t xml:space="preserve"> Rehabilitation of 112.00X4.20m RCC deck Slab Iron Bridge on Nazirpur Upazila H/Q to Boitakata GC at Ch. 101.00m Road ID 579762002. IBRP/Piroj /Nazir/ Rehab/Brg-20</t>
  </si>
  <si>
    <t>19.12.2021</t>
  </si>
  <si>
    <t>M/S. Jiaul and Brothers        Bhandaria, Pirojpur</t>
  </si>
  <si>
    <t>ICL PVT. LTD                        Jessore Sadar, Jessore</t>
  </si>
  <si>
    <t>M/S. Kabir Construction       Nazirpur, Pirojpur</t>
  </si>
  <si>
    <t xml:space="preserve"> mskabirconstruction01@gmail.com</t>
  </si>
  <si>
    <t>Rehabilitation of 9x4.20m RCC Deck Slab Iron Bridge on Parerhat UP-WAPDA hat via Indurkani hat &amp; Goperhat at Ch. 3600 Road ID 579883001. Rehabilitation of 9x4.20m RCC Deck Slab Iron Bridge on Parerhat UP-WAPDA hat via Indurkani hat &amp; Goperhat at Ch. 3450 Road ID 579883001. [Tender ID: 476554] IBRP/Piroj/ indur/ Rehab/ Brg-19</t>
  </si>
  <si>
    <t>M/S. Mominul Haque                  Bhairab, Kishoreganj</t>
  </si>
  <si>
    <t>Construction of 20.00m Long RCC Girder Bridge on Juluhar bazaar-Laxankati RHD via Mirzapur Durgakathi at Ch 4376m Road ID 579872003 IBRP/Piroj/ Nesar/Brg-01</t>
  </si>
  <si>
    <t>M/S. Das Traders                       Prop. Paran Kumar Bhanu          Tangail Sadar, Tangail</t>
  </si>
  <si>
    <t xml:space="preserve">  msdast1972@gmail.com</t>
  </si>
  <si>
    <t>Construction of 18.00m Long RCC Girder Bridge on Juluhar bazaar-Laxankati RHD via Mirzapur Durgakathi at Ch 4592m Road ID 579872003 IBRP/Piroj/ Nesar/Brg-02</t>
  </si>
  <si>
    <t>Construction of 24.00m Long RCC Girder Bridge on Sohagdol UP Office - Banshkati Bazar Pathalipara via Sukadittakati GPS Rajabari collage at Ch 9936m Road ID 579873013 IBRP/Piroj/ Nesar/Brg-03</t>
  </si>
  <si>
    <t xml:space="preserve">M/S. Ziaul Trades             37, Tootpara Cross Road-2, Khulna </t>
  </si>
  <si>
    <t>Construction of 17.00m Long RCC Girder Bridge on Jolabari UP office-Madra bazaar Road at Ch 4096m. Road ID 579873004 IBRP/Piroj/ Nesar/Brg-04</t>
  </si>
  <si>
    <t>M/S. Mominul Hoque          Bhairab, Kishoreganj</t>
  </si>
  <si>
    <t>Construction of 24.00m Long RCC Girder Bridge on Chandkathi GC - Bharatkathi RHD Road at Ch 2010m Road ID 579872008 IBRP/Piroj/ Nesar/Brg-05</t>
  </si>
  <si>
    <t>22.12.2019</t>
  </si>
  <si>
    <t>TN-ASI (JV), Mothbaria, Pirojpur</t>
  </si>
  <si>
    <t>Construction of 33.00m Long RCC Girder Bridge on Uttar Shehangal Connecting hat &amp; mosque under Samudaykati Road at Ch 7000m Road ID 579873009 IBRP/Piroj/ Nesar/Brg-06</t>
  </si>
  <si>
    <t>The Nirmitee                            27/3, Jalalabad R/A, Sylhet</t>
  </si>
  <si>
    <t xml:space="preserve">  tnasi2018@gmail.com</t>
  </si>
  <si>
    <t>M/S. Ahmed Steel Ind.        Mathbaria, Pirojpur</t>
  </si>
  <si>
    <t>Efte.Etcl(Pvt.) Limited               Managing Director Md. Merazul Islam, Bhandaria, Pirojpur</t>
  </si>
  <si>
    <t>Construction of 30.00m Long RCC Girder Bridge on Chandkathi GC - Bharatkathi RHD Road at Ch 2603m Road ID 579872008 IBRP/Piroj/ Nesar/Brg-07</t>
  </si>
  <si>
    <t xml:space="preserve">M/S. Ziaul Trades                      37, Tootpara Cross Road-2, Khulna </t>
  </si>
  <si>
    <t>Construction of 23.00m Long RCC Girder Bridge on Sutiakati Up office - Gouranger bazaar via Nandurhar Bazar Road at Ch 2700m Road ID 579873007 IBRP/Piroj/ Nesar/Brg-08</t>
  </si>
  <si>
    <t xml:space="preserve">M.M. Builders &amp; Engineering Ltd-M/S. Amir Engineering  Corporation (JV), Ox-Ford Mission Road, Barisal </t>
  </si>
  <si>
    <t>Construction of 48.00m Long RCC Girder Bridge on Chandkati GC-Bharatkati GC via Sailabunia Daihary Bazar Uribunia Katapitania Zilbari Chowddarashi &amp; Gagon road at Ch 5036m Road ID 579872006 IBRP/Piroj/ Nesar/Brg-09</t>
  </si>
  <si>
    <t>Construction of 33.00m Long RCC Girder Bridge on Chandkati GC-Bharatkati GC via Sailabunia Daihary Bazar Uribunia Katapitania Zilbari Chow ddarashi &amp; Gagon road at Ch 17162m Road ID 579872006 IBRP/Piroj/ Nesar/Brg-10</t>
  </si>
  <si>
    <t>Construction of 46.00m Long RCC Girder Bridge on Jaganathkati Plass ghat - Baitakata GC at ch. 1898m. Road ID 579872005 IBRP/Piroj/ Nesar/Brg-11</t>
  </si>
  <si>
    <t xml:space="preserve">  jb.icl@gmail.com</t>
  </si>
  <si>
    <t>Re-habilitation of 72.00m Long Iron Bridge at Sohagdal Hazi bari poul -Boldia UP office road side at ch.400m Road ID 579874104 IBRP/Piroj/ Nesara/Rehab/Brg-17</t>
  </si>
  <si>
    <t>Construction of 50.00m Long RCC Girder Bridge on Tushkhali GC- Mirukhali UP Via Algi Hat &amp; Nagravanga GPS. road at ch. 330m Road ID 579583017 IBRP/Piroj/ Mat/Brg-01</t>
  </si>
  <si>
    <t>27.02.19</t>
  </si>
  <si>
    <t>ASI-TBK (JV)                            Mathbaria,Pirojpur</t>
  </si>
  <si>
    <t>asitbk2019@gmail.com</t>
  </si>
  <si>
    <t>Construction of 18.00m Long RCC Girder Bridge on Mathbaria GC Dack Banglo-sapa Amua RHD road Nutan Bazar via Gilabad Bazar &amp; Rajar hat at Ch 7530m Road ID 579582005 IBRP/Piroj/ Math/Brg-02</t>
  </si>
  <si>
    <t>10.11.19</t>
  </si>
  <si>
    <t>Md. Tohidul Bashar Kabir  Mathbaria, Pirojpur</t>
  </si>
  <si>
    <t xml:space="preserve">  tahidulbasher@gmail.com</t>
  </si>
  <si>
    <t>Abir-Sardar (JV)                     Sikerpur, Pirojpur</t>
  </si>
  <si>
    <t xml:space="preserve">  abir.sarder2018@gmail.com</t>
  </si>
  <si>
    <t>Construction of 21m Long RCC Girder Bridge on Sapleza GC to Gulishakhali GC Via Bandoppara Bazar at ch. 9310m. Road ID 579582008 IBRP/Piroj/ Math/Brg-03</t>
  </si>
  <si>
    <t>M/S Abir &amp; Brothers            Amlapara, Pirojpur Sadar</t>
  </si>
  <si>
    <t>salma.pirojpur@gmail.com</t>
  </si>
  <si>
    <t>M/S. Jakaullah &amp; Brothers            Chuadanga</t>
  </si>
  <si>
    <t>Construction of 14m Long RCC Girder Bridge on Amragachia union parishad to Amtali Hat Via KalikabarGPS at ch. 881m. Road ID 579583002 IBRP/Piroj/ Math/Brg-05</t>
  </si>
  <si>
    <t>abir.sarder2018@gmail.com</t>
  </si>
  <si>
    <t>Construction of 22m Long RCC Girder Bridge on Betmore Union Parshad-Amtali Hat via Kulur Hat at ch. 5970m. Road ID 579583009 IBRP/Piroj/ Math/Brg-06</t>
  </si>
  <si>
    <t>Construction of 39m Long RCC Girder Bridge on Amragachia union Parishad-Manikkhali Bazar Via Sonakhali Bazar Tulata Hat Road at Ch. 16100m. Road ID 579583010 IBRP/Piroj/ Math/Brg-07</t>
  </si>
  <si>
    <t>Construction of 24m Long RCC Girder Bridge on Betmore Union Parishad-Nizamia Hat Wapda via Gopkhali GPS at ch. 0030m. Road ID579583013 IBRP/Piroj/ Math/Brg-08</t>
  </si>
  <si>
    <t>Construction of 24.00m Long RCC Girder Bridge on Pirojpur Patharghata RHD road Gudighata - Rayend GC Masua Rocket ghat. At Ch 0260m Road ID 579582007 IBRP/Piroj/ Math/Brg-09</t>
  </si>
  <si>
    <t xml:space="preserve">PPL-SARDER CONSORTIUM (JV)               </t>
  </si>
  <si>
    <t>ppl.sarder@gmail.com</t>
  </si>
  <si>
    <t>Construction of 24.00m Long RCC Girder Bridge on Mathbaria GC Dack Banglow-Sapa Amua RHD road Notun Bazar via Gilabad Bazar &amp; Rajar hat at Ch 16496m Road ID 579582005 IBRP/Piroj/ Math/Brg-10</t>
  </si>
  <si>
    <t>02.02.2020</t>
  </si>
  <si>
    <t xml:space="preserve">Purakaushal Projukti Ltd.   House # C-10, Road # 4 Banasree, Rampura, Dhaka-1219        </t>
  </si>
  <si>
    <t xml:space="preserve"> Construction of 63.00 Long RCC Girder Bridge Mathbaria GC Dack Banglow-Sapa Amua RHD road Notun Bazar via Gilabad Bazar &amp; Rajar hat at Ch 15122km Road ID 579582005 IBRP/Piroj/ Math/Brg-11</t>
  </si>
  <si>
    <t>Construction of 30m Long RCC Girder Bridge on Kawkhali UZ HQ Dakbanla To Kawkhali-Swarupkathi RHD Sree guru Asram Gate via Uzialkhan Road at ch.0870 km. Road ID 579472009 IBRP/Piroj/kaw/Brg-12</t>
  </si>
  <si>
    <t xml:space="preserve">M/S. Gazi Construction-M/S. Oishi Construction (JV)
Badura, Parerhat, Pirojpur Sadar, Pirojpur
</t>
  </si>
  <si>
    <t>gazi.oishi@gmail.com</t>
  </si>
  <si>
    <t xml:space="preserve"> Construction of 20m Long RCC Girder Bridge Dhakin Joypur GPS Cum Cyclone Shelter at 00m. Road ID 579804019 Salvage Cost TK. -1079964.00 IBRP/Piroj/Sadar/Brg-01</t>
  </si>
  <si>
    <t xml:space="preserve">M/S. Gazi Construction-
Badura, Parerhat, Pirojpur Sadar, Pirojpur
</t>
  </si>
  <si>
    <t>gazi.construction777@gmail.com</t>
  </si>
  <si>
    <t>Construction of 20m Long RCC Girder Bridge Dhakin Joypur GPS Cum Cyclone Shelter at 00m. Road ID 579804019 Salvage Cost TK. -1079964.00 IBRP/Piroj/Sadar/Brg-01</t>
  </si>
  <si>
    <t>M/S. Oishi Construction Mathbaria, Pirojpur</t>
  </si>
  <si>
    <t>Construction of 20.00m Long RCC Girder Bridge on Kadamtala UP-Durgapur UP Via Bhairampur Madrasa and Faragir Mazar Road at ch.3030km.Road ID 579803006 IBRP/Piroj/Sadar/Brg-02</t>
  </si>
  <si>
    <t>Construction of 42.00m Long RCC Girder Bridge on Shikder Mollik UP-Kolakhali UP Upto Gojalia Lonch Ghat via Ghophat &amp; Challisha Hat Road at ch.7941km.Road ID 579803009 IBRP/Piroj/ Sadar/Brg-03</t>
  </si>
  <si>
    <t>Construction of 14.00m Long RCC Girder Bridge on Kadamtala UP-Durgapur UP Via Bhairampur Madrasa and Faragir Mazar Road at ch.5600km.Road ID 579803006 IBRP/Piroj/ Sadar/Brg-04</t>
  </si>
  <si>
    <t>Construction of 51.00m Long RCC Girder Bridge on Kolakhali UP-Ranipur Ghat via Ghophat &amp; Tona High School Road at ch.0005km.Road ID 579803010 IBRP/Piroj/ Sadar/Brg-05</t>
  </si>
  <si>
    <t>Construction of 15.00m Long RCC Girder Bridge on Baitul Huda Dakhil Madrasha-Badokhali GPS via kh Nuani Madrasha at ch.1020 km.Road ID 579805111 IBRP/Piroj/ Sadar/Brg-06</t>
  </si>
  <si>
    <t>Construction of 12.00m Long RCC Girder Bridge on Dakhin Gazipur Custom Sikder-Bari-Malek Khalifa bari via Monju Kha Bari at ch.0350 km.Road ID 579805114 IBRP/Piroj/Sadar/Brg-07</t>
  </si>
  <si>
    <t>Construction of 10.00m Long RCC Girder Bridge on Shankarpasha Beltala R&amp;H To Namajpur Muhuri Bari Ahsan Habib Road at ch.0750 km.Road ID 579805023 IBRP/Piroj/ Sadar/Brg-08</t>
  </si>
  <si>
    <t>Construction of 18.00m Long RCC Girder Bridge on Vijora R&amp;H-Nmajpur Primary School-Batazore Hat at ch.0050 km.Road ID 579804024 IBRP/Piroj/ Sadar/Brg-09</t>
  </si>
  <si>
    <t>Construction of 18.00m Long RCC Girder Bridge on Kadamtala UP-Durgapur UP Via Bhairampur Madrasa and Faragir Mazar Road at ch.4480km.Road ID 579803006 IBRP/Piroj/ Sadar/Brg-10</t>
  </si>
  <si>
    <t>Construction of 16.00m Long RCC Girder Bridge on Shikder Mollik UP Upto Gojalia Lonch Ghat via Ghophat &amp; Challisha Hat Road at ch.4840km.Road ID 579803009 IBRP/Piroj/ Sadar/Brg-11</t>
  </si>
  <si>
    <t>Construction of 11.00m Long RCC Girder Bridge on Shikder Mollik UP-Kolakhali UP Upto Gojalia Lonch Ghat via Ghophat &amp; Challisha Hat Road at ch.6020km.Road ID 579803009 IBRP/Piroj/ Sadar/Brg-12</t>
  </si>
  <si>
    <t>M/S. Islam Brothers                 Prop. Md. Monirul Islam Talukder 7, Court Road, Middle Chadkati , Jhalakati</t>
  </si>
  <si>
    <t>Rehabilitation of 62.00m Iron Bridge on Badura Madrasha-Fish Arot via H/O Goni Howlader Near Parerhat at Ch. 2000.00m Road ID 579805113 IBRP/Piroj/ Sad /Main/Brg-16</t>
  </si>
  <si>
    <t>Shimran Mayan Trade International. Nazirpur,Pirojpur</t>
  </si>
  <si>
    <r>
      <t xml:space="preserve">Improvement of Nazirpur Bridge to Nazirpur H/Q Chotto Buichakati Humayun Hazra House Road by Dense Carpeting at Ch.00m1500m Under Nazirpur Upazila Dist Pirojpur. </t>
    </r>
    <r>
      <rPr>
        <b/>
        <sz val="10"/>
        <rFont val="Times New Roman"/>
        <family val="1"/>
      </rPr>
      <t xml:space="preserve">Road ID 579765043 </t>
    </r>
    <r>
      <rPr>
        <sz val="10"/>
        <rFont val="Times New Roman"/>
        <family val="1"/>
      </rPr>
      <t>Salvage Cost TK 186655.00 UTMIDP-NAZI/ PIRO/WR-51</t>
    </r>
  </si>
  <si>
    <t>09.06.2021</t>
  </si>
  <si>
    <t xml:space="preserve">M/S. Ziaul Traders                 South Tootpara, Khulna </t>
  </si>
  <si>
    <r>
      <t xml:space="preserve">Improvement and side widening work of Nazirpur H/Q- Gazalia GC Nazirpur Part from Ch. 0.00-2000m under Nazirpur Upazila Dist Pirojpur. Road </t>
    </r>
    <r>
      <rPr>
        <b/>
        <sz val="10"/>
        <rFont val="Times New Roman"/>
        <family val="1"/>
      </rPr>
      <t>ID 579762006 UTMIDP-NAZI/ PIRO/WR-52</t>
    </r>
  </si>
  <si>
    <t>18.12.2020</t>
  </si>
  <si>
    <t>17.12.2021</t>
  </si>
  <si>
    <t>M/S. Abir &amp; Brothers        Prop. Salma Rahman  Parerhat road, Pirojpur</t>
  </si>
  <si>
    <r>
      <t xml:space="preserve">Construction of RCC Drain for Nazirpur Bridge to Nazirpur H/Q Chotto Buichakati Humayun Hazra House Road at Ch.00m-1800m Under Nazirpur Upazila Dist Pirojpur. </t>
    </r>
    <r>
      <rPr>
        <b/>
        <sz val="10"/>
        <rFont val="Times New Roman"/>
        <family val="1"/>
      </rPr>
      <t>Road ID 579765043 UTMIDP-NAZI/ PIRO/WD-14</t>
    </r>
  </si>
  <si>
    <t xml:space="preserve">M/S. Mallik &amp; Brothers
West Dumuritala, Duppasa
Perojpur Sadar, Perojpur
</t>
  </si>
  <si>
    <t>mallik.brothers76@gmail.com</t>
  </si>
  <si>
    <r>
      <t xml:space="preserve">Construction of Toilet Block for Nazirpur Bridge to Nazirpur H/Q Chotto Buichakati Humayun Hazra House Road at Chowthaimahal Bus Bay Under Nazirpur Upazila Dist Pirojpur. </t>
    </r>
    <r>
      <rPr>
        <b/>
        <sz val="10"/>
        <rFont val="Times New Roman"/>
        <family val="1"/>
      </rPr>
      <t>Road ID 579765043 UTMIDP-NAZI/ PIRO/WT-01</t>
    </r>
  </si>
  <si>
    <t>20.10.19</t>
  </si>
  <si>
    <t>M/S. Mominul Hoque                 Bhairab, Kishoregonj</t>
  </si>
  <si>
    <r>
      <t xml:space="preserve">Construction of RCC Box Culvert at Nazirpur Bridge to Nazirpur H/Q Chotto Buichakati Humayun Hazra House Road at Chowthaimahal Bus Bay at Ch. 110m 220m 975m 1302m413m1375m &amp; 1138m Under Nazirpur Upazila Dist Pirojpur. </t>
    </r>
    <r>
      <rPr>
        <b/>
        <sz val="10"/>
        <rFont val="Times New Roman"/>
        <family val="1"/>
      </rPr>
      <t>Road ID 579765043 UTMIDP-NAZI/ PIRO/WB-01</t>
    </r>
  </si>
  <si>
    <t>18.12.2019</t>
  </si>
  <si>
    <t>M/S. Joy Traders                 Nazirpur, Pirojpur</t>
  </si>
  <si>
    <t>nasirnazirpur@gmail.com</t>
  </si>
  <si>
    <r>
      <t xml:space="preserve">Improvement of BC Road from Kalibari Bazar - Dorichor Ecorbunia Road Tin mukha khal to Nodirpar via Dorichor Baroikhali Road at Ch. 00-1085m Under Indurkani Upazila Dist Pirojpur. </t>
    </r>
    <r>
      <rPr>
        <b/>
        <sz val="10"/>
        <rFont val="Times New Roman"/>
        <family val="1"/>
      </rPr>
      <t xml:space="preserve">Road ID 579885023. </t>
    </r>
    <r>
      <rPr>
        <sz val="10"/>
        <rFont val="Times New Roman"/>
        <family val="1"/>
      </rPr>
      <t>Salvage cost TK. 81878.00 UTMIDP-INDU/ PIRO/WR-55</t>
    </r>
  </si>
  <si>
    <t>30.10.2020</t>
  </si>
  <si>
    <t>M/S KAZI ENTERPRISE</t>
  </si>
  <si>
    <t>sabinakazi2020@gmail.com</t>
  </si>
  <si>
    <r>
      <t xml:space="preserve">Construction of RCC drain from Kawkhali GC South Bazar ECO park to under Bazar Pucca pool from Ch. 1118m-1718m. 2. Construction of RCC drain from Kawkhali Dagbanglo moor to Mannan Pucca pool from Ch. 00-300m. 3.Construction of RCC drain from Sir guru Asrom to Bridge Attached Kawkhali Girls School via Kazi Harun GPS from Ch. 900m-1000m under Kawkhali Upazila Dst Pirojpur. </t>
    </r>
    <r>
      <rPr>
        <b/>
        <sz val="10"/>
        <rFont val="Times New Roman"/>
        <family val="1"/>
      </rPr>
      <t>Road ID 579472004 UTMIDP-KAWK/ PIRO/WD-57</t>
    </r>
  </si>
  <si>
    <t xml:space="preserve">M/S. Mahi Enterprise.    Vill-Radhanagar Howlader Bari P.O: Bhandaria Upazila- Bhandaria District- Pirojpur </t>
  </si>
  <si>
    <t>msmahienterprise80@gmail.com</t>
  </si>
  <si>
    <r>
      <t xml:space="preserve">Construction of 2.0mx2.0mx2.0m RCC Box Drain on Kawkhali GC B/S of UzHQ to kawkhali Swarupkathi RHD Kachukati Baily Bridge via Mathua Asrom &amp; Master para at Ch. 249m. 2. Construction of 3.00mx4.0mx0.275m RCC Box Drain on Kawkhali GC B/S of UzHQ to Kawkhali Swarupkati RHD Kachuakati Baily Bridge Via Mathua Asram &amp; Master para at Ch. 385mm. under Kawkhali Upazila Dst Perojpur. </t>
    </r>
    <r>
      <rPr>
        <b/>
        <sz val="10"/>
        <rFont val="Times New Roman"/>
        <family val="1"/>
      </rPr>
      <t>Road ID 579472004 UTMIDP-KAWK/PIRO/WB-24</t>
    </r>
  </si>
  <si>
    <t>M/S Raj &amp; Brothers.            Prop. Md. Habibur Rahman Malek                                     Parerhat road, Pirojpur</t>
  </si>
  <si>
    <r>
      <t>Improvement of road from kawkhali GC Collage moor to Chandkathi GC via Chirapara R&amp;H Baily Bridge Sonakur Ferryghat Hogla Betka H/S from Ch.1118m to 1830m. 2. Improvement of road from kawkhali GC B/S of UzHQ to kawkhali Swarupkathi RHD Kachukati Baily Bridge via Mathua Asrom &amp; Master para at Ch. 625m 3. Improvement of road from 579472009 Connecting to 579472004 from Ch. 00m-120m. under Kawkhali Upazila Dst. Perojpur.</t>
    </r>
    <r>
      <rPr>
        <b/>
        <sz val="10"/>
        <rFont val="Times New Roman"/>
        <family val="1"/>
      </rPr>
      <t xml:space="preserve">Road ID 579472004 UTMIDP-KAWK/ PIRO/WR-128 </t>
    </r>
  </si>
  <si>
    <t xml:space="preserve">M/S. Allo Enterprise
Mirukhali Road, Mathbaria, Pirojpur
</t>
  </si>
  <si>
    <t>alloenterprise20@gmail.com</t>
  </si>
  <si>
    <t>Construction of 3nos. 1.00X1.00mRCC Box Culvert on Parerhat UP-Zianagar UPZ H/Q UP to Collage more via WAPDA hat &amp; Pattashi UP to Ch. 605m 840m &amp; 1380m. Under Indurkani Upazila Dis Pirojpur Road ID 579883002. [Tender ID: 475559]  UTMIDP-INDU/PIRO/ WB-65</t>
  </si>
  <si>
    <t xml:space="preserve">M/S. LIZA ENTERPRISE-M/S. MURAD ENTERPRISE (JV)
</t>
  </si>
  <si>
    <t>lizaenterprise19@yahoo.com</t>
  </si>
  <si>
    <t>1. Improvement of BC Road from Parerhat UP-Zianagar UPZ H/Q UP to Collage more via WAPDA hat &amp; Pattashi UP from Ch. 00-1970m. Effective Length 1960m Under indurkani Upazila. Dis Pirojpur. Road ID 579883002 Salvage Cost TK2054871.00 UTMIDP-INDU/PIRO/       WR-207</t>
  </si>
  <si>
    <t>M/S. LIZA ENTERPRISE Uttar Krishananagar, Pirojpur</t>
  </si>
  <si>
    <t xml:space="preserve">lizaenterprise15@yahoo.com </t>
  </si>
  <si>
    <t xml:space="preserve"> M/S. MURAD ENTERPRISE                          vil.harina po.harina gazipur upozila.perojpur perojpur</t>
  </si>
  <si>
    <t>murad.enterprise123@yahoo.com</t>
  </si>
  <si>
    <t xml:space="preserve">EFTE. ETCL (PVT.) LIMITED
Managing Director Md. Merazul Islam 
Bhandaria, Pirojpur
</t>
  </si>
  <si>
    <t>Construction of Two 2 Storied Rural Market Building With 04 Storied Foundation in Junia khobiruddin Hat Under Bhandaria Upazila Dist-Pirojpur.</t>
  </si>
  <si>
    <t>Shimran Mayan Trade International, Prop. S.M Noor E Alam Shahin, Nazirpur, Pirojpur</t>
  </si>
  <si>
    <t>Construction of Two 2 Storied Rural Market Building With 04 Storied Foundation in Babur Hat Under Nazirpur Upazila Dist.-Pirojpur.</t>
  </si>
  <si>
    <t>28.06.21</t>
  </si>
  <si>
    <t xml:space="preserve">M/S. Nafiuzzaman Khan Enterprise, Prop. Dalia Naznin
Kawkhali, Pirojpur
</t>
  </si>
  <si>
    <t>nafient78@gmail.com</t>
  </si>
  <si>
    <t>Construction of Union Land Office at Somudaykati and Swarupkati under Nesarabad Upazila TULO/PRJ/W03</t>
  </si>
  <si>
    <t>TULU</t>
  </si>
  <si>
    <t>12.01.2020</t>
  </si>
  <si>
    <t xml:space="preserve">M/S. S. International                Morichal, Pirojpur Sadar             Pirojpur </t>
  </si>
  <si>
    <t>s.international.prj@gmail.com</t>
  </si>
  <si>
    <t>Construction of Union Land Office at Gulishakhali under Mathbaria Upazila Costal Design and Dhawa union under Bhandaria Upazila TULO/PRJ/W06</t>
  </si>
  <si>
    <t>13.01.2020</t>
  </si>
  <si>
    <t>RB-FE (JV)                                       Sadar Road, Mathbaria, Pirojpur</t>
  </si>
  <si>
    <t>rbfejv2019@gmail.com</t>
  </si>
  <si>
    <t>Construction of Union Land Office at Mirukhali under Mathbaria Upzila &amp; Pattashi and Parerhat under Indurkani Zianagar Upazila. TULO/PRJ/W04</t>
  </si>
  <si>
    <t>M/S Raj &amp; Brothers           Parerhat road, Pirojpur</t>
  </si>
  <si>
    <t>M/S. Faysal Enterprise        Mathbaria, Pirojpur</t>
  </si>
  <si>
    <t>faysalenterprise87@gmail.com</t>
  </si>
  <si>
    <t>Ziaul and Sufia JV                            Shankarpasha, Pirojpur Sadar   Pirojpur</t>
  </si>
  <si>
    <t>ziaulandsufiajv@gmail.com</t>
  </si>
  <si>
    <t>Construction of Union Land Office at Pirojpur Pouro Kalakhali and Kadamtala under Pirojpur Sadar Upzila. TULO/PRJ/W02</t>
  </si>
  <si>
    <t>MS.ZIAUL TRADERS 37 TOOT PARA CROSS ROAD-2 ,KHULNA</t>
  </si>
  <si>
    <t>M/S. Sufia Enterprise Badura Parerhat, Pirojpur Sadar, Pirojpur</t>
  </si>
  <si>
    <t>sufia.enterprise333@yahoo.com</t>
  </si>
  <si>
    <t>Shimran Mayan Trade Internationl                                       Nazirpur Sadar, Pirojpur</t>
  </si>
  <si>
    <t>Construction of Union Land Office at Matibhanga Costal Design and Daulbari Costal Design under Nazirpur Upazila &amp; Ikree Union Land Office under Bhandaria. TULO/PRJ/W05</t>
  </si>
  <si>
    <t>M/S. Sagar Enterprise                 Bakergang, Barisal</t>
  </si>
  <si>
    <t>sagar.enterprise33@gmail.com</t>
  </si>
  <si>
    <t>Construction of Union Land Office at Shialkathi Costal Design under Kawkhali Upazila District Pirojpur. TULO/PRJ/W-07</t>
  </si>
  <si>
    <t>08.02.2020</t>
  </si>
  <si>
    <t>M/S. Monir Enterprise                    Jhalakati Sadar, Jhalakati    Mob:+880-01716-141133</t>
  </si>
  <si>
    <t>Construction of Union Land Office at Dirgha Costal Design under Nazirpur Upazila District Pirojpur. TULO/PRJ/W-08</t>
  </si>
  <si>
    <t>17.08.2019</t>
  </si>
  <si>
    <t>M/S. Ummy Traders                      Koladema Khana Bari                Ward No-30, BCC, Barisal</t>
  </si>
  <si>
    <t>Construction of Union Land Office at Durgapur Costal Design under Pirojpur Sadar Upazila District Pirojpur. TULO/PRJ/W-10</t>
  </si>
  <si>
    <t>EFTE.ETCL (PVT.) LIMITED   Horinpala, Telikhali Bhandaria, Pirojpur                              Mob: +880-1711-559833</t>
  </si>
  <si>
    <t>Construction of 33.00m Long RCC Girder Bridge on Golbunia Talukdar Bari Bridge-Charghta Bari Debipur RHD Road at Ch. 2000m Road ID 579144145 Upazila Bhandaria District Pirojpur. CBU-100/ Purto-217</t>
  </si>
  <si>
    <t>21.12.2021</t>
  </si>
  <si>
    <t xml:space="preserve">Construction of 33.00m Long RCC Girder Bridge on Huzzat Ali Bazar-Telikhali Samsu House Road at Ch. 1500m Road ID 579145020 Upazila Bhandaria District Pirojpur. CBU-100/ Purto-219 </t>
  </si>
  <si>
    <t xml:space="preserve">Construction of 33.00m Long RCC Girder Bridge on Ikree UP- Bhogirathpur Road at Ch. 3400 m Road ID 579143006 Upazila Bhandaria District Pirojpur. CBU-100/ Purto-220 </t>
  </si>
  <si>
    <t>M/S Mohiuddin Ahmed       Patuakhali                           Mob:   +880-1724-385743</t>
  </si>
  <si>
    <r>
      <t xml:space="preserve">Construction of 24.00m Long RCC Girder Bridge on Balipara GC-Indurkani UPZ H/Q via Sayedkhali hat Sayedkhali GPS &amp; Begum Saleha Madrasa Road at Ch. 6428m Road ID 579882005 Upazila Indurkani District Pirojpur. </t>
    </r>
    <r>
      <rPr>
        <b/>
        <sz val="11"/>
        <rFont val="Times New Roman"/>
        <family val="1"/>
      </rPr>
      <t xml:space="preserve">CBU-100/ Purto-215 </t>
    </r>
  </si>
  <si>
    <r>
      <t xml:space="preserve">Construction of 21.00m Long RCC Girder Bridge on Shariktola UP-Shankarpasha UP via Tulatala &amp; Utter Lalikati GPS Road at Ch. 6484m Road ID 579803014 Upazila Pirojpur Sadar District Pirojpur. </t>
    </r>
    <r>
      <rPr>
        <b/>
        <sz val="11"/>
        <rFont val="Times New Roman"/>
        <family val="1"/>
      </rPr>
      <t xml:space="preserve">CBU-100/ Purto-212 </t>
    </r>
  </si>
  <si>
    <r>
      <t>M/S Habib Sons, 542, Modho Chandkathi, Jhalakathi</t>
    </r>
    <r>
      <rPr>
        <sz val="13"/>
        <rFont val="SutonnyMJ"/>
      </rPr>
      <t xml:space="preserve">                       </t>
    </r>
    <r>
      <rPr>
        <sz val="10"/>
        <rFont val="Times New Roman"/>
        <family val="1"/>
      </rPr>
      <t>Mob: +880-192-5831266</t>
    </r>
  </si>
  <si>
    <t>Maintenance of  Halta Clinic to Makuma Cyclone shelter road via Halta Nessaria madrasha road  {(USAID ID: Y2RD015, LGED ID: 579584099) Road-1: Ch 0+0 Km - 4+580 &amp; Road-2: 0+00-0+600 Km Total Length = 5.18 Km} under  Mothbaria, Perojpur.</t>
  </si>
  <si>
    <t>Shimran Mayan Trade International                             Sadar Road,Nazirpur, Pirojpur                                     Mob: 01732943838</t>
  </si>
  <si>
    <t>SupRB/Piroj/Maint/20-21/W-88
1Minor maintenance of 7.0m long RCC box Culvert on Bhandaria GC to Pirojpur-Mathbaria RHD Road near Ikree Busstand via Dhawa Bazar.at Chainage 650m 579142011 under Bhandara Upazila 2 Minor maintenance of 36.0m long RCC Girder Bridge on Jaganathkati GC Inderhat ferry Ghat - Kalakhali RHD Via Chandkati G.C.at Chainage 8100m 579872001 under Nesharabad Upazila. 3 Minor maintenance of 66.0m long RCC Girder Bridge on Nazirpur Upazila H/Q-Boithakata GC.at Chainage 1506m 579762002 under Nazirpur Upazila. 4Minor maintenance of 36.0m long RCC Girder Bridge on Nazirpur Upazila H/Q-Boithakata GC.at Chainage 3181m 579762002 under Nazirpur Upazila.5Minor maintenance of 10.4m long RCC Girder Bridge on Nazirpur Upazila H/Q-Boithakata GC.at Chainage 4800m 579762002 under Nazirpur Upazila.6Minor maintenance of 27.0m long RCC Girder Bridge on Nazirpur Upazila H/Q-Boithakata GC.at Chainage 13746m5797620027Minor maintenance of 9.0m long RCC box Culvert on Nazirpur Upazila H/Q-Boithakata GC.at Chainage 11090m 579762002 under Nazirpur Upazila.8Minor maintenance of 7.3m long RCC box Culvert on Digirgan GC-Matabanga GC.at Chainage 1008m 579762005 under Nazirpur Upazila.</t>
  </si>
  <si>
    <t>Program for Supporting Rural Bridges</t>
  </si>
  <si>
    <t>26.12.2021</t>
  </si>
  <si>
    <t xml:space="preserve">SupRB/Piroj/Maint/20-21/W-100
Minor maintenance of 360.0m long RCC Girder Bridge on Nazirpur Upazila H/Q-Boithakata GC Road at Chainage 5000m Under Nazirpur Upazila.Road ID 579762002 </t>
  </si>
  <si>
    <t>M/S. Mizan Glass Thai Alomoneyom                       Mathbaria, Pirojpur             Mob: +880-01712-994736</t>
  </si>
  <si>
    <t>mizanglassthay@gmail.com</t>
  </si>
  <si>
    <t>Re-Excavation of Ruhitolabunia Kazibari Ponchgram High School khal at Ch.0.00 m 1500.0 m. IPCP/PIRO/NAZIR/C/19-20/6.03</t>
  </si>
  <si>
    <t>M/S. Maa Enterprise            Sikerpur, Pirojpur              Mob: +880-0194-1034245</t>
  </si>
  <si>
    <t>ahsan.kamil81@yahoo.com</t>
  </si>
  <si>
    <t>Re-Excavation of Khejurtla Khal at Ch. 0.00 m 1610.0 m. IPCP/PIRO/INDUR/C/19-20/7.03</t>
  </si>
  <si>
    <t>M/S. Ashik Enterprise          Jhalakati Sadar, Jhalakati       Mob: +880-17-67867245</t>
  </si>
  <si>
    <t>a Excavation of Malikhali High School Pond.b Construction of 01 Nos. Ghatla 11.60 X 5.00 m for Malikhali High School Pond.c Excavation of Malikhali Girls High School Pond.d Construction of 01 Nos. Ghatla 11.60 X 5.00 m for Malikhali Girls High School Pond. IPCP/PIRO/NAZIR/P/19-20/9.05</t>
  </si>
  <si>
    <t>M/S M.B &amp; Sons                 Barisal Sadar, Barisal         Mob: +880-1716-677277</t>
  </si>
  <si>
    <t>a Re-Excavation of Basar Bari Khal at Ch. 0.00 m -1375.00m b Construction of 03 Nos. Reference Bed Block of Basar Bari Khal c Construction of 01 Nos Ghatla 9.80 m Long 3.50 m Width and 3.00 m height for Basar Bari Khal. IPCP/PIRO/SADAR/C/19-20/10.02</t>
  </si>
  <si>
    <t>M/s. Fatema Enterprise      Barisal Sadar, Barisal           Mob: 0174350411</t>
  </si>
  <si>
    <t>ms.fatemaenterprise1977@gmail.com</t>
  </si>
  <si>
    <t>01. A Re-Excavation of Gouripur Union High School Pond. B Construction of Ghatla 11.06 X 3.50 X 3.90m RCC Ghatla at Gouripur Union High School Pond. C Construction of 03 Nos. TBM.02. A Re-Excavation of 104 No Hetalia Bazar GPS Pond. B Construction of Ghatla 11.06 X 3.50 X 3.90m RCC Ghatla at 104 No Hetalia Bazar GPS Pond. C Construction of 03 Nos. TBM.03. A Re-Excavation of 3 Nos Medirabad GPS Pond. B Construction of Ghatla 11.06 X 3.50 X 3.90m RCC Ghatla at 3 No Medirabad GPS Pond. C Construction of 03 Nos. TBM.04.a Re-Excavation of Behari Pailot Secondary Schoo Pond. b Construction of Ghatla 11.06 X 3.50 X 3.90m RCC Ghatla at Behari Pailot Secondary Schoo Pond. c Construction of 03 Nos. TBM.05. A Re-Excavation of 48 No Pasharibunia Hat GPS Pond. B Construction of Ghatla 11.06 X 3.50 X 3.90m RCC Ghatla at 48 No Pasharibunia Hat GPS Pond. C Construction of 03 Nos. TBM.06. A Re-Excavation of 41 No Ikree Board GPS Pond. B Construction of Ghatla 11.06 X 3.50 X 3.90m RCC Ghatla at 41 No Ikree Board GPS Pond. C Construction of 03 Nos. TBM.07. A Re-Excavation of 24 Nos Darulhuda Board GPS Pond. B Construction of Ghatla 11.06 X 3.50 X 3.90m RCC Ghatla at 24 Nos Darulhuda Board GPS Pond. C Construction of 03 Nos. TBM. IPCP/PIRO/BHAND/P/19-20/11.01</t>
  </si>
  <si>
    <t>M/S. H.R.S CONSTRUCTION                  Parerhat road, Pirojpur       Mob: 01710181874</t>
  </si>
  <si>
    <t>hrsconstruction87@gmail.com</t>
  </si>
  <si>
    <t>1. a Re excavation of Jolagati Mirabari pond.b Construction of 11.06X3.50X3.90m RCC Ghatla at Jolagati Mirabari pond.02.a Re excavation of Dhabri Pond.b Construction of 11.06X3.50X3.90m RCC Ghatla at Dhabri Pond.03.a Re excavation of Foloibunia Shikdar bari pond.b Construction of 11.06X3.50X3.90m RCC Ghatla at Foloibunia Shikdar bari pond.04.a Re excavation of Hogla Shikdar bari pond.05.a Re excavation of Soto Biraljuri Asroyoner Pond.b Construction of 11.06X3.50X3.90m RCC Ghatla at Biraljuri Asroyoner Pond. IPCP/PIRO/KAWKH/P/19-20/12.01</t>
  </si>
  <si>
    <t>18.06.20</t>
  </si>
  <si>
    <t xml:space="preserve"> M/S. Radif Traders               Mathbaria, Pirojpur            Mob: 01727543958</t>
  </si>
  <si>
    <t>rafidtraders124@gmail.com</t>
  </si>
  <si>
    <t>01.a Re-excavation of dakhin Caroni pottashi GPS pond. b Construction of 11.06X3.50X3.90m RCC Ghatla at Dakhin Caroni Pottashi GPS pond.02.a Re-excavation of Kasem Sardar GPS pond. b Construction of 11.06X3.50X3.90m RCC Ghatla at Kasem Sardar GPS pond.03. a Re-excavation of Purbo pottashi Adorsa Kowmi Madrasha pond. b Repair of Existing RCC Ghatla at Purbo Pottashi Adorsa Kowmi Madrasha Pond. IPCP/PIRO/INDUR/P/19-20/13.04</t>
  </si>
  <si>
    <t>M/S Nur Enter Prise           Mathbaria, Pirojpur              Mob: 01714454481</t>
  </si>
  <si>
    <t>msnurenterprise1@gmail.com</t>
  </si>
  <si>
    <t>01. 01.a Re- Excavation of Arjo Shommilony Maddhomik Biddalay Pond under Nesarabad Upazila Dist Pirojpur.b Construction of 11.60m X 3.50m X 3.90m RCC Ghatla at Arjo Shommilony Maddhomik Biddalay Pond.c 03 Nos TBM.02. a Re- Excavation of Kobiguru Rabindronath Degree Collage Pond under Nesarabad Upazila Dist Pirojpur.b Construction of 11.60m X 5.00m X 3.90m RCC Ghatla at Kobiguru Rabindronath Degree Collage Pond c 04 Nos TBM. IPCP/PIRO/NESAR/P/20-21/14.01</t>
  </si>
  <si>
    <t>M/S RATUL ENTERPRISE        Indurkani, Pirojpur           Mob: 01716-759512</t>
  </si>
  <si>
    <t>ratul.enterprise.prj@gmail.com</t>
  </si>
  <si>
    <t>01. a Re- Excavation of Amragasia Bazar Govt. Pond under Mathbaria Upazila Dist Pirojpur.b Construction of 11.60m X 3.50m X 3.90m RCC Ghatla at Amragasia Bazar Govt. Pond. c 04 Nos TBM.02. a Re- Excavation of Amragasia Bazar Songlogno Govt. Pond under Mathbaria Upazila Dist Pirojpur.b Construction of 11.60m X 5.00m X 3.90m RCC Ghatla at Amragasia Bazar Songlogno Govt. Pond c 04 Nos TBM.03. a Re- Excavation of Jankhali Bazar Songlogno Pond under Mathbaria Upazila Dist Pirojpur.b Construction of 11.60m X 3.50m X 3.90m RCC Ghatla at Jankhali Bazar Songlogno Pond c 04 Nos TBM.04. a Re- Excavation of Tuskhali Vumi office Songlogno Pond under Mathbaria Upazila Dist Pirojpur.b Construction of 11.60m X 3.50m X 3.90m RCC Ghatla at Tuskhali Vumi office Songlogno Pond c 04 Nos TBM. IPCP/PIRO/MATHB/P/20-21/15.01</t>
  </si>
  <si>
    <t>Patuakhali</t>
  </si>
  <si>
    <t>MDH-SHE(JV)
Vill: Kartikpasa, P.O: Labukhali, Upazila: Dumki District-Patuakhali.
Mobile No=01998-142656</t>
  </si>
  <si>
    <t>mdhshejv@gmail.com</t>
  </si>
  <si>
    <t>a Improvement of Road from Khatashia GC - Voyang GC Via Titkata Bazar Sadar Part including structure. Ch. 6200-7830m Road ID- 578952005 Patuakhali Sadarb Improvement of Road from Khatashia GC Janata H/S - Barobeghi Old UPC Office including structure.Ch. 2300-3940 Road ID-578953007 Patuakhali Sadar</t>
  </si>
  <si>
    <t>03.10.2019</t>
  </si>
  <si>
    <t>09.10.2020</t>
  </si>
  <si>
    <t>M/S. Md. Delowar Hossain, Vill: Kartikpasa, P.O: Labukhali, Upazila: Dumki District-Patuakhali.</t>
  </si>
  <si>
    <t>M/S S H Enterprise, Amirgonj, Mehendigonj, Barishal.</t>
  </si>
  <si>
    <t>M/S Najmus Shahadat Traders
Badar Pur, Patuakhali.
Mobile No=01716265040</t>
  </si>
  <si>
    <t>najmulsadat76@gmail.com</t>
  </si>
  <si>
    <t>aImprovement of Road from Itbaria UPC Pukurjana Bazar - Bottolbunia GC Via 2nd Bridge Bazar including structure. Ch. 467-1747 ID 578953010 bImprovement of Road from Patuakhli Khalishakhali Ferry ghat Bazar - Itbaria UPC Pukurjana Bazar including structure. Ch. 3370-4650m ID578953011</t>
  </si>
  <si>
    <t>09.10.2019</t>
  </si>
  <si>
    <t>07.10.2020</t>
  </si>
  <si>
    <t>Kohinoor Enterprise &amp; Mizanur Alam (JV)
Mridha Bari Sarak, Town Kalikapur, Patuakhali Sadar, Patuakhali.
Mobile No=01762-066548</t>
  </si>
  <si>
    <t>badalmizanurjv@gmail.com</t>
  </si>
  <si>
    <t>a Improvement of Road from Ghopkhali WAPDA Emb - Pukurjana Madrasha including structure. Ch. 00-1200m ID578954009 b Improvement of from Badarpur Sluice - Itabari UPC - Pukurjana Bridge including structure. Ch. 228-1488m  ID578953021</t>
  </si>
  <si>
    <t>Md. Mizanur Alam, Mridha Bari Sarak, Town Kalikapur, Patuakhali Sadar, Patuakhali.</t>
  </si>
  <si>
    <t>Md.Firoz
Fire Service Road, Patuakhali.
Mobile No=01711-133326</t>
  </si>
  <si>
    <t>mdfirozptk@gmail.com</t>
  </si>
  <si>
    <t>a Improvement of Road from Lohalia UPC- Patuakhali UZHQ Lohaliy Kheya ghat including structure. Ch. 4800-5130m ID578953034b Improvement of Road from UZR Gani Mredha bari to UNR YlIslif Sepai bari Via Hetalia GPS including structure. Ch. 001200m ID578954010</t>
  </si>
  <si>
    <t>24.09.2020</t>
  </si>
  <si>
    <t>a. Improvement of Road from Chotto Bighai  UPC (H/O Sobhan Haolader) - Kazirhat Bazar (Bridge) With  including structure Ch. 00-1560m ID 578953042b. Improvement of Road from Lowkati UPC - Koler hat via Muradia GC Dakatia khal Sadar part Road including structure Ch. 2041-3730m ID 578953045</t>
  </si>
  <si>
    <t>Md. Enayet Hossain-M/S. Kabir Traders 
College Road, Patuakhali. 
Mobile No=01712-201620</t>
  </si>
  <si>
    <t>kabirmskt@gmail.com</t>
  </si>
  <si>
    <t>a. Improvement of Road from Patuakhali UZHQ AI - Amin Madrasha to Amkhola UPC via Shehakati Bazar &amp; Purvo Badura Sr. Madrasha including structure. Ch.6150-7600m  ID 578953047b. Improvement of Road from Aliyapur Officer Hat via Kukuya Madrasha including structure. Ch. 1000-1500mID 578954014</t>
  </si>
  <si>
    <t>24.09.2019</t>
  </si>
  <si>
    <t>Md. Enayet Hossain, Natun Bazar, Patuakhali.</t>
  </si>
  <si>
    <t>enayethossainpat@gmail.com</t>
  </si>
  <si>
    <t>M/S. Kabir Traders, College Road, Patuakhali.</t>
  </si>
  <si>
    <t>humaunptk@gmail.com</t>
  </si>
  <si>
    <t>M/S Bokshi Enterprise
Md.Amran Bokshi
Thana Road, Charfession, Bhola.
01713-921716</t>
  </si>
  <si>
    <t>Improvement of Road from FatullahBazer -Maderbunia UPC via MaddhaGerakhali GPS With Structure Under Patuakhli Sadar Patuakhli at including structure From Ch. 2920-5974 PatuakhaliSadar Road ID-578953006</t>
  </si>
  <si>
    <t>M/S Suresh Chandra Biswas
Mitha Pukur Par,Puran Bazar,Patuakhali.
Mobile No=</t>
  </si>
  <si>
    <t>sureshchandraptk@gmail.com</t>
  </si>
  <si>
    <t>Improvement of Road from Deukhali Bazar to West Deukhali Moktadia Madrasha at including structure From Ch. 00-1000 Patuakhali Sadar Road ID-578954084</t>
  </si>
  <si>
    <t>14.04.2020</t>
  </si>
  <si>
    <t>Md.Khokan Sikder Vill- Amkhola Bazar, Golachipa, Patuakhali</t>
  </si>
  <si>
    <t>khonkonshikdar123@gmail.com</t>
  </si>
  <si>
    <t>Improvrnent of Road from UNR Pajakhali GPS - Protabpur Bazar via Char Kuripaika GPS from Ch. 2600m-3600m including structure. Patuakhali Sadar Road ID-578955378</t>
  </si>
  <si>
    <t>09.09.2021</t>
  </si>
  <si>
    <t>M/S Pal Enterprise
Dhokkin Bohalgasia Patuakhali Sadar, Patuakhali.</t>
  </si>
  <si>
    <t>palenterprise63@gmail.com</t>
  </si>
  <si>
    <t>Improvrnent of Road from UNR Pajakhali GPS - Protabpur Bazar via Char Kuripaika GPS from Ch. 00m-1000m including structure. Patuakhali Sadar Road ID-578955378</t>
  </si>
  <si>
    <t>02.09.2020</t>
  </si>
  <si>
    <t xml:space="preserve">M/S Protik Construction
Town kalikapur, Patuakhali
Mobile No=1712-065646
</t>
  </si>
  <si>
    <t>protikconstruction71@gmail.com</t>
  </si>
  <si>
    <t>Improvement of Road from Chottobeghai UPC to Maderbunia Bazar via Kazir Hat from Ch. 4100-5700m including structure Road ID-578953014 Patuakhali Sadarj</t>
  </si>
  <si>
    <t>M/S Dhara Enterprise 
Pro. Md. Ahshan Habib (Kalu) Baptist Mission Road, Barisal
Mobile No= 0431-71054</t>
  </si>
  <si>
    <t>Improvment of Road from Kachabunia Bazar to Pairkunjo Bazar at Ch. 1023-3185 including structure. Road ID-578954211 Patuakhali Sadar</t>
  </si>
  <si>
    <t>12.12.2020</t>
  </si>
  <si>
    <t>M/S Mohiuddin Ahmed &amp; 
M/S Snehangsu Sarkar (JV)
Azad Bhaban, Muslimpara, Patuakhali. 
Mobile No= 01712-081367</t>
  </si>
  <si>
    <t>mohiuddinsnehangsu@gmail.com</t>
  </si>
  <si>
    <t>Part A Rehabilitation of road from Dhankhali Bazar to Itbaria UCK High School from ch.00-2418 Including Structure.ID. 578954321 Patuakhali Sadar.Part B Rehabilitation of road from Itbaria UPC - Chandokhali Bazar Via Khejurtala Bazar from ch. 00-1206.50 including stucture. ID. 578953009 Patuakhali sadar.Part C Improvement of road fromDurgapur Tulatala 1 no. Bridge to Lakhipura Sharikkhali GPS via Bottolbunia Bazar From ch. 00-3007.50 including stucture. ID. 578954346 Patuakhali sadar.</t>
  </si>
  <si>
    <t>M/S Snehangsu Sarkar, Centerpara, Patuakhali.</t>
  </si>
  <si>
    <t>snehangsuptk@gmail.com</t>
  </si>
  <si>
    <t xml:space="preserve">M/S AYANA ENTERPRISE
Shiam Monjill,Ittadi Sarak,Tawn Kalikapur,Patuakhali </t>
  </si>
  <si>
    <t>ptk.ayanaenterprise@gmail.com</t>
  </si>
  <si>
    <t>Improvment of Road from Itbaria Pukurjana Isahak Ali Jommader to Sathghar bazar via Aziz Molla  H/S Road at Ch. 00-1000m including structure. Road ID-578954302 Patuakhali Sadar</t>
  </si>
  <si>
    <t>M/S Mohiuddin Ahmed
Azad Bhaban, Muslim Para,
Patuakhali.
Mobile No=01714080203</t>
  </si>
  <si>
    <t>Improvement of Katakhali GC- Moukaron GC via Ananda Bazar Launch Ghat Road Mirzagonj Part including Structure Ch.00m-1500m Road ID NO. 578762006 Mirzagonj Salvage Cost BDT-2877860.00</t>
  </si>
  <si>
    <t>09.05.2018</t>
  </si>
  <si>
    <t>M/S Palli Stors, Town Kalikapur,
Patuakhali.
Mobile No=01715183077</t>
  </si>
  <si>
    <t xml:space="preserve">Improvement of Kathaltali GC -Patuakhali Betagi RHD Thana Bridge road via Mirzagonj UPC Road by B.C Including Structure Ch.1466m-5946m Road ID NO. 578762004 Mirzagonj. </t>
  </si>
  <si>
    <t xml:space="preserve">
198571  </t>
  </si>
  <si>
    <t>17.11.2019</t>
  </si>
  <si>
    <t>M/S Md. Delowar Hossain, Vill: Kartikpasa, Labukhali, Dumki,Patuakhali. 
Mobile No=</t>
  </si>
  <si>
    <t>Improvement of Madabkhali HRS-H/o Asraf Prof.-Utter Madabkhali GPS Road by BC including structure Ch. 0m-1000m ID 578764035 Mirjaganj</t>
  </si>
  <si>
    <t>26.09.2018</t>
  </si>
  <si>
    <t>Md.Basir Uddin, 
Natun Bazar,Patuakhali.
Mobile No=01730925242</t>
  </si>
  <si>
    <t>basirptk@gmail.com</t>
  </si>
  <si>
    <t>Improvement of RHD - Charta UZR Road via Pachim Subidkhali GPS by BC including structure (Ch. 0m-1975m), (ID: 578764041), (Mirjaganj), (Salvage Cost: BDT: 13,59,879)</t>
  </si>
  <si>
    <t>M/S. BHUYIA CONSTRUCTION
Thanapara, Patuakhali Sadar, Patuakhali.
Mobile No= 01718-152833</t>
  </si>
  <si>
    <t>razubhuyian81@gmail.com</t>
  </si>
  <si>
    <t>Improvement of Subidkhali Lunchghat-Purbo Subidkhali Reg. PS-WDB Embankment.Road by BC from Ch. 00-1000m under Mirjagonj upazila District Patuakhali. Road ID No-578764067 Salvage Cost-2146306.00</t>
  </si>
  <si>
    <t>26.10.2020</t>
  </si>
  <si>
    <t xml:space="preserve"> M/S Kamrul &amp; Brothers 
253, Mohammadpara, Gopalganj 8100</t>
  </si>
  <si>
    <t>Improvement of Benky Lunchghat-Basund Mosque Road Road by BC from Ch. 00-2000m under Mirjagonj upazila District Patuakhali. Road ID No-578765003</t>
  </si>
  <si>
    <t>15.03.2021</t>
  </si>
  <si>
    <t xml:space="preserve">Md. Khair Hossain
Son of: Abdul Karim Sharif Monjeel Nabogram Road, Barisal-8200. </t>
  </si>
  <si>
    <t>Improvement of Choto Saylabunia GPS-Sreemonto River Road by BC from Ch. 00-1920m under Mirjagonj upazila District Patuakhali. Road ID No-578765007 Salvage Cost Tk.745458.00</t>
  </si>
  <si>
    <t>M/S Sunrise Construction 
Charpara, Patuakhali</t>
  </si>
  <si>
    <t>sunrise.charpara@gmail.com</t>
  </si>
  <si>
    <t>Improvement of Kalagachia Madrasa-H/O Sharif Bari Road by BC from Ch. 00-1100m under Mirjagonj upazila District Patuakhali. Road ID No-578765023</t>
  </si>
  <si>
    <t>26.03.2020</t>
  </si>
  <si>
    <t>25.12.2020</t>
  </si>
  <si>
    <t xml:space="preserve">M/S. ABU SALEH ENTERPRISE 
Sailabunia, Jhatibunia, Mirzagonj, Patuakhali </t>
  </si>
  <si>
    <t>abusalehenterprise@gmail.com</t>
  </si>
  <si>
    <t>Improvement Road From Kakrabunia UPC (new) - Kawnia Bazar  via Gazipur hat Road Ch.0.00m-1000.00m Including Structure  under Mirjagonj upazila District Patuakhali. Road ID No-578763023</t>
  </si>
  <si>
    <t>M/S  Khan  Enterpriser
Betagi Pourashava,
 Betagi, Barguna.
Mobile No=01791025712</t>
  </si>
  <si>
    <t>Improvement Road From RHD at RK girls H/S-Begumpur khalgora Road Ch.0.00m-1530.00m Including Structure  under Mirjagonj upazila District Patuakhali. Road ID No-578764026</t>
  </si>
  <si>
    <t>26.08.2021</t>
  </si>
  <si>
    <t>Improvement Road From UZR near Chartta GPS at Dauli UP-Barrdon River Road Ch.0.00m-2140.00m Including Structure  under Mirjagonj upazila District Patuakhali. Road ID No-578765080</t>
  </si>
  <si>
    <t xml:space="preserve">M/S Hossain &amp; Brothers 
194, Anwara Monjil, Town Kalikapur, Patuakhali </t>
  </si>
  <si>
    <t>Improvement Road From Amtoli Khalgora- Abul Kalam Talukder Bari- Dinesh Sener Bridge- UZR Road Ch.0.00m-1000.00m Including Structure  under Mirjagonj upazila District Patuakhali. Road ID No-578765200</t>
  </si>
  <si>
    <t>Md.Mahafuz Khan
Dopdopia Ferry Ghat,
Nulchity,Jhalokathi.
Mobile No= 01819-794059</t>
  </si>
  <si>
    <t>mdmahfuz.khan@yahoo.com</t>
  </si>
  <si>
    <t xml:space="preserve">Improvement of Pangashia UPC-Pukurjona Bazar Road via Tatulbaria Kheya Ghat including Structure Ch. 00m-5205m Road ID NO. 578963005 Dumki </t>
  </si>
  <si>
    <t xml:space="preserve">MSS &amp; MA (JV)
Selim Plaza, College Road, Patuakhali.
Mobile No=01730189191
</t>
  </si>
  <si>
    <t>selimpatuakhali@gmail.com</t>
  </si>
  <si>
    <t xml:space="preserve">Improvement of Bitumenous Carpeting Road from Muradia GC-Labukhali Boga RHD(Chargarobdi Ferry Ghat) including Structure ( Ch 1000-4050m), (ID No. 578962006), (Dumki) </t>
  </si>
  <si>
    <t xml:space="preserve">
253320</t>
  </si>
  <si>
    <t>13.03.2020</t>
  </si>
  <si>
    <t>M/S Selim Stores, Selim Plaza, College Road, Patuakhali.</t>
  </si>
  <si>
    <t>selimptk@gmail.com</t>
  </si>
  <si>
    <t>Md. Akhtaruzzaman, Town Bahalgachia, Patuakhali.</t>
  </si>
  <si>
    <t>akzaman43@gmail.com</t>
  </si>
  <si>
    <t>M/S JAHEDUL TRADERS
BAZAR GONA, MORICHBUNIA, PATUAKHALI Sadar,Patuakhali.
Mobile No= 1721-600963</t>
  </si>
  <si>
    <t>jahidulptk2014@gmail.com</t>
  </si>
  <si>
    <t xml:space="preserve">Improvement Bituminous Carpeting Road from Labukhali-Boga RHD (Chargarobdi Bottala)-A. Gani Sikder Seniour Madrasha-Jharjhariatala UNR Road including Structure at Ch. 500m-1000m (ID No. 578964061) (Dumki) (Salvage Cost Tk. 2,69,399.00) </t>
  </si>
  <si>
    <t xml:space="preserve">
253672</t>
  </si>
  <si>
    <t>31.01.2019</t>
  </si>
  <si>
    <t>05.08.2019</t>
  </si>
  <si>
    <t xml:space="preserve"> M/S Rupali Construction &amp; Delowar Hossain (JV)
Kartikpasa, P.O: Labukhali, Upazila: Dumki District-Patuakhali.  
Mobile No=01712-660365</t>
  </si>
  <si>
    <t>rcdelowarjv2019@gmail.com</t>
  </si>
  <si>
    <t>a Improvement of Bituminous Carpeting Road From Muradia Union Road To Aziz Sikder Bari via ShajahanSikder Bari at including structure From Ch.00-1004 Dumki Road ID-578964045b Improvement of BC Road from LabukhaliBoga RHD H/O ShajanHowlader-Athrogachia UNR via HlQMotalebChowkider at including Structure From Ch.00-1720 Dumki Road ID-578964057 c Improvement of BC Road from Muradiapanchyet hat South Muradia Very Banthvia SonamiaTalukder Bari at including structure from Ch.00-2225 Dumki Road ID-578964095d Improvement of BC Road from LabukhaliBoga RHO Vanga Bridge - Char Gorbdi via HlOSundder Ali at including structure from Ch.00-570 Dumki Road ID-578964100e Improvement of Bord Office East side of Baily Bridge WapdhVerryBandth via HlOKabir Member Bari at including structure from Ch.00-500 Dumki Road ID-578964125</t>
  </si>
  <si>
    <t xml:space="preserve"> 289702
</t>
  </si>
  <si>
    <t>M/S Rupali Construction, Head office: 166/147, Kalibari Road, Barisal; Branch Office: Alam Brothers Building (2nd floor), Hospital Road, Barisal.</t>
  </si>
  <si>
    <t>M/S RIAD TRADERS
Hawlader Bari,Jouta,Doshmina,Patuakhali
Mobile No= 01716-357726</t>
  </si>
  <si>
    <t>ptk.riadtraders@gmail.com</t>
  </si>
  <si>
    <t>Improvement of BC Road from East Angaria Baily Bridge H/Q Alta Dafader Bari at including structure from Ch.00-925 Dumki Road ID-578964051</t>
  </si>
  <si>
    <t xml:space="preserve">289703
</t>
  </si>
  <si>
    <t>Md. Abdur Rashid Mia
Charpara, Patuakhali
Mobile No= 01712-134372</t>
  </si>
  <si>
    <t>miah.ptk@gmail.com</t>
  </si>
  <si>
    <t>Improvement of BC Road From froma Labukali- Boga Rhd Char Boyra Chourasta to Char Boyra Verry Bandth H/O Nur Ali Master at including structure from Ch.00-1150 Dumki Road ID-578964077</t>
  </si>
  <si>
    <t xml:space="preserve">289704
</t>
  </si>
  <si>
    <t>01.09.2019</t>
  </si>
  <si>
    <t>Md Enayet Hossain
Natun Bazar, Patuakhali</t>
  </si>
  <si>
    <t>a Improvment of BC Road from Labukhali Boga Char Gorobdi RHD to Sontosdi GPS Road from Ch. 00m-700m including structure. Dumki Road ID-578964087b Improvment of Bituminous Road from Char Gorabdi Battala H/O Razzak Comander- Road from Ch. 00m-1100m including structure. Dumki Road ID-578964147 c Improvement of Bituminous Carpeting Rood from Murdia High School Mannan Howlader Bari Via Panchayet Hat Road from Ch. 706m-1580m including structure. Dumki Road ID-578964093</t>
  </si>
  <si>
    <t xml:space="preserve">
297140
</t>
  </si>
  <si>
    <t>31.08.2021</t>
  </si>
  <si>
    <t>a Improvment of Bituminous Carpeting Road from Pancayet Hat To Basirea Seneor Madrasha Via Taltoli Bazar Road from Ch. 550m-2070m including structure. Dumki Road ID-578964124 b Improvment of Bituminous Carpeting Road from Dumki Hospital To Technical Collage Via Dumki Fazil Madrasha Road from Ch. 00m-500m including structure. Dumki Road ID-578964033</t>
  </si>
  <si>
    <t xml:space="preserve">
297141
</t>
  </si>
  <si>
    <t xml:space="preserve">M/S. SHAHARIAR ENTERPRISE
Purbo Hetalia, Bahalgachia, Patuakhali  
</t>
  </si>
  <si>
    <t>shaharierenterprise@gmail.com</t>
  </si>
  <si>
    <t>Improvement Bituminous Carpeting Road from Pangashia H/O Abdur Rob Judge to Noldoani Slowivce From Ch.0.00m-610.00m at including structure.</t>
  </si>
  <si>
    <t xml:space="preserve">
419127
</t>
  </si>
  <si>
    <t>M/S Brothers Treding
Katputtey Road, Patuakhali.</t>
  </si>
  <si>
    <t>alamin.ptk1@gmail.com</t>
  </si>
  <si>
    <t>Improvement of Karkhana Bazar - Engineer Mizanur Rahman house - Karkhana Senior Alim Madrasha - Karkhana Launchghat Bazar by BC including structure. Ch. 00m-1000m Road ID no. 578384142</t>
  </si>
  <si>
    <t xml:space="preserve">
145899</t>
  </si>
  <si>
    <t>14.02.2018</t>
  </si>
  <si>
    <t>MSE &amp; MTE (JV)
Ward No-06.Enayet Ullah Sarak
Kasai Barir Pool,Barisal.
Mobile No=</t>
  </si>
  <si>
    <t>msemtejv@gmail.com</t>
  </si>
  <si>
    <t>Improvement of Modha Modonpura Bazar - Chandrapara Mredhar hat by BC including structure. Ch. 00m-3360m Road ID no. 578384249</t>
  </si>
  <si>
    <t xml:space="preserve">
145902</t>
  </si>
  <si>
    <t>08.03.2018</t>
  </si>
  <si>
    <t>31.11.2019</t>
  </si>
  <si>
    <t>M/S Talukder Enterprise, Nabogram Road, Talukder Bari Sarak, Barisal</t>
  </si>
  <si>
    <t>talukdermonirhossain@gmail.com</t>
  </si>
  <si>
    <t>M/S Saleha Enterprise Pro: Md. Mostafizur Rahman Ward No.-06 ,Enayet Ullah Sarak Kasai Barir Pool ,Barisal</t>
  </si>
  <si>
    <t>salehaenterprise89@gmail.com</t>
  </si>
  <si>
    <t xml:space="preserve">Improvment of Kacipara UPC - Baherchr Bazar Road Via Hisjjat GPS including StructureCh.500m-1650m Road ID No578383041 Bauphal </t>
  </si>
  <si>
    <t xml:space="preserve">
154662</t>
  </si>
  <si>
    <t>86,50,719.00</t>
  </si>
  <si>
    <t>04.04.2018</t>
  </si>
  <si>
    <t>M/S Abdul Bari,
Madanpura,Bhufal,Patuakhali.
Mobile No=</t>
  </si>
  <si>
    <t>barikoli1982@gmail.com</t>
  </si>
  <si>
    <t>Improvment of Adabaria UPC Madhobpur Bazar- Asurir hat UZR including StructureCh.1000m-2600m Road ID No578383043 Bauphal . Salvage Cost Tk. 448187.00</t>
  </si>
  <si>
    <t>M/S Kohinoor Enterprise &amp; 
Roots Development Ltd.
Dadpur Lodge,Kawnia 1st Lane, Barisal.
Mobile No=</t>
  </si>
  <si>
    <t>mkeroots@gmail.com</t>
  </si>
  <si>
    <t>Improvment of Kanakdia UPC- West Birpasa GPS-Jilna Bazar Via Boultali Bridge Bazar Road including Structure Ch.00m- 3000m Road ID No578383045. Bauphal .</t>
  </si>
  <si>
    <t>Bauphal 154664</t>
  </si>
  <si>
    <t>31.08.2019</t>
  </si>
  <si>
    <t>Roots Development Ltd., Suvastu Arcade(Level 10),46-48 New Elephant road, Dhanmondi, Dhaka-1205</t>
  </si>
  <si>
    <t>rootsdevelopmentltd@yahoo.com</t>
  </si>
  <si>
    <t xml:space="preserve">Improvment of Kanakdia UPC-Birpasha Bazar Via Kala Khan Bridge &amp; Eng.A Khaleque Khan House including Structure Ch.00m- 1500m.Road ID No578383049 Bauphal </t>
  </si>
  <si>
    <t xml:space="preserve">Bauphal  217788
</t>
  </si>
  <si>
    <t>07.11.2018</t>
  </si>
  <si>
    <t>Improvement Khejurbaria High school-College Road-Kalaiya Iddrish Mollah College by BC including Structure Ch.00m-2290m Road ID No578384021 Bauphal Salvage Cost Tk. 69313.00</t>
  </si>
  <si>
    <t>Bauphal 217781</t>
  </si>
  <si>
    <t>M/S Deip Enterprise
Town Kalikapur,Patuakhali.
Mobile No= 01713-955982</t>
  </si>
  <si>
    <t>Improvment of East side of Nowmala College-D.C Road via Sec.Nurul Huda House by BC including structure Ch. 00m- 2370 Road ID No578384049. Bauphal . Salvage Cost Tk. 2964302.00</t>
  </si>
  <si>
    <t>Bauphal 154667</t>
  </si>
  <si>
    <t>31.05.2018</t>
  </si>
  <si>
    <t>M/S Md. Delowar Hossain, 
Vill: Kartikpasa, Labukhali, Dumki,Patuakhali. 
Mobile No=</t>
  </si>
  <si>
    <t xml:space="preserve">Improvment of East Nowmala Langra Munsir Mosque UZR-Sankipura Bad Bazar road including structure Ch.00m- 1500m Road ID No 578384214 Bauphal </t>
  </si>
  <si>
    <t>Bauphal 217789</t>
  </si>
  <si>
    <t xml:space="preserve">Improvment of Nowmala Nowar Hat-Golabari hat Via Raycharon Ray Bari by BC including structure Ch.500m-3270mRoad ID No578384257 Bauphal </t>
  </si>
  <si>
    <t>Bauphal 217779</t>
  </si>
  <si>
    <t>Improvement of Keshobpur UPC- Mominpur GC Via Bajemohol High School Road including Structure Ch. 00m-2270m Road ID NO. 578383010 Bauphal</t>
  </si>
  <si>
    <t>Bauphal 
217780</t>
  </si>
  <si>
    <t>Improvement of Kanakdia UPC Amribad bazar to Chandrapara Chourasta Bazar via Moddha Modonpura Bazar Including StructureCh. 00m-6450m Road ID NO. 578383012 Bauphal.</t>
  </si>
  <si>
    <t>Bauphal 
179972</t>
  </si>
  <si>
    <t>Improvement of Nowmala Shaha Gazi house-D.C. Road by BC Including Structure Ch. 00m-2000m Road ID NO. 578384067 Bauphal.</t>
  </si>
  <si>
    <t>Bauphal 
217784</t>
  </si>
  <si>
    <t>Improvement of Gazimazi Launch ghat-Sitka Bazar - Gulbag Road by BC Including Structure Ch. 00m-2000m Road ID NO. 578384009 Bauphal.</t>
  </si>
  <si>
    <t>Bauphal 
217783</t>
  </si>
  <si>
    <t>Ms Hawlader enterprise 
Town Kalikapur,
Patuakhali.
Mobile No=01743-604261</t>
  </si>
  <si>
    <t>mshowladerptk@gmail.com</t>
  </si>
  <si>
    <t xml:space="preserve">Improvement of Chandra Para Bazar - Nurainpur Bazar Bridge Via Ramnagor Board GPS Road Via Molla Bari Road by B.C Including Structure Ch. 0.00m-1800m Road ID NO. 578384264 Bauphal. </t>
  </si>
  <si>
    <t>Bauphal 
198563</t>
  </si>
  <si>
    <t>14.08.2018</t>
  </si>
  <si>
    <t>Ms Hawlader enterprise Town Kalikapur,
Patuakhali.
Mobile No=01743-604261</t>
  </si>
  <si>
    <t xml:space="preserve">Improvement of Aynabaz Kalaiya Bohorampura bridge-Showla WAPDA bery Road by B.C Including Structure Ch. 1500m-3540m Road ID NO. 578384043 Bauphal. </t>
  </si>
  <si>
    <t>Bauphal 
198564</t>
  </si>
  <si>
    <t>21.08.2019</t>
  </si>
  <si>
    <t>Md.Firoz
Fire Service Road, Patuakhali.</t>
  </si>
  <si>
    <t>Improvement of Dhowra Banga Pondid Bari-South Khaina GPS- Iman Alir Hat-Via Adom Ali Member House by B.C Including Structure Ch.1640m-3640m Road ID NO. 578384220 Bauphal.</t>
  </si>
  <si>
    <t>Bauphal 
217803</t>
  </si>
  <si>
    <t xml:space="preserve">Improvement of Boro Dalima Jaiunpur Khanka Jame Mosque to Kachua Lanch Ghat Via Abu Dafader Bari Road by B.C Including Structure Ch. 900m-3050m Road ID NO. 578384367 Bauphal. </t>
  </si>
  <si>
    <t>Bauphal 
198570</t>
  </si>
  <si>
    <t>M/S Deip Enterprise
Town Kalikapur,Patuakhali.
Mobile No=</t>
  </si>
  <si>
    <t>a. Development of Boga Bazar under Boga Union b. Development of Kalisuri Bazar Internal Road under Kalisuri Union c. Development of Konokdia Bazar Internal Road under Konokdia Union d. Development of Kalaiya Bazar Internal Road under Kalaiya Union</t>
  </si>
  <si>
    <t>Bauphal
306616</t>
  </si>
  <si>
    <t>29.08.2019</t>
  </si>
  <si>
    <t xml:space="preserve">M/S.SIKDER ENTERPRISE 
Vazna Kadomtala, Mirzagonj Upazila,Patuakhali. </t>
  </si>
  <si>
    <t>sikderenterprise81@gmail.com</t>
  </si>
  <si>
    <t>Improvement of Nurainpur Bazar- Surjamon UPC via Badar Hat at including structure from Ch. 4045m-5045m Bauphal Road ID-578383019</t>
  </si>
  <si>
    <t>Bauphal   289694</t>
  </si>
  <si>
    <t xml:space="preserve">M/S Abul Kalam Azad 
Azad Bhaban, Muslimpara, Patuakhali Sadar, Patuakhali. </t>
  </si>
  <si>
    <t>a Improvement of road from Daspara Khajurbaria High school west side of Khajurbaria Bazar GPS Road at including structure from Ch. 00m-3050m. Bauphal Road ID-578384239b Improvement of road by BC from Daspara Choerasta Bazar-Kaliya Road via Sona Boru hat including structure from Ch. 00m-2330. Bauphal Road ID-578384181</t>
  </si>
  <si>
    <t>Bauphal  289695</t>
  </si>
  <si>
    <t>12.10.2019</t>
  </si>
  <si>
    <t xml:space="preserve">M/S SOBAHAN TRADERS 
SADOR ROAD NOTUN BAZAR, PATUAKHALI </t>
  </si>
  <si>
    <t>sobahantraders345@gmail.com</t>
  </si>
  <si>
    <t>Improvement of road from Bauphal Upazila H/Q-Kalaiya UZR at zammader Bari GPS via Nazirpur Abdul Motaleb Bayati Bari Jame Mosque road at including structure from Ch. 570m-1620m. Bauphal Road ID-578384100</t>
  </si>
  <si>
    <t>Bauphal   289696</t>
  </si>
  <si>
    <t xml:space="preserve">M/s Najmus Shahadat Traders 
Badarpur, Patuakhali </t>
  </si>
  <si>
    <t>a Improvement of Road From BauphalNowmala UNR Road Via Bujruk Ali Sikder House - She-Re- BangiaMohilaDhakilMadrasha BauphalNowamal Road to BilbilashShalehiaDhakilMadrasha - Kari Ebrahim RH Eight GhaMashe - Re-Bangia Road at including structure From Ch.00-1060 Bauphal Road ID-578384161b Improvement of Road From BauphalNowmalaUNR Road-Sher E BangiaUNR Road Via Hasan Ali HowladerHouse at including structure From Ch.00-1030 Bauphal Road Id-578384053</t>
  </si>
  <si>
    <t>Bauphal   289697</t>
  </si>
  <si>
    <t>a Improvement of Boga -Baharchar GC Danadia Road- Bramoner Bill- Hendu Para - Karkhana Kreshi Bank Connecting Road at including structure From Ch.00-2000. Bauphal Road ID-578384192b Improvement 0f Modonpura UP-Kanakdia Bazar- Kachipara Bazar - Birpasa High School - Via Dalil Uddin Khan House Road at including structure From Ch.00-2248. Bauphal Road ID-578384225</t>
  </si>
  <si>
    <t>Bauphal  289698</t>
  </si>
  <si>
    <t>17.07.2020</t>
  </si>
  <si>
    <t>Improvement of Kalisuri Gopalia Road - Uttar Pakdal GPS Via Zahangir Chowkider House at including structure From Ch.00-1785 BauphalRoad ID-578384273</t>
  </si>
  <si>
    <t>Bauphal  289699</t>
  </si>
  <si>
    <t>Improvement of Mominpur GC-Fazilpur - Vhuar Hat Road at including structure From Ch.1000-2000. Bauphal Road ID-578385153</t>
  </si>
  <si>
    <t>Bauphal   289700</t>
  </si>
  <si>
    <t xml:space="preserve">M/S. Kohinoor Enterprise
Dadpur Lodge, Kawnia 1st Lane, Barishal Sadar, Barishal. </t>
  </si>
  <si>
    <t>Improvement of Road by BC From Kalishuri- Kachipara road a shop of A Rahim-RajapurGiahMridha house road at including structure From Ch.00-2295. Bauphal Road ID-578385206</t>
  </si>
  <si>
    <t>Bauphal   289701</t>
  </si>
  <si>
    <t>22.10.2019</t>
  </si>
  <si>
    <t xml:space="preserve">M/S Mohiuddin Ahmed
Azad Bhaban, Muslim Para, Patuakhali Sadar, Patuakhali. </t>
  </si>
  <si>
    <t xml:space="preserve">a. Improvement of Road from Nurainpur Bazar-Surjamoni UPC via Mirdhar Hat Akbaria Dhakhil Madrasha at  including structure From Ch.1000-2185  Road ID-578383024 Bauphal
</t>
  </si>
  <si>
    <t>Bauphal  
360581</t>
  </si>
  <si>
    <t>02.04.2020</t>
  </si>
  <si>
    <t xml:space="preserve">b. Improvement of Road by BC from Bauphal Kalisuri RHD (Gulbag jame Mosque)-Kanakdia Kalisuri UZR(Moddho Goaliabaga GPS road via Engineer Ruhul Amin Sikder House  including structure From Ch.2100-2780  Road ID-578384086 Bauphal. </t>
  </si>
  <si>
    <t xml:space="preserve">Bauphal  </t>
  </si>
  <si>
    <t>c.Improvement of Ramnogor Janata Clab to North Comiunity Clinic &amp; Tarigor   road at including structure From Ch.0.00-1083.00m Road ID-578385309 Bauphal.</t>
  </si>
  <si>
    <t>Improvement of  Ramnogor Board GPS to Merdhar hat via Safura Khatun High School  road at including structure From Ch.00-780.00m Road ID-578385297 Bauphal.</t>
  </si>
  <si>
    <t xml:space="preserve">M/S Selim Stores 
Selim Plaza, College Road, Patuakhali </t>
  </si>
  <si>
    <t>Improvement of  Late Somed Ali Mirdher House-Hindu Para South Shoula GPS-via SKDC High School Road including structure From Ch.00-1185.00m Road ID-578384271 Bauphal.</t>
  </si>
  <si>
    <t>Bauphal  
360582</t>
  </si>
  <si>
    <t>Improvement of Road From Kalaiya Damina Road ST Point Baily Bridge –Khal per-Uttar Shula GPS  road including structure From Ch. 00m – 1955.00m  Road ID-578384178 Bauphal.</t>
  </si>
  <si>
    <t xml:space="preserve">MSS-MA JV
Selim Plaza, College Road, Patuakhali </t>
  </si>
  <si>
    <t>Improvement of Road from Daspara UZR-Nolbunia Bridge Charagi Bazar via Charalgi Madrasha &amp; GPS  road including structure From Ch. 2500m – 5300.00m  Road ID-578384238 Bauphal.</t>
  </si>
  <si>
    <t>Bauphal  
360583</t>
  </si>
  <si>
    <t xml:space="preserve">Improvement of Road from Daspara 06 No Word St.Point Kalaiya Hazir Hat Road-Purba Khajurbaria Dakhil Madrasha-UZR Road including structure From Ch. 00m – 815.00m Road ID-578384240 Bauphal. </t>
  </si>
  <si>
    <t xml:space="preserve">Improvement of Road from Kalaiya Boga RHD-South site of Nagor Ali Khan House-Mita Pukurpar Road  including structure From Ch. 00m – 1305.00m Road ID-578384242 Bauphal. </t>
  </si>
  <si>
    <t>M/s Akota Enterprise
Pro: Masud Rana, Kalaya Bazar, Bauphal. Patuakhali.</t>
  </si>
  <si>
    <t>msakotaenterprise@gmail.com</t>
  </si>
  <si>
    <t xml:space="preserve">Improvement of  Madhya Modonpura Bridge RHD-Ramnagar Bazar &amp; GPS  including structure  From Ch. 1000m – 1720.00m Road ID-578384046 Bauphal. </t>
  </si>
  <si>
    <t>Bauphal  
360580</t>
  </si>
  <si>
    <t xml:space="preserve">M/S Mudasser Ali Mallick 
Mallick Lodge, Sagordi, Barisal </t>
  </si>
  <si>
    <t xml:space="preserve">(Part -A) Improvement of Road From Matobber Hat (South Side of Gias Merdha House) Via North Razapur GPS Road by  B.C including structure From Ch.00-910. Bauphal Road ID-578384188 Bauphal   </t>
  </si>
  <si>
    <t>Bauphal   
360577</t>
  </si>
  <si>
    <t xml:space="preserve">(Part -B) Improvement of  Road from North Kacipara-Gopalia Pucca Road Bepari Bari to Tin Kanar Bazar Via Late Nurmohammd House Road by  B.C including structure From Ch.00-1430.00m(Effictive Length=1426.0 m.)  Road ID-578385392 Bauphal   </t>
  </si>
  <si>
    <t xml:space="preserve">Bauphal   </t>
  </si>
  <si>
    <t xml:space="preserve">Improvement of  Road from Kumarkhali- Kanakdia- Shaplakhali UZR Road (Joynal  Shop) To Kumarkhali- Kanakdia UNR by B.C  By BC ( UP To Kalisuri- Hisbulla Road)  including structure From  Ch.00-1340.00m Road ID-578384129 Bauphal      </t>
  </si>
  <si>
    <t>Bauphal   
360578</t>
  </si>
  <si>
    <t>Improvement of Road Kalishuri-Hisbulla Road Kabirkhati GPS- Aroj Ali Khan House including structure From  Ch.00-675.00m Road ID-578385232 Bauphal.</t>
  </si>
  <si>
    <t>Improvement of Road from Kalisuri-Kachipara Road Bellaler Barir Bridger North side to City Mayor (Late Sakot Hossain Hiron) Bari via parer Bari Bala bari  road by BC including structure From Ch. 00m – 1780.00m  Road ID-578384175 Bauphal.</t>
  </si>
  <si>
    <t>Construction of RCC Ghatla  at Rai Keshori Mondir  Pond Under Kalisuri Bauphal Upazila Patuakhali</t>
  </si>
  <si>
    <t xml:space="preserve">M/S Zakir Enterprise 
Pro: Md.Zakir Hossain 
Puraton Ferry Ghat
 Town Kalikapur Patuakhali </t>
  </si>
  <si>
    <t>ptkzakir@gmail.com</t>
  </si>
  <si>
    <t>Improvement of  Road from Boultoli Bridge Bazar-East Site of Kharer Hat Road by B.C including structure From Ch. 00m – 925.00m  Road ID-578384227 Bauphal.</t>
  </si>
  <si>
    <t>Bauphal   
360579</t>
  </si>
  <si>
    <t>Improvement of Road ( Birpasha ) Oajad Khandakar bari-Monoranjan Roy  Via Jogo Datri Mondir Road by B.C including structure From Ch. 00m – 325.00m  Road ID-578384157 Bauphal.</t>
  </si>
  <si>
    <t>Bauphal   360579</t>
  </si>
  <si>
    <t xml:space="preserve"> Rafiq-Jamuna (JV) 
Rafiq-Jamuna(JV) Naria Bazar, Naria,Shariatpur. </t>
  </si>
  <si>
    <t>rafiqjmuna@gmail.com</t>
  </si>
  <si>
    <t>Part-A Improvment of Road From Kanakdia UPC - Jilna Bazar Via Boultali Bridge Bazar Road at Ch. 3000-5088 including structure. Road ID 578383045 Bauphal Salvage Cost 195601.00 Bauphal</t>
  </si>
  <si>
    <t xml:space="preserve">Bauphal 
331235  </t>
  </si>
  <si>
    <t>m/s jamuna enterprise, village: saher ali madbarar kandi. post: mulpara. thana: naria. district: shariatpur.</t>
  </si>
  <si>
    <t>msjamunaenterprise9000@gmail.com</t>
  </si>
  <si>
    <t>Part-B Improvment of Road From Boga - Baherchar GCCR Kumbakhali GPS- Jilna Bridge Via Kalta GPS &amp; X Charman Jalil Mia House at Ch. 00-2360 including structure. Road ID 578384093 Bauphal Salvage Cost 2789999.00  Bauphal</t>
  </si>
  <si>
    <t>Part-C Improvment of Road From Bramoner Bil South Side Zilna Launch Ghat Via Zilna GPS Road at Ch. 00-870 including structure. Road ID 578385357 Bauphal</t>
  </si>
  <si>
    <t>M/S Rohan Traders,
Hazir Hat Bandar,Bauphal,
Patuakhali.
Mobile No=01762445555</t>
  </si>
  <si>
    <t>sikderptk@gmail.com</t>
  </si>
  <si>
    <t>Improvement of Ulania road Dewan bazar - Boro Bandh via Alauddin Molla Master bari road by BC including structure. Road ID No. 578574033 Ch. 00m-2000m</t>
  </si>
  <si>
    <t>Galachipa
146743(R.T)</t>
  </si>
  <si>
    <t>Improvement of Amkhola RHD - Chinguria Launch Ghat by BC including structure. Road ID No. 578574101 Ch.3400m-6000m</t>
  </si>
  <si>
    <t>Galachipa
130832</t>
  </si>
  <si>
    <t>11.01.2018</t>
  </si>
  <si>
    <t>18.10.2018</t>
  </si>
  <si>
    <t>Md. Abdul Halim Mondal,
Gaibandha.
Mobile No=</t>
  </si>
  <si>
    <t>msbrothertradinghalimjv@gmail.com</t>
  </si>
  <si>
    <t>Improvement of Kotkhali bazar - Sutabaria Suresh Master bari road by BC including structure. Road ID No. 578575024 Ch.00m-2450m</t>
  </si>
  <si>
    <t>Galachipa
146744</t>
  </si>
  <si>
    <t>21.11.2018</t>
  </si>
  <si>
    <t>Md. Delowar Hossain
Vill: Kartikpasa, P.O: Labukhali, Upazila: Dumki District-Patuakhali.</t>
  </si>
  <si>
    <t>Improvement of Gurinda bari RHD-Katakhali UZR by BC including Structure Ch. 00m-2050m Road ID No. 578574027 Galachipa</t>
  </si>
  <si>
    <t>Galachipa
217799</t>
  </si>
  <si>
    <t>Improvement of Panpatty Bastala Shajahan Mridha bari- North side Serner howla Daftoyr Bari Road including Structure Ch. 00m-2100m Road ID No. 578574248 Galachipa</t>
  </si>
  <si>
    <t>Galachipa
217798</t>
  </si>
  <si>
    <t xml:space="preserve">M/S Selim Stores
Selim Plaza, College Road, Patuakhali.
Mobile No=01730189191
</t>
  </si>
  <si>
    <t xml:space="preserve">Improvement of Bitumenous Carpeting Road from Panpatty UPC-Panpatty Launch Ghat Road including Structure ( Ch.3300-5520m), (ID No. 578573011), (Galachipa) </t>
  </si>
  <si>
    <t>Galachipa  253318</t>
  </si>
  <si>
    <t>M/S SOHAG BRATHER
SOUTH AMRABARIA POST: SUBIDKHAKLI MIRZAGONJ PATUAKHALI
Mobile No=01727-886623</t>
  </si>
  <si>
    <t>sohagbrather@gmail.com</t>
  </si>
  <si>
    <t xml:space="preserve">Improvement of Bitumenous Carpeting Road from Majgram UZR-Amkhola Ghat Road including Structure ( Ch00-1430m &amp; 1995-2565m) (ID No. 578574107), (Galachipa) </t>
  </si>
  <si>
    <t>Galachipa  253319</t>
  </si>
  <si>
    <t>07.02.2020</t>
  </si>
  <si>
    <t>Improvement of Bituminous Carpeting Road from Goalkhali Hafezer Khey Ghat - RHD Via Goalkhali High School from Ch. 00-2000m including structure.[Galachipa] [Road ID-578574130]</t>
  </si>
  <si>
    <t>Galachipa 331230</t>
  </si>
  <si>
    <t>M/S Gazi Enterprise
Majkhali,Khalisakhali, Patuakhali Sadar,Patuakhali.
Mobile No=</t>
  </si>
  <si>
    <t>msgazienterprise0192@gmail.com</t>
  </si>
  <si>
    <t>Improvement of Betagi Shikder bari - Chinguburia Poschim boundary Road by BC including Structure Ch. 00m-2000m Road ID No. 578524024 Dashmina Salvage Cost BDT 27707</t>
  </si>
  <si>
    <t xml:space="preserve">Dashmina
217796
</t>
  </si>
  <si>
    <t>Improvement of Joutha Bazar- UZR near Kalamkhar bari including Structure Ch. 1000m-1900m Road ID No. 578524045 Dashmina Salvage Cost BDT 23969</t>
  </si>
  <si>
    <t xml:space="preserve">Dashmina
217797
</t>
  </si>
  <si>
    <t>M/S S.H Enterpriser
Amirgonj, Mehendigonj,Barisal.
Mobile No=</t>
  </si>
  <si>
    <t>Imp. of Barogopaldi GC-Ayaser hat RHD road including structure. Ch. 5000m-7000m ID No. 578522009</t>
  </si>
  <si>
    <t>Dashmina
203631</t>
  </si>
  <si>
    <t>Imp. of Barogopaldi GC - Alipur GC road including structure. Ch. 00m-2000m Salvage Cost Fixed Tk. 48224.00 ID No. 578522008</t>
  </si>
  <si>
    <t>Dashmina
203632</t>
  </si>
  <si>
    <t>2,92,20,506.00</t>
  </si>
  <si>
    <t>Sayed Md. Sohel
Town Jainakathi,Patuakhali.
Mobile No=01712966674</t>
  </si>
  <si>
    <t>Improvement of Lebukhali Galachipa RHD near Joutha Bazar - Alipur GC Ulania GC road Via Asikmollar Hat by BC including structure. (Ch. 1840m-2840m), (ID No: 578524035), (Dashmina)</t>
  </si>
  <si>
    <t xml:space="preserve"> Dashmina 206901</t>
  </si>
  <si>
    <t>02.10.2019</t>
  </si>
  <si>
    <t>Improvement of Alipur-Kapuria Kasari Road Shahabuddin House to Joutha Bazar via Purbo Alipur Chander bad Bazar including Structure Ch 00-1900m ID No. 578524071 Dashmina</t>
  </si>
  <si>
    <t xml:space="preserve"> Dashmina 253321</t>
  </si>
  <si>
    <t>Improvement of Road from R&amp;H Amtala Bazar Hamed Khalifa Bari-Abul Matobbar Noab Kachari via North East Barguna GPS including Structure at Ch. 00m-2330m ID No. 578524110 Dashmina</t>
  </si>
  <si>
    <t xml:space="preserve"> Dashmina 253674</t>
  </si>
  <si>
    <t>M/S Easy Enterprise
Town Kalikapur, Kolatola, Patuakhali.
Mobile No=01713-959369</t>
  </si>
  <si>
    <t>mseasyenterprise@gmail.com</t>
  </si>
  <si>
    <t>Improvement of Nehalgonj hat via Kaderer Adompur Bazar Road including Structure at Ch. 00m-2000m ID No. 578525006 Dashmina</t>
  </si>
  <si>
    <t xml:space="preserve"> Dashmina 253675</t>
  </si>
  <si>
    <t>Md. Kutub Uddin Baized
Town Kalikapur,, Patuakhali Sadar, Patuakhali. 
Mobile No=01816-946241</t>
  </si>
  <si>
    <t>mdkutubuddinbaized@gmail.com</t>
  </si>
  <si>
    <t>Improvement of Road from Labukhali Galachipa RHD Gachani GC UZR near Mia Bari Nizhowla VDP Camp via Maddhaya Gachani GPS including Structure at Ch. 00m-1900m (ID No. 578524126) (Dashmina)</t>
  </si>
  <si>
    <t xml:space="preserve"> Dashmina 253676</t>
  </si>
  <si>
    <t>Improvment of Road from Siddiker Bari to Mahishbanga Khaler Bridge from Ch. 00m-500m including structure. Dashmina Road ID-578525002</t>
  </si>
  <si>
    <t xml:space="preserve"> Dashmina    297143</t>
  </si>
  <si>
    <t>Md. Abdul Halim Mondal,
Gorosthan para Ghaibanda
Mobile No= 01745-451291</t>
  </si>
  <si>
    <t>Improvement of Mohipur GC - Dalbugonj UPC - Dalbugonj Hat road including structure. Ch. 00m-2100m Salvage Cost Tk. 3282659.00 Road ID no. 578663005</t>
  </si>
  <si>
    <t xml:space="preserve">Kalapara
143751
</t>
  </si>
  <si>
    <t>15.02.2018</t>
  </si>
  <si>
    <t>30.07.2019</t>
  </si>
  <si>
    <t>Improvement of Goramkhola GCCR-Mombipara Wafez Fakir Bari Sea Beach by BC including StructureCh.00m-2842m &amp; 3758m-6220m Road ID No 578664020. Kalapara .</t>
  </si>
  <si>
    <t>Kalapara 159234</t>
  </si>
  <si>
    <t>Improvement of Barobaisdia UP-Moudubi Bazar ncluding Structure Ch. 1300m-3978m Road ID NO. 578583013 Rangabali</t>
  </si>
  <si>
    <t>Rangabali 217793</t>
  </si>
  <si>
    <t>M/S Gazi Construction
Sabujbag,Patuakhali.
Mobile No=</t>
  </si>
  <si>
    <t>mdahsan1387@gmail.com</t>
  </si>
  <si>
    <t>Improvement of Char Montaz Bazar-Baillabunia including Structure Ch. 1850m-3215m Road ID NO. 578584097 Rangabali</t>
  </si>
  <si>
    <t>Rangabali 217794</t>
  </si>
  <si>
    <t>20.06.2020</t>
  </si>
  <si>
    <t>Shafiquer Rahman
Puraton Steamar Ghat, Natun Bazar, Patuakhali.
Mobile No= 01713024087</t>
  </si>
  <si>
    <t>chanptk@gmail.com</t>
  </si>
  <si>
    <t>Improvement of Falabunia Bazar- Degree Primary School including Structure Ch.2000m-4200m Road ID No 578584118 Rangabali</t>
  </si>
  <si>
    <t>Rangabali 159237</t>
  </si>
  <si>
    <t>10.05.2018</t>
  </si>
  <si>
    <t>Md. Shahidul Islam
Faydainagor Sehakati, Patuakhali.</t>
  </si>
  <si>
    <t>shahidulptk1968@gmail.com</t>
  </si>
  <si>
    <t>Improvement of Chalitabunia Brack C/S- Mara Janga Asmot Ali Fakir House including Structure Ch.00m-400m Road ID No 578584200 Rangabali</t>
  </si>
  <si>
    <t>Rangabali  217795</t>
  </si>
  <si>
    <t xml:space="preserve">M/S Rohan Traders 
Hazir Hat Bandar, Bauphal, Patuakhali </t>
  </si>
  <si>
    <t>a Improvement of Road from Chalitabunia UPC- Galachipa UPC including structure Rangabali. Ch 2000 -2293m &amp; 4000-5000m Road ID- 578583023  Rangabali</t>
  </si>
  <si>
    <t>Rangabali 336392</t>
  </si>
  <si>
    <t>b Improvement of Road from Barobaisdia UPC - Kachiabunia Bazar including structure Rangabali Road ID- 578583025 Rangabali</t>
  </si>
  <si>
    <t>M/S Palli Stors &amp; m/s najmus shahadat traders jv 
Badar Pur, Patuakhali.
Mobile No=01716265040</t>
  </si>
  <si>
    <t>najmulbadal45@gmail.com</t>
  </si>
  <si>
    <t>a Improvement of Road from Mollar hat - Razzaque Member House including structure Rangabali Ch. 3000-2410m Road ID- 578584058 Rangabali</t>
  </si>
  <si>
    <t>Rangabali 289685</t>
  </si>
  <si>
    <t>16.06.2019</t>
  </si>
  <si>
    <t>m/s najmus shahadat traders, Badarpur, Patuakhali.</t>
  </si>
  <si>
    <t xml:space="preserve"> b Improvement of Road from R &amp; H Khelque Faraji Shop - Haridkhali Bazar including structure Rangabali Ch. 2430-5860m Road ID- 578584119 Rangabali</t>
  </si>
  <si>
    <t>a Improvement of Road from Rangabali UPC - Upazila H/Q Start Pulghat Bazar including structure. Ch. 2900-4935m Road ID-578583016 Rangabali</t>
  </si>
  <si>
    <t>Rangabali 289686</t>
  </si>
  <si>
    <t>b Improvement of Road from Neta Bazar - West Neta Union Conection Road Monu Pada Bari including structure. Ch. 00-2490m  Road ID-578584217 Rangabali</t>
  </si>
  <si>
    <t xml:space="preserve">a Improvement of Road from Baher Char Bazar - Gohinkhali L. ghat Char Montaz Kheyghat including structure. Ch. 00-4205 Road ID-578584230 Rangabalib </t>
  </si>
  <si>
    <t>Rangabali  
289687</t>
  </si>
  <si>
    <t>b Improvement of Road from Amli baria Nadu Pada Bari - Maj Neta Via Satte Bepari Bari UP to Samudabad including structure. Ch 00-2000m.  Road ID-578585171 Rangabali</t>
  </si>
  <si>
    <t>lmprovment of Road from Rangabali Kachiabunia Launch Ghat Bazar-Ali Asfar Forester Bari Road at 00-3700m Effective Length 3700m including structure. Road ID 578585173</t>
  </si>
  <si>
    <t xml:space="preserve">Rangabali
306617 </t>
  </si>
  <si>
    <t>M/S Hamim International, Lubna Khanom, C/O Mir Habibur Rahman, Village: Kulpadi, Post: Kulpadi-7902, Thana: Madaripur Sadar, Madaripur</t>
  </si>
  <si>
    <t>RHD-Khaya ghat via Sobhan Howlader bari</t>
  </si>
  <si>
    <t>RHD (Gabua bazar)to Gabua Khaya ghat via West gabua GPS</t>
  </si>
  <si>
    <t>Marichbunia UPC to C&amp;B Bazar(Shakaria Bridge) via Bazerghona Asrayan Prokalpa [Length=10.22km]</t>
  </si>
  <si>
    <t xml:space="preserve">AKA-MA (JV)  
Address: Azad Bhaban, Muslimpara, Patuakhali Sadar, Patuakhali. </t>
  </si>
  <si>
    <t>akamaptk2018@gmail.com</t>
  </si>
  <si>
    <t>Kalisuri UPC-Gopalia Bazar via Kachipara UPC [Length=7.00km]</t>
  </si>
  <si>
    <t>M/S Abul Kalam Azad, Azad Bhaban, Muslimpara, Patuakhali Sadar, Patuakhali.</t>
  </si>
  <si>
    <t>Boga Bauphal RHD (Shaplakhali)-Kalisuri GC Via Kanakdia Hat.</t>
  </si>
  <si>
    <t>Kalishuri UPC-North  Hosnabad Bazar Via Paner Bazar Road</t>
  </si>
  <si>
    <t>Mominpur GC-Baherchar GC via Kalisuri GC</t>
  </si>
  <si>
    <t>Abul Kalam Azad
Azad Bhaban, Muslimpara, Patuakhali Sadar, Patuakhali.</t>
  </si>
  <si>
    <t>Sreerampur Bazar ( Sreerampur School)-UZR(Kalikapur GPS) via Maddya Sreerampur GPS</t>
  </si>
  <si>
    <t xml:space="preserve">M/S Mohiuddin Ahmed 
Azad Bhaban, Muslim Para, Patuakhali Sadar, Patuakhali. </t>
  </si>
  <si>
    <t>Boga GC - Dasmina UZHQ upto Adabaria UPC via Madhobpur Bazar (Bauphal Part)</t>
  </si>
  <si>
    <t>MAX-RANKEN JV, Baitul Hossain Building, 6th Floor, 27 Dilkusha C/A, Dhaka-1000.</t>
  </si>
  <si>
    <t>Construction of 677.00m Long Pre-Stressed Girder Bridge over Baro Baliatali Andhermanik River on Kalapara-Baliatali-Gangamati road under Kalapara Upazila of Patuakhali District.</t>
  </si>
  <si>
    <t>N/A</t>
  </si>
  <si>
    <t xml:space="preserve">Const. of 668.00m Long Pre-stressed Girder Bridge over Boro Baliatali Andhermanik river on Kalapara-Baliatali-Gangamati road under Kalapara Upazila of Patuakhali District </t>
  </si>
  <si>
    <t>MAX INFRASTRUCTURE LIMITED, Baitul Hossain Building (6th Floor, Room No. 705), 27, Dilkusha C/A, Dhaka-1000.</t>
  </si>
  <si>
    <t>info@maxgrpup-bd.com</t>
  </si>
  <si>
    <t>BB-MGU JV, Arambag, Patuakhali.</t>
  </si>
  <si>
    <t>mdgiusptk@gmail.com</t>
  </si>
  <si>
    <t>Construction of Access Road &amp; Structures of 668m long pre-stressed Girder Bridge over Baliatoli Andhermanik River on Kalapara - Baliatoli - Gangamoti Road at Kalapara Upazila under Patuakhali District.</t>
  </si>
  <si>
    <t>M/S Bhuiyan &amp; Brothers, 123/F,South Bishil Mirpur.Dhaka.</t>
  </si>
  <si>
    <t>Md. Giusuddin, House#9, Road#1, Aramabag, Patuakhali</t>
  </si>
  <si>
    <t>md.gius_uddin@yahoo.com</t>
  </si>
  <si>
    <t>EFTE.ETCL (PVT.) LIMITED, Horinpala, Bhandaria, Pirojpur</t>
  </si>
  <si>
    <t>Improvement of Bridge Access Road for 677m long pre-stressed Girder Bridge over Baliatoli Andhermanik River of Kalapara-Baliatoli-Gangamoti Road at Kalapara Upazila under Patuakhali District. (1) By HBB at Ch. 00m-7804m (2) By Land Scaping (3) By Tree Plantation  under Kalapara Upazila of Patuakhali District.</t>
  </si>
  <si>
    <t>M/S. Tanvir Ahmed</t>
  </si>
  <si>
    <t>dipuptk@gmail.com</t>
  </si>
  <si>
    <t>Improvement of road From Uttar Modonpura Islamia Dakhil Madrasha - Daroga bari -via golam Mostafa Chairman House by BC at Ch. 2000m-3680m including 01 No. 2.00mx2.00m &amp; 01 No. 1.00mx1.00m RCC Box Culvert at ch. 750m and 3660m. (ID No. 578384223) (Salvage Cost: Tk. 413597.00)</t>
  </si>
  <si>
    <t>Md. Nazrul Islam Chunnu</t>
  </si>
  <si>
    <t>nislamchunnu@gmail.com</t>
  </si>
  <si>
    <t>Improvement of Road from Daspara UPC Moishadi Bazar via Char Alogi GPS Road by BC at Ch. 850m-1500m &amp; 2500m-2850m including 01 No 3.00mX3.00m RCC Box Culvert at Ch. 2050m (ID No. 578383044) (Salvage: BDT: 1432898.00)</t>
  </si>
  <si>
    <t>M/S AL MADINA MOTORS</t>
  </si>
  <si>
    <t>almodinamotors.ptk@gmail.com</t>
  </si>
  <si>
    <t>Improvement of Madhya Modonpura Bridge RHD-Ramnagar Bazar &amp; GPS Ramnagar Board GPS west Site St. Bridge via Kalu Howlader House/Hazi Bari Jame Mosque Satla Kha Bari at Ch. 00m-1000m including 01 Nos 1.00mX1.00m RCC Box at Ch. 775m &amp; 01 No 0.625mX0.900m U-Drain Length7.00m at Ch. 150m. ID No. 578384046</t>
  </si>
  <si>
    <t>Md. Enayet Hossain</t>
  </si>
  <si>
    <t>Improvement of road from Boga UP- Nowmala UP via Shabupura hat Road from Ch.00m-1950m including 02 Nos. 1.00m x 1.00m Box Culvert at Ch. 428m &amp; 1140m. ID No. 578383002 under Bauphal Upazila District Patuakhali [OSTETM]</t>
  </si>
  <si>
    <t>M.M. Builders &amp; Engineers Ltd.</t>
  </si>
  <si>
    <t>Construction of 20.00m RCC Girder Bridge on Boga Bauphal RHD (Shaplakhali) to Kalisuri GC via Kanakdia Hat Road at Ch. 12+290km (Road ID No. 578382004)</t>
  </si>
  <si>
    <t>Construction of 20.00m RCC Girder Bridge on Mominpur GC - Baherchar GC via Kalisuri GC Road at Ch. 13+680km (Road ID No. 578382005)</t>
  </si>
  <si>
    <t>Construction of 15.00m RCC Girder Bridge on Boga Bauphal RHD (Shaplakhali) to Kalisuri GC via Kanakdia Hat Road at Ch. 14+990km (Road ID No. 578382004)</t>
  </si>
  <si>
    <t>Construction of 15.00m RCC Girder Bridge on Boga Bauphal RHD (Shaplakhali) to Kalisuri GC via Kanakdia Hat Road at Ch. 15+980km (Road ID No. 578382004)</t>
  </si>
  <si>
    <t>Md. Mahabubur Rahaman</t>
  </si>
  <si>
    <t>mahhbubptk83@gmail.com</t>
  </si>
  <si>
    <t>Construction of 15.00 m long RCC Girder Bridge on Kalisuri UP ( Kumarkhali Bridge) - Nurainpur Bazar via Kanakdia Bazar at ch 1+500 km. ID no-578383001 under Bauphal, Patuakhali.</t>
  </si>
  <si>
    <t>M/S JUI ENTERPRISE</t>
  </si>
  <si>
    <t>juiptk2017@gmail.com</t>
  </si>
  <si>
    <t>Construction of 15.00 m long RCC Girder Bridge on Kalisuri UP ( Kumarkhali Bridge) - nurainpur Bazar via kanakdia Bazar at ch 1+600 km. ID no-578383001</t>
  </si>
  <si>
    <t>Construction of 15.00 m long RCC Girder Bridge on Boga- Bauphal RHD ( Shaplakhali)- Kalisuri GC via Kanakdia Hat at Ch 13+180 km. (ID no-578382004)</t>
  </si>
  <si>
    <t>Improvement of Road from Chottobeghi UP-8ashtala Bazar at Ch. 1000m-2500m.lncluding 02 Nos 1.50m x 1.50m. RCC Box at Ch. 1110.00m s 1350.00m ID No. 578954097 under Sadar Upazila District Patuakhali [OSTETM]</t>
  </si>
  <si>
    <t>Improvement of Road from R&amp;H Pairakunza Bazar to RHD Bus Stand Badher Hat from Ch. 00m-2000m including 03 Nos 1.50m x 1.50m RCC Box at Ch. 450.00m840.00m &amp; 990.00m under Sadar Upazila District Patuakhali ID No. 578954060</t>
  </si>
  <si>
    <t>M/S. Amir Engineering Corporation-M.M. Builders &amp; Engineers Ltd.-M/S. Niaz Traders-JV</t>
  </si>
  <si>
    <t>aecmbel_mntjv@yahoo.com</t>
  </si>
  <si>
    <t>Construction of 42.06m RCC Girder Bridge on Patuakhali Barisal RHD (Moukaron Bridge)-Dumki UZHQ via Moukaran GC (Sadar Part) at Ch. 3282m (Road ID: 578952007)</t>
  </si>
  <si>
    <t>M/S. Amir Engineering Corporation, College Row, Barisal, Bangladesh.</t>
  </si>
  <si>
    <t>M. M. Builders &amp; Engineers Ltd., House No. - 127(6th Floor), Road - 10, Block - C, Niketon, Gulshan - 1, Dhaka - 1212</t>
  </si>
  <si>
    <t>M/S. Niaz Traders, 154, Motijheel C/A. Masjid Market (2nd Floor), Room No.301-303, Dhaka-1000.</t>
  </si>
  <si>
    <t xml:space="preserve">M/S. Hamim International
Lubna Khanom
</t>
  </si>
  <si>
    <t xml:space="preserve">Construction of 24.00m Long RCC Girder Bridge at Khasher hat GC to Bottolbunia GC via Hajhir hat.road at Ch. 3487.00m. (ID No-578952006) under Sadar Upazila, District: Patuakhali </t>
  </si>
  <si>
    <t>M/S. Amir Engineering Corporation</t>
  </si>
  <si>
    <t>Improvement of road from Muradia UP-Laukathi UP via South Khali GPS &amp; Bhoktobari A Salam Doctor Abari via Mozumder Hat road by BC at Ch.0.00m-2000.00m Old ID No- 578962003 New ID No. 578964015</t>
  </si>
  <si>
    <t>niaztraders.khan@yahool.com</t>
  </si>
  <si>
    <t>Improvement of road from Atharogachia Mojibor Sikder Bari-Karthikpasha UZR road by BC at Ch.0.00m-1000.00m Including 1 No 4.00m x 4.00m 2 Nos 1.00m x 1.00m RCC Box Culvert at Ch. 536.00m 155.00m &amp; 900.00m ID No-578964155</t>
  </si>
  <si>
    <t>Improvement of road from Pangasi Noldoani High School &amp; GPS - H/O Jennta Ali Gazi Mosque road by BC at Ch.0.00m-1000.00m Including 1 No 1.50m x 1.50m RCC Box Culvert at Ch. 476.00m ID No-578965071</t>
  </si>
  <si>
    <t>M/S. Md. Delowar Hossain</t>
  </si>
  <si>
    <t xml:space="preserve">Improvement of Road from East Side of Fokir Bari Upazila Road-Karticpasha Via H/O Akkel Ali Howlader from Ch.0m-1000m. including 02 Nos 1.00m x 1.00m RCC Box at Ch. 52.00m &amp; 715.00m under Dumki Upazila District Patuakhali ID No. 578965070 </t>
  </si>
  <si>
    <t>Md. Nasiruddin Ahmed</t>
  </si>
  <si>
    <t>sahinptk2@gmail.com</t>
  </si>
  <si>
    <t>Development of Baherchar Bazar i) Construction of Multipurpose Shed. ii) Construction of Fish Shed. iii) Construction of 2 NOs Open Platform. iv) Construction of Toilet Block. v) Construction of Internal Road. vi) Sinking of Deep Tubewell. vii) Construction of Drain, viii) Construction of Dustbin. ix) Earth Filling Work under Rangabali Upazila, District: Patuakhali. (Tender ID- 360588)</t>
  </si>
  <si>
    <t>M/S. Najmus Shahadat Traders</t>
  </si>
  <si>
    <t xml:space="preserve">Improvement of Road from Kathalpara Wapda - Uttar Chakamayia Latif Master House Start Uttar Chakamayia Latif Master Bari to Uttar Chakamayia GPS from Ch. 17500m - 20000.00m including 05 Nos 0.60mx0.60m U-Drain &amp; 01 No 3.30mx3.00rn RCC Box Culvert at Ch.17550m 18130m 18829m 18988m 19333m &amp; 17700m. 1D No. 578664019 under Kalapara Upazila District Patuakhali </t>
  </si>
  <si>
    <t>M/S. Shahidul Enterprise</t>
  </si>
  <si>
    <t>ptkshahidul78@gmail.com</t>
  </si>
  <si>
    <t>Improvement of Road from Lalua UPC-Tiekhali UPC via Payraport, Chingoria road [ID: 578663009] a. Earthwork From Ch. 3540m-4105m, b. Carpeting (BC) Ch. 3540m-4105m, c. Palasading 05m. under Kalapara Upazila, District: Patuakhali.</t>
  </si>
  <si>
    <t>M/S. Sikder Enterprise (Moyazzem)</t>
  </si>
  <si>
    <t>Mssikderenterpriseptk@gmail.com</t>
  </si>
  <si>
    <t>Construction of 21.00m long RCC Girder Bridge on Voyang GC-Ayola GC (Habib Bazar) Road at Ch. 3858m. (ID No-578762007)</t>
  </si>
  <si>
    <t>Improvement of Road from R&amp;H at East Bazita Club-H/O Bazlu Bayati-Munshirhat Road by BC at Ch. 00m-1000m including 02 Nos 1.50mx1.50m &amp; 01 No 4.00mx3.50m RCC Box Culvert at Ch. 450m, 624m &amp; 90m under Mirjagonj, Patuakhali. (ID No. 578764049)</t>
  </si>
  <si>
    <t>M/S. Gazi Construction (Ahsan)</t>
  </si>
  <si>
    <t>Improvement of Road from Labubunia H/O Wazed Khan-Talukder Bari-H/O Nurmohammad Road by BC at Ch. 00m-1000m including 02 Nos 1.50mx1.50m &amp; 01 No. 4.00mx3.50m RCC Box Culvert at Ch. 183m, 450m &amp; 710m under Mirjagonj, Patuakhali. (ID No. 578765056)</t>
  </si>
  <si>
    <t>M/S. Khan Enterprise</t>
  </si>
  <si>
    <t>A) Improvement of RHD (Monasep Sikdar Bari) - UZR (West Side Bazita Arshed Dr. Bari) road via Karikor Bari at Ch. 700m-738m, 1546m-1915m, 2052m-2320m with 310m link Road. Including 01 No 1.50mx1.50m RCC Box Culvert at Ch. 120m Over link Road (ID No. 578764023) B) Improvement of Mashlskata Muchi Bari Brldge- Bazita High School via Bepari Bari at Ch. 1600m-2500.00m with 250m Extension road Includlng 01 No 3.00mx3.00m RCC Box Culvert at Ch. 2310m. (ID No. 578764058) under Mirzagonj Upazila, District: Patuakhali</t>
  </si>
  <si>
    <t xml:space="preserve">M/S. Abul Kalam Azad
</t>
  </si>
  <si>
    <t>azakptk@gmail.com</t>
  </si>
  <si>
    <t>Construction of 50.06 RCC Girder Bridge on Kathaltoli GC (Trimukhi)- Sailabunia Sluice RHD Road via Shishurhat at Ch.4300m. (ID No. 578762003) under Mirjagonj, Patuakhali.</t>
  </si>
  <si>
    <t xml:space="preserve">M/S. Mohiuddin Ahmed
</t>
  </si>
  <si>
    <t>Construction of 20.00 RCC Girder Bridge on Kathaltoli GC Trimukhi- Sailabunia Sluice RHD Road via Shishurhat at Ch.3630m. ID No. 578762003 under Mirjagonj, Patuakhali.</t>
  </si>
  <si>
    <t xml:space="preserve">M/S. Shahil Enterprise-
Md. Gius Uddin (JV)
</t>
  </si>
  <si>
    <t>giusshail@gmail.com</t>
  </si>
  <si>
    <t>Construction of 23.00m long RCC Girder Bridge on Voyang GC- Ayla GC (Habib Bazar) Road at Ch. 1819m under Mirzagonj Upazila, District: Patuakhali [Road ID-578762007]</t>
  </si>
  <si>
    <t>M/S SHAHIL Enterprise, Station Road(Boro Bazar) Kishoreganj.</t>
  </si>
  <si>
    <t>M/S. Dafadar Enterprise</t>
  </si>
  <si>
    <t>asaduz1977@gmail.com</t>
  </si>
  <si>
    <t>Improvement of Road from Betagi- Patabunia GC Near Sultan Sarder Bari to Shahalom Member Bari via Mazid Biswas Bari at Ch. 0.00m-560.00m including 01 No 0.625m x 0.600m U-Drain (Length=7.00m) at ch. 330.00m (ID No. 578525209) under Dashmina Upazila, District: Patuakhali</t>
  </si>
  <si>
    <t>M/S. Palli Stors</t>
  </si>
  <si>
    <t>Improvement of road by bothside Widening by Bitumenous Carpeting from Chottosiba UZR-Barosiba Launch Ghat (Ferry Ghat Road) at Ch. 1700m-3905m &amp; 6300m-7100m including 01 No 1.50mX1.50m RCC Box Culvert at Ch. 3850m (ID No. 578574209)</t>
  </si>
  <si>
    <t xml:space="preserve">M/S. Najmus Shahadat Traders
</t>
  </si>
  <si>
    <t>Improvement of Both Side Widening from Char Biswas- Nomo Sluice Bazar road at Ch. 00.00m - 3000.00m (ID No. 578573018) under Galachipa Upazila, District: Patuakhali</t>
  </si>
  <si>
    <t>M/S. Rupali Construction</t>
  </si>
  <si>
    <t>A) Improvement of Road from Jomir Khar Barir Mosjid - Uttar Amkhola GPS at Ch. 00.00m - 1000.00m including 01 No 0.625m x 0.600m U- Drain (Length=7.00m) at Ch. 825.00m (ID No. 578575192) B) Improvement of Both side widening from Chottosiba UZR - Barosiba Launchghat Road from Ch. 00.00m - 1700.00m &amp; 3950.00m - 6300.00m including 02 Nos 1.50m x 1.50m RCC Box at Ch. 614.00m &amp; 1314.00m (ID No. 578574209) under Galachipa Upazila, District: Patuakhali)</t>
  </si>
  <si>
    <t>Construction of 42.06m RCC Girder Bridge on Badura GC-Julakha Bazar RHD Road at Ch. 11283m, [Road ID: 578572005]</t>
  </si>
  <si>
    <t>QC-KKE JV
Mahtab Centre (12th Floor), Bijoy Nagar, Dhaka-1000</t>
  </si>
  <si>
    <t xml:space="preserve">qckkejv@gmail.com </t>
  </si>
  <si>
    <t xml:space="preserve">Const. of 90m long PSC Girder Bridge over Pagla river on Patuakhali Barisal RHD Pagla-Panggashia UP via Hazirhat-Doparhat road at Ch.9306m under Dumki Upazila Dist. Patuakhali (Road ID 578963014), Package No: CIB-Pat- W-24 </t>
  </si>
  <si>
    <t>M/S K.K. Enterprise, Mahatab Centre (12th Floor),177 Shahid Nazrul Islam Sarani,Bijoy Nagor, Dhaka-1000 and 885/1, South Sabujbagh, Patuakhali, Bangladesh.</t>
  </si>
  <si>
    <t>M/S. Abul Kalam Azad, Azad Bhaban, Muslimpara, Patuakhali Sadar, Patuakhali.</t>
  </si>
  <si>
    <t xml:space="preserve">azadptk@gmail.com </t>
  </si>
  <si>
    <t xml:space="preserve">Const. of 96m long PSC Girder Bridge at Ch. 1500m over Srimonto river on Kathaltali GC-Patuakhali-Betagi RHD (Thana Bridge) road and Kathaltoli road under Mirzaganj Upazila, District: Patuakhali [Road ID: 578762004] Package No: CIB-Pat-W-86 </t>
  </si>
  <si>
    <t>Nabarul Traders Limited &amp; M/S. Abul Kalam Azad (JV), House # 18/7, Bashir Uddin Road, Kalabagan, Dhaka</t>
  </si>
  <si>
    <t xml:space="preserve">ntlakaptk2018@gmail.com </t>
  </si>
  <si>
    <t xml:space="preserve">Const. of 426m (with Viaduct) Long PSC Girder Bridge at Ch. 90m over Sutabaria river on Alipur UPC to Cotkhali Bazar via Kalamiar Hat (Dasmina part) road under Dasmina Upazila, District: Patuakhali [Road ID: 578523006] Package No: CIB-Pat-W-86 </t>
  </si>
  <si>
    <t>M/S Palli Stors
Town Kalikapur Patuakhali (Class-A)</t>
  </si>
  <si>
    <t>Improvement of Charkazol UPC - Jahazmara Sluice Road by BC (Ch. 7000m-12300m), (ID: 578573029), (Galachipa)</t>
  </si>
  <si>
    <t xml:space="preserve"> M/S Abdullah Enterprise 
Holding No-287, Morium Bhaban, Moshjid Lane, Simul Bag, Patuakhali. (Class-B)</t>
  </si>
  <si>
    <t>abdullahptk15@gmail.com</t>
  </si>
  <si>
    <t>Improvement of N.Sonkhola G.P/School-Lamna Sr Madrasha Road by BC (Ch. 00-3800m), (ID: 578574009), (Galachipa)</t>
  </si>
  <si>
    <t>M/S Palli Stors
Town Kalikapur Patuakhali. (Class-A)</t>
  </si>
  <si>
    <t>Improvement of Kalam Gradge RHD-Paul Bari UZR Road by BC (Ch. 0-5340m), (ID: 578574150), (Galachipa)</t>
  </si>
  <si>
    <t>Md. Firoz
Fire Service Road
Patuakhali. (Class-B)</t>
  </si>
  <si>
    <t>Improvement of Char Kazol UZR-Chota Kazol Ghat Road by BC (Ch. 00-4600m), (ID No: 578574122), (Galachipa)</t>
  </si>
  <si>
    <t>M/S SOMA ENTERPRISE
OLD BASS TERMINAL ROAD PATUAKHALI. (Class-A)</t>
  </si>
  <si>
    <t>ptksoma@gmail.com</t>
  </si>
  <si>
    <t>Improvement of Golkhali Kheaghat-Kalirchar G.p.school Road by BC (Ch. 0-2950m), (ID: 578575095), (Galachipa)</t>
  </si>
  <si>
    <t>M/S Sikder Enterprise, Muradia, Dumki, Patuakhali. (Class-B)</t>
  </si>
  <si>
    <t>Improvement of Golkhali Upc-Julakha Bazar RHD Road (Galachipa Head Quarter-Golkhali-Gazipur GC) by BC (Ch. 0-2450m), (ID: 578574216), (Galachipa), (Salvage BDT: 266,858)</t>
  </si>
  <si>
    <t>Improvement of Chiker gudhi-SikderBari Near Bara Gopaldi UZR Road by BC (Ch. 0-1500m), (ID: 578524023), (Dashmina)</t>
  </si>
  <si>
    <t>Shimanto Trading Agency, LGED, Patuakhali. (Class-B)</t>
  </si>
  <si>
    <t>ptkshimantotrading@gmail.com</t>
  </si>
  <si>
    <t>Improvement of Gilabaria Bazar-Banshbaria School via Abid Kha Road by BC from Ch. 00m-3100m ID No. 578574086 Galachipa</t>
  </si>
  <si>
    <t>Kohinoor Enteprise &amp; Mizanur Alam (JV), Mridha Bari Sarak, Town Kalikapur, Patuakhali. (Class-A)</t>
  </si>
  <si>
    <t>Improvement of Gilabaria Bazar-Banshbaria School via Abid Kha Road by BC from Ch. 3100m-6200m ID No. 578574086 Galachipa</t>
  </si>
  <si>
    <t xml:space="preserve">Md. Enayet Hossain, Natun Bazar, Patuakhali. (Class-A)
</t>
  </si>
  <si>
    <t>Improvement of Majhgram UZR Mallik Bari Bandh-Dabiruddin Bari Road Chiknikandi UP-Katkhali Lanch Ghat by BC from Ch. 00m-2800m ID No. 578574229 Galachipa</t>
  </si>
  <si>
    <t xml:space="preserve">Akhtaruzzaman-Samim Ahasaun (JV), Baitul Aman Lean, Patuakhali. (Class-A)
</t>
  </si>
  <si>
    <t>ptksamim1975@gmail.com</t>
  </si>
  <si>
    <t>Improvement of Amkhola RHD-Tafalbaria UNR Amkhola UP Office-Mushorighati Sluice Road by BC from Ch. 2000m-5500m ID No. 578574102 Galachipa Salvage Cost BDT 814635.00</t>
  </si>
  <si>
    <t>Md. Samim Ahasan, Baitul Aman Lane, Patuakhali.</t>
  </si>
  <si>
    <t>samimptk@gmail.com</t>
  </si>
  <si>
    <t>M/S. Rupali Construction &amp; Sarika Traders (JV), Char Montaz, Rangabali, Patuakhali. (Class-A)</t>
  </si>
  <si>
    <t>rupalisarikajv2019@yahoo.com</t>
  </si>
  <si>
    <t>Improvement of Char Borhan Madrasha-Char Shahjalal Kheya Ghat Road by BC Ch. 00-2000m (ID No. 578525171) under Dashmina, Patuakhali.</t>
  </si>
  <si>
    <t>M/S Sarika Traders, Char Montaz, Rangabali,Patuakhali.</t>
  </si>
  <si>
    <t>mssarika_traders@yahoo.com</t>
  </si>
  <si>
    <t>Rezwanul Maksud, Eidgah Sarak, Patuakhali. (Class-B)</t>
  </si>
  <si>
    <t>riponptk@gmail.com</t>
  </si>
  <si>
    <t>Construction of 13m Long RCC Bridge on Barogopaldi GC-Ayaser hat RHD Road at Ch. 7300m under Dashmina Upazila, District: Patuakhali, (Road ID: 578522009)</t>
  </si>
  <si>
    <t>M/S. Khairul Enterprise, Muslimpara, Patuakhali. (Class-B)</t>
  </si>
  <si>
    <t>marinptk4317@gmail.com</t>
  </si>
  <si>
    <t>Construction of 24m Long RCC Bridge on Panpatty UPC- Panpatty Bazar (Galachipa Kalikapur-Panpotty Launch Ghat) Road at Ch. 2600m under Galachipa Upazila, District: Patuakhali, (Road ID: 578573011)</t>
  </si>
  <si>
    <t>M/S. Abul Kalam Azae &amp; M/S. Deip Enterprise (JV), Town Kalikapur, Patuakhali. (Class-A)</t>
  </si>
  <si>
    <t>akamdeptk@gmail.com</t>
  </si>
  <si>
    <t>Construction of 28m PSC bridge on Dashmina UPC-Mashukhali Hat Road at Ch. 470m under Dashmina Upazila Dist Patuakhali ID NO578523012</t>
  </si>
  <si>
    <t>M/S. DEIP ENTERPRISE, Town Kalikapur, Patuakhali.</t>
  </si>
  <si>
    <t>QC-KKE (JV), 177-Bijoy Nagar, Mahtab Center (12th Floor), Dhaka-1000. (Class-A)</t>
  </si>
  <si>
    <t>qckkenterprise@gmail.com</t>
  </si>
  <si>
    <t>Construction of 30m PSC bridge on Gozalia UP-Thakur Bazar Gozalia UP-Dakua UP via Gozalia Bazar Road at Ch. 10m under Galachipa Upazila Dist Patuakhali ID No. 578573026</t>
  </si>
  <si>
    <t>Construction of 54m long RCC Bridge at Ch. 1968m on Golkhali UPC - Naluabagi Bazar Naluabagi - Bazar RHD via UP office Road under Galachipa Upazila District Patuakhali Road ID- 578573022</t>
  </si>
  <si>
    <t>M/S. Palli Stors, Town Kalikapur, Patuakhali. (Class-A)</t>
  </si>
  <si>
    <t>Construction of 48m long RCC Bridge at Ch. 4362m on Chinikandi UPC Amkhola UPC Road under Galachipa Upazila District Patuakhali Road ID- 578573008</t>
  </si>
  <si>
    <t>Construction of 40m long PSC Bridge at Ch. 1242m on Golkhali UPC - Naluabagi Bazar Naluabagi - Bazar RHD via UP office Road under Galachipa Upazila District Patuakhali Road ID- 578573022</t>
  </si>
  <si>
    <t>M/S. Eli Enterprise and Md. Enayet Hossain (JV), Natun Bazar, Patuakhali. (Class-A)</t>
  </si>
  <si>
    <t>enayet.eli@gmail.com</t>
  </si>
  <si>
    <t>Construction of 66m long RCC Bridge at Ch. 7000m on Bohrampur UPC - Thakurer Hat Road under Dashmina Upazila District Patuakhali Road ID- 578523010</t>
  </si>
  <si>
    <t>MS Eli Enterprise, Sadar Road, Bhola.</t>
  </si>
  <si>
    <t>Construction of 84m long RCC Bridge at Ch. 2303m on Amkhola UPC (Bhangra RHD)- Friday Hat Road under Galachipa Upazila District Patuakhali Road ID- 578573002</t>
  </si>
  <si>
    <t>M/S. Sunrise Construction, Charpara, Patuakhali. (Class-B)</t>
  </si>
  <si>
    <t>Construction of 22m Long RCC Bridge on Rangopaldi Bridge UNR-Rabibaria Hat RHD Road at Ch. 413m under Dashmina Upazila, District: Patuakhali, (Road ID: 578524122)</t>
  </si>
  <si>
    <t>Construction of 57m long RCC Bridge at Ch. 2208m on Tetultola Bazar UZR - Ulania GC Road under Galachipa Upazila District Patuakhali Road ID- 578574206</t>
  </si>
  <si>
    <t>M/S. K.K. Enterprise-M/S. Anowara &amp; Sons- JVCA, Authorized Signatory: Md. Rimanul Islam, Word # 4, Arambag, Patuakhali. (Class-A)</t>
  </si>
  <si>
    <t>rimu.ptk@gmail.com</t>
  </si>
  <si>
    <t>Maintenance of Charbiswas UPC- Nomo Sluice Bazar via Battala BazarCh 3000-7000 m ID No. 578573018 under Galachipa Upazila District Patuakhali</t>
  </si>
  <si>
    <t>ANOARA AND SONS, ARAMBAG, PATUAKHALI.</t>
  </si>
  <si>
    <t>anowaraandsons@gmail.com</t>
  </si>
  <si>
    <t>Shimanto Trading Agency, Latif School Road, Patuakhali. (Class-B)</t>
  </si>
  <si>
    <t>Maintenance of Gazalia UPC - Amkhola UPC Ch 00-1020 m ID No. 578573027 under Galachipa Upazila District Patuakhali</t>
  </si>
  <si>
    <t xml:space="preserve">Md. Shafiqul Islam, Natun Bazar, Word No-01, Galachipa, Patuakhali. (Class-B)
</t>
  </si>
  <si>
    <t>ptkshafiqul71@gmail.com</t>
  </si>
  <si>
    <t>Maintenance of Tatultala Bazar UZR-Ulania GC Ch 00-4610 m ID No. 578574206 under Galachipa Upazila District Patuakhali</t>
  </si>
  <si>
    <t>M/S. Nishat Bilders, Marichbunia,Post-Marichbunia -8600, Patuakhali-Sadar,Patuakhali. (Class-B)</t>
  </si>
  <si>
    <t>msnishatbilders@gmail.com</t>
  </si>
  <si>
    <t>Maintenance of Gabua Bridge RHD- Friday HatCh 00-6000 m ID No. 578574208 under Galachipa Upazila District Patuakhali</t>
  </si>
  <si>
    <t>MD. MOYENUDDIN (BASHI) LIMITED-M/S. K.K. ENTERPRISE (JV), Mahtab Center (12th Floor), 177 Shahid Nazrul Islam Sarani, Bijoy Nagor, Dhaka-1000</t>
  </si>
  <si>
    <t>mblkkejv@gmail.com</t>
  </si>
  <si>
    <t>Construction of 315.00 m Long PSC Girder Bridge with 288.00 m Viaduct South Golkhali end 144.00m and Badura Natun Char end 144.00m over Golkhali River on Golkhali UPC to Naluabagi Bazar Road Naluabagi Bazar- R&amp; H via UP Office at ch. 3500 km. Road ID 578573022 Upazila Galachipa District patuakhali.</t>
  </si>
  <si>
    <t>Rezvi Construction Ltd-
M/S. K.K Enterprise (JV)
Mahtab Center (12th Floor)
177 Shahid Nazrul Islam Sarani
Bijoy Nagor, Dhaka-1000. (Class-A)</t>
  </si>
  <si>
    <t>rckkejv@gmail.com</t>
  </si>
  <si>
    <t>Construction of 135.00 m Long PSC Girder Bridge on Charkazla UPC to Jahajmara Sluice Road at Ch. 3590 km Road ID- 578573029 Upazila Galachipa District patuakhali.</t>
  </si>
  <si>
    <t>REZVI CONSTRUCTION LTD., 107/A, Shahora D.B Road, Mymensingh.</t>
  </si>
  <si>
    <t>M/S SHAHIL Enterprise- Md. Giusuddin (JV), House#9, Road#1, Aramabag, Patuakhali.</t>
  </si>
  <si>
    <t>giusshahil@gmail.com</t>
  </si>
  <si>
    <t>Construction of 20 m lonf RCC Girder Bridge on Kanokdia UPC ( Amirabadh Bazar) Chandrapar Chourasta bazar via Moddha Modonpur Road at ch. 4+200 km (Road ID: 578383012)</t>
  </si>
  <si>
    <t>Md. Giusuddin, House#9, Road#1, Aramabag, Patuakhali.</t>
  </si>
  <si>
    <t xml:space="preserve">Construction of 15 m lonf RCC Girder Bridge on Kalaiya UPC (Langra Munshir Pool) - Shabura Bazar via Husnabad bazar Road at ch. 1+497 km.( Road ID: 578383015) </t>
  </si>
  <si>
    <t>Construction of 24 m long RCC Girder Bridge on kachipara UPC- Karkhana bazar via Joybangla Bazar road at ch. 2+210 km. ( Road ID: 578383037)</t>
  </si>
  <si>
    <t>Construction of 20 m long RCC Girder Bridge on Dhula UPC- Kalamiar Bazar via Rabair Road at ch. 5+500 km. ( Road ID:578383006)</t>
  </si>
  <si>
    <t>Construction of 20 m long RCC girder Bridge on Kanokdia Bazar-Kanokdia UPC-Jhilna bazar via Aila Bazar road at ch. 6+820 km. (Road ID:578383011)</t>
  </si>
  <si>
    <t>Md. Enayet Hossain
Natun Bazar, Patuakhali.</t>
  </si>
  <si>
    <t>Construction of 21 m long RCC girder Bridge on Madonpur UPC ((Bilbalash Bazar)- Ramnagar Board Bazar via Dagra Bari GPS Road at ch. 0+950 km.(Road ID:578383026)</t>
  </si>
  <si>
    <t>Construction of 17 m long RCC girder Bridge on Kachirpara UPC-Karkhana Bazar via Joybangla Bazar road at ch. 0+600 km. (road ID:578383037)</t>
  </si>
  <si>
    <t xml:space="preserve">M/S SHAHIL Enterprise- Md. Giusuddin (JV), House#9, Road#1, Aramabag, Patuakhali.
</t>
  </si>
  <si>
    <t>Construction of 12 m long RCC girder Bridge on Baga UPC-Nowmal UPC via Shabupura hat Road at ch. 10+230 km. (Road ID: 578383002)</t>
  </si>
  <si>
    <t>Construction of 24 m long RCC girder Bridge on Kalisuri UPC-Dhulia Launch Ghat Bazar via Dhulia UPC Road at ch. 1+750 km. 9Road ID: 578383007)</t>
  </si>
  <si>
    <t>Construction of 15 m long RCC girder Bridge on Kalisuri UPC-Dhulia Launch Ghat Bazar via Dhulia UPC Road at ch. 3+310 km. (Road ID 578383007)</t>
  </si>
  <si>
    <t xml:space="preserve">Construction of 18.00 m long RCC girder Bridge on Kanokdia Bazar - konokdia UPC -Jhilna Bazar via Alia Bazar Road at ch.5+580 km, (Road ID 578383011) </t>
  </si>
  <si>
    <t xml:space="preserve">Construction of 48.00m Long RCC Girder Bridge on Nazirpur UPC -Char Woadle Bazar via Char Rayshaheb Bazar at 260.00 m (Road ID: 578383046) </t>
  </si>
  <si>
    <t xml:space="preserve">Construction of 10.00 m Long RCC Girder Bridge on Upazila H/Q ( Bangla bazar) -Kalaiya UPC via Baro Dalima GPS at ch. 2200 m ( Road ID: 578383029) </t>
  </si>
  <si>
    <t>Construction of 15.00m Long RCC Girder Bridge on Bauphal Boga RHD ( Kaderer Garage ) - Sabupura Bazar via Molla bari GPS at at ch. 2915.00 m (Road ID: 578384082)</t>
  </si>
  <si>
    <t xml:space="preserve">Construction of 24.00m Long RCC Girder Bridge on Char Ray Shaheb jame mosque - Char Nimdi Kheya Ghat at ch. 200.00m (Road ID: 578384047) </t>
  </si>
  <si>
    <t>Construction of 15.00m Long RCC Girder Bridge on Nurainpur Kanakdia UNR Road -Gazimazi bazar Road via North side of West Nurainpur GPS -Engineer sharif Uddin House at ch. 745.00 m (Road ID: 578384150)</t>
  </si>
  <si>
    <t>M/S. Hazi Enterprise
Pro. Golam Kabir Sikder
Bakergonj  Bandar
Bakergonj, Barisal.</t>
  </si>
  <si>
    <t>Construction of 24.00m Long RCC Girder Bridge over Char Hosnabad Khal on Dashmina-Mollarhat Road at Ch. 3+000km (Road ID: 578523003) under Dashmina, Patuakhali.</t>
  </si>
  <si>
    <t>M/S. Mohiuddin Ahmed, Azad Bhaban, Muslimpara, Patuakhali Sadar, Patuakhali.</t>
  </si>
  <si>
    <t>Construction of 20.00m Long RCC Girder Bridge over Arojbegi Khal on Dashmina UPC (Post Office)-Arojbegi Bazar at Ch. 1+660km (Road ID. 578523002) under Dashmina, Patuakhali.</t>
  </si>
  <si>
    <t xml:space="preserve">Construction of 18.00m Long Bridge over Alipura Khal on Alipur UP-Kapuriakachari Hat Road at Ch. 0+900km (Road ID- 578523005) under Dashmina, Patuakhali. </t>
  </si>
  <si>
    <t xml:space="preserve">Md. Enayet Hossain-M/S. Shampa Construction (JV), Natun Bazar, Patuakhali.
</t>
  </si>
  <si>
    <t>enayets2019@gmail.com</t>
  </si>
  <si>
    <t>Construction of 18.00m Long RCC Girder Bridge over Bogi Khal on Bashbaria UPC (Gochani GC)-Bogi Bazar at Ch. 1+443km (Road ID: 578523013) under Dashmina, Patuakhali.</t>
  </si>
  <si>
    <t>M/S. Shampa Construction, 538, East Chandkati, Jhalokathi.</t>
  </si>
  <si>
    <t>M/S. Abul Kalam Azad &amp; M/S. Deip Enterprise (JV), Town Kalikapur, Patuakhali Sadar, Patuakhali.</t>
  </si>
  <si>
    <t xml:space="preserve">Construction of 24.00m Long RCC Girder Bridge over Bogi Khal on Bashbaria UPC (Gochani GC)-Bogi Bazar at Ch. 3+400km (Road ID: 578523013) under Dashmina, Patuakhali. </t>
  </si>
  <si>
    <t xml:space="preserve">Construction of 34.00m Long RCC Girder Bridge over Arojbegi Khal on Dashmina UPC (Post Office)-Arojbegi Bazar at Ch. 5+500km (Road ID. 578523002) under Dashmina, Patuakhali. </t>
  </si>
  <si>
    <t>Construction of 37.00m Long RCC Girder Bridge over Adompura Khal on Barogopaldi GC Ayaserhat RHB Road at Ch. 0+450km (Road ID: 578522009) under Dashmina, Patuakhali.</t>
  </si>
  <si>
    <t xml:space="preserve">M/S. AMANA ENTERPRISE, Sherebangla Sarok, Patuakhali.
</t>
  </si>
  <si>
    <t>amanaenterpriceptk82@gmail.com</t>
  </si>
  <si>
    <t>Rehabilitation of 24.00m Long Iron Bridge on Hazi Samsuddin Mollah GPS (UZR)-Chanpura Bazar Lada Mridah Bari at Ch. 15.00m (Road ID- 578574226) under Galachipa, Patuakhali.</t>
  </si>
  <si>
    <t xml:space="preserve">M/S. Rupali Construction &amp; Suresh Chandra Biswas, Puran Bazar, Patuakhali, Upazila: Patuakhali Sadar, Dist: Patuakhali.
</t>
  </si>
  <si>
    <t>rupalisureshjv2020@gmail.com</t>
  </si>
  <si>
    <t xml:space="preserve">A) Rehabilitation of 20.00m Long Iron Bridge on Sekander Kari house to North WAPDA at Ch. 800.00m (Road ID No. 578574168) &amp; (B) Rehabilitation of 42.00m Long Iron Bridge on Gabua Bridge RHD-Friday Hat at Ch. 3710.00m (Road ID No. 578574208) </t>
  </si>
  <si>
    <t>Suresh Chandra Biswas, Mitha Pukur Par, Puran Bazar, Patuakhali.</t>
  </si>
  <si>
    <t xml:space="preserve">Md. Manebur Rahman, Sabujbag 6Th Lene, Patuakhali.
</t>
  </si>
  <si>
    <t>manebur82@gmail.com</t>
  </si>
  <si>
    <t>Rehabilitation of 30.00m Iron Bridge on Charbiswash Colsure-Agasti Azahar Howlader house road at Ch.1500m (ID No: 578574155)</t>
  </si>
  <si>
    <t>M/S. J. J. ENTERPRISE, Chargarobdi, Dumki, Patuakhali.</t>
  </si>
  <si>
    <t>msjje2019@gmail.com</t>
  </si>
  <si>
    <t>Rehabilitation of 20.00m Iron Bridge on Charbiswash Colsure-Agasti Azahar Howlader house road at Ch.3300m (ID No: 578574155)</t>
  </si>
  <si>
    <t xml:space="preserve">Construction of 42.060m Long RCC Girder Bridge on Banati Bazar GC (Lalua)-Dhankhali GC Road via Uttar Lalua, Londa Ghat at Ch.321.00m under Kalapara, Patuakhali ( Road ID: 578662005) </t>
  </si>
  <si>
    <t>Construction of 18.00m Long RCC Girder Bridge Patuakhali Sadar UZHQ -Ayla GC via Bottolbunia &amp; Khatashia GC (Sadar Part). (South site of the Central Jail Pond) at Ch.1050m(Road ID: 578952004)</t>
  </si>
  <si>
    <t xml:space="preserve">Construction of 25.00m Long RCC Girder Bridge Patuakhali UZHQ(Sonali Bazar) to Badura GC (Beside the Gazi bari) at Ch.1085m (Road ID: 578952010) </t>
  </si>
  <si>
    <t xml:space="preserve">Construction of 15.00m Long RCC Girder Bridge RHD(Pairakunja Bazar) to RHD (Bus stand Badher hat ) (Infront H/O Hatem ali Hawlader over Kurir khal)at Ch.5700m (Road ID : 578954060) </t>
  </si>
  <si>
    <t xml:space="preserve">Construction of 15.00m Long RCC Girder Bridge RHD(Pairakunja Bazar) to RHD (Bus stand Badher hat ) (In front of Santinagar Lane Kalatala Babari Mosque Road) at Ch.2700m (Road ID : 578954060) </t>
  </si>
  <si>
    <t>Construction of 24.00m Long RCC Girder Bridge on Matibhanga Bazar -Chottogepi UP via Khristanpara road at ch. 2700.00 m (Road ID: 578954189)</t>
  </si>
  <si>
    <t xml:space="preserve">Construction of 66.00m Long RCC Girder Bridge on Char Balaikathi Howlader Bari (Jame-e- Mosque) Kharijama Kheya Ghat via Bottala Bazar Road at Ch. 00.00 m (Road ID: 578954128) </t>
  </si>
  <si>
    <t>Construction of 51.00m Long RCC Girder Bridge on Chotto Bighai UPC ( H/O Sobhan Haolader )- Kazirhat Bazar (bridge) Road at ch. 0+000 m (Road ID: 578953042)</t>
  </si>
  <si>
    <t xml:space="preserve">A) Re-habilitation of 15.00m Long Iron Bridge on Moukaran High School-(Iron Bridge) Khokon Howlader Bari-Moukaran Bazar via Shahadat Munsi Bari at Ch. 1000.00m (Road ID No. 578955327), (B) Re-habilitation of 15.00m Long Iron Bridge on Moukaran UNR road via Jobber Bari via Fakir Bari-Rashid Kazi Bazr via Muktijoddha Yousuf Kazi Bari Moukaran Bazar Gazipur Road at Ch. 1200.00m (Road ID No: 578954140), (C) Re-habilitation of 20.00m Long Iron Bridge on Sreerampur Bazar to Kaler Hat Bazar via Dhakkin Sreerampur GPS road at Ch. 280.00m (Road ID No. 578954044) &amp; (D) Re-habilitation of 20.00m Long Iron Bridge on Lowkati UPC to UZR (Majibar Dokan) via Zanat Ali Talukder at Ch. 1500.00m (Road ID No. 578954206) under Patuakhali Sadar, Patuakhali.  </t>
  </si>
  <si>
    <t xml:space="preserve">S.M. RASEL
S/O. MIR ABDUL BAREK
NAIYAPATTY KALAPARA
PATUAKHALI 8650
</t>
  </si>
  <si>
    <t>smraselptk@gmail.com</t>
  </si>
  <si>
    <t>Rehabilitation of 24.00m Long Iron Bridge on Patuakhali-Barisal RDH (Shiali Bazar) - Moukaran GC (College) via Lawkathi bazar at ch. 4300.00m. (Road ID- 578952003)</t>
  </si>
  <si>
    <t>Rehabilitation of 60.00m Long Iron Bridge on ML Bridge to Char Jainkati to Bhuria Kheya Ghat (Over Town Joinkathi Chondonbaria Khal) at Ch. 5000.00m (Road ID No. 578955421).</t>
  </si>
  <si>
    <t xml:space="preserve">M/S AL MADINA MOTORS, Town Kalikapur, Chowrasta, Patuakahli
</t>
  </si>
  <si>
    <t>Rehabilitation of 12.00m Long Iron Bridge on Badorpur Gramin Bank to house of Nuru Zommader at ch. 100.00m. (Road ID- 578955154)</t>
  </si>
  <si>
    <t xml:space="preserve">Md. Iqbal hossian, Father Name :- MD. Muther uddin howlader, Village- Vangra, Post- Bauphal, Patuakhali.
</t>
  </si>
  <si>
    <t>mdiqbalhossian83@gmail.com</t>
  </si>
  <si>
    <t xml:space="preserve">Rehabilitation of 14.00m Long Iron Bridge on Patuakhali UZHQ-Muradia GC via Sree Rampur Bazar (Sadar Part) at ch. 8785.00m. (Road ID- 578952009) </t>
  </si>
  <si>
    <t>M/S Bismillah Traders
Betagi, Betagi Shankipur
Dashmina, Patuakhali.</t>
  </si>
  <si>
    <t>ekra637@gmail.com</t>
  </si>
  <si>
    <t>Rehabilitation of 24.00m Long Iron Bridge on UZR (Fadia bazar bridge)-UNR (Gadur bari bridge) via Uttor Purbo  RNGPS (Infront H/O Sader Hawlader) at ch. 1200.00m. (Road ID- 578954136)</t>
  </si>
  <si>
    <t xml:space="preserve">M/S A.R ENTERPRISE, Katpotty,1st lean, Patuakhali Sadar PS, Patuakhali-8600
</t>
  </si>
  <si>
    <t>rony63404@gmail.com</t>
  </si>
  <si>
    <t>Rehabilitation of 15.00m Long Iron Bridge on UZR (Fadia bazar bridge)-UNR (Gadur bari bridge) via Uttor Purbo  RNGPS (Infront H/O Yousuf Ali Hawlader) at ch. 1300.00m. (Road ID- 578954136)</t>
  </si>
  <si>
    <t xml:space="preserve">Shimanto Trading Agency, Latif School Road, Patuakhali Sadar, Patuakhali.
</t>
  </si>
  <si>
    <t xml:space="preserve">Rehabilitation of 24.00m Long Iron Bridge on Baderpur Janata school(east side) Hamed sikder bari - Muktijoddha Sobahan mridha bari road at ch. 2440.00m. (Road ID- 578955390) </t>
  </si>
  <si>
    <t xml:space="preserve">Rehabilitation of 35.00 m Long Iron bridge on UZR salam master Bari to UZR After Howlader bari via Karati Bari road at ch. 10 m (ID No: 578955382 &amp; Rehabilitation of 28.00 m Long Iron bridge on UZR salam master Bari to UZR After Howlader bari via Karati Bari road at ch. 1850 m (ID No: 578955382 </t>
  </si>
  <si>
    <t xml:space="preserve">Rehabilitation of 60.00 m Long Iron bridge on UZR salam master Bari to UZR After Howlader bari via Karati Bari road at ch. 1000 m (ID No: 578955382 </t>
  </si>
  <si>
    <t xml:space="preserve">Re-habilitation of 40.00 m Long Iron Bridge on Kamlapur Pry. school to Krokmahal Denali Mridha Bari road ch. 1420 .00 m ( ID: 578955132) </t>
  </si>
  <si>
    <t xml:space="preserve">Re-habilitation of 46.00 m Long Iron Bridge on Kamlapur UPC-Patabunia Bazar via Akyabaria bazar road at ch. 5200.00 m ( ID: 578953053) </t>
  </si>
  <si>
    <t>Re-habilitation of 55.00 m Long Iron Bridge on Dharandi-Patabunia UZR to Akyabaria bazar road at ch. 1800.00 m ( ID: 578954081)</t>
  </si>
  <si>
    <t xml:space="preserve">Re-habilitation of 40.00 m Long Iron Bridge on Dharandi GC -Patabunia GC via Dewansharif Dharga (Sadar Part) road at ch. 9380.00 m (ID No: 578952008) </t>
  </si>
  <si>
    <t xml:space="preserve">Re-habilitation of 22.00 m Long Iron Bridge on Kamlapur Shaifulla vita to Chodobhuria Degi road at ch. 1300 m( ID NO: 578955131) &amp; Re-habilitation of 35.00 m Long Iron Bridge on Kamlapur Shaifulla vita to Chodobhuria Degi road at ch. 1450 m( ID NO: 578955131) </t>
  </si>
  <si>
    <t>Re-habilitation of 13.00 m Long Iron Bridge on Kalikapur Pasurbunia UCRIP road Awal Howlader Bari to Bilar Bari Asman Sikder Bari to Pasarbunia Jommader Bari bridge ( Kalikapur Purbo side H/O Rob Mridha Bari) road at ch. 300 m ( ID no: 578954278) &amp; Re-habilitation of 15.00 m Long Iron Bridge on Kalikapur West Sharikkhali Katakhali Bridge to wazed Gazi Bari via Sundor Moulovi Bari, Jabber Mohori Bari Tubewell ( riaz Uddin Market pachim side) road at ch. 80.00 m (ID No; 578954276) &amp; Re-habilitation of 30.00 m Long Iron Bridge on Lohalia UPC to Kashipur,Bazar ( sluice) via Hasem Ali khan Bazar Road at ch. 1200.00 m ( ID NO: 578953049)</t>
  </si>
  <si>
    <t xml:space="preserve">ORTHY ENTERPRISE
Ghurchakathi Dhulia
Bauphal, Patuakhali.
</t>
  </si>
  <si>
    <t>orthyenterprise2019@gmail.com</t>
  </si>
  <si>
    <t>Rehabilitation of 15.00m Long Iron Bridge on Lowkati Wazadia Forkania Madrasha to Asmat Khan Bari via Rashid Garami Bari at Ch. 2000m (Road ID- 578955489) &amp; Rehabilitation of 22.00m Long Iron Bridge on Lowkati Wazadia Forkania Madrasha to Asmat Khan Bari via Rashid Garami Bari at Ch. 100m (Road ID- 578955489)</t>
  </si>
  <si>
    <t>M/S. S.H Enterprise, Amirgonj, Mehendigonj, Barishal.</t>
  </si>
  <si>
    <t xml:space="preserve">Construction of 12.0m Long RCC Girder Bridge Mahiskata Muchibari Bridge-Bazita High School via Beparibari Road East side of Bazita high school at Ch 2100m Road ID 578764058 </t>
  </si>
  <si>
    <t xml:space="preserve">Construction of 96.0m Long RCC Girder Bridge on Dahkin Jattibunia RHD via H/O Salam Master bari-RHD road Infront of jattibunia high school at Ch 0000m Road id 578765133 </t>
  </si>
  <si>
    <t>M/S. Sifat Enterprise, Mirjapur, Shakherhat, Jhalakathi.</t>
  </si>
  <si>
    <t xml:space="preserve">Construction of 18.0m Long RCC Girder Bridge RHD Monasep Sikder Bari - UZR West side Bazita Arshed Dr. Bari Road via Karikorbariat Ch 1100m Road ID 578764023 South side of Azhar Hawlader bari </t>
  </si>
  <si>
    <t xml:space="preserve">Construction of 14.0m Long RCC Girder Bridge on New market R&amp;H- dargabari hat Road via Shishurhat at Ch 1769m Road ID 578764021 East side of shishur hat </t>
  </si>
  <si>
    <t>M/S. Khan Enterprise, Betagi Pourashava, Upazila: Betagi, District: Barguna.</t>
  </si>
  <si>
    <t xml:space="preserve">Construction of 11.0m Long RCC Girder Bridge Mahiskata Muchibari Bridge-Bazita High School via Beparibari Road at Ch 2450m Road ID 578764058 North side of Khaleq Hawlader bari </t>
  </si>
  <si>
    <t xml:space="preserve">Construction of 18.0m Long RCC Girder Bridge on New market R&amp;H- dargabari hat Road via Shishurhat at Ch 433m Road lD 578764021 West side of Dabir Master bari </t>
  </si>
  <si>
    <t>Unique Construction (PTV) Ltd, Arappur (Bus Stand) Jhenaidah.</t>
  </si>
  <si>
    <t>Construction of 34.0m Long RCC Girder Bridge on Guniarjore HRS-Sarderbari-Munshir hat road at Ch 0.00m Road ID 578764043 Near Sad Ibn Ali Akkas Mosque Bashbunia Ragunathpur</t>
  </si>
  <si>
    <t xml:space="preserve">Construction of 15.0m Long RCC Girder Bridge on New market R&amp;H- dargabari hat Road via Shishurhat at Ch 960m Road ID 578764021 South side of Noor Hossain Master bari  </t>
  </si>
  <si>
    <t xml:space="preserve">Construction of 21.0m Long RCC Girder Bridge on RHD Monasep Sikder Bari - UZR West side Bazita Arshed Dr. Bari Road via Karikorbari at Ch 300m Road ID 578764023 West side of Monasep Sikder bari  </t>
  </si>
  <si>
    <t xml:space="preserve">Construction of 19.0m Long RCC Girder Bridge on Chaita Bazar- Shishur Hat via Chaita Madrasha at Ch 3000m Road ID 578764119 East side of Boro bari  </t>
  </si>
  <si>
    <t xml:space="preserve">Construction of 21.0m Long RCC Girder Bridge on New market R&amp;H- dargabari hat Road via Shishurhat at east side of tanger master bari at Ch 2200m Road ID 578764021 </t>
  </si>
  <si>
    <t xml:space="preserve">Construction of 24.0m Long RCC Girder Bridge on New market R&amp;H- dargabari hat Road via Shishurhat at Bazita Madrasha at Ch 1229m Road ID 578764021  </t>
  </si>
  <si>
    <t xml:space="preserve">Construction of 20.0m Long RCC Girder Bridge on Mahiskata Muchibari Bridge-Bazita High School via Beparibari Road at Ch 1000m Road ID 578764058 West side of Hazrat Ali Hawlader bari  </t>
  </si>
  <si>
    <t xml:space="preserve">Construction of 22.0m Long RCC Girder Bridge on RHD Monasep Sikder Bari - UZR West side Bazita Arshed Dr. Bari Road via Karikorbariat Ch 2500m Road ID 578764023 West side of Chandu Mollah bari  </t>
  </si>
  <si>
    <t>M/S. Islam Brothers Ltd, Treasure Island, 42-43, Shiddeshwari Circular Road (4th Floor), Dhaka-1217.</t>
  </si>
  <si>
    <t xml:space="preserve">Construction of 14.0m Long RCC Girder Bridge on Chakarkhali Khalgora-H/O Siraj uddin Bazita 3rd part at Ch 950m Road ID 578764051 North side of Seraj Uddin bari  </t>
  </si>
  <si>
    <t xml:space="preserve">Construction of 13.0m Long RCC Girder Bridge on RHD Monasep Sikder Bari - UZR West side Bazita Arshed Dr. Bari Road via Karikorbariat south side of karikorbari at Ch 2050m Road ID 578764023 </t>
  </si>
  <si>
    <t>M/S. Aiyan Enterprise, Choto Chatra, Atkhali, Galachipa, Patuakhali.</t>
  </si>
  <si>
    <t>msaiyanenterprise75@gmail.com</t>
  </si>
  <si>
    <t xml:space="preserve">Rehabilitation of 15.00m Long Iron Bridge on Kismatpur Khaledp road at Ch. 1300m (Road ID- 578765022) under Mirjagonj, Patuakhali. </t>
  </si>
  <si>
    <t>M/S. Nayem Enteprise, Barunbaria, Marichbunia, Patuakhali.</t>
  </si>
  <si>
    <t>nayementerpriseptk@gmail.com</t>
  </si>
  <si>
    <t xml:space="preserve">Rehabilitation of 5.00m Long RCC Slab Iron Bridge on Vatamara GPS- Dakhin Gabua Reg.Pry. School via H/O Latif Chairman bari Mostofa Mridha-Sultal Howlader bari Infront Vatamara Khal at Ch.338m (ID No : 578765098) </t>
  </si>
  <si>
    <t xml:space="preserve">M/S JOMADDAR ENTERPRISE, KASHEPUR, POST:- MOSHENUDDIN, BAUPHAL, PATUAKHALI.
</t>
  </si>
  <si>
    <t>msjomaddarenterprise@gmail.com</t>
  </si>
  <si>
    <t xml:space="preserve">Rehabilation of 08.00m Long RCC Iron Bridge on Kafula H/O Samsul Howlader-H/O Mannan Munshi Road at Uttar Kafula GPS at Ch.1500m (ID No: 578765011) </t>
  </si>
  <si>
    <t xml:space="preserve">Construction of 15.0m Long RCC Girder Bridge over Noaldoani Sluice Gate - Abdur Rab Judge Bari near noaldoani HS &amp; GPS road at Ch 1500m Road ID 578964108 under Dumki Upazila District Patuakhali.  </t>
  </si>
  <si>
    <t>Construction of 24.00m Long RCC Girder Bridge on Muradia UPC-Kalibari Hat via Ponchyet hat &amp; Sinor Moheala Madrasha Road at Ch. 2+500 Km (Road ID: 578963006) under Dumki, Patuakhali.</t>
  </si>
  <si>
    <t>M/S. Munim Enterprise, College Road, Subidkhali, Mirjagonj, Patuakhali.</t>
  </si>
  <si>
    <t>abumunim2018@gmail.com</t>
  </si>
  <si>
    <t>(a) Improvement of Kesmath Shree Nagor High School-Barrerdhone River (Kisma Shreenagar High School-Laximipura Bridge) Road at Ch. 00m-1650m (ID No. 578764050) (b) Construction of 01No 1.50mx1.50 Culvert at Ch. 750m on the same Road.</t>
  </si>
  <si>
    <t>M/S. Sikder Enterprise, Amragachia, Acharuddin Hat, Mirjagonj, Patuakhali.</t>
  </si>
  <si>
    <t>sikderenterprise.patua@gmail.com</t>
  </si>
  <si>
    <t>(a) Subidkhali UZHQ (Old UPC) -Mohishkata bazar Road via Bottala Dasherdanga &amp; Amragachia bazar( (ch. 8768m -9268m) ID. No. 578563020 (b) Subidkhali UZHQ (Old UPC) -Mohishkata bazar Road at Gurango Bazar - Laxmipur Bazar road (ch.00m -800m) ID. No. 578764125 [Mirrzaganj]</t>
  </si>
  <si>
    <t>Suresh Chandra Bishwas, Kolerpukurpar, Patuakhali.</t>
  </si>
  <si>
    <t>Improvement of Dumki Satani Chowkiderbari Al-Modina Mosque - H/O Jalal Master - Ujjan Ali Munshi (labukhali-Boga RHD (H/O Somer Uddin Chowkider) - Angaria H/O Khorshed Howlader road. (Ch. 00-550m). (ID No. 578964072) (Salvage Cost: BDT: 92,527)</t>
  </si>
  <si>
    <t>a) Improvement of Hosnabad Bazar - Dakhil Madrasha to Kaguji Bari Bazar via Alauddin Gazi Bari JameMosque Road (Ch. 500-1340m). b) Construction of 2Nos 0.625x0.600m Culvert on Same Road at Ch. 1021m &amp; 1126m. (ID No.578384286)</t>
  </si>
  <si>
    <t>M/S. Zakir Enterprise, Pro. Md. Zakir Hossain, Puraton Ferry Ghat, Town Kalikapur, Patuakhali.</t>
  </si>
  <si>
    <t>a Improvement of Bauphal-Kalisuri R&amp;HChandrapara Jorpool Dhali Asia Khatun Dhakil Madrasha ch.00-1300m ID. No.578384203 b Construction of 02no 1.0mx1.0m culvert at ch.660m&amp; 1080m on the same road</t>
  </si>
  <si>
    <t>Md. Zashim Uddin Talukder, Bauphal, Patuakhali.</t>
  </si>
  <si>
    <t>zashimuddintalukder@gmail.com</t>
  </si>
  <si>
    <t>a Improvement of Joybangla Bazar - Manderbon Bazer Via Pakdal Post Office road ch.00-800m ID. No.578384136 b Construction of 01no. 1.0mx1.0m culvert at ch.375m on the same road c Construction of 01no. 0.625mx0.60m culvert at ch.75m on the same road</t>
  </si>
  <si>
    <t>Improvement of Kalisuri Vasai Mredha house-Munshur President new house-South Mankham Bridge road ch.00-390m ID. No.578385121</t>
  </si>
  <si>
    <t xml:space="preserve">M/S. Akon Enterprise, Pro. Md. Iqbal Hossain Tipu, Bhojmohol, Kakordha, Bakergonj, Barishal.
</t>
  </si>
  <si>
    <t>msakonenterpriseptk@gmail.com</t>
  </si>
  <si>
    <t>Improvement of Galachipa H/Q -Galachipa UP to WAPDA road (ch.5370m - 7370m) (Road ID: 578573010) under Galachipa, Patuakhali.</t>
  </si>
  <si>
    <t>Brothers Treding, Pro. Md. Al-Amin Sikder, Katpatty Road, Patuakhali.</t>
  </si>
  <si>
    <t>alamin.pltk1@gmail.com</t>
  </si>
  <si>
    <t xml:space="preserve">  (a) Improvement of Monihapur - Mowlamer khal road (ch.00m-950m) ID. No. 578665007 (b) Construction of 01no 0.600mx0.60m culvert at ch. 320 m on the same road (Salvage Cost: Tk. 261711.00)</t>
  </si>
  <si>
    <t>M/S. Safiqul Enterprise, Purbo Subidkhali, Subidkhali, Mirjagonj, Patuakhali.</t>
  </si>
  <si>
    <t>safiqul89436@gmail.com</t>
  </si>
  <si>
    <t xml:space="preserve">(a) lmprovement of Badur toli - South Teakhali GPS (Badurtoly villg. Hafez Jommaddar- Salam miara house) road from ch.00m-1000m under Kalapara Upazila, District: Patuakhali [Road ID No. 578664039] &amp; Link road 250.0m (b) Construction of 02nos 0.60mx0.60m culvert at ch.300m &amp; 900m on the same road </t>
  </si>
  <si>
    <t>M/S. Rupali Construction &amp; Yousuf Ali (JV), Etimkhana Road, Kalapara, Patuakhali.</t>
  </si>
  <si>
    <t>rupaliyousufjv2019@yahoo.com</t>
  </si>
  <si>
    <t>a) Improvement of Lalua UPC - Nilgonj UPC Road. Via Baliatoli UPC Mithagong UPC road ch.13245-16945m [Road ID No.578663004] under Kalapara Upazila, District: Patuakhali b) Construction of 03 no 1.50mX1.50m culvert at Ch.13345m 15525m &amp; 1604m on the same road. c) Construction of 02 no 0.60mX0.60m culvert at Ch.15173m &amp; 15345 on the same road. under Kalapara, Patuakhali.</t>
  </si>
  <si>
    <t>Md. Yousuf Ali, Etimkhana Road, Kalapara, Patuakhali.</t>
  </si>
  <si>
    <t>mdyousufali1959@gmail.com</t>
  </si>
  <si>
    <t>M/S. ISRAT ENTERPRISE, Patuakhali Govt. Girls' High School Road, Patuakhali Sadar, Patuakhali.</t>
  </si>
  <si>
    <t>isratenterprise.ptk@gmail.com</t>
  </si>
  <si>
    <t>(a) Improvement of Tagachia Bazar- Mithagonj Gazi Bazar Road via Modokhali Dakhil Madrasha, Bishkhola Bridge (Ch. 6050-8500 m) ID No: 578665279 (b) Construction of 01 no 0.60mx0.60m culvert at ch. 1100 m on the same road under Kalapara, Patuakhali.</t>
  </si>
  <si>
    <t>M/S SHAHIL Enterprise-
Md. Giusuddin (JV)
House#9, Road#1
Aramabag, Patuakhali.</t>
  </si>
  <si>
    <t>a Improvement of Baliatuli-Karamzapara via Modupara Road Ch 0.00-4915.00 m Road ID- 578665004 b Construction of 02 nos 1.50m x1.50 m Culvert at ch. 3260 m and 4335.00 m on the same road.c Construction of 01 no 0.6 mX0.6 m culvert at ch.1100.00 m on the same road.</t>
  </si>
  <si>
    <t xml:space="preserve">M/S. Jannatul Ferdous Traders </t>
  </si>
  <si>
    <t>msjftraders@gmail.com</t>
  </si>
  <si>
    <t>Construction of Muktijuddho Monument beside Bauphal-Kalisuri Road at Bauphal Upazila, District: Patuakhali</t>
  </si>
  <si>
    <t>M/S SHAHIDUL ENTERPRISE</t>
  </si>
  <si>
    <t>Construction of Panpotty War field Muktijuddho Monument at Galachipa Upazila, District: Patuakhali</t>
  </si>
  <si>
    <t>M/S. Abid Enterprise</t>
  </si>
  <si>
    <t>abidenterprise97@gmail.com</t>
  </si>
  <si>
    <t>Construction of Mukti Bahini Head Quarter Muktijuddho Smrity Shoudha at Deulia, Mirzaganj Upazilla under Patuakhali District.</t>
  </si>
  <si>
    <t>QC-PS-DCL
Town Kalikapur, Patuakhali</t>
  </si>
  <si>
    <t>qcpsdclptk@gmail.com</t>
  </si>
  <si>
    <t>Const. of 60m RCC Girder Bridge on Kawkhali GPS WAPDA-Kawkhali River Ghat Road at Ch.00m under Rangabali, Patuakhali [ID NO: 578584239]</t>
  </si>
  <si>
    <t>M/S. Quashem Construction, 52, Katalgonj, Panchiaish, Chittagong.</t>
  </si>
  <si>
    <t>M/S Palli Stors, Town Kalikapur Patuakhali.</t>
  </si>
  <si>
    <t>Construction of 32.00m PSC Girder Bridge at Ch. 0m on Upazilla H/Q (Bangla bazar)- Kalaiya UPC Via Boro Dalima GPS Road at Bauphal Upazila under Patuakhali district. [ID NO: 578383029]</t>
  </si>
  <si>
    <t>Construction of 32.00m PSC Girder Bridge at Ch. 250m on Upazilla H/Q (Bangla bazar)- Kalaiya UPC Via Boro Dalima GPS Road at Bauphal Upazila under Patuakhali district. [ID NO: 578383029]</t>
  </si>
  <si>
    <t>M/S. Quashem Construction-M/S. Palli Stors (JV), Town Kalikapur, Patuakhali.</t>
  </si>
  <si>
    <t>Construction of 45m PC Girder Bridge at Ch. 8200m on Lalua UPC - Nilgonj UPC Via Mithagong UPC Road over Modhukhali Khal at Kalapara Upazila under Patuakhali District. [ID NO: 578663004]</t>
  </si>
  <si>
    <t>Construction of 45m PC Girder Bridge at Ch. 3500m on Patua Hat - Dhankhali UPC Road at Kalapara Upazila under Patuakhali District.[ID NO: 378663007]</t>
  </si>
  <si>
    <t>M/S. Abul Kalam Azad, Azad Bhaban, Muslimpara, Patuakhali.</t>
  </si>
  <si>
    <t>Construction of 36m PC Girder Bridge at Ch. 6215m on Latachapli UPC - Khajura - Kuakata Road at Kalapara Upazila under Patuakhali District. [ID NO: 578663020]</t>
  </si>
  <si>
    <t>ABIR.SARDER.SHEREBANGLA JV
Pirojpur Sadar, Pirojpur.</t>
  </si>
  <si>
    <t>absash@gmail.com</t>
  </si>
  <si>
    <r>
      <t xml:space="preserve">Construction of 54.06m long RCC Girder bridge on Nilgonj UP via Mithagonj UP Pakhipara Road at Ch. 7350m under Kalapara Upazila District Patuakhali </t>
    </r>
    <r>
      <rPr>
        <b/>
        <sz val="9"/>
        <color indexed="8"/>
        <rFont val="Times New Roman"/>
        <family val="1"/>
      </rPr>
      <t>[OSTETM] [ID NO: ]</t>
    </r>
  </si>
  <si>
    <t>M/S Abir &amp; Brothers, Holding no 173/1, Masimpur, Amlapara, Sadar, Pirojpur.</t>
  </si>
  <si>
    <t>M/s Sher-e-bangla Traders, Dakhin Bandar, Mathbaria, Perojpur.</t>
  </si>
  <si>
    <t>sherebanglatraders@gmail.com</t>
  </si>
  <si>
    <t>M/S sarder Enterprise, Shikarpur, Pirojpur Sadar, Pirojpur.</t>
  </si>
  <si>
    <t>MKE &amp; MRU (VJ), Mridha Bari Sarak, Town Kalikapur, Patuakhali Sadar, Patuakhali.</t>
  </si>
  <si>
    <t>mkemrujv@gmail.com</t>
  </si>
  <si>
    <t>Part-A: Construction of 24m RCC Girder Bridge at Ch. 4080m on Shabupura Tulatola Bor Sikder bari-Dasher howla UZR Connecting Road at Bauphal Upazila under Patuakhali District. Part-B: Construction of 24m RCC Girder Bridge at Ch. 492m on Patua Hat - Dhankhali UPC Road at Kalapara Upazila under Patuakhali District. [ID NO: ]</t>
  </si>
  <si>
    <t>MD.REAZ UDDIN, Mridha Bari Sarak, Town Kalikapur, Patuakhali Sadar, Patuakhali.</t>
  </si>
  <si>
    <t>reazuddinptk@gmail.com</t>
  </si>
  <si>
    <t>Construction of 25m PC Girder Bridge at Ch. 7200m on Bauphal UPC (Sher-E-Bangla Road)-Naomala BDC Bazar Road Via Olipura Bazar East Side at Bauphal Upazila under Patuakhali District [ID NO: 578383021]</t>
  </si>
  <si>
    <t>M/S. Amir Engineering Corporation, Cooege Row, Barishal, Bangladesh.</t>
  </si>
  <si>
    <t>Construction of 45m PC Girder Bridge at Ch. 2300m on Adabaria UPC-Hatem Mirder hat-Golabari Hat. Via Hazir Hat at Bauphal Upazila under Patuakhali District. [ID NO: 578383030]</t>
  </si>
  <si>
    <t xml:space="preserve">Md. Gius Uddin, House#9, Road#1, Arambag, Patuakhali.
</t>
  </si>
  <si>
    <t xml:space="preserve">Construction of Bauphal Upazila Muktijoddha Complex under Patuakhali District </t>
  </si>
  <si>
    <t>Rajbari</t>
  </si>
  <si>
    <t xml:space="preserve">M/S Jakaullah and Brothers, Jibannagar, Chuadanga. </t>
  </si>
  <si>
    <t>jaka@gmail.com</t>
  </si>
  <si>
    <t xml:space="preserve">Construction of Two (2) Storied Rural Market Building (with 04 Storied Foundation) in Modapur Hat, under Kalukhali Upazila, Dist.- Rajbari </t>
  </si>
  <si>
    <t>03.08.20</t>
  </si>
  <si>
    <t>13.02.22</t>
  </si>
  <si>
    <t xml:space="preserve">Construction of Two (2) Storied Rural Market Building (with 04 Storied Foundation) in Jamtola Hat, under Goalanda Upazila, Dist.- Rajbari </t>
  </si>
  <si>
    <t>04.11.20</t>
  </si>
  <si>
    <t>10.05.22</t>
  </si>
  <si>
    <t>Improvement of Baliapara Rail Line-FRB (Pangsha-Langolbandh) Via Sujanagar Road By BC Ch.00m to 3777m) under Pangsha upazila of Rajbari District.</t>
  </si>
  <si>
    <t>MSRDP</t>
  </si>
  <si>
    <t>21.12/20</t>
  </si>
  <si>
    <t>Improvement of Chadpur-Taltala Road By BC Ch.500m-2420m &amp; Construction of 4(Four) Nos U-type Culvert under Kalukhali Upazila, Dist. Rajbari</t>
  </si>
  <si>
    <t>24.12.19</t>
  </si>
  <si>
    <t xml:space="preserve"> Mir Habibul Alam, Uttar Boraghacha, Natore &amp; Focal person Mobile No.01713-311726</t>
  </si>
  <si>
    <t>mirhibibulalm@yahoo.com</t>
  </si>
  <si>
    <t>1. Improvement of Belgachi GC-Gandhimara R&amp;H Road Ch.00m-1220m (Rd. ID-382762001), 2. Improvement of Khankhanapur GC-Felur Dokan R&amp;H via Girls School  Road Ch.00m-3152m (Rd. ID-382762010), 3. Improvement of Alipur UP-Bagmara Hat via Matipara Road Ch.00m-7645m (Rd. ID-382763021), 4. Improvement of Felur Dokan R&amp;H-Kutir hat GC  Road Ch.00m-3883m (Rd. ID-382762006), 5. Improvement of Kolorhat GC-Jamalpur GC  Road Ch.00m-3315m (Rd. ID-382762003), 6. Improvement of Kamaldia R&amp;H-Pachuria UP via Alipur hat Road Ch.00m-5251m (Rd. ID-382763010)</t>
  </si>
  <si>
    <t xml:space="preserve">Mir Habibul Alam, Uttar Boraghacha, Natore &amp; Focal person Mobile No.01713-311726 </t>
  </si>
  <si>
    <t>1. Improvement of Baliakandi-Mrigi GC via Narua GC Road (UZR) from Ch.00m-12300m  (Rd. ID-382072002), 2. Improvement of Baliakandi GC-Modhukhali RHW via Meghchami Road (UZR) from Ch.00m-4535m  (Rd. ID-382072003)</t>
  </si>
  <si>
    <t>30.04.22</t>
  </si>
  <si>
    <t>Mir Habibul Alam, Uttar Boraghacha, Natore &amp; Focal person Mobile No.01713-311726</t>
  </si>
  <si>
    <t xml:space="preserve">mirhibibulalm@yahoo.com </t>
  </si>
  <si>
    <t>1. Improvement of Mrigi GC-Sonapur GC  Road Ch.3813m-6688m (Rd. ID-382772007) under Kalukhali Upazila, 2. Improvement of Belgachi GC-Sonapur GC   Road Ch.00m-3355m (Rd. ID-382772009) Under Kalukhali Upazila, 4. Improvement of Pangsha HQ-Mrigi GC   Road Ch.00m-10900m (Rd. ID-382732002) Under Pangsha Upazila</t>
  </si>
  <si>
    <t xml:space="preserve">M a engineering &amp; Rana enterprise JV, 154 Motijil, Mosjid Building, Road No.303, Dhaka-1000 </t>
  </si>
  <si>
    <t>Improvement of Uttar Ujanchar at NHW-Khalil mondaler Hat GC via Ujanchar GC Road from Ch.00m-810m &amp; 1450m-7960m  (Rd. ID-382292003)</t>
  </si>
  <si>
    <t>10.08.20</t>
  </si>
  <si>
    <t>14.02.22</t>
  </si>
  <si>
    <t>M/s. M A Engineering</t>
  </si>
  <si>
    <t>M/s. Rana Engineering</t>
  </si>
  <si>
    <t>M a engineering &amp; Rana enterprise JV, 154 Motijil, Mosjid Building, Road No.303, Dhaka-1000</t>
  </si>
  <si>
    <t xml:space="preserve">Widening &amp; Strengthening of Pangsha HQ-Yakuk More  R&amp;H Road from Ch.0+00-3+816Km under Kalukhali Upazila, Dist. Rajbari (Road ID-382772006)  </t>
  </si>
  <si>
    <t>Kingdom Naturali JV, House-470, Road-31, Dohs, Mohakhali, Dhaka-1216.</t>
  </si>
  <si>
    <t>kingdomntcl@gmail.com</t>
  </si>
  <si>
    <t xml:space="preserve">Construction of Two (2) Storied Rural Market Building (with 04 Storied Foundation) in Bugduli Bazar Hat, under Pangsha Upazila, Dist.- Rajbari </t>
  </si>
  <si>
    <t>08.12.21</t>
  </si>
  <si>
    <t>Kingdom Builders</t>
  </si>
  <si>
    <t>Natural Trading co.Ltd</t>
  </si>
  <si>
    <t>egpntclbd@gmail.com</t>
  </si>
  <si>
    <t>ABS-MST-MKE(JV), Ray Nagor, Matipara, Rajbari</t>
  </si>
  <si>
    <t>absmstmkejv@gmail.com</t>
  </si>
  <si>
    <t xml:space="preserve">Construction of Two (2) Storied Rural Market Building (with 04 Storied Foundation) in Bohorpur Hat, under Baliakandi Upazila, Dist.- Rajbari </t>
  </si>
  <si>
    <t>10.09.21</t>
  </si>
  <si>
    <t>Abu Baker Siddique</t>
  </si>
  <si>
    <t xml:space="preserve"> abubakersiddque2@gmail.com</t>
  </si>
  <si>
    <t>M/s. Supti Traders</t>
  </si>
  <si>
    <t>mssuptitraders@gmail.com</t>
  </si>
  <si>
    <t>M/s Khandaker Enterprise</t>
  </si>
  <si>
    <t>mskhandakarenterprise@gmail.com</t>
  </si>
  <si>
    <t>Kamarjani Traders, Faridpur</t>
  </si>
  <si>
    <r>
      <t>NHW- Katakhali GC via Tenapacha Ashrayon Prokolpo</t>
    </r>
    <r>
      <rPr>
        <b/>
        <sz val="8"/>
        <rFont val="Times New Roman"/>
        <family val="1"/>
      </rPr>
      <t xml:space="preserve"> (BRIDGE)</t>
    </r>
  </si>
  <si>
    <t>Md. Nasir uddin Khan, Faridpur</t>
  </si>
  <si>
    <t>nasiruddin.faridpur@gmail.com</t>
  </si>
  <si>
    <t xml:space="preserve">Construction of Two (2) Storied Rural Market Building (with 04 Storied Foundation) in Basantapur Hat, under Upazila Sadar, Dist.- Rajbari </t>
  </si>
  <si>
    <t xml:space="preserve">Md. Nasir uddin Khan K S A JV, Faridpur </t>
  </si>
  <si>
    <t>Improvement of Kalukhali Upazila HQ-Mrigi GC via Upazila Health complex sonapur more R&amp;H-Bothundia Bazar Road By BC at Ch.57.00-1660m &amp; 2Nos U-type Drain Culvert(625mmx600mm) at Ch.350m &amp; 1460m under Kalukhali upazila, Dist.Rajbari</t>
  </si>
  <si>
    <t>Md. Nasirudding Khan</t>
  </si>
  <si>
    <t>Khandaker Shain Ahmed</t>
  </si>
  <si>
    <t>Improvement of Sultanpur UP office-Dharmosree UZR Road by BC  at Ch.00.2000m under Sadar Upazila, Dist.Rajbari.</t>
  </si>
  <si>
    <t>২৭.০৯.২০</t>
  </si>
  <si>
    <t>04.10.21</t>
  </si>
  <si>
    <t>Oyster Construction &amp; Shipping Co. Ltd. House No. 24, Road-20, Sector-3, Uttara, Dhaka</t>
  </si>
  <si>
    <t>oystercscltd@gmail.com</t>
  </si>
  <si>
    <t xml:space="preserve">Widening &amp; Strengthening of Sengram GC-Machpara Bazar R&amp;H Road from Ch.0+00-10+095Km under Pangsha Upazila, Dist. Rajbari (Road ID-382732005)  </t>
  </si>
  <si>
    <t>20.7.20</t>
  </si>
  <si>
    <t>23.01.22</t>
  </si>
  <si>
    <t>Hamim &amp; Mizan (JV)
 Adrees: Mizan Enterprise 
 Authorized Executive Hamim &amp; Mizan (JV), Bottala (New Town), Madaripur.</t>
  </si>
  <si>
    <t>mizanhamimjv@gmail.com</t>
  </si>
  <si>
    <t xml:space="preserve">Widening &amp; Strengthening of  Rajbari Police line R&amp;H-Kolahat GC via Mulghor Road from Ch.0+00-12+315Km under Sadar Upazila, Dist. Rajbari (Road ID-382762007)  </t>
  </si>
  <si>
    <t>26.02.22</t>
  </si>
  <si>
    <t>M/s. Mizan Enterprise</t>
  </si>
  <si>
    <t>M/s. Hamim International</t>
  </si>
  <si>
    <t>Chowdhury-Liton JV Baliakandi, Rajbari</t>
  </si>
  <si>
    <t>choudhurylitonjv@gmail.com</t>
  </si>
  <si>
    <t>Widening and Strengthening of Baliakandi UP office-Megchami Hat Road from ch.0+00m-4+545.00m  under Baliakandi Upazila of Rajbari District [Road ID-382073006]</t>
  </si>
  <si>
    <t>12.03.22</t>
  </si>
  <si>
    <t>Ms/ Liton Traders</t>
  </si>
  <si>
    <t>M/s Choudhury Enterprise</t>
  </si>
  <si>
    <t>mschoudhuryenterprise7@gmail.com</t>
  </si>
  <si>
    <t>Ajam Construction Ltd. Alipur, Faridpur.</t>
  </si>
  <si>
    <t>ajamconstructionltd@gmail.com</t>
  </si>
  <si>
    <t>1. Minor Maintenance of 9.05m Long box culvert on Jamalpur GC-Sonapur GC via Bharpur Hat Road at Ch. 6300m. (Rd. ID-382072001), 2. Minor Maintenance of 9.05m Long box culvert on Jamalpur GC-Sonapur GC via Bharpur Hat Road at Ch. 7125m. (Rd. ID-382072001), 4. Minor Maintenance of 9.05m Long box culvert on Jamalpur GC-Sonapur GC via Bharpur Hat Road at Ch. 3900m. (Rd. ID-382072001), 5. Major Maintenance of 4.7m Long box culvert on Jamalpur GC-Sonapur GC via Bharpur Hat Road at Ch. 9825m. (Rd. ID-382072001), 6.Major Maintenance of 4.7m Long box culvert on Jamalpur GC-Sonapur GC via Bharpur Hat Road at Ch. 10925m. (Rd. ID-382072001), 7. Major Maintenance of 5.10m Long Box Culvert on Baliakandi GC-Sonapur GC Road at Ch. 9989m. (Rd. ID-382072004)</t>
  </si>
  <si>
    <t>SupRb</t>
  </si>
  <si>
    <t>On going</t>
  </si>
  <si>
    <t>M/S Mithu Enterprise Pro: Rokib Hasan P.S. Rajbari Sadar, Dist. Rajbari</t>
  </si>
  <si>
    <t>msmithuenterprise8@gmail.com</t>
  </si>
  <si>
    <t>1. Minor Maintenance of 12.2m Long RCC Girder Bridge on Pangsha HQ-Langolbandh GC Road at  Ch. 1412mm. (Rd. ID-382732003), 2. Minor Maintenance of 22.9m Long RCC Girder Bridge on Pangsha HQ-Langolbandh GC Road at  Ch. 2335mm. (Rd. ID-382732003), 3. Minor Maintenance of 101.00m Long RCC Girder Bridge on Pangsha HQ-Langolbandh GC Road at  Ch. 14477mm. (Rd. ID-382732003)</t>
  </si>
  <si>
    <t>Md. Mostafizur Rahman Sharif, Rajbari</t>
  </si>
  <si>
    <t xml:space="preserve">Improvement of (Part-1): Bashupara-Kawria road by BC at ch.00-992m &amp; 1 No U-type Culvert 625mmx600mm at 625m (Part-2): Improvement of Vandaria road-Konail Bill road by BC at ch.00-712m &amp; 1 No 2.3mx2.3m RCC Box culvert, 1No.625mmx600mm U-type culvert under Rajbari Sadar Upazila, Dist. Rajbari. </t>
  </si>
  <si>
    <t>Improvement of (Part-1) Char Sluice gate-Ramchandar Ring Bundh by BC at ch.1500-2500m under Sadar Upazila, Dist. Rajbari. Improvement of (Part-2)Bar Lahuria-Kandaria Road by BC at ch.2000-2684m under Sadar Upazila, Dist. Rajbari.</t>
  </si>
  <si>
    <t>14.08.19</t>
  </si>
  <si>
    <t>Improvement of Barijurio Rail gate-singapara Bundh Road by BC at ch.1000-2450m &amp; 1No 2.3mx2.3m RCC Box culvert at ch.1395m under Sadar Upazila, Dist. Rajbari.</t>
  </si>
  <si>
    <t>Improvement of Fultola Mosque-Nuru shop road by BC at ch.00-1380m &amp; 3 Nos U-type culvert 625mmx600mm at ch. 560, 760 &amp; 1005m under Sadar Upazila, Dist. Rajbari.</t>
  </si>
  <si>
    <t>Improvement of Sultanpur Insure vita UZR-Khalisha Ramkantapur road by BC at ch. 00-2860m &amp; 4Nos U-type culvert 625mmx600mm at ch. 1950m, 2232m,2530m &amp; 2805m under Sadar Upazila, Dist. Rajbari.</t>
  </si>
  <si>
    <t>Improvement of (a) Pachim Bhabodia -Beribundh Goni Pramanik House (Charpara) Road by BC at ch.00-1015m under Sadar Upazila, Dist.Rajbari. (b) Hori Bridge Madhapara road by BC at ch.00-1135m Sadar Upazila, Dist.Rajbari.</t>
  </si>
  <si>
    <t>MD Wodud Mondal Pangsha, Rajbari</t>
  </si>
  <si>
    <t>wodudmondol@gmail.com</t>
  </si>
  <si>
    <t>Improvement of (a) Madalia-Muchidaha Road by BC at ch. 00-780m under Pangsha, Dist; Rajbari (b) Improvement of Saborno Khola-Keyagram road by BC at Ch.92-2065m under Pangsha, Dist; Rajbari</t>
  </si>
  <si>
    <t>10.7.19</t>
  </si>
  <si>
    <t>14.09.19</t>
  </si>
  <si>
    <t>Maint. of Narayanpur-Korapara road by BC at.00-4490m under Pangsha, Dist; Rajbari</t>
  </si>
  <si>
    <t>17.9.19</t>
  </si>
  <si>
    <t>Uttom Kumar Kundu Pangsha, Rajbari</t>
  </si>
  <si>
    <t>uttam.kundurajbari@gmail.com</t>
  </si>
  <si>
    <t>Improvement of Puijor Madrasha bazar-Patta UP via Jagir Kaya road by BC at Ch 1000-2300m under Pangsha, Dist; Rajbari (b) Improvement of CharJikori-Shamirpur Road by BC at ch.1500-2665m under Pangsha, Dist; Rajbari</t>
  </si>
  <si>
    <t>Improvement of Bittidanga Hat-Jagir Bagli Shasan road by BC at ch.1000-4280m under Pangsha, Dist; Rajbari &amp; Construction of 1.3x1.3m Box Culvert at ch.1150m under Pangsha, Dist; Rajbari</t>
  </si>
  <si>
    <t>Chowdhury Mahamud Kabir, Rajbari</t>
  </si>
  <si>
    <t>mahaudkabir@gmail.com</t>
  </si>
  <si>
    <t>Improvement of Pachim Mulghor-Nispara road by BC at ch. 1500-2660m &amp; Construction of 1 no U-type Culvert at ch.2290m under Sadar Upazila, Dist. Rajbari.</t>
  </si>
  <si>
    <t>Improvement of (Part-a) Dakhin Daulatdia Rahim BDR House-Razzak Shop Makhun Roy para Bridge(Dakhin Daulatdia UZR-Makhun Roy para UZR) Road by BC at Ch. 1032-2297m under Goalanda upazila, Dist, Rajbari. Part-2 Improvement of Char Daluatdia Road by HBB at ch.00-1330m under Goalanda upazila, Dist, Rajbari.</t>
  </si>
  <si>
    <t>M/s. Alauddin Trading Co. Faridpur.</t>
  </si>
  <si>
    <t>alauddin.trading@gmail.com</t>
  </si>
  <si>
    <t>Part-1 : Improvement by BC on Khardia-Magchami Arkandi Bazar road from Ch. 1107m-2650m (Kharddo Megchami-Arkandi Bazar) Road under Baliakandi Upazila of Rajbari District [Road ID 382074071].
Part-2 : Improvement by BC on Baharpur UP Office(New)-Arkandi Bazar Road from Ch. 00m-325m &amp; 1832m-3592m under Baliakandi Upazila of Rajbari District [Road ID 382073026].
Part-3 : Improvement by BC on Ramdia hat-Jaborkol (Baliakandi UP) Road from Ch. 3692m-5442m under Baliakandi Upazila of Rajbari District [Road ID 382073011]</t>
  </si>
  <si>
    <t>Md. Abul Kasem Srowar, Pangsha, Rajbari</t>
  </si>
  <si>
    <t>kasempangsha@gmail.com</t>
  </si>
  <si>
    <t>Part-A: Improvement by BC on Chandpur RHD-Rupsha UZR via ar para GPS road from Ch. 00m-1545m under Kalukhali Upazila of Rajbari District.
Part-B: Construction of 04four Nos. 0.75mx0.75m W-5.50m RCC Box Culvert at Ch. 246m 494m 805m and 1220m on the same road under Kalukhali Upazila of Rajbari District [Road ID 382774208].</t>
  </si>
  <si>
    <t>Improvement by BC of (A) Mohanpur GPS Connecting Road (New Inventory Road Name: Mohimshahi D.R Police Box Mohonpur Bazar road Via Mohonpur GPS) from Ch.00m -1324m. (B) Construction of 01(One) No. 0.750mx0.750m (W-5.50m) RCC Box Culvert at Ch. 819m on the same road under Kalukhali Upazila Dist. Rajbari [Road ID 382775286, New ID No. 382774240].</t>
  </si>
  <si>
    <t>08.07.19</t>
  </si>
  <si>
    <t>Md.Abul Kasem Srowar, Pangsha, Rajbari</t>
  </si>
  <si>
    <t>Improvement by BC of (A) Boalia GPS Connecting Road (New Inventory Road Name: Boalia Refuzi Paera Bridge RHD Boalia GPS) from Ch.00m -1747m. (B) Construction of 03(Three) Nos. 0.750mx0.750m (W-5.50m) RCC Box Culvert at Ch. 160m, 475m &amp; 1745m on the same of road under Kalukhali Upazila Dist. Rajbari [Road ID No-382775280, New ID No. 382774241].</t>
  </si>
  <si>
    <t>Improvement by BC of Piralipara GPS-Sarisha Bazar via Paler dangi Mosque Road from Ch. 00m to 2100m under Pangsha Upazila of Rajbari District [Road ID 382735314].</t>
  </si>
  <si>
    <t xml:space="preserve">Part-1: Improvement by BC on Tarapur-Patikabari Bazar Road from Ch. 1450m-1665m under Pangsha Upazila of Rajbari District [Road ID 382734078].
Part-2: Improvement by BC on Fultala bazar-Pangsha Machpara Road from Ch. 00m-1400m under Pangsha Upazila of Rajbari District [Road ID 382734153].        </t>
  </si>
  <si>
    <t>M/s. Green Construction, Faridpur.</t>
  </si>
  <si>
    <t>green.kobbad@gmail.com</t>
  </si>
  <si>
    <t>Periodic Maintenance of D.R (Abu Hossain Commender More)-Sonapur GC Road from Ch.00m-4850m [Kalukhali] (Package No.e-Tender/LGED/ Rjb/GOBM/20-21/W-07)</t>
  </si>
  <si>
    <t>3.11.20</t>
  </si>
  <si>
    <t>M/S. MPB Traders, Rajbari</t>
  </si>
  <si>
    <t>msmpbtraders@gmail.com</t>
  </si>
  <si>
    <t>Periodic Maintenance of Baliakandi GC-Jangle UP office road from Ch.00m-3090m [Baliakandi] (Package No.e-Tender/LGED/Rjb/GOBM/19-20/W-02)</t>
  </si>
  <si>
    <t>21.1.20</t>
  </si>
  <si>
    <t>M/s. Helal Enterprise, Khabashpur, Faridpur.</t>
  </si>
  <si>
    <t>mshelal.enterprise@yahoo.com</t>
  </si>
  <si>
    <t>Rehabilitation of Chandpur Bazar-Madapur UP Road from Ch.860m-3200m [Kalukhali] (Package No.e-Tender/LGED/Rjb/GOBM/20-21/W-01)</t>
  </si>
  <si>
    <t>03.11.20</t>
  </si>
  <si>
    <t>M/s. Tamanna Enterprise, Goalanda, Rajbari.</t>
  </si>
  <si>
    <t>mstamannaenterprise83@gmail.com</t>
  </si>
  <si>
    <t xml:space="preserve">Periodic Maintenance of Daulotdia Ferry Ghat NHW-Charcornation Road from Ch.00m-4010m [Goalanda] </t>
  </si>
  <si>
    <t>Sovo Construction, Moyaraputti, Faridpur.</t>
  </si>
  <si>
    <t>shuvoconstructionfrd@gmail.com</t>
  </si>
  <si>
    <r>
      <t xml:space="preserve">Periodic Maintenance of NHW-Katakhali GC via Tenapecha Ashrayon Prokolpo Road from Ch.00m-700m </t>
    </r>
    <r>
      <rPr>
        <b/>
        <sz val="8"/>
        <rFont val="Times New Roman"/>
        <family val="1"/>
      </rPr>
      <t>[Goalanda]</t>
    </r>
  </si>
  <si>
    <t>03.1.21</t>
  </si>
  <si>
    <t>M/s. Oaishy Construction, Thana Road, Faridpur.</t>
  </si>
  <si>
    <t>msoaishiconstruction@gmail.com</t>
  </si>
  <si>
    <r>
      <t xml:space="preserve">Periodic Maintenance of C&amp;B Road-Sorjodia railway line via Shibanondopur Road from Ch.00m-1530m </t>
    </r>
    <r>
      <rPr>
        <b/>
        <sz val="8"/>
        <rFont val="Times New Roman"/>
        <family val="1"/>
      </rPr>
      <t>[Kalukhali]</t>
    </r>
    <r>
      <rPr>
        <sz val="8"/>
        <rFont val="Times New Roman"/>
        <family val="1"/>
      </rPr>
      <t xml:space="preserve"> </t>
    </r>
  </si>
  <si>
    <t>M/s. Chowdhury Enterprise, Munshi Bazar, Faridpur.</t>
  </si>
  <si>
    <t>ms.chowdhuryenterprise02@gmail.com</t>
  </si>
  <si>
    <r>
      <t xml:space="preserve">Periodic Maintenance of Banibaha GC-Alipur UP Road from Ch.00m-3240m </t>
    </r>
    <r>
      <rPr>
        <b/>
        <sz val="8"/>
        <rFont val="Times New Roman"/>
        <family val="1"/>
      </rPr>
      <t xml:space="preserve">[Rajbari Sadar] </t>
    </r>
  </si>
  <si>
    <t>Khandaker Mahamuder Rahman. Talma bazar, Faridpur.</t>
  </si>
  <si>
    <t>mahmudurrahaman2@gmail.com</t>
  </si>
  <si>
    <t xml:space="preserve">Periodic Maintenance of Basantapur Station Bazar-Sultanpur UP Road from Ch.00m-3500m [Rajbari Sadar] </t>
  </si>
  <si>
    <t>M/s. Nasim Enterprise, Sadar, Faridpur</t>
  </si>
  <si>
    <t xml:space="preserve">Periodic Maintenance of Baliakandi GC-Sonapur GC Road from Ch.3950-6050m [Baliakandi] </t>
  </si>
  <si>
    <t>M/s. Banna Traders, Chakbazar, Faridpur</t>
  </si>
  <si>
    <t>msbonnatraders2017@gmail.com</t>
  </si>
  <si>
    <t xml:space="preserve">Periodic Maintenance of Baliakandi GC-Sonapur GC Road from Ch.00-2021m [Baliakandi] </t>
  </si>
  <si>
    <t>ST-BT (JV) Pangsha, Rajbari</t>
  </si>
  <si>
    <t>badhontraders2@gmail.com</t>
  </si>
  <si>
    <r>
      <t>Rehabilitation of Pangsha HQ-Sengram GC Road from Ch.5010m-7500m</t>
    </r>
    <r>
      <rPr>
        <b/>
        <sz val="8"/>
        <rFont val="Times New Roman"/>
        <family val="1"/>
      </rPr>
      <t xml:space="preserve"> [Pangsha]</t>
    </r>
    <r>
      <rPr>
        <sz val="8"/>
        <rFont val="Times New Roman"/>
        <family val="1"/>
      </rPr>
      <t xml:space="preserve"> </t>
    </r>
  </si>
  <si>
    <t>M/s Shapla Traders</t>
  </si>
  <si>
    <t>msshaplatraders@gmail.com</t>
  </si>
  <si>
    <t>M/s. Badhan Traders</t>
  </si>
  <si>
    <t>msbadhontraders@gmail.com</t>
  </si>
  <si>
    <t>M/s. Keya Enterprise, Sadar, Faridpur</t>
  </si>
  <si>
    <t>mskeyaenterprise@yahoo.com</t>
  </si>
  <si>
    <r>
      <t xml:space="preserve">Rehabilitation of Abu Hena More-Sharisha UP Road from Ch.00-4100m </t>
    </r>
    <r>
      <rPr>
        <b/>
        <sz val="8"/>
        <rFont val="Times New Roman"/>
        <family val="1"/>
      </rPr>
      <t>[Pangsha]</t>
    </r>
  </si>
  <si>
    <t>07.11.20</t>
  </si>
  <si>
    <t>07.3.21</t>
  </si>
  <si>
    <t>Nazma Construction, Alipur, Faridpur</t>
  </si>
  <si>
    <t>nazmaconstruction7@gmail.com</t>
  </si>
  <si>
    <r>
      <t xml:space="preserve">Widening of Khankhanapur GC-Katakhali GC via Vandaria Road from Ch.1050m-2487m </t>
    </r>
    <r>
      <rPr>
        <b/>
        <sz val="8"/>
        <rFont val="Times New Roman"/>
        <family val="1"/>
      </rPr>
      <t>[Rajbari Sadar</t>
    </r>
    <r>
      <rPr>
        <sz val="8"/>
        <rFont val="Times New Roman"/>
        <family val="1"/>
      </rPr>
      <t xml:space="preserve">] </t>
    </r>
  </si>
  <si>
    <t>M/s. Sarder Enterprise, Kalukhali, Rajbari</t>
  </si>
  <si>
    <t>mssordarenterprise@gmail.com</t>
  </si>
  <si>
    <r>
      <t xml:space="preserve">Widening of Sadar Upazila HQ-Urakanda Hat via Borat UP Road from Ch.214m-1565m &amp; Ch.7521m-7806m </t>
    </r>
    <r>
      <rPr>
        <b/>
        <sz val="8"/>
        <rFont val="Times New Roman"/>
        <family val="1"/>
      </rPr>
      <t xml:space="preserve">[Rajbari Sadar] </t>
    </r>
  </si>
  <si>
    <t>Md. Lutfur Rahman Molla, Baliakandi, Rajbari.</t>
  </si>
  <si>
    <t>mdlutfurrahmanmolla@gmail.com</t>
  </si>
  <si>
    <t>Part-1 : Improvement by BC on Khandua GPS-Rupiat Graveyard via Char Harinadanga GPS road from Ch. 00m-1500m under Pangsha Upazila of Rajbari District [Road ID 382734205].
Part-2 : Improvement by BC on Gudibari-Jasai Road Roshid Shop (Gudibari Road) road from Ch. 00m-690m under Pangsh Upazila of Rajbari District [Road ID 382735077].</t>
  </si>
  <si>
    <t>24.07.18</t>
  </si>
  <si>
    <t>M/s. Foysal Traders, Pangsha, Rajbari.</t>
  </si>
  <si>
    <t>msfaisaltraders7@gmail.com</t>
  </si>
  <si>
    <t>Part-A : Improvement by BC on Joygram-Haludbari road from Ch. 800m-3025m under Pangsha Upazila of Rajbari District.
Part-B : Construction of 1.30m x 1.30m RCC Box Culvert at Ch. 1850m under Pangsh Upazila of Rajbari District [Road ID 382734172]</t>
  </si>
  <si>
    <t>24.7.18</t>
  </si>
  <si>
    <t>M/s. Rupali-Mam (JV) Barisal.</t>
  </si>
  <si>
    <t>rupalimglickJV2019@gmail.com</t>
  </si>
  <si>
    <t>Construction of 60.00m RCC Girder Bridge on Dudukhanpara UZR-Manan Gachi RHD Road at ch.1660m under Goalanda, Dist.Rajbari</t>
  </si>
  <si>
    <t>27.8.19</t>
  </si>
  <si>
    <t>Md. Mudasser Ali</t>
  </si>
  <si>
    <t>M/s. Rupali Constrtuction</t>
  </si>
  <si>
    <t>M/s. Choudhury Enterprise, Baliakandi, Rajbari.</t>
  </si>
  <si>
    <t>Part-1: (A) Improvement by BC on Trilochonpu-Rasulpur Road from Ch. 00m-820m and
(B) Construction of 02 Nos. U-drain at Ch. 540m &amp; 612m on the same road under Baliakandi Upazila of Rajbari District [Road ID 382075103].
Part-2: (A) Improvement by BC on Amtala-Bakchar Road from Ch. 900m-1900m and
(B) Construction of 01 No. U-drain at Ch. 1660m on the same road under Baliakandi Upazila of Rajbari District [Road ID 382074016].</t>
  </si>
  <si>
    <t>M/s. Rumi Enterprise, Kalukhali, Rajbari.</t>
  </si>
  <si>
    <t>rumienterprise7@gmail.com</t>
  </si>
  <si>
    <t>Improvement by HBB of Shadhukhali-Akshukuna Road from Ch. 00m to 760m under Baliakandi Upazila of Rajbari District [Road ID 38207150] [Inventory ID 382074002]</t>
  </si>
  <si>
    <t>06.4.20</t>
  </si>
  <si>
    <t>M/s. Abul &amp; Co, Modhukhali, Faridpur.</t>
  </si>
  <si>
    <t>msabulandco.1962@gmail.com</t>
  </si>
  <si>
    <t>Improvement by BC of Dayalnnagar Pucca Road -Mahadebpur via sannals pond Road from Ch. 1460m-3117m and 4 Nos 600mm X625mm U Type Culvert at Ch.2007m 2365m 2876m and 3092m Under Sadar Upazila Dist.Rajbari Road ID No-38276404</t>
  </si>
  <si>
    <t>22.01.21</t>
  </si>
  <si>
    <t>M/s. Khandoker Enterprise, Matipara, Rajbari</t>
  </si>
  <si>
    <t>Maintenance of Arkandi Kalibari-Arkandi Bazar Road from Ch.0.00-186.00m under Baliakandi Upazila Dist.Rajbari. Road ID No-382074081</t>
  </si>
  <si>
    <t>M/s. Mondal Traders, Goalanda, Rajbari.</t>
  </si>
  <si>
    <t>msmondoltraders7@gmail.com</t>
  </si>
  <si>
    <t>Maintenance of Hulail RHD-Rajdharpur Road from Ch.850.00-3110.00m under Baliakandi Upazila Dist.Rajbari. Road ID No-382074066</t>
  </si>
  <si>
    <t>10.5.21</t>
  </si>
  <si>
    <t>A M Enterprise, Monipuripara, Dhaka.</t>
  </si>
  <si>
    <t>kaziabuatiquepapul@gmail.com</t>
  </si>
  <si>
    <t>Maintenance of Char khankhanapur R&amp; H Basantapur Hat via Baliakum Road from Ch.2200.00-3200.00m under Sadar Upazila Dist.Rajbari. Road ID No-382764105</t>
  </si>
  <si>
    <t>10.03.21</t>
  </si>
  <si>
    <t>M/s. Rana Traders, Pangsha, Rajbari.</t>
  </si>
  <si>
    <t>msranatraders7@gmail.com</t>
  </si>
  <si>
    <t>Maintenance of Joyrampur Rail line Brammandia via Bamnipur Govt. Primary School Road from Ch.00.00-1278.00m under Sadar Upazila Dist.Rajbari. Road ID No-382764041</t>
  </si>
  <si>
    <t>Khan Enterprise, Rajbari.</t>
  </si>
  <si>
    <t>khanenterprise266@gmail.com</t>
  </si>
  <si>
    <t>Maintenance of Jaldia Road from Ch.0.00-1405.00m under Sadar Upazila Dist.Rajbari. Road ID No-382765056</t>
  </si>
  <si>
    <t>M/s. N S Enterprise, Faridpur</t>
  </si>
  <si>
    <t>gsnazmulbsl@gmail.com</t>
  </si>
  <si>
    <t>Maintenance of Mozlishpur R&amp; H- Laxmipur Govt. Primary School Road from Ch.00.00-1226.00m under Sadar Upazila Dist.Rajbari. Road ID No-382764027</t>
  </si>
  <si>
    <t>Abdullah Enterprise, Baliakandi, Rajbari</t>
  </si>
  <si>
    <t>msabdullahenterprise289@gmail.com</t>
  </si>
  <si>
    <t>Reh. Of Khangonj-Belgachi</t>
  </si>
  <si>
    <t>M/s. Mahamud Enterprise, Talma, Faridpur.</t>
  </si>
  <si>
    <t>rana.mahamud7@gmail.com</t>
  </si>
  <si>
    <t>Reh. Of Rasulpur-Rahimpur.</t>
  </si>
  <si>
    <t>M/s. Raja &amp; Co. Rajbari</t>
  </si>
  <si>
    <t>horipadasarkar@gmail.com</t>
  </si>
  <si>
    <t>Reh. Of Boro Laxmipur College Road-Mizanpur UP Road.</t>
  </si>
  <si>
    <t>M/s. Liton Mollik, Faridpur</t>
  </si>
  <si>
    <t>liton73mollik@gmail.com</t>
  </si>
  <si>
    <t>Reh. Of Banibaha UZR-Laxmipur Narayanpur via Syed Panchuria.</t>
  </si>
  <si>
    <t>Rafia Kamerjany JV, Faridpur.</t>
  </si>
  <si>
    <t>rafiakamarjanijv@gmail.com</t>
  </si>
  <si>
    <t>Construction of 96.00m Long PC Girder Bridge on Ganganandopur Hero Molla Ghat Padma River Road at ch. 4000.00m under Kalukhali upazila, District : Rajbari(Road ID-382772020) (Package No.PD/ CLBUURP/W-347)</t>
  </si>
  <si>
    <t>18.7.18</t>
  </si>
  <si>
    <t>30.8.19</t>
  </si>
  <si>
    <t>RAFrA CONSTRUCTION LTD.</t>
  </si>
  <si>
    <t>I\4/s. KAMARJANI TRADE</t>
  </si>
  <si>
    <t>Construction of 40.00m Long ACC ARCH Bridge on Kalukhali UP (R&amp;H)-Sonapur More via Upzila Health Complex near the Kalukhali Degree College at Ch.1900m  under Kalukhali upazila, District : Rajbari. (Package No.PD/CLBUURP/W-346)</t>
  </si>
  <si>
    <t>M/s Jannat Store, Faridpur</t>
  </si>
  <si>
    <t>msnasimandbrothersenterprise@gmail.com</t>
  </si>
  <si>
    <t>Part-1: (a) Improvement of Goalpara Zame Mosque Pond
(b) Construction of 01 Nos. Ghatla 3.50x12.80m for Goalpara Zam Mosque Pond, Village: Goalpara, Upazila: Kalukhali, District: Rajbari.
Part-2: (a) Improvement of Sreerampur Graveyard Pond
(b) Construction of 01 Nos. Ghatla 3.50x12.80m for Sreerampur Graveyard Pond, Village: Sreerampur, Upazila: Kalukhali, District: Rajbari.
Part-3: (a) Improvement of Sundarkandi Jotadhor Mohashashan Pond
(b) Construction of 01 Nos. Ghatla 3.50x12.80m for Sundarkandi Jotadhor Mohashashan Pond, Village: Sundarkandi, Upazila: Kalukhali, District: Rajbari.(IPCP/RAJB/KALUK/P/18-19/1.01)</t>
  </si>
  <si>
    <t>4.10.19</t>
  </si>
  <si>
    <t>27.11.20</t>
  </si>
  <si>
    <t>M/s Nasim Enterprise,Kalukhali ,Rajbari</t>
  </si>
  <si>
    <t>1.a Re-excavation of Jaildia Khal Ch. 00-480.340m.b Construction of 2 Nos reference Bed Blocks &amp; TBM at Jaildia Khal Under Sultanpur Union Rajbari Sadar Rajbari (IPCP/RAJB/SADAR/C/19-20/2.01)</t>
  </si>
  <si>
    <t>04.05.20</t>
  </si>
  <si>
    <t>M/s. Keya Enterprise, Faridpur</t>
  </si>
  <si>
    <t>1.a Re-excavation of Ghuramara Khal Ch.00-813.779m. b Construction of 2 Nos Reference Bed blocks &amp; TBM at Ghuramara Khal. Under Nawabpur Union2. a Re-excavation of Dabila Khal Ch.00-1475.809m.b Construction of 3 Nos Reference Bed blocks &amp; TBM at Dabila Khal. Under Jamalpur Union Baliakandi Upazila Dist Rajbari. (IPCP/RAJB/BALIA/C/19-20/3.01)</t>
  </si>
  <si>
    <t>Mukta Construction Gopalgonj</t>
  </si>
  <si>
    <t>sohanenterprise1978@gmail.com</t>
  </si>
  <si>
    <t>1. Re-excavation of Khankhanapur UP office Pond at Khankhanapur. 2. Re-excavation of Guschu gram west side Pond at Baliadangi. 3. Re-excavation of Rajbari sadar upazila parishad Pond at Shreepur. 4. Re-excavation of Bahandaria Madrasha Pond at Bahandaria. 5. Re-excavation of Dadshi UP office Pond at Agmari. 6. Re-excavation of Atdapunia High School Pond at Atdapunia. 7. Re-excavation of Bhobodia High School Pond at Bhobodia. 8. Re-excavation of Guschu gram East Side Pond at Guschu. 9. Re-excavation of Barat UP office Pond at Barat. under sadar upazila, Dist.: RAJBARI. (IPCP/RAJB/SADAR/P/20-21/4.02)</t>
  </si>
  <si>
    <t>06.10.20</t>
  </si>
  <si>
    <t>10.05.21</t>
  </si>
  <si>
    <t>M/s. Sohan Enterprise, Modhukhali, Faridpur.</t>
  </si>
  <si>
    <t>msmithilaconstruction@gmail.com</t>
  </si>
  <si>
    <t>1. Construction of 01 Nos. Ghatla 9.80 x 5.000m for Khankhanapur UP Office Pond.2. Construction of 01 Nos. Ghatla 13.40 x 5.000m for Guschu Gram West Side Pond.3. Construction of 01 Nos. Ghatla 11.60 x 5.000m for Rajbari Sadar Upazila Parishad Pond.4. Construction of 01 Nos. Ghatla 11.60 x 5.000m for Bahandaria Madrasha Pond.5. Construction of 01 Nos. Ghatla 9.80 x 5.000m for Dadshi UP Office Pond.6. Construction of 01 Nos. Ghatla 9.80 x 5.000m for Atdapunia High School Pond.7. Construction of 01 Nos. Ghatla 11.60 x 5.000m for Bhobodia High School Pond.8. Construction of 01 Nos. Ghatla 11.60 x 5.000m for Guschu Gram East Side Pond.9. Construction of 01 Nos. Ghatla 11.60 x 5.000m for Barat UP Office Pond.Under Rajbari Sadar Upazila Dist Rajbari. (IPCP/RAJB/SADAR/G/20-21/5.03)</t>
  </si>
  <si>
    <t>M/s. Mithela Construction</t>
  </si>
  <si>
    <t>nationalengineeringandco74@gmail.com</t>
  </si>
  <si>
    <t>1. a Re-excavation of Upazila Parishad Pond b Construction of 01 Nos. Ghatla 11.60 x 3.50m for Upazila Parishad Pond.2. a Re-excavation of Modapur union Pond b Construction of 01 Nos. Ghatla 11.60 x 3.50m for Modapur union Pond.3. a Re-excavation of Hogldangi Madrasha Pond b Construction of 01 Nos. Ghatla 11.60 x 3.50m for Hogldangi Madrasha Pond.Under Kalukhali Upazila Dist Rajbari.(IPCP/RAJB/KALUK/P/20-21/6.02)</t>
  </si>
  <si>
    <t>National Engineering &amp; Construction Co.</t>
  </si>
  <si>
    <t>aburayanenterprise@gmail.com</t>
  </si>
  <si>
    <t>1. a Re-excavation of Meghana High School Pond b Construction of 01 Nos. Ghatla 13.40 x 5.00m for Meghana High School Pond.2. a Re-excavation of Boro Chaibaria Hafizia Madrasha Pond b Construction of 01 Nos. Ghatla 13.40 x 5.00m for Boro Chaibaria Hafizia Madrasha Pond.Under Pangsha Upazila Dist Rajbari.(IPCP/RAJB/KALUK/P/20-21/6.02)</t>
  </si>
  <si>
    <t>Abu Rayan Enterprise</t>
  </si>
  <si>
    <t>bismillahrajbari@gmail.com</t>
  </si>
  <si>
    <t xml:space="preserve">Improvement of 25mm Thick BC &amp; 7mm Seal coat of (Part-A) Baliakandi Dakhil Madrasha Durgabordi at ch. 00m-1085m &amp; (Part-B) Amtala Bazar (Jadur More)-Moukuri UZR Road  at ch. 00m-430m under Baliakandi Upazila, Dist. Rajbari (Road ID-382074102 &amp; 382075039)  </t>
  </si>
  <si>
    <t>Bismilla Construction, Lalgolo, Rajbari</t>
  </si>
  <si>
    <t>mdabdussamadrajbari@gmail.com</t>
  </si>
  <si>
    <t xml:space="preserve">Construction of Surface Drain at Baliakandi Upazila Complex Compound at  ch. 00m-973m  under Baliakandi Upazila, Dist. Rajbari.  </t>
  </si>
  <si>
    <t>M/s. Pramanik Traders Rajbari</t>
  </si>
  <si>
    <t>shohagenterprise64@gmail.com</t>
  </si>
  <si>
    <t xml:space="preserve">Construction of 2 Nos 625mmx600mm Drainage Culvert (U-drain) on Baliakandi Dhakil Madrasha-Durgabordi Road at ch. 6.8m  &amp; 1010 m and 1 No 625mmx600mm Dranage Culvert (U-drain) on Amtala Bazar-Moukuri Road at Ch. 172m under Baliakandi Upazila, Dist. Rajbari.  </t>
  </si>
  <si>
    <t>22.06.21</t>
  </si>
  <si>
    <t>M/s. Shohag Enterprise Baliakandi, Rajbari</t>
  </si>
  <si>
    <t xml:space="preserve">Improvement of  Ratandia High School Beri bundh-Bagpara Graveyard via Bagpara Foiezuddin Mondal House Road at  ch. 00m-1007m &amp; (Part-B) Improvement of Arungonj GC-Rajbari Cantonment Road KKS Office-Mamun Master House Road at Ch.  ch. 00m-251m under Kalukhali Upazila, Dist. Rajbari </t>
  </si>
  <si>
    <t>M/s. Rupali Construction, Barishal</t>
  </si>
  <si>
    <t>mskhondokertraders@gmail.com</t>
  </si>
  <si>
    <t xml:space="preserve">Construction of 1 No (4.5mx4.5m) (W-4.26m) single vent RCC Box Culvert on Bangladesh Hat Ratandia UP Road at Ch. 2339m  under Kalukhali Upazila, Dist. Rajbari.  </t>
  </si>
  <si>
    <t>M/s. Khandaker Traders Pangsha, Rajbari</t>
  </si>
  <si>
    <t xml:space="preserve">mdhedayetali007@gmail.com </t>
  </si>
  <si>
    <t>Part-A Improvement by BC of Barlahoria-Dazminpara Mosque Road with 25mm Carpeting &amp; 7mm Seal Coat from Road ct Ch 00.00m-764.00m PartB Construction of 2No 625mmx600mm U-Drain at Ch.187.00m &amp; 388.00m on Barlahoria-Dazminpara Mosque Road under Rajbari Sadar Upazila Dist. Rajba Road ID No- 382765205.</t>
  </si>
  <si>
    <t>Md. Headyet Ali, Rajbari</t>
  </si>
  <si>
    <t>Improvement by BC of Char Shamnagar Imans House-Sultanpur High School Road at Ch 00.00rn-1153.00m under Rajbari Sadar Upazila Dist. Rajbari Road ID No-382765378</t>
  </si>
  <si>
    <t>M/s. Mir Azaz, Rajbari</t>
  </si>
  <si>
    <t>Improvement by BC of Shandiara-Atdapunia High School Road atCh 00.00m-1608.00m under Rajbari Sadar Upazila Dist. Rajbari Road ID No-381764009</t>
  </si>
  <si>
    <t>msmayamienterprise@gmail.com</t>
  </si>
  <si>
    <t>Part-A Improvement by BC of Bethulia-Kaidanga Mosque Road with 25mm Carpeting &amp; 7mm Seal Coat from Road at Ch 1500.00m-2170.00m Part-B Construction of 1 No 625mmx600mm U-Drain at Ch.1620.00m on Bethula-Kaidanga Mosque Road under Rajbari Sadar Upazila Dist. Rajbari Road ID No-382764070.</t>
  </si>
  <si>
    <t>M/s. Mayami Enterprise, Rajbari</t>
  </si>
  <si>
    <t>msanonnatradersbd@gmail.com</t>
  </si>
  <si>
    <t>Improvement by BC of Matipara Patton Road-Mohishbathan Road at Ch 900.00m- 1796.00m under Rajbari Sadar Upazila Dist. Rajbari Road ID No-382764063</t>
  </si>
  <si>
    <t>M/s. Anonna Traders, Faridkpur</t>
  </si>
  <si>
    <t>mssamimenterprise@gmail.com</t>
  </si>
  <si>
    <t>Improvement by BC of Felur Dokan-Darpanarayanpur via Primary School Road at Ch. 00.00m-600.00m under Rajbari Sadar Upazila Dist. Rajbari Road D No-382765079</t>
  </si>
  <si>
    <t>M/d. Shamim Enterprise, Faridpur</t>
  </si>
  <si>
    <t>Improvement by BC of Dhuldi Krisnopur More- I No Baradanga Via Ramchandpur Road at Ch 0.00m-830.00m under Rajbari Sadar Upazila Dist. Rajbari Road ID No-382764042</t>
  </si>
  <si>
    <t>Rajshahi</t>
  </si>
  <si>
    <t xml:space="preserve"> Md. Washimul Haque 
Baharampur, Rajshahi</t>
  </si>
  <si>
    <t>mdwasimulhaque15@gmail.com</t>
  </si>
  <si>
    <t>Rehabilitation of Damanas Hat- Fetepur Hat via Sonadanga UP Office Road from Ch 00-9000m ID.No. 181123014 Upazila Bagmara.</t>
  </si>
  <si>
    <t>30-08-2020</t>
  </si>
  <si>
    <t>M/s. Hossain Enterprise  Ramchandrapur, Ghoramara, Boalia, Rajshahi.</t>
  </si>
  <si>
    <t>hossainenterprisejv2019@gmail.com</t>
  </si>
  <si>
    <t>Rehabilitation of Gollapara GC - Shajpara R&amp;H via Shaipur Hat Road form Ch. 00-1612m under Upazila Tanore District Rajshahi. Road ID NO 181942015</t>
  </si>
  <si>
    <t>07-05-2020</t>
  </si>
  <si>
    <t>06-01-2021</t>
  </si>
  <si>
    <t>Md. Emran Suney Mohisbathan,Rajshahi court, Rajpara,Rajshahi</t>
  </si>
  <si>
    <t>mdsunny888@gmail.com</t>
  </si>
  <si>
    <t>a)Improvement of Taghormaria-Molladanga Via Kharta (ch.00-1044m) b) Construction of 5-Nos Culvert 0.625X0.600m at ch-297,350,578,750&amp;1035m. Upazila Mahanpur, Road ID-181534013.</t>
  </si>
  <si>
    <t>08-12-2016</t>
  </si>
  <si>
    <t>15-05-2017</t>
  </si>
  <si>
    <t>a)Improvement of Amrail-Syampur (ch.1000-2300m) b) Construction of 5-Nos Culvert 0.625X0.600m at ch-1045,1654,1946,2016&amp;2216m. Upazila Mahanpur, Road ID-181534006.</t>
  </si>
  <si>
    <t xml:space="preserve">a) Improvement of Kachari Kualipara UP Mathabhangha Bazar via Daherghat road (Ch. 2000-3000m). b) Construction of 2-Nos culvert 0.625 x 0.600m at ch. 259 &amp; 582m, Upazila : Bagmara (Road ID. No. 181123022). </t>
  </si>
  <si>
    <t>15-03-2016</t>
  </si>
  <si>
    <t>31-10-2016</t>
  </si>
  <si>
    <t>Mohammad Eunus &amp; Brothers (Pvt) Ltd.A.S Tower (8th Floor), Road-01, Plot-553, Hill View R/A P.S: Panchlaish, Chittagong, Bangladesh.</t>
  </si>
  <si>
    <t>aMaintenance of Taltoli Hat- Maria Up Office Jatragachi road ch.00-498m &amp; Bridge Approch road 70m.bConstruction of 1-Nos Culvert 0.625.x 0.600m at ch 342m. ID -181123008. Upazila Bagmara Dist Rajshahi</t>
  </si>
  <si>
    <t>24-08-2017</t>
  </si>
  <si>
    <t>15-02-2019</t>
  </si>
  <si>
    <t>a) Maintenance of Kamnagar UZR-Porakaya Hat Road via Basupara UP HQ Dip Nagar-Kamnagar Road ch 00-770m b) Contruction of 2-no 0.625x0.600m Culvert at ch.310 &amp; 405m. ID- 181123016 Upazila Bagmara.Salvage 672519Tk</t>
  </si>
  <si>
    <t>06-09-2017</t>
  </si>
  <si>
    <t>Md. Abul Hossain Shaheb Bazar Rajshahi. Shaheb Bazar, Ghoramara, Rajshahi</t>
  </si>
  <si>
    <t>Improvement of Bhawanigonj GC-Ahsanganj GC via Jhikra UP office Road at ch.12230-12760m .bConstruction of 1-no 0.625mx0.600m Culvert at ch12533m.Upazila : Bagmara.</t>
  </si>
  <si>
    <t>21-09-2017</t>
  </si>
  <si>
    <t>24-05-2018</t>
  </si>
  <si>
    <t>Improvement of Serkol Simla-Joypur Road atch.600-1450m. ID-181124021.Upazila Bagmara.</t>
  </si>
  <si>
    <t>a Improvement of Bander hat- Fatepur Road at ch.00-2555m.b Construction of 2-no 0.625mx0.600m Culvert at. 206&amp; 1380. ID-181124094.Upazila Bagmara.</t>
  </si>
  <si>
    <t>M/s. Porosh Con. Rajshahi. RAJPARA, RAJSHAHI COURT, RAJPARA, RAJSHAHI</t>
  </si>
  <si>
    <t xml:space="preserve">msporshconstruction@gmail.com </t>
  </si>
  <si>
    <t>Imp. of Bissawnathpur-Pacca road 1 No. word Bissawnathpur More-Digha Marketpara road Ch. 500-1500m under Godagari Upazila Dist Rajshahi. Road ID 181344017.</t>
  </si>
  <si>
    <t>13-10-2019</t>
  </si>
  <si>
    <t>20-01-2020</t>
  </si>
  <si>
    <t xml:space="preserve">M/s. After Hossain Hold No: 183, Village: Mohisbathan, Post: Rajshahi Court-6201, Rajpara, Rajshahi. </t>
  </si>
  <si>
    <t>afterhossain46@gmail.com</t>
  </si>
  <si>
    <t>Imp. of Ishoripur-Dhamila road Ch. 1000-2000m Road ID. 181344009 under Godagari Upazila District Rajshahi</t>
  </si>
  <si>
    <t>23-08-2020</t>
  </si>
  <si>
    <t>M/s. Gazi Construction Holding-34, Bokhtiarbad, Sopura, Boalia, Rajshahi-6203</t>
  </si>
  <si>
    <t>ms.gaziconstruction@gmail.com</t>
  </si>
  <si>
    <t>Imp. of Jiolmari-Jugidaing via Idolpur road at Ch. 1500-3000m Road ID. 181344112 under Godagari Upazila District Rajshahi</t>
  </si>
  <si>
    <t>25-08-2020</t>
  </si>
  <si>
    <t>M/s. Nusrat Traders Kash Naogaon, Naogaon</t>
  </si>
  <si>
    <t>msnusrattraders74@gmail.com</t>
  </si>
  <si>
    <t xml:space="preserve"> Imp. of Iswaripur-Chapal road at Ch. 4050-4800m Road ID. 181344077 under Godagari Upazila District Rajshahi</t>
  </si>
  <si>
    <t>19-08-2020</t>
  </si>
  <si>
    <t>25-02-2021</t>
  </si>
  <si>
    <t>Md. Sohel  Santahar, Bogra.</t>
  </si>
  <si>
    <t>mdsohel30670@gmail.com</t>
  </si>
  <si>
    <t>Construction of 24.00m long RCC Girder Bridge on Darusha thana Head Quarter-Paba via Afipara road at ch.2835.00m under Paba Upazila District Rajshahi. ID No. 181722003.</t>
  </si>
  <si>
    <t>20-03-2020</t>
  </si>
  <si>
    <t>19-03-2021</t>
  </si>
  <si>
    <t>M/s TI Enterprise Keshobpur,.P.O:6000,Rajpara,Rajshahi.</t>
  </si>
  <si>
    <t>mstienterprise.raj@gmail.com</t>
  </si>
  <si>
    <t>Maintenance of Kapasia hat RHD-Pariala hat via Horian Bipass Jaigirpara at Ch. 4545-7545m Road Code 181723021 under Paba Upazila Dist Rajshahi.</t>
  </si>
  <si>
    <t>M/s. Mushfiqur Trading Corporation 285 Kadirgonj Dorikhorbona, Senanibas, Boalia, Rajshahi.</t>
  </si>
  <si>
    <t>msmushfiqur.tc@gmail.com</t>
  </si>
  <si>
    <t xml:space="preserve">Maintenance of Valam UZR-Valam Alam er Bari road at Ch. 00-1235m Road Code 181724066 under Paba Upazila Dist Rajshahi.
</t>
  </si>
  <si>
    <t xml:space="preserve"> New Relation Vill: Bhugroil, Nowhata Pourashova, P.O: Paba-6210, P.S: Shahmukhdum, Upazila: Paba, District: Rajshahi.</t>
  </si>
  <si>
    <t>newrelation14@gmail.com</t>
  </si>
  <si>
    <t>Imp. of Ghachigram U.P-Kamarpara Hat road Ch. 5150-6150 Upazila Mohonpur.</t>
  </si>
  <si>
    <t>29-05-2017</t>
  </si>
  <si>
    <t>20-04-2020</t>
  </si>
  <si>
    <t>Md. Milon Ali House # A-482, Vill: Sopura, P.O: Sopura, P.S: Boalia, District: Rajshahi.</t>
  </si>
  <si>
    <t>milonali482@gmail.com</t>
  </si>
  <si>
    <t>Improvement of Dhuroil U.P-Shampur hat road Ch. 1190-2550m ID.No. 181533007 Upazila Rajshahi/Mohonpur.</t>
  </si>
  <si>
    <t>24-07-2018</t>
  </si>
  <si>
    <t>20-12-2019</t>
  </si>
  <si>
    <t xml:space="preserve">M/s. Rajab &amp; Brothers  Horogram Bazar, Rajshahi Court, Rajpara, Rajshahi. </t>
  </si>
  <si>
    <t>Imp. of Barodewpur pacca road- hasigram High School road at ch. 00-1630m.Road Id No181534018 under Mohonpur Upazila Rajshahi District. Total Salvage Cost: 2315750.00</t>
  </si>
  <si>
    <t>28-11-2019</t>
  </si>
  <si>
    <t>Md. Abdul Khaleque Home: 751/3,Ahamadpur,P.O-Ghoramara, PS- Boalia,Dist-Rajshahi-6100</t>
  </si>
  <si>
    <t>abdulkhalequeraj@gmail.com</t>
  </si>
  <si>
    <t>Imp. of Sialkola-Kamarpara R&amp;H road Ch. 3240-4323m Road ID. 181534052 under Mohanpur Upazila District Rajshahi. [Total salvage Cost:1903413.00]</t>
  </si>
  <si>
    <t>Ali Const. Company Lochongor, Chatni, Natore Sadar, Natore</t>
  </si>
  <si>
    <t>alicompany.nat@gmail.com</t>
  </si>
  <si>
    <t>Maintenance of Taltoli Hat-Maria UP office Jatragachi at ch498-1973m Road ID No 181123008 under Bagmara Upazila Rajshahi District.</t>
  </si>
  <si>
    <t>18-12-2019</t>
  </si>
  <si>
    <t>25-06-2020</t>
  </si>
  <si>
    <t>M.K. Enterprise 201, Laxmipur Vatapara, Rajpara, Rajshahi-6000.</t>
  </si>
  <si>
    <t>mk.enterprise2679@gmail.com</t>
  </si>
  <si>
    <t>Maintenance of Auchpara UP Kanaisor- Narayanpara R&amp;H via Belghoria hat at Ch. 00-1575m Road ID No. 181123027 Under Bagmara Upazila Rajshahi District.</t>
  </si>
  <si>
    <t xml:space="preserve"> 400156
</t>
  </si>
  <si>
    <t>29-12-2019</t>
  </si>
  <si>
    <t>15-05-2020</t>
  </si>
  <si>
    <t>Md. Salim Terokhadia, Rajpara, Rajshahi.</t>
  </si>
  <si>
    <t>mdsalim.egp@gmail.com</t>
  </si>
  <si>
    <t>Construction of Polli Market at Shadanpur Hat under Shilmariya UP of Puthia Upazila of Rajshahi District</t>
  </si>
  <si>
    <t>09-062019</t>
  </si>
  <si>
    <t>M/s. Masum Trading Corporation 241, Keshobpur, Post: Rajshahi GPO-6000, Thana: Rajpara, Dist: Rajshahi</t>
  </si>
  <si>
    <t>msmasum.trad.cor@gmail.com</t>
  </si>
  <si>
    <t>Improvement of Dhigolkandi H/O Dilshad Dhigolkandi Kacharipara road at Ch. 00-687m. under Putia Upazila District Rajshahi Road ID No.181824047.</t>
  </si>
  <si>
    <t>M/s. Khan Traders  M/S Khan Traders, Chalk Enayet, Doyaler more, naogaon.</t>
  </si>
  <si>
    <t>ashamustafiz@gmail.com</t>
  </si>
  <si>
    <t>Improvement of RHD Basupara- RHD Hossain Bottola via Vegarmore Tatulia road at Ch. 2330-3330m under Putia Upazila District Rajshahi Road ID No.181824015.</t>
  </si>
  <si>
    <t>SK Enterprise Sagorpara ,Post:Ghoramara, PS:Boalia,District: Rajshahi</t>
  </si>
  <si>
    <t>skenterprize75@gmail.com</t>
  </si>
  <si>
    <t>Improvement of R&amp;HD at Shibpur S/O Rubel- Chtragacha UZR road at Ch. 1970-3180m under Putia Upazila District Rajshahi Road ID No.181824107.</t>
  </si>
  <si>
    <t xml:space="preserve">Trade Engineers Bangladesh Vill:234, Rajpara, Post: Rajshahi Court-6201, P.S: Rajpara, Dist: Rajshahi, </t>
  </si>
  <si>
    <t>raselteb1985@gmail.com</t>
  </si>
  <si>
    <t>Improvement of Jotvogiratur H/O Yakub Bapmara Khal road at Ch. 400-700m under Putia Upazila District Rajshahi Road ID No.181824090.</t>
  </si>
  <si>
    <t>06-07-2020</t>
  </si>
  <si>
    <t>Md. Jahamul Islam Vill-Dokkhin Mollik Bagha, Po- Bagha, Bagha Pouroshova, Dist- Rajshahi-6280.</t>
  </si>
  <si>
    <t>md.jahanulislam@gmail.com</t>
  </si>
  <si>
    <t>Imp. of Basupara fish market Subarnapara pacca road at Ch. 00-1000m. Road ID 181824066 under Puthia Upazila Rajshahi District.</t>
  </si>
  <si>
    <t>M/s. Juthi Ent.
Rajpara, Rajshahi. Rajpara, Rajshahi Court, P.S: Rajpara, Rajshahi.</t>
  </si>
  <si>
    <t>msjuthient@gmail.com</t>
  </si>
  <si>
    <t>Improvement of Dangapara Jugishow road Ch. 2750 3305m ID.No. 181314016 Upazila Durgapur.Dist Rajshahi.</t>
  </si>
  <si>
    <t>19-03-2018</t>
  </si>
  <si>
    <t>31-10-2018</t>
  </si>
  <si>
    <t>Khan &amp; Son  86, Nabin Chandra Goshwani Road, Faridabad, Dhaka-1204</t>
  </si>
  <si>
    <t>ksblegp@gmail.com</t>
  </si>
  <si>
    <t>Widening of Bagha Bus Stand- Mirgong R&amp;H via Harirumpur GC Ch. 00-6550m ID.No. 181102002 Upazila Bagha.Salvage Cost 4591168.00</t>
  </si>
  <si>
    <t>M/s. Bulbul Traders Uttar Millik Bagha, Bagha, Rajshahi.</t>
  </si>
  <si>
    <t>msbulbultraders786@gmail.com</t>
  </si>
  <si>
    <t>Improvement of Pershowta Aiub Members Land- Pershowta Eidgah Road at ch. 0.00-400m Road ID. No. 181104087 under Bagha Upazila District Rajshahi.</t>
  </si>
  <si>
    <t>26-12-2019</t>
  </si>
  <si>
    <t>Ena Enterprise H-692, Mohishbathan Uttorpara, Rajshahi Court-6201, Rajpara, Rajshahi</t>
  </si>
  <si>
    <t xml:space="preserve">Construction of Binodpur hat under Bagha Upazila District Rajshahi.
</t>
  </si>
  <si>
    <t>M/s. Faruk Enterprise Kash Naogaon, Naogaon</t>
  </si>
  <si>
    <t>msfarukenterprise2017@gmail.com</t>
  </si>
  <si>
    <t>Construction of Arani hat Under Bagha Upazila District Rajshahi.</t>
  </si>
  <si>
    <t>M/S. Konamoni Enterprise</t>
  </si>
  <si>
    <t>konamonitraders@gmail.com</t>
  </si>
  <si>
    <t>Construction of Chowmohani hat.</t>
  </si>
  <si>
    <t>30-09-2020</t>
  </si>
  <si>
    <t>Md. Pintu Rahman,
Rajshahi Laxmipur Bhatapara, GPO-6000, Rajpara, Rajshahi.</t>
  </si>
  <si>
    <t>pinturahman08@gmail.com</t>
  </si>
  <si>
    <t>Imp. of Joipur Bazar- Khudir Botttala Via Nuru Member House at ch. 00-600m.Road Id No181254168 under Charghat Upazila Rajshahi District. Total Salvage Cost: 16,38,237.00</t>
  </si>
  <si>
    <t>27-11-2019</t>
  </si>
  <si>
    <t>M/s. Uzzal Ent. Rajshahi 156,RAJPARA, RAJSHAHI COURT, RAJPARA, RAJSHAHI</t>
  </si>
  <si>
    <t>anwarafaruk2016@gmail.com</t>
  </si>
  <si>
    <t>Imp. of Khorarbari Molik Maria Mosque H/O Satters more at ch. 350-893m.Road Id No181254187 under Charghat Upazila Rajshahi District.</t>
  </si>
  <si>
    <t>20-11-2019</t>
  </si>
  <si>
    <t>26-04-2020</t>
  </si>
  <si>
    <t>Md. Ziaul Hossain, Rajshahi Laxmipur, GPO-6000, Rajpara, Rajshahi.</t>
  </si>
  <si>
    <t>mdziaulhasan21@gmail.com</t>
  </si>
  <si>
    <t>Imp. of Vatpara H/O Umar Sarkar BC road Jaubona Mosque at ch. 1000-1295m..Road Id No181254193 under Charghat Upazila Rajshahi District.</t>
  </si>
  <si>
    <t>31-05-2020</t>
  </si>
  <si>
    <t>M/s. Md. Solaiman Ali Jat Amrul, Ahsanganj, Atrai, Naogaon.</t>
  </si>
  <si>
    <t>solaimanalironi@gmail.com</t>
  </si>
  <si>
    <t>Imp. of Nondongachi GCM- Nondon High School BC road at ch. 00-250m.Road Id No181254174 under Charghat Upazila Rajshahi District. Total Salvage Cost: 5,30,207.00</t>
  </si>
  <si>
    <t>Md. Habibur Rahman Vill: Mohor, PO: Krishnopur, P.S: Tanore, Dist: Rajshahi</t>
  </si>
  <si>
    <t>habibur303664@gmail.com</t>
  </si>
  <si>
    <t>Maintenance of Charghat Upazila HQ - Puthia Upazila HQ via Nandangachi GC Road at ch. 00-3000m. Road ID 181252001 Under Charghat Upazila Rajshahi District.</t>
  </si>
  <si>
    <t>13-05-2020</t>
  </si>
  <si>
    <t>Md. Anisur Rahman Chowdhury Barghacha, Natore.</t>
  </si>
  <si>
    <t>Imp. of Via Laxmipur- Bakra via Mohonnagar road Ch. 00-1050m Road ID. 181254101 under Charghat Upazila District Rajshahi.</t>
  </si>
  <si>
    <t>M/s. Khaja Baba Enterprise Station Para, Rohonpur, Gomostapur, Chapai Nawabgonj.</t>
  </si>
  <si>
    <t>ms.khazababa@gmail.com</t>
  </si>
  <si>
    <t>Imp. of Bamondighi Bazar-Dhormahata Fakir More Road Ch. 1600-2652m Road ID. 181254266 New 181253008 Old under Charghat Upazila District Rajshahi.</t>
  </si>
  <si>
    <t>Razy &amp; Assiciate B-465, Uposhohar, Sopura, Boalia, Rajshahi.</t>
  </si>
  <si>
    <t>razyassociate@gmail.com</t>
  </si>
  <si>
    <t>Imp. of Yusufpur BOP- Naodara RHD via Shreekhondi road Ch. 1494-2418m Road ID. 181253004 Old 181254288 New under Charghat Upazila District Rajshahi.</t>
  </si>
  <si>
    <t>M/s. Chand Mir Enterprise Vill: Hatam khan, Post: GPO-6000, Thana: Boalia, Dist: Rajshahi,</t>
  </si>
  <si>
    <t>ms.chandmirenterprise07@gmail.com</t>
  </si>
  <si>
    <t>Construction of Bakra Hat Under Charghat Upazila District Rajshahi</t>
  </si>
  <si>
    <t xml:space="preserve">Kohinur Construction 63, kesobpur, G.P.O, Rajpara, Rajshahi </t>
  </si>
  <si>
    <t>kohinurconstruction522@gmail.com</t>
  </si>
  <si>
    <t xml:space="preserve"> Imp. of Chalk muktarpur-Joipur Pry. School at Ch. 2133-3367m Road ID No. 181254078 under Charghat Upazila Rajshahi District.</t>
  </si>
  <si>
    <t>22-12-200</t>
  </si>
  <si>
    <t>M/S MAFI ENTERPRISE A-148, Uposhohor-1, Sopura, Boalia, Rajshahi</t>
  </si>
  <si>
    <t>ms.mafient88@gmail.com</t>
  </si>
  <si>
    <t xml:space="preserve"> Imp. of Omorgari-Khorebari at ch. 500-900m Road ID No. 181254074 under Charghat Upazila Rajshahi.</t>
  </si>
  <si>
    <t>31-12-200</t>
  </si>
  <si>
    <t xml:space="preserve">Kohinur Construction, Rajshahi 63, kesobpur, G.P.O, Rajpara, Rajshahi </t>
  </si>
  <si>
    <t>Imp. of Chalk muktarpur-Joipur Pry. School at Ch. 2133-3367m Road ID No. 181254078 under Charghat Upazila Rajshahi District.</t>
  </si>
  <si>
    <t xml:space="preserve">M/S. A.S Construction House No. C-151, Seroil Colony, Ghoramara, Boalia, Rajshahi-6100. Bangladesh </t>
  </si>
  <si>
    <t>A Improvement of road from Chohbisnagar Eid Gah - Amtolipara Anarul Deep Chobbisnagar Eid Gha-Kundalia via Amtolipara road at Ch. 1117.00-2150.00 ID.No. 181344010 Upazila Godagari.B Improvement of road from Balikahati- Amnura road via Aihai road at Ch.500.00-2000.00 ID.No. 181344121 Upazila Godagari.C Improvement of road from Nabinagar-Bramvongram via Bongpur Brindabonpur- Nabinagar road at Ch . 750.00-1750.00m ID.No. 181345022 Upazila Godagari.DImprovement of road from Jotgopal-Makranda Turipara More via Soguna road at Ch.1850.00-3000.00m ID.No. 181344055 Upazila Godagari.EImprovement of road from Pakri UP-Lalitnagar road at Ch.2250.00-2980.00m ID.No. 181343009 Upazila Godagari.F Improvement of road from Chalk Tatihati-Talpukur Adibasi para Culvert road at ch.500.00 -1000.00m ID.No. 181344130 Upazila Godagari</t>
  </si>
  <si>
    <t xml:space="preserve">M/s. Rajab &amp; Brothers Horogram Bazar, Rajshahi Court, Rajpara, Rajshahi. </t>
  </si>
  <si>
    <t>1 Improvement of Connecting Road at Shibrampur Govt. Primary School at Ch. 00-400.00m School Code- 113039002 and 2 Improvement of Connecting Road at Sikpur Govt. Primary School at Ch. 00-800.00m School Code- 113030202 under Tanore Upazila Rajshahi District.</t>
  </si>
  <si>
    <t>1 Improvement of Connecting Road at Galla Govt. Primary School at Ch. 00-300.00m School Code- 113030501 2 Improvement of Connecting Road at Suldebpur Govt. Primary School at Ch. 00-380.00m School Code- 113030402 3 Improvement of Connecting Road at Mohor Govt. Primary School at Ch. 00-162.00m School Code- 113030306 and 4 Improvement of Connecting Road at Mohor Lochirampur Govt. Primary School at Ch. 00-250.00m School Code- 113030505 under Tanore Upazila Rajshahi District.</t>
  </si>
  <si>
    <t>M/s. Shihab Enterprise NAWABGONJ, GHOSPARA, RAJPARA, RAJSHAHI.</t>
  </si>
  <si>
    <t>msshihabenterprise1963@gmail.com</t>
  </si>
  <si>
    <t>1 Improvement of Connecting Road at Kuchuya Jitpur Govt. Primary School at Ch. 00-500.00m School Code- 113030307 2 Improvement of Connecting Road at Nonapukur Govt. Primary School at Ch. 00-300.00m School Code- 113030306 and 3 Improvement of Connecting Road at Elamdohi Govt. Primary School at Ch. 00-310.00m School Code- 113030304 under Tanore Upazila Rajshahi District.</t>
  </si>
  <si>
    <t>M/s. S M Corporation Uttar Borgacha, Natore</t>
  </si>
  <si>
    <t>1 Improvement of Connecting Road at Narayanpur-1 Govt. Primary School at Ch. 00-300.00m School Code- 113030503 2 Improvement of Connecting Road at Mareya Jamshadpur Govt. Primary School at Ch. 00-300.00m School Code- 113030604 and 3 Improvement of Connecting Road at Nobnobi Govt. Primary School at Ch. 00-260.00m School Code- 113030403 under Tanore Upazila Rajshahi District.</t>
  </si>
  <si>
    <t>M/s. Umma Roman Enterprise  Bulonpur, Post: Rajshahi court,Thana; Rajpara. Dist: Rajshahi</t>
  </si>
  <si>
    <t>mdanwarhossain888@gmail.com</t>
  </si>
  <si>
    <t>1 Improvement of Connecting Road at Tatihati Govt. Primary School at Ch. 00-450.00m School Code- 113030608 and 2 Improvement of Connecting Road at Kadirpur Govt. Primary School at Ch. 00-800.00m School Code- 113030611 under Tanore Upazila Rajshahi District.</t>
  </si>
  <si>
    <t>M/s. Khan Construction Vill: A/19, Uposhahor, Post: Sopura, Thana: Boalia, Dist: Rajshahi</t>
  </si>
  <si>
    <t>ms.khanconstructionraj@yahoo.com</t>
  </si>
  <si>
    <t>1 Improvement of Connecting Road at Chalk Sajuriya Dhanora Govt. Primary School at Ch. 00-220.00m School Code- 113030610 2 Improvement of Connecting Road at Mirzapur Govt. Primary School at Ch. 00-110.00m School Code- 113030606 3 Improvement of Connecting Road at Aradheghi Govt. Primary School at Ch. 00-290.00m School Code- 113030504 and 4 Improvement of Connecting Road at Koil Govt. Primary School at Ch. 00-93.00m School Code- 113030402 under Tanore Upazila Rajshahi District.</t>
  </si>
  <si>
    <t xml:space="preserve">M/S. A.S. Construction, Rajshahi House No. C-151, Seroil Colony, Ghoramara, Boalia, Rajshahi-6100. Bangladesh </t>
  </si>
  <si>
    <t>A Improvement of road from Horogram UP Suger Center- Thakurmara via Pukuria at Ch. 00.00-2005.00m ID.No. 181723017 Salvage Cost 231318.00.B Improvement of road from Horian UP Horian R&amp;H. at Ch. 00-786.00m ID.No. 181723023 Salvage Cost 334668.00.C Improvement of road from Ramchandrapur GC to Parila UP at Ch. 00-380.00m ID.No. 181723025. Salvage Cost 57469.00 D Improvement of road from Shahir Pukur Bottola- Chatarapukur Road at Ch. 500-1046.00m ID.No. 181724224.E Improvement of road from Kobiraj para more- Sorishakuri via Bajitpur Under Huzripara Union at Ch. 0.00-835m &amp; 1275-1480.00m ID.No. 181725011 Salvage Cost 193055.00.F Improvement of road from Gheepara more- Darmohata via Mothbari at Ch. 00-1110.00m ID.No. 181725009.G Improvement of road from Damkura UP- Shitly Station at Ch. 00-350.00m ID.No. 181725021.H Improvement of road from Horipur R&amp;H- Khoriandara road at Ch. 500-810.00m ID.No. 181725022.I Improvement of road from Notun Kosha Gopalpur Adoshogram at Ch. 1000-1256.00m ID.No. 181725026.J Improvement of road from Daslapara Haruns more- Kadipure via Goshipure natun pukur at Ch. 00-1080.00m ID.No. 181725098 Salvage Cost 1025898.00.KImprovement of road from BIT Ramchandrapur via Panthapara road at Ch. 00-540.00m ID.No. 181725104 Upazila Paba</t>
  </si>
  <si>
    <t xml:space="preserve">MIM DEVELOPMENT ENGINEERING LTD. Holding No-25/B, Vill-Bonpara, PO-Haroa, Ps- Boraigram-6430, Natore. </t>
  </si>
  <si>
    <t>mdengineeringltd@gmail.com</t>
  </si>
  <si>
    <t>Extension of Administrative Building of the office of Additional Chief Enginieer LGEDRajshahi DivisionRajshahi</t>
  </si>
  <si>
    <t>Md. Moyen Khan Salimabad, Shibgonj, Chapai Nawabganj</t>
  </si>
  <si>
    <t>Improvement of Road from Gholharia Poschimpara Mashur house to Samad house at Ch. 00-1000m under Poba Upazila Rajshahi District. Road ID No. 181725031</t>
  </si>
  <si>
    <t>Prisham Enternational Damkurahat, Paba, Rajshahi-6000.</t>
  </si>
  <si>
    <t>akmasad946@gmail.com</t>
  </si>
  <si>
    <t>Improvement of Road from Panthapara near house Kholil- Panthpara near the house Amzad via Panthapara Mosque at Ch. 00-1060m &amp; Construction of 02 No U-Drain at Ch. 159.00m &amp; 832.00m under Poba Upazila Rajshahi District. Road ID No. 181724159</t>
  </si>
  <si>
    <t>M/s. Shammy Enterprise E/390,HETEM KHAN, BOALIA, RAJSHAHI</t>
  </si>
  <si>
    <t>sammienterprise77@gmail.com</t>
  </si>
  <si>
    <t>Improvement of Road from Napalpara H/O Nurul City Bypass road at Ch. 00-1000m under Poba Upazila Rajshahi District. Road ID No. 181724202</t>
  </si>
  <si>
    <t>Md. Tanjimul Islam Mainam, Manda, Naogaon.</t>
  </si>
  <si>
    <t>tanjimulislam2470@gmail.com</t>
  </si>
  <si>
    <t>Improvement of Road from Purbo Lolitaher Bottla more- Kalummer near the house of Ahad via Nazir house at Ch. 00-1115m under Poba Upazila Rajshahi District. Road ID No. 181724048</t>
  </si>
  <si>
    <t>M/s. Babor Enterp[rise Vill: C/305 Seriol Mothpukur, Post: Ghoramara, Thana: Boalia, DIst: Rajshahi</t>
  </si>
  <si>
    <t>ms.baborenterprise@gmail.com</t>
  </si>
  <si>
    <t>Improvement of Road from Asraf more Bipass- Kukhandi Bipass road at Ch. 00-920m &amp; Construction of 02 No U-Drain at Ch. 773.00m &amp; 865.00m under Poba Upazila Rajshahi District. Road ID No. 181725101</t>
  </si>
  <si>
    <t>M/s. Chowdhury Construction Sheshah Road, Laxmipur, GPO-6000, Rajpara, Rajshahi..</t>
  </si>
  <si>
    <t>mschowdhuryconstruction2020@gmail.com</t>
  </si>
  <si>
    <t>Improvement of Road from Pillapara Amm Bagan Surjapur Embankment via Itaghati Road at Ch. 0.00-1000m under Poba Upazila Rajshahi District. Road ID No. 181724072</t>
  </si>
  <si>
    <t>M/s. Uzzal Traders Vil:96 Horogram Monsipara, Post: Rajshahi Court. Thana: Rajpara, Dist: Rajshahi</t>
  </si>
  <si>
    <t>uzzaltrd@gmail.com</t>
  </si>
  <si>
    <t>Improvement of Road from Kalumer More Dhakinpara near the pond of Islam- Pusrapukur Road at Ch. 00-1000m under Poba Upazila Rajshahi District. Road ID No. 181724154</t>
  </si>
  <si>
    <t>M/s. Oni Emterprise Rajpara, Rajshahi Court-6201, Raajpara, Rajshahi</t>
  </si>
  <si>
    <t>msonienterprise1973@gmail.com</t>
  </si>
  <si>
    <t xml:space="preserve"> Improvement of Road from Tatulia Khans More-Cross Badth via Napalpara at Ch. 00-1000m under Poba Upazila Rajshahi District. Road ID No. 181724204</t>
  </si>
  <si>
    <t>Bismillah Enterprise Vill: Bagubagha, Notunpara, Post: Bagha, P.S: Bagha, Dist: Rajshahi</t>
  </si>
  <si>
    <t>munsad1984@gmail.com</t>
  </si>
  <si>
    <t xml:space="preserve"> Improvement of Road from Suvipara Montur House- Talgachi Hat Road at Ch. 00-1000m &amp; Construction of 02 No U-Drain at Ch. 80.00m &amp; 900.00m under Poba Upazila Rajshahi District. Road ID No. 181724075</t>
  </si>
  <si>
    <t>M/S. Afra Enterprise Mohisbathan rajshahi</t>
  </si>
  <si>
    <t>ms.afraenterprise1984@gmail.com</t>
  </si>
  <si>
    <t xml:space="preserve"> 1 Improvement of Road from Dharmotha Eidgha- Kukarkuir Pukur via Modhapara Road at Ch. 00-1000m Road ID No. 181724206 Salvage Cost- 83775.00 and 2 Improvement of Road from Vogrul Khabir More- Alamin house Road at Ch. 00-750.00m Road ID No. 181724225 Salvage Cost-357894.00 under Poba Upazila Rajshahi District.</t>
  </si>
  <si>
    <t>M/s. Saikat Enterprise Chak Ram Pur, Par-Naogaon, Naogaon</t>
  </si>
  <si>
    <t>mssaikatenterprise2016@gmail.com</t>
  </si>
  <si>
    <t xml:space="preserve"> Improvement of Road from Napaipara Osman dewan house- near the house of Sunil Member at Ch. 00-1000m &amp; Construction of 01 No U-Drain at Ch. 410.00m under Poba Upazila Rajshahi District. Road ID No. 181724215 Salvage Cost-292306.00</t>
  </si>
  <si>
    <t>M/s. Kona moni Traders Rajpara, P.O: Rajshahi COurt, P.S: Rajpara, Dist: Rajshahi.</t>
  </si>
  <si>
    <t xml:space="preserve"> 1 Improvement of Road from Ramchandrapur Sultan house to Sarangpur Dhakil Madrasha at Ch. 00-630m &amp; Construction of 01 No U-Drain at Ch. 62.00m Road ID No. 181724130 and b Improvement of Road from Karkhori Technical High School Kamlapur Bipass Road at Ch. 00-500m Road ID No. 181724155 under Poba Upazila Rajshahi District.</t>
  </si>
  <si>
    <t>Shuvo &amp; Samiha Construction H-15, Chondipur, G.P.O-6000, Rajpara, Rajshahi.</t>
  </si>
  <si>
    <t xml:space="preserve"> 1 Improvement of Road from Puro Lolitaher Bipass Near the house of Goffur road Meet at BIT Road at Ch. 00-390m &amp; Construction of 01 No U-Drain at Ch. 410.00m Road ID No. 181725190 and 2 Improvement of Road from Maria near the shop of Amzad- Satter Master house road at Ch. 00-700m Road ID No. 181725182 under Poba Upazila Rajshahi District. Salvage Cost- 84385.00</t>
  </si>
  <si>
    <t>Don Enterprise Word No.-03,Baharampur citybypass, Rajpara,Rajshahi</t>
  </si>
  <si>
    <t xml:space="preserve"> A Improvement of road from Mougachi Hat - Matikata Road at Ch. 1000.00m - 1820.00m ID.No. 181534054.B Improvement of road from Kholagachi pacca road Mojammel shop - Purbopara Moharram house Road at Ch. 00.00m 720.00m ID.No. 181535072.C Improvement of road from Amgachi near River H/O Saruddin - Dakhin Pacca Road at Ch. 00.00m 900.00m ID.No. 181535073.D Improvement of road from Kaligram pacca road - Pullakuri deep road at Ch. 00.00m 1000.00m ID.No. 181535069.E Improvement of road from Fatepur - Nonavita road at Ch.00.00m 650.00m ID.No. 181535004.F Improvement of road from Dhaminpakuria Dhopaghata UP to Durgapur at Ch.00.00m 1000.00m ID.No. 181534024.G Improvement of road from Darapara Mugaipara Hat road at ch. 00.00m 1000.00m ID.No. 181534021 Upazila Mohanpur.</t>
  </si>
  <si>
    <t>A. Khan Construction Block No-A, Room No-21, Railway Market (2nd Floor) Gourhanga, Boalia, Rajshahi.</t>
  </si>
  <si>
    <t>akhanconstruction7@gmail.com</t>
  </si>
  <si>
    <t>Improvement of Shmpur - Bishalpur Road at Ch. 1000.00m - 1850.00m Road ID.No. 181534037. under Mohanpur Upazila Rajshahi District.</t>
  </si>
  <si>
    <t>M/S. Shahil Enterprise 15-Chandipur, GPO-6000, Rajpara, Rajshahi.</t>
  </si>
  <si>
    <t>mssahilent@gmail.com</t>
  </si>
  <si>
    <t xml:space="preserve"> Improvement of Makhonpur H/O Malek member Akubari UZR at Ch. 0.00 1000.00m Road ID. No. 181534042. and Improvement of Krishnopur Shingmara road at Ch. 1190 1570.00m Road ID. No. 181535012. Mohanpur Upazila Rajshahi District.</t>
  </si>
  <si>
    <t>MA Nabi &amp; Sons 91/2, Road Nowdapara, Sopura-6203, Shahmukhdum, Rajshahi</t>
  </si>
  <si>
    <t>manabiands05@gmail.com</t>
  </si>
  <si>
    <t xml:space="preserve"> Improvement of Nandanhat Eakberpur R&amp;H road at Ch. 00-1000.00m Road ID. No. 181534015. Mohanpur Upazila Rajshahi District.</t>
  </si>
  <si>
    <t xml:space="preserve"> Improvement of Chandpur Chourasta near Jam-E-Mosque- Makhonpur Gucchgram near H/O Moonsur Member road at Ch. 0.00 1000.00m Road ID. No. 181535058. Mohanpur Upazila Rajshahi District.</t>
  </si>
  <si>
    <t>M/s. Afnan Enterprise Vill: Laxmipur Bakir more, Post: GPO-6000, Thana: Rajpara</t>
  </si>
  <si>
    <t>ms.afnanenterprise@yahoo.com</t>
  </si>
  <si>
    <t xml:space="preserve"> Improvement of Tegharmaria Mollahdanga Via Khaetha road at Ch. 1000-1850.00m Road ID. No. 181534013. Mohanpur Upazila Rajshahi District.</t>
  </si>
  <si>
    <t>M/s. Sara Enterprise Hat Naogaon, Naogaon Sadar, Naogaon</t>
  </si>
  <si>
    <t>mssaraenterprise2019@gmail.com</t>
  </si>
  <si>
    <t xml:space="preserve"> Improvement of Pathalia Mirpur road at Ch. 0.00-500.00m Road ID. No. 181535006. and Improvement of Bazarpur Behind of Aman agro. Coldstorage- Dumiria at UZR road at Ch. 00 757.00m Road ID. No. 181535062. Mohanpur Upazila Rajshahi District.</t>
  </si>
  <si>
    <t>M/S Paradise Traders &amp; M/s.Umma Roman Enterprise (Joint Venture)</t>
  </si>
  <si>
    <t>mptmurejv2018@gmail.com</t>
  </si>
  <si>
    <t xml:space="preserve"> Improvement of Jahanabad UP Mugaipara hat Road at Ch. 00 1900.00m Road ID. No. 181533002. Mohanpur Upazila Rajshahi District.</t>
  </si>
  <si>
    <t>M/s.Paradise Traders    Hotel Sukarna Int. (Res.), Samoboy Super Market, 1st Floor, Malopara, Rajshahi,</t>
  </si>
  <si>
    <t xml:space="preserve"> Improvement of Jahanabad UP Mugaipara hat Road at Ch. 00 1900.00m Road ID. No. 181533002. Mohanpur Upazila Rajshahi District..</t>
  </si>
  <si>
    <t xml:space="preserve"> M/s. Umma Roman Enterprise  Bulonpur, Post: Rajshahi court,Thana; Rajpara. Dist: Rajshahi</t>
  </si>
  <si>
    <t xml:space="preserve"> Improvement of Rayghati UP Hatkhujipur Up to Dhamin Noagoan Road at Ch. 2850 3040.00m Road ID. No. 181533003 and Improvement of Mougachi hat Chandura UP Tanore Upazila Via Kashimala Ghat road at Ch. 5000 7320.00m Road ID. No. 181533013. Mohanpur Upazila Rajshahi District.</t>
  </si>
  <si>
    <t>M/s.Paradise Traders  Hotel Sukarna Int. (Res.), Samoboy Super Market, 1st Floor, Malopara, Rajshahi,</t>
  </si>
  <si>
    <t>M/S. Taohid Enterprise Mohisbathan, Rajshahi Court, Rajpara, Rajshahi.</t>
  </si>
  <si>
    <t>Taohid.allal@gmail.com</t>
  </si>
  <si>
    <t>a Improvement of Kamnagar UZR-Porakaya hat road via Basupara UP H/Q Road at Ch. 770-1770.00m ID.No. 181123016 Upazila Bagmara.bImprovement of Gohindapara UP- Damnas hat Road at Ch. 00-1000.00m ID.No. 181123017 Upazila Bagmara.</t>
  </si>
  <si>
    <t xml:space="preserve">Don enterprise &amp; Mon Enterprise JV
</t>
  </si>
  <si>
    <t xml:space="preserve">donenterprise.moonenterprise@gmail.com
</t>
  </si>
  <si>
    <t xml:space="preserve"> Improvement of Shaipara UZR- Hat Madngar Road from Ch. 1000m- 4170m Road ID 181124068 Under Bagmara Upazila</t>
  </si>
  <si>
    <t xml:space="preserve"> Moon Enterprise  Kashiadanga, Rajshahi Court, Rajpara, Rajshahi.</t>
  </si>
  <si>
    <t>moonenterprise84@gmail.com</t>
  </si>
  <si>
    <t>Don enterprise &amp; Mon Enterprise JV</t>
  </si>
  <si>
    <t xml:space="preserve">1.Improvement of Sonadanga GPS- Simla Bazar via Bharatta Road from Ch. 0.00m- 1000m Road ID 181125024.Improvement of Pirgonj Hat- Mirpur Jolarara Road from Ch. 0.00m-500m Road ID 181124093.Improvement of Khordokior- Shuvodanga UP Road from Ch. 0.00m- 2000m Road ID 181124082Under Bagmara Upazila
</t>
  </si>
  <si>
    <t>Moon Enterprise  Kashiadanga, Rajshahi Court, Rajpara, Rajshahi.</t>
  </si>
  <si>
    <t xml:space="preserve"> 1.Improvement of Sonadanga GPS- Simla Bazar via Bharatta Road from Ch. 0.00m- 1000m Road ID 181125024.Improvement of Pirgonj Hat- Mirpur Jolarara Road from Ch. 0.00m-500m Road ID 181124093.Improvement of Khordokior- Shuvodanga UP Road from Ch. 0.00m- 2000m Road ID 181124082Under Bagmara Upazila</t>
  </si>
  <si>
    <t>M/S. Hossain Enterprise &amp; M/S Arif &amp; Co. (JV)</t>
  </si>
  <si>
    <t xml:space="preserve">hossainenterprisejv2019@gmail.com
</t>
  </si>
  <si>
    <t>Improvement of Road Sorisabari Bazar- Gainpara Old Mosque Road .Ch. 00 - 500 m.
Improvement of Road RHD Pollapukur (Polli Biddut Dffice)- UZR Namazgram H/O Idris Road. Ch. 00 -440m.
Improvement of RHD Kapashia to UBR Jamira DC Mor Road. Ch. 1205-2300m.
Improvement of RHD Pollapukur (Edris Dall Mill)- Namajgram UZR near H/O near H/D Tipu Road Ch. 00 -380m.
Improvement of Road from Dhopapara Bazar H/D Ramazan beghom – H/D Pasu PK Road Ch. 00- 600 m.
Improvement of Road from Dhopapara Soap of Aynal house - Mohonpur HID Rafatulla Road Ch. 00- 475 m.
Improvement of Road Sayedpur Paschirnpara Jame Mosque -Baliadanga Ghat road Ch. 00-1000 m.</t>
  </si>
  <si>
    <t xml:space="preserve">rajuandrajib@gmail.com
</t>
  </si>
  <si>
    <t xml:space="preserve"> M/s. Arif &amp; Co. H#180, Ramchandrapur, Ghoramara, Boalia, Rajshahi.</t>
  </si>
  <si>
    <t>arifcell14@gmail.com</t>
  </si>
  <si>
    <t xml:space="preserve"> 1.Improvement of Road Sorisabari Bazar- Gainpara Old Mosque Road .Ch. 00 - 500 m Upazila -Puthai District Raishahi ID.No. 181824147.2.Improvement of Road RHD Pollapukur Polli Biddut Dffice- UZR Namazgram H/O Idris Road. Ch. 00 -440 m ID.No. 181825024.3.Improvement of RHD Kapashia to UBR Jamira DC Mor Road. Ch. 1205-2300 m ID.No. 181824111.4.Improvement of RHD Pollapukur Edris Dall Mill- Namajgram UZR near H/O near H/D Tipu Road Ch. 00 -380 m ID.No. 181824063.5.Improvement of Road from Dhopapara Bazar H/D Ramazan beghom H/D Pasu PK Road Ch. 00- 600 m ID.No. 1818251026.Improvement of Road from Dhopapara Soap of Aynal house - Mohonpur HID Rafatulla Road Ch. 00- 475 m ID.No. 1818251267.Improvement of Road Sayedpur Paschirnpara Jame Mosque -Baliadanga Ghat road Ch. 00-1000 m ID.No. 181825136.</t>
  </si>
  <si>
    <t>Md. Mosharaf Hossain OFFICE:0,GOPALPUR,, CHARGHAT-6270,RAJSHAHI</t>
  </si>
  <si>
    <t>mdmosharafh049@gmail.com</t>
  </si>
  <si>
    <t xml:space="preserve"> Improvement of Mahendra Hat under Puthia Upazila District Rajshahi.</t>
  </si>
  <si>
    <t xml:space="preserve">417072
</t>
  </si>
  <si>
    <t>Md. Mansur Rahman Laxmipur Vatapara, Rajpara, Rajshahi</t>
  </si>
  <si>
    <t>mdmonsurrohoman@gmail.com</t>
  </si>
  <si>
    <t xml:space="preserve"> Maintenance of Shingahat GC- Prossapukur via Borithbashail Kathalbaria Bazar Chatragachha road Durgapur Part Ch. 00-7000m Road ID No.181312011 under Durgapur Upazila</t>
  </si>
  <si>
    <t>Md. Selim Reza
Chapai Nawabgonj Kallanpur, Nayagola Hat, ChapaiNawabganj.</t>
  </si>
  <si>
    <t>A Improvement of Dhopapara Kashipur more-Namodarkhali Edgah Road at Ch. 400-820.00m ID.No. 181315189 B Improvement of Ujankhalshi U.P Office- Laxmipur Road at Ch. 00-640.00m ID.No. 181315005C Improvement of Saiber Naodapara Bridge-jhalika Guchogram Road ID Name Panthapara Jhaluka Maddhapara Zame Mosjid via Jhaluka Guchagram Road at Ch. 500-1830.00m ID.No. 181315001D Improvement of Pananagor- Gabranali Road at Ch. 00-300.00m ID.No. 181314013E Improvement of Pananagor- Dangirpara Road at Ch. 700-1070.00m ID.No. 181315070F Improvement of Near House Nabir Dr. of Tebila- Narayanpur Pucca Road at Ch. 500-1250.00m ID.No. 181314017</t>
  </si>
  <si>
    <t>Md. Golam Sarwar &amp; M/S Moon Enterprise(JV)</t>
  </si>
  <si>
    <t xml:space="preserve">moonenterprise.golamsarjv@gmail.com
</t>
  </si>
  <si>
    <t>1.Improvement of Belghoria GC- Karticpara R&amp;H via Kismotbogura Durgapur Part Rd Ch. 1500m-3000m ID.No. 181312009.2.Improvement of Gonokoir More- Mongalpur road at Ch. 0.00m-1000m ID.No. 181314014.3.Improvement of Anulia H/O Ishak - H/O Montaj End at UZR 2004 road Ch. 994m-1200m ID.No. 181314064.4.Improvement of Aroil Purbapara More- Aroil uttar Para road Ch. 0.00m-700m ID.No. 181315016.5.Improvement of Belghoria pucca road H/O Foyez-Purbopara H/O Kishore Prurnunik road Ch. 0.00m-720m ID.No. 181315014.6.Improvement of Pananagar Sarkarpara More-Chowbaria Bazar Ayej More Rd Ch. 1950m-2850m ID.No. 181314063.Under Durgapur Upazila</t>
  </si>
  <si>
    <t>M/S. Moon Enterprise Kashiadanga, Rajshahi Court, Rajpara, Rajshahi.</t>
  </si>
  <si>
    <t>Md. Golam Sarwar Rajpara, Rajshahi Court, Rajshahi.</t>
  </si>
  <si>
    <t>M/s. Selinoor Islam Vill: 579 Dhorompur, Post: Binodpur Bazer, Thana: Motihar, Dist: Rajshahi</t>
  </si>
  <si>
    <t>islamselinoor@gmail.com</t>
  </si>
  <si>
    <t xml:space="preserve"> Improvement of Nandopara UZR- Kathalbaria Bazar at Ch. 600-1350.00m Road ID. No. 181314052 under Durgapur Upazila Rajshahi District.Improvement of Purbopara Nandopara UZR-Kathalbari road via H/O Antu &amp; Shop of Boyes road at Ch. 1300-1570.00 Road ID. No. 181314055 under Durgapur Upazila Rajshahi District.</t>
  </si>
  <si>
    <t>S.K. Enterprise, Rajshahi Sagorpara ,Post:Ghoramara, PS:Boalia,District: Rajshahi</t>
  </si>
  <si>
    <t xml:space="preserve"> 1.Improvement of road from Kanchupara Govt. Primary School Connecting road at Ch.00-420.00m School Code No. 113040309 2.Improvement of road from Gunagipara Govt. Primary School Connecting road at Ch.00-100.00m School Code. No. 113040310 &amp; 3.Improvement of road from Mahipara Govt. Primary School Connecting road at Ch.00-800.00m. School Code No. 113049014 under Durgapur Upazila Rajshahi District.</t>
  </si>
  <si>
    <t>M/s. Rony Enterprise, Nawabganj Fokirpara,Nawabganj Sadar,Chapainawabganj.</t>
  </si>
  <si>
    <t xml:space="preserve"> 1.Improvement of road from Bordhonpur Govt. Primary School Connecting road at Ch.00-60.00m School Code No. 113040505 2.Improvement of Saibar Govt. Primary School Connecting road at Ch.00-400.00m School Code No. 113049029 3.Improvement of Bhangipara Govt. Primary School Connecting road at Ch.00-60.00m School Code No. 113049302 and 4.Improvement of Joykrisnopur Govt. Primary School Connecting road at Ch. 00-300. 00m &amp; Construction of 0l nos U-Drain on Joykrisnopur Govt. Primary School Connecting road at Ch.100m &amp; 405m School Code No. 113049020 under Durgapur Upazila Rajshahi District.</t>
  </si>
  <si>
    <t>Jahanara Construction, Rajshahi gonokpara.ghoramara. boalia.rajshahi</t>
  </si>
  <si>
    <t>jahanaracons63@gmail.com</t>
  </si>
  <si>
    <t xml:space="preserve"> 1.Improvement work Andua Madrasa -Parila Hat Via Kalupara Villlge Road Ch. 1000- 1450.00m Road ID. No. 181314007 2.Improvement work Kanpara Bajukholshi Eid-gah H/O Kafil-Nesar Sarnoker Road Ch.00m-500m Road ID. No. 181315040 and 3.Improvement work of Chowpukuria Nandipara St.UZR-3 H/O Binoy Kumar Road Ch.00m-425m Road ID. No. 181315046 under Durgapur Upazila Rajshahi District.</t>
  </si>
  <si>
    <t>Md. Aslam Pervage, Rajshahi Bollovgonj,Ghoramara-6100,Boalia,Rajshahi.</t>
  </si>
  <si>
    <t>aslampervez765@gmail.com</t>
  </si>
  <si>
    <t xml:space="preserve"> 1. Improvement work of Andua Madrasa- Jabbers Land Meet with the UNR-4015 Road Ch. 1000.00-1500.00m Road ID. No. 181315173 2.Improvement work of Kuhar Iddris Sarnaker More Changra Beel via durgapukur &amp; H/O Yaqub Road Ch.00- 500m Road ID. No. 181315176 and 3.Improvement work of Amgram H/O Nur Hossain - H/O Hamed Road Ch.00-500m Road ID. No. 181315325 under Durgapur Upazilla Rajshahi District.</t>
  </si>
  <si>
    <t xml:space="preserve"> 1 .Improvement work of Amgram Mondolpara-Kusadanga Madarir more Amgram H/O Sayed Chowdhary -Bera Beel Road Ch.00.00-500.00m Road ID. No. 181315149 2. Improvement work Anulia Pay School Sukan Dighi Purbopara H/O Mazibar Road Ch.475.00-800.00m Road ID. No. 181315101 and 3.Improvement work of Gorihar Pucca road near H/O Ashraf - Andua Dakhinpara Land of Kasem via Uttarpara Road Ch. 1000.00- 1450.00m Road ID. No. 181314028. under Durgapur Upazila Rajshahi District..</t>
  </si>
  <si>
    <t>M/s. Rudro Enterprise &amp; Md. Milon Ali (JV)</t>
  </si>
  <si>
    <t xml:space="preserve">mokshedandmilonjv@gmail.com
</t>
  </si>
  <si>
    <t xml:space="preserve">A Improvement of Baro Khadia Bazar more-L/O Kuddus Commissioner road at Ch.00-650.00m Salvage Cost 92001.00 ID.No. 181104141.BImprovement of Chandipur RHD - Durduri Hat Lalpur at Ch. 1700 - 2854.00m ID.No. 181104008.CImprovement of Bajitpur bottola - Belgachi more road at Ch. 00- 525.00m Salvage Cost 53630.00 ID.No. 181104119.DImprovement of Chandipur R&amp;H H/O Sadhu member -Chandipur -Jotraghob pucca road L/O Dhirendranath Sarker road at Ch.00-500m ID.No. 181104097.EImprovement work of Chandipur H/O Mr. Azahar master R&amp;H - H/O Mr. Amin road at Ch. 00 - 300.00 m ID.No. 181105020.FImprovement work of Ahamadpur Bagha - Arani Rd.-Baro Khadia Hat at Ch. 1027-1251.00m ID.No. 181104031.GImprovement work of Chandragati Pry. School- Nowtika road at Ch. 1000 -1245.00m ID.No. 181105003.HImprovement work of Belgachi Amjads house - Hijolpolly H/O Afaj Belgachi H/O Ajdar - Hijolpoliy H/O Afaj road at Ch. 00- 500.00m ID.No. 181104118.IImprovement work of Jotjoyram Mosjid Mango Garden- Bagsayesta Eidgah math. Jotjoyrarn Mazids Mango garden Bag sayesta Eidgah math at Ch. 00 - 300.00m Salvage Cost 82305.00 ID.No. 181105104. Upazila Bagha
</t>
  </si>
  <si>
    <t>M/S. Rudro Enterprise Vill:Bulonpur, Post: Rajshahi Court, Thana: Rajpara, Dist:Rajshahi</t>
  </si>
  <si>
    <t>A.Improvement work of Kishorpur H/O Ali Hossain - Kishorepur H/O Aziz Mondal at Ch. 00- 460.00m ID.No. 181105052.BImprovement work of Debottor Binodpur lame Mosque - Stari Pond of Mokbul SK road at Ch. 00-793.00m ID.No. 181104075.CImprovement work of Jotnoshi H/O Entaj - Fazlu members mor connecting road at Ch. 00- 495.00m ID.No. 181105098.DImprovement work of Satari Sugar cane centre R&amp;H - Pakuria hat at Ch. 3295 - 3357.00 m ID.No. 181104045.EImprovement work of Pakuria Ghosh Para Mondir - Khorshad Mollah More at Ch. 530 - 840.00m ID.No. 181104064.FImprovement work of Hajampara Jalil Sarker more - Beribandh H/O Shukur &amp; asken Road ID Name Hajampara Jalil sarkerpara - Beribandh H/O Shukur Road at Ch. 00- 690.00m ID.No. 181105036.GImprovement work of Keshobpur H/O Kalim - H/O Haider Shadhu Via Rashed Sarker Pond road at ch. 00 - 337.00m ID.No. 181105081. Upazila Bhaga</t>
  </si>
  <si>
    <t>Md. Golam Mostafa Khan Schatary, Bagha, Rajshahi.</t>
  </si>
  <si>
    <t>golammostofakhan71@gmail.com</t>
  </si>
  <si>
    <t xml:space="preserve"> a Improvement of Kulupara H/O Mr. Dulal Ruppur hat Via Mohadipur GPS road Ch. 1000 -1283 m Road ID. No. 181104033 b Improvement Binodpur Mollikpara Sugar cane R&amp;H H/O Ijumollah road Ch. 00-350m Road ID. No. 181104114.</t>
  </si>
  <si>
    <t>M/S. Smita Trading 320, Das Pukur, Rajpara, G.P.O-6000,Rajshahi.</t>
  </si>
  <si>
    <t>smita.trading16@gmail.com</t>
  </si>
  <si>
    <t xml:space="preserve"> a. Improvement of Gochor H/O Ayub Ali- jamnagor UP Ghat road Ch. 300 - 800 m Road ID. No. 181104132 b. Improvement of Arani Railway Station Hat - Galimpur Bagatipara Hat road Ch. 00 - 300m Road ID. No. 181104029 under Bagha Upazila District Rajshahi.</t>
  </si>
  <si>
    <t>Apu Traders 899, Luxmipur Vata Para, G.P.O-6000, Rajpara, Rajshahi.</t>
  </si>
  <si>
    <t>apu.traders1990@gmail.com</t>
  </si>
  <si>
    <t xml:space="preserve"> a Improvement of Arani GC-RIY Station Road Gochar Comm Clinic road Ch. 1800 - 2170 m Road ID. No. 181104022 b Improvement of Arani Dearpara Dofader Mor near H/O Lokman Kotar Mor H/O Lokman Kotar Mor H/O latif road ch. 695 - 1205 m Road ID. No. 181104158. under Bagha Upazila Rajshahi District.</t>
  </si>
  <si>
    <t xml:space="preserve"> a Improvement of Mia Para Arani Digha Road H/O Aser - H/O Samser Sarker road Ch. 00 - 380 m Road ID. No. 181105130 b Improvement of Mia Para H/u Freedom Fighter Inser Ali Majhpara H/O Ali road Ch. 00 - 500 m Road ID. No. 181104172. under Bagha Upazila Rajshahi District.</t>
  </si>
  <si>
    <t>M/s. Tushi Enterprise Pramadical Road Jwtolla Luxmipur Rajpara Rajshahi.</t>
  </si>
  <si>
    <t>mstusienterpise@gmail.com</t>
  </si>
  <si>
    <t xml:space="preserve"> Improvement of Bausa UP office Darpara H/O Shahjahan Master Road Ch. 00 -757 m Road ID. No. 181105062. under Bagha Upazila Magura District.</t>
  </si>
  <si>
    <t>M/s. Wasif &amp; Johani Traders Vill-Koligram, Po- Bagha-6280, Thana-Bagha, Dist- Rajshahi.</t>
  </si>
  <si>
    <t>ms.wasif.zohanitraders@gmail.com</t>
  </si>
  <si>
    <t xml:space="preserve"> a Improvement of Tepu Kurla Mouthpara Pucca Road - Dakhin Jam-E- Mosque Road Ch. 00 -110 m Road ID. No. 181105137 b Improvement of BaushaHedat Para Dakhil Madrasa - HIO Habibur Rahman Road Ch. 00- 237 m Road ID. No. 181105111. Bagha Upazila.</t>
  </si>
  <si>
    <t xml:space="preserve"> a Improvement of Bausa Miah Para H/O Mazdar to Bousa Miah Para H/O Siddik master Road Roadinv Name Bausa Miah para H/O Mazdar to BousaMiahpara HIO Safique master Road Ch. 00- 150m. Road ID. No. 181105103 b Improvement of Digha GC Tomaltola GC Bagatipara Dabiatola Mosque via Bolarbari Road Ch. 500 - 900 m Road ID. No. 181102014. Bagha Upazila.</t>
  </si>
  <si>
    <t>M/S. Mimi Enterprise Bosri, Rajshahi Court, Rajpara, Rajshahi</t>
  </si>
  <si>
    <t>msmimibmda@gmail.com</t>
  </si>
  <si>
    <t xml:space="preserve"> 14.a Improvement of Dhando AmorPur GPS - Amorpur H/O. Latif Shadhu Road Ch. 00- 317 m Road ID. No. 181105089 b Improvement of Bausa Hedati Para West Jam-E-Mosque - Obidul Masters House via Renu Member House Road Ch. 00 - 202 m Road ID. No. 181105136.</t>
  </si>
  <si>
    <t xml:space="preserve"> a Improvement of Pirgacha RuPzan Bewa Hafizia Madrasha - FotePur Bottola H/O Roshu Road Ch.000 - 700 m Road ID. No. 181104098 b Improvement of Dhando Palaner rmor- Dhando H/O Vola Mondal Road Ch. 000- 400 m Road ID. No. 181105101.</t>
  </si>
  <si>
    <t xml:space="preserve"> a Improvement of Pirgacha H/O Hasan - Fotepur Khokon more road Ch. 00 - 700 m Road ID. No. 181104100 b Improvement of FotePur H/O Hasem neai Raja Mollah - H/o Rafiqullslam Road Ch. 00-100m Road ID. No. 181105123.</t>
  </si>
  <si>
    <t>M/S. Monowara Enterprise Vill:South Milik Bagha, Post: Bagha, Thana: Bagha, Dist: Rajshahi</t>
  </si>
  <si>
    <t>ms.monoaraenterprise78@gmail.com</t>
  </si>
  <si>
    <t>Improvement of Pirgacha (TetuliaDigha HIO hafujSarker) - HI0 Shohidul Road Ch.00-519m.</t>
  </si>
  <si>
    <t xml:space="preserve"> Improvement of Arpara Kublikandi H/O Mohasin - Bolihar Sawtal para more Road Ch. 00 - 5009 m Road ID. No. 181104176. under Bagha Upazila District Rajshahi.</t>
  </si>
  <si>
    <t>Md. F. Islam Luxmepur, Vatapara, Rajpara, Rajshahi</t>
  </si>
  <si>
    <t>mstfaridaislam@gmail.com</t>
  </si>
  <si>
    <t>a Improvement of BausaMajpara H/O Atul- BausaMajpara GPS road Ch. 00 - 300 m Road ID. No. 181105124 b Improvement ofHorina H/O BacheuKhoteiardiarTetultolamor via H/ONobab Master road Ch. 500- 820m Road ID. No. 181104078. Bagha Upazila.</t>
  </si>
  <si>
    <t xml:space="preserve"> Improvement of Sonadah bazar H/O Kalu member-Horinabot tola Near Bazar road Ch. 00-500mRoad ID. No. 181104069. Bagha Upazila.</t>
  </si>
  <si>
    <t xml:space="preserve"> a.Improvement of BoliharRadhar more- TulshipurPacea road via Saidpur Jam-e Mosque road BoliharRadhar more-Tulshipurpacca road near Mosque road at Ch.508- 1341 mRoad ID. No. 181104050 b.Improvement work of Monigram - Jotnoshi Abdusrnor- MunsurPk.sMor via ZekerhaziHafiziaMadrasha road at Ch. 200- 945mRoad ID. No. 181105075 c.Improvement work of MonigramGrameen Bank Pakurtola MonigramKalabariwaH/OSaifulKabirajer Road Late Bajlul Karim SarkerSritySarok ID Name MonigramGrameen Bank Pakurto1a - MonigramKabirajpara H/O SaifulKabirajer Road at Ch. 00 - 657 mRoad ID. No. 181105115 d.Improvement work of BinodpurBazar R&amp;H - Ruppur bazar via Kuthirsilpa Road at Ch. 1000-2000 mRoadID. No. 181104014 e.Improvement work of Gangarampur H/O Habibur- H/O Hossain ID Name Gourangopur H/O Habibur- H/O Hossain Road at ch. 00-450m Salvage Cost Tk. 570240.00Road ID. No. 181105088. f.Improvement work of Atgori R&amp;H- H/O Hafizur via Hindupara road Ch. 695-1105m Road ID. No. 181104061 Bagha Upazila.</t>
  </si>
  <si>
    <t xml:space="preserve"> a. Improvement work of Fotepur Bausha H/O Rajamollah more Bistomondoler hat via H/O Sydur Rahman votto Fotepur Bausa H/O Razamollah Bistomodal hat at Ch. 1050m 2115m Road ID. No. 181104055. b.Improvement work of Digha GC Gouripur Digha GC Horipur hat Road Ch. 1000 m 1038m. &amp; 1500m 1842mRoad ID. No. 181104019. c. Improvement work of Tetulia Hat Shop of Kader Sharifabad College at Ch. 0.00m 250mRoad ID. No. 181105122 d.Improvement work of Dhandho Pachimpara Santu Mor- Eidgah via Pachim Para Mosque Road Ch. 0.00m 500m Road ID. No. 181105112. Bagha Upazila.</t>
  </si>
  <si>
    <t xml:space="preserve"> a. Improvement work of Horina Maddhapara Near H/O Giash Ajaher Hazis mor Road at Ch. 00m 400mRoad ID. No. 181105095. b.Improvement work of Chalk bausha police box Bausha H/O Ocidot road by Earth Chalk Bausa police box Bausa near H/O Wased Road Ch. 1000m 1390mRoad ID. No. 181104054. Bagha Upazila.</t>
  </si>
  <si>
    <t>M/s. Md. Solaiman Ali Roni Jat Amrul, Ahsanganj, Atrai, Naogaon.</t>
  </si>
  <si>
    <t xml:space="preserve"> a. Improvement work of Tetulia kamarpara Pirgacha hat road at Ch. 1000m 1620 m Road ID. No. 181104010. b.Improvement work of Purbo dhandoh H/O. Dr. Rahim Dhando Amorpur H/O. Hashem Member Road at Ch. 00m 500m Road ID. No. 181104072. Bagha Upazila.</t>
  </si>
  <si>
    <t>M/s Shan an Enterprise Vill: 251 Kesobpur, Post: Rajshahi Court , Thana: Rajpara, Dist: Rajshahi</t>
  </si>
  <si>
    <t>syedhafizurrahman1965@yahoo.com</t>
  </si>
  <si>
    <t xml:space="preserve"> a. Improvement work of Sree Rampara Mondir More Gurupodas Mango garden road at Ch. 000m 475 mRoad ID. No. 181105086. b. Improvement work of Horina Moddhopara Mosque H/O Antakaf Kamarpara hat ID Name Horina Modhopara Mosque H/O Entaj Kamarpara Hat Shoratola more road at Ch. 500m 1000m Road ID. No. 181104025. Bagha Upazila.</t>
  </si>
  <si>
    <t xml:space="preserve"> a. Improvement work of Digha Girls School Amorpur H/O Sekander via Digha pukurpara Road at Ch. 400m 900m Road ID. No. 181104070. b. Improvement work of Digha Athalia para H/O Bahar Motherer mor via Thakurpara Road at Ch. 00m 500m Road ID. No. 181104106. Bagha Upazila.</t>
  </si>
  <si>
    <t>M/s. Rudra Enterprise Vill:Bulonpur, Post: Rajshahi Court, Thana: Rajpara, Dist:Rajshahi</t>
  </si>
  <si>
    <t xml:space="preserve"> a. Improvement work of Chalk Bausa more Bagha Arani Tayripara Hat at Ch. 500m 1444m Road ID. No. 181104030. b.Improvement work of Digha Pukur para Gias mor Aftar mor Road at Ch. 00m 1100m Road ID. No. 181104105. Bagha Upazila</t>
  </si>
  <si>
    <t>M/s. Koli Enterprise Laxmipur Vatapara, Rajshahi GPO, Rajpara, Rajshahi, Bangladesh.</t>
  </si>
  <si>
    <t>kolient.egp@gmail.com</t>
  </si>
  <si>
    <t>a. Improvement of Miapara Arani-Digha Rd. Amjads Land Tarefs mor Road at Ch. 00m 400mSalvage Cost Tk. 450326.00Road ID. No. 181105131. b.Improvement work of Bausha Majhpara Khajor mollaher Graveyeard Khokon mor via H/O Zahid ID Name Bausha Mazpara Khaibor Mollah Graveyeard Khokon mor via H/O. Zahid Road Ch. 300m 685m Road ID. No. 181105087. Bagha Upazila.
Total salvage Cost: 4,50,326.00</t>
  </si>
  <si>
    <t>Yea Corporation SARUP NAGAR, SHAHIBAG, CHAPAINAWABGANJ</t>
  </si>
  <si>
    <t>yeacorporation83@gmail.com</t>
  </si>
  <si>
    <t xml:space="preserve"> a. Improvement of Jhina Karigorpara more H/O Mokkes Nashir more via H/O Nuhu Road at Ch. 00m 500 m Road ID. No. 181104128. b.Improvement of Koraitola more Bagha Arani Gabtola more Arani Digha near H/O Nasir Master Road at Ch. 00km 500mRoad ID. No. 181105040. Bagha Upazila.</t>
  </si>
  <si>
    <t xml:space="preserve"> a. Improvement of Jhina Dokkhinpara H/O Muktar Hhiana Modhapara H/O Attab Road at Ch. 00 m 500mRoad ID. No. 181104129. b.Improvement of Jhina 2 no Rail gate Lokmanpur Road at Ch. 00m 540mRoad ID. No. 181105013. Bagha Upazila</t>
  </si>
  <si>
    <t>M/s. Fatema Construction Koyer Dara, Sopura, Boalia,G.P.O-6000, Rajshahi.</t>
  </si>
  <si>
    <t>fatama.construction@gmail.com</t>
  </si>
  <si>
    <t xml:space="preserve"> a. Improvement of Jhina GPS Jhina 2 nos Rail gate at Ch. 790m 1210mRoad ID. No. 181104120. b.Improvement of Jhina H/O Inser Jhina Refujipara at Ch. 00m 510mRoad ID. No. 181105147. Bagha Upazila</t>
  </si>
  <si>
    <t>M/s. AJ Ent. Baneshwar Bazar, Sobji Market (1st Floor), Puthia, Rajshahi.</t>
  </si>
  <si>
    <t>maziruddin68@gmail.com</t>
  </si>
  <si>
    <t xml:space="preserve"> a.Improvement of Bererbari more H/O Nur Islam Jhina H/O Amrul Road at Ch. 00 m 500 mRoad ID. No. 181104131. b.Improvement of Bererbari Kotar More Arani Nur Nagor H/O Shadhu Road at Ch. 00m 1000mRoad ID. No. 181104127. Bagha Upazila</t>
  </si>
  <si>
    <t>M/s. BH Enterprise Vill: South Milik, Post: Bagha, P.S: Bagha, Dist: Rajshahi</t>
  </si>
  <si>
    <t>bh.ent1969@gmail.com</t>
  </si>
  <si>
    <t xml:space="preserve"> 1. Improvement of Pakuria natun Parishad Rentu Sarkers more at Ch. 421-801.00m Road ID No.181104060. and 2. Improvement of Mirgonj Girls high School- H/O Rana at Ch. 0.00-400.00m Road ID No.181105127. Under Bagha Upazila Rajshahi District. (Salvage Cast 312211.00)</t>
  </si>
  <si>
    <t>Belal Hossain H-105/1, Chandipur, G.P.O-6000, Rajpara, Rajshahi.</t>
  </si>
  <si>
    <t>sumon3690as@gmail.com</t>
  </si>
  <si>
    <t xml:space="preserve"> Maintenance work of Atghori- Kashobpur Hat road at Ch. 00-2337.00m Road ID. No. 181104026 under Bagha Upazila Rajshahi District.</t>
  </si>
  <si>
    <t>M/s. Shuvo Enterprise Akdala,Natore</t>
  </si>
  <si>
    <t xml:space="preserve"> 1 Improvement of Connecting Road With Rustompur GPS at Ch. 00-85.00m under Road ID No.113080103. 2 Improvement of Connecting Road With Harirampur Govt. Primary School at Ch. 00-66.00m Road ID No.113080602. 3 Improvement of Connecting Road With Tulshipur Govt. Primary School at Ch. 00-32.00m Road ID No.113080404. 4 Improvement of Connecting Road at Sunadha Govt. Primary School With Ch. 00-300.00m Road ID No.113080601. and 5 Improvement of Connecting Road With Asrafpur Govt. Primary School at Ch. 00-40.00m Road ID No.113089201 under Bagha Upazila District Rajshahi.</t>
  </si>
  <si>
    <t>Md.Shahjahan Ali &amp; Md.Golam Mortuza (Joint Venture)</t>
  </si>
  <si>
    <t xml:space="preserve">msagm1962@gmail.com
</t>
  </si>
  <si>
    <t xml:space="preserve"> A Improvement work of Baladiar Munsads house-Kandur Afsars house road. Baladlar Samad Masters house- Kandura Afsars house At Ch. 00.0 - 850.0m ID.No. 181255021 B Improvement work of Koidanga H/O Durlob BC Road - East Side Chandmiahs Bot-tola road. At Ch. 00.0- 395.0m ID. No. 181255248 C Improvement work of Solua Mondir - Solua Collaged road at Ch. 00.0 - 190.0m ID. No. 181254057 D Improvement work of Holidagachi Jagirpara Bottola Moddaypara H/O Kuddus road at Ch. 00.0 - 500.0m ID. No. 181254061E Improvement work of Holidagachi Rail gate - Chamta road Ch. 00.0 - 2426.0m ID. No. 181254110 F Improvement work of Nondongachi Fokirpara H/O Ismail H/O Haider road Ch. 300.0 - 495.0m ID. No. 181254173 G Improvement work of Hibpur H/O Fazlu Food - H/O Quddus Mohori road Ch. 00.0. - 300.0m. ID. No. 181255198 Salvage Cost47329 .Hprovement work of Khorebari - Koidanga road Ch. 00.0- 500.0m ID. No. 181255060 Salvage Cost107005 IImprovement work of Bashupara Noidul Sarker land - Bashupara Napitpara Mondir road Ch. 00.0 - 400.0m ID. No. 181255085 Salvase Cost 59360 J Improvement work of H/O Vodu Shah BC Road - Northside Field road. late Abdur Rahim Smreeti road Ch. 00.0 - 600.0m &amp; Link road 143m. Total Length- 743.00m ID. No. 181255251 K Improvement work of Ramchandrapur Goni - Southside Boral River road Ch. 00.0 - 680.0m ID. No. 181255260 L Improvement work of Holidagachi - Jagirpara - H/O Zalal Master road Holidagachi - Jagirpara - H/O Zalal Master BC road - H/O Emran Member BC road Ch. 00.0- 685.0m ID. No. 181255296.M Improvement work of Chalk Gochor UZR H/O Alea Member - Tatarpur H/O Bari Member BC road Ch. 1000.0-1700.0m ID. No. 181254261 N Improvement work of Fatepur Amzad more UZR- Kaminigangarampur Khristan Para road Via Insar Bokrar house road at Ch. 00m - 2000m ID. No. 181254279 .Upazila Charghat</t>
  </si>
  <si>
    <t xml:space="preserve">Md. Shajahan Ali Barendra Plaza (1st Floor) Greater Road, Luxmipur, (In front of GPO) Rajpara, Rajshahi-6000.   </t>
  </si>
  <si>
    <t xml:space="preserve"> Md. Golam Mortoja Kazihata,Rajpara,Rajshahi</t>
  </si>
  <si>
    <t>golammortuza1962@gmail.com</t>
  </si>
  <si>
    <t xml:space="preserve"> A Improvement work of Chalk Kapasia- Goabasina Road at Ch. 00.0 - 2420.00m ID.No. 181254002 .B Improvement work of Noudapara - Tangon road Ch. 500.0 -1012.0m ID.No. 181254090 C Improvement work of Mahatab road Joypur Hafigia Mosque Md. Babor Ali Head Master house road Ch. 00.0 - 600.0m ID.No. 181254213 Salvage Cost249586 D Improvement work of Yousufpur College Mahafuz house - Joypur road Ch. 00.0-815.0m ID.No. 181254218E Improvement work of Joypur Pucca road- Shreekhondi village road Ch. 00.0 - 310.0m ID.No. 181254219 Upazila Charghat.F Improvement work of Nowdapara Rosuls Bashjhar more - Eastside Goabasina Grameen bank BC Road Via Jolils Shop road Ch. 00.0 -1000.0m ID.No. 181255283 Upazila Charghat.G Improvement work of Nawdara High School RHD - Late Moksed House via H/O Aminul Principal road Ch. 00.0 - 300.0m ID.No. 181255293 Upazila Charghat.H Improvement work of Yousufpur Sipaipara- Yousufpur Collage road Ch. 00.0 - 500.0m ID.No. 181255026 Salvage Cost36749 .I Improvement work of Mirkamari - Shapur road at Ch. 0.00 -1380.0m ID.No. 181254081 Upazila Charghat.J Improvement work of Yousuf pur UP Nawdapara Gonir more - Mannan house road at Ch. 0.00 - 472.00m ID.No. 181255128 Salvage Cost58706</t>
  </si>
  <si>
    <t>Md. Abul Hossain
Rajshahi Shaheb Bazar, Ghoramara, Rajshahi</t>
  </si>
  <si>
    <t xml:space="preserve"> 1.Improvement of work of Bamondigi R&amp;H-Fotepur UZR Road Ch.300-800m ID.No. 181254008.2.Improvement of work of Bamondig Fezols Chowkider house-Koborstan Road Ch.00-445m Salvage Cost 294128.00 ID.No. 181254169.3.Improvement of work of Bamondigi Madrasha- syful mondol s house Road Ch. 500-920m ID.No. 181254139.4.Improvement of Nondongachi FokirparUZR Kaminigangarampur road UZR via kalabipara Road Ch.I723-210Om ID.No. 181254281.5.Improvement of Bhatpara Kharerbari HlO Siddique Maulana Road Ch.00-500m ID.No. 181255167.6.Improvement work of Halidagachi Moddhapara H/O late Goni Shah BC road-Northside jagirpara BC road Road Ch. 00-425m ID.No. 181255295.7.Improvement work of Middel Baladeir Mosque UZR-H/O Haran PK road Ch. 0.00-260m road ID.No. 181255090.Under Charghat Upazila</t>
  </si>
  <si>
    <t xml:space="preserve"> 1.Improvement work of Beltoli Guchchogram- West UZR-H/O Haran PK.RoadCh.00-260m ID.No. 181255236.2.Improvement Work of Jagirpara hat-Baladiar Burimari more Road Ch.00-500m ID.No. 181254118.3.Improvement work of Halidagachi Taltola H/O kuli Jabbar -Moddopara Jagirpara H/O pacca Road Ch.500-1090m ID.No. 181254223.4.Improvement work of Mongli Fakias house Earshad house via H/O Duskan Road- Ch. 00-645m Salvage Cost 98067.00 ID.No. 181255162.5.Improvement work of Paranpur -Panchbari Madrasha Road Ch.00-500m ID.No. 181254019.6.Improvement work of Khordo Gobindopur Jadur more BC Road-East side H/O Atie road Ch.00-264m ID.No. 181255219.7.Improvement work of Khordo Gobindapur Ghat- Fultala Ghat- H/O Abul Hossain Road Ch.1787-2487m ID.No. 181254064.8.Improvement work of Anapompur Comunity clinic- Coionipara road Ch. 500-1000m ID.No. 181255067.under Charghat Upazila</t>
  </si>
  <si>
    <t>Rithin Enetrprise Proprietor-Tured Al Masud, 1st class contractor &amp; supplier , Dorikharbona, Boalia, Rajshahi.</t>
  </si>
  <si>
    <t xml:space="preserve"> A Improvement work of Hemonto more- Bamondighi Bazar road. H/O Muazzem At Ch. 700.0-1200.0 m ID. No. 181254107B Improvement work of Bamondighi Chalk Jhikra road at Ch. 00.0 - 500.00m ID. No. 181254007Salvage Cost152297 .C Improvement work of Jugirgopa Zishur more - Kaluhati more via Puthimari bazar road Ch. 190.0-1l55.0m ID. No. 181254103Salvage Cost39159.D Improvement work of Zhikra chara bottola - Bamondighi road Ch. 210.0 - 894.0m ID. No. 181254106Salvage Cost558884.E Improvement work of Khudir bottola - Joipur Bazar road Ch. 600.0 -1100.0m ID. No. 181254120Salvage Cost163834 F Improvement work of Bamondighi Sattar Pks house - Land of Gofur Mollah road Ch. 00.0- 450.0m ID. No. 181255019 Upazila Charghat.G Improvement work of Patiakandi Bazar- Khardo Goblndapur H/Q Gujroth Chakopara road at Ch. 1388- 1604m &amp; 1734 - 2160m ID. No. 181254265.H Improvement work of Sadipur H/O Ismail more - Late Kaem H/O Uddin &amp; Kalam - H/O Gouhor Mondir road at Ch. 2098.0 - 2500m ID. No. 181254145 .I Improvement work of Bamondighi Tatul Tola more - Zagirpara road at Ch. 0.00 - 800.0m ID. No. 181254235 .J Improvement work of Patiakandi Zamsad Masters more H/O Azmol BC road Ch. 00.0 - 500.0m ID. No. 181255173 Upazila Charghat</t>
  </si>
  <si>
    <t>M/s. Kakoli Enterprise J R Super Market, Main Road, Naogaon.</t>
  </si>
  <si>
    <t>kakolienterprise1984@gmail.com</t>
  </si>
  <si>
    <t xml:space="preserve"> 1. Improvement work of Nimpara H/O Lokman Members - Omer Gari Madrasa Arani-Puthia BC road at Ch.300-800.00m Road ID. No. 181254188.2. Improvement work of Nimpara Bazar-Poschim nimpara khaled more road at Ch.500-945.00m Road ID. No. 181255061.3. Improvement work of Sholua Jogesh Mollik house-Nandangachi Pucca road via goshpara road at Ch.500-870.00m Road ID. No. 181255133.4. Improvement work of bothua Geas house- Jaforpur Mozammel house via Shemer Shopkepeer road at Ch.00-535.00m Road ID. No. 181255152. Under Charghat Upazila Rajshahi District.</t>
  </si>
  <si>
    <t>M/s. N Construction Bolaripara, Natore.</t>
  </si>
  <si>
    <t>1.Improvement work of Bonkishor-Puthimari Bazar road at Ch.940-1690.00m Road ID. No. 181254104 2.Improvement work of Bankra-Raipur Land of Bhojon Hazi road at Ch.00-340.00m Road ID. No. 181255048 3.Improvement work of Milk Laxmipur H/O Mostofa BC road-H/O Kohir road at Ch.05-250.00m Road ID DPP ID 181254246 New ID. No. 181255189 Salvage Cost 74189.00 4.Improvement work of Vialakkhipur Maderer more-School UNR via kha para at Ch. 292-904.00m Road ID. No. 181254200 under Charghat Upazila Rajshahi District.</t>
  </si>
  <si>
    <t>M/s. Tiham Enterprise Baju-Bagha, Bagha Pourashova, Rajshahi.</t>
  </si>
  <si>
    <t>tihamenterprisebagha@gmail.com</t>
  </si>
  <si>
    <t xml:space="preserve"> 1. Improvement work of Bakra H/O Ahamed Mollah Sekender Ali kharunmore via Gopalpur road at ch. 654-1012.00m Road ID No.181254137. and 2. Improvement work of Samsudden Mollah House- Shahadat Mollah House Batikamari vill road at ch. 0.00-345.00m Road ID No.181254167. Under Charghat Upazila Rajshahi District.</t>
  </si>
  <si>
    <t>M/s. Shakh Sadi Constructio KESOBPUR, RAJPARA, RAJSHAHI</t>
  </si>
  <si>
    <t>mssheksadicons@gmail.com</t>
  </si>
  <si>
    <t xml:space="preserve"> 1. Improvement of Gobindopur Hat and 2 Improvement of Paranpur Hat under Charghat Upazila Rajshahi District.</t>
  </si>
  <si>
    <t xml:space="preserve">M/s. Md. Hafizur Rahman  Vill: Bhabanigonj, P.O. Bhabanigonj, Upazila: Bagmara, District: Rajshahi, Post code: 6250 </t>
  </si>
  <si>
    <t>mshafijurrahman71@gmail.com</t>
  </si>
  <si>
    <t xml:space="preserve"> 1.Improvement of road from Yousufpur Primary School Connecting road at Ch. 00-120.00m School Code113020202 2. Improvement of road from Nimpara BC road to Nimpara Govt. Primary School Connecting road at Ch. 00-50.00m School Code113020405 3.Improvement of road from Zafarpur Primary School Connecting road at Ch. 00-250.00m School Code113020503 4.Improvement of road from Chokgochor Govt. Primary School Connecting road at Ch. 00-100.00m School Code1130292015. Improvement of Shimulia Govt. Primary School Connecting road Govt. Primary School at Ch. 00-350.00m School Code113020605 and 6.Improvement of Baliadanga RNGPS Connecting road Baliadanga Tomjuls house-Was PKs house via Pry. School at Ch. 00-335.00m School Code113020402 under Charghat Upazila District Rajshahi.</t>
  </si>
  <si>
    <t xml:space="preserve">AFTER HOSSAIN Hold No: 183, Village: Mohisbathan, Post: Rajshahi Court-6201, Rajpara, Rajshahi. </t>
  </si>
  <si>
    <t xml:space="preserve"> Improvement of Nownagor - Porizonpara road at Ch. 00-1000.00m &amp; 212m Protective Work Road ID 181534005 Under Mohanpur Upazila Rajshahi District</t>
  </si>
  <si>
    <t xml:space="preserve">Kohinur Construction63, kesobpur, G.P.O, Rajpara, Rajshahi </t>
  </si>
  <si>
    <t>Improvement of Dhuroil UP - Kaliganj GCM road at Ch. 1000-2073.00m &amp; Construction of 05 nos U-Drain at Ch. 1056 1062 1317 1405 &amp; 1849m with 181m Protective Work Road ID 18153011 Under Mohanpur Upazila Rajshahi District.</t>
  </si>
  <si>
    <t>M/S Rafi Enterprise Balghoria Paschim Para, Shahapur, Shampur, Charghat, Rajshahi</t>
  </si>
  <si>
    <t>rafienterprise86@gmail.com</t>
  </si>
  <si>
    <t>Improvement of Borail R&amp;H - Sormoil Nemtola Road at Ch. 00-1000.00m &amp; Construction of 01 nos U-Drain at Ch. 333m &amp; 117m Protective Work Road ID 181534002 Under Mohanpur Upazila Rajshahi District.</t>
  </si>
  <si>
    <t>M/S. SS EnterpriseKandivita, Natore</t>
  </si>
  <si>
    <t>Improvement of Bindraampur - Bathanbari Talpara Easen House Goalpara Mojilishbari road at Ch. 4240 - 4867.00m &amp; Construction of 05 nos U-Drain at Ch. 17 327 409 474 &amp; 1498m with 101m Protective works Road ID 181534011 under Mohanpur Upazila Rajshahi District.</t>
  </si>
  <si>
    <t>SADMAN ENTERPRISE93, NEW BILSIMLA, PO. GPO, PS. RAJPARA, DIST. RAJSHAHI</t>
  </si>
  <si>
    <t>sadmanenterprise65@gmail.com</t>
  </si>
  <si>
    <t>Improvement of Korisha Porizonpara road at Ch. 00-1000.00m &amp; Construction of 02 nos U-Drain at Ch. 313m &amp; 1038m with 252m Protective Work Road ID 181535003 under Mohanpur Upazila Rajshahi District.</t>
  </si>
  <si>
    <t>M/s. Jarin Enterprise Vill: Dangachi, Bhabanigonj, Upazila: Bagmara, Zilla: Rajshahi</t>
  </si>
  <si>
    <t>jarinenterprise.egp@gmail.com</t>
  </si>
  <si>
    <t xml:space="preserve"> Improvement of Kismotbagura Eastpara Zam-E Mosque under Union Kismotgonkoir Upazila Durgapur Dist. Rajshahi. Latitude 24.50583 Longitude88.83558</t>
  </si>
  <si>
    <t>17-08-2020</t>
  </si>
  <si>
    <t>24-12-2020</t>
  </si>
  <si>
    <t>MRA Cindicate Uttar Patuapara, Natore</t>
  </si>
  <si>
    <t>msmra.nat@gmail.com</t>
  </si>
  <si>
    <t xml:space="preserve"> Improvement of Narayanpur Eid- Gha Jam-E Mosque Under Union Baju Bagha Upazila-Bagha Dist. Rajshahi Latitude24.187770 Longitude88.8612</t>
  </si>
  <si>
    <t>25-12-2020</t>
  </si>
  <si>
    <t>Md. Asaduzzaman Uttar Millik Bagha, Ward No-06, Bagha Pourashova, Bagha, Rajshahi.</t>
  </si>
  <si>
    <t>asaduzzamanbagha@gmail.com</t>
  </si>
  <si>
    <t xml:space="preserve"> Improvement of Dalal Para Jam-E Mosque Union Yusufpur UpazilaCharghat District Rajshahi Latitude24.353470 Longitude88.687484</t>
  </si>
  <si>
    <t>27-10-2020</t>
  </si>
  <si>
    <t>M/s. MRA Syndicate Uttar Patuapara, Natore</t>
  </si>
  <si>
    <t>Improvement of Narayanpur Eid- Gha Jam-E Mosque Under Union Baju Bagha Upazila-Bagha Dist. Rajshahi Latitude24.187770 Longitude88.8612</t>
  </si>
  <si>
    <t>Md. AsaduzzamanUttar Millik Bagha, Ward No-06, Bagha Pourashova, Bagha, Rajshahi.</t>
  </si>
  <si>
    <t>Improvement of Dalal Para Jam-E Mosque Union Yusufpur UpazilaCharghat District Rajshahi Latitude24.353470 Longitude88.687484</t>
  </si>
  <si>
    <t>SADIA ENTERPRISE137, Daspukur, Gpo-6000, Rajpara, Rajshahi</t>
  </si>
  <si>
    <t>sadiaent1966@gmail.com</t>
  </si>
  <si>
    <t>Improvement of Chandulibya Kumorpur Purbo Zam-E Mosque Under Union Dewpara Upazila- Godagari Dist. Rajshahi. Latitude 24.393865 Longitude 88.4335733</t>
  </si>
  <si>
    <t>KHUSHIARA ENTERPRISEHolding 272, Notun Bilshimla; Rajpara PS; Rajshahi-6000; Bangladesh</t>
  </si>
  <si>
    <t>khushiaraent@gmail.com</t>
  </si>
  <si>
    <t>Improvement of Chakipara Zam-E-Mosque Under Union Pourashava Latitude 24.189870 Longitude 88.839855 Under Bagha Upazila Rajshahi District.</t>
  </si>
  <si>
    <t>M/S SHOBDO ENTERPRISE162/163 BSCIC SHILPO NOGORI, SOPURA, RAJSHAHI</t>
  </si>
  <si>
    <t>msshobdoenterprise@gmail.com</t>
  </si>
  <si>
    <t>mprovement of Diar Manikchalk Purbopara Jame-E-Mosque Union Charasradoha Latitude 24.42753 Longitude 88.48858 Under Godagari Upazila Rajshahi District.</t>
  </si>
  <si>
    <t>JE &amp; S JV</t>
  </si>
  <si>
    <t xml:space="preserve">jesoheljv@gmail.com
</t>
  </si>
  <si>
    <t xml:space="preserve"> Construction of 96m long PSC Girder Bridge over Baral river on Chalk Krishnopur-Jahangirabad road at ch.230m under Charghat Upazila District Rajshahi Road ID 181254059</t>
  </si>
  <si>
    <t>27-02-2018</t>
  </si>
  <si>
    <t>M/S Jewel Electronics Mojaffor Biponi Bitan, Main Road, Naogaon</t>
  </si>
  <si>
    <t>msjewelelectronics@gmail.com</t>
  </si>
  <si>
    <t xml:space="preserve"> Construction of 96m long PSC Girder Bridge over Baral river on Chalk Krishnopur-Jahangirabad road at ch.230m under Charghat Upazila District Rajshahi Road ID 181254060</t>
  </si>
  <si>
    <t>Md. Shihab uddin Paba, Rajshahi. Upazila Gate, Airport Road, Shontospur (Nowhata), Paba, Rajshahi.</t>
  </si>
  <si>
    <t xml:space="preserve"> Construction of Taherpur Union Land Office With 90m Boundary Wall &amp; Bhawanigonj Union Land Office With 80m Boundary Wall at Bagmara Upazila Under Construction of Town and Union Land Office across the Country Project Upazila Bagmara Dist Rajshahi. </t>
  </si>
  <si>
    <t>20-01-2019</t>
  </si>
  <si>
    <t>Khan &amp; Son's (BD) Ltd. Dhaka. 86, Nabin Chandra Goshwani Road, Faridabad, Dhaka-1204</t>
  </si>
  <si>
    <t xml:space="preserve"> Construction of Bousha Union Land Office With 124m Boundary Wall &amp; Gorgori Union Land Office With 107m Boundary Wall at Bagha Upazila Under Construction of Town and Union Land Office across the Country Project Upazila Bagha Dist Rajshahi.</t>
  </si>
  <si>
    <t>14-03-2018</t>
  </si>
  <si>
    <t>25-01-2019</t>
  </si>
  <si>
    <t>Md. Moslim Uddin,
Naogoun Shimulia, Santahar, Naogaon Sadar, Naogaon.</t>
  </si>
  <si>
    <t xml:space="preserve"> Construction of Kamargaon and Badhair Union Land Office Building under Tanore Upazila Rajshahi District.</t>
  </si>
  <si>
    <t>21-11-2019</t>
  </si>
  <si>
    <t>30-11-2020</t>
  </si>
  <si>
    <t>Md. Zabed Ali Vill: Mohanpur, Post: Vobanigong-6250, P:S: Bagmara, Dist: Rajshahi</t>
  </si>
  <si>
    <t>zabedali1967@gmail.com</t>
  </si>
  <si>
    <t xml:space="preserve"> Construction of Baneshwar Union Land Office Building under Puthia Upazila Rajshahi District.</t>
  </si>
  <si>
    <t>22-01-2020</t>
  </si>
  <si>
    <t>M/s. Salim Enterprise Duspukor/3, GPO-6000,Rajpara, Rajshahi.</t>
  </si>
  <si>
    <t>mssaliment@gmail.com</t>
  </si>
  <si>
    <t xml:space="preserve"> Construction of Boroputhi Borokuthi Union Land Office Building under Rajshahi City Corporation Area in Rajshahi District.</t>
  </si>
  <si>
    <t>M/s. Afia Construction Luxmipur,Vatapara,Rajpara,Rajshahi.</t>
  </si>
  <si>
    <t>msafiaconstruction.raj@gmail.com</t>
  </si>
  <si>
    <t xml:space="preserve"> Construction of Pakri Union Land Office Building under Godagari Upazila Rajshahi District.</t>
  </si>
  <si>
    <t>Mst. Farida Islam Luxmepur, Vatapara, Rajpara, Rajshahi</t>
  </si>
  <si>
    <t xml:space="preserve"> Construction of Bajubagha Union Land Office Building under Bagha Upazila Rajshahi District.</t>
  </si>
  <si>
    <t>M/s. KKR Construction Uttar Borgacha, Natore</t>
  </si>
  <si>
    <t>kkrconstruction2020@gmail.com</t>
  </si>
  <si>
    <t xml:space="preserve"> Construction of Gorgori Union Land Office Building under Bagha Upazila Rajshahi District.</t>
  </si>
  <si>
    <t>14-05-2021</t>
  </si>
  <si>
    <t xml:space="preserve">Md. Selim Reza
Kallanpur, Nayagola Hat, ChapaiNawabganj. </t>
  </si>
  <si>
    <t xml:space="preserve"> Construction of Upazila Muktijoddah Complex under Tanore Upazila District Rajshahi</t>
  </si>
  <si>
    <t>12-02-2019</t>
  </si>
  <si>
    <t xml:space="preserve"> Construction of Upazila Muktijoddha Complex Bhaban under Charghat Upazila District Rajshahi.</t>
  </si>
  <si>
    <t>01-07-2019</t>
  </si>
  <si>
    <t>06-06-2020</t>
  </si>
  <si>
    <t>M/S. Urmi
Traders Nandopara,Durgapur,Durgapur,Rajshahi.</t>
  </si>
  <si>
    <t>urmitraders.raj@gmail.com</t>
  </si>
  <si>
    <t>Const. of Muktijuddho Memorial Shahid Minar on Mugroil Boddhovumi.</t>
  </si>
  <si>
    <t>Labil Enterprise 191, 02, Laxmipur, GPO-6000, Rajpara, Rajshahi.</t>
  </si>
  <si>
    <t>labilenterprise@gmail.com</t>
  </si>
  <si>
    <t xml:space="preserve"> Construction of Muktijuddha Memorial Museum at Charghat Shibly Chattar under Charghat Upazila Rajshahi District.</t>
  </si>
  <si>
    <t>Shuvo &amp;
Samiha Const. Nawhata, Paba, Rajshahi.</t>
  </si>
  <si>
    <t>Construction of Thanapara Muktijuddha Memorial under Charghat Upazila Rajshahi District.</t>
  </si>
  <si>
    <t xml:space="preserve">DON ENTERPRISE &amp; Md. Wasimul Haque JV </t>
  </si>
  <si>
    <t xml:space="preserve">wasimulhaque.donenterprise@gmail.com
</t>
  </si>
  <si>
    <t>Improvement of Railbazar - Amnura road via Mowlanar gate, Dhuly Shanko, Ratahary (Godagari part end at Khaira) road. (Salvage Materials Tk : 7,31,790.00 Only). [181342009]</t>
  </si>
  <si>
    <t>28-04-2022</t>
  </si>
  <si>
    <t>Don Enterprise 
Baharampur, Rajshahi</t>
  </si>
  <si>
    <t>Shamim Enterprise (Pvt.) Ltd.</t>
  </si>
  <si>
    <t>01) Improvement of Baliaghata Bazar RHD more to Mundumala GC via Jota Bottola, Hatgobindapur (258m over lapping with RHD) road. Road ID No. 181342008 At Ch. 00-20500m
02) Improvement of basudebpur Sluice Gate - Dariapur ending at Nawabganj Border road. Road ID No. 181343006 (Salvage Materials Tk : 45,55,506.00 Only). At Ch. 00-6750m</t>
  </si>
  <si>
    <t>20-05-2020</t>
  </si>
  <si>
    <t>30-12-2021</t>
  </si>
  <si>
    <t>01) Improvement of Godagari - Kakonhat (Starting from Sadur more) road. 181342001 CH. 00-13850m
02) Improvement of Pakri UP - Jotgopal (Starting from Mosra Zam-E-Mosque) road. 181343018 Ch. 1030-4400m
03) Improvement of Godagari UP - Nabinagar bazar road. 181343021 (Salvage Materials Tk : 22,44,790.00 Only).Ch. 00-5900m</t>
  </si>
  <si>
    <t>03-11-2020</t>
  </si>
  <si>
    <t>04-05-2022</t>
  </si>
  <si>
    <t xml:space="preserve">KAMAL ASSOCIATES ENGINEERS LTD. &amp; M/S. HOSSAIN ENTERPRISE (JV) </t>
  </si>
  <si>
    <t xml:space="preserve">kaeandhejv2019@gmail.com
</t>
  </si>
  <si>
    <t>01) Improvement of Holidagachi National high way – Rajshahi University via Belghoria road. Road ID No. 181252010 Ch. 00-8220m (Charghat)
02) Improvement of Charghat (Upazila HQ) – Arani GC (Rustompur) via Paglapara more road. Road ID No. 181252003 Ch. 1520-11380m (Charghat)
03) Improvement of Puthia – Baeswar GC road. Road ID No. 181822007 (Salvage Materials Tk. 1,20,40,162.00) Ch. 00-11470m (Puthia)</t>
  </si>
  <si>
    <t>28-01-2020</t>
  </si>
  <si>
    <t>09-08-2021</t>
  </si>
  <si>
    <t>Kamal Associats Engineers Ltd. H-80/1(2nd Floor), Bir Uttam Ziaur Rahman Road, Banani, Dhaka-2013</t>
  </si>
  <si>
    <t xml:space="preserve"> M/s. Hossain Enterprise House No. 180, Ramchandrapur, Ghoramara, Boalia, Rajshahi.</t>
  </si>
  <si>
    <t xml:space="preserve">  rajuandrajib@gmail.com</t>
  </si>
  <si>
    <t xml:space="preserve">DON ENTERPRISE &amp; Md. Wasimul Haque JV
</t>
  </si>
  <si>
    <t>01) Improvement of Tanore - Amnura via Mundumala Hat road. Road ID No. 181942003 (Tanore) Ch. 00-1691m
02) Improvement of Mollikpur Bipass (Kukhandi Bazar) RHD - Ramchandrapur GC road. Road ID No. 181723024. (Salvage Materials Tk. 2434431.00) (Paba) Ch 00-4400m</t>
  </si>
  <si>
    <t>20-07-2020</t>
  </si>
  <si>
    <t>04-02-2022</t>
  </si>
  <si>
    <t xml:space="preserve">
410622</t>
  </si>
  <si>
    <t>Don Enterprise &amp; Md. Abul Hossain JV</t>
  </si>
  <si>
    <t xml:space="preserve">de.mahjv2019@gmail.com
</t>
  </si>
  <si>
    <t>01) Improvement of Talanda - Keshor Hat (from Hatishail) Tanore Part road.
Road ID No. 181942007 (Tanore) Ch. 00-5440m
02) Improvement of Talanda FRB - Nizampur via Dargadanga Hat, Billi Hat road. Road ID No. 181942011 (Salvage Materials Tk. 5212711.00) (Tanore) CH. 00-17000m</t>
  </si>
  <si>
    <t>16-09-2020</t>
  </si>
  <si>
    <t>22-03-2022</t>
  </si>
  <si>
    <t xml:space="preserve"> Md. Abul Hossian
Shaheb Bazar, Ghoramara, Rajshahi</t>
  </si>
  <si>
    <t>Md. Moyen Uddin (Bashi) Ltd.
07, H.M.M ROAD, DORATANA, JESSORE-7400.</t>
  </si>
  <si>
    <t xml:space="preserve">  mmbashilimited@gmail.com</t>
  </si>
  <si>
    <t>01) Improvement of Elamdhi Hat - Kalma Hat via Valuka Kandor road. Road ID No. 181943005 (Tanore) Ch. 00-2300m
02) Improvement of Mundumala Hat (Start from Ayra more) - Hat Baloil (GCM) via Uchadanga Narayenpur (Tanore Part) road. Road ID No. 181942005 (Salvage Materials Tk. 5212711.00) (Tanore) Ch. 00-13850m
03) Improvement of Bazorpur Trimohoni - Dhupaghata Hat road. Road ID No. 181532001 (Salvage Materials Tk. 2769180.00) (Mohanpur) Ch. 00-4500m</t>
  </si>
  <si>
    <t>28-02-2022</t>
  </si>
  <si>
    <t>01) Improvement of Tanore - Chowbaria road. Road ID No. 181942002 (Tanore) Ch. 2500-12640m
02) Improvement of Saronjai pucca road more - Mundumala Hat via Debipur more, Elamdahi Hat and Prokas nagor Hat road. Road ID No. 181942014 (Salvage Materials Tk. 2684340.00) (Tanore) Ch. 00-17211m</t>
  </si>
  <si>
    <t xml:space="preserve">MIM Development Engineering Ltd &amp; M/S. Shahid Brothers (JV)
</t>
  </si>
  <si>
    <t xml:space="preserve">mdelsbjv@gmail.com
</t>
  </si>
  <si>
    <t>01) Improvement of Bhawaniganj - Ahsanganj (Bagmara part) road. Road ID No. 181122001 (Bagmara) Ch. 8500-12700m
02) Improvement of Bhawaniganj - Keshorhat (bagmara part road at (Earth work). Road ID. 181122003 (Bagmara) Ch. 00-13300m
03) Improvement of Bhawaniganj (Mathabhanga) - Hatgangopara road. Road ID No. 181122004 (Salvage Materials Tk. 3435737.00) (Bagmara) Ch. 00-5000m</t>
  </si>
  <si>
    <t>30-02-2022</t>
  </si>
  <si>
    <t xml:space="preserve"> M/s. Shahid Brothers Elite House (7th Floor) Suit: A, 54, Motijheel C/A Dhaka-1000. </t>
  </si>
  <si>
    <t xml:space="preserve">Mim Development Engineering LTD Holding No-25/B, Vill-Bonpara, PO-Haroa, Ps- Boraigram-6430, Natore. </t>
  </si>
  <si>
    <t>M/S. Binimoy Construction Company &amp; M/S. Azizul Traders (JV)</t>
  </si>
  <si>
    <t xml:space="preserve">mdnurulhodajv@gmail.com
</t>
  </si>
  <si>
    <t>Construction of Remaining work for 3 Storied Multipurpose Auditorium of Rajshahi PTI.</t>
  </si>
  <si>
    <t>05-09-2019</t>
  </si>
  <si>
    <t>M/s. Binimoy Construction Company  6, Motijheel C/A (6th floor) Dhaka.</t>
  </si>
  <si>
    <t>binimoybelal@gmail.com</t>
  </si>
  <si>
    <t>M/s. Azizul Traders Horogram Nagarpara, Rajshahi court, Rajpara, Rajshahi</t>
  </si>
  <si>
    <t>mdhoda888@gmail.com</t>
  </si>
  <si>
    <t xml:space="preserve">
315540</t>
  </si>
  <si>
    <t>Manha Traders, NaogaonUKILPARA, NAOGAON SADAR, NAOGAON</t>
  </si>
  <si>
    <t>Construction Boundary wall Including Gate of Primary School at Kasia Danga Govt. Primary School. Length : 70.28m. Approved Estimate Cost : 857863.94 (EMIS Code : 91113090102)
Construction Boundary wall Including Gate of Primary School at Zulfia Govt. Primary School. Length : 85.25m.
Approved Estimate Cost : 973213.55 (EMIS Code : 99113092401)</t>
  </si>
  <si>
    <t>05-07-2020</t>
  </si>
  <si>
    <t>Repair and Renovation of Rajshahi PTI for Systematic English Training Course.</t>
  </si>
  <si>
    <t>12-03-2020</t>
  </si>
  <si>
    <t>07-06-2020</t>
  </si>
  <si>
    <t xml:space="preserve">Mim Development &amp; Engineering Ltd.Holding No-25/B, Vill-Bonpara, PO-Haroa, Ps- Boraigram-6430, Natore. </t>
  </si>
  <si>
    <t>Construction of Two 2 Storied Rural Market Building with 04 Storied Foundation in Nondangachi Hat</t>
  </si>
  <si>
    <t>30-10-2019</t>
  </si>
  <si>
    <t>10-03-2021</t>
  </si>
  <si>
    <t>M/s. Jaeda Construction &amp; shila Enterprise JV</t>
  </si>
  <si>
    <t xml:space="preserve">jayada.shilajv2019@gmail.com
</t>
  </si>
  <si>
    <t>Construction of Two 2 Storied Rural Market Building with 04 Storied Foundation in Monigram Hat</t>
  </si>
  <si>
    <t>30-03-2021</t>
  </si>
  <si>
    <t xml:space="preserve">M/s. Jayeda Const.Luxmepur,Rajpara,Rajshahi
</t>
  </si>
  <si>
    <t xml:space="preserve"> Shila Ent. 36/A, Uposhahar, Sector-2, Sopura</t>
  </si>
  <si>
    <t>shilaenterprise15@yahoo.com</t>
  </si>
  <si>
    <t>Md. Abdul MannanBangabari, Ajgora,Gomostapur, ChapaiNawabganj</t>
  </si>
  <si>
    <t>Construction of Two (2) Storied Rural Market Building (with 04 Storied Foundation) in Rajabari Hat</t>
  </si>
  <si>
    <t>13-02-2020</t>
  </si>
  <si>
    <t>20-08-2020</t>
  </si>
  <si>
    <t>Construction of Two (2) Storied Rural Market Building (with 04 Storied Foundation) in Kakonhat Hat</t>
  </si>
  <si>
    <t>19-02-2020</t>
  </si>
  <si>
    <t>Construction of Two (2) Storied Rural Market Building (with 04 Storied Foundation) in Kartikpara Hat</t>
  </si>
  <si>
    <t>27-05-2020</t>
  </si>
  <si>
    <t>06-04-2021</t>
  </si>
  <si>
    <t>M/s. Azizul TradersHorogram Nagarpara, Rajshahi court, Rajpara, Rajshahi</t>
  </si>
  <si>
    <t>Construction of Two (2) Storied Rural Market Building (with 04 Storied Foundation) in Billi Hat</t>
  </si>
  <si>
    <t>06-10-2021</t>
  </si>
  <si>
    <t>Md. Golam SarwarRajpara, Rajshahi Court, Rajshahi.</t>
  </si>
  <si>
    <t>Construction of Two (2) Storied Rural Market Building (with 04 Storied Foundation) in Kaliganj Hat</t>
  </si>
  <si>
    <t>28-06-2020</t>
  </si>
  <si>
    <t>06-06-2021</t>
  </si>
  <si>
    <t>Md. Wasimul Haque &amp; New Realtion jv</t>
  </si>
  <si>
    <t xml:space="preserve">mmwh.nrjv2020@gmail.com
</t>
  </si>
  <si>
    <t>Construction of Two (2) Storied Rural Market Building (with 04 Storied Foundation) in Bashontokedra Hat (Bidirpur)</t>
  </si>
  <si>
    <t>24-11-2020</t>
  </si>
  <si>
    <t>Md. Wasimul HaqueVill: Bhugroil, P.O: Paba, P.S: Shahmukhdum, Nowhata Pourashova, Paba, Rajshahi.</t>
  </si>
  <si>
    <t xml:space="preserve"> New Realtion Vill: Bhugroil, Nowhata Pourashova, P.O: Paba-6210, P.S: Shahmukhdum, Upazila: Paba, District: Rajshahi.</t>
  </si>
  <si>
    <t>Shirdharto Kumar Moharar Ukilpara, Naogaon</t>
  </si>
  <si>
    <t>shirdhartokumar@gmail.com</t>
  </si>
  <si>
    <t>Construction of Class Room of Bulanpur Govt. Primary School.</t>
  </si>
  <si>
    <t xml:space="preserve">
347034</t>
  </si>
  <si>
    <t>NBIDNNGPS
Phase-1</t>
  </si>
  <si>
    <t>24-09-2019</t>
  </si>
  <si>
    <t>15-08-2020</t>
  </si>
  <si>
    <t>Liton Traders &amp; M/S. Mamun Traders (JV)</t>
  </si>
  <si>
    <t xml:space="preserve">lt.mt.jv2019@gmail.com
</t>
  </si>
  <si>
    <t>1) Minor Maint. Of 33.0m long RCC Box Culvert on Bhawaniganj - Ahsanganj road at Ch. 8195m [181122001] Bagmara
2) Minor Maint. Of 7.40m long RCC Box Culvert on Bhawaniganj - Keshorhat road at Ch. 10225m [181122003] Bagmara
3) Minor Maint. Of 6.80m long RCC Box Culvert on Dhapaghat GCM - Mohanganj GCM (Up to Kutibari) road at Ch. 3986m [181532005] Mohanpur
4) Minor Maint. Of 6.85m long RCC Box Culvert on Monigram R&amp;H - Dakra GC upto Kherur more road at Ch. 1045m [181102012] Bagha
5) Minor Maint. Of 30.90m long RCC RCC Girder Bridge on Kashim Bazar - Baya road at Ch. 5595m [181942001] Tanore
6) Minor Maint. Of 10.10m long RCC Box Culvert on Rajabari - Kakonhat (Kundulia) road at Ch. 11490m [181342003] Godagari
7) Minor Maint. Of 9.00m long RCC Box Culvert on Jholmolia GC - Mollahpara GC via Zeopara, Bilmaria road at Ch. 9515m [181822005] Puthia
8) Minor Maint. Of 8.00m long RCC Box Culvert on Durgapur - Belghoria road at Ch. 6570m [181312001] Durgapur</t>
  </si>
  <si>
    <t>22-09-2020</t>
  </si>
  <si>
    <t>28-09-2021</t>
  </si>
  <si>
    <t>Liton Traders Madan Mohan Para Jhenaidah</t>
  </si>
  <si>
    <t xml:space="preserve">
465389</t>
  </si>
  <si>
    <t xml:space="preserve"> M/s. Mamun Traders  Sardah Bazar, Charghat, Rajshahi.</t>
  </si>
  <si>
    <t>kmhmamun@gmail.com</t>
  </si>
  <si>
    <t>M/S. BOSHUNDHARA HOUSE BUILDERS &amp; NEW RELATION JV</t>
  </si>
  <si>
    <t xml:space="preserve">mbhb.nrjv@gmail.com
</t>
  </si>
  <si>
    <r>
      <t xml:space="preserve">Construction of </t>
    </r>
    <r>
      <rPr>
        <u/>
        <sz val="13"/>
        <color theme="1"/>
        <rFont val="Arial Narrow"/>
        <family val="2"/>
      </rPr>
      <t>60.0m</t>
    </r>
    <r>
      <rPr>
        <sz val="13"/>
        <color theme="1"/>
        <rFont val="Arial Narrow"/>
        <family val="2"/>
      </rPr>
      <t xml:space="preserve"> Long RCC Girder Bridge over Hoza River on Kismat Hoza (Zugipara - Pananagar Link Road) Ch. 900.0m. [Road ID No. 181315106]</t>
    </r>
  </si>
  <si>
    <t>29-09-2020</t>
  </si>
  <si>
    <t>05-02-2022</t>
  </si>
  <si>
    <t>M/s. Boshundha
ra House Build. Muktir More, Naogaon</t>
  </si>
  <si>
    <t>Md. Sohel, Santahar, Bogra</t>
  </si>
  <si>
    <r>
      <t xml:space="preserve">Construction of </t>
    </r>
    <r>
      <rPr>
        <u/>
        <sz val="13"/>
        <color theme="1"/>
        <rFont val="Arial Narrow"/>
        <family val="2"/>
      </rPr>
      <t>72.0m</t>
    </r>
    <r>
      <rPr>
        <sz val="13"/>
        <color theme="1"/>
        <rFont val="Arial Narrow"/>
        <family val="2"/>
      </rPr>
      <t xml:space="preserve"> Long RCC Girder Bridge over Panta para ghat on Kadamshohor Vogoil Road Ch. 1120.0m. [Road ID No. 181344001]</t>
    </r>
  </si>
  <si>
    <t>04-10-2020</t>
  </si>
  <si>
    <t>06-03-2022</t>
  </si>
  <si>
    <r>
      <t xml:space="preserve">Construction of </t>
    </r>
    <r>
      <rPr>
        <u/>
        <sz val="13"/>
        <color theme="1"/>
        <rFont val="Arial Narrow"/>
        <family val="2"/>
      </rPr>
      <t>33.0m</t>
    </r>
    <r>
      <rPr>
        <sz val="13"/>
        <color theme="1"/>
        <rFont val="Arial Narrow"/>
        <family val="2"/>
      </rPr>
      <t xml:space="preserve"> Long RCC Girder Bridge over Jorakhali Khari on Mathabhanga Jamdah Raod at Ch. 00.0m. [Road ID No. 181344200]</t>
    </r>
  </si>
  <si>
    <t>Md. Khairul Kabir Rana S.M.C Road Guptapara, Rangpur</t>
  </si>
  <si>
    <t>Periodic Maintenance of Godagari UP - Narayanpur Hat Road form Ch. 00-5408m. Under Godagari Upazila Rajshahi District.</t>
  </si>
  <si>
    <t>SHOUHARDO-III</t>
  </si>
  <si>
    <t>Barsha Enterprise And Rithin Enterprise(j.v)   542,Dorikharbona,Boalia,G.p.o-6000</t>
  </si>
  <si>
    <t>barrithin@gmail.com</t>
  </si>
  <si>
    <t>a Construction of One RCC Pumping Platform near Mohananda River &amp; Two nos. Small Size Pumping Platform near Ajram Pond b Construction of RCC Over Head Tank near Ajram Pond c Re-Construction of 1-500mm dia UPVC Buried Pipe Lines FF1 Line From Ch. 1343m to 1483m d Construction of 1-315mm UPVC Buried Pipe Line No Line From Ch. 0.0 to 1550m e Construction of 1-250mm dia UPVC Buried Pipe Branch Lines OP From Ch. 1550m to 1920m f Construction of 1-250mm dia UPVC Buried Pipes Branch Lines PP2 From Ch. 1920m to 2720m g Construction of 1-250mm dia UPVC Buried Pipes Branch Lines OQ from Ch. 1550m to 1870m h Construction of 1-250mm dia UPVC Buried Pipes Branch Lines QQ2 From Ch. 1870m to 2670m under Godagari Upazila Rajshahi District.</t>
  </si>
  <si>
    <t>Barsha Enterprise Mohisbathan, Rajshahi Court, Rajparta, Rajshahi</t>
  </si>
  <si>
    <t>mdshafiulalam1965@gmail.com</t>
  </si>
  <si>
    <t>Rithin EnterpriseHolding No-542, Dorikhorbona, Post-G.P.O-6000, Boalia, Rajshahi.</t>
  </si>
  <si>
    <t>M/S. M. N. Trade Bolaripara Holding No: 143 Ward No: 03 Natore Pourashava, Natore</t>
  </si>
  <si>
    <t>Periodic Maintenance of Chandipur - Gorgori UP office Via Jotraghob Hat Road from Ch. 00m-2016m, [Bagha]</t>
  </si>
  <si>
    <t>GOMB</t>
  </si>
  <si>
    <t>Periodic Maintenance of Bagha GC - Narayanpur GC via Murshidpur Ghat Road  from Ch. 00m-1350m, [Bagha]</t>
  </si>
  <si>
    <t>M/S. Summi Construction Village: Raninagar Kazla, Thana: Boalia, Rajshahi.</t>
  </si>
  <si>
    <t>summiconstruction.egp@gmail.com</t>
  </si>
  <si>
    <t>Periodic Maintenance of Bolihar Eidgah (R&amp;H) - Digha GC via Tetulia hat Road from Ch. 00m-1335m, [Bagha]</t>
  </si>
  <si>
    <t>Periodic Maintenance of Panchpara  R&amp;H (Chalk Bausa Razar More) - Rustompur GC Road  from Ch. 2920m-3450m, [Bagha]</t>
  </si>
  <si>
    <t>M/S. Shohel Enterprise Pollibiddut Moor, Charghat, Rajshahi-6271</t>
  </si>
  <si>
    <t>shohelenterprise79@gmail.com</t>
  </si>
  <si>
    <t>Periodic Maintenance of Tulshipur Kherur more - Monigram Gorgopal RHD more Road  from Ch. 00m-971m, [Bagha]</t>
  </si>
  <si>
    <t>Bismillah Efnfterprise Vill: Bagubagha, Notunpara, Post: Bagha, P.S: Bagha, Dist: Rajshahi</t>
  </si>
  <si>
    <t>Periodic Maintenance of Basabari - Gabtolipara Madrasa more Road  from Ch. 00m-685m, [Bagha]</t>
  </si>
  <si>
    <t>M/S. Putul Taders Guripara, Horogram Bazar, Rajshahi Court, Rajpara, Rajshahi</t>
  </si>
  <si>
    <t>putultraders87@gmail.com</t>
  </si>
  <si>
    <t>Periodic Maintenance of Habaspur H/O Sachin - H/O Hazi Asadul Road  from Ch. 00m-708m, [Bagha]</t>
  </si>
  <si>
    <t>Konamoni Traders Rajpara, P.O: Rajshahi COurt, P.S: Rajpara, Dist: Rajshahi.</t>
  </si>
  <si>
    <t>Periodic Maintenance of Jotjoyram H/O Lokman mondal - Chandipur Jotraghob Road  from Ch. 00m-570m, [Bagha]</t>
  </si>
  <si>
    <t>M/S. Amin Builders Guabashina, Chowmohoni, Upazilla: Charghat, District: Rajshahi</t>
  </si>
  <si>
    <t>aminbuilders.egp@gmail.com</t>
  </si>
  <si>
    <t>Periodic Maintenance of Kishorpur Shekhpara Madrasa - Beribandh near H/O Mushlim Kha Road   from Ch. 00m-500m, [Bagha]</t>
  </si>
  <si>
    <t>M/S. Mousume Trading Alaipur, Natore</t>
  </si>
  <si>
    <t>mtrade.nat@gmail.com</t>
  </si>
  <si>
    <t>Periodic Maintenance of Vanukar H/O Lokman - H/O Rafi Sarkar via Shajipara kalam's pond Road  from Ch. 00m-642m, [Bagha]</t>
  </si>
  <si>
    <t>M/S. Nimni Enterprise Holding No. o , Shop No.- 58, Miapur, Charghat, Rajshahi.</t>
  </si>
  <si>
    <t>msnimnienterprise75@gmail.com</t>
  </si>
  <si>
    <t>Periodic Maintenance of Nowtika Shaheber more -  Badsa Sorkarer bari Road  from Ch. 00m-500m, [Bagha]</t>
  </si>
  <si>
    <t>M/S. Mohona Enterprise Vill: Raipara, Post: Rajshahi Court , Thana: Rajpara, Dist: Rajshahi,</t>
  </si>
  <si>
    <t>ms.mohonaenterprise@yahoo.com</t>
  </si>
  <si>
    <t>Periodic Maintenance of Mohangonj GC - Sreepur UP office via Ekdala hat Up to Bagmara Thana Road  from Ch. 4000m-7490m,[Bagmara]</t>
  </si>
  <si>
    <t xml:space="preserve">377536
</t>
  </si>
  <si>
    <t>Periodic Maintenance of Bhawanigonj (Mathabhanga) - Hatgangopara Road (Part-02)  from Ch.4750m-9050500m, [Bagmara]</t>
  </si>
  <si>
    <t xml:space="preserve">Mim Development Effngineering Ltd. Holding No-25/B, Vill-Bonpara, PO-Haroa, Ps- Boraigram-6430, Natore. </t>
  </si>
  <si>
    <t>Periodic Maintenance of Hatgangopara - Kamarpara (Upto Shaidhara) Road (Part-01)from Ch. 00m-3000m, [Bagmara]</t>
  </si>
  <si>
    <t>Periodic Maintenance of Hatgangopara - Kamarpara (Upto Shaidhara) Road (Part-02)from Ch. 3000m-6060m, [Bagmara]</t>
  </si>
  <si>
    <t xml:space="preserve">Liton.mamun.jv@gmail.com
</t>
  </si>
  <si>
    <t>Periodic Maintenance of Bhawanigonj (Mathabhanga) - Hatgangopara Road (Part-01)from Ch. 5000m-7450m, [Bagmara]</t>
  </si>
  <si>
    <t>M/S. Farid &amp; Sultan Traders Daxin par Naogaon, Naogaon Sadar, Naogaon.</t>
  </si>
  <si>
    <t>msfaridandsultantraders2017@gmail.com</t>
  </si>
  <si>
    <t>Emergency Maintenance of Gobindopara UP Office - Hoolikhali Ferryghat via Nardas UP Road from Ch. 5700m-5850m, [Bagmara]</t>
  </si>
  <si>
    <t>Emergency Maintenance of Paherpur Bazar - Hoolikhali Ferryghat (Banderhat) via Dwippur UP Office Road from Ch. 80m-2130m, [Bagmara]</t>
  </si>
  <si>
    <t>M/S. Akhtar Rahman ViLL: Uttar Gowpara</t>
  </si>
  <si>
    <t>akhtar3ptpbd@gmail.com</t>
  </si>
  <si>
    <t>Emergency Maintenance of Hamirkutsha UP H/Q - Taherpur GC Road from Ch. 966m-6300m, [Bagmara]</t>
  </si>
  <si>
    <t>M/S. Sonali Enterprise Md.Shahidul Islam(Odud) Ramkistopur,Battala Hat Chapainawabganj</t>
  </si>
  <si>
    <t>Sonali.egp@gmail.com</t>
  </si>
  <si>
    <t>Emergency Maintenance of Fousderpara - Ronshibari Hat Road from Ch. 00m-15m, [Bagmara]</t>
  </si>
  <si>
    <t xml:space="preserve">M/S. A. Jalil Enterprise VILL- Ramchandrapur Hat Post-Ramchandrapur Hat Thana- Chapai Nawabgonj Sadar Dist- Chapai Nawabgonj </t>
  </si>
  <si>
    <t>aj.ent.bd@gmail.com</t>
  </si>
  <si>
    <t>Emergency Maintenance of Sikdary - Hamirkutsha UP H/Q Road from Ch. 1020m-1040m, [Bagmara]</t>
  </si>
  <si>
    <t>Hasna Traders Laxmipur, Vatapara, Rajshahi-6000.</t>
  </si>
  <si>
    <t>hasnatraders29@gmail.com</t>
  </si>
  <si>
    <t>Emergency Maintenance of Bhawanigonj Bridge - Birkutsha Railway Station Road at Different Chainage [Bagmara]</t>
  </si>
  <si>
    <t>M/S. Adro Enterprise 62 Seroil Shantibag, Ghoramara, Boalia, Rajshahi.</t>
  </si>
  <si>
    <t>adroenterprise@gmail.com</t>
  </si>
  <si>
    <t xml:space="preserve"> Periodic Maintenance of Khudir Bottola (RHD - Holidagachi Jagirpara Bottola more via Jafarpur Road from Ch.1600m-2050m, [Charghat]</t>
  </si>
  <si>
    <t xml:space="preserve">377512
</t>
  </si>
  <si>
    <t>M/S. Al Modina Enterprise Vill: Kasmot Shakpal P O : Priajpur Thana: Godagair, Rajshahi.</t>
  </si>
  <si>
    <t>mdmostafizurrahman68@gmail.com</t>
  </si>
  <si>
    <t>Periodic Maintenance of Nandangachi (Fokirer more) -  Joth Roghu Madrasa more via Fultola Ghat Road from Ch.00m-2700m, [Charghat]</t>
  </si>
  <si>
    <t>Widening of Muktarpur Bazar RHD - Yousufpur UP  Gobindopur  via Cadet College Road from Ch.00m-2080m, [Charghat]</t>
  </si>
  <si>
    <t>M/S. Tahsin Enterprise M/S Tahsin Enterprise , Sheroil, Ghoramara , Boalia, Rajshahi</t>
  </si>
  <si>
    <t>ismatara2041@gmail.com</t>
  </si>
  <si>
    <t>Rehabilitation of Charghat (Upazila HQ) - Puthia (Upazila HQ) via Nandangachi (GC) Road from Ch.5500m-5850m, [Charghat]</t>
  </si>
  <si>
    <t>M/S. Rokon Enrerprise Modhubari, Gopalpur Lalpur, Natore</t>
  </si>
  <si>
    <t>Rehabilitationof Holidagachi National high way -  Rajshahi University via Belghoria Road from Ch.8220m-9133m, [Charghat]</t>
  </si>
  <si>
    <t>Periodic Maintenance of Basudebpur Fultola more - Moulbhag Pry. School Road from Ch.00m-310m, [Charghat]</t>
  </si>
  <si>
    <t>Zeeshan Builders Bangladesh Hold No. 169, Village: Laxmipur Vatapara, Post GPO-6000, Thana: Rajpara, District: Rajshahi.</t>
  </si>
  <si>
    <t>zeeshanbuildersbd@gmail.com</t>
  </si>
  <si>
    <t>Periodic Maintenance of Borkatpur Pucca Road (UZR) - Dharmohata farid more (UZR) Road from Ch.00m-304m, [Charghat]</t>
  </si>
  <si>
    <t>Sarto Enterprise RANINAGAR, GHORAMARA, BOALIA, RAJSHAHI.</t>
  </si>
  <si>
    <t>sartolged@gmail.com</t>
  </si>
  <si>
    <t>Periodic Maintenance of Baliadanga Sakhiner more - Gaffarmondols Bot tala Road from Ch.00m-750m, [Charghat]</t>
  </si>
  <si>
    <t>Rehabilitation of Nandangachi (GC) - Arani (GC) Road from Ch.6150m-6750m, [Charghat]</t>
  </si>
  <si>
    <t>Malik Mohammad Ali Kadirgonj, Ghoramara, Boalia, Rajshahi.</t>
  </si>
  <si>
    <t>malikmohammadali2015@gmail.com</t>
  </si>
  <si>
    <t>Periodic Maintenance of Charghat (Upazila HQ) - Puthia (Upazila HQ) via Nandangachi (GC) Road from Ch.1163m-11710m, [Charghat]</t>
  </si>
  <si>
    <t>Kotha Enter PriseKazihata (In front of Bangladesh Bank),GPO,Rajpara,Rajshahi.</t>
  </si>
  <si>
    <t>kdesignrajbd@gmail.com</t>
  </si>
  <si>
    <t>Yusufpur (BOP) - Nawdara (RHD) Road via Shree khondi</t>
  </si>
  <si>
    <t>M/S. PUTUL TRADERS Guripara, Horogram Bazar, Rajshahi Court, Rajpara, Rajshahi</t>
  </si>
  <si>
    <t xml:space="preserve">  putultraders87@gmail.com</t>
  </si>
  <si>
    <t xml:space="preserve">Jugirgopa Zishur more - Kaluhati More Road via Puthimari Bazar </t>
  </si>
  <si>
    <t>M/S Shona ConstructionNithpur, Porsha, Naogaon</t>
  </si>
  <si>
    <t>msshonaconstruction@gmail.com</t>
  </si>
  <si>
    <t xml:space="preserve">Bakra Bazar UZR - Rustampur (Arani GC) Road via Raipur </t>
  </si>
  <si>
    <t>M/S KEYA ENTERPRISEANANTOPARA, BAGMARA, RAJSHAHI</t>
  </si>
  <si>
    <t>mkalamazad646@gmail.com</t>
  </si>
  <si>
    <t xml:space="preserve">Talbaria BC Road (H/O Azibar) - Laxmipur Budir Hat Canecting Road </t>
  </si>
  <si>
    <t>SARTO ENTERPRISERANINAGAR, GHORAMARA, BOALIA, RAJSHAHI.</t>
  </si>
  <si>
    <t xml:space="preserve">Nandangachi Fokir Para (UZR) - Kaminiganga Rampur (UZR via Kalabaria) </t>
  </si>
  <si>
    <t>Widening of Amgachi Hat GC - Hat Godagari via Bardhanpur, Palashbari Road from Ch.2947m-4950m, [Durgapur]</t>
  </si>
  <si>
    <t xml:space="preserve">377537
</t>
  </si>
  <si>
    <t>M/S. Farhan Enterprise , Post- Rajabari, Godgari, Rajshahi, Post code: 6201</t>
  </si>
  <si>
    <t>msfarhanenterprise87@gmail.com</t>
  </si>
  <si>
    <t>Periodic Maintenance of Boktiarpur School - Gulalpara Pacca Road  from Ch.00m-1370m, [Durgapur]</t>
  </si>
  <si>
    <t>M/S. Juthi Enterprise Rajpara, Rajshahi Court, P.S: Rajpara, Rajshahi.</t>
  </si>
  <si>
    <t>Periodic Maintenance of Belghoria GC - Karticpara R&amp;H via Kismotbogura (Durgapur part) Road from Ch.00m-1440m, [Durgapur]</t>
  </si>
  <si>
    <t>B. R . Construction Bakhrabaz, Shyampur, Motihar, Poba, Rajshahi.</t>
  </si>
  <si>
    <t>brconstructionegp@gmail.com</t>
  </si>
  <si>
    <t>Periodic Maintenance of Nowpara U.P (New) office - Alipur Bazar Road from Ch.2000m-3650m, [Durgapur]</t>
  </si>
  <si>
    <t>M/S. Toriqul Enterprise Vill: South Milik, Post: Bagha, P.S: Bagha, Dist: Rajshahi</t>
  </si>
  <si>
    <t>torikulent1964@gmail.com</t>
  </si>
  <si>
    <t>Periodic Maintenance of Brommopur H/O Younus Master - Parila H/O Amjad Fakir Road from Ch.00m-1400m, [Durgapur]</t>
  </si>
  <si>
    <t>Periodic Maintenance of Bidirpur GC-basantapur at RHD Road from Ch.00m-4320m, [Godagari]</t>
  </si>
  <si>
    <t xml:space="preserve">378623
</t>
  </si>
  <si>
    <t>Sabera Enterprise Mohisbathan, Rajshahi Court, Rajpara, Rajshahi.</t>
  </si>
  <si>
    <t>saberaenterprise78@gmail.com</t>
  </si>
  <si>
    <t>Periodic Maintenance of Baslitola R&amp;H - Damdama Road from Ch.00m-3600m, [Godagari]</t>
  </si>
  <si>
    <t>M/S. Abdus Sattar Vill: F-471,Kumarpara, Post: Ghoramara, Thana: Boalia, Dist:Rajshahi</t>
  </si>
  <si>
    <t>msabdussattar@gmail.com</t>
  </si>
  <si>
    <t>Periodic Maintenance of Godagari C&amp;B - Hira Notir Pul Roadfrom Ch.00m-4700m, [Godagari]</t>
  </si>
  <si>
    <t>Sayera &amp; Sons Horian Bazar, Rajshahi Sugermills-6211, Paba, Rajshahi.</t>
  </si>
  <si>
    <t>Periodic Maintenance of Gogram - National High way Road from Ch.3855m-5500m, [Godagari]</t>
  </si>
  <si>
    <t>M/S. Sahil Enterprise 15-Chandipur, GPO-6000, Rajpara, Rajshahi.</t>
  </si>
  <si>
    <t>Periodic Maintenance of Asariadaha UP - Kodalkati Bazar Roadfrom Ch.00m-3230m, [Godagari]</t>
  </si>
  <si>
    <t>Periodic Maintenance of Goalpara - Pakri UP Road from Ch.00m-2607m, [Godagari]</t>
  </si>
  <si>
    <t>M/S. M. H. Enterprise 288, Sipaipara, GPO-6000, Rajpara, Rajshahi.</t>
  </si>
  <si>
    <t>mh.enterprise@yahoo.com</t>
  </si>
  <si>
    <t>Periodic Maintenance of Machmara - Tirinda Road from Ch.00m-510m, [Godagari]</t>
  </si>
  <si>
    <t>M/S. MAHI TRADING CORPORATION Kashia danga, Rajpara, Rajshahi.</t>
  </si>
  <si>
    <t>mtcorporation90@gmail.com</t>
  </si>
  <si>
    <t>Periodic Maintenance of Sonadighi GPS - Bangabari khari Road from Ch.00m-880m, [Godagari]</t>
  </si>
  <si>
    <t>Md. Shahidul Islam Kamarkuri, Proishadpur, Manda,Naogaon</t>
  </si>
  <si>
    <t>mshahidul2016@gmail.com</t>
  </si>
  <si>
    <t>Periodic Maintenance of Dhuril UP - Shampur Hat Road from Ch.2550m-4565m, [Mohonpuri]</t>
  </si>
  <si>
    <t>M/S. M. N Trade Bolaripara Holding No: 143 Ward No: 03 Natore Pourashava, Natore</t>
  </si>
  <si>
    <t>Periodic Maintenance of Shaipara R&amp;H to Gollapara Hat (up to Tulshi Khettro) Road from Ch.5960m-6815m, [Mohonpuri]</t>
  </si>
  <si>
    <t>M/S. Jayda Construction Luxmepur,Rajpara,Rajshahi</t>
  </si>
  <si>
    <t>Periodic Maintenance of Jahanabad Hat - Bishohara UZR Roadfrom Ch.1500m-3000m, [Mohonpuri]</t>
  </si>
  <si>
    <t>M/S. Ruku Enterprise Harogram, Rajshahi Court, Rajpara, Rajshahi.</t>
  </si>
  <si>
    <t>msrukuent@gmail.com</t>
  </si>
  <si>
    <t>Periodic Maintenance of Balna UZR - Balnaghat Road from Ch.00m-1460m, [Mohonpuri]</t>
  </si>
  <si>
    <t>Ayan Enterprise Lexmipur, Vatapara, Rajpara, PS-Rajshahi-6000, Bangladesh</t>
  </si>
  <si>
    <t>ayaanenterprise1987@gmail.com</t>
  </si>
  <si>
    <t>Periodic Maintenance of Mougachi hat - Matikata Road from Ch.00m-1000m, [Mohonpuri]</t>
  </si>
  <si>
    <t>Periodic Maintenance of Hatra - Hennabeel Road from Ch.00m-968m, [Mohonpuri]</t>
  </si>
  <si>
    <t>Ratna Enterprise A/198 Upashahar, Sopura, Boalia, Rajshahi</t>
  </si>
  <si>
    <t>ratnaenterprise@yahoo.com</t>
  </si>
  <si>
    <t>Periodic Maintenance of Darshanpara UP - Kadham shahar R&amp;H via vagail (Paba part) Road  from Ch.00m-3560m, [Pobai]</t>
  </si>
  <si>
    <t>M/S. Paaradise Traders   Hotel Sukarna Int. (Res.), Samoboy Super Market, 1st Floor, Malopara, Rajshahi,</t>
  </si>
  <si>
    <t>Periodic Maintenance of Nowhata GC - Mohongonj GC (Paba Part) Road from Ch.5300m-9100m, [Pobai]</t>
  </si>
  <si>
    <t>M/S. Alauddin Traders Budhpara, P.O : Budhpara, P.S.: Mothiar, Rajshahi.</t>
  </si>
  <si>
    <t>msalauddintraders.raj@gmail.com</t>
  </si>
  <si>
    <t>Widening  of Nowhata GC - Mohongonj GC (Paba Part) Road from Ch.9100m-10135m, [Pobai]</t>
  </si>
  <si>
    <t xml:space="preserve">Md. Abdul Malek Upashahar, Sopura, Boalia, Rajshahi. </t>
  </si>
  <si>
    <t>md.abdulmalek.raj@gmail.com</t>
  </si>
  <si>
    <t>Rehabilitation of Alimgonj R&amp;H - Baganpara Road from Ch.00m-968m, [Pobai] from Ch.1250m-1310m, [Pobai]</t>
  </si>
  <si>
    <t>Periodic Maintenance of Malipara bazar - Shilmaria UP Road from Ch.00m-4156m, [Puthiai]</t>
  </si>
  <si>
    <t xml:space="preserve">378626
</t>
  </si>
  <si>
    <t>M/S. Sarkar Construction Lalbazar, Natore.</t>
  </si>
  <si>
    <t>Periodic Maintenance of Jholmolia G.C - Mollahpara G.C Via Zeopara, Bilmaria Road  from Ch.10000m-14900m, [Puthiai]</t>
  </si>
  <si>
    <t>M/S. Amin &amp; Sons Bonpara, Haroa, Boraigram, Natore</t>
  </si>
  <si>
    <t>aminsons82@gmail.com</t>
  </si>
  <si>
    <t>Periodic Maintenance of Shilmaria UP - Goragachi Bazzar Road  from Ch.00m-2500m, [Puthiai]</t>
  </si>
  <si>
    <t>Safwana Trading Corporation Mokhtarpur,Charghat,Rajshahi</t>
  </si>
  <si>
    <t>safwana.trading@gmail.com</t>
  </si>
  <si>
    <t>Periodic Maintenance of Mypara R&amp;H - Nandangachi GC Via Shahabajpur (Puthia Part) Road  from Ch2890m-4755m, [Puthiai]</t>
  </si>
  <si>
    <t>M/S. Silver Enterprise E-786, KADIRGONJ, BOALIA, RAJSHAHI.</t>
  </si>
  <si>
    <t>mssilverenterprise@gmail.com</t>
  </si>
  <si>
    <t>Periodic Maintenance of Kashim Bazzar - Baya Road (Part-A)  from Ch.00m-1600m, [Tanore]</t>
  </si>
  <si>
    <t>Md. Sohobul Haque SOUTH UJIRPUR, RADHAKANTAPUR, SHIBGANJ, CHAPAINAWABGANJ.</t>
  </si>
  <si>
    <t>mdsohobulhoque@gmail.com</t>
  </si>
  <si>
    <t>Periodic Maintenance of Kashim Bazzar - Baya Road (Part-B) from Ch.1600m-3240m, [Tanore]</t>
  </si>
  <si>
    <t>M/S. Sijer Enterprise Rajpara,Rajshahi Court, rajpara, Rajshahi</t>
  </si>
  <si>
    <t>sizarpwd@gmail.com</t>
  </si>
  <si>
    <t>Periodic Maintenance of Kashim Bazzar - Baya Road (Part-C) from Ch.5775m-7850m, [Tanore]</t>
  </si>
  <si>
    <t>Md. Zohirul Islam 261-SEROIL, P.O-GHORAMARA, P.S- BOALIA, DIST- RAJSHAHI.</t>
  </si>
  <si>
    <t>zohirul1971@yahoo.com</t>
  </si>
  <si>
    <t>Periodic Maintenance of Kashim Bazzar - Baya Road from Ch.4250m-5775m, [Tanore]</t>
  </si>
  <si>
    <t>M/S. Sharon Enterprise Sreepur, Durgapur Pourashova, Rajshahi.</t>
  </si>
  <si>
    <t>mssharonenterprise@gmail.com</t>
  </si>
  <si>
    <t>Periodic Maintenance of  Mohonpur UZR - Tatihati Road from Ch.1250m-1310m, [Tanore]</t>
  </si>
  <si>
    <t>Maintenance of Arani Bazar - By pass Road (Bagha)</t>
  </si>
  <si>
    <t>M/S Soma Construction H-35, Hatemkha, thana:-boalia, p.o :- G.P.O-6000 , dist:- Rajshahi</t>
  </si>
  <si>
    <t>somaconstruction64@gmail.com</t>
  </si>
  <si>
    <t>Rehabilitation of KhoRoadokor-Shuvodanga UP (Bagmara)</t>
  </si>
  <si>
    <t>SK. Badol More(UZR) - Banashor GC. (Charghat)</t>
  </si>
  <si>
    <t>M/S. Nayon Enterprise
New Bilsimla, Rajpara, Rajshahi.</t>
  </si>
  <si>
    <t>msnayonegp@gmail.com</t>
  </si>
  <si>
    <t>Bakra (H/O Ahameed Mollah) - (Sekender Ali) Kharurmore via Gopalpur Road (Charghat)</t>
  </si>
  <si>
    <t>Soma Construction
Md. Safiqul Islam
H-35, Hatemkha, Boalia, Rajshahi.</t>
  </si>
  <si>
    <t>Bakra Masud mollah's house - Raypur (H/O Mohiruddin Sarkar) Road (Charghat)</t>
  </si>
  <si>
    <t>05-03-2021</t>
  </si>
  <si>
    <t>Mst. Foreda Islam
Laxmipur, Vatapara, Rajpara, Rajshahi.</t>
  </si>
  <si>
    <t>Bonkishor-Puthimari Bazar. Road (Charghat)</t>
  </si>
  <si>
    <t>15-03-2021</t>
  </si>
  <si>
    <t>S.S Builders
Md. Sazid Islam Shimul
Boalia, Rajshahi.</t>
  </si>
  <si>
    <t>Borkatpur Pucca Road (UZR) - Dharmohata farid more (UZR) Road (Charghat)</t>
  </si>
  <si>
    <t>M/S. Tufan Enterprise
Md. Bajlu Rashid
Kalikapur, Birkoya-6205
Bagmara, Rajshahi.</t>
  </si>
  <si>
    <t>ms.tufanenterprise@gmail.com</t>
  </si>
  <si>
    <t>Baliadanga Sakhiner more - Gaffarmondols Bot tala Road  (Charghat)</t>
  </si>
  <si>
    <t>11-04-2021</t>
  </si>
  <si>
    <t>M/S. Umme Romman Enterprise Bulonpur, Post: Rajshahi court,Thana; Rajpara. Dist: Rajshahi</t>
  </si>
  <si>
    <t>Rehabilitation of  Arbab School -Kismot Bogura via Rogunathpur Bottola Road (Durgapur)</t>
  </si>
  <si>
    <t>M/S. Moon Enterprise &amp; M/S. Azizul Traders (JV)</t>
  </si>
  <si>
    <t xml:space="preserve">mmeandmatjv@gmail.com
</t>
  </si>
  <si>
    <t>Rehabilitation of  Maria More R&amp;H - Kaligonj Bazar Road (Durgapur)</t>
  </si>
  <si>
    <t xml:space="preserve"> M/S. Moon Enterprise Kashiadanga, Rajshahi Court, Rajpara, Rajshahi.</t>
  </si>
  <si>
    <t xml:space="preserve">moonenterprise84@gmail.com
</t>
  </si>
  <si>
    <t xml:space="preserve"> M/S. Azizul Traders Horogram Nagarpara, Rajshahi court, Rajpara, Rajshahi</t>
  </si>
  <si>
    <t>Abdullah Traders 146,Terokhsdis, Senanibas, Rajpara Rajshahi Po:6202</t>
  </si>
  <si>
    <t>abdullatraders1972@gmail.com</t>
  </si>
  <si>
    <t>Maintenance of Pachubari Trimohani pucca Road-UNR-8 at Bhabanipur H/O Ismail Hazi Road  (Durgapur)</t>
  </si>
  <si>
    <t>Ekra Enterprise House no. H-152, Sagarpara, Ghoramara-6100, Boalia, Rajahahi.</t>
  </si>
  <si>
    <t>nurul.alam.nov@gmail.com</t>
  </si>
  <si>
    <t>Maintenance of Pananagar Sarkarpara More -Chowbaria Bazar( Ayej More) Road (Durgapur)</t>
  </si>
  <si>
    <t>J. H. Enterprise Chakchapai, Shailgachi, Naogaon Sadar, Naogaon</t>
  </si>
  <si>
    <t>msjhenter8579@gmail.com</t>
  </si>
  <si>
    <t>Maintenance of Raipara Bat tala-Maria Club Road (Durgapur)</t>
  </si>
  <si>
    <t>Maintenancr of Baserer more-Domadi bazer via Joykrisnopur &amp; Sander Nadi (Durgapur)</t>
  </si>
  <si>
    <t>Rehabilitation of Narayanpur-Gobindapur  [Godagari]</t>
  </si>
  <si>
    <t>Rehabililitation of Sultangong-Amtoli (Godagari)</t>
  </si>
  <si>
    <t>Maintenance of Godagari Amnura-Jolahar Road (Godagari)</t>
  </si>
  <si>
    <t>M/S MNI &amp; Co. Res: Baliapukur, Ghoramara, Rajshahi Off: Gowrhanga, Railgate, Rajshahi</t>
  </si>
  <si>
    <t>mnico966@gmail.com</t>
  </si>
  <si>
    <t>Lashkarhati-Kismat Maldebpur Road (Godagari)</t>
  </si>
  <si>
    <t>M/S Shihab Enterprise NAWABGONJ, GHOSPARA, RAJPARA, RAJSHAHI.</t>
  </si>
  <si>
    <t>Maintenance of Namaz gram-poromananda pur Road(Godagari)</t>
  </si>
  <si>
    <t>Maintenance of Kadamsahar-Dariapur Road (Godagari)</t>
  </si>
  <si>
    <t>Rehabilitation of   Aligonj RHD -Silinda (Paba)</t>
  </si>
  <si>
    <t>Rehabilitation of  Kathalbaria (Harupur) RHD-Alimganj R&amp;H (Paba)</t>
  </si>
  <si>
    <t>M/S. Paradise Traders Hotel Sukarna Int. (Res.), Samoboy Super Market, 1st Floor, Malopara, Rajshahi,</t>
  </si>
  <si>
    <t>1. Rehabilitation of Gondogohali Pucca Road - Dhananjoypara Mohanpur from Ch 00m-950m ID 181824035 2. Rehabilitation of RHD Ghospukur - Pirgacha Bazar Via Ramzibanpur from Ch 00m-1900m ID 181824115 3. Rehabilitation of RHD Tarapur - Krisnapur via H/O Tayeb Fakir from Ch 00m-750m ID 181824042 4. Rehabilitation of RHD Tarapur - Baroipara via Kandra from Ch 00m-1025m ID 181824106 Under Puthia Upazila Rajshahi District.</t>
  </si>
  <si>
    <t xml:space="preserve">M/S. A S Construction House No. C-151, Seroil Colony, Ghoramara, Boalia, Rajshahi-6100. Bangladesh </t>
  </si>
  <si>
    <t>01. Rehabilitation of Kartickpara Bazzar R&amp; H to Jasopara Bazzar from Ch 00m-2610m ID 181824112 02. Rehabilitation of Satghospara Bandh - Baje Satghospara River Ghat from Ch 00m-1000m ID 181824053 03.Rehabilitation of RHD Basupara -RHD Hossain Bot tola via Vegar mor Tatulia from Ch 00m-2172m ID 181824015 04. Rehabilitation of Satbaria pucca Road- Kanmaria from Ch 00m-1000m ID 181824028 under Puthia Upazila Rajshahi District.</t>
  </si>
  <si>
    <t>01.Rehabilitation of RHD Tarapur - Shabazpur Bazzar H/O Mahabur from Ch 00m-1000m ID 181824120 02. Rehabilitation of RHD at ShibpurS/O Rubel - Chtragacha UZR from Ch 00m-1500m ID 181824107 03. Rehabilitation of RHD at Bushpukuria - Hatinada UZR from Ch 00m-1670m ID 181824100 Under Puthia Upazila District Rajshahi.</t>
  </si>
  <si>
    <t>Bismillah Borson &amp; Co.
Md. Mamunar Rashid
Daspukur, Rajpara
Rajshahi.</t>
  </si>
  <si>
    <t xml:space="preserve">Nandipara Govt Pry. Sch. UZR - Satarpara Bazzar Road </t>
  </si>
  <si>
    <t>Md. Abdul Mannan
Late Abdus Satter
Nawhata, Paba,
Rajshahi.</t>
  </si>
  <si>
    <t>mannanegp@gmail.com</t>
  </si>
  <si>
    <t xml:space="preserve">Pochamaria Bazzar UZR - Kanmaria UNR Road </t>
  </si>
  <si>
    <t>Rehabilitation of Horidebpur - Valukandor Hat Via Azijpur Bazar Road from Ch 00m-2077m &amp; Ch 2797m-4042m ID 181944021 Under Tanore Upazila District Rajshahi</t>
  </si>
  <si>
    <t>Maintenance of Jumarpara more-Shibrampur  Road (Tanore)</t>
  </si>
  <si>
    <t>M/S. Mishad International A/239, Uposohar, Sopura, Boalia, Rajshahi.</t>
  </si>
  <si>
    <t>mishadinternational75@gmail.com</t>
  </si>
  <si>
    <t>Maintenance of Chanduria Chowkir ghat Bridge to Shilpur (Tanore)</t>
  </si>
  <si>
    <t>Rangamati</t>
  </si>
  <si>
    <t>U.T.Mong Maddampara Banderban</t>
  </si>
  <si>
    <t>Construction of 69m RCC Girder Bridge at Ugalchari on Bhaichari  Upazila HQ-Ugalchari via Bottali Bazar Road at ch.4+970km.Under Bhaichari Upazila.</t>
  </si>
  <si>
    <t>CHT II</t>
  </si>
  <si>
    <t>17-12-2018</t>
  </si>
  <si>
    <t>Protection of Boundary Wall of XEN Office LGED Rangamati Package No. W-CHTII-RANG-F-BUILD/02 under Sadar Upazila District Rangamati</t>
  </si>
  <si>
    <t xml:space="preserve">25.11.20 </t>
  </si>
  <si>
    <t>M/S Shaleha Enterprise</t>
  </si>
  <si>
    <t>jahangir121973@yahoo.com</t>
  </si>
  <si>
    <t>Development of Kalapakuzza Union (Mahilla)-Mainimukh growth center road Ch. 755-1750m,ID No. 484583002</t>
  </si>
  <si>
    <t>22.02.2016</t>
  </si>
  <si>
    <t xml:space="preserve">  30-11-2018</t>
  </si>
  <si>
    <t>Mr U.T Mong, Bandarban sadar,Bandarban.</t>
  </si>
  <si>
    <t>Construction of 140.00m long RCC Girder Bridge on Kalapakuzza Union(Mahilla) -Mainimukh growth center Road at ch. 3520m.
ID No: 484583002</t>
  </si>
  <si>
    <t xml:space="preserve">13.09.2017    </t>
  </si>
  <si>
    <t xml:space="preserve"> 30-06-20</t>
  </si>
  <si>
    <t>M/S. Nipa Enterprise-&amp; S. Ananta. (JV)  R.F Classic Point (1st Floor), 8, Katalgonj Road (Beside Oli Kha Mosque), Chawkbazar, Chittagong</t>
  </si>
  <si>
    <t>nipaandanantajv@gmail.com</t>
  </si>
  <si>
    <t>Construction of 105.00m long PC Girder Bridge on Kalapakuzza Union(Mahilla) -Mainimukh growth center Road at ch.2045m.
ID No: 484583002</t>
  </si>
  <si>
    <t>09.08.2018</t>
  </si>
  <si>
    <t xml:space="preserve"> 04-06-20 </t>
  </si>
  <si>
    <t>S. Ananta Bikash Tripura, Milonpur, Sadar Khagrachari, Khagrachari.</t>
  </si>
  <si>
    <t>M/S. U.M Traders. Majerbasti, Sadar, Rangamati.</t>
  </si>
  <si>
    <t>ms_umtraders13@yahoo.com</t>
  </si>
  <si>
    <t xml:space="preserve">Development of Kalapakuzza Union (Mahilla)-Mainimukh growth center road Ch. 1750-3294m, ID No. 484583002
</t>
  </si>
  <si>
    <t xml:space="preserve">   30-06-20 </t>
  </si>
  <si>
    <t xml:space="preserve">S. Ananta Bikash Tripura
 Melon pur Khagrachari
</t>
  </si>
  <si>
    <t>Construction of 84.00m long RCC Girder Bridge NOKsobil Canal on Mainimukh -Forest office to Durchari Bazar road Ch.9+054 km, ID No. 484582004</t>
  </si>
  <si>
    <t xml:space="preserve"> 09-06-20</t>
  </si>
  <si>
    <t>M/S. Nipa Enterprise - MNS (JV), R.F Classic Point (1st Floor), 8, Katalgonj Road (Beside Oli Kha Mosque), Chawkbazar, Chittagong</t>
  </si>
  <si>
    <t>nipaandnoorsyndicatejv@gmail.com</t>
  </si>
  <si>
    <t xml:space="preserve">Construction of 105.00m long PC Girder Bridge on Marishya bazar-Durchari bazar road  at ch.10170m ID No: 484072003
</t>
  </si>
  <si>
    <t xml:space="preserve">  31-12-20</t>
  </si>
  <si>
    <t>M/S. Rip Enterprise , Naran Khaya  Khagrachari Sadar , Khagrachari</t>
  </si>
  <si>
    <t>Development of Jurachari H/Q-Shilchari G.C. road (Ch.5030m  to 7700m), Effective Length =2260.00m;  ID No: 484472002</t>
  </si>
  <si>
    <t>.07/03/2018</t>
  </si>
  <si>
    <t xml:space="preserve">  25-05-2019</t>
  </si>
  <si>
    <t xml:space="preserve">Development of Jurachari H/Q-Shilchari G.C. road (Ch.7700 m to 9200m), Effective Length =1440.00m; ID No: 484472002
</t>
  </si>
  <si>
    <t xml:space="preserve">  30-06-20</t>
  </si>
  <si>
    <t>M/S. Rip Enterprise Naran Khaya  Khagrachari Sadar Khagrachari</t>
  </si>
  <si>
    <t xml:space="preserve">Development of Rajasthali H/Q-Khansama para road (To words Bagmara GC) Ch.3710 to 6710m, Effective Length-3000m.
ID No. 484782001 </t>
  </si>
  <si>
    <t xml:space="preserve"> 30-11-19</t>
  </si>
  <si>
    <t xml:space="preserve">Rehabilitation  of Baraghonia Market-Debotachari bazar via Tanchangapara road.Ch.1300-4100m,ID No.48436 3003
</t>
  </si>
  <si>
    <t xml:space="preserve">Mr. U.T. Mong . Moddam Para , Bandar Ban </t>
  </si>
  <si>
    <t>Rehabilitation of Marishya Bazar-Durchari Bazar Road from Ch 2025-4500m Effective Length-2475m Road ID 484072003 under Baghaichari Upazila District: Rangamati</t>
  </si>
  <si>
    <t>24.10.2018</t>
  </si>
  <si>
    <t xml:space="preserve">      31-12-2020</t>
  </si>
  <si>
    <t>Mr.U.T.Mong. Maddampara, Bandarban</t>
  </si>
  <si>
    <t xml:space="preserve">Improvement of Kharikhong to Zamchup via Kuramara Road Ch.1200.00-3040m Effective Length1795.00m </t>
  </si>
  <si>
    <t>.03-03-21</t>
  </si>
  <si>
    <t>SS-MM Traders, Baitush Shara , Old Bus Station, Rangamati</t>
  </si>
  <si>
    <t>ssmmtraders@gmail.com</t>
  </si>
  <si>
    <t>Rehabilitation of Kawkhali H/Q - Ghagra Bazar GC Road from Ch 7000-9600m under        Upazila Kawkhali. District-Rangamati Road ID No. 484252002 2.Rehabilitation of Kawkhali H/Q-Ghagra Bazar GC Road from Ch 8729-9242m under Upazila Kawkhali. District-Rangamati Road ID No. 484252002</t>
  </si>
  <si>
    <t>.29.07.2020</t>
  </si>
  <si>
    <t>M/s. S S Traders, Baitush Sharaf Complex, Old Bus Stand, Post Office- Rangamati, Post Code- 4500, District- Rangamati.</t>
  </si>
  <si>
    <t>mssstraders82@gmail.com</t>
  </si>
  <si>
    <t>M/S M.M Traders, Bandarban Bazar,Bandarban</t>
  </si>
  <si>
    <t xml:space="preserve">Dipan Talukder, Art Council Colony, Tabalchari, Rangamati  </t>
  </si>
  <si>
    <t>dipontalukdar191@gmail.com</t>
  </si>
  <si>
    <t>Construction of Museum at Juraichari under Conservation of Historical Sites and construction of Muktijuddha Museum Project(CHSMMP) under Jurachari Upazila District: Rangamati</t>
  </si>
  <si>
    <t xml:space="preserve"> 25-11-20</t>
  </si>
  <si>
    <t>M/S. Miraz Enterprise</t>
  </si>
  <si>
    <t xml:space="preserve">Construction of Muktijuddha Memorial  Museum at Baghaichari under Rangamati District: </t>
  </si>
  <si>
    <t xml:space="preserve">  31-01-21</t>
  </si>
  <si>
    <t>M/S.Protiva Foundation.</t>
  </si>
  <si>
    <t>protivaegp@gmail.com</t>
  </si>
  <si>
    <t xml:space="preserve">Construction of Muktijuddha Memorial  Museum at Kawkhali  under Rangamati District: </t>
  </si>
  <si>
    <t>26.11.2019</t>
  </si>
  <si>
    <t xml:space="preserve"> 12-02-21</t>
  </si>
  <si>
    <t>Dewan &amp; Co
Rukui Chowdhury Para
Khagrachari</t>
  </si>
  <si>
    <t>co.anddewan@gmail.com</t>
  </si>
  <si>
    <t>Construction of Muktijuddho Memorial Museum at Barkal Upazila Under Rangamati Dist.</t>
  </si>
  <si>
    <t>30-11-20</t>
  </si>
  <si>
    <t>M/S. Selim &amp; Brothers
Baitush Sharaf Mosque Road Arambag, Khagrachari.</t>
  </si>
  <si>
    <t>Construction Of Upazila Muktijuddha Complex at Kaptai Upazila Rangamati</t>
  </si>
  <si>
    <t>.05-08-2020</t>
  </si>
  <si>
    <t>30-06-2021</t>
  </si>
  <si>
    <t>M/S. S.S. Traders
Baitush Sharaf Complex, Old Bus Station, Rangamati Sadar, Rangamati</t>
  </si>
  <si>
    <t>Construction of Public Toilet at besides R&amp;H Baraichari GC Road via UTDC &amp;   Hospital Road Under Kaptai Upazila Dist Rangamati</t>
  </si>
  <si>
    <t>M/S. Miraz Enterprise.West Hatimara,73 No Nanacrom Para, Rangamati</t>
  </si>
  <si>
    <t>Construction of RCC U-Box Drain of R&amp;H Baraichari GC Road UTDC &amp; Hospital Road at Ch. 325m 505m 640m 700m &amp; 714m Under Kaptai Upazila Dist Rangamati</t>
  </si>
  <si>
    <t>M/S. Nissan. Traders
Khanka Market, Bandarban Bazar, Sadar, Bandarban</t>
  </si>
  <si>
    <t>ms.nissantraders61@gmail.com</t>
  </si>
  <si>
    <t xml:space="preserve">Construction of RCC U-Drain of R&amp;H Baraichari GC Road UTDC &amp; Hospital Road at Ch. 525-981m 675m &amp; 955m Effective Length792.00m Under Kaptai Upazila Dist Rangamati </t>
  </si>
  <si>
    <t>21.06.2020</t>
  </si>
  <si>
    <t>M/S. Janani  Enterprise, Modal Town, Baghaichari, Rangamati</t>
  </si>
  <si>
    <t>ms.jananienterprise247@gmail.com</t>
  </si>
  <si>
    <t xml:space="preserve">Improvement of R &amp; H Barichari GC Road via UTDC &amp; Hospital Road at Ch. 00-1000m Under Kaptai Upazila. Dist Rangamati.
</t>
  </si>
  <si>
    <t>Md. Eyar Rasul. M/S. Rasul Brothers. Khatal Tali, Rangamati</t>
  </si>
  <si>
    <t>eyarrasul1967@yahoo.com</t>
  </si>
  <si>
    <t xml:space="preserve">Emergency Repair &amp; Renovation of Rangamati DPEO </t>
  </si>
  <si>
    <t>28/07/2020</t>
  </si>
  <si>
    <t>.04-11-20</t>
  </si>
  <si>
    <t>M/S. Salim &amp; Brothers. Khagrachari.</t>
  </si>
  <si>
    <t>Construction of 96.0m Long PSC Girder Bridge over Para khal on Islambadi Village Barishal Road at Ch 922m Road ID 484585011 Upazila Langadu District Rangamati</t>
  </si>
  <si>
    <t>.05-04-2021</t>
  </si>
  <si>
    <t>S.Ananta Bikash Tripura, Khagrachari Sadar, Khagrachari</t>
  </si>
  <si>
    <t xml:space="preserve">Improvement  of Jibtali GC-Kaptai R&amp;H  Via Kakartkal Road (Ch 00 0-000K-3+200km )  Effective Length=3200m ID 484872001 Upazila Sadar, District Rangamati. </t>
  </si>
  <si>
    <t>DDRRIP-3 HD</t>
  </si>
  <si>
    <t>M/S. Nipa Enterprise</t>
  </si>
  <si>
    <t xml:space="preserve">Development  of Mainimukh GC-Durchari Bazar (GC) Road (Longadu Part) (Ch 8+500-10+400km) Effective Length=1900m ID 484582004 Upazila Sadar, District Rangamati. </t>
  </si>
  <si>
    <t xml:space="preserve">Development  of Durchari Bazar GC- Karallya Chari Bazar GC Road  (Ch. 4+800 km-6+700Km )  Effective Length=1+813km. ID No-  484072005 Upazila Sadar, District Rangamati. </t>
  </si>
  <si>
    <t xml:space="preserve">Development  of Bangalhalia R&amp;H –Longadu R&amp;H Via Nailka Chari  Road  (Ch6+010 km-9+654 Km )  Effective Length=3.644m. ID No-  484783002 Upazila Rajosthali, District Rangamati. </t>
  </si>
  <si>
    <t>20-10-2020</t>
  </si>
  <si>
    <t xml:space="preserve"> S. Ananta Bikash Tripura - M/s. Rangamati Traders (JV) , Milonpur, Khagrachari Sadar, Khagrachari</t>
  </si>
  <si>
    <t>sabtmht2019@gmail.com</t>
  </si>
  <si>
    <t>Construction of 96.00m Long PC Girder Bridge with 48.00m via duct on BDR Sector HQ to Awlad Azar via Jhagrabil Road at Ch. 1.24Km ID No 484874015 Under Sadar Upazila Dist Rangamati.</t>
  </si>
  <si>
    <t>M/s. Rangamati Traders, K K Roy Road, Rajbari Area, Hotel al moba,Rangamati Sadar, Rangamati</t>
  </si>
  <si>
    <t>ms_rangamatitraders@yahoo.com</t>
  </si>
  <si>
    <t>UT.Mong Moddam para, Bandarban.</t>
  </si>
  <si>
    <t>Construction of 57.00m RCC Girder bridge on Bangchari R&amp;H road-Awlad Bazar GC road at ch. 1.20m .</t>
  </si>
  <si>
    <t>15-02-2021</t>
  </si>
  <si>
    <t xml:space="preserve">U.T Mong, Maddayam Para, Bandarban  </t>
  </si>
  <si>
    <t>Rehabilitation of Chairy Bazar R&amp;H-Laxmichari HQ via Barmachari (Kawkhali Part) Road Ch.00m-3600m) Effective Length-3600m .</t>
  </si>
  <si>
    <t>24-03-2020</t>
  </si>
  <si>
    <t>.03-03-2021</t>
  </si>
  <si>
    <t xml:space="preserve">Rehabilitation of Chairy Bazar R&amp;H-Laxmichari HQ via Barmachari (Kawkhali Part) Road Ch.3600m-6800m) Effective Length-3154m </t>
  </si>
  <si>
    <t>.10-03-2021</t>
  </si>
  <si>
    <t xml:space="preserve">S. Ananta Bikash Tripura  </t>
  </si>
  <si>
    <t xml:space="preserve">Rehabilitation of Chairy Bazar R&amp;H-Laxmichari HQ via Barmachari (Kawkhali Part) Road Ch.6800m-10500m) Effective Length-3612m . </t>
  </si>
  <si>
    <t>29-03-2020</t>
  </si>
  <si>
    <t>.04-03-2021</t>
  </si>
  <si>
    <t>M/s. Rangamati Traders - Mayadhan Chakma(JV), Hotel al moba , Rangamati Sadar , Rangamati</t>
  </si>
  <si>
    <t>rangamati.mayadhan2020@gmail.com</t>
  </si>
  <si>
    <t xml:space="preserve">Rehabilitationof Rangamati Upazila HQ-Kaptai R&amp;H via Baradam road Ch.00m-5000m Effective Length 5000m ID No- 484872002.               
</t>
  </si>
  <si>
    <t>16-05-2021</t>
  </si>
  <si>
    <t xml:space="preserve">Mayadhan Chakma , Ghagra, Kawkhali, Rangamati </t>
  </si>
  <si>
    <t>mayadhan1967@yahoo.com</t>
  </si>
  <si>
    <t xml:space="preserve">Rehabilitation of Rangamati Upazila HQ-Kaptai R&amp;H via Baradam road Ch. 5000m-10000m Effective length 3711m ID No- 484872002.        </t>
  </si>
  <si>
    <t>20-05-2021</t>
  </si>
  <si>
    <t xml:space="preserve">Rehabilitation of Rangamati Upazila HQ-Kaptai R&amp;H via Baradam road Ch. 5000m-10000m Effective length 3711m ID No- 484872002.         </t>
  </si>
  <si>
    <t xml:space="preserve">Rehabilitation of Rangamati Upazila HQ-Kaptai R&amp;H via Baradam road Ch. 5000m-10000m Effective length 3711m ID No- 484872002.     </t>
  </si>
  <si>
    <t>Construction of Rehabilitation of Kawkhali HQ-Laxmichari HQ via Barmachari Road under Kawkhali Upazila. Ch. 00m-4575m Effective Length 4575m ID No- 484252004.</t>
  </si>
  <si>
    <t>13-05-2021</t>
  </si>
  <si>
    <t>M/S. Rangamati Traders - Mayadhan Chakma (JV). Rangamati, Hotel al moba , Rangamati Sadar , Rangamati</t>
  </si>
  <si>
    <t>Development of Road from R&amp;H to West Dewanpara Development of Kangalchari RM -Sabekhong UPC via Dewanpara road Ch. 2000m-5500m Effective length 3500m ID No- 484753004.</t>
  </si>
  <si>
    <t>M/s. Rangamati Traders-S. Ananta Bikash Tripura (JV), K K Roy Road, Rajbari Area, Hotel al moba,Rangamati Sadar, Rangamati</t>
  </si>
  <si>
    <t>rangamatianantajv@gmail.com</t>
  </si>
  <si>
    <t xml:space="preserve">Rehabilitation of Rangamati Upazila HQ-Kaptai R&amp;H via Baradam road. Ch.10000m-18116m Effective Length 5234m ID No 484872002 </t>
  </si>
  <si>
    <t>.09-05-2021</t>
  </si>
  <si>
    <t xml:space="preserve">Rehabilitation of Marishya Bazar GC-Durachari Bazar GC road. Ch. 4500m-10230m Effective length 5623m ID No 484072003 </t>
  </si>
  <si>
    <t>.03-08-2021</t>
  </si>
  <si>
    <t>ST-HE, Baitush Sharaf Complex, Rangamati Sadar, Rangamati.</t>
  </si>
  <si>
    <t>sthegroup1@gmail.com</t>
  </si>
  <si>
    <t xml:space="preserve">Construction of 48.00m Long RCC Girder Bridge on Upazilla sadar- Tabalchari R &amp; H Road at ch. 5200m ID No 484872002.                            </t>
  </si>
  <si>
    <t>.05-07-2021</t>
  </si>
  <si>
    <t xml:space="preserve">Construction of 48.00m Long RCC Girder Bridge on Upazilla sadar- Tabalchari R &amp; H Road at ch. 5200m ID No 484872002.                           </t>
  </si>
  <si>
    <t>M/S HENAENTERPRISE, 1 No Patharghata, Reserve Bazar, Rangamati Sadar, Rangamati.</t>
  </si>
  <si>
    <t>mshenaenterprise@gmail.com</t>
  </si>
  <si>
    <t xml:space="preserve">Construction of 48.00m Long RCC Girder Bridge on Upazilla sadar- Tabalchari R &amp; H Road at ch. 5200m ID No 484872002.                    </t>
  </si>
  <si>
    <t>Mahrum Traders - REPL - MH (JV),   K K Roy Road, Rajbari Area, Hotel al moba,Rangamati Sadar, Rangamati</t>
  </si>
  <si>
    <t>mtreplmh@gmail.com</t>
  </si>
  <si>
    <t xml:space="preserve">Rehabilitation of Longadu HQ- Mainy Mukh GC Road. Ch.3085 - 5000m Effective length 2912m ID No 484582001 </t>
  </si>
  <si>
    <t>Ms. Mahrum Traders, Nangelpara, Burighat, Naniarchar,Rangamati.</t>
  </si>
  <si>
    <t>anupamchakmaripan@gmail.com</t>
  </si>
  <si>
    <t>RS Traders, IDEB Road, Kathaltoli, Rangamati .</t>
  </si>
  <si>
    <t>tradersrs6@gmail.com</t>
  </si>
  <si>
    <t xml:space="preserve"> Construction of Protection Work of XEN Rangamati Office Road &amp; Boundary Wall .</t>
  </si>
  <si>
    <t>.09-06-21</t>
  </si>
  <si>
    <t xml:space="preserve">M/s. U M TradersAnanda Bihar Area, Rangamati Sadar, Rangamati </t>
  </si>
  <si>
    <t>Construction of Two 2 Storied Rural Market Building With 04 Storied Foundation in Rajasthali Bazar Under Rajasthali Upazila Dist.- Rangamati</t>
  </si>
  <si>
    <t>Construction of 48.00m Long RCC Girder Bridge on Rajasthali H/Q-Bagmara GC Via Khansama Para Road at Ch. 10200m ID No 484782001</t>
  </si>
  <si>
    <t>31/2/22</t>
  </si>
  <si>
    <t>MDC - MT (JV)  Hotel al moba,Rangamati Sadar, Rangamati</t>
  </si>
  <si>
    <t>mdc.mt2021@gmail.com</t>
  </si>
  <si>
    <t>Development of Attrakchara UPC Islamabad R&amp;H Road at the Shop of Jalil PC-Sonai Market via the H/O Barek Chowkider Road Ch 1000-2000m Effective Length 987.00 ID No. 484585011</t>
  </si>
  <si>
    <t xml:space="preserve">Mayadhan Chakma Ghagra, Kawkhali, Rangamati </t>
  </si>
  <si>
    <t>M/s. Rangamati Traders
  K K Roy Road, Rajbari Area, Hotel al moba,Rangamati Sadar, Rangamati</t>
  </si>
  <si>
    <t xml:space="preserve">  ms_rangamatitraders@yahoo.com</t>
  </si>
  <si>
    <t>Construction of Two 2 Storied Rural Market Building With 04 Storied Foundation in Kolapakunjo Bazar Under Langadu Upazila Dist.- Rangamati</t>
  </si>
  <si>
    <t>M/S. Nipa Enterprise - MNS (JV)R.F Classic Point (1st Floor), 8, Katalgonj Road (Beside Oli Kha Mosque), Chawkbazar, Chittagong</t>
  </si>
  <si>
    <t xml:space="preserve">  nipanoorjv@gmail.com</t>
  </si>
  <si>
    <t>Construction of 40.00m Long PC Girder Bridge on Marishya Bazar GC-Durachari Bazar GC road. at Ch. 1419m ID No 484072003</t>
  </si>
  <si>
    <t>M/S. Nipa EnterpriseR.F Classic Point (1st Floor), 8, Katalgonj Road (Beside Oli Kha Mosque), Chawkbazar, Chittagong</t>
  </si>
  <si>
    <t>M/S. Noor SyndicateSattar Chamber (1st Floor), 52, Katalgonj, Panchlaish, Chittagong.</t>
  </si>
  <si>
    <t>Md. Jasim UddinHose No-66,Shutki Patti, Rijarb Bazar,Post Office -Rangamati. Upazilla-Rangamati Sadar, Post Code- 4500.Districts-Rangamati</t>
  </si>
  <si>
    <t>mdjasimuddin074@gmail.com</t>
  </si>
  <si>
    <t>Periodic Maintenance of Upazila H/Q-Ugolchari via Bottoli Bazar Road from Ch. 00m-900mRoad ID 484073020 Baghaichari Package No-01</t>
  </si>
  <si>
    <t>M/S Safa EnterpMember Para, Word No-08, Bandarban Municipality, Bandarban.</t>
  </si>
  <si>
    <t>Periodic Maintenance of Upazila H/Q - Karengatali GC via Masterpara Baribindhu Ghat &amp; Rupakary UPC Road from Ch. 00m-5500m Road ID 484072007 Baghaichari Package No-02</t>
  </si>
  <si>
    <t xml:space="preserve">M/s. Byagio EnterpriseBetbunia, Kawkhali, Rangamati </t>
  </si>
  <si>
    <t xml:space="preserve">  ms_byagioenterprise1976@yahoo.com</t>
  </si>
  <si>
    <t>Rehabilitation of Kawkhali H/Q- Ghagra Bazar GC road from Ch. 6000m-7000mRoad ID 484252002 Kaukhali Package No-03</t>
  </si>
  <si>
    <t>M/S Ananta Bikash ChakmaRajmoni Para, 102 No Rangapani, Post Office -Rangamati, Post Code-4500,District-Rangamati.</t>
  </si>
  <si>
    <t>msanantabikashchakma@gmail.com</t>
  </si>
  <si>
    <t>Periodic Maintenance of Nallia Chari-Dabua road from Ch. 00m-1915m Road ID 484254003 Kaukhali Package No-04</t>
  </si>
  <si>
    <t>M/S HENAENTERPRISE1 No Patharghata, Reserve Bazar, Rangamati Sadar, Rangamati.</t>
  </si>
  <si>
    <t xml:space="preserve">  mshenaenterprise@gmail.com</t>
  </si>
  <si>
    <t>Rehabilitation of 2nos 1.5mX1.5m RCC Box Culvert on Nallia Chari-Dabua road at Ch. 1265m &amp; 1560mRoad ID 484254003 Kaukhali Package No-05</t>
  </si>
  <si>
    <t>M/S Kyasuimong EnterpriseTarabania,Post Office- Betbunia, Post Code-4511, Upazilla- Kawkhali, District- Rangamati.</t>
  </si>
  <si>
    <t>kyasuimong@gmail.com</t>
  </si>
  <si>
    <t>Rehabilitation of 1nos 2mX2m and 1 nos 0.9mX1.95m RCC Box Culvert on Powa Para Bara Dolu via Maggyama Chara road at Ch. 1200m &amp; 1500m Road ID 484254008 Kaukhali Package No-06</t>
  </si>
  <si>
    <t>Ms Kazi Enterprise R P 10 Kacha Bazar Lain,Reserve Bazar,Post Office- Rangamati,Post Code- 4500, District- Rangamati.</t>
  </si>
  <si>
    <t>kabirmdhumayun82@gmail.com</t>
  </si>
  <si>
    <t>Rehabilitation of 3nos 2.0mX1.5m RCC Box Culvert at Ch. 200m500m &amp; 700m and 100m RCC Retaining wall at Ch. 1450m &amp; 1700m on Bangchari R&amp; H road- Awlad Bazar GC road Road ID 484364020 Kaptai Package No-09</t>
  </si>
  <si>
    <t>Rehabilitation of 1nos 4.5mX4.5m RCC Box Culvert of Rajosthali HQ-Sheelchari Bazar Road at Ch. 1720mRoad ID 484783003 Rajstholi Package-10</t>
  </si>
  <si>
    <t xml:space="preserve">M/s. New RoseMajerbasti, Tabalchari,Ramgamati Sadar, Rangamati. </t>
  </si>
  <si>
    <t>ms_newrose@yahoo.com</t>
  </si>
  <si>
    <t>Periodic Maintenance of Burighat GC-Ghilachari GC road from Ch. 1650-9450m Road ID 484752001 Naniarchor Package No-11</t>
  </si>
  <si>
    <t>Goldie RoyRoy Bahadur Sarak, Rangamati Sadar-4500</t>
  </si>
  <si>
    <t xml:space="preserve">  trishnim06@gmail.com</t>
  </si>
  <si>
    <t>Periodic Maintenance of Juraichari H/Q- Shilchari G.C Road from Ch. 00m-2000m Road ID 484472002 Jurachari Package No-12</t>
  </si>
  <si>
    <t>M/S. Selim &amp; BrothersBaitush Sharaf Mosque Road, Arambag, Khagrachari.</t>
  </si>
  <si>
    <t>Construction of 96.00m Long RCC Bridge on sadar Upazila HQ-Kaptai R&amp;H via Baradam Road at Ch. 6490m ID No 484872002</t>
  </si>
  <si>
    <t>ST-HE (JV)
Baitush Sharaf Complex, Rangamati Sadar, Rangamati.</t>
  </si>
  <si>
    <t>Construction of 48.00m Long RCC Bridge on sadar Upazila HQ-Kaptai R&amp;H via Baradam Road at Ch.10740m ID No 484872002</t>
  </si>
  <si>
    <t>M/s. S S TradersBaitush Sharaf Complex, Old Bus Stand, Post Office- Rangamati, Post Code- 4500, District- Rangamati.</t>
  </si>
  <si>
    <t>Construction of 115.00m Long RCC Bridge on Rangamati Upazila Sadar-Tabalchari R&amp;H Road at Ch.1083m ID No 484872003</t>
  </si>
  <si>
    <t>Suvrangkar ChakmaContractor Para, Rangamati Sadar, Rangamati</t>
  </si>
  <si>
    <t>Rangpur</t>
  </si>
  <si>
    <t xml:space="preserve">Md. Moyenuddin Bashi Ltd &amp; Md. Khairul Kabir Rana (JV) Kamal Kachana, Rangpur.                            Mob :01712-175254 </t>
  </si>
  <si>
    <t>mmbashikkrjv@gmail.com</t>
  </si>
  <si>
    <t>1.Improvement of Lalbag GC Vimergar to Bhendabari GC via Ranipukur GC &amp; Shukurerhat GC road at Ch00m-19164m under Upazila Mithapukur. Dist Rangpur. Road ID 185582001Total Cost of Salvage Materials Tk. 3554377.00 (TID: 331762) Package : CW-18a/ RCIP/RNG</t>
  </si>
  <si>
    <t xml:space="preserve">Md. Moyenuddin Bashi Ltd  HOUSE-08, FLAT-F4, ROAD-13(NEW), DHANMONDI, DHAKA-1209                                 Mob. 01711-861874                      </t>
  </si>
  <si>
    <t xml:space="preserve">Md. Khairul Kabir Rana                            SMC Road, guptapara, Rangpur.                                                   Mob :01712-175254                         </t>
  </si>
  <si>
    <t>M/S. Taj Manjil. Kamal Kachan, Rangpur                        Mob :01715-016999</t>
  </si>
  <si>
    <t>benzu7799@gmail.com</t>
  </si>
  <si>
    <t>1.Improvement of Dhaperhat G C - Chatra GC Road at Ch3000m- 6964m under Pirganj Upazila Dist- Rangpur. Road ID 185762001 (TID : 331763)  2.Improvement of Tukuria hat-Tukuria UP office via Dudiyabari Road at Ch00m-3200mUnder Upazila - Pirgonj Dist. Rangpur.Road ID185763011  3.Improvement of Chowdharani GC - Shatibari RHD Road Pirgacha portion at Ch00m -5795m Under Upazila - Pirgacha Dist. Rangpur. Road ID 185732006Total Cost of Salvage Materials Tk. 2013948.00</t>
  </si>
  <si>
    <t>15.01.2021</t>
  </si>
  <si>
    <t xml:space="preserve">1.Improvement of Nagerhat GC-Padagonj hat via Arunneshaghat Road at Ch00m -8720m under Upazila- Badargonj District - Rangpur. Road ID185033011                                                                            2.Improvement of Gangachara UZHQ - Sharaibazar via Gajaghanta GC Road at Ch 00m - 13200m under Upazila - Gangachara District - Rangpur. Road ID 185272005Total Cost of Salvage Materials Tk. 3343407.00 (TID : 331764)  </t>
  </si>
  <si>
    <t xml:space="preserve">Saykatenter-Alamgirzahan Ekorchali, Taraganj, Rangpur                                  Mob.01740-556651 </t>
  </si>
  <si>
    <t>saykat.azahan@gmail.com</t>
  </si>
  <si>
    <t xml:space="preserve">Const. of 60m long RCC Girder Bridge over Mora Tista river on Haragach UP office-Nazirdha via Akotar Bazar road at Ch. 1500m under Kaunia Upazila, District: Rangpur [Road ID: 185423015] </t>
  </si>
  <si>
    <t>18.01.2018</t>
  </si>
  <si>
    <r>
      <rPr>
        <sz val="9"/>
        <rFont val="Arial Narrow"/>
        <family val="2"/>
      </rPr>
      <t>M/S. SAYKAT ENTERPRISE</t>
    </r>
    <r>
      <rPr>
        <sz val="10"/>
        <rFont val="Arial Narrow"/>
        <family val="2"/>
      </rPr>
      <t xml:space="preserve">  Ekarchali, Taraganj, Rangpur. Mob: 01713737863                                 </t>
    </r>
  </si>
  <si>
    <t xml:space="preserve">MD. ALAMGIR ZAHAN    POTAZIA CHAKRABATI PARA, POTAZIA-6770, SHAJADPUR, SIRAJGANJ. Mob : 01711053997                                   </t>
  </si>
  <si>
    <t xml:space="preserve">PPL-QC (JV),                            52, Sattar Mansion, Panchalish Chittagoan,               Mob. 01819-300000 </t>
  </si>
  <si>
    <t>pplqcjv@yahoo.com</t>
  </si>
  <si>
    <t xml:space="preserve">Construction of 301m long PSC Girder Bridge at Nundaha Ghat over the river Kartoa at Ch. 4500m on Chatra GC to Gillabari Ghat via Nischintobati Primary School road under Upazila Pirganj District Rangpur [Road ID 185764034]. </t>
  </si>
  <si>
    <t>03.05.2018</t>
  </si>
  <si>
    <t xml:space="preserve">Purakaushal Projukti Ltd.                                                 House # C-10, Road # 4 Banasree, Rampura, Dhaka-1219     Mob.01819-269499           </t>
  </si>
  <si>
    <t xml:space="preserve">M/S Quashem Construction                   52, Katalgonj, Panchlaish, Chittagong.   Mob. 01819-620531                </t>
  </si>
  <si>
    <t>Construction of 294m long PSC Girder Bridge over the river Kartoa at Ch. 1500m on Joyntapur Ghat Gopinathpur road under Pirganj Upazila District Rangpur [Road ID 185765034]</t>
  </si>
  <si>
    <t>29.05.2018</t>
  </si>
  <si>
    <t xml:space="preserve">Md. Khairul Kabir Rana, SMC Road, Guptapara, Rangpur.                                        Mob.01712-175254 </t>
  </si>
  <si>
    <t xml:space="preserve">Construction of 96m long PSC Girder Bridge over Ghaghat river at Gapalganj Ghat on Jaigir Hat-Pirgacha via Balar Hat road at Ch.13365m under Mithapukur Upazila, District: Rangpur [Road ID: 185582006] </t>
  </si>
  <si>
    <t>17.04.2019</t>
  </si>
  <si>
    <t>M/S. Kanon Enterprise Parbatipur Upasahar Rangpur                           Mob: 01750-955130</t>
  </si>
  <si>
    <t>mskanonenterprise@gmail.com</t>
  </si>
  <si>
    <t xml:space="preserve">Construction of Two 2 Storied Rural Market Building With 04 Storied Foundation in Tambolpur Bholanath Hat Under Pirgachha Upazila Dist.- Rangpur. </t>
  </si>
  <si>
    <t>M/S. Shitol &amp; Tahity (JV) Kamal Kachna, Rangpur  Mob: 01670-712345</t>
  </si>
  <si>
    <t>shital.tahity.jv@gmail.com</t>
  </si>
  <si>
    <t xml:space="preserve">Construction of Two 2 Storied Rural Market Building With 04 Storied Foundation in Tapa Modhupur Hat Under Kaunia Upazila Dist.- Rangpur. 
</t>
  </si>
  <si>
    <t xml:space="preserve">M/S SHITAL ENTERPRISE     House # 147, Road # 3, Kamal Kachna, Sadar, Rangpur.    Mob : 01713017485      </t>
  </si>
  <si>
    <t xml:space="preserve">M/S. Tahity Enterprise             Purbo Shalbon, Rangpur.        Mob : 01715249444                            </t>
  </si>
  <si>
    <t>M/S. R/S. Enterprise Chuadanga Sadar, Chuadanga.                           Mob: 01711-359167</t>
  </si>
  <si>
    <t xml:space="preserve">Construction of Two 2 Storied Rural Market Building With 04 Storied Foundation in Muchir Hat Under Badarganj Upazila Dist.- Rangpur. </t>
  </si>
  <si>
    <t xml:space="preserve">PCL-MOIN(JV)           Tetultola, Alamnagar, Rangpur.                        Mob: 01792-586999 </t>
  </si>
  <si>
    <t>pclmoin2020jv@gmail.com</t>
  </si>
  <si>
    <t>Construction of Two 2 Storied Rural Market Building With 04 Storied Foundation in Lahirir Hat Under Sadar Upazila Dist.- Rangpur.</t>
  </si>
  <si>
    <r>
      <t xml:space="preserve">PARVEZ CONSTRUCTION LIMITED                                               House # 701, Road # 01, Bus Terminal Road, Tatultala, Alamnagar-5402, Rangpur </t>
    </r>
    <r>
      <rPr>
        <sz val="11"/>
        <rFont val="Arial Narrow"/>
        <family val="2"/>
      </rPr>
      <t xml:space="preserve">Mob. 01792-586999    </t>
    </r>
    <r>
      <rPr>
        <sz val="10"/>
        <rFont val="Arial Narrow"/>
        <family val="2"/>
      </rPr>
      <t xml:space="preserve">                </t>
    </r>
  </si>
  <si>
    <t>parvez2171@gmail.com</t>
  </si>
  <si>
    <t xml:space="preserve">S.M A. Moin                                                   Thakurgaon Road, Thakurgaon Sadar, Thakurgaon                               Mob.01717-290610        </t>
  </si>
  <si>
    <t>sma.moin2013@gmail.com</t>
  </si>
  <si>
    <t>M/S. Belal Construction Kaliganj, Kurigram               Mob: 017189-59577</t>
  </si>
  <si>
    <t xml:space="preserve">1.Improvement of Road from Mithapukur Dholar bazaar to Vobanipur R &amp; H via Aziz house Road Ch.00-1268m. 2. Improvement of Road from NHW at Kashaipur Girls School -Faridpur via Musapur Road Ch.400-1261m. </t>
  </si>
  <si>
    <t>Md. Toufiqure Rahman, Pirganj, Rangpur.                     Mob : 01719-207235</t>
  </si>
  <si>
    <t xml:space="preserve">  toufikur.rahman@yahoo.com</t>
  </si>
  <si>
    <t>Part -1 Construction of RCC Drain at Road Side NHW Shatibari Girls School - Khatali via Khatali Primary School from Shatibari College to H/O Sindhubormon Culvert. Durgapur Union Drain starting Ch. 00m at College boundary wall N/W corner &amp; finish at Ch. 353m Culvert. Effective Length279.00 Part-2 Construction of 0.750mx0.750m size RCC Type U-Drain at NHW Shatibari Girls School - Khatali via Khatali Primary School for RCC drain of Shatibari College to H/O Sindhubormon Culvert. Durgapur Union. Ch. 205m of RCC drain 1 Nos.Part-3 Construction of RCC drain at Road Side Mithapukur Upazila H/Q Post office to Latifpur UP office Mithapukur Dholar Bazar to Mithapukur Post office at Durgapur union. Drain starting Ch. 00mm at Shop of Bideshi Store &amp; Finish at Ch. 430m at Mithapukur Post office Effective Length430.00m.Part-4 Construction of 0.750mx0.750m size RCC type U-drain at Mithapukur Upazila H/Q Post office to Latifpur UP office for RCC Drain of Dholar Bazar to Mithapukur Post office at Durgapur union. Ch.100m &amp; Ch.430m of RCC Drain 2 Nos.[LTM]</t>
  </si>
  <si>
    <t>M/S Shihab Enterprise    Mob : 01719-128821</t>
  </si>
  <si>
    <t>shihabenterprise17@gmail.com</t>
  </si>
  <si>
    <t xml:space="preserve">1. Construction of Public Toilet at Shatibari new Cattle hat under Mithapukur Upazila Dist Rangpur 2. Construction of Public Toilet at Mithapukur Woman Hostel under Mithapukur Upazila Dist Rangpur </t>
  </si>
  <si>
    <t>M/S. Md. Tajul Islam  Mob : 01712-207524</t>
  </si>
  <si>
    <t>tajulislam9106@gmail.com</t>
  </si>
  <si>
    <t xml:space="preserve">Construction of 1x3.00x2.5 RCC Box Culvert at Mushapukur Dakhil Madrasha- Faridpur Sluice Gate Road at Ch.400m under Mithapukur Upazila Dist Rangpur Road ID No- 185584217 </t>
  </si>
  <si>
    <t>M/S Hajera Enterprise    Mob: 01719-204263</t>
  </si>
  <si>
    <t xml:space="preserve">  mshajeraenterprise929@gmail.com</t>
  </si>
  <si>
    <t xml:space="preserve">Improvement of Mithapukur T&amp;T - Dulhapur BC Road at Ch.00-1600m under Mithapukur Upazila Dist Rangpur Road ID No- 185584214 </t>
  </si>
  <si>
    <t>Golden Construction, Taraganj, Rangpur        Mob:0-1712-933450</t>
  </si>
  <si>
    <t xml:space="preserve">Improvement of BRAC Office-NHW via Shushils house Road at Ch . 00-1054m. Salvage Cost-Tk.1348981.00 </t>
  </si>
  <si>
    <t>24/04/2019</t>
  </si>
  <si>
    <t>M/S RS Trading                        Mob : 01712-581116</t>
  </si>
  <si>
    <t>1997ruhul@gmail.com</t>
  </si>
  <si>
    <t>1.Construction of RCC Drain on Doulatpur near Podobabu house -Thanamore Road at Ch.915-1225m Under Taraganj Upazilla Dist. Rangpur Road ID No-185924018 2.Construction of RCC Drain on NHW Puranchowpoti -Taraganj GC Road at Ch.50-625m Under Taraganj Upazilla Dist. Rangpur Road ID No-185922008 3.Construction of RCC Drain on Taraganj GC -Burirhat GC Road at Ch.25-96m Under Taraganj Upazilla Dist. Rangpur Road ID No-185922004 4.Construction of RCC Drain on Upazila H/Q Live Stock more road at Ch.10-230m Under Taraganj Upazilla Dist. Rangpur Road ID No-185924028</t>
  </si>
  <si>
    <t xml:space="preserve">1.Improvement of Cold Store R&amp;H -Anantopur Road at Ch.00-482m.b Construction of 4 nos 0.625 x 0.600m size Drainage Culvert U-Drain on the same road at Ch.120m 218m 364m &amp; 391m Under Taraganj Upazilla Dist. Rangpur Road ID No-185925005 2. Improvement of NHW Cold storage- UZR Beltoli Road at Ch.00-450m Under Taraganj Upazilla Dist. Rangpur.Road ID No-185925059 </t>
  </si>
  <si>
    <t>M/S. Rabiul Islam, Gobindoganj, Gaibandha.              Mob: 01767-421907</t>
  </si>
  <si>
    <t>Improvement of Shushils house-NHW via Bangalipur House of Abdus Mohuri Road at Ch.00-1357m Under Taraganj Upazilla Dist. Rangpur</t>
  </si>
  <si>
    <t>M/S. Belal Construction Kaliganj, Kurigram             Mob: 017189-59577</t>
  </si>
  <si>
    <t xml:space="preserve">Improvement of Pallirhat to Chowdhurirhat Road at Ch . 2860-4860m. </t>
  </si>
  <si>
    <t>29/05/2019</t>
  </si>
  <si>
    <t>Modern Construction                    Mob: 01556-306910</t>
  </si>
  <si>
    <t>enamul6395@gmail.com</t>
  </si>
  <si>
    <t>Construction of 2x3.00x2.5m RCC Double vent Box Culvert on Singimari Ghat - Burirhat GC via Gangachara GC Road Ch.4080.00m under Gangachara Upazila Dist Rangpur Road ID No-185272009 [410223]</t>
  </si>
  <si>
    <t>M/S. Md. Tajul Islam                 Mob : 01712-207524</t>
  </si>
  <si>
    <t>Construction of 1 RCC Drain at Gangachara Bazar GC at Ch. 00-710m 2 RCC Drain at Baraibari Bazar at Ch. 00-438m &amp; 3 RCC Drain with Slab at Rajbollob Bazar to Rajballob Central Jame Mosque at Ch. 00-201m under Gangachara Upazila Dist Rangpur. [410222]</t>
  </si>
  <si>
    <t>Md Anamul Haque        Mob :01933-511522</t>
  </si>
  <si>
    <t>mdanamulhaquesarker@gmail.com</t>
  </si>
  <si>
    <t>Construction of Betgari Shahpara Bus Stand - Langolerhat via Faruk shah House BC road Ch. 00m-1025m under Gangachara Upazila Dist Rangpur Road ID No-185275138 [410221]</t>
  </si>
  <si>
    <t>Md. Shoheb Hossain Mona, Gaibandha.      Mob:01712-259869</t>
  </si>
  <si>
    <t xml:space="preserve">  hshoheb@gmail.com</t>
  </si>
  <si>
    <t>Improvement of Road by BC from Kaunia Rail way station bazar H/O Liakot - Razendro bazar R&amp;H via Godai GPS at Ch.00-2215m Under Kaunia Upazila DistRangpur Road ID185424056</t>
  </si>
  <si>
    <t>M/S. Tahity Enterprise,                          Kamal Kachna, Rangpur.                              Mob :01715-249444</t>
  </si>
  <si>
    <t>Improvement of Road by BC from Kalirhat Indrarpar Mofizar Chattal via Prokash Chandro House up to Razendro Bazar road Ch. 00-2850m Under Kaunia Upazila Dist Rangpur Road ID 185424030.</t>
  </si>
  <si>
    <t>05/01/021</t>
  </si>
  <si>
    <t>M/S. Oshan Enterprise Sirajganj.                                                         Mob :01713-258031</t>
  </si>
  <si>
    <t>khairselim@yahoo.com</t>
  </si>
  <si>
    <t xml:space="preserve"> Construction of Remaining Work of 3 Storied Multipurpose Auditorium at Rangpur PTI (TID:316434) (18-19/W11.1)</t>
  </si>
  <si>
    <t>Md. Zahidul Islam, Pirganj, Rangpur                            Mob :01730-999399</t>
  </si>
  <si>
    <t>mzislam73@yahoo.com</t>
  </si>
  <si>
    <t xml:space="preserve"> Repair &amp; Renovation of Rangpur PTI. (TID:388908) (19-20/W11.009)</t>
  </si>
  <si>
    <t xml:space="preserve">M/S. Suvro &amp; Sukla     Alam Nagar, Rangpur                          Mob :01716-307350 </t>
  </si>
  <si>
    <t>bharatprosad@gmail.com</t>
  </si>
  <si>
    <t xml:space="preserve"> Repair and Renovation of Divisional Deputy Director Office Rangpur (TID: 412539) (19-20/W7.03)</t>
  </si>
  <si>
    <t>M/S. S.S Construction       Jummapara, Rangpur.              Mob :01712-230400</t>
  </si>
  <si>
    <t>ssconstruction167@gmail.com</t>
  </si>
  <si>
    <t xml:space="preserve"> Repair of Rangpur PTI for Systematic English Training Course.  (TID: 472717) (19-20/W11-029)</t>
  </si>
  <si>
    <t xml:space="preserve">TM-RC-PE (JV)                           Asrotpur, Modern more, Cadet College Gate, Rangpur.                 Mob: 01712-315850 </t>
  </si>
  <si>
    <t xml:space="preserve">  tmrcpejv@gmail.com</t>
  </si>
  <si>
    <t>Construction of Boundary Wall at Rangpur Regional Station in Pirganj Upazila of Rangpur District under The Project Infrastructure Development and Strengthening of Bangladesh Institution of Research and Training on Applied Nutrition (BIRTAN).</t>
  </si>
  <si>
    <t>20.12.15</t>
  </si>
  <si>
    <t xml:space="preserve">M/S. TAZ MONZIL Prop. Yeamin Rasul Chowdhury House # 179/4, G. L Roy Road # 01 Kamal Khachna P.O.-Rangpur-5400 Dist.-Rangpur. Mob: 01715016999 </t>
  </si>
  <si>
    <t>M/S. Ranga Construction         Dhap, Shimulbag, Rangpur     Mob: 01727-797728</t>
  </si>
  <si>
    <t>arranga74@gmail.com</t>
  </si>
  <si>
    <t xml:space="preserve">M / S Prince Enterprise Asrotpur, Modernmore, Cadet College Gate, Rangpur  Mob : 01712315850 </t>
  </si>
  <si>
    <t>msprinceenterprise@gmail.com</t>
  </si>
  <si>
    <t xml:space="preserve">Joy Enterprise &amp; Zahidul Islam (JV)                             Mob : 01730-999399 </t>
  </si>
  <si>
    <t>joymzi@yahoo.com</t>
  </si>
  <si>
    <t>Construction of 3-Storied (6-Storied Foundation) Office Building at Rangpur Regional Station in Pirganj Upazila of Rangpur District under The Project Infrastructure Development and Strengthening of Bangladesh Institution of Research and Training on Applied Nutrition (BIRTAN).</t>
  </si>
  <si>
    <t>27.10.15</t>
  </si>
  <si>
    <t>31.12.17</t>
  </si>
  <si>
    <t xml:space="preserve">M/S. Joy Enterprise                  Fathepur, Pirgonj, Rangpur      Mob: 01730200850 </t>
  </si>
  <si>
    <t>zahidulislam1973@gmail.com</t>
  </si>
  <si>
    <t xml:space="preserve">Md. Zahidul Islam, Kishorgari, Pirgonj, Rangpur, Bangladesh Mob: 01730999399 </t>
  </si>
  <si>
    <t>Mim Const. Boraigram, Nator.                                       Mob.07723-56057</t>
  </si>
  <si>
    <t>Bmimconstruction78@yahoo.com</t>
  </si>
  <si>
    <t>Construction of 3-Storied Training &amp; Dormitory Building with 6-Storied Foundation at Rangpur Regional Station in Pirganj Upazila of Rangpur District under The Project "Infrastructure Development and Strengthening of Bangladesh Institution of Research and Training on Applied Nutrition (BIRTAN)."</t>
  </si>
  <si>
    <t>16.02.16</t>
  </si>
  <si>
    <t>16.09.17</t>
  </si>
  <si>
    <t>Md. Moshiar Rahman Malopara, Rajshahi.                              Mob.0-1818-317406</t>
  </si>
  <si>
    <t xml:space="preserve">  l.mrc.bd@gmail.com</t>
  </si>
  <si>
    <t>Earth filling work of BIRTAN Regional Station in Pirganj Upazila at Rangpur District under The Project "Infrastructure Development and Strengthening of Bangladesh Institution of Research and Training on Applied Nutrition (BIRTAN)."</t>
  </si>
  <si>
    <t>17.07.18</t>
  </si>
  <si>
    <t>Mondol Traders Pirganj, Rangpur.                                       Mob.0-1829-404320</t>
  </si>
  <si>
    <t>msmondaltraders75@gmail.com</t>
  </si>
  <si>
    <t>Construction of Main Gate at BIRTAN Regional Centre at Pirganj Upazila in Rangpur District under The Project Infrastructure Development and Strengthening of Bangladesh Institution of Research and Training on Applied Nutrition BIRTAN. [Pirganj]</t>
  </si>
  <si>
    <t>M/S. Al-Riad Construction             Mob.0-1789-311111</t>
  </si>
  <si>
    <t>riad2161@gmail.com</t>
  </si>
  <si>
    <t>Construction of The Internal Approach road under BIRTAN Pirganj, Rangpur.</t>
  </si>
  <si>
    <t>M/S. Rumi Construction   Mob.01712-511198</t>
  </si>
  <si>
    <t>Construction of Guard Shed Garage cum Workshop Tube Well and Drainage at BIRTAN Regional Centre at Pirganj Upazila in Rangpur District</t>
  </si>
  <si>
    <t>M/S. MA Construction   Mob.</t>
  </si>
  <si>
    <t>Arboriculture Works of BIRTAN Project at Pirganj Upazila, Dist : Rangpur</t>
  </si>
  <si>
    <t>10.07.20</t>
  </si>
  <si>
    <t>Mst. Anju Ara Dhap Chiklivata Kukrul Road, Rangpur.                                                             Mob.0-1718-324951</t>
  </si>
  <si>
    <t>mstanjuara76@gmail.com</t>
  </si>
  <si>
    <t>Construction of Muktijuddho Memorial for conservation of Muktijuddho Historical place at Bhutmara under Shahidbag Union.KAUNIA</t>
  </si>
  <si>
    <t xml:space="preserve">MSS Engineering &amp; Construction, Tajhat, Rangpur.                              Mob. 01740-141001 </t>
  </si>
  <si>
    <t xml:space="preserve">Construction of DolaparaMadhurampur &amp; Alampur Union Muktijuddho Memorial at Upazila-Taraganj District-Rangpur. </t>
  </si>
  <si>
    <t>M/S. Mehedi Enterprise. Rangpur.                                        Mob.01767-426341</t>
  </si>
  <si>
    <t>mehedienterprize1975@gmail.com</t>
  </si>
  <si>
    <t>Construction of Muktijuddho Memorial at Town Hall under Rangpur Sadar upazila District-Rangpur. (TID : 408601)</t>
  </si>
  <si>
    <t>M/S. Soukhin Traders, Modern More, Sadar, Rangpur.                                 Mob.0-1717-718042</t>
  </si>
  <si>
    <t>shoukhintraders07@gmail.com</t>
  </si>
  <si>
    <t xml:space="preserve">Construction of Muktijuddho Memorial at Pairaband Village under Mithapukur upazila Distric-tRangpur.(TID:408602) </t>
  </si>
  <si>
    <t>M/S. Northern Techno Trade, 20, Eskaton Road, Gardenia, Flat-A/12, Dhaka.                         01919-316764</t>
  </si>
  <si>
    <t>northan_technotrade@yahoo.com</t>
  </si>
  <si>
    <t>Construction for Pirganj Farmers Service Center under the project" farmers service center and technology transfer at Union level" under Pirganj Upazila, District: Rangpur</t>
  </si>
  <si>
    <t>FSCIT</t>
  </si>
  <si>
    <t>27.02.17</t>
  </si>
  <si>
    <t>02.12.19</t>
  </si>
  <si>
    <t>M/S. Taj Monjil G.L Roy Road Kamal Kachna, Rangpur            Mob.01715-016999</t>
  </si>
  <si>
    <t>Costruction of 1 (One) Storied Rajendrapur and Mahiganj Union Bhumi Office Building with 2(Two) Stroied foundation in Rangpur-S Upazila of  Rangpur District under "Construction of Town and Union Land Office across the Country" Project.</t>
  </si>
  <si>
    <t>22.11.2017</t>
  </si>
  <si>
    <t>24.09.2018</t>
  </si>
  <si>
    <t>Md. Hafizur Rahman Burirhat, Rangpur                         Mob.01716-828831</t>
  </si>
  <si>
    <t>mhrahman3158@gmail.com</t>
  </si>
  <si>
    <t>Costruction of 1 (One) Storied Haragach and Mirbag/Kursha Union Bhumi Office Building with 2(Two) Stroied foundation in Kaunia Upazila  of  Rangpur District under "Construction of Town and Union Land Office across the Country" Project.</t>
  </si>
  <si>
    <t>03.12.2017</t>
  </si>
  <si>
    <t xml:space="preserve">Md. Khairul Kabir Rana, S.M.C Guptapara, Rangpur                   Mob.0-1712175254 </t>
  </si>
  <si>
    <t>Costruction of 1 (One) Storied Pirganj Union (Poura) and Shibpur Union Bhumi Office Building with 2(Two) Stroied foundation in Pirganj Upazila of  Rangpur District under "Construction of Town and Union Land Office across the Country" Project. (TID:132943)</t>
  </si>
  <si>
    <t>18.01.18</t>
  </si>
  <si>
    <t>25.12.2018</t>
  </si>
  <si>
    <t>Costruction of 1 (One) Storied Shatibari and Ranipukur Union Bhumi Office Building with 2 (Two) Stroied foundation in Mithapukur Upazila  of  Rangpur District under "Construction of Town and Union Land Office across the Country" Project. (TID:132944)</t>
  </si>
  <si>
    <t>30.01.2018</t>
  </si>
  <si>
    <t>02.12.2018</t>
  </si>
  <si>
    <t>M/S. Rashida Builder's    Mob.01716-060306</t>
  </si>
  <si>
    <t>msrashidabuildersrangpur@gmail.com</t>
  </si>
  <si>
    <t xml:space="preserve">Costruction of 1 (One) Storied Betgari and Borobil Union Bhumi Office Building with 2 (Two) Stroied foundation in Gangachara Upazila  of  Rangpur District under "Construction of Town and Union Land Office across the Country" Project. </t>
  </si>
  <si>
    <t>M/S. Saera Construction Munshipara, Rangpur   Mob.01819-687530</t>
  </si>
  <si>
    <t>mssaeraconstruction@gmail.com</t>
  </si>
  <si>
    <t>Construction of One 01 Storied Union Land Office Building with Two 02 Storied foundation at 1. Kallani &amp; 2.Parul at Pirgacha Upazila in Rangpur District under Construction of Town and Union Land Office across the Country Project. (TID :357768)</t>
  </si>
  <si>
    <t>M/S. Rumi Consruction, Pirganj, Rangpur                        Mob.01712-511198</t>
  </si>
  <si>
    <t>Construction of One 01 Storied Union Land Office Building with Two 02 Storied foundation at 1. Shyamganj &amp; 2.Kursha at Taraganj Upazila in Rangpur District under Construction of Town and Union Land Office across the Country Project.  (TID : 357769)</t>
  </si>
  <si>
    <t>M/S. Zinia Traders Gangachara, Rangpur                Mob.01756-491486</t>
  </si>
  <si>
    <t>msziniatraders@gmail.com</t>
  </si>
  <si>
    <t>Construction of One 01 Storied Union Land Office Building with Two 02 Storied foundation at Badarganj Poura at Badarganj Upazila in Rangpur District under Construction of Town and Union Land Office across the Country Project. (TID : 357770)</t>
  </si>
  <si>
    <t>M/S. Rezwanul Haque, Badarganj, Rangpur            Mob.01717-303785</t>
  </si>
  <si>
    <t>rezwanul750@gmail.com</t>
  </si>
  <si>
    <t>Construction of Boundary Wall Gate and Approach Road for a Rajendrapur &amp; Mahigonj union Bhumi Office under Sadar Upazila b Haragach &amp; Mirbag-Kursha union Bhumi Office under Kaunia Upazila of Rangpur District under Construction of Town and Union Land Office across the Country Project. (TID : 373731)</t>
  </si>
  <si>
    <t xml:space="preserve">M/S. Tarita Enterprise Kamal Kachna, Rangpur           Mob.01715-249444 </t>
  </si>
  <si>
    <t>taritaenterprise95@gmail.com</t>
  </si>
  <si>
    <t>Construction of 1 one storied Haragach Bhumi Office Building with 2 two storied foundation in Kaunia Upazila of Rangpur District under Construction of Town and Union Land Office across the Country Project. (TID : 413497)</t>
  </si>
  <si>
    <t xml:space="preserve">Md. Khairul Kabir RanaS.M.C Road Guptapara, Rangpur              01712-175254 </t>
  </si>
  <si>
    <t xml:space="preserve">  khairulkabir07@gmail.com</t>
  </si>
  <si>
    <t>Construction of 54.00m Long RCC Girder Bridge over Manosh River on Pirgacha UZHQ-Pawtana GC Road at Ch. 6046km under Pirgacha Upazila Dist. Rangpur. Road ID No -185732002 Package: PD/CLBUURP/W-343 (TID: 305350)</t>
  </si>
  <si>
    <t>Alam Construction, Ghoramara, Rajshahi.                 01716-007536</t>
  </si>
  <si>
    <t>alamcon66@yahoo.com</t>
  </si>
  <si>
    <t>Construction of Upazila Muktijadha Complex Bhaban at Kaunia Upazila Under Rangpur District. [Kaunia]</t>
  </si>
  <si>
    <t>UPMCB</t>
  </si>
  <si>
    <t>05.04.16</t>
  </si>
  <si>
    <t>11.04.17</t>
  </si>
  <si>
    <t xml:space="preserve">TM-RC-PE (JV) Asratpur Modern More Rangpur.                 01712-315850 </t>
  </si>
  <si>
    <t>tmrcpejv@gmail.com</t>
  </si>
  <si>
    <t>Construction of Upazila Muktijadha Complex Bhaban at Mithapukur Upazila Under Rangpur District. [Mithapukur]</t>
  </si>
  <si>
    <t>21.04.16</t>
  </si>
  <si>
    <t>15.06.19</t>
  </si>
  <si>
    <t xml:space="preserve">OH-MN &amp; AR                            New Senpara, rangpur                    01711-435652 </t>
  </si>
  <si>
    <t xml:space="preserve">  ohmnar16@gmail.com</t>
  </si>
  <si>
    <t>Costruction of Upazila  Muktijudha Complex Bhaban at Pirgacha Upazila under Rangpur  District. [Pirgacha]</t>
  </si>
  <si>
    <t>21.07.16</t>
  </si>
  <si>
    <t>30.03.18</t>
  </si>
  <si>
    <t xml:space="preserve">MD. OBAIDUL HAQUE HOUSE # 77, ROAD # 01, NEW SEN PARA, RANGPUR-5400 Mob : 0718542120 </t>
  </si>
  <si>
    <t>haque2323@gmail.com</t>
  </si>
  <si>
    <t xml:space="preserve">Md. Mahomudun Nobi Village- Dhulgary, Post Office- Boro Alompur-5470, Upazila- Pirgonj, District- Rangpur   Mob:01718542120 </t>
  </si>
  <si>
    <t xml:space="preserve">M/S. Md. Aminul Islam Ranga Village: Anontoram, Post Office: Pirgacha-5450, Upazila: Pirgacha, District: Rangpur Mob: 01711435652        </t>
  </si>
  <si>
    <t>airanga64@gmail.com</t>
  </si>
  <si>
    <t xml:space="preserve">M/S. Masuma Begum Construction Katnarpara, Bogra.                                                                 01711-428100 </t>
  </si>
  <si>
    <t>Construction of Upazila Muktijadha Complex Bhaban at Taraganj Upazila Under Rangpur District. [Taraganj]</t>
  </si>
  <si>
    <t>09.10.17</t>
  </si>
  <si>
    <t>M/S. Ranga construction, Dhap Shimulbag, Rangpur                    01727-797728</t>
  </si>
  <si>
    <t>Construction of Upazila Muktijadha Complex Bhaban at  Sadar Upazila Under Rangpur District. [Sadar]</t>
  </si>
  <si>
    <t>M/S. Amena Enterprise Munsipara, Badarganj, Rangpur.                                                      01719-206789</t>
  </si>
  <si>
    <t>ruhulhaque89@gmail.com</t>
  </si>
  <si>
    <t xml:space="preserve">Construction of 1.Pirgacha2.Kaunia &amp;  3.Badarganj Upazila Muktijoddha Complex Bhaban Part-2 under Rangpur District.
</t>
  </si>
  <si>
    <t>Mir. Anowarul Islam Nilphamari.                              01714-016099</t>
  </si>
  <si>
    <t>(1) Renovation and Reconstruction of Muktijoddah Mural in Upazila Parishad Sadar Rangpur.  (2) Renovation and Reconstruction of Muktijoddah Memorial at Sadar Rangpur(Laherirhat).</t>
  </si>
  <si>
    <t>PRMMP</t>
  </si>
  <si>
    <t>M/S. Mana Construction 10/15 Dhap Shimulbag Burirhat Road, Rangpur              01716-137248</t>
  </si>
  <si>
    <t xml:space="preserve">  msmanaconstruction@gmail.com</t>
  </si>
  <si>
    <t>1 Major maintenance of 12.75m long RCC Girder Bridge on Pawtana Hat GC-Mahigonj RHD Road at Chainage 8380m 185732001 2 Major maintenance of 15.1m long RCC Box Culvert on Chowdhurani GC-Shatibari RHD Road at Chainage 810m 185732006 [339419]</t>
  </si>
  <si>
    <t>Md. Arifurzzaman Noorpur Alamnagar, Rangpur                        01773-699527</t>
  </si>
  <si>
    <t>zarif7799@gmail.com</t>
  </si>
  <si>
    <t>1 Minor maintenance of 10.2m long Box Culvert on Badargonj UZHQ-Chowmohoni Via Laldighihat GC Road at Chainage 2410m 185032002 2 Minor maintenance of 3.6m long Box Culvert on Badargonj UZHQ-Nagerhat GC Road at Chainage 8395m 185032001 3 Minor maintenance of 30.75m long RCC Girder Bridge on Badargonj UZHQ-Nagerhat GC Road at Chainage 6637m 185032001 4 Minor maintenance of 7.9m long Box Culvert on Badargonj UZHQ-Nagerhat GC Road at Chainage 9929m 185032001 5 Minor maintenance of 20.9m long RCC Girder Bridge on Nagerhat GC-Shyampur GC Via Kather Bridge Road at Chainage 5650m 185032003 Badarganj (TID: 339421)</t>
  </si>
  <si>
    <t>1 Minor maintenance of 10.0 long Slab Culvert on NHW at Lalbag-Ranipukur GC Road at Chainage 3800m 185492005 2 Minor maintenance of 10.2 long Box Culvert on NHW at Lalbag-Ranipukur GC Road at Chainage 8219m 185492005 3 Minor maintenance of 4.0 long Box Culvert on NHW at Lalbag-Ranipukur GC Road at Chainage 9578m 185492005 4 Minor maintenance of 6.0 long Box Culvert on NHW at Lalbag-Ranipukur GC Road at Chainage 7718m 185492005 5 Minor maintenance of 15.0 long Box Culvert on NHW at Lalbag-Ranipukur GC Road at Chainage 6721m 185492005 6 Minor maintenance of 4.1 long Box Culvert on Paglapir Hat G.C-Shampur GC Road at Chainage 6300m 185492002 Sadar</t>
  </si>
  <si>
    <t>1. Minor maintenance of 3.6m long Box Culvert on Tapamodhupur GC-Powtana GC via Bhaiarhat Road at Chainage 2704m 185422004 2. Minor maintenance of 3.6m long Box Culvert on Tapamodhupur GC-Powtana GC via Bhaiarhat Road at Chainage 3607m 185422004 3 Minor maintenance of 3.6m long Box Culvert on Tapamodhupur GC-Powtana GC via Bhaiarhat Road at Chainage 4115m 185422004 4 Minor maintenance of 7.0m long Box Culvert on Mirbag Kadamtola R &amp; H-Sarai GC Road at Chainage 3166m 185422002 5. Minor maintenance of 38.1m long RCC Girder Bridge on Mirbag Kadamtola R &amp; H-Sarai GC Road at Chainage 2321m 185422002 6. Minor maintenance of 3.6m long Box Culvert on Nobdiganj RK road-Tapamodhpur GC Road at Chainage 1317m 185422003 7. Minor maintenance of 5.8m long Box Culvert on Nobdiganj RK road-Tapamodhpur GC Road at Chainage 1062m 185422003 8. Minor maintenance of 3.6m long Box Culvert on Hariswar Kaunia GC Topikolhat-Tapamadhupur GC via Kaunia Bus Stand Road at Chainage 3358m 185422001 9. Minor maintenance of 15.6m long RCC Girder Bridge on Hariswar Kaunia GC Topikolhat-Tapamadhupur GC via Kaunia Bus Stand Road at Chainage 4417m 185422001 10. Minor maintenance of 4.1m long Box Culvert on Hariswar Kaunia GC Topikolhat-Tapamadhupur GC via Kaunia Bus Stand Road at Chainage 5559m 185422001 11. Minor maintenance of 4.1m long Box Culvert on Hariswar Kaunia GC Topikolhat-Tapamadhupur GC via Kaunia Bus Stand Road at Chainage 6446m 185422001 Kaunia</t>
  </si>
  <si>
    <t>M/S. Nila Enterprise, Shalbon, Rangpur                         01722-721950</t>
  </si>
  <si>
    <t>mr.farukhosin@gmail.com</t>
  </si>
  <si>
    <t>Improvement of Bituminous Carpeting Road on Sarai Up office (Zahir) to Eakota Bazar Via Udaynarayon Machari Govt.Primary School at Ch.2375m-3055m. Under Kaunia Upazila, District Rangpur.</t>
  </si>
  <si>
    <t>M/S. Onto &amp; Tahity (JV), Rangpur                                    01715-249444</t>
  </si>
  <si>
    <t>anto.tahityjv18@gmail.com</t>
  </si>
  <si>
    <t>Improvement of Bituminous Carpeting Road on Kolkando UP (Binbina Ferrighat)-Abuliahat Upto Kaliganj Upazila Border (Tusvander UP) Road at Ch 00-2350m. including Costruction of 3 U- drain at Ch 00-2350m Under Gangachara Upazila, District Rangpur.</t>
  </si>
  <si>
    <t>M/S. Anto Enterprise, Prop. Md. Rajaul Karim, Thana Road, Lalmonirhat, Bangladesh Mob:   01711282392</t>
  </si>
  <si>
    <t>ms.ontoenterprise@gmail.com</t>
  </si>
  <si>
    <t>KZ-AHC (JV)               Kashimpur, Mithapukur                01712-278474</t>
  </si>
  <si>
    <t>kzahcjv@gmail.com</t>
  </si>
  <si>
    <t xml:space="preserve">Improvement of Bituminous carpeting Road on Sarai UP-Bhahishwler More Bazar via Naira Pry.School Road at Ch. 1412m-3412m Under Upazila Kaunia District Rangpu </t>
  </si>
  <si>
    <t xml:space="preserve">M/S. Md. Kamruzzaman        Village/Ward: Sultanpur, Post Office: Mithapukur-5460, Upazila- Mithapukur, District- Rangpur, Mob : 01712589887         </t>
  </si>
  <si>
    <t>kamruzzaman3598@gmail.com</t>
  </si>
  <si>
    <t xml:space="preserve">M/S Anamul Haque Construction  Kashipur, Mithapukur, Rangpur.  Mob : 01712278474                                                             </t>
  </si>
  <si>
    <t>anamulhaquerangpur@gmail.com</t>
  </si>
  <si>
    <t>Md. Hafizur Rahman Burirhat, Rangpur.                     Mob:01716-828831</t>
  </si>
  <si>
    <t>Improvement of Bituminous carpeting Road on Kutirghat Bazar-Sonaton Shaidar Darogar Chatal Road at Ch 00-1715m. including Costruction of 1 no U- drain (.600mx0.625m) at Ch 1120m. Under Kaunia Upazila, District Rangpur.</t>
  </si>
  <si>
    <t>Sinthia_Oishi-Jesmin (JV) kamal Kachan, Rangpur                                    01712-289828</t>
  </si>
  <si>
    <t>jcatscjv@gmail.com</t>
  </si>
  <si>
    <t>Improvement of Bituminous carpeting on Jummarpar R&amp;H-Mirbag Gramen Bank More Bazar Road at Ch00m-1482m Under Kaunia Upazila DistrictRangpur. Road ID-185424058 Kaunia.</t>
  </si>
  <si>
    <t>05.10.21</t>
  </si>
  <si>
    <t xml:space="preserve">M/S. Sinthia construction, Prop: Md. Sagir Khan, Vill: Monmoth, Post: Bamondanga, Upazila: Sundarganj, Dist: Gaibandha Mob : 01718613278                                 </t>
  </si>
  <si>
    <t xml:space="preserve">M/S. Aoishi Traders     Rahim Super Market, Station Road, Rangpur, Mob : 01716274037                               </t>
  </si>
  <si>
    <t>aoishi76@gmail.com</t>
  </si>
  <si>
    <t xml:space="preserve">M/s Jesmin Construction, Prop. Md. Shaharul Kabir, House # 133, Kamalkachna, Rangpur, Bangladesh. Mob :   +880-01712289828                                 </t>
  </si>
  <si>
    <t>shaharulkabir.jc@gmail.com</t>
  </si>
  <si>
    <t>Improvement of Bituminous carpeting Road on Topical GC hat-Branter bazar via Gopidanga GPS. Road at Ch00m-2785m Under Kaunia Upazila DistrictRangpur. Road ID-185424060 Kaunia.</t>
  </si>
  <si>
    <t>04.04.22</t>
  </si>
  <si>
    <t>M/S. Tahity Enterprise                        01715-249444</t>
  </si>
  <si>
    <t>Repair &amp; Maintenance work of LGED Office Building, Dist : Rangpur.</t>
  </si>
  <si>
    <r>
      <t xml:space="preserve">M/S. N.N Enterprise Tajhat, Alam Nagar, Rangpur.                          </t>
    </r>
    <r>
      <rPr>
        <b/>
        <sz val="9"/>
        <rFont val="Arial Narrow"/>
        <family val="2"/>
      </rPr>
      <t>01714-333710</t>
    </r>
  </si>
  <si>
    <t>msnnenterprise72@gmail.com</t>
  </si>
  <si>
    <t>Improvement of Nekmamud Rural Hat Bazar.</t>
  </si>
  <si>
    <t>RDRIDP-2</t>
  </si>
  <si>
    <t>Md. Abdul Malek, Dhamur, Gangachara, Rangpur                     01716-047252</t>
  </si>
  <si>
    <t xml:space="preserve">  Malekrangpur@gmail.com</t>
  </si>
  <si>
    <t>Improvement  of Tetultola GC - Kolabagan NHW via Kazirmore ( Taraganj Portion) Raod (Ch. 00-2800m).   ID no-185922007.</t>
  </si>
  <si>
    <t>M/S. Khan Brother's Pirpur, Station Road, Alamnagar, Rangpur.                                             01712-076077</t>
  </si>
  <si>
    <t>khanbrothers1212@yahoo.com</t>
  </si>
  <si>
    <t>Improvement of   Mominpur GC- Harkali NHW via Munsirhat Road (Ch. 2328-3753m). ID No-185492027.</t>
  </si>
  <si>
    <t>R.I Traders, Pirganj, Rangpur                                    01713-723198</t>
  </si>
  <si>
    <t>ritraders1971@gmail.com</t>
  </si>
  <si>
    <t>mprovement Palichara GC to Rangpur Badarganj R &amp; H Road via Kasimbazar Road (Ch. 6100-7072m) [Road ID No-185492022]</t>
  </si>
  <si>
    <t>08.01.19</t>
  </si>
  <si>
    <t>15.07.20</t>
  </si>
  <si>
    <t>Md. Mahmudun Nobi      Pirganj, Rangpur.                                               01718-542120</t>
  </si>
  <si>
    <t>Improvement of    R&amp;H (Bitalergunti) - Sarai GC via Joy Bangla Bazar Road (Ch. 1670-5035m). ID No- 185422008.</t>
  </si>
  <si>
    <t>22.08.18</t>
  </si>
  <si>
    <t>21.07.19</t>
  </si>
  <si>
    <t xml:space="preserve">OH-MN &amp; AR (JV), New Senpara, rangpur.                                                      01711-435652 </t>
  </si>
  <si>
    <t>ohmnar16@gmail.com</t>
  </si>
  <si>
    <t>Improvement of Pirgacha UZHQ-Kadamtali RHD Road (Ch. 00-2320m).   ID No-  185732010.</t>
  </si>
  <si>
    <t xml:space="preserve">MD. OBAIDUL HAQUE HOUSE # 77, ROAD # 01, NEW SEN PARA, RANGPUR-5400 Mob : 01718542120 </t>
  </si>
  <si>
    <t xml:space="preserve">Md. Mahomudun Nobi Village- Dhulgary, Post Office- Boro Alompur, Pirgonj, Rangpur Mob : 0-1718542120 </t>
  </si>
  <si>
    <t xml:space="preserve">M/S. Md. Aminul Islam Ranga, Anontoram, Pirgacha, Rangpur, Mob : 01711435652                     </t>
  </si>
  <si>
    <t>M/S. Jitu Traders       Pirgacha, Rangpur.                                                               01716-442151</t>
  </si>
  <si>
    <t>almahmudmilon@gmail.com</t>
  </si>
  <si>
    <t>Improvement of Pirgacha UZHQ - Chowdarani GC via Jamirzan Road (Ch. 1262-4800m), ID no-185732007.</t>
  </si>
  <si>
    <t>25.09.20</t>
  </si>
  <si>
    <t>Improvement of Pawtanahat GC-Shundargonj UZHQ via Tambulpur UP Road (Ch. 2000-3827m &amp; 5807-6500m).  ID no-185732009.</t>
  </si>
  <si>
    <t>03-02-2019</t>
  </si>
  <si>
    <t>Improvement of Baldipukur RHD - Nagerhat GC via  Kadamtola  Road (Mithapukur part) Road (Ch. 1980-3721m).   ID No-   185582016 .</t>
  </si>
  <si>
    <t>Satota Traders   Abdullahpur, Mithapukur, Rangpur.                              01730-927858</t>
  </si>
  <si>
    <t>satotatraders58@gmail.com</t>
  </si>
  <si>
    <t>Improvement of   Mondalar Bazar - RHD Pirgonj Brack office  via Kutubpur Bazar Madrasha Road (Ch. 5000-6500m). ID No-185762014.</t>
  </si>
  <si>
    <t xml:space="preserve">Md. Golam Murtuza     Rajpara, Rajshahi                                        01711-450966 </t>
  </si>
  <si>
    <t xml:space="preserve">(A) Improvement of Madergonj GC-Dhaperhat GC via Naymadergonj to Kalsherdara Bazar Road Ch.6310-7360m Road ID No-185762011, (B) Improvement of Mondalar bazar-RHD Pirganj Brac office via Kutubpur bazar Madrasha Road Ch.4190-5000m Road ID No-185762014         </t>
  </si>
  <si>
    <t>Md. Hafizur Rahman, Sadar, Rangpur.                                                            01716-828831</t>
  </si>
  <si>
    <t>Improvement of   Alambiditar UP - Sawrabarihat -Teparhat Road (Ch. 2400-3900m). ID No-   185273011.</t>
  </si>
  <si>
    <t>21.08.18</t>
  </si>
  <si>
    <t>23.08.19</t>
  </si>
  <si>
    <t xml:space="preserve">M/S. Tahity Enterprise, Kamal Kachna, Rangpur.                                               01715-249444 </t>
  </si>
  <si>
    <t>Improvement of  Nohali UP (Kliarmore) - Kaimarihat Road (Ch. 1815-2465m).   ID No-185273013.</t>
  </si>
  <si>
    <t>20.04.19</t>
  </si>
  <si>
    <t xml:space="preserve">Md. Nur Alam Tutul, Shalbon, Rangpur.                                    01715-075400 </t>
  </si>
  <si>
    <t>alamnur546@gmail.com</t>
  </si>
  <si>
    <t>Improvement of  Okrabarihat R&amp;H - Surangarbazar Hat Road (Ch. 1000-3160m). ID No-  185923002.</t>
  </si>
  <si>
    <t>Shomrid Enterprise, Bor Bari Road, Rangpur.                                                                    01718-971155</t>
  </si>
  <si>
    <t>shohel7855@gmail.com</t>
  </si>
  <si>
    <t>Improvement of  Hariarkuti UP - Mominpur UP Road (Ch. 00-2440m). ID No-  185923022.</t>
  </si>
  <si>
    <t>M/S. Soykat Enterprise Ikorchali. Taraganj, Rangpur.                                      01713-737863</t>
  </si>
  <si>
    <t>A) NHW Khairjuma Bazar - Chiklirhat R&amp;H Alampur UP Office Road (Ch. 4050-6000m). ID NO.185923008 B) Alampur UP Office - Kazirhat Road (Ch. 1000-1700m). ID NO. 185923009.</t>
  </si>
  <si>
    <t>M/S. Onto Enterprise, Thana Road, Lalmonirhat.                                        01711-282392</t>
  </si>
  <si>
    <t>A). Improvement of  Shampur GC Suger Mill - Balacharahat Road (Ch. 3400-4590m). ID No-  185033022, B). Improvement of  Gopinathpur UP Office-Salbarihat Road (Ch. 00-1000m). ID No- 185033020.</t>
  </si>
  <si>
    <t>14.08.18</t>
  </si>
  <si>
    <t>Improvement of  Madhupur UP - Kutubpur UP Office Road (Ch. 1120-3120m). ID No-  185033005.</t>
  </si>
  <si>
    <t>13-08-2019</t>
  </si>
  <si>
    <t>Md. Mahabuber Rahman, Pirgacha, Rangpur.                                                      01712-104688</t>
  </si>
  <si>
    <t>Mithupirgas@gmail.com</t>
  </si>
  <si>
    <t>Improvement of  Radhanagor UP - Kalirdanga via Patanerhat Road (Ch. 7820-9820m). ID No-  185033024.</t>
  </si>
  <si>
    <t>M/S. Rohan Enterprise, Rangpur.                     01717-297235</t>
  </si>
  <si>
    <t xml:space="preserve">  roufsharker77@gmail.com</t>
  </si>
  <si>
    <t>Improvement of    Kutubpur UP Office - Kalamertal Pucca UZR via Chandamarighat Road (Ch. 1290-2010m &amp; 3000-3510m). ID No- 185033006.</t>
  </si>
  <si>
    <t>09.10.18</t>
  </si>
  <si>
    <t>Md. Mostafizur Rahman, Nilphamari.                                      01712-222644</t>
  </si>
  <si>
    <t>Mostafizurdablu@yahoo.com</t>
  </si>
  <si>
    <t xml:space="preserve">A Improvement of Gophinatpur UP Office -Baladanghahat Road Ch. 00-2677m Road ID No- 185033021,  B Improvement of Bisnupur UP-Bokshigonj Hat Road Ch. 4100-4850m Road ID No- 185033012 </t>
  </si>
  <si>
    <t>13.04.19</t>
  </si>
  <si>
    <t xml:space="preserve">A) Improvement of Badarganj -Mondolerhat via Kalupara Basdha Bil Road Ch. 6000-8000m Road ID No- 185033018 B) Improvement of Badarganj GC at Haque Sheber More-Dugdugirhat via Kalupara UP &amp; Gutirdanga hat Road Ch. 3500-5689m Road ID No- 185033025Salvage Amount Tk.127307Taka One Lac Twenty Seven Thousand Three Hundred and Seven Only BADARGANJ </t>
  </si>
  <si>
    <t xml:space="preserve">M/S Rasida Builders Kursha, Taraganj, Rangpur.                         01716-060306 </t>
  </si>
  <si>
    <t>Improvement of Chandanpur UP Office-Nazirarhat NHW via Kasimbazar Road (Ch. 00-480m) [Road ID No-185493024] [Salvaged Cost Tk. 302353.00 (Taka Three Lakh Two Thousand Three Hundred Fifty Three) Only][SADAR] [LTM]</t>
  </si>
  <si>
    <t>M/S Rifat Traders, Dowers Lane, GL Roy Road, Rangpur.                        01718-787638</t>
  </si>
  <si>
    <t xml:space="preserve">  nazmul7474@gmail.com</t>
  </si>
  <si>
    <t>Improvement of    Sarai UP (Khamer Razaul) - Nabdigonj Bazar R&amp;H via Modamodon Bazar (Kaunia Portion) Road (Ch. 00-2000m). ID No- 185423011.</t>
  </si>
  <si>
    <t>Nur Enterprise, Kaunia, Rangpur.                                   Mob : 01716-336811</t>
  </si>
  <si>
    <t>nrlm.md@gmail.com</t>
  </si>
  <si>
    <t>A).  Improvement of     Sarai UP (Zahir) - Eakotar Bazar via Udoy Narayon Machari Pry. School Road (Ch. 1375-2375m.). ID No- 185423012. B).  Improvement of    Haragach R&amp;H ( Dgree College) - Haragach UP Office via Joy Bangla Bazar Road (Ch. 1980-2825m &amp; 3282-3437m.).  ID No- 185423007.</t>
  </si>
  <si>
    <t xml:space="preserve">M/S. L.P Enterprise Rahim Super Market, Rangpur                                           01717-316200 </t>
  </si>
  <si>
    <t xml:space="preserve">  lpenterprise11@gmail.com</t>
  </si>
  <si>
    <t>mprovement of Sarai up-Bhahishwler more Bazar via Naira Pry School Road Ch. 670-1300m Road ID No- 185423013</t>
  </si>
  <si>
    <t>Improvement of  Kallayni UP Office - Gungar Khan R&amp;H via Masuapar Taltala Road (Ch. 00-1050m &amp; 2054-3504m).    ID No- 185733008 .</t>
  </si>
  <si>
    <t>M/S. Joba Construction, Sundarganj, Gaibandha.                            01716-928173</t>
  </si>
  <si>
    <t>amd.mahbub671@yahoo.com</t>
  </si>
  <si>
    <t>Improvement of  Kandi Bazar (UZR) - Bamandanga road(Falgacha) Road (Ch. 00-1500m). ID No-   185733023 .</t>
  </si>
  <si>
    <t xml:space="preserve">Dolly Construction Ltd.            Sena Kalyan Bhaban, Suit # 1602, 195 Motijheel C/A. Dhaka-1000 Mob : 001715972411 </t>
  </si>
  <si>
    <t>A) Parul UP Office - Chandipur R&amp;H via Sluice Gate Road (Ch. 00-2900m). ID NO.185733018 B) Pirgacha UZHQ - Kandirhat(UP office) Road (Ch. 6089-7945m).ID NO.185733012. C) Improvement of Itakumari Bazar - Kaliganj UZR (Itakumari UP Office) Road (Ch. 700-2420m).ID NO.185733007.</t>
  </si>
  <si>
    <t>13.11.18</t>
  </si>
  <si>
    <t xml:space="preserve">AI-AC-ATM (JV)  Taluk Imad, Pirgacha, Rangpur                               01712-529631 </t>
  </si>
  <si>
    <t>aminul.amin.atmjv@gmail.com</t>
  </si>
  <si>
    <t xml:space="preserve">A)Improvement of Koikuri UP office-Koikuri Bazar Road (ch. 00-2000m) [Road ID No- 185733015]  B)Improvement of Koikuri UP office (Rail Gate – Kandirhat (Nazar Momud) Road (ch. 00-1845m) [Road ID No- 185733021] </t>
  </si>
  <si>
    <t xml:space="preserve">M/S. Md. Aminul Islam Ranju   Taluk Ishad,Pirgacha, Rangpur   Mob : 01712529631                               </t>
  </si>
  <si>
    <t>ranju8170@gmail.com</t>
  </si>
  <si>
    <t xml:space="preserve">M/s Amin Construction                  Kaunia, Rangpur ,                           Mob : 01712196689                             </t>
  </si>
  <si>
    <t>aminansari890@gmail.com</t>
  </si>
  <si>
    <t xml:space="preserve">M/S Abu Taleb Milu, Tusbhandar, Kaliganj, Lalmonirhat.                           Mob : 01712117105                               </t>
  </si>
  <si>
    <t xml:space="preserve">KZ-AHC (JV)                                          Kashipur, Mithapukur, Rangpur.                      Mob:01712-278474 </t>
  </si>
  <si>
    <t>A). Improvement of     Balarhat UP office- Nankar Serudanga Bazar (Terminal) Road (Ch. 00-1625m).  ID No-  185583018. B). Improvement of     Mithapukur Collage -  Neterbazar (Dabra) via Tulshipur GPS Road (Ch. 3320-4615m).  ID No-  185583010.</t>
  </si>
  <si>
    <t>22.04.19</t>
  </si>
  <si>
    <t>21.04.20</t>
  </si>
  <si>
    <t xml:space="preserve">M/S. Md. Kamruzzaman           Sultanpur, Mithapukur, Rangpur  Mob : 01712-589887                  </t>
  </si>
  <si>
    <t xml:space="preserve">M/S Anamul Haque Construction  Kashipur, Mithapukur, Rangpur.Mob : 001712278474                                          </t>
  </si>
  <si>
    <t xml:space="preserve">M/S. Md. Kamruzzaman &amp; Md. Rezaul Kabir (JV)   Mithapukur, Rangpur                               01712-278483 </t>
  </si>
  <si>
    <t>kzrkjv@gmail.com</t>
  </si>
  <si>
    <t>A) Improvement of Hulashuganj Hat-Mairhat via Maderer hat Road (CH. 800-2150m) [Road ID No-185583011]  B) Improvement of Bangni UP Office-Trimohinee ghat Road (CH. 00-1000m) [Road ID No-185583031] C) Improvement of Sukurerhat (Kashimbazar) –Latibpur UP Office (Mirzapur) via Ramerswarpur GPS Road (CH. 1000-2000m) [Road ID No-185583004]</t>
  </si>
  <si>
    <t>05.03.19</t>
  </si>
  <si>
    <t xml:space="preserve">  kamruzzaman3598@gmail.com</t>
  </si>
  <si>
    <t xml:space="preserve">Md. Razaul Kobir (Tutul),Jaladipur Moddhopara, Mithapukur, Rangpur Mob : 01712278483 </t>
  </si>
  <si>
    <t>Tutulmith_1978@yahoo.com</t>
  </si>
  <si>
    <t xml:space="preserve">M/S. Md. Kamruzzaman &amp; Md. Rezaul Kabir (JV)   Mithapukur, Rangpur                                                           01712-278483 </t>
  </si>
  <si>
    <t xml:space="preserve">  kzrkjv@gmail.com</t>
  </si>
  <si>
    <t>A)Improvement of Moyenpur UP Office-Sukurerhat (Kashimpur 13 mile Road (CH. 2200-3200m) [Road ID No-185493024] B)Improvement of NHW Mithapukur (Jhinuk Chinama hall ) – Balar hat UP Office ( Kisamatkala Kamartari) via Gorer hat Road (CH. 5700-6700m) [Road ID No-185583014 C)Improvement of Milonpur UP Office – Kashdaha Ghat Road (CH. 2150-3150m) [Road ID No-185583027 D)Improvement of Hulashuganj Chamka Bridge-Balarhat UP Office Road (CH. 2200-3200m) [Road ID No-185583045] ] ][MITHAPUKUR]</t>
  </si>
  <si>
    <t>M/S. Rabbi Enterprise, Pirganj, Rangpur.                                      01716-237939</t>
  </si>
  <si>
    <t xml:space="preserve">  rabbienterprisepirganj@gmail.com</t>
  </si>
  <si>
    <t>Improvement of    Shanerhat UP Office - Jahangirabad bazar Road (Ch. 2000-4170m). ID No- 185763003.</t>
  </si>
  <si>
    <t>M/S. Madina Traders,                 Pirganj, Rangpur.                           01713-791116</t>
  </si>
  <si>
    <t xml:space="preserve">Improvement of Pirganj UP Office NHW near Laldighi -Shannashibazar Road Ch.8000-9600m Road ID No-185763001 </t>
  </si>
  <si>
    <t>M/S. Ranga Construction, Shimulbag, Rangpur.                        01727-797728</t>
  </si>
  <si>
    <t xml:space="preserve">  arranga74@gmail.com</t>
  </si>
  <si>
    <t>Improvement of   Moneram Banglapara More - Ozirpara via Boyratipara Road (Ch. 00-1505m).  ID No-185274040.</t>
  </si>
  <si>
    <t>Md. Hafizur Rahman, Sadar, Rangpur.                                                 01716-828831</t>
  </si>
  <si>
    <t>Improvement of   Pallar hat - Baraibari hat via Kutirpara hat Road (Ch. 00-1640m). ID No-185274018.</t>
  </si>
  <si>
    <t xml:space="preserve">M/S Chanchal Enterprise, Ajhar Plaza, Dewanbari Road, Rangpur                                 01925-047169 </t>
  </si>
  <si>
    <t>choncholenterprise87@gmail.com</t>
  </si>
  <si>
    <t>A).  Improvement of   Monthana hat N/S house of salikmember - Dhanitari Non Govt Pry Road (Ch. 1234-2375m). ID No-185274019.B).  Improvement of   Alambiditar UP - Nagarband Baraibari Road (Ch. 00-1500m). ID No-   185274030.</t>
  </si>
  <si>
    <t>01.08.18</t>
  </si>
  <si>
    <t>01.08.19</t>
  </si>
  <si>
    <t>Improvement of   Gangachara Betgari RHD near Zia more - Dangermor Bazar via Chairnine Road (Ch. 00-2330m).  ID No-185274041.</t>
  </si>
  <si>
    <t>20.10.18</t>
  </si>
  <si>
    <t>M/S. Nayem Traders   Kaunia, Rangpur</t>
  </si>
  <si>
    <t>Improvement of Pallar hat - barai bari hat via Kutirpar hat Road Ch.4174-5174mRoad ID No-185274018</t>
  </si>
  <si>
    <t xml:space="preserve">  M/s.MANA CONSTRUCTION      10/15 Dhap Shimulbag,Burirhat road, Rangpur                                                        01716-137248</t>
  </si>
  <si>
    <t>msmanaconstruction@gmail.com</t>
  </si>
  <si>
    <t xml:space="preserve">Improvement of Laxmipur H/O Tozamell - Surangur bazar Road Ch. 00-1605m Road ID No-185924014 </t>
  </si>
  <si>
    <t>26.11.19</t>
  </si>
  <si>
    <t>M/S. Saera Construction, Munshipara, Rangpur.                                                              01819-687530</t>
  </si>
  <si>
    <t xml:space="preserve">  mssaeraconstruction@gmail.com</t>
  </si>
  <si>
    <t>Improvement of Mothergonj Hat Bottoly Pucca road - Dilalpar Salbagan pucca road via Jumapara Dangapra Musque Dilalpur Majlapara P/School Road (Ch. 500-2500m).    ID No- 185034074.</t>
  </si>
  <si>
    <t xml:space="preserve">M/S BN Corporation, Jalkar Sadar, Rangpur.                                 01996-416787 </t>
  </si>
  <si>
    <t>bncorporation87@gmail.com</t>
  </si>
  <si>
    <t>Improvement of  Laldighi - Taxerhatroad at Budurdanga Madrasha - Hazerihat Ershadia Primary School Road (Ch. 00-1265m).  ID No-  185034048.</t>
  </si>
  <si>
    <t>30.06.18</t>
  </si>
  <si>
    <t>Improvement of  Balacharahat - Moynakurihat via Darar Bridge Road (Ch. 1200-3220m).  ID No-  185034019 .</t>
  </si>
  <si>
    <t xml:space="preserve">A). Improvement of Shahapur Chapra - Uttor Moksadpur Road (Ch. 00-2000m).    ID No- 185034004. B). Improvement of  Punch Tepoti - Hepamirdha para Road (Ch. 00-2000m).  ID No-  185034058. C). Improvement of  Mothergonj hat Pucca Road - Dhalaighat  Pucca Road via Dilalpur Kachari Road (Ch. 00-1200m).  ID No-  185034075. </t>
  </si>
  <si>
    <t xml:space="preserve">A Improvement of Ramnathpur UP Office-Shahpur via Kalirdanga hat Road Ch. 00-2000m Road ID No- 185034030 B) Improvement of Auliagonjhat-Kazirhat high school via Dalpara Road Ch. 00-730m &amp; 1240-2510m Road ID No- 185034042  C) Improvement of Kaligonj hat-Tochar More RHD Road Ch. 500-1175m Road ID No- 185034062 D) Improvement of Uttar Moksedpur Elahir More Dhap para Bodha bhumi -Ramnathpur Shekpara Pucca Road Ch. 00-1000m Road ID No- 185034069 </t>
  </si>
  <si>
    <t>Mukti Prokoushal Sangstha R.K Road, Rangpur.                                     01711-669084</t>
  </si>
  <si>
    <t xml:space="preserve">  fuhadhossain68@gmail.com</t>
  </si>
  <si>
    <t>A). Improvement of    Babur hat - Shampur FRB Road (Ch. 00-1000m).  ID No-185494015. B). Improvement of    Badargonj R&amp;H (Chapra) - Oheruddin House Road (Ch. 1670-2068m). ID No-185494056. C). Improvement of    Shalayasha Bazar - Khilalganj Bazar Road (Ch. 1000-3006m). ID No- 185494146.</t>
  </si>
  <si>
    <t>07.11.18</t>
  </si>
  <si>
    <t>M/S. Wasif Construction Uttar Munsipara, Rangpur.                                                    01735-077777</t>
  </si>
  <si>
    <t>wasifconstruction740@gmail.com</t>
  </si>
  <si>
    <t xml:space="preserve">Improvement of Bhurarghat-Dhaperhat Road Ch. 5750-6750m Road ID No-185494034 </t>
  </si>
  <si>
    <t>M/S Akhi Enterprise, Mahiganj, Rangpur.                                      01725-822462</t>
  </si>
  <si>
    <t>akhi2462@gmail.com</t>
  </si>
  <si>
    <t>Improvement of   Kaunia Gopalganj - RK Road - H/O Probes via Sani more Road (Ch. 00-1600m). ID No-185424018.</t>
  </si>
  <si>
    <t>M/S Moon Traders, Horishor, Kaunia, Rangpur                                   01712-193044</t>
  </si>
  <si>
    <t>msmoontraderskaunia@gmail.com</t>
  </si>
  <si>
    <t>A).  Improvement of    Power Station (RK Road)-Annadanagor manas Rail Bridge Via Khapati H/O Monsure Chairman Road (Ch. 800-2300m). ID No-185424012. B).  Improvement of   Hargach R&amp;H - Bitolergonti RK Road via Modamodon Road (Ch. 2500-3500m).  ID No-185424020.</t>
  </si>
  <si>
    <t xml:space="preserve"> East Changhat Mouza at Pucca Road –Boruarhat Road via Changhat Rahmania Aftadaye Madrasha Road (Ch.1000-1760m) [ID No-185424049] </t>
  </si>
  <si>
    <t>M/S. Maskur Rahman College Road, Rangpur.                                            01718-297429</t>
  </si>
  <si>
    <t>mmrmodhu@yahoo.com</t>
  </si>
  <si>
    <t xml:space="preserve"> Improvement of Kaunia UZRH/O Ranju Doctor -Ex Principal Azizur Rahaman House Via Masterpara Jama Mosque Road Ch.00-500m Road ID No- 185424075 </t>
  </si>
  <si>
    <t>Zetendranarth Sarker, Sundarganj, Gaibandha.                                           01714-605182</t>
  </si>
  <si>
    <t>zetendranarth58@yahoo.com</t>
  </si>
  <si>
    <t>A). Improvement of Monglakuti UZR - Hannan Mondaler Ghat Road (Ch. 00-1000m).   ID No- 185734025. B). Improvement of Annadanagar Rail Gate to Shamsuzzaman House (Panchanon) via Eman Ali Master`s House Road (Ch. 00-1000m).     ID No- 185734026 .C). Improvement of Pirgacha UZHQ (Montur Hotel) -Zabanobish Madrasha Road (Ch. 880-1533m). ID No- 185734043.</t>
  </si>
  <si>
    <t>20.06.18</t>
  </si>
  <si>
    <t>Md. Mostafizar Rahman (Reza), Pirgacha, Rangpur.                                     01720-505277</t>
  </si>
  <si>
    <t>mostafizar852@gmail.com</t>
  </si>
  <si>
    <t>A).  Improvement of   Pawtanahat Bus Stand - Pirgacha Pawtana UZR Road (Ch. 2000-2900m). ID No-185734045. B).  Improvement of   Vayerhat Bazar - Bahadurer Hat Road (Ch. 00-537m). ID No-185734057. C).  Improvement of   East Side of Principal Fajlul Karim House at Noahati Road (Ch. 00-500m).  ID No-185734073.</t>
  </si>
  <si>
    <t>26.09.18</t>
  </si>
  <si>
    <t xml:space="preserve">M/S. Oishi Traders, Rahim Super Market, Rangpur.                          01716-274037 </t>
  </si>
  <si>
    <t>Improvement of Monglakuti UZR - Hannan Mondaler Ghat Road Ch.1000-1365 Including Mosque &amp; Madrasha connecting 525m link road. Road ID. 185734025 [Pirgacha]</t>
  </si>
  <si>
    <t xml:space="preserve">MR-AT (JV)                  Anontoram, Pirgacha.                                          Mob: 01745-583944 </t>
  </si>
  <si>
    <t>mratjv@gmail.com</t>
  </si>
  <si>
    <t xml:space="preserve">(A) Improvement of Pawtana-Modhupur UZR at Moslems house-Horiram Community Clinic Road Ch. 00-1580m ID No - 185734069 (B) Improvement of Manushchara Pacca Road Sundar HBB Road Ch. 00-1000m ID No - 185734008  (C) Improvement of Pirgacha-Rangpur R&amp;H at Okrabari Kalurghat Road Ch. 1360-1718m ID No - 185734040 </t>
  </si>
  <si>
    <t>04.06.19</t>
  </si>
  <si>
    <t xml:space="preserve">Md. Mostafizar Rahman (Reza) Pirgacha, Rangpur.                         Mob : 01720505277                                          </t>
  </si>
  <si>
    <t xml:space="preserve">Md. Abu Taher                                                                         Pirgacha, Rangpur.                        Mob : 01819856120                                           </t>
  </si>
  <si>
    <t>ataher4384@gmail.com</t>
  </si>
  <si>
    <t>M/S. RI Traders, Vendabari, Pirganj, Rangpur.                          01713-723198</t>
  </si>
  <si>
    <t>Improvement of Mirzapur Digor Tepotee H/O Shahidul - Matazitola Digirpar  Road (Ch. 00-1000m).    ID No-   185584184 .</t>
  </si>
  <si>
    <t xml:space="preserve">KZ-AHC (JV)   Mithapukur, Rangpur.                                  01712-278474 </t>
  </si>
  <si>
    <t>A). Improvement of     Mithapukur Dakkhin Para - Babori Mosque via Bouddha Bihar (Ch. 00-843m).  ID No-  185584068.B). Improvement of     Jarullapur Matherhat (Bura Jumma) - Bakultala via Bongram Road (Ch. 00-1500m).  ID No-  185584045. C). Improvement of     Elap mor - Rupshi Road (Ch. 800-1603m).  ID No-  185584306. D). Improvement of     Bara Mirzapur Sakur Tepotee - Ranju Mia's house Road(Ch. 00-555m).  ID No-  185584182. E). Improvement of     Latifpur Passhim para (Bou Bazar) - Hazir mor Road (Ch. 1000-2000m).  ID No-  185584035. F). Improvement of     Dhap Shampur - Vendabari (Khutirpar) via Gokorna GPS Road (Ch. 2000-3360m). ID No-  185584027.</t>
  </si>
  <si>
    <t xml:space="preserve">M/S. Md. Kamruzzaman  Sultanpur,Mithapukur, Rangpur Mob : 01712589887 </t>
  </si>
  <si>
    <t xml:space="preserve">M/S Anamul Haque Construction Kashipur, Mithapukur, Rangpur. Mob : 01712278474   </t>
  </si>
  <si>
    <t>M/S. Hossain Trading &amp; Construction Radhaballov, Rangpur.                                                01712-527090</t>
  </si>
  <si>
    <t>Improvement of Ship Dayul Para Bazar -Emadpur Adibashi School Noorpur Road Ch. 000-1000m Road ID No- 185584050</t>
  </si>
  <si>
    <t xml:space="preserve">AAM-AHC (JV), Kashipur, Mithapukur, Rangpur                          01712-278474 </t>
  </si>
  <si>
    <t>aamahcjv@gmail.com</t>
  </si>
  <si>
    <t>A)Improvement of Baragi Kuti-Ghuria Khal via Nischunta Para Road (CH. 2100-3100m) [Road ID No-185584057]  B)Improvement of Batasan Durgapur-Boldipukur Pucca Road (Mominpur Tepotee) Road (CH. 00-1000m) [Road ID No-185584033]  C)Improvement of Thakurbari –Kkhaluhat Bridge Road (CH. 00-825m) [Road ID No-185584091] D)Improvement of Morahatti-Hazir Bazar via Valoua Road (CH. 00-1000m) [Road ID No-185584202]  E)Improvement of Durgapur Bazar-Chiter Ghat via Laiderpur Road (CH. 2000-3550m) [Road ID No-185584103] F)Improvement of Paglarhat-Dhap Uday Pur Bazar Road (CH. 00-1062m) [Road ID No-185584113] [MITHAPUKUR]</t>
  </si>
  <si>
    <t xml:space="preserve">M / S Abdullah Al Mamun  House no. 181, Road no. 01, College Road, Alomnagar, Rangpur Sadar, , Rangpur. Mob : 01729804080 </t>
  </si>
  <si>
    <t>msabdullahalmamun@gmail.com</t>
  </si>
  <si>
    <t xml:space="preserve">KZ-AHC (JV), Kashipur, Mithapukur, Rangpur                                   01712-278474 </t>
  </si>
  <si>
    <t>A)Improvement of Damdama hat-Voktipur GPS via Putikata School &amp; Kura Road (CH. 00-1140m) [Road ID No-185584009] B)Improvement of Akhirahat-Elaper Moore Road (CH. 1000-1885m) [Road ID No-185584170] C)Improvement of Rupshi Kalir mor –Nasirabad Taltola via Rupshihat  Road (CH. 00-1040m) [Road ID No-185584043] D)Improvement of Payrabond Bazar-Hossin Nagor Ghaghot Bridge Road (CH. 00-875m) [Road ID No-185584177] E)Improvement of Faridpur Bazar-Rahamatpur Road (CH. 375-1375m) [Road ID No-185584002] [MITHAPUKUR]</t>
  </si>
  <si>
    <t>08.03.19</t>
  </si>
  <si>
    <t>M/S. Sabuj Sathi Trader's    Pirganj, Rangpur.                                   01740-597924</t>
  </si>
  <si>
    <t>mssubujshathitraders18@gmail.com</t>
  </si>
  <si>
    <t>A). Improvement of   Chattra UP office - Maya Gari road (Horin Shaigapukur) Road (Ch. 350-1350m). ID No-185764044. B). Improvement of    Chandipur Uttar Para - Kumedpur Bazar Road (Ch. 2300-3300m). ID No- 185764064. C).  Improvement of   Barodarga - Bhendabari UZR near Shahjadpur - Shatibari GC via Abmari Road (Ch. 1360-2000m). ID No-185764077.</t>
  </si>
  <si>
    <t>22/10/2018</t>
  </si>
  <si>
    <t xml:space="preserve">RC-ARC (JV), Khalshpir, Pirganj, Rangpur                               01789-311111 </t>
  </si>
  <si>
    <t xml:space="preserve">  rcarcjvca@gmail.com</t>
  </si>
  <si>
    <t>A Improvement of Laldighi Mela UZR -Nokharpara via Patgram Road Ch. 1390-2390 Road ID No-185764078 B Improvement of RHD Road -Boter Hat via Tularam Mozidpur Road Ch. 1000-2500m Road ID No-185764023  C Improvement of Pirganj -Khalaspir UZR to Uzirpur Road Ch.00-1000m Road ID No-185764024   D Improvement of Kadirabad-Tukuria via Gandharbapur Road Ch. 3000-4000m Road ID No-185764075</t>
  </si>
  <si>
    <t xml:space="preserve">M/S Al-Riad Construction    Tiormari, Khalashpir, Pirganj, Rangpur. Mob : 001789311111 </t>
  </si>
  <si>
    <t xml:space="preserve">M/S. Ranga Construction           Dhap, Shimulbag, Rangpur   Mob : 01727797728 </t>
  </si>
  <si>
    <t>Nazib Traders Pirgang, Rangpur.                     01788-251033</t>
  </si>
  <si>
    <t xml:space="preserve">Improvement of Pirganj Khalashpir Pucca road from Raypur Bazar via Baluya Hat Road (Ch. 2300-4250m) [Road ID No-185764039] [PIRGANJ] </t>
  </si>
  <si>
    <t xml:space="preserve">M/S. Rudra Enterprise &amp; Golam Murtuja (JV) Rajpara, Rajshahi.                      01794-541290 </t>
  </si>
  <si>
    <t>gmrudro@gmail.com</t>
  </si>
  <si>
    <t xml:space="preserve">Improvement of Chatra GC-Gillabari Ghat via Nischintobati Primary School Road Ch.300-3500mRoad ID No-185764034 </t>
  </si>
  <si>
    <t xml:space="preserve">M/s.Rudro Enterprise   Vill:Bulonpur, Post: Rajshahi Court, Thana: Rajpara, Dist:Rajshahi Mob : 01711484103 </t>
  </si>
  <si>
    <t xml:space="preserve">Md. Golam Mortuja   Kazihata,Rajpara,Rajshahi  Mob : 01711450966 </t>
  </si>
  <si>
    <t>M/S. Belal Construction, Hariswar, Kaloa, Kaliganj, Kurigram.                                                           017189-59577</t>
  </si>
  <si>
    <t xml:space="preserve">  belalhossain.mbc74@gmail.com</t>
  </si>
  <si>
    <t xml:space="preserve">Improvement of Kolone bazar-Daneshnagar Road Ch.1300-5000m Road ID No-185764058 </t>
  </si>
  <si>
    <t>13.02.20</t>
  </si>
  <si>
    <t>M/S. Chamak Traders, City Corporation, Rangpur.                                        01722-304214</t>
  </si>
  <si>
    <t>chamak9380@gmail.com</t>
  </si>
  <si>
    <t>(A) Improvement of Jhangirabad-Bairati GC Road Ch.00-1050m Road ID No-185764071   (B) Improvement of Bahadurpur-Raypur bazar Road Ch.1750-2800m Road ID No-185764062</t>
  </si>
  <si>
    <t xml:space="preserve">M/S. M.A Engineering               G-4, South Banasri, East Goran, Khilgaow, Dhaka                               01715-016378 </t>
  </si>
  <si>
    <t xml:space="preserve">A Improvement of Bogerbari Dhakhin Para - Rusulpur Bazar via Barudho Road Ch. 00-1000m Road ID No-185764040 B Improvement of Duramithipur - Mithipur UP Office Road Ch. 00-1000m Road ID No-185764053 </t>
  </si>
  <si>
    <t xml:space="preserve">A Improvement of Patgram Choupati - Kantchoner Bazar Road Ch. 1570-2910m Road ID No-185764084 B Improvement of Chattra UP Office - Maya Gari road Horin shaigapukur Road Ch.1350-2350m Road ID No-185764044 </t>
  </si>
  <si>
    <t xml:space="preserve">ARC-RC (JV)                              Tiomari, Khalashpir,                    Pirganj, Rangpur.                                      01789-311111 </t>
  </si>
  <si>
    <t>arcrcjv@gmail.com</t>
  </si>
  <si>
    <t>A Improvement of Chhoto Mirzapur - Gurzipara UZR via H/O Nawab Mondal - Mondolabari Road Ch. 760-1510m Road ID No-185764085  B Improvement of Patgram Chowpati - Raypur Road Ch. 2300-3500mRoad ID No-185764070 Pirganj</t>
  </si>
  <si>
    <t xml:space="preserve">  msalriadconstruction@gmail.com</t>
  </si>
  <si>
    <t>A).  Improvement of   Choddamatha Bazar - BWDB Embankment (Khalifar Bazar-Embk) Road (Ch. 00-470m). ID No-185275053. B).  Improvement of   Mondolerhat - H/O Awal Professor Road (Ch. 00-1500m). ID No-   185275076. C).  Improvement of    Khamermohana HBB - Kaimari hat via Kasem Surir Mosque Road (Ch. 1200-2780m).  ID No- 185275075.</t>
  </si>
  <si>
    <t>25-11-2018</t>
  </si>
  <si>
    <t>A).  Improvement of   Almarbazer - Totarmore Road (Ch. 1000-2300m). ID No-185275072. B).  Improvement of   Gangachara Saraibazar UZR near Jamchowra Bazar - Alalhat road near Abu Sayed Munsi's house via Mornia High School Road (Ch. 200-1910m). ID No-   185275133. C).  Improvement of    Almar Bazar Kuriar More - Shakepara Baro Bridge via Bhangagura hat Road (Ch. 00-2200m).  ID No- 185275175. D).  Improvement of    Vangagara Hat Near Azizer more - Almerbazar via Alalhat Chowdhoripara GPS Road (Ch. 00-1835m).  ID No- 185275313.</t>
  </si>
  <si>
    <t xml:space="preserve">M/S. Tarita Enterprise Kamal Kachna, Rangpur.                      01715-249444 </t>
  </si>
  <si>
    <t xml:space="preserve">  taritaenterprise95@gmail.com</t>
  </si>
  <si>
    <t>A).  Improvement of   Castomer Bazer - Moynakutir road via Kisamot Habu Pry. School Road (Ch. 00-1115m). ID No-185275073. B).  Improvement of   Kishamot Sherpur R&amp;H Malek saw mill - Hatashpur Pucca road via Shamsul Master house Road (Ch. 00-1060m). ID No-185275141.</t>
  </si>
  <si>
    <t>Md. Arifuzzaman Nurpur, Alamnagar, Rangpur.                    01773-699527</t>
  </si>
  <si>
    <t>Improvement of  Pakermatha - Badargonj Kheyaghat Road (Ch. 500-1000m).    ID No-  185035019.</t>
  </si>
  <si>
    <t>06.04.19</t>
  </si>
  <si>
    <t xml:space="preserve">Md. Mostafizur Rahman Nilphamari.  01712-222644 </t>
  </si>
  <si>
    <t xml:space="preserve">A)Improvement of Shiber hat- Bakshi ganj hat Road (ch. 00-500m) [Road ID No- 185035012]  B)Improvement of Muchirhat-Kadomtala ghat Road (ch.3400-4600m) [Road ID No- 185035024]  C)Improvement of Ramkrisnopur-Balapur Ghata Bill Road (ch.00-500m) [Road ID No- 185035045] D)Improvement of Osmanpur Madrasha-Gutirdanga Road (ch. 500-1500m) [Road ID No- 185035059]  E)Improvement of Ayub Brick Field-Ghatabil GPS Road (ch.00-620m) [Road ID No- 185035061] </t>
  </si>
  <si>
    <t>Nur Enterprise, Kaunia, Rangpur. 01716-336811</t>
  </si>
  <si>
    <t xml:space="preserve">  nrlm.md@gmail.com</t>
  </si>
  <si>
    <t>Improvement of   Purba Kishamot - Shop of Natun Master via Belbari Road (Ch. 00-1915m). ID No-185495342.</t>
  </si>
  <si>
    <t>Md. Khademul Islam Jwel Gaibandha. 01712-299297</t>
  </si>
  <si>
    <t>A). Improvement of   Jalkor More - Amashu Pachimpara (Shasan) Road Road (Ch. 00-750m). ID No-185495347. B). Improvement of   Hajipara Auto Bricks - NHW Road via H/O Jolil Police Road (Ch. 00-750m). ID No-185495333. C). Improvement of   Hajipara NHW - H/O Jadu Miah Road (Ch. 00-1142m). ID No-185495334.</t>
  </si>
  <si>
    <t>05.09.18</t>
  </si>
  <si>
    <t>A). Improvement of   Amashu H/O Abdul Member - H/O Jaman Miah Road (Ch. 00-270m). ID No-185495336. B). Improvement of   Debipur H/O Dr. Sekendar - Birabari via H/O Siraj Member Road  Road (Ch. 00-1005m). ID No-185495343. C). Improvement of   Horipur - VIP College via Machuapara Kalir Mondir Road (Ch. 00-770m). ID No-185495105.</t>
  </si>
  <si>
    <t xml:space="preserve">RB &amp; MPS (JV) R.K Road. Rangpur. 01711-928299 </t>
  </si>
  <si>
    <t>rb.mps.jv@gmail.com</t>
  </si>
  <si>
    <t>A). Improvement of   Prime Sonic Group Factory - Dalia Sluice Gate (Cannel Embankment) Road (Ch. 00-3011m). ID No-185495329. B). Improvement of    Moynakuri Dalia Sluice Gate - Vinno Jogot via Prime Sonic Group Factory (West Side Canel Embankment) Road (Ch. 00-2005m). ID No-185495330. C). Improvement of   Dhokin Ajaddhapur Baburhat Rail Ghumti  -  Haji Montaj More via Madhobpur Road (Ch. 00-863m). ID No-185495327.</t>
  </si>
  <si>
    <t>28.10.18</t>
  </si>
  <si>
    <t>06.09.19</t>
  </si>
  <si>
    <t>M/S. RAKIB BROTHERS     2/602 Eastern Circuit 30           Circuit House Road Dhaka         Mob: 01758666218</t>
  </si>
  <si>
    <t>rakibbrothers@gmail.com</t>
  </si>
  <si>
    <t xml:space="preserve">Mukti Prokaushal Sanghtha,  M.P. Chake Post, RK Road, Sadar, Rangpur,                     Mob : 01711669084 </t>
  </si>
  <si>
    <t>fuhadhossain68@gmail.com</t>
  </si>
  <si>
    <t xml:space="preserve">M/S Tahity &amp; Shital (JV) Kamal Kachana, Rangpur. 01715-249444 </t>
  </si>
  <si>
    <t>A)Improvement of Mohadebpur H/O Abul Kalam-Abul Khayer Factoty Road (Ch. 00-1233m) [Road ID No- 185495344] B)Improvement Debipur H/O Lutfor-Mosque of Mintu Member Road (Ch. 00-769m) [Road ID No- 185495345] [SADAR]</t>
  </si>
  <si>
    <t>10.09.20</t>
  </si>
  <si>
    <t xml:space="preserve">M/S. Tahity Enterprise           Purbo Shalbon, Rangpur.           Mob : 0-01715249444       </t>
  </si>
  <si>
    <t xml:space="preserve">M/S Ona Traders,
 Pirgacha, Rangpur.01752-378136 </t>
  </si>
  <si>
    <t>ms.onatraders@gmail.com</t>
  </si>
  <si>
    <t>Improvement of   Sibu Mohammad of chatal (SRIIP) - Sibu Amtola bazar via Gopal Master Road (Ch. 00-2120m). ID No-185425103.</t>
  </si>
  <si>
    <t>18.08.18</t>
  </si>
  <si>
    <t>Akhi Enterprise,
 Mahiganj, Rangpur .01725-822462</t>
  </si>
  <si>
    <t>Improvement of   Poresh more - Monser tepothi Road (Ch. 00-2500m). ID No-185425070.</t>
  </si>
  <si>
    <t>24.08.18</t>
  </si>
  <si>
    <t xml:space="preserve">Amin Construction &amp;,
 Abu Taleb Milu (JV), Rangpur.            -01712-196689 </t>
  </si>
  <si>
    <t>amin.atmjv@gmail.com</t>
  </si>
  <si>
    <t>A).  Improvement of     RK Road - Mozir Gate Road (Ch. 00-2200m). ID No- 185425068. B).  Improvement of    Jhanker more - Rail Station via H/O Sultan Road (Ch. 00-1000m).  ID No- 185425063.</t>
  </si>
  <si>
    <t>25.07.19</t>
  </si>
  <si>
    <t xml:space="preserve">M/s Amin Construction       Kaunia, Rangpur ,                   Mob : 01712196689                             </t>
  </si>
  <si>
    <t xml:space="preserve">  abutalebmilu@gmail.com</t>
  </si>
  <si>
    <t xml:space="preserve">M/S. Shithil Shihari , Pirgacha, Rangpur. 01712-778044 </t>
  </si>
  <si>
    <t>abudaudansari58@gmail.com</t>
  </si>
  <si>
    <t>Improvement of   B M Collage more - Sibu Chowrapara Bazar via Kasem Bazar (SRIIP) Road (Ch. 00-1000m). ID No-185425101.</t>
  </si>
  <si>
    <t>09.10.19</t>
  </si>
  <si>
    <t>M/S. Anto &amp; Tahity (JV) Kamal Kacchna, Rangpur.</t>
  </si>
  <si>
    <t>A) Improvement of Rajib Pry. School -Lal Maszid Road Ch. 300-1495m Road ID No- 185425009  B) Improvement of Jummarpara -B M Collage Road Ch. 00-1730m Road ID No- 185425105</t>
  </si>
  <si>
    <t>08.04.19</t>
  </si>
  <si>
    <t xml:space="preserve"> M/S. Anto Enterprise, Thana Road, Lalmonirhat,    Mob : 01711282392 </t>
  </si>
  <si>
    <t xml:space="preserve">M/S. Tahity Enterprise       Purbo Shalbon, Rangpur.     Mob : 01715249444 </t>
  </si>
  <si>
    <t>M/S. Dalia Trading                    JNC Road Rangpur                    01715-140366</t>
  </si>
  <si>
    <t>daliatradingrng@gmail.com</t>
  </si>
  <si>
    <t xml:space="preserve">(A} Improvement of the Road from Burirhat Road to Tepamodhupur-Pawtana GC Road via H/O Kashem Chairman Ch.56-905m ID No. 185425157 . (B) Improvement of the Road from H/O Nurul Haque Sarder to RK RoadCh.500-820m ID No. 185425066 with link Road H/O Kader Mondol to H/O Hemonto Principal Ch.00-100m </t>
  </si>
  <si>
    <t>14.07.20</t>
  </si>
  <si>
    <t>Md. Mostafizar Rahman (Reza), Pirgacha, Rangpur. 01720-505277</t>
  </si>
  <si>
    <t>A). Improvement of   Kashim Embankment at Amertal to Purbo Damurswar Road (Ch. 00-1100m).    ID No-   185735118 . B). Improvement of  Malek House at Sawla Mouja - Hakim Member Member Choupathi Road (Ch. 500-1500m).     ID No-    185735149 .</t>
  </si>
  <si>
    <t>A).  Improvement of   Taluk Kandi-Monirampur Road (Ch. 1450-2200m). ID No-185735043. B).  Improvement of   Flood Refuzee Shelter - 2 No. Gabura Reg. Pry. School Road (Ch. 00-1000m). ID No-185735132.</t>
  </si>
  <si>
    <t>A).  Improvement of   Akbar Master House at Sawla Mouja - Pirgacha Pawtana UZR via Adom Bazar Road (Ch. 00-1450m). ID No-185735148. B).  Improvement of   Kandi Bazar -  H/O Abul Member at Pathak Shikor Mouja Road (Ch. 00-500m). ID No-185735161.</t>
  </si>
  <si>
    <t>28.09.18</t>
  </si>
  <si>
    <t>M/S Konak Enterprise, Chowdharani Bazar, Pirgacha, Rangpur. 01770-900060</t>
  </si>
  <si>
    <t>mskonokenterprise18@gmail.com</t>
  </si>
  <si>
    <t>A).  Improvement of   Fakira - Bara Darga HBB Road (Ch. 00-1250m). ID No-185735005. B).  Improvement of   Toper Bazar - Momin Bazar High School Road (Ch. 00-1275m). ID No-185735194.</t>
  </si>
  <si>
    <t>M/S RI Traders, Vendabari, Pirganj, Rangpur. 01713-723198</t>
  </si>
  <si>
    <t>Improvement of   Shah Amanot Cool Store - Madrasha via Hafez's House Road (Ch. 00-2390m). ID No-185735184.</t>
  </si>
  <si>
    <t>02.10.18</t>
  </si>
  <si>
    <t xml:space="preserve"> A) Improvement of Jagodish – Satvita Road (Ch.00-1540m) [Road ID-185735009]  B)  Improvement of Sundar HBB-Deuti Bazar Road (Ch.380-1380m) [Road ID-185735013]  C)  Improvement of Nagarjitpur-Talukishad Pucca Road (Ch.00-1215m) [Road ID-185735021]  D) Improvement of Dudheabari GS School-Taluk Eshad R &amp;H Road (Ch.00-1000m) [Road ID-185735046]</t>
  </si>
  <si>
    <t xml:space="preserve">Md. Khairul Kabir Rana, Guptapara, Rangpur. 01712-175254 </t>
  </si>
  <si>
    <t xml:space="preserve"> A) Improvement of Shukhanpukur-Pabittrojhar Road (Ch.00-1465m) [Road ID-185735047] B)  Improvement of Kisamat Jhineea Mouja at Dhanir Bazar – Abul`s More Road (Ch.00-1396m) [Road ID-185735097] C)  Improvement of Baradarga-Nabdiganj Pucca Road at Debendranath`s Road (Ch.00-1396m) [Road ID-18573126]]  D) Improvement of Petvata Kadomtoli-Petvata GPS Road (Ch.00-1450m) [Road ID-185735195] </t>
  </si>
  <si>
    <t>26.01.19</t>
  </si>
  <si>
    <t>07.12.19</t>
  </si>
  <si>
    <t xml:space="preserve">Niaz Traders-Noona Traders-Islam &amp; Co. JV Motijheel, Dhaka.          01713-002970 </t>
  </si>
  <si>
    <t xml:space="preserve">  niaznoonaislamjv18@gmail.com</t>
  </si>
  <si>
    <t xml:space="preserve"> A) Improvement of Kandi UP Office-H/O Joger Doctor Road (Ch.00-3535m) [Road ID-185735037]  B)  Improvement of Pachimdebu Birbiria Pucca Road near the house of Yakub-Fishiculture Project Road (Ch.00-230m) [Road ID-185735199]</t>
  </si>
  <si>
    <t>25.03.19</t>
  </si>
  <si>
    <t xml:space="preserve">M/S. Niaz Traders 154, Motijheel C/A. Masjid Market (2nd Floor), Room No.301-303, Dhaka-1000. Mob : 01711636325 </t>
  </si>
  <si>
    <t xml:space="preserve">Noona Traders 154, Motijheel Mosjid Market (2nd Floor), Room No.301-303, Motijheel C/A, Dhaka-1000 Mob : 01711636325 </t>
  </si>
  <si>
    <t xml:space="preserve"> Islam &amp; Co. 35/9 Golapbagh,Dhaka. Mob :01711534751 </t>
  </si>
  <si>
    <t>islamandco1971@gmail.com</t>
  </si>
  <si>
    <t xml:space="preserve">MR-AT (JV)                     Anontoram, Pirgacha.                 01745-583944 </t>
  </si>
  <si>
    <t xml:space="preserve">Improvement of Nabupathanpara Kader Professors house-Baku Miah house via Kala miah house Road Ch. 00-1770m ID No- 185735061 </t>
  </si>
  <si>
    <t>M/S. Hossain Trading &amp; Construction Radhaballov, Rangpur.  01712-527090</t>
  </si>
  <si>
    <t>Improvement of Bara Mirzapur Sabur bazar-Horlai Road Ch. 00-418m Road ID No- 185585158</t>
  </si>
  <si>
    <t>M/S. Chamak Traders, City Corporation, Rangpur. 01722-304214</t>
  </si>
  <si>
    <t>A).  Improvement of Poshorampur H/O Habibar Master - H/O Harun Master Road (Ch. 00-950m).    ID No-   185765060. B). Improvement of  Roypur - H/O Mokbul Mia Road (Ch. 00-1150m).     ID No-    185765061.</t>
  </si>
  <si>
    <t>20.05.19</t>
  </si>
  <si>
    <t>Md. Abdullah Al-Mamun Chowdury College Road, Rangpur. 01729-804080</t>
  </si>
  <si>
    <t>A). Improvement of   Gurzipara Boubazar - Hazer Mia House via Engg. Tutul House Road (Ch. 00-500m). ID No-185765151. B). Improvement of   Dhorokanto Bottalla - Bhendabari Road via Dhorokanto Madharasa Road (Ch. 1300-2300m). ID No-185765134. C). Improvement of   Magura  H/O  Abul Hazi - Jorpul Road (Ch. 00-1400m). ID No-185765125. D). Improvement of   Boro Darga Bhendabari Road at Sharifpur - Chatonapara puccar Matha Road (Ch. 00-1950m). ID No-185765091.</t>
  </si>
  <si>
    <t>M/S. Maskur Rahman College Road, Habib Nagar, Rangpur.       01718-297429</t>
  </si>
  <si>
    <t>A). Improvement of   Magura Tamatha H/O Mr. Saiful-Khani Mogura Road (Ch. 00-1000m). ID No-185765124. B). Improvement of   Garaber Dhonshala more - Taspur via  Garaber GPS Road (Ch. 300-2300m). ID No-185765094. C). Improvement of   Chattra Shesue Clinic-Kuyatpur Road (Ch. 2320-3320m). ID No-185765023. D). Improvement of   Modonkhali Modhopara Tapoti-Hasarpara via Akandopara Road (Ch. 00-1100m). ID No-185765121.</t>
  </si>
  <si>
    <t xml:space="preserve">RC-ARC (JV), Khalshpir, Pirganj, Rangpur. 01789-311111 </t>
  </si>
  <si>
    <t>A) Improvement of Vandabari Pucca road Khashtaluk Eidgah Math Road (CH. 00-1000) Road ID No-185765052  B) Improvement of Dhaperhat Chatra FRB-Laldighi Girl`s Acadame School Road (Ch. 00+500m) Road ID 185765132 C) Improvement of Gabirdhanpur-NHW Chak Karim Laldighi UP Road (Ch. 2065-3515m) Road ID 185765048 D) Improvement of Kasti (Pachimpara) Jami Mosque Chowpoti-Kanchoner Bazar Pacca Matha via Boro Alompur GPS Road (Ch. 00-2000m) Road ID 185765117 E) Improvement Pochakanto-Balua Road (Ch. 200-960m) Road ID 185765082</t>
  </si>
  <si>
    <t>M/S. Belal Construction, Hariswar, Kaloa, Kaliganj, Kurigram. 07189-59577</t>
  </si>
  <si>
    <t>A) Improvement of Chatra Eid-Gha fild Kader`s Ghat via H/O Mr.Bichna Mr. Mojibor Chairman Road (CH. 00-1000) Road ID No-185765080  B) Improvement of Borokhola Mossque-Amtola Road (Ch. 500-1500m) Road ID 185765182 C) Improvement of Dobarpukur – Pabonpara Road Road (Ch. 00-1000m) Road ID 185765163 D) Improvement of Annontopur Girls High School Basudepur Blustor Road (Ch. 00-1000m) Road ID 185765136 E) Improvement of Rashulpur Bagarbari Road (Ch. 1000-2100m) Road ID 185765008 F) Improvement of Kuathpur H/O Robiul-Gorer bazer Road (Ch. 3000-4000m) Road ID 185765196</t>
  </si>
  <si>
    <t>21-01-2019</t>
  </si>
  <si>
    <t>08-12-2019</t>
  </si>
  <si>
    <t>M/S. Das Traders Tangail Pourashava, Tangail.           01711-183904</t>
  </si>
  <si>
    <t xml:space="preserve">Improvement of Rangamati House of Heto Road Ch.00-2000m ID No. 185765104 </t>
  </si>
  <si>
    <t>Md. Golam Murtuja, Rajpara, Rajshahi. 0721-770587</t>
  </si>
  <si>
    <t>A Improvement of Shotapir Bazar - Chander Bazar via Nokher Para Road Ch. 00-1250m.ID No-185765026  B Improvement of Pirgonj Chattra pucca road-Kumar Gari via Choker Ghat Bazar Road Ch. 00-1370m.ID No-185765028 Pirganj</t>
  </si>
  <si>
    <t>A Improvement of Dubrazpur to Eidgah field road at Kashipur via Kalitola GPS Road Ch. 00-850m. ID No-185765084  B Improvement of Thakurdas LaxmipurPucca road-UllaghariPacca Road Connccting Road Ch. 00-545m.. ID No-185765118 C Improvement of Shoyekpur village-house of Shunil Chairman via Mondoler Bazar Road Ch. 00-1000m.ID No-185765045</t>
  </si>
  <si>
    <t xml:space="preserve">A Improvement of Pachgachi mouza H/O Muhammad Khalek to sadullapurPucca road via Md. Khasar house Road Ch. 600-1200m.ID No-185765251 B Improvement of PirgonjShanerhatPucca road - KhamarShadullapur Road Ch. 1000-1520m.ID No-185765165  C Improvement of Kashimpur - Kutubpur Road Ch. 900-2000m.ID No-185765004 </t>
  </si>
  <si>
    <t xml:space="preserve">A Improvement of Khalaspir Brick Field-MonjilarDarga Via Thirarpara Mosque Road Ch. 00-1000m.ID No-185765116  B Improvement of JoyntopurGhat - Gopinathpur Road Ch. 500-1290m.ID No-185765034  C Improvement of GhoshpurZame Mosque-Ghoshpur GP Pry. School Road Ch. 1000-1820mID No-185765040 </t>
  </si>
  <si>
    <t xml:space="preserve">A Improvement of Nachimonpur Bottola at Bhandabari to Khalaspir Falia Road Ch. 00-760m.ID No-185765114  B Improvement of Hazalgari - Uzirpur Road Ch. 00-1000m..ID No-185765001  C Improvement of Kadirabad-Chowrasta at Bhandabari to Khalaspir road-Kadirabad Raierbari Via KarimLaxmipur Road Ch. 00-1890m.ID No-185765113 </t>
  </si>
  <si>
    <t xml:space="preserve">A Improvement of Khastaluk Pucca Road - Khastaluk Eidgha Math Road Ch.00-1500m Road ID No-185765138  B Improvement of Thirarpara House of Mr. Shahidul -Chatra road via Thirarpara Road Ch. 00-400mRoad ID No-185765115  C Improvement of Babonpur H/O Mr. Malak - H/O Mr. Raza Muktar via H/O Mr. Miah Road Ch. 00-485mRoad ID No-185765123 </t>
  </si>
  <si>
    <t>11.03.21</t>
  </si>
  <si>
    <t xml:space="preserve">A Improvement of Shetulpur-Rusulpur Bazar via Morar Para Road Ch. 1000-1500m.ID No-185765025 B Improvement of PirgonjMadergonj road - Vazakaly Bridge via Hossainpur GPS Road Ch. 00-1025m.ID No-185765085  C Improvement of SanerhatAmtola - Masta Village Road Ch. 00-1650m.ID No-185765167 </t>
  </si>
  <si>
    <t xml:space="preserve">A Improvement of Hasarpara - Mr. Tafil Shop - ModonkhaliTopoti Road Ch. 00-1205m.ID No-185765112  B Improvement of Baluahat-Keshobpur via Milonpur Road Ch. 1000-1550m.ID No-185765046  C Improvement of Raypur bazar Amertol-ChorerGhat via Kashobpur Road Ch. 00-1000m.ID No-185765081 </t>
  </si>
  <si>
    <t>27.02.21</t>
  </si>
  <si>
    <t xml:space="preserve">A Improvement of ChttraShesue Clinic-NillDariya Road Ch. 00-1500m.ID No-185765019  B Improvement of Khasmothpur bazar NHW Jami Mosque- SoekpurKazipara via H/O Mr. Shahajan Masters Road Ch. 00-1000m..ID No-185765086 </t>
  </si>
  <si>
    <t xml:space="preserve">A Improvement of Mohodipur GPS- Threemohoni Bridge Via khareo GPS Road Ch. 00-2900m.ID No-185765092 B Improvement of Hasarpara-Ananta Rampur Road Ch. 2300-2425m.ID No-185765003  </t>
  </si>
  <si>
    <t xml:space="preserve">A Improvement ofDubrazpurMondolbari East side - Hili GPS Road Ch. 00-2040m.ID No-185765098  B Improvement ofThirarpara Mr. Mokbul house - Thirarpara Mr. Raza house via Mr. Ansar Mr. Road Ch. 00-245m.ID No-185765131 </t>
  </si>
  <si>
    <t xml:space="preserve">A Improvement of Choto Falia Joarpur - Nanfar Bill Kadirabad Pacca road Connecting Road Ch.00-1310mID No-185765119  B Improvement of Shamlipur kasim Chairman house - Babonpur Road Ch. 00-260m ID No-185765127  C Improvement of Modonkhali School - Dewallbari Road Ch. 00-600m ID No-185765122 </t>
  </si>
  <si>
    <t xml:space="preserve">A Improvement of Khamer Taharpur Amartola - Pallar Road Ch.00-1000m Road ID No-185765267 B Improvement of Khalaspir Chatra road to paikarpara via H/O Mr. Joihar Road Ch. 00-930m Road ID No-185765120  C Improvement of Bhendabari - Palashbari via Behabatpur Road Ch.3290-4290m Road ID No-185765007 </t>
  </si>
  <si>
    <t xml:space="preserve">(A) Improvement of Hazee Tomiz Uddin Govt. Primary School Ch. 00-72m School Code-105080209  (B) Improvement of Fatepur Govt. Primary School Connecting Road Ch. 00-70m School Code-105080706   (C) Improvement of Keshobpur Poschimpara Govt. Primary School Connecting Road Ch. 00-361m School Code-105080903  (D) Improvement of Umapur Govt. Primary School Connecting Road Ch. 00-515m School Code-705089203 (E) Improvement of Khoillpara Govt. Primary School Connecting Road Ch. 00-60m School Code-705089205  (G) Improvement of Fatehpur Pocchimpara Govt. Primary School Connecting Road Ch. 00-190m School Code-105080905  (H) Improvement of Gokulpur Govt. Primary School Connecting Road Ch. 00-105m School Code-105081109 </t>
  </si>
  <si>
    <t xml:space="preserve">MJS-MEC (JV)Bazar Road, Sundarganj, Gaibandha                   Mob :01740-542313 </t>
  </si>
  <si>
    <t>mjs.mec.jv@gmail.com</t>
  </si>
  <si>
    <t>A Improvement of Mohish Muri Govt.Primary School Connecting Road School Code 105050205  B Improvement of 2 Nos Shachas Govt.Primary School Connecting Road School Code 105050104  C Improvement of Pabitrojar Govt.Primary School Connecting Road School Code 105050703  D Improvement of Petvata Govt.Primary School Connecting Road School Code 105050403</t>
  </si>
  <si>
    <t xml:space="preserve">Zetendranarth sarker   Sundarganj, Gaibandha          Mob : 0-1714605182 </t>
  </si>
  <si>
    <t>Eva Construction         Monmoth,  Bamondanga,  Sundarganj, Gaibandha              Mob : 01740542313</t>
  </si>
  <si>
    <t>salam.sonaroy@gmail.com</t>
  </si>
  <si>
    <t>M/S. Jitu Traders                    Pirgacha, Rangpur.              01716-442151</t>
  </si>
  <si>
    <t xml:space="preserve">(A) Improvement of Mirapara Govt. Primary School Connecting Road (Ch. 00-1425m) [School Code-105050804]  (B) Improvement of Pachim Paran Govt Primary School Connccting Road (Ch. 00-1600m) [School Code No-105050609]  (C) Improvement of Pasua Mirapara Govt Primary School Connccting Road (Ch. 00-750m) [School Code -105050302] </t>
  </si>
  <si>
    <t>19.03.19</t>
  </si>
  <si>
    <t xml:space="preserve">MR-AT (JV) ,               Anontoram, Pirgacha, Rangpur                     01745-583944 </t>
  </si>
  <si>
    <t>A)Improvement of Pachim Taluk Esad Govt Primary School Connccting Road (CH. 00-580m) [School Code -105050709] B)Improvement of Gopal Govt Primary School Connccting Road (CH. 1000-2740m) [School Code -105050605] C)Improvement of Durgacharan Govt Primary School Connccting Road (CH. 112-1298m) [School Code -105050605]</t>
  </si>
  <si>
    <t>19.03.20</t>
  </si>
  <si>
    <t xml:space="preserve">(A) Improvement of Duragari Govt. Primary School Connecting Road Ch. 00-1171m School Code - 105050604  (B) Improvement of Fata Govt. Primary School Connecting Road Road Ch. 00-1200m School Code - 105050642 </t>
  </si>
  <si>
    <t xml:space="preserve">Improvement of Sidamhat Govt. Primary School Connecting Road Ch. 380-2630m School Code - 105050207 </t>
  </si>
  <si>
    <t>M/S. Al-Riyad Construction Khalashpir, Pirganj, Rangpur.                 01789-311111</t>
  </si>
  <si>
    <t>msalriadconstruction@gmail.com</t>
  </si>
  <si>
    <t>A)Improvement of Ghospur Zame Mosque (NHW) –Ghospur GP Govt. Primary School Connecting Road School Code-105040904 B) Improvement of Connection Road at Panbari GPS Road. School Code-015040203</t>
  </si>
  <si>
    <t xml:space="preserve">A Improvement of Digdari Govt. Primary School Connecting Road. Ch. 00-800m School Code-105040302 B Improvement of Bashpukuria Govt. Primary School Connecting Road. Ch. 00-750m School Code-105040611 C Improvement of Jolaidanga Govt. Primary School Connecting Road. Ch. 00-500m School Code-705049059 </t>
  </si>
  <si>
    <t xml:space="preserve">A Improvement Higol Gary Govt. Primary School Connecting Road Ch.00-860m School Code-705049023  B Improvement of Kumarpur Govt. Primary School Connecting Road Ch. 00-800m School Code-705049201 </t>
  </si>
  <si>
    <t>Construction of 96.00m Long PC Girder Bridge on Jalkor More-Amashu Pachimpara (Shasan) Road at ch. 20m.[Road ID No-185495347]</t>
  </si>
  <si>
    <t>Construction of 54.00m Long RCC Girder Bridge over Burail River on Tambulpur Land Office -Char Tambul- pur Primary School at Ch. 817m. Road ID No-185735140.</t>
  </si>
  <si>
    <t>Construction of 42.00m Long RCC Girder Bridge on Pawtanahat Bus stand -Pirgacha Pawtana UZR Road at ch. 2200m. Road ID No-185734045 [PIRGACHA] (2nd Call) [OSTETM]</t>
  </si>
  <si>
    <t>12.10.20</t>
  </si>
  <si>
    <t xml:space="preserve">Maintenance work Banderpara Bazar- Vendabari GC Via Durgamatihat Road Ch. 00-3600m Road ID No- 185584119 </t>
  </si>
  <si>
    <t xml:space="preserve">(A) Maintenance work Sathibari NHW Fish Hachary Nankar Bazar Road Ch. 00-4523m Road ID No- 185582008. (B) Maintenance work Sathibari NHW Gorbandha Nankar Pucca mor Baro Hazratpur UP Office Road. Ch. 1080-4290m Road ID No- 185583012 </t>
  </si>
  <si>
    <t>04.05.19</t>
  </si>
  <si>
    <t>06.12.19</t>
  </si>
  <si>
    <t>Md. Khademul Islam Juwel               V-Aid Road, Gaibandha Sadar, Gaibandha. 01712-299297</t>
  </si>
  <si>
    <t xml:space="preserve">Widening work of Pirgacha UP office-Kaliganj bazar UZR Road Ch.00-4670m ID No. 185733022 Salvage Cost-Tk. 604688.17 [Pirgacha] </t>
  </si>
  <si>
    <t>13.08.20</t>
  </si>
  <si>
    <t xml:space="preserve">M/S. Abdul Hakim &amp; Milon Construction (JV) Aditmari, Lalmonirhat. 01712-527673 </t>
  </si>
  <si>
    <t xml:space="preserve">  ahmcjv5@gmail.com</t>
  </si>
  <si>
    <t xml:space="preserve">Widening work of Beltala RHD Anandi Dhaniram Barodargah GC Road Ch.00-4732m ID No. 185732013 Salvage Cost- Tk.1334945.00 [Pirgacha[] </t>
  </si>
  <si>
    <t xml:space="preserve">M/s. Abdul Hakim,              Aditmari, Lalmonirhat,                  Mob : 01712527673 </t>
  </si>
  <si>
    <t xml:space="preserve">M/S. Milon Construction                           House No. 1/583, Kanastay Monjil, Guratipara, Rangpur  Mob : 01716814435 </t>
  </si>
  <si>
    <t>mahmed9732@gmail.com</t>
  </si>
  <si>
    <t>Satkhira</t>
  </si>
  <si>
    <t>M/S M N Traders
Progotilane, Satkhira.</t>
  </si>
  <si>
    <t>abmzahiduzzaman@gmail.com</t>
  </si>
  <si>
    <t xml:space="preserve">Bansdah GC (Satani High School)-Jhawdanga GC (Including Ch. 5350m-7350m Kalaroa Portion) via Reui Bazar Road </t>
  </si>
  <si>
    <t xml:space="preserve">Pirojpur R&amp;H-Gobindapur GCC Road </t>
  </si>
  <si>
    <t>287045064-Imp.of Mohishadanga High School - Ganesher Khey Ghat via H/O Kishor Babu road by BC at ch.00-1000m under Assasuni Upazila.</t>
  </si>
  <si>
    <t>Costal Develop ment Corporation, Fakirhat, Bagerhat.</t>
  </si>
  <si>
    <t xml:space="preserve">287475071-Improvement of Moutala Deputy Sb.H.-Kamarpara.Ch:00-820m
287474033-Improvement of Moutala ZR.-ParamanDakati.Ch:00-450m </t>
  </si>
  <si>
    <t>287824012-Puraton Satkhira R&amp;H hat-Gobindopur Bazar Road via jiala.Ch:1780-2582m under Satkhria Sadar Upazila.</t>
  </si>
  <si>
    <t>M/S Shaik Enterprise Shyamnagar, Satkhira.</t>
  </si>
  <si>
    <t>con.bokulhossain@gmail.com</t>
  </si>
  <si>
    <t>Iswaripur UP-Paranpur Hat via Ramjannagar Road</t>
  </si>
  <si>
    <t xml:space="preserve">1 no. single vent 1.00mx1.00m RCC Box Culvert on Kaliganj RHD-Khanpur RHD via Kushlia &amp; Baliadanga GC Road </t>
  </si>
  <si>
    <t>M/S M M Brother's
102 Station Road, Khulna</t>
  </si>
  <si>
    <t>287904018-Imp.of Khalishkhali-Dalua road by BC Ch.1000-2700m,Salvage Tk. 756131.00 under Tala Upazila.</t>
  </si>
  <si>
    <t>287904088-Improvement of Bhairabnagar R&amp;H-AKrakhola Bazar via Nagarghata UP Office road by BC Ch.5090-6090m under Tala Upazila.</t>
  </si>
  <si>
    <t>M/S Basu Traders
Tala, Satkhira</t>
  </si>
  <si>
    <t>kbosu1958@yahoo.com</t>
  </si>
  <si>
    <t>287902001-Improvement of Tala-Kalaroa UP HQ via Dalua GC-Patkelghata GC road Tala Portion road by BC (Ch. 500-3748m) Salvage Tk.83,18,345 under Tala Upazila.</t>
  </si>
  <si>
    <t>M/S Bosu Traders
Tala, Satkhira</t>
  </si>
  <si>
    <t>3013-Imp. of Khesra UP-Shalika Bazar via Dakshin Sahjad pur Bazar &amp; KSD Girls School Road by BC at Ch. 0-900m , 3294m-3902m &amp; 6879m-8870m under Tala Upazila.</t>
  </si>
  <si>
    <t>M/S Sufia Enterprise
Khulna.</t>
  </si>
  <si>
    <t>287824061-Improvement of Faizullahpur more (Satkhira-Assasuni R&amp;H) to Fingri UP Office road by BC at ch 00-490m &amp; 2892-3362m under Satkhria Sadar Upazila.</t>
  </si>
  <si>
    <t>287825016-Imp. of Bhabanipur more- Toloigacha BDR Camp road by BC at ch.2470-2993m under Satkhria Sadar Upazila.</t>
  </si>
  <si>
    <t>287825062-Improvement of Chandpur-Budhata Road.Ch:2655-3453m under Satkhria Sadar Upazila.</t>
  </si>
  <si>
    <t>M/S Nusrat Enterprise
Kaligonj, Satkhira.</t>
  </si>
  <si>
    <t>msnusratenterprise1976@gmail.com</t>
  </si>
  <si>
    <t xml:space="preserve">Kadamtala Bazar-Rajnagor Bazar via Labsha UP Office Road </t>
  </si>
  <si>
    <t xml:space="preserve">Sakhipur UP Office-Nangla Bazar via Eidgah Chandipur Road </t>
  </si>
  <si>
    <t>M/S Piary Construction
Tala, Satkhira.</t>
  </si>
  <si>
    <t>mspiaryconstruction85@gmail.com</t>
  </si>
  <si>
    <t>33007-Improvement of Helatola UP-Kazirhat Bazar Road by BC at Ch. 882-2545m under Kalaroa Upazila.</t>
  </si>
  <si>
    <t>287904115-P/Maint. of Islamkati Primary School-Vagba House of Abdul Malek Road at Ch.00-1210m under Tala Upazila.</t>
  </si>
  <si>
    <t>M/S Nahidul Islam
Kaligonj, Satkhira</t>
  </si>
  <si>
    <t>nahidulislam1977@yahoo.com</t>
  </si>
  <si>
    <t xml:space="preserve">Alipur Hatkhola RHD-Abader Hat GC via Khanpur Bazar Road </t>
  </si>
  <si>
    <t>Md. Nahidul Islam
Kaligonj, Satkhira.</t>
  </si>
  <si>
    <t>Gobindakti Satrano Battola-Reui Bazar Road</t>
  </si>
  <si>
    <t>M/S Otic Techno
Adabor, Dhaka.</t>
  </si>
  <si>
    <t>otiktechno@gmail.com</t>
  </si>
  <si>
    <t>287042012-Imp. of Mohishkur RHD - Bashtala bazar via Mohishkur GC Road (Assasuni part).ch:00-2338m under Assasuni Upazila.</t>
  </si>
  <si>
    <t>287475074-Imp. of Moutala Old Bazar-Jhorukha mar.Ch:00-1400m under Kaligonj Upazila.</t>
  </si>
  <si>
    <t>287475378-Imp. of Pania Akkas Shikari H/O-West Moutala Khanpara GPS Road by BC at Ch 00-1420m under Kaligonj.</t>
  </si>
  <si>
    <t>M/S Rabeya Traders 
Dhaka</t>
  </si>
  <si>
    <t>287863004-Imp. of Iswaripur UP-Harinagar hat via Dhumkali Road by BC (Ch. 00-4090m)  under Shymnagar Upazila.</t>
  </si>
  <si>
    <t>287863013-Improvement of Iswaripur UP-Paranpur hat via Ramjannagar Road by BC (Ch. 1900-3475m) Salvage Tk.30,18,532 Variation under Shymnagar Upazila.</t>
  </si>
  <si>
    <t>RAFID TRADERS- BASU TRADERS(JV)</t>
  </si>
  <si>
    <t>rafidtradersshazin@gmail.com</t>
  </si>
  <si>
    <t>287902004-Imp.of Jethua GC-Budhata GC via Horihornagar Bazar (Tala Portion) Road by BC at Ch. 11830m-16250m under Tala Upazila.</t>
  </si>
  <si>
    <t>M/S RAFID TRADERS, 17/2 Deana South para, Daulatpur, Khulna.</t>
  </si>
  <si>
    <t>rafidtraders69@yahoo.com</t>
  </si>
  <si>
    <t>M/S Basu Traders, Tala, Satkhira</t>
  </si>
  <si>
    <t>287254043-Imp. of Shakhipur Bazar - Bhatshala UNR WDB Embankment road at Ch 00-6210m under Debhata Upazila.</t>
  </si>
  <si>
    <t>M/S Raka Enterprise
Tala, Satkhira.</t>
  </si>
  <si>
    <t>rakaenterprise69@gmail.com</t>
  </si>
  <si>
    <t>287824025-Improvement of Brahmmorajpur Maniktala to Machkhola Hatkhola road by BC at ch 1950-2950m under Satkhria Sadar Upazila.</t>
  </si>
  <si>
    <t>287825060-Improvement of Babulia FRB-Satkhira City College Road by BC at Ch. 1390-3200m under Satkhria Sadar Upazila.</t>
  </si>
  <si>
    <t>M/S Sardar Bricks
Kalaroa, Satkhira</t>
  </si>
  <si>
    <t>sarderbricks@gmail.com</t>
  </si>
  <si>
    <t>287434028-Improvement of Kesmot Elishpur-Chitla Bottola road at Ch. 2062-3680m under Kalaroa Upazila.</t>
  </si>
  <si>
    <t>08.12.20</t>
  </si>
  <si>
    <t>287434061-Improvement of Kazirhat Bazar-Bahura Komorpur road at Ch. 2480-3520m under Kalaroa Upazila.</t>
  </si>
  <si>
    <t>M/S Joint Bricks Traders
Bankal, Satkhira.</t>
  </si>
  <si>
    <t>287252008- Imp.of Bohera Bazar RHD- Ellarchor Bazar- Bangdah GC road Ch. 9660-11910m under Debhata Upazila.</t>
  </si>
  <si>
    <t>287043011- Improvement of Bardal UP office - Kapsanda Bazar via Baintala &amp; Fatikkhali road.Ch:00-3000m, Salvage Tk.29,60,892 under Assasuni Upazila.</t>
  </si>
  <si>
    <t>287044094-Imp. of APS Collage-Gokulnagar Road.Ch:1155-4005m. Salvage Tk.59,66,112 under Assasuni Upazila.</t>
  </si>
  <si>
    <t>Sk Sirajul Haq
Labsha, Satkhira.</t>
  </si>
  <si>
    <t>sirajul1962@yahoo.com</t>
  </si>
  <si>
    <t>287823020-Improvement of Ghona Bazar - Kushkhali UPC (Bhadra Ziader more) road via Aruakhali GPS road by BC at ch.00-1665m under Satkhira Sadar Upazila.</t>
  </si>
  <si>
    <t>27.06.20</t>
  </si>
  <si>
    <t>287823010-Improvement of Mahamudpur  Bazar - Sibpur UP Office road via Banshtola -Horispur - Sonardanga (Mahamudpur Bazar - Abaderhat Via Jaghanathpur) road by BC at ch.4185m-7435m under Satkhira Sadar Upazila.</t>
  </si>
  <si>
    <t xml:space="preserve">Alipur Jangaler Bridge to Nathuar danga Road via Kulpota </t>
  </si>
  <si>
    <t>AT-SRT (JV)</t>
  </si>
  <si>
    <t>srtraderskhulna@gmail.com</t>
  </si>
  <si>
    <t xml:space="preserve">Kazirhat R&amp;H-Trimohani GC via Khordohat &amp; Kashiadanga Bazar Road </t>
  </si>
  <si>
    <t>M/S Arafat Traders, Rajapur, Jhalakathi</t>
  </si>
  <si>
    <t>M/s S. R Traders, 48/12, Sher-E-Bangla Road, Khulna.</t>
  </si>
  <si>
    <t>mssrtraders29@gmail.com</t>
  </si>
  <si>
    <t xml:space="preserve">Kalaroa GC-Gaira GC via Chandanpur UP (Upto Kadpur) Road </t>
  </si>
  <si>
    <t>M/S Uttam Traders
Tala, Satkhira</t>
  </si>
  <si>
    <t>uttamtraders74@gmail.com</t>
  </si>
  <si>
    <t>287823020 - Imp. of Ghona Bazar - Kushkhali UPC Bhadra Ziader more road via Aruakhali GPS at ch 1665-2687m and 2687-3914m under Satkhira Sadar Upazila.</t>
  </si>
  <si>
    <t>287903011-Improvement of Nagarghata UP-Pulirhat road at Ch. 00-1670m under Tala Upazila.</t>
  </si>
  <si>
    <t>287904057-Improvement of Sujansah Bazar R&amp;H-Ghona Road at Ch. 1000-2140m &amp; 287905031-Imp. of Magura girls school - joynwddin house Road at Ch. 00m - 995m</t>
  </si>
  <si>
    <t>M/S ZiaulTraders
Tooth Para, Khulna.</t>
  </si>
  <si>
    <t>287044228-Improvement of Godaipur-Rautara road by BC at ch.00-825m 
287045092-Imp. of Sreeula Football Field-Sluice Gate via Jela Parishad road by BC at ch.00-500m 287045057-Improvement of Sreeulia R&amp;H-Sreeulia UP Office road by BC at ch.00-500m</t>
  </si>
  <si>
    <t>287044119-Imp. of Kachua Girls high School- Agordari High School road at ch.00-1380m under Assasuni Upazila.</t>
  </si>
  <si>
    <t>M/S Munia enterprise
Digholia, Khulna.</t>
  </si>
  <si>
    <t>Puraton Satkhira R&amp;H Hat-Gobindopur Bazar via Jiala Road</t>
  </si>
  <si>
    <t>M/S Rabbi-Sabbi Entr.
Munjitpur Satkhira.</t>
  </si>
  <si>
    <t>suraiyakhatun1976@gmail.com</t>
  </si>
  <si>
    <t xml:space="preserve">Madhabkati Bazar-Bashdaha UP Office (Reui Bazar) via Ramer Danga Road </t>
  </si>
  <si>
    <t>M/S Aamirun Enterprise
Rupsha, Khulna.</t>
  </si>
  <si>
    <t>Budhata GC-Bangdah GC Road (Assasuni Part)</t>
  </si>
  <si>
    <t>M/S Mozmol Baharain
Bagmari, Khulna.</t>
  </si>
  <si>
    <t>msmozmolbhaharaine40@gmail.com</t>
  </si>
  <si>
    <t xml:space="preserve">Bangdah GC-Gazirhat GC via Badartala Bazar Road (Assasuni Part) </t>
  </si>
  <si>
    <t>M/S Roshni Enterprise
Tala, Satkhira.</t>
  </si>
  <si>
    <t>skaislam1981@gmail.com</t>
  </si>
  <si>
    <t>Budhata GC-Uzirpur GC Road (Assasuni Part)</t>
  </si>
  <si>
    <t>M/S Mistee Enterprise
Dulihar, Satkhira.</t>
  </si>
  <si>
    <t>mistee_enterprise@yahoo.com</t>
  </si>
  <si>
    <t>Debhata GC-Parulia R&amp;H Road (Sahajan Master Road)</t>
  </si>
  <si>
    <t>M/S Habib Enterprise
S K Sarony, Satkhira.</t>
  </si>
  <si>
    <t>habiburrahamansat@gmail.com</t>
  </si>
  <si>
    <t xml:space="preserve">Nowapara UP-Eidgah Bazar Road </t>
  </si>
  <si>
    <t>Khan Shahin
Dumuria, Khulna.</t>
  </si>
  <si>
    <t>kshaheenkhulna@yahoo.com</t>
  </si>
  <si>
    <t xml:space="preserve">Kalaroa GC-Khordohat GC Road </t>
  </si>
  <si>
    <t>M/S Khan International
Dumuria, Khulna.</t>
  </si>
  <si>
    <t>mdhasanahmedkhan@gmail.com</t>
  </si>
  <si>
    <t>2 nos. single vent 1.00mx1.00m RCC Box Culvert on Satkhira Baily Bridge-Bangdah GC via Ellarchar Road</t>
  </si>
  <si>
    <t>M/S Wany Enterprise
Assasuni, Satkhira.</t>
  </si>
  <si>
    <t>mswanyenterprise@yahoo.com</t>
  </si>
  <si>
    <t xml:space="preserve">Nazimganj GC-Powkhali RHD Road </t>
  </si>
  <si>
    <t>RE-RS-TH (JV)</t>
  </si>
  <si>
    <t>roshnirobhudajv@gmail.com</t>
  </si>
  <si>
    <t xml:space="preserve">Kaliganj RHD-Debhata GC via Khanzia Bazar (Kaliganj Portion) Road </t>
  </si>
  <si>
    <t>M/S Roshni Enterprise, Tatulia, Tala, Satkhira.</t>
  </si>
  <si>
    <t>M. A. Rob Shain, Kalaroa, Satkhira.</t>
  </si>
  <si>
    <t>marobshain@gmail.com</t>
  </si>
  <si>
    <t>Md. Taherul Huda, Kashibati, Kazla, Kaligonj,  Satkhira</t>
  </si>
  <si>
    <t>mdtaherulhuda@gmail.com</t>
  </si>
  <si>
    <t>Towfa Enterprise, Keshobpur, Jessore.</t>
  </si>
  <si>
    <t>towfaenterprise@gmail.com</t>
  </si>
  <si>
    <t xml:space="preserve">Dhalbaria UP-Dudly Bazar via Ratanpur GC Road </t>
  </si>
  <si>
    <t>M/S Jhorna Enterprise
Dharmashava C/R, Khulna.</t>
  </si>
  <si>
    <t xml:space="preserve">Nurnagar-Paranpur Hat Road </t>
  </si>
  <si>
    <t>M/.S Zilan Traders
South Toothpara, Khulna.</t>
  </si>
  <si>
    <t>zilantraders@gmail.com</t>
  </si>
  <si>
    <t xml:space="preserve">Noabenki GC-Khanpur R&amp;H via Bhetkhali GC Road </t>
  </si>
  <si>
    <t>Shur-Tech Engineering
Kaligonj, Khulna.</t>
  </si>
  <si>
    <t>suretech.engineering2019@gmail.com</t>
  </si>
  <si>
    <t xml:space="preserve">Ramjannagar UP-Paranpur Hat via Ramjannagar Bridge Road </t>
  </si>
  <si>
    <t>M/S Saikat Enterprise
Tala, Satkhira.</t>
  </si>
  <si>
    <t>mssaykatenterprise93@gmail.com</t>
  </si>
  <si>
    <t xml:space="preserve">Tala-Jatpur GC (R&amp;H) via Khejurbunia GC Road </t>
  </si>
  <si>
    <t>Shek Omor Faruk, Dumuria, Satkhira.</t>
  </si>
  <si>
    <t>sheikhomerfaruk@gmail.com</t>
  </si>
  <si>
    <t xml:space="preserve">Tala-Kalaroa Upazila H/Q via Dalua GC, Patkelghata GC (Tala Portion) Road </t>
  </si>
  <si>
    <t>Zahid Enterprise
Kaliganj, Satkhira.</t>
  </si>
  <si>
    <t>zahidenterprise1978@yahoo.com</t>
  </si>
  <si>
    <t xml:space="preserve">1 no. single vent 1.00mx1.00m RCC Box Culvert on Moutala UP-Bhadrakhali Bazar Road </t>
  </si>
  <si>
    <t>Biswajit kundu
Dumuria, Khulna.</t>
  </si>
  <si>
    <t>bishowjitkundu74@gmail.com</t>
  </si>
  <si>
    <t>1no. Single Vent 1.0mx1.0m RCC Box Culvert on Tala - Jatpur GC (R&amp;H) via Khejurbunia GC Road</t>
  </si>
  <si>
    <t>M/S Putul Enterprise
Sadar, Satkhira.</t>
  </si>
  <si>
    <t>ms.putulent2020@yahoo.com</t>
  </si>
  <si>
    <t xml:space="preserve">Chupria Deep Tube well more to Reui more via Chupria Madrasha Road </t>
  </si>
  <si>
    <t>M/S Rafiqul Islam
Kaligonj, Satkhira.</t>
  </si>
  <si>
    <t>mdrafiqulislam1978@yahoo.com</t>
  </si>
  <si>
    <t xml:space="preserve">Bhabanipur more-Toloigacha BDR Camp Road </t>
  </si>
  <si>
    <t>M/S Seam Traders
Tala, Satkhira.</t>
  </si>
  <si>
    <t>ms.seamtraders1986@gmail.com</t>
  </si>
  <si>
    <t xml:space="preserve">Mohandi Rishipara bottala-Gonali bazar Via horishchandrakati, Ghoshpara </t>
  </si>
  <si>
    <t>M/S Ma Builders
Tala, Satkhira.</t>
  </si>
  <si>
    <t>msmaabuilders1976@gmail.com</t>
  </si>
  <si>
    <t>Nalta R &amp; H-Khalilnagar U.P. Office</t>
  </si>
  <si>
    <t>Gacha to Rajapur Bathuadangam</t>
  </si>
  <si>
    <t>M/S Khan Enterprise, Itagacha, Satkhira.</t>
  </si>
  <si>
    <t>khanenterprise1975@yahoo.com</t>
  </si>
  <si>
    <t>287902001-Imp. of Tala-Kalaroa UP HQ via Dalua GC-Patkelghata GC road Tala Portion road by BC (Ch. 11960-13050m)Salvage Tk.4,64,592/- under Tala Upazila.</t>
  </si>
  <si>
    <t>mewebajv</t>
  </si>
  <si>
    <t>mewebajv@gmail.com</t>
  </si>
  <si>
    <t>287862002-Imp. of Nowabenki GC - Khanpur R&amp;H via Vetkhali GC road at (Ch.27100-29000m &amp; Ch.32300-34100m) under Shymnagar Upazila.</t>
  </si>
  <si>
    <t>Eastern Builders Associates, 37, Tootpara, Main Road, Khulna.</t>
  </si>
  <si>
    <t>Molla Engineering Workshop, Shyamnagar, Satkhira.</t>
  </si>
  <si>
    <t>nurulmolla5@gmail.com</t>
  </si>
  <si>
    <t>Asaduzzaman Salim
Bakal, Satkhira.</t>
  </si>
  <si>
    <t>salimnetusat@gmail.com</t>
  </si>
  <si>
    <t>287823010-Improvement of Mahamudpur  Bazar - Sibpur UP Office road via Banshtola -Horispur - Sonardanga (Mahamudpur Bazar - Abaderhat Via Jaghanathpur) road by BC at ch2313m-4185 &amp; 7435m-8390m under Satkhira Sadar Upazila.</t>
  </si>
  <si>
    <t>02.08.21</t>
  </si>
  <si>
    <t>M/S F K Trade Link Chitalmari, Bagerhat</t>
  </si>
  <si>
    <t>Fktradelink14@yahoo.com</t>
  </si>
  <si>
    <t>287903008-Imp. of Tentulia UP Office Madanpur R&amp;H-Ghona Bazar via Dewanipara Bazar road by BC Ch.2000-4000m under Tala Upazila.</t>
  </si>
  <si>
    <t>M/S Gama Construction
.Satkhira.</t>
  </si>
  <si>
    <t>mdmrahman1970@gmail.com</t>
  </si>
  <si>
    <t>287824028-Improvement of Brahmmorajpur Bazar to Ellarchor Pucca road via Mallekpara road by BC at ch.1285-3245m under Satkhria Sadar Upazila.</t>
  </si>
  <si>
    <t>M/S Reba Enterprise
Bagerhat.</t>
  </si>
  <si>
    <t>msrebaconstruction82@gmail.com</t>
  </si>
  <si>
    <t>287825187-Improvement of Jardia Sheikh Para.GPS-Jardia SK Para-SK Mizanur Rahman house road by BC at ch 00m-1005m under Satkhria Sadar Upazila.</t>
  </si>
  <si>
    <t>Md. Iqbal Jamader, Polashpole, Satkhira</t>
  </si>
  <si>
    <t>iqbaljamader@yahoo.com</t>
  </si>
  <si>
    <t xml:space="preserve">287824054-Imp. of R&amp;H Puraton Satkhira-Machkhola Road at Ch.1500-2970m Salvage Tk.1,09,805 under Satkhria Sadar </t>
  </si>
  <si>
    <t>M/S Amanat  Enterprise, Khelipur, Khul.</t>
  </si>
  <si>
    <t>amanatenterprise38@gmail.com</t>
  </si>
  <si>
    <t>287044089-Improvement of Agordhari-Gabtala via Kampura rd.ch:1946-3551m under Assasuni Upazila.</t>
  </si>
  <si>
    <t>M/S Hossain Traders, 
Kacharipara, Satkhira</t>
  </si>
  <si>
    <t>skazgar1959@gmail.com</t>
  </si>
  <si>
    <t>287045059-Imp.of Agordari Dhalibari- Hazi bari Graveyard via Agordari High School road at ch.00-1330m under Assasuni.</t>
  </si>
  <si>
    <t>M/S Fahim Enterprise, Rajar Bagan, Satkhira.</t>
  </si>
  <si>
    <t>msfahimenterprise@yahoo.com</t>
  </si>
  <si>
    <t>287044156-Improvement of Agordari west para Mosque- Kadakati GC road at ch.00m-1445m under Assasuni Upazila.</t>
  </si>
  <si>
    <t xml:space="preserve">Md. Ruhul Kuddus
Khan, </t>
  </si>
  <si>
    <t>ruhulkudduskhan.egp@gmail.com</t>
  </si>
  <si>
    <t>287904010-Improvement of Shahpur R&amp;H – Hazrakati Bazar Road.Ch:2150-2633m &amp;2704-3182m,Salvage Tk.8,75,323/- under Tala Upazila.</t>
  </si>
  <si>
    <t>M/S Emran Trading
Tala, Satkhira.</t>
  </si>
  <si>
    <t>msimrantrading1989corp@yahoo.com</t>
  </si>
  <si>
    <t>287905186-Improvement of Daibari More-H/O Intaz Golder via Maspara Mosjid Road by BC (Old ID 287905185) at Ch. 00-850m under Tala Upazila.</t>
  </si>
  <si>
    <t>Borna Trading Internationl
Kalaroa, Satkhira</t>
  </si>
  <si>
    <t>barnotradinginternational@gmail.com</t>
  </si>
  <si>
    <t>287434053-Improvement of Kalaroa-Saraskati R&amp;H at Hamidpur More-Bamonkhali road at Ch. 1540-3115m under Kalaroa Upazila.</t>
  </si>
  <si>
    <t>Md. Rafiqul Islam
Kalaroa, Satkhira.</t>
  </si>
  <si>
    <t>renterprise1966@yahoo.com</t>
  </si>
  <si>
    <t>287435018-(a) Imp. of Helatala UP Tile Fectory - Kashpur P/School more road at Ch 1599m - 3114m by 25mm BC+7mm SC under Kalaroa Upazila.</t>
  </si>
  <si>
    <t>M/S Tasin Enterprise Kalaroa, Satkhira.</t>
  </si>
  <si>
    <t>mstasinenterprise@gmail.com</t>
  </si>
  <si>
    <t>287434093-Imp. of Khordo Batra Regd. Non-Govt. Primary School More to Maniknagar-Ofapur (DPP Name-Ofapur Govt. Primary School to Basantapur) Govt. Primary School Road by BC at Ch. 1978-3187m under Kalaroa Upazila.</t>
  </si>
  <si>
    <t>M/S Shahid Enterprise, Kalaroa, Satkhira.</t>
  </si>
  <si>
    <t>ms.shaiadenterprise2018@gmail.com</t>
  </si>
  <si>
    <t>287434035-Improvement of South Barali A Rahman House - Sonabaria Hazrat House (Ramkesnopur hat khola more-Nurmohammad Gazi H/O) Road by BC at Ch. 442-1365m under Kalaroa Upazila.</t>
  </si>
  <si>
    <t>Md. Abdur Razzak, Kaligonj, Satkhira.</t>
  </si>
  <si>
    <t>abrazzak1959@gmail.com</t>
  </si>
  <si>
    <t>287864105-Improvement of Isakur LGED Pacca Road-Jahasghata Shahi Mosque Road by BC at Ch. 00-1050m under Shymnagar Upazila.</t>
  </si>
  <si>
    <t>M/S M M Enterprise
Kaligonj, Satkhira</t>
  </si>
  <si>
    <t>skmasudurrahman935@gmail.com</t>
  </si>
  <si>
    <t>287475210-Improvement of Pania GPS-M. Gobindapur Emam Chowkidar H/O Via Mirpara Mosque Road by BC at Ch.00-1730m under Kaligonj Upazila.</t>
  </si>
  <si>
    <t>Md. Taherul Huda
Kaligonj, Satkhira</t>
  </si>
  <si>
    <t xml:space="preserve">287475317-Imp.of Sreekola Mohila Madrasha Gate-Sreekhola High School Road by BC at Ch.00-1030m under Kaligonj </t>
  </si>
  <si>
    <t>M/S Akhi Enterprise
Dumuria, Khulna</t>
  </si>
  <si>
    <t>msakhienterprise25@gmail.com</t>
  </si>
  <si>
    <t xml:space="preserve">287255175-Imp.of Shakhipur Mosque - Khegurbaria Southpara Mosque road by BC at ch.1135m-1279m under Debhata </t>
  </si>
  <si>
    <t>MD. MOYENUDDIN (BASHI)- M/S. SATTAR ENTERPRISE (JV)</t>
  </si>
  <si>
    <t>mmbmsejv@gmail.com</t>
  </si>
  <si>
    <t xml:space="preserve">287043012-Const. of 32.0m Long PSC Girder Bridge on Sovnali UP-Nashukhali Bazar via Paschim Kamalkati Radha Shyamsundar Mondir Road at Ch. 5300m under Assasuni </t>
  </si>
  <si>
    <t>MD. MOYENUDDIN (BASHI), DORATANA, JESSORE.</t>
  </si>
  <si>
    <t>md.moyenuddin@yahoo.com</t>
  </si>
  <si>
    <t>M/S. Sattar Enterprise, 87-92/B Green road, Farmview Super Market, Tejgaon, Dhaka.</t>
  </si>
  <si>
    <t>mssattarenterprise16@gmail.com</t>
  </si>
  <si>
    <t>M/S Jakaullah &amp; Brothers, Chuadanga.</t>
  </si>
  <si>
    <t>287864101-Cont. of 24m Long RCC Girder Bridge on Biramolla Hat-Kawser Gazi Bari Road at Ch. 350.00m</t>
  </si>
  <si>
    <t>G.M. Asadullah
Tala, Satkhira.</t>
  </si>
  <si>
    <t>gmasadullah1976@gmail.com</t>
  </si>
  <si>
    <t>287904115-P/Maint. of Kumira R&amp;H-Magura Bazar Road at Ch. 00-1050m &amp; 1580m-3460m</t>
  </si>
  <si>
    <t>Md.Mostafizur Rahaman
Katia, Satkhira.</t>
  </si>
  <si>
    <t>mostafizurrahman2014@yahoo.com</t>
  </si>
  <si>
    <t>2878064041-Maint. of ZR at Moutala- Teghori hat Road from Ch1570-3130m</t>
  </si>
  <si>
    <t>M/S Shahed Enterprise, Kaligonj, Satkhira.</t>
  </si>
  <si>
    <t>shahedenterprise7@gmail.com</t>
  </si>
  <si>
    <t>287475017-Improvement of Bhathudanga - Goalkhali Road.Ch:00-2665m</t>
  </si>
  <si>
    <t>Four RL Enterprise
Kalaroa, Satkhira.</t>
  </si>
  <si>
    <t>fourrlenterprise90@gmail.com</t>
  </si>
  <si>
    <t>Taltala R&amp;H (Eidgah More)-Taltala Primary School Road</t>
  </si>
  <si>
    <t>NISHIT-MOLLAH JV</t>
  </si>
  <si>
    <t>nishitmollahjv@gmail.com</t>
  </si>
  <si>
    <t>Rehabilitation of Tala-Kalaroa Upazila H/Q via Dalua GC Patkelghata GC (Tala Portion) Road by RCC from Ch. 23068m-23688m under Tala Upazila Dist.-Satkhira.</t>
  </si>
  <si>
    <t>Nishit Bosu, Kanchan nagar, Jhenaidah.</t>
  </si>
  <si>
    <t xml:space="preserve"> a. 287825114 - Improvement of Rajnagar Bridge-Ultor Shibnagar via Dherekhali Bridge road by BC from Ch.00m - 1150m b. 287824055 - Improvement of Binerpota Bridge - Rajnagar Madrasa via Khejurdanga [Binerpota R&amp;H Rajnagar Bazar] road by BC from Ch.620m - 1620m c. 287825147- Improvement of Tujulpur more - Madhobkati via Mohonpur road by BC from Ch.1691m - 2000m d. 287825174 - Improvement of Bhatpara Govt. Primary School - Tujulpur BC road more road by BC from Ch.00m - 1044m under Satkhria-S Upazila, District-Satkhira.</t>
  </si>
  <si>
    <t>a. 287824089 - Improvement of Berbari west para Gofur Sheikh house BC road more - Dhulihar Habul Sheikh house BC road more Berbari west para Gofur Sheikh house BC road by BC from Ch.00m - 800m b. 287824080 - Improvement of Bhrammarajpur bazar RHD - Chelardanga RHD via Umrapara Mosque road by BC from Ch.00m -1000m under Satkhria-S Upazila, District-Satkhira.</t>
  </si>
  <si>
    <t>a. 287825162 - Improvement of Padma Shongker Aziz house Shreerampur Palpara road by BC from Ch.00m - 1000m b. 287825035 - Improvement of Taltala Primary School - Binerpota River road by BC from Ch.200m - 1236m c. 287825111 - Improvement of Khejurdanga Primary school Mofizuddin master house southpara jame mosque road by BC from Ch.00m - 1212m d. 287825017- Improvement of Kaowndanga more - Bhabanipur Secondary School via Goriyadanga road by BC from Ch.00m - 1060m e. 287825022 - Improvement of Tujalpur R&amp;H Ramerdanga road by BC from Ch.00m - 514m &amp; Ch. 966m - 1162m under Satkhira-S Upazila, District-Satkhira.</t>
  </si>
  <si>
    <t xml:space="preserve">a. 287824081- Improvement of Boro Khamar Gaffar house more - Umra para Mosque more road by BC from Ch.00m - 645m b. 287824084 - Improvement of Babulia J.S. Secondary School - Bashghat BC road via Bashghat Sheikh para road by BC from Ch.00m -1000m c. 287824085 - Improvement of Shreepur kolu Pukur more-Indira Govt. Primary school via Ramnagar road by BC from Ch.00m -1155m under Satkhira-S Upazila District-Satkhira. </t>
  </si>
  <si>
    <t>a. 287824075 - Improvement of Baropota Sashanghat - Dumurtola Sashanghat via Shibpur UP High school road by BC Ch.00m - 1500m b. 287825189 - Improvement of Komorpur Jubosongho Club - Parujpara via sarder para Jolil house road by BC from Ch.00m -1100m under Satkhira-S Upazila District-Satkhira.</t>
  </si>
  <si>
    <t>M/S SINIGDHA PARVIN, Lohagara, Narail.</t>
  </si>
  <si>
    <t>msshinikdhaparvin@gmail.com</t>
  </si>
  <si>
    <t>287475288-Improvement of Nalta-khanzia Road-Gorapota via Magurali road by BC at Ch00 - 727m Under Kaliganj Upazila Dist. Satkhira.</t>
  </si>
  <si>
    <t>287824011- Improvement of Ghona BOP - Gazipur Golam Ali house road by HBB from Ch.00m - 90m &amp; Ch.2590m - 5500m under Satkhira-S Upazila District-Satkhira.</t>
  </si>
  <si>
    <t>ZT-SE (JV)</t>
  </si>
  <si>
    <t>ztse.jv@gmail.com</t>
  </si>
  <si>
    <t>Construction of 80m long PSC &amp; RCC Girder Bridge with 44m. 2X 22m on both sides RCC viaduct over Kopotakho River on Magura Bazar to Islamkathi UP Office Road at ch.2150m under Tala Upazila Dist. Satkhira Road ID287903015.</t>
  </si>
  <si>
    <t>MS.ZIAUL TRADERS, 37 TOOT PARA CROSS ROAD-2 ,KHULNA</t>
  </si>
  <si>
    <t>Shariatpur</t>
  </si>
  <si>
    <t>M/S.U.S.A Traders,Damuddya,Shariatpur. Mobile No.   +880-1716-462533</t>
  </si>
  <si>
    <t>khabiruddin7000@gmail.com</t>
  </si>
  <si>
    <t>Construction of Shahid Memorial at Shariatpur District Headquarters.</t>
  </si>
  <si>
    <t>M/s. N. B. Construction-M/S Jahanara Resource (JV),Sadar,Madaripurmob:  01736650739</t>
  </si>
  <si>
    <t xml:space="preserve">  nbcmjrjv@gmail.com</t>
  </si>
  <si>
    <t>Construction of Two (2) Storied Rural Market Building (With 04 Storied Foundation) in Goatola Bazar under Sadar Upazila District- Shariatpur</t>
  </si>
  <si>
    <t>16-07-2020</t>
  </si>
  <si>
    <t>23-01-2021</t>
  </si>
  <si>
    <t>M/s. N. B. Construction,Sadar,Madaripurmob:+880-01711-221474</t>
  </si>
  <si>
    <t>M/s. N. B. Construction.</t>
  </si>
  <si>
    <t>M/S Jahanara Resource ,Sadar,Madaripurmob: 01736650739</t>
  </si>
  <si>
    <t xml:space="preserve">  ms.jahanara.resource@gmail.com</t>
  </si>
  <si>
    <t xml:space="preserve">M/S Jahanara Resource </t>
  </si>
  <si>
    <t>M/s. Hahim International,Sadar,Madaripur.Mob:-01712-178665</t>
  </si>
  <si>
    <t>Construction of Upazila Muktizoddha Complex under Janjira Upazila,  Dist. Shariatpur</t>
  </si>
  <si>
    <t>30-01-21</t>
  </si>
  <si>
    <t xml:space="preserve">M/S Progati enterprise,Goshairhat,Shariatpur.Mob:  +880-1715161398 </t>
  </si>
  <si>
    <t xml:space="preserve">  msprogatientp@yahoo.com</t>
  </si>
  <si>
    <t>Widening and Strengthening of Sureswar - Bhedargonj - Damuddya - Goshairhat - Charmonpura Road Goshairhat Portion at Ch. 0.00m-4100m . Road ID No.386362008</t>
  </si>
  <si>
    <t>26.04.2020</t>
  </si>
  <si>
    <t>03.08.2021</t>
  </si>
  <si>
    <t>M/S  Sheikh enterprise,Sadar,Shariatpur.Mob:01745514928.</t>
  </si>
  <si>
    <t>Widening and Strengthening of Naria-Garishar GC Road at Ch. 0.00m- 8630m  Road ID No.386652001</t>
  </si>
  <si>
    <t>M/S Progati - Sheikh (JV),Sadar,Shariatpur. .Mob:01745514928.</t>
  </si>
  <si>
    <t xml:space="preserve">  pesejv@gmail.com</t>
  </si>
  <si>
    <t>Widening and Strengthening of Dasher Jungle-Mollarhat via Kodalpur GC Road at Ch. 3700m-12680m . Road ID No.386362002</t>
  </si>
  <si>
    <t>M/S Sheikh Enterprise ,Sadar,Shariatpur. .Mob:01745514928.</t>
  </si>
  <si>
    <t xml:space="preserve">  M/S Sheikh Enterprise </t>
  </si>
  <si>
    <t xml:space="preserve">M/S Progati -Enterprise ,Sadar,Shariatpur.Mob:  +880-1715161398 </t>
  </si>
  <si>
    <t>M/S Progati Enterprise</t>
  </si>
  <si>
    <t>M/S  Sheikh enterprise,Sadar,Shariatpur.Mob:01745514928</t>
  </si>
  <si>
    <t>Widening and Strengthening of Sureswar-Bhedargonj-Damuddya-Goshairhat-Charmonpura Road Ch. 00-9050m  Road ID No-386652005</t>
  </si>
  <si>
    <t>Widening and Strengthening of Sureswar-Bhedorgonj-Goshaihat-Chormonpura Road from Ch. 5444 km to 7455 km under Upazila Goshaihat District Shariatpur. Road ID No.386362008</t>
  </si>
  <si>
    <t>M/S Khandaker Traders , NOROBALAKHANA, SHARIATPUR SADAR, SHARIATPUR.  +880-1717-695827</t>
  </si>
  <si>
    <t>khandakertraders1122@gmail.com</t>
  </si>
  <si>
    <t>Improvement of Khilgao Pochimpar Jame Mosque Union Domsar .Latitude 23.237960 Longitude 90.341056</t>
  </si>
  <si>
    <t>26-11.2010</t>
  </si>
  <si>
    <t>M/S Anower Enterprise,Sadar, Shariatpur.01927004757</t>
  </si>
  <si>
    <t>anowarentp2020@gmail.com</t>
  </si>
  <si>
    <t>Improvement of Ronkhola Jame Mosque Union Pourashava. Latitude 23.250928 Longitude 90.253143</t>
  </si>
  <si>
    <t>M/S Kazi Adnan Enterprise, B.K Nagar, Jajira,Shariatpur.+880-171-3118748</t>
  </si>
  <si>
    <t xml:space="preserve">  kaziadnanenterprise@gmail.com</t>
  </si>
  <si>
    <t>Improvement of Dhakhin Madhapara baitun Nur Jame Mosque Union Rudrakar under Sadar Upazila DistrictShariatpur.Latitude23.1878 Longitude 90.3383</t>
  </si>
  <si>
    <t>09.03.2021</t>
  </si>
  <si>
    <t>M/s. Naim Enterprise,  Daserzangol, Goshairhat, Shariatpur.  +880-01718-699882</t>
  </si>
  <si>
    <t>jiaur_j13@yahoo.com</t>
  </si>
  <si>
    <t xml:space="preserve">a Improvement of road from Afamollar Bazar-Malbazar road from ch. 1000.00m to 2470.00m  b Construction of 01no 2*4.50mx4.50m Culvert at ch.1750m on the same road c Construction of 02no 3.0mx3.0m Culvert at ch.1220m &amp; 1470m on the same road .d Construction of 03no 0.625mx0.60m Culvert at ch.2051m 2190m &amp; 2330m on the same road </t>
  </si>
  <si>
    <t>18-12-19</t>
  </si>
  <si>
    <t>23-05-20</t>
  </si>
  <si>
    <t xml:space="preserve">Dhali Construction Ltd,.Dhaka , House # 22, Road # 12, Nikunja-2, Khilkhet, Dhaka-1229, Bangladesh.  +880-1713249111 </t>
  </si>
  <si>
    <t xml:space="preserve">  dhaly07@gmail.com</t>
  </si>
  <si>
    <t>Improvement of Shariatpur-Majheekandi-RG&amp;-Rupbabur hat via Nowdoba GC gcngc-2 to Shariaptur-Majheer hat (Gonir More) road  50m  structure &amp; 408m protectionwork) ch. 00-2790m</t>
  </si>
  <si>
    <t>PMBP</t>
  </si>
  <si>
    <t>26-07-18</t>
  </si>
  <si>
    <t>1.11.2019</t>
  </si>
  <si>
    <t>Mawa ASA-2 Gonir More to RS 06 road ( 3m Structure &amp; 200m Protection work)(Ch. 00-1075m)</t>
  </si>
  <si>
    <t>ARKL &amp; Hamim (JV)  Pro.Lubna Khanom.Madaripur Mob:-01712-178665</t>
  </si>
  <si>
    <t>arklhamim@gmail.com</t>
  </si>
  <si>
    <t xml:space="preserve">01. Improvement of Angaria GC-Chandrapur GC via Binodpur up road at Ch. 00m-10100m  road. ID No-38669200102. 2.  Improvement of Chandrapur GC- Kazirtek R&amp;H Road at Ch. 00m-4400m  road. ID No-386692004 03. Improvement of Shakhipur UP Gowranga Bazar Dularchar Road at Ch. 00m-4820m  road. ID No-386143006 04. Improvement of Kalikhola Bazar RHD - Rudrakar RHD via Nagarpara GC Munshirhat Road Goshairhat Portion at Ch. 00m-8040 m  road. ID No-386362001   05. Improvement Subachani- Nagerpara Road at Ch. 00-5690m  road. ID No-386252003  06. Improvement of Charbhaga UP-Gowranga bazar Road at Ch. 00m-4650m  road. ID No-38614301607. Improvement of Shakhipur GC-Mridhakandi RHD Road at Ch. 00m-4600m road. ID No-386142007 08. Improvement of Balar Bazar Rudrakar-Subachani-Moderhat-Negerpara road at Ch. 00m-5290m  road. ID No-386692005 </t>
  </si>
  <si>
    <t>25.09-19</t>
  </si>
  <si>
    <t>08.10-2021</t>
  </si>
  <si>
    <t xml:space="preserve">  Ataur Rahman Khan Ltd.,44/N, 2nd Floor, New Road, Zigatola, Dhanmondi, Dhaka  Mob:-+880-01737-009585</t>
  </si>
  <si>
    <t xml:space="preserve">Ataur Rahaman Khan Ltd(ARKL) </t>
  </si>
  <si>
    <t>M/S Hamim International,Sadar ,Madaripur. Mob:-01712-178665</t>
  </si>
  <si>
    <t xml:space="preserve"> Hamim International</t>
  </si>
  <si>
    <t xml:space="preserve">Construction of 96.00m Long PSC Girder Bridge on Mulna UP office-Bango Bazar at Ch. 6845m Road ID 386943017 Upazila Zanjira District Shariatpur. </t>
  </si>
  <si>
    <t>26-01-2022</t>
  </si>
  <si>
    <t xml:space="preserve">Quashem Construction-Sheikh Enterprise-Progati Enterprise (JV),Haji Para, Chondonaish, East Joara, Chondonaish, Chittagong   +880-01819620531 </t>
  </si>
  <si>
    <t>qcsepejv@gmail.com</t>
  </si>
  <si>
    <t xml:space="preserve">Construction of 81.00m Long PSC Girder Bridge on Uttar Tarabonia UP- Balarhat GC Road at Ch. 4225m Road ID 386143008 Upazila Bhedarganj District Shariatpur. </t>
  </si>
  <si>
    <t xml:space="preserve">Quashem Construction.,52, Katalgonj, Panchlaish, Chittagong.  +880-01819620531 </t>
  </si>
  <si>
    <t xml:space="preserve">  quashemconstruction@gmail.com</t>
  </si>
  <si>
    <t xml:space="preserve">M/S Sheikh Enterprise </t>
  </si>
  <si>
    <t xml:space="preserve"> M/S Progati Enterprise.</t>
  </si>
  <si>
    <t>M/S Surma Enterprise , Lotakhola , Joypora, Duhar, Dhaka.   +880-1913-846571</t>
  </si>
  <si>
    <t xml:space="preserve">  surmaenterprise24@gmail.com</t>
  </si>
  <si>
    <t xml:space="preserve">Construction of 51.00m Long RCC Girder Bridge over Kritinasha on Taltala Bazar at Rajnagar UP at Ch. 765m Road ID 386655136 Upazila Naria District Shariatpur. </t>
  </si>
  <si>
    <t>31-08-2020</t>
  </si>
  <si>
    <t>M/s. Mon Mehera Enteprise, Sobujbag, Dorgha Shorif Road, Madaripur.   +880-1712-901028</t>
  </si>
  <si>
    <t xml:space="preserve">  monmehera.enterprise@gmail.com</t>
  </si>
  <si>
    <t>Construction of Palong with 180 m boundary wall and fencing work Angaria with 180 m boundary wall and fencing work and Chikondi with 180 m boundary wall and fencing work union land office under construction of Town and Union Land Office across the Country at Sadar Upazila in District-Shariatpur.</t>
  </si>
  <si>
    <t>ULO</t>
  </si>
  <si>
    <t>18-11-19</t>
  </si>
  <si>
    <t>24-11-20</t>
  </si>
  <si>
    <t>M/s. Titas Enterprise ,SADAR ROAD, SHARIATPUR , +880-1988-374902</t>
  </si>
  <si>
    <t xml:space="preserve">  titasenterprise1975@gmail.com</t>
  </si>
  <si>
    <t>Construction of Bhojeshor and Naria-Kha Union Land Office Bhaban Under Naria Upazila District-Shariatpur.</t>
  </si>
  <si>
    <t>M/s. Zarin Traders ,   Uttar Baiksha, Jajira, Shariatpur.  +880-1712-044495</t>
  </si>
  <si>
    <t>jakirjarin78@gmail.com</t>
  </si>
  <si>
    <t>Construction of Shidhalkura and Damuddya Pouro Union Land Office Bhaban Under Damuddya Upazila District-Shariatpur.</t>
  </si>
  <si>
    <t>25-11-19</t>
  </si>
  <si>
    <t>M/s. Khan &amp; Brothers , South Damodya, Damodya, Shariatpur.  +880-17164-76322</t>
  </si>
  <si>
    <t>khanrokon80@gmail.com</t>
  </si>
  <si>
    <t>Construction of Palerchar DPP name Panerchar Union Land Office Bhaban Under Janjira Upazila and Construction of Kuchaipotty Union Land Office Bhaban Under Goshairhat Upazila District-Shariatpur. Package No</t>
  </si>
  <si>
    <t>27-11-19</t>
  </si>
  <si>
    <t>M/s. Bristi Traders,  Mirikdia, South Birangal, Sadar, Madaripur. ,+880-1712-912535</t>
  </si>
  <si>
    <t xml:space="preserve">  msbristitraders@gmail.com</t>
  </si>
  <si>
    <t>Construction of Mohishar and Narayanpur Union Land Office Bhaban Under Bhedargonj Upazila District-Shariatpur</t>
  </si>
  <si>
    <t xml:space="preserve">Rafiq Construction Co. (Pvt) Ltd.18/1 Nayapaltan Dhaka-1000 .   +880-01716593556 </t>
  </si>
  <si>
    <t xml:space="preserve">  rafiqconstructioncoltd@gmail.com</t>
  </si>
  <si>
    <t>Bhedarganj -Shakhipur-Kashempur Road</t>
  </si>
  <si>
    <t>Dasherjungle GC - Nagerpara Via Machuakhali Road.</t>
  </si>
  <si>
    <t xml:space="preserve">S.Ananta Bikash Tripura-M/S Abu Siddique (JV) Mlonpur,khagrachari. +880-01856108250 </t>
  </si>
  <si>
    <t xml:space="preserve"> anantabakar2020@gmail.com</t>
  </si>
  <si>
    <t>Construction of 20.00m Long RCC Girder Bridge on Bhojeswar GC-Dogri R&amp;H Road at Ch. 5800m under Upazila Naria District Shariatpur. Road ID No.386652007</t>
  </si>
  <si>
    <t xml:space="preserve">S.Ananta Bikash TripuraMlonpur,khagrachari. +880-01856108250 </t>
  </si>
  <si>
    <t>s.anantabikastripura@yahoo.com</t>
  </si>
  <si>
    <t>Construction of 20.00m Long RCC Girder Bridge on Bhojeswar GC-Dogri R&amp;H Road at Ch. 5800m under Upazila Naria District Shariatpur. Road ID No.386652008</t>
  </si>
  <si>
    <t>S.Ananta Bikash Tripura</t>
  </si>
  <si>
    <t>M/S Abu Siddique Parashuram Bazar, Parashuram, Feni. +880-1841-345645</t>
  </si>
  <si>
    <t>Construction of 20.00m Long RCC Girder Bridge on Bhojeswar GC-Dogri R&amp;H Road at Ch. 5800m under Upazila Naria District Shariatpur. Road ID No.386652009</t>
  </si>
  <si>
    <t xml:space="preserve">M/S Abu Siddique </t>
  </si>
  <si>
    <t>Maa Corporation ,   1 No Sukoni College Road, Madaripur Sadar, Madaripur.+880-1724-815453</t>
  </si>
  <si>
    <t>maa.cor36@gmail.com</t>
  </si>
  <si>
    <t>Goriberchar Nutun bazar to Charkumaria via Padakandi Road</t>
  </si>
  <si>
    <t>M/S Khan Electronic and Construction , Main Road, Puran Bazar, Madaripur.   +880-1783-332680</t>
  </si>
  <si>
    <t xml:space="preserve">  khanelectronicandconst@gmail.com</t>
  </si>
  <si>
    <t>Tulashar UP-Ronger Bazar Road</t>
  </si>
  <si>
    <t xml:space="preserve">376993
</t>
  </si>
  <si>
    <t>GOB</t>
  </si>
  <si>
    <t>m/s howlader construction,village: kashipur, post: angria. thana: sadar. district: shariatpur.+880-1716-545362</t>
  </si>
  <si>
    <t>shakhayathossain5700@gmail.com</t>
  </si>
  <si>
    <t xml:space="preserve">Angaria UP (Monohar bazar)-Malgoan Bazar via Sobochoni hat Road </t>
  </si>
  <si>
    <t xml:space="preserve">376999
</t>
  </si>
  <si>
    <t>M/S Islam Enterprise,Janjira, Shariatpur.  +880-1918-690795</t>
  </si>
  <si>
    <t>islamentp18@gmail.com</t>
  </si>
  <si>
    <t>Angaria UP -Laxmipur Bazar Road</t>
  </si>
  <si>
    <t xml:space="preserve">377000
</t>
  </si>
  <si>
    <t>M/s Nipa enterprise,village: Niyamotpur, post: angaria, thana: shariatpur sadar, district: shariatpur.  +880-01912-291161</t>
  </si>
  <si>
    <t xml:space="preserve">  najmunnahar070@gmail.com</t>
  </si>
  <si>
    <t>Binodpur UP-Nilkuthi Bazar via Mahmudpur &amp; Kodomtali GPS Road</t>
  </si>
  <si>
    <t xml:space="preserve">377001
</t>
  </si>
  <si>
    <t xml:space="preserve">  M/S Shamim Traders ,Palong Uttar Bazar, Sadar Road, Shariatpur Sadar, Shariatpur. +880-1933-303313</t>
  </si>
  <si>
    <t xml:space="preserve">  ztstjv@gmail.com</t>
  </si>
  <si>
    <t xml:space="preserve">Ganganagar GC-Dumshar UP Road </t>
  </si>
  <si>
    <t xml:space="preserve">M/S Jawad International , Shahid Sayed Sarak,Madaripur.  +880-1740591944 </t>
  </si>
  <si>
    <t xml:space="preserve">  ms.jawad.international@gmail.com</t>
  </si>
  <si>
    <t xml:space="preserve">Palong UP -Venopa  Bazar Road </t>
  </si>
  <si>
    <t>M/s. Mahmuda Enterprise,Khilgaw,koarpur, palong, shariatpur.  +880-01921-408688</t>
  </si>
  <si>
    <t xml:space="preserve">  mahamudaenterprise2021@gmail.com</t>
  </si>
  <si>
    <t>Goyatola Bazar - Bara Chikondi GPS Road</t>
  </si>
  <si>
    <t>M/s Naim Enterprise,Daserzangol, Goshairhat, Shariatpur.  +880-01718-699882</t>
  </si>
  <si>
    <t xml:space="preserve">  jiaur_j13@yahoo.com</t>
  </si>
  <si>
    <t>Mohammadpur UP-Chandrapur GC Road</t>
  </si>
  <si>
    <t>m/s jakir traders , village: chardipur. post and thana: goshirhat. district: shariatpur.  +880-01713-413000</t>
  </si>
  <si>
    <t xml:space="preserve">  jakirhossain5600@gmail.com</t>
  </si>
  <si>
    <t xml:space="preserve">Shariatpur (UPHQ)-Burirhat via Kanar Bazar (Town Bi-pass) Road </t>
  </si>
  <si>
    <t xml:space="preserve">M/S Eti Enterprise , Village- Dokkhin Baluchora, P.O- Shariatpur-8000, P.S- Palong, Upzilla- Sadar, District- Shariatpur.   +880-1928791921 </t>
  </si>
  <si>
    <t xml:space="preserve">  sohag771.bd@gmail.com</t>
  </si>
  <si>
    <t>Mollarhat -Goshairhat  GC Road To Bepari para GPS Road</t>
  </si>
  <si>
    <t xml:space="preserve">377009
</t>
  </si>
  <si>
    <t>Vinali Intrenational,Akkel Mahamud Munshi Kandi, P.O- Jajira, P.S- Jajira, Upzilla- Jajira, District- Shariatpur.  +880-1971-776688</t>
  </si>
  <si>
    <t xml:space="preserve">  imrulparves@gmail.com</t>
  </si>
  <si>
    <t xml:space="preserve">Falirchar Bazar-Taker Bazar Road via H/O Iddrish Master </t>
  </si>
  <si>
    <t xml:space="preserve">M/S Sheik Md. Shamsuddoha,  New Town, Madaripur.  +880-1714011509 </t>
  </si>
  <si>
    <t>ms.sheikmd.shamsuddoha@gmail.com</t>
  </si>
  <si>
    <t>Shop of Kartic - Darul Aman Border Road</t>
  </si>
  <si>
    <t xml:space="preserve">Omar faruque Khan , North baluchara, Palong, Shariatpur,  +880-01712-270659 </t>
  </si>
  <si>
    <t xml:space="preserve">  omarfaruquekhan2015@gmail.com</t>
  </si>
  <si>
    <t>H/O Bashir Halder - Durul Aman Border Road</t>
  </si>
  <si>
    <t xml:space="preserve">Bhedargonj - Shakhipur GC Road - Yeakub Bapari Kandi Road via Rari Kandi </t>
  </si>
  <si>
    <t>Sagor Enterprise,  Vill+PO: Kulpaddi Upazila: Madaripur Dist: Madaripur.   +880-1714-285703</t>
  </si>
  <si>
    <t xml:space="preserve">  sagorenterprise76@gmail.com</t>
  </si>
  <si>
    <t xml:space="preserve">Manua Jam -E-Mosque Road - Manua Madrasa Road via Manua GPS </t>
  </si>
  <si>
    <t>M/s Mizan Enterprise Pro.: Abdul Wahab Matbar, Chandrapur, Shariatpur Sadar, Shariatpur. Mobile: 01712-292312</t>
  </si>
  <si>
    <t xml:space="preserve">D.M Khali Bazar - Sadarkandi Road </t>
  </si>
  <si>
    <t>M/s. Khan Enterprise, Bhedergonj, Shariatpur .   +880-1765-027588</t>
  </si>
  <si>
    <t xml:space="preserve">  khanenterprise0112@gmail.com</t>
  </si>
  <si>
    <t>Shop of Kalu Bhuya - Kutubpur Road</t>
  </si>
  <si>
    <t xml:space="preserve">M/S Sarmin Construction,Tarmuguria, Madaripur.  +880-1712294432 </t>
  </si>
  <si>
    <t xml:space="preserve">  ms.sarmin.const@gmail.com</t>
  </si>
  <si>
    <t>West Rambhadrapur Pry. School- H/O Rashid Howlader Road</t>
  </si>
  <si>
    <t>m/s jisan traders,village: ekor kandi. post: baoi kand.thana: vadorgonj.district: shariatpur.  +880-01770-381710</t>
  </si>
  <si>
    <t xml:space="preserve">  mokterhossain510@gmail.com</t>
  </si>
  <si>
    <t xml:space="preserve">Kachikata UP Office-Ghorishar Bazar Road via Prodhania Kandi Road </t>
  </si>
  <si>
    <t>m/s anower enterprise,Village: Dhanai. Post: Damuddya. Thana: Damuddya. District: Shariatpur.  +880-01712-047082</t>
  </si>
  <si>
    <t xml:space="preserve">  msanowerenterprise6000@gmail.com</t>
  </si>
  <si>
    <t>Bhedargonj-Karticpur Road via Fakir Bari Road</t>
  </si>
  <si>
    <t>M/S FUAD ENTERPRISE,  Janjira,Shariatpur.01923709305</t>
  </si>
  <si>
    <t>fuadentp81@gmail.com</t>
  </si>
  <si>
    <t xml:space="preserve">Shidulkura Bazar-Baherchar Road </t>
  </si>
  <si>
    <t>M/S Iqbal Hossain Mridha , College Road, Madaripur ,   +880-1712-901401</t>
  </si>
  <si>
    <t>msiqbal.hossain.mridha@gmail.com</t>
  </si>
  <si>
    <t xml:space="preserve">Keyorbhanga-Nagerpara road via Moderhat Road </t>
  </si>
  <si>
    <t>M/S Matbar Enterprise , Battala, New Town, Madaripur. +880-1972-292312</t>
  </si>
  <si>
    <t xml:space="preserve">  ms.matbar.enterprise7@gmail.com</t>
  </si>
  <si>
    <t xml:space="preserve">Dhanakati UP Office-Surjamani Bazar (Kalkini) Via Howladerkandi Road </t>
  </si>
  <si>
    <t>M/s Jubair Enterprise,East Chilarchar, Madaripur Sadar, Madaripur.  +880-1768-972177</t>
  </si>
  <si>
    <t xml:space="preserve">  ms.jubairenterprise@gmail.com</t>
  </si>
  <si>
    <t>Nandra-Databari Bridge-Charnarayanpur Road</t>
  </si>
  <si>
    <t>SARDER GROUP OF CONSTRUCTION , Nearby Police Box, Shariatpur Sadar, Shariatpur-8000 ,   +880-177-1888420</t>
  </si>
  <si>
    <t>sarder.construction2021@gmail.com</t>
  </si>
  <si>
    <t>Siddya U.P. office-Baoi kandi (FRA) Road</t>
  </si>
  <si>
    <t>Kodalpur GC (saw-mill) - Shaikya Pacca via Rafiq Ukil House  Road</t>
  </si>
  <si>
    <t xml:space="preserve">377010
</t>
  </si>
  <si>
    <t>TAKIYA ENTERPRISE,Bottola , MAin Road,Sokuni,Madaripur Sadar, Madaripur.  +880-1914-848825</t>
  </si>
  <si>
    <t xml:space="preserve">  rubelibrahim@yahoo.com</t>
  </si>
  <si>
    <t>Dashaerjungle GC-Haturia GC  Road</t>
  </si>
  <si>
    <t xml:space="preserve">377014
</t>
  </si>
  <si>
    <t>M/S Happy Enterprise,Vill- Uttar Baiksha, P.O: Jajira, P.S- Jajira, Dist- Shariatpur.  +880-176-7436453</t>
  </si>
  <si>
    <t xml:space="preserve">  fakirdelower@gmail.com</t>
  </si>
  <si>
    <t>Samontoshar Gorostan to Boxompotty Road</t>
  </si>
  <si>
    <t xml:space="preserve">410778
</t>
  </si>
  <si>
    <t>M/S Pahar Construction,Uttar Baluchara, Palong, Sadar, Shariatpur.Uttar Baluchara, Palong, Sadar, Shariatpur.</t>
  </si>
  <si>
    <t xml:space="preserve">  paharconst@gmail.com</t>
  </si>
  <si>
    <t xml:space="preserve">Khunerchar Rahman Munshi House-Khunerchar Madrasha Road </t>
  </si>
  <si>
    <t>M/s.Shahin Enterprise, Kulkuri, Damudya,Shariatpur .   +880-01720-081150</t>
  </si>
  <si>
    <t xml:space="preserve">  shahinenterprise33315@gmail.com</t>
  </si>
  <si>
    <t>Pokamsar Pucca Bridge- Kasharhar Via Ananda Bazar Road</t>
  </si>
  <si>
    <t>M/s Saiduzzaman Traders, Hazirhaola, Madaripur Sadar, Madaripur.  +880-1721-836233</t>
  </si>
  <si>
    <t>ms.saiduzzamantraders@gmail.com</t>
  </si>
  <si>
    <t xml:space="preserve">Kodalpur Bridge to Thanda Bazar Road </t>
  </si>
  <si>
    <t>M/s Orpa Enterprise , Puran Bazar,Madaripur   +880-17396-88773</t>
  </si>
  <si>
    <t>arpaenterprise@gmail.com</t>
  </si>
  <si>
    <t>Goreberchar Bridge-GC of Mollarhat Road</t>
  </si>
  <si>
    <t xml:space="preserve">M/S Arif &amp; Brothers,  Boksompotti, Goshairhat, Shariatpur, Bangladesh .+880-1715161398 </t>
  </si>
  <si>
    <t>msarifandbrothers53@gmail.com</t>
  </si>
  <si>
    <t xml:space="preserve">Nagerpara GC Road (High School)-Falan Sharder House GC Road </t>
  </si>
  <si>
    <t>M/S MADINA CORPORATION , UTTAR BAIKSHA, JANJIRA, SHARIATPUR.   +880-01733-527565</t>
  </si>
  <si>
    <t xml:space="preserve">  mdbabulsordar@gmail.com</t>
  </si>
  <si>
    <t xml:space="preserve">Chandipur Bazar- Bangla Bazar Road via Ghorishar UP </t>
  </si>
  <si>
    <t>M/S Pahar Enterprise, Battola. Palong. Shariatpur   +880-01718-378575</t>
  </si>
  <si>
    <t>belayethossain8000@gmail.com</t>
  </si>
  <si>
    <t>Bhumkhara-Gulmaiz Road</t>
  </si>
  <si>
    <t>M/S A.R.M.S Construction , Angaria Bazar Shariatpur . +880-1725-157252</t>
  </si>
  <si>
    <t xml:space="preserve">  armsconstruction1122@gmail.com</t>
  </si>
  <si>
    <t>Ghaisar GC-Golar Bazar GC Road</t>
  </si>
  <si>
    <t>Sureswari-Gharishar Road</t>
  </si>
  <si>
    <t>M/S BGB Corporation , Kabiraj Kandi, P.O- Jajira, P.S- Jajira, Upazilla- Jajira, District- Shariatpur. .   +880-1718-023867</t>
  </si>
  <si>
    <t>bgbcorporation74@gmail.com</t>
  </si>
  <si>
    <t xml:space="preserve">Naria-Battalahat Road </t>
  </si>
  <si>
    <t xml:space="preserve">M/S Sadia Enterprise ,   Puran Bazar, Madaripur. .   +880-1824848846 </t>
  </si>
  <si>
    <t>ms.sadia.enterprise6@gmail.com</t>
  </si>
  <si>
    <t xml:space="preserve">Bhojeswar-Mohishkhola Road </t>
  </si>
  <si>
    <t>M/s. Nazma Khan Enterprise , Chandrapur, Sadar, Shariatpur.+880-1722-409814</t>
  </si>
  <si>
    <t>ahasanat84@gmail.com</t>
  </si>
  <si>
    <t xml:space="preserve">Bhumkhara-Dhamaran Road </t>
  </si>
  <si>
    <t>Fakir Traders , Arigoan Bazar, Rajgonj, Sadar, Shariatpur.  +880-017-14222836</t>
  </si>
  <si>
    <t xml:space="preserve">  fmfakirtraders@gmail.com</t>
  </si>
  <si>
    <t xml:space="preserve">Bhojeswar GC-Golar Bazar GC Road </t>
  </si>
  <si>
    <t>M/s. Tasin Enterprise,boishakhipara, naria, shariatpur.  +880-01743-279093</t>
  </si>
  <si>
    <t xml:space="preserve">  tasintraders2021@gmail.com</t>
  </si>
  <si>
    <t xml:space="preserve">Mulfatgonj-Fatejungapur R&amp;H Road </t>
  </si>
  <si>
    <t xml:space="preserve">Kanchanpara Bridge- Gangsar Boarder Road </t>
  </si>
  <si>
    <t>m/s fair enterprice, village: tulashar. post &amp; thana: palong. district: shariatpur.  +880-1712-526426</t>
  </si>
  <si>
    <t xml:space="preserve">  iqbalhossain510@gmail.com</t>
  </si>
  <si>
    <t xml:space="preserve">Janjira UP Office- Palerchar hat Road </t>
  </si>
  <si>
    <t>M/S. AMIN BUILDERS, A-1,Anannay 2/1, Iqbal Road, Mohammadpur, Dhaka-1207.   +880-1716-432992</t>
  </si>
  <si>
    <t xml:space="preserve">  ms.aminbuilders@gmail.com</t>
  </si>
  <si>
    <t xml:space="preserve">Palerchar UP Office - Mongal Mazir Bazar Road </t>
  </si>
  <si>
    <t xml:space="preserve">Kazi Furniture Mart , Natun Shahar, Madaripur.  +880-1730992816 </t>
  </si>
  <si>
    <t>kazi.furniture.mart@gmail.com</t>
  </si>
  <si>
    <t xml:space="preserve">Dubisaibor Hat-Thana HQ Road </t>
  </si>
  <si>
    <t>M/S Abida Enterprise,Mashuakhali Bazar,Goshairhat,Shariatpur.+880-1722-332040</t>
  </si>
  <si>
    <t>abedurrahman7000@gmail.com</t>
  </si>
  <si>
    <t xml:space="preserve">Kazirhat-Durgarhat Road </t>
  </si>
  <si>
    <t>M/S. Happy Enterprise , Vill- Uttar Baiksha, P.O: Jajira, P.S- Jajira, Dist- Shariatpur.   +880-176-7436453</t>
  </si>
  <si>
    <t>Borogopalpur UP-Vaddrashon Bazar Road</t>
  </si>
  <si>
    <t xml:space="preserve">M/S Badal Construction , New Town,Madaripur.   +880-1712901028 </t>
  </si>
  <si>
    <t xml:space="preserve">  ms.badal.construction@gmail.com</t>
  </si>
  <si>
    <t>Arachandi RHD to Lawkhola RHD  Road</t>
  </si>
  <si>
    <t xml:space="preserve">M/S Waliur Rahman Chowdhury,  Palong, Shariatpur Sadar, Shariatpur.  +880-1922933323 </t>
  </si>
  <si>
    <t xml:space="preserve">  mswaliurrahman@gmail.com</t>
  </si>
  <si>
    <t xml:space="preserve">Paschim Baro Mulna Mollick Bari Bridge-Boalia Bridge Road </t>
  </si>
  <si>
    <t xml:space="preserve">Supplying of Road Construction Materials for Routine Maintenance </t>
  </si>
  <si>
    <t>M/s Iren Enterprise , uttar baluchara, palong, shariatpur , +880-01721-575582</t>
  </si>
  <si>
    <t>irenenterprise33315@gmail.com</t>
  </si>
  <si>
    <t>Improvement of BC Road on Mazirtek - Syedbasta via Ekori road at Ch. 1300.00 - 1597.00m under Damuddya Upazila Dist. Shariatpur Road ID No- 386255012. b. Improvement of BC Road on Modernhat - Balakandi road at Ch. 1687.00 - 3340.00.00m under Damuddya Upazila Dist. Shariatpur Road ID No- 386254066.</t>
  </si>
  <si>
    <t>MSRIDP</t>
  </si>
  <si>
    <t>17-05-18</t>
  </si>
  <si>
    <t>23-05-19</t>
  </si>
  <si>
    <t xml:space="preserve"> M/S. Reza Construction ,Mohesherchar, Madaripur. +880-1740-199822</t>
  </si>
  <si>
    <t xml:space="preserve">  msrezaconstruction485@gmail.com</t>
  </si>
  <si>
    <t>Improvement of BC Road on Nagarpara Govt. Ahmadia Dakhil Madrasha to Sree Krisna Pal House via Nagarpara 2 Nos GPS road at Ch. 0.00 - 1100.00.00m under Goshairhat Upazila Dist. Shariatpur Road ID No- 386365255.b . Improvement of BC Road on Nandigram Box Culvert - Tarulia Ukilbari via fakir bari Jame Mosque road at Ch. 0.00 - 600.00.00m under Goshairhat Upazila Dist. Shariatpur Road ID No- 386365142.</t>
  </si>
  <si>
    <t>20-6-18</t>
  </si>
  <si>
    <t>26-6-19</t>
  </si>
  <si>
    <t xml:space="preserve">  m/s apu traders , gharshar bazar. naria. shariatpur.,   +880-1712-167729</t>
  </si>
  <si>
    <t xml:space="preserve">  akmfazlulhaque510@gmail.com</t>
  </si>
  <si>
    <t>Part-A Improvement of BC Shariatpur - Naria RHD road H/O Chandani Alauddin Saiyal - Delwar Member Hosue road at ch. 0.00 - 696.00m under Naria Upazila Dist. Shariatpur Road ID No- 386655517.Part-B Improvement of HBB Dulukhanda H/O Sekender Howlader - H/O Babul Sarder road at ch. 0.00 - 705.00m under Naria Upazila Dist. Shariatpur Road ID No- 386655523.Part-C Improvement of BC Maizpara road at ch. 1020.00 - 2150.00m under Naria Upazila Dist. Shariatpur Road ID No- 386655004.</t>
  </si>
  <si>
    <t>15-06-19</t>
  </si>
  <si>
    <t xml:space="preserve">  M/S Mishu Enterprise , Maejpara, Jopsha, Naria, Shariatpur. ,  +880-1711-985087</t>
  </si>
  <si>
    <t xml:space="preserve">  shakabir1978@gmail.com</t>
  </si>
  <si>
    <t>Improvement of BC D.Mojibur Rahaman Hiru Kazi Bari Semana via D.Soharab Hossain Sorder Bari via Ahmadangar Bazar road at ch. 0.00 - 1000.00m under Naria Upazila Dist. Shariatpur Road ID No- 386655374.</t>
  </si>
  <si>
    <t>17-05-19</t>
  </si>
  <si>
    <t xml:space="preserve">  Nusrat Jahan Traders , Shariatpur Sadar ,  +880-01730-958525</t>
  </si>
  <si>
    <t xml:space="preserve">  mohammadmohsin7000@gmail.com</t>
  </si>
  <si>
    <t>Improvement of BC Tilai DC road- Dakhin para via Kkanaikati road at ch. 427.00 1200.00m under Damuddya Upazila Dist. Shariatpur Road ID No- 386254022.Part-2 Improvement of BC Syedbosta Kheyagaat- Damudya at ch. 0.00 775.00m under Damuddya Upazila Dist. Shariatpur Road ID No- 386254001.</t>
  </si>
  <si>
    <t>M/S.Subarna Construction ,Kuraltali Bazar,Bhedorgonj,Shariatpur., Bangladesh. +880-01726-878209</t>
  </si>
  <si>
    <t>mssubarnaconstruction@gmail.com</t>
  </si>
  <si>
    <t>Improvement the road By BC of Charbhoyar-Charnarayanpur Road Ch. 800.00m-1900.00m under Damudya Upazila, District: Shariatpur (Road ID No: 386254004). (Salvage Cost-50037.00)</t>
  </si>
  <si>
    <t xml:space="preserve">  Mohammed Eunus &amp; Brothers (Pvt.) Ltd. , A.S Tower (8th Floor), Road-01, Plot-553, Hill View R/A P.S: Panchlaish, Chittagong, Bangladesh. +880-31-651637</t>
  </si>
  <si>
    <t>Improvement of road by BC at Nadu Sarker House to Char Sajonpur Primary School road Ch.0.00m- 1480.00m under Bhedargonj Upazila District Shariatpur. Road ID No 386144091. Part-2 Improvement of road by BC at Rup Nagar bazar to Arshinagar road via Sarker Bari road Ch.0.00m - 1590.00m under Bhedargonj Upazila District Shariatpur. Road ID No 386144060. Part-3 Improvement of road by BC at Nowsha Bala Bridge to Shakhipur Boarder road Ch.0.00m - 1690.00m under Bhedargonj Upazila District Shariatpur. Road ID No 386145033</t>
  </si>
  <si>
    <t>17-06-19</t>
  </si>
  <si>
    <t>16-06-20</t>
  </si>
  <si>
    <t>M/s Alomgir Traders , goidda,bhedargonj. Shariatpur , +880-01927-501006</t>
  </si>
  <si>
    <t>alamgirbaperi510@gmail.com</t>
  </si>
  <si>
    <t>Improvement of road by HBB Charbhaga Pada Kandi - H/O Moti Master via Bokaul Kandi road Ch.1600.00m - 2600.00m. Construction of 2x4.50mx4.50m RCC Box Culvert (w=3066m) Charbhaga Pada Kandi - H/O Moti Master via Bokaul Kandi road Ch.2028.00m.Construction of 01 Nos (One) U-Drain HBB on Charbhaga Pada Kandi H/O Moti Master via Bokaul Kandi road Ch.2470.00m under Bhedargonj Upazila, District: Shariatpur . (Road ID No: 386144004).</t>
  </si>
  <si>
    <t>M/s. Hahim Internationa,Sadar,Madaripur.Mob:-01712-178665</t>
  </si>
  <si>
    <t>Improvement of road by BC at Mazi Kandi Station bazar via Ananda Bazar road Ch.750.00m- 3000.00m under Bhedargonj Upazila District Shariatpur. Road ID No 386144022. Part-2 Improvement of road by BC at Afamollah Bazar Char- Sheris P/S. road Ch.0.00m - 2750.00m Construction of 2x4.50mx4.50m RCC Box Culvert w3066m Afamollah Bazar Char- Sheris P/S. road Ch.1410.00m under Bhedargonj Upazila District Shariatpur. Road ID No 386145069. Part-3 Improvement of road by BC at Saifullah Master School Prodhania Kandi road Ch.0.00m -1520.00m &amp; School Link -50m under Bhedargonj Upazila District Shariatpur. Road ID No 386144056.</t>
  </si>
  <si>
    <t>30-06-20</t>
  </si>
  <si>
    <t>M/S MOLLAH ENTERPRISE UTTAR BALUCHARA, SHARIATPUR SADAR, SHARIATPUR. ,   +880-01712-752895</t>
  </si>
  <si>
    <t>masmolla510@gmail.com</t>
  </si>
  <si>
    <t>Improvement of road by BC at Kartickpur Bridge- Sanilkandi Bazar road via Miarchar road Ch.2000.00m - 3200.00m under Bhedargonj Upazila District Shariatpur. Road ID No 386144023. Part-2 Improvement of road by BC at Charchanda Kalu Munshikandi Char Chanda Abul Halder Master House road Starting point Bhedargonj- Shakhipur GC road Near of Culvert Ch.0.00m - 1800.00m under Bhedargonj Upazila District Shariatpur. Road ID No 386145153.Part-3 Details Estimate for construction of 16.00m RCC Girder Bridge on Shanti Nagar Sayial bazaar -101 No Char Mohishkhali Sarkandi GPS road at Ch.500m under Bhedargonj Upazila District Shariatpur. Road ID No 386145247</t>
  </si>
  <si>
    <t xml:space="preserve">  M/S Nurjahan Construction ,Chowrasta, Kulpoddi, Madaripur,    +880-01717-557444</t>
  </si>
  <si>
    <t xml:space="preserve">  nurjahanconstruction12@gmail.com</t>
  </si>
  <si>
    <t>Improvement of Bezari Anondo Bazar road to Kanchanpara Via Degomber Puttri govt. Primary School Road By HBB at Ch. 00.00m - 800.00m under Naria Upazila District Shariatpur. Road ID No 386655279.</t>
  </si>
  <si>
    <t>Constructioin of 2 Nos. 1x3.50mx3.50m Box Culvert on sagor Road at Ch. 375.00m &amp; 1128m under Naria Upazila District Shariatpur . Road ID No 386654025.</t>
  </si>
  <si>
    <t>Improvement of Naria Banglabazar- Nasasan Up Office Road By BC at Ch. 00.00m -1332.00m NER 15m Effective Length1317.00m under Naria Upazila District Shariatpur. Road ID No 386653006. Part-2 Improvement of Maizpara Road By BC at Ch. 2150.00m - 3290.00m by BC under Naria Upazila District Shariatpur. Road ID No 386655004.Part-3 Constructioin of RCC Box Culvert 2x4.00mx4.50 at Ch. 2557.00m under Naria Upazila District Shariatpur.Part-4 Constructioin of RCC Box Culvert 2x4.00mx4.50 at Ch. 3280.00m under Naria Upazila District Shariatpur</t>
  </si>
  <si>
    <t xml:space="preserve">M/S Jamuna Enterprise(JV) , Naria Bazar, Shariatpur.+880-1759056444 </t>
  </si>
  <si>
    <t>msjercenterprise@gmail.com</t>
  </si>
  <si>
    <t>Improvement of Bhojeswar- Mohiskhola road to dosai howlader Kandi by HBB road at Ch. 00.00m- 1645.00m under Naria Upazila District Shariatpur. Road ID No 386655459.Part-2 Constructioin of RCC Box Culvert 1x3.50mx3.50 at Ch. 1440.00m under Naria Upazila District Shariatpur. Part-3 Improvement of GC Mulpara Japsa road at Ch.6500.00m - 8500.00m by HBB under Naria Upazila District Shariatpur .Road ID No 386653012.Part-4 Construction of RCC Box Culvert 1x3.50mx3.50 at Ch. 7600.00m under Naria Upazila District Shariatpur.</t>
  </si>
  <si>
    <t>27-6-19</t>
  </si>
  <si>
    <t>26-6-20</t>
  </si>
  <si>
    <t xml:space="preserve">Rafiq Construction Co. (Pvt.) Ltd.  18/1 Nayapaltan Dhaka-1000, +880-01716593556 </t>
  </si>
  <si>
    <t xml:space="preserve">Rafiq Construction Co. (Pvt.) </t>
  </si>
  <si>
    <t xml:space="preserve">M/S Jamuna Enterprise, Naria Bazar, Shariatpur.+880-1759056444 </t>
  </si>
  <si>
    <t>M/S Jamuna Enterprise</t>
  </si>
  <si>
    <t>Improvement of road by BC at H/O Satter Howlader to H/O Giasuddin Howlader via H/O Harun Sayal road Ch.0.00m - 2300.00m under Bhedargonj Upazila District Shariatpur Road ID No 386145045. Part-2 Improvement of road by BC Ferangi Kandi- Bhedarganj road Singjala RPS Road Ch.0.00m - 600.00m under Bhedargonj Upazila District Shariatpur Road ID No 386145242.</t>
  </si>
  <si>
    <t xml:space="preserve">  M/S Sheikh Enterprise (JV)Uttar Baluchara, Sadar, Shariatpur.   +880-1745-514928</t>
  </si>
  <si>
    <t>hazisheikh93@gmail.com</t>
  </si>
  <si>
    <t>Improvement of 2325.00m Flexible Pavement of Chitalia UP- Mohamadpur UP road Ch.1010.00m - 3360.00m &amp; Const. of 2x4.50mx4.50m Road way4.88mWing wall 5.20m at Ch. 2092.00m under Sadar Upazila District Shariatpur. Road ID No 386693015. Part-2 Improvement of 2988.00m Flexible Pavement of Shamitir bazaar- Nilkuthi Road Ch.0.00m - 3000.00m under Sadar Upazila District Shariatpur. Road ID No 386695010.Part-3 Construction of 2x4.50mx4.00m RCC Box Culvert W4.88m &amp; WW5.20m on Shamitir bazaar- Nilkuthi Road at Ch.2323.00m under Sadar Upazila District Shariatpur</t>
  </si>
  <si>
    <t>30-5-19</t>
  </si>
  <si>
    <t>29-5-20</t>
  </si>
  <si>
    <t xml:space="preserve">  M/S Hazi Enterprise , Bakergonj Bandar ,Bakergonj ,Barisal +880-1712276151 </t>
  </si>
  <si>
    <t>Hazi Enterprise</t>
  </si>
  <si>
    <t>Liton Traders, Madan Mohan Para Jhenaidah, +880-1711-103879</t>
  </si>
  <si>
    <t xml:space="preserve">  mizanur_79@ymail.com</t>
  </si>
  <si>
    <t xml:space="preserve"> Improvement of 4190.00m Flexible Pavement of Chaikandi up office Gonganagar GC via Parchim Atpara Bazar road Ch.3000.00m - 7200.00m &amp; 1No Stucture of Same road at Ch.4500.00m under Sadar Upazila District Shariatpur. Road ID No 386693023.Part-2 Improvement of 2006.00m Flexible Pavement of Barail Guschgram road Ch. 0.00m - 2022.00m &amp; 4 No Stucture of Same road at Different Chainange under Sadar Upazila District Shariatpur. Road ID No 386695025.</t>
  </si>
  <si>
    <t>30-06-19</t>
  </si>
  <si>
    <t>Estimate for Construction of Improvement of Kodalpur Tahsil Office- purba Damudya road via uttar Malpara road by BC at Ch.0.00m - 2250.00m ( Effective Length=2087.00m). under Goshairhat, Upazila, District: Shariatpur (Road ID No: 386365037 ) Part-2: Estimate for (A) Construction of 3x4.50mx4.50m RCC Box Culvert on Pakhamsar - Bashgari via Dhalir hat road at Ch.240.00m. (B) Construction of 3x4.50mx4.50m RCC Box Culvert on Pakhamsar - Bashgari via Dhalir hat road at Ch.742.00m. under Goshairhat, Upazila, District: Shariatpur (Road ID No: 386364041) Part-3: Estimate for Construction of 2x4.5x4.50m RCC Box Culvert On Harichar Khayaghat to Purbo Kodalpur Simania Via Abull Dargi Kandi Road at Ch.827.00.00m Under Goshairhat Upazila, District: Shariatpur. (386365043).</t>
  </si>
  <si>
    <t>16-06-19</t>
  </si>
  <si>
    <t>15-6-20</t>
  </si>
  <si>
    <t xml:space="preserve">  M/S Sayeed Steel King, Fultola, Shariatpur,   +880-1712-283066</t>
  </si>
  <si>
    <t>sayeed.steel12@gmail.com</t>
  </si>
  <si>
    <t>Improvement of 120.00m Flexiable pavement (Ch. 1415.00m-1535.00m) on Dadpur Launch Ghat- Luxmipur road By Bituminous Carpeting under Sadar Upazila District Shariatpur.(386694004) Construction of 2.00 Nos 1x4.00x4.00m RCC Box Culvert on Janjira - Naria Sureswar Road At Ch.632m. &amp; 1868m. (386652006)</t>
  </si>
  <si>
    <t>23-01-20</t>
  </si>
  <si>
    <t>md.shamim45@yahoo.com</t>
  </si>
  <si>
    <t>.Improvement of Laxmipur- Vanopa Bazar Road at Ch.0.00m 1000.00m. under Naria Upazila District Shariatpur Road ID No 386654006.2.Improvement of Gourango Sreeangar Road at Ch. 0.00m 693.00m &amp; Ch. 1930.00m 2700.00m. under Naria Upazila District Shariatpur Road ID No 386654038. 3. Improvement of Andermanik Bazaar to Punikhar Kandi via Akber Chairman House road at Ch.0.00m 1380.00m by BC Road. 4. Construction of RCC Box Culvert 1x3.50mx3.50m Ch.516.00m. under Naria Upazila District Shariatpur Road ID No 386655158.5.Construction of RCC Box Culvert 2x4.00mx4.00m Khathugli- Chistinagar bc road at Ch.2367.00m Under Naria Shariatpur.386654036</t>
  </si>
  <si>
    <t xml:space="preserve">  M/S Shamim Traders ,Palong Uttar Bazar, Sadar Road, Shariatpur Sadar, Shariatpur. +880-1933-303314</t>
  </si>
  <si>
    <t>Improvement road by BC Shidulkura bazar- Baroghar Road at Ch.1570.00m 3460.00m. Damuddya Upazila District Shariatpur Road ID No 386254015.</t>
  </si>
  <si>
    <t xml:space="preserve">  m/s zihad traders , village and post: baro gopalpur. thana: janjira. district: shariatpur.   +880-01713-584499</t>
  </si>
  <si>
    <t xml:space="preserve">  ziaurrahaman6000@gmail.com</t>
  </si>
  <si>
    <t>Detail Estimate for Flexible pavement Kancharikandi UZR Majumderkandi UNR road from Ch. 2820.00m 3730.00m under Sadar Upazila District Shariatpur. Part-B Construction of U- Drain on Kancharikandi UZR Majumderkandi UNR road at Ch.3512.00m under Sadar Upazila District Shariatpur Road ID No 386694012.</t>
  </si>
  <si>
    <t>23-1-20</t>
  </si>
  <si>
    <t xml:space="preserve">  DIRD ENGINEERING LIMITED , Faruk Rupayan Tower, (12th &amp; 13th Floor), 32, Kemal Ataturk Avenue , Banani, Dhaka ,   +880-1833325952 </t>
  </si>
  <si>
    <t>del@dirdgroup.org</t>
  </si>
  <si>
    <t>Construction of Approach road including 9.00m high reinforced earth RE wall of 99.00m long PC girder bridge on Bhojeswer- Mohiskhola road over Kirtinasa river under Naria upazila District Shariatpur.ID 386653004 Part-B Construction of Approach road 99.00m long PC girder bridge on Bhojeswer- Mohiskhola road over Kirtinasa river under Naria upazila District Shariatpur.ID 386653004</t>
  </si>
  <si>
    <t>25-7-19</t>
  </si>
  <si>
    <t>24-6-20</t>
  </si>
  <si>
    <t xml:space="preserve">  M/S Shamim Traders (JV) ,Palong Uttar Bazar, Sadar Road, Shariatpur Sadar, Shariatpur. +880-1933-303313</t>
  </si>
  <si>
    <t>Improvement of RCC Pavement road at Char Atra River side to Nowpara Connecting road at ch. 0.00m-3300.00m under Naria Upazila Dist Shariatpur. Road ID No 386655241 Salvage Materials:Tk 4943957.00</t>
  </si>
  <si>
    <t>24-02-2020</t>
  </si>
  <si>
    <t>23-02-2021</t>
  </si>
  <si>
    <t xml:space="preserve"> MS.ZIAUL TRADERS ,  37 TOOT PARA CROSS ROAD-2 ,KHULNA +880-1712073484 </t>
  </si>
  <si>
    <t xml:space="preserve">  ziaultraders123@yahoo.com</t>
  </si>
  <si>
    <t>M/S Ziaul Traders</t>
  </si>
  <si>
    <t xml:space="preserve">  M/S Shamim Traders </t>
  </si>
  <si>
    <t xml:space="preserve">  M/S. TOWA ENTERPRISE,Palong Bazar, Shariatpur Sadar, Shariatpur.  +880-182-7181312</t>
  </si>
  <si>
    <t xml:space="preserve">  towaenterprise92@gmail.com</t>
  </si>
  <si>
    <t>Improvement of Chekdho Kaderpur Pucca road to Bir Muktijoddha Ali Shamed House at ch. 00-290 m under Naria upazila district Shariatpur. Road ID386655504</t>
  </si>
  <si>
    <t>25-6-19</t>
  </si>
  <si>
    <t xml:space="preserve"> Construction of 42.0m long RCC Girder Bridge on Subachani Hat UZR - Tolatala Bazar UZR Road at Ch. 2780.00m. under Sadar Upazila District Shariatpur. Road ID No.386694009 Part-2 Construction of 30.0m long RCC Girder Bridge on Chitolia GPS Union Road to Taker Hat Tumchar Akon Bari Road at Ch. 2150.00m. under Sadar Upazila District Shariatpur. Road ID No.386695113</t>
  </si>
  <si>
    <t>Construction of 20.0m long RCC Girder Bridge on Chikondi UP Office to Gonganagar GC via West Atpara Bazar Road at Ch. 110.00m. under Sadar Upazila District Shariatpur. Road ID No.386693023 Part-2 Construction of 20.0m long RCC Girder Bridge on Chikondi UP Office to Gonganagar GC via West Atpara Bazar Road at Ch. 1900.00m. under Sadar Upazila District Shariatpur. Road ID No.386693023</t>
  </si>
  <si>
    <t>Improvement of Joynagar GCCR-Gangaprasad via Sardar Kandi road by H.B.B at ch.1000-2515m Effective Length 1503.00m Under Janjira Upazila District Shariatpur.Road ID. No. 386945017.Part-2 Improvement of Janjira-Kewrakandi GCCR-Ramkishnopur via Sobus Chata road by H.B.B at ch.700-1150m Effective Length 450.00m Under Janjira Upazila District Shariatpur.Road ID. No. 386944013.</t>
  </si>
  <si>
    <t>18-05-2020</t>
  </si>
  <si>
    <t>17-05-2021</t>
  </si>
  <si>
    <t>Construction of 01One No. 2x4.50x4.50m RCC Box Culvert on Bhedargonj-Shakhipur Road-Kartickpur Bridge Road at Ch.1860m under Bhedargonj Upazila District Shariatpur Road ID No 386144046 Part-2 Construction of Proposed 20m long RCC Girder Bridge on Bhedargonj-Shakhipur Road-Kartickpur Bridge Road at Ch.05m under Bhedargonj Upazila District Shariatpur Road ID No 386144046 Part-3 Construction of Proposed 22m long RCC Girder Bridge on Bhedargonj-Shakhipur Road-Kartickpur Bridge Road at Ch.830m under Bhedargonj Upazila District Shariatpur Road ID No 386144046</t>
  </si>
  <si>
    <t>30/07/20</t>
  </si>
  <si>
    <t>20/01/22</t>
  </si>
  <si>
    <t>Improvement of Bilaspur GC road at Akand Kandi to Bilaspur GC road by BC at ch.610-1870m Effective Length 1260.00m Under Janjira Upazila District Shariatpur.Road ID. No. 386945046 Part-2 Improvement of Janjira-Kewrakandi GCCR-Ramkishnopur via Sobus Chata road by BC at ch.00-700.00m Under Janjira Upazila District Shariatpur.Road ID. No. 386944013.</t>
  </si>
  <si>
    <t xml:space="preserve">  M/S Progoti Enterprise , Mokam : Dasherjangal, Post &amp; Thana: Goshairhat, District: Shariatpur ,   +880-1715161398 </t>
  </si>
  <si>
    <t>Construction of Proposed 24.0m long RCC Girder Bridge on Saikha House of Hashem Ali Madrasha Bazar via bangle Bazar Over Gazi Bari Jame Mosque Canal Road at ch. 1650.00m under Goshairhat Upazila District Shariatpur Road ID No 386364046</t>
  </si>
  <si>
    <t>30/01/22</t>
  </si>
  <si>
    <t xml:space="preserve">  M/S Faysal Enterprise,   Pakar Matha, Sadar, Shariatpur, Bangladesh,  +880-1718-163455</t>
  </si>
  <si>
    <t xml:space="preserve">  khansumon927@gmail.com</t>
  </si>
  <si>
    <t>Detail Estimate for Flexible Pavement of Gazar Bazar UNR Mollah Bari Mosque Road from Ch.0.00m-860.00m under sadar Upazila District Shariatpur Road ID No 386695115.Part-2 Detail Estimate for Flexible Pavement of Kashipur Hindupara GPS- Takerhat R&amp; H Road from Ch.0.00m-465.00m under sadar Upazila District Shariatpur Road ID No 386695080.</t>
  </si>
  <si>
    <t>15-01-19</t>
  </si>
  <si>
    <t>14-01-20</t>
  </si>
  <si>
    <t>Sheikh-Alif-Khan JV,Sadar,Shariatpur.Mob:01745514928.</t>
  </si>
  <si>
    <t xml:space="preserve">  sakjv2020@gmail.com</t>
  </si>
  <si>
    <t>Improved of Chokondi Bazar Bamboo Hat Dakhin Cable Nagar Via Purba AtPara GPS Road By BC at ch.1000.00-3510.00m under Sadar Upazila Dist Shariatpur. Road ID No 386694001</t>
  </si>
  <si>
    <t>10.10.2021</t>
  </si>
  <si>
    <t xml:space="preserve">  Alif Enterprise ,Sadar,Shariatpur.Mob+880-1712-018775</t>
  </si>
  <si>
    <t>alifent2014.bd@gmail.com</t>
  </si>
  <si>
    <t>M/s. Khan Enterprise,Sadar,Shariatpur.Mob:+880-01712-734963</t>
  </si>
  <si>
    <t>khanenterprise4415@gmail.com</t>
  </si>
  <si>
    <t xml:space="preserve">  Alif-Khan JV,Palong Uttar Bazar, Shariatpur Sadar, Shariatpur.+880-1712-018775</t>
  </si>
  <si>
    <t>akjv2020@gmail.com</t>
  </si>
  <si>
    <t xml:space="preserve"> Maintenance of Arachandi RHD-Laukhola Road Ch0.00-720m Under Janjira Upzila District Shariatpur Road ID No 386944044.</t>
  </si>
  <si>
    <t>4.10.2020</t>
  </si>
  <si>
    <t>Rehabilitation of Rudrokor Hogla R&amp;H Amtali Dhalir Bazar Road Ch0.00-1420m Under Sadar Upzila District Shariatpur Road ID No 386695074. Part-2 Rehabilitation of Munshir Hat Bridge Wojed Uddin Madbor Kandi Road Ch0.00-1300m Under Sadar Upazila District Shariatpur Road ID No 386695070 Part-3 Rehabilitation of Chikondi purbo AtparaGPS - R&amp;H Gram Chikondi Hat Road Ch0.00-1000m Under Sadar Upazila District Shariatpur Road ID No 386694006</t>
  </si>
  <si>
    <t>Construction of 28m Long RCC Curve Girder Bridge on Kazir Hat Durger Hat Road at Ch2930.00m under Janjira Upazila Dist Shariatpur. Road ID No 386943005</t>
  </si>
  <si>
    <t>6.10.2021</t>
  </si>
  <si>
    <t>Construction of 81m Long PC Girder Bridge on Mulna Up Office Bango Bazar Road at Ch2863.00m under Janjira Upazila Dist Shariatpur. Road ID No 386943017Construction of 96m Long PC Girder Bridge on Lawkhola Bazar Chardhupuria Border Road at Ch140.00m under Janjira Upazila Dist Shariatpur. Road ID No 386945104</t>
  </si>
  <si>
    <t>17.08.2021</t>
  </si>
  <si>
    <t>Construction of 49m Long RCC Variable Depth Girder Bridge on Kshipur tumchar via Somiter Bazar at Ch400m under Sadar Upazila Dist Shariatpur. Road ID No 386695037</t>
  </si>
  <si>
    <t>27.09.2020</t>
  </si>
  <si>
    <t>03.10.2021</t>
  </si>
  <si>
    <t>Improved of Surjomoni Bazar Vadrasion Road By BC at ch 0.00-1000.00m under Janjira Upazila Dist Shariatpur. Road ID No 386945042</t>
  </si>
  <si>
    <t>07.10.2021</t>
  </si>
  <si>
    <t>Improved of Khossal Sikdar Kandi Lakhi Kazi Kandi Mosque Road By BC at ch 0.00-760.00m under Janjira Upazila Dist Shariatpur. Road ID No 386945074</t>
  </si>
  <si>
    <t>Improved of Dorikandi UZR Chandropur Chikondi UZR Via Bogadi GPS Road By BC at ch.1000.00-2000.00m under Sadar Upazila Dist Shariatpur. Road ID No 386695112Improved of Kashipur Hindu para GPS Tekar Hat Uttor Kandi UNR Kashipur Muslim Para R&amp;H Via Hawlader Bari Road By BC at ch. 00.00-1150.00m under Sadar Upazila Dist Shariatpur. Road ID No 386695116</t>
  </si>
  <si>
    <t xml:space="preserve">  M/S Amina Traders-WRC-UT(JV), Pakarmatha,Tulashar, Shariatpur.01889284575</t>
  </si>
  <si>
    <t>atwrcutjv@gmail.com</t>
  </si>
  <si>
    <t>Improved of Sayed Abul Hossain Collage Kalkini Border Road By BC at ch.1320.00-2320.00m under Sadar Upazila Dist Shariatpur. Road ID No 386694011 Improved of Atipara GPS Kirtinasha River Ghat Road By BC at ch.1244.00-2095.00m under Sadar Upazila Dist Shariatpur. Road ID No 386694002</t>
  </si>
  <si>
    <t>04.10.2020</t>
  </si>
  <si>
    <t xml:space="preserve">  M/S Amina Traders Pakarmatha,Tulashar, Shariatpur.01889284575</t>
  </si>
  <si>
    <t>aminulislam9000@gmail.com</t>
  </si>
  <si>
    <t>M/S Amina Traders</t>
  </si>
  <si>
    <t xml:space="preserve">  M/S Waliur Rahman Chowdhury Pakarmatha,Tulashar, Shariatpur.+880-1922933323 </t>
  </si>
  <si>
    <t>M/S Waliur Rahaman Chowdhury</t>
  </si>
  <si>
    <t xml:space="preserve">M/S. Udayan Traders, C-21, Meghna R/A, Dariya Para, Sylhet-Sadar, Sylhet.   +880-1712375884 </t>
  </si>
  <si>
    <t>udayantraders2013@gmail.com</t>
  </si>
  <si>
    <t>M/S Udayan Traders</t>
  </si>
  <si>
    <t>M/S Rowson Builders , Khosal Sikderkandi,Jajira,Shariatpur,01720061018</t>
  </si>
  <si>
    <t xml:space="preserve">  rowsonbuilders2019@gmail.com</t>
  </si>
  <si>
    <t>Improvement of Damuddya Bhedargonj UZR-Nandra GPS via H/O Goni Master at Ch 0.00-671.00 m under Damuddya UpazilaDistrict Shariatpur.Road ID No 386255061</t>
  </si>
  <si>
    <t xml:space="preserve">  M/S. SUZON ENTERPRISE , Tulashar,Palong,Shariatpur.01714365963</t>
  </si>
  <si>
    <t xml:space="preserve">  suzonenterprise20@gmail.com</t>
  </si>
  <si>
    <t>Improvement of Gorya-Char Nayarayan pur via P. Damuddya A/S Road at Ch 0.00-800.00m under Damuddya UpazilaDistrict Shariatpur.Road ID No 386255056</t>
  </si>
  <si>
    <t xml:space="preserve">    NIRMAN , Main Road, New Town, Madaripurr.+880-1717-607421</t>
  </si>
  <si>
    <t xml:space="preserve">  nirman.yasin2019@gmail.com</t>
  </si>
  <si>
    <t>Maintenance of Idulpur Natun Bazar-Itaikua Join Bridge Road at Ch 0.00-1650.00m under Goshairhat Upazila District Shariatpur Road ID No 386364035</t>
  </si>
  <si>
    <t>M/s Laskar Steel &amp; Furniture, Shahid Bachchu Sarak, Motkhola, Madaripur.   +880-1712-914193</t>
  </si>
  <si>
    <t xml:space="preserve">  mslaskarsteelandfurniture@yahoo.com</t>
  </si>
  <si>
    <t>Improvement of Atimkhana-Malgaon Road via Talukder Kandi By BC at Ch 1000.00-2173.00m under Damuddya UpazilaDistrict Shariatpur.Road ID No 386254030</t>
  </si>
  <si>
    <t>26.07.2021</t>
  </si>
  <si>
    <t xml:space="preserve">  M/S JAHURA ENTERPRISE , Damuddya, Shariatpur.01735174008</t>
  </si>
  <si>
    <t xml:space="preserve">  jahuraentp2020@gmail.com</t>
  </si>
  <si>
    <t>Maintenance of Kodalpur Goribarchar GCCR-Bakaulpara Road at Ch 0.00-816.00m under Goshairhat Upazila District Shariatpur Road ID No 386364024</t>
  </si>
  <si>
    <t>Part-A Estimate for Widening and Strengthening of Chandrapur UP - Nilkuti Bazar Road at Ch 0.00 - 2810.00m by BC Under Sadar Upazila Dist Shariatpur Road ID No 386693013.Part-B Estimate for Widening and Strengthening of Mahamadpur UP- Chandrapur GC Road Ch. at Ch 0.00 - 2610.00m by BC Under Sadar Upazila Dist Shariatpur Road ID No 386693010.Part-C Estimate for Widening and Strengthening Mahamadpur UP - Nilkuti Bazar Via khan Para Dhakhil Madrasha Road at Ch 0.00 - 2560.00m by BC Under Sadar Upazila Dist Shariatpur Road ID No 386693006.Part-D Improvement of Chandrapur Growth Center By-Pass Road at Ch 0.00 - 1026.00m by BC Under Sadar Upazila Dist Shariatpur Road ID No 386695180.Part-E Estimate for Widening and Strengthening of Chandrapur UP - Raypur hat Road at Ch 0.00 - 500.00m by RCC and Ch.500.00-3480.00m Road By BC Under Sadar Upazila Dist Shariatpur Road ID No 386693018.Part-F Estimate for Widening and Strengthening of Dorikandi UZR Chandrapur Chikondi UZR Road via Bogadi GPS Shimanar Khal &amp; Kirtinagar GPS at ch 0.00 - 3200.00m by RCC and Ch 3200-4250.00m By BC under Sadar Upazila Dist Shariatpur Road ID No 386695112.Part-G Estimate for Widening and Strengthening Madbor Bari Mor UZR Gazoipur - Notun Bazar - Kirtinagar Dud Bazar UZR Road at Ch 0.00 - 2800.00m by BC under Sadar Upazila Dist Shariatpur Road ID No 386695093.Part-H Improvement of Shibpur Ronkhola GPS Kirtinagar Dud Bazar Road at Ch 0.00 1170 .00m by BC under Sadar Upazila Dist Shariatpur Road ID No 386695072.</t>
  </si>
  <si>
    <t>04.08.2022</t>
  </si>
  <si>
    <t>Sirajgonj</t>
  </si>
  <si>
    <t>M.A.H. Construction Ltd, M/S. Ocean Enterprise &amp; M/S. Nazmul and Brothers JV, 1307/2,East Monipur,Kafrul, Dhaka</t>
  </si>
  <si>
    <t>mahcnazmulocean@gmail.com</t>
  </si>
  <si>
    <t>Construction of 81.00m long PC Girder Bridge on Nur-Nagar Uttarpara (RHD)-Olipur via Nur-Nagar GPS over Fuljore River under Kamarkhand  upazila, Sirajgonj.</t>
  </si>
  <si>
    <t>22.09.2018</t>
  </si>
  <si>
    <t>20.11.19</t>
  </si>
  <si>
    <t>M.A.H. Construction Ltd. 1307/2, Monipur, Mirpur, Dhaka-1216.</t>
  </si>
  <si>
    <t>M/S. Ocean Enterprise, Station Road,Sirajganj</t>
  </si>
  <si>
    <t xml:space="preserve"> M/S. Nazmul and Brothers, Kazipur, Sirajganj</t>
  </si>
  <si>
    <t>msnajmulandbrothers@gmail.com</t>
  </si>
  <si>
    <t>M.A.H  Construction Ltd, M/S Ocean Enterprise &amp; M/S Nazmul and brothers JV,1307/2, East Monipur, Kafrul, Dhaka-1216</t>
  </si>
  <si>
    <t>Construction of 75.06m Long PC Girder Bridge on Porabari Hat-Saydabad UP Road  under Sadar Upazila. Dist: Sirajganj, SDIRIDP/SAD/18/ST/UNR-04(ID No. 188783015), at Ch. 50.00m</t>
  </si>
  <si>
    <t>SDIRIDP</t>
  </si>
  <si>
    <t>M.A.H  Construction Ltd.- M/S Ocean Enterprise (JV), 1307/2, Monipur,Mirpur, Dhaka-1216</t>
  </si>
  <si>
    <t>mahclmoejv@gmail.com</t>
  </si>
  <si>
    <t>Shialkole (UP)Poultry Farm-Dhukuria hat (Ch. 00-6055m).</t>
  </si>
  <si>
    <t>Improvement of  khudra Katenga-Shingabari Haldia  under Sader Upazila, Dist: Serajganj. SDIRIDP/SAD/18/SUB/VIL-164 (ID No: 188784049) (Ch.00-1500m) 1500m</t>
  </si>
  <si>
    <t>M.A.H  Construction Ltd, M/S Ocean Enterprise JV,1307/2, East Monipur, Kafrul, Dhaka-1216</t>
  </si>
  <si>
    <t>Improvment of Jamtoil GC (Alokdiar) Shomeshpur Road Under Kamarkhand Upzila, Dist: Serajganj. SDIRIDP/KAM/18/VIL-100 (ID No:188442007) (Ch. 00-2130m)</t>
  </si>
  <si>
    <t>Const.of  Union Land Office at Shazadpur Pouro  , Talgachi, Salop</t>
  </si>
  <si>
    <t>18.04.2018</t>
  </si>
  <si>
    <t>06.07.19</t>
  </si>
  <si>
    <t>M/S. Sun Rise Corporation, Dhanbandi, Sirajganj.</t>
  </si>
  <si>
    <t>mssunrisemita91@gmail.com</t>
  </si>
  <si>
    <t>Const.of  Union Land Office at Sealkole  , Bahuli and Bagbati</t>
  </si>
  <si>
    <t>28.01.2018</t>
  </si>
  <si>
    <t>M/S. Badsha Traders, Kamrkhand, Sirajganj.</t>
  </si>
  <si>
    <t>ms.badshatraders15@gmail.com</t>
  </si>
  <si>
    <t>Const.of  Union Land Office at Dhamainagar  and Dhangora</t>
  </si>
  <si>
    <t>25.04.2019</t>
  </si>
  <si>
    <t xml:space="preserve">M/S. Ponthi Enterprise, Badha Jamtoil, Kamarkhand, </t>
  </si>
  <si>
    <t>ponthienterprise@gmail.com</t>
  </si>
  <si>
    <t>Const.of  Union Land Office at Jamtoil</t>
  </si>
  <si>
    <t>08.01.21</t>
  </si>
  <si>
    <t>M/S. Ocean Enterprise, Station Road, Sirajganj.</t>
  </si>
  <si>
    <t xml:space="preserve">1. Improvement of Jamtoil West Bazar to Jamtoil Muktijudder Smriti Shoudha Road Ch. 00-312m Under Kamarkhand Upazila, Dist: Sirajganj. ( Road ID: 188444090) 2. A) Improvement of Jamtoil Central Jame-e-Mosque to Jamtoil Muktijudder Smriti Shoudha Including 6.00 Nos Connecting Road Ch.00-375m ( Effective length= 584m) Under Jamtoil Sadar Union Under Kamarkhand Upazila, Dist: Sirajganj. ( Road ID: 188444089). B) Construction of Somabesh Square in front of Kamarkhand Upazila Parishad Administrative Building Under Jamtoil Sadar Union Under Kamarkhand Upazila, Dist: Sirajgonj. (Salvage: 1. 357684 tk &amp; 2. 785914 tk) </t>
  </si>
  <si>
    <t>M/S. Ocean Enterprise, Station Road, Sirajganj</t>
  </si>
  <si>
    <t>Improvement of Shayasikha Ferry Ghat-Moheskangla  under Sader Upazila, Dist: Serajganj. SDIRIDP/SAD/18/SUB/VIL-163 (ID No: 188784047) (Ch.00-1650m) link-80m 1730m</t>
  </si>
  <si>
    <t>Improvment of Raydulatpur UP Office (Barakandi) - Koyelganti - Shahbazpur Road under Kamarkhand Upazila, Dist: Serajganj. SDIRIDP/KAM/ 18/ IMP/VIL-137(ID No: 188444013) (00-1000m)</t>
  </si>
  <si>
    <t>24.09.19</t>
  </si>
  <si>
    <t>Taher and Sons (PVt) Ltd.  Kalabagan, Sheltech Tower 7th Floor, Dhaka</t>
  </si>
  <si>
    <t>Construction of 32.00m Long PSC Girder Bridge on Kuralia DR-Ekdala Hat Road under Sadar Upazila. Dist: Sirajganj, SDIRIDP/SAD/18/ST/VIL-01(ID No. 1887874136), at Ch. 2250m</t>
  </si>
  <si>
    <t>07.04.19</t>
  </si>
  <si>
    <t>Construction of 44.00m Long PSC Girder Bridge on Kuralia DR-Ekdala Hat Road under Sadar Upazila. Dist: Sirajganj, SDIRIDP/SAD/18/ST/VIL-02(ID No. 1887874136), at Ch. 3000m</t>
  </si>
  <si>
    <t>Construction of 64.00m Long RCC Girder Bridge on Niamotpur UZR -Dewzi Ferry Ghat  Road under Sadar Upazila. Dist: Sirajganj, SDIRIDP/SAD/18/ST/VIL-03(ID No. 1887874152), at Ch. 2560m</t>
  </si>
  <si>
    <t>Taher and Sons (Pvt) Ltd. House# 05, Road# 04, Uttara, Dhaka-1230.</t>
  </si>
  <si>
    <t>Construction of 66.0m Long RCC Girder Bridge over Saydabad Kol River on Saydabad NHW-Randhunibari Road at Ch. 1800m Road ID 188782021 Upazila Sirajganj Sadar District Sirajganj. CBU-100/Purto-188</t>
  </si>
  <si>
    <t>29.09.20</t>
  </si>
  <si>
    <t>Rehabilitation of 30.00m Long PSC Bridge on Sonamukhi GC-Horinathpur GC Road Ch. 3080m under Kazipur Upazila, District: Sirajgonj, ID: 188502004.</t>
  </si>
  <si>
    <t>15.03.2019</t>
  </si>
  <si>
    <t>RAB-RC (PVT) LIMITED, 30A Naya Paltan, 9th Floor, Sattar Center, Dhaka-1000</t>
  </si>
  <si>
    <t>Construction of 52m RCC Girder bridge on Baghutia UP office-Nagorpur Goyhatta GC road ch. 1785m under Chowhali Upazila, District: Sirajgonj.[ID No. 188273011], (TID No: 120239 )</t>
  </si>
  <si>
    <t>26.11.17</t>
  </si>
  <si>
    <t>RAB-RC (PVT) LIMITED, 30A Naya Paltan, 9th Floor, Sattar Center, Dhaka-1000.</t>
  </si>
  <si>
    <t>Improvement of Submersible Road on Krishokgonj GC-Talgachi GC via Nalshanda Hat road (Ch.1860-4120m) under Ullapara Upazila District: Sirajganj ID No:188942013, (TID No:  116840 )</t>
  </si>
  <si>
    <t>M/S. Zaidul Islam</t>
  </si>
  <si>
    <t>mrszaidulislam@gmail.com</t>
  </si>
  <si>
    <t>Improvement of Nandina Kamalia Hat (Majar) -Mugbeli NHW road (Ch. 2680 - 2970m) under Kamarkhand Upazila (TID No:   151832)</t>
  </si>
  <si>
    <t>29.03.18</t>
  </si>
  <si>
    <t>M/S. Dolly Construction Ltd. Sena Kalyan Bhaban, Suit# 1602,195 Motijheel C/A, Dhaka-1000.</t>
  </si>
  <si>
    <t>Khutigacha (RHD)-Nowgaon GC  Road</t>
  </si>
  <si>
    <t>Bagbati GC - Shaluavita Bazar RHD via Pipulbaria  Bazar, Songacha UP &amp; Panchthakuri hat.</t>
  </si>
  <si>
    <t>28.03.20</t>
  </si>
  <si>
    <t>Improvement of Bahuli GC-Konabari More NHW via Chandidasganti Hat Road under Sirajgonj-S upazila, District: Sirajgonj. SDIRIDP/SAD/IMP/UZR-02, ID. No. 188782009. (ch. 6370-7182m &amp; 7882-10740m).</t>
  </si>
  <si>
    <t>SDIRDP</t>
  </si>
  <si>
    <t>16.07.18</t>
  </si>
  <si>
    <t>Widening by BC of Simanta Bazar RHD - Sonamukhi GC road Ch. 00 - 8213 m under Kazipur upazila District Sirajganj ID No. 188502001</t>
  </si>
  <si>
    <t>10.05.18</t>
  </si>
  <si>
    <t>TECHBAY-SAYDUL (JV)</t>
  </si>
  <si>
    <t>techbay.saydul@yahoo.com</t>
  </si>
  <si>
    <t>Construction of Raiganj Upazila Muktizodda Complex District Sirajgonj.</t>
  </si>
  <si>
    <t>01.02.19</t>
  </si>
  <si>
    <t>Techbay International, H-05, Road-2/D, Block-J,Baridara,Dhaka.</t>
  </si>
  <si>
    <t>Md. Saydul Islam, Hossainpur, Sirajganj.</t>
  </si>
  <si>
    <t>saydul.2011@gmail.com</t>
  </si>
  <si>
    <t>M/S. BHB &amp; LE-JV, New Bogra Road, Sayadhangora, Sirajganj Sadar, Sirajganj</t>
  </si>
  <si>
    <t>msbhblejv@gmail.com</t>
  </si>
  <si>
    <t>Construction of Kamarkhand Upazila Muktizodda Complex District Sirajgonj.</t>
  </si>
  <si>
    <t>29.08.20</t>
  </si>
  <si>
    <t>M/S. Basundhara House Builders,Muktir more,Naogoan</t>
  </si>
  <si>
    <t>M/S. Liton Enterprise, New Bogra Road, Sayadhangora, Sirajganj Sadar, Sirajganj</t>
  </si>
  <si>
    <t>letonenterprise68@gmail.com</t>
  </si>
  <si>
    <t>Improvment of Rupsa hat-Gotia Ferry ghat Road Under Sadar Upzila, Dist: Serajganj. SDIRIDP/SAD/SUB/18/ VIL-99 (ID No:188784150) (Ch. 3500-5593m)</t>
  </si>
  <si>
    <t>M/S. BHB &amp; LE-JV, New Bogra Road, Sayadhangora, Sadar, Sirajganj</t>
  </si>
  <si>
    <t>Construction  of 54.00 m Long RCC Girder Bridge Soratoil Bazar-Olipur Bazar via Bolram Saher pukur road over Fuljor River Road Under Ullapara Upazila , Dist: Serajganj. SDIRIDP/ULLA/18/ST/VIL-06 (ID: No: 188944189) Ch.20m,</t>
  </si>
  <si>
    <t>Construction of Belkuchi Upazila Muktizodda Complex District Sirajgonj.</t>
  </si>
  <si>
    <t>20.04.18</t>
  </si>
  <si>
    <t>M/S. Das Traders, Dewla, Tangail.</t>
  </si>
  <si>
    <t xml:space="preserve">Rehabilitation of (a) Tarash UZHQ-Katagari GC(ID-188892003) Ch. 0+000-11+590 and (b)Baruhash GC - Ranirhat GC(ID-188892006)   Ch. 8+800-15+000 </t>
  </si>
  <si>
    <t>(RTIP-II)/Additional Finance</t>
  </si>
  <si>
    <t>M/S. Das Traders, Dewla,Tangail</t>
  </si>
  <si>
    <t>Improvement of Neogibari GPS - Rupsa Hat Road under Sadar Upazila, Dist.: Sirajganj. SDIRIDP/SAD/SUB/VIL-77 (ID No.: 188784149) (Starting point - Rupsa Hat ) (Ch. 00 - 1500m)</t>
  </si>
  <si>
    <t xml:space="preserve">M/S. A.S Construction, kadirganj, Bolalia,Rajshahi </t>
  </si>
  <si>
    <t>Construction of 99m at Ch.5+200 Km on Tarash UP Office - Nadosayedpur hat Road Under tarash upazila</t>
  </si>
  <si>
    <t>10.12.2016</t>
  </si>
  <si>
    <t>Mohammad Eunus &amp; Brothers (Pvt.) Ltd, Panchlaish, Chittagong</t>
  </si>
  <si>
    <t>Rehabilitation of Upzila H/Q(Jamtoil GC) DR (near Alokdiar)-Balarampur GC(ID-188442001) Ch. 0+000-8+300</t>
  </si>
  <si>
    <t>Rehabilitation of Dhubil UP to Amsara Hat Via Maltinagar(ID-188613007) Ch.0+000-7+300</t>
  </si>
  <si>
    <t>28.04.2019</t>
  </si>
  <si>
    <t>05.08.2020</t>
  </si>
  <si>
    <t>Construction of 90.00 m long PC Girder Bridge on Ullapara Upazila HQ - Chala Bazar via Pertetulia road at CH. 100 m under Ullapara Upazila District Sirajganj. Road ID 188943032, (TID No: 97253 )</t>
  </si>
  <si>
    <t>9.07.17</t>
  </si>
  <si>
    <t>Mohammed Eunus &amp; Brothers (Pvt.) Ltd. A.S Tower (8th Floor), Road-01. Plot-553,Hill view r/A, P/S: Panchlaish, Chittagong, Bangladesh.</t>
  </si>
  <si>
    <t>Construction of 81.0m Long PSC Girder Bridge on Monsurgor UP-Shalal Hat Road at Ch. 1448m (Road ID: 188503015) Upazila: Kazipur, District: Sirajganj. CBU-100/Purto-186</t>
  </si>
  <si>
    <t>14.06.22</t>
  </si>
  <si>
    <t>Mohammed Eunus &amp; Brothers (Pvt.) Ltd. A.S Tower (8th Floor), Road-01. Plot-553,Hill view r/A, P/S: Panchlaish, Chittagong, Bangladesh</t>
  </si>
  <si>
    <t>Construction of 96.00m Lng PSC Girder Bridge at Upazila Headquarter-Garabari RHD via Borohor UP Tetulia  Hat Road over Baroiya Khal Road under Ullapara Upazila, Dist: Sirajganj, SDIRIDP/ULLA/18/UZR-06 (ID No: 188942017) Ch.1180m,</t>
  </si>
  <si>
    <t>Construction  of 66.00 m Long RCC Girder Bridge on Kashinathpur Mosque- Nolsonda Hat via Ramnagar, pestok bostan para road over nalsondha khal Road under Ullapara Upazila, Dist: Serajganj. SDIRIDP/ULLA/18/ST/VIL-05 (ID: No: 188944069) Ch.2500m,</t>
  </si>
  <si>
    <t>M/S. SWANDHI TRADERS &amp; M/S. AFRA SADEKA-JV, S.S Road, Sirajganj</t>
  </si>
  <si>
    <t>stasjv17@gmail.com</t>
  </si>
  <si>
    <t>Construction of 54.06m long RCC girder bridge on Shatkaya Maszid-Kabihar Alampur road at ch.1420m (ID No: 188505007), (TID No:  173839)</t>
  </si>
  <si>
    <t>04.11.18</t>
  </si>
  <si>
    <t>M/S. Shondi Traders, Jiduri, Belkuchi, Sirajganj.</t>
  </si>
  <si>
    <t>shondi.traders@gmail.com</t>
  </si>
  <si>
    <t>M/S. Afra Sadika, 985, S.S. Road, Sirajganj.</t>
  </si>
  <si>
    <t>afrasadeka@yahoo.com</t>
  </si>
  <si>
    <t>Construction of 42.00m long RCC Girder Bridge on Khukni UP - Gopinathpur hat via Shibpur bazaar road at ch. 1612m under Shahzadpur Upazila District Sirajganj Road ID 188673009 [Salvage cost BDT: 47,429.700], (TID No:173838)</t>
  </si>
  <si>
    <t>30.07.18</t>
  </si>
  <si>
    <t>M/S. Shondi Traders, Jiduri, Belkuchi, Sirajganj</t>
  </si>
  <si>
    <t>Construction of 24.00m Long RCC Girder Bridge on Upzila H/Q (Jamtoil GC) DR (Ner Alokdiar) - Bolorampur GC Road Under Kamarkhanda, Upazila, Dist: Serajganj. SDIRIDP/KAM/18/ST/UZR-07 (ID No: 188442001), Ch. 7700m.</t>
  </si>
  <si>
    <t>22.06.19</t>
  </si>
  <si>
    <t>Md. Rafiqul Islam Khan, S.S Road, Sirajganj.</t>
  </si>
  <si>
    <t xml:space="preserve">Rehabilitation of Bhadraghat GC – Songacha hat RHD via Kalidasgati Hat road(Ch. 0+000 km to 4+880 km ), Sirajganj Sadar, Sirajganj.
(Road ID-188782022)
</t>
  </si>
  <si>
    <t>15.05.2020</t>
  </si>
  <si>
    <t>20.06.2021</t>
  </si>
  <si>
    <t>Rehabilitation of (a) Khukni UP -Gopinathpur hat via Shibpur Bazar(ID-188673009) Ch. 0+000-3+250and (b) Garadah UP-Char Narina Bazar Via Tepri Road(ID-188673026) Ch. 0+000-4+620</t>
  </si>
  <si>
    <t>25.11.2019</t>
  </si>
  <si>
    <t>Construction of 69m long RCC girder bridge on Hatikumrul-Bonpara NHW (10 no Bridge)-Baruhash GC (Header Khal) via Kundoil Sanduria, ID: 188892017(TID No:   150953)</t>
  </si>
  <si>
    <t>Md. Rafiqul Islam KhanRafiqul Islam Khan, S.S. Road, Sirajganj</t>
  </si>
  <si>
    <t>Construction of 30.00m Long PC Girder Bridge on Kaliakandapara-Kamarkhand-Ullapara RHD (Dorbesh More)-Kalialandapara GC via Bordhul Hat and Paikosha Bazar Road under Kamarkhand,Upazila, Dist: Sirajganj. SDIRIDP/KAM/18/ST/UZR-05 (ID No: 188442010) at Ch.6410m</t>
  </si>
  <si>
    <t>Rehabilitation of 25.00m Long PSC Bridge on Sonamukhi GC-Horinathpur GC Road at Ch. 485m under Kazipur Upazila District Sirajgonj ID 188502004.</t>
  </si>
  <si>
    <t>13.03.19</t>
  </si>
  <si>
    <t>M/S. Liton Enterprise, New Bogura Road, Sayadhangora, Sirajganj.</t>
  </si>
  <si>
    <t>litonenterprise78@gmail.com</t>
  </si>
  <si>
    <t>Imrovement of RCC Road from Rupsha Hat to Gotia Ferry Ghat Road at (Ch 2500-3500m) under Sadar Upazila. Dist: Sirajganj (Road ID No: 188784150) (TID No: 294049  )</t>
  </si>
  <si>
    <t>M/S. Liton Enterprise, Sayadhangora Maddopara, Sirajganj</t>
  </si>
  <si>
    <t xml:space="preserve">Improvement of  RCC of Natuarpara UP -Char Natipara hat  Road under Kazipur Upzila, Didt; Serajgonj. SDIRIDP/KAZI/18/SUB/VIL-78(ID No: 188503016) (Statig point-Natipara hat) (Ch.00-1028m)    </t>
  </si>
  <si>
    <t>Dihan Construction, Natuarpara, Kazipur,Sirajganj.</t>
  </si>
  <si>
    <t>dihanconstruction@gmail.com</t>
  </si>
  <si>
    <t xml:space="preserve">Construction of Guard Shed, Garage Cum Workshop, Tubewell &amp; Drainage work at Regional Office of BIRTAN Under Sirajganj Sadar, Sirajganj.Package No:10/21/2019 </t>
  </si>
  <si>
    <t>M/S. Dihan Construction, Natuarpara,Kazipur, Sirajganj</t>
  </si>
  <si>
    <t xml:space="preserve">Improvement of Uttar salal-bow Bazar via Shal gram hat Road under Kazipur Upzila, Dist: Serajganj. SDIRIDP/KAZI/18/IMP/VIL-116(ID No: 188504069) (Ch. 3300-4000m). </t>
  </si>
  <si>
    <t>Improvement of  BC School Connecting road Jongal khamar pacca road jurans Amtala Trimohoni-Jongal khamar GPS Road Under Ullapara Upzila, Dist: Serajganj. SDIRIDP/ULL/ SC-107  (Ch. 00-740m)</t>
  </si>
  <si>
    <t>Dihan Construction, Natuarpara, Kazipur, Sirajganj.</t>
  </si>
  <si>
    <t xml:space="preserve">1.a) Improvernent of Salop High School Pond.b) Construction of 01 Nos. Ghatla 15.20 m x 5.00m x 5.40 m for Salop Hieh School Pond.2.a) Improvement of Koyra Madrasha Pond.b) Construction of 01 Nos. Ghatla 17.30 m x 5.00
m x 6.00 m for Koyra Madrasha Pond.
</t>
  </si>
  <si>
    <t>19.05.21</t>
  </si>
  <si>
    <t>Md. Moyenuddin (Bashi) Limited, House-08, Flat-F4, Road-13(New), Dhanmondi, Dhaka.</t>
  </si>
  <si>
    <t>Construction of 72.0m Long RCC Girder Bridge over Khal on Char Delua Govt. Primary School- Delua Bakkar Pramaniks house at Ch. 932m (Road ID:188112006) Upazila: Belkuchi, District: Sirajganj. CBU-100/Purto-185</t>
  </si>
  <si>
    <t>Basundhara-Sagar Construction (JV), R.K. Road, Thikader Para, Kurigram.</t>
  </si>
  <si>
    <t>basundharascjv@gmail.com</t>
  </si>
  <si>
    <t>Construction of 96.0m Long PSC Girder Bridge on Bhangabari UP- Joknala Kali Mondir at Ch. 2245m (Road ID: 188113013) Upazila: Belkuchi, District: Sirajganj. CBU-100/Purto-184</t>
  </si>
  <si>
    <t>24.10.22</t>
  </si>
  <si>
    <t>M/S. Basundhara, R.K. Road, Ghoshpara,Kurigram</t>
  </si>
  <si>
    <t>M/S. Sagar Construction,Belkuchi, Sirajganj</t>
  </si>
  <si>
    <t>Construction of 63.0m Long RCC Girder Bridge on Monsurgor UP-Shalal Hat Road at Ch. 2755m (Road ID: 188503015) Upazila: Kazipur, District: Sirajganj.  CBU-100/Purto-187</t>
  </si>
  <si>
    <t>24.05.22</t>
  </si>
  <si>
    <t>MSIFT-MSE (JV), Sahed Nagar, Sirajganj.</t>
  </si>
  <si>
    <t>mitmsejv20@gmail.com</t>
  </si>
  <si>
    <t>Construction of 42.0m Long RCC Girder Bridge over Katabari Khal on Naokhada Amir Mekarer Bari- Katabari Road at ch. 1210m ( Road ID: 188894110) Upazila: Tarash, District: Sirajganj. CBU-100/Purto-190</t>
  </si>
  <si>
    <t xml:space="preserve">Md. Shahidul Islam Fakir Titu
Bagbari, Kamarkhand, Sirajganj.
</t>
  </si>
  <si>
    <t>mdshahidulislamfokirtitu@gmail.com</t>
  </si>
  <si>
    <t>M/S. Shohan Enterprise, Shahid Nagor, Sirajganj</t>
  </si>
  <si>
    <t>msshohanenterprisesiraj@gmail.com</t>
  </si>
  <si>
    <t>M/S Mirza Construction.J.C. Road. Dhanbandi,Sirajganj.</t>
  </si>
  <si>
    <t>Construction of Two (2) Storied Rural Market Building ( With 04 Storied Foundation) in Chondidasgiti Hat,Under,Sadar Upazila , Dist. Sirajganj.</t>
  </si>
  <si>
    <t>14.05.21</t>
  </si>
  <si>
    <t>M/S. Mirza Construction, J.C.Road,Dhanbandi, Sirajganj.</t>
  </si>
  <si>
    <t>1) Maintenance of Badiklusha-Solibazar Road under Ullapara Upazila, Dist: Serajganj. SDIRIDP/ULLA/18/MAIN-28 (ID No: 188945019) (Overlay) (Ch.00-1500m) 1500m 2) Maintenance of Dhamai Kandi R&amp;H-Solonga GC   Road under Ullapara Upazila, Dist: Serajganj. SDIRIDP/ULLA/18/MAIN-29 (ID No: 188942008) (Re-hab) (Ch.1040-2050m) 1010m</t>
  </si>
  <si>
    <t xml:space="preserve">(a)Improvement of School Connecting a) Dhuldia GPS road of GPS, b) Mabupur-2, c) Persaguna Sonamukhi GPS Road under Belkuchi Upzila, Dist: Serajganj. SDIRIDP/BEL/18/SC-74(ID No: 188114020, R&amp;H,188114106) (Ch.00-325m)(Ch.00-480m)(Ch. 00-500). (b)Improvement of  Connecting Bhutipara GOV primary School Bhangabari UP Joknala Kalimondir bazar Connecting Road under Belkuchi Upzila, Dist: Serajganj. SDIRIDP/BEL/18/SC-75(ID No: 188113013) (Ch.00-1135m). </t>
  </si>
  <si>
    <t>M/S Piash Construction.Bhabi Complex,58,S.S.Road, Sirajganj.</t>
  </si>
  <si>
    <t>piash.construction@yahoo.com</t>
  </si>
  <si>
    <t>Construction of Two (2) Storied Rural Market Building ( With 04 Storied Foundation) in Gulta Hat,Under,Tarash Upazila , Dist.Sirajganj.</t>
  </si>
  <si>
    <t>Protective work of Jamirta GC-Bera GC via Gala UP road under Shahzadpur upazila, District: Sirajgonj. (ID. No. 188672005) (ch. 2422-6215m).(TID No:160805)</t>
  </si>
  <si>
    <t>03.06.18</t>
  </si>
  <si>
    <t>MNB &amp; Mtmat-JV,Patagram Road,Kazipur, Sirajganj.</t>
  </si>
  <si>
    <t>mnbmtmatjv2020@gmail.com</t>
  </si>
  <si>
    <t>Construction of Two (2) Storied Rural Market Building ( With 04 Storied Foundation) in Protab Hat,Under,Ullahpara Upazila , Dist. Sirajganj.</t>
  </si>
  <si>
    <t>M/S. Najmul and Brothers, Kazipur, Sirajganj</t>
  </si>
  <si>
    <t>M/S. T.M. Alamin Traders, Patagram road,Kazipur,Sirajganj.</t>
  </si>
  <si>
    <t>parvez.engmt@gmail.com</t>
  </si>
  <si>
    <t>M/S. Mim Enterprise, Ullapara, Sirajganj</t>
  </si>
  <si>
    <t>mimenterprise141@gmail.com</t>
  </si>
  <si>
    <t>Construction of Two (2) Storied Rural Market Building ( With 04 Storied Foundation) in Shamespur Hat,Under,Belkuchi Upazila , Dist. Sirajganj.</t>
  </si>
  <si>
    <t>09.06.21</t>
  </si>
  <si>
    <t>a Improvement of Gonta RHD-Katagari GC road under Tarash upazila District Sirajgonj. SDIRIDP/TARA/IMP/UZR-05 ID. No.188892015 Ch.2000-2620mb Improvement of Penguary RHD Paccua-Boyddhonathpur Dr. Zahangir road under Tarash upazila District Sirajgonj. SDIRIDP/TARA/IMP/VILL-17 ID. No.188894033 Ch.00-1410m</t>
  </si>
  <si>
    <t>11.10.19</t>
  </si>
  <si>
    <t xml:space="preserve">(a)Improvement of RCC from Belkuchi UP office-Mulkandi bazar Road under Belkuchi Upzila, Dist: Serajganj. SDIRIDP/BEL/18/SUB/UNR-118(ID No: 188113021) (Ch.00-500m). (b)Improvement of RCC from Belkuchi UP office-Mulkandi bazar Road under Belkuchi Upzila, Dist: Serajganj. SDIRIDP/BEL/18/SUB/UNR-119(ID No: 188113020) (Ch.00-500m). </t>
  </si>
  <si>
    <t>01.09.19</t>
  </si>
  <si>
    <t>M.M.Builders &amp; Engineers Ltd. House No-127(6th Floor), Road-10, Block-C,Niketon, Gulshan-1,Dhaka-1212.</t>
  </si>
  <si>
    <t>mbel_dhaka@yahoo.com</t>
  </si>
  <si>
    <t>Construction of 294m long PSC Girder Bridge over the river Fulzor at Ch.250m on Barahar UP office-Tatulia Hat road under Ullapara Upazila, District: Sirajganj[Road ID:188943012].</t>
  </si>
  <si>
    <t>13.01.21</t>
  </si>
  <si>
    <t>MAE &amp; MMT JV, Sarishabari Boro Bazar, Jamalpur.</t>
  </si>
  <si>
    <t>maemmtjv@gmail.com</t>
  </si>
  <si>
    <t>Construction of 96m long PSC Girder Main Bridge and 88m Viaduct Over Jamuna Branch river on Natuapara UP- Chargirish UP Roghunathpur Bazaar road at Ch.4000m under Kazipur Upazila District Sirajganj Road ID 188503017</t>
  </si>
  <si>
    <t>30.11.22</t>
  </si>
  <si>
    <t>M/S. M.A.ENGINEERING, Palton Tower,87-Purana Palton Lane, Dhaka</t>
  </si>
  <si>
    <t>M/S. Mitu Traders. Sarishabari, Jamalpur</t>
  </si>
  <si>
    <t>M/S. Tapon Kumar Basak, Shahzadpur, Sirajganj</t>
  </si>
  <si>
    <t>tapankumarbasak.sdp@gmail.com</t>
  </si>
  <si>
    <t>1.Construction of Public Toilet at Jamtoil West Bazar Near Upazila Parishad Gate Under Jamtoil Sadar Union Under Kamarkhand Upazila Dist Sirajgonj.2.Construction of Public Toilet at Kamarkhand Hat area Under Jamtoil Sadar Union Under Kamarkhand Upazila Dist Sirajgonj. Salvage 1. 7980 tk &amp; 2. 16493 tk</t>
  </si>
  <si>
    <t>Md. Shahjahan Ali</t>
  </si>
  <si>
    <t>Improvement of Dattokusha-Sreeramerpara road (Ch.500-1000m) under Raigonj Upazila District: Sirajganj ID No:188614036, (TID No:</t>
  </si>
  <si>
    <t>31.11.17</t>
  </si>
  <si>
    <t>30.03.19</t>
  </si>
  <si>
    <t>(a) Improvment of Butiminous Carpeting for School Connecting Road From Hatikumrul Bonpara NHW Vengri Trimohoni - Vengari GPS Road under Ullapara Upzila, Dist: Serajganj. SDIRIDP/ULLA/SC-42 (ID No: NHW (Connecting Road) (Ch. 00-750m) 750m.(b)  Improvment of Butiminous Carpeting for School Connecting Road From Rouapara Pochimpara NHW Road- Rouapara GPS Via H/O Abdur Roshid Pramanik Road under Ullapara Upzila, Dist: Serajganj. SDIRIDP/ULLA/SC-43 (ID No: NHW (Connecting Road) (Ch. 00-710m) 710m.(c) Improvment of Butiminous Carpeting for School Connecting Road From chowbila Dhamaikandi Salonga UZR Road Near H/OMagrob Ali - Chowbila GPS Road under Ullapara Upzila, Dist: Serajganj. SDIRIDP/ULLA/SC-44 (ID No: 188942008) (Ch. 00-960m) 960m.</t>
  </si>
  <si>
    <t xml:space="preserve">M/S. Tanmay Enterprise
Station Road, Sirajganj
</t>
  </si>
  <si>
    <t>mstanmayenterprise@gmail.com</t>
  </si>
  <si>
    <t>Rehabilitation of Dhubil U.P. office - Bhuyagati Hat. ( ID-188613005)    (Ch. 0+000-6+000 Km), Upazila: Raiganj. Tender ID  No: , Package no: SER/AF-87.</t>
  </si>
  <si>
    <t>(a) Improvement of Ghorgram-WAPDA Khal Road at Ch.00-1150m (Road ID No:188895005)                                                                                                                  (b) Improvement of Bripachan-Gouripur Road at Ch.00-960m (Road ID No:188894011)                                                                                                                               (c) Improvement of Gurpipul UZR Pacca Road-Dhalapara  Road at Ch.00-1050m (Road ID No:188894039)(TID No: 419489  )</t>
  </si>
  <si>
    <t>15.05.20</t>
  </si>
  <si>
    <t>31-12-20</t>
  </si>
  <si>
    <t>M/S. Saleh Ahmed</t>
  </si>
  <si>
    <t>salehbabul21@gmail.com</t>
  </si>
  <si>
    <t>Construction of 60m RCC Girder bridge on Khidir RHD-Belkuchi RHD via hat sharutia GPS  Road at Ch.400m under Sadar Upazila, District: Sirajgonj. ID. No.188784145. (TID No:   150970 )</t>
  </si>
  <si>
    <t>29.01.18</t>
  </si>
  <si>
    <t>M/S. Bhuyan Enterprise, Barakandi, Kamarkhand, Sirajgonj.</t>
  </si>
  <si>
    <t>bhuyanenterprise@gmail.com</t>
  </si>
  <si>
    <t>Protective work of Nischintapur UP - Tekani UP Road at Ch. 1820 m - 3620 m under Kazipur Upazila Road ID No. 188503009 (TID No: 187816)</t>
  </si>
  <si>
    <t>14.06.18</t>
  </si>
  <si>
    <t>2.(a) Improvement of Char Dorota Clinic More-Nishintapur High  road under Kazipur Upazila. Dist: Serajganj.SDIRIDP/ KAZI/SUB/VIL-40 (ID No: 188504040) (Ch.580-1380m)2.(a) Improvement of Kazipur UP-Tarakandi Hat via Biara  road under Kazipur Upazila. Dist: Serajganj.SDIRIDP/ KAZI/IMP/UN-10 (ID No: 188503007) (Ch.00-120m)</t>
  </si>
  <si>
    <t>15.10.18</t>
  </si>
  <si>
    <t>14.10.19</t>
  </si>
  <si>
    <t>bhuyanenterprise78@gmail.com</t>
  </si>
  <si>
    <t xml:space="preserve">Aria Mohon Battala - Khudra Shialkole Chowrasta More  Road </t>
  </si>
  <si>
    <t>M/S. Farzana Enteprise</t>
  </si>
  <si>
    <t>farzanaenterpriseblk@gmail.com</t>
  </si>
  <si>
    <t>1.(a)Improvement of  BC of Boroitali RHD-Kabiher Road Under Kazipur Upzila, Dist; Serajgonj. SDIRIDP/KAZI/18/IMP/VIL-73(ID No:188504018) (Ch.750-975)1.(b)Improvement of  BC of  Bawramari Primary School-Purba Maznabari Madrasha Road Under Kazipur Upzila, Dist; Serajgonj. SDIRIDP/KAZI/18/IMP/VIL-74 (ID No:188505015) (Ch.00-1205)</t>
  </si>
  <si>
    <t>M/S. Rumana Riya Traders, Shahzadpur, Sirajganj</t>
  </si>
  <si>
    <t>mrrtraders80@gmail.com</t>
  </si>
  <si>
    <t>Improvement of Panagari Hat, GC Kazipur Upazila, Dist: Sirajganj</t>
  </si>
  <si>
    <t>M/S. Hadia Enterprise,Natunbangabari, Sirajganj.</t>
  </si>
  <si>
    <t>Improvement by BC Harinathpur (Hamid Sarker house)-Dhakuria UZR Sattar House Road Under Kazipur Upzila, Dist; Serajganj, SDIRIDP/KAZI/18/IMP/VIL-179 (ID No: 188504186) (Ch:00-750m) Link-248m 998m.</t>
  </si>
  <si>
    <t>09.03.21</t>
  </si>
  <si>
    <t>M/S. Reza Enterprise, Hatkumrul, Solnga,Ullapara, Sirajganj.</t>
  </si>
  <si>
    <t>mrezaenterprise@gmail.com</t>
  </si>
  <si>
    <t xml:space="preserve">(a) Improvement by HBB of Pachil GPS Connective Road under Sadar Upzila, Dist; Serajganj, SDIRIDP/SAD/18/SC-108 (ID No: 188782023) (Ch:00-160m) (b) Improvement of Mulibari GPS Connective Road under Sadar Upzila, Dist; Serajganj, SDIRIDP/SAD/18/SC-109 (ID No: 188784227) (Ch:00-225m) (c) Improvement of HBB Akboyra GPS Connective Road under Sadar Upzila, Dist; Serajganj, SDIRIDP/SAD/18/SC-110 (ID No: 188784229) (Ch:00-160m) (d) Improvement of HBB Natun vangabari GPS Connective Road under Sadar Upzila, Dist; Serajganj, SDIRIDP/SAD/18/SC-111 (ID No: 188784231) (Ch:00-190m) (e) Improvement of HBB Khamarganti GPS Connective Road under Sadar Upzila, Dist; Serajganj, SDIRIDP/SAD/18/SC-112 (ID No: 188784232) (Ch:00-225m) (f) Improvement of HBB Char Brammonganti GPS Connective Road under Sadar Upzila, Dist; Serajganj, SDIRIDP/SAD/18/SC-113 (ID No: 188784239) (Ch:00-180m) (g) Improvement of HBB Bolidah GPS Connective Road under Sadar Upzila, Dist; Serajganj, SDIRIDP/SAD/18/SC-114 (ID No: 188784243) (Ch:00-180m) </t>
  </si>
  <si>
    <t>Fatema Enterprise, Meghai,Kazipur,Sirajganj</t>
  </si>
  <si>
    <t xml:space="preserve">(a) Improvement of HBB Tatulia GPS Connective Road under Sadar Upzila, Dist; Serajganj, SDIRIDP/SAD/18/SC-115 (ID No: 188785048) (Ch:00-160m) (b) Improvement of HBB Rangliaganti GPS Connective Road under Sadar Upzila, Dist; Serajganj, SDIRIDP/SAD/18/SC-116 (ID No: 188784210) (Ch:00-250m) 250m(c) Improvement of HBB Uttar Akndegi GPS Connective Road under Sadar Upzila, Dist; Serajganj, SDIRIDP/SAD/18/SC-117 (ID No: 188784251) (Ch:00-160m) 160m(d) Improvement of HBB Khorarganti GPS Connective Road under Sadar Upzila, Dist; Serajganj, SDIRIDP/SAD/18/SC-118 (ID No: 188784235) (Ch:00-550m) (e) Improvement of HBB Dattabari Bahir GPS Connective Road under Sadar Upzila, Dist; Serajganj, SDIRIDP/SAD/18/SC-119 (ID No: 188784212) (Ch:00-60m) 60m(f) Improvement of HBB Akdala Bahir GPS Connective Road under Sadar Upzila, Dist; Serajganj, SDIRIDP/SAD/18/SC-120 (ID No: 188784254) (Ch:00-105m) 105m </t>
  </si>
  <si>
    <t>M/S. Sadaf  Enterprise, Ranigram Prochimpara, Sadar, Sirajganj</t>
  </si>
  <si>
    <t>mssadafenterprise25@gmail.com</t>
  </si>
  <si>
    <t>(a)  Improvment of Ghorachara Bazar-Horipur RHD under Sadar Upzila, Dist: Serajganj. SDIRIDP/SAD/18//IMP/VIL-167(ID No: 188784190) (Ch. 600-1100m). (b) Improvment of Simanta Bazar R&amp;H-Fatkai Hat via paceim para jame Mosque under Sadar Upzila, Dist: Serajganj. SDIRIDP/SAD/18//IMP/VIL-168(ID No: 188784205) (Ch. 00-500m).</t>
  </si>
  <si>
    <t>Shoaib Enterprise, Bagbari,Shohidnagar, Kamarkhand, Sirajganj</t>
  </si>
  <si>
    <t>shoibenterprise28@gmail.com</t>
  </si>
  <si>
    <t>(a)  Improvment of Rajabnagar- Char Horipur under Sadar Upzila, Dist: Serajganj. SDIRIDP/SAD/18//IMP/VIL-169(ID No: 188784054) (Ch. 00-500m). (b) Improvment of Kashiahata RHD-Jamuna Approch BWDB Emb saday more under Sadar Upzila, Dist: Serajganj. SDIRIDP/SAD/18//IMP/VIL-170(ID No: 188784161) (Ch. 500-1000m).</t>
  </si>
  <si>
    <t>M/S. Helal Talukdar, Jamtoil Purba Bazar, Badda Jamtoil, Kamarkhand, Sirajganj</t>
  </si>
  <si>
    <t>talukderhelal74@yahoo.com</t>
  </si>
  <si>
    <t xml:space="preserve">a)  Improvment of Kaliahoripur FRB- Raipur Rail Station  under Sadar Upzila, Dist: Serajganj. SDIRIDP/SAD/18//IMP/VIL-171(ID No: 188784052) (Ch. 00-545m) link-130m  675m(b) Improvment of Mohisamura Mosque-Ekdala  under Sadar Upzila, Dist: Serajganj. SDIRIDP/SAD/18//IMP/VIL-172(ID No: 188785250) (Ch. 00-550m). . </t>
  </si>
  <si>
    <t>M/S. Helal Talukder, Jamtoil Purba Bazar, Badda Jamtoil, Kamarkhand, Sirajganj</t>
  </si>
  <si>
    <t>3.(a) Improvement of Conneting Road For Kodomtoli GPS Road  under Belkuchi Upzila, Didt; Serajgonj. SDIRIDP/BEL/18/SC-16(ID No: 188115002) (Ch.00-750m)3.(b) Improvement of Conneting Road For Khamar Ullapara Dhakin GPS Road  under Belkuchi Upzila, Didt; Serajgonj. SDIRIDP/BEL/18/SC-17(ID No: 188114049) (Ch.00-775m)</t>
  </si>
  <si>
    <t>Rehabilitation of Daya More RHD - Jamirta GC Shahid Muktijoddha Buddhijibi Md. Abdul Kader Road Road from Ch. 00m-5990m Shahzadpur Road ID 188672003</t>
  </si>
  <si>
    <t>M/S. Ahona Builders, Victoria High School Road, Sirajganj</t>
  </si>
  <si>
    <t>msahonabuilders1980@gmail.com</t>
  </si>
  <si>
    <t xml:space="preserve">(a)  Improvment of Rajapur-Char Alompur  under Sadar Upzila, Dist: Serajganj. SDIRIDP/SAD/18//IMP/VIL-173(ID No: 188784002) (Ch. 00-424m). (b) Improvment of HBB Pipulbaria UZR-Bisilpatta GPS under Sadar Upzila, Dist: Serajganj. SDIRIDP/SAD/18//SC-91(ID No: 188784241) (Ch. 00-170m).
</t>
  </si>
  <si>
    <t>M/S. Fatema Jannat, Pabna</t>
  </si>
  <si>
    <t>msfatemajannat@gmail.com</t>
  </si>
  <si>
    <t>Construction of 4x4.50x4.5 size RCC Box Culvert Baki Munshi House to Shafiqul House Road under Kazipur Upazila, Dist: Sirajganj, SDIRIDP/KAZI/18/ST/VIL/CUL-04 (ID No: 188505194) At Ch.1500m</t>
  </si>
  <si>
    <t>M/S. Alam Traders, Kali Bari Road, Sadar,Sirajganj</t>
  </si>
  <si>
    <t>msalamtraders1@gmail.com</t>
  </si>
  <si>
    <t>Construction of 4x4.50x4.5 size RCC Box Culvert Garaber care  Road-Baniajan Road under Kazipur Upazila, Dist: Sirajganj, SDIRIDP/KAZI/18/ST/ VIL/CUL-05 (ID No: 188505099) At Ch.50m</t>
  </si>
  <si>
    <t>M/S. Alam Traders, Kali Bari Road, Sirajganj</t>
  </si>
  <si>
    <t>Improvement of  BC School Connecting road Vhattromajura uttarpara Battala Trimohoni- Vhattromajura South para H/O Abduls Trimohoni via Vhattromajura Road Under Ullapara Upzila, Dist: Serajganj. SDIRIDP/ULL/ SC-103 (ID No:188943006,R&amp;H) (Ch. 00-1100m)</t>
  </si>
  <si>
    <t>M/s Jahan Enerprise, Char Raipur, Sadar, Sirajganj</t>
  </si>
  <si>
    <t>msjahanenterprise2@gmail.com</t>
  </si>
  <si>
    <t>Improvment of Charpara Chowrasta More-Charpara GPS Connective road under Sadar Upzila, Dist: Serajganj. SDIRIDP/SAD/18//SC-121(ID No: 188784186) (Ch. 00-500m) 500m</t>
  </si>
  <si>
    <t>M/S. Jahan Enterprise, Raipur, Sirajganj</t>
  </si>
  <si>
    <t>Improvement of Madhainagor UP office(Washin)-Dhamaich hat Road via kushumbi, binodpur makorson Akkel ghat Road under Tarash Upazila, Dist: Sirajganj, SDIRIDP/TARA/18/IMP/UNR-18 (ID No: 188893017) (Ch.9935-11079m) 1144m</t>
  </si>
  <si>
    <t>23.10.20</t>
  </si>
  <si>
    <t>Md. Aslam Pervez, Dattabari, Sirajganj</t>
  </si>
  <si>
    <t>aparvez1962@gmail.com</t>
  </si>
  <si>
    <t>Improvment of  by BC of Natun Maghai RHD (Taher shop) Bridge-Natun Maghai Uttarpara river ghat road under Kazipur Upazila, Dist: Serajganj. SDIRIDP/KAZI/IMP/VIL-182(ID No: 188504190) (Ch. 00-400m) 400m</t>
  </si>
  <si>
    <t>02.02.21</t>
  </si>
  <si>
    <t>M/S. Supti Traders, Sherkhali, Shahzadpur, Sirajganj</t>
  </si>
  <si>
    <t>mssuptitraders78@gmail.com</t>
  </si>
  <si>
    <t xml:space="preserve">Beltoil UP - Satbaria Road </t>
  </si>
  <si>
    <t>Md. Abdul Awal Delbar, S.B Fazlul Haque Road, Sadar, Sirajganj</t>
  </si>
  <si>
    <t>abdulawaldelbar.pbn@gmail.com</t>
  </si>
  <si>
    <t>1) Maintenance of Bonbaria Eidghah-More gramm WAPDA Road under Sadar Upazila, Dist: Serajganj. SDIRIDP/SAD/18/MAIN-32 (ID No: 188784050) (Ch.00-1190m) 1190m2) Maintenance of Sahangasa bus Stand-UZR Jamtola Road under Sadar Upazila, Dist: Serajganj. SDIRIDP/SAD/18/MAIN-33 (ID No: 188785186) (Ch.00-500m) 500m</t>
  </si>
  <si>
    <t>M/S. Shafin Traders, Meghai, Kazipur, Sirajganj</t>
  </si>
  <si>
    <t>msshafintraders100@gmail.com</t>
  </si>
  <si>
    <t xml:space="preserve">(a)  Improvment of HBB Bolidha Village Road-Bolidha GPS under Sadar Upzila, Dist: Serajganj. SDIRIDP/SAD/18//SC-92 (ID No: 188784243) (Ch. 00-180m). (b) Improvment of Baliguguri pacca road - Baliguguri GPS under Sadar Upzila, Dist: Serajganj. SDIRIDP/SAD/18//SC-93(ID No: 188784224) (Ch. 00-65m)(c) Improvment of Bohuli RHD-Masuakandi GPS under Sadar Upzila, Dist: Serajganj. SDIRIDP/SAD/18//SC-94(ID No: 188784214) (Ch. 00-424m).
.
</t>
  </si>
  <si>
    <t>M/S, Shafin Traders,Meghai, Kazipur, Sirajganj.</t>
  </si>
  <si>
    <t xml:space="preserve">Bagbati UP - Parchim Baidya Dholdope Bazar Road </t>
  </si>
  <si>
    <t>Mim Zim and Kafi Enterprise, Polashbari, Kazipur, Sirajganj</t>
  </si>
  <si>
    <t>mimzimandkafienterprise@gmail.com</t>
  </si>
  <si>
    <t>Construction of 2x4.50x4.5 size RCC Box Culvert Bahuka UNR-Itali GPS Road under Sadar Upazila, Dist: Sirajganj, SDIRIDP/SAD/18/ST/UZR/CUL-07 (ID No: 188784242) At Ch.340m</t>
  </si>
  <si>
    <t>M/S. Esha and Maria Enterprise, Soyadhangora Moddhapara, Sirajganj</t>
  </si>
  <si>
    <t>mseandmenterprise@gmail.com</t>
  </si>
  <si>
    <t>(a)  Improvment of Bonbaria-WAPDA Road under Sadar Upzila, Dist: Serajganj. SDIRIDP/SAD/18/IMP/VIL-176 (ID No: 188784051) (Ch. 00-655m). (b) Improvment HBB of Shangacha RHD-Jienigati Shangacha GPS Road under Sadar Upzila, Dist: Serajganj. SDIRIDP/SAD/18//SC-100(ID No: 188784222) (Ch. 00-405m).</t>
  </si>
  <si>
    <t>1) Maintenance of Char Bonbaria DR-Shop of Nurul Islam Road under Sadar Upazila, Dist: Serajganj. SDIRIDP/SAD/18/MAIN-34 (ID No: 188785065) (Ch.00-890m) 890m2) Maintenance of Ratonkandi UP-Chilgacha Jalal Mondol More  Road under Sadar Upazila, Dist: Serajganj. SDIRIDP/SAD/18/MAIN-35 (ID No: 188784197) (Ch.00-1150m) 1150m3) Maintenance of Bonbaria DR-Adarshagram WAPDA  Road under Sadar Upazila, Dist: Serajganj. SDIRIDP/SAD/18/MAIN-36 (ID No: 188785054) (Ch.00-260m) 260m</t>
  </si>
  <si>
    <t>S.K. Construction &amp; Co, Bhatpiari,  Sirajganj</t>
  </si>
  <si>
    <t>s.k.construction125@gmail.com</t>
  </si>
  <si>
    <t>(a)  Improvment of BWDB Emk-Perpachil GPS Road under Sadar Upzila, Dist: Serajganj. SDIRIDP/SAD/18/SC-101 (ID No: 188784221) (Ch. 00-320m). (b) Improvment of Doldop RHD-Doldop Bagbati GPS Road under Sadar Upzila, Dist: Serajganj. SDIRIDP/SAD/18//SC-102(ID No: 188784211) (Ch. 00-756m).</t>
  </si>
  <si>
    <t>05.03.20</t>
  </si>
  <si>
    <t>NT-ZC-TE (JV), College Para, Tangail Sadar, Tangail.</t>
  </si>
  <si>
    <t>ntzcte20jv@gmail.com</t>
  </si>
  <si>
    <t>Construction of 36.00 m Long RCC Girder Bridge on Rupsa hat- Gotia ferry ghat Road Under Sadar Upazila , Dist: Serajganj. SDIRIDP/SAD/18/ST/VIL-07 (ID: No: 188784150) Ch.3250m,</t>
  </si>
  <si>
    <t>M/S. Zahin Construction, College para, Tangail</t>
  </si>
  <si>
    <t>mszahinconstruction@gmail.com</t>
  </si>
  <si>
    <t>M/S. Nise Traders, Dewla, Tangail</t>
  </si>
  <si>
    <t>nisetraders@gmail.com</t>
  </si>
  <si>
    <t>M/S. Sumon Construction, Sayadhangora, Sirajganj.</t>
  </si>
  <si>
    <t>sumonconstruction79@gmail.com</t>
  </si>
  <si>
    <t>Maintainance of Belkuchi R&amp;H-Konaganti Road under Sadar Upazila, Dist: Serajganj, SDIRIDP/ SAD/18/MAIN-39 (ID No: 188785195)(Overaly) (Ch:00-640m) 640m.Maintainance of Bagdumur Bridge-Horina GPS Road under Sadar Upazila, Dist: Serajganj, SDIRIDP/SAD/18/MAIN-40 (ID No: 188785176)(Overaly) (Ch:00-1000m) 1000m.</t>
  </si>
  <si>
    <t>S.M.Nazrul Islam,Jamtoil,Kamarkhand, Sirajganj</t>
  </si>
  <si>
    <t>smnazrulislam18@gmail.com</t>
  </si>
  <si>
    <t>3.(a) Improvement By BC on Jhawail UP office-Paikosha hat road- Jhawail hat via Fazal Shakh house &amp; Amirul Islam-Kala mia  Road under Kamarkhand  Upzila, Didt; Serajgonj. SDIRIDP/KMR/18/IMP/VIL-58(ID No: 188445030 ) (Ch.100-810m)3.(b) Improvement By BC on Road on School Connecting Road of Karnosuti GPS-Karnosuti PurbaparaJamee Mosqque Via Purbapara   Road under Kamarkhand  Upzila, Dist; Serajgonj. SDIRIDP/KMR/18/SC-33(ID No: 188445055 ) (Ch.00-600m)3.(c) Improvement By BC on Rasulpur-Golber house –Chawbari Paschimpara Moaque road to Rasulpur Kalibari l GPS Connecting Road under Kamarkhand  Upzila, Dist; Serajgonj. SDIRIDP/KAM/18/SC-34 (ID No: 188445034 ) (Ch.00-500m)</t>
  </si>
  <si>
    <t>M/S. Depu Construction, Chak Sialkole, Sirajganj</t>
  </si>
  <si>
    <t>mdipuconstruction@gmail.com</t>
  </si>
  <si>
    <t>Improvment of Kamarkhand-Ullapara RHD-DD Shahbazpur Uttarpara GPS via Shahbazpur Bazar School Connecting Road Under Kamarkhand Upzila, Dist: Serajganj. SDIRIDP/KAM/18/SC-70 (ID No:188445042) (Ch. 00-825m) &amp; (Ch. 00-250m)</t>
  </si>
  <si>
    <t>M/s. Sabuz Enterprise, Chandidashgati,Sealkole,Sirajganj.</t>
  </si>
  <si>
    <t>mssobuzenterprise@gmail.com</t>
  </si>
  <si>
    <t>2.a)Construction of 1x4.50x4.50 Size RCC Box Culvert on Upzila H/Q (Jamtoil GC) DR (Near Alokdiar) â?? Bolorampur GC Road Under Kamarkhanda, Upazila, Dist: Serajganj. SDIRIDP/KAM/18/ST/UZR/CUL-01 (ID No: 188442001), Ch. 4200 m. 2.b) Construcation of 1x4.50x4.50 Size RCC Box Culvert on Upzila H/Q (Jamtoil GC) DR (Near Alokdiar) â?? Bolorampur GC Road Under Kamarkhanda, Upazila, Dist: Serajganj. SDIRIDP/KAM/18/ST/UZR/CUL-02 (ID No: 188442001), Ch.5980m</t>
  </si>
  <si>
    <t>M/S. Samudro Construction, Hossainpur,Sadar,Sirajganj.</t>
  </si>
  <si>
    <t>mssamudroconstruction@gmail.com</t>
  </si>
  <si>
    <t>(a) Improvement of Varanga Graveyard DR-Jhawil up office Road-Chala mosque Road under Kamarkhand Upzila, Dist; Serajganj, SDIRIDP/KAM/18/IMP/VIL-180 (ID No: 188444022) (Ch:00-1000m) 1000m(b) Improvement of Joyen Bordhul GPS-Nayeb Ali house Road under Kamarkhand Upzila, Dist; Serajganj, SDIRIDP/KAM/18/SC-121 (ID No: 188445046) (Ch:640-1040m) 400m</t>
  </si>
  <si>
    <t>M/S. Samudro Construction, Hossainpur, Sirajganj.</t>
  </si>
  <si>
    <t>samadroconstruction@gmail.com</t>
  </si>
  <si>
    <t xml:space="preserve">Improvement of Narua RHD-Faripangashi Community Clinic N/O (Hafiz Chairman) Road (Ch. 00-894m) under Shahzadpur upazila District Sirajgonj. SDIRIDP/SHA/SUB/VILL-29 (ID. No. 188675075) Improvement of  Ratankandi Hat-Dhugali Hat via Kuthibari Ghat Bagdhunail GPS Road (Ch. 2909-4011m) under Shahzadpur upazila District Sirajgonj. SDIRIDP/SHA/SUB/VILL-41 (ID. No. 188674045) </t>
  </si>
  <si>
    <t>Md. Mofazzol Bilu, Kawak, Ullapara, Sirajganj</t>
  </si>
  <si>
    <t>mofazzolbilu@gmail.com</t>
  </si>
  <si>
    <t>(a) Improvement of Charkura Hafiza Madrasha Borokura Road to Charkura GPS Road under Kamarkhand Upazila, Dist; Serajganj, SDIRIDP/KAM/18/SC-123 (ID No: 188445026) (Ch:00-200m) 200m(b) Improvement of Roydoulatpur UP office (Barakandi) Kohelgati-Shahbajpur Road to Barakandi notun para GPS Road under Kamarkhand Upzila, Dist; Serajganj, SDIRIDP/KAM/18/SC-124 (ID No: 188444013) (Ch:00-100m) 100m</t>
  </si>
  <si>
    <t>Improvement of  BC School Connecting road Chak nehal JamtolaTrimohoni pacca road-Chalk Rowhadoha GPS Road Under Ullapara Upzila, Dist: Serajganj. SDIRIDP/ULL/ SC-106 (ID No:188943005,R&amp;H) (Ch. 00-970m)</t>
  </si>
  <si>
    <t>Md. Mofazzol Bilu, Kawak, Ullapara, Sirajganj.</t>
  </si>
  <si>
    <t xml:space="preserve">5.a) Irnprovement of AmsaraFazil Madrasha Pond.b) Construction of 01 Nos. Ghatla 13.40 n x 5.00m x 4.80 m for Amsara Fazil Madrasha Pond.6.a) Lnprovement of Jamia Nijamia Darul Uium Betua Madrasha Pond.b) Construction of 01 Nos. Ghatla 17.90 m x 5.00 mx 6.60 m for Jamia Nijarnia Darul Ulum BetuaMadrasha Pond.
</t>
  </si>
  <si>
    <t>Md. Ishak Uddin Sarkar, Natuarpara, Kazipur, Sirajganj</t>
  </si>
  <si>
    <t>ishaqueuddin.sarkar@gmail.com</t>
  </si>
  <si>
    <t>Improvement of BC on Jamtoil GC-Bhadraghat GC road (Uttarpara)-Choirganti uzr via meghai village road under Kamarkhand Upzila, Dist; Serajganj, SDIRIDP/KAM/18/IMP/VIL-186 (ID No: 188444038) (Ch:280-1950m) 1650m</t>
  </si>
  <si>
    <t>M/S. Lata Construction, Goyla,Sadar. Sirajganj</t>
  </si>
  <si>
    <t>mslataconstruction@gmail.com</t>
  </si>
  <si>
    <t>Maintainance of Nalka RHD Road-Chairman Bari Road under Kamarkhand Upazila, Dist: Serajganj, SDIRIDP/KAM/18/MAIN-41 (ID No: 188445027)(Re-seal) (Ch:00-350m) 350m.</t>
  </si>
  <si>
    <t>M/S. Sunny Sinha Enterprise, Solapara, Tarash, Sirajganj.</t>
  </si>
  <si>
    <t>sunnysinhaenterprise71@gmail.com</t>
  </si>
  <si>
    <t>(a) Improvement of Hatikumrul - Bonpara R &amp; H (10 No. Bridge) - Baruhash GC road via Kunduil Sanduria road under Tarash upazila, District: Sirajgonj. SDIRIDP/TARA/IMP/UZR-06 (ID. No.188892017) (Ch.3600-5100m) (b) Improvement of Borokornoghosh UZR-Chotokornoghosh Mosque road under Tarash upazila, District: Sirajgonj. SDIRIDP/TARA/IMP/VILL-18 (ID. No.188895022) (Ch.00-1210m)</t>
  </si>
  <si>
    <t>25.05.18</t>
  </si>
  <si>
    <t>MIM Development Engineering Ltd,Holding No-25/B, Vill-Bonpara, PO-Haroa, Boraigram, Natore</t>
  </si>
  <si>
    <t xml:space="preserve">Improvment of Magurabinod-Lalumajhira via Dighi Bazar Road under Tarash Upzila, Dist: Serajganj. SDIRIDP/TARA/SUB/VO:-71 (ID No: 188894006) (Ch. 2173-3917m) 1744m
</t>
  </si>
  <si>
    <t>M/S. Sheikh Enterprise, Cowrail,Tarash, Sirajganj.</t>
  </si>
  <si>
    <t>msheikhenterprise@gmail.com</t>
  </si>
  <si>
    <t>Development of  Natuarpara Mog Bazar Zame-E-Mosque under Natuarpara Union Upazila Kazipur, Dist. Sirajganj</t>
  </si>
  <si>
    <t>28.05.20</t>
  </si>
  <si>
    <t>M/S. Sayed Jahan Construction, Dhangora, Raiganj, Sirajganj.</t>
  </si>
  <si>
    <t>mssayedjahanconstruction@gmail.com</t>
  </si>
  <si>
    <t>Improvement of Gulta Pucca Road Nobin shadhur more-Gulta Girza via H/o Hassan Chairman &amp; Gulta Hat Badol More-Girza link Road Under Tarash Upzila, Dist; Sirajganj. SDIRIDP/TARA/18/IMP/VIL-146 (ID No: 188894177) (Ch. 00-555m) &amp; Link-172m(727m).</t>
  </si>
  <si>
    <t>M/S, Sayed Jahan Construction, Dhangora, Raiganj, Sirajganj.</t>
  </si>
  <si>
    <t xml:space="preserve">Gonta (RHD) - Katabari GC Road </t>
  </si>
  <si>
    <t xml:space="preserve">Improvment of Enayetpur RHD-Enayetpur Motin House Road under Shahzadpur Upzila, Dist: Serajganj. SDIRIDP/SHA/18/IMP/VIL-108(ID No: 188675077) (Ch. 00-560m). </t>
  </si>
  <si>
    <t>M/S. Sumi Enterprise, Mathailchapor, Kazipur, Sirajganj.</t>
  </si>
  <si>
    <t>mssumienterprise.siraj@gmail.com</t>
  </si>
  <si>
    <t>Improvement of Hamkuria (RHD)-Hatikumrul Bonpara NHW Road Under Tarash Upzila, Dist; Sirajganj. SDIRIDP/TARA/18/SC-82 (ID No: 188894131) (Ch. 00-700m).</t>
  </si>
  <si>
    <t>M/S. Him Shitol Construction, Khaga,Bohuli,Sadar, Sirajganj.</t>
  </si>
  <si>
    <t>himshitolconstruction@gmail.com</t>
  </si>
  <si>
    <t>Improvement of Talom up office-Bostul Hat Road to Ranidighi GPS connecting Road Under Tarash Upzila, Dist; Sirajganj. SDIRIDP/TARA/18/SC-80 (ID No: 188894149) (Ch. 150-560m). Improvement of Tarash-Ranirhat RHD-Lauta GPS Connecting Road Under Tarash Upzila, Dist; Sirajganj. SDIRIDP/TARA/18/SC-81 (ID No: 188894051) (Ch. 00-550m).</t>
  </si>
  <si>
    <t>31.10.19</t>
  </si>
  <si>
    <t>M/S. Him Shitol Construction, Khaga, Bohuli, Sadar, Sirajganj</t>
  </si>
  <si>
    <t>1. Construction of 4.30mX4.30m single Vent RCC Box Culvert on Charkura Pacca Road to Charkura GPS Connection Road Ch. 0+180m Under Jamtoil Sadar Union Under Kamarkhand Upazila, Dist: Sirajganj. ( Road ID: 188444091) Salvage 53955.</t>
  </si>
  <si>
    <t>M/S. Talukdar &amp; Sons, Ullapara, Sirajganj.</t>
  </si>
  <si>
    <t>ms.talukdar.sons.@gmail.com</t>
  </si>
  <si>
    <t>Improvement of Ulipur Madrasha (UZR)-Pachan Bridge Road under Road Under Tarash Upzila, Dist; Sirajganj. SDIRIDP/TARA/18/IMP/VIL-149 (ID No: 188894056) (Ch. 00-975m).</t>
  </si>
  <si>
    <t>M/S. Belal Hossain, Char Songacha,Shangacha, Sirajganj</t>
  </si>
  <si>
    <t>balalhossain1972@gmail.com</t>
  </si>
  <si>
    <t>(a) Improvement of  Magurabinod UP office-Mohishluti Hat NHW Road Under Tarash Upzila, Dist; Sirajganj. SDIRIDP/TARA/18/IMP/UNR-20 (ID No: 188893013) (Ch. 983-1365m).(b) Improvement of  Nadosayedpur-Dobila  WAPDA Magurabinod UP office via Dakkhin Shampur by submarsible (Start from Dobila Up office Road Under Tarash Upzila, Dist; Sirajganj. SDIRIDP/TARA/18/SUB/VIL-177 (ID No: 188894093) (Ch. 00-1000m).</t>
  </si>
  <si>
    <t>10.03.20</t>
  </si>
  <si>
    <t>M/S. Urmi Enterprise, Tarash, Tarash, Sirajganj</t>
  </si>
  <si>
    <t>urmienterprisetrs@gmail.com</t>
  </si>
  <si>
    <t>Improvement of Ranirhat UZR (Tarutia) Khoshalpur Hazar road via Jontipur (Start From tarutia) Link road Towards Planet Agro feed mills Ltd.gate Road under Tarash Upazila, Dist: Serajganj. SDIRIDP/TARA/18/IMP/VIL-185 (ID No: 188894071) (Ch:1730-2730m) link-150m 1150m</t>
  </si>
  <si>
    <t>Md. Golam Sarwar, Rajpara, Rajshahi Court,Rajsahi</t>
  </si>
  <si>
    <t xml:space="preserve">Maintenance of Lazmikola R&amp;H (Bazar)-Bamonbhag Hat via Dharmodasganti Hat Road under Raigang Upzila, Dist; Serajganj. SDIRIDP/RAI/18/MAIN-20 (ID No: 188614004) (Overlay)  (Ch.00-750m), (Ch.1140-4650m) 4252m </t>
  </si>
  <si>
    <t>M/S. Kazi &amp; Sons, Krishnkganj Bazar, Ullapara, Sirajganj.</t>
  </si>
  <si>
    <t>kaziandsonsulp@gmail.com</t>
  </si>
  <si>
    <t>1) Maintenance of Garadah UP-Harirampur Hat via Garadah Bazar Road under Shahzadpur Upazila, Dist: Serajganj. SDIRIDP/SHA/18/MAIN-22 (ID No: 188673005) (Re-hab),(Ch.1780-3106m) 1326m2) Maintenance of Talgachi GC-Chithulia Bazar Road  Road under Shahzadpur Upazila, Dist: Serajganj. SDIRIDP/SHA/18/MAIN-23 (ID No: 188674033) (Re-hab),(Ch.00-1650m) 1650m3) Maintenance of Jamirta UZR-Shahid Buddhijebe Abdul Kader House Road under Shahzadpur Upazila, Dist: Serajganj. SDIRIDP/SHA/18/MAIN-24 (ID No: 188675035) (Re-hab),(Ch.00-170m) 170m</t>
  </si>
  <si>
    <t>M/S. Shapna Enterprise, Nalka,Raiganj, Sirajganj.</t>
  </si>
  <si>
    <t>shapnaenterprise20@gmail.com</t>
  </si>
  <si>
    <t xml:space="preserve">Improvment of Dariapur GC – Shibrampur Kolghat via Shintipur Charnarua Road under Shahzadpur Upzila, Dist: Serajganj. SDIRIDP/SHA/18/SUB/VIL-122(ID No: 188674053) (Ch. 00-504m). </t>
  </si>
  <si>
    <t>04.08.19</t>
  </si>
  <si>
    <t>M/S. Shapna Enterprise</t>
  </si>
  <si>
    <t>Improvement  by Jhapra Palpara Kalibari Road under Raiganj Upazila, Dist: Sirajganj, SDIRIDP/RAI/18/VIL-143 (ID No: 188614018) (Ch.1020-2020m) link-160m  1160m</t>
  </si>
  <si>
    <t>K.M. Hossain Ali Hassan, Dattabari, Sirajganj</t>
  </si>
  <si>
    <t>kmhossainalihassan@gmail.com</t>
  </si>
  <si>
    <t>Improvement  by Grampangashi bazar-Nowdasalua UZR (Monju Khar Deep Tube-well) Road under Raiganj Upazila, Dist: Sirajganj, SDIRIDP/RAI/18/VIL-144 (ID No: 188614055) (Ch.750-1750m) 1000mConstruction of 30.00m Long RCC Girder Bridge on Dhangara Up Office to Baikhanthapur Bazar Road over Dayear khal on Road under Raigonj Upazila, Dist: Serajganj, SDIRID/RAI/18/UNR-19 (ID No: 188613006) At Ch. 3320m</t>
  </si>
  <si>
    <t>M/S. N.B. Construction,Durganagar,Ullapara, Sirajganj</t>
  </si>
  <si>
    <t>4. Improvement of  BC From Earth Filling Work of School Connecting Road From Mohora Battla Tamohoni Pacca Goaljani GPS Road Under Ullapara Upzila, Dist; Serajgonj. SDIRIDP/ULLA/18/SC-27(ID No:188943015) (Ch.00-1350m)</t>
  </si>
  <si>
    <t>24.04.19</t>
  </si>
  <si>
    <t>M/S. Sadik Traders,  Afzal Khan Road (Amlapara), Sirajganj</t>
  </si>
  <si>
    <t>msadiktraders@gmail.com</t>
  </si>
  <si>
    <t xml:space="preserve">Construction of Submersible Road on Goyhatta Kuchiamara Pucca Road to Goyhatta College GC via Senganti H/O Lutfor master sengathi Graveyard Road under Ullapara Upzila, Dist: Serajganj. SDIRIDP/ULL/18/SUB/VIL-94(ID No: 188944190) (Ch. 00-1100m). </t>
  </si>
  <si>
    <t>20.06.19</t>
  </si>
  <si>
    <t>M/S. Sukra Enterprise, Chakshutrapur, Badurtola, Bogra</t>
  </si>
  <si>
    <t>mssukraenterprise@gmail.com</t>
  </si>
  <si>
    <t>Maintanance &amp; Widening of Hatikumrul R&amp;H -Tarash GC Road under Ullapara Upazila Dist Sirajganj SDIRIDP/ULLA/18/MAIN/-21 ID NO 188942004 Overlay Widening Ch.5500-11830 6330m.</t>
  </si>
  <si>
    <t>M/S. Siam Sayem Traders, Sujanagar, Pabna</t>
  </si>
  <si>
    <t>Maintenance of (Submersible) Goyhatta GC-Noagaon GC via Binayekpur hat  Road under Ullapara Upazila, Dist: Serajganj. SDIRIDP/ULLA/18/SUB/MAIN-27 (ID No: 188942012) (Re-hab) (Ch.00-2000m) 2000m</t>
  </si>
  <si>
    <t>18.07.20</t>
  </si>
  <si>
    <t>Trisha Construction, Kumariabari, Kazipur, Sirajganj.</t>
  </si>
  <si>
    <t>trishaconstruction05@gmail.com</t>
  </si>
  <si>
    <t>Maintenance of Goyhatta GC-Kuchiamara R&amp;H  Road under Ullapara Upazila, Dist: Serajganj. SDIRIDP/ULLA/18/WID-02 (ID No: 188942011) (Widening) (Ch.00-2070m) 2070m</t>
  </si>
  <si>
    <t>Sehab Traders, Ratankandi,Shahzadpur. Sirajganj</t>
  </si>
  <si>
    <t>shehabtraders68@gmail.com</t>
  </si>
  <si>
    <t>Maintanance of  Boalia R&amp;H-Solanga GC Road Under Ullapara Upzila, Dist: Serajganj. SDIRIDP/ULLMAIN-37 (ID:188942010)(Overlay) (Ch. 00-1850m)</t>
  </si>
  <si>
    <t>16.03.20</t>
  </si>
  <si>
    <t>M/S. Halima Traders, Chowbilla,Ullapara, Sirajganj</t>
  </si>
  <si>
    <t>mshalimatraders@gmail.com</t>
  </si>
  <si>
    <t>(a) Improvement of  BC School Connecting road Vetuakandi R&amp;H Trimohon Pacca Road-Vtuakandi GPS Road Under Ullapara Upzila, Dist: Serajganj. SDIRIDP/ULL/ SC-104 (ID No: R&amp;H) (Ch. 00-450m)(b) Improvement of  BC School Connecting road Ramkrishnapur UP office-Basbaria hat via pachan GPS Road Under Ullapara Upzila, Dist: Serajganj. SDIRIDP/ULL/ SC-105 (ID No: 188943038) (Ch. 00-500m)</t>
  </si>
  <si>
    <t>titusahidul@gmail.com</t>
  </si>
  <si>
    <t>Improvement of Kakilmary UZR-Reshombari Sub marshible road via Kakilmary Milk Society road (Ch.2000-3100m)(ID. No. 188674032) under Sahjadpur upazila, District: Sirajgonj.</t>
  </si>
  <si>
    <t>11.09.17</t>
  </si>
  <si>
    <t>M/S. Mustakim Traders, Bhangoora Bazar,Bhangoora, Pabna.</t>
  </si>
  <si>
    <t>Construction of Submersible Road on Mohonpur GC-Bonoary Nagor Faridpur UZR HQ (Pabna) via Kaliakor hat (Ullapara part) Road under Ullapara Upazila, Dist: Serajganj. SDIRIDP/ULLA/SUB/18/UZR-183 (ID No: 188942018) (Ch:3000-3900m) 900m</t>
  </si>
  <si>
    <t>M/S. Shohan Enterprise, Shahed Nagor, Sirajganj</t>
  </si>
  <si>
    <t>msshohanenterprise@gmail.com</t>
  </si>
  <si>
    <t>Improvement of BC of School Connecting road from Jhabjobia Bridge-Ghaiala GPS Road under Ullapara Upazila, Dist: Serajganj. SDIRIDP/ULLA/18/SC-122 (ID No: R&amp;H) (Ch:00-1100m) 1100m</t>
  </si>
  <si>
    <t>Improvement of Saguna bazar to saguna moddo para jame mosque via community Clenic Road Under Belkuchi Upzila, Dist; Sirajganj. SDIRIDP/BEL/18/IMP/VIL-153 (ID No: 188114093) (Ch. 00-565m).</t>
  </si>
  <si>
    <t>M/S. Shohan Enterprise, Shahed Nagor, Sirajganj.</t>
  </si>
  <si>
    <t>Improvement of HBB Habibiullah Nagar UP-Nandalalpur Road under Shahzadpur Upazila, Dist: Serajganj. SDIRIDP/SHA/18/IMP/UNR-20 (ID No: 188673020) (Ch:1930-2430m) 500m</t>
  </si>
  <si>
    <t>Widening of Goyhatta GC - Kuchiamara R&amp;H Road from Ch. 2070m-4070m [Ullapara] [Road ID: 188942011]</t>
  </si>
  <si>
    <t>M/S. Kanta Enterprise, Tarash Bazar, Tarash, Sirajganj</t>
  </si>
  <si>
    <t>mskantaenterprise@gmail.com</t>
  </si>
  <si>
    <t>Construction of Salop Digree Collage-Sotovapki via Matikora Road under Ullapara Upazila, Dist: Serajganj, SDIRIDP/ULLA/SUB/18/VILL-184 (ID No: 188945349) (Ch:00-500m) 500m</t>
  </si>
  <si>
    <t>M/S, Khan Traders, Bromogacha, Raiganj, Sirajganj.</t>
  </si>
  <si>
    <t>mkhantraders85@gmail.com</t>
  </si>
  <si>
    <t xml:space="preserve">Khutigacha CARE - Kawrail Road </t>
  </si>
  <si>
    <t>M/S. Maliha Traders, Belkuchi, Sirajganj</t>
  </si>
  <si>
    <t>malihatraders1975@gmail.com</t>
  </si>
  <si>
    <t>Improvement of  Connecting road of Gopalpur Pucca road near house of Abu Taher Sarkar-Saratoil GPS Road under Belkuchi Upazila,.Dist: Sirajganj, SDIRIDP/BEL/18/IMP/SC-66 (ID No:188115196)  (Ch.00-810m)</t>
  </si>
  <si>
    <t>Improvement of  Connecting road (a) Saguna GPS (b) Satlathi GPS,© K.C Goyan Kandi GPS  Road under Belkuchi Upazila,.Dist: Sirajganj, SDIRIDP/BEL/18/IMP/SC-67 (ID No:(a) 188114083) ,(b) 188114100 © 188115148) (Ch.00-300m),(Ch.00-350m) (Ch.00-240m)</t>
  </si>
  <si>
    <t xml:space="preserve">Improvment of Bachamara – Batia Ferry Ghat Road under Shahzadpur Upzila, Dist: Serajganj. SDIRIDP/SHA/18/SUB/VIL-124(ID No: 188674010) (Ch.800-1600m). </t>
  </si>
  <si>
    <t>10.08.19</t>
  </si>
  <si>
    <t>Improvment of  Daya UZR Hurasagor river Toppara Road under Shahzadpur Upazila, Dist: Serajganj. SDIRIDP/SHA/18/IMP/VIL-134 (ID No: 188675006) (Ch. 00-450m)</t>
  </si>
  <si>
    <t>M/S. Hasan Construction, Muslimpara, Meghai, Kazipur, Sirajganj</t>
  </si>
  <si>
    <t>hasanconstruction07@gmail.com</t>
  </si>
  <si>
    <t>Improvement of School Connecting road of baliapara Govt Primary School Road under Belkuchi Upazila, Dist: Sirajganj, SDIRIDP/BEL/18/SC-80 (ID No: 188114055) (Ch.00-350m)</t>
  </si>
  <si>
    <t>M/S. Tuhin Enterprise, Alampur Chawrasta, Kazipur, Sirajganj</t>
  </si>
  <si>
    <t>tuhinenterprise85@gmail.com</t>
  </si>
  <si>
    <t>Improvement of Somespur-Mabupur-Adachaki Road Under Belkuchi Upzila, Dist; Sirajganj. SDIRIDP/BEL/18/SUB/VIL-156 (ID No: 188114029) (Ch. 00-1175m).</t>
  </si>
  <si>
    <t>03.11.19</t>
  </si>
  <si>
    <t>M/S. Tirtho Korobi Enterprise,Satbaria, Sujanagar, Pabna.</t>
  </si>
  <si>
    <t>tirthokorobi enterprise07@gmail.com</t>
  </si>
  <si>
    <t>Improvement of (Submersible) Char Beltoil More-Ultadab RHD road under Shahzadpur upazila, District: Sirajgonj. SDIRIDP/SHA/SUB/VIL-05, (ID. No. 188674106) (ch. 1000-2400m).</t>
  </si>
  <si>
    <t>17.05.18</t>
  </si>
  <si>
    <t>Improvement of (Submersible) Char Dugali-Dugali road under Shahzadpur upazila, District: Sirajgonj. SDIRIDP/SHA/SUB/VIL-08, (ID. No. 188675049) (ch. 00-1351m &amp; Link- 00-35m).</t>
  </si>
  <si>
    <t>M/S. Tirtho Korobi Enterprise, Satbaria,Sujanagar, Pabna</t>
  </si>
  <si>
    <t>Improvment of Sirajganj Dist. H/Q-Ratankandi GC under Sadar Upzila, Dist: Serajganj. SDIRIDP/SAD/18//IMP/UZR-15(ID No: 188782023) (Ch. 8400-9900m).</t>
  </si>
  <si>
    <t>Md. Alamgir Zahan, Potazia, Shahzadpur, Sirajganj.</t>
  </si>
  <si>
    <t>1.(a) Kuthi Satbaria - Satbaria Hat Road under Shahzadpur Upazila, Dist.: Sirajganj. SDIRIDP/SHA/18/IMP/VIL - 79 (ID No.: 188675013) (Ch. 00 - 900m) 1.(b) Gangaprashad Ghat - Potazia UZR Road under Shahzadpur Upazila, Dist.: Sirajganj SDIRIDP/SHA/18/IMP/VIL-80 (ID No.: 188674019) (Ch. 00 - 860m)</t>
  </si>
  <si>
    <t>13.05.19</t>
  </si>
  <si>
    <t>1.(a) Gopinathpur Vuiar hat - Gopinathpur Purbopara jame mosque Road under Shahzadpur Upazila, Dist.: Sirajganj. SDIRIDP/SHA/18/IMP/VIL - 81 ( ID No.: 188675078 ), (Ch. 00 - 400m) 1.(b) Shelachapri Westpara Bridge - Mozid Molla Road under Shahzadpur Upazila, Dist.: Sirajganj SDIRIDP/SHA/18/SUB/VIL - 82 ( ID No.: 188675071) (Ch. 00 - 518m)</t>
  </si>
  <si>
    <t>Md.Alamgir Zahan, Potazia, Sirajgonj.</t>
  </si>
  <si>
    <t>Slope protection of Brojobala-Marutia road (Ch.0-1000m) under Shahzadpur Upazila, District: Sirajgonj. ID. No.188674056.(TID No: 150974)</t>
  </si>
  <si>
    <t>14.09.18</t>
  </si>
  <si>
    <t>Construction of 36.00m long RCC Girder Bridge on Dia UZR - Farid Pangashi via Putia road at ch. 500 m under Shahzadpur Upazila District Sirajganj Road ID 188674029, (TID No: 173839)</t>
  </si>
  <si>
    <t>M/S. M.A Enterprise, House No: 741/24(Flat-A2), Road No: 09, Baitul Aman Housing, Adabor, Dhaka.</t>
  </si>
  <si>
    <t xml:space="preserve">Improvment of Gala UP - Dugali  Hat  Road under Shahzadpur Upzila, Dist: Serajganj. SDIRIDP/SHA/18/SUB/UNR-121(ID No: 188673021) (Ch. 2000-3302m). </t>
  </si>
  <si>
    <t>Construction of Submersible Road on Choto Maharajpur RHD (Graveyard)-Porjana UP office Road under Shahzadpur Upazila, Dist: Sirajganj, SDIRIDP/SHA/18/SUB/VIL-160 (ID No: 188674112) (Ch.00-1435m)</t>
  </si>
  <si>
    <t>08.01.20</t>
  </si>
  <si>
    <t>Dhaly Construction Ltd. House # 12, Nikunja-2, Khikhet, Dhaka-1229</t>
  </si>
  <si>
    <t>Improvment of  Ratankandi Hat - Dhunail hat via Kuthibari hat bagdhunail GPS Road under Shahzadpur Upazila, Dist: Serajganj. SDIRIDP/SHA/18/SUB/VIL-130(ID No: 188674045) (Ch. 00-2009m)</t>
  </si>
  <si>
    <t>02.06.20</t>
  </si>
  <si>
    <t>Improvment of  Ratankandi Hat - Dhunail hat via Kuthibari hat bagdhunail Road under Shahzadpur Upazila, Dist: Serajganj. SDIRIDP/SHA/18/SUB/VIL-131(ID No: 188674045) (Ch. 2009-4011m)</t>
  </si>
  <si>
    <t>M/S. Sorna Enterprise, Goshganti,Ullapara, Sirajganj.</t>
  </si>
  <si>
    <t>mssornaenterpriseulp@gmail.com</t>
  </si>
  <si>
    <t>Improvment of  Talgachi GC - Chithulia Bazar Road under Shahzadpur Upazila, Dist: Serajganj. SDIRIDP/SHA/18/IMP/VIL-133 (ID No: 188674033) (Ch. 3150-4200m)</t>
  </si>
  <si>
    <t>M/S. Ismail Hossain, 9, Segun Bagicha, Dhaka-1000</t>
  </si>
  <si>
    <t>Construction of Submersible Road on Nagardala RHD-Ratankandi hat Road (Nagardala RHD)-Bera GC via Ratankandi hat, Dhunail Hat Andharmanik ghat) Road under Shahzadpur Upazila, Dist: Sirajganj, SDIRIDP/SHA/18/SUB/UZR-161 (ID No: 188672010) (Ch.8910-9911m)</t>
  </si>
  <si>
    <t>M/S. J.K  Enterprise &amp; Constructon, Polaspur, Meghai,Kazipur, Sirajganj.</t>
  </si>
  <si>
    <t>msjkenterprise84@gmail.com</t>
  </si>
  <si>
    <t>(a)Improvement of  Sayedpur Wapda bandh-Jamuna River via Sayedpur GPS Road Under ShahzapurUpzila, Dist; Sirajganj. SDIRIDP/SHA/18/IMP/VIL-173 (ID No: 188674077) (Ch. 00-981m) link-210m  1191m.(b)Improvement of  Sayedpur RHD (Shahidul House)- Chowbari GPS Road Under Shahzapur Upzila, Dist; Sirajganj. SDIRIDP/SHA/18/IMP/VIL-174 (ID No: 188675080) (Ch. 00-660m) 660m.</t>
  </si>
  <si>
    <t>M/S. Salam Traders, Salanga Bazar,Salanga,Sirajganj</t>
  </si>
  <si>
    <t>mssalamtraders510@gmail.com</t>
  </si>
  <si>
    <t>Improvement of Gala Up-Bharakola Hat via Gopinathpur hat Road under Shahzadpur Upzila, Dist; Serajganj, SDIRIDP/SHA/18/SUB/UNR-181 (ID No: 188673018) (Ch:00-1001m) 1001m.</t>
  </si>
  <si>
    <t>M/S. Rehana Enterprise, Mathail Chapor, Kazipur, Sirajganj</t>
  </si>
  <si>
    <t>rehanaenterprise33@gmail.com</t>
  </si>
  <si>
    <t>Imrovement of Narina UP office-Narina Ferry Ghat Road under Shahzadpur Upazila, Dist: Serajganj. SDIRIDP/SHA/18/IMP/VIL-188 (ID No: 188674085) (Ch:00-680m) 680m</t>
  </si>
  <si>
    <t>Md. Hasan Ali, Srekol, Dublia, Pabna.</t>
  </si>
  <si>
    <t xml:space="preserve">Shialkole RHD - Bohuli GC Road </t>
  </si>
  <si>
    <t>M/S, Mirza Aminul Islam, J.C. Road, Dhanbandhi, Sirajganj.</t>
  </si>
  <si>
    <t>mirzaaislam68@gmail.com</t>
  </si>
  <si>
    <t xml:space="preserve">Bagbati UP office - Bezganti Hat Road </t>
  </si>
  <si>
    <t>M/S, Fahim Enterprise, Mathail Chopor, Kazipur, Sirajganj.</t>
  </si>
  <si>
    <t>fahimenterprise700@gmail.com</t>
  </si>
  <si>
    <t>Shialkole U.P. - Rahmatgonj Bazar Road</t>
  </si>
  <si>
    <t>M/S, Shafin Enterprise, Dattobari, Sirajganj.</t>
  </si>
  <si>
    <t>msshafinenterprise12@gmail.com</t>
  </si>
  <si>
    <t>Telkupi old Bogra Karitree - Fulbari Road</t>
  </si>
  <si>
    <t>M/S. Shafin Enterprise, Dattobari, Sirajganj</t>
  </si>
  <si>
    <t xml:space="preserve">Nandina Kamalia Hat (Majhar) –Mugbelai - Zhakri NHW Road </t>
  </si>
  <si>
    <t>M/S, Sarker Traders, Sontola, Ullapara,Sirajganj</t>
  </si>
  <si>
    <t>sarkertraders54@gmail.com</t>
  </si>
  <si>
    <t xml:space="preserve">Fulbari - Telkupi old Bogra Road </t>
  </si>
  <si>
    <t>M/S. J.M Enterprise, Chilgacha, Kuralia, Sirajganj</t>
  </si>
  <si>
    <t>jmenterprisesrj@gmail.com</t>
  </si>
  <si>
    <t>Fakirtala RHD - Khokshabari U.P. Road</t>
  </si>
  <si>
    <t>M/S. Abdul Motaleb Sheikh, Dorga Road, Baniapotri, Sirajganj</t>
  </si>
  <si>
    <t>amotalebsheikh84@gmail.com</t>
  </si>
  <si>
    <t xml:space="preserve">Doulatpur GC-Balorampur GC via Dhukuriabera bazar - Khamar Ullapara bazar-Saguna Chowrasta Road </t>
  </si>
  <si>
    <t>M/S Sakil Enterprise Natun Bhangabari , Sirajganj</t>
  </si>
  <si>
    <t>mssakilenterprise64@gmail.com</t>
  </si>
  <si>
    <t xml:space="preserve">Kandapara R&amp;H (Kandapara Bazar)-Doulatpur GC Road </t>
  </si>
  <si>
    <t>Munni Traders, Sujanagar Bazar, Pabna</t>
  </si>
  <si>
    <t xml:space="preserve">Char Nabipur GCCR (Kandaparara Hat) -Dhukuriabera UP Road </t>
  </si>
  <si>
    <t>Md. Mozibor Rahman, Brojobala, Kutirpara, Talgachi, Shahzadpur, Sirajganj</t>
  </si>
  <si>
    <t>mrahman4165@gmail.com</t>
  </si>
  <si>
    <t xml:space="preserve">Rajapur UP Office-Mobupur bazar via Someshpur Hat - Baniagati bazar Road </t>
  </si>
  <si>
    <t>Md. Nurul Alam, Holding No. 194, Shalgaria, Gorosthan Road, Pabna Sadar, Pabna.</t>
  </si>
  <si>
    <t>mdnurulalam082@gmail.com</t>
  </si>
  <si>
    <t>Joyen Bordhul – Kamarkhand - Sirajganj R&amp;H Road</t>
  </si>
  <si>
    <t>M/S. Huma Enterprise, Chri Krishnapur, Tarash, Sirajganj</t>
  </si>
  <si>
    <t>mshumaenterprisetrs@gmail.com</t>
  </si>
  <si>
    <t xml:space="preserve">Kaliakandapara - Kamarkhand - Ullapara RHD (Dorbesh more) - Kaliakandapara GC via Bordhul hat &amp; Paikosha Bazar Road </t>
  </si>
  <si>
    <t>M/S. Soma  Enterprise, Shahzadpur, Sirajganj</t>
  </si>
  <si>
    <t>somaenterprise80@gmail.com</t>
  </si>
  <si>
    <t>Kura Udypur (Bablatola) - Joyen Bordhul Hat Road</t>
  </si>
  <si>
    <t>M/S. Mahmud Enterprise, Bagbati, Sadar, Sirajganj</t>
  </si>
  <si>
    <t>mahmudenterprise67@gmail.com</t>
  </si>
  <si>
    <t>Gandhail GC - Shampur RHD via Alampur Road</t>
  </si>
  <si>
    <t>Md. Muslim Udding, Chalk Shiyalkole, Sadar, Sirajganj</t>
  </si>
  <si>
    <t>umdmoslim@gmail.com</t>
  </si>
  <si>
    <t>Kalikapur GC - Gandhail GC via Nayapara Road</t>
  </si>
  <si>
    <t>M/S. Disha &amp; Esha Enterprise, Char Raypur, Sadar, Sirajganj</t>
  </si>
  <si>
    <t>mdeenterprise975@gmail.com</t>
  </si>
  <si>
    <t xml:space="preserve">Nimgachi GC - Sherpur via Shalaiagari Bhabanipur Road </t>
  </si>
  <si>
    <t>M/S. Alo Construction, Mesra, Sirajganj</t>
  </si>
  <si>
    <t>msaloconstruction@gmail.com</t>
  </si>
  <si>
    <t>M/S. Khan &amp; Brothers, Baser Vodroghat, Kamarkhand, Sirajganj</t>
  </si>
  <si>
    <t>ms.khanandbrothers99@gmail.com</t>
  </si>
  <si>
    <t xml:space="preserve">Brommogacha RHD - Pangashi GC Road </t>
  </si>
  <si>
    <t>M/S. Sorkar &amp; Sons Traders, Natuarpara, Kazipur, Sirajganj</t>
  </si>
  <si>
    <t>sarkersonstraders@gmail.com</t>
  </si>
  <si>
    <t xml:space="preserve">Agnukali More - Hurasagor River Ghat via Agnukali GPS Road </t>
  </si>
  <si>
    <t xml:space="preserve">Hatikumrul R&amp;H - Tarash GC Road </t>
  </si>
  <si>
    <t>M/S. Ratul Construction, Khaliapara, Ullapara,, Sirajganj.</t>
  </si>
  <si>
    <t xml:space="preserve">Khukni Mollapara DR - Khukni Rupshi Road </t>
  </si>
  <si>
    <t>Md. Abdul Kader Shaikh, S.B Fazlul Haque Road, Sirajganj.</t>
  </si>
  <si>
    <t>mkadersk@gmail.com</t>
  </si>
  <si>
    <t xml:space="preserve">Ullapara UZP HQ - Garabari R&amp;H via Barahar UP, Tatulia Hat Road </t>
  </si>
  <si>
    <t>M/S. Mozaddedia Enteprise, Mohispur, Shahzadpur, Sirajganj.</t>
  </si>
  <si>
    <t>mozaddediasdp@gmail.com</t>
  </si>
  <si>
    <t xml:space="preserve">Goyhatta GC - Baropangachi R&amp;H (Madrasha More) Road </t>
  </si>
  <si>
    <t>M/S. Amit Traders, Sontola, Ullapara, Sirajganj</t>
  </si>
  <si>
    <t>amittraders157@gmail.com</t>
  </si>
  <si>
    <t>Dhamai Kandi R&amp;H - Solonga GC Road</t>
  </si>
  <si>
    <t>M/S. Shifat Enterprise, Alampur Chowrasta, Kazipur, Sirajganj.</t>
  </si>
  <si>
    <t>shifatenterprise434@gmail.com</t>
  </si>
  <si>
    <t>Salop UP office - Betkandi Hat Road</t>
  </si>
  <si>
    <t>M/S. Alif Enterprise, Ullapara, Sirajganj</t>
  </si>
  <si>
    <t>sufol2724@gmail.com</t>
  </si>
  <si>
    <t xml:space="preserve">Goyhatta GC - Engr. Kefayet Ali House via Ramkrishnapur GPS Road </t>
  </si>
  <si>
    <t>M/s Saad Enterprise, Raiganj,Sirajganj</t>
  </si>
  <si>
    <t>shadenterprise78@gmail.com</t>
  </si>
  <si>
    <t>1.a) Re-Excavation of  Kaliahoripur Union  Parishad Pond.b) Constluction of 01 Nos. Ghatla 17.90 X 5.00 mX 6.60 m for Kaliahoripur Union  Parishad Pond.</t>
  </si>
  <si>
    <t>Md. Aslam Uddin, Sirajganj</t>
  </si>
  <si>
    <t>2.a) Re-Excavation of Bagbati Union  Parishad Pond.b) Constluction of 01 Nos. Ghatla 20.30 m X 4.00 mX 7.80 m Bagbati Union  Parishad Pond.</t>
  </si>
  <si>
    <t>18.08.20</t>
  </si>
  <si>
    <t>Md. Abdul Awul. Meghai, Kazipur, Sirajganj.</t>
  </si>
  <si>
    <t xml:space="preserve">3.a) lmprovement of Honnonda Pond.b) Construction of 01 Nos. Ghatla 17,90 rn x 5.00
m x 6.60 m for Honnonda Pond.4.a) lmprovement of Baniabohu High School Pond.b) Construction of 01 Nos. Ghatla 17.9d m x 5.00
rn x 6.60 rn for Baniabohlr Hish School Pond.
</t>
  </si>
  <si>
    <t>M/S. Reza Enterprise, Hatikumrul, Solonga, Sirajganj</t>
  </si>
  <si>
    <t>7.a) Improvement of Kodalia Darul Hafiziab) Construction of 0 1 Nos. Ghatla 1 3.40 m x
5.00 m x 4.80 m fbr Kodalia Darul Hafizia
Madrasha Pond.8.a) Improvement of Rouha Madrasha Pond.b) Construction of 0l Nos. Ghatla 17.30 m x
5.00 m x 6.00 m for Rouha Madrasha Pond.9.a) Improvement of Aditto Baria Madrasha Pond.b) Construction of 01 Nos. Ghatla 13.40 rn x 5.00
m x 4.80 m for Aditto Baria Madrasha Pond.</t>
  </si>
  <si>
    <t>09.05.21</t>
  </si>
  <si>
    <t>M/S.Happy &amp; Sons,Bery Potol,Kazipur,Sirajganj.</t>
  </si>
  <si>
    <t>happyandsons@gmail.com</t>
  </si>
  <si>
    <t>Construction of Shimanto Muktijuddho Memorial at Gandhail Union in Kazipur Upazila District Sirajganj.</t>
  </si>
  <si>
    <t>20.09.18</t>
  </si>
  <si>
    <t>M/S. Esha Enterprise, Jamtoil, Kamarkhand, Sirajganj.</t>
  </si>
  <si>
    <t>mseshaenterprise1@gmail.com</t>
  </si>
  <si>
    <t>Construction of National Leader Shaheed Captain Munsur Ali Memorial Complex at Kazipur Upazila in Serajganj District.</t>
  </si>
  <si>
    <t>M/S. Fariha Fathiha Traders, Sadek Dofathar Road, Krishopur, Pabna.</t>
  </si>
  <si>
    <t xml:space="preserve">1x3.50mx3.50m RCC Box Culvert on Jamtoil GC (Upazila H/Q) – Bhadraghat GC via Nandina Kamalia &amp; Choirganti Village Road </t>
  </si>
  <si>
    <t>M/S. Shohi Enterprise, Hossainpur, Sirajganj.</t>
  </si>
  <si>
    <t>ms.shohienterprise15@gmail.com</t>
  </si>
  <si>
    <t>1x4.5mx4.5m RCC Box Culvert on Jamtoil GC (Near Upazila H/Q) – Bolorampur GC via Kornosuti Road</t>
  </si>
  <si>
    <t>M/S. Al Farid Construction, Afzal Khan Road, Amlapara, Sirajganj.</t>
  </si>
  <si>
    <t>msalfaridconstruction@gmail.com</t>
  </si>
  <si>
    <t xml:space="preserve">2x3.00mx3.50m RCC Box Culvert on Natuarpara UP - Chargrish UP – Ragunathpur Bazar Road </t>
  </si>
  <si>
    <t>Shabir Hasan Shibrampur Nabab Salimullah road  Pabna</t>
  </si>
  <si>
    <t>Supply of Construction Materials In Sirajganj District</t>
  </si>
  <si>
    <t>Supply of Tools and Equipment for MMT worker for On-Pavement work.</t>
  </si>
  <si>
    <t>M/S. Jewel Enterprise, Stadium Road, Sirajganj Sadar, Sirajganj.</t>
  </si>
  <si>
    <t>jewelenterprise123@gmail.com</t>
  </si>
  <si>
    <t>Periodic Maintenance of Upazila Parished Connecting Road from Ch. 00m-650m, Upazila: Ullapara, Dist: Sirajganj. Road ID: 188944040.</t>
  </si>
  <si>
    <t>M/S. Lamia Enterprise, Nondonpur, Santhia, Pabna</t>
  </si>
  <si>
    <t>mslamiaenterprise87@gmail.com</t>
  </si>
  <si>
    <t>Emergency Maintenance of Doulatpur GC-Balarampur GC Road via Dhukuriabera Bazar-Khamar Ullapara Bazar-Saguna Chowrasta Belkuchi part from Ch. 350m-364m &amp; 380-402m &amp; 555m-562m under Belkuchi uapazial, Road ID 188112009</t>
  </si>
  <si>
    <t xml:space="preserve">M/S. Oishi Enterprise, Kuralia,Sadar. </t>
  </si>
  <si>
    <t>mdhaumaunkabir@gmail.com</t>
  </si>
  <si>
    <t>Emergency Maintenance of Dhukuriabera UP office-Mabupur Kheyaghat Road via Talukder Metuani Hat Road from Ch. 4300m-4600m &amp; 4700-4800m under Belkuchi uapazial, Road ID 188113016</t>
  </si>
  <si>
    <t>M/S. Shati Enterprise, Ghoshganti,Ullapara, Sirajganj.</t>
  </si>
  <si>
    <t>msshatienterprise@gmail.com</t>
  </si>
  <si>
    <t>Improvement of Earth Filling Infrastructure Development and Strengthening of Bangladesh Institution of Research and Training on Applied Nutrition (BIRTAN), Sirajganj Sadar,Sirajganj.(Remaining Work)</t>
  </si>
  <si>
    <t>Improvement of Uttar Sarutia H/O Nur Mohammad- Amena Monsur High School via Dakkinpara Jame Mosque road ( Ch. 00-1010m) ( ID No: 188784291).</t>
  </si>
  <si>
    <t>30/05/2021</t>
  </si>
  <si>
    <t>M/S. Munna Enteprise, Ghoshganti,Ullapara, Sirajganj.</t>
  </si>
  <si>
    <t>msmunnaenterprise89@gmail.com</t>
  </si>
  <si>
    <t>Improvement of Dabirganj Poschimpara Zam-E-Mosque, under Ramkrishnapur Union, Upazila Ullapara, Dist. Sirajganj. Latitude: 24.3840, Longitude: 89.4315.</t>
  </si>
  <si>
    <t>25/01/21</t>
  </si>
  <si>
    <t>90/03/21</t>
  </si>
  <si>
    <t>Md. Abdur Rashid,Nandina Kamalia, Kamarkhand, Sirajganj.</t>
  </si>
  <si>
    <t>arashid7116@gmail.com</t>
  </si>
  <si>
    <t>Improvement of Goyhatta Sreerampur Zam-E-Mosque, Under Union Purnimaganti , Upazila - Ullapara, Dis. Sirajganj. Latitude:24.3335 , Longitude : 89.5067.</t>
  </si>
  <si>
    <t>09.02.21</t>
  </si>
  <si>
    <t>M/S. Sonar Bangla Enterprise,Alampur,Kazipur Sirajganj.</t>
  </si>
  <si>
    <t>sonarbanglaenterprise75@gmail.com</t>
  </si>
  <si>
    <t>Improvement of Sthalbari Eid-Gha Math Under Sonamukhi Union Upazila Kazipur, Dist Sirajganj. Latitude 24.68268832 Longitude 89.57913919. 2nd Phase</t>
  </si>
  <si>
    <t>Md. Faysal Kader Rume, Bakhuya, Ullapara,, Sirajganj.</t>
  </si>
  <si>
    <t>mfkaderrume@gmail.com</t>
  </si>
  <si>
    <t>Improvement of Shernagar Bazar Baiton-nur Zam-E-Mosque Under Belkuchi Union Upazila - Belkuchi Dist. Sirajganj. Latitude24.31611 Longitude 89.416388.</t>
  </si>
  <si>
    <t>01.01.21</t>
  </si>
  <si>
    <t>Talukder Enterprise, Masumpur,Maddhapara, Sirajganj.</t>
  </si>
  <si>
    <t>talukerenterprise84@gmail.com</t>
  </si>
  <si>
    <t>Improvement of Andra Kurcha Majhuria Zam-E Mosque Union Dhamainagar Upazila- Raigonj Dist Sirajganj. Latitude24.52133 Longitude 89.42232.</t>
  </si>
  <si>
    <t>a)Improvement of Deraganti Rudropur Govt. Primary School by HBB from Shimla RHD-Katagari GC Road under Raiganj Upazila, Dist: Sirajganj. SDIRIDP/RAI/20/SC-125 (School code- 115070502) b) Improvement of Atghoria GPS Road by HBB from Dhanghara UP office-Ghurka UP office Road under Raiganj Upazila, Dist: Sirajganj. SDIRIDP/RAI/20/SC-126 (School code- 115070609) c)Improvement of Mordia GPS Road by HBB from Dhubil UP office-Bhuyaganti hat Road under Raiganj Upazila, Dist: Sirajganj. SDIRIDP/RAI/20/SC-127 (School code- 115070406) d)Improvement of Akra GPS Road by HBB from Dewbhog Hat-Akra Road under Raiganj Upazila, Dist: Sirajganj. SDIRIDP/RAI/20/SC-128 (School code- 115070201) e)Improvement of Boaliarchar GPS Road by HBB from Nowdasalua Bazar-Shahebganj hat Road under Raiganj Upazila, Dist: Sirajganj. SDIRIDP/RAI/20/SC-129 (School code- 115070703) f)Improvement of Bondihar GPS Road by HBB from Nimgachi-Bhabanipur Road under Raiganj Upazila, Dist: Sirajganj. SDIRIDP/RAI/20/SC-130 (School code- 115070204)</t>
  </si>
  <si>
    <t>M/S. Soma Enteprise, Shahzadpur, Sirajganj</t>
  </si>
  <si>
    <t>(a) Improvement of Bc on Kalinza Bridge (West)-Mathurapur via Char Bhadraghat Graveyard Road under Kamarkhand Upazila, Dist: Sirajganj. SDIRIDP/KAM/20/IMP/VIL-189 (Road code-188444049) (b) Improvement of Bc on NHW (RHD)-Kashem More-Sayedganti Road under Kamarkhand Upazila, Dist: Sirajganj. SDIRIDP/KAM/20/IMP/VIL-190 (Road code-188444031) (c) Improvement of Bc on Bordhul Hat UZR-Chandpur Village Road under Kamarkhand Upazila, Dist: Sirajganj. SDIRIDP/KAM/20/IMP/VIL-191 (Road code-188445060)</t>
  </si>
  <si>
    <t>Md. Nurul Alam Diar Bayddonath, Sialkole, Sirajganj.</t>
  </si>
  <si>
    <t>nurulalomsiraj@gmail.com</t>
  </si>
  <si>
    <t>Improvement of HBB for Bangala UP Office (Near H/O Khoyer Mullah)-Binayekpur Hat Malipara Rahimpur Road under Ullapara Upazila, Dist: Sirajganj. SDIRIDP/ ULLA/20/IMP/UNR-23 (Road code-188943030)</t>
  </si>
  <si>
    <t>M/S. Fahim Enterprise, Mathail Chapor,Kazipur, Sirajganj</t>
  </si>
  <si>
    <t>Improvement of Nolchia GPS connecting Road by BC from Upazila Sadar RHD-Atghoria Khyaghat Road Under Raiganj Upazila, Dist: Sirajganj. SDIRIDP/RAI/20/SC-133 (School code-115070608)</t>
  </si>
  <si>
    <t>M/S. Rina Construction, Sirajee Bari, Bani Kungu, Sirajganj.</t>
  </si>
  <si>
    <t>rinaconstructionsiraj@gmail.com</t>
  </si>
  <si>
    <t>Improvement of Bc on Jhawail UP office Pikosha Hat Road under Kamarkhand Upazila, Dist: Sirajganj. SDIRIDP/KAM/20/IMP/UNR-22 (Road code-188443002)</t>
  </si>
  <si>
    <t>85,16,076</t>
  </si>
  <si>
    <t>M/S. Shahin &amp; Shakil Enterprise, Sreepholganti,Ullapara, Sirajganj</t>
  </si>
  <si>
    <t>babbitradingcorporation@gmail.com</t>
  </si>
  <si>
    <t>(a) Improvement of Boril GPS connecting Road by BC from Chandaikona GC-Ranirhat Komorpur More Road Under Raiganj Upazila, Dist: Sirajganj. SDIRIDP/RAI/20/SC-134 (School code-115070101) (b) Improvement of Shibpur GPS connecting Road by BC from Nimgachi-Bhabanipur via Gulta Road Under Raiganj Upazila, Dist: Sirajganj. SDIRIDP/RAI/20/SC-135 (School code-115070102) (c) Improvement of Shimla GPS connecting Road by BC from Sirajganj-Chandikona RHD Under Raiganj Upazila, Dist: Sirajganj. SDIRIDP/RAI/20/SC-136 (School code-115070508)</t>
  </si>
  <si>
    <t>Md. Wahedul Islam, Natun Bhangabari, Sadar, Sirajganj.</t>
  </si>
  <si>
    <t>wahedul5@yahoo.com</t>
  </si>
  <si>
    <t>Maintenance of Boalia GC Battala - Angaru Hat via Joggibanpur Road under Ullapara Upazila, Dist: Serajganj. SDIRIDP/ULLA/18/MAIN-44 ( ID No: 188944033) (Rehabilitation) ( Ch. 00-895m)</t>
  </si>
  <si>
    <t>18.12.21</t>
  </si>
  <si>
    <t>M/S. Bappi Trading Corporation, Ekdala, Bhuan Monjil, Sirajganj.</t>
  </si>
  <si>
    <t>darussalampabna@gmail.com</t>
  </si>
  <si>
    <t>a) Improvement of Elangi GPS Road by BC from Dhangora GC-Brommogacha RHD Road under Raiganj Upazila, Dist: Sirajganj. SDIRIDP/RAI/20/SC-131 (School code- 115070904) b)Improvement of Foridpur GPS Road by BC from Shimla RHD-Ranirhat GC (Raiganj Part) under Raiganj Upazila, Dist: Sirajganj. SDIRIDP/RAI/20/SC-132 (School code- 115070105)</t>
  </si>
  <si>
    <t>M/S. Darus Salam Enterprise, Kashinathpur, Malonchi, Pabna.</t>
  </si>
  <si>
    <t>Construction of Mohisluti Hat Shed Under Upazila Tarash, Dist: Sirajganj.</t>
  </si>
  <si>
    <t>M/S. Mukta Enterprise, Char Vanudanga, Kazipur, Sirajganj.</t>
  </si>
  <si>
    <t>msmuktaenterprise2018@gmail.com</t>
  </si>
  <si>
    <t>Improvement of Jhatibelai Bazar at Kamarkhand Upazila, Dist: Sirajganj.</t>
  </si>
  <si>
    <t>Md. Iftakhr Rahman, Mujib Sarak, Sirajganj</t>
  </si>
  <si>
    <t>mdiftakharrahman@gmail.com</t>
  </si>
  <si>
    <t>a. Maintenance of Char Bonbaria DR- H/O Sujabat Ali Road Under Sadar Upazila, Dist: Sirajganj. SDIRIDP/SAD/18/MAIN-42 ( ID No: 188785066) (Overlay) ( Ch. 00-715m) 715m. b. Maintenance of Bonbaria R&amp;H - Digholkandi Road Under Sadar Upazila, Dist: Sirajganj. SDIRIDP/SAD/18/MAIN-43 ( ID No: 188785015) ( Re-Seal) ( Ch.00-500m) 500m</t>
  </si>
  <si>
    <t>Sunamganj</t>
  </si>
  <si>
    <t>Nabarun Traders ltd.
Bashir Uddin Road
Kalabagan  Dhaka
01819216088</t>
  </si>
  <si>
    <t xml:space="preserve">Construction of 470m long PSC Girder bridge over Piyain river on Islampur UP- Chhatak - Companigonj RHD Road-Golga road at Ch.200m 
Estimated cast: 488784683  Package No CIB-Sun-W-119
</t>
  </si>
  <si>
    <t xml:space="preserve">Const. of 160m long PSC Girder Bridge over Kalni river on Joykolosh- Jamlabaz- Mirzapur-Noakhali Bazar road at Ch. 5700 m  [Road ID: 690933006]. 
Package No CIB-Sun-W-115
</t>
  </si>
  <si>
    <t>25.10.17</t>
  </si>
  <si>
    <t>06.11.18</t>
  </si>
  <si>
    <t xml:space="preserve">Toma Construction &amp; Co. Ltd.
Toma Tower
77/1 Kakrail
Ramna, Dhaka-1000.
</t>
  </si>
  <si>
    <t xml:space="preserve">Construction of 750m long PSC Girder Bridge over Jadukuta river on Dharmapasha- MadhaNagar- Moheshkhola- Takerhat- Lawerghor- Sumamganj road at Ch. 20850m, (Tahirpur part) [ Road ID: 690922006] 
Package No. CIB-Sun-W-09 </t>
  </si>
  <si>
    <t>08.04.18</t>
  </si>
  <si>
    <t xml:space="preserve">Construction of 450m long PSC Girder Bridge over Patlai  river on  Takerghat- Kawkandi- Badaghat-Lawerghor- Sumamganj road at Ch. 14860m,  [ Road ID: 690922003] 
Estimate Cost Tk. 399697337
Package No. CIB-Sun-W-14
</t>
  </si>
  <si>
    <t xml:space="preserve">Construction of 320m long PSC Girder Bridge over Ubdha Khali river on Dharmapasha- MadhaNagar- Moheshkhola- Takerhat- Lawerghor- Sumamganj road at Ch. 19800m, (Tahirpur part) [ Road ID: 690322003, 690322004, 690322006] 
Estimate Cost Tk. 436727600
Package No. CIB-Sun-W-13 
</t>
  </si>
  <si>
    <t>.06.06.2021</t>
  </si>
  <si>
    <t>Construction of 310m Long PSC Girder Bridge over Sumsachuri river on Dharmapasha-Madha Nagar-Moheskhola-Takerhat-Lawerghor-Sunamganj road at ch.22220m [ Dharmapasha part] Road ID 690322003, 690322004 690322006 
Estimate Cost Tk.381360941
Package No.CIB-Sun-W-08 
Tender ID.   190254</t>
  </si>
  <si>
    <t>.08.06.2021</t>
  </si>
  <si>
    <t>Construction of 550.45m long PSC Girder Bridge over Kushiyara River ..Kajuar River.. on Derai Bazar- Boalia Bazar Via Merculy Bazar ..Baniachong.. Road at Ch. 9989 under Derai Upazila Dist Sunamganj [Road ID. 690292004]
Estimate Cost Tk. 565188108
Package No. CIB-Sun-W-12 
Tender ID.     515224</t>
  </si>
  <si>
    <t>M/S. Akter Traders              Golden Tower                      Amborkhana, Sylhet</t>
  </si>
  <si>
    <t>zamilahmedchowdhury@yahoo.com</t>
  </si>
  <si>
    <t>Construction of Upazila MuktiJoddha Complex Bhabon under Sulla Upazila Sunamganj.</t>
  </si>
  <si>
    <t>09.03.16</t>
  </si>
  <si>
    <t>13.03.2017</t>
  </si>
  <si>
    <t>Construction of Upazila MuktiJoddha Complex Bhabon under Tahirpur Upazila, District: Sunamganj.</t>
  </si>
  <si>
    <t>26.05.16</t>
  </si>
  <si>
    <t>08.07.2017</t>
  </si>
  <si>
    <t>Anwara Enterprise
01712393624</t>
  </si>
  <si>
    <t>mdmainuddin860@gmail.com</t>
  </si>
  <si>
    <t xml:space="preserve"> Construction of Tahirpur upazila Muktijodha Complex  [Part-2] under Tahirpur Sunamganj</t>
  </si>
  <si>
    <t>Mahbub Enterprise              Jamaipara, Sunamganj</t>
  </si>
  <si>
    <t>Construction of Upazila MuktiJoddha Complex Bhabon under Biswemberpur Upazila, District: Sunamganj.</t>
  </si>
  <si>
    <t>29.08.17</t>
  </si>
  <si>
    <t>25.06.2018</t>
  </si>
  <si>
    <t>Construction of Upazila MuktiJoddha Complex Bhabon under Chhatak Upazila, District: Sunamganj.</t>
  </si>
  <si>
    <t>31.12.2018</t>
  </si>
  <si>
    <t>Md. Mojibur Rahman 
Dhatampasha, Sunamganj 
01705162462</t>
  </si>
  <si>
    <t>md.mojibur1976@gmail.com</t>
  </si>
  <si>
    <t>Construction of Upazila MuktiJoddha Complex Bhabon under Dharmapasha Upazila, District: Sunamganj. 2nd. Contract Protective work</t>
  </si>
  <si>
    <t>Construction of Upazila MuktiJoddha Complex Bhabon under Derai Upazila, District: Sunamganj.</t>
  </si>
  <si>
    <t>Construction of Upazila MuktiJoddha Complex Bhabon under Sunamganj Sadar Upazila, District: Sunamganj.</t>
  </si>
  <si>
    <t>13.02.2019</t>
  </si>
  <si>
    <t>Sheik Hemayet Ali</t>
  </si>
  <si>
    <t>M/S Anwara Enterprise, Dharmapasa, Sunamganj.</t>
  </si>
  <si>
    <t>Shamshodwha Mallick 
01711383307</t>
  </si>
  <si>
    <t>Construction of 66.0m Long RCC Girder Bridge over Boka River on Koitak - Akijal Road at Ch. 1200m [Road lD 690234047]</t>
  </si>
  <si>
    <t>13.06.21</t>
  </si>
  <si>
    <t xml:space="preserve">Construction of 54.00 m Long RCC Girder Bridge on Gobindogonj GCM-Rasulganj GCM via Buraia bazar Chhatak Part at ch.12930m [Road ID-690232010] </t>
  </si>
  <si>
    <t>01.07.20</t>
  </si>
  <si>
    <t>13.07.21</t>
  </si>
  <si>
    <t>Construction of 2 (Two)  Storied Rural Market building With 04 Storied Foundation in Bhombhomi bazar.</t>
  </si>
  <si>
    <t>M/S R. R. S Enterprise</t>
  </si>
  <si>
    <t>mdsorabmiah321@gmail.com</t>
  </si>
  <si>
    <t>Marina Construction Associates Ltd.
01711385957/ 01912043920</t>
  </si>
  <si>
    <t>marinaconstruction.mcal@gmail.com</t>
  </si>
  <si>
    <t xml:space="preserve">Construction of 2 (Two) Storied Rural Market building With 04 Storied Foundation in Currenter bazar </t>
  </si>
  <si>
    <t>mi.trading11@yahoo.com</t>
  </si>
  <si>
    <t xml:space="preserve">Construction of 2 (Two) Storied Rural Market building ..With 04 Storied Foundation.. in Mohammadganj  bazar </t>
  </si>
  <si>
    <t>Alam Builders
01716395303</t>
  </si>
  <si>
    <t>msalambuilders.sunam@gmail.com</t>
  </si>
  <si>
    <t>Construction of RCC drain Akramarket at Ch.00-297m under Dowarabazar Upazilla Dist Sunamganj</t>
  </si>
  <si>
    <t>Muna Enterprise
01767480290</t>
  </si>
  <si>
    <t>munaenterprise1977@gmail.com</t>
  </si>
  <si>
    <t xml:space="preserve">a) Estimate from 1no 1x4.00m x4.00m Box Culvert on Dhadhdari Bridge-Dhadhadari Vilage road 
b) Estimate for 1no 1x1.00mx1.00m Box Culvert on Dharmapasha Hospital Dharmapasha Shasan Ghat at Ch 62.00m </t>
  </si>
  <si>
    <t>Sarkar Enterprise
01733282603</t>
  </si>
  <si>
    <t>sarkarenterprise1979@gmail.com</t>
  </si>
  <si>
    <t>Construction of Upazila Parished-Dharmapasha bazar via Saytankhali U-Drain 1000m Start Point for 1000m.</t>
  </si>
  <si>
    <t>M/S Amal Kanti Chowdhury</t>
  </si>
  <si>
    <t>amal.kc8957@gmail.com</t>
  </si>
  <si>
    <t>1.Construction of Dodhahar Mosque-Daspara RCC road at Ch 00.00m-1000m Under Dharmapasha Upazila Dist Sunamganj.2. Construction of Dhasdari Bridge-Dhashdari Village RCC road t Ch 00.00m-300m Under Dharmapasha Upazila Dist Sunamganj.3.Construction of R&amp;H Baypas RCC Road-Fatamanagar Village road at Ch 00.00m-300m Under Dharmapasha Upazila Dist Sunamganj.</t>
  </si>
  <si>
    <t>16.06.21</t>
  </si>
  <si>
    <t>Dihan Enterprise
01712332004</t>
  </si>
  <si>
    <t>msdihanenterprise1986@gmail.com</t>
  </si>
  <si>
    <t xml:space="preserve">Improvement of RCC Box Drain Tahirpur Bazar Tanguar Hotel More- Jahurchattor-Aowaile ague office road Attached &amp; Tahirpur G.C Main-Internal at Ch 00.00m-539m </t>
  </si>
  <si>
    <t>22.04.20</t>
  </si>
  <si>
    <t>Babul Purkayastha
01712891817</t>
  </si>
  <si>
    <t>Babulpurkayasto24@gmail.com</t>
  </si>
  <si>
    <t>Improvement of RCC road from Tanguar Hotel More Jahurchattor-Aowaileague office &amp; Police Station at Ch 000km-0622km &amp; 0651-0850km. Under Tahirpur Upazila Dist Sunamganj</t>
  </si>
  <si>
    <t>Atikur Rahman Natun Para Sunamganj</t>
  </si>
  <si>
    <t>atiqur.natunpara@gmail.com</t>
  </si>
  <si>
    <t xml:space="preserve"> 1) Construction of Jamalganj Child Care School LGED Road from Jamalganj Road via Helepaid road . At Ch 00-325m.
2) Jamalganj Upazila Main Gate Done Mia Shop From Surma river road at Ch 00m-50m.
3) Noyahalot Abdul Razzak House from Jamalganj -Selimganj LGED Road at Ch 00m-375m
4) Noyahalot Shafiz Uddin GPS from Halipaid Field Road at Ch 00m-340m.
5) Sachna Jagannath Mondir from Prostarito Goli from Siddik Mia Dokan Road at ch 00m-200m
6) Construction of Noyholat Mujibur Rahman House to Jamalganj Sclimganj Road at Ch 00-210m Under Jamalganj Upazila Dist Sunamganj
</t>
  </si>
  <si>
    <t>12.07.20</t>
  </si>
  <si>
    <t>PROMILA BILDERS
01717-839113</t>
  </si>
  <si>
    <t>mspromilabilders@gmail.com</t>
  </si>
  <si>
    <t xml:space="preserve"> 1) Construction of U-Drain Jamalganj Bazar Food Godown from Fari Ghat via Jamalganj Middle Bazar Abdul Mokith Chowdhury Shop and Fish Market at Ch 0.00m-270m
2) Construction of U-Drain Sachana Kacha Bazar and Fish Market from Surma River at Ch 00m-200m
3) Construction of U-Dain Mannan Ghat 3Nos Roar No 1 Ch135m Road No-2 at Ch 135m &amp; Road No-3 at Ch 140m
4) Construction of Sachana Jagannath Mondir from Postaritu Golir Vitor road from Ch 00m-120m Under Jamalganj Upazila Dist Sunamganj
</t>
  </si>
  <si>
    <t>Kazi Nasim Uddin , Sunamganj. Mobile No # 01827-579038</t>
  </si>
  <si>
    <t>lala.sunamganj@gmail.com</t>
  </si>
  <si>
    <t>Improvement of Nagergaon Ferryghat-Nasni Bazar via Tarapasa Bazar Road at Ch 1350-1426m &amp; 1654-4660 m at Upazilla: Derai , District: Sunamganj (RD ID:690294018)(Package No : HFMLIP/SUN/2015-16/W-47) Submergible Tender ID -43802</t>
  </si>
  <si>
    <t>06.03.16</t>
  </si>
  <si>
    <t>19.03.17</t>
  </si>
  <si>
    <t xml:space="preserve">M/S. Shohag Enterprise </t>
  </si>
  <si>
    <t xml:space="preserve">Improvement of Ganiganj RHD-Jibdara road  by RCC (Ch 2050-4050m), Upazilla: South Sunamganj  , District: Sunamganj. (Road ID: 690934021) (Package No : FMLIP/SUNAM/2017-18/W-180) Submergible  </t>
  </si>
  <si>
    <t>28.02.18</t>
  </si>
  <si>
    <t>M/S. Belal Enterprise &amp; Mrs. Nurul Haque GB-01716-387312</t>
  </si>
  <si>
    <t xml:space="preserve">Improvement of Bahadurpur RHD-Nrulla Village road  by RCC (Ch 00-2725m), Upazilla:  Sunamganj Sadar  , District: Sunamganj. (Road ID: 690894073) (Package No : HFMLIP/SUNAM/2017-18/W-181)  Submergible Tender Id - 118614 </t>
  </si>
  <si>
    <t>15.11.17</t>
  </si>
  <si>
    <t>22.11.18</t>
  </si>
  <si>
    <t>MAMCL-MMCJV, Plot: 03, Section: 02, Block: N,  Housing Estate, Comilla</t>
  </si>
  <si>
    <t xml:space="preserve">Improvement of Akilsha Bazar-Nagergaon via Kulanje  Upazilla:Derai, District:Sunamgnaj (Road ID: 690294019), Ch : From Ch 2419m-4757m, Package No : HFMLIP/Sunam/18-19/W- 257, Submergible.  Tender Id  -118614
Tender ID-295397.
</t>
  </si>
  <si>
    <t>14.07.19</t>
  </si>
  <si>
    <t>M/S Aminul Haque &amp; CO. Sunamganj. Mobile No # 01711-026722</t>
  </si>
  <si>
    <t xml:space="preserve">Improvement of Ashamura Pry school-Sreenathpur kheyaghat road via Ashamura Community clinic Upazilla:South Sunamganj, District: Sunamganj. Road ID 690935099) Ch: 00-2000m), Package No : HFMLIP/Sunam /18-19/W-299, Submergible 
</t>
  </si>
  <si>
    <t>11.03.19</t>
  </si>
  <si>
    <t xml:space="preserve">M/S Chowdhury Enterprise, Baset Prokousholi (JV), Netrokona. 01916855289 </t>
  </si>
  <si>
    <t xml:space="preserve">Improvement of 
Moheskola to Gulabnagar road graveyeard Road 
Upazilla:Dharmapasha, District: Sunamganj. Road ID 690325018), Ch: 00-2350m), Package No : HFMLIP/Sunam/18-19/W-300, Submergible Tender Id -236065
</t>
  </si>
  <si>
    <t xml:space="preserve">AB Enterprise, Mohammadpur, Dhaka.   
01687997820  </t>
  </si>
  <si>
    <t>abulbashet33315@gmail.com</t>
  </si>
  <si>
    <t xml:space="preserve">Improvement of Mirzapur - Rafinagar -Hasnabad road Upazilla:Derai District: Sunamganj. Road ID 690294001) Ch: 1000-3080m), Package No : HFMLIP/Sunam/18-19/W-303, Submergible Tender 
</t>
  </si>
  <si>
    <t xml:space="preserve">Improvement of 
Duttagrame to Anowarpur road
Upazilla:Derai District: Sunamganj. Road( ID 690294059(,Ch: 00-3150m), Package No : HFMLIP/Sunam/18-19/W-304, Submergible 
</t>
  </si>
  <si>
    <t>MTN-MDE (JV) Shatpai Sadar Netrokona</t>
  </si>
  <si>
    <t>Improvement of Kullani Pry School – Charnarchar Bazar  Via  Hashimpur Road  From Ch 00M-420M, 1596M-2096M, 2650M-3100M, 3100M-3250M ID No-690294004 Upazila Derai, Dist: Sunamganj. Package No : HFMLIP/SUN/2018-19/W-301) Submergible Tender ID-409999</t>
  </si>
  <si>
    <t>20.07.21</t>
  </si>
  <si>
    <t>Improvement of RHD Janigaon-Joynagar Bazar Road  by BC at Ch. 2600-4700m, Upazilla: Sunamganj Sadar , District: Sunamganj (RD ID:690893001)(Package No : HFMLIP/SUN/2015-16/W-70) Non-Submergible  Tender Id- 48094</t>
  </si>
  <si>
    <t>26.04.16</t>
  </si>
  <si>
    <t>11.05.17</t>
  </si>
  <si>
    <t>Saleh &amp; Brothers, Pro: Md. Saleh Ahmed, Laxipue, Faridpur.</t>
  </si>
  <si>
    <t>Improvement of Jatua (RHD) Palpur (UZR) Road via Khuma Bazar Road at Ch. 00m - 4000m Upazilla:  Chatak , District: Sunamganj    Road ID No. 690233016  HFMLIP/SUN/18-19/W-272 Submergible Tender ID-271232</t>
  </si>
  <si>
    <t xml:space="preserve">Improvement of Jatua (RHD) Palpur (UZR) Road via Khuma Bazar Road at Ch. 4000M - 8280M Upazilla:  Chatak , District: Sunamganj    Road ID No. 690233016  HFMLIP/SUN/18-19/W-272  Part-2  Submergible </t>
  </si>
  <si>
    <t>M/S New Asha Traders
Choto Bazar, Netrokona.</t>
  </si>
  <si>
    <t>newashatraders@gmail.com</t>
  </si>
  <si>
    <t>Improvement of Moddhanagar GC-Kalmakanda UZ/HQ- via Ragunathpur Bazar Road by RCC from Ch 00m-2200m under Dharmapasha Upazila Distrect Sunamganj Road ID No. 690322011 HFMLIP/SUN/16-17/W-122 Submergible Tender ID=85825</t>
  </si>
  <si>
    <t>10.04.17</t>
  </si>
  <si>
    <t>M.A. Wahed
Jahangirpur, Madan, Netrokona</t>
  </si>
  <si>
    <t>M/S TALUKDER NIRMAN
Shatpai, Sadar, Netrokona</t>
  </si>
  <si>
    <t>Improvement of Joysree GC - Moddhanagar via Chamerdani UPC Road by RCC from Ch. 4050m - 5800m under Dharmapasha Upazila Distrect Sunamganj Road ID No.  690322007 HFMLIP/SUN/16-17/W-130, Submergible Tender ID=85827</t>
  </si>
  <si>
    <t>28.03.17</t>
  </si>
  <si>
    <t>M/S Nurul Islam Mukul</t>
  </si>
  <si>
    <t>Improvement of RHD (Rabarbari)-Baishber-Joynagar GC road  by RCC (Ch 00-3015m), Upazilla:  Sunamganj Sadar  , District: Sunamganj. (Road ID: 690892009) (Package No : HFMLIP/SUNAM/2017-18/W-182) Non Submergible  Tender Id-118615</t>
  </si>
  <si>
    <t>14.11.17</t>
  </si>
  <si>
    <t>M/S Israt Builders, 12/cha/21 Shamoly, Mohammmadpur, Dhaka.</t>
  </si>
  <si>
    <t xml:space="preserve">Improvement of shantiganj bazar (UZ HQ.)-Rajaniganj bazar( Patharia GC) via Dungria Road.
Upazilla: South Sunamganj, District: Sunamganj (Road ID: 690932011) Ch:  From Ch 5510m-8270m, Package No : HFMLIP/Sunam/18-19/W-250 Submergible, </t>
  </si>
  <si>
    <t>01.05.20</t>
  </si>
  <si>
    <t>DCL &amp; Saleh JV, Laxipur, Faridpur.</t>
  </si>
  <si>
    <t xml:space="preserve">Improvement of Joysree GC-Moddhanogar GC Via Ramdiga Road.Upazilla: Dharmapasha, District: Sunamganj (Road ID: 690322007) From 0-1335m &amp; From Ch 11110m-17880m,Package No : HFMLIP/Sunam/18-19/W-251, Submergible. Tender ID-293665
</t>
  </si>
  <si>
    <t>A.K.M. Abdul Quddus Shak
9 No, Natokghor Lane, Mymensingh</t>
  </si>
  <si>
    <t xml:space="preserve">Improvement  of  Moddhanagar GC Kalmakanda UZ HQ via Ragunathpur Bazar Road Upazilla: Dharmapasha, District: Sunamganj  (Road ID: 690322011)  Ch: From Ch 5200m-9720m, Package No : HFMLIP/Sunam/18-19/W- 253, Submergible Tender ID-312995.
</t>
  </si>
  <si>
    <t xml:space="preserve">Improvement of Santiganj bazar (UZ HQ.)-Rajaniganj bazar( Patharia GC) via Dungria Road at  Ch 6807m-8270m, Upazilla: South Sunamganj, District: Sunamganj (Road ID: 690932011)  Package No : HFMLIP/Sunam/18-19/W-250 (Part-2) Submergible
</t>
  </si>
  <si>
    <t>M/|S Sonar Bangla Traders &amp; Md. Tuibur Rahman (JV) Sunamganj. Mobile No. 01712-675206</t>
  </si>
  <si>
    <t>Rehabilitation of Shantiganj Bazar (UZHQ)   Rajaniganj Bazar (Patharia GC ) via Dungria  (Joykalash) Road  at Ch. 00-5510m, Upazilla: South Sunamganj , District: Sunamganj (Package No : HFMLIP/SUN/2015-16/W-68) Non-Submergible</t>
  </si>
  <si>
    <t>24.04.16</t>
  </si>
  <si>
    <t>Maintenance of Patharia UP (Goniganj)-Muradpur Bazar Via Tihakiya Bazar Road by RCC from Ch. 00m - 2100m  Upazilla:  Dakkin Sunamganj  ,  District: Sunamganj    Road ID No. 690933010  HFMLIP/SUN/17-18/W-194 Submargible Tender ID=125993</t>
  </si>
  <si>
    <t>24.12.17</t>
  </si>
  <si>
    <t>31.12.18</t>
  </si>
  <si>
    <t>M/S. Nurul Islam
28, Badhon R/A, Mohila College Road, Sunamganj-3000</t>
  </si>
  <si>
    <t>nurulislam903@ymail.com</t>
  </si>
  <si>
    <t>Maintenance  of  Bangla Bazar-Haquenagar Bazar-Bangla Bazar Road at Ch: 00-6770m, Upazilla: Doarabazar, District: Sunamganj (Rd ID: 690333006) (Package No : HFMLIP/SUNAM/17-18/W-202) Submergible  Tender Id -143777</t>
  </si>
  <si>
    <t xml:space="preserve">Humayun Kabir
Badhon-28, Mohila College Road, Sunamganj Pourashava, Sunamganj
</t>
  </si>
  <si>
    <t>humayunkabir.badhonpara@gmail.com</t>
  </si>
  <si>
    <t xml:space="preserve">Maintenance  of Baliura GCM - Dowarabazar UZ HQ Road at Ch: 00-10600m, Upazilla: Doarabazar, District: Sunamganj (Rd ID: 6902332002) (Package No : HFMLIP/SUNAM/17-18/W-247) Tender ID-210922. Non-Submergible </t>
  </si>
  <si>
    <t>Rehabilitation of Surma UPC Ibrahimpur-Dalura Balat India  Border Hat Road via   Syedpur Konabari &amp; feni Beel ch-00-2450M Road ID 690893007  Upazila: Sunamganj Sadar, District: Sunamganj, Package No:HFMLIP/Sunam/19-20//W-311 Tender ID-393739</t>
  </si>
  <si>
    <t>11.08.21</t>
  </si>
  <si>
    <t xml:space="preserve">Rehabilitation of Dharan Bazar-Amartol via Rukka Road Ch 00-2720M  Road ID 690233001 Upazila: Chatak, District: Sunamganj,  Package No:HFMLIP/Sunam/19-20//W-312 </t>
  </si>
  <si>
    <t>28.09.20</t>
  </si>
  <si>
    <t>Rehabilitation of Bhimkhali UP Office-Mullikpur Bazar Road  at Ch 00M- 1576M  &amp; Ch 2962-3982M Upazila: Jamalganj, District: Sunamganj, Road ID 690503005  Package no: HFMLIP/Sunam/18-19/W-317 Tender ID: 463834</t>
  </si>
  <si>
    <t>31.09.21</t>
  </si>
  <si>
    <t>Construction of 90.00m long Pre-Stress Concrete (PSC) Grider Bridge at Ch: 700m on R&amp;H (Rabarbari)-Baishber_Joynagar GC Road (Road Id no. 6900892009) under Sadar upazila, Dist-Sunamganj (Package: HFMLIP/Sunam/18-19/W-259, Tender ID: 271231</t>
  </si>
  <si>
    <t xml:space="preserve">Md. Nurul Haque 88- Uppataka, Ukil para Sunamganj </t>
  </si>
  <si>
    <t>mnhaque2498@gmail.com</t>
  </si>
  <si>
    <t>Construction of 24.00m long RCC Grider Bridge at Shukdebpur-Radhanagar Road (Road Id no. 690505037) ( BC village road) under Jamalganj upazila, Dist-Sunamganj (Package: HFMLIP/Sunam/18-19/W-258  Tender ID: 338703</t>
  </si>
  <si>
    <t>M/S. Milon Kanti Dey
Village-Dowara Bazar, Post Office &amp; Upazila-Dowara Bazar, District-Sunamgonj</t>
  </si>
  <si>
    <t>milondey_dowara@yahoo.com</t>
  </si>
  <si>
    <t>M/S Kohinoor EnterPrise, Dadpur Lodge, Kawnia 1st Lane Barisal Sadar ,Barisal</t>
  </si>
  <si>
    <t>Construction of 60.00M Long RCC Girder Bridge at R&amp;H Road Shantiganj Rajaniganj GC Via Dungria GCM Road At Ch 6400.00M  Road ID: 690932011  Under South Sunamganj Dist: Sunamganj  (Package No: HFMLIP/Sunam/18-19/W-250, Part-3/054 Tender ID: 412936</t>
  </si>
  <si>
    <t>28.02.22</t>
  </si>
  <si>
    <t xml:space="preserve">Construction  of 51.00M Long RCC Girder Bridge on Joysree GC-Moddhanogar GC Via Ramdiga Road at  Ch. 720M .Upazilla: Dharmapasha, District: Sunamganj . Road ID: 690322007  Package: HFMLIP/Sunam/18-19/W-251 (Part-2) </t>
  </si>
  <si>
    <t>M/S Hamim Int. 01712178665</t>
  </si>
  <si>
    <t>Construction  of  45.00M Long RCC Girder Bridge onBailura GCM-Dawarabazar Road at  Ch. 8300M .Upazilla: Dawarabazar, District: Sunamganj . Road ID: 690332002  Package: HFMLIP/Sunam/17-18/W-247 (Part-2) Tender ID:434664</t>
  </si>
  <si>
    <t>M/S.Talukder Enterprise
Niloy-31/1, Notunpara, Sunamganj-3000, District: Sunamganj</t>
  </si>
  <si>
    <t>talukdershekhar7@gmail.com</t>
  </si>
  <si>
    <t>Construction of Fish/Meat Shed(12.00mX6.00m),  Open Sales platform(12.00mX6.00m), Multipurpose Shed(12.00mX6.00m), WMC (6 Shops) (7.5mX4.8m), RCC Dustbin 2 nos, RCC Drain, BSF works, Estimate for safety works, Estimate for Physical Contigencies and Tubewell at Mollikpur Bazar, Upazila: Jamalganj,  Dist: Sunamganj (Package No : HFMLIP/SUN/18-19/W-344) Tender ID:400230</t>
  </si>
  <si>
    <t>M/S Deep Enterprise
Nizhar-33, Shompara, Upazila-Sunamganj Sadar, district-Sunamganj.</t>
  </si>
  <si>
    <t>deepenter2789@gmail.com</t>
  </si>
  <si>
    <t>Somir Chandra Das Dakkin Sunamganj</t>
  </si>
  <si>
    <t xml:space="preserve"> Construction of Nokhali Bazar Ghat 16M X 5.5M  Upazila South Sunamganj  Dist: Sunamganj package No-HFMLIP/Sunm/18-19/W-363 Tender ID-448597</t>
  </si>
  <si>
    <t>Anni &amp; Tinni Enterprise
College Road, Derai, Sunamganj</t>
  </si>
  <si>
    <t>annitinni83@gmail.com</t>
  </si>
  <si>
    <t xml:space="preserve"> Construction of Rahutala Bazar Ghat   28M X 5.5M  Upazila Sullah  Dist: Sunamganj package No-HFMLIP/Sunm/18-19/W-360 Tender ID-478361</t>
  </si>
  <si>
    <t>M/S. Rajib Enterprise
2, Bashundhara R/A, Hazipara, Sunamganj-3000</t>
  </si>
  <si>
    <t>rajib_hazipara@yahoo.com</t>
  </si>
  <si>
    <t xml:space="preserve"> Construction of Rahutala Bazar Ghat   28M X 5.5M  Upazila Sullah  Dist: Sunamganj package No-HFMLIP/Sunm/18-19/W-360 </t>
  </si>
  <si>
    <t>Haque Corporation</t>
  </si>
  <si>
    <t xml:space="preserve"> Improvement of  Patharia Bazar Ghat  29.5M X 5.5M  Upazila: South Sunamganj  Dist: Sunamganj package No-HFMLIP/Sunm/18-19/W-361 Tender ID-476772</t>
  </si>
  <si>
    <t>Sep-20</t>
  </si>
  <si>
    <t>Bismillah Ent.</t>
  </si>
  <si>
    <t xml:space="preserve">Construction of  Bualia Bazar  Ghat   28M X 5.5M  Upazila: Derai  Dist: Sunamganj package No-HFMLIP/Sunm/18-19/W-362 </t>
  </si>
  <si>
    <t>Monir Enterprise
01711478091</t>
  </si>
  <si>
    <t>monirenter9464@gmail.com</t>
  </si>
  <si>
    <t>Construction of 1 one storied with 2 two storied foundation in Doawarabazar Upazila of Sunamganj District under Construction of Town and Union Land Office across the Country Project</t>
  </si>
  <si>
    <t>18.12.19</t>
  </si>
  <si>
    <t>Shahid Traders
01712273671</t>
  </si>
  <si>
    <t>shahid_dowara@yahoo.com</t>
  </si>
  <si>
    <t>Construction of Chhatak Sadar Union Bhumi Office Building Under Chhatak Upazila</t>
  </si>
  <si>
    <t>Orgo Nirman Sangsta
01720522219</t>
  </si>
  <si>
    <t>orgonirman5323@gmail.com</t>
  </si>
  <si>
    <r>
      <t xml:space="preserve">Construction of Boundary wall Gate and Approach road of a </t>
    </r>
    <r>
      <rPr>
        <b/>
        <i/>
        <sz val="11"/>
        <rFont val="Calibri"/>
        <family val="2"/>
        <scheme val="minor"/>
      </rPr>
      <t xml:space="preserve">Patharia </t>
    </r>
    <r>
      <rPr>
        <sz val="11"/>
        <rFont val="Calibri"/>
        <family val="2"/>
        <scheme val="minor"/>
      </rPr>
      <t xml:space="preserve">and pachim Pagla Land Office </t>
    </r>
  </si>
  <si>
    <t>Belal Enterprise
01791449414</t>
  </si>
  <si>
    <t xml:space="preserve">Improbvement of Raniganj UP office- polikona bazar via swansree road at ch.1000-3000m
</t>
  </si>
  <si>
    <t>04.12.20</t>
  </si>
  <si>
    <t xml:space="preserve">M.A. ENGINEERING
0-1715016378 </t>
  </si>
  <si>
    <r>
      <t xml:space="preserve">Improvement of Raniganj UP-Royual bazar via Alampur road at ch.3500-6600m  Salvage materials Cost-318705.00 Tk
</t>
    </r>
    <r>
      <rPr>
        <b/>
        <sz val="11"/>
        <rFont val="Calibri"/>
        <family val="2"/>
        <scheme val="minor"/>
      </rPr>
      <t xml:space="preserve">Tender ID. </t>
    </r>
    <r>
      <rPr>
        <sz val="11"/>
        <rFont val="Calibri"/>
        <family val="2"/>
        <scheme val="minor"/>
      </rPr>
      <t>189067 /286969/345708</t>
    </r>
  </si>
  <si>
    <t>Shourav Traders
01711979251</t>
  </si>
  <si>
    <t xml:space="preserve">Improvement of Kalaruka UP-Tazpur RHD road at ch.5600-6600m
</t>
  </si>
  <si>
    <t xml:space="preserve">Shipa Enterprise
01718173249
</t>
  </si>
  <si>
    <t xml:space="preserve">Improvement of Kalaruka UP-Tazpur RHD road at ch.6600-7880m 
</t>
  </si>
  <si>
    <t>02.08.18</t>
  </si>
  <si>
    <t>31.07.19</t>
  </si>
  <si>
    <t>Hasna Enterprise      Sunamganj       01713812992</t>
  </si>
  <si>
    <t>mshasnaenterprise1980@gmail.com</t>
  </si>
  <si>
    <t xml:space="preserve">Improvement of Sadipur-Naluar Haor road by BC at ch.0-1000m 
</t>
  </si>
  <si>
    <r>
      <rPr>
        <b/>
        <sz val="11"/>
        <rFont val="Calibri"/>
        <family val="2"/>
        <scheme val="minor"/>
      </rPr>
      <t xml:space="preserve"> </t>
    </r>
    <r>
      <rPr>
        <sz val="11"/>
        <rFont val="Calibri"/>
        <family val="2"/>
        <scheme val="minor"/>
      </rPr>
      <t xml:space="preserve">Improvement of Kalkalia bazar-Mokampara by BC at ch.0-1890m 
</t>
    </r>
  </si>
  <si>
    <t xml:space="preserve">
Improvement of Kaynbari bari UZR-Lama Tokerbazar road at ch.0-2000m 
</t>
  </si>
  <si>
    <t>Amonul Haque &amp; co.
01711026722</t>
  </si>
  <si>
    <t xml:space="preserve">a. Improvement of Chinakandi-Bacchubari-Ranobiddha  road at ch.500-1800m 
</t>
  </si>
  <si>
    <t>10.07.19</t>
  </si>
  <si>
    <r>
      <t xml:space="preserve">Improvement of RHD-Pargona bazar via Paglajur road by BC at Ch.7557-8557m under Chhatak Sunamganj </t>
    </r>
    <r>
      <rPr>
        <b/>
        <sz val="11"/>
        <rFont val="Calibri"/>
        <family val="2"/>
        <scheme val="minor"/>
      </rPr>
      <t xml:space="preserve">
</t>
    </r>
  </si>
  <si>
    <t>19.08.19</t>
  </si>
  <si>
    <t>Md. Sarwar Jahan
01713543280</t>
  </si>
  <si>
    <t xml:space="preserve">a) Improvement of Kandapara-Kaykuria road by BC at Ch.1000-1600m </t>
  </si>
  <si>
    <t>13.04.21</t>
  </si>
  <si>
    <t xml:space="preserve">(a) Improvement of Parua - Alongjuri-Kanpur road at ch.500-1500m 
</t>
  </si>
  <si>
    <t>30.09.18</t>
  </si>
  <si>
    <t>31.08.19</t>
  </si>
  <si>
    <t>M. G. K jv</t>
  </si>
  <si>
    <t>gkenter7722@gmail.com</t>
  </si>
  <si>
    <t>Village Protection work on Gopinath Noagaon</t>
  </si>
  <si>
    <t>Md. Mojibur Rahman</t>
  </si>
  <si>
    <t>M/S Rajib Enterprise</t>
  </si>
  <si>
    <t>Village internal service of sodorpurwaresulla village</t>
  </si>
  <si>
    <t>Village Protection work on Nashni Village</t>
  </si>
  <si>
    <t xml:space="preserve">Construction of irrigation Drain on Togia river-poshim haor </t>
  </si>
  <si>
    <t>Construction of Irrigation Drain on Moisakuri-Bondok Kitta Under Jamalganj Upazilla Dist-SunamganjE.L600m</t>
  </si>
  <si>
    <t>M/s. National United Corporation</t>
  </si>
  <si>
    <t>national.united7@gmail.com</t>
  </si>
  <si>
    <t>Re-Excavation of Bosantapur Khal from 00m-1000m</t>
  </si>
  <si>
    <t>Re-Excavation of Sopia khal from 00m-1000m</t>
  </si>
  <si>
    <r>
      <t>M/S Zinan Enterprise</t>
    </r>
    <r>
      <rPr>
        <sz val="11"/>
        <color rgb="FF008000"/>
        <rFont val="Calibri"/>
        <family val="2"/>
        <scheme val="minor"/>
      </rPr>
      <t> (Winner)</t>
    </r>
  </si>
  <si>
    <t>mszinanenterprise.sunam@gmail.com</t>
  </si>
  <si>
    <t>Dharargaon Jame Mosque-SDW-181</t>
  </si>
  <si>
    <t xml:space="preserve">Re-Excavation of Bosantapur khal at ch. 1000-4000 m </t>
  </si>
  <si>
    <t>M/S Shankor Enterprise</t>
  </si>
  <si>
    <t>shankor.sylhet777@gmail.com</t>
  </si>
  <si>
    <t>Construction of 1x5.00x5.00m Box Culvert on Bangla Bazar-Lakeshor Bazar Road at ch-1600m</t>
  </si>
  <si>
    <t>M/S Louhajang Construction</t>
  </si>
  <si>
    <t>louhajangconstruction@gmail.com</t>
  </si>
  <si>
    <t xml:space="preserve">Rehabilitation and periodic Maintenance of Jagannathpur-Shibganj-Pilegoan UP-Begampur- Dhaka Sylhet R&amp;H, Road . Ch.0+000km-12+400Km Under Jagannathpur Upazila:,
</t>
  </si>
  <si>
    <t>19/1/17</t>
  </si>
  <si>
    <t>Kazi Nasim Uddin</t>
  </si>
  <si>
    <t xml:space="preserve">Rehabilitation and periodic Maintenance of Jagannathpur-Shibganj-Pilegoan UP-Begampur- Dhaka Sylhet R&amp;H, Road . Ch.0+000km-12+400Km Under Jagannathpur Upazila:, District: Sunamganj 
</t>
  </si>
  <si>
    <t>M/S SUYEB ENTERPRISE</t>
  </si>
  <si>
    <t>suyeb.sunamganj@gmail.com</t>
  </si>
  <si>
    <t xml:space="preserve">Construction of 72m RCC Pre Stress Girder Bridge at Ch. 2+702km on Sachna Hat to Ramnagar Bazar via Sachna Bazar UP office road including 200m approach road                                  </t>
  </si>
  <si>
    <t xml:space="preserve">Construction of 72m RCC Pre Stress Girder Bridge at Ch. 2+702km on Sachna Hat to Ramnagar Bazar via Sachna Bazar UP office road including 200m approach road                         </t>
  </si>
  <si>
    <t>M/S. Nurul Islam</t>
  </si>
  <si>
    <t xml:space="preserve">Construction of 42m &amp; 63m RCC Girder Bridge on Kalipur to Pagla- Jagannathpur RHD via Haiderpur Road at Ch.3+991 km and Ch.11+200 km, Upazila: Chhatak, 
</t>
  </si>
  <si>
    <t>M/S. Mahbub Enterprise</t>
  </si>
  <si>
    <t>MAM Construction LTD. Plot-03, Section No-02, Housing Estate, Comilla.</t>
  </si>
  <si>
    <r>
      <t xml:space="preserve">(a) Rehabilitation of a Baliurab-Norshinpur Bazar, Ch 3+ 540 km  ID-690333002  </t>
    </r>
    <r>
      <rPr>
        <b/>
        <sz val="11"/>
        <rFont val="Calibri"/>
        <family val="2"/>
        <scheme val="minor"/>
      </rPr>
      <t>Tender ID.No.306718
 (b) Rehabilitation ofSunamganj - Chattak via Doarabazar Road , Ch.10+600 km</t>
    </r>
  </si>
  <si>
    <t>21/08/19</t>
  </si>
  <si>
    <t>Baset  Prokousholi ,Pro. 1)Abdulla Al Baset,Satpai,Netrokona.</t>
  </si>
  <si>
    <t>Improvement of Approach road of 72m Pre-Stressed Concrete girder at Ch.2702m on Sachna hat-Ramnagar bazar vai Sachna Bazar UP office Road .84m Vaiduct &amp; 16m underpass . Upazala Jamalganj,Dist.Sunamganj.</t>
  </si>
  <si>
    <t>18/11/19</t>
  </si>
  <si>
    <r>
      <t>Rehabilitation of Jagannathpur to Biswonath Road. (Ch. 0+000 – 13+000 km)</t>
    </r>
    <r>
      <rPr>
        <sz val="11"/>
        <rFont val="Calibri"/>
        <family val="2"/>
        <scheme val="minor"/>
      </rPr>
      <t xml:space="preserve">
</t>
    </r>
  </si>
  <si>
    <t>Sylhet</t>
  </si>
  <si>
    <t xml:space="preserve">MAIS-MATI-JV, Md Rois Uddin,Sunamganj Sadar, 01717793484 </t>
  </si>
  <si>
    <t>aminul.roisjv2019@gmail.com</t>
  </si>
  <si>
    <t>Construction of RCC Irrigation Canal, WMCA Office Road and Modification of Hydraulic Structures (Increase Gates Height) 4V-(1.5mx1.8m) WRS and related Works of Binnakandi Sub-Project (SP ID-34107) under Upazila: Gowainghat, District: Sylhet.</t>
  </si>
  <si>
    <t>SSWRDP (PHASE-2)</t>
  </si>
  <si>
    <t>02.09.19</t>
  </si>
  <si>
    <t>M/s. Anisha Trade Internation, Md Rois Uddin,Sunamganj Sadar, 0-01717793485</t>
  </si>
  <si>
    <t>mdroisuddin9@gmail.com</t>
  </si>
  <si>
    <t>01.03.22</t>
  </si>
  <si>
    <t>Aminul Islam Selim, Sunamganj Sadar, 01712570420</t>
  </si>
  <si>
    <t>aminul.sunamganj@gmail.com</t>
  </si>
  <si>
    <t>AH-SRD JV
Prop: Mr. Md.Zahirul haque
Ukilpara, Sunamganj</t>
  </si>
  <si>
    <t xml:space="preserve">  jvofahsrd.sunam@gmail.com</t>
  </si>
  <si>
    <t>Construction of Hydraulic Structures and Related Works of Keshri Beel Sub-project (SP ID-71001) under Upazila: Zakiganj, District: Sylhet.</t>
  </si>
  <si>
    <t>M/S. AMINUL HAQUE &amp; CO.
Prop: Mr. Md.Zahirul haque
Ukilpara, Sunamganj</t>
  </si>
  <si>
    <t xml:space="preserve">  zahirul.ukilpara@gmail.com</t>
  </si>
  <si>
    <t>01.06.22</t>
  </si>
  <si>
    <t xml:space="preserve">SUJIB RANJAN DAS, Prop: SUJIB RANJAN DAS , 197 Promukta Akota, Bagbari, Sylhet-3100, Mobile: 01714001903 </t>
  </si>
  <si>
    <t xml:space="preserve">  sujibdash@yahoo.com</t>
  </si>
  <si>
    <t>M/s. Nimmi &amp; Mumu Construction, C-21, Meghna R/A, Dariapara, Sylhet, 01711345127</t>
  </si>
  <si>
    <t>daschinmoykanti@yahoo.com</t>
  </si>
  <si>
    <t>a Construction of Additional one vent gated structure 2.5m x 2.0m on both sides total 2 nos of Existing Alica Khal Regulator at Ch. 0050kmb Documentation of works c Provisional sum of Haonia-Sonia Hoar sub-project SP ID-35166 Under Upazila Osmaninagar District Sylhet.</t>
  </si>
  <si>
    <t xml:space="preserve">M/S Amad Enterprise, Vill : Kashba PO : Sreedhora PS : Beanibazar District : Sylhet, Mobile: 01819650435 </t>
  </si>
  <si>
    <t>amadenterprise1973@gmail.com</t>
  </si>
  <si>
    <t>1) Minor maintenance of 13.2m long RCC Box Culvert on Hetimgonj-Chandarpur-Beanibazar Road at Chainage: 0.0m [691172003]
2) Minor maintenance of 10.0m long RCC Box Culvert on Golapgonj UZ HQ -Amura - Mathiura -  Beani Bazar Road at Chainage: 2731m [691382002]
3) Minor maintenance of 10.2m long RCC Box Culvert on Zakiganj HQ- Pollisree bazar- Kaliganj bazar GC Road at Chainage: 2460m [691942007]
4) Minor maintenance of 12m long RCC Box Culvert on Zakiganj HQ- Pollisree bazar- Kaliganj bazar GC Road at Chainage: 7917m [691942007]
5) Minor maintenance of 8.5m long RCC Box Culvert on Zakiganj HQ- Pollisree bazar- Kaliganj bazar GC Road at Chainage: 10869m [691942007]</t>
  </si>
  <si>
    <t xml:space="preserve">M/S Likhoni, Prop: Md Badrul Islam, 12 Mohila College Building, Zindabazar, Sylhet. 0-1711983859 </t>
  </si>
  <si>
    <t xml:space="preserve">  likhoni2013@gmail.com</t>
  </si>
  <si>
    <t>1. Improvement of Noyakhai Quran Hafezia Madrasha -Goyespur Road by RCC Work at Ch. 00-430m Road Id-691955225 Under Dakshin Surma Upazila DistSylhet 2.Improvement of RHD Dakshin Noyakhai-Rail Line Road by RCC work at Ch.00-500m Under Dakshin Surma Upazila DistSylhet Road Id-691955200</t>
  </si>
  <si>
    <t>Idris Construction, 44, Dilu Road, Dhaka</t>
  </si>
  <si>
    <t>Improvement of 01 Part-1 Rigid Pavement Of Biswanath Collage-Nazirbazar Road-Saruala Shasram GOVT.Primary School Road at Ch. 975m-2475m Under Biswanath Upazila Dist. Sylhet.</t>
  </si>
  <si>
    <t>Ms. Ripon Traders, Dakkhin Bagha, Golapgonj, Sylhe, +880-1712-242930</t>
  </si>
  <si>
    <t>ripontraders77@gmail.com</t>
  </si>
  <si>
    <t>1. Construction of RCC Drain of Biswanath Bazar GC-Natun Bazar-RHD Kuruabazar Road Biswanath Part at Ch.00-850 Under Biswanath Upazila Dist. Sylhet.</t>
  </si>
  <si>
    <t xml:space="preserve"> GLOBAL TRADING, Hill Tower Market, Airport Road, Ambarkhana, Sylhet, +880-01716-832925</t>
  </si>
  <si>
    <t>global.trading2925@gmail.com</t>
  </si>
  <si>
    <t>(1) Construction of 2.00x3.00m Box Culvert of Biswanath UP-Biswanath College-RHD Nazar Bazar Road (Biswanath part) at ch. 350m. (2) Const. of 1.00mx1.00m box Drain of Biswanath bazar GC-Natun bazar-RHD Kuruabazar Road (Biswanath part) at ch. 00m.</t>
  </si>
  <si>
    <t>25.07.20</t>
  </si>
  <si>
    <t>SA &amp; FE (JV)</t>
  </si>
  <si>
    <t>safejv2020@gmail.com</t>
  </si>
  <si>
    <t>1. Improvement of Gowain Bazar to Gowain Village Road Via Bishnoue Mondir by Rigid Pavement at 00-900m &amp; Link Road 90m &amp; 4.5m culvert 2. Improvement of Legura Saw Meal To Lengura Village Road By Rigid Pavement at 00-506m Under Gowainghat Upazila.</t>
  </si>
  <si>
    <t>M/S Faruk Enterprisem, Kapaura, Jaflong, Guwainghat, Sylhet-3100,   +880-1711-913011</t>
  </si>
  <si>
    <t>mdfarukahmed71@gmail.com</t>
  </si>
  <si>
    <t>18.05.21</t>
  </si>
  <si>
    <t>23.09.21</t>
  </si>
  <si>
    <t xml:space="preserve">  M/S S Ahmed &amp; Co., 128/A, Khojer Khola, Sylhet,   +880-1711-123797</t>
  </si>
  <si>
    <t>ahmed.shamim797@gmail.com</t>
  </si>
  <si>
    <t>M/S. S L Enterprise, Lamadumka Gowainghat Sylhet, +880-01716-209737</t>
  </si>
  <si>
    <t>slenterprise83@yahoo.com</t>
  </si>
  <si>
    <t>Construction of RCC Surface Drain on at Ch 00m-1000m under Upazila Gowainghat Dist Sylhet.</t>
  </si>
  <si>
    <t>Hoque Enterprise,Pererchok, Zakigonj,Sylhet-3190, 
880-01713-805870</t>
  </si>
  <si>
    <t xml:space="preserve">  mdshahedul912@gmail.com</t>
  </si>
  <si>
    <t>a) Construction of Public Toilet Gowainghat bazar under Gowainghat Upazila &amp; b) Construction of Public Toilet on Upazila Parishad Complex under Gowainghat.</t>
  </si>
  <si>
    <t>Xcellent Trade Corporation, Gulshan-1, Dhaka</t>
  </si>
  <si>
    <t>shakil.skmehedi.khan@gmail.com</t>
  </si>
  <si>
    <t>1.Improvement of RHD-Osmaninagar Upazila Complex Road -RHD Road Ch. 00m-545m Road ID691965044 Under Osmaninagar Upazila Dist. Sylhet 2.Improvement of Khujgipur-Mandaruka Road Ch. 00m-670m &amp; b Construction of Protective Works on Same Road From Ch. 288m-475m.Road ID691965108 Under Osmaninagar Upazila Dist. Sylhet 3.Improvement of Tajpur - Balagonj GC Road Eidgah Bazar - Panchapara Via Shivrampur Road From Ch. 00m-1000m. b Construction of 1000mm x 1200mm Drainage Culvert Same Road at Ch.391m. 450 &amp; 740m &amp; c Construction of Protection Works at Same Road from Ch.280-450m Under Osmaninagar Upazila Dist. Sylhet Road ID691994121</t>
  </si>
  <si>
    <t>25.01.21</t>
  </si>
  <si>
    <t xml:space="preserve">M/s. Unique Enterprise , Shatiajuri, Chunarughat, Habiganj . 01715137474 </t>
  </si>
  <si>
    <t xml:space="preserve">  msuniqueenterprise1978@gmail.com</t>
  </si>
  <si>
    <t>Re-Construction Of 2 x 3.50m x 3.50m RCC Box Culvert On Tajpur Brac Office - Doshal Road at Ch. 52m Under Osmaninagar Upazila Dist. Sylhet Road ID No69196504</t>
  </si>
  <si>
    <t>M/s. Shawn Traders, Prop: Chanchal kumar Paul, Tajpur, Osmaninagar, Balagonj, Sylhet.,  +880-1780197961</t>
  </si>
  <si>
    <t>shawontraders78@gmail.com</t>
  </si>
  <si>
    <t>Improvement of RCC Drain at Dhaka-Sylhet High Ways-Illaspur Shib Monodir Road (Ch. 00-385m I/S &amp; 310-385m)I/s. Under Osmaninagar Upazila, (Road ID: 691965245)</t>
  </si>
  <si>
    <t>1.a Improvement of RHD Taltola -Kashipara- Doshal Road Ch. 1575-2607m under Osmaninagar Upazila District Sylhet.Road ID 691964005 1.b Improvement of Construction of 625mm900mm 2 Nos Drainage Culvert on the same Road at Ch. 2094 &amp; 2419m.2. Improvement of Dhaka-Sylhet Highways-Illaspur Shib Mondir Road Ch. 00-418 Under Osmaninagar Upazila District Sylhet. Road 691965245.</t>
  </si>
  <si>
    <t xml:space="preserve">  M/S S Ahmed &amp; Co.,128/A, Khojer Khola, Sylhet, +880-1711-123797</t>
  </si>
  <si>
    <t xml:space="preserve"> ahmed.shamim797@gmail.com</t>
  </si>
  <si>
    <t xml:space="preserve">Construction of  2 (Two) Storied Rural Market Building (With 04 Storied Foundation) in Shahjalal Bazar under Sadar Upazila, District : Sylhet. </t>
  </si>
  <si>
    <t>05.07.2021</t>
  </si>
  <si>
    <t>M/S. Shahan Enterprise, Madrasha Gate, Chiknagool, Jaintapur, Sylhet-3152, +880-1711-275738</t>
  </si>
  <si>
    <t>ismailaliashik@gmail.com</t>
  </si>
  <si>
    <t xml:space="preserve">Construction of  2 (Two) Storied Rural Market Building (With 04 Storied Foundation) in Lalakhal  Bazar under Jaintapur Upazila, District : Sylhet. </t>
  </si>
  <si>
    <t>Zafar Ahmed Gilman &amp; M/S Suhag Enterprise JVCA, Dakshinbazar, P.O. &amp; P. S. Kulaura, District: Moulvibazar, +880-01711-340248</t>
  </si>
  <si>
    <t>zagandsejvca1@gmail.com</t>
  </si>
  <si>
    <t xml:space="preserve">Construction  of  Two (2) Storied Rural Market Building (with 04 storied Foundation) in Porguna Bazar, under Golapganj Upazila, District : Sylhet.
</t>
  </si>
  <si>
    <t>27.05.2020</t>
  </si>
  <si>
    <t>14.08.2021</t>
  </si>
  <si>
    <t>Zafar Ahmed Gilman Dakshinbazar, P.O. &amp; P. S. Kulaura, District: Moulvibazar +880-01711-340248</t>
  </si>
  <si>
    <t xml:space="preserve"> zafarahmed410@yahoo.com</t>
  </si>
  <si>
    <t>14.08.2022</t>
  </si>
  <si>
    <t xml:space="preserve"> M/S Suhag Enterprise JVCA, Dakshinbazar, P.O. &amp; P. S. Kulaura, District: Moulvibazar, +880-01711-340250</t>
  </si>
  <si>
    <t>mamun3174@yahoo.com</t>
  </si>
  <si>
    <t>27.05.2022</t>
  </si>
  <si>
    <t>14.08.2023</t>
  </si>
  <si>
    <t>Md.Jahid Khan ,   nurani 65/33, bonkolapara subidbazar sylhet,   +880-1712-737335</t>
  </si>
  <si>
    <t>jahidegp@gmail.com</t>
  </si>
  <si>
    <t>Construction of Sree Sree Gouranga Mahaprobhu Akhra, Bagbari,Sylhet.</t>
  </si>
  <si>
    <t>RSIIP</t>
  </si>
  <si>
    <t>M/s. Sonia Enterprise , Gowainghat Bazar, Gowainghat, Sylhet,   +880-1712-288972</t>
  </si>
  <si>
    <t>soniaenterprise65@gmail.com</t>
  </si>
  <si>
    <t>Development (Construction of Gate) of Chasnipeer(R:) Majar, Gowaintula,Sylhet.</t>
  </si>
  <si>
    <t>RR Construction Habiganj,  Osmani Road, Nobiganj, Habiganj, Bangladesh. Post code: 3370,+880-1724929760</t>
  </si>
  <si>
    <t>Extension of 1 Storied Building With 3 (Three) Storied Foundation of Jamia Masumia Islamia Masimpur Madrasha,Sadar,Sylhet.</t>
  </si>
  <si>
    <t>Improvement of Debpur-Bahar Smashan Ghat; a) Construction of Shed for Burning Place &amp; Complition of incomplete waiting Shade. B) Construction of 2 Nos Burber, Sadar,Sylhet.</t>
  </si>
  <si>
    <t>M/s. Ajmir Construction Sunamgonj, Avijatri-13, Jail Road,Sunamgonj,  +880-1716-914170</t>
  </si>
  <si>
    <t>ajmirconstruction@gmail.com</t>
  </si>
  <si>
    <t>Development of Chatol Jame Mosjid, Sylhet.</t>
  </si>
  <si>
    <t>16.09.19</t>
  </si>
  <si>
    <t xml:space="preserve">M/s. Shibabrata Bhowmik ,   C-4/2, Puranlain, Sylhet.,+880-1711-301222 </t>
  </si>
  <si>
    <t>sibabrata_bhowmik@yahoo.com</t>
  </si>
  <si>
    <t>Improvement of kal Bhoirab (Bhoirabtola) Mondir at Chalibondar, Sadar, Sylhet.</t>
  </si>
  <si>
    <t>15.05.19</t>
  </si>
  <si>
    <t>Faruk Traders ,   Karaballa, Kanaighat, Sylhet,  +880-1757-819739</t>
  </si>
  <si>
    <t xml:space="preserve">  faruktraders77@gmail.com</t>
  </si>
  <si>
    <t>Construction of Lakkatura Muslim Moholla Puraton Jame Mosjid, City Corporation, Sylhet.</t>
  </si>
  <si>
    <t>25.06.19</t>
  </si>
  <si>
    <t>M/s. Mahiya Enterprise Akhalia, 1, Hena Complex, Vill ; Nowapar PO : Akhalia, PS : Sylhet Dist : Sylhet, 01718-251892</t>
  </si>
  <si>
    <t>rahmanmizanur86@yahoo.com</t>
  </si>
  <si>
    <t>Improvement of Shah Madoni Eidgah, Tilagor, Sylhet.</t>
  </si>
  <si>
    <t>M/s. Nasir Enterprise, pollobi b-93 ponitula,patantula sylhet, 01716-368020</t>
  </si>
  <si>
    <t>ersadul_haque@yahoo.com</t>
  </si>
  <si>
    <t>Improvement of Kumarpara Jame Mojed, Kumarpara Sylhet.</t>
  </si>
  <si>
    <t>M/s. Md. Zilla Rahman, Moushami-110, Agpara, Mirabazar, Sylhet, +880-1711-376238</t>
  </si>
  <si>
    <t>zillurrahman675@gmail.com</t>
  </si>
  <si>
    <t>Improvement of Mohammadia Jame Mosjid  Goldiapara, Boteswar, Sylhet.</t>
  </si>
  <si>
    <t>Improvement of Shahi Eidghah Hazaribag Jame Mosjid, Sylhet.</t>
  </si>
  <si>
    <t>Improvement of Chararpar Jame Mojid, City Corporation, Sylhet.</t>
  </si>
  <si>
    <t>Kamalgonj Construction &amp; Suppliers,  Lotipur (Mokon Dukan) Dakshinsurma Sylhet-3100,  +880-168-0002932</t>
  </si>
  <si>
    <t>kcs.syl.2017@gmail.com</t>
  </si>
  <si>
    <t>Development of Hazrat Ali Maun ® Mazar Complex</t>
  </si>
  <si>
    <t>M/s. Nabila Builders Subidbazar,Flat No-04, 6th Floor, Corner vew, Subidbazar, Sylhet.,+880-1711-335783</t>
  </si>
  <si>
    <t>nabilaegp2015@gmail.com</t>
  </si>
  <si>
    <t>Development Of Jerjeripara Jame Mosjid Jherjheripara Under Upazila Sylhet Sadar District Sylhet.</t>
  </si>
  <si>
    <t>Development of Jerjeripara Jame Mosjed, Jerjeripara, Sylhet.</t>
  </si>
  <si>
    <t>M/s. Tinny Enterprise, Borni, Khagail Bazar, Companiganj, Sylhet, 01715-336205</t>
  </si>
  <si>
    <t>srahman1086@gmail.com</t>
  </si>
  <si>
    <t>Improvement of Munshi Shofat Ullah Jame Mosque under Hatkhola  Union.[ Latitude : 24.57227, Longitude : 91.472305].</t>
  </si>
  <si>
    <t>09.05.20</t>
  </si>
  <si>
    <t>Bangladesh Industrial Automation &amp; Equipment Supplier, Shop 214 Surma Tower, Taltola, Sylhet-3100, 3100. Phone No : 01785-786994</t>
  </si>
  <si>
    <t>bdautomation2018@gmail.com</t>
  </si>
  <si>
    <t>Improvement of Graveyard NearvShah Sikander Jame Mosque at shah sikander Village (North Side) Under Lalabazar Union  [ Latitude : 24.8189, Longitude : 91.8226]</t>
  </si>
  <si>
    <t>M/s. Taiyeba Enterprise , HOUSE-09, ROAD-12, BLOCK-A,SHAHJALAL UPASHAHAR,SYLHET, 01712-973284</t>
  </si>
  <si>
    <t>mte.syl2016@gmail.com</t>
  </si>
  <si>
    <t>Improvement of Hajrot Golap She Mazer Graveyard under Gillachara Union [ Latitude : 24.65172, Longitude : 91.97514]</t>
  </si>
  <si>
    <t>M/s. Babul Enterprise Zakiganj, Village: Pongopot, Zakiganj, Sylhet, +880-1719-839823</t>
  </si>
  <si>
    <t>babulenterprise72@gmail.com</t>
  </si>
  <si>
    <t>Improvement of  Daudpur Village Asram Mondir under Manikpur  Union. [ Latitude : 24.918993, Longitude : 92.396587].</t>
  </si>
  <si>
    <t>18.01.20</t>
  </si>
  <si>
    <t>M/s. Halon Enterprisr Zakiagnj, Vill: Bargatta, P.S: Sunasar, Zakiagnj, Sylhet, +880-1718-316989</t>
  </si>
  <si>
    <t>mshalonenterprise@gmail.com</t>
  </si>
  <si>
    <t>Improvement of  Zakiganj Bazar Shahi Eidgah under Zakiganj Paurashova Union.     [ Latitude : 24.876946, Longitude : 92.367338.</t>
  </si>
  <si>
    <t>Improvement of  Gechua South Mohllah Jame Mosque Under Sultanpur Union.     [ Latitude : 24.923089, Longitude : 92.479581.</t>
  </si>
  <si>
    <t>Kazi &amp;Refat Jv</t>
  </si>
  <si>
    <t>kazi.refatjv@yahoo.com</t>
  </si>
  <si>
    <t>Maintenance work of Sadipur-Noapara-Shahpur Road (Ch. 00-1010m) (ID No. 691624098).</t>
  </si>
  <si>
    <t>M/s. Puspa Construction</t>
  </si>
  <si>
    <t xml:space="preserve"> puspaconstruction@yahoo.com</t>
  </si>
  <si>
    <t>Maintenance of Kandigaon-Kazirgaon-Mogolgaon BWDB Dyke Road (Ch. 00-2480m  b) Construction of 1 Nos 1.00m x2.50mx2.50m Rcc Box atch:2225m on same Road c) Construction of 2 Nos 0.625mx0.900m Slab Culvert at ch:2367m &amp; 2438m on same Road (ID No. 691624031).</t>
  </si>
  <si>
    <t>Faysal Enterprise,  SREEPUR BAZAAR, SREEPUR, GAZIPUR-1740, +880-1711-316510</t>
  </si>
  <si>
    <t>(a) Improvement of Kurua Notun Bazar BC- Doulatpur H.C.C. connection Road Ch. 350-850m (ID No. 691965198) (b) Improvement of Kurua- Notun Bazar Road- Kapon Prokashito Khalpar Bazar Road Ch. 00-300m (ID No. 691965376) under Upazila: Osmaninagar, District: Sylhet.</t>
  </si>
  <si>
    <t>08.05.18</t>
  </si>
  <si>
    <t>a) Improvement of Tazpur-Khadempur Pucca Road-Notpur Road Via Allakande Road (Ch. 00-1050m) (ID No. 691965308), b) Construction of 2 Nos. 0.625m x 600m Slab Culvert at Ch. 752m &amp; 977m on the Same road.</t>
  </si>
  <si>
    <t>a) Improvement of Dhaka Sylhet-RHD-Raigdara-Kabaripara Road (Ch. 00-500m.) (ID No. 691085203), b) Construction of 1 No 1x 2.50m x 2.50m  RCC Box Culvert at ch. 7m on the Same Road.</t>
  </si>
  <si>
    <t>07.04.20</t>
  </si>
  <si>
    <t>Rifa Enterprise Norshindi.</t>
  </si>
  <si>
    <t>rifaenterprise78@gmail.com</t>
  </si>
  <si>
    <t>Improvement of Sylhet-Sultanpur Road-Alipur Ajman Ali’s House Dewanbazar UP Road (Ch. 00-875m.) (ID No. 691084060)</t>
  </si>
  <si>
    <t>04.04.20</t>
  </si>
  <si>
    <t>Maintenance of Kuchai Rahmater Jangal Road from Ch. 00-1010m. (Road ID-691955014) under Upazila: Dakshin Surma, District Sylhet.</t>
  </si>
  <si>
    <t>M/s. Shimul Enterprise, Gotergram, Balaot, Zakigonj, Sylhet-3190, +880-1715-397197</t>
  </si>
  <si>
    <t>ms.shimul.enterprise2013@gmail.com</t>
  </si>
  <si>
    <t>(a) Improvement of Mukti Juddah Tazammal Ali House-Gillachara Chowmohoni Bazar Road (Ch. 00-800m) (b) Construction of 1 No. 625mmx600mm Slab Culvert at ch. 88m on the same road (ID No. 691355038)</t>
  </si>
  <si>
    <t>M/s. Akber Hossain</t>
  </si>
  <si>
    <t>Improvement work of RHD (Sharighat)-Baurbhag-Wapda Dyke Road (Ch. 800-1800m. &amp; 4830-7030m ) (ID No. 691535070).</t>
  </si>
  <si>
    <t>21.09.17</t>
  </si>
  <si>
    <t>25.05.19</t>
  </si>
  <si>
    <t>M/s Md. Nazrul Islam, Fulbari, Golapganj-3100, Sylhet, +880-171-1736048</t>
  </si>
  <si>
    <t>nazrul.golap@gmail.com</t>
  </si>
  <si>
    <t>(a) Improvement of Fenchuganj Barirgair Bazar Road - Uttar Moholla Jame Moshjd - Bani Gazi Paschim Jame Mosjid Road Ch. 00-973m (ID No. 691384147) (b) Construction of 1 No. 1.00mx1.00m RCC Box Culvert at Ch. 285m and c Construction of 2 Nos. 0.625mx0.600m Slab Culvert at Ch. 790m &amp; 876m on the Same Road under Upazila: Golapganj, District: Sylhet. (Salvage Cost TK. 1405824.00)</t>
  </si>
  <si>
    <t>04.12.18</t>
  </si>
  <si>
    <t>M/s Md. Nazrul Islam, Fulbari, Golapganj-3100, Sylhet, +880-171-1736049</t>
  </si>
  <si>
    <t>(a) Improvement of RHD Road Salamgah Kailash Mokam- Mokambazar Kodamtoli Munshipara Road Ch. 65-885m (ID No. 691384067) and (b) Construction of 3 Nos. 0.625mx0.600m Slab Culvert at Ch. 180m 574m &amp; 720m on the Same Road under Upazila: Golapganj, District: Sylhet.</t>
  </si>
  <si>
    <t>M/s. Noorjahan Enterprise</t>
  </si>
  <si>
    <t>mddelwarhussain1981@gmail.com</t>
  </si>
  <si>
    <t>(a) Improvement of Noya Mosqe Elahigonj (Chunu mia shop) -Dora Purba Mohollah -Palpara Road ( Ch. 00-1625m )(ID No. 691385229) and (b) Construction of 6 Nos. 0.625mx0.600m Slab Culvert at Ch. 147m, 285m, 600m, 745m, 840m, &amp;1570 on the Same Road under Upazila: Golapganj,</t>
  </si>
  <si>
    <t>21.06.19</t>
  </si>
  <si>
    <t>Anan Constrution,  Anan Center, 2516 East Vatara, Natun Bazar, Gulshan-2, +880-2-58812466</t>
  </si>
  <si>
    <t>ananupha15@gmail.com</t>
  </si>
  <si>
    <t>Construction of (1st &amp; 2nd Floor) of Multipurpose Auditorium at Sylhet PTI.</t>
  </si>
  <si>
    <t>M/s Bishal Trading, Prop: Nirupom Paul. Lauta Bahadurpur Beanibazar Sylhet, +880-01717-972928</t>
  </si>
  <si>
    <t>neonayon2018@gmail.com</t>
  </si>
  <si>
    <t>a) Improvement of Beanibazar -Saropar GC-Noyagram-Sylhetpara RHD-Gojukata Road by BC (Ch.20720-21720 m ), b) Constraction of U-Drain Culvert .625mx.600m on the Same Road at Ch. 21465m,</t>
  </si>
  <si>
    <t>03.12.18</t>
  </si>
  <si>
    <t>Dolly Construction Ltd. Dhaka.</t>
  </si>
  <si>
    <t xml:space="preserve">a) Improvement of Khadimnagar RHD-Shaheber bazar GC Road  (Ch.2000-5300m ), b) U-Drain on the Same Road at Ch.2054m,2195m,2674m,2780m,5189m, 5254m c) Constraction of 2Nos 1x 3.0x3.0m RCC Box Culvert on the Same Road at Ch. 3044m, 5290m d) Construction of 1x4.00m x4.00 m RCC Box Culvert on the Same Road at Ch. 1860m, e) Construction of 4Nos 1x2.50m x2.50m RCC Box Culvert on the Same Road at Ch. 3504m,3808m, 4147m &amp; 4554m f) Construction of 1x4.00 x4.00 m RCC Box Culvert on the Same Road at Ch. 2490m  &amp; g) Construction of Pile Brick Pailsading on Same Road at Ch. 2500-2550m &amp; 3060-3095m. </t>
  </si>
  <si>
    <t>24.06.18</t>
  </si>
  <si>
    <t xml:space="preserve">a)Improvement of Khadimnagar RHD-Shaheber bazar GC Road  (Ch.5300-8570m ), b) Constraction of 2Nos 1x 2.50mx2.50m RCC Box Culvert on the Same Road at Ch. 5794m, 7870m c) Construction of 2Nos 2x3.00m x3.00 m RCC Box Culvert on the Same Road at Ch. 6454m,7703m, d) Construction of 3Nos 1x2.0m x2.0m RCC Box Culvert on the Same Road at Ch. 5444m,5544m,8460m e) Construction of 1x4.50 x4.50 m RCC Box Culvert on the Same Road at Ch. 5929m  f) U-Drain on the Same Road at 5495m, 5704m, 6804m, 6905m, 7220,7260m, 7360m, 8270m, 8515m &amp; g) Construction of Pile Brick Pailsading on Same Road at Ch. 5745-5770m &amp; 6435-6460m. </t>
  </si>
  <si>
    <t>M/s. Premium Trading, 46, Foridbag R/A Amborkhana, Sylhet,  +880-1711-975330</t>
  </si>
  <si>
    <t>mspremiumtrading46@gmail.com</t>
  </si>
  <si>
    <r>
      <rPr>
        <b/>
        <sz val="10"/>
        <color theme="1"/>
        <rFont val="Times New Roman"/>
        <family val="1"/>
      </rPr>
      <t>a)</t>
    </r>
    <r>
      <rPr>
        <sz val="10"/>
        <color theme="1"/>
        <rFont val="Times New Roman"/>
        <family val="1"/>
      </rPr>
      <t>Improvement of RHD Rampasa-Rajagonj-Uttor Biswanath-Lamakazi UP Road Ch.4600m-5600m, b) 691203009-b)Improvement of Alongkari UP-Ramdhana baza Road Ch.1980m-2810m, C) 691203011-a) Improvement of Doshghar UP-Lohori- Mashukhali Road Ch.2000m-3300m under Biswanath, Sylhet.</t>
    </r>
  </si>
  <si>
    <t>11.09.18</t>
  </si>
  <si>
    <t>Md. Taibur Rahman,  Biswanath, Puranbazar, Sylhet-3100, +880-01711966506</t>
  </si>
  <si>
    <t>rahman_taibur@yahoo.com</t>
  </si>
  <si>
    <r>
      <rPr>
        <b/>
        <sz val="10"/>
        <color theme="1"/>
        <rFont val="Times New Roman"/>
        <family val="1"/>
      </rPr>
      <t>a)</t>
    </r>
    <r>
      <rPr>
        <sz val="10"/>
        <color theme="1"/>
        <rFont val="Times New Roman"/>
        <family val="1"/>
      </rPr>
      <t>Improvement of Bairgir Bazar GC- Daulatpur UP Road Ch.1100m-3900m, b)Improvement of Biswanath UP-Biswanath College -RHD Nazirbaza Road Ch.2163m-2613m under Biswanath, Sylhet.</t>
    </r>
  </si>
  <si>
    <t>M/s Nazma Engineering, Flat No-04, (6th Floor) Corner Vew, Subid Bazar Sylhet.  +880-1711-335783</t>
  </si>
  <si>
    <t xml:space="preserve"> nazmaengg15@gmail.com</t>
  </si>
  <si>
    <t>Improvement of Bhadeshor UP (Mokam bazar) Deputy bazar-Goashpur-Shekpur-Mirgonj bazar Road ( Ch. 3970m-4770m), b) Construction of 2 Nos 1x 1.00m x 1.00m Drainage Culvert at Ch. 4300m &amp; 4635m on the Same Road.</t>
  </si>
  <si>
    <t>M/s. Faruk Ahmed ,  NAYAGRAM BEANIBAZAR, SYLHET-3170,   +880-01817-319219</t>
  </si>
  <si>
    <t>mfa.beani2016@gmail.com</t>
  </si>
  <si>
    <t xml:space="preserve"> Improvement of Ramdabazar-Godarbazar-Surmadyke Road by BC(Ch. 2400-3324 m ) </t>
  </si>
  <si>
    <t>M/s A Ali Enterprize , M/S. A Ali Enterprize, ½ Douloth Bobhan, Kodomtoli, Golapganj, Sylhet, +880-171-6281118</t>
  </si>
  <si>
    <t>shiper.golap@gmail.com</t>
  </si>
  <si>
    <t>a) Improvement of Shikpur Ferryghat-Upor Ghauga GPS Road (Ch.500-2500m), b) Construction of Drainage Culvert 4 Nos.  1x 1.00 x 1.00m at Ch. 1050m, 1150m, 1620m &amp; 2150m on the Same Road.</t>
  </si>
  <si>
    <t>a) Improvement of Purukayastho bazar-Niscinth-Ouknia(BNK High School Rd) Road (Ch.00-1800m ) b) Construction of Drainage Culvert 3 Nos.  1x 0.625 x 0.600m at Ch. 5m,500m &amp; 1232m on the Same Road.</t>
  </si>
  <si>
    <t>11.12.18</t>
  </si>
  <si>
    <t>M/s Abdur Rouf ,  Sugonda - ½, Chararpar, Sylhet-3100, +880-01711-835940</t>
  </si>
  <si>
    <t>roufabdur54@yahoo.com</t>
  </si>
  <si>
    <t>a) Improvement of Alaibahar-Makorkhola Road by B.C (Ch. 1950-3700m ) b) Construction of 2Nos 1 x 0.625 x  0.625m U-Drainage  on the Same Road at Ch.2153m &amp; 2560m, c) Construction of Protection work at 72.00m on  the Same Road.</t>
  </si>
  <si>
    <t xml:space="preserve">31.10.20
</t>
  </si>
  <si>
    <t>M/s. Muzib Enterprise, Ilabaz, Thana Bazar, Zakiganj,  +880-1726-983898</t>
  </si>
  <si>
    <t>mmenterprise662013@gmail.com</t>
  </si>
  <si>
    <t>a) Improvement of Poncho Gram High School-Noyagram-Shikarpur-Gachbari-Khayaghat Road by B.C (Ch. 1000-2810m )</t>
  </si>
  <si>
    <t>M/s M.A.R Enterprise, Hemu Bhatpara, Horipur bazar, Jointiapur, Sylhet. +880-1710-361707</t>
  </si>
  <si>
    <t xml:space="preserve">  amiruddin1983@yahoo.com</t>
  </si>
  <si>
    <t>Improvement of Hakur bazar-Manikgonj Road by B.C (Ch. 2530-5073m)  b) Construction of 4 Nos 1x2.00mx2.00m U-Drainage Culvert on  the Same Road at Ch.2560m,3255m,3980m &amp; 4240m.</t>
  </si>
  <si>
    <t>13.12.18</t>
  </si>
  <si>
    <t>M/s. Mahia &amp; Nimmi Enterprise, Kapaura, Jaflong, Gowainghat, Sylhet, +880-1712-814961</t>
  </si>
  <si>
    <t>mahianimmi15@gmail.com</t>
  </si>
  <si>
    <t>a) Improvement of  Dubai Masjid-Lamashampur Village Road (Ch. 00-710m), b) Construction of 1x1.00x1.00 Box Culvert at 60m on the Same Road</t>
  </si>
  <si>
    <t>Improvement of Baurbag Pry. School-Nayagram Road(Banigram UP) by BC ( Ch. 1850-2750m)  b) Construction of 1x0.600mx0.750m Drainage Culvert on  the Same Road at Ch.1925m.
Improvement t of Lanthirmati-Andurmukh bazar  Road by BC ( Ch. 900-1400m) b) Construction of 1x0.600mx0.750m Drainage Culvert on  the Same Road at Ch.1120m.</t>
  </si>
  <si>
    <t>02.09.21</t>
  </si>
  <si>
    <t>M/s. Bhai Bhai Enterprise Nowa Gaw, Biswanath, Sylhet.+880-1715-574849</t>
  </si>
  <si>
    <t>msbhaibhaienterprise68@gmail.com</t>
  </si>
  <si>
    <t xml:space="preserve">Improvement of  Shinger Kach bazar-Majhgow Via Pashim Tuker bazar Road( Ch. 1016-1600m)                 </t>
  </si>
  <si>
    <t>M/s. Asha Construction, E-16, 17 jaman plaza, Beanibazar, Sylhet, +880-1786-249317</t>
  </si>
  <si>
    <t>ashaconstruction1954@gmail.com</t>
  </si>
  <si>
    <t xml:space="preserve">Improvement of Pangipur-Uttar Charia West Road(Ch.00-1200m)  . b)Protection work of 76m on the Same Road   Improvement of Uttar Akhajna-Kurarbazar Road (Ch.500-2330m) . B) Protection work of 61m on the Same Road            </t>
  </si>
  <si>
    <t xml:space="preserve"> a)Improvement Parua-Mirerchor Road (Ch. 00-2205m)by BC</t>
  </si>
  <si>
    <t>26.08.19</t>
  </si>
  <si>
    <t>01.09.20</t>
  </si>
  <si>
    <t>M/s. Shahid Traders , West Bazar, Chhatak, Sunamganj, +880-1785-202510</t>
  </si>
  <si>
    <t xml:space="preserve"> a) Improvement Bibidoil-Mullarbond Road ( Ch. 00-1640m )  b) Construction of Drainage Culvert 5Nos  1x0.60 x 0.90m at Ch. 20m, 170m,406m,784m &amp; 1180m  on the Same Road.
</t>
  </si>
  <si>
    <t xml:space="preserve">M/s. Anisha Trade Internation, Md Rois Uddin,Sunamganj Sadar, 0-01717793484 </t>
  </si>
  <si>
    <t>a) Improvement  of Kagojpur-Vagolpur-Halimpur-Nolikona-Kalnirchor  Road (Ch.00-1630m)  b) Construction of Drainage Culvert 2Nos  1x1.00 x 1.200m at Ch. 1398m &amp; 1517m  on the Same Road.</t>
  </si>
  <si>
    <t xml:space="preserve"> a) Improvement  of Raigdhara LGED Road-Khasikapon Road (Ch.1905-2380m) b) Construction of Drainage Culvert 3Nos  1x1.00 x 1.200m at Ch. 1907m,2130m &amp; 2250m  on the Same Road.</t>
  </si>
  <si>
    <t>M/s Rafi Enterprise, Mufossil Market, Beanibazar, Sylhet, +880-1722-442434</t>
  </si>
  <si>
    <t>khaled.bd259@gmail.com</t>
  </si>
  <si>
    <t>a) Improvement  of Sylhet-Dhaka RHD-uttar Brammangram-Jame Mosjed-Godiarchar  Road (Ch.00-730m), b) Construction of Drainage Culvert 1No  1x1.00 x .600m at Ch. 615m  on the Same Road.</t>
  </si>
  <si>
    <t>a)Improvement  of Rupia-Birtonia Village Road (Ch.00-680m) , b) Construction of Protection work at Ch. 30m  on the Same Road.</t>
  </si>
  <si>
    <t>Sharif Enterprise ,  Boban Votrasree Barlekha Moulvibazar ,  +880-17-15525005</t>
  </si>
  <si>
    <t xml:space="preserve">a) Improvement  of Baroigram-Shaneshor Bazar Road (Ch.4180-5380m), </t>
  </si>
  <si>
    <t>14.12.19</t>
  </si>
  <si>
    <t xml:space="preserve">a) Improvement  of Baourbag pry. School-Kayesto Gram Khaya Ghat Road by BC ch: 00m-200m &amp; 2100-3100m.Earth Work. B)a) Improvement  of Baourbag pry. School-Kayesto Gram Khaya Ghat Road by BC ch: 00m-200m &amp; 2100-3100m C) Construction of Drainage Culvert 4 No  1x 0.75 x .1.20m at Ch. 170m2550m,2800m &amp;2950m D) 250m Protection work on the Same Road. </t>
  </si>
  <si>
    <t>M/s. Suhel Enterprise 
khagdir, khondokar bazar,balagong,sylhet
+880-1753-351841</t>
  </si>
  <si>
    <t xml:space="preserve">  suhelahmed197272@gmail.com</t>
  </si>
  <si>
    <t xml:space="preserve">Improvement  of Jalalpur College-Kandaker Road (Ch.500-1840m), </t>
  </si>
  <si>
    <t xml:space="preserve"> a) Improvement  of RHD (Gowalabazar)-Gadiarchar-Dattagram- Brammangaon  Road (Ch.1331-1791m), b) Construction of U-Drainage 1No  1x0.625 x 0.900m at Ch. 11757m  on the Same Road</t>
  </si>
  <si>
    <t>Md. Eunus Al Mamun Thana Road, Charfashon Bhola,  +880-01789-849184</t>
  </si>
  <si>
    <t>Construction of 22.00m Long RCC Girder Bridge on Suraighat GC-Lubachara-Atgram GC Road (kanaighat Part) at Ch.7315m  .</t>
  </si>
  <si>
    <t>04.03.21</t>
  </si>
  <si>
    <t>M/s. Mahbub Enterprise
Sunamganj.</t>
  </si>
  <si>
    <t>Construction of 29.00m Long RCC Girder Bridge on Pirerchak-Mirer Chak Road on Kushighat-Noyapara Khal at Ch.750.00m  .</t>
  </si>
  <si>
    <t>SA-SC JV</t>
  </si>
  <si>
    <t>sascjv7@gmail.com</t>
  </si>
  <si>
    <t xml:space="preserve">Construction of 15.00m Long RCC Girder Bridge on Pitakora-Biman Bondor Bypass Road at Ch.2115.00m </t>
  </si>
  <si>
    <t xml:space="preserve"> M/S S Construction,  128/A, Khujarkhola, Sylhet,  +880-711-123798</t>
  </si>
  <si>
    <t>Sconstruction14@gmail.com</t>
  </si>
  <si>
    <t>Ma Engineering &amp; ME International JV  Dhaka.</t>
  </si>
  <si>
    <t>mamejv2000@gmail.com</t>
  </si>
  <si>
    <t xml:space="preserve">Construction of 60.00m Long (RCC + PSC) Girder Bridge on Iiashpur-Purbo IIashpur Road at Ch.1200.0m  </t>
  </si>
  <si>
    <t>03.04.21</t>
  </si>
  <si>
    <t xml:space="preserve">Ma Engineering </t>
  </si>
  <si>
    <t>29.09.21</t>
  </si>
  <si>
    <t xml:space="preserve"> ME International </t>
  </si>
  <si>
    <t>meeinternational18@gmail.com</t>
  </si>
  <si>
    <t>29.09.22</t>
  </si>
  <si>
    <r>
      <rPr>
        <b/>
        <sz val="10"/>
        <color theme="1"/>
        <rFont val="Times New Roman"/>
        <family val="1"/>
      </rPr>
      <t xml:space="preserve">a) </t>
    </r>
    <r>
      <rPr>
        <sz val="10"/>
        <color theme="1"/>
        <rFont val="Times New Roman"/>
        <family val="1"/>
      </rPr>
      <t>Improvement of Moglabazar UP-Ashugonj Bazar  Road Ch.2500m-3500m, b) Construction of 1 No. 1x2.00m x 2.00 m Dranage Culvert at Ch.3414 on same Road C) Protective Works at 68m on the Same Road.</t>
    </r>
  </si>
  <si>
    <t>M/s. S K Enterprise, Village: Helalpur, Post+P.S. Moulvibazar, District: Moulvibazar,  +880-01712-215157</t>
  </si>
  <si>
    <t>jubayerahmedtopu42@gmail.com</t>
  </si>
  <si>
    <t xml:space="preserve">Maintenance of Burunga Bazar (Poscim-Burunga)-Sirajanagar-Anwarpur Bazar  Road ( Ch.00-2480m) </t>
  </si>
  <si>
    <t>Akter Chowdhury Rubel Sylhet, House -21, Block-c, Kumarpara,sylhet, +880-01711338647</t>
  </si>
  <si>
    <t>aktherchyrubel@gmail.com</t>
  </si>
  <si>
    <t>1. Construction of Fish Shed -1 No.&amp; Multipurpose Shed-2 Nos.2. Construction of Internal Rod3. Construction of Brick Drainunder UpazilaOsmaninagar District Sylhet.</t>
  </si>
  <si>
    <t>03.10.19</t>
  </si>
  <si>
    <t>M/s. Progoti Traders, 29/B-2 Kumarpara, Sylhet, +880-1711-904162</t>
  </si>
  <si>
    <t>progotitrader@gmail.com</t>
  </si>
  <si>
    <t>Beanibazar-Sarupar GC - Sylhetypara RHD - Gojukata Road</t>
  </si>
  <si>
    <t>M/s. S. K Enterprise,  Village: Helalpur, Post+P.S. Moulvibazar, District: Moulvibazar,  +880-01712-215157</t>
  </si>
  <si>
    <t>R&amp;H Farighat - Jumma Tila Road</t>
  </si>
  <si>
    <t>M/s. Gofur Enterprise, Gutargram, P.O: Balaut, Zakiganj, Sylhet ,  +880-1712-122271</t>
  </si>
  <si>
    <t>msgofurenterprise@gmail.com</t>
  </si>
  <si>
    <t xml:space="preserve">Maijgaon play ground-Moghalpur-Chottrish GPS </t>
  </si>
  <si>
    <t xml:space="preserve">  IC.JE(JV)</t>
  </si>
  <si>
    <t>misc.syl@gmail.com</t>
  </si>
  <si>
    <t>RHD Road- Sonashar Bazar- Sharifganj Bazar- (RHD Road)</t>
  </si>
  <si>
    <t>M/S Ishaque and Sons Construction , Suveccha-10, West Amberkhana,Sylhet-3100,  +880-1711-301112</t>
  </si>
  <si>
    <t>iajowel2013@gmail.com</t>
  </si>
  <si>
    <t>M/S Johirul Islam Enterprise ,  Rajagonj Bazar, Kanaighat, Sylhet,  +880-1712-109673</t>
  </si>
  <si>
    <t>jislam_1981@yahoo.com</t>
  </si>
  <si>
    <t>Periodic Maintenance of 80m Girder Bridge on RHD-Companigonj- Buridohar Hazi Hason Ali School Road ID 691274031 at Ch.950m Companigonj</t>
  </si>
  <si>
    <t>M/s. Abdur Rahman, Village : Madudatta, Zakiganj, Sylhet,  +880-1794076311</t>
  </si>
  <si>
    <t>msarahman32@gmail.com</t>
  </si>
  <si>
    <t xml:space="preserve">1x2.00mx2.00m RCC Box Culvert on Lalargaon-Gangniakandi Road </t>
  </si>
  <si>
    <t>M/s. Radif Enterprise, Vill: Dashura, O.P: Dashura Bazar, Beanibazar, Sylhet, +880-1711-983739</t>
  </si>
  <si>
    <t>radifenterprise@gmail.com</t>
  </si>
  <si>
    <t xml:space="preserve">1x4.00mx4.00m RCC box culvert on Tilpara-Matijura-Holimpur Road </t>
  </si>
  <si>
    <t>M/s. Nurecha Enterprise, Akhalia, Borobari, Upazila: Sadar, District: Sylhet, +880-01779-191101</t>
  </si>
  <si>
    <t>msnuresaenterprise@gmail.com</t>
  </si>
  <si>
    <t xml:space="preserve">2x2.50mx3.00m Box Culvert on Upazilla H/Q-RHD-Katalbari-Paruabazar G.C. Road </t>
  </si>
  <si>
    <t>M/s. Sarwar Enterprise, BHABANIGONJ BAZAR, KANAIGHAT, SYLHET-3100, +880-01711-311709</t>
  </si>
  <si>
    <t>mse.kanai2016@gmail.com</t>
  </si>
  <si>
    <t xml:space="preserve">0.650m x 0.650m Drain Culvert on Lakhanabondh UP (Clab point) - Fulshaind - Porokayestha Bazar Road (Part-B) </t>
  </si>
  <si>
    <t>M/s. Raju Enterprise, Kanaighat, Sylhet, +880-178-3590840</t>
  </si>
  <si>
    <t>shahjahansust.chowdhury@gmail.com</t>
  </si>
  <si>
    <t xml:space="preserve">2x 3.0m x 3.0m RCC Box Culvert on Salutikar Bazar-Gowainghat GC Road </t>
  </si>
  <si>
    <t>M/s. N M Corporation , 66/1 sobuj shena, block D,gashi tula, sylhet , +880-1711-205289</t>
  </si>
  <si>
    <t>corporationnm6@gmail.com</t>
  </si>
  <si>
    <t>RHD (Khadimpara) - Brickfield Road</t>
  </si>
  <si>
    <t>M/s. Salim Ahmed, Alamnagar (Kesri), P.O: Zakiganj; Zakiganj PS; Sylhet-3190; Bangladesh,  +880-1705-666230</t>
  </si>
  <si>
    <t xml:space="preserve"> salimahmedzaki26@gmail.com</t>
  </si>
  <si>
    <t>Mollargaon UP-Masukgonj Bazar-Anandabazar Road</t>
  </si>
  <si>
    <t>M/s. Shapna Enterprise , Narsinghapur, Zakigonj, Sylhet, +880-1731-873598</t>
  </si>
  <si>
    <t>shapnaenterprise1962@gmail.com</t>
  </si>
  <si>
    <t>Arganullah Link Road Anantapur Road</t>
  </si>
  <si>
    <t>Kusiara Daik-Govt. Gopat via chatir Bari road</t>
  </si>
  <si>
    <t>M/s. S Construction, 128/A, Khujarkhola, Sylhet., +880-711-123797</t>
  </si>
  <si>
    <t xml:space="preserve">Chaindarpara-Noshirpur-Burungabazar Road </t>
  </si>
  <si>
    <t xml:space="preserve">Pashim Gowripur UP-Donaram Bazar Road (Balagonj Part) </t>
  </si>
  <si>
    <t>M/S Rasel Enterprise , Balagonj Bazar, Balagonj-3120, Sylhet, +880-1714-756595</t>
  </si>
  <si>
    <t>raselenterprise1990@gmail.com</t>
  </si>
  <si>
    <t>Osmanpur UP-Paschim Guripur UP Road</t>
  </si>
  <si>
    <t xml:space="preserve">Beanibazar-Sarupar GC - Sylhetypara RHD - Gojukata Road </t>
  </si>
  <si>
    <t xml:space="preserve">Baroigram-Shaneshor Bazar Road  </t>
  </si>
  <si>
    <t>M/s. Shafi Trading Power House, Nimtola market, Beanibazar, Sylhet, +880-1819-657185</t>
  </si>
  <si>
    <t>shofiur1977@gmail.com</t>
  </si>
  <si>
    <t>Baroigram-Shaneshor Bazar Road</t>
  </si>
  <si>
    <t>The Khan Enterprise ,  81-Azadi, Mirboxtula, Sylhet, +880-821-760756</t>
  </si>
  <si>
    <t>khanbrotherscity@gmail.com</t>
  </si>
  <si>
    <t xml:space="preserve">Uttar Teradol Road </t>
  </si>
  <si>
    <t>M/s. Resma Engineering Workshop,  Dupakhala, Kaligonj Bazar, Biswanath, Sylhet, +880-1712-702350</t>
  </si>
  <si>
    <t>reshmaengineering.vat@gmail.com</t>
  </si>
  <si>
    <t xml:space="preserve">Doshghar UP-Perer bazar-Dhorari-Mandaruka bazar Road (Biswanath Part.) </t>
  </si>
  <si>
    <t>M/s. Sunna Enterprise, Baraikandi, Dakshinsurma Sylhet-3100, +880-01711-268668</t>
  </si>
  <si>
    <t>sunnae2017@gmail.com</t>
  </si>
  <si>
    <t xml:space="preserve">Doshghar UP-Lohori-Mashukhali bazar Road </t>
  </si>
  <si>
    <t>M/s. Joynesha Enterprise, Biswanath, Sylhet-3100, +880-1749-347498</t>
  </si>
  <si>
    <t>mje.biswanath2017@gmail.com</t>
  </si>
  <si>
    <t xml:space="preserve">RHD Rampasa-Rajagonj-Uttor Biswanath-Lamakazi UP Road </t>
  </si>
  <si>
    <t>Bairagir Bazar GC -Daulatpur UP Road via Jagadishpur</t>
  </si>
  <si>
    <t>M/s Tawhid Enterprise, Buridhahar, Companiganj,Sylhet-3140., +880-01711-960974</t>
  </si>
  <si>
    <t>mte.compani2019@gmail.com</t>
  </si>
  <si>
    <t xml:space="preserve">Dhakkin Ronekhi UP-Ishakalash UP Road </t>
  </si>
  <si>
    <t>M/s. Mobin Traders, Uttor Kolabari, +880-1710-463454</t>
  </si>
  <si>
    <t>mobintraders1@gmail.com</t>
  </si>
  <si>
    <t>RHD-Purba Barni-Dakatibari Goghra Khal Potamara bazar Road</t>
  </si>
  <si>
    <t>M/s. Classic Enterprise, Sharifgonj, Fenchugonj, Sylhet,+880-1711-470143</t>
  </si>
  <si>
    <t>Classic.jahangir78@gmail.com</t>
  </si>
  <si>
    <t xml:space="preserve">Mominchora Ashighar-Nij Gillachara Road </t>
  </si>
  <si>
    <t>Maijgaon U.P Office-Dakshin Fenchugonj Bazar Road</t>
  </si>
  <si>
    <t>M/s. Mili &amp; Mahi Enterprise</t>
  </si>
  <si>
    <t>eshmaegp@gmail.com</t>
  </si>
  <si>
    <t>Golapgonj UZ HQ -Amura - Mathiura -  Beani Bazar Road (Golapganj Part)</t>
  </si>
  <si>
    <t>Shapna Enterprise, Narsinghapur, Zakigonj, Sylhet, +880-1731-873598</t>
  </si>
  <si>
    <t>Gowainghat GC - Nandirgaon UP (Salutikor Bazar RHD) via Jalurmuk Bazar Road</t>
  </si>
  <si>
    <t>M/s. Nirman Traders, Village: Bagbari, Post office- Charkhai, Thana- Beani Bazar District- Sylhet, +880-1728-292158</t>
  </si>
  <si>
    <t>nirmans786@yahoo.com</t>
  </si>
  <si>
    <t xml:space="preserve">Hatirpara-Manikganj-Fethepur via Dobari &amp; Langura U.P. Office Road  </t>
  </si>
  <si>
    <t>M/s. Sonia Enterprise, Gowainghat Bazar, Gowainghat, Sylhet., +880-1712-288972</t>
  </si>
  <si>
    <t xml:space="preserve">Pirijpur-Pashim Jaflong UP Office Sonarhat - Monortol Bazar Road </t>
  </si>
  <si>
    <t>M/s. M S Traders, 85, Kajalshah R/A Sylhet., +880-01712-172912</t>
  </si>
  <si>
    <t>jhumokdas75@gmail.com</t>
  </si>
  <si>
    <t xml:space="preserve">Ramnagar-Dara bazar Road </t>
  </si>
  <si>
    <t>M/s. Ahmed Traders, Alongkari, Biswanath Sylhet-3130, +880-01711-485159</t>
  </si>
  <si>
    <t>mat.syl.2017@gmail.com</t>
  </si>
  <si>
    <t>Goroxi bazar-Fanai kuna-Pachim Jaflong UP Office Road</t>
  </si>
  <si>
    <t>M/s. Arian Enterprise, Kanaighat bazar, Kanaighat,Sylhet-3180,  +880-01711-987415</t>
  </si>
  <si>
    <t>msariyan86@gmail.com</t>
  </si>
  <si>
    <t xml:space="preserve">Horipur Bazar-Hatirpara Road(Jaintia Part)  </t>
  </si>
  <si>
    <t>M/s. Monsur Bricks,  Basa-60,Block-G, Road-3, Shahjalal Upashahor, Sylhet,  +880-01711-385453</t>
  </si>
  <si>
    <t>monsurbricks58@gmail.com</t>
  </si>
  <si>
    <t>Kanaighat Upazila (H/Q) to RHD (Bayampur) Road</t>
  </si>
  <si>
    <t>Jalalpur GC-Mogla bazar RHD  Road</t>
  </si>
  <si>
    <t>M/s. Good Link Enterprise, Vill : Turukkhola PO : Ranga Daudpur PS : Daskin Surma Dist : Sylhet, +880-01716-562208</t>
  </si>
  <si>
    <t>asumon1983@yahoo.com</t>
  </si>
  <si>
    <t>Jalalpur GC-Anilgonj bazar- RHD (Renga Madrasha) Road</t>
  </si>
  <si>
    <t>M/s. Nahid &amp; Nusrat Enterprise, Silam, Mohammodpur, South-Surma, Sylhet,  +880-1717-189651</t>
  </si>
  <si>
    <t>msnahidusratenterprise@gmail.com</t>
  </si>
  <si>
    <t xml:space="preserve">Nij jalalpur-Bairagir bazar Road </t>
  </si>
  <si>
    <t xml:space="preserve">Lalabazar GC- Khalermukh RHD via Kalabagan bazar Road </t>
  </si>
  <si>
    <t>M/s. Miss Collection , Ballah, Isamoti, Zakigonj, Sylhet, +880-1712-194694</t>
  </si>
  <si>
    <t>msuddin336@gmail.com</t>
  </si>
  <si>
    <t xml:space="preserve">RHD Road- Kaligonj bazar- Matargram- Surmadyke Road </t>
  </si>
  <si>
    <t>RHD Road- Islamkhani-Khaladafnia Road</t>
  </si>
  <si>
    <t>M/s. Koli Enterprise , Kaligonj Bazar, Zakigonj, Sylhet-3190 , +880-1715-395978</t>
  </si>
  <si>
    <t>mskolienterprise2013@gmail.com</t>
  </si>
  <si>
    <t>RHD Road (Babur Khal Pul)- Bataishail Road</t>
  </si>
  <si>
    <t xml:space="preserve">RHD Road- Naluhati- Barobari Raygram Shahi Eidgha Road </t>
  </si>
  <si>
    <t>M/s. Talha Enterprise , West Anondopur, Zakiganj, Sylhet ,  +880-1760-932424</t>
  </si>
  <si>
    <t>talhakawsar@gmail.com</t>
  </si>
  <si>
    <t xml:space="preserve">Sultanpur UP Office- Shah Shahabuddin- Khadiman Road </t>
  </si>
  <si>
    <t xml:space="preserve">Tajpur-Suratpur (Barera Basertol) Road </t>
  </si>
  <si>
    <t xml:space="preserve">Isubpur-Edghah road </t>
  </si>
  <si>
    <t>Nazir bazar - Khandaker bazar (LGED) road to Hazrat Shah Ali Khanker(R:) Mazar - Sylhet - Dhaka HW  Road</t>
  </si>
  <si>
    <t>M/s. Poshpa Construction, 46, Rassos, Raynagor, Sonarpara, Sylhet.,  +880-821-712890</t>
  </si>
  <si>
    <t>puspaconstruction@yahoo.com</t>
  </si>
  <si>
    <t>Khasrupur-Adampur Road</t>
  </si>
  <si>
    <t>M/s. Joy Trading Co.,  Kesori, Zakigonj, Sylhet-3190, +880-1715-409601</t>
  </si>
  <si>
    <t>msjoytrad2013@gmail.com</t>
  </si>
  <si>
    <t xml:space="preserve">a) Excavation of Donpur Bolaura Khal at Ch.0.00-1685.629m
b)  Construction of Reference Line (Considering 4 Nos.) and TBM (Considering 300mm x 300mm and 8 Nos.)
</t>
  </si>
  <si>
    <t>15.08.20</t>
  </si>
  <si>
    <t>M/s.Juthsna Construction
Balaganj,Sylhet. +880-01717-279055</t>
  </si>
  <si>
    <t>juthsna08@gmail.com</t>
  </si>
  <si>
    <t xml:space="preserve">a) Re-Excavation of Purbo Tilapara Purbo Para Jame Mosque Pond,b) Construction of 1 No. Ghatla 13.40m x 3.50m for Purbo Tilapara Purbo Para Jame Mosque Pond.
</t>
  </si>
  <si>
    <t>M/S. Elham Enterprise
Sylhet Sadar, Sylhet. +880-1715-776477</t>
  </si>
  <si>
    <t>elhasenterprise@gmail.com</t>
  </si>
  <si>
    <t xml:space="preserve">a) Re-Excavation of Satbak Union Parished Complex Pond
b) Construction of 1 No. Ghatla 13.40m x 3.50m for Satbak Union Parished Complex Pond. 
</t>
  </si>
  <si>
    <t xml:space="preserve">a) Re-Excavation of Kadipur Jame Mosjid Pond,b) Construction of 3 Nos TBM for Kadipur Jame Mosjid Pond, c)Construction of 1 No. Ghatla 9.80m x 5.00m x 3.00m for Kadipur Jame Mosjid Pond, 2. a) Re-Excavation of Kadipur Ashraful Ulum Hafezia Madrasa Pond, b) Construction of 3 Nos TBM for Kadipur Ashraful Ulum Hafezia Madrasa Pond.
</t>
  </si>
  <si>
    <t>M/s. Priyanka Enterprise
Kanaighat,Sylhet., +880-01714-430366</t>
  </si>
  <si>
    <t xml:space="preserve">  rinkuchakrabarty1975@gmail.com</t>
  </si>
  <si>
    <t xml:space="preserve">a) Re-Excavation of Moheshpur Upazila Pond-1.
b) Construction of  01 Nos.Ghatla 17.90mx5.00mx6.60m for Moheshpur Upazila Pond-1
</t>
  </si>
  <si>
    <t>M/s.Md. Shahajan
Shahan Monjil, 58/1, Gulapbag, Shibgonj, Sylhet..+880-1711-271342</t>
  </si>
  <si>
    <t xml:space="preserve">  mdshahajan17@gmail.com</t>
  </si>
  <si>
    <t xml:space="preserve">1. a) Re-Excavation of Jamiya Arabia Islamia Dhanukandi Madrasha Pond, b) Construction of 1 No. Ghatla 15.20m x 4.00mx 5.40m  for Jamiya Arabia Islamia Dhanukandi Madrasha Pond, 2. Re-Excavation of Darul Islam Dakhil Madrasha Pond.
</t>
  </si>
  <si>
    <t>M/s. Thasnim Enterprise
Golapgonj,Sylhet. +880-1843-917696</t>
  </si>
  <si>
    <t>tasnim.golap@gmail.com</t>
  </si>
  <si>
    <t>Construction of One Storied Pachim Islampur Union Land Office with Two Storied Foundation Including 150m long boundary wall &amp; barbed wire fencing at Upazila Companiganj and One Storied Darbost Union Land Office with Two Storied Foundation Including 180m long boundary wall &amp; barbed wire fencing at Upazila Jointiapur District Sylhet under The Project of Construction of Town and Union Land Office across the Country</t>
  </si>
  <si>
    <t>27.12.17</t>
  </si>
  <si>
    <t>M/s. Global Trading
Ambarkhana, Sylhet,   +880-01716-832925</t>
  </si>
  <si>
    <t>Construction of One Storied Burunga Union Land Office with Two Storied Foundation Including 90m long boundary wall at Upazila: Osmaninagar and One Storied Proyag Mahol Union Land Office with Two Storied Foundation Including 70m long boundary wall at Upazila: Biswanath, District: Sylhet under The Project of "Construction of Town and Union Land Office across the Country"</t>
  </si>
  <si>
    <t>19.02.18</t>
  </si>
  <si>
    <t>M/s. Baharul Islam
Tofozzul Monjil Vill : Kechori Alamnogor PO : Zakigonj PS : Zakigonj Dist : Sylhet,   +880-01817-321941</t>
  </si>
  <si>
    <t>baharul1973@yahoo.com</t>
  </si>
  <si>
    <t>Construction of One Storied Laxmibasha and Jalalpur Union Land Office with Two Storied Foundation at Upazila: Dakshin Surma, District: Sylhet under The Project of "Construction of Town and Union Land Office across the Country".</t>
  </si>
  <si>
    <t>14.8.20</t>
  </si>
  <si>
    <t>M/s.Shamul Construction
Raynagar, Sylhet. 
+880-1611-449144</t>
  </si>
  <si>
    <t>shamulconstruction@gmail.com</t>
  </si>
  <si>
    <t>Construction of One Storied Gachbari and Birorsri Union Land Office with Two Storied Foundation at Upazila: Kanaighat and Zakiganj, District: Sylhet Under The Project of Construction of Town and Union Land Office across the Country.</t>
  </si>
  <si>
    <t>M/s. Progressive Engineers,06 No. Motin Complex, Fenchugonj Road, Dokhin Sorma, Kodamtali, Sylhet.+880-1715-525639</t>
  </si>
  <si>
    <t xml:space="preserve">  zahed.progressiveeng@yahoo.com</t>
  </si>
  <si>
    <t>Construction of 1 One storied union land office building with two storied foundation at Golapganj Poura Union under Upazila Golapganj and Bilajor Union under Upazila Sylhet Sadar District Sylhet.</t>
  </si>
  <si>
    <t>07.01.20</t>
  </si>
  <si>
    <t>M/s.Arif Enterprise
Zakiganj, Sylhet. +880-1712-147382</t>
  </si>
  <si>
    <t>manemuddin1976@gmail.com</t>
  </si>
  <si>
    <t>Construction of 1 One storied union land office with two storied foundation at Gilachhara Union under Upazila Fenchuganj District Sylhet</t>
  </si>
  <si>
    <t xml:space="preserve">M/s. Imran Enterprise
Kanaighat, Sylhet.  +880-1715643845 </t>
  </si>
  <si>
    <t xml:space="preserve">  imranenterprise65@gmail.com</t>
  </si>
  <si>
    <t>Construction Of Boundary Wall Gate and Approach Road of Chak Sultanpur and Bahar Union Land Office Under Upazila Sadar District Sylhe</t>
  </si>
  <si>
    <t xml:space="preserve">M/s.Muzib Enterprise
Zakiganj, Sylhet. +880-1726983898 </t>
  </si>
  <si>
    <t xml:space="preserve">  mmenterprise662013@gmail.com</t>
  </si>
  <si>
    <t>Construction of Uttarkach Union Land Office Under Upazila Sadar District Sylhet</t>
  </si>
  <si>
    <t>12.02.20</t>
  </si>
  <si>
    <t xml:space="preserve">M/s Reza Construction, Sylhet.   +880-1712068767 </t>
  </si>
  <si>
    <t>rezaconstruction56@gmail.com</t>
  </si>
  <si>
    <t>Construction of Biswanath Sadar Union Land Office Under Upazila Biswanath District Sylhet</t>
  </si>
  <si>
    <t>Construction of Tajpur Union Land Office Under Upazila Balagang Osmainagar District Sylhet</t>
  </si>
  <si>
    <t xml:space="preserve">M/s.Fahim Enterprise
Zakiganj, Sylhet.+880-01726324054 </t>
  </si>
  <si>
    <t>fahimenterprise72@gmail.com</t>
  </si>
  <si>
    <t>Construction of Charkhai Union Land Office Under Upazila Beanibazar District Sylhet</t>
  </si>
  <si>
    <t>M/s. Sattar Enterprise , House-20, Road No:38, Block-C, Shahjalal Upashar, Sylhet , +880-1761-895357</t>
  </si>
  <si>
    <t>sattarenterprise57@gmail.com</t>
  </si>
  <si>
    <t>Construction of Atgram Union Land Office Under Upazila Zakiganj District Sylhet</t>
  </si>
  <si>
    <t>Construction of Golapganj Union Land Office Under Upazila Golapganj District Sylhet</t>
  </si>
  <si>
    <t>B.M Trade Center
80/A, Siddheswari Circular Road, Malibhag, Dhaka.</t>
  </si>
  <si>
    <t xml:space="preserve">a) RHD Rampasha-Rajagonj-Uttar Biswanath-Lamakazi UP road Doshghar UP-Lohori-Mashukhali bazer road (RHD Rampasha-Rajagonj-Uttar Biswanath-Lamakazi UP road) (Ch. 2600-4600m) under Biswanath Upazila, ID no: 691203002, District: Sylhet b) Beroshree UP Office-Shahbag Bus Stand Bazar (RHD) via Barkatpur-Raghurashi Bazar Road (Ch. 1988-3988m) under Zakiginj Upazila, ID no: 691943007, District: Sylhet. c) Raquar bazar-Shantirbazar-Supatake Rd. (Ch. 700-2700m) under Golapgonj Upazila, ID no: 691383012, District: Sylhet. </t>
  </si>
  <si>
    <t>Offline</t>
  </si>
  <si>
    <t>ITC-CB JV, House-4/1/A, Flat No.4/A, Level-3, Road-02, Gulshan-1, Dhaka.</t>
  </si>
  <si>
    <t>Dararbazar road -Semarbazar road (Monthol)  (Ch. 00-940m)  under Sadar Upazila, ID no: 691624134, District: Sylhet. Chowdhurypara Road No.02 Road (Ch. 00-725m)  under Sadar Upazila, ID no: 691625257, District: Sylhet</t>
  </si>
  <si>
    <t>Seaba Prokoushali Songhosta, 50, Naya Paltan,Dhaka.</t>
  </si>
  <si>
    <t>Omarpur bazar-Mandaruka Road (Ch. 1230-2230m) under Osmaninagar(Ex Balagonj) Upazila, ID no: 691084007, District: Sylhet</t>
  </si>
  <si>
    <t>M/S Zilani Traders, 80/4, Siddheswari Circular Road, Ramna, Dhaka</t>
  </si>
  <si>
    <t>Upazila Health Complex - Thana H/Q-Toker Bazar Road (Ch. 350-950m) under Companigonj Upazila, ID no: 691274018, District: Sylhet. RHD-Companigonj-Buridohar Hazi Hason Ali School (Ch. 1290-1790m) under  Companigonj Upazila, ID no: 691274031, District: Sylhet. Dowarimati - Majargram Road (Ch. 500-1500m) under  Kanighat Upazila, ID no: 691594010, District: Sylhet</t>
  </si>
  <si>
    <t>16.07.20</t>
  </si>
  <si>
    <t>21.07.21</t>
  </si>
  <si>
    <t>The Khan Enterprise
Charaboi
Beanibazar,Sylhet</t>
  </si>
  <si>
    <t>RHD-Bagbari-Gorua Road (Ch. 3800-4800m) under Beanibazar Upazila, ID no: 691174031, District: Sylhet</t>
  </si>
  <si>
    <t>7.11.19</t>
  </si>
  <si>
    <t>13.11.20</t>
  </si>
  <si>
    <t>.Md.Mahmudul Hussain Tufa, Shahjalal Upashahar, Sylhet.</t>
  </si>
  <si>
    <t>Paschimbag-Murakiar-Paschimbag Mohila Madrasha Rd (Ch. 1000-1828m) under Golapgonj Upazila, ID no: 691384057, District: Sylhet</t>
  </si>
  <si>
    <t>26.05.20</t>
  </si>
  <si>
    <t xml:space="preserve">Md.Mahmudul Hussain Tufa, Shahjalal Upashahar, Sylhet.
</t>
  </si>
  <si>
    <t>RHD (Abdullahpur)-Gounggadia-I.L.o Road (Ch. 00-1000m)  under Beanibazar Upazila, ID no: 691174025, District: Sylhet</t>
  </si>
  <si>
    <t>Xcellent Trade Corporation
House No.54/A, Road No. 132.
Gulshan-1, Dhaka.</t>
  </si>
  <si>
    <t>a) Kalagul Road (Ch. 2000-2720m) under Sylhet Sadar Upazila, ID no: 691624063, District: Sylhet.b) Dhanpur Ferryghat-Mirpur-Muktirbazar Road (Ch. 1500-1900m) under Sylhet Sadar Upazila, ID no: 691624121,District: Sylhet.c) Mohaldik-Murargaon road (Dhapnatila) (Ch. 2000-2406m) under Sylhet Sadar Upazila, ID no: 691625072, District: Sylhet</t>
  </si>
  <si>
    <t>Osmanpur UP - Madrashabazar- Nazirbazar - Dakhin Khagdior - Goinaghat road (Ch. 00-800m) under Osmaninogar Upazila, ID no: 691085180, District: Sylhet.</t>
  </si>
  <si>
    <t>Seaba Prokoushali Songhosta
50, Naya Paltan,Dhaka.</t>
  </si>
  <si>
    <t>a) Anantapur prymary school-Hajrat Miskinsha Mukambadauni road (Ch. 00-470m) under Sylhet Sadar Upazila, ID no: 691624113, District: Sylhet.b) RHD Rashidpur- Shirajpur-RHD Shahjirgow Road (Ch. 2200-2925m) under Biswanath Upazila, ID no: 691204007,District: Sylhet.</t>
  </si>
  <si>
    <t>LK-SC(JV)
128/A, Khojarkhola, Sylhet.</t>
  </si>
  <si>
    <t>P. K. High School-Haidari bazar Road (Ch. 1500-2542m) under Companigonj Upazila, ID no: 691274015, District: Sylhet.</t>
  </si>
  <si>
    <t>12.11.19</t>
  </si>
  <si>
    <t xml:space="preserve"> Meghna Structural Engineering Ltd
Razzak Plaza, 10th Floor, Suite-B11, 2 Shahid Tajuddin Ahmed Sharani, Mogbazar, Dhaka - 1217,   +880-1730-435393</t>
  </si>
  <si>
    <t xml:space="preserve">  mselbd@gmail.com</t>
  </si>
  <si>
    <t>Improvement of Kasrupur bazar GC-Pailanpur-Balaganj GC Road
(Ch.6+500km to 12+500Km)</t>
  </si>
  <si>
    <t>02/11/2015</t>
  </si>
  <si>
    <t>Improvement of Kasrupur bazar GC-Pailanpur-Balaganj GC Road 
(Ch.12+500Km to 19+020km)</t>
  </si>
  <si>
    <t>20/01/2016</t>
  </si>
  <si>
    <t>jv of ME-PE</t>
  </si>
  <si>
    <t>mahbub.prity84@gmail.com</t>
  </si>
  <si>
    <t>Improvement of Haripur GC-Gachbari GC Road (Kanaighat part)
 (Ch. 0+000-2+631Km)</t>
  </si>
  <si>
    <t>21/01/2016</t>
  </si>
  <si>
    <t>M/S. Mahbub Enterprise, Station Raod, Sunamganj-3000., 01915-742294</t>
  </si>
  <si>
    <t>M/S Priti Enterprise, Niloy-61, Natunpara, Sunamganj, 01963-200809</t>
  </si>
  <si>
    <t>pritienterprise.sunam@gmail.com</t>
  </si>
  <si>
    <t>21/01/2017</t>
  </si>
  <si>
    <t xml:space="preserve">ShojibBelal_Jv
</t>
  </si>
  <si>
    <t>shojibbelal@gmail.com</t>
  </si>
  <si>
    <t>Improvement of Haripur GC-Gachbari GC Road (Kanaighat part)
 (Ch.2+631-7+080Km)</t>
  </si>
  <si>
    <t>25/10/2015</t>
  </si>
  <si>
    <t xml:space="preserve">  M/S Belal Enterprise, Bashundhara-15, R/A, Hazipara, Sunamganj., 0-1712124890 </t>
  </si>
  <si>
    <t xml:space="preserve">SUJIB RANJAN DAS , 77 Kakrail, Dhaka , 01714001903 </t>
  </si>
  <si>
    <t>sujibdash@yahoo.com</t>
  </si>
  <si>
    <t>M/S Ataur Rahman Khan, Thanthonia, Bogra</t>
  </si>
  <si>
    <t>msataurrahman2013@gmail.com</t>
  </si>
  <si>
    <t>Improvement of RHD Rampasa-Lamachalk-Bairagir bazar GC Road. 
(Ch.0+000 to 3+085Km)</t>
  </si>
  <si>
    <t>20/12/2015</t>
  </si>
  <si>
    <t>SR-HU(JV)</t>
  </si>
  <si>
    <t>srhujv1964@gmail.com</t>
  </si>
  <si>
    <t>Improvement of Mayakhali Bazar-R&amp;H (Barohal UP Office) Via Hatubill Madrasha Road. (Ch. 1+700-5+928Km)</t>
  </si>
  <si>
    <t>10/12/2015</t>
  </si>
  <si>
    <t>MD. SHAMSUR RAHMAN, Hijol 7/B, Multiplan Shahjalal City, Main Road, Shahjalal Upashahar, Sylhet. , 01711-700111</t>
  </si>
  <si>
    <t>Md. Helal Uddin, House#61, Road#3, Block#G, Upashahar, Sylhet., 0-1712-079914</t>
  </si>
  <si>
    <t>h.uddin1969@gmail.com</t>
  </si>
  <si>
    <t>10/12/2016</t>
  </si>
  <si>
    <t>BE&amp;AT_Jv</t>
  </si>
  <si>
    <t xml:space="preserve">  beatjv2016@gmail.com</t>
  </si>
  <si>
    <t xml:space="preserve">Improvement of Manikpur UP office (Noor pur)-Babur Bazar via Mirzarchak-Tirashi-Gachua-Maizbondh Road.
(Ch. 0+000-5+400km)
</t>
  </si>
  <si>
    <t>04/01/2017</t>
  </si>
  <si>
    <t xml:space="preserve">M/S Belal Enterprise, Bashundhara-15, R/A, Hazipara, Sunamganj. +880-1712124890 </t>
  </si>
  <si>
    <t>Md. Atiqur Rahman Natunpara, Sunamganj-3000, 0-1712-521355</t>
  </si>
  <si>
    <t>04/01/2018</t>
  </si>
  <si>
    <t>M/S Molla Enterprise</t>
  </si>
  <si>
    <t>mollahenterprise455@gmail.com</t>
  </si>
  <si>
    <t xml:space="preserve">Bairagir bazar GC-Shingher Katch bazar GC Road.(Ch.0+000-5+235km)Biswanath bazar-Chalia-Dashghar-Pererbazar GC Road.(Ch.4+600-11+040km) </t>
  </si>
  <si>
    <t>M/S Cosmo Construction,25/C,Green Road,New Market,Dhaka, +880-1623-913151</t>
  </si>
  <si>
    <t xml:space="preserve">  cosmoconstruction01@gmail.com</t>
  </si>
  <si>
    <t xml:space="preserve">Kasrupur bazar GC-Pailanpur-Balaganj GC Road. (Ch.2+500-6+500km) &amp; (Ch.15+520-19+620 km) </t>
  </si>
  <si>
    <t>Md.Rashaduzzaman Peter Ward No.04, Lalmohon, Pourashabha, Bhola</t>
  </si>
  <si>
    <t xml:space="preserve">Hetimgonj-Chandarpur-Beanibazar Road (Beanibazar Portion) (Ch.4+000-8+440 km ) </t>
  </si>
  <si>
    <t>Shawn Enterprise        House No-19,Road:21,Rupnagar R/A,Mirpur</t>
  </si>
  <si>
    <t xml:space="preserve">  shawnenterprise74@gmail.com</t>
  </si>
  <si>
    <t xml:space="preserve">Biswanath GC-Perer bazer GC-Jaganthpurpur HQ Road. (Biswanath Part.) (Ch.0+000-13+090 km ) </t>
  </si>
  <si>
    <t>MA MCL &amp; SE     Address: 234 Holan Road,Dakkhin Khan,Dhaka-1230</t>
  </si>
  <si>
    <t>mamclsejv@gmail.com</t>
  </si>
  <si>
    <t>RHD Road (Hetimgonj Bazar)-Dhaka Dakshin GC- Chandarpur-Beanibazar UZ HQ Road (Dewan Road) (Golapganj Part)(Ch.10+255-16+555 km) Mokambazar GC-Purukayastha Bazar-Jamitiki-Goshgaon-RHD (Kadamtali) Road.(Ch.0+000-11+240 km)Lakhipasha UP - Mokam Bazar -  Nimadal-  Kotowalpur - Hetimganj Bazar  Road. (Ch.0+000-4+520 km)</t>
  </si>
  <si>
    <t>30/08/2021</t>
  </si>
  <si>
    <t xml:space="preserve">M/S. M.A. ENGINEERING, Paltan Tower,87,Purana Paltan Lane, Suite #607(6th Floor), Dhaka-1000, +880-1715016378 </t>
  </si>
  <si>
    <t xml:space="preserve">M/S SHAFIQUE ENTERPRISE, 234 Holan Road, Dakkhin Khan, Dhaka-1230, 01920993781 </t>
  </si>
  <si>
    <t>shafiqueenterprise101@gmail.com</t>
  </si>
  <si>
    <t>MAM CONSTRUCTION LTD., Plot No-03, Section No-02, Housing Estate, Comilla., +880-1719-514151</t>
  </si>
  <si>
    <t>M/S NR JV (M/S.Nawal Construction &amp; Md.Rashaduzzaman Peter)</t>
  </si>
  <si>
    <t>peternawal72@gmail.com</t>
  </si>
  <si>
    <t xml:space="preserve">Gowalabazar GC-Khadimpur-Jaganathpur GC Road (Osmaninagar Part) (Ch.0+000-7+650km)  Paschim Poilanpur UP-Begumpur-Kalnirchar Bazar Road. (Ch.0+000-10+676km) </t>
  </si>
  <si>
    <t xml:space="preserve">M/S. Nawal Construction, 1/B, Nayatola, Mirbagh, Dhaka-1217., 01865051103 </t>
  </si>
  <si>
    <t>nawalconstruction6@gmail.com</t>
  </si>
  <si>
    <t xml:space="preserve">Md. Rashaduzzaman Peter Pro: Md. Rashaduzzaman Peter Ward No. 04 ,Lalmohon, Pourashabha,Bhola, +880-1714085088 </t>
  </si>
  <si>
    <t xml:space="preserve">Kandigaon UP-Sonatola Bazar road.(Ch.0+000-3+050km) Hatkhola UP-Bagjur-Shibpur UP (Companigonj) road.(Ch.0+000-8+570km) Badaghat-Mogalgoan UP office road.(Ch.0+000-10+800km) </t>
  </si>
  <si>
    <t>Tangail</t>
  </si>
  <si>
    <t xml:space="preserve">  M/S. Shakil Enterprise,   Shakrail, Tangail Sadar, Tangail</t>
  </si>
  <si>
    <t>msshakile1978@gmail.com</t>
  </si>
  <si>
    <t>Development of Pouzan Hat Under Kalihati Upazila, District: Tangail</t>
  </si>
  <si>
    <t>M/S. Mission Traders, Sabalia,Tangail.</t>
  </si>
  <si>
    <t xml:space="preserve">  msmissiontraders@gmail.com</t>
  </si>
  <si>
    <t>Improvement of Baropakhia Polton Paharpur H/O Saiful Islam via Ghonapara Road by BC from Ch.1300-2500m Under Upazila : Nagarpur, District : Tangail (Road ID No. 393765114)</t>
  </si>
  <si>
    <t>M/S. Kadri Enterprise, College Para, Tangail.</t>
  </si>
  <si>
    <t>mskadrienterprise84@gmail.com</t>
  </si>
  <si>
    <t>Maintenance of Kachua-Amtail Road from Ch.00-1850m Under Upazila : Sakhipur, District : Tangail (Road ID No. 393854023)</t>
  </si>
  <si>
    <t>M/S. Shake Traders,   Shakipur,Tangail.</t>
  </si>
  <si>
    <t>shaketraders@gmail.com</t>
  </si>
  <si>
    <t>Maintenance of Saya GC-Shialkol GC Road from Ch.00-2710m Under Upazila : Kalihati, District : Tangail (Road ID No. 393473013)</t>
  </si>
  <si>
    <t>M/S. FAHIM FARDIN ENTERPRISE, Bhuapur, Tangail.</t>
  </si>
  <si>
    <t>fahimfardinent@gmail.com</t>
  </si>
  <si>
    <t>Improvement of Agtarail-Dimukha Bazar Road by BC from Ch.207-497m &amp; Ch. 735-1450m Under Upazila : Nagarpur, District : Tangail (Road ID No. 393765103)</t>
  </si>
  <si>
    <t>M/S DOEL ENTERPRISE, Bhuapur,Tangail.</t>
  </si>
  <si>
    <t>Improvement of Autpara-Atia Pulsora Dokhinpara Road with protection work by BC from Ch.00-1000m Under Upazila Nagarpur District Tangail Road ID No. 393765102</t>
  </si>
  <si>
    <t xml:space="preserve">M/S RASEL CONSTRUCTION, Kalihati,Tangail. </t>
  </si>
  <si>
    <t>maraselcons99@gmail.com</t>
  </si>
  <si>
    <t>Improvement of Tabaria GC-Dpotiar UPC Office Road by BC from Ch.1000-1600m Under Upazila : Nagarpur, District : Tangail (Road ID No. 393763002)</t>
  </si>
  <si>
    <t>29/09/2021</t>
  </si>
  <si>
    <t>Md. Abdus Salam Khan, Madhupur,Tangail.</t>
  </si>
  <si>
    <t xml:space="preserve">  kmdabdussalam@gmail.com</t>
  </si>
  <si>
    <t>Improvement of Guiagomvir (R &amp; H) Kusharia Bazar-Soankhola Bazar (Sandhanpur UP office) Road by BC from Ch.00-2000m and Construction of 1nos size 2.50m x 2.50m RCC Box Culvert on same Road at Ch. 1120m Under Upazila : Ghatail, District : Tangail (Road ID No. 393283007)</t>
  </si>
  <si>
    <t>Alif Traders, Sabalia, Tangail</t>
  </si>
  <si>
    <t xml:space="preserve">  aliftraders94@ymail.com</t>
  </si>
  <si>
    <t>Maintenance of Sakhipur (Mojib College) - Solanga via Isadighi Bazar Pathanda Chowrasta Road from Ch.12100-16100m Under Upazila : Sakhipur, District : Tangail (Road ID No. 393853006)</t>
  </si>
  <si>
    <t>M/S. Sadharan Enterprise, Gopalpur,Tangail.</t>
  </si>
  <si>
    <t>mssadharane@gmail.com</t>
  </si>
  <si>
    <t>Maintenance of Banomali-Nagdashimla UP Office Road from Ch.00-5200m Under Upazila : Gopalpur, District : Tangail (Road ID No. 393383003)</t>
  </si>
  <si>
    <t>M/S Suman Enterprise, Kalihati,Tangail.</t>
  </si>
  <si>
    <t>mssumonent63@gmail.com</t>
  </si>
  <si>
    <t>Improvement of work Mohanpur Bazar, Under Gopalpur Upazila District Tangail.</t>
  </si>
  <si>
    <t>15/07/2021</t>
  </si>
  <si>
    <t>M/S. Mim Enterprise, Ghatail, Tangail.</t>
  </si>
  <si>
    <t xml:space="preserve">  msmiment@gmail.com</t>
  </si>
  <si>
    <t>Improvement of Loxhmindar-Baghara Bazar-Sogordighi Road by BC from Ch.3100-4100m and Construction of 1nos size 4.50m x 3.00m RCC Box Culvert on same Road at Ch. 3675m Under Upazila : Ghatail, District : Tangail (Road ID No. 393284042) (Salvage Cost. 17,284.00)</t>
  </si>
  <si>
    <t>M/s Rs Enterprise, Sabalia, Tangail sadar, Tangail.</t>
  </si>
  <si>
    <t xml:space="preserve">  rsenterprise22@gmail.com</t>
  </si>
  <si>
    <t>Improvement by BC of Mirzapur-Balia RHD-Roail Bazar-Romesh Master House via Dhopatia Kalimondir (Mirzapur-Balia Road Roail Bazar-Dhopatia Village Kalimondia via Romesh Master House) Road from Ch.00-630m Under Upazila : Mirzapur, District : Tangail (Road ID No. 393665365)</t>
  </si>
  <si>
    <t>M/s Ma Construction, Shakhipur, Tangail</t>
  </si>
  <si>
    <t>msmaconstruction73@gmail.com</t>
  </si>
  <si>
    <t>Improvement by BC of Dhopatia Uttar-Dhakhin near the Okhil House-Gour Nirodh House via Mohendho Karmokar House (Mirzapur-Balia Road Dhopatia Village Songlogno Uttar-Dhokhin Okhil House &amp; Pubro Dike Mohendho Karmokar House via Nogar Nirod House) (2nd Part) Road from Ch.00-290m Under Upazila : Mirzapur, District : Tangail (Road ID No. 393665367)</t>
  </si>
  <si>
    <t>23/10/2021</t>
  </si>
  <si>
    <t>M/S DITTA ENTERPRISE, Nagarpur,Tangail.</t>
  </si>
  <si>
    <t>msdittaent@gmail.com</t>
  </si>
  <si>
    <t>Improvement by BC of Mirzapur-Balia RHD-Dhopatia Uttar &amp; Dhakhin near the Okhil House (Mirzapur-Balia Road Dhopatia Village Songlogno Uttar Parsho near the Okhil House &amp; Pubro Dika Mohendho Karmokar House via Nogar Nirod House) (1st Part) Road from Ch.00-300m Under Upazila : Mirzapur, District : Tangail (Road ID No. 393665366)</t>
  </si>
  <si>
    <t>M/S MA ENTERPRISE, Ghatail,Tangail.</t>
  </si>
  <si>
    <t>msmaentprise86@gmail.com</t>
  </si>
  <si>
    <t>Improvement of Betbari Principal Bari-Songkorpur More Road by BC from Ch.1050-1270m Under Upazila Ghatail District Tangail (Road ID No. 393285353)</t>
  </si>
  <si>
    <t>SIAM - NISE(JV), Sabalia Tangail</t>
  </si>
  <si>
    <t>siam.nisejv20@gmail.com</t>
  </si>
  <si>
    <t>Construction of 30.00m Long PC Girder Bridge on Gopaldigi High School-Golara (Mowbari) Road at Ch. 2500m (ID No. 393474108) Under Kalihati Upazila, District: Tangail.</t>
  </si>
  <si>
    <t>14/10/2021</t>
  </si>
  <si>
    <t>M/S. Sarker Enterprise, Gopalpur, Tangail</t>
  </si>
  <si>
    <t>mssarker1971@gmail.com</t>
  </si>
  <si>
    <t>Improvement from Konora-Bugjan pacca road at Reaz house to Khandaker Baten house road with link road by BC at ch.00-870m and link road 400m (ID No. 393765157) Under Nagarpur Upazila, District: Tangail.</t>
  </si>
  <si>
    <t>13/09/2021</t>
  </si>
  <si>
    <t>M/S.A R S ENTERPRISE,  Tangail Sadar,Tangail</t>
  </si>
  <si>
    <t>rabiuli79@gmail.com</t>
  </si>
  <si>
    <t>Improvement of Hellora Bazar-Pardigi road via Thalpara GPS(Thalpara GPS- Pardigi village connecting and link road) at ch. 00-396m and 00-96 m (ID No. 393664077) Under Mirzapur Upazila, District: Tangail.</t>
  </si>
  <si>
    <t>Md. Dulal Miah, Digulia, Tangail Sadar, Tangail.</t>
  </si>
  <si>
    <t>mddulalmiah60@gmail.com</t>
  </si>
  <si>
    <t>Improvement of Boro Belta Maddapara (Eng. Abul Hossain House)-Paniabanda Bazar Road by BC from Ch.00-900m Under Upazila Tangail Sadar, District : Tangail (Road ID No. 393954088)</t>
  </si>
  <si>
    <t>Paradise-RSE-JV, Sabalia, Tangail Sadar, Tangail</t>
  </si>
  <si>
    <t>paradise.rse.jv2020@gmail.com</t>
  </si>
  <si>
    <t>Improvement of Tangail Pakulla R&amp;H Pathrail UP Office-Lowhati GC Road by BC from Ch.00-3564m and Ch. 6300-7540m Under Upazila Delduar, District : Tangail (Road ID No. 393232007).</t>
  </si>
  <si>
    <t>24-10-2021</t>
  </si>
  <si>
    <t>M/S Paradise Traders,Boalia,Rajshahi.</t>
  </si>
  <si>
    <t xml:space="preserve">  M/s Rs Enterprise, Sabalia,Tangail.</t>
  </si>
  <si>
    <t>rsenterprise22@gmail.com</t>
  </si>
  <si>
    <t>SIAM - NISE(JV), Dewla,Tangail.</t>
  </si>
  <si>
    <t>M/S. Nise Traders, Dewla,Tangail.</t>
  </si>
  <si>
    <t>mssiamenterprisesabalia@gmail.com</t>
  </si>
  <si>
    <t>M/S Siam Enterprise, Sabalia,Tangail.</t>
  </si>
  <si>
    <t xml:space="preserve">  mssadharane@gmail.com</t>
  </si>
  <si>
    <t xml:space="preserve">Maintenance of Banomali-Nagdashimla UP Office Road from Ch.00-5200m Under Upazila : Gopalpur, District : Tangail (Road ID No. 393383003)
</t>
  </si>
  <si>
    <t>27/06/2021</t>
  </si>
  <si>
    <t>M/S Rufaida Construction, Gopalpur,Tangail.</t>
  </si>
  <si>
    <t>msrufaidac@gmail.com</t>
  </si>
  <si>
    <t xml:space="preserve">Charpakullah GPS-Subarnatoli Bazar Road </t>
  </si>
  <si>
    <t>M/S Humayuon Kabir ,Gopalpur,Tangail.</t>
  </si>
  <si>
    <t>mshumaounkabir1970@gmail.com</t>
  </si>
  <si>
    <t>Tangail Kakua Bazarat Dyenna GPS-Sakrail Road</t>
  </si>
  <si>
    <t>M/S Siam Construction,Tangail.</t>
  </si>
  <si>
    <t xml:space="preserve">  mssyimc@gmail.com</t>
  </si>
  <si>
    <t xml:space="preserve">Gala Bazar via Baghil UP Road </t>
  </si>
  <si>
    <t>M/A Taniyam Builders, Tangail.</t>
  </si>
  <si>
    <t>mstonyimb@gmail.com</t>
  </si>
  <si>
    <t xml:space="preserve">Chakdai-Alokdia Hat Road </t>
  </si>
  <si>
    <t>M/S Taposh Traders,Tangail.</t>
  </si>
  <si>
    <t xml:space="preserve">  taposh.sharif@gmail.com</t>
  </si>
  <si>
    <t xml:space="preserve">Natiapara NHW (Bus Satnd)-Kanchanpur GC via Kazirapara Road </t>
  </si>
  <si>
    <t>M/S Dia Enterprise,Tangail.</t>
  </si>
  <si>
    <t>msdiaenterprise71@gmail.com</t>
  </si>
  <si>
    <t>Basail (UPZHQ)-Natiapara GC via Bilpara Bazar Road</t>
  </si>
  <si>
    <t>M/S Nazrul islam, Dighulia,Tangail.</t>
  </si>
  <si>
    <t>msnazruli@gmail.com</t>
  </si>
  <si>
    <t xml:space="preserve">Basail (Andirapara)-Habla UP Office via Balina Voirpara Road </t>
  </si>
  <si>
    <t>M/S Radit Enterprise, ghatail,Tangail.</t>
  </si>
  <si>
    <t>msraditenterprice@gmail.com</t>
  </si>
  <si>
    <t>M/S Fatema Enterprise,Tangail.</t>
  </si>
  <si>
    <t>fatemaent1982@gmail.com</t>
  </si>
  <si>
    <t xml:space="preserve">Gobindashi UP-Langra Bazar via Fakirakella Road </t>
  </si>
  <si>
    <t>M/S Al-Safayet Traders, Delduar,Tangail.</t>
  </si>
  <si>
    <t xml:space="preserve">  alsafayat1980@gmail.com</t>
  </si>
  <si>
    <t xml:space="preserve">Baishkail-Banomali Road </t>
  </si>
  <si>
    <t>M/S Sohel Enterprise, Gopalpur,Tangail.</t>
  </si>
  <si>
    <t>msshohele@gmail.com</t>
  </si>
  <si>
    <t>Sonamui RHD Hemnagor Bazar Road</t>
  </si>
  <si>
    <t>14/11/2020</t>
  </si>
  <si>
    <t>M/S Mazid Enterprise, Bhuapur,Tangail.</t>
  </si>
  <si>
    <t>msmazidenterprise51@gmail.com</t>
  </si>
  <si>
    <t xml:space="preserve">Mirzapur UP-Mohonpur Hat Road </t>
  </si>
  <si>
    <t>Md. Lokman Hossen, kalihati,Tangail.</t>
  </si>
  <si>
    <t>mdlokman72@gmail.com</t>
  </si>
  <si>
    <t xml:space="preserve">Suruj GC-Dhalapara GC Road </t>
  </si>
  <si>
    <t>M/S Tangail Enterprise,Tangail.</t>
  </si>
  <si>
    <t>mstangailenterprise@gmail.com</t>
  </si>
  <si>
    <t xml:space="preserve">Chacua UZR (Paikara UP)-Kalihati Police Station H/Q Road </t>
  </si>
  <si>
    <t>S.S T.M Construction, Nagarpur,Tangail.</t>
  </si>
  <si>
    <t>sstmconstruction@gmail.com</t>
  </si>
  <si>
    <t xml:space="preserve">Bhandesher GC-Balla GC Road </t>
  </si>
  <si>
    <t>11/012021</t>
  </si>
  <si>
    <t>M/S Bappy Traders, Madhupur,tangail.</t>
  </si>
  <si>
    <t>msbappitraders@gmail.com</t>
  </si>
  <si>
    <t>Madhupur H/Q-Chapri Hat GC Road</t>
  </si>
  <si>
    <t>M/S Sunvee Traders, Akur takur Para,Tangail.</t>
  </si>
  <si>
    <t>mssunvee@gmail.com</t>
  </si>
  <si>
    <t>Dopakhili UPC at Bhaighat Bazar-Mirzabari UPC Road</t>
  </si>
  <si>
    <t>M/S Nahid Enterprise, Dhanbari,Tangail.</t>
  </si>
  <si>
    <t>msnahidenterprise98@gmail.com</t>
  </si>
  <si>
    <t xml:space="preserve">Malauri R&amp;H Road-Tengri Kathaltoli Mour Road </t>
  </si>
  <si>
    <t>M/S Kabir Brothers Enterprise,Gopalpur,Tangail.</t>
  </si>
  <si>
    <t>mskabirbrothersenterprise@gmail.com</t>
  </si>
  <si>
    <t xml:space="preserve">Tangail Mymensingh Road at Aronkhola UP office-Howdha Bill via Upazila Chairman Bari Road </t>
  </si>
  <si>
    <t>M/S Mirza Enterprise, Ghatail,Tangail.</t>
  </si>
  <si>
    <t>mirzaent1981@gmail.com</t>
  </si>
  <si>
    <t xml:space="preserve">Zamurki GC(Gunotia)-Banail UPC (Kuraliapara Bazar) via Mazalia Bazar Road </t>
  </si>
  <si>
    <t>M/S Shakipur Builders, Shakipur,Tangail.</t>
  </si>
  <si>
    <t>sakhipurbuilders@gmail.com</t>
  </si>
  <si>
    <t xml:space="preserve">Daranipara Karim Mia House-Nayes Bazar Road via Daranipara High School Road </t>
  </si>
  <si>
    <t>Md. Lokman Hossain</t>
  </si>
  <si>
    <t xml:space="preserve">Periodic Maintenance of Delduar Upazila H/Q-Silimpur GC Road from Ch. 00m-3100m [Delduar] (Road ID No.393232004)
</t>
  </si>
  <si>
    <t>M/S Athamanana Enterprise, Sabalia,Tangail.</t>
  </si>
  <si>
    <t>dpomelmym@gmail.com</t>
  </si>
  <si>
    <t xml:space="preserve">Bekra UZR-Tebaria GC (Shaid Gul Mohammad Bir Protic) Road </t>
  </si>
  <si>
    <t>M/S Hridoy Enterprise,Tangail</t>
  </si>
  <si>
    <t>msridoyent@gmail.com</t>
  </si>
  <si>
    <t xml:space="preserve">Shahbatpur RHD Road - Batra Bazar Road via Mailjani </t>
  </si>
  <si>
    <t>M/S Sk Timber Traders,Tangail.</t>
  </si>
  <si>
    <t xml:space="preserve">Barachowna-Mollik Baril Road </t>
  </si>
  <si>
    <t>M/S Nitu Enterprise, Tangail.</t>
  </si>
  <si>
    <t>msnituenterprise@yahoo.com</t>
  </si>
  <si>
    <t>Sakhipur - Batajor Road</t>
  </si>
  <si>
    <t>M/S Al Safayet Traders, Delduar,Tangail.</t>
  </si>
  <si>
    <t>alsafayat1980@gmail.com</t>
  </si>
  <si>
    <t>Sakhipur - Kaherta Road</t>
  </si>
  <si>
    <t>M/S Anwar Construction,Tangail.</t>
  </si>
  <si>
    <t>Kachua - Amtali Road</t>
  </si>
  <si>
    <t>Saha Enterprise,Jamalpur.</t>
  </si>
  <si>
    <t>ms.sahaenterprise57@gmail.com</t>
  </si>
  <si>
    <t xml:space="preserve">Nalla Bazar-Birtara UP via Kadamtoli (Nalla-Kendua via Kadamtoli) Road </t>
  </si>
  <si>
    <t>Abdus Salam Khan,Madhupur,Tangail.</t>
  </si>
  <si>
    <t>kmdabdussalam@gmail.com</t>
  </si>
  <si>
    <t>Dhopakhali-Hadira Bazar via Hazrabari Road</t>
  </si>
  <si>
    <t>M/S Poshan Traders, Dhanbari,Tangail.</t>
  </si>
  <si>
    <t>msposhantraders@gmail.com</t>
  </si>
  <si>
    <t xml:space="preserve">Musuddi UP office-Saya Bazar Road </t>
  </si>
  <si>
    <t>M/S Friends Enterprise, ghatail,Tangail.</t>
  </si>
  <si>
    <t>friendsenterprise689@gmail.com</t>
  </si>
  <si>
    <t>Baniajan UP (R&amp;H)-Rajarhat Bazar Road</t>
  </si>
  <si>
    <t>M/S Monir Enterprise,Tangail.</t>
  </si>
  <si>
    <t>msmonir1978@gmail.com</t>
  </si>
  <si>
    <t>M/S Arif Enterprise, Gopalpur,tangail.</t>
  </si>
  <si>
    <t>msarifenterp1967@gmail.com</t>
  </si>
  <si>
    <t>Sattarkandi R&amp;H-Kamarpara via Boldiata Bazar Road</t>
  </si>
  <si>
    <t>M/S Shahil Enterprise, Shakipur,Tangail.</t>
  </si>
  <si>
    <t>mslipuent2016@gmail.com</t>
  </si>
  <si>
    <t xml:space="preserve">Hobipur Bridge-Jadunathpur Road </t>
  </si>
  <si>
    <t>M/S Mahima Enterprise, Dhanbari,Tangail.</t>
  </si>
  <si>
    <t>msmahimae89@gmail.com</t>
  </si>
  <si>
    <t xml:space="preserve">Kayra—Musuddi Bazar Road </t>
  </si>
  <si>
    <t>M/S Shake Traders, Shakipur,tangail.</t>
  </si>
  <si>
    <t xml:space="preserve">1x3.00mx3.00m Size Box Culvert on Omarpur-KakuaUP-Charpouli Hat via Talgachi Road </t>
  </si>
  <si>
    <t>M/S R.A Construction, Dewla,Tangail.</t>
  </si>
  <si>
    <t>raconts77@gmail.com</t>
  </si>
  <si>
    <t xml:space="preserve">1x3.00mx3.00m Size Box Culvert on Kharjana-Katuli Hat (Burirmore) Road </t>
  </si>
  <si>
    <t>M/S Masuk Enterprise, Tangail.</t>
  </si>
  <si>
    <t>masukenterprise@gmail.com</t>
  </si>
  <si>
    <t xml:space="preserve">3.00m x 2.60m Box Culvert on Kawaljani UP-Kawaljani old Bazar Road </t>
  </si>
  <si>
    <t>M/S Sobuj Bangla,  Nagarpur,Tangail.</t>
  </si>
  <si>
    <t>msshabujbangla65@gmail.com</t>
  </si>
  <si>
    <t xml:space="preserve">2.50x2.50m RCC Box Culvert on Lawhati UP office-Fatepur Bazar (Anaitara UP) via Dariapur Road </t>
  </si>
  <si>
    <t>M/S Friende Enterprise, Ghatail,Tangail.</t>
  </si>
  <si>
    <t xml:space="preserve">  friendsenterprise689@gmail.com</t>
  </si>
  <si>
    <t xml:space="preserve">2vent  4.00m x 4.00m RCC Box Culvert on Razabari-Bongkurtola Road </t>
  </si>
  <si>
    <t>M/S Mirza Traders, Gopalpur,Tangail.</t>
  </si>
  <si>
    <t xml:space="preserve">2vent 3.00m x 2.50m RCC Box Culvert on Goyhata UPC office Road-Bekra Village Road </t>
  </si>
  <si>
    <t>M/S Continental Traders, Kalihati,Tangail.</t>
  </si>
  <si>
    <t>mscontinental55@gmail.com</t>
  </si>
  <si>
    <t xml:space="preserve">2vent 3.0m x 2.50m RCC Box Culvert  on  Bekra UZR-Tebaria GC (Shaid Gul Mohammad Bir Protic) Road </t>
  </si>
  <si>
    <t>M/S S.M Builders,                Tangail Sadar,Tangail.</t>
  </si>
  <si>
    <t>mssmbuilders1967@gmail.com</t>
  </si>
  <si>
    <t xml:space="preserve">2vent 3.00m x 3.00m Box Culvert on Barachowna-Mollik Bari Road </t>
  </si>
  <si>
    <t>M/S Sad Enterprise, Emnayetpur,Tangail.</t>
  </si>
  <si>
    <t xml:space="preserve">  mssadenterprise1981@gmail.com</t>
  </si>
  <si>
    <t xml:space="preserve">1.00m x 1.00m RCC U-Drain on Jadabpur UP Balua-Gazipur GC Sreepur via Salda Bazar Beltoil Road </t>
  </si>
  <si>
    <t>M/S Subarna Electronics, Shakipur,Tangail.</t>
  </si>
  <si>
    <t>mssselectronics@gmail.com</t>
  </si>
  <si>
    <t xml:space="preserve">1.00m x 1.00m RCC U-Drain on Barachowna-Kalihati via Chakpara Road </t>
  </si>
  <si>
    <t>M/S Farhad Enterprise, Kalihati,Tangail.</t>
  </si>
  <si>
    <t>msfarhadent@gmail.com</t>
  </si>
  <si>
    <t xml:space="preserve">(a) 1vent 1.50m x 1.50m RCC Box Culvert on Barachowna -Nayapara Raod (b) Re-Habilitation of 2vent 3.00m x 3.00m RCC Box Culvert on Same Road </t>
  </si>
  <si>
    <t>M/S Hamim Corporation,          Bera Buchna, Sadar,Tangail.</t>
  </si>
  <si>
    <t>mshamimcor@gmail.com</t>
  </si>
  <si>
    <t xml:space="preserve">2vent 3.00m x 3.00m RCC Box Culvert on Barachowna-Khaliarbaid Road </t>
  </si>
  <si>
    <t>M/S Abdullah Enterprise,  Nagarpur,Tangail.</t>
  </si>
  <si>
    <t>msabdullahenter88@gmail.com</t>
  </si>
  <si>
    <t xml:space="preserve">31.50m long RCC Bridge Approach on Delduar Upazila H/Q-Silimpur GC Road </t>
  </si>
  <si>
    <t>M/S. AMIN TRADERS,Dighulia Tangail Sadar, Tangail.</t>
  </si>
  <si>
    <t>msamintraders2016@gmail.com</t>
  </si>
  <si>
    <t>Emergency Maintenance of Gramnahali Madrasha-Gaher Ali High School via Adabari Chowrasta Bazar Road from Ch. 00-460m (Road ID No. 393665211) Under Mirzapur Upazila, District Tangail.</t>
  </si>
  <si>
    <t>HAIDER CONSTRUCTION (PVT) LTD., M/S. OBONI ENTERPRISE &amp; M/S. SYED MOZIBOR RAHMAN (JV),   South Mandia, Folda Gopalpur Tangail</t>
  </si>
  <si>
    <t xml:space="preserve">  hcoesmr@gmail.com</t>
  </si>
  <si>
    <t xml:space="preserve">CIB-Tan-W-50. Construction of 264m long PSC Girder Bridge over Zogarchar River on Alanga GC-Zogarchar JBA Road via Durgapur UP Road at Ch. 10500m Under Kalihati Upazila, District : Tangail (Road ID No.393472007)
</t>
  </si>
  <si>
    <t>06-09-2020</t>
  </si>
  <si>
    <t>12-02-2023</t>
  </si>
  <si>
    <t>Haider Construction (Pvt) Ltd.,Palton,Dhaka.</t>
  </si>
  <si>
    <t xml:space="preserve">  hclbd@hotmail.com</t>
  </si>
  <si>
    <t>M/S. Oboni Enterprise, Gopalpur,Tangail.</t>
  </si>
  <si>
    <t>M/S. Syed Mozibor Rahman,College Para,Tangail.</t>
  </si>
  <si>
    <t xml:space="preserve">  syedmoziborrahman@gmail.com</t>
  </si>
  <si>
    <t>MD. MOYENUDDIN (BASHI) LIMITED &amp; M.s Dip Construction JV, Jessore Office :Holding No.-07, H.M.M Road, Doratana, Jessore, Bangladesh.</t>
  </si>
  <si>
    <t>mbdcjv@gmail.com</t>
  </si>
  <si>
    <t xml:space="preserve">CIB-Tan-W- 16.Construction of 296m long PSC Girder Bridge over Louhajang River on Niogijoair to Ranagacha Ferryghat (Eidgah) via CPP Budh Road at Ch.1925m [Road ID:393954076]
</t>
  </si>
  <si>
    <t>06-01-2020</t>
  </si>
  <si>
    <t>12-06-2022</t>
  </si>
  <si>
    <t>MD. MOYENUDDIN (BASHI) LIMITED,Kotoali,Jashore.</t>
  </si>
  <si>
    <t>M/s Dip Construction,Akur takur Para,Tangail.</t>
  </si>
  <si>
    <t>siddiquet02@gmail.com</t>
  </si>
  <si>
    <t xml:space="preserve">  Taher &amp; Sons (Pvt) Ltd,   60 Sheakh Rasel Square, 55 Lake Circus Kalabagan, Sheltech Tower 7th Floor, Dhaka. </t>
  </si>
  <si>
    <t xml:space="preserve">CIB-Tan-W- 47, Construction of 96m Long PSC Girder Bridge with 30m Viaduct over Jinai Branch River on Kharjana-Katuli Road at Ch. 2000m Under Sadar Upazila, District: Tangail (ID No. 393954001)
</t>
  </si>
  <si>
    <t>04-01-2022</t>
  </si>
  <si>
    <t>Hamim-Saleh JV, Lubna Khanom Hamim International Kulpaddi, Madaripur</t>
  </si>
  <si>
    <t>hamimsalehjv@gmail.com</t>
  </si>
  <si>
    <t xml:space="preserve">CIB-Tan-W-38. Construction 282m of Long PSC Girder Bridge over the River Jhinai (Pungli) at Ch. 2600m on Karatia-Jashihati via Dawli Road Under Basail Upazila, District: Tangail (Road ID : 393094033) (CIB)
</t>
  </si>
  <si>
    <t>18-03-2020</t>
  </si>
  <si>
    <t>24-09-2022</t>
  </si>
  <si>
    <t>Saleh and Brothers, Sadar,Tangail.</t>
  </si>
  <si>
    <t>M/S Hamim International,Sadar Madaripur.</t>
  </si>
  <si>
    <t>HAIDER CONSTRUCTION (PVT) LTD &amp; MD. LIAQUAT ALI (JV), Sky View Celeste (5th Floor), House-31, Road-20, Block-K, Banani, Dhaka-1213</t>
  </si>
  <si>
    <t xml:space="preserve"> hcllajv2@gmail.com</t>
  </si>
  <si>
    <t xml:space="preserve">CIB-Tan-W-40. Construction of 256m long PSC Girder Bridge over the River Jhinai (Pungli) at Ch. 6450m on Natiapara NHW-Kanchanpur GC via Kazirapara Road Under Basail Upazila, District : Tangail (Road ID : 393092002)
</t>
  </si>
  <si>
    <t>hclbd@hotmail.com</t>
  </si>
  <si>
    <t>Md. Liaquat Ali,Sadar,Tangail.</t>
  </si>
  <si>
    <t>liaquatalibogra@gmail.com</t>
  </si>
  <si>
    <t xml:space="preserve">CIB-Tan-W-39. Construction of 270m Ling PSC Girder Bridge over the River Jhinai (Pungli) at Ch. 2200m on Kashil UP Office-Billpara Hat via Kashil High School Road Under Basail Upazila, District : Tangail (Road ID: 393093005)
</t>
  </si>
  <si>
    <t>23-03-2020</t>
  </si>
  <si>
    <t>29-09-2022</t>
  </si>
  <si>
    <t xml:space="preserve">  siddiquet02@gmail.com</t>
  </si>
  <si>
    <t xml:space="preserve">  mebl.bd@gmail.com</t>
  </si>
  <si>
    <t xml:space="preserve">DDIRWSP/Tangail/Sakhipur/20-21/.BR-01, Construction of 20.00 m Long RCC Girder Bridge on Sakhipur-Kalidash Road at Ch. 2000m Under Upazila: Sakhipur, District: Tangail (Road ID No. 393852002)
</t>
  </si>
  <si>
    <t>M/S LOKMAN HOSSAIN,   987, Choybaria, Gokornoghat, Brahmanbaria</t>
  </si>
  <si>
    <t xml:space="preserve">DDIRWSP/Tangail/Gopalpur/20-21/RD-01, Widening and Strengthening of Gopalpur-Dhanbari Road from Ch. 0+000-4+000km Under Upazila: Gopalpur, District: Tangail (Road ID No. 393382006) (Salvage Cost. 10,07,730.00)
</t>
  </si>
  <si>
    <t>22-11-2020</t>
  </si>
  <si>
    <t>28-10-2021</t>
  </si>
  <si>
    <t xml:space="preserve">DC &amp; KC JV2 , 79, Poura Super Market, Tangail </t>
  </si>
  <si>
    <t>dckcltdjv@gmail.com</t>
  </si>
  <si>
    <t>DDIRWSP/Tangail/Sakhipur/19-20/RD-01, Widening and Strengthening of Taktarchala Bazar (Padma pukur)-Gabal Bazar via Bitaka Road at RCC Ch. 00-345m &amp; BC. 345-5600m Under Upazila: Sakhipur, District: Tangail (Road ID No. 393853007) (Salvage Cost. 2,80,045.00)</t>
  </si>
  <si>
    <t>28-10-2020</t>
  </si>
  <si>
    <t>03-12-2021</t>
  </si>
  <si>
    <t>dipconstructionlimited@gmail.com</t>
  </si>
  <si>
    <t>M/S. KHAN &amp; CO,Tangail Sadar,Tangail.</t>
  </si>
  <si>
    <t>khanandco37@gmail.com</t>
  </si>
  <si>
    <t xml:space="preserve">MASK &amp; SMJE JV,  Rabeya Monzil, Dewla, Tangail </t>
  </si>
  <si>
    <t>maskandsmjejv@gmail.com</t>
  </si>
  <si>
    <t xml:space="preserve">DDIRWSP/Tangail/Basail/19-20/RD-01, Widening and Strengthening of ( A) Kanchanpur UP Office-Patherghata Hat via Tarabari Road from Ch.0000-1000km (Road ID No. 393093011) and (B) Saydampur Kathal Tola Bazar-Kuratoli via Saydampur GPS Road from Ch. 0000-1050 km Under Upazila Basail District Tangail (Road ID No. 393095211)
</t>
  </si>
  <si>
    <t>26-06-2021</t>
  </si>
  <si>
    <t xml:space="preserve">  Md. Abdus Salam Khan,Madhupur,Tangail.</t>
  </si>
  <si>
    <t xml:space="preserve">TT &amp; MNS (JV), BSCIC Road, Thana Para, Tangail </t>
  </si>
  <si>
    <t>tt.mnsjv@gmail.com</t>
  </si>
  <si>
    <t xml:space="preserve">DDIRWSP/Tangail/Sakhipur/19-20/RD-02, Widening and Strengthening of Kalidash GC-Bohuria UP Road at Ch. 00-3500m Under Upazila: Sakhipur, District: Tangail (Road ID No. 393853016) (Salvage Cost. 7,44,502.00)
</t>
  </si>
  <si>
    <t>M/S. Taposh Traders, Thanapara,Tangail.</t>
  </si>
  <si>
    <t>M/S. Mohona Nirman Sangstha, Shakipur,Tangail.</t>
  </si>
  <si>
    <t>Elhose Engineering &amp; Contracting Co.Akur Takur Para (Battola) Tangail.</t>
  </si>
  <si>
    <t>elhoseengineering.cc@gmail.com</t>
  </si>
  <si>
    <t>(a) Widening and Strengthening of Tenguriapara Pacca Road-Badshakhali Bridge via H/O Azad Talukder Road Ch. 0000-0900km (Road ID No. 393095075) (b) Widening and Strengthening of Dewli Bazar-Maddha Para Jame Mosque Road Ch. 0000-0750km (Road ID No. 393095228) Under Upazila Basail District Tangail.</t>
  </si>
  <si>
    <t>14-02-2022</t>
  </si>
  <si>
    <t xml:space="preserve">Rahman - S Hossain(JV), Biscic road Thanapara, Tangail </t>
  </si>
  <si>
    <t>shossainjv20@gmail.com</t>
  </si>
  <si>
    <t xml:space="preserve">CBU-100/Purto-60, Construction of 72.0m Long RCC Girder Bridge over Lohojong River on Boni-Baropakhia Road at Ch.1420m (Road ID : 393235056) Upazila : Delduar, District:Tangail.
</t>
  </si>
  <si>
    <t>24-11-2021</t>
  </si>
  <si>
    <t>Rahman Construction, Bottola,Tangail.</t>
  </si>
  <si>
    <t xml:space="preserve">  rahmanconstruction1983@gmail.com</t>
  </si>
  <si>
    <t>M/S. S Hossain,Thana Para,Tangail.</t>
  </si>
  <si>
    <t xml:space="preserve">M/S Durga Enterprise, Madrasha Road, Dewangonj Bazar, Dewangonj, Jamalpur. </t>
  </si>
  <si>
    <t xml:space="preserve"> CBU-100/Purto-55, Construction of 60.0m Long RCC Girder Bridge over Lohojong River on Pachtikori Trimohoni Roper Boera Road at Ch.300m(Road ID : 293285397) Upazila : Ghatail ,District:Tangail.
</t>
  </si>
  <si>
    <t>19-07-2021</t>
  </si>
  <si>
    <t xml:space="preserve">Ajam Construction Ltd- Md. Abdul Jalil Sarkar (JV),  Akur Takur Para, Tangail Sadar, Tangail </t>
  </si>
  <si>
    <t>mdajalilsacl@gmail.com</t>
  </si>
  <si>
    <t xml:space="preserve"> CBU-100/Purto-65, Construction of 72.00m Long RCC Girder Bridge over Margang River on Grameen Bank-Handulipara Road at Ch. 1300m (Road ID : 393095081) Under Upazila Basail, District : Tangail.
</t>
  </si>
  <si>
    <t>23-08-2021</t>
  </si>
  <si>
    <t xml:space="preserve">  Ajam Construction Ltd.,Sadar,Faridpur.</t>
  </si>
  <si>
    <t xml:space="preserve">  Md. Abdul Jalil Sarkar, Akur takur para,Tangail.</t>
  </si>
  <si>
    <t>mdajalils@gmail.com</t>
  </si>
  <si>
    <t xml:space="preserve">M/S. Taposh Traders,  BSCIC Road, Thana Para, Tangail </t>
  </si>
  <si>
    <t xml:space="preserve"> CBU-100/Purto-49, Construction of 90.00m Long PSC Girder Bridge on Porabari-Katuli (Road at Ch. 100m (Road ID : 393954086) Under Upazila Tangail Sadar, District : Tangail.
</t>
  </si>
  <si>
    <t>16-08-2020</t>
  </si>
  <si>
    <t>22-09-2021</t>
  </si>
  <si>
    <t xml:space="preserve">MMC AND MDE [JV], Medical Road, Jamalpur </t>
  </si>
  <si>
    <t>mmcandmdejv@gmail.com</t>
  </si>
  <si>
    <t xml:space="preserve"> CBU-100/Purto-56, Construction of 96.00m Long PSC Girder Bridge over Tok River on Shimla-Ratanpur Malibari Ghat at Ch. 1000m (Road ID : 393285333) Under Upazila Ghatail, District : Tangail.
</t>
  </si>
  <si>
    <t>M/S Mirza Construction, Sadar,Jamalpur,</t>
  </si>
  <si>
    <t>M/S Durga Enterprise, Dewangonj,Jamalpur.</t>
  </si>
  <si>
    <t xml:space="preserve">Ashim Singh, Jaria Bazar, Purbadhala, Netrokona. </t>
  </si>
  <si>
    <t xml:space="preserve">CBU-100/Purto-53, Construction of 90.00m Long PSC Girder Bridge over Dholeshori Branch River on Mirzapur Amrail-Telipara-Kamarpara Bazar Road at Ch. 8770m (Road ID No. 393663001) Under Upazila : Mirzapur, District : Tangail.
</t>
  </si>
  <si>
    <t>09-09-2022</t>
  </si>
  <si>
    <t xml:space="preserve">HAIDER CONSTRUCTION (PVT) LTD &amp; M/S. OBONI ENTERPRISE (JV),  Dhakhin Mandia, Falda, Gopalpur, Tangail-1990 </t>
  </si>
  <si>
    <t>hclmoe7@gmail.com</t>
  </si>
  <si>
    <t xml:space="preserve">CBU-100/Purto-62, Construction of 81.00m Long PSC Girder Bridge on Falda Bazar-Noya Palpara via Charpara Road at Ch. 425m (Road ID No. 393194003) Under Upazila : Bhuapur, District : Tangail.
</t>
  </si>
  <si>
    <t>01-07-2020</t>
  </si>
  <si>
    <t>07-07-2021</t>
  </si>
  <si>
    <t xml:space="preserve"> M/s Dip Construction, Choto kalibari Road, Akur takur para, Tangail. </t>
  </si>
  <si>
    <t xml:space="preserve">CBU-100/Purto-61, Construction of 66.00m Long RCC Girder Bridge over Jhinai River on Jhawail GC-Bhengula GC Road at Ch. 2100m (Road ID No. 393382009) Under Upazila : Gopalpur, District : Tangail.
</t>
  </si>
  <si>
    <t>01-07-2021</t>
  </si>
  <si>
    <t xml:space="preserve"> SHA &amp; SE JV,  Malni Road, Netrokona </t>
  </si>
  <si>
    <t>shaandsejv@gmail.com</t>
  </si>
  <si>
    <t xml:space="preserve">CBU-100/Purto-51, Construction of 60.00m Long RCC Girder Bridge over Bongshai River on Modhupur Hatkhola &amp; Boali Road at Ch. 2700m (Road ID No. 393573013) Under Upazila : Madhupur, District : Tangail.
</t>
  </si>
  <si>
    <t>15-06-2020</t>
  </si>
  <si>
    <t>21-06-2021</t>
  </si>
  <si>
    <t>Sheik Hemayet Ali, Sadar,Netrokona.</t>
  </si>
  <si>
    <t xml:space="preserve">  hemayet470@gmail.com</t>
  </si>
  <si>
    <t xml:space="preserve">M/S Durga Enterprise - Md. Lokman Hossain [JV], Narandia Bazar, Kalihati, Tangail </t>
  </si>
  <si>
    <t>deandlhjv@gmail.com</t>
  </si>
  <si>
    <t xml:space="preserve">CBU-100/Purto-58, Construction of 36.00m Long RCC Girder Bridge over Khal on North Side of Joyvog High School Road at Ch. 2950m (Road ID No. 393764079) Under Upazila : Nagarpur, District : Tangail.
</t>
  </si>
  <si>
    <t>04-07-2021</t>
  </si>
  <si>
    <t>Md. Lokman Hossain, Kalihati,Tangail.</t>
  </si>
  <si>
    <t xml:space="preserve">Md. Abdus Salam Khan, Madhupur, Tangail </t>
  </si>
  <si>
    <t xml:space="preserve">CBU-100/Purto-63, Construction of 54.00m Long RCC Girder Bridge on Kazipara Bazar Solanga Road at Ch. 1650m (Road ID No. 393854065) Under Upazila : Shakhipur, District : Tangail
</t>
  </si>
  <si>
    <t>11-07-2021</t>
  </si>
  <si>
    <t xml:space="preserve">TAPOSH-FRIENDS(JV), Pardighulia, Tangail </t>
  </si>
  <si>
    <t>mtd.mfcjv@gmail.com</t>
  </si>
  <si>
    <t xml:space="preserve">CBU-100/Purto-52, Construction of 96.00m Long PSC Girder Bridge over Jhinal River on Mushuddi-Jhopna Ghat Road Road at Ch. 640m (Road ID No. 393965081) Under Upazila : Dhanbari, District : Tangail.
</t>
  </si>
  <si>
    <t>24-03-2021</t>
  </si>
  <si>
    <t xml:space="preserve">  M/S. Taposh Traders,Thana para,Tangail.</t>
  </si>
  <si>
    <t>M/S. Friends Construction, Pardighulia,Tangail.</t>
  </si>
  <si>
    <t>msfriendsc@gmail.com</t>
  </si>
  <si>
    <t>Salam &amp; Jahangir JV, Dewla, Tangail</t>
  </si>
  <si>
    <t>askandjejv@gmail.com</t>
  </si>
  <si>
    <t xml:space="preserve">CBU-100/Purto-50, Construction of 39.00m RCC Girder Bridge on Tangail Aynapur GC Road at Ch. 1440m Under Upazila Tangail Sadar, District : Tangail.
</t>
  </si>
  <si>
    <t>28-01-2021</t>
  </si>
  <si>
    <t>SM Jahangir Enterprise, Dewla,Tangail.</t>
  </si>
  <si>
    <t xml:space="preserve">LGED/SSWRDP-2/BD-P98/2020-21/35260-Str., (a) Construction of Open Foundation Culvert-1 (24.80mx6.90m), (b) Construction of Open Foundation Culvert-2 (20.20mx6.90m), (c) Construction of WMCA office (12.00mx6.00m), (d) Electrical work of WMCA office, (e) Supply of office Furniture, (f) Supply of Computer, (g) Documentation work of Charpara-Barapakhia Khal Sub-project (SP ID-35260) Under Upazila: Delduar, District : Tangail.
</t>
  </si>
  <si>
    <t xml:space="preserve">LGED/SSWRDP-2/BD-P98/2020-21/71013-Str., (a) Construction of WRS 4v-(1.5m x 1.8m) at Ch.0+500km, (b) Construction of WMCA office (12.0m x 6.0m), (c) Electrical work of WMCA office, (d) Supply of office Furniture of WMCA office, (e) Supply of Computer for WMCA office, (f) Documentation work of Futa Khal Sub-project (SP ID-71013) Under Upazila: Ghatail, District : Tangail.
</t>
  </si>
  <si>
    <t>25-11-2020</t>
  </si>
  <si>
    <t>01-11-2021</t>
  </si>
  <si>
    <t>M/S. Nabila Enterprise, Thana Para,Tangail.</t>
  </si>
  <si>
    <t>M/S. Krishna Studio, Kalihati,Tangail.</t>
  </si>
  <si>
    <t>M/S.Nabila Enterprise, Bisic Road, Thanapara, Tangail</t>
  </si>
  <si>
    <t xml:space="preserve"> LGED/SSWRDPPHASE-2/BD-P98/2019-20/71003-Str., (a) Construction of Box Culvert on Kashabkhali Khal at Ch. 1+095km 2V-(4.0m x 3.5m), (b) Construction of Box Culvert on Kashabkhali Khal at Ch. 2+862km 2V-(4.0m x 2.0m), (c) Construction of WMCA Office (12m x 6.0m) (d) Electrical work of WMCA Office, (e) Supply of Office Furniture of WMCA Office, (f) Documentation of works Future Use (g) Provisional Sum of Kashabkhali Khal Sub-project (SP ID-71003) Under Mirzapur Upazila, District: Tangail.
</t>
  </si>
  <si>
    <t>22-03-2021</t>
  </si>
  <si>
    <t xml:space="preserve">MD. MAHIBUL HOQUE,  6/A/1, Natok Ghor Lane, P.O- 2200, Mymensingh Sadar, Mymensingh </t>
  </si>
  <si>
    <t xml:space="preserve"> LGED/SSWRDPPHASE-2/BD-P98/2019-20/35254-Str.
(a) Construction of Madla khal Box Culvert at (Ch. 2+000km) 4Vent-(5.0m x 5.0m), (b) Documentation Works (c) Provisional Sum of Tengra Madla Khal Sub-project (SP ID-35254) Under Upazila : Shakhipur, District: Tangail (FY: 2019-20).
</t>
  </si>
  <si>
    <t>08-07-2020</t>
  </si>
  <si>
    <t>14-02-2021</t>
  </si>
  <si>
    <t xml:space="preserve"> LGED/SSWRDPPHASE-2/BD-P98/2019-20/71002-Str., (a) Bagjan Khal Regulator 2v-(1.50m x 1.80m) at (Ch. 0+100km), (b) Construction of WMCA Office, (c) Electrical work of WMCA Office, (d) Supply of Office Furniture of WMCA Office, (e) Documentation of works (f) Provisional Sum of Bagjan Khal Sub-project (SP ID-71002) Under Mirzapur Upazila, District: Tangail.
</t>
  </si>
  <si>
    <t xml:space="preserve">Bishal Sadia &amp; Samia, Kalihati, Tangail. </t>
  </si>
  <si>
    <t>bss.jv20@gmail.com</t>
  </si>
  <si>
    <t xml:space="preserve">WNOBI/TangKal-UNRU-87A, Improvement of Remaning work of the road kokdhara-Pathalia via Bagutia Bazar Road at Ch. 0+000m to 5+753m Under Kalihati Upazila, District : tangail (ID No. 393473004)
</t>
  </si>
  <si>
    <t>NBIDP</t>
  </si>
  <si>
    <t>M/S Bishal Enterprise,Kaliakair, Gazipur.</t>
  </si>
  <si>
    <t>M/S. Sadia and Samia Traders, kalihati,Tangail.</t>
  </si>
  <si>
    <t>sadiaandsamia1989@gmail.com</t>
  </si>
  <si>
    <t xml:space="preserve">MASK &amp; SMJE JV, Rabeya Monzil, Dewla, Tangail </t>
  </si>
  <si>
    <t xml:space="preserve">WNOBI/TangSak-UZRU-30A, Improvement of Remaining works for the road Sakhipur-Suruj GC Road via Salgrampur, Tajpur Ferry Ghat Road Ch. 0+000-11+356km Under Sakhipur Upazila, District: Tangail (ID No. 393852004) (Salvage Cost. 3,76,452.00)
</t>
  </si>
  <si>
    <t>12-07-2020</t>
  </si>
  <si>
    <t>02-02-2021</t>
  </si>
  <si>
    <t xml:space="preserve">Md. Sohel &amp; M/S Parents EnterpriseJV,  Komaigari (In front of LGED Office), Naogaon. </t>
  </si>
  <si>
    <t>mspe.soheljv@gmail.com</t>
  </si>
  <si>
    <t xml:space="preserve"> WNOBI/TanSad-UZRU-28-B2, Construction of 30.00m Long RCC Slab Bridge, Torapganj GC Jamuna Bridge Approach Road Ch. 14+235km Under Tangail Sadar Upazila, District: Tangail (ID No. 393952006) (Salvage Cost. 82,988.00)
</t>
  </si>
  <si>
    <t>14-06-2020</t>
  </si>
  <si>
    <t>20-06-2021</t>
  </si>
  <si>
    <t>Md. Sohel, Santahar, Bogra.</t>
  </si>
  <si>
    <t xml:space="preserve">  mdsohel30670@gmail.com</t>
  </si>
  <si>
    <t>M/S Parents Enterprise, Sadar,Naogaon.</t>
  </si>
  <si>
    <t>M/S.Selim &amp; Brothers &amp; M/S.Nabila Enterprise-(JV), Bisic Road, Thanapara, Tangail</t>
  </si>
  <si>
    <t>sbnejv@gmail.com</t>
  </si>
  <si>
    <t>Rehabilitation of Porabari (R&amp;H)-Angarkhola-Garo Bazar (GC) Road (ID No. 393282004) Ch. 0+000-19+842km Under Ghatail Upazila, District: Tangail.</t>
  </si>
  <si>
    <t>13-10-20</t>
  </si>
  <si>
    <t>19-06-21</t>
  </si>
  <si>
    <t>M/S. Selim &amp; Brothers, Arambag,Khagrachari</t>
  </si>
  <si>
    <t>M/S. Nabila Enterprise, ThanaPara,Tangail.</t>
  </si>
  <si>
    <t>SHA &amp; SE JV  
 Malni Road, Netrokona</t>
  </si>
  <si>
    <t>Rehabilitation of Jhawail GC-Sunamui RHD Road (Ch. 0+000-5+455km) Under Gopalpur Upazila, District: Tangail (ID No. 393382013) (Salvage Cost.8,48,820.00)</t>
  </si>
  <si>
    <t>14/11/2019</t>
  </si>
  <si>
    <t>M/S. Sadharan Enterprise, Gopalpur,tangail.</t>
  </si>
  <si>
    <t>Replacement of 30.00m long RCC Girder Bridge on Moghalpara Bazar (R&amp;H)-Singuria Bazar via Dighulkandi, Anehola UP Office Road at Ch. 6350m (ID No. 393283001) Under Ghatail Upazila, District: Tangail.</t>
  </si>
  <si>
    <t>29-09-20</t>
  </si>
  <si>
    <t xml:space="preserve">SM Jahangir Enterprise  
 Dewla, Tangail </t>
  </si>
  <si>
    <t>(1) Major Maintenance of 8.80m long RCC Girder Bridge on Silimpur GC-Karatia GC Road at Ch.4295m [393232005] (2) Major Maintenance of 10.20m long RCC Girder Bridge on Silimpur GC-Karatia GC Road at Ch.1058m [393232005] (3) Major Maintenance of 13.00m long RCC Girder Bridge on Delduar Upazila H/Q-Silimpur GC Road at Ch.1620m [393232004] (4 ) Major Maintenance of 31.50m long RCC Girder Bridge on Delduar Upazila H/Q-Silimpur GC Road at Ch.6460m [393232004] (5 ) Major Maintenance of 7.00m long RCC Girder Bridge on Delduar Upazila H/Q-Natiapara GC Road at Ch.4550m [393232003] (6) Major Maintenance of 8.80m long RCC Girder Bridge on Baoikhula Bazar-Natiapara Hat via Dubail UP office, Bathuli Hat, Fultara Hat Road at Ch.5170m [393233002] (7) Major Maintenance of 8.80m long RCC Girder Bridge on Baoikhula Bazar-Natiapara Hat via Dubail UP office, Bathuli Hat, Fultara Hat Road at Ch.3506m [393233002]Under Delduar Upazila, (8) Minor Maintenance of 45.00m long RCC Girder Bridge on Nagarpur UZHQ-Daragram GC via sanka Bazar Road at Ch.8628m [393762007] (9) Minor Maintenance of 14.25m long RCC Girder Bridge on Nagarpur Govt. College UZHQ-Shahbatpur UPC office Road at Ch.2876m [393763016] (10) Minor Maintenance of 16.00m long RCC Girder Bridge on Badra UPC office-Daptior UPC office Road at Ch.253m [393763007] (11) Minor Maintenance of 15.00m long RCC Girder Bridge on Badra UPC office-Daptior UPC office Road at Ch.2050m [393763007] (12) Minor Maintenance of 14.40m long RCC Girder Bridge on Badra UPC office-Daptior UPC office Road at Ch.5000m [393763007] Under Nagarpur Upazila, District : Tangail.</t>
  </si>
  <si>
    <t xml:space="preserve"> M/S. Al Madina Traders  
 Ghtail, Tangail </t>
  </si>
  <si>
    <t>msalmadinat@gmail.com</t>
  </si>
  <si>
    <t>Improvement by BC of Pongbaizor H/O Shimim House-Hazi Abu Bokkor Siddik Road at Ch. 00-365m (ID No. 393765130) Under Nagarpur Upazila, District: Tangail.</t>
  </si>
  <si>
    <t>14-09-20</t>
  </si>
  <si>
    <t>20-03-21</t>
  </si>
  <si>
    <t xml:space="preserve">M/S. Friends Construction,  
Pardighulia, Tangail </t>
  </si>
  <si>
    <t>(a) Improvement of Khayerpara-Hatkoyra-Bagundali Road Ch. 1000-2600m (ID No. 393284064) (b) Improvement of Maidarchala Bazar-Fulbari Road Ch. 65-1060m (ID No. 393285165) (c) Improvement of Amtoli-Beiljana Road Ch. 00-500m (ID No. 393284054) (d) Improvement of Milkuria-Tebaria Road Ch. 00-500m (ID No. 393285003) (e) Improvement of Mutajuri-Mondalbari-Malirchala Road Ch. 00-500m (ID No. 393285016) Under Ghatail Upazila, District: Tangail (GMRIDP)</t>
  </si>
  <si>
    <t>21-05-19</t>
  </si>
  <si>
    <t>27-02-20</t>
  </si>
  <si>
    <t xml:space="preserve">M/S. Ridoy Enterprise  
Deupur, Kalihati, Tangail. </t>
  </si>
  <si>
    <t>msridoyenterprise79@gmail.com</t>
  </si>
  <si>
    <t>Improvement by Bituminous Carpeting of Karimpur Jame Mosque-Chuhaliabari Road Ch. 500-913m (ID No. 393285085) Under Ghatail Upazila, District : Tangail (GMRIDP)</t>
  </si>
  <si>
    <t>25-04-19</t>
  </si>
  <si>
    <t xml:space="preserve">M/S. Nise Traders &amp; M/S. Neloy Enterprise (JV)  
Nirala more Tangail  
</t>
  </si>
  <si>
    <t>nise.niloy2019@gmail.com</t>
  </si>
  <si>
    <t>(a) Improvement of Fatepur-Anuhola Bazar Road Ch. 1713-2313m (ID No. 393954005) (b) Improvement of Darerbari-Vatchanda Road Ch. 00-1066m (ID No. 393955011) (c) Improvement of Sadullapur Bazar-Magurata Road Ch. 1000-1500m (ID No. 39354014) Under Tangail Sadar Upazila, District: Tangail (GMRIDP)</t>
  </si>
  <si>
    <t>29-08-20</t>
  </si>
  <si>
    <t>M/S. Neloy Enterprise, Sadar, Tangail.</t>
  </si>
  <si>
    <t>msneloyenterprise@gmail.com</t>
  </si>
  <si>
    <t xml:space="preserve"> M/S.Arnob Traders  
Perdighulia,Tangail </t>
  </si>
  <si>
    <t>msarnabt@gmail.com</t>
  </si>
  <si>
    <t>Improvement by Bituminous Carpeting of (a) Goyragsha Madrasha-Digree Hugra (Char Kachua Bazar) Road Ch.00-500m (ID No. 393955042) (b) Kharjana-Katuli (Burir More) Road Ch. 800-1300m (ID No. 393954019) Under Tangail Sadar Upazila, District : Tangail (GMRIDP)</t>
  </si>
  <si>
    <t xml:space="preserve">(a) Improvement of Mirzapur-Gogi Graveyard Chohattor Bordon Para Mosque Road from Ch. 1+000-1+856 Km (b) Improvement of Boura Sarker Para (UNR-3001)-Boura Noya Para Road from Ch. 0+000-1+220Km (c) Improvement of Dhaka-Tangail R&amp;HD Road Bortaki-Mollar Tak Road from Ch. 0+000-0+665Km under Mirzapur Upazila, Tangail (Package No. GMRIDP/TANG/MIRZ/VR/214), </t>
  </si>
  <si>
    <t>16-12-20</t>
  </si>
  <si>
    <t xml:space="preserve">M/S. Nise Traders  
Dewla, Tangail </t>
  </si>
  <si>
    <t>Improvement by Bituminous Carpeting of (a) Tuknikhola Bridge-Armoista Bridge via Kamar Nowgoan GPS Road Ch. 00-1000m (ID No. 393235066) (b) Betrail-Hinganagor R&amp;H Road via Chaktoil High School Road Ch. 1432-2423m (ID No. 393235047) (c) Poraikhali East para-Poraikhali West para (Poraikhali East para Mosque West Para Graveyard Road Ch. 500-1500m (ID No. 393235023) Under Delduar Upazila, District : Tangail (GMRIDP)</t>
  </si>
  <si>
    <t>M/S. F B Enterprise, Kalihati, Tangail</t>
  </si>
  <si>
    <t>fbenterprise19@gmail.com</t>
  </si>
  <si>
    <t>Rehabilitation of Dubail RGD (GPS)-Fatepur UPC Road via Mohera UPC &amp; PTC Road from Ch. 00-6650m Under Upazila: Mirzapur, District: Tangail (Road ID No. 393663003)</t>
  </si>
  <si>
    <t>17-09-20</t>
  </si>
  <si>
    <t>23-02-21</t>
  </si>
  <si>
    <t>Rehabilitation of Bhabkonda Bazar-Khagutia Bazar via Anaitara UPC Road from Ch. 3000-5060m Under Upazila: Mirzapur, District: Tangail (Road ID No. 393663005)</t>
  </si>
  <si>
    <t xml:space="preserve">M/S. Rajesh Enterprise  
Purba Adalot Para, Tangail </t>
  </si>
  <si>
    <t>msrajesh1978@gmail.com</t>
  </si>
  <si>
    <t>Rehabilitation of Bhuapur GC-Gobindashi UP Office Road from Ch. 3600-5850m Under Upazila: Bhuapur, District: Tangail (Road ID No. 393193008)</t>
  </si>
  <si>
    <t>16-06-21</t>
  </si>
  <si>
    <t xml:space="preserve">M/S. Kohinoor Enterprise  
Dadpur Lodge, Kawnia 1st Lane, Barishal Sadar, Barishal. </t>
  </si>
  <si>
    <t>Rehabilitation of Tangail-Aricha R&amp;H Road-Lawhati Road from Ch. 00-9846m Under Upazila: Delduar, District: Tangail (Road ID No. 393232006)</t>
  </si>
  <si>
    <t>M/S Alif Enterprise,      Collage Para,Tangail.</t>
  </si>
  <si>
    <t>msalife1975@gmail.com</t>
  </si>
  <si>
    <t>Rehabilitation of 15.00m Long RCC Girder Bridge on Nagarpur UZHQ-Solimabad RHD Road at Ch. 54m Under Nagarpur Upazila, District: Tangail (Road ID No. 393762001)</t>
  </si>
  <si>
    <t>0912/2019</t>
  </si>
  <si>
    <t>SHAMS ENGINEERING &amp; CONSTRUCTION LIMITED, Sattara Center, (09th Floor), 30/A, Nayapaltan, Dhaka-1000.</t>
  </si>
  <si>
    <t>Construction of Two(2) Storied rural Market Building (With 04 storied Foundation) in Tukterchala Bazar, Under Sakhipur Upazila, District- Tangail.</t>
  </si>
  <si>
    <t xml:space="preserve">M/S.G.S Enterprise&amp; M/S siam Enterprise(JV),  
 Sabalia Tangail </t>
  </si>
  <si>
    <t>gs.siamjv@gmail.com</t>
  </si>
  <si>
    <t>Construction of Two(2) Storied rural market building (with 04 storied foundation) in Bathulisadi hat , under Basail upazila, District- Tangail.</t>
  </si>
  <si>
    <t>17-04-22</t>
  </si>
  <si>
    <t>M/S. G.S Enterprise, Mirzapur,Tangail.</t>
  </si>
  <si>
    <t xml:space="preserve">  msgsent1956@gmail.com</t>
  </si>
  <si>
    <t>M/S Siam Enterprise, Kalihati,Tangail.</t>
  </si>
  <si>
    <t xml:space="preserve"> MD. ABDUL JALIL SARKAR - M/S SIAM ENTERPRISE(JV),  
 Sabalia Tangail </t>
  </si>
  <si>
    <t>siam.jaliljv20@gmail.com</t>
  </si>
  <si>
    <t>Construction of Two(2) Storied rural Market Building (With 04 storied Foundation) in Fotehpur Hat , Under Mirzapur Upazila, District- Tangail.</t>
  </si>
  <si>
    <t>18-11-20</t>
  </si>
  <si>
    <t>24-08-21</t>
  </si>
  <si>
    <t>Md. Abdul Jalil Sarkar, Akur Takur Para,Tangail.</t>
  </si>
  <si>
    <t xml:space="preserve">SM Jahangir Enterprise &amp; M/S. King Steel Product JV  
Rabeya Manzil, Dewla, Tangail </t>
  </si>
  <si>
    <t>smjeandkspjv@gmail.com</t>
  </si>
  <si>
    <t>Construction of Two 2 Storied Rural Market Building (With 04 Storied Foundation) in Rotongonj Hat, Under Kalihati Upazila, District: Tangail.</t>
  </si>
  <si>
    <t>29-12-19</t>
  </si>
  <si>
    <t>M/S. King Steel Products,Sabalia, Tangail.</t>
  </si>
  <si>
    <t>ms.kingsteel@gmail.com</t>
  </si>
  <si>
    <t>SM Jahangir Enterprise, Dewla, Tangail.</t>
  </si>
  <si>
    <t xml:space="preserve">M/S. Lucky Enterprise  
Taltola, Tangail </t>
  </si>
  <si>
    <t>enterprisemslucky@gmail.com</t>
  </si>
  <si>
    <t>Construction of Two 2 Storied Rural Market Building (With 04 Storied Foundation) in Kokdohora Hat, Under Kalihati Upazila, District: Tangail.</t>
  </si>
  <si>
    <t>19-11-19</t>
  </si>
  <si>
    <t>25-05-21</t>
  </si>
  <si>
    <t>M/S. Uchchal Construction,Collegepara, Dhanbari, Tangail</t>
  </si>
  <si>
    <t>msuchchalconstruction@gmail.com</t>
  </si>
  <si>
    <t>Construction of Two (2) Storied Rural Market Building (With 04 storied Foundation) in Ghatail Hat, Under Ghatail Upazila, District- Tangail.</t>
  </si>
  <si>
    <t xml:space="preserve">KAMRUL MOLLA ENTERPRISE  
Char Hugra, Anuhala, Tangail Sadar, Tangail. </t>
  </si>
  <si>
    <t>kamrulmollaenterprise@gmail.com</t>
  </si>
  <si>
    <t>Rehabilitation of Razafair R&amp;H-Signa Road from Ch. 00m-2160m Under Kalihati Upazila, District: Tangail (ID No. 393474044)</t>
  </si>
  <si>
    <t>14-03-21</t>
  </si>
  <si>
    <t xml:space="preserve">M/S. KHANDAKER ENTERPRISE,Tangail. </t>
  </si>
  <si>
    <t>mskhandakerenterprise62@gmail.com</t>
  </si>
  <si>
    <t>Rehabilitation of Sakhipur-Abadighat via Dariapur Bazar Road from Ch. 1200m-2200m Under Sakhipur Upazila, District: Tangail (ID No. 393853008)</t>
  </si>
  <si>
    <t>M/S MADINA ENTERPRISE,    HOBIPUR, DHANBARI,TANGAIL</t>
  </si>
  <si>
    <t>msmadinaent86@gmail.com</t>
  </si>
  <si>
    <t>Rehabilitation of Dhanbari-Hadira Road via Bandra Road from Ch. 00m-1930m Under Dhanbari Upazila, District: Tangail (ID No. 393964067)</t>
  </si>
  <si>
    <t>16-03-21</t>
  </si>
  <si>
    <t xml:space="preserve">M/S. ICON CONSTRUCTION  
Degrre Hugra, Anuhala, Tangail Sadar, Tangail. </t>
  </si>
  <si>
    <t>Rehabilitation of Konora-Bagjan Road from Ch. 00m-600m Under Nagarpur Upazila, District: Tangail (ID No. 393765012)</t>
  </si>
  <si>
    <t xml:space="preserve">MS. Molla Builders  
abalia Tangail </t>
  </si>
  <si>
    <t>msmollabuilders@gmail.com</t>
  </si>
  <si>
    <t>Rehabilitation of Pathrail Bazar-Barabuchna Road from Ch. 00m-1000m Under Delduar Upazila, District: Tangail (ID No. 393234033)</t>
  </si>
  <si>
    <t xml:space="preserve"> M/S ARJUN ENTERPRISE  
SABALIA,TANGAIL SADAR,TANGAIL</t>
  </si>
  <si>
    <t>msarjunent@gmail.com</t>
  </si>
  <si>
    <t>Rehabilitation of Delduar Upazila More-Madarkul West para Road from Ch. 00m-857m Under Delduar Upazila, District: Tangail (ID No. 393235010)</t>
  </si>
  <si>
    <t>M/s ASS Enterprise, Sakhipur, Tangail</t>
  </si>
  <si>
    <t>msassenterprise25@gmail.com</t>
  </si>
  <si>
    <t>Rehabilitation of Rakhitbelta-Sunat-Silimpur Bazar Road from Ch. 00m-1700m Under Tangail Sadar Upazila District Tangail ID No. 393954043</t>
  </si>
  <si>
    <t>M/S. S.B Traders, Akurtakur Para, Tangail</t>
  </si>
  <si>
    <t>mssbtraders1980@gmail.com</t>
  </si>
  <si>
    <t>Rehabilitation of Nothkhola-Dhapnajore Road from Ch. 00m-275m &amp; Ch. 900m-1700m Under Basail Upazila District Tangail ID No. 393095091</t>
  </si>
  <si>
    <t>M/S. Mritteka Enterprise, Biswas Betka, Tangail</t>
  </si>
  <si>
    <t>raselkh100@gmail.com</t>
  </si>
  <si>
    <t>Rehabilitation of Bilpara Hat-Gramnahali Dakhin Madrasa Road from Ch. 00m-830m Under Basail Upazila District Tangail ID No. 393094054</t>
  </si>
  <si>
    <t xml:space="preserve">M/S. MAMA TRADERS  
Dubael, Nagbari, Sakhipur, Tangail. </t>
  </si>
  <si>
    <t>msmamatraders@gmail.com</t>
  </si>
  <si>
    <t>Construction of Nagbari Union Land Office Under Kalihati Upazila, District: Tangail.</t>
  </si>
  <si>
    <t>Construction of Hugra &amp; Shontosh Union Land Office Under Tangail Sadar Upazila, District: Tangail.</t>
  </si>
  <si>
    <t xml:space="preserve">Md. Azgor Ali  
Goyragasha, Anuhala, Tangail Sadar, Tangail  
</t>
  </si>
  <si>
    <t>azgorali1969@gmail.com</t>
  </si>
  <si>
    <t>a)Construction of Boundary wall , Gate and Approach road Deyjan,Korotia union land office under sadar Upazila. b)Construction of Boundary wall , Gate and Approach road Dhanbari, Dopakhali union land office under Danbari Upazila.</t>
  </si>
  <si>
    <t xml:space="preserve">M/S SHAHIN ENTERPRISE  
Suti Dighuliya, Gopalpur,Tangail </t>
  </si>
  <si>
    <t>msshahine84@gmail.com</t>
  </si>
  <si>
    <t>Construction of Nikrail &amp; Aloua Union Land Office Under Bhuapur Upazila, District: Tangail.</t>
  </si>
  <si>
    <t>26-11-19</t>
  </si>
  <si>
    <t>02-12-20</t>
  </si>
  <si>
    <t>Construction of Basail Sadar &amp; Kashil Union Land Office Under Basail Upazila and Construction of Boheratoil Union Land Office Under Sakhipur Upazila, District: Tangail.</t>
  </si>
  <si>
    <t>30.05.17</t>
  </si>
  <si>
    <t>Bogura</t>
  </si>
  <si>
    <t>SK. Enterprise
Hakir more, Sultangonjpara, Ghonpara,Bogra sadar, Bogra.</t>
  </si>
  <si>
    <t>ske1873@gmail.com</t>
  </si>
  <si>
    <t>1. Construction of Open Drain at Dohorpur Village - Adamdighi - Khair 340m Under Adamdighi Upazila District Bogura.</t>
  </si>
  <si>
    <t>02/25/2020</t>
  </si>
  <si>
    <t>06/20/2020</t>
  </si>
  <si>
    <t>M/S Naumee Enterprise
Sultangonjpara Bogra Sadar Bogra.</t>
  </si>
  <si>
    <t>naumeeenterprise@gmail.com</t>
  </si>
  <si>
    <t>1. Construction of Toilet Block Male &amp; Female Under Upazila Town Municipal Infrastructure Development Project at Adamdighi Pashghim Bazar. Under Adamdighi Upazila District Bogura. 2. Construction of Toilet Block Male &amp; Female Under Upazila Town Municipal Infrastructure Development Project at Adamdighi Station Bazar. Under Adamdighi Upazila District Bogura.</t>
  </si>
  <si>
    <t>02/18/2020</t>
  </si>
  <si>
    <t>08/15/2020</t>
  </si>
  <si>
    <t>M/S Bhandhu Traders
Moria Golabari Gabtoli Bogura.</t>
  </si>
  <si>
    <t>bandhutraders70@gmail.com</t>
  </si>
  <si>
    <t>Improvement of Tetulia-Ujjalata BC Road from Ch.00-1522m with U-D Under Adamdighi Upazila Dist. Bogura.</t>
  </si>
  <si>
    <t>06/01/2020</t>
  </si>
  <si>
    <t>08/30/2020</t>
  </si>
  <si>
    <t>M/S Lopa Enterprise
Shariakandi Bogra</t>
  </si>
  <si>
    <t>mslopaenterprise69@gmail.com</t>
  </si>
  <si>
    <t>Construction of Public Toilet Male &amp; Female Under Adamdighi Upazila Dist. Bogura.</t>
  </si>
  <si>
    <t>08/01/2020</t>
  </si>
  <si>
    <t>09/15/2020</t>
  </si>
  <si>
    <t>M/S Sufia Construction
Holding no-10/866, Zilladerpara, Rahman nagar, Bogura.</t>
  </si>
  <si>
    <t>mssufiaconstruction82@gmail.com</t>
  </si>
  <si>
    <t>Construction of Open Drain at West side of Upazila Complex to North East side IPJ High School and South side IPJ High School Field-AC Land office-Upazila Moktijoddha Coplex-Majihipara-Taltion Village Khal. Under Adamdighi Upazila Dist.Bogura.</t>
  </si>
  <si>
    <t>01/10/2020</t>
  </si>
  <si>
    <t>.08/30/2020</t>
  </si>
  <si>
    <t>M/S Masuma Begum
Munnujan Market, 1st Floor, Tinpotti, Borogola Bogura</t>
  </si>
  <si>
    <t>1. Improvement of BC Road Adamdighi Bazar - Talson Mondir Road from Ch. 00 - 365m. Under Adamdighi Upazila District Bogura. 2. Improvement of BC Road Adamdighi - Rail Station - Hakira Pukur via Sudin from Ch. 00 - 2070m. Under Adamdighi Upazila District Bogura.</t>
  </si>
  <si>
    <t>03/18/2020</t>
  </si>
  <si>
    <t>04/30/2020</t>
  </si>
  <si>
    <t>M/S. MD. SHAFUR RAHMAN SHAHIN
House no765 ,Thanthania bank para ,bogura</t>
  </si>
  <si>
    <t>shafiur.shahin2017@gmail.com</t>
  </si>
  <si>
    <t>1) Improvement of Talson Village by RCC Road Under Adamdighi Upazila District Bogura. (Effective Length 00-500m) (Road ID No.110065008) 2) Improvement of Adamdighi R&amp;H Dalomba Majar BC Road from Ch.00-500m Under Adamdighi Upazila District Bogura. (Road ID No.110065087).</t>
  </si>
  <si>
    <t>83,84,643.00</t>
  </si>
  <si>
    <t>05/28/2020</t>
  </si>
  <si>
    <t>01/30/2021</t>
  </si>
  <si>
    <t>M/S KHADIZA TRADERS
Gondogram, Noyapara, Shajahanpur, Bogura-5800</t>
  </si>
  <si>
    <t>mskhadizatraders@gmail.com</t>
  </si>
  <si>
    <t>1) Improvement of Talson Village (Palpara) BC Road from Ch.00-700m with Cross Drain &amp; Surface Drain Under Adamdighi Upazila District Bogura.2) Improvement of Shibpur BC Road Ch.00-1200m with Cross Drain &amp; Surface Drain Under Adamdighi Upazila District Bogura. (Road ID No.110064044).</t>
  </si>
  <si>
    <t>04/30/2021</t>
  </si>
  <si>
    <t>M/S DOYEL ENTERPRISE
Dalpotty, Santahar, Bogura.</t>
  </si>
  <si>
    <t>ms.doyelenterprise@yahoo.com</t>
  </si>
  <si>
    <t>Improvement of Sudin Tarafdarpara BC Road from Ch. 00-1000m with U-Drain Under Adamdighi Upazila District Bogura (Road ID No.110065088.) 2) Improvement of Dahapur - Vebra Village Road with U-Drain &amp; Surface Drain (a) Dahapur Ch. 00-325m (b) Vebra Ch.00-120m Under Adamdighi Upazila District Bogura (Road ID No.110065029) Under Adamdighi Upazila District Bogura.</t>
  </si>
  <si>
    <t>05/08/2020</t>
  </si>
  <si>
    <t>05/30/2021</t>
  </si>
  <si>
    <t xml:space="preserve">M/S.RUPOM ENTERPRISE
</t>
  </si>
  <si>
    <t>ms.rupom.ent@gmail.com</t>
  </si>
  <si>
    <t>1) Construction of RCC Open Drain at Adamdighi Bazar Dahapur Village BC Road Side Shibpur Puran Pukur Road Side &amp; Adamdighi R&amp;H Road-Uttara Model Colony (Effective Length 744m) Under Adamdighi Upazila District Bogura.</t>
  </si>
  <si>
    <t>85,50,000.00</t>
  </si>
  <si>
    <t>05/27/2020</t>
  </si>
  <si>
    <t>M/S Sifat Enterprise
Baropur, Radar more,Bogura sadar, Bogura.</t>
  </si>
  <si>
    <t>sifatenterprise0@gmail.com</t>
  </si>
  <si>
    <t>1.Improvement of Dhaka NHW - Shajahanpur Poura para BC road from Ch.00-1000m Under Shajahanpur Upazila District: Bogura. Road ID No.110965075. 2. Improvement of Boriatola - Vanderpaiker (Starting Point Majihira GCM - Sonahata Hat Road) BC road from Ch.00-1490m Under Shajahanpur Upazila District: Bogura. Road ID No. 110964062, 1.Improvement of Majhira Cantonment Takurgari Cheek Post Fire Spot BC road from Ch.00-855 &amp; 2402-2547m Under Shajahanpur Upazila District Bogura. Road ID No. 110964110. 2.Improvement of Katabari Uttarpara C-Block Katabari Uttarpara Jame Mosque BC road from Ch.00-285m Under Shajahanpur Upazila District Bogura. Road ID No. 110964110. 3.Improvement of Ranirhat-Durgapur-Jora Noyapara Village BC road from Ch.00-350m Under Shajahanpur Upazila District Bogura. Road ID No. 110965063. 4.Improvement of Ranirhat-Sabrulhat via Jora Madrasha BC Road from Ch.00-1760m Under Shajahanpur Upazila District Bogura. Road ID No. 110964020.</t>
  </si>
  <si>
    <t>1,32,77,410</t>
  </si>
  <si>
    <t>10/25/2020</t>
  </si>
  <si>
    <t>10/27/2021</t>
  </si>
  <si>
    <t>M/S Khan Traders
Dhigolkandi chokibari Dhunot ,Bogra</t>
  </si>
  <si>
    <t>khantraders1970@gmail.com</t>
  </si>
  <si>
    <t>1.Improvement of Dhaka NHW - Shajahanpur Poura para BC road from Ch.00 - 525m. Under Shajahanpur Upazila District: Bogura. Road ID No. 110965077 2. Improvement of Goinkuri Village BC Road from Ch.00 - 685m. Under Shajahanpur Upazila District: Bogura. Road ID No. 110965114</t>
  </si>
  <si>
    <t>84,50,917.85</t>
  </si>
  <si>
    <t>21/08/2021</t>
  </si>
  <si>
    <t>M/S Islam Enterprise</t>
  </si>
  <si>
    <t>selimmahmudferdoush@gmail.com</t>
  </si>
  <si>
    <t>(a)Improvement of Valija-Chalunga Kalitala Road from Ch.665-2900m, (b)Improvement of Sukhanpukur-Nyabari Rail Station Raod from Ch.910-1300m</t>
  </si>
  <si>
    <t>07/05/2020</t>
  </si>
  <si>
    <t>MS. Islam Enterprise,
Lotifpur Coloni, Bogra.</t>
  </si>
  <si>
    <t>Rehabilitation of 330m Long RCC Girder Bridge 
on Tarnuhut GC - Chandanbaishsa GC road at Ch..1708m (110402002)</t>
  </si>
  <si>
    <t>11/19/2020</t>
  </si>
  <si>
    <t>05/19/2021</t>
  </si>
  <si>
    <t>Ms Chistia ConstructionFuldhighi Bazar,khatlal,Joypurhat</t>
  </si>
  <si>
    <t>mschistiaconstruction1987@gmail.com</t>
  </si>
  <si>
    <t>1.Construction of Dhaka NHW - Shajahanpur Poura para BC road of 3-Nos 625mmX600mm U-Drain at Ch.65m, 508m, 849m &amp; 6 Nos Cross Drain 450mmX450mm at 520m, 595m, 673m, 723m, 798m &amp; Ch.872m. Link Road 2 nos Cross Drain. 2.Construction of 7-Nos 625mmX600mm U-Drain at Ch. 3m, 130m, 460m, 730m, 1080m, 1198m &amp; 1354m Boriatola - Vanderpaiker Starting Point Majhira GCM - Sonahata Hat Road Road ID No. 110964062. 3.Construction of 3-Nos 625mmX600mm U Drain at Ch. 20m, 256m &amp; 407m Dhaka NHW - Shajahanpur Poura para BC road Road ID No. 110965077. 4.Construction of 3-Nos 625mmX600mm U-Drain at Ch.102m, 190m, 455m &amp; 6-Nos 450mmX450mm Cross Drain Ch. 25m, 225m, 308m, 345m, 417m &amp; 522m Goinkuri Village BC Road. Road ID No. 110965114. 5.Construction of Katabari Uttarpara C-Block Katabari Uttarpara Jame Mosque road 1-No 625mmX600mm U-Drain at Ch.227m &amp; 450mmX450mm 4-Nos U-Drain at Ch.115m, 167m, 179m &amp; 244m. 6.Construction of 2-Nos 625mmX600mm U-Drain at Ch. 80m &amp; 155m Ranirhat - Durgapur - Jora Noyapara Village BC road. Road ID. No.110965063. 7.Construction of 3-Nos 625mmX600mm U-Drain at Ch. 211m, 1086m &amp; 1600m Ranirhat - Sabrulhat via Jora BC Road Under Shajahanpur Upazila District Bogura. Road ID No. 110964020.</t>
  </si>
  <si>
    <t>15/11/20</t>
  </si>
  <si>
    <t>M/S Zitu Trad International</t>
  </si>
  <si>
    <t>1.Construction of Open RCC Drain at Goinakuri Village at Ch.00-175m Under Shajahanpur Upazila District Bogura. Road ID No. 110964020. 2.Construction of Open RCC Drain Dhaka NHW-Majhira Bazar at Ch.00-224m Under Shajahanpur Upazila District Bogura. Road ID No. 110965077. 3.Construction of Open RCC Drain Dhaka NHW-Shajahanpur Purbo para Efficetive Lengt 327m Under Shajahanpur Upazila District Bogura. Road ID No. 110965075</t>
  </si>
  <si>
    <t>82,91,221.90</t>
  </si>
  <si>
    <t>M/S Chistia Construction
Fuldhighi Bazar,khatlal,Joypurhat</t>
  </si>
  <si>
    <t>Ghoradhap GC-Tindighi GC via Dighirhat road (Sadar Part)</t>
  </si>
  <si>
    <t>11/25/2020</t>
  </si>
  <si>
    <t>07/02/2021</t>
  </si>
  <si>
    <t xml:space="preserve">Md.Aziz Ahmed
Kanusgari, Sherpur Road, Bogra.
</t>
  </si>
  <si>
    <t>azizahmedrubel@gmail.com</t>
  </si>
  <si>
    <t>Emergency Maintenance of Chalubari UP-Anandabazar via Manikdair Bazar Sariakandi Upazila District Bogura.</t>
  </si>
  <si>
    <t>01/15/2021</t>
  </si>
  <si>
    <t>02/13/2021</t>
  </si>
  <si>
    <t>M/S Uttanbango Trading Agency
Jalshuka Dhunot Bogura</t>
  </si>
  <si>
    <t>uttarbangotradingagency57@gmail.com</t>
  </si>
  <si>
    <t>Tarafmeru-Unchurkhi Road</t>
  </si>
  <si>
    <t>02/12/2020</t>
  </si>
  <si>
    <t>01/31/2021</t>
  </si>
  <si>
    <t>M/S Uttan BangoTrading Agency</t>
  </si>
  <si>
    <t>Puran Bogura (Nirala Pump) Belail GPS</t>
  </si>
  <si>
    <t>07/2/2021</t>
  </si>
  <si>
    <t>M/S Master Traders
Mokamtola Bus Stand Shibgonj Bogra</t>
  </si>
  <si>
    <t>mastertraders1980@gmail.com</t>
  </si>
  <si>
    <t>Adamdighi - Abadpukur Road</t>
  </si>
  <si>
    <t>11/12/2020</t>
  </si>
  <si>
    <t>09/03/2021</t>
  </si>
  <si>
    <t>M/S Asamoni Traders
Dhunat Bazar, Dhunat, Dhunat PS; Bogura-5800; Bangladesh</t>
  </si>
  <si>
    <t>ayubah82@gmail.com</t>
  </si>
  <si>
    <t>11/14/2020</t>
  </si>
  <si>
    <t>02/12/2021</t>
  </si>
  <si>
    <t>M/S Mahbubur Enterprise
Jannat Tower Park Road Sutrapur Bogura Sadar Bogura.</t>
  </si>
  <si>
    <t>mahbuburenterprise@gmail.com</t>
  </si>
  <si>
    <t>11/10/2020</t>
  </si>
  <si>
    <t>M/S Ali Enterprise
Madla Road, Sujabad, Bogra.</t>
  </si>
  <si>
    <t>alientreprise59@gmail.com</t>
  </si>
  <si>
    <t>Nasratpur Morail-Raikali Via Shaoil Hat Road</t>
  </si>
  <si>
    <t>02/22/2021</t>
  </si>
  <si>
    <t>M/S Hima Enterprise
Betgari, Middle para, Bogura.</t>
  </si>
  <si>
    <t>mshimaenterprise2016@gmail.com</t>
  </si>
  <si>
    <t>02/2/2021</t>
  </si>
  <si>
    <t>Majhira Belpukur-Teenmatha Sajapur</t>
  </si>
  <si>
    <t>01/18/2021</t>
  </si>
  <si>
    <t>Adamdighi-Abadpukur Road</t>
  </si>
  <si>
    <t>02/17/2021</t>
  </si>
  <si>
    <t>M/S KS Enterprise
Chalksutrapur,Bogura Sadar,Bogura</t>
  </si>
  <si>
    <t>msksenterprise2018@gmail.com</t>
  </si>
  <si>
    <t>Dhunot-Gossinbari-Vanderbari-Dheakuria GC Road</t>
  </si>
  <si>
    <t>11/02/2021</t>
  </si>
  <si>
    <t>M/S Umme Sadia Traders
sonatola ,bogura</t>
  </si>
  <si>
    <t>sadia.humaira2017@gmail.com</t>
  </si>
  <si>
    <t>Dhupchancia Bazar - Molamgari Road</t>
  </si>
  <si>
    <t>05/02/2021</t>
  </si>
  <si>
    <t>M/S Aziz Enterprise
Brindabon ParaBogura Sadar Bogura</t>
  </si>
  <si>
    <t>msazizenterprise1982@gmail.com</t>
  </si>
  <si>
    <t>Sukhanpukur hat-Sonary UP Office Road</t>
  </si>
  <si>
    <t>M/S Aman Traders
Panchbibi Road (Old Hospital Road), Joypurhat.</t>
  </si>
  <si>
    <t>msamantrading@gmail.com</t>
  </si>
  <si>
    <t>Bogra-Panchmile bazar RHD (Tarnirhat GC) Road</t>
  </si>
  <si>
    <t>11/26/2020</t>
  </si>
  <si>
    <t>08/02/2021</t>
  </si>
  <si>
    <t>M/S S Enterprise
Baropur, Maddhopara, Biman More, Bogra</t>
  </si>
  <si>
    <t>senterprise1985@gmail.com</t>
  </si>
  <si>
    <t>Kahaloo UP Office-Eruial Bazar (via Aghorshal) Road</t>
  </si>
  <si>
    <t>08/11/2020</t>
  </si>
  <si>
    <t>05/2/2021</t>
  </si>
  <si>
    <t>M/S S.I Enterprise
Katnarpara, Bogra.</t>
  </si>
  <si>
    <t>mssienterprise64@gmail.com</t>
  </si>
  <si>
    <t>Abu Obydul Hasan
Jaleswaritola, Bogra Sadar, Bogra.</t>
  </si>
  <si>
    <t>abuobydulhasan@gmail.com</t>
  </si>
  <si>
    <t>Durgapur-Jamadarpukur Road</t>
  </si>
  <si>
    <t>M/S Janni Motors
Sadar Road, Bus Terminal, Joypurhat.</t>
  </si>
  <si>
    <t>jananimotors2013@yahoo.com</t>
  </si>
  <si>
    <t>Shekhaner-Durgapur via Panchpir Road</t>
  </si>
  <si>
    <t>01/12/2020</t>
  </si>
  <si>
    <t>12/30/2020</t>
  </si>
  <si>
    <t xml:space="preserve">M/S Rabi Enterprise
Nishindara Khapara Bogura Sadar Bogura.
</t>
  </si>
  <si>
    <t>rabienterprise723@gmail.com</t>
  </si>
  <si>
    <t>Panditpukur GC-Talora GC Road</t>
  </si>
  <si>
    <t>12/2/2021</t>
  </si>
  <si>
    <t>M/S MAA Tasin Enterprise
Chakdour, Sukhanpuqur, Gabtali, Bogura.</t>
  </si>
  <si>
    <t>maatasinenterprise@gmail.com</t>
  </si>
  <si>
    <t>a) Improvement of Gazaria Boraitoli Nayapara GPS road at Ch.700-1200.00m.[School code 110885095] under Sherpur Upazila District Bogura. b) Improvement of Shogona RNGPS road (R&amp;H road Gholgoria Bonkori hat road) at Ch.850-1400.00m [School code 110090608] &amp; Construction of 01 no. U-Drain Size 0.625mx0.600m at Ch.1090.00m. [School code 110090608] under Sherpur Upazila District Bogura.</t>
  </si>
  <si>
    <t>RDRIPD</t>
  </si>
  <si>
    <t>01/20/2021</t>
  </si>
  <si>
    <t>M/S S.M Construction
Sultangonj Para Eidgah Len Bogra Sadar Bogra.</t>
  </si>
  <si>
    <t>mssmconstruction1984@gmail.com</t>
  </si>
  <si>
    <t>Sariakandi H/Q-Fulbari GC (UP) Road</t>
  </si>
  <si>
    <t>12/02/2021</t>
  </si>
  <si>
    <t>Md.Aziz Ahmed
Kanusgari, Sherpur Road, Bogra.</t>
  </si>
  <si>
    <t>Chalubari UP-Anandabazar via Manikdair Bazar Road</t>
  </si>
  <si>
    <t>M/S Hanee Enterprise
Aramnagar, Joypurhat.</t>
  </si>
  <si>
    <t>sayed.golamhafiz@gmail.com</t>
  </si>
  <si>
    <t>Mirzapur NHW-Ranirhat GC Road</t>
  </si>
  <si>
    <t>M/S Pramanik Traders
Punot Bazar, Kalai, Joypurhat.</t>
  </si>
  <si>
    <t>mspramaniktraders2018@gmail.com</t>
  </si>
  <si>
    <t>Khadas Hat-Sadra</t>
  </si>
  <si>
    <t>M/S Sadman Traders
Kabilpur, Sonatola, Bogura, 5826</t>
  </si>
  <si>
    <t>sadmantraders71@gmail.com</t>
  </si>
  <si>
    <t>Kichok RHW-Daridaha GC Via Panitala GC Road</t>
  </si>
  <si>
    <t>11/20/2020</t>
  </si>
  <si>
    <t>M/S Jayed Enterprise
Prop: Mst. Ammitun Nahar, Panchbibi Road, Biswaspara, Joypurhat sadar District:Joypurhat</t>
  </si>
  <si>
    <t>msjayedenterprise@gmail.com</t>
  </si>
  <si>
    <t>Khottapara UP-Lakhikola Bazar Road</t>
  </si>
  <si>
    <t>Md. Masher Ali
Dalmba, Adamdighi, Bogura.</t>
  </si>
  <si>
    <t>mesherali1969@gmail.com</t>
  </si>
  <si>
    <t>Kamarpara hat-Amrul UP Road</t>
  </si>
  <si>
    <t>12/01/2020</t>
  </si>
  <si>
    <t>01/29/2021</t>
  </si>
  <si>
    <t>M/S Jobbar Traders
Prop: Md.Masud Rana, Nischinta Bazar, Upazila:Khetlal, District:Joypurhat</t>
  </si>
  <si>
    <t>msjobbartraders@gmail.com</t>
  </si>
  <si>
    <t>Omardighi-Karianjul Road</t>
  </si>
  <si>
    <t>Md. Abul Hasnat
Banail, Shibgonj, Bogra.</t>
  </si>
  <si>
    <t>mirmdabulhasanat@gmail.com</t>
  </si>
  <si>
    <t>Amrul UP-Gobindapur Bazar Road</t>
  </si>
  <si>
    <t>01/13/2021</t>
  </si>
  <si>
    <t>M/S Srabani Traders
Prop: Md. Toslim Uddin Fakir, Itakhola, Khetlal , District:Joypurhat</t>
  </si>
  <si>
    <t>mssrabonitraders@gmail.com</t>
  </si>
  <si>
    <t>Jogonnathpur-Birgram Road</t>
  </si>
  <si>
    <t>M/S Ali Enterprise
Vill-West Kaygari, Post-Bogra sadar-5800, Bogra Purashova, Upazilla:Shajahanpur, Dist:Bogra.</t>
  </si>
  <si>
    <t>msalienterprise007@gmail.com</t>
  </si>
  <si>
    <t>East Side Bridge Approach on Balua UP - Ranirpara Bazar Road</t>
  </si>
  <si>
    <t>10/12/2019</t>
  </si>
  <si>
    <t>02/24/2020</t>
  </si>
  <si>
    <t>M/S maruf Construction &amp; Engineering
Naruli Bogra.</t>
  </si>
  <si>
    <t>msmarufconstructionandengineer@gmail.com</t>
  </si>
  <si>
    <t>Sonatola GC-Jumarbari GC Via Melandha Ghat Raod.</t>
  </si>
  <si>
    <t>02/02/2021</t>
  </si>
  <si>
    <t>M/S Fariha Construction
Rajkanda ,Akkelpur ,Joypurhat</t>
  </si>
  <si>
    <t>sohagahmed1991@gmail.com</t>
  </si>
  <si>
    <t>Periodic Maintenance of Namuja UP-Dighirhat from Ch. 00m-1580m [Road ID # 110203020] Under Bogura Sadar Upazila District Bogura.</t>
  </si>
  <si>
    <t>M/S Sanda Enterprise
Prop.Mamunur Rashid. Khetlal Sadar. Khetlal. Joypurhat</t>
  </si>
  <si>
    <t>sandaenterprise7@yahoo.com</t>
  </si>
  <si>
    <t>Digdair UP-Charpara hat via college station Road</t>
  </si>
  <si>
    <t>M/S Samiha Traders
Shialson, Adamdighi, Bogura</t>
  </si>
  <si>
    <t>mssamihatraders@gmail.com</t>
  </si>
  <si>
    <t>Padmapara-Nischantapur Road</t>
  </si>
  <si>
    <t>01/23/2021</t>
  </si>
  <si>
    <t>Supply of Materials</t>
  </si>
  <si>
    <t>02/25/2718</t>
  </si>
  <si>
    <t>10/30/2020</t>
  </si>
  <si>
    <t>M/S Soma Enterprise
Shoto Kashimala Kahaloo Bogura.</t>
  </si>
  <si>
    <t>mssomaenterprise98@gmail.com</t>
  </si>
  <si>
    <t>2.00mx2.00m Single Vent RCC Box Culvert on Namuja UP Dighihat Road at Ch-654m</t>
  </si>
  <si>
    <t>2.30mx20m Single Vent RCC Box Culvert on Tarafmeru-Unchurkhi Road at Ch-2308m</t>
  </si>
  <si>
    <t>MA-Babar Doya Enterprise
Dhap, Sariakandi, Bogura.</t>
  </si>
  <si>
    <t>mababardoyaenterprise91@gmail.com</t>
  </si>
  <si>
    <t>3 Nos 2.00mx2.00m Single Vent RCC Box culvert on Kahaloo UP office-Eruil Bazar (via Aghorshal) Road at Ch.4127m,4264m &amp; 4610m</t>
  </si>
  <si>
    <t>M/S JR Foundation
Mondol Dharan Jorgachahat Bogura</t>
  </si>
  <si>
    <t>jrfoundation78@gmail.com</t>
  </si>
  <si>
    <t>3.00mx2.00m Single Vent RCC Box Culvert on Panditpukur GC-Talora GC Road at Ch.10275m</t>
  </si>
  <si>
    <t>Maa Electronic
Nagar Bandar Shibganj Bogura</t>
  </si>
  <si>
    <t>maaelectronics30@gmail.com</t>
  </si>
  <si>
    <t>3.00mx2.00m Single Vent RCC Box Culvert on Panditpukur GC-Talora GC Road at Ch-11780m</t>
  </si>
  <si>
    <t>M/S A.R.M Enterprise
Nishindara, Mondolpara, Bogura Sadar, Bogura.</t>
  </si>
  <si>
    <t>armenterprise2001@gmail.com</t>
  </si>
  <si>
    <t>1.60mx2.60m Single Vent RCC Box Culvert on Atmul UP–Kichok hat via Bolorampur Road at Ch.3025m</t>
  </si>
  <si>
    <t>M/S Mir Diganto Trading Agency
Banail Shibgonj Bogra</t>
  </si>
  <si>
    <t>msmirdigantotradingagency@gmail.com</t>
  </si>
  <si>
    <t>2.00mx3.00m Single Vent RCC Box Culvert on Rahabal NHW to Baluahat GC via Boriahat Road at Ch-6424m</t>
  </si>
  <si>
    <t>M/S Mondal Traders
Banail, Shibgonj , Bogra.</t>
  </si>
  <si>
    <t>mondoltraders65@gmail.com</t>
  </si>
  <si>
    <t>Improvement of Gunahar(Sharsha)-Beholtti Road from Ch.1553-2515m</t>
  </si>
  <si>
    <t>04/05/2020</t>
  </si>
  <si>
    <t>12/15/2020</t>
  </si>
  <si>
    <t>PTSL-Maitree (Pvt.) Ltd
39, Majumder House, Level-04, Suite-F, Purana Paltan, Dhaka-1000.</t>
  </si>
  <si>
    <t>ptslmaitreepvtltd@gmail.com</t>
  </si>
  <si>
    <t>Improvement of Samantaher-Dogachi Road from Ch.1350-1850m &amp; &amp; Const.of 3-Nos U-drain at Ch.1780m, 1432m, 1580m &amp; Ch.1360-1423m. Surface U-drain.</t>
  </si>
  <si>
    <t>11/12/2017</t>
  </si>
  <si>
    <t>04/30/2018</t>
  </si>
  <si>
    <t>M/S Masuma Begum 
Katnarpara, Bogra Sadar, Bogra.</t>
  </si>
  <si>
    <t>Construction of 81m Long PSC Girder Bridge on Arkatia UZR-Mohanpur Ghat Road at Ch.750m</t>
  </si>
  <si>
    <t>'04/05/2018</t>
  </si>
  <si>
    <t>'04/30/2020</t>
  </si>
  <si>
    <t>Md. Moyen Uddin (Bashi) 
Dhanmondi, Dhaka.</t>
  </si>
  <si>
    <t>M/S Lipon Traders
Staf Quater, Bottola, Bogura.</t>
  </si>
  <si>
    <t>mslipontraders@gmail.com</t>
  </si>
  <si>
    <t>Improvement of Uttaor Hindukandi Jame Mosque under Sariakandi Union</t>
  </si>
  <si>
    <t>02/14/2019</t>
  </si>
  <si>
    <t>05/30/2019</t>
  </si>
  <si>
    <t>M/S Herok Builders
Shibgonj Bogra</t>
  </si>
  <si>
    <t>msherokbuilders@gmail.com</t>
  </si>
  <si>
    <t>Improvement of Gobarpara Mannan Master House Jame Mosque under Balua Union</t>
  </si>
  <si>
    <t>10/17/2018</t>
  </si>
  <si>
    <t>02/28/2019</t>
  </si>
  <si>
    <t>M/S Shika Enterprise
Bazar Road, Sonatola Notun Bondor, Sonatola, Bogura.</t>
  </si>
  <si>
    <t>ms.shikha.bogra@gmail.com</t>
  </si>
  <si>
    <t>Improvement of Mail Bus Stand Mazipara Baitul Mamur Jame Mosque under Dupchanchia Pourashava</t>
  </si>
  <si>
    <t>01/05/2021</t>
  </si>
  <si>
    <t>M/S Nipu Traders
Baiguni, Gabtoli Bogra .</t>
  </si>
  <si>
    <t>msniputraders@gmail.com</t>
  </si>
  <si>
    <t>Improvement of Domogram Porchimpara Jame Mosque under Murail Union</t>
  </si>
  <si>
    <t>01/19/2020</t>
  </si>
  <si>
    <t>M/S Mollah Traders
TaTura Gabtoli Bogra</t>
  </si>
  <si>
    <t>mollahtraders1979@gmail.com</t>
  </si>
  <si>
    <t>Improvement of Dhehor Syedn Bari Jame Mosque under Murail Union</t>
  </si>
  <si>
    <t>Improvement of Ullatto Sarbojonin Graveyard Jame Mosque under Kahaloo Union</t>
  </si>
  <si>
    <t>M/S Jharna Enterprise
Shihipur S.A College Sonatola Bogura.</t>
  </si>
  <si>
    <t>jharnaenterprise10@gmail.com</t>
  </si>
  <si>
    <t>Improvement of Dhawapara Dakhinpara Jame Mosque under Murail Union</t>
  </si>
  <si>
    <t>04/25/2021</t>
  </si>
  <si>
    <t>Improvement of Bishwa Purbopara Shorbo Join Durga Mondir under Bhabanipur Union</t>
  </si>
  <si>
    <t>05/19/2019</t>
  </si>
  <si>
    <t>09/30/2019</t>
  </si>
  <si>
    <t>M/S Rahmatullah Kawser &amp; Breeeder
Sobujbag, Sheujgari, Sutrapur, Bogura.</t>
  </si>
  <si>
    <t>msrahmatullahkawserbreeder@gmail.com</t>
  </si>
  <si>
    <t>Improvement of Pascchim Bharanshahi Zannatul Mawa Naim Graveyard under Dhunot Pourasha</t>
  </si>
  <si>
    <t>06/14/2018</t>
  </si>
  <si>
    <t>08/30/2018</t>
  </si>
  <si>
    <t>M/S Orpa Construction
Thonthonia Shah Para, Bogura Sadar, Bogura-5800.</t>
  </si>
  <si>
    <t>orpaconstruction@gmail.com</t>
  </si>
  <si>
    <t>Improvement of Batikabari Porchimpara Jame Mosque under Chowkibari Union</t>
  </si>
  <si>
    <t>05/31/2020</t>
  </si>
  <si>
    <t>M/S Tonu Construction
ChalkDowar,Gabtali , Bogra</t>
  </si>
  <si>
    <t>tonuconstruction@gmail.com</t>
  </si>
  <si>
    <t>Improvement of Hatibandha Uttar Para Nur Jame Mosque under Durgahatai Union</t>
  </si>
  <si>
    <t>02/19/2020</t>
  </si>
  <si>
    <t>M/S R.B.A Constrction</t>
  </si>
  <si>
    <t>Improvement of Jowra Dawenpara Graveyard under Ashekpur Union</t>
  </si>
  <si>
    <t>Improvement of Sabrul Uttar Baginapara Nur Jame Mosque under Ashekpur Union</t>
  </si>
  <si>
    <t>04/05/2021</t>
  </si>
  <si>
    <t>M/S Mukta Traders
Prop. Jagannath Shaha, Station Road ,Joypurhat</t>
  </si>
  <si>
    <t>msmuktatraders7@yahoo.com</t>
  </si>
  <si>
    <t>Maliandanga GPS (Pucca Road) - H/O Baktiar SP Road</t>
  </si>
  <si>
    <t>02/07/2021</t>
  </si>
  <si>
    <t>M/S Shikto Enterprise
Prop. Kazi Md. Mohasin Ali, Sugar Mill Road. Joypurhat</t>
  </si>
  <si>
    <t>msshiktoenterprise13@yahoo.com</t>
  </si>
  <si>
    <t>Burujhat-Karamjahat Road(Gabtali part)</t>
  </si>
  <si>
    <t>M/S Sarder Choul kol
Prop: Md. Emdadul Sarder, Pachuil, Khetlal, District: Joypurhat.</t>
  </si>
  <si>
    <t>mssarderchaulkal@gmail.com</t>
  </si>
  <si>
    <t>Sonaroy U.P.Office-Dakumara hat Road</t>
  </si>
  <si>
    <t>M/S M.N.K ENTERPRISE
Badurtola, Sutrapur Bogura Sadar Bogura.</t>
  </si>
  <si>
    <t>mnkenterprise1992@gmail.com</t>
  </si>
  <si>
    <t>Rehabilitation of Bogra Tronihat Road (Koypara)-Manikdhiai Road from Ch. 00m-900m [ID#110204048] Under Subgram Union, Upazila: Sadar, Distric: Bogura.</t>
  </si>
  <si>
    <t>M/S. A K ENTERPRISE
Moria Golabari Gabtoli Bogura</t>
  </si>
  <si>
    <t>msakenterprise71@gmail.com</t>
  </si>
  <si>
    <t>Rehabilitation of Palsa RHW - Palsa Westpara Road from Ch. 00-950m [ID#110204029] Under Earulia Union, Upazila: Sadar, Distric: Bogura.</t>
  </si>
  <si>
    <t>M/S Sarder Chaul Kal
Prop: Md. Emdadul Sarder, Pachuil, Khetlal, District: Joypurhat.</t>
  </si>
  <si>
    <t>a) Improvement of Bagra GPS road (Gosainbari Bazar UZR) - Bagara RHW road at Ch.900-1636.00m. [School code 110091001] under Sherpur Upazila District Bogura .b) Improvement of Shak Daha - Khanpur via Dossikapara GPS road at Ch.1500-1900.00m. [School code 110885090] Sherpur Upazila District Bogura.</t>
  </si>
  <si>
    <t>07/01/1920</t>
  </si>
  <si>
    <t>M/S Khodaza Enterprise
Dhunat Officer Para,Dhunat</t>
  </si>
  <si>
    <t>khatunmstkhodaza@gmail.com</t>
  </si>
  <si>
    <t>a) Improvement of Gholgoria GPS road (Shimla village road) at Ch.00-945.00m. [School code 110099210] under Sherpur Upazila District Bogura. b) Improvement of Bhimjani (UNR) - Bhatra (UNR) GPS road at Ch.857-1357.00m.[School code 110885099] under Sherpur Upazila District Bogura. &amp; Construction of U-Drain Size 0.625mx0.600m at Ch.1100.00m. [School code110885099] under Sherpur Upazila District Bogura.</t>
  </si>
  <si>
    <t>M/S Z.A Bricks &amp; Construction
Teen Matha, Bazar Word no-06 Dupchanchia Pourashava Bogra.</t>
  </si>
  <si>
    <t>zab.cons.dup@gmail.com</t>
  </si>
  <si>
    <t>a) Improvement of Bill Jaysagar RNGPS Birgram (UZR) - Khottapara Road at Ch:00-450m [Road ID 110884032 &amp; School Code-110099201 &amp; Construction of 02 Nos. U-Drain Size 0.625mx0.600m at Ch: 180m &amp; 392.00m , b) Improvement of Betgari Nargij Jalal RNGPS Betgari Nalura Road from Ch:00.700m [Road ID 110885008 &amp; School Code 110090903. &amp; Construction of 01 No. U-Drain Size 0.625mx0.600m at Ch:600.00m.</t>
  </si>
  <si>
    <t>M/S Bhai Bon Chaul Kal
Shriakandi Pourashava, Shriakandi Bogra.</t>
  </si>
  <si>
    <t>bhaibonchawlkall@gmail.com</t>
  </si>
  <si>
    <t>a) Improvement of Rajapur RNGPS Rajapur NHW - BRAC Office UZR Road from 00-450m [Road ID 110885085 &amp; School Code 110090501 &amp; Construction of 03 Nos. U-Drain Size 0.625mx0.600m at Ch: 560m, 180m &amp; 310m Under Sherpur Upazila District Bogura b) Improvement of Malihata GPS Kusumbi UP - Polgachha hat (UZR) Road via Malihata Road from Ch: 1425m - 1975m [Road ID 110883040 &amp; School Code 110091006-(110883040)]. Construction of 02 Nos. U-Drain Size 0.625mx0.600m at Ch:1610m &amp; 1895m Under Sherpur Upazila District Bogura.</t>
  </si>
  <si>
    <t>Md. Tozammel Haque
Belkuchi Dhunot Bogura</t>
  </si>
  <si>
    <t>mdtozammelhaque1954@gmail.com</t>
  </si>
  <si>
    <t>a) Improvement of Roroa Arjina Hamid RNGPS Shimabari NHW - Roara Raldighi Road from Ch:00-700m [Road ID 110885001 &amp; School Code 110099207] Under Sherpur Upazila District: Bogura. &amp; Construction of 01-No. U-Drain Size 0.625mx0.600m at Ch: 650.00m. b) Improvement of Shibpur GPS Garidaha UP - Shibpur Bazar Road from Ch:1550m - 1865.00m [Road ID 110883019, School Code 110090904-(110883019)] &amp; Construction of 02-Nos. U-Drain Size 0.625mx0.600m at Ch: 1552m &amp;1753.00m. c) Improvement of Z.P.G Belgari RNGPS Baraidaha (UNR) - Belgari (UZR) Road from Ch: 00-300m [Road code 110885037 &amp; School Code 110090701] Under Sherpur Upazila District Bogura.</t>
  </si>
  <si>
    <t>s.ananta bikash tripura &amp; s.a.construction jv</t>
  </si>
  <si>
    <t>s.anantabikasands.a.cons.jv@gmail.com</t>
  </si>
  <si>
    <t xml:space="preserve"> (a) Improvement of Bogura Rangpur NHW (Laskkorpur Matirghor)-Deuli Madrasha Road from Ch. 500-2020m |Construction of 2 Nos U-Drain at Ch.1493m &amp; 1885m. Road ID : 110944049(b) Improvement of Guzia Mokamtola Road-Smpur GPS Via Shetol Bridge B.C (Guzia Shampur-Narayanpur) Road from Ch. 00-1000m. New ID:5236 Construction of 1 No U-Drain at Ch.439m Road ID : 110944053 (b) Improvement of Guzia Mokamtola Road-Smpur GPS Via Shetol Bridge B.C (Guzia Shampur-Narayanpur) Road from Ch. 00-1000m. New ID:5236 Construction of 1 No U-Drain at Ch.439m Road ID : 110944053 (d) Improvement of Sobanpur-Baksan High School Road from Ch. 00-2000m.Construction of 3 Nos U-Drain at Ch.550m, 820m &amp; 1520m. Road ID : 110945003</t>
  </si>
  <si>
    <t>31843790.02</t>
  </si>
  <si>
    <t>'03/21/2019</t>
  </si>
  <si>
    <t>'02/28/2020</t>
  </si>
  <si>
    <t>s.ananta bkash tripura  Milon Pur Shadar, Khagrachori.</t>
  </si>
  <si>
    <t>(a) Improvement of Bogura Rangpur NHW (Laskkorpur Matirghor)-Deuli Madrasha Road from Ch. 500-2020m |Construction of 2 Nos U-Drain at Ch.1493m &amp; 1885m. Road ID : 110944049(b) Improvement of Guzia Mokamtola Road-Smpur GPS Via Shetol Bridge B.C (Guzia Shampur-Narayanpur) Road from Ch. 00-1000m. New ID:5236 Construction of 1 No U-Drain at Ch.439m Road ID : 110944053 (b) Improvement of Guzia Mokamtola Road-Smpur GPS Via Shetol Bridge B.C (Guzia Shampur-Narayanpur) Road from Ch. 00-1000m. New ID:5236 Construction of 1 No U-Drain at Ch.439m Road ID : 110944053 (d) Improvement of Sobanpur-Baksan High School Road from Ch. 00-2000m.Construction of 3 Nos U-Drain at Ch.550m, 820m &amp; 1520m. Road ID : 110945003</t>
  </si>
  <si>
    <t xml:space="preserve">S.A. Construction
Bogura
</t>
  </si>
  <si>
    <t>saconstructionbd60@gmail.com</t>
  </si>
  <si>
    <t>M/S Zononi Construction
Choki Bari Dhunat Bogra</t>
  </si>
  <si>
    <t>zononiconstruction@gmail.com</t>
  </si>
  <si>
    <t>(a) Improvement of Chalk Gopal Govt. Primary School Connecting Road at Ch.00-1000.00m School Code110089053 U &amp; Construction of 02 nos U - Drain on Chalk Gopal Govt. Primary School Connecting Road at Ch. 240m &amp; 275m School Code110089053 Under Shibgonj Upazila Dist. Bogura. (b) Improvement of Berpathair Govt. Parimary School Connecting Road at Ch. 00-500.00m School Code 110080232 &amp; Construction of 02 nos U - Drain on Berpathair Govt. Parimary School Connecting Road at Ch. 175m &amp; 325m School Code 110080232 Under Shibgonj Upazila Dist. Bogura.</t>
  </si>
  <si>
    <t>04/2/2020</t>
  </si>
  <si>
    <t>03/03/2021</t>
  </si>
  <si>
    <t>M/S Jonony Enterprise
Dohopara,Sujabad,Sajahanpur,Bogura</t>
  </si>
  <si>
    <t>msjononyenterprise@gmail.com</t>
  </si>
  <si>
    <t>a) Improvement of Kamalerpara Reg. Primary School Connecting Road from Ch.00-742m [Road ID 110954056 &amp; School Code 110119201] under Sonatola Upazila District Bogura. b) Improvement of Pachim Tekani Mollah Para Reg. Primary School Connecting Road from Ch.00-510m [Road ID 110955010 &amp; School Code 110110504] under Sonatola Upazila District Bogura.</t>
  </si>
  <si>
    <t>01/06/2020</t>
  </si>
  <si>
    <t>02/28/2021</t>
  </si>
  <si>
    <t>M/S Raton Enterprise
Prop: Md. Ratan Bhuyan, Biswaspara, Sadar, Joypurhat</t>
  </si>
  <si>
    <t>msratanenterprise07@gmail.com</t>
  </si>
  <si>
    <t>(a) Improvement of Amzani Govt. Primary School Connecting Road at Ch.00-500.00m School Code 110081110 &amp; Construction of 02 Nos U-Drain on Amzani Govt. Primary School Connecting Road at Ch. 100m &amp; 405 School Code 110081110 Under Shibgonj Upazila Dist. Bogura. (b) Improvement of Modhupur Govt. Primary School Connecting Road at Ch.00-1000.00m School Code 110089033 &amp; Construction of 03 Nos U-Drain on Modhupur Govt. Primary School Connecting Road at Ch. 220m 457m &amp; 765m School Code 110089033 Under Shibgonj Upazila Dist. Bogura.</t>
  </si>
  <si>
    <t>12/2/2020</t>
  </si>
  <si>
    <t>M/S Sagor Contruction
Balai, Kichak Bazar Shibgonj Bogura</t>
  </si>
  <si>
    <t>sagorconstruction1977@gmail.com</t>
  </si>
  <si>
    <t>(a) Improvement of Shampur Govt. Primary School Connecting Road at Ch.00-1000.00m School Code 10089017 Under Shibgonj Upazila Dist. Bogura. &amp; Construction of 03 Nos U-Drain on Shampur Govt. Primary School Connecting Road at Ch. 325m 475m &amp; 820m School Code 110089017 Under Shibgonj Upazila Dist. Bogura.(b) Improvement of Goriapara Govt. Primary School Connecting Road at Ch.00-500.00m School Code 110080230 Under Shibgonj Upazila Dist. Bogura. &amp; Construction of 02 Nos U-Drain on Goriapara Govt. Primary School Connecting Road at Ch. 220m &amp; 365 School Code 110080230 Under Shibgonj Upazila Dist. Bogura.</t>
  </si>
  <si>
    <t>12/02/2020</t>
  </si>
  <si>
    <t>(a) Improvement of Shasankandi Govt. Primary Schol Connecting Road at Ch.00-790.00m School Code 110120306 Under Shajahanpur Upazila Dist. Bogura. (b) Improvement of Lakkhikola Govt. Primary School Connecting Road at Ch.1010-1570.00m School Code 110120310 Under Shajahanpur Upazila Dist. Bogura.</t>
  </si>
  <si>
    <t>09/02/2020</t>
  </si>
  <si>
    <t>M/S Sadan Enterprise
Nishindara, Moddhopara, Bogura Sadar, Bogura.</t>
  </si>
  <si>
    <t>sadenenterprise@gmail.com</t>
  </si>
  <si>
    <t>(a) Improvement of Kamarpara Bilkesh Pathar - Jointobari Govt. Primary Schol Connecting Road at Ch.00-1015.00m School Code 110120909 &amp; Construction of 02 Nos X - Drain on Jointobari Govt. Primary Schol Connecting Road at Ch. 102m &amp; 715m School Code 110120909 Under Shajahanpur Upazila Dist. Bogura.</t>
  </si>
  <si>
    <t>10/2/2020</t>
  </si>
  <si>
    <t>M/S Joy Traders
Natmorichi Shibgonj Bogura</t>
  </si>
  <si>
    <t>msjoytraders1983@gmail.com</t>
  </si>
  <si>
    <t>Maintenance work of Chowkibari UP-Kaiganty hat road at Ch.00-500.00m &amp; 2000-2500.00m [Road ID 110273013] under Dhunot Upazila District Bogura.</t>
  </si>
  <si>
    <t>09/28/2020</t>
  </si>
  <si>
    <t xml:space="preserve">s.ananta bikash tripura &amp; s.a.construction jv </t>
  </si>
  <si>
    <t>(a)Improvement of Arulia hat- Arulia UP road at Ch.00-1370.00m Road ID:110203005 (b)Improvement of Nishindara UP-Gholargari hat via Shikarpur road at Ch.4150-4660.00m Road ID 110203006(c)Improvement of Bogura-Uddirkpla Bazzer road at Ch.2500-4390.00m Road ID 110203014</t>
  </si>
  <si>
    <t>'10/15/2018</t>
  </si>
  <si>
    <t>'05/31/2020</t>
  </si>
  <si>
    <t>S. Ananto Bikash TripuraMilon Pur Shadar Khagrachori Khagrachori.</t>
  </si>
  <si>
    <t>SA Construction
Bogura</t>
  </si>
  <si>
    <t>M/S Mohana Construction
SAUJGARI BOGRA.</t>
  </si>
  <si>
    <t>mohonaconstruction@gmail.com</t>
  </si>
  <si>
    <t>Improvement of Nasaratpur-Duragapur Via Kundugram Road at Ch.9764-10170.00m Road ID:110062001 Improvement of Nasaratpur-Bhandargram Hat Via Borborai Ghat Road at Ch.2450-3000.00m Road ID: 110063003 Improvement of Chhatingram-Tilokpur Via Laxmikola Road at Ch.2000-2950.00m Road ID:110063007</t>
  </si>
  <si>
    <t>11/18/2018</t>
  </si>
  <si>
    <t>M/S .Shobin Traders
Sonatola, Bogra-5826. Bangladesh.</t>
  </si>
  <si>
    <t>shobintraders@gmail.com</t>
  </si>
  <si>
    <t>a) Improvement of Jorgasa UP-Chorpara Hat Via Sonakania Dokhinpara Road Ch. 1000m-2800m.
b) Construction of 1X4.00X4.00m Size RCC Box Culvert at Ch.2540.00m on same Road. Road ID:110953003</t>
  </si>
  <si>
    <t>07/07/2019</t>
  </si>
  <si>
    <t>11/30/2019</t>
  </si>
  <si>
    <t>M/S MR Enterprise
Goaulgari Sultangonj Para Bogura-5800</t>
  </si>
  <si>
    <t>msmrenterprise1972@gmail.com</t>
  </si>
  <si>
    <t>a) Improvement of Bashhata-Dighalkindi Road at Ch. 500m-1470m 
b) Construction of 01 Nos U-Drain Size 0.625X0.600m at Ch.1351.00m on same road. a)Improvement of Nurpur GPS-Nurar Potol Via Naruyamala UZR Road at Ch. 950m-1807.00m
b) Construction of 02 Nos U-Drain Size 0.625X0.600m at Ch.1480.00m &amp; 1747.00m on same road. Road ID: 110955028</t>
  </si>
  <si>
    <t>07/9/2019</t>
  </si>
  <si>
    <t>03/03/2020</t>
  </si>
  <si>
    <t>M/S Aleya Construction
70/2015 Sultangonjpara, Goalgary, Bogra.</t>
  </si>
  <si>
    <t>alayaconstruction@gmail.com</t>
  </si>
  <si>
    <t>a) Improvement of Dharmokul H/Q Anser Mollar Bari-H/Q Altab Sarker of Bari via Roshinabari RNGPS Road at Ch. 00m-900m. 
b) Construction of 03 Nos U-Drain Size 0.625X0.600m at Ch.438.00m, 530.00m &amp; 632.00m on same road Road ID: 110955182 Improvement of Pakulla UP-Taltola Bazar via Radhakantopur Road from By RCC Ch.1050-1750m Road ID: 110953019</t>
  </si>
  <si>
    <t>07/10/2019</t>
  </si>
  <si>
    <t>12/10/2019</t>
  </si>
  <si>
    <t xml:space="preserve">M/S Nahar Enterprise
Nahar Market, Fulbari BSCIC, Bogura Sadar, Bogura.
</t>
  </si>
  <si>
    <t>nahare59@gmail.com</t>
  </si>
  <si>
    <t>a) Improvement of Char Chack Nandran Reg. Primary School Connecting Road from Ch.00-500m [Road ID 110953022 &amp; School Code 110110507] under Sonatola Upazila District Bogura. b) Improvement of Hariakandi Reg. Primary School Connecting Road from Ch.00-435m [Road ID 110955175 &amp; School Code 110119001] under Sonatola Upazila District Bogura.</t>
  </si>
  <si>
    <t>04/6/2020</t>
  </si>
  <si>
    <t>Md. Fazul Haque
Usha Complex, Majhira, Shajahanpur, Bogra.</t>
  </si>
  <si>
    <t>mdfazlulhaque2013@gmail.com</t>
  </si>
  <si>
    <t>Improvement of Musharpara Reg. Primary School Connecting Road from Ch.00-1064m [Road ID 110954098 &amp; School Code 110110601] under Sonatola Upazila District Bogura.</t>
  </si>
  <si>
    <t>M/S Tafsir Enterprise
Harvanga,Kundongram,Adomdighi.Bogura</t>
  </si>
  <si>
    <t>mstafsirenterprise519@gmail.com</t>
  </si>
  <si>
    <t>a) Improvement of Bishah Narth Pur Reg. Primary School Connecting Road from Ch.00-650m [Road ID 110954050 &amp; School Code 110110201] under Sonatola Upazila District Bogura. b) Improvement of Garamara Reg. Primary School Connecting Road from Ch.00-716m [Road ID 110954077 &amp; School Code 110110506] under Sonatola Upazila District Bogura.</t>
  </si>
  <si>
    <t>09/20/2020</t>
  </si>
  <si>
    <t>07/30/2021</t>
  </si>
  <si>
    <t>M/S Tumpa Enterprise
Devdanga, Mathurapur, Shariakandi, Bogra</t>
  </si>
  <si>
    <t>mstumpaenterprise2018@gmail.com</t>
  </si>
  <si>
    <t>Improvement of Hatsherpur UP-Charpara Bazar via Solur Ghat Road at Ch. 875m-1050m.(Part Sariakandi) Road ID: 110813028 Improvement of Solartair GPS-Sonapur via Bashhata GPS Road at Ch. 700m-1500m Road ID: 110814033</t>
  </si>
  <si>
    <t>05/26/2019</t>
  </si>
  <si>
    <t>01/30/2020</t>
  </si>
  <si>
    <t>M/S Akando Traders
Andoarbari, Sariakandi, Bogura.</t>
  </si>
  <si>
    <t>msakandotraders@gmail.com</t>
  </si>
  <si>
    <t>a) Improvement of Fulbari GC-Dorgatoli Road at Ch. 1000m-2000m.
b) Construction of 04 Nos U-Drain Size 6.0X0.625mX0.600m at Ch.1020m, 1115m, 1325m &amp; 1475m on Same Road. Road ID:110814049Improvemnent of Sagoldhara Bazar-Masirpara Road at Ch. 1000-1337.00m Road ID:110815054</t>
  </si>
  <si>
    <t>05/30/2020</t>
  </si>
  <si>
    <t>M/S Asif Enterprise
Madrasa Road Kamar Para, Sonatola Bogra</t>
  </si>
  <si>
    <t>asifenterprise73@gmail.com</t>
  </si>
  <si>
    <t>Improvement of Fulbari Hat</t>
  </si>
  <si>
    <t>05/15/2019</t>
  </si>
  <si>
    <t>M/S Sumon Enterprise
Soto Kashimala, Kahaloo, Bogura.</t>
  </si>
  <si>
    <t>mssumonenterprise20@gmail.com</t>
  </si>
  <si>
    <t>Improvement of Narchi UP - Sukhanpukur road (Sariakandi part) at Ch. 1500 - 3350.00m [Road ID 110813016] &amp; Construction of 05 Nos. U-Drain Size 0.625mx0.600m at Ch:1595m, 1900m, 2200m, 2850m &amp; 2950.00m Under Sariakandi Upazila District: Bogura.</t>
  </si>
  <si>
    <t>M/S RIK &amp; SC - JV</t>
  </si>
  <si>
    <t>rikscjv@gmail.com</t>
  </si>
  <si>
    <t>(a) Improvement of Talora (Goyabanda) Saharpukur via Altafnagar Road at Ch. 5799-6464.00 &amp; 9941-10452.00m Road ID: 110332006 (b)Improvement of Gunahar-Bazerdihgi Hat via Pallapara Road at Ch.00-1055.00m &amp; 3910-5000.00m Road ID:1103330019(c)Improvement of Chowmuhani-Zinagor via Taluch, Kamaru &amp; Barahi Road at Ch.7630-8218.00m Road ID: 110332008</t>
  </si>
  <si>
    <t>'10/18/2018</t>
  </si>
  <si>
    <t>'06/30/2019</t>
  </si>
  <si>
    <t>Md. Rafiqul Islam Khan S. S Road, Sirajganj-6700</t>
  </si>
  <si>
    <t>M/S. Shimu Construction
Chak sukhangari, Dupchanchia, Bogra</t>
  </si>
  <si>
    <t>shimuconstruction@gmail.com</t>
  </si>
  <si>
    <t>Rafiqul Islam_Sumon enterprise JV</t>
  </si>
  <si>
    <t>srjointventure2018@gmail.com</t>
  </si>
  <si>
    <t>(a)Improvement of Gunarhat-Fultola (Dasher) hat Road at Ch.600-4765.00m Road ID: 110333002(b)Improvement of Dhupchanchia UP-Kalitola hat Road at Ch.600-4765.00m Road ID: 110333010</t>
  </si>
  <si>
    <t>'10/09/2018</t>
  </si>
  <si>
    <t>'05/30/2019</t>
  </si>
  <si>
    <t>M/S Rafiqul Islam North BaluBari Dinajpur</t>
  </si>
  <si>
    <t>msrafiqulislam2015@gmail.com</t>
  </si>
  <si>
    <t>M/S Liton Construction
Garh Fotepur, Sonatola, Bogura.</t>
  </si>
  <si>
    <t>ms.liton.bogra@gmail.com</t>
  </si>
  <si>
    <t>Improvement of Zianagor Hat</t>
  </si>
  <si>
    <t>05/21/2019</t>
  </si>
  <si>
    <t>01/31/2020</t>
  </si>
  <si>
    <t>Md. Noor Islam</t>
  </si>
  <si>
    <t>Omarpur GC-Bodapara Hat Road via Derahar</t>
  </si>
  <si>
    <t>12/11/2020</t>
  </si>
  <si>
    <t>Md. Noor Islam
Kahalu Bazar, Kahalu, Bogra.</t>
  </si>
  <si>
    <t>mdnuri022@gmail.com</t>
  </si>
  <si>
    <t>(b) Improvement of Atuil GPS Connecting Road at Ch: 00-84.00m [School Code 110040101] Under Dupchanchia Upazila District Bogura. (c) Improvement of Argungari GPS Connecting Road at Ch: 00-55.00m [School Code 110040408] Under Dupchanchia Upazila District Bogura. (d) Improvement of Bakpal GPS Connecting Road at Ch: 00-55.00m [School Code 110049007] Under Dupchanchia Upazila District Bogura.(e) Improvement of Mongoith GPS Connecting Road at Ch: 00-620.00m [School Code 110049005] Under Dupchanchia Upazila District Bogura. (f) Improvement of Matihas GPS Connecting Road at Ch: 00-360.00m [School Code 110040402] Under Dupchanchia Upazila District Bogura</t>
  </si>
  <si>
    <t>Tajwar Trade System Ltd.
Akram Tower (4th Floor), Room# 504,199, Shahid Syed Nazrul Islam Sarani Bijoynagar,Ramna ,Dhaka-1000</t>
  </si>
  <si>
    <t>tajwartrade@gmail.com</t>
  </si>
  <si>
    <t>Improvement of Kahaloo-Bibirpukur Road at Ch.3450-5860.00m Road ID: 110542007Improvement of Murail RHD-Gohail GC (Via Eruil Bazar) Road at Ch.2150-3585.00m Road ID:110542010</t>
  </si>
  <si>
    <t>12/27/2018</t>
  </si>
  <si>
    <t>01/31/2019</t>
  </si>
  <si>
    <t>Tajwar Trade System Ltd.
Akram Tower (4th floor ), Room No: 504, 199 Shahid Sayed Nazrul Islam Sawrani,Bijoynagar, Dhaka-1000</t>
  </si>
  <si>
    <t>Improvement of Tindighi GC-Ghoradhap GC Road at Ch. 1000-3345.00 Road ID:110542011 Improvement of Nishchintapur-protabpur Road Via Bamuja Pandighi village Road at Ch. 00-1000 Road ID:110544010 Improvement of Joytul-Bamuja Road End at PandighiTin Matha at Ch.00-1000.00m ID:110544026</t>
  </si>
  <si>
    <t>12/18/2018</t>
  </si>
  <si>
    <t>12/31/2019</t>
  </si>
  <si>
    <t>Ataur Rahman Khan Ltd.
Md. Ataur Rahman Khan 
44N, 2nd Floor, New Road Zugatola, Dhanmondi, Dhaka
Mobile No</t>
  </si>
  <si>
    <t>01.Imporvement of Dhunot-(Kantinagar)-Amrul UP office Road Sonahata GC- 
Noymail NHW Road via Kantinagar at Ch.00m to 5200m under Dhunot Upazila 
(Road ID 110272014) 02.Improvement of Shimabari-Mothurapur-Khatiamari (Ekdhala) Road (Dhuont part) 
at Ch.00m to 9180m under Dhunot Upazila
(Road ID 110272002) 03.Improvement of Ranirhat GC-Shimabari GC (Chandaikona)- Mothurapur GC 
Road From Ch.00m to 15200m under Sherpur Upazila
(Road ID110882002) 04.Improvement of Garidaha UP (Bridge)-Jhanjor Ghat Road via Ramashorpur Road 
From Ch.00m to 10000m under Sherpur Upazila
(Road ID 110883013) 05.Improvement of Shalfa Bazar (Subli NHW)-Mirzapur UP Road From Ch.00m to 
5660m Under Sherpur Upazila (Road ID 110883020)06.Improvement of Kamalpur UP office-Gossaibari Hat Road at Ch.00m to 5245m 
under Sariakandi Upazila.
(Road ID 110813004) 07.Improvement of Bhaira Bazar-Bishalpur UP Road From Ch.00m to 3575m under 
Sherpur Upazila
(Road ID 110883031)</t>
  </si>
  <si>
    <t>12/28/2019</t>
  </si>
  <si>
    <t>11/14/2021</t>
  </si>
  <si>
    <t>Ataur Rahman Khan Ltd. 44N, 2nd Floor, New Road Zugatola, Dhanmondi, Dhaka</t>
  </si>
  <si>
    <t>01. Improvement of Horikhali GC - Hatsherpur GC Via Charpara Road at Ch: 00m to 10010m under Sonatola Upazila District Bogura (Road ID: 110952006) 02. Improvement of Matidali NHW - Pirgacha GCM Road at Ch: 00m to 9200m Under Sadar Upazila District Bogura (Road ID: 110202001) (Total Cost of Salvage Materials Tk.1,02,25,432.00).</t>
  </si>
  <si>
    <t>03/15/2022</t>
  </si>
  <si>
    <t>Improvement of Nasratpur -Murail-Raykali-Beragram (Tilokpur) at Ch.00m to 6610m under Adamdighi Upazila Road ID110062006 (Total Cost of Salvage Materials TK.1252707.00)</t>
  </si>
  <si>
    <t>01. Improvement of Dupchanchia - Namoja via Tindighi GC Road at Ch.00m to 11750m under kahaloo Upazila District Bogura Road ID 11054200502. Improvement of Ranirhat - Durgapur Road at Ch.00m to 10675m under Kahaloo Upazila District Bogura Road ID 110542001 (Total Cost of Salvage Materials Tk. 7058431.00)</t>
  </si>
  <si>
    <t>JSD-JV</t>
  </si>
  <si>
    <t>jsd.jv2020@gmail.com</t>
  </si>
  <si>
    <t>Improvement of Sonahata GC (Dhunot) - Tangramagur RHD via Amrul UP - Naimile (Shajahanpur Portion) at Ch. 00m to 8870m Under Shajahanpur Upazila District Bogura (Road ID: 110962006) (Total Cost of Salvage Materials Tk. 10,00,220.00).</t>
  </si>
  <si>
    <t>'09/15/2020</t>
  </si>
  <si>
    <t>'03/15/2022</t>
  </si>
  <si>
    <t>M/S. JERIN ENTERPRISEKaltapar, Dosh Mile, Police Station, Sherpur, Bogura</t>
  </si>
  <si>
    <t>S.H.K Construction (Pvt) Ltd.
House # 34, Road #16, Sector-11, Uttara, Dhaka, 1230</t>
  </si>
  <si>
    <t>shkconltd@gmail.com</t>
  </si>
  <si>
    <t>M/S Dhiman Construction163, Shopping Centre (3rd floor), South Avenue, Gulshan-1, Dhaka-1212.</t>
  </si>
  <si>
    <t>M/S Raj Construction &amp; Rakib Traders JV ,163, Shopping Centre (3rd floor), South Avenue, Gulshan-1, Dhaka-1212.</t>
  </si>
  <si>
    <t>mrcmrtjv007@gmail.com</t>
  </si>
  <si>
    <t>Champapur-Abadpukur Road.</t>
  </si>
  <si>
    <t>'01/02/2020</t>
  </si>
  <si>
    <t>'03/15/2021</t>
  </si>
  <si>
    <t>M/S Raj Construction Raj Complex, Kanusgari, Bogura</t>
  </si>
  <si>
    <t>ms.rajconstruction@gmail.com</t>
  </si>
  <si>
    <t>Rakib Traders
Raj Complex, Kanusgari, Bogura</t>
  </si>
  <si>
    <t>msrokibtraders@gmail.com</t>
  </si>
  <si>
    <t>DON ENTERPRISE &amp; ETHEN ENTERPRISE (PVT.) LIMITED (DON-EEPL)-JV</t>
  </si>
  <si>
    <t>doneepljv123@gmail.com</t>
  </si>
  <si>
    <t>Construction of Two (2) Storied Rural Merket Building (With 04 Storied Foundation) in Behigram Hat Under Adamdighi Upazila District:Bogra</t>
  </si>
  <si>
    <t>'01/09/2019</t>
  </si>
  <si>
    <t>'02/15/2021</t>
  </si>
  <si>
    <t>Don Enterprise Chakdev, Main road, Naogaon Sadar, Naogaon</t>
  </si>
  <si>
    <t>Ethen Enterprise (Pvt.) Limited
Chakdev, Main road, Naogaon Sadar, Naogaon</t>
  </si>
  <si>
    <t xml:space="preserve">
ethenenterprisepvtltd@gmail.com</t>
  </si>
  <si>
    <t>M/S Jerin Enterprise
Kaltapara, Dosh Mail, RDA, Police Station- Sherpur, District- Bagura</t>
  </si>
  <si>
    <t>Construction of Two (2) Storied Rural Merket Building (With 04 Storied Foundation) in Baluahat Hat Under Sonatola Upazila District:Bogra</t>
  </si>
  <si>
    <t>08/08/2019</t>
  </si>
  <si>
    <t>08/01/2021</t>
  </si>
  <si>
    <t>Construction of Two (2) Storied Rural Merket Building (With 04 Storied Foundation) in Khatiamari Hat Under Dhunot Upazila District:Bogra</t>
  </si>
  <si>
    <t>M/S Rahman Traders
Prop: Md.Hamidur rahman, Gohail Road, Khander Bogra Sadar, District:Bogra</t>
  </si>
  <si>
    <t>msrahmantraders07@gmail.com</t>
  </si>
  <si>
    <t>Construction of Two (2) Storied Rural Merket Building (With 04 Storied Foundation) in Taluch Hat Under Dupchanchia Upazila District:Bogra</t>
  </si>
  <si>
    <t>08/20/2019</t>
  </si>
  <si>
    <t>M/S Basundhara House Builders
Muktir More, Naogaon</t>
  </si>
  <si>
    <t>Construction of Two (2) Storied Rural Merket Building (With 04 Storied Foundation) in Sariakandi Hat Under Sariakandi Upazila District:Bogra</t>
  </si>
  <si>
    <t>01/09/2019</t>
  </si>
  <si>
    <t>02/15/2021</t>
  </si>
  <si>
    <t>M/S M.I Trading &amp; Company
AFSAR BUILDING,KHAN-A-SABUR ROAD,DAULATPUR,KHULNA.</t>
  </si>
  <si>
    <t>Construction of Two (2) Storied Rural Merket Building (With 04 Storied Foundation) in Mohisaban Hat Under Gabtoli Upazila District:Bogra</t>
  </si>
  <si>
    <t>2,04,58,193.932</t>
  </si>
  <si>
    <t>11/1/2020</t>
  </si>
  <si>
    <t>11/19/2021</t>
  </si>
  <si>
    <t>M/S N K Enterprise
Atapara Sardarpara word no-01 Bogura Sadar Bogura.</t>
  </si>
  <si>
    <t>nke705604@gmail.com</t>
  </si>
  <si>
    <t>Shosatola Pathati</t>
  </si>
  <si>
    <t>03/30/2021</t>
  </si>
  <si>
    <t>M/S Tanu Construction
ChalkDowar,Gabtali , Bogra</t>
  </si>
  <si>
    <t>Shosatola Dighi Baluya</t>
  </si>
  <si>
    <t>M/S Sukra Enterprise
Chakshutrapur, Badurtola, Bogura Sadar, Bogura..</t>
  </si>
  <si>
    <t>Construction of 51m RCC Girder Bridge over Ishamoti-Gojaria River on Durgahata Bazar-Baithavanga Road (H/O Harez Mistry) via H/O Bahar Master Road at Ch.450m</t>
  </si>
  <si>
    <t>Fulbari GC-Kutubpur GC Road</t>
  </si>
  <si>
    <t>Construction of 44m Long RCC Girder Bridge on Tekani Chukainagor UP-Baliadanga GPS Road at Ch.4450m</t>
  </si>
  <si>
    <t>03/03/2019</t>
  </si>
  <si>
    <t>(1)Major maintenance of 4.7 m long Box Culvert on Area U.P- Ramnagar Hat Road at CH:7360m (110963002) 2)Minor Maintenance of 13.0 m long Girder Bridge on Area U.P-Ramnagar Hat Road at CH:7470m(110963002) (3)Minor Maintenance of 13.4 m long Girder Bridge on Area U.P-Ramnagar Hat Road at CH:7657m (110963002) (4)Minor maintenance of 13.0m long Box Culvert on Area U.P-Ramnagar Hat Road at CH:7950m(110963002) 5)Minor maintenance of 11.7m long Box Culvert on Jamader Pukur GCM -Durgapur GCM Road at CH:250m (110962003) (6)Minor Maintenance of 60.0m long Girder Bridge on Talora-Nashratpur via Altafnagar Road at CH:40m (110332005) under Shajahanpur/Dupchanchia District Bogura.</t>
  </si>
  <si>
    <t>M/S Sukra Enterprise, 
Chalk Sutrapur, Badurtala, Bogura.</t>
  </si>
  <si>
    <t>1. Minor Maintence of 81.0m long RCC girder bridge on fulbari G C-Kutubpur GC road at Ch 1740m{110812002)  2. Minor maintenance of 3.5m long box culvert on Tarnihah chandonbaisha road at Ch 3950m{110812003}  3. Minor maintenance of 6.9m long box culvert on Tarnihah chandonbaisha road at Ch 4800m{110812003} 4. Minor maintenance of 21.5m long box culvert on Tarnihah chandonbaisha road at Ch 2950m{110812003} 5. Minor maintenance of 45.5m long girder bridge on Tarnihah chandonbaisha road at Ch 5650m{110812003} under sariakandi upzila , district Bogura</t>
  </si>
  <si>
    <t>M/S. Piash Construction.
58, Bhabe Comolex S.S. Road. Sirajganj.</t>
  </si>
  <si>
    <t>Mnor Maintenance of 100m Long RCC Girder bridge on Dhunut -Kutubpur G C road at ch. 4875m110272005 under Dhunuti Upazila.,Bogura. Mnor Maintenance of 20m Long RCC Box culvert on Dhunut -Kutubpur G C road at ch4273m110272005 under Dhunuti Upazila.,Bogura. Mnor Maintenance of 20m Long RCC Box culvert on Dhunut -Kutubpur G C road via Boria road at ch8690m110272005 under Dhunuti Upazila.,Bogura. Mnor Maintenance of 9.0m Long RCC Box Culverton Dhunut -Kutubpur G C road via Boria road at 9386m110272005 under Dhunuti Upazila.,Bogura. Mnor Maintenance of 96.0m Long RCC Box Girder bridgen Dhunut -Kutubpur G C road via Boria road at 12550m110272005 under Dhunuti Upazila.,Bogura. Mnor Maintenance of 12.6.m Long RCC Box Girder bridgen Dhunut -Muthuraput G C road via Boria road at 4450m110272005 under Dhunuti Upazila.,Bogura. Mnor Maintenance of 33.m Long RCC Box Girder bridgen JamaderpukurGCM -garidahaNHW road at 44760m110962008 under ShajahanpurUpazila.,Bogura.Mnor Maintenance of 46.8.m Long RCC Box Girder bridge on Tamihat -Chandonbaisha road at 2000m 110812003 under Sariakandi upazila.,Bogura.</t>
  </si>
  <si>
    <t>08/11/2021</t>
  </si>
  <si>
    <t>Md. Zahirul Islam. 
Shantahar, Adomdighi, Bogura</t>
  </si>
  <si>
    <t>mszahirulislam1968@gmail.com</t>
  </si>
  <si>
    <t>Minor Maintenance of 9.0 long RCC Box Culvert on Durgapur - Jamadarpukur Road at Ch. 5888m [11o542002]Minor Maintenance of 7.0 long RCC Box Culvert on Durgapur - Jamadarpukur Road at Ch. 2470m [110542002] Minor Maintenance of 7.0 long RCC Box Culvert on Durgapur - Jamadarpukur Road at Ch. 4505m [110542003] Minor Maintenance of 7.0 long RCC Box Culvert on Durgapur - Jamadarpukur Road at Ch. 6840m [110542003] Minor Maintenance of 7.0 long RCC Box Culvert on Durgapur - Jamadarpukur Road at Ch. 2145m [110542003] Minor Maintenance of 10.4m long RCC Slab Culvert on Santahar - Tilokpur Road at Ch.1085 [110062005]</t>
  </si>
  <si>
    <t>27/08/2021</t>
  </si>
  <si>
    <t>Md. Abdul Jalil, 
Khahalu Bazar, Khahalu, bogura</t>
  </si>
  <si>
    <t>mdabduljalil1954@gmail.com</t>
  </si>
  <si>
    <t>Minor Maintenance of 30.5m long RCC Girder Bridge on Sonatala - Naruamala Road at ch.500m [110952001] Minor Maintenance of 10.2m long RCC Box Culvert on Sonatala - Naruamala Road at ch.3495m [110952001] Minor Maintenance of 15m long RCC Box Culvert on Baluahat - Sariakandi Upazila road via Karamjahat road at Ch.10400m [110952002] Minor Maintenance of 7m long RCC Box Culvert on Baluahat - Sariakandi Upazila road via Karamjahat road at Ch.14070m [110952002] Minor Maintenance of 8m long RCC Box Culvert on Baluahat - Sariakandi Upazila road via Karamjahat road at Ch.11975m [110952002] Minor Maintenance of 9m long RCC Box Culvert on Baluahat - Sariakandi Upazila road via Karamjahat road at Ch.12425m [110952002]</t>
  </si>
  <si>
    <t>Md. Zahirul Islam, 
Santahar, Adamdighi, Bogura.</t>
  </si>
  <si>
    <t>Major Maintenance of 6.88m long RCC Slab Culvert on Talora - Nashratpur via Altafnagar Road at Ch. 2074m [110332005] Major Maintenance of 9.6m long RCC Girder Bridge on Talora - Champapur Road at Ch.2135m[110332002]</t>
  </si>
  <si>
    <t>Chattogram</t>
  </si>
  <si>
    <t xml:space="preserve">M/s. Chowdhury Enterprise and Consonance Engineers &amp; Builders (JV)  </t>
  </si>
  <si>
    <t>msceeb.2018@gmail.com</t>
  </si>
  <si>
    <t xml:space="preserve">Construction of 81m Long PC Girder Bridge on Darbesh Hat Maizbila Road over Tonkaboti River; Upazila: Lohagara, District: Chittagong (ID No-415474032). (Pakage No. PD/CLBUURP/W-362) </t>
  </si>
  <si>
    <t>12.02-19</t>
  </si>
  <si>
    <t>M/s. Nafi Traders</t>
  </si>
  <si>
    <t>msnafitraders@gmail.com</t>
  </si>
  <si>
    <t>Construction of Memorial Under Conservation of Historical Sites and Construction of Muktijoddha Museum Project (CHSMMP) at Shovapur Bridge Miresarai Upazila Under Chittagong District.</t>
  </si>
  <si>
    <t>M/s. Sazzad Traders</t>
  </si>
  <si>
    <t>Construction of Muktijuddho Memorial at Jamia Odudia Sunnia Fazil Madrasha at Hathazari Pourashava Under Hathazari Upazila, Chittagong District.</t>
  </si>
  <si>
    <t>M/s. Bostami Enterprise</t>
  </si>
  <si>
    <t>jomirpervez295@gmail.com</t>
  </si>
  <si>
    <t>Construction of Muktijuddho Memorial at Chittagong Rangamati Road Girichaya Under Raozan Upazila, Chittagong District.</t>
  </si>
  <si>
    <t>M/s. I S Trading</t>
  </si>
  <si>
    <t>istrading1986@gmail.com</t>
  </si>
  <si>
    <t>Construction of Muktijuddho Memorial at Chittagong Kaptai Road Imam Gazzali College Under Raozan Upazila, Chittagong District.</t>
  </si>
  <si>
    <t>09.06.20</t>
  </si>
  <si>
    <t>16.09.20</t>
  </si>
  <si>
    <t>M/s. Runu Traders</t>
  </si>
  <si>
    <t>runu1967@gmail.com</t>
  </si>
  <si>
    <t>Construction of Muktijuddho Memorial at Haladia Samar Under Raozan Upazila, Chittagong District.</t>
  </si>
  <si>
    <t>Construction of Muktijuddho Memorial at Shahid Muktijodha Musha beside Kagotia Madrasha Under Raozan Upazila, Chittagong District.</t>
  </si>
  <si>
    <t xml:space="preserve">M/s. Quashem Construction, 52 Katalgonj, Panchlish, Chittagong. </t>
  </si>
  <si>
    <t>Construction of 72m Long PSC Girder Bridge over Dolu Khal on Satkania-Damsha-Kanchona (Bokshirkhil) Road at Ch: 2400m; Upazila: Satkania, District: Chattogram. (Road ID 415824028) (Package No.-CIB-Chi-W-123) (Tender ID 110775)</t>
  </si>
  <si>
    <t>06.09.17</t>
  </si>
  <si>
    <t>04.10.18</t>
  </si>
  <si>
    <t>M/s. Nipa Enterprise -QC (JV), R.F Classic Point (1st Floor), 8 Katalgonj road, Chawkbazar, Chittagong.</t>
  </si>
  <si>
    <t>nipaqcjv@gmail.com</t>
  </si>
  <si>
    <t>Construction of 69m Long RCC Girder Bridge over Dolu Khal on Dolu Embankment cum (Isamoti Mahmudia Madrasha) connecting Road at Ch: 1650m; Upazila: Satkania, District: Chattogram. (Road ID 415824046) (Package No.-CIB-Chi-W-122) (Tender ID 234500)</t>
  </si>
  <si>
    <t>202951 234500</t>
  </si>
  <si>
    <t>09.07.20</t>
  </si>
  <si>
    <t>SE-HT (JV) Thikana Apartment, house#6, Flat#A2, Green Road, Dhaka</t>
  </si>
  <si>
    <t>seht.jv@gmail.com</t>
  </si>
  <si>
    <t xml:space="preserve">Construction of 252m Long PSC Girder Bridge over Feni river on Shantir Hat GC to Dhaka-Chittagong Highway via Somitir Hat road at Ch: 1300m; Upazila: Miresarai, District: Chittagong (ID No-415532017) (Package No.-CIB-Chi-W-99) </t>
  </si>
  <si>
    <t>05.07.20</t>
  </si>
  <si>
    <t>21.01.23</t>
  </si>
  <si>
    <t>M/s. Elias Enterprise</t>
  </si>
  <si>
    <t>Improvement of Eidgah Road Fatehpur Road by RCC at Ch: 00-375m; Upazila : Hathazari, District: Chattogram. Road. ID-415375217 (Package No. Ctg/Hat/WD-02)</t>
  </si>
  <si>
    <t>Clamate Change (Hathazari)</t>
  </si>
  <si>
    <t xml:space="preserve"> Improvement of Asad Ali Road Shikerpur by RCC at Ch: 1460-1630m; Upazila : Hathazari, District: Chattogram. Road. ID-415374043 (Package No. Ctg/Hat/WD-05)</t>
  </si>
  <si>
    <t>M/s. J N Enterprise</t>
  </si>
  <si>
    <t xml:space="preserve">  smnazrulislamctg@gmail.com</t>
  </si>
  <si>
    <t>mprovement of Hajee Safar Ali Road Mirzapur by RCC at Ch: 00-545m.; Upazila : Hathazari, District: Chattogram. Road. ID-415374059 (Package No. Ctg/Hat/WD-03)</t>
  </si>
  <si>
    <t>M/s. N J Enterprise</t>
  </si>
  <si>
    <t>Improvement of Eliash Sowdagor Road Gumanmordon by RCC at Ch: 00-400mUpazila : Hathazari, District: Chattogram. Road. ID-415375057 (Package No. Ctg/Hat/WD-04)</t>
  </si>
  <si>
    <t>09.10-19</t>
  </si>
  <si>
    <t>M/s. S Alam Traders, Maddya Ghagra, Satgariapara,Thandachar</t>
  </si>
  <si>
    <t>mdsalamtalukder65@gmail.com</t>
  </si>
  <si>
    <r>
      <t xml:space="preserve">Development of Sipahipara Road (Sipahipara-Khetra Bazar) by HBB at Ch: 00-670m. </t>
    </r>
    <r>
      <rPr>
        <b/>
        <sz val="9"/>
        <rFont val="Arial Narrow"/>
        <family val="2"/>
      </rPr>
      <t>CHTG/RANGU/Phase-2/W-08</t>
    </r>
  </si>
  <si>
    <t>Flood &amp; Flash Flood due to Cyclone Comona in Rangunia Upazila</t>
  </si>
  <si>
    <r>
      <t xml:space="preserve">Development of Aman Ali-2 Road by RCC at ch: 00-880m. </t>
    </r>
    <r>
      <rPr>
        <b/>
        <sz val="9"/>
        <rFont val="Arial Narrow"/>
        <family val="2"/>
      </rPr>
      <t>CHTG/RANGU/Phase-2/W-11</t>
    </r>
  </si>
  <si>
    <r>
      <t xml:space="preserve">Development of Halimpur Matabbor Bari Road by HBB at Ch: 00-700m. </t>
    </r>
    <r>
      <rPr>
        <b/>
        <sz val="9"/>
        <rFont val="Arial Narrow"/>
        <family val="2"/>
      </rPr>
      <t>CHTG/RANGU/Phase-2/W-03</t>
    </r>
  </si>
  <si>
    <t>20.6.19</t>
  </si>
  <si>
    <t>M/s. Selim &amp; Brothers, Baitush Sharaf Mosque Road, Arambag, Khagrachari</t>
  </si>
  <si>
    <t>Construction of Drain on Kumari Khal from Ch: 00-1324m at Gumanmordon Union; Upazila : Hathazari, District: Chittagong.</t>
  </si>
  <si>
    <t>Distaster Resilient Rural Infrastructure Development Work for Drain on Kumari Khal from Ch. 0.00-1324m Gumanmordan Union</t>
  </si>
  <si>
    <t>Nahean Engineers &amp; Builders - The New Trade Link</t>
  </si>
  <si>
    <t>neb.tntljv@gmail.com</t>
  </si>
  <si>
    <t>Construction of 02 (Two) Storied Rural Market Building (With 04 Storied Foundation) in Komrail Bazar Under  Mirsharai Upazila; District : Chattogram</t>
  </si>
  <si>
    <t xml:space="preserve">M/s. Rittika Traders - S.R. Enterprise (JV); Sandwip, Chittagong </t>
  </si>
  <si>
    <t>rittikasrjv@gmail.com</t>
  </si>
  <si>
    <t>Construction of Two (2) Storied Rural Market Building (With 04 Storied Foundation) In Moulavir Bazart,  under Sandwip Upazila, District: Chattogram.</t>
  </si>
  <si>
    <t>M/s. Quashem Construction, 52 Katalgonj, Panchlaish, Chittagong</t>
  </si>
  <si>
    <t>Construction of Two (2) Storied Rural Market Building (With 04 Storied Foundation) In Modon Hat,  under Hathazari Upazila, District: Chattogram.</t>
  </si>
  <si>
    <t>Noor Syndicate &amp; S M Trading (JV)</t>
  </si>
  <si>
    <t>smnoorjv@gmail.com</t>
  </si>
  <si>
    <t>Construction of 02 (Two) Storied Rural Market Building (With 04 Storied Foundation) in Nowajeshpur Notun Hat Under Raozan Upazila; District : Chattogram.</t>
  </si>
  <si>
    <t>M/s. Nipa Enterprise</t>
  </si>
  <si>
    <t>Construction of 02 Two Storied Rural Market Building With 04 Storied Foundation in Dhamir Hat Under Rangunia Upazila District Chattogram.</t>
  </si>
  <si>
    <t>M/s. J N Enterprise- MHB (JV)</t>
  </si>
  <si>
    <t>jnentmhbjv@gmail.com</t>
  </si>
  <si>
    <t>Construction of 02 (Two) Storied Rural Market Building (With 04 Storied Foundation) in Chander Hat Under  Boalkhali Upazila; District : Chattogram.</t>
  </si>
  <si>
    <t>M/s. Dynamic Associates</t>
  </si>
  <si>
    <t>dynamicassociates67@gmail.com</t>
  </si>
  <si>
    <t>Construction of 02 Two Storied Rural Market Building (With 04 Storied Foundation) in Sarkar Hat Bazar Under Anowara Upazila District Chattogram.</t>
  </si>
  <si>
    <t>Construction of Two 2 Storied Rural Market Building With 04 Storied Foundation in Chambol Bazar Under Banshkhali Upazila Dist.-Chattogram</t>
  </si>
  <si>
    <t>M/s. Baizid Enterprise</t>
  </si>
  <si>
    <t>msbaizidenterprise@gmail.com</t>
  </si>
  <si>
    <t>Improvement of East Gujra Oyaje Mia (CH: 00-1000m) Road; Upazila: Raozan, District: Chattogram (ID No-415744064).</t>
  </si>
  <si>
    <t>DIRIP-2 PGCB</t>
  </si>
  <si>
    <t>02.10.19</t>
  </si>
  <si>
    <t>AR- ALML JV 27 Dilkusha C/A, Dhaka-1000</t>
  </si>
  <si>
    <t>aralmljv@gmail.com</t>
  </si>
  <si>
    <t>Construction of 81.00m Long PC Girder Bridge on Asad Ali Kari Road over Ichakhali Khal aat Ch. 2000m Upazila Mirsharai District Chittagong (ID No-415534034).</t>
  </si>
  <si>
    <t>07.08.17</t>
  </si>
  <si>
    <t>M/s. R A Enterprise</t>
  </si>
  <si>
    <t>msraenterprise2013@gmail.com</t>
  </si>
  <si>
    <t>Development of Samiter Hat Domkhali Eidgha Road by BC at Ch: 00-1050m; Upazila: Mirsharai, District: Chattogram (ID No-415534337)</t>
  </si>
  <si>
    <t>M/s. Mirsharai Enterprise</t>
  </si>
  <si>
    <t>mirsharaienterprise2@gmail.com</t>
  </si>
  <si>
    <t>Development of Kamar Ali (Sufia Road-Biswa Darbar Road) Road by BC at Ch: 00-800m; Upazila: Miresarai, District: Chattogram (ID No-415534349).</t>
  </si>
  <si>
    <t>M/s. M N Enterprise</t>
  </si>
  <si>
    <t>mnenterprise1994@gmail.com</t>
  </si>
  <si>
    <t>Development of Moulana Abdul Quiyum Road (Shekherkhil UP-Bisumia road) by BC at Ch: 1015-1750m; Upazila: Miresarai, District: Chattogram (ID No-415534327).</t>
  </si>
  <si>
    <t>07.07.20</t>
  </si>
  <si>
    <t>The New Trade Link</t>
  </si>
  <si>
    <t>Construction of 20.00m Long RCC Girder Bridge on Moghadia UP-Bari Bundth R &amp; H Via Thakur Hat Mozumderhat &amp; Banglabazar (Abutorab-Hashemnagar-Char Sarat Road) at Ch: 4250m; Upazila: Mirsharai; District: Chittagong.</t>
  </si>
  <si>
    <t>Development of Takia Road (Upto Khal) Road by BC at CH: 00-590m; Upazila: Miresarai, District: Chattogram (ID No-415534127).</t>
  </si>
  <si>
    <t>Development of Uttar Naharpur School (Zakir Hossain Road) Road by BC at Ch: 00-1145m; Upazila: Miresarai, District: Chattogram (Salvage Materials Cost Tk. 61289.00) (ID No-415534195).</t>
  </si>
  <si>
    <t>Construction of 30m Long PC Girder Bridge on Habib Ahmed Chowdhury Road at Ch: 26900m; Upazila: Sitakunda, District: Chittagong (ID No-415862002).</t>
  </si>
  <si>
    <t xml:space="preserve">M/s. Amin International </t>
  </si>
  <si>
    <t>msamininternational@gmail.com</t>
  </si>
  <si>
    <t>Development of Barobkundo RHD-Sondwip Ferry Ghat Road (Mandari Tola-Sea Road) by BC &amp; RCC at Ch: 00-683m &amp; 687- 1294.5m; Upazila: Sitakunda, District: Chattogram.</t>
  </si>
  <si>
    <t>23.11.19</t>
  </si>
  <si>
    <t>M/s. Chowdhury Enterprise</t>
  </si>
  <si>
    <t>syfu.ctg@gmail.com</t>
  </si>
  <si>
    <t>Development of Barobkundo RHD-Sondwip Ferry Ghat Road Mandari Tola-Sea Road by RCC at Ch: 1294-2450; Upazila: Sitakunda, District: Chattogram.</t>
  </si>
  <si>
    <t>27.05.20</t>
  </si>
  <si>
    <t>Mahbub &amp; Co-Bismillah Enterprise &amp; Feed Center (JV)</t>
  </si>
  <si>
    <t>mahbubbismillah2019@gmail.com</t>
  </si>
  <si>
    <t>Development of Chottodarogar Hat-Sohasrodhara Road by HBB at Ch: 1100-2700m; Upazila: Sitakunda, District: Chattogram (ID No-415864077).</t>
  </si>
  <si>
    <t>M/s. Brothers &amp; Sons Enterprise</t>
  </si>
  <si>
    <t>brothersandsons1974@gmail.com</t>
  </si>
  <si>
    <t>Development of South Sonaisory Road by HBB at Ch: 472-733m; Upazila: Sitakunda, District: Chittagong (Salvage Materials Cost Tk. 225449.00) (ID No-415865141).</t>
  </si>
  <si>
    <t>M/s. Shafiq &amp; Brothers</t>
  </si>
  <si>
    <t>shafiqandbrothers3645@gmail.com</t>
  </si>
  <si>
    <t>Development of Niagazi Road by HBB at Ch: 660-800m; Upazila: Sitakunda, District: Chittagong (ID No-415865024).</t>
  </si>
  <si>
    <t>M/s. Globe Enterprise</t>
  </si>
  <si>
    <t xml:space="preserve">  globesandwip@gmail.com</t>
  </si>
  <si>
    <t>Development of RHD (Dip Bondhu Mostafizur Rahman GPS) to Bashbaria Ghat (Tukumonshi Road) by RCC at Ch: 1830-2475m; Upazila: Sandwip, District: Chattogram (ID No-415784053).</t>
  </si>
  <si>
    <t>SA-HB-JV</t>
  </si>
  <si>
    <t>sahb@gmail.com</t>
  </si>
  <si>
    <t>Construction of 40.00m Long PC Girder Bridge on Barabil Kazirhat G.C to Lalar Hat (RHD) Road via Barabil Nayahat (Fatikchari Portion) at Ch: 8300m; Upazila: Fatikchari; District: Chittagong (ID No-415332003).</t>
  </si>
  <si>
    <t>17.10.17</t>
  </si>
  <si>
    <t>10.012.19</t>
  </si>
  <si>
    <t>M/s. Alif Enterprise</t>
  </si>
  <si>
    <t>msalifenterprise869@gmail.com</t>
  </si>
  <si>
    <t>Development of Mohammed Tokirhat GC-Samitirhat UP Office Road by BC at Ch: 3815-5100m; Upazila: Fatikchari, District: Chittagong.</t>
  </si>
  <si>
    <t>M/s. Shah Amanat Trading</t>
  </si>
  <si>
    <t>msshahamanattraders66@gmail.com</t>
  </si>
  <si>
    <t>Development of Nazirhat GC-Roshangiri UP Road (Moulana Syed Ahmed Rd) by BC at ch: 1870-3050m; Upazila: Fatikchari, District: Chittagong.</t>
  </si>
  <si>
    <t>M/s. Elias Brothers- S Hoque &amp; Sons Enterprise (JV)</t>
  </si>
  <si>
    <t>Construction of 3 vent 5.00x5.00m RCC Box Culvert at Hazrat Shah Ahmedullah Road at ch: 300m GCHDP-WD-VZR-CHT-FATI-NEW-STR-19/01</t>
  </si>
  <si>
    <t>12.06.20</t>
  </si>
  <si>
    <t>msshahamanattraders66@gmail.com &lt;msshahamanattraders66@gmail.com&gt;</t>
  </si>
  <si>
    <t>Development of Sufi Abdul Kadar Road (Abdullah pur) by BC at Ch: 00-1000m (Salvage Materials Cost Tk. 723381.00)GCHDP-WD-VZR-CHT-FATI-NEW-19/08</t>
  </si>
  <si>
    <t>M/s. Goni Construction</t>
  </si>
  <si>
    <t>msgoniconstruction@gmail.com</t>
  </si>
  <si>
    <t>Development of Mannania Road by BC at Ch: 00-345m; Upazila: Fatikchari, District: Chattogram.</t>
  </si>
  <si>
    <t>M/s. Jahangir Alam Traders</t>
  </si>
  <si>
    <t>msjahangiralamtraders@gmail.com</t>
  </si>
  <si>
    <t>Development of Mohammed Takirhat GC-Abdullahpur UP HQ Road by BC at Ch: 370-870m; Upazila: Fatikchari, District: Chattogram (ID No-415333018).</t>
  </si>
  <si>
    <t>M/s. Ahmadia Traders</t>
  </si>
  <si>
    <t>ahamadiatraders2016@gmail.com</t>
  </si>
  <si>
    <t>Development of Gamaritola to Late Hajee Sultan Ahmed Road by HBB at Ch: 00-306m; Upazila: Fatikchari, District: Chattogram (ID No-415335363).</t>
  </si>
  <si>
    <t>M/s. Siddikia Construction</t>
  </si>
  <si>
    <t xml:space="preserve">  siddikiaconstruction@gmail.com</t>
  </si>
  <si>
    <t>Development of Mohammed Takirhat GC-Abdullahpur UP HQ Road by BC at Ch: 870-1870m; Upazila: Fatikchari, District: Chattogram (ID No-415333018).</t>
  </si>
  <si>
    <t>Development of Baktapur UP HQ to Dharmapur UP HQ Road by BC at Ch: 1260-2060; Upazila: Fatikchari, District: Chattogram (Salvage Materials Cost Tk. 1948563.00) (ID No-415333016).</t>
  </si>
  <si>
    <t>07.09.20</t>
  </si>
  <si>
    <t>Development of Al-Haz Rafiqul Anowar Road (Samitirhat) by HBB at Ch: 1650-2150m; Upazila: Fatikchari, District: Chattogram (ID No-415335087).</t>
  </si>
  <si>
    <t>M/s. T A Construction</t>
  </si>
  <si>
    <t xml:space="preserve">  ta.samrat@yahoo.com</t>
  </si>
  <si>
    <t>Development of Dharmapur Comitir Hat to Surut Ali Market Road via Abdus Samad Mistri Bari road by HBB at Ch: 00-1000m; Upazila: Fatikchari, District: Chattogram (ID No-415334068).</t>
  </si>
  <si>
    <t>M/s. Sukannya Enterprise</t>
  </si>
  <si>
    <t>sukannyaent@gmail.com</t>
  </si>
  <si>
    <t>Development of Sadeque Banu Road by HBB at Ch: 00-905m; Upazila: Fatikchari, District: Chattogram (Salvage Materials Cost Tk. 772967.00) (ID No-415334014).</t>
  </si>
  <si>
    <t>19.09.20</t>
  </si>
  <si>
    <t>M/s. M A S K Construction</t>
  </si>
  <si>
    <t xml:space="preserve">  msmohashinandbrothers@gmail.com</t>
  </si>
  <si>
    <t>Development of Golamor rahman Road to Saker Ali School-Damdama Kabarstan Road by HBB at Ch: 300-800m; Upazila: Fatikchari, District: Chattogram (ID No-415335361).</t>
  </si>
  <si>
    <t>M/s. Mohsin &amp; Brothers</t>
  </si>
  <si>
    <t>Development of Samitirhat-Family Planning Hospital Road by HBB at Ch: 00-1100m; Upazila: Fatikchari, District: Chattogram (ID No-415335095).</t>
  </si>
  <si>
    <t>Development of Bagicha Masjeed Road by HBB at Ch: 00-920m; Upazila: Fatikchari, District: Chattogram (ID No-415335093).</t>
  </si>
  <si>
    <t>M/s. Shuvo Sikder Enterprise</t>
  </si>
  <si>
    <t>msshuvosikder@gmail.com</t>
  </si>
  <si>
    <t>Development of Anandapur-Badurkhil Road by HBB at Ch: 3355-4000m; Upazila: Fatikchari, District: Chattogram (ID No-415335226).</t>
  </si>
  <si>
    <t>Development of Halda valley Tea Estate Road (St. Point Gahira-Heako Road) by BC at Ch: 00-2400m; Upazila: Fatikchari, District: Chattogram (Salvage Materials Cost Tk. 6607541.00) (ID No-415335156).</t>
  </si>
  <si>
    <t>M/s. Hossen &amp; Brothers</t>
  </si>
  <si>
    <t>mshossainandbrothers65@gmail.com</t>
  </si>
  <si>
    <t>Development of Mohammedpur Road by BC at Ch: 142-690m; Upazila: Hathazari, District: Chittagong (Salvage Materials Cost Tk. 520788.00) (ID No-415374086).</t>
  </si>
  <si>
    <t>04.10.17</t>
  </si>
  <si>
    <t>11.04.18</t>
  </si>
  <si>
    <t>M/s. N B Corporation</t>
  </si>
  <si>
    <t>zillurnb@gmail.com</t>
  </si>
  <si>
    <t>Development of Middle Madarsha Link Road (South Madrasha) by BC at Ch: 1880-2550m; Upazila: Hathazari, District: Chittagong.</t>
  </si>
  <si>
    <t>29.09.18</t>
  </si>
  <si>
    <t>Development of Solaiman Chowdhury Road by HBB at Ch: 00-550m; Upazila: Hathazari, District: Chittagong.</t>
  </si>
  <si>
    <t>Development of Hajee Safar Ali (Mirjapur) Road by BC at Ch: 2220-2870m; Upazila: Hathazari, District: Chittagong.</t>
  </si>
  <si>
    <t>M/s. Chowdhury Enterprise and Consonance Engineers &amp; Builders (JV)</t>
  </si>
  <si>
    <t xml:space="preserve">  consonancechowdhuryjv@gmail.com</t>
  </si>
  <si>
    <t>Construction of 32.00m Long PC Girder Bridge on Mufti Foizulla Road over Porag Pali Khal at Ch: 4000m; Upazila: Hathazari, District: Chittagong (ID No-415372007).</t>
  </si>
  <si>
    <t>29.05.18 22.12.19</t>
  </si>
  <si>
    <t>M/s. Alif Enterprise, Hatahazari</t>
  </si>
  <si>
    <t>alifenterprise462@gmail.com</t>
  </si>
  <si>
    <t>Development of Kazipara Road-Bongshal Road (Shil Pejewari Road) by BC at Ch: 00-1475m; Upazila: Hathazari, District: Chittagong.</t>
  </si>
  <si>
    <t>Development of Rashik Acharjee Road by RCC at Ch: 32-466m; Upazila: Hathazari, District: Chittagong.</t>
  </si>
  <si>
    <t>Development of Fazu Meah (Dhalai) Road by BC at Ch: 00-610m; Upazila: Hathazari, District: Chattogram (ID No-415375330).</t>
  </si>
  <si>
    <t>M/s. Dowla Enterprise</t>
  </si>
  <si>
    <t>msdowlaenterprise@gmail.com</t>
  </si>
  <si>
    <t>Development of Hajee Safar Ali (Mirjapur) Road by BC at Ch: 2220-3000m; Upazila: Hathazari, District: Chattogram (Salvage Materials Cost Tk. 1434482.00) (ID No-415374059).</t>
  </si>
  <si>
    <t>M/s. Nawal Trading</t>
  </si>
  <si>
    <t>nazimnawal13@gmail.com</t>
  </si>
  <si>
    <t>Development of Hafez Bazlur Rahman (R&amp;H) near at Gowrisankar hat GC to Raozan Noapara Section-1 (R &amp; H) via Ragunondon Hat (Rawli Road-1) by BC at Ch: 4180-4880m; Upazila: Raozan, District: Chittagong.</t>
  </si>
  <si>
    <t>M/s. Mazda Enterprise</t>
  </si>
  <si>
    <t>msmazadaenterprise2018@gmail.com</t>
  </si>
  <si>
    <t>Development of Yar Mohammed Chowdhury Road by BC at Ch: 00-460m (ID No-415745094); Upazila: Raozan, District: Chittagong.</t>
  </si>
  <si>
    <t>M/s. F R Traders</t>
  </si>
  <si>
    <t>fr.tradersbd@yahoo.com</t>
  </si>
  <si>
    <t>Development of RHD Sistal-Sonargaon High School-Rafique Miar Farm (Sonargaon Road) Road by BC at Ch: 1140-1440m; Upazila: Rangunia, District: Chattogram.</t>
  </si>
  <si>
    <t>M/s. Well Enterprise</t>
  </si>
  <si>
    <t>helalctg124@gmail.com</t>
  </si>
  <si>
    <t>Development of Paschim Kharandwip Bura Mowlana Road by BC at Ch: 00-310m; Upazila: Boalkhali, District: Chittagong.</t>
  </si>
  <si>
    <t>28.02.17</t>
  </si>
  <si>
    <t>07.07.17</t>
  </si>
  <si>
    <t>M/s. Tawakkul Enterprise</t>
  </si>
  <si>
    <t>towakkulenterprise@gmail.com</t>
  </si>
  <si>
    <t>Development of Sreepur Muktizoddah Kamal Uddain Ahmed Road by BC at Ch: 00-360m; Upazila: Boalkhali, District: Chittagong.</t>
  </si>
  <si>
    <t>26.12.16</t>
  </si>
  <si>
    <t>02.06.17</t>
  </si>
  <si>
    <t>M/s. Abdul Salam</t>
  </si>
  <si>
    <t>salam.lged63@gmail.com</t>
  </si>
  <si>
    <t xml:space="preserve">Development of Pathan Para Road by BC at Ch: 00-935m; Upazila: Boalkhali, District: Chattogram </t>
  </si>
  <si>
    <t>M/s. Monir  Ahmed</t>
  </si>
  <si>
    <t>Development of Bishamber Das Road by HBB at Ch: 00-113m; Upazila: Boalkhali, District: Chattogram (ID No-415125154).</t>
  </si>
  <si>
    <t>M/s. Jamal &amp; Brothers</t>
  </si>
  <si>
    <t>jamal_brothers77@yahoo.com</t>
  </si>
  <si>
    <t>Development of Alampur-Issarkhain-Uttar Samura Road by BC at ch: 1000-1550m; Upazila: Patiya, District: Chittagong.</t>
  </si>
  <si>
    <t>M/s. Mohammed Selim &amp; Brothers</t>
  </si>
  <si>
    <t>md.selimandbrothers@gmail.com</t>
  </si>
  <si>
    <t>Development of Old Cox's Bazar (Kalarpool UP Office-Fakirnirhat-Merin Academy) (from RHD#132) Road by BC at Ch: 9540m-9795m; Upazila: Patiya, District: Chittagong.</t>
  </si>
  <si>
    <t>03.04.17</t>
  </si>
  <si>
    <t>10.08.17</t>
  </si>
  <si>
    <t>Development of Shikal baha Char Hazari Road by BC at ch: 00m-500m; Upazila: Patiya, District: Chittagong.</t>
  </si>
  <si>
    <t>24.05.17</t>
  </si>
  <si>
    <t>30.09.17</t>
  </si>
  <si>
    <t>M/s. Kalam &amp; Brothers</t>
  </si>
  <si>
    <t>mskalamandbrothers@gmail.com</t>
  </si>
  <si>
    <t>Development of Jangalkhain Paschim Para Road by BC at Ch: 00-500m; Upazila: Patiya, District: Chittagong.</t>
  </si>
  <si>
    <t>M/s. Tahira Enterprise</t>
  </si>
  <si>
    <t>mstahiraenterprisectg@gmail.com</t>
  </si>
  <si>
    <t>Construction of 32.00m Long PC Girder Bridge on Shinghara Keya Ghat Road at Ch: 2600m; Upazila: Anowara, District: Chittagong.</t>
  </si>
  <si>
    <t>06.06.19</t>
  </si>
  <si>
    <t>M/s. Shah Ali Roza Steel Corporation, Karnafully, Chattagram</t>
  </si>
  <si>
    <t>alirozasteel@gmail.com</t>
  </si>
  <si>
    <t>Development of Chanamoti Bodho Mondir to Master Bari Road by BC at Ch: 00-255m; Upazila: Anowara, District: Chattogram(ID No-415045141).</t>
  </si>
  <si>
    <t>M/s. A Jaman Khan Enterprise</t>
  </si>
  <si>
    <t>azamankhanenterprise@gmail.com</t>
  </si>
  <si>
    <t>Development of Ram Krishna Ashram Road (Krishna Kumar Shucaru Proba Road) by BC at Ch: 785-1207m; Upazila: Anowara, District: Chattogram.</t>
  </si>
  <si>
    <t>Development of Sarif Mollah Road by BC at Ch: 00-1000m; Upazila: Anowara, District: Chattogram (Salvage Materials Cost Tk. 1323228.00) (ID No-415044051).</t>
  </si>
  <si>
    <t>M/s. Jashim &amp; Brothers</t>
  </si>
  <si>
    <t xml:space="preserve">  jashim.cont@gmail.com</t>
  </si>
  <si>
    <t>Development of West Bariaya Connecting Road by BC at Ch: 2000-2400m; Upazila: Anowara, District: Chattogram (Salvage Materials Cost Tk. 180665.00) (ID No-415045028).</t>
  </si>
  <si>
    <t>M/s. Nipa Enterprise- Qashem Construction JV</t>
  </si>
  <si>
    <t>nipaquashemjv2017@gmail.com</t>
  </si>
  <si>
    <t>Construction of 36.00m Long PC Girder Bridge on Moulobi Bazar at Shekherkhil-Chanua Road over Jalkadar Khal at Ch.5100m Upazila Banshkhali District Chittagong (ID No-415082005).</t>
  </si>
  <si>
    <t>08.08.17</t>
  </si>
  <si>
    <t>M/s. Janasheba Enterprise</t>
  </si>
  <si>
    <t xml:space="preserve">  janasheba@yahoo.com</t>
  </si>
  <si>
    <t>A. Development of Kalipur UP to Khankhanabad Bazar Gunagari-Khankhanabad Road by BC at Ch: 4950-5750m GCHDP-WD-UNR-CHT-BANS-19/02 (ID-415083001) B. Development of Shilkup Izzatia Road by HBB at Ch: 00-1120m GCHDP-WD-VZR-CHT-BANS-19/01(ID-415085141); Upazi</t>
  </si>
  <si>
    <t>M/s. Nasir Enterprise</t>
  </si>
  <si>
    <t>nasiruddinctg79@gmail.com</t>
  </si>
  <si>
    <t>Development of Pachim Alahabad Talukder Bari Road by BC at Ch: 00-510m; Upazila: Chandanaish, District: Chittagong.</t>
  </si>
  <si>
    <t>M/s. ARM Engineers</t>
  </si>
  <si>
    <t>armengr1982@yahoo.com</t>
  </si>
  <si>
    <t>Development of Simirkul-Bolar Pahar Panjagonar Mukh Dhopachari RHD Connecting Road by HBB at Ch|: 220-680m; Upazila: Chandanaish, District: Chittagong (ID No-415183012).</t>
  </si>
  <si>
    <t>23.07.17</t>
  </si>
  <si>
    <t>Construction of 81.00m Long PC Girder Bridge over Zero Book Chara on Vhomanghat GC-Diakul-Chiringhata-Dhoachari-Monglarmukh-Rangunia Road at Ch: 13460; Upazila: Chandanaish; District: Chittagong (ID No-415183006).</t>
  </si>
  <si>
    <t>05.12.17</t>
  </si>
  <si>
    <t>M/s. Shah Amanat Traders</t>
  </si>
  <si>
    <t>Development of Hazrat Voikhaja Road (Joara) Road by BC at Ch| 00-686m; Upazila: Chandanaish, District: Chittagong.</t>
  </si>
  <si>
    <t>M/s. Champion Enterprise</t>
  </si>
  <si>
    <t>championenterprise1984@gmail.com</t>
  </si>
  <si>
    <t>Development of Chandanaish Upazila-Karanibari Nayapara-Idherampur Road by BC at Ch: 00-811m; Upazila: Chandanaish, District: Chattogram.</t>
  </si>
  <si>
    <t xml:space="preserve">M/s. Islam &amp; Sons </t>
  </si>
  <si>
    <t>islamandsons004@gmail.com</t>
  </si>
  <si>
    <t>Development of Fatha Nagor Mohabodhi Road (Joara) by BC at Ch: 00-500m; Upazila: Chandanaish, District: Chattogram.</t>
  </si>
  <si>
    <t>Ro-Amma-Ra - Mustafa (JV)</t>
  </si>
  <si>
    <t>roammaramustafajv@gmail.com</t>
  </si>
  <si>
    <t>Development of Chandanaish Upazila HQ-Nayarhat-Bailtali-Khoderhat GC Road by BC at Ch: 1975-4099m; Upazila: Chandanaish, District: Chattogram.</t>
  </si>
  <si>
    <t>M/s. Shah Jabbaria- Nirman (JV)</t>
  </si>
  <si>
    <t xml:space="preserve">  morshedandtitu@gmail.com</t>
  </si>
  <si>
    <t>A. Development of Jafarabad Scenio Madrasha Road by HBB at Ch: 00-500m GCHDP-WD-VZR-CHT-CHAN-19/15 (ID-415185128) B. Development of Hasandandi Probartak Road by HBB at Ch: 1000-1835m GCHDP-WD-VZR-CHT-CHAN-19/16 (ID-415184040) C. Development of Kulaindanga</t>
  </si>
  <si>
    <t>M/s. Noor Syndicate- Shah Jabbaria (JV)</t>
  </si>
  <si>
    <t>nssjc01@gmail.com</t>
  </si>
  <si>
    <t>Construction of 40.00m Long PC Girder Bridge on Uttar Paschim Amirabad Tankabatir Muk to Kiazu Para Darbesh Hat DC Road at Ch: 18631m; Upazila: Lohagara, District: Chattogram.</t>
  </si>
  <si>
    <t>M/s. Creation Construction</t>
  </si>
  <si>
    <t xml:space="preserve">  mscreationconstruction@gmail.com</t>
  </si>
  <si>
    <t>Development of Prop. Anowarul Azim Arif Road by HBB at Ch: 390-1140m; Upazila: Satkania, District: Chittagong.</t>
  </si>
  <si>
    <t>03.08.19</t>
  </si>
  <si>
    <t>M/s. Mahi Enterprise</t>
  </si>
  <si>
    <t>msmahienterprise33@gmail.com</t>
  </si>
  <si>
    <t>Development of Sadaha UP-Shamadiapukur Bazar Road by BC at Ch: 00-460m; Upazila: Satkania, District: Chittagong.</t>
  </si>
  <si>
    <t>M/s. Hoque Construction</t>
  </si>
  <si>
    <t>nhoque1557@gmail.com</t>
  </si>
  <si>
    <t>Development of Dewan Hat GC-Tayari Hat GC (Lohagara) Satkania Portion by BC at ch: 3196-3697m; Upazila: Satkania, District: Chattogram.</t>
  </si>
  <si>
    <t>M/s. M R Chowdhury Associates</t>
  </si>
  <si>
    <t>mrc.associates67@gmail.com</t>
  </si>
  <si>
    <t xml:space="preserve">Development of Sikdar Para-Maiz Para Road (Satkania UP) by BC at Ch: 00-1000m; Upazila: Satkania, District: Chattogram </t>
  </si>
  <si>
    <t>M/s. Rangamati Traders</t>
  </si>
  <si>
    <t>Construction of 30.00m Long PSC Girder Bridge on Hatiar Khal at Sonakania Up-Satkania UP Via North Rupkania-garanga Dulu Bridge at Ch: 1830m; Upazila: Satkania, District: Chattogram (ID No-415823022).</t>
  </si>
  <si>
    <t>M/s. Dot Enterprise</t>
  </si>
  <si>
    <t xml:space="preserve">  msdotenterprise@gmail.com</t>
  </si>
  <si>
    <t>Improvement of Tali Para Road by BC from Ch: 00-1075m; Upazila: Satkania, District: Chattogram (Salvage Materials Cost Tk. 1436501.00) (ID No-415824031).</t>
  </si>
  <si>
    <t>A Ali Chowdhury - Ahnaf Associates (JV)</t>
  </si>
  <si>
    <t>aaliahnafjv@gmail.com</t>
  </si>
  <si>
    <t>Construction of 22.00m Long RCC Girder Bridge on East Churamony Road at Ch: 50m; Upazila: Satkania, District: Chattogram (ID No-415825002).</t>
  </si>
  <si>
    <t>M/s. Arabi Enterprise</t>
  </si>
  <si>
    <t>arabienterprise.ctg@gmail.com</t>
  </si>
  <si>
    <t>Weedening and Periodic Maintenance of Haitkandi UP to Nayarhat Bazar Road via Kamar Ali Bazar Road at Ch: 3200-4350m; Upazila: Miresarai, District: Chattogram (ID No-415533004).</t>
  </si>
  <si>
    <t>M/s. Gaus-E-Pak Banijjya Sangstha</t>
  </si>
  <si>
    <t>gausepak.ctg@gmail.com</t>
  </si>
  <si>
    <t>Maintenance of Hazrat Shah Ahmedullah Road by Dense Carpeting at Ch: 300-800m; Upazila: Fatikchari, District: Chittagong.</t>
  </si>
  <si>
    <t>10.01.20</t>
  </si>
  <si>
    <t>Maintenance of Nanupur UPC-Dowlat Munshir Hat Road Nanupur-Khiram Road by Dense Carpeting at Ch: 00-1500m; Upazila: Fatikchari, District: Chattogram (ID No-415333011).</t>
  </si>
  <si>
    <t>Maintenance of Isapur Foizia Bazar to Halda River Road via Moulana Dosh Mohammed Road at Ch: 00-1770m; Upazila: Hathazari, District: Chattogram (ID No-415373015).</t>
  </si>
  <si>
    <t>M/s. Fabiha Enterprise</t>
  </si>
  <si>
    <t>msfabihaenterprise@gmail.com</t>
  </si>
  <si>
    <t>Maintenance of Chittagong-Rangamati (R &amp; H) Road-Chikdair UP (Shaheb Bari Road) by Dense Carpeting at Ch: 00-2000m; Upazila: Raozan, District: Chittagong.</t>
  </si>
  <si>
    <t>29.11.17</t>
  </si>
  <si>
    <t>06.03.18</t>
  </si>
  <si>
    <t>M/s. Shohag Enterprise</t>
  </si>
  <si>
    <t>shohagenterprise1980@gmail.com</t>
  </si>
  <si>
    <t>Maintenance of South Nichintapur A Salam Road by BC at Ch: 00-835m; Upazila: Rangunia, District: Chattogram (ID No-415705010).</t>
  </si>
  <si>
    <t>M/s. Niru Enterprise</t>
  </si>
  <si>
    <t>msniruenterprise@gmail.com</t>
  </si>
  <si>
    <t>Maintenance of Sub-Register Bari via Motherul Islam Chowdhury Bakhali Barua Para Road by Seal Coat at Ch: 550-1500m; Upazila: Patiya, District: Chittagong.</t>
  </si>
  <si>
    <t>21.08.17</t>
  </si>
  <si>
    <t>28.10.17</t>
  </si>
  <si>
    <t>M/s. Kalim Trading</t>
  </si>
  <si>
    <t>kalim.ano1973@gmail.com</t>
  </si>
  <si>
    <t>Maintenance of Haildhar UP Office-Hazirhat Road (Hasan Ali Munshi Road) by Dense Carpeting at Ch: 00-1553m; Upazila: Anowara, District: Chattogram.</t>
  </si>
  <si>
    <t>M/s. Kutub Uddin &amp; Brothers</t>
  </si>
  <si>
    <t>kutubuddinandbrothers@gmail.com</t>
  </si>
  <si>
    <t>Maintenance of Khaikhaine Chamudaria-Hazrat Sha Ali Reza Road (Morali Ghat Chamudaria Barkal Road) at Ch: 1050-2300m; Upazila: Anowara, District: Chattogram.</t>
  </si>
  <si>
    <t>M/s. S K M International</t>
  </si>
  <si>
    <t>skm.international4@gmail.com</t>
  </si>
  <si>
    <t>Maintenance of Charati-Khoderhat-Moulavir Dokan-Bazalia-Bomang Hat-Noya hat Road by RCC at Ch: 21000-21715m; Upazila: Satkania, District: Chattogram (ID No-415822010).</t>
  </si>
  <si>
    <t>M/s. Salam &amp; Brothers</t>
  </si>
  <si>
    <t>mssalamandbrothers19@gmail.com</t>
  </si>
  <si>
    <t>Development of Kadalpur Ashraf Ali Chowdhury Bazar/Growth Center; Upazila: Raozan, District: Chattogram.</t>
  </si>
  <si>
    <t>M/s. Nazrul Construction, Chakaria, Cox'sbazar</t>
  </si>
  <si>
    <t>Development of Kanuram Bazar/Growth Center; Upazila: Lohagara, District: Chittagong.</t>
  </si>
  <si>
    <t>04.08.18</t>
  </si>
  <si>
    <t>M/s. Sayeman Enterprise</t>
  </si>
  <si>
    <t>mssayemanenterprise@gmail.com</t>
  </si>
  <si>
    <t>Development of Nazar Ali Bhuyan Road by BC at Ch: 0+500-2+000km; Upazila: Miresarai, District: Chittagong.</t>
  </si>
  <si>
    <t xml:space="preserve">30.05.18 </t>
  </si>
  <si>
    <t xml:space="preserve"> 06.12.20</t>
  </si>
  <si>
    <t>Development of Hadi Fakirhat GC R &amp; H to Shaher Khali UP Road via Bhuiyar Hat by BC at Ch: 3+250-5170km; Upazila: Miresarai, District: Chittagong.</t>
  </si>
  <si>
    <t>201355</t>
  </si>
  <si>
    <t xml:space="preserve">31.12.20 </t>
  </si>
  <si>
    <t>M/s. Junayet Enterprise</t>
  </si>
  <si>
    <t>junayetenterprise1@gmail.com</t>
  </si>
  <si>
    <t>b) Development of Mowlana Nazir Ahmed Road (Sattar Bhuyan Bazar-Habibullah Road) by BC at Ch: 00-930; Upazila: Miresarai, District: Chittagong.</t>
  </si>
  <si>
    <t>236028</t>
  </si>
  <si>
    <t>03.01.19</t>
  </si>
  <si>
    <t>M/s. A S Chowdhury</t>
  </si>
  <si>
    <t>ms.aschy@gmail.com</t>
  </si>
  <si>
    <t xml:space="preserve"> b) Improvement of Ram Mainik Kar Road (Sarkar Taluk Road) by BC at Ch: 00-850m (Salvage Materials Cost Tk. 1039848.00); Upazila: Miresarai, District: Chittagong.</t>
  </si>
  <si>
    <t>250689</t>
  </si>
  <si>
    <t>Construction of 2vx4.00mx4.00m RCC Box Culvert on Barrayer Hat R &amp; H to Aburhat GC via Santirhat GC (Santirhat-Abur Hat GC Road) at ch: 10030m; Upazila: Mirsharai, District: Chattogram.</t>
  </si>
  <si>
    <t>279280</t>
  </si>
  <si>
    <t>M/s. Akif Enterprise</t>
  </si>
  <si>
    <t>msakifenterprise2013@gmail.com</t>
  </si>
  <si>
    <t>Development of Jamal Dhakan R &amp; H to Rail Line Road (Shah Sundar Mia Road) by BC at Ch: 550-1730m; Upazila: Miresarai, District: Chattogram (ID No-415534017).</t>
  </si>
  <si>
    <t>328984</t>
  </si>
  <si>
    <t>Development of Nazir Ahmed Road by BC at Ch: 1000-2450m; Upazila: Miresarai, District: Chattogram (ID No-415535048).</t>
  </si>
  <si>
    <t>356270</t>
  </si>
  <si>
    <t>A) Development of Kamal Teli Road (Border Road to Khaia Ghona) Road by BC at Ch: 1200-1500m; Upazila: Miresarai, District: Chattogram.</t>
  </si>
  <si>
    <t xml:space="preserve"> B) Development of Mithanala UP to Bhorer Bazar Road (St. Panter Pokur) by BC at Ch: 00-2100m; Upazila: Miresarai, District: Chattogram.</t>
  </si>
  <si>
    <t>M/s. Bithi Buildcom</t>
  </si>
  <si>
    <t>msbithibildcom2019@gmail.com</t>
  </si>
  <si>
    <t>Development of Habildar Baza R &amp; H to Amulia Ghat Bazar via Olinagar High School (Olinagar Border Road) by BC at Ch: 3978-5300m; Upazila: Miresarai, District: Chattogram (ID No-415532014).</t>
  </si>
  <si>
    <t>400502</t>
  </si>
  <si>
    <t>M/s. Adian Enterprise</t>
  </si>
  <si>
    <t>msadianenterprise@gmail.com</t>
  </si>
  <si>
    <t>Development of Murarypur R &amp; H to Janardanpur High School School Road (Murarypur-Janrdanpur High School Road) by BC at 1000-2000m; Upazila: Miresarai, District: Chattogram (ID No-415534019).</t>
  </si>
  <si>
    <t>400513</t>
  </si>
  <si>
    <t>M/s. A B Enterprise</t>
  </si>
  <si>
    <t>abenterprise456@gmail.com</t>
  </si>
  <si>
    <t>Development of Yousuf Ali Road (Bamonsundor Rd-Ashad Ali Kazi Road via Shadde Bazar) by BC at Ch: 2000-2420m; Upazila:, District: Chattogram (ID No-415534215).</t>
  </si>
  <si>
    <t>415076</t>
  </si>
  <si>
    <t>M/s. Mahbub &amp; Co.</t>
  </si>
  <si>
    <t>mahbubco1953@gmail.com</t>
  </si>
  <si>
    <t>Rehabilitation of Single Vent 5.00mx5.00m RCC Box Culvert on Mogadia UP to Thakurhat Bazar Road (Wasem Chowdhury Road) at Ch: 113m; Upazila: Miresarai, District: Chattogram (ID No-415534009).</t>
  </si>
  <si>
    <t>415066</t>
  </si>
  <si>
    <t>M/s. Taspiya Enterprise</t>
  </si>
  <si>
    <t>mstaspiaenterprise@gmail.com</t>
  </si>
  <si>
    <t>Development of Khurmawala Road (ram Mondol-Bhuyan Taluk Rd) by BC at Ch: 1000-1470m; Upazila: Miresarai, District: Chattogram (ID No-415534275).</t>
  </si>
  <si>
    <t>416239</t>
  </si>
  <si>
    <t>Development of Mogadia UP to Shadurhat Bazar Road via Dorgapara Abutorab-Shadurhat Road) by BC at Ch: 00-2850m; Upazila: Miresarai, District: Chattogram (Salvage Materials Cost Tk. 2459936.00) (ID No-415533012).</t>
  </si>
  <si>
    <t>405946</t>
  </si>
  <si>
    <t>M/s. Shahjahan- Trade Link (JV)</t>
  </si>
  <si>
    <t>sahajahantradelink65@gmail.com</t>
  </si>
  <si>
    <t>Construction of 20.00m Long RCC Girder Bridge on Kamaldaha-Dhamdhama-Abutorab Bazar Road Wahedpur RHD to Moghadia UP Dhamdama Bazar at Ch: 5220m; Upazila: Miresarai, District: Chattogram (ID No-415533009).</t>
  </si>
  <si>
    <t>400445</t>
  </si>
  <si>
    <t>15.05.21</t>
  </si>
  <si>
    <t>Construction of 18.00m Long RCC Girder Bridge on Habildar Basa R &amp; H to Amulia Ghat Bazar via Olinagar High School (Oli Nagar Border Road) by BC at Ch: 1958m; Upazila: Miresarai, District: Chattogram (ID No-415532014).</t>
  </si>
  <si>
    <t>416243</t>
  </si>
  <si>
    <t>29.06.20</t>
  </si>
  <si>
    <t xml:space="preserve">M/s. Shimul Enterprise </t>
  </si>
  <si>
    <t>msshimulenterprise2018@gmail.com</t>
  </si>
  <si>
    <t>Development of Mogadia UP to Shadurhat Bazar Road via Dorgapara (Abutorab-Shadur Hat Road) by BC at Ch: 2850-3625m; Upazila: Miresarai, District: Chattogram (Salvage Materials Cost Tk. 331800.00) (ID No-415533012).</t>
  </si>
  <si>
    <t>483874</t>
  </si>
  <si>
    <t>04.05.21</t>
  </si>
  <si>
    <t>M/s Shajahan Construction</t>
  </si>
  <si>
    <t>ms.shajahan.construction@gmail.com</t>
  </si>
  <si>
    <t>Development of Bamonsundor-Darogarhat GC to Abur Hat GC Road via Julonpool Bazar (Bamonsundor-Baraikhalo-Julonpool-Abu Hat Road) by BC at Ch: 2480-4480m; Upazila: Miresarai, District: Chattogram (Salvage Materials Cost Tk. 858178.00) (ID No-415532016).</t>
  </si>
  <si>
    <t>437425</t>
  </si>
  <si>
    <t>09.09.21</t>
  </si>
  <si>
    <t>M/s. Jewel Enterprise</t>
  </si>
  <si>
    <t xml:space="preserve">  msjewelelectronics@gmail.com</t>
  </si>
  <si>
    <t>Improvement of Bhatiary Sunsade Point RHD-Dhaka Chattogram Road RHD via BMA High School Road by BC at Ch: 00-1660m; Upazila: Sitakunda, District: Chattogram (ID No-415864181).</t>
  </si>
  <si>
    <t>405581</t>
  </si>
  <si>
    <t>19.05.20</t>
  </si>
  <si>
    <t>M/s. Three Star Enterprise</t>
  </si>
  <si>
    <t>aliliaket777@yahoo.com</t>
  </si>
  <si>
    <t>Development of Uttor Bohachattor Oli Ahammed (Raja Miah Chdry) Road by BC at Ch: 00-1000m; Upazila: Sitakunda, District: Chattogram (Salvage Materials Cost Tk. 310156.00) (ID No-415864148).</t>
  </si>
  <si>
    <t>430394</t>
  </si>
  <si>
    <t>M/s. A Ali Chowdhury</t>
  </si>
  <si>
    <t>a.alichy@yahoo.com</t>
  </si>
  <si>
    <t>Improvement of Palisher Hat GC to Embacment (Palisher road) by RCC at Ch: 1000-1435m; Upazila: Sandwip, District: Chittagong.</t>
  </si>
  <si>
    <t>12.12.18</t>
  </si>
  <si>
    <t xml:space="preserve"> Mohammed Eunus &amp; Brothers (Pvt.) Ltd.</t>
  </si>
  <si>
    <t>B) Improvement of Palashar Bazar GC to Sheber Hat GC (RHD) Road via Amtoli Bazar &amp; Janata Bazar Road (Kamala &amp; Dhopergopart Road) by RCC at Ch: 2900-3400m &amp; 4150-5150m; Upazila: Sandwip, District: Chattogram .</t>
  </si>
  <si>
    <t>20.11.20</t>
  </si>
  <si>
    <t>M/s. Sandwip Builders</t>
  </si>
  <si>
    <t>monirtahamina@gmail.com</t>
  </si>
  <si>
    <t>Development of Harishpur Union Parishad-Salam Bazar Road by RCC at Ch: 1650-2250m; Upazila: Sandwip, District: Chattogram (ID No-415783010).</t>
  </si>
  <si>
    <t>400471</t>
  </si>
  <si>
    <t>08.09.20</t>
  </si>
  <si>
    <t>M/s. Mohshin &amp; Brothers &amp; M/s. Samiha Enterprise (JV)</t>
  </si>
  <si>
    <t>mohsinsamihajointventure@gmail.com</t>
  </si>
  <si>
    <t>Development of Chowmuhoni road (Pourashava Market) to Akbor Hat via Banir Hat (Cross road) Road by RCC at Ch: 5200-6200m; Upazila: Sandwip, District: Chattogram (Salvage Materials Cost Tk. .00) (ID No-415784058).</t>
  </si>
  <si>
    <t>400449</t>
  </si>
  <si>
    <t>M/s. Rafiqul Moula</t>
  </si>
  <si>
    <t xml:space="preserve">  rafiquesandwip@gmail.com</t>
  </si>
  <si>
    <t>Improvement of Kazirhat GC to Lalar Hat (RHD) Road via Barobil Nayahat Road by BC at Ch: 9+470-1+1470km; Upazila: Fatikchari, District: Chittagong.</t>
  </si>
  <si>
    <t>270247</t>
  </si>
  <si>
    <t>M/s. Monir Ahmed</t>
  </si>
  <si>
    <t>Maintenance of Fatikchari Upazila HQ to Laksmichari Upazila HQ Road Via Kanchannagar Chamurhat Bazar at Ch: 4760-8800m; Upazila: Fatikchari, District: Chittagong.</t>
  </si>
  <si>
    <t>292659</t>
  </si>
  <si>
    <t>Development of Narayanhat UPC to Heako GC Road via Maazan, Hasnabad &amp; Nischinta by BC at Ch: 00-4990m; Upazila: Fatikchari, District: Chattogram.</t>
  </si>
  <si>
    <t>305542</t>
  </si>
  <si>
    <t>M/s. J S Traders</t>
  </si>
  <si>
    <t>msjstradersbd@gmail.com</t>
  </si>
  <si>
    <t>Development of Sundarpur UPC to Azam Chowdhury Nayahat Bazar Road by BC at Ch: 00-1000m; Upazila: Fatikchari, District: Chattogram (Salvage Materials Cost Tk. 161468.00) (ID No-415333021).</t>
  </si>
  <si>
    <t>335836</t>
  </si>
  <si>
    <t>a) Development of Kazirhat GC to Lalarhat Road via Barobil Noyahat by BC at Ch: 1000-3900m; Upazila: Fatikchari, District: Chittagong.</t>
  </si>
  <si>
    <t>342746</t>
  </si>
  <si>
    <t>b) Development of Harualchari Latifa Bibi Road by HBB at Ch: 00-900m; Upazila: Fatikchari, District: Chittagong.</t>
  </si>
  <si>
    <t>M/s. EB &amp; MN (JV)</t>
  </si>
  <si>
    <t>msebmnjv@gmail.com</t>
  </si>
  <si>
    <t>Development of Harualchari Lalarhat Road via Santirhat Road at Ch: 3300-5300m; Upazila: Fatikchari, District: Chattogram.</t>
  </si>
  <si>
    <t>344284</t>
  </si>
  <si>
    <t>02.10.20</t>
  </si>
  <si>
    <t>M/s. Saiful &amp; Brothers</t>
  </si>
  <si>
    <t>mssaifulandbrothers1983@gmail.com</t>
  </si>
  <si>
    <t>Development of Bagan Bazar UP-Natun Bazar Road by BC at Ch: 00-1000m; Upazila: Fatikchari, District: Chattogram (Salvage Materials Cost Tk. 1128788.00)</t>
  </si>
  <si>
    <t>373608</t>
  </si>
  <si>
    <t>M/s. N A Trading &amp; Co.</t>
  </si>
  <si>
    <t>amih7790@gmail.com</t>
  </si>
  <si>
    <t>Development of Bhuzpur Amtoli GPS Connecting Road by HBB at Ch: 00-1600m; Upazila: Fatikchari, District: Chattogram (ID No-415335523).</t>
  </si>
  <si>
    <t>400467</t>
  </si>
  <si>
    <t>5.09.20</t>
  </si>
  <si>
    <t>M/s Kazim Enterprise</t>
  </si>
  <si>
    <t>kazimenterprisectg@gmail.com</t>
  </si>
  <si>
    <t>Improvement of Baromasia Talukder GPS Connecting Road by HBB at Ch: 00-675m; Upazila: Fatikchari, District: Chattogram (EMIS No-99411080603).</t>
  </si>
  <si>
    <t>405572</t>
  </si>
  <si>
    <t>M/s. Orni &amp; Jarin Enterprise</t>
  </si>
  <si>
    <t>msojent@gmail.com</t>
  </si>
  <si>
    <t>Improvement of Baru Betua GPS (Barabetua-Sandip Para) Road by HBB at Ch: 00-1325m; Upazila: Fatikchari, District: Chattogram (ID No-415335279).</t>
  </si>
  <si>
    <t>415060</t>
  </si>
  <si>
    <t>M/s. Rafiq Enterprise</t>
  </si>
  <si>
    <t>rafiqenterprise4353@gmail.com</t>
  </si>
  <si>
    <t>Improvement of Matin Nagar GPS (Chikonchara High School to natun Bazar Road via Motion Nagar GPS) Road by HBB at Ch: 00-2330m; Upazila: Fatikchari, District: Chattogram (ID No-415335394).</t>
  </si>
  <si>
    <t>415056</t>
  </si>
  <si>
    <t>M/s. Kazi Enterprise</t>
  </si>
  <si>
    <t>kazienterprise1979@gmail.com</t>
  </si>
  <si>
    <t>Improvement of Chela Uzan GPS (Dantmara-Natun Para) Road by HBB at Ch: 00-1500m; Upazila: Fatikchari, District: Chattogram (ID No-415335481).</t>
  </si>
  <si>
    <t>415057</t>
  </si>
  <si>
    <t>M/s. F R Collection</t>
  </si>
  <si>
    <t xml:space="preserve">  frcollection461@gmail.com</t>
  </si>
  <si>
    <t>Improvement of Dulaichari GPS (Heako-Dholiachari) Road by HBB at Ch: 500-2950m; Upazila: Fatikchari, District: Chattogram (ID No-415334083).</t>
  </si>
  <si>
    <t>415058</t>
  </si>
  <si>
    <t>Periodic Maintenance of Sundarpur Munshi Abdur Rashied Road by BC at Ch: 00-980m; Upazila: Fatikchari, District: Chattogram (ID No-415334066).</t>
  </si>
  <si>
    <t>430392</t>
  </si>
  <si>
    <t>M/s. Sharnali Enterprise</t>
  </si>
  <si>
    <t>nurulakter5600@gmail.com</t>
  </si>
  <si>
    <t>Improvement of Chumur Hat Bazar at Kanchannagar UP; Upazila: Fatikchari, District: Chattogram.</t>
  </si>
  <si>
    <t>432476</t>
  </si>
  <si>
    <t>M/s. Sameer Traders</t>
  </si>
  <si>
    <t>samir.kader82@yahoo.com</t>
  </si>
  <si>
    <t>Improvement of Kanchan Nagar Ajgar Bari to Ali Chowdhury Bari Road by BC at Ch: 00-1000m; Upazila: Fatikchari, District: Chattogram (Salvage Materials Cost Tk. 741006.00) (ID No-415335461).</t>
  </si>
  <si>
    <t>436522</t>
  </si>
  <si>
    <t>M/s. Ras Trade System</t>
  </si>
  <si>
    <t>rastradesystem1973@gmail.com</t>
  </si>
  <si>
    <t>Development of Lelang UPC-Kanchan Nagar UPC Road by BC at Ch: 00-1862m; Upazila: Fatikchari, District: Chattogram (Salvage Materials Cost Tk. 4164104.00) (ID No-415334011).</t>
  </si>
  <si>
    <t>467241</t>
  </si>
  <si>
    <t>M/s. Masum Builders</t>
  </si>
  <si>
    <t>masumuddin230@gmail.com</t>
  </si>
  <si>
    <t>Improvement of South Nichintapur Road by BC at Ch: 00-1330m; Upazila: Fatikchari, District: Chattogram (Salvage Materials Cost Tk. 992487.00) (ID No-415334020).</t>
  </si>
  <si>
    <t>476561</t>
  </si>
  <si>
    <t>M/s. Mohsin- S Hoque (JV)</t>
  </si>
  <si>
    <t>mohsinandshoquejv@gmail.com</t>
  </si>
  <si>
    <t>Improvement of Lelang UPC to Charaliahat Bazar Road via Shannashirhat &amp; Lelang Neyhat (Gopal Gatta road) by BC at CH: 1900-5100m; Upazila: Fatikchari, District: Chattogram (Salvage Materials Cost Tk. 3091844.00) (ID No-415333014).</t>
  </si>
  <si>
    <t>462142</t>
  </si>
  <si>
    <t>M/s. Alam &amp; Company</t>
  </si>
  <si>
    <t>msalamandcompany423@gmail.com</t>
  </si>
  <si>
    <t>Development of Sejuar Khan Road by BC at CH: 780-2190m; Upazila: Fatikchari, District: Chattogram (ID No-415334073).</t>
  </si>
  <si>
    <t>477146</t>
  </si>
  <si>
    <t>M/s. Elias brothers</t>
  </si>
  <si>
    <t>Improvement of Samitirhat Azam bari Idris Road by BC at Ch: 00-1500m; Upazila: Fatikchari, District: Chattogram (Salvage Materials Cost Tk. 61093.00) (ID No-415334061).</t>
  </si>
  <si>
    <t>419172</t>
  </si>
  <si>
    <t>03.09.21</t>
  </si>
  <si>
    <t>M/s. Akil Enterprise</t>
  </si>
  <si>
    <t>msakilenterprise77@gmail.com</t>
  </si>
  <si>
    <t>b) Improvement of Faiz Ahmed (D.C Connecting) Road (North Madarsha) Road by BC at Ch: 00-950m; Upazila: Hathazari, District: Chittagong.</t>
  </si>
  <si>
    <t>29.11.19</t>
  </si>
  <si>
    <t>M/s. Hossan &amp; Brothers</t>
  </si>
  <si>
    <t xml:space="preserve">  hossainctg28@gmail.com</t>
  </si>
  <si>
    <t>a) Maintenance of Faizur Rahman Road (Chikondondi) by BC at Ch: 00-770m; Upazila: Hathazari, District: Chittagong</t>
  </si>
  <si>
    <t>31.01.2020</t>
  </si>
  <si>
    <t>M/s Chowdhury Enterprise and Consonance Engineers &amp; Builders (JV)</t>
  </si>
  <si>
    <t xml:space="preserve">  mscceb.2018@gmail.com</t>
  </si>
  <si>
    <t>Construction of  33.00m Long PC Girder Bridge at Ch: 00m over Dulakhali Khal on Dulakhali Road; Upazila: Hathzari, District: Chittagong.</t>
  </si>
  <si>
    <t>30.01.18</t>
  </si>
  <si>
    <t>M/s. Ridwanul Hoque &amp; Brothers</t>
  </si>
  <si>
    <t>rohim.upm.cont@gmail.com</t>
  </si>
  <si>
    <t>Development of Dorduara Board School Road (Gorduara) by BC at Ch: 0+000-0+900km; Upazila: Hathazari, District: Chittagong.</t>
  </si>
  <si>
    <t xml:space="preserve">M/s. Moriom Enterprise </t>
  </si>
  <si>
    <t>moriomenterprise1965@gmail.com</t>
  </si>
  <si>
    <t>a) Maintenance of Hajee Safar Ali Road (Mirzapur) by BC at Ch: 545-2060m; Upazila: Hathazari, District: Chattogram.</t>
  </si>
  <si>
    <t>12.06.19</t>
  </si>
  <si>
    <t>M/s. Absar &amp; Brothers</t>
  </si>
  <si>
    <t>absarandbro@gmail.com</t>
  </si>
  <si>
    <t>Maintenance of Abdul Aziz Road (Chipatoli) by BC at Ch: 00-270m; Upazila: Hathazari, District: Chattogram (ID No-415375283).</t>
  </si>
  <si>
    <t>400455</t>
  </si>
  <si>
    <t>04.08.20</t>
  </si>
  <si>
    <t>M/s. Afnan Enterprise</t>
  </si>
  <si>
    <t xml:space="preserve">  inti.afnan@gmail.com</t>
  </si>
  <si>
    <t>Development of Charia Noa Hat to Chipatoli UP (Murad Road) (Mirzapur-Chipatoli) Road by BC at Ch: 3440-4440m; Upazila: Hathazari, District: Chattogram (Salvage Materials Cost Tk. 1209188.00) (ID No-415373010).</t>
  </si>
  <si>
    <t>400497</t>
  </si>
  <si>
    <t xml:space="preserve">M/s. B C H International </t>
  </si>
  <si>
    <t>bchinternational1985@gmail.com</t>
  </si>
  <si>
    <t>Improvement of Chand Gazi (Forhadabad) Road by BC at Ch: 00-910m; Upazila: Hathazari, District: Chattogram (Salvage Materials Cost Tk. 1109930.00) (ID No-415374033).</t>
  </si>
  <si>
    <t>400489</t>
  </si>
  <si>
    <t>M/s Goni Construction</t>
  </si>
  <si>
    <t>a) Maintenance of Yousufia Road (Forhadabad) by BC at Ch: 00-460m; Upazila: Hathazari, District: Chattogram.</t>
  </si>
  <si>
    <t>26.08.20</t>
  </si>
  <si>
    <t>b) Maintenance of Chittagong Khagrachari Road to Brozrodham road (Brozrodham Road) (Dhala) by BC at Ch: 00-900m; Upazila: Hathazari, District: Chattogram.</t>
  </si>
  <si>
    <t xml:space="preserve">Mohammed Eunus &amp; Brothers (Pvt.) Ltd. </t>
  </si>
  <si>
    <t>Construction of 24.00m Long RCC Inverted Girder Bridge on Alawol Road at Ch: 2600m; Upazila: Hathazari, District: Chattogram (ID No-415374103).</t>
  </si>
  <si>
    <t>416236</t>
  </si>
  <si>
    <t>RN Yakub &amp; Brothers Private Limited</t>
  </si>
  <si>
    <t>Construction of 31.00m Long RCC girder Bridge on Kazir Khil AB Road (Chipatoli) at Ch: 780.00m; Upazila: Hathazari, District: Chattogram (ID No-415375041).</t>
  </si>
  <si>
    <t>416240</t>
  </si>
  <si>
    <t xml:space="preserve">M/s. Lucky Enterprise </t>
  </si>
  <si>
    <t xml:space="preserve">  nasirnasima@gmail.com</t>
  </si>
  <si>
    <t>Maintenance of Dhalai Gumanmordon (Dhalai) Road by BC at Ch: 00-2000m; Upazila: Hathazari, District: Chattogram (Salvage Materials Cost Tk. 222513.00) (ID No-415374107 &amp; 415375107).</t>
  </si>
  <si>
    <t>479143</t>
  </si>
  <si>
    <t>21.04.21</t>
  </si>
  <si>
    <t>M/s. Emon Shah Enterprise</t>
  </si>
  <si>
    <t>emonshahenterprise@gmail.com</t>
  </si>
  <si>
    <t>Maintenance of Azimpara (Hathazari) Road b BC at Ch: 00-800m; Upazila: Hathazari, District: Chattogram (ID No-415375007).</t>
  </si>
  <si>
    <t>479146</t>
  </si>
  <si>
    <t>M/s. A S Trading</t>
  </si>
  <si>
    <t>astradingmahmud@gmail.com</t>
  </si>
  <si>
    <t>Maintenance of Dr. Sanaullah (S Madarsha) Road by BC at Ch: 00-810m; Upazila: Hathazari, District: Chattogram (Salvage Materials Cost Tk. 112896.00) (ID No-415374097).</t>
  </si>
  <si>
    <t>479144</t>
  </si>
  <si>
    <t>21.10.20</t>
  </si>
  <si>
    <t>Improvement of Shahid jafar Road (R &amp; H) Dabua Rubber Garden via Hingola Mucha Shah Mazar (Dabua Rubber Garden road) by BC at Ch: 00-1000m; Upazila: Raozan, District: Chittagong.</t>
  </si>
  <si>
    <t>24.10.19</t>
  </si>
  <si>
    <t>Improvement of Gourisankar Hat GC Ramchandra Bazar RHD via New Roghunandan Road by RCC at Ch: 8590-9770m; Upazila: Raozan, District: Chittagong.</t>
  </si>
  <si>
    <t>Improvement of R.D Mohammedia road-Paharoli Dewanpur Pathan Para Road by RCC at ch: 3679-4700m; Upazila: Raozan, District: Chittagong.</t>
  </si>
  <si>
    <t>M/s. Pubali Traders</t>
  </si>
  <si>
    <t>mspubalitraders@gmail.com</t>
  </si>
  <si>
    <t>a) Improvement of Raozan-Noapara Section-1 (R &amp; H) at Chitiapara-Raozan-Noapara Sec-1 (R &amp; H) at Kagotia Hat (LM) via Lalangara Para Road (Lalangara Para Road) by BC at Ch: 1300-2600m; Upazila: Raozan, District: Chittagong.</t>
  </si>
  <si>
    <t>b) Improvement of Shahid Jafar (R &amp; H Road Brikka Bhanupur Bazar (LM) Road (Brindabon Para Road) by HBB at Ch: 500-2200m; Upazila: Raozan, District: Chittagong.</t>
  </si>
  <si>
    <t xml:space="preserve">M/s. Kashem Enterprise </t>
  </si>
  <si>
    <t>mskashenenterprise@gmail.com</t>
  </si>
  <si>
    <t>A Development of Samsher Para Road Kadalpur by RCC at Ch 00-706m Salvage Materials Cost Tk. 557536.00 ID No-415745192 B Development of Kadalpur Feda Gazir Bari road-Nurali Munshi Road by RCC at Ch 00-700m Salvage Materials Cost Tk. 463381.00 ID No-415744135 Upazila Raozan District Chattogram.</t>
  </si>
  <si>
    <t>M/s. Benchmark Construction</t>
  </si>
  <si>
    <t>benchmarkconstruction1983@gmail.com</t>
  </si>
  <si>
    <t>Improvement of Shair Mohammed Road (Kadalpur) by BC at Ch: 00-468m; Upazila: Raozan, District: Chittagong.</t>
  </si>
  <si>
    <t>356996</t>
  </si>
  <si>
    <t>mstasfiaenterprisebd@gmail.com</t>
  </si>
  <si>
    <t>Development of Dost Mohammed Road (UZR) Akber Sha (UNR) Road at Gonir Ghat (Md. Amir Road) by BC at Ch: 2000-2500m; Upazila: Raozan, District: Chattogram (Salvage Materials Cost Tk. 546981.00) (ID No-415744007).</t>
  </si>
  <si>
    <t>342490</t>
  </si>
  <si>
    <t>M/s. K Alam Traders</t>
  </si>
  <si>
    <t xml:space="preserve">  kalamtraders8@gmail.com</t>
  </si>
  <si>
    <t>Development of Nowapara Paloan Para Nurani Madrasha Road by RCC at Ch: 00-725m; Upazila: Raozan, District: Chattogram.</t>
  </si>
  <si>
    <t>356267</t>
  </si>
  <si>
    <t>Development of Bama Charan Road (East Guzra) by RCC at Ch: 00-1000m; Upazila: Raozan, District: Chattogram.</t>
  </si>
  <si>
    <t>356286</t>
  </si>
  <si>
    <t>M/s. SABB Traders</t>
  </si>
  <si>
    <t>mssabbtraders759@gmail.com</t>
  </si>
  <si>
    <t>Improvement of Bagon Bhupesh Barua Bari Road by RCC at Ch: 00-951m; Upazila: Raozan, District: Chattogram (Salvage Materials Cost Tk. 1282432.00) (ID No-415745486).</t>
  </si>
  <si>
    <t>462144</t>
  </si>
  <si>
    <t>04.07.21</t>
  </si>
  <si>
    <t>Dot Construction</t>
  </si>
  <si>
    <t>msdotconstruction@gmail.com</t>
  </si>
  <si>
    <t>Construction of 1x3.50x3.50m RCC Box Culvert at Ch: 118.00m on Kulal Para Road (Kadalpur UP); Upazila: Raozan, District: Chattogram (ID No-415745015).</t>
  </si>
  <si>
    <t>483871</t>
  </si>
  <si>
    <t>M/s. Al-Hakim Enterprise</t>
  </si>
  <si>
    <t xml:space="preserve">   msalhakim87@gmail.com</t>
  </si>
  <si>
    <t>Development of Rawali Road (UZR)-Oli Mia Hat LM Bara Takur Para Road) by RCC at Ch: 740-1409m; Upazila: Raozan, District: Chattogram (Salvage Materials Cost Tk. 674193.00) (ID No-415744001).</t>
  </si>
  <si>
    <t>485768</t>
  </si>
  <si>
    <t>M/s. Suchana Enterprise</t>
  </si>
  <si>
    <t>Development of Chattogram-Kaptai (R &amp; H) Road-Zia Bazar (LM) via Modon Jungle) Madunaghat Road (Modon Jungle) by RCC at Ch: 560-1226m; Upazila: Raozan, District: Chattogram (Salvage Materials Cost Tk. 733724.00) (ID No-415744066).</t>
  </si>
  <si>
    <t>485770</t>
  </si>
  <si>
    <t>M/s. B N Enterprise</t>
  </si>
  <si>
    <t>Development of Vot Pukuria Hazrat Nojir Ahmed Shah Road-Shahid Jafar Road by HBB at Ch: 732-1652m; Upazila: Raozan, District: Chattogram (ID No-415744151).</t>
  </si>
  <si>
    <t>485771</t>
  </si>
  <si>
    <t>Dolly Construction Ltd</t>
  </si>
  <si>
    <t>Development of Dovashi Bazar GC-Nischintapur-RHD Moglaerhat (from RHD # 130) at Ch: 4+054-6+389km; Upazila: Rangunia, District: Chittagong.</t>
  </si>
  <si>
    <t>08.10.18</t>
  </si>
  <si>
    <t>M/s. Al -Amin Trading</t>
  </si>
  <si>
    <t xml:space="preserve">  mdshekandar@gmail.com</t>
  </si>
  <si>
    <t xml:space="preserve">Periodic Maintenance of RHD Brammon Ghat-Darikope High School-Chipchari Pekua Fruits Farm (Darikope Road) at ch: 0-2870m; Upazila: Rangunia, District: Chittagong </t>
  </si>
  <si>
    <t>30.01.19</t>
  </si>
  <si>
    <t>Bengal Trading Agency - Yousuf Construction (JV)</t>
  </si>
  <si>
    <t xml:space="preserve">  bengalyousufjv@gmail.com</t>
  </si>
  <si>
    <t>Construction of 33m Long PC Girder Bridge over Hasem Khal on R &amp; H Katakhali-Chandragona UP Dovashi Bazar GC Road at Ch: 1700m; Upazila: Rangunia, District: Chattogram.</t>
  </si>
  <si>
    <t>289722</t>
  </si>
  <si>
    <t>02.05.20</t>
  </si>
  <si>
    <t>mscreationconstruction@gmail.com</t>
  </si>
  <si>
    <t>Maintenance of RHD Shishutol-Ranirhat GC Road by BC at Ch: 00-3200m; Upazila: Rangunia, District: Chittagong (ID No-415702006).</t>
  </si>
  <si>
    <t>308802</t>
  </si>
  <si>
    <t>M/s. Saleha Construction</t>
  </si>
  <si>
    <t xml:space="preserve">  mofarukran@gmail.com</t>
  </si>
  <si>
    <t>Construction of 20m Long RCC Girder Bridge (Clear Traffic Width 5.50m) over Gochara Katakhali Khal on Pomra GPS-Kaidiazam Market (Bacha Shah Road) at Ch: 750m; Upazila: Rangunia, District: Chattogram.</t>
  </si>
  <si>
    <t>312556</t>
  </si>
  <si>
    <t>24.07.20</t>
  </si>
  <si>
    <t xml:space="preserve">M/s. Saleha Construction </t>
  </si>
  <si>
    <t>A) Development of Pomra GPS-Kaidazam Market (Bachsah Road) by BC at Ch: 00-1000m; Upazila: Rangunia, District: Chattogram.</t>
  </si>
  <si>
    <t>mofarukran@gmail.com</t>
  </si>
  <si>
    <t>B) Development of Moriom Nagar RHD-Jaladas Para (Moriom Nagar Jaladas Para) Road by HBB at Ch: 00-180m; Upazila: Rangunia, District: Chattogram.</t>
  </si>
  <si>
    <t>Development of Parastani Bile Road (Shilak Nazir Ahamed Road-Goas Tali Para) by HBB at Ch: 00-1000m; Upazila: Rangunia, District: Chattogram.</t>
  </si>
  <si>
    <t>356259</t>
  </si>
  <si>
    <t>A Ali - Akhi - Al Amin (JV)</t>
  </si>
  <si>
    <t>aaliakhialaminjv@gmail.com</t>
  </si>
  <si>
    <t>Improvement of Sarafvata UP-Mirerkhil Bazar (Hazee Asraf Ali Rioad) by BC at Ch: 00-3030m; Upazila: Rangunia, District: Chittagong.</t>
  </si>
  <si>
    <t>350374</t>
  </si>
  <si>
    <t>Periodic Maintenance of Swanirvar Rangunia UP-TC Hat-Hosnabad UP (Ram Mohan Sikder Road) Road by BC at Ch: 00-1514m; Upazila: Rangunia, District: Chattogram (ID No-415703007).</t>
  </si>
  <si>
    <t>432475</t>
  </si>
  <si>
    <t>Periodic Maintenance of Dovashi Bazar GC-Kodala UP-Shilok UP-Sarafvata UP-RHD-Godwon (Hazee Sayeed Ali Road) Road by BC at Ch: 00-3635m; Upazila: Rangunia, District: Chattogram (Salvage Materials Cost Tk. 157315.00) (ID No-415702004).</t>
  </si>
  <si>
    <t>419116</t>
  </si>
  <si>
    <t>12.02.21</t>
  </si>
  <si>
    <t>MS - FRT (JV)</t>
  </si>
  <si>
    <t>ms.frtjv@gmail.com</t>
  </si>
  <si>
    <t>Development of RHD Shantinikaton Bazar-Bommotar Nurul Ulum Madrasha-TC Hat (Korban Ali Road &amp; Nobo Chandra Road) by BC at Ch: 1204-2765m; Upazila: Rangunia, District: Chattogram.</t>
  </si>
  <si>
    <t>407845</t>
  </si>
  <si>
    <t>M/s. S E Enterprise</t>
  </si>
  <si>
    <t>seenterprisectg77@gmail.com</t>
  </si>
  <si>
    <t>Development of Godown Bridge-Kalurghat Road (Muktijoddah Ali Akbor Road) by RCC at Ch: 00-560m; Upazila: Rangunia, District: Chattogram (Salvage Materials Cost Tk. 136945.00) (ID No-415705592).</t>
  </si>
  <si>
    <t>477150</t>
  </si>
  <si>
    <t>Improvement of Padua Rajar Hat-Kamalachari GPS-RHD Bridge Ghat (Khurushia Abdul Hamid road) Road by BC at Ch: 00-4000m; Upazila: Rangunia, District: Chattogram (Salvage Materials Cost Tk. 5204753.00) (ID No-415704013).</t>
  </si>
  <si>
    <t>445479</t>
  </si>
  <si>
    <t>28.10.21</t>
  </si>
  <si>
    <t>Mohammad Eunus &amp; Brothers (Pvt) Ltd</t>
  </si>
  <si>
    <t>Periodic Maintenance of R&amp;H Ghatcheek-Rajarhar GC-Ranirhat GV (Parua DC Road) by BC at Ch: 7000-14130m; Upazila: Rangunia, District: Chattogram (Salvage Materials Cost Tk. 83672.00) (ID No-415702007).</t>
  </si>
  <si>
    <t>445478</t>
  </si>
  <si>
    <t>08.06.21</t>
  </si>
  <si>
    <t>M/s. Forak Ahmed</t>
  </si>
  <si>
    <t>forakctg73@gmail.com</t>
  </si>
  <si>
    <t>Development of Shaheed Younus Road by BC at ch: 1645-3000m; Upazila: Boalkhali, District: Chattogram</t>
  </si>
  <si>
    <t>Development of Sreepur Kharandip UP- Kerani Hat (LM) Road (Okil Baidda Road) by BC at Ch: 0+000-1+235km; Upazila: Boalkhali, District: Chittagong.</t>
  </si>
  <si>
    <t xml:space="preserve">02.10.20 </t>
  </si>
  <si>
    <t>Development of Kharandip Sufi Nurul haq Jame Mosque Road by BC at Ch: 0+000-0+650km; Upazila: Boalkhali, District: Chittagong.</t>
  </si>
  <si>
    <t>Development of Master Bazar Road by BC at Ch: 0+000-0+885km; Upazila: Boalkhali, District: Chittagong.</t>
  </si>
  <si>
    <t>Development of Purbo Dhorolla Khali Bari Road by BC at Ch: 1+160-1+697km; Upazila: Boalkhali, District: Chittagong.</t>
  </si>
  <si>
    <t>Development of Kaliar Hat GC-Keranihat (LM) Road (Kalachand Thakur Road) by BC at Ch: 0+715-1+665km; Upazila: Boalkhali, District: Chittagong.</t>
  </si>
  <si>
    <t xml:space="preserve"> 02.10.20 </t>
  </si>
  <si>
    <t>M/s.Soliman Store</t>
  </si>
  <si>
    <t>soliman.lged67@gmail.com</t>
  </si>
  <si>
    <t>Development of Miapara-Nazir Dhighir Par Road (Fazal Fakir Road) by BC at Ch: 00-1275m; Upazila: Boalkhali, District: Chattogram.</t>
  </si>
  <si>
    <t>356260</t>
  </si>
  <si>
    <t>M/s. Soliman Store</t>
  </si>
  <si>
    <t>Development of Master Abul Kalam Azad Road by BC at Ch: 00-1200m; Upazila: Boalkhali, District: Chattogram (Salvage Materials Cost Tk. 2030481.00) (ID No-415124067).</t>
  </si>
  <si>
    <t>356262</t>
  </si>
  <si>
    <t>03.10.20</t>
  </si>
  <si>
    <t>M/s. A S Enterprise</t>
  </si>
  <si>
    <t>msasenterprise1968@gmail.com</t>
  </si>
  <si>
    <t>Development of Akubdondi Syed Abdur Nur Road by BC at Ch: 00-960m; Upazila: Boalkhali, District: Chattogram.</t>
  </si>
  <si>
    <t>363446</t>
  </si>
  <si>
    <t>03.09.20</t>
  </si>
  <si>
    <t>Towakkul Enterprise - KGN Enterprise (JV)</t>
  </si>
  <si>
    <t xml:space="preserve">  towakkulkgnjv@gmail.com</t>
  </si>
  <si>
    <t>Development of Ahamudur Rahman Road by BC at Ch: 00-1400m; Upazila: Boalkhali, District: Chattogram (Salvage Materials Cost Tk. 388583.00) (ID No-415125113).</t>
  </si>
  <si>
    <t>350418</t>
  </si>
  <si>
    <t>Towakkul Enterprise - Forak Ahmed &amp; Sons (JV)</t>
  </si>
  <si>
    <t xml:space="preserve">  towakkulforakahmedjv@gmail.com</t>
  </si>
  <si>
    <t>A) Development of Purbo Gomdondi UP-Murad Munshir Hat GC Road (Ramesh Sil Road) by BC at Ch: 00-1260m; Upazila: Boalkhali, District: Chattogram.</t>
  </si>
  <si>
    <t>B) Development of Amuchia UP-Golok Kanun Bazar (LM) Road (Kanungopara Post office Road) by BC at Ch: 3700-4675m (ID No-415123011); Upazila: Boalkhali, District: Chattogram.</t>
  </si>
  <si>
    <t>M/s. Jemu Enterprise</t>
  </si>
  <si>
    <t>jemu.ent@gmail.com</t>
  </si>
  <si>
    <t>Development of Fakirhat Bazar; Upazila: Boalkhali, District: Chattogram</t>
  </si>
  <si>
    <t>373609</t>
  </si>
  <si>
    <t>Development of Munshi Bari Road by BC at Ch: 113-1015m; Upazila: Boalkhali, District: Chattogram (Salvage Materials Cost Tk. 1526899.00) (ID No-415124008).</t>
  </si>
  <si>
    <t>373607</t>
  </si>
  <si>
    <t xml:space="preserve">M/s. Yakub &amp; Brothers </t>
  </si>
  <si>
    <t>Development of Fultol-Kanungopara (R &amp; H) Road (Oli Bekari)-Lalarhat GV Road by BC at Ch: 600-3261m; Upazila: Boalkhali, District: Chattogram (ID No-415122007).</t>
  </si>
  <si>
    <t>349343</t>
  </si>
  <si>
    <t>07.02.21</t>
  </si>
  <si>
    <t>M/s. Abrar Trading</t>
  </si>
  <si>
    <t>abrar.lged@gmail.com</t>
  </si>
  <si>
    <t>Development of Shakpura High School Road by BC at Ch: 00-860m; Upazila: Boalkhali, District: Chattogram (Salvage Materials Cost Tk. 191056.00) (ID No-415125046).</t>
  </si>
  <si>
    <t>415061</t>
  </si>
  <si>
    <t>M/s. Dipu Kanti Paul</t>
  </si>
  <si>
    <t>dipu15lohagara@gmail.com</t>
  </si>
  <si>
    <t>Development of Asadia Govt. Primary School Road by HBB (Ahalla Asadia GPS School Connecting Road) at Ch: 00-1000m; Upazila: Boalkhali, District: Chattogram (Salvage Materials Cost Tk. 340603.00) (ID No-415125161).</t>
  </si>
  <si>
    <t>436494</t>
  </si>
  <si>
    <t>Development of Ahalla Darbar Sharif (R&amp;H-Santir Hat Beyai Bazar (Champa Narayan Road) Road by BC (Ahalla Utter Vurshie School Connecting Road) at Ch: 1685-2125m); Upazila: Boalkhali, District: Chattogram (Salvage Materials Cost Tk. 97441.00) (ID No-415124</t>
  </si>
  <si>
    <t>455147</t>
  </si>
  <si>
    <t>The Paramount International</t>
  </si>
  <si>
    <t>iftaquar1243@gmail.com</t>
  </si>
  <si>
    <t>Improvement of Kanchanabad UP (Chandanaish Upazila)-Shovondondi UP-Muralihat Road (Patiya Part) by BC at Ch: 6500-7500m; Upazila: Patiya, District: Chattogram.</t>
  </si>
  <si>
    <t>284020</t>
  </si>
  <si>
    <t>M/s. Abdus Sabur</t>
  </si>
  <si>
    <t>msabdussabur@gmail.com</t>
  </si>
  <si>
    <t>Development of Shilaigora R &amp; H-Sayed Kuchiya Barkal PAB Road by BC at Ch: 830-1745m; Upazila: Anowara, District: Chattogram (Salvage Materials Cost Tk. 1113785.00) (ID No-415044009).</t>
  </si>
  <si>
    <t>405588</t>
  </si>
  <si>
    <t>Improvement of Guzara-Tesury Road by BC at Ch: 0+000-1+215km; Upazila: Anowara, District: Chittagong.</t>
  </si>
  <si>
    <t>215313</t>
  </si>
  <si>
    <t>14.11.18</t>
  </si>
  <si>
    <t>M/s. Saired Enterprise</t>
  </si>
  <si>
    <t>saired1965@gmail.com</t>
  </si>
  <si>
    <t>Development of Anwara Joikali GC-Barakhain UP Office Road by BC at Ch: 2160-3120m; Upazila: Anowara, District: Chattogram.</t>
  </si>
  <si>
    <t>289671</t>
  </si>
  <si>
    <t>c) Maintenance of Ayer Mongol R &amp; H-Anner Ali Shikder Hat Road By BC at Ch: 00-727m; Upazila: Anowara, District: Chattogram.</t>
  </si>
  <si>
    <t>M/s. Alim &amp; Brothers</t>
  </si>
  <si>
    <t>abdulalimctg1957@gmail.com</t>
  </si>
  <si>
    <t>Development of Rustom Hat Kanu Mazir Bazar-Burumchara UP Office via (Burumchara Hazari Road) Road by BC at Ch: 5220-5930m; Upazila: Anowara, District: Chattogram.</t>
  </si>
  <si>
    <t xml:space="preserve"> 24.01.21</t>
  </si>
  <si>
    <t>M/s. Azad Enterprise</t>
  </si>
  <si>
    <t>msazadenterprise12@gmail.com</t>
  </si>
  <si>
    <t>A) Development of  Kunir Bill Road by BC at Ch: 00-1360m; Upazila: Anowara, District: Chattogram.</t>
  </si>
  <si>
    <t>B) Development of Heti Khayin - Borkal Ghat Road(Basiruzzaman Road) by BC at Ch: 770-1.210m; Upazila: Anowara, District: Chattogram.</t>
  </si>
  <si>
    <t>a) Maintenance of Pirkhain R &amp; H-River Ghat via Haildhar UPC Road (Abdul Majid Chowdhury road) at Ch: 00-825m; Upazila: Anowara, District: Chattogram.</t>
  </si>
  <si>
    <t xml:space="preserve"> b) Maintenance of Anowara R&amp;H Road-Khashkhama R&amp;H Road at Ch: 1357-2500m; Upazila: Anowara, District: Chattogram.</t>
  </si>
  <si>
    <t xml:space="preserve">M/s. Shah Jabbaria Construction &amp; Co. </t>
  </si>
  <si>
    <t>Development of Moina Gazi Road by BC at Ch: 00-1890m; Upazila: Anowara, District: Chattogram (Salvage Materials Cost Tk. 1801204.00) (ID No-415044001).</t>
  </si>
  <si>
    <t>400443</t>
  </si>
  <si>
    <t>Development of Guzara Bazar-Haildhor UPC Road by BC at Ch: 2035-2700m; Upazila: Anowara, District: Chattogram (Salvage Materials Cost Tk. 1207833.00) (ID No-415053014).</t>
  </si>
  <si>
    <t>415048</t>
  </si>
  <si>
    <t>M/s. Alfi Enterprise</t>
  </si>
  <si>
    <t>alfienterprise1983@gmail.com</t>
  </si>
  <si>
    <t>Development of West Raypor Government Primary School Connecting Road by HBB at Ch: 00-1000m; Upazila: Anowara, District: Chattogram (EMIS No-9941101801).</t>
  </si>
  <si>
    <t>430389</t>
  </si>
  <si>
    <t>msdotenterprise@gmail.com</t>
  </si>
  <si>
    <t>Development of Cenamoti Governement Primary School Connecting road by HBB at Ch: 00-930m; Upazila: Anowara, District: Chattogram (Salvage Materials Cost Tk. 157423.00) (EMIS No-99411069001).</t>
  </si>
  <si>
    <t>430391</t>
  </si>
  <si>
    <t>Development of Anowara R &amp; H-Barakhain UP Office Road via Badamtoki Bazar Road by BC at Ch: 1710-3490m; Upazila: Anowara, District: Chattogram (Salvage Materials Cost Tk. 2472846.00) (ID No-415043007).</t>
  </si>
  <si>
    <t>415046</t>
  </si>
  <si>
    <t xml:space="preserve">  messrsmaskconstruction@gmail.com</t>
  </si>
  <si>
    <t>Development of Banker Nurul Islam Chy Road (Ali Muddin Dovash GPS Connecting Road) by HBB at Ch: 00-233m; Upazila: Anowara, District: Chattogram (Salvage Materials Cost Tk. 19527.00) (EMIS Code-99411011801).</t>
  </si>
  <si>
    <t>436549</t>
  </si>
  <si>
    <t>M/s. H M Foundation</t>
  </si>
  <si>
    <t>h.m.foundation06@gmail.com</t>
  </si>
  <si>
    <t>Development of Poroikora Churushila GPS Connecting Road by HBB at CH: 00-140m; Upazila: Anowara, District: Chattogram (Salvage Materials Cost Tk. 19527.00) (EMIS Code-91411060912).</t>
  </si>
  <si>
    <t>436554</t>
  </si>
  <si>
    <t>M/s. Bakkar &amp; Brothers</t>
  </si>
  <si>
    <t xml:space="preserve">  bakkorandbrothers@gmail.com</t>
  </si>
  <si>
    <t>Development of South Sholkata S J Nijam High School Road by BC at Ch: 00-655m; Upazila: Anowara, District: Chattogram (ID No-415044039).</t>
  </si>
  <si>
    <t>447329</t>
  </si>
  <si>
    <t>Development of Shilalia Road (Barkal Bridge-Tisori Silalia Manurkhain Bazar Road) by BC at Ch: 1000-1825m; Upazila: Anowara, District: Chattogram (Salvage Materials Cost Tk. 629311.00) (ID No-415045048).</t>
  </si>
  <si>
    <t>447316</t>
  </si>
  <si>
    <t>M/s. Shah Darbeshia Automobiles</t>
  </si>
  <si>
    <t xml:space="preserve">  shahdarbeshia1985@gmail.com</t>
  </si>
  <si>
    <t>Development of Shilalia Jhiori Fultoli R &amp; H-Surat Bibi (Jan Ali Chowdhury Road) by BC at Ch: 2500-2970m; Upazila: Anowara, District: Chattogram (Salvage Materials Cost Tk. 107704.00) (ID No-415044012).</t>
  </si>
  <si>
    <t>447318</t>
  </si>
  <si>
    <t>08.05.21</t>
  </si>
  <si>
    <t>M/s. Maharaj Enterprise</t>
  </si>
  <si>
    <t>msmaharajent@gmail.com</t>
  </si>
  <si>
    <t>Construction of Bazar Sheed at Wahed Ali Bazar; Upazila: Anowara, District: Chattogram.</t>
  </si>
  <si>
    <t>467244</t>
  </si>
  <si>
    <t>M/s. Maa Enterprise</t>
  </si>
  <si>
    <t>abdullahalm452@gmail.com</t>
  </si>
  <si>
    <t>Development of East Gohira Government Primary Schoo; Connecting Road by HBB at CH: 00-230m; Upazila: Anowara, District: Chattogram (EMIS Code-99411011201).</t>
  </si>
  <si>
    <t>447311</t>
  </si>
  <si>
    <t>07.03.21</t>
  </si>
  <si>
    <t>M/s. H K C Enterprise</t>
  </si>
  <si>
    <t>Development of Bairage Pilot Road (Mohammedpur Government Primary School Connecting Road) by HBB at Ch: 00-665m; Upazila: Anowara, District: Chattogram (Salvage Materials Cost Tk. 160189.00) (EMIS Code-91411060108).</t>
  </si>
  <si>
    <t>447314</t>
  </si>
  <si>
    <t>M/s. Jafor &amp; Brothers</t>
  </si>
  <si>
    <t xml:space="preserve">  jafar.chy1966@gmail.com</t>
  </si>
  <si>
    <t>Development of Sarddar Para Road by BC at Ch: 118-760m; Upazila: Anowara, District: Chattogram (Salvage Materials Cost Tk. 784562.00) (ID No-415044033).</t>
  </si>
  <si>
    <t>477149</t>
  </si>
  <si>
    <t>Improvement of Keyagar-Chatary Road by BC at Ch: 550-1550m; Upazila: Anowara, District: Chattogram (Salvage Materials Cost Tk. 982146.00) (ID No-415044027).</t>
  </si>
  <si>
    <t>483877</t>
  </si>
  <si>
    <t>Development of Saodagor Dighi Road (Noldia GPS School Connecting Road by HBB at Ch: 00-570m; Upazila: Anowara, District: Chattogram (Salvage Materials Cost Tk. 134434.00) (EMIS Code-91411060504).</t>
  </si>
  <si>
    <t>482944</t>
  </si>
  <si>
    <t>M/s. Afsana Enterprise</t>
  </si>
  <si>
    <t>Development of Chandpur DC road (Khil Para School Connecting Road) by HBB at Ch: 00-870m; Upazila: Anowara, District: Chattogram (Salvage Materials Cost Tk. 130688.00) (EMIS Code-91411060705).</t>
  </si>
  <si>
    <t>482946</t>
  </si>
  <si>
    <t>M/s. S K Traders</t>
  </si>
  <si>
    <t>mssktraders85@gmail.com</t>
  </si>
  <si>
    <t>Improvement of CTG Cox's (RHD)-Karnafully River Road (College Bazar Road) by RCC at Ch: 00-1000m; Upazila: Karnafully, District: Chittagong.</t>
  </si>
  <si>
    <t>248225</t>
  </si>
  <si>
    <t>a) Improvement of Mirer Hat (RHD)-Deyang Hill Kafco 6 no Pump Road from RHD#142 (Ukil Badrul Haque Khan road) by RCC at ch: 280-1500m; Upazila: Karnafully, District: Chittagong.</t>
  </si>
  <si>
    <t>249266</t>
  </si>
  <si>
    <t>07.03.19</t>
  </si>
  <si>
    <t>b) Improvement of Barauthan UP-Jamtala Bazar via PAB Road (Abdul Jalil Chowdhury Road) by RCC at ch: 3740-5350m (ID No-415613014); Upazila: Karnafully, District: Chittagong.</t>
  </si>
  <si>
    <t xml:space="preserve">M/s. A Ali Chowdhury </t>
  </si>
  <si>
    <t>Improvement of PAB (RHD)-UZR Ukil Badrul Haque Khan Road (Shadek Ali Khan Road) by RCC at Ch: 00-1950m; Upazila: Karnafully, District: Chittagong</t>
  </si>
  <si>
    <t>249240</t>
  </si>
  <si>
    <t>Delta Engineers &amp; Consortium Ltd.</t>
  </si>
  <si>
    <t>deltaengineersbd@gmail.com</t>
  </si>
  <si>
    <t>Improvement of Shainertak (RHd) Khowaznagar Moulabir Dokan Road (Saifuzzaman Chowdhury Javad) Road by RCC at Ch: 00-2700m; Upazila: Karnafully, District: Chittagong.</t>
  </si>
  <si>
    <t>249257</t>
  </si>
  <si>
    <t>05.12.20</t>
  </si>
  <si>
    <t xml:space="preserve">M/s. Nowrin and Brothers </t>
  </si>
  <si>
    <t xml:space="preserve">  nowrinandbrothers@gmail.com</t>
  </si>
  <si>
    <t>Development of Middle Shikalbaha GPS-Kalarpool GPS-Kalarpool GPS Road (Wahidia Road) by RCC at Ch: 00-1000m; Upazila: Karnafully, District: Chattogram.</t>
  </si>
  <si>
    <t>356265</t>
  </si>
  <si>
    <t>M/s. Imam Hossain</t>
  </si>
  <si>
    <t>msimamhossain58@gmail.com</t>
  </si>
  <si>
    <t>Development of Maklasur Rahman Road (RHD-FWC) Kuraish Chy Road) by BC at Ch: 00-345m &amp; 345-780m; Upazila: Karnafully, District: Chattogram (Salvage Materials Cost Tk. 150826.00) (ID No-415614002).</t>
  </si>
  <si>
    <t>477145</t>
  </si>
  <si>
    <t>06.03.21</t>
  </si>
  <si>
    <t xml:space="preserve">M/s. Shohag Enterprise </t>
  </si>
  <si>
    <t>Development of Toll Plaza (RHD)-Kalar Poll (RHD) Ismat Ullah Shah Road by RCC at Ch: 2020-2520m; Upazila: Karnafully, District: Chattogram (ID No-415614003).</t>
  </si>
  <si>
    <t>483867</t>
  </si>
  <si>
    <t>M/s. S J Traders</t>
  </si>
  <si>
    <t>sjtraders2012@yahoo.com</t>
  </si>
  <si>
    <t>Development of Char Farid GPS-Charlakhya GPS Road by BC &amp; RCC at Ch: 00-600m &amp; 850-1270m; Upazila: Karnafully, District: Chattogram (ID No-415614007).</t>
  </si>
  <si>
    <t>477144</t>
  </si>
  <si>
    <t>M/s. Salma Enterprise</t>
  </si>
  <si>
    <t>mssalmaenterprise2016@gmail.com</t>
  </si>
  <si>
    <t xml:space="preserve">Maintenance of Kalipur Emtazul Haque Chy Road (Kamal Iskey Mostafa Road) at Ch: 00-1115m &amp; 1303-1510m; Upazila: Banskhali, District: Chittagong </t>
  </si>
  <si>
    <t>Development of Shekherkhil Somadia Bahamoni Road by HBB at Ch: 1100-2100m; Upazila: Banskhali, District: Chattogram.</t>
  </si>
  <si>
    <t>363441</t>
  </si>
  <si>
    <t>M/s. Robel &amp; Brothers</t>
  </si>
  <si>
    <t>msrobelandbrothers@gmail.com</t>
  </si>
  <si>
    <t>Development of Katharia Raziullah Munshi Road from Ch: 00-975m; Upazila: Banskhali, District: Chattogram (Salvage Materials Cost Tk. 1623019.00) (ID No-415085125).</t>
  </si>
  <si>
    <t>426555</t>
  </si>
  <si>
    <t>M/s. Rubel &amp; Brothers</t>
  </si>
  <si>
    <t>Development of Jaldi Mia Hat-Napora Bazar via Chambol UP Office Road (Chambol Badshahee Road) by HBB at Ch: 4150-5174m &amp; 5474-6530m; Upazila: Banskhali, District: Chattogram (Salvage Materials Cost Tk. 726823.00) (ID No-415083017).</t>
  </si>
  <si>
    <t>436527</t>
  </si>
  <si>
    <t>Development of Chamble Dhala Road to Shimana Road by HBB at Ch: 950-1950m; Upazila: Banskhali, District: Chattogram.</t>
  </si>
  <si>
    <t>452638</t>
  </si>
  <si>
    <t>12.03.21</t>
  </si>
  <si>
    <t>M/s. M J Construction</t>
  </si>
  <si>
    <t>mjconstruction16@gmail.com</t>
  </si>
  <si>
    <t>Improvement of Joara Kulalpara Road by BC at Ch: 00-1128m; Upazila: Chandanaish, District: Chittagong.</t>
  </si>
  <si>
    <t>M/s. Islam &amp; Sons</t>
  </si>
  <si>
    <t xml:space="preserve">a) Maintenance of Dohajari GC-Chagachar-Khagaria-Bhor Bazar GC Road by BC at Ch: 930-2180m; Upazila: Chandanaish, District: Chattogram. </t>
  </si>
  <si>
    <t>b) Maintenance of Hashimpur Jamirjuri Eidpukuria Road (Dohajari GC Connecting Road by BC at Ch: 1000-3505m; Upazila: Chandanaish, District: Chattogram.</t>
  </si>
  <si>
    <t>M/s. Shah Jabbaria Construction- J S Enterprise (JV)</t>
  </si>
  <si>
    <t>shahandjse@gmail.com</t>
  </si>
  <si>
    <t xml:space="preserve">Improvement of Boroma College Dhameerhat GC to Moulavi Bazar (RHD) Road by BC at Ch: 2000-4003m; Upazila: Chandanaish, District: Chittagong </t>
  </si>
  <si>
    <t xml:space="preserve">Improvement of Fakir Hat to Jamtal Bazar Via Sha Alam Dohan Road (J M Sen Road) by BC at Ch: 00-1000m; Upazila: Chandanaish, District: Chittagong </t>
  </si>
  <si>
    <t xml:space="preserve">Improvement of Badurpara (RHD) Munsif bazar Chamudaria Bazar Via Joara Bani GPS (RHD) Road Link by BC at Ch: 00-270m; Upazila: Chandanaish, District: Chittagong </t>
  </si>
  <si>
    <t>M/s. Mostafa &amp; H E (JV)</t>
  </si>
  <si>
    <t>mostafahamojv@gmail.com</t>
  </si>
  <si>
    <t xml:space="preserve">Improvement of Chandanaish Upazila H/Q (Nayahat) Bailtali-Koderhat GC Road by BC at Ch: 4900-6250m; Upazila: Chandanaish, District: Chittagong </t>
  </si>
  <si>
    <t>26.01.20</t>
  </si>
  <si>
    <t xml:space="preserve">Improvement of Chandanaish Upazila H/Q (Hospital) Churamoni (Al Haj Momtaz Oli) Sattarhat GC Road by BC at Ch: 5400-7400m; Upazila: Chandanaish, District: Chittagong </t>
  </si>
  <si>
    <t xml:space="preserve">Improvement of Vogobanhat (RHD) to Koderhat GC Via Ashraf Mohari Hat Bogerteg Road by BC at Ch: 00-2950m; Upazila: Chandanaish, District: Chittagong </t>
  </si>
  <si>
    <t>A.M.P Enterprise</t>
  </si>
  <si>
    <t>amp.enterprise14@gmail.com</t>
  </si>
  <si>
    <t>Improvement of Sanowara Farm Govt. Primary School Connecting Road by HBB at Ch: 00-1000m; Upazila: Chandanaish, District: Chittagong</t>
  </si>
  <si>
    <t>M/s. Saleh Nur Construction</t>
  </si>
  <si>
    <t>salehnurconstruction1984@gmail.com</t>
  </si>
  <si>
    <t>A) Improvement of Paschim harala Schindraw Sikder Govt. Primary School Connecting Road by HBB at Ch: 00-200m; Upazila: Chandanaish, District: Chittagong</t>
  </si>
  <si>
    <t>B) Improvement of Paschim harala Nabi Kulsum Govt. Primary School Connecting Road by HBB at Ch: 00-60m; Upazila: Chandanaish, District: Chittagong</t>
  </si>
  <si>
    <t>C) Improvement of Uttar Jamirjuri Govt. Primary School Connecting Road by HBB at Ch: 00-350m; Upazila: Chandanaish, District: Chittagong</t>
  </si>
  <si>
    <t>A) Improvement of Haji Mohammad Khalil Badiuzzaman Govt. Primary School Connecting Road by HBB at Ch: 00-65m; Upazila: Chandanaish, District: Chittagong</t>
  </si>
  <si>
    <t>B) Improvement of Dhakkin Jafrabad Govt. Primary School Connecting Road by HBB at Ch: 00-100m; Upazila: Chandanaish, District: Chittagong</t>
  </si>
  <si>
    <t>Maintenance of Suchia GPS &amp; Suchia Ram Krishna High School to Pathandondi Sree Sree Krishna via Mohajan Gate Road (Al Haz Ali Ahmmed) Road by BC at Ch: 00-780m; Upazila: Chandanaish, District: Chattogram (Salvage Materials Cost Tk. 5555.00) (ID No-4151830</t>
  </si>
  <si>
    <t>405578</t>
  </si>
  <si>
    <t>M/s. Absar Construction</t>
  </si>
  <si>
    <t xml:space="preserve">  abser81bandarban@gmail.com</t>
  </si>
  <si>
    <t>Construction of 22.00m Long RCC Girder Bridge on Boroma College Dhameerhat-GC to Moulavi Bazar (RHD) Road at Ch: 3500m; Upazila: Chandanaish, District: Chattogram (ID No-415182008).</t>
  </si>
  <si>
    <t>400447</t>
  </si>
  <si>
    <t>M/s. R R Enterprise</t>
  </si>
  <si>
    <t>mdjamiruddin913@gmail.com</t>
  </si>
  <si>
    <t>Development of Hathi Khola Road (Dohazari) Road by BC at Ch: 00-1000m; Upazila: Chandanaish, District: Chattogram (Salvage Materials Cost Tk. 426483.00) (ID No-415185006).</t>
  </si>
  <si>
    <t>447321</t>
  </si>
  <si>
    <t>Development of Dohazari Chagachor DC Road by HBB at Ch: 445-895m; Upazila: Chandanaish, District: Chattogram (Salvage Materials Cost Tk. 189409.00) (ID No-415185098).</t>
  </si>
  <si>
    <t>447323</t>
  </si>
  <si>
    <t>M/s. H H Enterprise</t>
  </si>
  <si>
    <t xml:space="preserve">  mshhenterprise1980@gmail.com</t>
  </si>
  <si>
    <t>Development of Uttor Joara Maijpara Road by HBB at CH: 535-860m; Upazila: Chandanaish, District: Chattogram (Salvage Materials Cost Tk. 164834.00) (ID No-415185080).</t>
  </si>
  <si>
    <t>447326</t>
  </si>
  <si>
    <t>U T Mong - Shah Jabbaria (JV)</t>
  </si>
  <si>
    <t>utmsjcjv@gmail.com</t>
  </si>
  <si>
    <t>Improvement of Barahatia Manu Fakir Hat RHD-Naya Hat RHD via Upazila H/Q Darbesh Hat GC Charamba UP Road by BC at Ch: 1000-2200m; Upazila: Lohagara, District: Chittagong.</t>
  </si>
  <si>
    <t>Improvement of Barahatia Manu Fakir Hat RHD-Naya Hat RHD via Upazila H/Q Darbesh Hat GC Charamba UP Road by BC at Ch: 00-1000m; Upazila: Lohagara, District: Chittagong.</t>
  </si>
  <si>
    <t xml:space="preserve"> 30.05.20</t>
  </si>
  <si>
    <t xml:space="preserve">A) Construction of 54.00m long RCC Girder Bridge on Chunati Chandha Barua Para Forest Bit Road over Dulu Khal at Ch: 1020m; Upazila: Lohagara, District: Chittagong. </t>
  </si>
  <si>
    <t>06.02.19</t>
  </si>
  <si>
    <t xml:space="preserve"> 30.05.21</t>
  </si>
  <si>
    <t>B) Construction of 30.00 long RCC Girder Bridge on Chunati Union-Chunati Kathalia Para-Hindu para Road near Jetabon Buddha Bihar over Hatiar Khal at Ch: 770m; Upazila: Lohagara, District: Chittagong.</t>
  </si>
  <si>
    <t xml:space="preserve">  30.05.21</t>
  </si>
  <si>
    <t>M/s. UT Mong- Shah Jabbaria (JV)</t>
  </si>
  <si>
    <t>utmongsjcjv@gmail.com</t>
  </si>
  <si>
    <t>A) Improvement of Charamba UP Office-Shapeer Road by HBB at Ch: 00-1230m (ID No-415474048) Upazila: Lohagara, District: Chattogram.</t>
  </si>
  <si>
    <t>B) Improvement of Charamba Bayer Para School Connecting Road by HBB at Ch: 1325-3000m (ID No-415475047); Upazila: Lohagara, District: Chattogram.</t>
  </si>
  <si>
    <t>Development of Amirabad UP to Kalauzan UP Road by BC at Ch: 00-1000m; Upazila: Lohagara, District: Chattogram (Salvage Materials Cost Tk. 2338223.00)</t>
  </si>
  <si>
    <t>380648</t>
  </si>
  <si>
    <t>Mr. UT Mong</t>
  </si>
  <si>
    <t xml:space="preserve">  utmong71@yahoo.com</t>
  </si>
  <si>
    <t>Construction of 69.00m Long RCC Girder Bridge on Putibila Sifi Fakir GPS to Saraiya Rambila Road at Ch: 1910m; Upazila: Lohagara, District: Chattogram (ID No-415473009).</t>
  </si>
  <si>
    <t>349344</t>
  </si>
  <si>
    <t>M/s. Noor Syndicate</t>
  </si>
  <si>
    <t xml:space="preserve">  noorsyndicate@yahoo.com</t>
  </si>
  <si>
    <t>Construction of 81.00m Long PSC Girder Bridge on Niazertek to Tonkaboti Forest Office via Kanuram Bazar Road at Ch: 8450m; Upazila: Lohagara, District: Chattogram.</t>
  </si>
  <si>
    <t>373611</t>
  </si>
  <si>
    <t>M/s. Alam Enterprise</t>
  </si>
  <si>
    <t>alamjiku1976@gmail.com</t>
  </si>
  <si>
    <t>Development of Madarsha-Sonakania Graveyard Road by BC at Ch: 0+000-1+055km; Upazila: Satkania, District: Chittagong.</t>
  </si>
  <si>
    <t>218894</t>
  </si>
  <si>
    <t xml:space="preserve"> M/s. S M Yousuf Brothers </t>
  </si>
  <si>
    <t>yousyfchandanaish@gmail.com</t>
  </si>
  <si>
    <t>Development of Rampur Madrasha Sikder Para Road by BC at Ch: 0+600-1+350km; Upazila: Satkania, District: Chittagong.</t>
  </si>
  <si>
    <t>307928</t>
  </si>
  <si>
    <t xml:space="preserve">M/s. ADS Builders </t>
  </si>
  <si>
    <t>msadsbuilders@gmail.com</t>
  </si>
  <si>
    <t>Development of Gatiadanga-Deodighi-Mirjakhil Road (From RHD # 146) by BC at Ch: 2+660-3+860km; Upazila: Satkania, District: Chittagong.</t>
  </si>
  <si>
    <t>328985</t>
  </si>
  <si>
    <t>M/s. J K Enterprise</t>
  </si>
  <si>
    <t>msjkenterprise16@gmail.com</t>
  </si>
  <si>
    <t>Development of Satkania UP-Tayari Hat Bazar GC (Lohagara) Road from Ch: 00-995m; Upazila: Satkania, District: Chattogram.</t>
  </si>
  <si>
    <t>349345</t>
  </si>
  <si>
    <t>S Ananta Bikash Tripura</t>
  </si>
  <si>
    <t>A) Development of Amilaish Char Para- Datta Ghat Road by BC at Ch: 00-549m; Upazila: Satkania, District: Chittagong.</t>
  </si>
  <si>
    <t xml:space="preserve"> 04.11.20</t>
  </si>
  <si>
    <t>B) Development of West Amilaish GPS- Khar Mosjid Road by HBB at Ch: 00-1000m; Upazila: Satkania, District: Chittagong.</t>
  </si>
  <si>
    <t>Development of Bomang Hat GC-Mithadighi (RHD) via Sadaha UPC Road by BC at Ch: 4448-6448m; Upazila: Satkania, District: Chattogram.</t>
  </si>
  <si>
    <t>356271</t>
  </si>
  <si>
    <t>M/s. Mohshin &amp; Brothers</t>
  </si>
  <si>
    <t>Development of Sadaha UP-Dostider Hat Road by BC at Ch: 1260-1958m; Upazila: Satkania, District: Chattogram (Salvage Materials Cost Tk. 1036170.00) (ID No-415823007).</t>
  </si>
  <si>
    <t>415079</t>
  </si>
  <si>
    <t>M/s. Blue Birds</t>
  </si>
  <si>
    <t xml:space="preserve">  nkabir1471@gmail.com</t>
  </si>
  <si>
    <t>Maintenance of Nalua-Satkania Road via Nalua Hadar Khal Bridge at 1.00km &amp; Gatiadanga High School at Ch: 8.00km of Charati-Khoderhat-Noyahat-Bazalia (From RHD#143) Road by BC at Ch: 00-200m, 340-550m &amp; 870-2500m RCC at Ch: 200-340m &amp; 550-870m; Upazila: Sa</t>
  </si>
  <si>
    <t>436546</t>
  </si>
  <si>
    <t>M/s. Shah Jabbaria Construction &amp; Co.</t>
  </si>
  <si>
    <t xml:space="preserve">  tituinc@gmail.com</t>
  </si>
  <si>
    <t>Development of Karani Hat GC-KG Road (RHD) near Demsha UPC Rozd by BC at Ch: 0+000-1+762km; Upazila: Satkania, District: Chattogram.</t>
  </si>
  <si>
    <t>423391</t>
  </si>
  <si>
    <t>29.05.21</t>
  </si>
  <si>
    <t>M.A.H Construction Ltd-M/s. J K Enterprise (JV), 1307/2, East Monipur, Kafrul, Dhaka</t>
  </si>
  <si>
    <t>mahjkjv@gmail.com</t>
  </si>
  <si>
    <t xml:space="preserve">Development of Gondamara Bridge to Gondamara Power Plant Connecting Road (2-Lane Road with 4-Lane Structure including Sub-Grade Inmprovement by PVD &amp; other ancillary Works) by HBB from Ch: 00-2520m; Upazila: Banskhali, District: Chittagong. </t>
  </si>
  <si>
    <t>Progress Gondamara Bridge to Gondamara Power Plant Connecting Road Project under Banskhali Upazila</t>
  </si>
  <si>
    <t>M/s. Khaja GN Enterprise, Al-Amin Bari, Chandgaon, Chattogram</t>
  </si>
  <si>
    <t>devmithu59@gmail.com</t>
  </si>
  <si>
    <t>Improvement of Uttar Dhum Hafej Abdul Hai jame Mosque Union: Dhum, Latitude: 22.8971, Longitude: 91.5107; Upazila: Miresarai, District: Chattogram.</t>
  </si>
  <si>
    <t>02.08.19</t>
  </si>
  <si>
    <t>M/s. Ali Enterprise, Mirassarai, Chattogram</t>
  </si>
  <si>
    <t>msalienterprise13@gmail.com</t>
  </si>
  <si>
    <t>Improvement of Paschim Joar Shri-Shri Loknath Mondir Jame Mosque Union: Karerhat, Latitude: 22.9407, Longitude: 91.5412; Upazila: Miresarai, District: Chattogram.</t>
  </si>
  <si>
    <t>17.12.20</t>
  </si>
  <si>
    <t>M/s. Obijit Enterprise</t>
  </si>
  <si>
    <t>msovijitenterprise@gmail.com</t>
  </si>
  <si>
    <t>Improvement of Joypur Purbo Joyer Jame Mosque (Part-B) Union: Korerhat, Latitude: 22.9475, Longitude: 91.5434; Upazila: Miresarai, District: Chattogram.</t>
  </si>
  <si>
    <t>M/s. Mejbah Construction, Aminul Haque Munsi bari, Vill: Dhurong, Fatikchari, Chittagong.</t>
  </si>
  <si>
    <t>mejbahconstruction1992@gmail.com</t>
  </si>
  <si>
    <t>Improvement of Moulana Faizur Rahman Zame Mosque Jafatnagar Union, Latitude: 22.58669, Longitude: 91.8557; Upazila: Fatikchari, District: Chittagong.</t>
  </si>
  <si>
    <t>18.10.18</t>
  </si>
  <si>
    <t>25.01.19</t>
  </si>
  <si>
    <t>M/s. Towquir Enterprise, Lelang, Digirpar, Fatikchari, Chittagong</t>
  </si>
  <si>
    <t>mstokirenterprise@gmail.com</t>
  </si>
  <si>
    <t>Improvement of Bagan Bazar Paschim Alompur Jame Mosque Union: Bagan Bazar, Latitude: 22.89256, Longitude: 91.67450; Upazila: Fatikchari, District: Chattogram.</t>
  </si>
  <si>
    <t>M/s. Anjuman Ara Enterprise, West Gohira, Raozan, chittagong.</t>
  </si>
  <si>
    <t>msanjumanara1971@gmail.com</t>
  </si>
  <si>
    <t>Improvement of Baitul Rahman Jame Mosque Union: Mekhol, Latitude: 22.486, Longitude: 91.824; Upazila: Hathazari, District: Chittagong.</t>
  </si>
  <si>
    <t>M/s. J S Traders  
 Rangamatia, Upazila: Fatikchari, District: Chittagong</t>
  </si>
  <si>
    <t>Improvement of Baitul Nazat Jame Mosque Union: Forhadabad, Latitude: 22.61945, Longitude: 91.79317; Upazila: Hathazari, District: Chattogram.</t>
  </si>
  <si>
    <t>M/s. Tuhin Enterprise, Mirerkhil, Fatika, Mirerhat, Hathazari, Chittagong.</t>
  </si>
  <si>
    <t>sakandertuhin@gmail.com</t>
  </si>
  <si>
    <t>Improvement of Pair Mohammad Chowdhury Bari Jame Mosque, Union: Uttar Madarsha Pourashava, Latitude: 22.468760, Longitude: 92.852416; Upazila: Hathazari, District: Chattogram.</t>
  </si>
  <si>
    <t xml:space="preserve"> M/s. Nafi Traders, Flat No. E,01, R.F Nibash, Jakir Hossain Road by Line, Nasirabad, Khulshi, Chittagong.</t>
  </si>
  <si>
    <t xml:space="preserve">  msnafitraders@gmail.com</t>
  </si>
  <si>
    <t>Improvement of Purbo Gumanmardan Jame Mosque Union Gumanmardan Latitude 22.568055 Longitude 91.833306 Upazila Hathazari District Chattogram.</t>
  </si>
  <si>
    <t xml:space="preserve"> M/s. B N Enterprise, Nazirhat Pourasaba, Fatikchari, Chittagong.</t>
  </si>
  <si>
    <t>msbnenterprise1988@gmail.com</t>
  </si>
  <si>
    <t>Improvement of Khatir Hat Central Jame Mosque Union Dhalal Latitude 22.600017 Longitude 91.793968 Upazila Hathazari District Chattogram.</t>
  </si>
  <si>
    <t>M/s. Hamid &amp; Brothers</t>
  </si>
  <si>
    <t>hamidandbro@gmail.com</t>
  </si>
  <si>
    <t>Improvement of Khan Mohammad Chowdhury Bari Jame Mosque Union Dhalai Latitude 22.576526 Longitude 91.793629 Upazila Hathazari District Chattogram.</t>
  </si>
  <si>
    <t>M/s. Masud &amp; Brothers</t>
  </si>
  <si>
    <t>masudandbrothersctg@gmail.com</t>
  </si>
  <si>
    <t>Improvement of Hazrat Shah Miazi (R:) Jame Mosque Union: Uttar Madarsha, Latitude: 22.461139, Longitude: 91.864005; Upazila: Hathazari, District: Chattogram.</t>
  </si>
  <si>
    <t>Akriti Architects &amp; Engineers</t>
  </si>
  <si>
    <t>akritidesign08@gmail.com</t>
  </si>
  <si>
    <t>Improvement of Baitur Rahman Jame Mosque Union: Uttar Madarsha, Latitude: 22.479726, Longitude: 91.86149; Upazila: Hathazari, District: Chattogram.</t>
  </si>
  <si>
    <t>M/s. Himel Traders</t>
  </si>
  <si>
    <t>smhimel290373@gmail.com</t>
  </si>
  <si>
    <t>Improvement of Mohammed Taki Chowdhury Jame Mosque Union: Chikondondi, Latitude: 22.479711, Longitude: 91.861489; Upazila: Hathazari, District: Chattogram.</t>
  </si>
  <si>
    <t xml:space="preserve"> M/s. Angumanara Enterprise, Pachim Gohira, Raojan, Chittagong.</t>
  </si>
  <si>
    <t>Improvement of Paschim Gohira New Jame-E-Mosque Union: Raozan Pourashava, Latitude: 22.5163, Longitude: 91.8552; Upazila: Raozan, District: Chattogram.</t>
  </si>
  <si>
    <t>M/s. Erfana Enterprise</t>
  </si>
  <si>
    <t xml:space="preserve">  erfanahamedchowdhury@gmail.com</t>
  </si>
  <si>
    <t>Improvement of Al Haz Aminul Haque Chowdhury Mosque Union: Kadalpur, Latitude: 22.497750, Longitude: 91.948802; Upazila: Raozan, District: Chattogram.</t>
  </si>
  <si>
    <t>M/s. Nissan Traders, Flat-B1, R. F. Nibash, Zakir Hossain Road by lane, Nisarabad, Chittagong.</t>
  </si>
  <si>
    <t>msnissantraders@gmail.com</t>
  </si>
  <si>
    <t>Improvement of Hasem Ali Sadar Ali Jame Mosque Union: Pomra, Latitude: 22.4651, Longitude: 91.0216; Upazila: Rangunia, District: Chattogram.</t>
  </si>
  <si>
    <t xml:space="preserve"> M/s. Aziz &amp; Brothers, Pakhier Tila, Shilok,Rangunia, Chittagong. </t>
  </si>
  <si>
    <t>azizb.rangunia@gmail.com</t>
  </si>
  <si>
    <t xml:space="preserve">Improvement of Sikder para Kabarstan Nera Sikder para Jame Mosque Union South Rajanagar Latitude 22.5284 Longitude 92.520580 Upazila Rangunia District Chattogram. </t>
  </si>
  <si>
    <t>Improvement of Noagon Laskar Talukder Para Eidgah Field at side of Noagon Laskar Talukder Para New Jame Mosque Union: Pomra, Latitude: 22.4585, Longitude: 92.0219; Upazila: Rangunia, District: Chattogram.</t>
  </si>
  <si>
    <t>26.02.21</t>
  </si>
  <si>
    <t>M/s. Akhi International, Rangunia, Chattogram</t>
  </si>
  <si>
    <t>Improvement of Nalanda Hajrot Garib Ali Shahen Shah Jame Mosque Union: Habilashdwip, Latitude: 23.329483, Longitude: 91.894136; Upazila: Patiya, District: Chattogram.</t>
  </si>
  <si>
    <t>M/s Maa Enterpriase</t>
  </si>
  <si>
    <t>Improvement of Vatikhain Shawashan Kali Bari Mondir Union: Vatikhain, Latitude: 22.274337, Longitude: 91.974544; Upazila: Patiya, District: Chattogram.</t>
  </si>
  <si>
    <t>M/s. Creation Construction, Shah Goribullah H/s. Lalkhan Bazar, Khulshi, Chittagong</t>
  </si>
  <si>
    <t>Improvement of Anowara Dhosobuja Mondir Union: Anowara, Latitude: 22.22092, Longitude: 91.9084; Upazila: Anowara, District: Chattogram.</t>
  </si>
  <si>
    <t>M/s..Shamir Trade International, C/O: Juldah Kasir Mohammeder Bari, Fakirnirhat, Patiya, Chittagong</t>
  </si>
  <si>
    <t>eliasfarbez1976@gmail.com</t>
  </si>
  <si>
    <t xml:space="preserve">Improvement of Hadi Bhita Graveyard Near Dokhin Para Jame Mosque Union Poruikora Latitude 22.242 Longitude 91.911 Upazila Anowara District Chattogram. </t>
  </si>
  <si>
    <t>Improvement of Graveyard beside Malghar Bazar Mosque Under Anowara Union, Latitude: 22.2060, Longitude: 91.93112; Upazila: Anowara, District: Chittagong.</t>
  </si>
  <si>
    <t>M/s. A S M Traders</t>
  </si>
  <si>
    <t>asm.traders930@gmail.com</t>
  </si>
  <si>
    <t>Improvement of Jheori Sree Sree Radha Krishna Mondir Union: Barkhain, Latitude: 22.1972, Longitude: 91.88823; Upazila: Anowara, District: Chattogram.</t>
  </si>
  <si>
    <t>M/s. Ridwanul Haque &amp; Brothers, Anowara, Chittagong.</t>
  </si>
  <si>
    <t>Improvement of Dhopachari Chamir Mukh Jame Mosque Under Dhopachari Union, Latitude: 22.2137, Longitude: 92.1484; Upazila: Chandanaish, District: Chittagong.</t>
  </si>
  <si>
    <t>12.07.18</t>
  </si>
  <si>
    <t>19.10.18</t>
  </si>
  <si>
    <t>M/s. Warisa Enterprise Chakroshala, Kamol Munsirhat, Patiya Chattogram</t>
  </si>
  <si>
    <t>warisaenterprise78@gmail.com</t>
  </si>
  <si>
    <t>Improvement of Shah Oliullah (R:) Jame Mosque Union: Kanchanabad, Latitude: 22.232400, Longitude: 92.024744; Upazila: Chandanaish, District: Chattogram.</t>
  </si>
  <si>
    <t>M/s. S N Enterprise, North Bramhon Danga, PO: Tulatui, 3No Ward, PS: Satkania, Chittagong</t>
  </si>
  <si>
    <t>mssnenterprise2017@gmail.com</t>
  </si>
  <si>
    <t>Improvement of Hasimpur Bitul Mamur Jame Mosque Union Hasimpur Latitude 22.340863 Longitude 92.09500 Upazila Chandanaish District Chattogram.</t>
  </si>
  <si>
    <t>23.04.20</t>
  </si>
  <si>
    <t>M/s. Shah Amanat Builder</t>
  </si>
  <si>
    <t>kutubuddinchy1970@gmail.com</t>
  </si>
  <si>
    <t>Improvement of Paschim Gachbaria Baitur Rahman Mosque Union: Chandanaish Pourashava, Latitude: 22.210346, Longitude: 92.00381; Upazila: Chandanaish, District: Chattogram.</t>
  </si>
  <si>
    <t>M/d. Alam Enterprise, Lohagara, Chattogram</t>
  </si>
  <si>
    <t>Improvement of Hazrat Sha Monu Fakir (R:) Jame Mosque Union: Satkania Pourashava, Latitude: 22.0726, Longitude: 92.0641; Upazila: Satkania, District: Chattogram.</t>
  </si>
  <si>
    <t>M/s. Feroza Trading</t>
  </si>
  <si>
    <t xml:space="preserve">  mdalimusa48@gmail.com</t>
  </si>
  <si>
    <t>Improvement of Bardona Golam Mohiuddin Para Shah Akbaria Social Graveyard Union: Satkania, Latitude: 22.0239, Longitude: 92.0448; Upazila: Satkania, District: Chattogram.</t>
  </si>
  <si>
    <t>M/s. Hanna Monna Enterprise, Dordori, Satkania, Chattogram</t>
  </si>
  <si>
    <t>hamonna797@gmail.com</t>
  </si>
  <si>
    <t>Improvement of Sonakania Union Karim Ullah Para Jame Mosque Union: Sonakania, Latitude: 22.0103, Longitude: 92.0404; Upazila: Satkania, District: Chattogram.</t>
  </si>
  <si>
    <t>M/s. Alam Enetrprise</t>
  </si>
  <si>
    <t>Improvement of Sree Sree Ma Mogodessori Mondir Union: Barahatia, Latitude: 21.9945, Longitude: 92.0566; Upazila: Lohagara, District: Chattogram.</t>
  </si>
  <si>
    <t>M/s. M Rahman Traders, Satghar, Lohagara, Chattogram</t>
  </si>
  <si>
    <t>mrahmantraders72@gmail.com</t>
  </si>
  <si>
    <t>Improvement of Lohagara Shadar Krishna Mondir Union: Lohagara, Latitude: 22.0096, Longitude: 92.0940; Upazila: Lohagara, District: Chattogram.</t>
  </si>
  <si>
    <t>M/s. Kabir Ahmed</t>
  </si>
  <si>
    <t>kabirahmad548@gmail.com</t>
  </si>
  <si>
    <t>Improvement of South Nath Para Sree Sree Krishna Mondir Union: Barahatia, Latitude: 21.9973, Longitude: 92.0601; Upazila: Lohagara, District: Chattogram.</t>
  </si>
  <si>
    <t>03.02.21</t>
  </si>
  <si>
    <t>M/s. Alahi Box Enterprise</t>
  </si>
  <si>
    <t xml:space="preserve">  msalahiboxenterprise@gmail.com</t>
  </si>
  <si>
    <t>Improvement of Jaliaghata Romomania Jame Mosque Union: Sorol, Latitude: 22.1508, Longitude: 91.5568; Upazila: Banskhali, District: Chattogram.</t>
  </si>
  <si>
    <t>M/s. M A S K Construction, Joara, Chandanish, Chattagram</t>
  </si>
  <si>
    <t>messrsmaskconstruction@gmail.com</t>
  </si>
  <si>
    <t>Improvement of Abdul Kader Jame Mosque Union: Sorol, Latitude: 21.601, Longitude: 91.731; Upazila: Banskhali, District: Chattogram.</t>
  </si>
  <si>
    <t>M/s. Chowdhury Enterprise, Katharia, Banskhali, Chittagong</t>
  </si>
  <si>
    <t>mschowdhuryentp@yahoo.com</t>
  </si>
  <si>
    <t>Improvement of Horporboti Mondir Union: Banskhali Pourashava, Latitude: 22.02, Longitude: 91.572; Upazila: Banskhali, District: Chattogram.</t>
  </si>
  <si>
    <t>M/s. T A S Construction, Pui Chori, Banskhali, Chattogram</t>
  </si>
  <si>
    <t>tasconstruction88@gmail.com</t>
  </si>
  <si>
    <t>Improvement of Madhom Chapachori Khetropal Mondir Union: Baharchora, Latitude: 22.503, Longitude: 91.538; Upazila: Banskhali, District: Chattogram.</t>
  </si>
  <si>
    <t>M/s. Nasir Enterprise, Shekherkhil, Banskhali, Chittagong.</t>
  </si>
  <si>
    <t>msnasirent@gmail.com</t>
  </si>
  <si>
    <t>Improvement of Play Ground near Ideal High School Union: Pourashava, Latitude: 22.01246, Longitude: 91.0143; Upazila: Banskhali, District: Chattogram.</t>
  </si>
  <si>
    <t>M/s. Robel &amp; Brothers; Shekherkhil, Moulovi Bazar, Banskhali, Chittagong.</t>
  </si>
  <si>
    <t>Improvement of South Katharia Baila Khalifa Jhamey Mosque Union: Katharia, Latitude: 22.0344, Longitude: 91.90887; Upazila: Banskhali, District: Chattogram.</t>
  </si>
  <si>
    <t xml:space="preserve"> M/s. Al-Arif Enterprise, Dakkin Joldi, Word No. Banshkhali Pourashava, Banshkhali, Chittagong</t>
  </si>
  <si>
    <t xml:space="preserve">  msalarifenterprise@gmail.com</t>
  </si>
  <si>
    <t>Improvement of Katharia Raziullah Munshi Bari Graveyard Union: Katharia, Latitude: 22.0344, Longitude: 91.90887; Upazila: Banskhali, District: Chattogram.</t>
  </si>
  <si>
    <t>Improvement of South Katharia Hazrat Lal Shah Fakir Israfil Jame Mosque Union: Katharia, Latitude: 22.03341, Longitude: 91.90511; Upazila: Banskhali, District: Chattogram.</t>
  </si>
  <si>
    <t>M/s. Nahar Trading Agency</t>
  </si>
  <si>
    <t>nahartradingagency@gmail.com</t>
  </si>
  <si>
    <t>a) Re-Excavation of Hawla High School Pond</t>
  </si>
  <si>
    <t>421090</t>
  </si>
  <si>
    <t xml:space="preserve">b) Construction of 02 Nos. Ghatla 11.60x3.00x3.90m at Hawla High School Pond </t>
  </si>
  <si>
    <t xml:space="preserve">a Re-Excavation of Uttar Gomdondi High School Pond </t>
  </si>
  <si>
    <t xml:space="preserve">a) Re-Excavation of Shakpura Pilot Probortok Konna Biddapith High School Pond </t>
  </si>
  <si>
    <t xml:space="preserve">a) Re-Excavation of Paschim Shakpura T.A.D Madrasha Pond </t>
  </si>
  <si>
    <t>b) Construction of 01 Nos. RCC Ghatla 11.6x3.00mx3.90m at Paschim Shakpura T.A.D Madrasha Pond</t>
  </si>
  <si>
    <t>M/s. Atul Construction</t>
  </si>
  <si>
    <t>atulconstruction16@gmail.com</t>
  </si>
  <si>
    <t>a) Re-Excavation of Upazila Parishad Mosque Pond.</t>
  </si>
  <si>
    <t>421094</t>
  </si>
  <si>
    <t>a) Re-Excavation of Tulatoli Union Land Office Pond</t>
  </si>
  <si>
    <t>b) Construction of 01 Nos. RCC Ghatla 11.6x3.00mx3.90m at Tulatoli Union Land Office Pond</t>
  </si>
  <si>
    <t>M/s. Lucky Enterprise</t>
  </si>
  <si>
    <t>nasirnasima@gmail.com</t>
  </si>
  <si>
    <t>a) Re-Excavation of  Pomra High School Pond</t>
  </si>
  <si>
    <t>481905</t>
  </si>
  <si>
    <t xml:space="preserve"> b) Construction of 01 nos Ghatla 15.20x5.00m at Pomra High School Pond </t>
  </si>
  <si>
    <t xml:space="preserve">a) Re-Excavation of  Mozumderkhil High School Pond </t>
  </si>
  <si>
    <t xml:space="preserve">b) Construction of 01 nos Ghatla 17.90x5.00m at Mozumderkhil High School Pond </t>
  </si>
  <si>
    <t xml:space="preserve">3.a) Re-Excavation of Rangunia Upazila Parishad Pond </t>
  </si>
  <si>
    <t>b) Construction of 02 nos Ghatla 15.20x5.00m walk-way, Protective work at Rangunia Upazila Parishad Pond</t>
  </si>
  <si>
    <t xml:space="preserve">a) Re-Excavation of Upazila Complex Pond </t>
  </si>
  <si>
    <t>485773</t>
  </si>
  <si>
    <t xml:space="preserve">b) Construction of 02 nos RCC Ghatla 13.4x5.00mx4.80m at Upazila Complex Pond </t>
  </si>
  <si>
    <t xml:space="preserve">a) Re-Excavation of  Koronation Adarsha High School Pond </t>
  </si>
  <si>
    <t xml:space="preserve">b) Construction of 01 nos Ghatla 13.4x5.00mx4.80m  at Koronation Adarsha High School Pond </t>
  </si>
  <si>
    <t xml:space="preserve">a) Re-Excavation of Nanupur Lailakobir Degree College Pond </t>
  </si>
  <si>
    <t>b) Construction of 01 nos RCC Ghatla 13.4x5.00mx4.80m at Nanupur Lailakobir Degree College Pond</t>
  </si>
  <si>
    <t>M/s. Samiun Enterprise</t>
  </si>
  <si>
    <t>mssamiunenterprise.ctg@gmail.com</t>
  </si>
  <si>
    <t>a) Re-Excavation of  Rokkha Kali Mondir Sorkar Para Pond</t>
  </si>
  <si>
    <t>494503</t>
  </si>
  <si>
    <t>b) Construction of 01 nos RCC Ghatla 11.60x3.50mx3.90m at Rokkha Kali Mondir Sorkar Para Pond</t>
  </si>
  <si>
    <t>a) Re-Excavation of  Pashchim Gujra High School Pond</t>
  </si>
  <si>
    <t xml:space="preserve">b) Construction of 01 nos RCC Ghatla 11.60x5.00mx3.90m at Pashchim Gujra High School Pond </t>
  </si>
  <si>
    <t xml:space="preserve">a) Re-Excavation of Pashchim Gujra Mohammedia Adarsho Madrasha Pond </t>
  </si>
  <si>
    <t xml:space="preserve">b) Construction of 01 nos RCC Ghatla 11.60x4.00mx3.90m at Pashchim Gujra Mohammedia Adarsho Madrasha Pond </t>
  </si>
  <si>
    <t xml:space="preserve">a) Re-Excavation of Boddu Munshi Para Govt. Primary School  Pond </t>
  </si>
  <si>
    <t>b) Construction of 01 nos RCC Ghatla 17.30x5.00mx6.00m at Boddu Munshi Para Govt. Primary School  Pond; Upazila: Raozan;  District: Chattogram.</t>
  </si>
  <si>
    <t xml:space="preserve">a) Re-Excavation of Shudorshon Bihar Pond </t>
  </si>
  <si>
    <t>494515</t>
  </si>
  <si>
    <t xml:space="preserve">a) Re-Excavation of Sha Latif Jame Mosque Pond </t>
  </si>
  <si>
    <t xml:space="preserve">b) Construction of 01 nos RCC Ghatla 13.40x4.00mx4.80m at Sha Latif Jame Mosque Pond </t>
  </si>
  <si>
    <t xml:space="preserve">a) Re-Excavation of Upazila Parishad No 1 Pond </t>
  </si>
  <si>
    <t xml:space="preserve">b) Construction of 01 nos RCC Ghatla 13.40x4.00mx4.80m at Upazila Parishad No 1 Pond </t>
  </si>
  <si>
    <t xml:space="preserve">a) Re-Excavation of Uttar Gujra Baytul Ulum Madarsha Pond </t>
  </si>
  <si>
    <t xml:space="preserve">a) Re-Excavation of Guzra Shymacharan High School Uttor-Purbo Side Kali Pond </t>
  </si>
  <si>
    <t xml:space="preserve">a) Re-Excavation of Unoshottor Para Md Shah Jame Mosque Pond </t>
  </si>
  <si>
    <t xml:space="preserve">a) Re-Excavation of Dewanpur Bodu Para Jame Mosque Pond </t>
  </si>
  <si>
    <t xml:space="preserve">b) Construction of 01 nos RCC Ghatla 13.40x4.00mx4.80m at Dewanpur Bodu Para Jame Mosque Pond </t>
  </si>
  <si>
    <t>a) Re-Excavation of Dewanpur Kali Mondir Pond</t>
  </si>
  <si>
    <t>b) Construction of 01 nos RCC Ghatla 11.60x4.00mx3.90m at Dewanpur Kali Mondir Pond; Upazila: Raozan;  District: Chattogram.</t>
  </si>
  <si>
    <t xml:space="preserve">a) Re-Excavation of Pahartoli Ashrayon Prokolpo Dighi </t>
  </si>
  <si>
    <t>494516</t>
  </si>
  <si>
    <t xml:space="preserve">b) Construction of 01 nos RCC Ghatla 13.40x5.00mx4.80m at Pahartoli Ashrayon Prokolpo Dighi </t>
  </si>
  <si>
    <t xml:space="preserve">a) Re-Excavation of Unoshottur Para Jogotpur Ashrom Pond </t>
  </si>
  <si>
    <t xml:space="preserve">b) Construction of 01 nos RCC Ghatla 13.40x4.00x4.80m at Unoshottur Para Jogotpur Ashrom Pond </t>
  </si>
  <si>
    <t xml:space="preserve">a) Re-Excavation of Askor Chowdhury Jame Mosque Pond </t>
  </si>
  <si>
    <t>b) Construction of 01 nos RCC Ghatla 13.40x4.00x4.80m at Askor Chowdhury Jame Mosque Pond; Upazila: Raozan;  District: Chattogram.</t>
  </si>
  <si>
    <t>M/s. Sadhin Enterprise, Court Road, Ward No. 5, Mirsharai Pourshava, Chattogram</t>
  </si>
  <si>
    <t>sadhinenterprise@gmail.com</t>
  </si>
  <si>
    <t>Improvement of R &amp; H to Morgon Kati Road from Ch: 00-600m; Upazila: Miresarai, District: Chittagong.</t>
  </si>
  <si>
    <t>278812</t>
  </si>
  <si>
    <t>02.07.19</t>
  </si>
  <si>
    <t>M/s. Hannan Construction, Chagalnaya, Feni</t>
  </si>
  <si>
    <t>ms.hannanconstruction@yahoo.com</t>
  </si>
  <si>
    <t>a) Improvement of Aburhat GC-Muhurigate Bazar Road (Joytara Road) from Ch: 800-1300m  b) Construction of  0.625mx0.600m culvert at Ch: 1230m on the same road; Upazila: Miresarai, District: Chittagong.</t>
  </si>
  <si>
    <t>120964</t>
  </si>
  <si>
    <t>10.01.18</t>
  </si>
  <si>
    <t>M/s. Junaet Enterprise, Joy Nagar, Abur Hat, Miressarai, Chittagong.</t>
  </si>
  <si>
    <t>Improvement of Aburhat GC-Ichakhali UP (Gopinathpur-Companinagar) Road from Ch: 2250-2910m; Upazila: Miresarai, District: Chittagong.</t>
  </si>
  <si>
    <t>232644</t>
  </si>
  <si>
    <t xml:space="preserve">M/s. Sayeman Enterprise, Al-Islam Chamber (4th Floor), 91 Agrabad C/A, Chittagong </t>
  </si>
  <si>
    <t>Improvement of Patasha Pakir Road (Kabir Chirman Bari Road) Road from Ch: 00-1000m; Upazila: Miresarai, District: Chittagong.</t>
  </si>
  <si>
    <t>316695</t>
  </si>
  <si>
    <t>08.09.19</t>
  </si>
  <si>
    <t>M/s. Chowdhury Enterprise, 325 Sanmar Ocean City, East Nasirabad, Panchlish, Chittagong.</t>
  </si>
  <si>
    <t>Construction of 39.00m Long RCC Girder Bridge over Lelang Khal on Chowmuhani to Karnafully Tea Estate Road at Ch: 3214m; Upazila: Fatikchari, District: Chittagong  (ID No-415334131).</t>
  </si>
  <si>
    <t>143729</t>
  </si>
  <si>
    <t>M/s. Mans Traders, Prop: ANM Salim Uddin Chowdhury, Awami Super Market (2nd unit), Chanda Cinema Road, Near of Upazila Complex, Patiya, Chittagong.</t>
  </si>
  <si>
    <t xml:space="preserve">  msmanstraders@gmail.com</t>
  </si>
  <si>
    <t>Construction of 33.00m Long PC Girder Bridge over Telpari Khal on Nanupur Office to Samitirhat UP Office Road at Ch: 1000m; Upazila: Fatikchari, District: Chittagong  (ID No-415333019).</t>
  </si>
  <si>
    <t>180560</t>
  </si>
  <si>
    <t>29.02.20</t>
  </si>
  <si>
    <t>M/s. Joynal &amp; Brothers, East Lala Nagar, Choto Darogarhat, Sitajunda, Chittagong.</t>
  </si>
  <si>
    <t>joynalabedin472@yahoo.com</t>
  </si>
  <si>
    <t>a) Improvement of C.P Industries-Dokhin Terial Road from Ch: 00-695m b) Construction of 0.900x0.900m Culvert at Ch: 290m on the same road; Upazila: Sitakunda, District: Chittagong.</t>
  </si>
  <si>
    <t>233170</t>
  </si>
  <si>
    <t>18.12.18</t>
  </si>
  <si>
    <t>M/s. Touhid &amp; Brothers, 52 Kata;gonj, Panchlish, Chittagong</t>
  </si>
  <si>
    <t>a) Improvement of South Lalanagar Ramjan Ali Road from Ch: 00-710m b) Construction of 0.900x0.900m Culvert at Ch: 224m on the same road; Upazila: Sitakunda, District: Chittagong.</t>
  </si>
  <si>
    <t>233186</t>
  </si>
  <si>
    <t>M/s. Alif International, 1194 Rowshan Monjil, Asadgonj, Chittagong</t>
  </si>
  <si>
    <t xml:space="preserve">  mdshahaalam472@gmail.com</t>
  </si>
  <si>
    <t>a) Improvement of Boudha Pukur-Baharpur Road from Ch: 00-1155m b) Construction of 3 nos 0.900x0.900m Culvert at Ch: 336, 748 &amp; 1006m on the same road; Upazila: Sitakunda, District: Chittagong.</t>
  </si>
  <si>
    <t>417947</t>
  </si>
  <si>
    <t>M/s. Impulse Traders, Haramia, Sandwip, Chittagong</t>
  </si>
  <si>
    <t>impalstraders@gmail.com</t>
  </si>
  <si>
    <t>a) Improvement of Sheikherhat-Hazari Hat Road from Ch: 00-710m b) Construction of 6 nos 0.900x0.900m Culvert at Ch: 22, 116, 164, 312, 387 &amp; 600m on the same road; Upazila: Sitakunda, District: Chittagong.</t>
  </si>
  <si>
    <t>26.04.18</t>
  </si>
  <si>
    <t>03.11.18</t>
  </si>
  <si>
    <t>M/s. Raj Corporation, 819/A Newaz Plaza (3rd floor), Dampara, Chittagong</t>
  </si>
  <si>
    <t>subolrajc@gmail.com</t>
  </si>
  <si>
    <t>Improvement of Mohammedpur Rod (Hathazari) Road from Ch: 675-1416m; Upazila: Hathazari, District: Chittagong.</t>
  </si>
  <si>
    <t>249152</t>
  </si>
  <si>
    <t xml:space="preserve">M/s. Rafiqul Moula; East Horishpur, Sandwip, Chittagong  
</t>
  </si>
  <si>
    <t>rafiquesandwip@gmail.com</t>
  </si>
  <si>
    <t>a) Improvement of Quaish Atar Ali Road (Sikerpur Road) from Ch: 00-1000m b) Construction of 0.900mx0.900m Culvert at ch: 5138m on the same road; Upazila: Hathazari, District: Chittagong.</t>
  </si>
  <si>
    <t>316687</t>
  </si>
  <si>
    <t>M/s. Sagar Enterprise, R.N.J Complex(2nd Floor) Block-G, Plot No.11, Ferozshah Coloney, Akborshah, Chittagong.</t>
  </si>
  <si>
    <t>rkssagarctg@gmail.com</t>
  </si>
  <si>
    <t>Improvement of Shaha Mozidia Road from Ch: 00-1119m; Upazila: Hathazari, District: Chittagong.</t>
  </si>
  <si>
    <t>365777</t>
  </si>
  <si>
    <t>M/s. Ifaque Traders, Prop: Md. Aman Ullah Chowdhury, Katirhat Bazar, Dhalay Union, Hathazari, Chittagong.</t>
  </si>
  <si>
    <t>mdamanulla70@gmail.com</t>
  </si>
  <si>
    <t>Improvement of Hadi Chowdhury Road from Ch: 00-580m; Upazila: Hathazari, District: Chittagong.</t>
  </si>
  <si>
    <t>408704</t>
  </si>
  <si>
    <t>M/s. Hossen Meazi, 202 Muradpur, Panchlish, Chittagong.</t>
  </si>
  <si>
    <t xml:space="preserve">  hmiazi71@gmail.com</t>
  </si>
  <si>
    <t>Maintenance of Burishchar to Modunaghat Road (Moulana Abdul Ali Road) from Ch: 00-1550m; Upazila: Hathazari, District: Chittagong  (ID No-415373002).</t>
  </si>
  <si>
    <t>05.06.18</t>
  </si>
  <si>
    <t>M/s. Baizid Enterprise, C/O: Hasmot Ali Chowdhury Bari, Sultanpur, Raojan, Raozan, Chittagong.</t>
  </si>
  <si>
    <t xml:space="preserve">a) Improvement of Urkirchar UP HQ-Urkirchar Bazar via Khalifaghona Road from Ch: 1500-2100m b) Construction of Nos 0.750mx1.050m culvert at Ch: 1505m on the same road; Upazila: Raozan, District: Chittagong. </t>
  </si>
  <si>
    <t>20.07.17</t>
  </si>
  <si>
    <t>27.01.18</t>
  </si>
  <si>
    <t>M/s. K R Traders, Rangunia, Chittagong.</t>
  </si>
  <si>
    <t>shahkr77@gmail.com</t>
  </si>
  <si>
    <t>a) Improvement of Dokhin Rajanagar-Lalanagar UP Road from Ch: 00-750m b) Construction of 01 no 2x2.50mx2.50m culvert from Ch: 554m on the same road; Upazila: Rangunia, District: Chittagong.</t>
  </si>
  <si>
    <t xml:space="preserve"> M/S. Zahid &amp; Brothers, Pomra, Santirhathat, Rangunia, Chittagong </t>
  </si>
  <si>
    <t>mszahidandbrothers@gmail.com</t>
  </si>
  <si>
    <t>a) Improvement of South Pomra Laskar Mofiz Ullah Road from Ch: 00-1000m b) Construction of 4 Nos 1x1.00x1.00m RCC Culvert at Ch: 150, 482, 550 &amp; 864m on the same road c) Construction of 1x4.50x3.50m RCC Culvert at Ch: 935m on the same road; Upazila: Rangu</t>
  </si>
  <si>
    <t>302073</t>
  </si>
  <si>
    <t>M/s. Romena Enterprise, Boraitoli, Katharia, Banskhali, Chattogram</t>
  </si>
  <si>
    <t>abduljalil850@gmail.com</t>
  </si>
  <si>
    <t>a) Improvement of Halimpur Dargah Road from Ch: 600-970m b) Construction of 03 nos 0.750mx0.750m culvert at Ch: 607, 652 &amp; 912m on the same road; Upazila: Rangunia, District: Chittagong.</t>
  </si>
  <si>
    <t>401529</t>
  </si>
  <si>
    <t>msmanstraders@gmail.com</t>
  </si>
  <si>
    <t xml:space="preserve">a) Improvement of Gualali Sabutree Asrayam Pahar Banglar Dokan Road From Ch: 00-1200m (b) Construction of 4 Nos 1.00x1.20 Culvert at ch. 650m, 900m, 1000m &amp; 1075m same road </t>
  </si>
  <si>
    <t>158170</t>
  </si>
  <si>
    <t>18.04.18</t>
  </si>
  <si>
    <t>M/s. Raj Corporation, 819/A Dampara, Chittagong</t>
  </si>
  <si>
    <t>a) Improvement of Chapatali Chira battali Road from Ch: 00-730m b) Construction of 7 nos 0.750x1.050m Culvert at Ch: 03, 68, 228, 265, 431, 562 &amp; 715m on the same road; Upazila: Anowara, District: Chittagong.</t>
  </si>
  <si>
    <t>232600</t>
  </si>
  <si>
    <t>M/s. K A Construction, 109, Chadni Chawak Complex (1st Floor), 165 No. College Road, Chawakbazar, Chittagong</t>
  </si>
  <si>
    <t>mskaconstruction227@gmail.com</t>
  </si>
  <si>
    <t>a) Remaining work of Uttor Shikolbaha GPS-Kalarpool Ahmed Ullah Road from Ch: 00-1226m b) Construction of 1.00x1.20m Culvert at Ch: 820m on the same road; Upazila: Patiya, District: Chittagong.</t>
  </si>
  <si>
    <t>401263</t>
  </si>
  <si>
    <t>M/s. B K Builders, Sikalbaha, Patiya, Chattogram</t>
  </si>
  <si>
    <t>msbkbuilders1973@gmail.com</t>
  </si>
  <si>
    <t>a) Remaining Work of Malumbari Road from Ch: 00-1150m b) Construction of 1.00mx1.20m Culvert at Ch: 600m on the same road; Upazila: Karnafulli, District: Chattogram (ID No-415614072).</t>
  </si>
  <si>
    <t>413496</t>
  </si>
  <si>
    <t>M/s. Sarkar Enterprise, 55 KB Abdus Sattar Road, Rahamatgonj, Chittagong.</t>
  </si>
  <si>
    <t>mssarkarenterprise7@gmail.com</t>
  </si>
  <si>
    <t>a) Improvement of Kanimadary Santir Hat to Pochim Kanimadary Cyclone Shelter Road from Ch: 00-1010m b) Construction of 02 nos 3.60mx3.00m Culvert at Ch: 98 &amp; 440m on the same road c) Construction 02 nos 1.00mx1.00m Culvert at Ch: 860 &amp; 885m of on the same</t>
  </si>
  <si>
    <t>100724</t>
  </si>
  <si>
    <t>15.10.17</t>
  </si>
  <si>
    <t>M/s. Rima Construction, 34, Sahi Jame Masjid Market, Anderkilla, Chittagong.</t>
  </si>
  <si>
    <t xml:space="preserve">  kashem6382@gmail.com</t>
  </si>
  <si>
    <t>a) Improvement of Hatu Bhanga Dhala (Eochia) from Ch: 00-800m b) Construction of 03 nos 0.625m x 0.600m culvert at Ch: 200, 264 &amp; 600m on the same road; Upazila: Satkania, District: Chittagong.</t>
  </si>
  <si>
    <t>14.02.17</t>
  </si>
  <si>
    <t>M/s. Quality International, 04 Badarpati Road, Kotwali, Chittagong.</t>
  </si>
  <si>
    <t xml:space="preserve">  msqualityinternational577@gmail.com</t>
  </si>
  <si>
    <t>Improvement of Eochia Girl's High School Road from Ch: 00-695m; Upazila: Satkania, District: Chittagong.</t>
  </si>
  <si>
    <t>100430</t>
  </si>
  <si>
    <t>12.09.17</t>
  </si>
  <si>
    <t>M/s. Shah Jabbaria Construction &amp; Co. 69/7, Mohammadia Plaza, Reazuddin Bazar, Chittagong.</t>
  </si>
  <si>
    <t>Construction of 18.00m Long RCC Girder Bridge over Eochia Khal on Madarsa UP-Eoachia UP Road at Ch: 213m; Upazila: Satkania, District: Chittagong.</t>
  </si>
  <si>
    <t>29.05.18</t>
  </si>
  <si>
    <t>05.12.18</t>
  </si>
  <si>
    <t>M/s. M N Alam Brothers;  71, Station Road, Chittagong</t>
  </si>
  <si>
    <t>alam1950md@gmail.com</t>
  </si>
  <si>
    <t>a) Improvement of Adhunagar GC &amp; RHD to Barahatia Tin Pather Matha Road from Ch: 990-2740m b) Construction of 1x2.00x2.00m RCC Culvert at Ch: 688m on the same road c) Construction of 2x1.00x1.00m RCC Culvert at Ch: 1517m on the same road; Upazila: Lohagar</t>
  </si>
  <si>
    <t>302080</t>
  </si>
  <si>
    <t>M/s. Alamgir Store, North Jaldi, Baharullah Para, Banshkhali, Chittagong.</t>
  </si>
  <si>
    <t>solaimanbanskhali@gmail.com</t>
  </si>
  <si>
    <t>a) Improvement of Mohammed Ali Bazar to Pukuria Tea Garden Road (Pukuria Tea Garden Road) Road from Ch: 00-1000m b) Construction of 0.600mx0.600m Culvert at Ch: 970m on the same road; Upazila: Banskhali, District: Chittagong.</t>
  </si>
  <si>
    <t>17.01.18</t>
  </si>
  <si>
    <t>24.10.18</t>
  </si>
  <si>
    <t>M/s. S S Corporation, 1104 CDA Avenue, East Nasirabad, Chittagong.</t>
  </si>
  <si>
    <t>sscorp.das1960@gmail.com</t>
  </si>
  <si>
    <t>a) Improvement of Shekherkhil Lal Jiban Road from Ch: 00-900m &amp; Link Freedom Fighter Mou. Saiyad Road 300m b) Construction of 2 nos 1.60mx1.60m Culver at Ch: 390 &amp; 510m on the same road; Upazila: Banskhali, District: Chittagong.</t>
  </si>
  <si>
    <t>236611</t>
  </si>
  <si>
    <t>M/s. Ahnaf Associates, Barkhain, Jhiori, Anowara, Chittagong.</t>
  </si>
  <si>
    <t>ahnafassociates@gmail.com</t>
  </si>
  <si>
    <t>Improvement of Sarkar Hat To Shekherkhil-Chonua Road Via Farir Mok. from Ch: 1400-1950m; Upazila: Banskhali, District: Chittagong.</t>
  </si>
  <si>
    <t>240330</t>
  </si>
  <si>
    <t>M/s. Ridwanul Haque &amp; Breothers, Anowara, Chittagong</t>
  </si>
  <si>
    <t>a) Improvement of Shekherkhil Moulovi Bazar Rezaul Karim Master Road from Ch: 00-980m.b) Construction of 2 Nos 1.60x1.60m culvert at ch. 220 &amp; 625mm on the same road.; Upazila: Banskhali, District: Chittagong.</t>
  </si>
  <si>
    <t>240332</t>
  </si>
  <si>
    <t>M/s. Nasir Enterprise, Shekherkhil, Banskhali, Chattogram</t>
  </si>
  <si>
    <t>a) Improvement of Bangla Bazar-Khat Khali Road (Shohid Bodiul Alom Road) from Ch: 00-1500m b) Construction of 02 nos 0.900mx0.900m Culvert at Ch: 300 &amp; 563m on the same road; Upazila: Banskhali, District: Chattogram (Salvage Materials Cost Tk. 1502211.00)</t>
  </si>
  <si>
    <t>430026</t>
  </si>
  <si>
    <t>17.12.21</t>
  </si>
  <si>
    <t>M/s. Ahamadia Traders,Ayesha kader monjil,4718/B ,Terminal connecting road, Chandgoan, Chittagong</t>
  </si>
  <si>
    <t>a) Improvement of Mohammed Ali Bazar to Pukuria Tea Garden Road (Pukuria Tea Garden Road) Road from Ch: 00-1000m b) Construction of 0.600mx0.600m Culvert at Ch: 115, 165 &amp; 760m on the same road; Upazila: Banskhali, District: Chittagong (ID No-415084078).</t>
  </si>
  <si>
    <t>492116</t>
  </si>
  <si>
    <t>M/s. Anma Traders. West Gohira. Raozan Chittagomg.</t>
  </si>
  <si>
    <t>msanmatraders@gmail.com</t>
  </si>
  <si>
    <t>Construction of Upazila Muktijuddha Complex Bhaban at Satkania Upazila under Chittagong District.</t>
  </si>
  <si>
    <t>44078</t>
  </si>
  <si>
    <t xml:space="preserve">Upazila Muktijuddha Complex </t>
  </si>
  <si>
    <t>27.03.16</t>
  </si>
  <si>
    <t>03.08.17</t>
  </si>
  <si>
    <t>M/s. Royal Associates, 2306, Sheikh Mujib Road, Doublemooring, Chittagong.</t>
  </si>
  <si>
    <t>didarulalam3379@gmail.com</t>
  </si>
  <si>
    <t>Construction of Upazila Muktijuddha Complex Bhaban at Banskhali Upazila under Chittagong District.</t>
  </si>
  <si>
    <t>17.08.16</t>
  </si>
  <si>
    <t>22.11.19</t>
  </si>
  <si>
    <t xml:space="preserve">Construction of Upazila Muktijuddha Complex Bhaban at Sitakunda Upazila under Chittagong District.  </t>
  </si>
  <si>
    <t>67057</t>
  </si>
  <si>
    <t>23.01.17</t>
  </si>
  <si>
    <t>Yakub &amp; Brothers- Anma Traders (JV), 88, CDA Avenue, Muradpur, Panchlish, Chittagong.</t>
  </si>
  <si>
    <t>yakubandanmajv@yahoo.com</t>
  </si>
  <si>
    <t>Improvement of Olirhat Road (Vair Dighi-Olirhat Road) by BC Ch:  0+000-0+900km; Upazila: Patiya, District: Chittagong.</t>
  </si>
  <si>
    <t>181313</t>
  </si>
  <si>
    <t>Patiya Upazila Road</t>
  </si>
  <si>
    <t>Improvement of Faruki Para Road (Komol Munshirhat-Faruki Para Road) by BC at Ch: 0+000-0+900km; Upazila: Patiya, District: Chittagong.</t>
  </si>
  <si>
    <t>Improvement of Sreemai Forest Office Road by BC at Ch: 0+000-1+000km; Upazila: Patiya, District: Chittagong.</t>
  </si>
  <si>
    <t>Improvement of Ershaullah Fakir Road by BC at Ch: 1+000-2+000km; Upazila: Patiya, District: Chittagong.</t>
  </si>
  <si>
    <t>Improvement of Muzaffarabad Datta Para Krishna Mondir Road by BC at Ch: 0+000-0+630km; Upazila: Patiya, District: Chittagong.</t>
  </si>
  <si>
    <t>Improvement of Kharana Lalarkhil Road-Vaier Dighi Road by BC at Ch: 0+700-2+200km; Upazila: Patiya, District: Chittagong.</t>
  </si>
  <si>
    <t>MIB-MJE (JV); Park Vision, Flat- C:4, Shah Waliullah R/A, Bahaddarhat, Chittagong</t>
  </si>
  <si>
    <t>mibmjejv@gmail.com</t>
  </si>
  <si>
    <t>Improvement of Kelishahar-Maitala-Ratanpur High School Road (Kelishahar UP to Dhalghat UP) by BC at Ch: 0+000-3+370km; Upazila: Patiya, District: Chittagong.</t>
  </si>
  <si>
    <t>344412</t>
  </si>
  <si>
    <t>Improvement of Haidgaon Pan Bazar Road (UZR) Kaji Para-RHD Mazepara Nurul Hoque Dokan by BC at Ch: 0+000-1+170km; Upazila: Patiya, District: Chittagong.</t>
  </si>
  <si>
    <t>Mans Traders- Hossen &amp; Brothers- MA (JV), Near Upazilz Complex, Patiya, Chittagong.</t>
  </si>
  <si>
    <t>manshbmajv@yahoo.com</t>
  </si>
  <si>
    <t>Improvement of Asia Bathua Janakalayan Road (Kashiaish Nayahat-Bancharampur-Bathua) Road by RCC Ch: 0+000-2+430km; Upazila: Patiya, District: Chittagong.</t>
  </si>
  <si>
    <t>181321</t>
  </si>
  <si>
    <t>Improvement of Dhalghat Tazul Mulluk (Goserhat-UZR Karankhain Raster Matha) Road by RCC at Ch: 0+000-1+100km ; Upazila: Patiya, District: Chittagong.</t>
  </si>
  <si>
    <t>Improvement of Biplabi Masterda Surjasen Road (Shureshananda Asrayam to Chairman Sunil Chakraborty Bari) by BC at Ch: 0+000-1+430km; Upazila: Patiya, District: Chittagong.</t>
  </si>
  <si>
    <t>Improvement of Budpura GC (Kasiais UP Office) va Bandargaon-Bakkhain-Maliara Bazar Connecting Road by BC at Ch: 0+000-1+200km; Upazila: Patiya, District: Chittagong.</t>
  </si>
  <si>
    <t>MAC &amp; ARM, 4 Municipal Shopping Complex(1st Floor), Nur Ahmed Road, Chittagong.</t>
  </si>
  <si>
    <t>armmac2016@gmail.com</t>
  </si>
  <si>
    <t>Improvement of Kaliaish-Shovondondi-Khankhanabad Road by RCC (Shovandondi-Ashata-Bailtoli Connecting Road) Ch: 2+000-3+850km; Upazila: Patiya, District: Chittagong.</t>
  </si>
  <si>
    <t>169850</t>
  </si>
  <si>
    <t>11.06.18</t>
  </si>
  <si>
    <t>Improvement of Hilichia lawarkhil Road (Kazi Pukur Par-Lauarkhil Road by BC at Ch: 0+000to 2+650km; Upazila: Patiya, District: Chittagong.</t>
  </si>
  <si>
    <t>Improvement of Shovandandi Rashidabad Village Road (Kanto Kazi Bari Road) by RCC at Ch: 0+000 to 0+500; Upazila: Patiya, District: Chittagong.</t>
  </si>
  <si>
    <t>Development of Monoshartek (RHD)-Kantafakirhat GC via Kushumpura UP (Abbas Siqder Connecting Road) by BC at Ch: 2+300km-6+250km; Upazila : Patiya, District : Chittagong.</t>
  </si>
  <si>
    <t>Development of Kushumpura Internal Road by RCC at Ch: 0+100km-1+500km;; Upazila : Patiya, District : Chittagong.</t>
  </si>
  <si>
    <t>A Ali Chowdhury - Khan Enterprise (JV)</t>
  </si>
  <si>
    <t>aalikhanjv@gmail.com</t>
  </si>
  <si>
    <t>Development of Shafar Ali Munshir hat GC Lalar Hat GC Road (Boalkhali Upazila) by BC at Ch: 0+100-1+915km (ID-415612017)Upazila: Patiya, District: Chittagong.</t>
  </si>
  <si>
    <t>Development of Habilasdwip High School Road (Infront of Habilasdwip Janakalyan Club) by BC at Ch: 2+000-3+200km (ID-415614051)Upazila: Patiya, District: Chittagong.</t>
  </si>
  <si>
    <t>Development of TL Chowdhury Road by RCC at Ch: 0+000-0+750km (ID-415615079); Upazila: Patiya, District: Chittagong.</t>
  </si>
  <si>
    <t xml:space="preserve">A Ali Chowdhury - Ahnaf Associates (JV) </t>
  </si>
  <si>
    <t>Development of Baralia Mohajonpara Bari road (Moulavirhat Nazrul Master road ) by BC at Ch: 0+000-1+200km (ID No-415614019); Upazila: Patiya, District: Chittagong</t>
  </si>
  <si>
    <t>354169</t>
  </si>
  <si>
    <t>17.10.20</t>
  </si>
  <si>
    <t xml:space="preserve">  msalamandcompany423@gmail.com</t>
  </si>
  <si>
    <t>Improvement of Olirhat Road (Vair Dighi-Olirhat Road) by BC Ch:  00-900m; Upazila: Patiya, District: Chittagong (ID No-415632001).</t>
  </si>
  <si>
    <t>Improvement of Faruki Para Road (Komol Munshirhat-Faruki Para Road) by BC at Ch: 00-900m; Upazila: Patiya, District: Chittagong (Salvage Materials Cost Tk. 948147.00) (ID No-415614054).</t>
  </si>
  <si>
    <t>M/s. S K Enterprise</t>
  </si>
  <si>
    <t>Skenterprise.abbas@gmail.com</t>
  </si>
  <si>
    <t>Improvement of Sreemai Forest Office Road by BC at Ch: 00-1000m; Upazila: Patiya, District: Chittagong (Salvage Materials Cost Tk. 1091373.00) (ID No-415614053).</t>
  </si>
  <si>
    <t>M/s. H R Enterprise</t>
  </si>
  <si>
    <t>mshrent@gmail.com</t>
  </si>
  <si>
    <t xml:space="preserve"> Improvement of Ershaullah Fakir Road by BC at Ch: 1000-2000m; Upazila: Patiya, District: Chittagong (Salvage Materials Cost Tk. 1535625.00) (ID No-415614055).</t>
  </si>
  <si>
    <t>M/s. Ahmedia Treaders</t>
  </si>
  <si>
    <t>Improvement of Kharana Lalarkhil Road-Vaier Dighi Road by BC at Ch:700-2200m; Upazila: Patiya, District: Chittagong (ID No-415615240).</t>
  </si>
  <si>
    <t>M/s. Rangamati Traders, K K Roy Road, Rajbari Area, Hotel Al-Moba, Sadar,  Rangamati. (Tender ID-471729)</t>
  </si>
  <si>
    <t>1) Minor Maintenance of  23.0 m long Girder Bridge on Komor Ali Bazar - Kumira RHD (KY Steel Mill) Road. Via Brickfield, Muradpur, Mahmudabadh, Basbaria (Habib Ahemmed Chowdhury Road.) Road  at CH:18870m.[415862002]</t>
  </si>
  <si>
    <t>2) Minor Maintenance of  10.5 m long Steel Beam &amp; RCC Slab Bridge on Charati-Khoderhat-Moulavir Dokan-Bazalia-Bomang Hat-Noya hat Road  at CH:18785m [415822010]</t>
  </si>
  <si>
    <t>3) Minor Maintenance of  9.75 m long Box  Culvert on Dohazari G.C-Lalutia Vhomang hat GC Road  at CH:2400m [415182004]</t>
  </si>
  <si>
    <t>4) Minor Maintenance of  13.0 m long Box  Culvert on Dohazari G.C-Lalutia Vhomang hat GC Road  at CH:1500m [415182004]</t>
  </si>
  <si>
    <t>HASSAN TECHNO BUILDERS LTD. - M.A.H. CONSTRUCTION LTD. (JV); Mob: 01845-331356</t>
  </si>
  <si>
    <t xml:space="preserve">  htblmahcljv@yahoo.com</t>
  </si>
  <si>
    <t>Improvement of Kalurghat-Charadwip-Bhandarjuri-Saraf Bhata-Gudamghor Road at Ch: 00-6800m Under Boalkhali Upazila, Chattogram. (Road ID-415122005)</t>
  </si>
  <si>
    <t>350335</t>
  </si>
  <si>
    <t>16.01.22</t>
  </si>
  <si>
    <t>Improvement of Dewan Hat Bailtali Boroma Dhamirhat GC Patiya Road at Ch: 00-16200m Under Chandanaish Upazila, Chattogram.(Road ID-415182002)</t>
  </si>
  <si>
    <t>MAQ Engineering Ltd. Ka-32, Shahjadpur, Gulshan, Dhaka</t>
  </si>
  <si>
    <t>Improvement of Hazrat Mohsin Awolia-Gahira-Fakirhat-Dhalghat (Ch: 8+700-13+000 km); Upazila: Anowara; District: Chittagong.</t>
  </si>
  <si>
    <t>55769</t>
  </si>
  <si>
    <t>22.08.16</t>
  </si>
  <si>
    <t>28.01.18</t>
  </si>
  <si>
    <t>Contract Cancel work</t>
  </si>
  <si>
    <t>Kamal Associates, H-80/1, Banani, Dhaka-1213.</t>
  </si>
  <si>
    <t>kamalasso@yahoo.com</t>
  </si>
  <si>
    <t>Improvement of Kalurghat- Charandwip-Bhandaljuri- Saraf Bhata -Gudamghar Road at Ch.15+240-23+125Km; Upazila: Boalkhali, District: Chittagong.</t>
  </si>
  <si>
    <t>66404</t>
  </si>
  <si>
    <t>25.01.17</t>
  </si>
  <si>
    <t>Mohammed Eunus &amp; Brothers (Pvt) ltd.  Panchlaish, Ctg</t>
  </si>
  <si>
    <t>(a) Improvement of Abdus Sattar Road (Ch. 4+072 to 5+357) Upazila : Sitakunda, District: Chittagong.</t>
  </si>
  <si>
    <t>19414</t>
  </si>
  <si>
    <t>20.05.15</t>
  </si>
  <si>
    <t>2.12.16</t>
  </si>
  <si>
    <t>(a) Improvement of Puichari UP to Khudukkhali bazar road (Prem bazar-Chanua Emb.) (Ch. 2+620-6+000 Km.), Upazila : Banskhali, District: Chittagong.</t>
  </si>
  <si>
    <t>(a) Improvement of Rowshan road (Mirzapur, Gumanmordon) (Ch. 0+000-0+992 &amp; 2+235-4+715 Km.) Upazila : Hathazari, District : Chittagong.</t>
  </si>
  <si>
    <t>Orient Trading &amp; Builders ltd. &amp; M/S Monir Ahmed JV, laldhighi, Ctg</t>
  </si>
  <si>
    <t>otblmahmed@yahoo.com</t>
  </si>
  <si>
    <t>Improvement of Kazirhat GC to Azadi Bazar (RHD) Road via Samitirhat Bazar (Fatikchari Portion) (Ch: 0+000-6+400 Km); Upazila: Fatikchari, District: Chittagong.</t>
  </si>
  <si>
    <t>75076</t>
  </si>
  <si>
    <t>M.A.H Construction Ltd. 1307/2, Monipur, Mirpur, Dhaka-1216</t>
  </si>
  <si>
    <t>Rehabilitation and Periodic Maintenance of Kazirhat GC to Garitana Bazar GC Road via Asia Tea Garden (Fatikchari Portion) (Ch: 0+000-8+585 Km); Upazila: Fatikchari, District: Chittagong.</t>
  </si>
  <si>
    <t>73873</t>
  </si>
  <si>
    <t>31.04.18</t>
  </si>
  <si>
    <t>M/s. Shah Mazidia Syndicate, 39 Kapasgola road, Chawkbazar, Chittagong</t>
  </si>
  <si>
    <t xml:space="preserve">  majidiactg69@gmail.com</t>
  </si>
  <si>
    <t>Construction of Anowara Khashkhama Union Land Office; Upazila: Anowara, District: Chittagong.</t>
  </si>
  <si>
    <t>105223</t>
  </si>
  <si>
    <t>29.08.18</t>
  </si>
  <si>
    <t>M/s. Fabiha Enterprise; Gohira, word No-3, Raozan, Chittagong</t>
  </si>
  <si>
    <t>Construction of Raozan Noapara Union Land Office; Upazila: Raozan, District: Chittagong.</t>
  </si>
  <si>
    <t>105227</t>
  </si>
  <si>
    <t>M/s. Abhi Enterprise, Betagi, Rangunia, Chittagong.</t>
  </si>
  <si>
    <t>msabhienterprise@gmail.com</t>
  </si>
  <si>
    <t>Construction of Ghagra Union Land Office Upazila Rangunia District Chittagong.</t>
  </si>
  <si>
    <t>111898</t>
  </si>
  <si>
    <t>M/s. Nipa Enterprise, RF Classic Point (1st Floor), 8 Katalgonj Road, Chawkbazar, Chittagong</t>
  </si>
  <si>
    <t>Construction of Korerhat Union Land Office Upazila Mirshairai District Chittagong.</t>
  </si>
  <si>
    <t>119955</t>
  </si>
  <si>
    <t>14.12.17</t>
  </si>
  <si>
    <t>Construction of Zorargonj Union Land Office Upazila Mirshairai District Chittagong.</t>
  </si>
  <si>
    <t>M/s. Julda Bricks Manufacturing, 188 Jahur Hokar Market, Chittagong</t>
  </si>
  <si>
    <t>msjuldabrickmfg@gmail.com</t>
  </si>
  <si>
    <t>Construction of Borumchara (With 65m Boundary Wall) Union Land Office Upazila Anowara District Chittagong.</t>
  </si>
  <si>
    <t>119942</t>
  </si>
  <si>
    <t>30.12.18</t>
  </si>
  <si>
    <t>M/s.Fatema Construction; Word No-7, Bakterhat, Sandwip, Chittagong</t>
  </si>
  <si>
    <t>ashrafsandwip52@gmail.com</t>
  </si>
  <si>
    <t>Construction of Hathazari Sadar (With 160m Boundary Wall) Union Land Office; Upazila Hathazari District Chittagong.</t>
  </si>
  <si>
    <t>163930</t>
  </si>
  <si>
    <t>19.06.18</t>
  </si>
  <si>
    <t>Construction of Katirhat (With 85m Boundary Wall) Union Land Office Upazila Hathazari District Chittagong.</t>
  </si>
  <si>
    <t xml:space="preserve"> 26.12.19</t>
  </si>
  <si>
    <t>M/s. Elias Brothers, South Paindong, Paindong, Fatikchari, Chittagong</t>
  </si>
  <si>
    <t xml:space="preserve">  eliasctg2005@gmail.com</t>
  </si>
  <si>
    <t>Construction of Nazirhat (With 160m Boundary Wall) Union Land Office; Upazila Fatikchari District Chittagong.</t>
  </si>
  <si>
    <t>163945</t>
  </si>
  <si>
    <t>Construction of Bhuzpur (With 114m Boundary Wall) Union Land Office Upazila Fatikchari District Chittagong.</t>
  </si>
  <si>
    <t>M/s. Makka Builders; Rupkania Guno Chowdhury Bari, Satkania, Chittagong</t>
  </si>
  <si>
    <t xml:space="preserve">  makkah01616@gmail.com</t>
  </si>
  <si>
    <t>Construction of Satkania Sadar (With 160m Boundary Wall) Union Land Office; Upazila Satkania District Chittagong.</t>
  </si>
  <si>
    <t>163964</t>
  </si>
  <si>
    <t>10.06.18</t>
  </si>
  <si>
    <t xml:space="preserve"> 31.12.19</t>
  </si>
  <si>
    <t>Construction of Tulatoli (With 160m Boundary Wall) Union Land Office Upazila Satkania District Chittagong.</t>
  </si>
  <si>
    <t>M/s. Shah Amir Construction, Taltala Chouki, Patiya Pourashava, Chittagong.</t>
  </si>
  <si>
    <t xml:space="preserve">  shahamirconstruction.4321@gmail.com</t>
  </si>
  <si>
    <t>Construction of Padua (With 160m Boundary Wall) Union Land Office; Upazila Lohagara District Chittagong.</t>
  </si>
  <si>
    <t>163966</t>
  </si>
  <si>
    <t xml:space="preserve">21.04.19 </t>
  </si>
  <si>
    <t>Construction of Adhunagar (With 116m Boundary Wall) Union Land Office Upazila Lohagara District Chittagong.</t>
  </si>
  <si>
    <t xml:space="preserve">M/s. S.M Trading, Asad Chowdhury Bari, P.O+Vill: Gohira, Upazila: Raojan, District: Chittagong </t>
  </si>
  <si>
    <t xml:space="preserve">  mssmtrading84@gmail.com</t>
  </si>
  <si>
    <t>Construction of 69 Para Union Land Office; Upazila: Raozan, District: Chittagong.</t>
  </si>
  <si>
    <t>236298</t>
  </si>
  <si>
    <t>Construction of Haludia Union Land Office; Upazila: Raozan, District: Chittagong.</t>
  </si>
  <si>
    <t>M/s. Chowdhury Construction</t>
  </si>
  <si>
    <t xml:space="preserve">  isharangunia@gmail.com</t>
  </si>
  <si>
    <t>Boundary Wall, Gate &amp; Approach Road of (A) Construction of Raozan Sadar &amp; Noapara Union Land Office; Upazila: Raozan, District Chittagong.</t>
  </si>
  <si>
    <t>390984</t>
  </si>
  <si>
    <t>Boundary Wall, Gate &amp; Approach Road of (B) Construction of Ghagra &amp; T.C Hat Union Land Office Upazila Rangunia, District Chittagong.</t>
  </si>
  <si>
    <t>M/s. Taha Enterprise</t>
  </si>
  <si>
    <t xml:space="preserve">  tahaenterprise.pcb@gmail.com</t>
  </si>
  <si>
    <t>Boundary Wall, Gate &amp; Approach Road of A) Construction of Anowara Sadar &amp; Khashkhama Union Land Office, District Chittagong.</t>
  </si>
  <si>
    <t>390997</t>
  </si>
  <si>
    <t>Boundary Wall, Gate &amp; Approach Road of (B) Construction of Joara &amp; Dohazari Union Land Office Upazila Chandanaish District Chittagong.</t>
  </si>
  <si>
    <t>M/S. Saymon Traders, Shatgor Purbo Para,Chunati, Word No-07, Lohagara Chittagong</t>
  </si>
  <si>
    <t>sayedctg111@gmail.com</t>
  </si>
  <si>
    <t>Construction of Khankhanabad (Costal) Union Land Office; Upazila: Banskhali, District: Chittagong.</t>
  </si>
  <si>
    <t>367065</t>
  </si>
  <si>
    <t>M/s. Shamsuddin</t>
  </si>
  <si>
    <t>msshamsuddintraders@gmail.com</t>
  </si>
  <si>
    <t>Construction of Harishpur (Coastal)  Union Land Office; Upazila: Sandwip, District: Chittagong.</t>
  </si>
  <si>
    <t>391024</t>
  </si>
  <si>
    <t>M/s.  Dynamic Associates, Charlakhya, Karnafulli Chattogram.</t>
  </si>
  <si>
    <t>dynamicassociates1984@gmail.com</t>
  </si>
  <si>
    <t>Construction of Bakalia  Union Land Office; Chittagong City Corporation Area, Chittagong.</t>
  </si>
  <si>
    <t>391027</t>
  </si>
  <si>
    <t>M/s. Nafi Traders; Flat No-E-01, R F Nibas, Jakir Hossain by Lane, Nasirabad, Khulshi, Chiattagong.</t>
  </si>
  <si>
    <t>Construction of Urirchar (Coastal)  Union Land Office; Upazila: Sandwip, District: Chittagong.</t>
  </si>
  <si>
    <t>391032</t>
  </si>
  <si>
    <t>M/s. Iqbal &amp; Brothers</t>
  </si>
  <si>
    <t>Construction of Barokhain Union Land Office Upazila Anowara District Chittagong.</t>
  </si>
  <si>
    <t>398985</t>
  </si>
  <si>
    <t>M/s. Nur Enterprise, Doulatpur, Fazil Kha hat, Patiya, Chattogram.</t>
  </si>
  <si>
    <t xml:space="preserve">  mdselimpatiya77@gmail.com</t>
  </si>
  <si>
    <t>Construction of  Charlaxya Union Land Office Upazila Karnafulli District Chittagong.</t>
  </si>
  <si>
    <t>398986</t>
  </si>
  <si>
    <t>M/s. Fatema Construction</t>
  </si>
  <si>
    <t>Construction of  Char Patharghata Union Land Office Upazila Karnafulli District Chittagong.</t>
  </si>
  <si>
    <t>398987</t>
  </si>
  <si>
    <t>M/s. H R Enterprise, Kharana, Lalarkhil, Mujafarabad, Patiya, Chittagong.</t>
  </si>
  <si>
    <t xml:space="preserve">  mshrent@gmail.com</t>
  </si>
  <si>
    <t>Construction of Juldha Union Land Office Upazila Karnafulli District Chittagong.</t>
  </si>
  <si>
    <t>398988</t>
  </si>
  <si>
    <t>M/s. M A Construction, Paindong, Brindabonhat, Fatikchari, Chittagong.</t>
  </si>
  <si>
    <t xml:space="preserve">  maconstructionctg@gmail.com</t>
  </si>
  <si>
    <t>Construction of Shikolbaha Union Land Office Upazila Karnafulli District Chittagong.</t>
  </si>
  <si>
    <t>398989</t>
  </si>
  <si>
    <t>M/s. Mahin Enterprise, 613, CDA Avenue, GEC, Chittagong.</t>
  </si>
  <si>
    <t>msmahinenterprise79@gmail.com</t>
  </si>
  <si>
    <t>Construction of Chattogram Sadar Land Office, District Chittagong.</t>
  </si>
  <si>
    <t>488204</t>
  </si>
  <si>
    <t>M/s. Well Enterprise, Anderkilla, Chattogram</t>
  </si>
  <si>
    <t>Construction of Agrabad Land Office, District Chittagong.</t>
  </si>
  <si>
    <t>417080</t>
  </si>
  <si>
    <t>M/s. Shovon Construction</t>
  </si>
  <si>
    <t>shovonconstruction2017@gmail.com</t>
  </si>
  <si>
    <t>Construction of Khulshi Land Office, District Chittagong.</t>
  </si>
  <si>
    <t>472541</t>
  </si>
  <si>
    <t>10.9.21</t>
  </si>
  <si>
    <t>Jashim and Jafor (JV)</t>
  </si>
  <si>
    <t xml:space="preserve">  jashimandjafar.jv@gmail.com</t>
  </si>
  <si>
    <t>1. Improvement of Bilpur Aktaruzzaman Chowdhury Road by BC from Ch: 00-1390m (ID No-4150440660) (Salvage Materials Cost Tk. 248247.00) 2. Improvement of Tojmul Ali DC Road by RCC from Ch: 3100-3396m (ID No-415042009) (Salvage Materials Cost Tk. 161930.00)</t>
  </si>
  <si>
    <t>02.07.21</t>
  </si>
  <si>
    <t>M/s. Akash Enterprise</t>
  </si>
  <si>
    <t>akashsandwipctg@gmail.com</t>
  </si>
  <si>
    <t>Construction of RCC Drain on Kabir Market-Barasat UP Office via Baktair Para Charpirawlia Mazar Road &amp; Surat Bibi Masjid R &amp; H-Rustomhat GC Road at Ch: 00-1000m; Upazila: Anowara, District: Chattogram (ID No-415043013 &amp; 415042001).</t>
  </si>
  <si>
    <t>M/s. S S Corporation</t>
  </si>
  <si>
    <t>Construction of 1 No 1x1.0m1.00m RCC Box Culvert &amp; 04 Nos 0.75x1.05m Drain Culvert on Bilpur Aktaruzzaman Chowdhry Road at Ch: 1103m. 343m. 656m. 906m &amp; 1370m; Upazila: Anowara, District: Chattogram (ID No-415044060).</t>
  </si>
  <si>
    <t>Md. Enus &amp; Brothers (P) Ltd. 67 Panclish R/A, Chittagong-4203.</t>
  </si>
  <si>
    <t>Construction of Upazala Complex Bhaban; Upazila: Banshkhali, District: Chittagong.</t>
  </si>
  <si>
    <t>Upazila Complex Bhaban Project.</t>
  </si>
  <si>
    <t>09.02.15</t>
  </si>
  <si>
    <t>S Ananta Bikash Tripura, Milonpur, Sadar, Khagrachari</t>
  </si>
  <si>
    <t>Construction of Administrative Extension Building &amp; Hall Room under Upazala Complex; Upazila: Satkania, District: Chittagong.</t>
  </si>
  <si>
    <t xml:space="preserve">25.11.19 </t>
  </si>
  <si>
    <t>M/s. Abul Basar, Rudra, Anoawara,Chittagong</t>
  </si>
  <si>
    <t xml:space="preserve">  basaranowara@gmail.com</t>
  </si>
  <si>
    <t>Extension of Upazala Complex Bhaban; Upazila: Anowara, District: Chittagong.</t>
  </si>
  <si>
    <t>02.12.18</t>
  </si>
  <si>
    <t>M/s. Raquib &amp; Brothers - Shah Jabbaria (JV)</t>
  </si>
  <si>
    <t xml:space="preserve"> tituinc@gmail.com</t>
  </si>
  <si>
    <t>Improvement of earth filling works at Proposed Karnafully Upazala Complex Area Shikolbaha Union; Upazila: Karnafully, District: Chittagong.</t>
  </si>
  <si>
    <t>Faridpur</t>
  </si>
  <si>
    <t>Johora Construction .Brahmankanda, Sadar, Faridpur</t>
  </si>
  <si>
    <t>johoraconst@gmail.com</t>
  </si>
  <si>
    <t xml:space="preserve">Improvement of Alfadanga GC road to Mithapur Barashia river road  from Ch: 0.00- 650.00m by BC under Alfadanga Upazila, Dist. Faridpur </t>
  </si>
  <si>
    <t>FDIRIDP</t>
  </si>
  <si>
    <t>24.01.18</t>
  </si>
  <si>
    <t xml:space="preserve">Improvement of Link road Through Noapara under Gopalpur UP road  from Ch: 0.00- 620.00m by BC under Alfadanga Upazila, Dist. Faridpur </t>
  </si>
  <si>
    <t>M/S RK Traders Boalmari Bazar, Boalmari, Faridpur-7860</t>
  </si>
  <si>
    <t>rktraders2018bd@gmail.com</t>
  </si>
  <si>
    <t>Improvement by BC on Kuchia Village H/O Anis to Charkatlasur GPS road at Ch: 0.00 -1100.00m &amp; Const. of single vent box culvert (1x1.00mx1.00m) on same road at Ch: 10.00m &amp; 320.00m under Alfadanga Upazila, Dist. Faridpur</t>
  </si>
  <si>
    <t>M/S. TETULIA TRADERS   Vill: Tetulia, Kanaipur, Post: Ronakail, P.S: Kotowali, Dist: Faridpur-7801</t>
  </si>
  <si>
    <t>tetuliatraders@gmail.com</t>
  </si>
  <si>
    <t xml:space="preserve">Improvement by BC on Mithapur Jafor Molla house to Gazipur bazar road via Bottola Wahab Talukder house road from Ch: 00.00 – 652.00m &amp; Ch: 739.00- 1487.00m under Alfadanga Upazila, Dist. Faridpur  </t>
  </si>
  <si>
    <t>Sazzad Barkat Construction And Engineers Ltd</t>
  </si>
  <si>
    <t xml:space="preserve">Construction of 15.00m long RCC Girder Bridge at Ch: 850.00m on Laxmipur Porchimpara to Sonakhola road under Bhanga Upazila, Dist. Faridpur </t>
  </si>
  <si>
    <t>Md. Bellal Hossain Harukandi, Faridpur</t>
  </si>
  <si>
    <t>Construction of 30.00m long RCC Girder Bridge at Ch: 200.00m on Baburchar UPHQ- 10 Hazar GPS road via Charkumaria GPS road under Sadarpur Upazila, Dist. Faridpur</t>
  </si>
  <si>
    <t>M/S. Protyasha Enterprise Brammankanda, Post: Komorpur, Thana: Faridpur Sadar, Faridpur.</t>
  </si>
  <si>
    <t>msprotyashae@gmail.com</t>
  </si>
  <si>
    <t xml:space="preserve">Construction of 2 vent Box culvert (2x3.00mx3.00m) on Korim Matubber Dangi H/O Lal Mia Iron Bridge- Ansar Matubber Dangi H/O Tofa road at Ch: 495.00m under Sadar Upazila, Dist. Faridpur </t>
  </si>
  <si>
    <t>02.07.18</t>
  </si>
  <si>
    <t>08.02.19</t>
  </si>
  <si>
    <t>M/S. Nurjahan Traders Bitulaman, Faridpur Sadar, Faridpur</t>
  </si>
  <si>
    <t>ms.nurjahantraders1967@gmail.com</t>
  </si>
  <si>
    <t>Construction of 18.00m long RCC Girder Bridge on Charbhadrason RHD- Akoterchar bazar via Halim Chowdhury dangi road at Ch: 400.00m under Sadarpur Upazila, Dist. Faridpur</t>
  </si>
  <si>
    <t>Sazzad Barkat Construction And Engineers Ltd  Brammankanda,Faridpur</t>
  </si>
  <si>
    <t>Part-A: Construction of 40.00m long RCC Girder Bridge at Ch. 10.00m on Mohammadpur bazar to Khalil Mondol hat via Bakigonj (Mohammadpur RHD to VDF NGO UZR road via Bakigonj) raod,  Part-B: Construction of 40.00m long RCC Girder Bridge at Ch. 340.00m on Ishibpur H/O Chand Mia to Shil bari road &amp; Part-C: Construction of 30.00m long RCC Girder Bridge at Ch. 1720.00m on Kafura Steel bridge to shop of Arzu Shikder UZR raod  under Sadar Upazila, Dist. Faridpur</t>
  </si>
  <si>
    <t>05.01.21</t>
  </si>
  <si>
    <t>Construction of 99.00m Long PC Girder Bridge at Ch: 10.00m on Bakigonj to Arshad Munshidangi Mosque road under Sadar Upazila, Dist. Faridur</t>
  </si>
  <si>
    <t>07.10.19</t>
  </si>
  <si>
    <t>Md. Emtiaz Asif - MRE &amp; NI (JV)    Alipur, Faridpur Sadar, Faridpur</t>
  </si>
  <si>
    <t>eamrenijv@gmail.com</t>
  </si>
  <si>
    <t xml:space="preserve">Construction of 80.00m Long PC with RCC Girder Bridge at Ch. 170.00m on Bablatola Bus stand (RHD)- Shorifabad FWC (UNR) via Chumurdi Kheya ghat road under Bhanga Upazila, Dist. Faridpur </t>
  </si>
  <si>
    <t>29.09.19</t>
  </si>
  <si>
    <t>05.04.21</t>
  </si>
  <si>
    <t xml:space="preserve">Md. Emtiaz Asif  Alipur, Faridpur       </t>
  </si>
  <si>
    <t>M/S. Rana Enterprise  343, new Jurain, Shampur, Dhaka-1204</t>
  </si>
  <si>
    <t>Md. Nazrul Islam  Jheeltuly, Faridpur.</t>
  </si>
  <si>
    <t>mdnazrulislam597@yahoo.com</t>
  </si>
  <si>
    <t>Faridpur Jannat Construction Ltd
Hasina Tower (8th Floor), Mujib Sarak, Faridpur Sadar, Faridpur.</t>
  </si>
  <si>
    <t>faridpurjannatconstructionltd@gmail.com</t>
  </si>
  <si>
    <t>Construction of 72.00m Long PC Girder Bridge at Ch. 200.00m on Fulbari UZR (Bazar)- Fulbari UNR (Khardia Doharnagar) road over Kumar river under Saltha Upazila, Dist. Faridpur</t>
  </si>
  <si>
    <t>18.02.19</t>
  </si>
  <si>
    <t>Md. Emtiaz Asif_MRE (JV)     Fajelpur, Bhanga, Faridpur</t>
  </si>
  <si>
    <t>eamrejv@gmail.com</t>
  </si>
  <si>
    <t>Construction of 80.00m Long PC with RCC Girder Bridge on Laxmipur bazar to Laximipur bridge road at Ch. 595.00m under Bhanga Upazila, Dist. Faridpur</t>
  </si>
  <si>
    <t>Md. Emtiaz     Alipur, Faridpur</t>
  </si>
  <si>
    <t>Abdur Rob Bepary
Faridpur Sadarpur</t>
  </si>
  <si>
    <t>abdurrob2013@hotmail.com</t>
  </si>
  <si>
    <t>Part-A: Improvement of Dash Hazar Bottola bridge to Porchim chandrapara Kumpar road from Ch: 1200.00 – 1715.00m by HBB    Part-B: Improvement of Dhewkhali – Chandrapara road start near the H/O Malek Howlader to H/O Liakot Sikder road from Ch: 0.00 – 500.00m by HBB Part-C: Improvement of 8 Roshi Mor – 7.5 Roshi GC road from Ch: 0.00 – 1000.00m by BC,  Part-D: Improvement of Sadarpur – Piajkhali (UZR) start near the Baburchar high school to Gonesh bari road from Ch: 600.00 – 1200.00m by BC,  Part-E: Construction of 2x4.50x4.50m RCC Box Culvert on Shampur Rob Munshir house to Sharasat Roshi road at Ch: 10.00m In Front of Farid Member Old House over West Shampur Khal (DPP Name: H/O Rob Munshi at Shampur – Sharasat Roshi bazar via H/O Amzad Khan road) under Sadarpur Upazila, Dist. Faridpur</t>
  </si>
  <si>
    <t>Construction of 99.00m Long PSC Girder Bridge on Charkomalpur to Uttar Billmamudpur Kheya ghat road at Ch. 550.00m under Sadar Upazila, Dist. F'aridpur</t>
  </si>
  <si>
    <t>Part-A) Improvement of Dhopakandi H/O Mohammad sheak to Korim Brick Fields road from Ch. 00.00m - 490.00m by BC under Sadar Upazila, Dist. Faridpur Part-B) Improvement of Ishangopalpur Village to Nobo Mollik bazar road from Ch. 00.00m - 1500.00m by HBB under Sadar Upazila, Dist. Faridpur</t>
  </si>
  <si>
    <t>Part-A: Construction of RCC Ghat at Bilnalia Barriband under Sadar Upazila, Dist. Faridpur,  Part-B: Construction of RCC Ghat at Nikhurdi Hat under Sadar Upazila, Dist. Faridpur, Part-C: Construction of RCC Ghat at Poranpur Hat under Sadar Upazila, Dist. Faridpur &amp; Part-D: Construction of RCC Ghat at Hat Gobindapur under Sadar Upazila, Dist. Faridpur</t>
  </si>
  <si>
    <t>kamarjani traders
munshibazar,kafura,Faridpur sadar,Faridpur</t>
  </si>
  <si>
    <t>Const. of 40.00m long PC Girder Bridge at Ch. 90.00m on Ashapur to Molla dangi road under Madhukhali Upazila, Dist. Faridpur</t>
  </si>
  <si>
    <t>Const. of 40.00m long PC Girder Bridge at Ch. 2000.00m on Nowa para hat to Chandana Barashia river road under Madhukhali Upazila, Dist. Faridpur</t>
  </si>
  <si>
    <t>Md. Atiar Khan, Kamarpur, Faridpur</t>
  </si>
  <si>
    <t>atiarkhan2014@gmail.com</t>
  </si>
  <si>
    <t>Const. of 18.00m long RCC Girder Bridge at Ch. 3000.00m on Bazar kandi Sukur Chowdhury house via Kushir khal road (Inventory Name: Bazar kandi to Sukumar Chokider house road via Kushir khal) under Sadarpur Upazila, Dist. Faridpur</t>
  </si>
  <si>
    <t>Part-A: Improvement of Mazhardia Bazar Bridge- Mazhardia village road  from Ch. 0.00m- 1850.00m by BC under Saltha Upazila, Dist. Faridpur Part-B: Improvement of Char Ballabdi Bisho road to Uttar Chandibordi Bisho road via Shahapara road  from Ch. 0.00m- 1500.00m by HBB under Saltha Upazila, Dist. Faridpur,  DPP ID No- 329855096 Part-C: Improvement of Kumarkanda bazar- Jaganathdi village (Bolakir Kheyaghat) road from Ch. 1200.00m- 1880.00m by BC &amp; Const. of 1 No Drain on same road under Saltha Upazila, Dist. Faridpur</t>
  </si>
  <si>
    <t>Md. Emtiaz Asif Alipur, Faridpur</t>
  </si>
  <si>
    <t xml:space="preserve">Const. of 30.00m long PSC Girder Bridge on Poranpur Mothekhola to Junction of 17 roshi (Bhanga UZR Boarder)  road ( Poranpur Junction- 17 Roshi road DPP ID No; 329105142) at Ch. 1115.00m under Bhanga Upazula, Dist. Faridpur </t>
  </si>
  <si>
    <t>M/S Alauddin Enterprise
Mahmudpur, Faridpur Sadar, Faridpur.</t>
  </si>
  <si>
    <t>alauddinenterprise97@gmail.com</t>
  </si>
  <si>
    <t xml:space="preserve">Const. of 30.00m long PSC Girder Bridge on Baliahati GC to Vennatoli bazar via Sikderkanda GPS  road (Sikderkanda to Alakharkanda road) at Ch. 1710.00m under Bhanga Upazula, Dist. Faridpur, ID No: DPP ID No. 329105050 </t>
  </si>
  <si>
    <t>18.04.19</t>
  </si>
  <si>
    <t>24.04.20</t>
  </si>
  <si>
    <t>Md. Siddik Sheikh
Gohlaxmipur, Faridpur Sadar, Faridpur.</t>
  </si>
  <si>
    <t>mdsiddiksh@gmail.com</t>
  </si>
  <si>
    <t>Const. of 30.00m long PSC Girder Bridge on Choto Pulia to Porarun Munshi bari bazar road (Abdullabad bazar to Coto Palla road DPP ID: 329105055) at Ch. 10.00m under Bhanga Upazula, Dist. Faridpur</t>
  </si>
  <si>
    <t>(Part-A) Const. of 3 vent RCC Bob culvert (Size: 3x4.00mx4.50m) on Souther Madrasha to Pathrail ( Kalamridha bazar to Pathrail road near the H/O Shahabuddin Bilwa) road at Ch. 150.00m under Bhanga Upazula, Dist. Faridpur (Part-B) Const. of 3 vent RCC Box culvert (Size: 3x4.00mx4.50m) on Azimnagar Border to Vasra  road (Near at Karuna Member house) at Ch. 850.00m under Bhanga Upazula, Dist. Faridpur</t>
  </si>
  <si>
    <t>Md. Rezaul Karim
Nagarkanda, Faridpur</t>
  </si>
  <si>
    <t>rezaulkarimfaridpur@gmail.com</t>
  </si>
  <si>
    <t>Const. of 30.00m long PSC Girder Bridge on Bordia- Horirhat road (Bordia Jangal- Horirhat road DPP ID: 329105084) at Ch. 20.00m under Bhanga Upazila, Dist. Faridpur</t>
  </si>
  <si>
    <t>M/S Mahbub Kabir
Alipur, Faridpur Sadar, Faridpur.</t>
  </si>
  <si>
    <t>ms.mahbubkabir@gmail.com</t>
  </si>
  <si>
    <t xml:space="preserve">Construction of 18.00m long RCC Girder Bridge on RHD at Sadardi to Roynagar hat via Gharua UP road at Ch. 3430.00m  under Bhanga Upazila, Dist. Faridpur </t>
  </si>
  <si>
    <t>M/S. Samia Enterprise
50/21/3, Alipur, Faridpur</t>
  </si>
  <si>
    <t>samiaenterprise87@gmail.com</t>
  </si>
  <si>
    <t xml:space="preserve">Part-A: Construction of 3 vent RCC box culvert (Size: 3x4.00mx4.50m) on RHD at Sadardi to Roynagar hat via Gharua UP road at Ch. 1960.00m  under Bhanga Upazila, Dist. Faridpur  Part-B: Construction of 18.00m long RCC girder bridge on RHD at Sadardi to Roynagar hat via Gharua UP road at Ch. 3190.00m  under Bhanga Upazila, Dist. Faridpur </t>
  </si>
  <si>
    <t>M/S Nurjahan Traders</t>
  </si>
  <si>
    <t xml:space="preserve">Part-A Improvement of Chapulia Moddhopara Mosque to Char danga Golam Rosul house road from Ch 00.00m to 300.00m by BC, Part-B Improvement of Shajahan Mia house to Kamargram Kanchon Academy school Jame Mosque road from Ch. 00.00m- 520.00m by BC  Part-C Improvement of Kamargram high school Kobir Molla house Chandra Nurani Madrasha ending point of Berri Band road from Ch. 500.00m 2000.00m by BC , Part-D Improvement of Buraich UPC to Kuchiagram BC road from Ch. 0.00m to 600.00m by BC under Alfadanga Upazila Dist. Faridpur. </t>
  </si>
  <si>
    <t>07.03.20</t>
  </si>
  <si>
    <t>M/S. Protyasha Enterprise
Brammankanda, Post: Komorpur, Thana: Faridpur Sadar, Faridpur.</t>
  </si>
  <si>
    <t xml:space="preserve">Part-A Improvement of Khalil house to Dobir house via Shabuddin house road from Ch 00.00m to 894.00m by BC, Part-B Improvement of Khalek Fokir house to Chapulia school road via Shajahan house road from Ch. 00.00m- 668.00m by BC &amp; Part-C Improvement of Panail Joy Bokul house to Molla bari Shajahan Fokir bari road from Ch. 00.00m 343.00m by BC under Alfadanga Upazila Dist. Faridpur </t>
  </si>
  <si>
    <t xml:space="preserve">Construction of 25.00m Long RCC Girder Bridge on Sulina Bazar to Suadi Mohasarak road at Ch:1390.00m under Bhanga Upazila, Dist. Faridpur. </t>
  </si>
  <si>
    <t xml:space="preserve">Construction of 25.00m Long RCC Girder Bridge on Sonamukhi Sharifbari to Sonamukhi Dangibari road at Ch:1850.00m under Bhanga Upazila, Dist. Faridpur. </t>
  </si>
  <si>
    <t>M/s. Reyad Enterprise
Faridpur Pouroshova, Faridpur</t>
  </si>
  <si>
    <t>msrentp@gmail.com</t>
  </si>
  <si>
    <t xml:space="preserve">Improvement of Shorifabad bazar under Bhanga Upazila, Dist. Faridpur. </t>
  </si>
  <si>
    <t>Md.Siddiqur Rahman
Bhatilaxmipur, P.o-Faridpur, Faridpur sadar,Faridpur.</t>
  </si>
  <si>
    <t>mdsiddiqur@yahoo.com</t>
  </si>
  <si>
    <t xml:space="preserve">Construction of 17.00m Long RCC Girder Bridge over Pollibera khal on Sheikhpura to Pollibera at Ch:1650.00m under Bhanga Upazila, Dist. Faridpur. </t>
  </si>
  <si>
    <t xml:space="preserve">Construction of 50.00m Long PC RCC Girder Bridge over Barashia river at Ch. 0.00m on Alfadanga by pass road near the Girls school (DPP ID: 329034046) (Inv. Name: Alfadanga Upazila H/Q Girls school to Buraich Jomider bari BC road) under Alfadanga Upazila, Dist. Faridpur </t>
  </si>
  <si>
    <t>Bismillah Byke Gallery
 South Goalchamot, Faridpur Sadar, Faridpur.</t>
  </si>
  <si>
    <t>bismillah.byke.galery@gmail.com</t>
  </si>
  <si>
    <t>Const. of 20.00m long RCC Girder Bridge on Kuburdia Boarder to Ashfordi village road at Ch: 1400.00m under Nagarkanda Upazila, Dist. Faridpur</t>
  </si>
  <si>
    <t xml:space="preserve">Construction of 50.00m Long RCC Girder Bridge on Vimpur GC to Madhukhali GC via Makrail bazar Road at Ch: 3423.00m under Boalmari Upazila, Dist. Faridpur   </t>
  </si>
  <si>
    <t>M/S. Ganga Trade Center
 M/S. Ganga Trade Center, Prop: Tusher Kumar Datta, Village : Jheeltuly, PO: Faridpur, Thana:Faridpur,Dist:Faridpur.</t>
  </si>
  <si>
    <t>msgangatradecenter@gmail.com</t>
  </si>
  <si>
    <t>Part-A: Construction of RCC Ghat at Bilnalia Jamader Dangi under Sadar Upazila, Dist. Faridpur  &amp; Part-B: Construction of RCC Ghat at Shovarampur Hazra Bibir Ghat under Sadar Upazila, Dist. Faridpur</t>
  </si>
  <si>
    <t>11.12.19</t>
  </si>
  <si>
    <t>Construction of 30.00m Long PC Girder Bridge on Kagdi Bazar to Bangrail via Kagdi bazar (Hanif Fakir house) road at Ch. 3170.00m under Saltha Upazila, Dist. Faridpur</t>
  </si>
  <si>
    <t>Al-Amin Traders JV</t>
  </si>
  <si>
    <t>alamintradersjv@gmail.com</t>
  </si>
  <si>
    <t xml:space="preserve">Part-A: Improvement by BC on Parmeswardi (Khal) to Parmeswardi (Moyendia Bazar) road from Ch: 1000.00- 3160.00m &amp; Link Abdul Khalek Molla Mosque length 30.00m under Boalmari Upazila, Dist. Faridpur  &amp; Part-B: Improvement by BC on Parmeswardi H/O Nosa Molla to H/O Hasem Molla via Eidgha  road from Ch: 00.00- 1630.00m under Boalmari Upazila, Dist. Faridpur </t>
  </si>
  <si>
    <t>Al-Amin Traders,Modhukhali, Thana/Upazila: Modhukhali, Dist: Faridpu</t>
  </si>
  <si>
    <t>M/S Motiur Rahman Nannu</t>
  </si>
  <si>
    <t>mrn1266@yahoo.com</t>
  </si>
  <si>
    <t xml:space="preserve">Part-A: Construction of 40.00m long PC Girder bridge on Kobirpur Khyaghat to North Chennal GPS Via Fakar hat road at Ch: 2200.00m road under sadar Upazila, Dist-Faridpur (B) Construction of 40.00m Long PC Girder bridge on Mohammadpur Matubbar Dungi Mosque to Mohon Mia New Hat road at Ch: 1950.00m road under Sadar Upazila, Dist- Faridpur </t>
  </si>
  <si>
    <t>art-A: Construction of 40.00m long PC Girder bridge on Kanaipur police Fari RHD to Kumar river  via H/O Mojid road  (Kanaipur Police Fari to Hoglakandi H/O Abul Kalam road) at Ch: 1120.00m road under Sadar Upazila, Dist-Faridpur &amp; Part-B Construction of 30.00m  long PC Girder bridge on Khalil Mondol Hat GC to Goldangi Hat North Chennel UP Office(Charmadhobdia UPC to  North Chennel UPC) road at Ch: 1400.00m road under Sadar Upazila, Dist-Faridpur [Road ID No.329473024</t>
  </si>
  <si>
    <t>Shehab Construction
Alipur, Sadar, Faridpur</t>
  </si>
  <si>
    <t>shehabconstruction@gmail.com</t>
  </si>
  <si>
    <t xml:space="preserve"> Improvement by BC on Talma Mor to Maniknagar bridge road (Sadarbera RHD to Boromanikdi) road from at Ch: 0.00-1300.00m under Nagarkanda Upazila, Dist-Faridpur </t>
  </si>
  <si>
    <t>M/S Shohidul Construction
Garakhola, Madhukhali, Faridpur</t>
  </si>
  <si>
    <t>shohidulconst@gmail.com</t>
  </si>
  <si>
    <t>Improvement  by BC on Dhaka-Jessore Highway(Bondor Bus stand to Chandana River road via Uttarpara Jame Mosjid (Bagat Uttarpara H/O Idris Ali to Bagat Uttapara Jame Mosjid) road from Ch: 0.00- 645.00m under Madhukhali Upazila, Dist. Faridpur</t>
  </si>
  <si>
    <t>16.04.21</t>
  </si>
  <si>
    <t>Improvement of Direer char old UP Office to Mohon Mia New hat via North Channel hat road from Ch: 3500.00- 8000.00m by BC under Sadar Upazila, Dist. Faridpur</t>
  </si>
  <si>
    <t>04.09.20</t>
  </si>
  <si>
    <t>Improvement of Mohammad Matubber dangi Mosque to Mohon Mia new hat road from Ch: 00.00- 3500.00m by BC under Sadar Upazila, Dist. Faridpur</t>
  </si>
  <si>
    <t>Improvement of Mohammad Matubber dangi Mosque to Mohon Mia new hat road from Ch: 3500.00- 6200.00m by HBB under Sadar Upazila, Dist. Faridpur</t>
  </si>
  <si>
    <t>M/S Azam Construction
Proprietor : Md. Azmol Hossain Khan 51/1, Alipur, Faridpur</t>
  </si>
  <si>
    <t>Improvement of Munsurabad Mor to AKK Office road from Ch: 00.00- 5600.00m by HBB under Sadar Upazila, Dist. Faridpur</t>
  </si>
  <si>
    <t>27.11.19</t>
  </si>
  <si>
    <t>Improvement  by BC on Chator -Chater road from at Ch: 0.00-1375.00m under Sadar  Upazila, Dist. Faridpur</t>
  </si>
  <si>
    <t>Improvement  by BC on Charchandpur near the H/O Kashem  Sheikh road to H/O Shamsul Alam (Shajed) road   from at Ch: 0.00-1450.00m under Sadar  Upazila, Dist. Faridpur</t>
  </si>
  <si>
    <t>03.12.19</t>
  </si>
  <si>
    <t>M/S. Mondol Enterprise
 Vill: Hatgazaria Ramnagar, PO: Nagarkanda, Thana/Upazila: Nagarkanda, Dist: Faridpur.</t>
  </si>
  <si>
    <t>msmondolenterprise79@gmail.com</t>
  </si>
  <si>
    <t xml:space="preserve">Part-A : Improvement by HBB on Pukuria RHD (Bazar)-Kachnail UP Office road from at Ch: 3360.00-3970.00m under Bhanga Upazila, Dist.-Faridpur,  Part-B : Improvement by HBB on Pulia Bus Stand-Goaldi GPS (UZR)-Ishwardi GPS (UZR)-Solidia GPS road form at Ch:2095.00-3263.00m under Bhanga Upazila, Dist-Faridpur,  Part-C : Improvement by HBB on Abdullabad bazar-Boro Palla road  under Bhanga Upazila, Dist-Faridpur  Part-D : Improvement by HBB on Korra Bridgeto Brahmmanpara RHD road form at Ch:1000.00-1400.00m road  under Bhanga Upazila, Dist-Faridpur  </t>
  </si>
  <si>
    <t xml:space="preserve">Part-A: Improvement by HBB on Kolatola Biswashow road to Maligram Bridge (UZR) road form at Ch: 0.00-1060.00m under Bhanga Upazila, Dist-Faridpur, Part-B: Improvement by HBB on Jandi Podder bari Mor to Uchabari bazar  via Jandi Boddovumi road form at Ch: 0.00-980.00m under Bhanga Upazila, Dist-Faridpur,  Part-C: Improvement by HBB on Maligram-Baliahati UZR to Panchupur road form at Ch: 1200.00-1740.00m under Bhanga Upazila, Dist-Faridpur. </t>
  </si>
  <si>
    <t xml:space="preserve">Part-A: Improvement by BC on Maligram-Mathapara Sluice gate (Golamer Khal-Natun Madrasha and house Delowar &amp; Mosharrof Hossain) road form at Ch: 0.00-2390.00m under Bhanga Upazila, Dist-Faridpur, Part-B: Improvement by BC on  Bag bazarto Soto Muskurni  road form at Ch: 0.00-1000.00m under Bhanga Upazila, Dist-Faridpur </t>
  </si>
  <si>
    <t>Part-A: Improvement by HBB on Azimnagar bazar to Mokrom potty road from Ch: 50.00- 980.00m under Bhanga Upazila, Dist. Faridpur, Part-B: Improvement by HBB on Dangarpar- Kumarkhali road from Ch: 1000.00- 2030.00m under Bhnaga Upazila, Dist. Faridpur &amp; Part-C: Improvement by HBB on Billbhara-Billbhara Mowza Border (Sadipur bazar- Bederbag mor via Billbhara road) from Ch: 900.00- 1750.00m under Bhanga Upazila, Dist. Faridpur</t>
  </si>
  <si>
    <t>SUKUMAR VANDER
Village: Shovarmpur, P.O.-Ambikapur, Upazilla-Faridpur Sadar, District: Faridpur .</t>
  </si>
  <si>
    <t>sukumarvander@gmail.com</t>
  </si>
  <si>
    <t>Part-A: Improvement by BC on Monohordia (Primary school) to Dostardia road from Ch: 0.00- 820.00m under Madhukhali Upazila, Dist. Faridpur &amp; Part-B: Improvement by BC on Megchami Union Jadobpur Kali Mondir to H/O Samad Sk. via Jagonathdi Mosque road from Ch. 0.00- 1100.00m under Madhukhali Upazila, Dist. Faridpur</t>
  </si>
  <si>
    <t>Al-Amin Traders
 Vill: Modhukhali Bazar, PO: Modhukhali, Thana/Upazila: Modhukhali, Dist: Faridpur.</t>
  </si>
  <si>
    <t>Part-A: Improvement by BC on Chandpur Mor- Brahmonkanda R&amp;H road from Ch: 2282.00- 3105.00m under Madhukhali Upazila, Dist. Faridpur &amp; Part-B: Improvement by BC on Mesordia Madrasha- Lakkhandia Rail line road from Ch: 0.00- 150.00m &amp; 1230.00- 2000.00m under Madhukhali Upazila, Dist. Faridpur</t>
  </si>
  <si>
    <t>M/S Modern Construction
M/S Modern Construction 8/2/2 Alipur, Faridpur</t>
  </si>
  <si>
    <t>modernconstructionfaridpur@yahoo.com</t>
  </si>
  <si>
    <t>Part-A: Improvement by BC on Uttor Gopinathpur- Gopalpur road from Ch: 0.00- 550.00m under Nagarkanda Upazila, Dist. Faridpur &amp; Part-B: Improvement by BC on Dohishara Madrasha- Rakhalgachi village road from Ch: 0.00- 800.00m under Nagarkanda Upazila, Dist. Faridpur</t>
  </si>
  <si>
    <t>M/S Mir Traders - M/S Shahana Enterprise (JV)</t>
  </si>
  <si>
    <t>mirtradershahanaenterprisejv@gmail.com</t>
  </si>
  <si>
    <t>Part-A: Improvement by BC on Masaugan RHD- Sadarbera RHD road from Ch: 0.00- 850.00m under Nagarkanda Upazila, Dist. Faridpur, &amp; Part-B: Improvement by BC on Dhurahati - Boromanikdi UZR road from Ch: 0.00- 1065.00m under Nagarkanda Upazila, Dist. Faridpur</t>
  </si>
  <si>
    <t>07.01.21</t>
  </si>
  <si>
    <t>M/S Mir Traders -  
West Golchamut,Faridpur Sadar,Faridpur</t>
  </si>
  <si>
    <t>mirtraders13@gmail.com</t>
  </si>
  <si>
    <t>M/S Shahana Enterprise</t>
  </si>
  <si>
    <t>M/S. Nur Enterprise
Juttapotti, Thana Road, Faridpur</t>
  </si>
  <si>
    <t>nurenterprisem@gmail.com</t>
  </si>
  <si>
    <t>Improvement by BC on Gopalpur Puran bazar - Ramnagar Bottola via Ramnagar Sorbojanin Durgamondir road from Ch: 0.00- 1560.00m under Nagarkanda Upazila, Dist. Faridpur</t>
  </si>
  <si>
    <t xml:space="preserve">Part-A: Improvement by HBB on Aizuddin Matubber dangi ghat to Mora Padma ghat H/O Saken Matubber road at Ch. 0.00- 1500.00m under Sadar Upazila, Dist. Faridpur, Part-B: Improvement by HBB on Dholer Mor RHD to Decreer char old UP office road at Ch. 0.00- 1500.00m under Sadar Upazila, Dist. Faridpur, Part-C: Improvement by HBB on Bhuyan dangi H/O Rob Sikder to H/O Wahid Fokir road at Ch. 0.00- 1500.00m under Sadar Upazila, Dist. Faridpur  &amp; Part-D: Improvement by HBB on Hazi dangi H/O Ainal Molla to Mora Padma via H/O Bachu Mondol road at Ch. 0.00- 1000.00m under Sadar Upazila, Dist. Faridpur </t>
  </si>
  <si>
    <t xml:space="preserve">Improvement by BC on Char Tapurakandi Nannur Mor to Bogertila Kalur bazar UNR road at Ch. 0.00- 2275.00m under Sadar Upazila, Dist. Faridpur </t>
  </si>
  <si>
    <t xml:space="preserve">Md. Emtiaz Asif -MNI (JV) </t>
  </si>
  <si>
    <t>mdemtiazasifjv@gmail.com</t>
  </si>
  <si>
    <t xml:space="preserve">Improvement by BC on Side Widening Bhanga town bazar to Nowpara bazar road form Ch: 0.00-2390.00m under Bhanga Upazila, Dist. Faridpur </t>
  </si>
  <si>
    <t>Md. Emtiaz Asif Alipur, Faridpur Sadar, Faridpur</t>
  </si>
  <si>
    <t>M/S Rumen Enterprise
Boalmari Bazar, Boalmari, Faridpur-7860</t>
  </si>
  <si>
    <t>rumenenterprise@gmail.com</t>
  </si>
  <si>
    <t xml:space="preserve">Improvement by BC on Shararkandi Dilip Biswas house to Belobana Rostum Sardar house road from Ch:0.00-1600.00m under Alfadanga Upazila, Dist-Faridpur </t>
  </si>
  <si>
    <t>M/S MUNSHE TRADERS
Jungurdi,Nagarkanda,Faridpur</t>
  </si>
  <si>
    <t>msmunshetraders14@gmail.com</t>
  </si>
  <si>
    <t>Part-A: Improvement by BC on Sreeramdia RHD-Bhobukdia Bus Stand road form at Ch: 1800.00-2570.00m under Nagarkanda Upazila, Dist. Faridpur  &amp; Part-B: Improvement by BC on Kodalia UPHQ-Boropaikkandi via  Sheiherkandi  road form at Ch: 0.00-1000.00m under Nagarkanda Upazila, Dist. Faridpur</t>
  </si>
  <si>
    <t>M/S Tasnim Traders
Saltha, Faridpur</t>
  </si>
  <si>
    <t>mstasnimtraders1978@gmail.com</t>
  </si>
  <si>
    <t>Improvement of Thenthania Hat Under Saltha Upazila, Dist-Faridpur (Fish Market)</t>
  </si>
  <si>
    <t xml:space="preserve">
M/S Modern Construction 8/2/2 Alipur, Faridpur</t>
  </si>
  <si>
    <t>Improvement by BC on Majhikanda UZR-Ainpur ghat road form at Ch: 0.00-1000.00m under Nagarkanda Upazila, Dist-Faridpur</t>
  </si>
  <si>
    <t>30.1.20</t>
  </si>
  <si>
    <t>M/S Nur Enterprise, Juttapatty,Faridpur</t>
  </si>
  <si>
    <t xml:space="preserve">Improvement by BC on Krishnardangi high School-Sahapara Mondir road form at Ch: 0.00-480.00m under Nagarkanda Upazila, Dist-Faridpur </t>
  </si>
  <si>
    <t>M/S Ena Enterprise, 2 no Habely Gopalpur, Faridpur Sadar</t>
  </si>
  <si>
    <t>egpenaenterprise@gmail.com</t>
  </si>
  <si>
    <t xml:space="preserve">Improvement by HBB on Sreekrishanpur UNR-Sreekrishanpur VRA(UZR link road) road form at Ch: 0.00-1215.00m under Nagarkanda Upazila, Dist-Faridpur </t>
  </si>
  <si>
    <t>M/S. JAHID &amp; BROTHERS
KANAIPUR, FARIDPUR.</t>
  </si>
  <si>
    <t>jahid8brothers@gmail.com</t>
  </si>
  <si>
    <t xml:space="preserve">Improvement by BC on Bakhunda RHD to Kanaipur GC via Tambul Khana road form Ch: 9025.00-9598.00m under Sadar Upazila, Dist-Faridpur </t>
  </si>
  <si>
    <t xml:space="preserve">Part-A: Const. of  50.00m Long PSC GirderBridge on RadhanagarGovt. Primary School-Radhanagar border road at Ch: 2000.00m under Nagarkanda Uapzila, Dist. Faridpur  &amp; Part-B: Const. of  30.00m Long PSC GirderBridge on Radhanagar UZR Dharmodi GPS  road at Ch: 3500.00m under Nagarkanda Uapzila, Dist. Faridpur </t>
  </si>
  <si>
    <t>Bismillah Byke Gallery
South Goalchamot, Faridpur Sadar, Faridpur.</t>
  </si>
  <si>
    <t xml:space="preserve">Improvement by BC on Kajuli GPS- Hasaner bari via Kuribari Mosjid road from  Ch: 00.00- 510.00m under Nagarkanda Upazila, Dist-Faridpur </t>
  </si>
  <si>
    <t>M/S Yeakub Ali
Char Haji Gonj, Charvadrasan, Faridpur</t>
  </si>
  <si>
    <t>yeakub201@gmail.com</t>
  </si>
  <si>
    <t xml:space="preserve">Improvement by BC on Gozaria RHD to Padma river  road from  Ch: 00.00- 1000.00m under Charbhadrason Upazila, Dist-Faridpur </t>
  </si>
  <si>
    <t xml:space="preserve">Improvement by BC on RHD (Gazirtek GPS) - Sadarpur Thana Boarder road from  Ch: 00.00- 1000.00m &amp; Const. of 1 No U-Drain (size: 8mx1.00mx1.00m) at Ch; 940.00m under Charbhadrason Upazila, Dist-Faridpur </t>
  </si>
  <si>
    <t>M/S. Al-Amin Traders
Khalashe Dangi, Post:+Upazila: Charvadrasion, Faridpur</t>
  </si>
  <si>
    <t xml:space="preserve">Improvement by BC on Charbhadrason UNR (Pachur bari) to Matha bhanga GPS via H/O Latif Mridha road from  Ch: 2000.00- 3000.00m &amp; Const. of 1 No U-Drain (size: 8mx1.00mx1.00m) at Ch; 250.00m under Charbhadrason Upazila, Dist-Faridpur </t>
  </si>
  <si>
    <t>M/S. Supti Traders
 109, Faridpur Housing State, Goalchamot, Faridpur</t>
  </si>
  <si>
    <t xml:space="preserve">Improvement by BC on Charbhadrason GC road (Momin Paramaniker bari) to Karikor dangi bridge road from  Ch: 00.00- 900.00m under Charbhadrason Upazila, Dist-Faridpur </t>
  </si>
  <si>
    <t>Cellcity General Trading
Bilmamudpur, Baitulaman, Faridpur.</t>
  </si>
  <si>
    <t>cellcitygeneraltrading@gmail.com</t>
  </si>
  <si>
    <t xml:space="preserve">Improvement by BC on Gunboha UP Office to Mothumoti river via Chandani bazar road from at Ch:50.00-512.00m under Boalmari Upazila, Dist. Faridpur. </t>
  </si>
  <si>
    <t>M/S RK Traders
Boalmari Bazar, Boalmari, Faridpur-7860</t>
  </si>
  <si>
    <t xml:space="preserve">Improvement by  HBB on Bhatapara C&amp;B Link to H/O Chandmia to Char Dighirpar Mosque  road from at Ch:00.00-500.00m under Boalmari Upazila, Dist. Faridpur. </t>
  </si>
  <si>
    <t>Improvement by  BC on Harihornagar H/O Vendar to Sonanagar  road from at Ch:00.00-390.00m under Boalmari Upazila, Dist. Faridpur.</t>
  </si>
  <si>
    <t>Improvement by BC on  Arazi Paikhati-Kesail road form at Ch: 1200.00m-1900.00m under Boalmari Upazila, Dist-Faridpur</t>
  </si>
  <si>
    <t>M/s. Summit Builders
 Alipur, Faridpur</t>
  </si>
  <si>
    <t>summitbuilders80@gmail.com</t>
  </si>
  <si>
    <t>Improvement by BC on Rangarmularkandi to Nutubdia Bottola road from at Ch: 2000.00-2650.00m under Boalmari Upazila, Dist-Faridpur</t>
  </si>
  <si>
    <t>BHAI BHAI TRADERS
Boalmari, Faridpur</t>
  </si>
  <si>
    <t>Improvement of by  BC on Vabkhondo-Putuntipara  road form at CH: 0.00-1000.00m under Boalmari Upazila, Dist-Faridpur</t>
  </si>
  <si>
    <t>M/S FATEMA CONSTRUCTION
Tangrakola Bazar,Muksudpur,Gopalgonj. Dhaka 0ffice:27/5,Mollabari Kawla,Dakshin,Dhaka.</t>
  </si>
  <si>
    <t>msfatemaconstruction.muk@gmail.com</t>
  </si>
  <si>
    <t>Improvement by BC on Maitkumra GPS to Shasrail Public Pilot high School via Bhulbaria road form at Ch: 0.00-1200.00m under Boalmari Upazila, Dist-Faridpur</t>
  </si>
  <si>
    <t>M/S. Saime Electric
Moiendia Bazar, Boalmari, Faridpur.</t>
  </si>
  <si>
    <t>mssaimeelectric2019@gmail.com</t>
  </si>
  <si>
    <t xml:space="preserve">Improvement by BC on Joypasha Sayed Nurul Islam house to Kumar river road form Ch: 0.00-650.00m under Boalmari Upazila, Dist-Faridpur </t>
  </si>
  <si>
    <t>M/S. Rokeya Traders
 West Goalchamot,Faridpur</t>
  </si>
  <si>
    <t>belayethossainmollah1915@gmail.com</t>
  </si>
  <si>
    <t xml:space="preserve">Improvement by HBB on Rakhal Toli Siddique Mollahs house to Shamsel Fakir house  road form at Ch: 0.00-1080.00m under Boalmari Upazila, Dist-Faridpur </t>
  </si>
  <si>
    <r>
      <t xml:space="preserve"> </t>
    </r>
    <r>
      <rPr>
        <sz val="10"/>
        <rFont val="Times New Roman"/>
        <family val="1"/>
      </rPr>
      <t xml:space="preserve"> Md. Zakir Hossain Boalmari, Faridpur</t>
    </r>
  </si>
  <si>
    <t>zakirhossain007@hotmail.com</t>
  </si>
  <si>
    <t xml:space="preserve">Improvement by BC on Baikhir Chowrasta to  Jaliadanga via Sukdebnagar  road form at Ch: 2000.00-3000.00m under Boalmari Upazila, Dist-Faridpur </t>
  </si>
  <si>
    <t>M/S. Rokeya Traders       West Goalchamot,Faridpur</t>
  </si>
  <si>
    <t xml:space="preserve">Improvement by HBB on Arazi Magura (St. from Bottola Pucca) H/O Atiar SK. To Chatrakanda GPS via Razu Mollah house   road form at Ch: 0.00-1000.00m under Boalmari Upazila, Dist-Faridpur </t>
  </si>
  <si>
    <t>M/S N.S Enterprise     Vill: Muratia, Post : Majardia, Upazila : Saltha, Dist : Faridpur</t>
  </si>
  <si>
    <t>Part-A: Improvement by HBB on Dewalikanda - Bisnudi GPS road from Ch: 400.00- 900.00m &amp; Link road 40.00m, Part-B: Improvement by HBB on Fulbaria Kali Battala- Bangrail UNR road from Ch: 3780.00-4495.00m, Part-C: Improvement by HBB on Kagdi Bazar - Surja Matubber bari road from Ch: 0.00- 140.00m, Part-D: Improvement by HBB on Kagdi Bazar- Dewalikanda via Bisnudi GPS road from Ch. 2700.00- 3500.00m &amp; Part-E: Improvement by BC on Nowapara Kamal Matubber House Jame Mosque- Mohammad Matubber house road from Ch: 0.00- 400m &amp; Const. of U-Drain at Ch: 370.00m on Nowapara Kamal Matubber House Jame Mosque- Mohammad Matubber house road under Saltha Upazila, Dist. Faridpur</t>
  </si>
  <si>
    <t>06.01.21</t>
  </si>
  <si>
    <t>M/S Motiur Rahman Nannu  57 chakbazar,Faridpur</t>
  </si>
  <si>
    <t>Part-A: Improvement by BC on Jogerdia UZR- Sonapur ghat road from Ch: 0.00- 1090.00m, Part-B: Improvement by BC on Ramkantapur UZR (Sholdubi)- Ramkandapur bazar road from Ch. 0.00- 1005.00m &amp; Part-C: Improvement by BC on Bhawal UPC (Battala)- Majhardia bazar (Kumerpotty) road from Ch: 0.00- 1400.00m under Saltha Upazila, Dist. Faridpur</t>
  </si>
  <si>
    <t>Faridpur Jannat Construction Ltd 
Hasina Tower (8th Floor), Mojib Sarak, Faridpur Sadar Faridpur</t>
  </si>
  <si>
    <t xml:space="preserve">Part-A: Improvement by HBB on Pal dangi H/O Eashak Molla to Taher Fokir dangi boarder road from at Ch: 0.00-2000.00m under Sadar Upazila, Dist-Faridpur, Part-B: Improvement by HBB on Chattam bazar to Baghartila  road from at Ch: 870.00-1974.00.00m under Sadar Upazila, Dist-Faridpur  Part-C: Improvement by HBB on Bapari dangi H/O Fozol to Vangidangi AKK Flood Selter road from at Ch:000.00-1500.00.00m under Sadar Upazila, Dist-Faridpur &amp; Part-D: Improvement by HBB on Aziuddin dangi  H/O Gaza Billa to Nazir Biswas  dangi H/O Rofique road from at Ch:000.00-2000.00.00m under Sadar Upazila, Dist-Faridpur </t>
  </si>
  <si>
    <t>M/S. Pappu Enterprise 24/1/C, Jheltully PO: Faridpur</t>
  </si>
  <si>
    <t>mspappuenterprise@gmail.com</t>
  </si>
  <si>
    <t>Improvement by BC on Manikdha FWC-  Tulshighata road from Ch: 1000.00- 1600.00m under Bhanga Upazila, Dist. Faridpur</t>
  </si>
  <si>
    <t>Guljar Traders  Malegram Bazar, Bhanga, Faridpur</t>
  </si>
  <si>
    <t>guljartraders01@gmail.com</t>
  </si>
  <si>
    <t>Improvement by BC on Khaminarbag Bottola via Khan bari and Moral bari Mosque to Hazi Haque road from Ch: 00.00- 1142.00m &amp; Link road 123.00m &amp; Const. of 2 Nos U-Type Culvert at Ch. 400.00m &amp; 795.00m on same road  under Bhanga Upazila, Dist. Faridpur</t>
  </si>
  <si>
    <t>M/s. Raija Enterprise   South Kamargram, Boalmari, Faridpur</t>
  </si>
  <si>
    <t>raijaenterprise1991@yahoo.com</t>
  </si>
  <si>
    <t>Improvement by BC on Kanderbari bridge to H/O Rahman road from Ch: 00.00- 675.00m under Bhanga Upazila, Dist. Faridpur</t>
  </si>
  <si>
    <t>M/S Tanzila Traders Sovarampur, Faridpur Sadar, Faridpur.</t>
  </si>
  <si>
    <t>ms.tanzilatraders01@gmail.com</t>
  </si>
  <si>
    <t xml:space="preserve">Improvement by BC on Dhopapara pucca road H/O Subedra saha to Dhipapara filed via Dhophapara Biswas bari Durga mondir road from Ch. 0.00- 910.00m under Boalmari Upazila, Dist. Faridpur </t>
  </si>
  <si>
    <t>M/S. Rajmoni Construction Alipur, Faridpur</t>
  </si>
  <si>
    <t>msrajmoniconstruction@gmail.com</t>
  </si>
  <si>
    <t xml:space="preserve">Improvement by BC on Batal UNR- Kamidia via Batal GPS road from Ch. 0.00- 750.00m under Nagarkanda Upazila, Dist. Faridpur </t>
  </si>
  <si>
    <t>M/S Shohidul Construction Garakhola, Madhukhali, Faridpur</t>
  </si>
  <si>
    <t>Improvement by BC on Ghopghat R&amp;H- Madhumoti Embankment road from Ch: 2250.00- 3250.00m under Madhukhali Upazila, Dist. Faridpur</t>
  </si>
  <si>
    <t>M/s Taiba Construction  5 No., Alipur, Faridpur.</t>
  </si>
  <si>
    <t>mstaibaconstruction@gmail.com</t>
  </si>
  <si>
    <t>Improvement by BC on Gotti Balia bazar- Bhabukdia village road from Ch: 00.00- 1380.00m under Saltha Upazila, Dist. Faridpur</t>
  </si>
  <si>
    <t>M/s Masum &amp; Co.     Gonderdia, Modhukhali, Faridpur</t>
  </si>
  <si>
    <t>masumandco1975@gmail.com</t>
  </si>
  <si>
    <t>Part-A: Improvement by HBB on Atghar Momres Molla house to Goalpara via Durgapur road from Ch: 1000.00- 2000.00m &amp; 3400.00- 4000.00m &amp; Const. of 3 Nos U-Drain at Ch. 1540.00m, 1870.00m and 3800.00m on the same road &amp; Part-B: Improvement by HBB on Gourdia Palbari YZR- Bibhadi bazar (GPS) road via Kakilakhola Chaulla Votorkanda road from Ch: 450.00-1600.00m &amp; Const. of U-Drain at Ch. 600.00m on the same road under Saltha Upazila, Dist. Faridpur</t>
  </si>
  <si>
    <t>Padma  Sadar Upazila, Faridpur.</t>
  </si>
  <si>
    <t>mdmohammadali1966@gmail.com</t>
  </si>
  <si>
    <t>Improvement  by BC on Tona Mosque-Shirgram road form at Ch: 0.00-1159.00m under Alfadanga Upazila, Dist. Faridpur</t>
  </si>
  <si>
    <t>M/S shohagh steel     Boalmari busstand, boalmari, faridpur.</t>
  </si>
  <si>
    <t>msshohaghsteel1966@gmail.com</t>
  </si>
  <si>
    <t xml:space="preserve">Improvement by BC on Parshrbor abu Shied house to Bazra Oliar House road form at Ch: 0.00-1000.00m &amp; Cosnt. Of 2 Nos Box Culvert (Size: 0.625mx0.600.00m) at Ch: 63.00m, 190.00m, &amp; U-Drain at Ch: 2457.00m on the Same road under Alfadanga Upazila, Dist-Faridpur </t>
  </si>
  <si>
    <t>20.01.21</t>
  </si>
  <si>
    <t>DHALI BUILDERS  Kamlapur, Faridpur.</t>
  </si>
  <si>
    <t>mirajulahsan888@gmail.com</t>
  </si>
  <si>
    <t>Improvement  by BC on  Jugiborat Madrasha to Tona Mouza  road form at Ch: 0.00-600.00m  &amp; Const. of  1 Nos Box culvert (Size0.625mx0.600m) at Ch: 442.00m &amp;  U-Drain at Ch: 190.00m on the same road   under Alfadanga Upazila, Dist. Faridpur</t>
  </si>
  <si>
    <t>M/S Nurjahan Enterprise Habeli Gopalpur 1, Faridpur Sadar, Faridpur.</t>
  </si>
  <si>
    <t>msnurjahanenterprise708@gmail.com</t>
  </si>
  <si>
    <t>Improvement  by BC on   Berir hat-Char Narayandia  road form at Ch: 1515.00-3500.00m  &amp; Const. of  1 Nos Box culvert (Size0.625mx0.600m) at Ch: 2457.00m &amp;  U-Drain at Ch: 190.00m on the same road   under Alfadanga Upazila, Dist. Faridpur</t>
  </si>
  <si>
    <t>Improvement  by BC on  Duljuri Amin Sardder Shop UZR to Charjhama Kheya ghat via Porchim Charnarayandia   road form at Ch: 3873.00-5447.00m   under Alfadanga Upazila, Dist. Faridpur</t>
  </si>
  <si>
    <t>Construction of 2 vent RCC Box Culvert (Size 2x4.00x4.50m) on Helencha Roton Kumar Bosu House Pucca road to Helencha Hannan Sheikh house road at Ch: 1030.00m   under Alfadanga Upazila, Dist. Faridpur</t>
  </si>
  <si>
    <t>M/S Siddique Enterprise Barangkhula, Shekhor, Boalmari, Faridpur</t>
  </si>
  <si>
    <t>mssiddiqueenterprise9@gmail.com</t>
  </si>
  <si>
    <t>Improvement  by HBB on Punchria Modhumoti Kheya ghat to Charpunchria Subur member house   road form at Ch: 0.00-1150.00m   under Alfadanga Upazila, Dist. Faridpur</t>
  </si>
  <si>
    <t>M/S. Rasel Khan Rubel_LE (JV) Vati Luxmipur, Faridpur Sadar, Faridpur.</t>
  </si>
  <si>
    <t>mlemsrkr@gmail.com</t>
  </si>
  <si>
    <t xml:space="preserve">Part-A: Improvement by HBB on Akbor Mir Malot dangi Jame Mosque to H/O Salim Member via Roshid Munshi dangi Madrasha Mojir Khaghat road form at Ch: 0.00-700.00m, Part-B: Improvement by HBB on Mominkhar Hat Bridge to North Channel H/O Arshad Bapari UNR (Nuru Mia) road form at Ch: 2200.00-3742.00m, Part-C:  Improvement by HBB on Yeasin dangi Mosque to Ansar Sikder dangi H/O Rashid Talukder road from at Ch: 0.00-938.00m,  Part-D: Improvement by HBB on Bogartila Khaliar bazar to Oli Mondol dangi H/O Enayet shak road from at Ch: 0.00-2075.00m &amp;  Part-E: Improvement by HBB on Ambikapur Chowdhury bazar bridge to Geandia  H/O Moza Molla UNR road form at Ch: 0.00-1700.00m under Sadar Upazila, Dist-Faridpur  </t>
  </si>
  <si>
    <t xml:space="preserve">M/S. Rasel Khan Rubel  Vathi Luxmipur, Faridpur Sadar, Faridpur. </t>
  </si>
  <si>
    <t>ms.raselkhanrubel@gmail.com</t>
  </si>
  <si>
    <t xml:space="preserve"> m/S. Lipu Enterprise Kanaipur, Faridpur</t>
  </si>
  <si>
    <t>M/S Ena Enterprise 2 no Habely Gopalpur, Faridpur Sadar</t>
  </si>
  <si>
    <t>Improvement by BC on Goalartila Bridge UZR to Mora Padma river road from Ch: 0.00- 2000.00m under Sadar Upazila, Dist. Faridpr</t>
  </si>
  <si>
    <t>Al-Amin Traders  Modhukhali, Thana/Upazila: Modhukhali, Dist: Faridpur</t>
  </si>
  <si>
    <t>Improvement by HBB on Algapar Bridge  to Kali Nadi road form at Ch: 0.00-1125.00m under Madhukhali Upazila, Dist-Faridpur.</t>
  </si>
  <si>
    <t>15.06.020</t>
  </si>
  <si>
    <t>Improvement by HBB on Pichulia H/O Kala Chand Sk to Kali Nadi  road from at Ch: 1000.00-2000.00m under Madhukhali Upazila, Dist-Faridpur</t>
  </si>
  <si>
    <t>Improvement by HBB on  Dostardia RHD (Gorstan Mosque)- Jafrakandi Via Monohordia H/O Amin Molla   road from at Ch: 1000.00-1885.00m under Madhukhali Upazila, Dist-Faridpur</t>
  </si>
  <si>
    <t>M. RAHMAN &amp; ASSOCIATES MADHUKHALI, FARIDPUR</t>
  </si>
  <si>
    <t>leemon122@yahoo.com</t>
  </si>
  <si>
    <t>Improvement by HBB on Darir Bridge to Murardia H/O Hamid Mollah  road from at Ch: 1000.00-1430.00m under Madhukhali Upazila, Dist-Faridpur</t>
  </si>
  <si>
    <t>M/S Hakkani Brick Field Shonpocha, Kanaipur, Faridpur</t>
  </si>
  <si>
    <t>hakkanibrick@gmail.com</t>
  </si>
  <si>
    <t>Improvement by HBB on Brammonkanda Bazar RHD-Kamaldia  via Jangalpar  road from at Ch: 0.00-1025.00m under Madhukhali Upazila, Dist-Faridpur</t>
  </si>
  <si>
    <t>Improvement by HBB on  H/O Abdur Rob Munshi to Paikpara Jame Mosque road from at Ch: 0.00-945.00m under Madhukhali Upazila, Dist-Faridpur</t>
  </si>
  <si>
    <t>Bismillah Byke Gallery       South Goalchamot, Faridpur Sadar, Faridpur.</t>
  </si>
  <si>
    <t xml:space="preserve">Construction of 2x4.50mx4.50m RCC box Culvert on Roghudia UZR-Dhormodi GPS road at Ch: 2700.00m under Nagarkanda Upazila, Dist-Faridpur </t>
  </si>
  <si>
    <t>Faridpur Jannat Construction Ltd           Hasina Tower (8th Floor), Mujib Sarak, Faridpur Sadar, Faridpur.</t>
  </si>
  <si>
    <t>Wedening by BC on Alfadanga GC-Berirhat GC road (star ling from Alfadanga R&amp;H Local Bus Stand) from at Ch: 0.00-10100.00m under Alfadanga Upazila, Dist-Faridpur</t>
  </si>
  <si>
    <t>16.06.22</t>
  </si>
  <si>
    <t>Improvement by HBB on Munsurabad Khaghat to Gofur Paramanik Khyaghat via Mohonmia Old Hat road from at Ch: 0.00-6500.00m under Sadar Upazila, Dist. Faridpur</t>
  </si>
  <si>
    <t xml:space="preserve">Improvement by HBB on Mohon Mia New Hat to Horirampur AKK Shelter road from at Ch: 0.00-6500.00m under Sadar Upazila, Dist Faridpur </t>
  </si>
  <si>
    <t xml:space="preserve">Part:A  Improvement by HBB on Goljar Mondol Dungi Jame Mosque to Goalondo Kata Khal via H/O Eashak Member road from at Ch: 0.00-1800.00m, Part:B  Improvement by HBB on Ansharuddin Bridge to Arshadar Cum via  North Channel UP  road from at Ch: 0.00-1850.00m under Sadar Upazila, Dist. Faridpur </t>
  </si>
  <si>
    <t xml:space="preserve">Part-A: Improvement by BC on Hat Gozaria GC to Motiar Coum (Bridge) road from at Ch: 0.00-1987.00,  Part-B: Improvement by BC on  Purbo Gozaria  More UZR to Charvadrason R&amp;H via Patpasa Mondir  (Sadar Part)  road from at Ch: 0.00-2758.00 &amp;. Part-C: Improvement by HBB on Pachim Aliabad R&amp;H H/O Khorshad Mondol to H/O Mofi Sheak   road from at Ch: 500.00-1500.00 m under Sadar Upazila, Dist. Faridpur </t>
  </si>
  <si>
    <t>Part- A: Improvement by BC on Pachim Gangabordi Bazar to Krishonagar UPC road from at Ch: 2524.00-3975.00m, Part- B: Improvement by BC on  Krishnonagar H/O Gafur UZR to Rajbari Border  road from at Ch: 0.00-1310.00m, Part-C: Improvement by BC on Kashkandi Bridge UZR to Malanga Shop of Sazad Molla UNR road from at Ch: 0.00-840.00m, Part-D: Improvement by BC on Kanaipur KB Bricks (R&amp;H) to Hoglakandi UZR via Kumar river  road from at Ch: 0.00-995.00m &amp; Part-E: Improvement by BC on Manna Mondol Dungi House of Shona Miah to Baludhum BC road via  Afzal Mollah Khya Ghat  road from at Ch: 1600.00-3620.000m under Sadar Upazila, Dist. Faridpur</t>
  </si>
  <si>
    <t>Part-A: Improvement by HBB on Abilmunshi Dungi Tota Paglar Moor to Gopalkhar Dungi H/O Kobir Molla road from at Ch: 0.00-1350.00m, Part-B: Improvement by HBB on Char Tepura Wooden Bridge UNR to Mora Padma Ghat via H/O Salam road from at Ch: 0.00-1500.00m,  Part-C: Improvement by BC on Faridpur Alipur Paramanik Khay Ghat to Afzal Mondol Bazar via Adompur GPS road from at Ch: 0.00-1945.00m, Part-D: Improvement by HBB on Muraridha UNR H/O Akkas to Kobirpur UNR via Sukkur Mia Polty Farm road from at Ch: 0.00-1453.00m under Sadar Upazila, Dist-Faridpur</t>
  </si>
  <si>
    <t>mv¾vZ eiKZ Kb: GÛ BwÄwbqvm© wj:, eªvþbKv›`v, dwi`cyi|</t>
  </si>
  <si>
    <t xml:space="preserve">Part-A: Improvement by HBB on Mohon Mia Old hat to Sofi Khayaghat via H/O Faruk Molla road from at Ch 0.00-1200.00m, Part-B: Improvement by HBB on Kobirpur H/O Nurul Islam to Kobirpur 4 Nos guss Gram road from at Ch: 0.00-1350.00m, Part-C: Improvement by HBB on Khalek Jomadder to Faker hat via H/O Nuru Kha road from at Ch: 400.00-2700.00m  &amp;  Part-D: Improvement by HBB on Kholil Molla Dungi to Play Ground road from at Ch: 300.00-2700.00m under Sadar Upazila, Dist-Faridpur </t>
  </si>
  <si>
    <t xml:space="preserve">Part-A: Improvement by BC on Khalilpur Palpara H/O Panu to Bill Dangi Mosque road from at Ch: 0.00-750.00m, Part-B: Improvement by BC  on Shibrampur UZR H/O Lal Mia to Vati Shibrampur H/O Mainuddin Shak road from at Ch: 0.00-680.00m, Part-C: Improvement by BC on Aquine Vatpara GPS to Mongolcot Mosque UZR via Vatpara Bridge road from at Ch: 0.00-2200.00m  &amp; Part-D: Improvement  by BC on Vatpara Shop of Haider to Dhuldi H/O Sukur Ali road from at Ch: 300.00-1000.00m under Sadar  Upazila, Dist. Faridpur </t>
  </si>
  <si>
    <t>M/S. Nur Enterprise (JV)</t>
  </si>
  <si>
    <t>Improvement by BC on Vatikanaipur RHD (Jute Mill) to Atghar bazar via Rongkali bazar road from Ch: 0.00- 5050.00m under Sadar Upazila, Dist. Faridpur</t>
  </si>
  <si>
    <t>M/S. IQBAL AND BROTHERS
 Alipur, Faripdur</t>
  </si>
  <si>
    <t>iqbalfaridpur6@gmail.com</t>
  </si>
  <si>
    <t>Improvement by BC on Gopalpur Mollikpara UNR Poltry Farm to Mongli bazar road from Ch: 0.00- 765.00m under Sadar Upazila, Dist. Faridpuir</t>
  </si>
  <si>
    <t>M/s. Janani Traders
Madhukhali Railgate, Madhukhali, Faridpur</t>
  </si>
  <si>
    <t>jananitraders1960@gmail.com</t>
  </si>
  <si>
    <t xml:space="preserve">Improvement by BC on Bonomalipur bazar at RHD Kalinagar GC road from at Ch: 6000.00-7450.00m under Boalmari Upazila, Dist. Faridpur </t>
  </si>
  <si>
    <t>10.06.020</t>
  </si>
  <si>
    <t>Shorif Farmisey &amp; co     Boalmari ,Faridpur</t>
  </si>
  <si>
    <t>shorifpitu@gmail.com</t>
  </si>
  <si>
    <t xml:space="preserve">Improvement by BC on Boalmari UP to  Dadpur UP via  Rajapur bazar road from at Ch: 4688.00-6338.00m under Boalmari Upazila, Dist. Faridpur </t>
  </si>
  <si>
    <t>Improvement by BC on satoir UP to Beradi bazar road from at Ch: 0.00-1350.00m under Boalmari Upazila Dist. Faridpur</t>
  </si>
  <si>
    <t>Padma
Sadar Upazila, Faridpur.</t>
  </si>
  <si>
    <t xml:space="preserve">Improvement by BC on Mora Clinic to Bondopasha via Kumrail Bottola road from at Ch: 0.00-1000.00m &amp; Const of  (2x4.30mx4.30m) Double vent RCC Box culvert at Ch: 800.00m on the same road under Boalmari Upazila, Dist-Faridpur </t>
  </si>
  <si>
    <t xml:space="preserve">Improvement by HBB on Boyra Pucca road to Boyra Kalimondir via  Chaokhanda GPS road from at Ch: 0.00-500.00m under Boalmari Upazila, Dist-Faridpur </t>
  </si>
  <si>
    <t>M/S Mollah Construction
Noyroshi, Sadarpur, Sadarpur, Faridpur.</t>
  </si>
  <si>
    <t>mollahconstruction3@gmail.com</t>
  </si>
  <si>
    <t xml:space="preserve">Improvement by HBB on paschim Jariper dangi GPS-Samad Sardar bari Harun Mia bari road from at Ch:0.00-650.00m &amp; Link road 75.00m R/S at Ch:280.00m under Sadarpur Upazila, Dist.-Faridpur </t>
  </si>
  <si>
    <t>M/S Bonna Traders
Chawkbazar, Faridpur.</t>
  </si>
  <si>
    <t xml:space="preserve">Part-A: Improvement by HBB Purura Madrasha Mor-Sadurpara GPS road via Purura GPS road from at Ch: 200.00-650.00m,  Part-B: Improvement by HBB Fukra bazar RHD-Chandpur UZR road via Hoglakandi GPS road from at Ch: 3000.00-4250.00m  &amp; Construction of U-Drain at Ch: 540.00m on Fukra bazar RHD-Chandpur UZR road via Hoglakandi GPS road. &amp; Part-C Improvement by HBB Fukra bazar RHD-Dorja Bokkar Mor road from at Ch: 0.00-1000.00m under Saltha Upazila, Dist-Faridpur </t>
  </si>
  <si>
    <t>ML Ghose &amp; Sons Goalchamot,Faridpur</t>
  </si>
  <si>
    <t xml:space="preserve">Part-A: Improvement by BC Kitta-Chaulia Village road from at Ch:0.00-2500.00m  &amp; Part-B: Improvement by BC Borokhardia Halim Kha house to Alfu house road from at Ch: 0.00-500.00m under Saltha Upazila, Dist-Faridpur </t>
  </si>
  <si>
    <t>20.06.21</t>
  </si>
  <si>
    <t>M/S Bhai Bhai Traders - MRM (JV)</t>
  </si>
  <si>
    <t>msbhaibhaitradersmrmjv@gmail.com</t>
  </si>
  <si>
    <t>Part-A: Improvement by BC Ramgarkandi UZR-Nothkhola GPS road from at Ch: 0.00-2250.00m , Part-B: Improvement by BC Nothkhola Nelar Vita-Moziber Sadars house road from at Ch: 1000.00-1960.00m  &amp; Part-C: Improvement by BC Nokulhati bazar-Atghar UPC road (End Mohipaldia) via Boalia bazar road from at Ch: 0.00-1000.00m under Saltha Uapzila, Dist-Faridpur</t>
  </si>
  <si>
    <t>BHAI BHAI TRADERS   Boalmari, Faridpur</t>
  </si>
  <si>
    <t>Mizanur Rahman Montu                Vill.: Nagar Sundardi, P.O.: Muksudpur, Muksudpur Pourasava, District: Gopalganj.</t>
  </si>
  <si>
    <t>M.L. GHOSE &amp; SONS
Goalchamot, Faridpur</t>
  </si>
  <si>
    <t>malay.faridpur@gmail.com</t>
  </si>
  <si>
    <t xml:space="preserve">Part-A: Improvement by HBB Gopinathpur Hayet house RHD-Jadunandi Kalam Kazi house (UZR) road via Rob Chairman house road from at Ch: 780.00-2050.00m,  Part-B: Improvement by HBB (DPP Name  Sontundi-Char Ballavi, Inventory Name- Sunatundi Lulus house (UZR)- Char Ballavdi Mollar Mor RHD road via Sunatundi GPS Charbollobdi village) road from at Ch: 2000.00-4870.00 &amp; Part-C: Improvement by HBB (DPP name Fulbaria UZR(Bazar)-Fulbaria UNR (Khardia Dohornagar, Inventory Name- Boro Khardia-Fulbaria bazar Connection road) road from at Ch: 0.00-1180.00m under Saltha Upazila, Dist-Faridpur </t>
  </si>
  <si>
    <t>Shahana Enterprise
West Goalchamat, Faridpur</t>
  </si>
  <si>
    <t xml:space="preserve">Improvement by BC Vimpur Dhormohati H/O Alauddin Molla Mosque to Trimohoni via  Dhamohati Kali bari road from at Ch: 0.00-2000.00m under Boalmari Uapzila, Dist-Faridpur   </t>
  </si>
  <si>
    <t>Md. Emtiaz Asif
Alipur, Faridpur</t>
  </si>
  <si>
    <t xml:space="preserve">Improvement by BC Pirerchar GC-RHD at Hatkhola road from at Ch: 4355.00-6140.00m under Bhanga Upazila, Dist-Faridpur </t>
  </si>
  <si>
    <t>26.06.21</t>
  </si>
  <si>
    <t xml:space="preserve">Part-A: Improvement by BC Rasulpur GC-Bakhunda GC via West Bilnalia Kazi Dangi road from at Ch:0.00-2000.00m &amp;  Part-B: Improvement by BC Saltha GC-Kanfordi R&amp;H via Bahirdia Chitterbazar road from at Ch:1150.00-2316.00m under Saltha Upazila, Dist-Faridpur </t>
  </si>
  <si>
    <t>Tanim Enterprise
Sadarpur, Faridpur</t>
  </si>
  <si>
    <t>tanimentp@hotmail.com</t>
  </si>
  <si>
    <t xml:space="preserve">Improvement by BC Sadarpur Hospital-Baliahati GC via Brah Mondi High School road from at Ch: 5800.00-8030.00m under Sadarpur Upazila, Dist-Faridpur </t>
  </si>
  <si>
    <t>Part-A: Improvement by HBB Lalkhar Mor BC road H/O Ishrot UNR road from at Ch: 0.00-360.00m, Part-B: Improvement by HBB Uttor Bilmamudpur GPS to H/O Mojid Talukder UNR via Rail way road from at Ch: 0.00-1640.00m, Part-C:  Improvement  by HBB Uttor Sadipur Shop of Amin UNR to H/O Kalachan Fokir road  from at Ch: 547.00-1020.00m under Sadar Upazila, Dist-Faridpur.</t>
  </si>
  <si>
    <t xml:space="preserve">Improvement by BC Laxmidasher Hat to Chandpur H/O Joinal Sarder UZR via Hiram Saha Moor bazar road from at Ch: 0.00-1400.00m &amp; Link road 230.00 under Sadar Upazila, Dist-Faridpur </t>
  </si>
  <si>
    <t>01.02.21</t>
  </si>
  <si>
    <t>Part-A: Improvement by BC Adompur Afzal Mondol bazar to Adompur Community Clinic road from at Ch: 0.00-785.00m,  Part-B: Improvement by BC Nodigobasona RHD to Mamudpur H/O Malak Sikder road form at Ch: 0.00-1030.00m, Part-C: Improvement by BC Tambulkhana R&amp;H to H/O Kakiluddin Shek Estate road from at Ch: 0.00-882.00m under Sadar Upazila, Dist-Faridpur.</t>
  </si>
  <si>
    <t>Saleh and Brothers
Laxmipur, Faridpur</t>
  </si>
  <si>
    <t xml:space="preserve">Part-A: Improvement by HBB Durgapur H/O Kubbad UZR to Durgapur H/O Kashem Howlader road form at Ch: 0.00-1735.00m, Part-B: Improvement by HBB Durgapur Tonir Mor to  Charnosipur Mosque via Durgapur GPS road from at Ch: 0.00-1500.00m,  Part-C: Improvement by HBB Bil Mamudpur Shop to Khusru UNR to Shop fo Razaul UNR road from at Ch:0.00-670.00, Part-D:  Improvement by HBB Posura Mosque to Raghuapara H/O Wohab road from at Ch: 0.00-500.00m under Sadar Upazila, District Faridpur </t>
  </si>
  <si>
    <t>07.06.21</t>
  </si>
  <si>
    <t>Masum Engineers
Alipur, Sadar, Faridpur</t>
  </si>
  <si>
    <t>masumeng2013@hotmail.com</t>
  </si>
  <si>
    <t xml:space="preserve">Part-A: Improvement by HBB Sholpur RHD-Munsurabad River Ghat road from at Ch: 0.00-1000.00m, Part-B Improvement by HBB Bhobukdia RHD-Dangi Banglakanda road from at Ch: 2000.00-3500.00m,  Part-C: Improvement by HBB Puradia RHD-Sonakhola RHD road from at Ch: 600.00-1600.00m under Nagarkanda Uapzila, Dist-Faridpur </t>
  </si>
  <si>
    <t>Improvement by BC Saltha GC-Kanfordi R&amp;H via Bahirdia Chitarbazar road from at Ch: 2316.00-5235.00m under Saltha Upazila, Dist. Faridpur</t>
  </si>
  <si>
    <t>M/S. Rokeya Traders
West Goalchamot,Faridpur</t>
  </si>
  <si>
    <t xml:space="preserve">Maintenance by BC of Shasha R&amp;H- Shasha Graveyeard road from Ch: 00.00- 915.00m under Nagarkanda Upazila, Dist. Faridpur </t>
  </si>
  <si>
    <t>06.11.19</t>
  </si>
  <si>
    <t>Johora Construction
Brahmankanda, Sadar, Faridpur</t>
  </si>
  <si>
    <t>Maintenance of Badorpur-Saltha to Kabirpur Bazar road from Ch: 0.00-1372.00m by BC Under Faridpur Sadar Upazila, Dist. Faridpur</t>
  </si>
  <si>
    <t>S A Enterprise
 Jungurdi,Nagarkanda,Faridpur</t>
  </si>
  <si>
    <t>saenterprise87@gmail.com</t>
  </si>
  <si>
    <t xml:space="preserve">Part-A: Rehablitation of Laskerdia Khandakar bari Jame Mosque connection road from Ch: 0.00- 200.00m by BC under Nagarkanda Upazila, Dist. Faridpur, Part-B: Rehabilitation of Laskerdia Daneshmand Majar connection road from Ch: 0.00- 300.00m by BC under Nagarkanda Upazila, Dist. Faridpur &amp; Part-C: Rehabilitation of Laskerdia Health Sub-Center connection road from Ch: 0.00- 150.00m under Nagarkanda Upazila, Dist. Faridpur </t>
  </si>
  <si>
    <t>M/S Rizvi Enterprise
 1No Habeli Gopalpur, Faridpur Sadar, Faridpur.</t>
  </si>
  <si>
    <t>mdziaur224@gmail.com</t>
  </si>
  <si>
    <t>Rehabilitation of Omar Ali UZR (New bridge)- Bagat GC road from Ch: 800.00- 2470.00m by BC under Madhukhali Upazila, Dist. Faridpur</t>
  </si>
  <si>
    <t>Al-Amin Traders
Vill: Modhukhali Bazar, PO: Modhukhali, Thana/Upazila: Modhukhali, Dist: Faridpur.</t>
  </si>
  <si>
    <t>Rehabilitation of Kamarkhali Bazar- Moslendopur H/O Samad Biswas road from Ch: 00.00- 690.00m by BC under Madhukhali Upazila, Dist. Faridpur</t>
  </si>
  <si>
    <t>Maintenance of Kamarkhali GC- Mohammadpur GC road via Salamotpur (Madhukhali Portion) road from Ch: 00.00- 585.00m by BC under Madhukhali Upazila, Dist. Faridpur</t>
  </si>
  <si>
    <t>M/S. Nur Enterprise
 Juttapotti, Thana Road, Faridpur</t>
  </si>
  <si>
    <t xml:space="preserve"> Part A: Rehabilitation of Maherdia UZR Borokajuli Bazar  road from Ch:. 0.00-1090.00m by BC under Nagarkanda Upazila, Dist-Faridpur &amp;  Part-B: Rehabilitation of Delbaria UZR-Porchimkajuli Village  road from Ch:.1300.00-2200.00m by BC under Nagarkanda Upazila, Dist-Faridpur </t>
  </si>
  <si>
    <t>M/S. Mridha Enterprise
Tambulkhana Bazar, Sadar, Faridpur</t>
  </si>
  <si>
    <t>rezaulmridha2016@gmail.com</t>
  </si>
  <si>
    <t xml:space="preserve">Maintenance of Dangi Bazar RHD-Pukuria RHD via Kowakhola road from Ch:. 0.00-1500.00m by BC under Nagarkanda Upazila, Dist-Faridpur </t>
  </si>
  <si>
    <t>Ajam Construction Ltd.
Alipur Faridpur Sadar, Faridpur</t>
  </si>
  <si>
    <t xml:space="preserve">Rehabilitation of Lasker dia Bazar RHD-Hatkrishnapur via Shankarpasa road from Ch:. 190.00-2875.00m by BC under Nagarkanda Upazila, Dist-Faridpur </t>
  </si>
  <si>
    <t>16.05.21</t>
  </si>
  <si>
    <t>Rehabilitation of Jigiborat to Pachuria UP Office  road from Ch: 1900.00-2900.00m &amp; Mosque Link road 135.00m by under Alfadanga Upazila, Dist. Faridpur</t>
  </si>
  <si>
    <t xml:space="preserve">Maintenance of Togorband Sankor House UZR road to Kumurtia Kheya ghat via  Krishapur Primary School road from Ch: 0.00-1514.00m by BC under Alfadanga Upazila, Dist. Faridpur </t>
  </si>
  <si>
    <t>12.04.020</t>
  </si>
  <si>
    <t xml:space="preserve">Miantenance of Bhawal UPC-Bhawal Bazar (Kamdia) road from Ch: 0.00-2600.00m by BC under Saltha Upazila, Dist- Faridpur </t>
  </si>
  <si>
    <t>m/S. Lipu Enterprise Kanaipur, Faridpur</t>
  </si>
  <si>
    <t>Rehabilitation of Mollar Mor RHD-Binokdia bazar road from Ch: 950.00-3230.00 &amp; Ch: 4270.00-4700.00m by BC under Nagarkanda Upazila, Dist-Faridpur</t>
  </si>
  <si>
    <t>M/S Janata Corporation</t>
  </si>
  <si>
    <t>msjanatacorporation@gmail.com</t>
  </si>
  <si>
    <t xml:space="preserve">Improvement of Amdanga Bazar Jame-E-Mosque, Union: Nowpara. [Latitude: 23.5072, Longitude: 89.6124] </t>
  </si>
  <si>
    <t>msabirenterprise07@gmail.com</t>
  </si>
  <si>
    <t xml:space="preserve">Improvement of Ghopeghat Sorbojanin Kali Mondir, Union: Bagat. [Latitude: 23.5224, Longitude: 89.5710] </t>
  </si>
  <si>
    <t>2.11.20</t>
  </si>
  <si>
    <t>M/S Roy &amp; Co.</t>
  </si>
  <si>
    <t>msroyandco1962@gmail.com</t>
  </si>
  <si>
    <t xml:space="preserve">Improvement of Ghopeghat Sorbojanin Grave yeard, Union: Bagat. [Latitude: 23.5324, Longitude: 89.5710] </t>
  </si>
  <si>
    <t>1.11.20</t>
  </si>
  <si>
    <t>M/S Ruman Enterprise</t>
  </si>
  <si>
    <t>Improvement of Sreenagar Moddhopara Baroari Mondir, Union: Parmeswardi. [ Latitude: 23.2331, Longitude: 89.4443]</t>
  </si>
  <si>
    <t>M/S Salma Enterprise</t>
  </si>
  <si>
    <t>mssalmaenterprise01@gmail.com</t>
  </si>
  <si>
    <t>Improvement of  Kumrul village Durga Mondir, Union: Rupapath [ Latitude: 23.3353, Longitude: 89.7542]</t>
  </si>
  <si>
    <t>3.12.19</t>
  </si>
  <si>
    <t>M/S Modhur Enterprise</t>
  </si>
  <si>
    <t>ms.modhurenterprise1@gmail.com</t>
  </si>
  <si>
    <t>Improvement of  Dhormohat Pal bari Sarbojanin Durga Mondir, Union: Ghoshpur [ Latitude: 23.2927, Longitude: 89.375079</t>
  </si>
  <si>
    <t>26.7.20</t>
  </si>
  <si>
    <t>Syed Rafikul Hossan  (Tutul)</t>
  </si>
  <si>
    <t>Improvement of  Bahirnagar Purbopara Jame Mosque, Union: Ghoshpur [ Latitude: 23.2972, Longitude: 89.3840]</t>
  </si>
  <si>
    <t>25.03.21</t>
  </si>
  <si>
    <t xml:space="preserve">M/S Saroar Trading </t>
  </si>
  <si>
    <t>mssaroartraders@gmail.com</t>
  </si>
  <si>
    <t>Improvement of Gorania Purbopara Jame Mosque, Union: Bana,  [ Latitude: 23.346658, Longitude:89.668512</t>
  </si>
  <si>
    <t>M/S Mou Enterprise</t>
  </si>
  <si>
    <t>msmouenterprise76@gmail.com</t>
  </si>
  <si>
    <t>Improvement of Yousuferbag Rashedia Jame Mosque, Union: Buraich,  [ Latitude: 23.305932, Longitude:89.668260</t>
  </si>
  <si>
    <t>Md. Rezaul Karim Miah</t>
  </si>
  <si>
    <t>mdrezaulk287@gmail.com</t>
  </si>
  <si>
    <t>Improvement of Sashan ghat near saltha  Durga Mondir. Under Ramkantopur UP.        [ Latitude: 23.4402, Longitude:89.7825]</t>
  </si>
  <si>
    <t>M/S Siddique Enterprise</t>
  </si>
  <si>
    <t>Improvement of Jadunandi Jannatul Baki Jame-E- Mosque. Union: Jadunandi. [ Latitude: 23.3394, Longitude:89.7971]</t>
  </si>
  <si>
    <t>Improvement of  Jungurdi Bus stand Jame Mosque, Union: Nagarkanda Pourashava, [ Latitude: 23.41345, Longitude: 89.88914]</t>
  </si>
  <si>
    <t>Sazzad Barkat Construction &amp; Engineers Ltd.</t>
  </si>
  <si>
    <t>Improvement of Akuin Charpara Grave yard with Eidgha, Union: Koijuri, Latitude: 23.539401, Longitude: 89.836856</t>
  </si>
  <si>
    <t>7.7.19</t>
  </si>
  <si>
    <t>Improvement of Badarpur Sufia Jame Mosque , Union: Koijuri, Latitude: 23.583978, Longitude: 89.802042</t>
  </si>
  <si>
    <t>M/S Nur Enterprise</t>
  </si>
  <si>
    <t>Improvement of Kasimuddin Bapari dangi  Jame Mosque , Union: Charmadhobdia, Latitude: 23.68648, Longitude: 89.80424</t>
  </si>
  <si>
    <t>M/S S B Traders</t>
  </si>
  <si>
    <t>Improvement of Khatra Pachimpara Graveyard. Union: Kawlibera. [ Latitude: 23.43365, Longitude:90.03311]</t>
  </si>
  <si>
    <t>Improvement of Baliahati westpara Graveyard, Union: Manikdha,  [ Latitude: 23.469, Longitude:90.07079.]</t>
  </si>
  <si>
    <t>28.5.19</t>
  </si>
  <si>
    <t>M/S Sahirul &amp; Brothers</t>
  </si>
  <si>
    <t>shahirulnbrothers@gmail.com</t>
  </si>
  <si>
    <t>Improvement of Sadardi Nowapara Jame Mosque, Union: Bhanga Pourashava, Latitude: 23.37508, Longitude: 89.98078</t>
  </si>
  <si>
    <t>M/S Munshi Traders</t>
  </si>
  <si>
    <t>Improvement of Maijail Graveyard, Union: Kawlibera, Latitude: 24.43885, Longitude: 90.03025</t>
  </si>
  <si>
    <t>Md. Atiar Khan</t>
  </si>
  <si>
    <t>Part-A: Improvement by BC on Gharua UP-Dignagar Bazar via Khaminarbag Bazar-Jastic House road from ch. 00.00m- 350.00m under Bhanga Upazila, Dist. Faridpur, DPP ID No. 329105188  &amp; Part-B: Improvement by BC on Khaminarbag Battala-Sharifabad via Gongadhardi GPS GPS road (Khaminarbag Battala Moton SK More-Gangadordi Road)  from ch. 00.00m- 800.00m &amp; .Construction of 2 nos 625x630mm Size U-Drain on  Khaminarbag Battala-Sharifabad via Gongadhardi GPS GPS road at Ch:275.00m &amp; 460.00m under Bhanga Upazila, Dist. Faridpur</t>
  </si>
  <si>
    <t>BSCIRIDP</t>
  </si>
  <si>
    <t>3.4.19</t>
  </si>
  <si>
    <t>Construction of 45.00m Long PSC Girder Bridge on Gharua Union Parishad-Chowkighata Bazar  road at Ch:1610 under Bhanga Upazila, Dist. Faridpur.</t>
  </si>
  <si>
    <t>3.5.19</t>
  </si>
  <si>
    <t>Kamarjani Traders - Faridpur Jannat Construction Ltd (JV)</t>
  </si>
  <si>
    <t>fjclkamarjanijv@gmail.com</t>
  </si>
  <si>
    <t>Construction of 40.00m long PC Girder bridge on Boalmari GC to Bagat GC via Gohalibari GC - Noapara GC road at Ch: 615.00m under Boalmari Upazila, Dist. Faridpur, ID No: 329182006, Package No: PD/CLBUURP/W-317</t>
  </si>
  <si>
    <t>UZ &amp; UN (Large Bridge)</t>
  </si>
  <si>
    <t>Kamarjani Traders  munshibazar,kafura,Faridpur sadar,Faridpur</t>
  </si>
  <si>
    <t>Faridpur Jannat Construction Ltd (JV)
Hasina Tower (8th Floor), Mojib Sarak, Faridpur Sadar Faridpur</t>
  </si>
  <si>
    <t>M/S Motiur Rahman nannu-Faridpur Jannat Construction Limited JV</t>
  </si>
  <si>
    <t>mrnjv2019@gmail.com</t>
  </si>
  <si>
    <t>Construction of 48.50m long RCC Girder bridge on Jartri Chauni- Piajkhali GC Road to Rashid Chokder bari-Nuru Sikder bari (Munshigram) road at Ch. 3950.00m under Sadarpur Upazila, Dist. Faridpur, Road ID No: 329845151, Package No: PD/CLBUURP/W-313</t>
  </si>
  <si>
    <t>M/S Motiur Rahman nannu- 
57 Chalkbazar, Faridpur.</t>
  </si>
  <si>
    <t>Faridpur Jannat Construction Limited</t>
  </si>
  <si>
    <t>M/S. Azam Construction- M/S. Rokeya Traders (JV)</t>
  </si>
  <si>
    <t>msazamconstructionmrtjv@gmail.com</t>
  </si>
  <si>
    <t xml:space="preserve">Construction of 25.00m long RCC Slab Bridge over 10 Hazar khal at Ch. 8165.00m on Mukutchar- 10 Hazar via Doctor bazar road under Sadarpur Upazila, Dist. Faridpur, Road ID No: 329844002, Package No: PD/CLBUURP/W-314 </t>
  </si>
  <si>
    <t>M/S. Rokeya Traders</t>
  </si>
  <si>
    <t>M/S Azam Construction</t>
  </si>
  <si>
    <t xml:space="preserve">AL-Amin Traders JV </t>
  </si>
  <si>
    <t>atgmnjv2019@gmail.com</t>
  </si>
  <si>
    <t>Construction of  Muktijoddha Complex under Madhukhali Upazila, Dist. Faridpur</t>
  </si>
  <si>
    <t>Mukti-Joddha-Complex</t>
  </si>
  <si>
    <t>01.08.21</t>
  </si>
  <si>
    <t xml:space="preserve">Al-Amin Traders </t>
  </si>
  <si>
    <t>Golam Munsur Nannu</t>
  </si>
  <si>
    <t>golam.munsur@yahoo.com</t>
  </si>
  <si>
    <t>Md. Emtiaz Asif -MNI (JV)</t>
  </si>
  <si>
    <t>Construction of  Muktijoddha Complex under Sadar Upazila, Dist. Faridpur</t>
  </si>
  <si>
    <t>Md. Imtiaz Asif-  Alipur, Faridpur</t>
  </si>
  <si>
    <t>M/S Mahabub Enterprise</t>
  </si>
  <si>
    <t>msmahabub.enterprise@yahoo.com</t>
  </si>
  <si>
    <t>Construction of Muktijoddha Memorial Museum at Kasherdia under Bolllobdi Union, Upazila, Saltha, Dist. Faridpur</t>
  </si>
  <si>
    <t>Construction of Father of Nation Muktijoddha Memorial Complex at  under  Sadar Upazila, Dist. Faridpur</t>
  </si>
  <si>
    <t>M L Ghosh &amp; Sons</t>
  </si>
  <si>
    <t>Construction of Goalchamot Sree angon Muktijoddha Memorial Complex under  Sadar Upazila, Dist. Faridpur</t>
  </si>
  <si>
    <t>M/S Dirpro Enterprise</t>
  </si>
  <si>
    <t>msdiproenterprise@gmail.com</t>
  </si>
  <si>
    <t>Construction of Komlapur Sheikh Jamal stadium Muktijoddha Memorial Complex under  Sadar Upazila, Dist. Faridpur</t>
  </si>
  <si>
    <t>Construction of Bakchar Muktijoddha Memorial Complex at Machhchar union under  Sadar Upazila, Dist. Faridpur</t>
  </si>
  <si>
    <t xml:space="preserve">Sazzad Barkat Construction And Engineers Ltd. - Wahid Construction Ltd. (JV) </t>
  </si>
  <si>
    <t>sbcelwcljv@gmail.com</t>
  </si>
  <si>
    <t xml:space="preserve">01. Improvement of over Lay &amp; Side Widening Chandpur GC Kalinagar GC Road via Chitter Bazar &amp; Dadpur UP Moyendia Bazar UP to Vatiapara- Maoua R&amp;H Boalmari Portion From Ch. 0.00-6000.00m &amp; Ch. 16500.00- 20500.00m Effective Length- 9669.00m under Boalmari Upazila </t>
  </si>
  <si>
    <t>15.08.19</t>
  </si>
  <si>
    <t>Sazzad Barkat Construction and Engineers Ltd-</t>
  </si>
  <si>
    <t xml:space="preserve"> Wahid Cnstruction Ltd Chandrashila Suvastu Tower (4th Floor), 69/1, Green Road, Panthapath, Kalabagan, Dhaka </t>
  </si>
  <si>
    <t>M/S S. B Traders, Barhmmankanda, Sreeongon, Sadar, Faridpur</t>
  </si>
  <si>
    <t>Charmadhobdia</t>
  </si>
  <si>
    <t>20.12.17</t>
  </si>
  <si>
    <t>M/S Protyasha Enterprise, Barhmmankanda, Sreeongon, Sadar, Faridpur</t>
  </si>
  <si>
    <t>Majhardia</t>
  </si>
  <si>
    <t>M/S Azam Construction, Alipur, Faridpur</t>
  </si>
  <si>
    <t xml:space="preserve">Madhukhali Poura </t>
  </si>
  <si>
    <t>23.12.18</t>
  </si>
  <si>
    <t>Johora Construction, Barhmmankanda, Sadar, Faridpur</t>
  </si>
  <si>
    <t>Rupapath</t>
  </si>
  <si>
    <t>M/S Bhai Bhai Construction, Harokandi, Faridpur</t>
  </si>
  <si>
    <t>baibaiconstruction@gmail.com</t>
  </si>
  <si>
    <t xml:space="preserve">Shorifabad </t>
  </si>
  <si>
    <t>08.12.18</t>
  </si>
  <si>
    <t>Nishat Traders, Moyrapotti, Faridpur</t>
  </si>
  <si>
    <t>nishattraders13@gmail.com</t>
  </si>
  <si>
    <t xml:space="preserve">Talma </t>
  </si>
  <si>
    <t>M/S Rafiq Construction</t>
  </si>
  <si>
    <t>rafique653@gmail.com</t>
  </si>
  <si>
    <t>Ramkantapur</t>
  </si>
  <si>
    <t>Kamarjani-Jahid (JV) KANAIPUR, FARIDPUR</t>
  </si>
  <si>
    <t>kamarjanijahidjv@gmail.com</t>
  </si>
  <si>
    <t>Construction of 40m long PSC Girder Bridge over Chandana- Barshia river on Omar Ali UZR (near Bridge) - Mohishapur Link road at Ch: 2775m under Madhukhali Upazila, Dist. Faridpur (Road ID: 329564047), Package No: CIB-Far-W-112</t>
  </si>
  <si>
    <t>Jahid &amp; Brothers Kanaipur, Faridpur</t>
  </si>
  <si>
    <t>SBCEL-KAMARJANI JV</t>
  </si>
  <si>
    <t>sbcelkamarjanijv@gmail.com</t>
  </si>
  <si>
    <t>Construction of 40m long PSC Girder Bridge over  Barshia river on Buraich Primary School (UZR) to Gorania Bazar road near Barangkula Primary School &amp; High School at Ch: 6250m under Alfadanga Upazila, Dist. Faridpur (Road ID: 329034051), Package No: CIB-Far-W-102</t>
  </si>
  <si>
    <t>Sazzad Barkat Construction and Engineers Ltd-Brahmmankanda, Sreeangon, Sadar, Faridpur</t>
  </si>
  <si>
    <t>Kamarjani  Traders munshibazar,kafura,Faridpur sadar,Faridpur</t>
  </si>
  <si>
    <t>Shehab Construction</t>
  </si>
  <si>
    <t xml:space="preserve">Improvement of Pukuria RHD (Bazar)- Kaichal UP Office road from Ch: 0.00- 1400.00m by BC under Bhanga Upazila, Dist. Faridpur </t>
  </si>
  <si>
    <t>BCCT</t>
  </si>
  <si>
    <t>Md. Emtiaz Asif</t>
  </si>
  <si>
    <t xml:space="preserve">Improvement of Kanderbari RHD to Kamarbari RHD via Mirkanda Community Clinic road from Ch: 0.00- 1545.00m by BC under Bhanga Upazila, Dist. Faridpur </t>
  </si>
  <si>
    <t>21.12.19</t>
  </si>
  <si>
    <t>M/S Al-Amin Traders</t>
  </si>
  <si>
    <t xml:space="preserve">Const. of 1 vent RCC box culvert (4.00mx4.00m) on Upzila health Complex box Culvert to Baliadangi via H/O Hazi Abdul Gani &amp; Idress Ali road at ch: 280.00m under Charbhadrason Upazila, Dist. Faridpur </t>
  </si>
  <si>
    <t>06.11.220</t>
  </si>
  <si>
    <t>M/S Alif Traders</t>
  </si>
  <si>
    <t>msaliftraders7690@gmail.com</t>
  </si>
  <si>
    <t xml:space="preserve">1. Const. of Public Toilet of Charbhadrason Growth center under Charbhadrason Upazila, Dist. Faridpur                       2. Const. of Public Toilet of Charbhadrason Bazar Jame Mosque under Charbhadrason Upazila, Dist. Faridpur                            </t>
  </si>
  <si>
    <t>M/S Hamim International 
Kulpaddi, Madaripur</t>
  </si>
  <si>
    <t xml:space="preserve">Widening and Strengthening of Madhukhali RHD to Boalmari GC road (Starting from Madhupur Bus stand) from Ch: 0+00-7+460Km under Upazila Madhukhali, District: Faridpur. </t>
  </si>
  <si>
    <t xml:space="preserve">M/S. Jahid &amp; Brothers &amp; MAE (JV) </t>
  </si>
  <si>
    <t>jahidmae2020@gmail.com</t>
  </si>
  <si>
    <t xml:space="preserve">Widening and Strengthening of Boalmari GC to Bagat GC via Gohailbari GC road (Boalmari Portion) from Ch: 0.00- 12.150 km under Upazila Boalmari, District: Faridpur. </t>
  </si>
  <si>
    <t>18.04.22</t>
  </si>
  <si>
    <t xml:space="preserve">M/S Jahid &amp; Brothers  KANAIPUR, FARIDPUR </t>
  </si>
  <si>
    <t>M/S. M.A. ENGINEERING G-4, South Banasree, East Goran, Khilgaon, Dhaka</t>
  </si>
  <si>
    <t>M/S Sarbik International, New Town, Madaripur</t>
  </si>
  <si>
    <t>sarbickinternational621@gmail.com</t>
  </si>
  <si>
    <t xml:space="preserve">Widening and Strengthening of Talma Dairy Farm R&amp;H - Krishnapur GC Road from Ch: 0.00- 3750.00m under Upazila Nagarkanda, District: Faridpur. </t>
  </si>
  <si>
    <t xml:space="preserve">Construction of 30.00m long RCC Girder Bridge over Noapara Mridha bari khal on Alfadanga- Kuchiagram road near Sayeedbari (Alfadanga bazar- Joybangla road) at Ch. 1580.00m under Alfadanga Upazila, Dist. Faridpur </t>
  </si>
  <si>
    <t xml:space="preserve">Construction of 60.00m long RCC Girder Bridge over Vajondi Khal (Dignagar bazar- Boiragir bazar road)  at Ch. 1200.00m under Bhanga Upazila, Dist. Faridpur </t>
  </si>
  <si>
    <t>M/S Tanim Enterprise - BBT (JV) 14 Rosi,West Goalchamut,Sadarpur,Faridpur.</t>
  </si>
  <si>
    <t>mstanimenterprisebbtjv@gmail.com</t>
  </si>
  <si>
    <t xml:space="preserve">Construction of 69.00m long RCC Girder Bridge on Bhubenswar river near Dorikrishnapur Ajutdar notun hat at Ch. 770.00m under Sadarpur Upazila, Dist. Faridpur </t>
  </si>
  <si>
    <t>15.04.22</t>
  </si>
  <si>
    <t>Tanim Enterprise
 Sadarpur, Faridpur</t>
  </si>
  <si>
    <t>M/s. N. B. Construction-Mukta Construction (JV)</t>
  </si>
  <si>
    <t>nbmuktajv@gmail.com</t>
  </si>
  <si>
    <t xml:space="preserve">Construction of 66.00m long RCC Girder Bridge on Baliahati GC to Char Nasirpur UP office- Arial Kha Ferry ghat bazar via Char Manair UP Office road at Ch. 184.00m under Sadarpur Upazila, Dist. Faridpur </t>
  </si>
  <si>
    <t>M/s. N. B. Construction
 Durganagar, Ullapara, Sirajganj</t>
  </si>
  <si>
    <t>Mukta Construction
 Office 1: Tengrakhola Bazar, Muksudpur, Gopalganj. Office 2: Bhabrasur, Muksudpur, Gopalganj.</t>
  </si>
  <si>
    <t>Jamalpur</t>
  </si>
  <si>
    <t>DE AND LE (JV), Balijuri Bazar, Maderganj, Jamalpur</t>
  </si>
  <si>
    <t>deandlejv@gmail.com</t>
  </si>
  <si>
    <t xml:space="preserve">Rehabilitation of (a) Jonail G.C -Koyra G.C via Tarta para Road(.ID339582004) (Ch.0+000-2+000 and 5+000-6+000 Km) (b) Gabergram RHD-Koyra GC via Hatmagura Bazar Road (ID-339582012) (Ch.8+800-16+250Km) </t>
  </si>
  <si>
    <t>M/S. Chowdhury Enterprise              Sarderpara, Jamalpur.</t>
  </si>
  <si>
    <t>Rehabilitation of Tonkey GC-Pachabohola GC via Ballappur Road Ch.00-6300m under Upazila Melandah, Dist-Jamalpur</t>
  </si>
  <si>
    <t>M/S Ismail Hossain, 9, Segun Bagicha, Dhaka-1000</t>
  </si>
  <si>
    <t>Rehabilitation of a) Nurundi GC-Gopalpur Bazar RHD Road ch. 00-4630m b) Rashidpur UP to Upazila H/Q at Rail Station via Shabajpur ch. 00-12465 under Upazila Sadar, Dist-Jamalpur</t>
  </si>
  <si>
    <t>Rehabilitation of Bhabki RHD-Raigonj GC Via Beltail Bazar at Ch.00-14200m under Melandah Upazila, Dist-Jamalpur</t>
  </si>
  <si>
    <t>Rehabilitation of a. Dharmakura GC-Mahamudpur GC via Boliadah Road. Ch. 00 m-12400 m Upazila Islampur.b. Dharmakura GC-Dewanganj Upazila HQ via Molomgonj Road. Ch. 2000 m-6900 m Upazila Islampur. c. Belgacha UP-Dharmakura GC Road Ch. 00 m-5600 m Upazila Islampur.</t>
  </si>
  <si>
    <t>SEL-MMC JV, Medical road , Jamalur 01711815460</t>
  </si>
  <si>
    <t>sel.mmcjv@gmail.com</t>
  </si>
  <si>
    <t xml:space="preserve">Improvement of Raygan GC-Simla Bazar RHD road via Royerchora Bazar road(Madarganj part) at  Ch. 0+000km-4+900km under Madarganj Upazila, Dist: Jamalpur. </t>
  </si>
  <si>
    <t>17.11.15</t>
  </si>
  <si>
    <t>30.06.17</t>
  </si>
  <si>
    <t xml:space="preserve">M/s. Mitu Tenders and Akram enterprise(JV). Baro Bazar, Sarisabari, Jamalpur  </t>
  </si>
  <si>
    <t>mitutradersandakramenterprisejv@yahoo.com</t>
  </si>
  <si>
    <t>Improvement of Shimla Bazar(RHD)-Raygonj GC Road via Borobaria at Ch. 0+000-5+108 Km Road ID-339852009                 Tender ID-29989</t>
  </si>
  <si>
    <t>23.11.15</t>
  </si>
  <si>
    <t>Dolly Constraction Ltd.  Infratech (JV) Sena kalyn Bhaban 195 Motijheel Dhaka</t>
  </si>
  <si>
    <t>dcl.iccjv@gmail.com</t>
  </si>
  <si>
    <t>Improvement of Norpara RHD to Dowail-Kendua GC Road (Sarishabari part) at ch. 0+000km-ch.10+000km under Upazila Sarishabari, District. Jamalpur (ID No 339852006)</t>
  </si>
  <si>
    <t>16.01.18</t>
  </si>
  <si>
    <t>Mdohammed Eunus &amp; Brothers (PNT) Ltd.</t>
  </si>
  <si>
    <t>Rehabilitation of Islampur HQ-Mahmudpur GC via Pachabahala GC Road (ch.00-7600m) Upazila: Islampur, District: Jamalpur.</t>
  </si>
  <si>
    <t>MBE-MAE (JV), Melandah Bazar, Melandah, jamalpur.</t>
  </si>
  <si>
    <t>mbe.maejv2017@gmail.com</t>
  </si>
  <si>
    <t>Improvement of Digpaith  UP to Ramkrishnapur   Bazar Road  via Chanpur Bazar road. Ch. 0+000 to 8+600 km. (D no 3393632015)         Tender ID-115563</t>
  </si>
  <si>
    <t>22.10.2017</t>
  </si>
  <si>
    <t>M/S Farhan Enterrise Namabari Pathalia, Jamalpur</t>
  </si>
  <si>
    <t>farhan150581@gmail.com</t>
  </si>
  <si>
    <t>Rehabilitation of Nurundi GC to Jamalpur Ferry Ghat RHD via Thulshirchar UP road ch. 2500-6500.00M road under Sadar  Upazila: Islampur, District: Jamalpur.</t>
  </si>
  <si>
    <t>Improvement of Melandah Rall station-Shihata via Nayangar UP road ch. 0+000km to ch. 5+545km (ID: 339613003)</t>
  </si>
  <si>
    <t>M/s. Mitu Tenders- M/S Farhan Enterprise (JV). Pathalia,  Jamalpur.</t>
  </si>
  <si>
    <t>mtandfejv@gmail.com</t>
  </si>
  <si>
    <t>Development of Hazrabari Growth  Center Market GCM under Upazila, Melandah: District, Jamalpur.           Tender ID-479859</t>
  </si>
  <si>
    <t xml:space="preserve">MAE-MBE (JV), Melandah, Jamalpur. </t>
  </si>
  <si>
    <t>mae.mbejv2018@gmail.com</t>
  </si>
  <si>
    <t xml:space="preserve">Improvement of Shampur RHD-Benuar Char Road from Ch. 2300-3887m Under Melandah Upazila, Dist. Jamalpur. </t>
  </si>
  <si>
    <t xml:space="preserve">M/S. Durga Enterprise, Dewanganj, Jamalpur. </t>
  </si>
  <si>
    <t xml:space="preserve">Improvement of Bharuakhali GC- Jamtoli Bazar RHD Road with BC (Ch 1000-3079 m) Under Sadar Upazila District Jamalpur. </t>
  </si>
  <si>
    <t>M/S Islam Brothers, 7, Court, Jhalkati</t>
  </si>
  <si>
    <t>Construction of 80.10m Long RCC &amp; PSC Girder Bridge on Islampur-Katapur GC via Guthail GC road at Ch. 5100m  Under Islampur Upazila;  District:  Jamalpur.</t>
  </si>
  <si>
    <t>JSP</t>
  </si>
  <si>
    <t xml:space="preserve"> 15.05.21</t>
  </si>
  <si>
    <t>Construction of 80.10m Long RCC &amp; PSC Girder Bridge on Goalerchar UP-Kasimerchar Bazar via Malmara Bazar Road at Ch. 1500m  Under Islampur Upazila;  District:  Jamalpur.</t>
  </si>
  <si>
    <t xml:space="preserve">M/D. Durga Enterpise, Dewanganj, Jamalpur. </t>
  </si>
  <si>
    <t>Construction of 54.10m Long RCC Girder Bridge on Dharmakura GC-Bakshiganj Upazila Road at Ch. 10200m  Under Islampur Upazila;  District:  Jamalpur.</t>
  </si>
  <si>
    <t xml:space="preserve"> 27.02.21</t>
  </si>
  <si>
    <t>M/S. S R S Constraction Tomaltala Jamalpur.</t>
  </si>
  <si>
    <t>Improvement of Poyla Bazar-Baniabari UZR Via Thengepara GPS Road at Ch 1000-2050km. Under Melandah Upazila Dist Jamalpur.</t>
  </si>
  <si>
    <t>28.05.17</t>
  </si>
  <si>
    <t xml:space="preserve">M/S. Amin Enterprise, Hatchandra, Jamalpur. </t>
  </si>
  <si>
    <t>msaminenterprise@yahoo.com</t>
  </si>
  <si>
    <t>Improvement of Baluata RHD (Mirzabari)-Lowhajang (Adra UP) Road Ch. 500-1780m under Melandha Upazila.DistJamalpur.</t>
  </si>
  <si>
    <t>17.09.17</t>
  </si>
  <si>
    <t>M/S. DroboTrade Agency, Madhya sherry, Sherpur Town, Sherpur</t>
  </si>
  <si>
    <t>Improvement work of  Melandah Bazar-Khasimara (Nalchia) bazar Road (Ch. 6.73-7.85Km), Under Upazila- Melandah, Dist- Jamalpur. (Road ID-339613002)</t>
  </si>
  <si>
    <t>. 30.12.19</t>
  </si>
  <si>
    <t xml:space="preserve">Toma Construction &amp; Co. Ltd, Toma Tower, Ramana Dhaka. </t>
  </si>
  <si>
    <t xml:space="preserve">Construction of 81.1m Long PSC Girder Bridge on Melandah Bazar-Khashimara  Road at Ch. 5022m Under Upazil- Melandah, Dist-Jamalpur.
</t>
  </si>
  <si>
    <t>. 30.06.21</t>
  </si>
  <si>
    <t>mae.mbejv2017@gmail.com</t>
  </si>
  <si>
    <t>Construction of 66.00 m RCC Girder Bridge on Sobilapur UZR-Gosherpara road at Ch. 250m under Melandah Upazila, Dist. Jamalpur.</t>
  </si>
  <si>
    <t xml:space="preserve"> 31.05.21</t>
  </si>
  <si>
    <t xml:space="preserve">M/S. Chowdhury Enterprise,  Sarderpara, Jamalpur </t>
  </si>
  <si>
    <t>Construction of 99.00 m Long PSC Girder bridge on Charalder Bazar- Taguria via Horipur High school Maderdah River road at ch.2100 m under Melandah Upazila, Dist. Jamalpur.</t>
  </si>
  <si>
    <t>13.09.18</t>
  </si>
  <si>
    <t>. 28.02.21</t>
  </si>
  <si>
    <t>M/S Konika Enterprise, Madergonj, Jamalpur</t>
  </si>
  <si>
    <t>mskonikaenterprisejp@gmail.com</t>
  </si>
  <si>
    <t>(a) Improvement of Tonki GC-Kulia Road Ch. 00-1600m under Melandah Upazila Dist Jamalpur. (b) Improvement of Gobindagonj Bazar-Banipakuria GPS Road Ch. 1000-2000m under Melandah Upazila Dist Jamalpur.</t>
  </si>
  <si>
    <t xml:space="preserve"> 13.12.20</t>
  </si>
  <si>
    <t xml:space="preserve">M/S. Bilkis Enterprise, Melandah, Jamalpur. </t>
  </si>
  <si>
    <t>shams_aha@yahoo.com</t>
  </si>
  <si>
    <t>Improvement of Durmut UP -Shitanipara-Khudiarkandah UZR Road (Ch. 3480-5475m) under Melandah Upazila, Dist: Jamalpur, [ID-339614001].</t>
  </si>
  <si>
    <t xml:space="preserve"> 28.04.20</t>
  </si>
  <si>
    <t>M/S. Kamal Traders, Melandah, Jamalpur.</t>
  </si>
  <si>
    <t>mskamaltraders701@gmail.com</t>
  </si>
  <si>
    <t>Improvement ofVangunidanga RHD Madrasha-Mohiramkul RHD Fazalar Mill  road from Ch. 00-1700m Under Melandah Upazila, Dist. Jamalpur.</t>
  </si>
  <si>
    <t xml:space="preserve"> 03.11.20</t>
  </si>
  <si>
    <t>M/S Chowdhury Enterprise, Sarder Para, Jamalpur</t>
  </si>
  <si>
    <t>Improvement of Bagbari UZR-Ruhili (Anarbari Ghat)   Via Tupkarchar HBB  Road from Ch. 3300-4400m Under Melandah Upazila, Dist. Jamalpur.</t>
  </si>
  <si>
    <t xml:space="preserve"> 31.12.20</t>
  </si>
  <si>
    <t>Improvement of Jhawgora UZR (Daherpara)-Bagbari (Dr. Bari) via Purba Indorbari Road at Ch. 00-1000m  Under Melandah Upazila, Dist. Jamalpur.</t>
  </si>
  <si>
    <t xml:space="preserve">Construction of 33.00m Long PC Girder Bridge on Charpakerdah UP-Jarkata Bazar Road at Ch. 2050m  under Maderganj Upazila, Dist: Jamalpur, [ID-339583012]. </t>
  </si>
  <si>
    <t>17.04.18</t>
  </si>
  <si>
    <t>. 15.02.21</t>
  </si>
  <si>
    <t>M/S. Ajit Kumar Bose, Dewanprar, Jamalpur</t>
  </si>
  <si>
    <t>ajitkumar_bose@yahoo.com</t>
  </si>
  <si>
    <t>Construction of 39 m Long RCC Girder bridge Milon Bazar- Charnagar road at ch.4200 m under Maderganj Upazila Dist:Jamalpur.</t>
  </si>
  <si>
    <t xml:space="preserve"> 31.01.21</t>
  </si>
  <si>
    <t>MM Enterprise and Uzzla Enterprise, Zia College Road, Bagarhata, Jamalpur.</t>
  </si>
  <si>
    <t>mmanduejv@gmail.com</t>
  </si>
  <si>
    <t>Improvement of Baziter Para Bazar- Sidhuli UP Road (Sidhuli UP - Adervita Bazra Via Jibon Krishna Babu House) (Ch. 1000 m-2700m) Under Maderganj Upazila, Dist. Jamalpur.</t>
  </si>
  <si>
    <t xml:space="preserve"> 23.12.20</t>
  </si>
  <si>
    <t xml:space="preserve">M/S. Laboni Enterprise, Maderganj, Jamalpur. </t>
  </si>
  <si>
    <t>labonienterprise1@yahoo.com</t>
  </si>
  <si>
    <t>Improvement of Charpakerdah UP-Jharkata Bazar Road (Ch. 00 m-3015m) Under Maderganj Upazila, Dist. Jamalpur.</t>
  </si>
  <si>
    <t xml:space="preserve">M/S. Jui Enterprise, Bakshiganj, Jamalpur. </t>
  </si>
  <si>
    <t>juienterprise72@gmail.com</t>
  </si>
  <si>
    <t xml:space="preserve">Improvement Of Gunerbari- Sarishabari Border Road (Ch. 1500 m- 2600 m) [Road ID No : 339584004] Under Maderganj Upazila, Dist. Jamalpur. </t>
  </si>
  <si>
    <t xml:space="preserve"> 29.09.20</t>
  </si>
  <si>
    <t xml:space="preserve">M/S.Habzu Builders  Maderganj, Jamalpur. </t>
  </si>
  <si>
    <t>habzobuildersjp@gmail.com</t>
  </si>
  <si>
    <t>Improvement of Jonail GC- Gunaritola UP Bazar Road (Ch. 300.00 m- 1650.00 m) [Road ID No: 339583010] under Maderganj Upazila; District : Jamalpur.</t>
  </si>
  <si>
    <t>20.11.21</t>
  </si>
  <si>
    <t xml:space="preserve">M/S. Huda Traders, Sadar, Jamalpur. </t>
  </si>
  <si>
    <t>mshudatraders@yahoo.com</t>
  </si>
  <si>
    <t>Improvement of Maderganj J-5 Poschim Gupalpur- Jharkata River Ghat via Afzal Member House Road Ch. 00.00 m- 1000.00 m under Maderganj Upazila District Jamalpur.</t>
  </si>
  <si>
    <t xml:space="preserve">M/S. Shangita Enterprise, Sherpur Sadar, Sherpur. </t>
  </si>
  <si>
    <t>mssangitent@gmail.com</t>
  </si>
  <si>
    <t>Improvement of Mazalia Bazar - Chaparkona Moniza Abul High School via Udnapara Road (Ch. 1000.00 m- 2200.00 m) [Road ID No 339855059] under Sarishabari Upazila; District : Jamalpur.</t>
  </si>
  <si>
    <t xml:space="preserve">M/S. Shayan Enterprise, Maderganj, Jamalpur. </t>
  </si>
  <si>
    <t>shayanenterprise2019@gmail.com</t>
  </si>
  <si>
    <t>Maintenance of Pingna UP-Kanderpara Bazar Road (Ch. 00m-3075m) [Road Id: 339853029] under Sarishabari Upazila; District : Jamalpur.</t>
  </si>
  <si>
    <t>M/S Khan Traders Melandah, Jamalpur</t>
  </si>
  <si>
    <t>mskhantradersjp@gmail.com</t>
  </si>
  <si>
    <t>Maintenance of Tarakandi Bazar- Jamuna High School Road (Ch. 00m-500m), [Road Id: 339854068] under Sarishabari Upazila; District : Jamalpur.</t>
  </si>
  <si>
    <t xml:space="preserve">M/S. Ahsan Enterprise,  Sherpur. </t>
  </si>
  <si>
    <t>msahsanent@gmail.com</t>
  </si>
  <si>
    <t>Maintenance of Foyezer More- Baroi Potol via Potol High School Road (Ch. 00m-1485m), [Road Id: 339855064] under Sarishabari Upazila; District : Jamalpur.</t>
  </si>
  <si>
    <t>M/S. Sohel  Enterprise, Mymensingh.</t>
  </si>
  <si>
    <t>Maintenance of Pingna UP- Noarpara Bazar Road (Ch. 00m-969m), [Road Id: 339853020] under Sarishabari Upazila; District : Jamalpur.</t>
  </si>
  <si>
    <t xml:space="preserve">M/S. Saha Enterprise, Sarishabari, Jamalpur. </t>
  </si>
  <si>
    <t>(a) Maintenance of Dowail UP- Upazila H/Q Road (Ch. 00 m-1040 m) (b ) Maintenance of Dowail UP- Upazila H/Q Road (Ch. 1040 m-2780 m) [Road Id :339853029,3016] under Sarishabari Upazila; District : Jamalpur.</t>
  </si>
  <si>
    <t xml:space="preserve">M/S. Sakil Enterprise, Sarishabari, Jamalpur. </t>
  </si>
  <si>
    <t>sakilenterprise275@gmail.com</t>
  </si>
  <si>
    <t>Improvement of Mohonpur- Sreepur via Sengua More Road (Ch. 00.00 m- 1000.00 m) [Road ID No: 339365023] under Sadar Upazila; District : Jamalpur. [ID-339365023]</t>
  </si>
  <si>
    <t xml:space="preserve">M/S. Obayed Traders, Melandah, Jamalpur. </t>
  </si>
  <si>
    <t>mdforid1973@gmail.com</t>
  </si>
  <si>
    <t>Maintenance of Kendua Kalibari GC - Hamidpur RHD via Godashimla Bazar Road (from Ch. 00.00 m - 4000.00 m) Under Sadar Upazila: District: Jamalpur. [ID-339362010]</t>
  </si>
  <si>
    <t xml:space="preserve">M/S. Zakia Enterprise   Maderganj, Jamalpur. </t>
  </si>
  <si>
    <t>msjakiaenterprise72@gmail.com</t>
  </si>
  <si>
    <t>Improvement of Nurundi UP office- Sylerkanda Bazar via Bonpara Road (Ch. 6500.00 m- 7150.00 m) under Sadar Upazila District Jamalpur. [ID-339363030]</t>
  </si>
  <si>
    <t>05.12.21</t>
  </si>
  <si>
    <t xml:space="preserve">M/S. Islamil Hossion Talakder, Bakshiganj, Jamalpur. </t>
  </si>
  <si>
    <t>ismailtaluckdar@gmail.com</t>
  </si>
  <si>
    <t>Improvement of Koltapara- Bukhunja Road via Bukhunja GPS (Ch. 00.00 m- 1000.00 m), under Sadar Upazila District Jamalpur [ID-339365044].</t>
  </si>
  <si>
    <t xml:space="preserve">M/S. Uchchal Construction, Dhanbari, Tangail. </t>
  </si>
  <si>
    <t>Improvement of Kendua Kalibari GC-Sontia GC Road (Ch. 5672.00m-7672.00m) [Road ID No: 339362010] under Sadar Upazila; District: Jamalpur. [ID-339362010]</t>
  </si>
  <si>
    <t>Improvement of Bashchara UP-Bharoakhali Bazar via Nababpur and Horipur Road (Ch. 1950m-5250m) [Road ID No: 339363033] under Sadar Upazila;  District: Jamalpur. [ID-339363033]</t>
  </si>
  <si>
    <t>M/S. Shohel Enterprise, Sribordi, Sherpur</t>
  </si>
  <si>
    <t>1962jaalil@gmail.com</t>
  </si>
  <si>
    <t xml:space="preserve">Improvement of Sylerkanda Sluice Gate More- Sylerkanda Bazar Road (Ch. 00.00 m- 1000.00 m) under Sadar Upazila District Jamalpur </t>
  </si>
  <si>
    <t>26.10.21</t>
  </si>
  <si>
    <t>M/S Laboni Enterprise Maderganj, Jamalpur.</t>
  </si>
  <si>
    <t>Improvement of Baruakhali GC- Jamtola Bazar RHD via Itail UP Road Ch. 3380.00 m- 6030.00 m Road ID No 339362018 under Sadar Upazila District Jamalpur [ID-339362018].</t>
  </si>
  <si>
    <t>11.11.21</t>
  </si>
  <si>
    <t>Improvement of Domdoma Mithukandi- Domdama Noyapara Road Ch. 500.00 m- 3000.00 m Road ID No 339365080 under Sadar Upazila District Jamalpur [ID-339365080].</t>
  </si>
  <si>
    <t>19.11.21</t>
  </si>
  <si>
    <t xml:space="preserve">M/S. Ashik Alahi Enterprise, Narundi Bazar, Jamalpur. </t>
  </si>
  <si>
    <t>ashikalahienterprise@gmail.com</t>
  </si>
  <si>
    <t>Improvement of Horiddrata Mosque-Titpullah road via Haidar chairman House Road from Ch. 500m- 1500m Road under Sadar Upazila District Jamalpur [ID-339364101].</t>
  </si>
  <si>
    <t xml:space="preserve">M/S. Moffazzal Electric Co. Sadar, Jamalpur. </t>
  </si>
  <si>
    <t>mofazzolelectric@gmail.com</t>
  </si>
  <si>
    <t>Improvement of Sontia more -Ghandail primary School Road from Ch. 00m- 750m Road under Sadar Upazila District Jamalpur [ID-339364076].</t>
  </si>
  <si>
    <t xml:space="preserve">M/S. T.N Construction, Sherpur. </t>
  </si>
  <si>
    <t>tnconstructionbd@gmail.com</t>
  </si>
  <si>
    <t>Improvement of Bharuakhali to Shorekura via Idilpur Road from Ch. 1650m-3000m Road under Sadar Upazila District Jamalpur [ID-339364035].</t>
  </si>
  <si>
    <t>M/S. S.S Construction, Sharfpur, Sadar, Jamalpur</t>
  </si>
  <si>
    <t xml:space="preserve">  ssconstructionjp@gmail.com</t>
  </si>
  <si>
    <t>Improvement of Mukul bazar-Dangergor GPS Road from Ch. 1000m-2300m Road under Sadar Upazila District Jamalpur [ID-339365039].</t>
  </si>
  <si>
    <t xml:space="preserve">M/S. Saif Enterprise, Sherpur. </t>
  </si>
  <si>
    <t>egp.saifenterprise@gmail.com</t>
  </si>
  <si>
    <t>Improvement of Jaliarpar Bazar - Saplanja GPS Road from Ch. 2000m-2300m Road under Sadar Upazila District Jamalpur [ID-339365078].</t>
  </si>
  <si>
    <t>M/S Ajit Kumar Bosh Dewanpara, Jamalpur</t>
  </si>
  <si>
    <t>Improvement of Kendua Kalibari GC - Titpalla Bazar RHD Road from Ch. 1150m-4330m under Sadar Upazila; District : Jamalpur [ID-339362017].</t>
  </si>
  <si>
    <t>22.11.21</t>
  </si>
  <si>
    <t>M/S Oisharjo Enterprise Madergonj, Jamalpur</t>
  </si>
  <si>
    <t>oysharjaenterprise@gmail.com</t>
  </si>
  <si>
    <t>Improvement of Nandina GC - Baschara GC Road (Ch. 7520.00 m- 8770.00 m) [Road ID No 339362007] under Sadar Upazila; District : Jamalpur.</t>
  </si>
  <si>
    <t xml:space="preserve">M/S. Rifat Enterprose, Sherpur. </t>
  </si>
  <si>
    <t>rustoma692@gmail.com</t>
  </si>
  <si>
    <t>Improvement of Shahbazpur - Pokkhimari Road (Ch. 2150.00 m- 3500.00 m) [Road ID No 339365050] under Sadar Upazila; District : Jamalpur</t>
  </si>
  <si>
    <t xml:space="preserve">M/S. Farhen Enterprise. Pathalia, Jamalpur. </t>
  </si>
  <si>
    <t>Improvement of Hazipur GC - Narayanpur RHD via Titpolla UP Road (Ch. 3500.00 m- 6000.00 m) [Road ID No 339362012] under Sadar Upazila; District : Jamalpur.</t>
  </si>
  <si>
    <t>29.11.21</t>
  </si>
  <si>
    <t xml:space="preserve">M/S. Habiba Traders, Bakshigang, Jamalpur. </t>
  </si>
  <si>
    <t>mshabibatradersbk@gmail.com</t>
  </si>
  <si>
    <t>Improvement of Sreepur UP- Ramkrishnapur Bazar Road (Ch. 00.00 m- 900.00 m), [Road ID No: 339363019] under Sadar Upazila, District: Jamalpur.</t>
  </si>
  <si>
    <t>M/S Saif Enterprise Sadar, Jamalpur</t>
  </si>
  <si>
    <t>saif.enterprise15bd@gmail.com</t>
  </si>
  <si>
    <t>Improvement of Jamalpur- Chechua- Muktagacha D.R ET Nowabpur to Faridpur Colonel Abdul AzizÃ¢??s House via Kasharupara Road (Ch. 00.00 m- 1100.00 m), [Road ID No: 339364105] under Sadar Upazila, District: Jamalpur.</t>
  </si>
  <si>
    <t>M/S Rony enterprise Sadar, Jamalpur</t>
  </si>
  <si>
    <t>ronyenterprise77@gmail.com</t>
  </si>
  <si>
    <t>Improvement of Jaforshahi Bazar- Koidola More Bazar Molomer More Road (Ch. 00.00 m- 700.00 m), (Ch. 1700.00 m- 2500.00 m) and [Road ID No: 339364131] under Sadar Upazila, District: Jamalpur.</t>
  </si>
  <si>
    <t>03.06.21</t>
  </si>
  <si>
    <t>M/S Kallayan Enterprise Islampur, Jamalpur</t>
  </si>
  <si>
    <t>mskallyantraders786@gmail.com</t>
  </si>
  <si>
    <t>Improvement of Shahbazpur Beara Bazar- Sreepur Kumaria Bazar via Ganeshpur Bazar Road (Ch. 6000.00 m- 6890.00 m) [Road ID No: 339364057] under Sadar Upazila, District: Jamalpur.</t>
  </si>
  <si>
    <t xml:space="preserve">M/S. Chowdhury Enterprise, Sarderpara, Jamalpur. </t>
  </si>
  <si>
    <t>Construction of 96.00 m Long PSC Girder Bridge With 164.00 m Viaduct Over the River Kharka Beel on Upazila HQ to Pashim Tarta Para Road (at ch. 100.00 m) Under Madarganj Upazila; District CIB-Jam-W-67</t>
  </si>
  <si>
    <t>Important Bridges</t>
  </si>
  <si>
    <t xml:space="preserve">M/S. Drubo Trade Agency, Maddha Shery, Sherpur. </t>
  </si>
  <si>
    <t>Construction of Union Land office at Balijuri/Gabergram 67 m boundary wall with barbed wire and Charpakerdha 122m boundary wall with barbed wire Under Madeganj Upazila, Dist: Jamalpur.</t>
  </si>
  <si>
    <t>M/S. Mukul Traders, Melandah, Jamalpur.</t>
  </si>
  <si>
    <t>md.masudurrahman88@yahoo.com</t>
  </si>
  <si>
    <t>Construction of Union Land Office at Vhatara and Satpoa under Sarishabari Upazila, Jamalpur District.</t>
  </si>
  <si>
    <t>Mohammed Eunus &amp; Brothers (PVT) Ltd. Panchlaish, Chittagong</t>
  </si>
  <si>
    <t xml:space="preserve">Construction of Union Land Office at Pathoshi and Polbandha under Islampur Upazila and Union Land Office at Bogarchar Under Bakshiganj Upazila: District: Jamalpur. </t>
  </si>
  <si>
    <t xml:space="preserve"> 02.01.21</t>
  </si>
  <si>
    <t>M/S Kallayn Traders, Islampur, Jamalpur</t>
  </si>
  <si>
    <t>Construction of Union Land Office at Dhanua under Bakshiganj Upazila, Jamalpur District.</t>
  </si>
  <si>
    <t>M/S Tonoy Enterprise, Islampur, Jamalpur</t>
  </si>
  <si>
    <t>tonoy360@gmail.com</t>
  </si>
  <si>
    <t>Construction of Union Land Office at Chargoalini under Islampur Upazila, Jamalpur District.</t>
  </si>
  <si>
    <t xml:space="preserve">M/S. S.R.S Construction, Tomaltola, Jamalpur. </t>
  </si>
  <si>
    <t>a) Maintenance Work on Pach poyla UZR - Baniabari Road Ch. 00-850 m. b) Maintenance Work on Kapashatia Gazipur Bazar - Ruhili RNGPS Road at Ch. 0.00-2170.00 m. c) Maintenance Work on Bagbari UZR - Shekhsadi i Road at Ch. 190-2100 m  under Melandah Upazila Jamalpur District.MRRIDP/18/JAM/ MELA/MAINT/VR-35</t>
  </si>
  <si>
    <t>'M/S. Urme Enterprise, Maderganj, Jamalpur</t>
  </si>
  <si>
    <t>msurmienterprise85@gmail.com</t>
  </si>
  <si>
    <t>(a) Improvement of Chinitola Govt. Pry. School Connecting Road With BC from Ch. 00-565m  . (b) Improvement of Sheree Ghat Govt. Pry. School Connecting Road With BC from Ch. 00-965m.  (c) Improvement of Dokhin Khashimara Govt. Pry. School Connecting Road With BC from Ch. 1400-1900m [School  Code 301020304] Under Melandah Upazila, Dist. Jamalpur. MRRIDP/ 18/JAM/ MELA/SCR/51</t>
  </si>
  <si>
    <t>'M/S. Mita Trading, Maderganj, Jamalpur</t>
  </si>
  <si>
    <t>mitatrading22@yahoo.com</t>
  </si>
  <si>
    <t>(a) Improvement of Bashadebpur Govt. Pry. School Connecting Road With RCC from Ch. 00-480m. [School  Code 301020408]  (b) Improvement of Sadupur Govt. Pry. School Connecting Road With RCC from Ch. 00-100m. [School  Code 301020504] (c) Improvement of KP Reg. Non Govt. Pry. School Connecting Road With RCC from Ch. 00-200m  [School  Code 301070608] Under Melandah Upazila, Dist. Jamalpur. MRRIDP/8/JAM/MELA/SCR/54</t>
  </si>
  <si>
    <t>'12.02.19</t>
  </si>
  <si>
    <t>M/S. Tarafder Enterprise, Maderganj, Jamalpur .</t>
  </si>
  <si>
    <t>torofdarenterprise7@gmail.com</t>
  </si>
  <si>
    <t>(a) Improvement of Horinapai Govt. Pry. School Connecting Road With BC from Ch. 00-595m . [School  Code 301020707] (b) Improvement of Horipur Govt. Pry. School Connecting Road With BC from Ch. 00-650m [School  Code 301020401] Under Melandah Upazila, Dist. Jamalpur. MRRIDP/18/JAM/ MELA/SCR/55</t>
  </si>
  <si>
    <t>'19.02.19</t>
  </si>
  <si>
    <t xml:space="preserve">M/S. Nibal Enterprise, Sarishabari, Jamalpur. </t>
  </si>
  <si>
    <t>msnibalenterprise@gmail.com</t>
  </si>
  <si>
    <t>Improvement of Shehta RHD (Khalek Kamarer)-Bhakai Road from Ch. 800-1750m Under Melandah Upazila, Dist. Jamalpur. MRRIDP/18/JAM/MELA/VR/61</t>
  </si>
  <si>
    <t xml:space="preserve">M/S. Rousan Enterprise, Boshpara, Jamalpur. </t>
  </si>
  <si>
    <t>md.shafiqul1978@gmail.com</t>
  </si>
  <si>
    <t>Improvement of Shampur GPS Connecting Road with BC from Ch. 00-240m Under Melandah Upazila, Dist. Jamalpur. MRRIDP/19/JAM/MELA/SCR-69</t>
  </si>
  <si>
    <t>Taher &amp; Sons (PVT) LTD-Md. Lal Mahmud, Uttara, Dhaka-1230.</t>
  </si>
  <si>
    <t>Improvement of Sobilapur UZR-Ghosherpara Road [Pathanpara-Areng Hati via Gosherpara Karimuzzaman High School] with RCC Road (Ch. 00-2500m) Under Melandah Upazila, Dist. Jamalpur. MRRIDP/19/JAM/MELA/VR/RCC-70</t>
  </si>
  <si>
    <t xml:space="preserve">M/S. Joy Builders, Maderganj, Jamalpur. </t>
  </si>
  <si>
    <t>msjoybildurs@gmail.com</t>
  </si>
  <si>
    <t>Improvement of Durmuth Pipara RHD- Durmuth Sheikh Kamal Mazar (Orphanage) Road with BC (Ch. 00-770m) Under Melandah Upzila, Dist. Jamalpur. MRRIDP/19/JAM/MELA/VR-75</t>
  </si>
  <si>
    <t>M/S. Seba Enterprise, Sreebordi, Sherpur.</t>
  </si>
  <si>
    <t>msseba.enterprise1972@gmail.com</t>
  </si>
  <si>
    <t>Improvement of Ambaria Bazar UZR- Khudiarkanda Vai Roknai Giash Chairman House Road with BC (Ch. 00-700 m) Under Melandah Upzila, Dist. Jamalpur.  MRRIDP/19/JAM/MELA/VR-76</t>
  </si>
  <si>
    <t xml:space="preserve">M/S. Chowdhry Enterprise, Sarderpara, Jamalpur. </t>
  </si>
  <si>
    <t>Improvement of Purbo Sheikhsadhi- Kapashatia Road (with RCC) (Ch. 00-1000 m) Under Melandah Upazila, Dist. Jamalpur. MRRIDP/19/JAM/MELA/VR/RCC-78</t>
  </si>
  <si>
    <t xml:space="preserve">Islam Construction-MN Trade-
Farhan Enterprise (JV)
Borghacha, Natore.
</t>
  </si>
  <si>
    <t>icmnfejv@gmail.com</t>
  </si>
  <si>
    <t>Improvement of Bhabki Bazar RHD Sheikh Hasina Textile Engineering College- Ruhili via Poirbari Road (with BC) (Ch. 00-2580 m) Under Melandah Upazila, Dist. Jamalpur. MRRIDP/ 19/JAM/MELA/VR-79</t>
  </si>
  <si>
    <t xml:space="preserve">M/S. Raja Construction, Sadar, Jamalpur. </t>
  </si>
  <si>
    <t>msrajaconstruction@gmail.com</t>
  </si>
  <si>
    <t>Improvement of Togarchar GPS- Poirbari via Poirbari GPS Road (with BC ) (Ch. 00-1000m) Under Melandah Upzila, Dist. Jamalpur. MRRIDP/19/JAM/MELA/VR-81</t>
  </si>
  <si>
    <t>M/S. Plabon Enterprise, Maderganj, Jamalpur.</t>
  </si>
  <si>
    <t>plabonenterprise74@gmail.com</t>
  </si>
  <si>
    <t>Improvement of UZR Hamid N. Pr. Bari- Manki UZR via Shahbuddiner Bari Road (with BC) (Ch. 00-1000m) Under Melandah Upzila, Dist. Jamalpur. MRRIDP/19/JAM/MELA/VR-82</t>
  </si>
  <si>
    <t>M/S. Urme Enterprise, Maderganj, Jamalpur.</t>
  </si>
  <si>
    <t>Improvement of Hazrabari GC- Balughata RHD via Dhaluabari Tehria Road (with BC)  (Ch. 1400-2600m) Under Melandah Upzila, Dist. Jamalpur. MRRIDP/19/JAM/MELA/VR-83</t>
  </si>
  <si>
    <t>Improvement of Ghoserpara UP Beltoil Bazar- Corosguna Bazar Road (with RCC) (h. 1500-2500 m) Under Melandah Upazila, Dist. Jamalpur. MRRIDP/19/JAM/MELA/ VR/RCC-84</t>
  </si>
  <si>
    <t>Alhaz Nazrul Islam, Sadar, Jamalpur.</t>
  </si>
  <si>
    <t>alhajnajrulislam@gmail.com</t>
  </si>
  <si>
    <t>Improvement of Dagi GPS Noyanagar UP- Char Boshanta- 2 no. Char Road (with BC) (Ch. 1400-2520m) Under Melandah Upzila, Dist. Jamalpur. MRRIDP/19/ JAM/ MELA/VR-85</t>
  </si>
  <si>
    <t xml:space="preserve">M/S. Hasan Enterprise, Malandah. Jamalpur. </t>
  </si>
  <si>
    <t>hasan_enter@yahoo.com</t>
  </si>
  <si>
    <t>Improvement of Uttar Caraldar Bazar- Dakkhin Caraldar via Eidgah Field (with BC) (Ch. 100-1100m) Under Melandah Upzila, Dist. Jamalpur. MRRIDP/ 19/ JAM/MELA/VR-86</t>
  </si>
  <si>
    <t>M.M Enterprise &amp; Uzzal Enterprise (JV) Sadar, Jamalpur.</t>
  </si>
  <si>
    <t>Improvement of Noyanagar UP- Charpolisha Bazar Road (with BC) ( Ch. 700-2530 m)Under Melandah Upazila, Dist. Jamalpur. MRRIDP/19/JAM/ MELA/UNR-87</t>
  </si>
  <si>
    <t>M/S. Chowdhury Enterprise, Sarderpara, Jamalpur .</t>
  </si>
  <si>
    <t>Improvement of Bagbari UZR - Anarbari Ghati via Topkarchar Road with HBB (Ch. 2300 - 3300 m) Under Melandah Upazila, Dist. Jamalpur.  MRRIDP/19/JAM/ MELA/VR/88</t>
  </si>
  <si>
    <t>Construction of 75.00 m Long RCC Girder Bridge on Vabki UZR - Rayer Bakai UZR Road (Ch. 2800.00 m) Under Melendah Upazila; Dist.: Jamalpur. MRRIDP/20/JAM/MELA/BRDG/VR/96</t>
  </si>
  <si>
    <t>M/S. Durga Enterprise, Dewanganj, Jamalpur.</t>
  </si>
  <si>
    <t>Improvement of Tarakandi Bazar UZR-Pochabahala GPS Via Shadipati Bazar Road from Ch. 00m-1000m Under Melandah Upazila, Dist. Jamalpur. MRRIDP/19/JAM/MELA/VR/97</t>
  </si>
  <si>
    <t>11.05.21</t>
  </si>
  <si>
    <t>Improvement of Vabki Bazar RHD (Seikh Hasina Textile Engineering College) - Rohili via Poirbari Road with BC (ch 2580 m- 4580 m).Under Melandah Upazila, Dist. Jamalpur MRRIDP/20/JAM/MELA/VR/101</t>
  </si>
  <si>
    <t>M/S. Bilkis Enterprise, Melandah Bazar, Melandah, Jamalpur</t>
  </si>
  <si>
    <t>Construction of 60.00 m Long RCC Girder Bridge on Dakkhin Khashimara Govt. Primary School Connecting Road (at Ch. 2100.00 m) Under Melendah Upazila ; Dist.:  Jamalpur. MRRIDP/20/ JAM/MELA/BRDG/VR/103</t>
  </si>
  <si>
    <t>04.12.21</t>
  </si>
  <si>
    <t xml:space="preserve">Md. Monohar Ali, Maderganj, Jamalpur. </t>
  </si>
  <si>
    <t>mdmonoharali@gmail.com</t>
  </si>
  <si>
    <t xml:space="preserve">Improvement of Polastola Bazar - Kanderpara H/O Foys Mondle via Bade Polastola GPS Road (at Ch. 00 - 1000 m) with BC Under Melendah Upazila; Dist. : Jamalpur MRRIDP/20/JAM/MELA/VR/106
</t>
  </si>
  <si>
    <t>Maintenance of Hazrabari - Gunaritola via Bir Adiar Para Road (from Ch. 00.00m - 770.00 m) Under Melendah Upazila; District: Jamalpur. MRRIDP/20/JAM/ MELA/MAINT/VR/112</t>
  </si>
  <si>
    <t xml:space="preserve">M/S. Alif Consortium, Nabingar, Sadar, Sherpur. </t>
  </si>
  <si>
    <t>alifconsortium@gmail.com</t>
  </si>
  <si>
    <t>Improvement and Protection Work of Ruhili Pacca Road (Sarkari Bari)- Babul Chesti PTR High School via Satgharia Road at (Ch. 00 - 950 m) with BC Under Melendah Upazila, Dist.: Jamalpur. [Road ID NO 339615074]MRRIDP/20/ JAM/MELA/VR/114 ID No- 517991</t>
  </si>
  <si>
    <t>15.12.21</t>
  </si>
  <si>
    <t xml:space="preserve">M/S. Umme Habiba Loza, Nalitabari, Sherpur. </t>
  </si>
  <si>
    <t xml:space="preserve">  msummehabibaliza@gmail.com</t>
  </si>
  <si>
    <t>Development of Mahamudpur bazar Under Melandah Upazila, Dist. Jamalpur. MRRIDP/20/ JAM/MELA/VR/115 ID No- 517992</t>
  </si>
  <si>
    <t xml:space="preserve">AT-LE (JV), Maderganj, Jamalpur. </t>
  </si>
  <si>
    <t>atandlejv@gmail.com</t>
  </si>
  <si>
    <t>a) Periodic Maintenance of Madergonj – Sarishabari (J-5) UZR - Sadrabari to Rayerchar bazar road from Ch. 00- 1100 m b) Periodic Maintenance of SarishabariJ-5- Char Vatiani road from Ch. 00- 2650 m c) Periodic Maintenance of Char Lutabar Near Shop Sultan- Sarishabari Simlabari road from Ch. 00- 1450 m under Maderganj UpazilaJamalpur District. MRRIDP/ 18/JAM/MADA/ MAINT/VR-33</t>
  </si>
  <si>
    <t xml:space="preserve">M/S. Ma Babar Doya, Maderganj, Jamalpur. </t>
  </si>
  <si>
    <t>msmababardoyaenterprise@yahoo.com</t>
  </si>
  <si>
    <t>Improvement of J-5 Polisha more -Bera Bazar via Betaga Mosque Road with BC from Ch. 00-700m Under Maderganj Upazila, Dist. Jamalpur. MRRIDP/19/JAM/MADA/VR-68</t>
  </si>
  <si>
    <t xml:space="preserve">M/S. Mirza Construction, Medical Road, Jamalpur. </t>
  </si>
  <si>
    <t>Construction of 45.00 m Long RCC Girder Bridge on Charnagor TC  -  Mirzapur Road (at Ch. 3500.00 m) Under Maderganj Upazila, Dist. :Jamalpur. MRRIDP/20/JAM/MADA/ BRDG/VR/95</t>
  </si>
  <si>
    <t xml:space="preserve">M/S. Arpita Enterprise, Madarganj, Jamalpur </t>
  </si>
  <si>
    <t>msarpitaenterprisejp@gmail.com</t>
  </si>
  <si>
    <t>Improvement of Charpakerdah Kalarbari More - Nobboichar Bazar Road with BC from Ch. 4400m-5400m Under Maderganj Upazila ;District :  Jamalpur MMRIDP/20/JAM/MADA/UNR/100</t>
  </si>
  <si>
    <t>Muhammad Aminul Haque (Pvt. LTD, Stadium para, Naogaon</t>
  </si>
  <si>
    <t>Construction of 35.00m Long PC Girder Bridge on Chargolabari Beily Bridge-Khamarmagura via Hatmagura Road at Ch. 600m Under Maderganj Upazila, Dist. Jamalpur MRRIDP/20/JAM/MADA/BRDG/VR/98</t>
  </si>
  <si>
    <t xml:space="preserve">M/S. Adil Enterprise, Sarishabari, Jamalpur. </t>
  </si>
  <si>
    <t>adilenterprise72@yahoo.com</t>
  </si>
  <si>
    <t>Improvement of Golabari Rural Market Upazila: Maderganj, District: Jamalpur MRRIDP/20/JAM/MADA/RHB/102.</t>
  </si>
  <si>
    <t xml:space="preserve">M/S. Akram Enterprise, Khoarpar, Sherpur. </t>
  </si>
  <si>
    <t>akramhossan_aha69@yahoo.com</t>
  </si>
  <si>
    <t>a) Maintenance of Char Putimari UP - Kanderchar Bazar Road Ch. 1100-5550 m and 6340 - 7663 m.  b) Widening and Maintenance work of Islampur HQ - Bakshiganj Upazila Road Ch. 8000 - 11050 m. under Islampur Upazila Jamalpur District.MRRIDP/18/JAM/ISLA/UZR-UNR-36</t>
  </si>
  <si>
    <t xml:space="preserve">Mohammad Eunus &amp; Brothers. </t>
  </si>
  <si>
    <t>Improvement of Durmut GC - Nilokhia GC Road. Ch. 00-1700 m and 3850-8220 m. under Islampur Upazila Jamalpur District. MRRIDP/18/JAM/ ISLA/UZR-28</t>
  </si>
  <si>
    <t>24.03.19</t>
  </si>
  <si>
    <t>a) Improvement of Pathorshi UP - Amtoli Bazar via Mukshimala road with BC at Ch. 900-1200 m. b) Improvement of Islampur UPItapir mazar - Pachabahala GC road with BC Ch. 1130-2400 m. c) Improvement of Dharmakura GC - Polobandah UP Office road with Protection work at Ch. 1060-3270 m. under Islampur Upazila Jamalpur District. MRRIDP/18/JAM/ ISLA/UNR-29</t>
  </si>
  <si>
    <t>Improvement of Dharmakura GC - Kachihara via Vengura road with RCC at Ch. 2090-2620 m and 3620-4360 m. under Islampur Upazila Jamalpur District. MRRIDP/18/JAM/ISLA/VR-31</t>
  </si>
  <si>
    <t>Improvement of Goialerchar UP - Napiterchar Bazar road with BC Ch. 00-3500 m under Islampur Upazila Jamalpur District MRRIDP/18/JAM/ISLA/UNR-37.</t>
  </si>
  <si>
    <t xml:space="preserve">LE AND ME (JV), Islampur, Jamalpur. </t>
  </si>
  <si>
    <t>leandmejv@gmail.com</t>
  </si>
  <si>
    <t>Maintenance of Islampur Head Quarter- Jhograrchar Road (Ch 00 -13700 m) Under Islampur Upazila, Dist. Jamalpur. MRRIDP/19/JAM/ISL/MAINT/UZR/89</t>
  </si>
  <si>
    <t>Md. Moyenuddin (Bashi) LTD, Jashore, 7400.</t>
  </si>
  <si>
    <t>Construction of 35.00 m Long PC Girder Bridge on Mosharrofganj R&amp;H- Guthail GC via Pathorshi UP &amp; Dhengrargor Road (at Ch. 7800.00) m Under Islampur Upazila; Dist.: Jamalpur. MRRIDP/20/JAM/ISLA/BRDG/UZR/107</t>
  </si>
  <si>
    <t>23.11.21</t>
  </si>
  <si>
    <t>28.11.21</t>
  </si>
  <si>
    <t>MMC AND M/S. Omir Osman (JV), Madecal Road, Jamalpur.</t>
  </si>
  <si>
    <t>mmcandmootjv@gmail.com</t>
  </si>
  <si>
    <t>Construction of 30.00 m Long PC Girder Bridge on Teghoria Registrar Non Government Primary School Connecting Road at Ch. 1100.00 m Under Islampur Upazila Dist. Jamalpur. MRRIDP/20/ JAM/ISLA/BRDG/VR/SCR/109</t>
  </si>
  <si>
    <t>Construction of 60.00 m Long RCC Girder Bridge on Kachimar Charkandapara Government Primary School Connecting Road Kachimar Char Village - Moti Master House at Ch. 20.00 m Under Islampur Upazila Dist. Jamalpur. MRRIDP/20/JAM/ISLA/ BRDG/ VR/SCR/110</t>
  </si>
  <si>
    <t>Construction of 90.00 m Long PC Girder Bridge on Mosshorofganj RHD- Guthail GC via Pathorsi UP &amp; Dhengargor Road at Ch. 6900.00 m Under Islampur Upazila Dist. Jamalpur. MRRIDP/20/JAM/ISLA/BRDG/UZR/113</t>
  </si>
  <si>
    <t xml:space="preserve">M/S. Moffazal Electric Co. Sadar, Jamalpur. </t>
  </si>
  <si>
    <t>Improvement of Digirchar- Ananda Bazar via Doyatola Road with BC from Ch. 00-1000m Under Sadar Upazila, Dist. Jamalpur. MRRIDP/19/JAM/ SADR/VR-64</t>
  </si>
  <si>
    <t>13.11.19</t>
  </si>
  <si>
    <t xml:space="preserve">M/S. Koyel Enterprise, Maderganj, Jamalpur. </t>
  </si>
  <si>
    <t>mskoyelenterprise@gmail.com</t>
  </si>
  <si>
    <t>Improvement of Pokkhimar i- Ronorampur Road from Ch. 00m-1000m Under Sadar Upazila Dist. Jamalpur. MRRIDP/19/ JAM/SADR/VR/92</t>
  </si>
  <si>
    <t>M/S, Jugal Enterprise, Bosh para, Jamalpur.</t>
  </si>
  <si>
    <t>jugaldatta1969@gmail.com</t>
  </si>
  <si>
    <t>Improvement of Jhawla - Sharkura via Jigatola Road from Ch. 00m-1000m Under Sadar Upazila Dist. Jamalpur. MRRIDP/19/JAM/SADR/VR/93</t>
  </si>
  <si>
    <t xml:space="preserve">S.R.S Contruction &amp; Uzzal Enterprise (JV), Tomaltola, Jamalpur. </t>
  </si>
  <si>
    <t>Improvement of Sahabazpur Beyara Bazar - Sreepur Kumaria Bazar via Goneshpur Bazar Road (from Ch. 3000 m-6000 m) [ Road ID No: 339364057] Under Sadar Upazila ; Dist. : Jamalpur. MRRIDP/19/JAM/SADR/VR/90</t>
  </si>
  <si>
    <t>M/S. Farhan Enterprise, Namabari Pathalia, Jamalpur</t>
  </si>
  <si>
    <t>Improvement of Jaliarpar Bazar - Saplenja GPS Road (from Ch. 500 m-2000 m)  [Road ID NO: 339365078] Under Sadar Upazila;  Dist. : Jamalpur. MRRIDP/19/JAM/SADR/VR/94</t>
  </si>
  <si>
    <t xml:space="preserve">M/S. Ismail Hossain , 9 Segun Bagicha, Dhaka. </t>
  </si>
  <si>
    <t>Improvement of Kendua UP-Jhaowgora UP via Mohadanga Road With RCC (Ch. 00-1300m) Under Sadar Upazila, Dist. Jamalpur. MRRIDP/20/JAM/SADR/ UNR/RCC/104</t>
  </si>
  <si>
    <t>Construction of 90.00m Long PC Girder Bridge on Sontia GC-Bashchara GC Road at Ch. 6731.00m  Under Sadar Upazila, Dist. Jamalpur.MRRIDP/20/ JAM/SADR/ BRDG/UZR/105</t>
  </si>
  <si>
    <t>03.10.21</t>
  </si>
  <si>
    <t>M/S Durga Enterprise, Dewanganj, Jamalpur</t>
  </si>
  <si>
    <t>Maintenance of Kendua Kalibari GC - Hamidpur RHD via Godashimla Bazar Road (from Ch. 00.00 m - 4000.00 m) Under Sadar Upazila: District: Jamalpur. [Road ID NO 339362009]</t>
  </si>
  <si>
    <t xml:space="preserve">M/S. Uchchal Construction, Dhanbari, Tangil. </t>
  </si>
  <si>
    <t>Improvement of Satanipara R&amp;H Battajor UP Road with Protection work and BC (Ch. 1500-5376m) Under Bakshiganj Upazila ; District : Jamalpur. MRRIDP/19/JAM/ BAKS/UNR-69</t>
  </si>
  <si>
    <t>Dholi Construction Ltd.Motijheel,Dhaka.</t>
  </si>
  <si>
    <t>Balijuri GC-Melandah GC Road  (Madergonj Part)</t>
  </si>
  <si>
    <t>M/S.Bilkis Enterprise,Melandah,Jamalpur.</t>
  </si>
  <si>
    <t>a) Dharmakura GC - Dewangonj Upazilla H/Q via Molomgonj Road b) Pachabahala GC-Katapur GC Via Ulia Road. C) Kulkandi UP-Molomgonj Bazar Road.</t>
  </si>
  <si>
    <t>12.04.18</t>
  </si>
  <si>
    <t>M/S.Chowdhury Enterprise,Sarderpara,Jamalpur</t>
  </si>
  <si>
    <t>Rayganj G.C-Vabki Bazar R&amp;H Road. (Madergonj part)</t>
  </si>
  <si>
    <t>a) Mahmudpur Bazar-Pachabahala GC Road. B) Mosharofgonj R &amp; H-Guthail GC Via Patharshi UP &amp; Dangarghor Road.</t>
  </si>
  <si>
    <t>MOC And MAE (JV), Sadar, Jamalpur</t>
  </si>
  <si>
    <t>mocandmaejv@gmail.com</t>
  </si>
  <si>
    <t>Benourchar GC-Jhagrarchar GC Road.</t>
  </si>
  <si>
    <t>M/S Khan Traders, Melandah, Jamalpur</t>
  </si>
  <si>
    <t xml:space="preserve">a) Polobandha UP-Mosharofgonj Bazar Via Utmarchar Road. B) Pachabahala GC-Katapur GC Via Ulia Road.c) Rehabilitation of Mahmudpur bazar Dharmakura GC via Ramvodera </t>
  </si>
  <si>
    <t>Mojaher Enterprise pvt,ltd.Khan Zahan Ali Road,Kholna.</t>
  </si>
  <si>
    <t>Noarpara UP-Rambadra Bazar Road.</t>
  </si>
  <si>
    <t>Kachihara-Pochabahala Road.</t>
  </si>
  <si>
    <t>Islam Brothers, Jhalokati.</t>
  </si>
  <si>
    <t>Pachabahala GC-Katapur GC Via Ulia Road.</t>
  </si>
  <si>
    <t>Pathanpara UNR-Ghosherpara via Milon bazar Road.</t>
  </si>
  <si>
    <t>Durga enterprise - Hemayet JV,Dewanganj,Jamalpur</t>
  </si>
  <si>
    <t>durgaenterprisehemayetjv@gmail.com</t>
  </si>
  <si>
    <t>Bahadurpur GPS-Halidabari Via Malmara Madrasha Rd.</t>
  </si>
  <si>
    <t>15.04.19</t>
  </si>
  <si>
    <t>UZR-2 at Deli Bridge-Amtoly Bazer via Boliadah Road.</t>
  </si>
  <si>
    <t>Bhabki RHD- Raigonj GC Beltali bazar road</t>
  </si>
  <si>
    <t>Mir Habibul Alam and M/S. Laboni Enterprise,Maderganj,Jamalpur</t>
  </si>
  <si>
    <t>mhaandmlejv@gmail.com</t>
  </si>
  <si>
    <t>Hatmagura bazar - Kaizar char Gucchagram Road</t>
  </si>
  <si>
    <t>Construction of 96.00m Long PSC Girder Bridge on Gunaritola UP to Gunaritola Bazar Road at Ch. 750m Under Maderganj Upazila, Dist. Jamalpur. PD/CLBUURP/W-325 ID- 301901</t>
  </si>
  <si>
    <t xml:space="preserve"> 26.08.20</t>
  </si>
  <si>
    <t>Construction of 120.00 m Long Main bridge 3x3090m and 2x1530m via Duct on Gunaritola UP to Gunaritola Bazar road at Ch.1700 m under Maderganj UpazilaDist Jamalpur. PD/CLBUURP/W-326 ID-329566</t>
  </si>
  <si>
    <t xml:space="preserve"> 08.09.20</t>
  </si>
  <si>
    <t>Construction of 60.00 m long Inverted Girder Bridge on Melandah Bazar-Khashimara Road at ch. 3945m Under Melandah Upazila, Dist-Jamalpur. PD/CLBUURP/W-327 ID- 278473</t>
  </si>
  <si>
    <t xml:space="preserve"> 04.02.21</t>
  </si>
  <si>
    <t>Construction of 70.00m long slab bridge at Ch. 3875m on Melandah GC-Balijuri GC via Mahmunpur Bazar Under Melandah Upazila Dist. Jamalpur.PD/CLBUURP/W-328 ID-270001</t>
  </si>
  <si>
    <t xml:space="preserve"> 15.01.21</t>
  </si>
  <si>
    <t>M/S. Islam Brothers LTD, Shiddeshwari Circular Road, Dhaka-1217.</t>
  </si>
  <si>
    <t>Construction of 96.00 m PC Girder Bridge on Melandah GC - Baliajuri GC via Mahmudpur Bazar Melandah Portion Road. Ch. 5935.00 m. Under Melandah Upazila, Dist. Jamalpur. PD/CLBUURP/W-330 ID-270002</t>
  </si>
  <si>
    <t xml:space="preserve"> 15.07.20</t>
  </si>
  <si>
    <t>M/s.Uzzal enterprise,Sadar,Jamalpur</t>
  </si>
  <si>
    <t xml:space="preserve">Palastola Bazar - Gobindopur Bazar Road </t>
  </si>
  <si>
    <t>M/S. Rasel enterprise, Sherpur</t>
  </si>
  <si>
    <t>rabiuls39@gmail.com</t>
  </si>
  <si>
    <t>Nandina Dhonbari GC Road</t>
  </si>
  <si>
    <t>M/S Anjan Kumer Singh, Chapatola Ghat, Jamalpur</t>
  </si>
  <si>
    <t>sreeanjankumar@yahoo.com</t>
  </si>
  <si>
    <t xml:space="preserve">Tagoria Bazar Fazilpur-Gugumari UZR Road </t>
  </si>
  <si>
    <t>M/S. Aziz and Sons, Kacharipara,Jamalpur</t>
  </si>
  <si>
    <t>azizandsons1960@gmail.com</t>
  </si>
  <si>
    <t xml:space="preserve">Gazipur Bazar-Parchim Kapashatia  Road </t>
  </si>
  <si>
    <t>M/S.MM Enterprise, Sadar, Jamalpur.</t>
  </si>
  <si>
    <t>mmenterprise83@gmail.com</t>
  </si>
  <si>
    <t xml:space="preserve">Charpalisha -Bhabki-Char Banipacuria UP  Road </t>
  </si>
  <si>
    <t>M/S.Raz Enterprise, Sherpur</t>
  </si>
  <si>
    <t>razenterprise41@gmail.com</t>
  </si>
  <si>
    <t>Khasimara Bazar-Bandoroha UNR (Shahin bazar) via Puthiapara  Road</t>
  </si>
  <si>
    <t>MOC and MAE (JV), Sadar,jamalpur</t>
  </si>
  <si>
    <t>mocandmaejv@yahoo.com</t>
  </si>
  <si>
    <t xml:space="preserve">Baniabari UZR-Chinitola Bazar Road </t>
  </si>
  <si>
    <t>M/S. Taher Traders, Sherpur</t>
  </si>
  <si>
    <t>tahertradersbd@gmail.com</t>
  </si>
  <si>
    <t>Charpalisha-Charbanipakuria  Road</t>
  </si>
  <si>
    <t>M/S. ASHA Enterprise, Sarishabari</t>
  </si>
  <si>
    <t>msashaenterprise2018@gmail.com</t>
  </si>
  <si>
    <t>Khaleque's more  Bazar-Kutir hat</t>
  </si>
  <si>
    <t>20.06.20</t>
  </si>
  <si>
    <t xml:space="preserve">M/S. Khan Traders, Melandah, Jamalpur. </t>
  </si>
  <si>
    <t>Construction of Muktijuddha Memorial at Muktijuddha Parliament Premises in Sarishabari Upazila, Jamalpur District. CHSMMP/JAM/SAR/SL-241/18/C-181</t>
  </si>
  <si>
    <t xml:space="preserve"> 25.12.19</t>
  </si>
  <si>
    <t xml:space="preserve">M/S. A.R Traders, Sarishabari, Jamalpur. </t>
  </si>
  <si>
    <t>msartraders47@gmail.com</t>
  </si>
  <si>
    <t>Construction of Muktijuddho Memorial in Islampur Upazila Parishad Under Islampur Upazila District Jamalpur. CHSMMP/ JAM/ ISL/SL-237/18/C-190</t>
  </si>
  <si>
    <t>23.06.19</t>
  </si>
  <si>
    <t xml:space="preserve"> 05.02.20</t>
  </si>
  <si>
    <t>M/S. Laboni Enterprise, Balijuri Bazar, Maderganj, Jamalpur .</t>
  </si>
  <si>
    <t xml:space="preserve">Construction of Two (02) Storied Rural Market Building (With 04 Storied Foundation) in Surzo nagor Hat (Naim mia hat). Under Bakshiganj Upazila; Dist- Jamalpur. </t>
  </si>
  <si>
    <t xml:space="preserve">M/S. Mirza Construction, Madical Road, Jamalpur. </t>
  </si>
  <si>
    <t xml:space="preserve">Construction of Two (02) Storied Rural Market Building (With 04 Storied Foundation) in Balijuri Bazar, Under Maderganj Upazila, Dist. - Jamalpur. </t>
  </si>
  <si>
    <t>02.03.22</t>
  </si>
  <si>
    <t>M/S Islam Brother Ltd. Shiddeshwari Dhaka</t>
  </si>
  <si>
    <t xml:space="preserve">Construction of Two (2) Storied Rural Market Buliding (With 04 Storied Foundation) in Islampur Bazar under Islampur Upazila, Jamalpur District. </t>
  </si>
  <si>
    <t>Construction of Two (02) Storied Rural Market Building (With 04 Storied Foundation) in Jogonnathgonj Puration Bazar Under Upazila : Sarishabari ; District : Jamalpur</t>
  </si>
  <si>
    <t xml:space="preserve">M/S. Zahurul Hoque Dulal, Kurigram. </t>
  </si>
  <si>
    <t xml:space="preserve">Construction of Two (02) Storied Rural Market Building With Four (04) Storied Foundation in Nandina Bazar under Sadar Upazila;  Dist. Jamalpur. </t>
  </si>
  <si>
    <t>M/S. Lokman Hossain, 987, Choybaria, Gokornoghat, Brahmanbaria</t>
  </si>
  <si>
    <t>Improvement of Bituminous carpeting Road on Airmari-Kamalerbarti Road at Ch.00.0-2850.0m including Contruction Of 1 Nos.(3.50x2.50) Cross Drainges Structure at Ch.1290.0m and Contruction Of 2 Nos.U-Drain at Ch.140m,1915m Under Bakshiganj Upazila, District Jamalpur.</t>
  </si>
  <si>
    <t>M/S. Bilkis Enterprise Melandah, Jamalpur.</t>
  </si>
  <si>
    <t>Improvement of Bituminous carpeting Road on Gazirpara-Derur Bill Road at Ch.00.0-2000.0m Under Bakshiganj Upazila, District Jamalpur. including Contruction Of 1 Nos. U-Drain on Gazirpara-Derur Bill Road at Ch.1640.0m Under Bakshiganj Upazila, District Jamalpur.</t>
  </si>
  <si>
    <t>Improvement of Bituminous carpeting Road on Bulakipara-Goalaerchar Road at Ch.00.0-2800.0m Under Islampur Upazila, District Jamalpur. including Contruction Of 5 Nos.0.600x0.625 U-Drain on Bulakipara-Goalaerchar Road at 552m, 570m, 790m, 865m &amp; 1350m Under Islampur Upazila, District Jamalpur.</t>
  </si>
  <si>
    <t>M/S. Masum Constrution Chapatali, Sherpur Town, Sherpur.</t>
  </si>
  <si>
    <t>Improvement of Bituminous carpeting Road on Kangal Kursha RHD-Tarakandi Bazar UZR Road at Ch.00.0-1560m  including Contuction Of 1 Nos.( 2x3.50x3.00m ) Cross Drainges Structure  at Ch.887.0m and Contuction Of 1 Nos. (2x4.5x4.00m) Cross Drainges Structure  at Ch.1219.0m and Contruction Of 6 Nos.0.750x0.750 RCC U-Drain on Kangal Kursha RHD-Tarakandi Bazar UZR Road at Ch.279m,705m,1082m,1139m,1281m,1377m Under Melandah Upazila, District Jamalpur.</t>
  </si>
  <si>
    <t>Improvement of Bituminous carpeting Road on Tilokpur Mollapara Bazar-Utmarchar UNR Road at Ch.930-2880m Under Dewangonj Upazila, District Jamalpur. including Construction Of 1 Nos.0.600mx0.625m U-Drain on Ch.1236.0m Tilokpur Mollapara Bazar-Utmarchar UNR Road at Ch.930-2880m Under Dewangonj Upazila, District Jamalpur.</t>
  </si>
  <si>
    <t>Improvement of Bituminous carpeting Road on Bhatkhawa RHD-Amkhowa Bazar Road at Ch.0.00-3250.0m including Construction Of 1 Nos. 3.00x3.00 Cross Drainges Structure Bhatkhawa RHD-Amkhowa Bazar Road at Ch.512.0m Under Dewangonj Upazila, District Jamalpur.</t>
  </si>
  <si>
    <t>Kharma Naya Bazar RHD- Molomgonj Bazar Vhatipara</t>
  </si>
  <si>
    <t>Chakpara FRB to Sarkerpara FRB via Amkhowa Bazar</t>
  </si>
  <si>
    <t>29.04.20</t>
  </si>
  <si>
    <t>M/S. Bilkis Enterprise &amp; Md. Mizanur Rahman, Maderganj, Jamalpur.</t>
  </si>
  <si>
    <t>beandmrjv@gmail.com</t>
  </si>
  <si>
    <t>Gabergram Bazar Embank- Bafatuddin Talukder high school road.</t>
  </si>
  <si>
    <t>LE &amp;ME (JV) Islampur, Jamalpur</t>
  </si>
  <si>
    <t>Napiterchar High School -Chandanpur village via Dasani River Ferry Ghat road.</t>
  </si>
  <si>
    <t>Duttapara  R&amp;H to Napiterchar Bazar via Adorsha Gramm road</t>
  </si>
  <si>
    <t>27.04.21</t>
  </si>
  <si>
    <t xml:space="preserve">M/S. Arzu Enterprise, Melandah, Jamalpur. </t>
  </si>
  <si>
    <t>arzuenterprise@yahoo.com</t>
  </si>
  <si>
    <t>Re-excavation of Sarishabari Honoours College Pond under Sarishabari Upazila, Dist. Jamalpur.  ICPC/JAMA/SARIS/P/19-20/1.01</t>
  </si>
  <si>
    <t>ICPC</t>
  </si>
  <si>
    <t xml:space="preserve">M/S. Nitu Enterprise, Maderganj, Jamalpur. </t>
  </si>
  <si>
    <t>msnituenterprise2561@gmail.com</t>
  </si>
  <si>
    <t>Re-excavation of Zila School Pond 2. Re-excavation of Upazila Sadar Mosque Pond under Sadar Upazila, Dist. Jamalpur. ICPC/JAMA/SADAR/19-20/2.01</t>
  </si>
  <si>
    <t>M/S Mohabbat Hossion Madergoing, Jamalpur</t>
  </si>
  <si>
    <t>mahabbathossainjp@gmail.com</t>
  </si>
  <si>
    <t>1. Excavation of Teghuria Khal at Ch. 0.00 - 560.371 m.2.Construction of Reference Bed Blocks Line Two Nos Under Melandah Upzila, Dist. Jamalpur. IPCP/JAMA/MELAN/C/19-20/3.01</t>
  </si>
  <si>
    <t xml:space="preserve">M/S. Chowdhury Enterprise, Sardarpara, Jamalpur. </t>
  </si>
  <si>
    <t>Construction of 96.00m Long PSC Girder Bridge on Tarakandi Bazar via Pachabahala via Shadipati bazar road (at Ch. 4000m) Upazila : Melandah; Dist: Jamalpur. CBU-100/Purta-335 (ID No- 396444)</t>
  </si>
  <si>
    <t xml:space="preserve">MMC AND MFE [JV]. Medical Road, Jamalpur. </t>
  </si>
  <si>
    <t>mmcandmfejv@gmail.com</t>
  </si>
  <si>
    <t>Construction of 90.00 m Long PSC Girder Bridge on Khasimara Bazar - Putiapara- Bandoruha (at Ch. 3000m) Upazila : Melandah; Dist:  Jamalpur. CBU-100/Purta-336 (ID No- 405607)</t>
  </si>
  <si>
    <t>Construction of 96.00 m Long PSC Girder Bridge Over Futika Khal on Debbah Pachmor to Pachabahala Road (at Ch.2050 m) [Road ID- 339294060] Upazila  :Islampur Dist : Jamalpur. CBU-100/Purta-338 (ID No- 396445)</t>
  </si>
  <si>
    <t xml:space="preserve">Mohammed Eunus &amp; Brothers (PVT.) LTD. A.S Tower Road-01, Plot-553, Holl View R/A P.S. Panchlaish, Chittagong </t>
  </si>
  <si>
    <t>Construction of 60.00 m Long RCC Girder Bridge on Pochabbahal GC - Melendah Boarder Road (Ch. 50.00 m). [Road ID- 339294086] Upazila : Islampur;  Dist: Jamalpur. CBU-100/Purta-337 (ID No- 409542)</t>
  </si>
  <si>
    <t>Mir Habibul Alam and M/S. Laboni Enterprise [JV], Borgacha, Natore</t>
  </si>
  <si>
    <t>Construction of 96.00 m Long PSC Girder Bridge over Zamuna Branch River on Char Jamira Bazar - Adrah Bazar Road (at Ch.500.00 m) Upazila: Sarishabari; District: Jamalpur. CBU-100/Purta- 330 (ID No- 416738)</t>
  </si>
  <si>
    <t>Construction of 96.00 m Long PSC Girder Bridge over Jamuna Branch River on Dasherbari - Char Sarishabari Road (at Ch. 600.00 m) Upazila: Sarishabari; District: Jamalpur. CBU-100/Purta- 332 (ID No- 426143)</t>
  </si>
  <si>
    <t>Construction of 69.00 m Long RCC Girder Bridgeon Gabergram RHD - Koyra GC via Hatmagura Road (at Ch. 200.00 m) Upazila Maderganj; District :Jamalpur. CBU-100/Purta- 333 (ID No- 426141)</t>
  </si>
  <si>
    <t>Construction of 96.00m Long PSC Girder Bridge Over Jamuna Brench River Khal on Sukhnagari Tartapara Road (at Ch. 3400 m) Upazila Maderganj; District :Jamalpur. CBU-100/Purta- 334 (ID-433776)</t>
  </si>
  <si>
    <t xml:space="preserve">M/S. S.R.S Construction &amp; Uzzil Enterprise (JV) </t>
  </si>
  <si>
    <t>Construction of 60.00 m Long RCC Girder Bridge Over Bongshai River on Digpait UP to Sankarpur Road at Ch. 4400.00 m [Road ID No - 339363025] Upazila Sadar District Jamalpur. CBU-100/Purta-329 (ID-479954)</t>
  </si>
  <si>
    <t>M/S. Laboni Enterprise, Madarganj, Jamalpur</t>
  </si>
  <si>
    <t>(1) Minor maintenance of 9m long RCC Box-Culvert on Balijuri GC-Bhatara RHD Road.(Madergonj Part)at Chainage: 4630m  (2) Minor maintenance of 15m long RCC Box-Culvert on Balijuri GC-Bhatara RHD Road.(Madergonj Part)at Chainage: 20700m (3) Minor maintenance of 9m long RCC Box-Culvert on Balijuri GC-Bhatara RHD Road.(Madergonj Part)at Chainage: 17450m (4) Minor maintenance of 7m long RCC Box-Culvert on Balijuri GC-Bhatara RHD Road.(Madergonj Part)at Chainage: 5750m (5) Minor maintenance of 9m long RCC Box-Culvert on Balijuri GC-Bhatara RHD Road. (Madergonj Part) at Chainage: 7400m Under Maderganj Upazila, District: Jamalpur. (Tender ID:463309) (Package No: SupRB/Jamal/Maint/19-20/W-71)</t>
  </si>
  <si>
    <t>SupR</t>
  </si>
  <si>
    <t>15.08.21</t>
  </si>
  <si>
    <t>M.S/ Durga Enterprise, Dewanganj, Jamalpur</t>
  </si>
  <si>
    <t>(1) Minor maintenance of 200m long RCC Bridge on Chikajani UP-Charmaguri hat Road.at Chainage 4895m . (2) Minor maintenance of 8m long RCC Box-Culvert on Dewanganj GC-SanandabariGC viaTaratia Bazar Road.at Chainage 3950m . (3) Minor maintenance of 12m long RCC Box-Culvert on Dewanganj GC-SanandabariGC viaTaratia Bazar Road.at Chainage 4650m . (4) Minor maintenance of 608m long PC Girder Bridge on Dewanganj GC-SanandabariGC via Taratia Bazar Road. at Chainage 5200m. (5) Minor maintenance of 13.5m long RCC Box-Culvert on Dewanganj GC-SanandabariGC via Taratia Bazar Road.at Chainage 7300 m.  (6) Minor maintenance of 13.5m long RCC Box-Culvert on Dewanganj GC-SanandabariGC via Taratia Bazar Road.at Chainage 7350m. (7) Minor maintenance of 20m long RCC Bridge on Dewanganj GC-SanandabariGC via Taratia Bazar Road.at Chainage 7450m. (8) Minor maintenance of 9m long RCC Box-Culvert on Dewanganj GC-SanandabariGC via Taratia Bazar Road.at Chainage 13100m.  (9) Minor maintenance of 100m long RCC Girde rBridge on Chikajani UP-Charmaguri hat Road.at Chainage 3200m Under Dewanganj  Upazila, District: Jamalpur. (Tender ID:463311) (Package No: SupRB/Jamal/Maint/19-20/W-72)</t>
  </si>
  <si>
    <t>18.08.21</t>
  </si>
  <si>
    <t>M/S. Jibon Enterprise, Sarishabari, Jamalpur</t>
  </si>
  <si>
    <t>jibonenterprise58@gmail.com</t>
  </si>
  <si>
    <t>Improvement of Kachihara-Pachabahala Dam cum road on the Bank of Alai Khal from ch. 1000-1406m Under Islampur Upazila of Jamalpur District Road Id.339294017  (Pack no DKPR-01 Tender ID No. 428540)</t>
  </si>
  <si>
    <t>DKPR</t>
  </si>
  <si>
    <t>Joypurhat</t>
  </si>
  <si>
    <t xml:space="preserve">Md. Moyenuddin (Bashi) and M/S Masuma Begum (JV)
Katnarpara, Bogura Sadar,Bogura.
Mobile No: 01711428100 </t>
  </si>
  <si>
    <t xml:space="preserve">mmb_mmbjv@aol.com
</t>
  </si>
  <si>
    <t>1. Improvement of Panchbibi GC-Salaipur RHD Road from ch.500m-11107m.Road ID-138742001 Panchbibi
2. Improvement of Gopinathpur UP Office Karaitoli- Raikali UP Office Road from ch.00m-7750m Road ID-138133010 Akkelpur 
3.Improvement of Mongalbari hat Rd Dogachi UP Office-Durgadaha Bazar RoadGC from ch.00m-6270m Road ID-138473005 Sadar 
4.Improvement of Moushumi Bazar RHD-Rukindipur GC via Sannyashtali Ghat Khetlal portion Road from ch.2650m-8220m Road ID-138612010 Khetlal  
5.Improvement of Kalai Cinamahall-Kichok RHD via Gongadashpur Road from ch.2910m-8787m Road ID-138582014 Kala,District:Joypurhat.</t>
  </si>
  <si>
    <t>29/08/2019</t>
  </si>
  <si>
    <t>Md. Moyeuddin (Bashi)
Holding No: 0007,HMM Road 2nd Floor,Dorantana,Jashore.
Phone No:0421-66957</t>
  </si>
  <si>
    <t>1. Improvement of Panchbibi GC-Salaipur RHD Road from ch.500m-11107m.Road ID-138742001 Panchbibi
2. Improvement of Gopinathpur UP Office Karaitoli- Raikali UP Office Road from ch.00m-7750m Road ID-138133010 Akkelpur 
3.Improvement of Mongalbari hat Rd Dogachi UP Office-Durgadaha Bazar RoadGC from ch.00m-6270m Road ID-138473005 Sadar 
4.Improvement of Moushumi Bazar RHD-Rukindipur GC via Sannyashtali Ghat Khetlal portion Road from ch.2650m-8220m Road ID-138612010 Khetlal  
5.Improvement of Kalai Cinamahall-Kichok RHD via Gongadashpur Road from ch.2910m-8787m Road ID-138582014 Kalai,District:Joypurhat.</t>
  </si>
  <si>
    <t>M/S Masuma Begum 
Katnarpara, Bogura Sadar,Bogura.
Mobile No: 01711411030</t>
  </si>
  <si>
    <t>Zahid Traders (JV)  Sadar,Joypurhat 
Mobile No:01711-902822</t>
  </si>
  <si>
    <t>zahidtradersjv@gmail.com</t>
  </si>
  <si>
    <t>Construction of Muktijoddha Complex Bhaban at Sadar Upazila,District:Joypurhat.</t>
  </si>
  <si>
    <t>CUMC</t>
  </si>
  <si>
    <t>17/07/2021</t>
  </si>
  <si>
    <t>M/S Zilani Traders
Siddeshwari,Cercular Road, Dhaka.
Phone No:029347260</t>
  </si>
  <si>
    <t>mszilanitraders@gmail.com</t>
  </si>
  <si>
    <t>M/S Zahid Traders
Dewanpara,Sadar,Joypurhat.
Mobile No:01711902822</t>
  </si>
  <si>
    <t>zahidtradersnew@gmail.com</t>
  </si>
  <si>
    <t>M/S Swarnali Enterprise   Uposhohor,Bogura.
Mobile No.01770-638896</t>
  </si>
  <si>
    <t>msswarnalienterprise@gmail.com</t>
  </si>
  <si>
    <t>Construction of Kalai  MuktiJoddaho Memorial under kalai Upazila, District Joypurhat.</t>
  </si>
  <si>
    <t>Md.Salim Reza,
Kallanpur, Nayagola Hat Chapai Nawabgonj.
Mobile No:01712-715415</t>
  </si>
  <si>
    <t>Construction of Two (2) Storied Rural Market Building {with Four (4) Storied Fundation} in Puranapoil Bazar Upazila Sadar,District: Joypurhat.</t>
  </si>
  <si>
    <t>M/S Mondal Traders
Chalkbaria, Naogoan
Mobile No:01718-310550</t>
  </si>
  <si>
    <t>zahangiralam15675@gmail.com</t>
  </si>
  <si>
    <t>Construction of Two (2) Storied Rural Market Building {with Four (4) Storied Fundation} in Raikalihat.Upazila Akkelpur,District: Joypurhat.</t>
  </si>
  <si>
    <t>M/S Mondal Traders    Chalkbaria, Naogoan
Mobile No:01718-310550</t>
  </si>
  <si>
    <t>Construction of Two (2) Storied Rural Market Building {with Four (4) Storied Fundation} in Harunjahat.Upazila Kalai, District: Joypurhat.</t>
  </si>
  <si>
    <t>Construction of Two (2) Storied Rural Market Building {with Four (4) Storied Fundation} in Lalaghorhat.Upazila Khetlal,District: Joypurhat.</t>
  </si>
  <si>
    <t>Md. Saydul Islam,
Al-Mahmud Avenue, Hossainpur, Sirajgonj
Mobile No:01711-165337</t>
  </si>
  <si>
    <t>Construction of Two (2) Storied Rural Market Building {with Four (4) Storied Fundation} in Feska gaht hat under Panchbibi.Upazila District: Joypurhat.</t>
  </si>
  <si>
    <t>17/10/2021</t>
  </si>
  <si>
    <t>M/S Arnob Traders Kichok, Sibgong, Bogra
Mobile No.01710-793608</t>
  </si>
  <si>
    <t>amobtraders77@gmail.com</t>
  </si>
  <si>
    <t>(A) a)Improvement of Punot Hat - Purba para road, (ch.300m-1300m).b) Construc tion of 3-Nos culvert 0.625 x 0.600m at Ch.242, 405 &amp;1000m.(B) a)Improvement of Hatior Primary School - Hatior Madrasha road (ch. 00m-750m)b) Construction of 5-Nos culvert 0.375x0.450m at Ch. 91,198, 264, 665 &amp; 682 m.under Kalai Upazila,District: Joypurhat.</t>
  </si>
  <si>
    <t>26/06/2018</t>
  </si>
  <si>
    <t>M/S maa Tasin Enterprise,     Gabtoli,Bogura
Mobile No:01730-999349</t>
  </si>
  <si>
    <t xml:space="preserve">(a)Shimultoli-Birnagar via Kashpur road at ch.1020-2595m
(b)Aymarsulpur-Shimi ltoli road at ch.1662-2662m, Upazila: Panchbibi District: Joypurhat
</t>
  </si>
  <si>
    <t>06/06/2019
Ext.15/11/2019</t>
  </si>
  <si>
    <t>Kalicharan Agarwala   
Old Hospital Road, Joypurhat.
Mobile No.01712-576398</t>
  </si>
  <si>
    <t>kalicharanagarwala1999@gmail.com</t>
  </si>
  <si>
    <t>Improvement of (a)Bihigram-Khatail road from ch.00-1436m
(b).Sukurmoy-Bakila road from ch.00-2780m, Upazila: Panchbibi District: Joypurhat</t>
  </si>
  <si>
    <t>01/06/2020
Ext.15/01/2021</t>
  </si>
  <si>
    <t>Ram Babu        
Guduri Bazar, Thakurgaon.
Mobile No.01713-706358</t>
  </si>
  <si>
    <t>rambabu.thakurgaon@gmail.com</t>
  </si>
  <si>
    <t>Improvement of (a)Surail Bazar-Sukurmoy road from ch.1500-2100m 
(b).Sreehatti-Raigram road from ch.1858-3950m 
(c) Dhayaipur RHD-Uchai Khirapathar Road from ch.00-1767m, Upazila: Panchbibi District: Joypurhat</t>
  </si>
  <si>
    <t>01/06/2020
Ext.30/12/2020</t>
  </si>
  <si>
    <t>M/S Mosnobi Enterprise Shantahar Road, Namazghor, Bogra
Mobile No.01711-451861</t>
  </si>
  <si>
    <t>mosnobienterprise@gmail.com</t>
  </si>
  <si>
    <t>a.Gopinathpur UP office-Kuranuhat via Madartoli ghat road at ch.800-2300m, 
b.Naldanga-Palsha road at ch. 1000-1525m, Upazila Akkelpur District Joypurhat .</t>
  </si>
  <si>
    <t>01/06/2019
Ext.27/08/2019</t>
  </si>
  <si>
    <t>M/S Milon Traders   Dewan Bazar, Main Road, Naogaon.
Mobile No.01711-865945</t>
  </si>
  <si>
    <t>milon594500@gmail.com</t>
  </si>
  <si>
    <t xml:space="preserve">Improvement of (a) Tilokpur UP office-Sujaldighihat road via Marma Road from ch.3270-3660m,
(b)Tangapur-Rouair Road from ch.1275-1885m
(c)Mohonpurhat-Sonamukhi UP office via Koya village Road from ch.2655-4502m,
(d) Chiarigram-Mohoipur Eidgah Field Road from ch.00-1000m,
(e)Akkelpur-Rukindipur UNR-Goalpara village Road from ch.00-500m
</t>
  </si>
  <si>
    <t>24/01/19</t>
  </si>
  <si>
    <t>10/05/2020
Ext.31/01/2021</t>
  </si>
  <si>
    <t xml:space="preserve">Improvement of (a) Ramshala-Temaria Road from ch.00-500m,
(b)Tilokpur Beragram-Tilokpur Chatian gram via Tilokpur UP office Road from ch.300-500m,
(c) Mohitur-Kathalbari Road from ch.00-500m
(d) Naldanga-Jalalpur Road from ch.00-500m,
(e) Raikali-Debeshaoil Road from ch.00-725m&amp;1725-2180m,
(f) Mohonpur-Sarossati via Shampur road from ch.00-500m.
</t>
  </si>
  <si>
    <t>a.R&amp;H road Majhiasthal road at ch.00-330m &amp; Const ruction of 0.375mx0.45m U-Drain on Same road at ch.65.00m,
b.Tarakul Krishnonogar Fakirpara RHD road at ch.1000-1500m, salvage Cost BDT344083.00 Upazila Khetlal District,Joypurhat .</t>
  </si>
  <si>
    <t>16/06/2019   
Ext.27/08/2019</t>
  </si>
  <si>
    <t>M/S S.B Traders  
Madla, Shajahanpur, Bogra.
Mobile No.01712-682967</t>
  </si>
  <si>
    <t>mssbtraders2030@gmail.com</t>
  </si>
  <si>
    <t>a. Alompur high School Dhakhin Para road at ch.00-500m &amp; 03nos 0.625mx0.600m U-Drain on same road at ch128m 311m 355m
b. Ikorgara Embankment road at Ch.00-500.00m, Upazila Khetlal District Joypurhat .</t>
  </si>
  <si>
    <t>24/06/18</t>
  </si>
  <si>
    <t>01/07/2019
Ext.28/12/2019</t>
  </si>
  <si>
    <t>M/S. Liton Traders Sadar Road,  Joypurhat
Mobile No.01711-972462</t>
  </si>
  <si>
    <t>mslitontraders@yahoo.com</t>
  </si>
  <si>
    <t>A.Improvement of Burail Trimohoni-Moheshpur Road from ch.340-1540m,
B.(Part-A)Improvement of Binai-Fashitola Road from ch.1550-2550m(Part-B)Const.of 1.30mx1.00m RCC Box Culvert on Binai-Fashitola Road at ch.2114m, 
C.Improvement of Raghunathpur-Hasanbad Road from ch.500-1000m.</t>
  </si>
  <si>
    <t>02/05/2020
Ext.13/07/2020</t>
  </si>
  <si>
    <t>ZT &amp; RT JV            Sadar,Joypurhat.
Mobile No.01711-902822</t>
  </si>
  <si>
    <t>ztrtjv@gmail.com</t>
  </si>
  <si>
    <t>A.Improvement of Zamuhali-Shiamlmari Road from ch.00-1000m,
B.Shuheli Road from ch.00-500m.
C.Chototara Road from ch.00-500m,
D.Noongola Khari Road from ch.00-500m.
E.(Part-A)Fuldighi-Kanaipukur Road from ch.00-500m (Part-B)Const.of 0.625mx0.600m U-Drain on Fuldighi-Kanaipukur Road at ch.03m &amp;357m.</t>
  </si>
  <si>
    <t>01/08/2020
Ext.31/05/2021</t>
  </si>
  <si>
    <t>M/S Rahman Traders
Gohail Road,Khander,Bogura
Mobile No.01711944939</t>
  </si>
  <si>
    <t>Moslemgonj GC-Kamdia GC via Chottragarm road at ch.2450.00-4450.00m, Upazila: Kalai, District: Joypurhat</t>
  </si>
  <si>
    <t>1/7/2019
Ext.30/01/2020</t>
  </si>
  <si>
    <t>Kalicharan Agarwala
Old Hospital Road, Joypurhat.
Mobile No.01712-576398</t>
  </si>
  <si>
    <t>Improvement Of (a) Ghaturia-Bakhra road from ch.00-1200m 
(b)Kadirpur-Molamgari Road from ch.00-1200m 
(c)Madhai Primary school Road from ch.00-870m 
(d) Gopinathpur-Shantinagar Road from ch.00-1000m, Upazila Kalai District Joypurhat</t>
  </si>
  <si>
    <t>31/01/19</t>
  </si>
  <si>
    <t>M/S Mostafizar Rahman Shibganj,Bogra.
Mobile No.01711-664872</t>
  </si>
  <si>
    <t>rmdmostafizar25@gmail.com</t>
  </si>
  <si>
    <t>Improvement of Dulatur RHD-Mondolpara Road at ch.00-1000m &amp; Construction of 625x600mm Size U-Drain at ch.800m.
Improvement of Deownahar-Gopalpur (Kadamgachi-Banshkata) Road at ch.00-500m.</t>
  </si>
  <si>
    <t>M/S Rawshanara Enterprise     Panchbibi, Joypurhat.
Mobile No.01915-741252</t>
  </si>
  <si>
    <t>msrawshanaraenterprise07@gamil.com</t>
  </si>
  <si>
    <t>Maintenance of Matrai GC-Sheeroti GC Road at ch.00-2840m Kalai Part under Kalai Upazila District,Joypurhat.</t>
  </si>
  <si>
    <t>29/06/2020
Ext.16/07/2020</t>
  </si>
  <si>
    <t>M/S M.A.A Enterprise Sultangonjpara, Bogra
Mobile No.01715-032507</t>
  </si>
  <si>
    <t>msmaaenterprise2019@gmail.com</t>
  </si>
  <si>
    <t>Maintenance of Koria Baguan Road at ch.00-850m  under Panchbibi Upazila District,Joypurhat.</t>
  </si>
  <si>
    <t>M/S Mehadi Construction Main Road, C O Coloni,Joypurhat.
Mobile No.01712-735821</t>
  </si>
  <si>
    <t>mahadi6786@gmail.com</t>
  </si>
  <si>
    <t>Minor Maintenance of 150m Long RCC Bridge on Durgadha-Mongalbari RHD via Haripurghat Nengapir Road at ch.5230m under Sadar Upazila.
Minor Maintenance of 7.0m Long RCC Box Culvert on Itakhola GC-Jamalganj RHD Road at ch. 7150m under Khetlal Upazila,District: Joypurhat.</t>
  </si>
  <si>
    <t>17/04/2020</t>
  </si>
  <si>
    <t>M/S B M International
Dharampur, Bogura
Mobile No.01711-451458</t>
  </si>
  <si>
    <t>bminternational66@gmail.com</t>
  </si>
  <si>
    <t>Adamdighi Road Ponduria Hat Road from ch.00-760m under Akkelpur Upazila, District: Joypurhat.</t>
  </si>
  <si>
    <t>M/S Orpa Construction Sonatola,Bogura.
Mobile No.01712-883548</t>
  </si>
  <si>
    <t>Construction of WMCA office building under Enhancement of Pathanpara - Koytahar sub-Project SP No.15220 under Khetlal Upazila. District:Joypurhat.</t>
  </si>
  <si>
    <t>M/S Milu Construction
Debipur,Sadar,Joypurhat
Mobile No.01712-617212</t>
  </si>
  <si>
    <t>msmiluconstruction7@yahoo.com</t>
  </si>
  <si>
    <t>Dogachi UP Office-Jamtoli Bazar Road from ch.00-2300m (Road ID.No: 38744005)under upazila:Sadar,District: Joypurhat.</t>
  </si>
  <si>
    <t>M/S Tanvir Enterprise
Akkelpur,Joypurhat.
Mobile No.01728-846691</t>
  </si>
  <si>
    <t>mdtouhidulislam1981@gmail.com</t>
  </si>
  <si>
    <t>Akkelpur GC-Adamdighi GC Via Vanurkan da-Kashira Road from ch.00-900m (Road ID No: 138132006).under upazila:Akkelpur, District: Joypurhat.</t>
  </si>
  <si>
    <t>Kalicharan Agarwala         Old Hospital Road, Joypurhat.
Mobile No.01712-576398</t>
  </si>
  <si>
    <t>Atapur UP Office-Majhinahat Road from ch.2412-3262m (Road ID No:138743011) under upazila:Panchbibi,District: Joypurhat.</t>
  </si>
  <si>
    <t>Md.Shahidul Islam
Jaleswaritola,Bogura
Mobile No.01726-497409</t>
  </si>
  <si>
    <t>mdshahidulislam3164@gmail.com</t>
  </si>
  <si>
    <t>Shimultoli-Birnagar Via Kashpur Road from ch.00-560m (Road ID No:138744007)under upazila: Panchbibi, District: Joypurhat.</t>
  </si>
  <si>
    <t>M/S Hossain Traders
Parulia,Joypurhat
Mobile No.01718-409097</t>
  </si>
  <si>
    <t>mshossaintraders@yahoo.com</t>
  </si>
  <si>
    <t>Natunhat-Mohammadabaf UP Road from ch.730-1980m (Road ID No:138473001) under upazila: Sadar, District: Joypurhat.</t>
  </si>
  <si>
    <t>M/S Mondal Traders 
Panchbibi,Joypurhat
Mobile No:01722-068006</t>
  </si>
  <si>
    <t>hasnahena.din@gmail.com</t>
  </si>
  <si>
    <t>Sreerampurhat Bridge-Sonamukhi UP office-Jafarpur UZR Road from ch.00-1340m (Road ID No: 138133006)under upazila: Akkelpur, District: Joypurhat.</t>
  </si>
  <si>
    <t>M/S Kazol Enterprise
Jamalgonj,Akkelpur,Joypurhat.
Mobile No.01716-015989</t>
  </si>
  <si>
    <t>Pathanpara RHD-Moslemgonj GC Road from  ch.7830-8096m (Road ID No: 1385820 10)under upazila: Kalai, District: Joypurhat.</t>
  </si>
  <si>
    <t>M/S Mithila Engineering
Workshop, Jontigram
Sadar,Joypurhat.
Mobile No.01724-393090</t>
  </si>
  <si>
    <t>masumparvaj45@gmail.com</t>
  </si>
  <si>
    <t>Nandail Dighi-Durgapur Road from ch.00-640m (Road ID No: 138584016) upazila: Kalai, District: Joypurhat.</t>
  </si>
  <si>
    <t>M/S Soma Enterprise
Kahaloo,Bogura
Mobile No.01748-232455</t>
  </si>
  <si>
    <t>Dharanjee up office-Salapara GC via Koriahat Road from ch.2365-2875m (Road ID No: 13874 3013)upazila: Panchbibi, District: Joypurhat.</t>
  </si>
  <si>
    <t>M/S Ashamoni Traders
Dhunat Bazar,Bogura
Mobile No.01310-680320</t>
  </si>
  <si>
    <t>Panchbibi GC REB Sub-Station-Habibpurhat -Madhainagar GC Road from ch.00-1000m &amp; 2932-3432m (Road ID No:138742010) upazila: Panchbibi, District: Joypurhat.</t>
  </si>
  <si>
    <t>M/S Sami Construction
Natunhat,Jamalgong Road,Joypurhat.
Mobile No.01716-008506</t>
  </si>
  <si>
    <t>ms.samiconstruction16@gmail.com</t>
  </si>
  <si>
    <t>Malidaha-Madhabghat Road from ch.835-1386m (Road ID.No:138744005) upazila: Panchbibi, District: Joypurhat.</t>
  </si>
  <si>
    <t>M/S Bhai Bhai Construction
Panchbibi,Joypurhat.
Mobile No.01716-416131</t>
  </si>
  <si>
    <t>msbhaibhaicons0@gmail.com</t>
  </si>
  <si>
    <t>Radhabari-Uchitpur Road from ch.00-2065m (Road ID No: 138744008) upazila: Panchbibi, District: Joypurhat.</t>
  </si>
  <si>
    <t>M/S Lina Enterprise
Rupnagar,Sadar,Joypurhat.
Mobile No.01711-124087</t>
  </si>
  <si>
    <t>linaenterprise16@yahoo.com</t>
  </si>
  <si>
    <t>Puranapail GC-Bonkhur RHD via Tajpur Road from ch.00-1600m (Road ID No: 138472008) upazila: Sadar, District: Joypurhat.</t>
  </si>
  <si>
    <t>M/S Nishat International
Fulbari,Sadar,Bogura.
Mobile No.01712-543801</t>
  </si>
  <si>
    <t>msnishatinternational@gmail.com</t>
  </si>
  <si>
    <t>Shakharnjo shapara more-Basotamore via Nashirpurhat Road from ch.00-2113m &amp; 2766-3970m (Road ID.No: 138614024) upazila: Khetlal, District: Joypurhat.</t>
  </si>
  <si>
    <t>M/S Imran Construction
Puranapail,Joypurhat.
Mobile No.01919-307351</t>
  </si>
  <si>
    <t>msemranconstruction@gmail.com</t>
  </si>
  <si>
    <t>Madhainagar GC-Puranapail RHD Road from ch.1000m-4500m (Road ID.No: 138472004) upazila: Sadar District: Joypurhat.</t>
  </si>
  <si>
    <t>M/S Rasel Mia Construction
Sukhanpukur,Gabtali,Bogura.
Mobile No.01913-347949</t>
  </si>
  <si>
    <t>raselmiaconstruction@gmail.com</t>
  </si>
  <si>
    <t>Madhainagar GC-Puranapail RHD Road from ch.4500m-8180m (Road ID.No: 138472004) upazila: Sadar District: Joypurhat.</t>
  </si>
  <si>
    <t>M/S Faysal Akhter
Kanusgari,Shirpur Road, Bogura
Mobile No.01712-685346</t>
  </si>
  <si>
    <t>mdfaysalakhtar@gmail.com</t>
  </si>
  <si>
    <t>Tilokpur GC-Santahar RHD (Akkelpur Portion)  Road from ch.380m-1700m (Road ID.No: 138132005). upazila: Akkelpur, District: Joypurhat.</t>
  </si>
  <si>
    <t>M/S A.R.Traders
Nawab Bari Road,Bogura.
Mobile No.01711-275288</t>
  </si>
  <si>
    <t>msartraders20@gmail.com</t>
  </si>
  <si>
    <t>Itakhola GC-Jamalgonj RHD Road from ch.1300m-3050m (Road ID.No: 138612003) upazila:Khetlal, District: Joypurhat.</t>
  </si>
  <si>
    <t>M/S Zitu Trade International
Gohail Road,Sutrapur,Bogura
Mobile No.01711-570425</t>
  </si>
  <si>
    <t>mszitutradeinternational@gmail.com</t>
  </si>
  <si>
    <t>Widening of Shibpurhat-Gopinath pur up office Road via Alampur UP Road from ch.00m-2100m (Road ID.No: 138613001) upazila:Khetlal, District: Joypurhat.</t>
  </si>
  <si>
    <t>M/S Panama Enterprise
Rupnagar,Joypurhat.
Mobile No.01711-124087</t>
  </si>
  <si>
    <t>mspanamaenterprise@gmail.com</t>
  </si>
  <si>
    <t>1 no.Single vent 2.50mx2.50m RCC Box Culvert on Kalai-Kichok (RHD) via Gonga dashpur Road (Kalai Portion) at ch.1015m (Road ID.No: 138582014) upazila:Kalai, District: Joypurhat.</t>
  </si>
  <si>
    <t>M/S Sifat Enterprise
Baropur,Bogura Sadar, Bogura
Mobile No.01730951371</t>
  </si>
  <si>
    <t>1 no.Single vent 1.50mx1.50m Slab Culvert on Begungram-Punot Road at ch.2014m (Road ID.No: 138584001) upazila: Kalai, District: Joypurhat.</t>
  </si>
  <si>
    <t>1 no.Single vent 1.08mx1.08m Slab Culvert on Baffalgari-Shikta-Dingapara Road at ch.2970m (Road ID.No: 138584005) upazila:Kalai, District: Joypurhat.</t>
  </si>
  <si>
    <t>M/S Rahman Enterprise
Sukanpukur,Gabtoli,Bogura, 
Mobile No.01721420722</t>
  </si>
  <si>
    <t>msrahmanenterprise22@gmail.com</t>
  </si>
  <si>
    <t>1 no.2 vent 3.60mx3.00m RCC Box Culvert on Berakhai RHD (at Telepukur)-Dhaperhat-Kamdia GC(Panchbibi Part) Road at ch. 2250m (Road ID.No:138472009). upazila: Panchbibi, District: Joypurhat.</t>
  </si>
  <si>
    <t>M/S Kolpona Enterprise
Sandira,Santahar,Bogura
Mobile No.01712-111244</t>
  </si>
  <si>
    <t>djdollar65@gmail.com</t>
  </si>
  <si>
    <t>1 no.Single vent 1.50mx1.50m RCC Box Culvert on Begungram-Punot Road at ch.96m (Road ID.No: 138584001) upazila: Kalai, District: Joypurhat.</t>
  </si>
  <si>
    <t>Kalai-Boiragipara-Matrai GC Road form ch.00-3500m upazila:Kalai, District: Joypurhat.</t>
  </si>
  <si>
    <t>Ram Babu-Kalicharan Agarwala JV, Old Hospital Road, Joypurhat.
Mobile No.01712576398</t>
  </si>
  <si>
    <t>rambabukalicharanagarwala2020@gmail.com</t>
  </si>
  <si>
    <t>Kalai-Boiragipara-Matrai GC Road form ch.3500-6565m upazila:Kalai, District: Joypurhat.</t>
  </si>
  <si>
    <t>23/04/2021</t>
  </si>
  <si>
    <t>Ram Babu        
Guduri Bazar, Thakurgaon.     
Mobile No.01713-706358</t>
  </si>
  <si>
    <t>M/S Jewel Enterprise 
Khetlal,Joypurhat.
Mobile No.01719930669</t>
  </si>
  <si>
    <t>jewelenterprice69@gmail.com</t>
  </si>
  <si>
    <t>Improvement of Khanjonpur court Jame Mosque, Union: Joypurhat pourashava, Latitude: 25.627455, Longitude: 88.594440, upazila:Sadar, District: Joypurhat.</t>
  </si>
  <si>
    <t>Classic Costruction, Rupnagar Stadium Road, Joypurhat.
Mobile No.01711124087</t>
  </si>
  <si>
    <t>clacons1996@yahoo.com</t>
  </si>
  <si>
    <t>1 no. 600mm x 625mm U-Drain Culvert on Akkelpur GC - Adamdighi GC via Vanurkanda, Kashira (Akk.Portion) Road upazila: Akkelpur, District: Joypurhat.</t>
  </si>
  <si>
    <t>1 no.600mm x 625mm U-Drain Culvert on Basher Bridge-Anofakir Hat Road upazila:Kalai, District: Joypurhat.</t>
  </si>
  <si>
    <t>Munshiganj</t>
  </si>
  <si>
    <t>M/S Karobi Digital, Munshiganj.</t>
  </si>
  <si>
    <t>lintu2233@gmail.com</t>
  </si>
  <si>
    <t>Aldi-Azimpura-Churain Road</t>
  </si>
  <si>
    <t>GOB M</t>
  </si>
  <si>
    <t>M/S.  Ataur Constraction, Uttarkhan, Dhaka</t>
  </si>
  <si>
    <t>ataurrahman8899@gmail.com</t>
  </si>
  <si>
    <t xml:space="preserve">Bazrogogini UP (Battola) - Katadia Simulia (Tongbari) Road </t>
  </si>
  <si>
    <t>M/S.  Rahman Enterprise, Munshiganj.</t>
  </si>
  <si>
    <t xml:space="preserve">  badolrahman2345@gmail.com</t>
  </si>
  <si>
    <t>Dhalagoan-Sukbaspur Road-Alim Gazi Bridge Road</t>
  </si>
  <si>
    <t>M/S Mim Prokashoni ,Gazaria, Munshiganj.</t>
  </si>
  <si>
    <t>alamin00500@gmail.com</t>
  </si>
  <si>
    <t>Rasulpur GC-Kalipura Road via Imampur, Baghaikandi Road</t>
  </si>
  <si>
    <t>M/S.  Rahman Enterprise,  Gazaria, Munshiganj.</t>
  </si>
  <si>
    <t xml:space="preserve">  mafizurrahman4516@gmail.com</t>
  </si>
  <si>
    <t>Bhaberchar Brac Office- Imampur UP (Unis Shikder) Road</t>
  </si>
  <si>
    <t>M/S.  Ethi Enterprise,  Gazaria, Munshiganj.</t>
  </si>
  <si>
    <t xml:space="preserve">  younusmiazy0990@gmail.com</t>
  </si>
  <si>
    <t>Jamaldi- Tengerchar UP Office via Barbaterchar Road</t>
  </si>
  <si>
    <t>M/S.  Farhan Traders,  Gazaria, Munshiganj.</t>
  </si>
  <si>
    <t xml:space="preserve">  farhantraders977@gmail.com</t>
  </si>
  <si>
    <t xml:space="preserve">Dhaka-CTG NH-Abdullahpur  Road </t>
  </si>
  <si>
    <t>M/S. Redoy Enterprise, Sadar,  Munshiganj.</t>
  </si>
  <si>
    <t xml:space="preserve">  msredoyenterpise@yahoo.com</t>
  </si>
  <si>
    <t>Kanakshar P/School-Dhitpur P/School Nagerhat Road</t>
  </si>
  <si>
    <t>M/S Rajib Traders,  Munshiganj.</t>
  </si>
  <si>
    <t xml:space="preserve">  rajib561983@gmail.com</t>
  </si>
  <si>
    <t>Baultali Mosque-Dharerhat Pry. School Road</t>
  </si>
  <si>
    <t>M/S. Khokon Leather, Sreenagar, Munshiganj.</t>
  </si>
  <si>
    <t>nazrul900024@gmail.com</t>
  </si>
  <si>
    <t xml:space="preserve">Mirzakanda-Rajanagar-Boroghat Road </t>
  </si>
  <si>
    <t>Eshan &amp; Sharons</t>
  </si>
  <si>
    <t xml:space="preserve">  eshansharons@gmail.com</t>
  </si>
  <si>
    <t xml:space="preserve">Nimtola Bus Stand-Shekhernagor GC-Baraikhali GC Road </t>
  </si>
  <si>
    <t>M/S.  Muskan Enterprise</t>
  </si>
  <si>
    <t>mdabidhossain2233@gmail.com</t>
  </si>
  <si>
    <t>Kuchiamora R&amp;H-Chitrokot UP- Shekhernagor GC Road</t>
  </si>
  <si>
    <t xml:space="preserve">  nazrul900024@gmail.com</t>
  </si>
  <si>
    <t>Baraikhali GC-Madankhali-Al-Amin bazar R&amp;H Road</t>
  </si>
  <si>
    <t>M/S Rafsan Traders,  Munshiganj.</t>
  </si>
  <si>
    <t xml:space="preserve">  msrafsantraders2018@gmail.com</t>
  </si>
  <si>
    <t>Kamargaon RHD-Gaganathporty Road</t>
  </si>
  <si>
    <t>Bhaggukul bazar-Abdul Bari khan P/school Road</t>
  </si>
  <si>
    <t xml:space="preserve"> Balasur RHD-Uttar Balasur (Eatimkhana) Road</t>
  </si>
  <si>
    <t>M/S. Noor Traders    Sreenagar, Munshiganj</t>
  </si>
  <si>
    <t xml:space="preserve">  msnoortraders2018@gmail.com</t>
  </si>
  <si>
    <t>Sreenagar-Shologhar-Bitara-Sirajdikhan Road</t>
  </si>
  <si>
    <t>M/S.  Kamal Traders  ,    Sadar, Munshiganj</t>
  </si>
  <si>
    <t xml:space="preserve">  kamaltraders711@gmail.com</t>
  </si>
  <si>
    <t>Atpara UP Office-Kolligan-Barigan Bazar Road</t>
  </si>
  <si>
    <t>M/S. Dream Fair Construction, Tongibari, Munshiganj.</t>
  </si>
  <si>
    <t>mdsabujkhan0011@gmail.com</t>
  </si>
  <si>
    <t xml:space="preserve"> Aldi- Dighirpar  R &amp;H  (Dighirpar  AC  Institiution ) – Hashail Kamarkhara via Doprapasa Road </t>
  </si>
  <si>
    <t>Baherpara Abdullahpur( Mirkadim) road</t>
  </si>
  <si>
    <t xml:space="preserve"> Abdullahpur  UP office(Pool Ghata )- Betka GC  Road</t>
  </si>
  <si>
    <t>Siddaswari bazar (panchgaon up office) - Fazusha bazar Joganiz Road</t>
  </si>
  <si>
    <t xml:space="preserve">M/S.  Right Choice Construction </t>
  </si>
  <si>
    <t>msrightchoice1994@gmail.com</t>
  </si>
  <si>
    <t>Bagia Mural Bari Noyna Akram Ali Dewan Bari Road</t>
  </si>
  <si>
    <t xml:space="preserve">M/S.  Kalam Traders ,      Sadar, Munshiganj   </t>
  </si>
  <si>
    <t>mskalamtraders@gmail.com</t>
  </si>
  <si>
    <t>Tongibari- Dighirpar UZR Biania Bazar Road</t>
  </si>
  <si>
    <t>M/S.  Kamal Traders        Sadar, Munshiganj</t>
  </si>
  <si>
    <t>kamaltraders711@gmail.com</t>
  </si>
  <si>
    <t xml:space="preserve">Upazila Complax Road </t>
  </si>
  <si>
    <t>M/S.  Nirman Enterprise</t>
  </si>
  <si>
    <t>egpnirmanenterprise7@gmail.com</t>
  </si>
  <si>
    <t>Lakharon-Chap Gov: primary School Road</t>
  </si>
  <si>
    <t>M/S.  Zakir Enterprise, Lauhagonj,  Munshiganj.</t>
  </si>
  <si>
    <t>mszakirenterprise.bd@gmail.com</t>
  </si>
  <si>
    <t xml:space="preserve">Tongibari - Digharpar Road </t>
  </si>
  <si>
    <t>Al-amin Builders,  Munshiganj.</t>
  </si>
  <si>
    <t>msalaminbuilders2018@gmail.com</t>
  </si>
  <si>
    <t>2 vent 5.50mx5.50m RCC Box Culvert on Bhaberchar BRAC Office-Imampur UP (Unis Shikhder) Road</t>
  </si>
  <si>
    <t xml:space="preserve">  ataurrahman8899@gmail.com</t>
  </si>
  <si>
    <t xml:space="preserve">1no. 1X2.0mx2.0m RCC Box Culvert on Mawa Pilot house Mahmud Patti Graveyard Road </t>
  </si>
  <si>
    <t>M/S.  Rakeen Builders, Lauhagonj,  Munshiganj.</t>
  </si>
  <si>
    <t>msrakeenbuilders@gmail.com</t>
  </si>
  <si>
    <t xml:space="preserve">1no. 1X3.50mx3.50m RCC Box Culvert on Betka natun Bazar Autshahi UP Road </t>
  </si>
  <si>
    <t>M/s m.m Traders,Kishoreganj-Sadar</t>
  </si>
  <si>
    <t>mm.traders1697@gmail</t>
  </si>
  <si>
    <t>Taltala Bazar-Kazirbag-Kunderpar R&amp;H Road</t>
  </si>
  <si>
    <t>03.03.2021</t>
  </si>
  <si>
    <t>M/s S.D Traders</t>
  </si>
  <si>
    <t>nuruddin0066@gmail</t>
  </si>
  <si>
    <t>Taltala-Telipara-Nateshor Road</t>
  </si>
  <si>
    <t>21.12.2020</t>
  </si>
  <si>
    <t>M/S. Sapna Construction</t>
  </si>
  <si>
    <t>mssapnaconstruction@yhoo.com</t>
  </si>
  <si>
    <t xml:space="preserve">Kuchiamora R&amp;H-Chitrokot UP-Shekhernagor GC Road </t>
  </si>
  <si>
    <t>M/S. Monalisa,           Siddhirgonj, Naraynanganj</t>
  </si>
  <si>
    <t>billalhossain00800@gmail.com</t>
  </si>
  <si>
    <t>Serajdikhan G.C.-Malirranhko R&amp;H Road Via Kusumpur-Nowapara G.C.</t>
  </si>
  <si>
    <t>S-K-K-JV, Sadar, Munshiganj.</t>
  </si>
  <si>
    <t>skksaramoni2000@gmail.com</t>
  </si>
  <si>
    <t>Rehabilitation of Tongibari-Hashail Road.</t>
  </si>
  <si>
    <t>M/S. Sikder Enterprise, Dhaka</t>
  </si>
  <si>
    <t>Bajrajogini GC-Dhamdah-Mamashar-Tongibari GC (RHD) Road</t>
  </si>
  <si>
    <t>28.01.19</t>
  </si>
  <si>
    <t>M/s Khan Enterprise, Munshiganj.</t>
  </si>
  <si>
    <t>khanenterprise2013@yahoo.com</t>
  </si>
  <si>
    <t>Rehabilitation of Munshiganj H/Q-Bangarmore-Bajrojogini GC-Suapara-Baralia RHD Road from Ch. 00-6290m under Upazila Sadar District Munshiganj Road ID 359562002</t>
  </si>
  <si>
    <t>M/S Samrat Enterprise, Munshiganj.</t>
  </si>
  <si>
    <t>mssomratenterprise512018@gmail.com</t>
  </si>
  <si>
    <t xml:space="preserve">Tongibari GC- Bairajugini GC via Dhamdho- Mamashar Road </t>
  </si>
  <si>
    <t xml:space="preserve">Rehabilitation of Sirajdikhan G.C-Shaperchar G.C Road from Ch.00-6000m under Upazila Sirajdikhan District Munshiganj </t>
  </si>
  <si>
    <t>Prokaushali -O-Nirmata LTD, Dhaka</t>
  </si>
  <si>
    <t xml:space="preserve">  pnl_bd@yahoo.com</t>
  </si>
  <si>
    <t>Construction of 28.00m Bridge on Dhamaran -Mamashar-Churain via Jabeda Khatun Govt. Primary School Road at Ch. 790m under Upazila Tongibari District Munshiganj Road</t>
  </si>
  <si>
    <t>M/s S Sarker Enterprise, Lauhaganj, Munshiganj.</t>
  </si>
  <si>
    <t xml:space="preserve">Construction of 48.00m Bridge over Puraganga Khal on Moddyapara Bazar - Dhamilia Madrasha Road at Ch. 2000m under Upazila Sirajdikhan District Munshiganj </t>
  </si>
  <si>
    <t>NCE-ATT-JV, Munshiganj.</t>
  </si>
  <si>
    <t>nceatt@gmail.com</t>
  </si>
  <si>
    <t xml:space="preserve">Improvement of Moricha bus stand RHD via Shibrampur Hat-Barai Khali G.C Road (Ch.0+000-7+183km) Under Sirajdikhan Upazila, Dist-Munshiganj. </t>
  </si>
  <si>
    <t>M/S. Amir Mahmud &amp; Co., Tejgaon, Dhaka.</t>
  </si>
  <si>
    <t>morshedul1919@yahoo.com</t>
  </si>
  <si>
    <t xml:space="preserve">Rehabilitation Kumerbogh UP Office Moucha sluice Gate - Goalimandahat GC Road (Ch.0+000-2+600km) Under Louhajong Upazila, Dist-Munshiganj. </t>
  </si>
  <si>
    <t>M/S. Rahman Brothers, Munshiganj.</t>
  </si>
  <si>
    <t xml:space="preserve">  rahmanbrothers.polash@gmail.com</t>
  </si>
  <si>
    <t xml:space="preserve">Rehabilitation Rosulpur GC-Bhaberchar GC via Karirm Khan Road (Ch.0+000-5+450km) Under Gazaria Upazila, Dist-Munshiganj. </t>
  </si>
  <si>
    <t>Holy Builders &amp; Developers Ltd, Mohammadpur, Dhaka</t>
  </si>
  <si>
    <t>engineersujat@yahoo.com</t>
  </si>
  <si>
    <t xml:space="preserve">Improvement of Taltola Bazar to Chotopauldia Gazi Bari via Bairagadi H.Schoo Road from Ch. 00-2605m under Sirajdikhan Upazila of Munshiganj District, Road ID 359744024 [ Fixed Cost Recovered Salvage Amount of TK. 12,73,232.00] </t>
  </si>
  <si>
    <t>25/07/18</t>
  </si>
  <si>
    <t>M/S Rata Construction, Munshiganj.</t>
  </si>
  <si>
    <t>ms.rataconstruction@yahoo.com</t>
  </si>
  <si>
    <t xml:space="preserve">Improvement of Gobardi primary School to Boro Pauldia Road from Ch. 00-1300m under Sirajdikhan Upazila of Munshiganj District, Road ID 359745007 [Fixed Cost Recovered Salvage Amount of TK. 4,19,168.00] </t>
  </si>
  <si>
    <t>30/07/18</t>
  </si>
  <si>
    <t>28.2.20</t>
  </si>
  <si>
    <t>Improvement of Kazipara-Bebondhi Bazar Road via pachaldi GPS Road by BC (Ch: 00-1300m) under Sreenagar Upazila of Munshiganj District. Road ID 359845070.</t>
  </si>
  <si>
    <t>5.12.19</t>
  </si>
  <si>
    <t>Improvement of Shashongaon Mosque-Boltali U.P Via Dokshinbari Mosque Road (Ch: 00-960m) under Sirajdikhan  Upazila of Munshiganj District. Road ID 359745175</t>
  </si>
  <si>
    <t>15/10/18</t>
  </si>
  <si>
    <t>M/S Mim Prakashali, Munshiganj.</t>
  </si>
  <si>
    <t xml:space="preserve">  alamin00500@gmail.com</t>
  </si>
  <si>
    <t>Improvement of Karimkhan Dakhin para Road by BC  (Ch: 00-1200m) under Gazaria Upazila of Munshiganj District. Road ID 359244026 [Fixed Cost Recovered Salvage Amount of TK.17,08,558.00</t>
  </si>
  <si>
    <t>M/S Dewan Traders, Munshiganj.</t>
  </si>
  <si>
    <t xml:space="preserve">  borhanuddin8843@gmail.com</t>
  </si>
  <si>
    <t>Improvement of Anarpura (K.Shope)-Anarpura Bridge via Anarpura GPS Road (Ch: 00-700m) under Gazaria Upazila of Munshiganj District. Road ID 359244045 [Fixed Cost Recovered Salvage Amount of TK. 55,243.00</t>
  </si>
  <si>
    <t>Assian Traffic Technologies LTD, Shyamoli, Dhaka</t>
  </si>
  <si>
    <t>Construction of 30m Long PC Girder Bridge on Basil U.P-Goakhola-Ramkrishnadi Bazar at Ch. 1241m under Sirazdikhan Upazila of Munshiganj District. Road ID 359743006</t>
  </si>
  <si>
    <t xml:space="preserve">31.5.20 </t>
  </si>
  <si>
    <t xml:space="preserve">(a) Improvement of Kharshur Battarla- Uttor Pausher Road  (Ch. 00-800m) Under Sirajdikhan Upazila District: Munshiganj Road ID no: 359745138 [Fixed Cost Recovered Salvage Amount of TK.17,36,869.00]  (b) Improvement of  Mustofa gonj Madrasha- West sialdi Graveyard Road (Ch: 00-1200m) Under Sirajdikhan Upazila District: Munshiganj  Road ID 359745041 [Fixed Cost Recovered Salvage Amount of TK.12,95,771.00] </t>
  </si>
  <si>
    <t>M/S Khaza Chistia Enterprise, Sreenagar, Munshiganj.</t>
  </si>
  <si>
    <t xml:space="preserve">  khazachistiaenterprise@gmail.com</t>
  </si>
  <si>
    <t xml:space="preserve">Improvement of  Kukutia UP Office Goalimandra GC Road by BC (Ch. 00-1500m) [Fixed Cost Recovered Salvage Amount of TK.5,49,309.00] &amp; (b) Improvemetn of Kukutia UP Office-Goalimandra GC Road by BC  (Ch. 1500-3000 m) Under Sreenagar Upazila District: Munshiganj Road ID no: 359843005 [Fixed Cost Recovered Salvage Amount of TK.30,31,056.00] </t>
  </si>
  <si>
    <t>khazachistiaenterprise@gmail.com</t>
  </si>
  <si>
    <t xml:space="preserve">Improvement of  Kukutia UP Office-Tantor UP Office Road BC  (Ch. 3750-5660m) Under Sreenagar Upazila District: Munshiganj Road ID no: 359843006 [Fixed Cost Recovered Salvage Amount of TK.47,34,795.00] </t>
  </si>
  <si>
    <t>M/S S.Sarker Enterprise Lotabdi,Sirajdikhan, Munshiganj.</t>
  </si>
  <si>
    <t xml:space="preserve">Construction of 44m Long RCC Girder Bridge (Over Ichamoti Branch River) on Kayain Up office Kuchiamora Sayedpur Road   at Ch.00m Under Sirajdikhan Upazila District: Munshiganj Road ID no: 359745081 </t>
  </si>
  <si>
    <t xml:space="preserve">25.05.20 </t>
  </si>
  <si>
    <t>M/S Nake Enterprise, Munshiganj.</t>
  </si>
  <si>
    <t>nakeenterprise@gmail.com</t>
  </si>
  <si>
    <t xml:space="preserve">a) Improvement of Nanna Market-Nake Bari Jame Mosque Road by BC (Ch:00-430m) Under Gazaria Upazila, Dist: Munshiganj ID No: 359244071 &amp; Improvement of Baluakandi H/S (Pacca) Road-Atik Nagor (Mosque) Road by BC (Ch:00-895m) Under Gazaria Upazila, Dist: Munshiganj ID No: 359244078 [Fixed Cost Recovered Salvage Amount of TK.9,23,365.00] 
</t>
  </si>
  <si>
    <t>27/02/19</t>
  </si>
  <si>
    <t xml:space="preserve">6.02.20 </t>
  </si>
  <si>
    <t>M/S. Kadamtali Trading International, Gazaria,  Munshiganj.</t>
  </si>
  <si>
    <t xml:space="preserve">  aziz861969@gmail.com</t>
  </si>
  <si>
    <t xml:space="preserve">a) Improvement of Char Bausia Maddom Kandi NH-Farazikandi NH via Shad Nazrul High School (Char Bausia NH- Moddom Kandi Eidgha (Hafizuddin Road by BC (Ch:00-720m) Under Gazaria Upazila, Dist: Munshiganj ID No: 35924594 [Fixed Cost Recovered Salvage Amount of TK.2,64,161.00]  &amp; Improvement of Asrabdi BC Road-Goalgaon Road by BC (Ch:00-1156m) Under Gazaria Upazila, Dist: Munshiganj ID No: 359244078
</t>
  </si>
  <si>
    <t>14/02/19</t>
  </si>
  <si>
    <t>M/S Shahabuddin Trading Co., Munshiganj.</t>
  </si>
  <si>
    <t xml:space="preserve"> Improvement of Holdia Horishava-Kali bari Road By BC (Pobitraw Ghoshs House) (Ch:00-1800m) Under Lauhajong Upazila, Dist: Munshiganj ID No: 359445079  [Fixed Cost Recovered Salvage Amount of TK.25,64,324.00] </t>
  </si>
  <si>
    <t>M/S V. H  Enterprise, Munshiganj.</t>
  </si>
  <si>
    <t>mdjiayulbirin@gmail.com</t>
  </si>
  <si>
    <t xml:space="preserve">Improvement of Ganisar Madrasa Govt, Primary School (Tongibari Hasail Road -Siddhewari Bazar Dokhin side Nur Mohammad Cold storage-Gonisar govt. Orimary school via Routvog Road. ( Ch: 00-1300m) Under Tongibari Upazila, Dist: Munshiganj ID No: 359945046 </t>
  </si>
  <si>
    <t xml:space="preserve">  mss.sarkerenterprise@gmail.com</t>
  </si>
  <si>
    <t xml:space="preserve"> Improvement of Malkhanagar Malopdia Road (Ch. 2550-4520m) Under Sirajdikhan Upazila  District: Munshiganj Road ID no: 359742008[Fixed Cost Recovered Salvage Amount of TK14,98220.00]       </t>
  </si>
  <si>
    <t>M/S.Formila Akter, Munshiganj</t>
  </si>
  <si>
    <t>formila2001@gmail.com</t>
  </si>
  <si>
    <t xml:space="preserve"> Improvement of 48.00m Long CC Girder Bridge over lchamoti Branch River on Syedpur Bazar-Rajanagar UP Road at ch. 2932m Under Sirajdikhan Upazila  District: Munshiganj Road ID no: 359743005   </t>
  </si>
  <si>
    <t>Mokka Traders, Munshiganj.</t>
  </si>
  <si>
    <t xml:space="preserve">  mokkatraderss@gmail.com</t>
  </si>
  <si>
    <t xml:space="preserve"> Improvement of Kurigaon GPS-Atigaon Club (Livestock Office) (Kurigaon P/School-Atigaon Club) Road by BC Road (Ch. 00-935m) Under Louhajong Upazila  District: Munshiganj Road ID no: 359445037 [Fixed Cost Recovered Salvage Amount of TK. 2,64,467.00]          </t>
  </si>
  <si>
    <t xml:space="preserve"> a) Improvement of Mirzakanda-GPS to Shulpur GPS via Mirzakanda (Mazidpur)  Road (Ch. 00-1180m) Under Sirajdikhan  Upazila  District: Munshiganj Road ID no: 35945228  [Fixed Cost Recovered Salvage Amount of TK. 10,66,482.00]        b) Improvement of Tanghuripara-Bairagadi UP-Bhuia Bazar-saperchar G.C Road (Ch. 4650-6000m) Under Sirajdikhan  Upazila  District: Munshiganj Road ID no: 35943012  [Fixed Cost Recovered Salvage Amount of TK. 2,58,912.00]           </t>
  </si>
  <si>
    <t>M/S,. Sanjida Const raction</t>
  </si>
  <si>
    <t xml:space="preserve">  sanjidaconstruction@gmail.com</t>
  </si>
  <si>
    <t xml:space="preserve"> Improvement of Makuhati Edgha-Makuhati Purba para Road (Ch.00-570m) Under Sadar Upazila,ID No.359565026  [Fixed Cost Recovered Salvage Amount of TK. 1,62,920.00]      </t>
  </si>
  <si>
    <t>Nake Mim Enterprise JV., Munshiganj.</t>
  </si>
  <si>
    <t>msnakemimenterprisejvca@gmail.com</t>
  </si>
  <si>
    <t xml:space="preserve"> Improvement of Bausia Ferry Ghat (Bashurchar Bazar)-Guagachia UP Road By BC  Road (Ch.2600-5170m) (Part-B) Under Gazaria Upazila,ID No.359243006  [Fixed Cost Recovered Salvage Amount of TK. 6,19,540.00] </t>
  </si>
  <si>
    <t>F &amp; J International, Munshiganj.</t>
  </si>
  <si>
    <t>fandjinternational@gmail.com</t>
  </si>
  <si>
    <t xml:space="preserve"> Improvement of Goalgorni-Anayetnagar (Mirkadim Pouroshava) Road (Ch. 00-1370m) Under Sadar Upazila  District: Munshiganj Road ID no: 359564020           </t>
  </si>
  <si>
    <t xml:space="preserve"> Improvement of Bowalkali Gudarghat-Dangra Fakir Bari Via Aralia Govt. Primary School Road (Ch: 00-1400m Under Gazaria Upazila  District: Munshiganj Road ID no: 359244047           </t>
  </si>
  <si>
    <t>M/S Formila Akter , Munshiganj.</t>
  </si>
  <si>
    <t xml:space="preserve">Construction of 52.0m Long RCC Girder Bridgeon Rasulpur GC-Bhaberchar GC Via Karim Khan at Ch. 4106m Under Gazaria Upazila, District:  Munshiganj  Road ID no: 359242005           </t>
  </si>
  <si>
    <t>M/S. Burigonga Enterprise, Munshiganj.</t>
  </si>
  <si>
    <t>msburigongaenterprise@gmail.com</t>
  </si>
  <si>
    <t xml:space="preserve"> Improvement of  Shondolpur Sotfotia Mamdutpur road (Uttor Raiplur Khair Munshir House to Shondolpur Shohel Khan’s House) (Ch. 520-1765m) Under Tongibari Upazila, Dist: Munshiganj Road ID No: 359945026 </t>
  </si>
  <si>
    <t>M/S. Shamoly Enterprise, Munshiganj.</t>
  </si>
  <si>
    <t>samim01711906619@gmail.com</t>
  </si>
  <si>
    <t>Improvement of Boloi Batnishar Road-Aporkati Halder bari Road  (Boloi Arial Road to Aporkati GPS Road (Ch.00-1000m) Under Tongibari Upazila, Dist: Munshiganj ID No: 359945104[Fixed Cost Recovered Salvage Amount of TK1,01,582.00]</t>
  </si>
  <si>
    <t>M/S. Khan Enterprise, Munshiganj.</t>
  </si>
  <si>
    <t xml:space="preserve">  khanenterprise2013@yahoo.com</t>
  </si>
  <si>
    <t>Construction of 15.0m Long RCC Girder Bridge on Bashgaon-Dorikandi Road at Ch. 356.m Under Gazaria Upazila, Dist: Munshiganj ID No: 359244001</t>
  </si>
  <si>
    <t>M/S. Al-Mamun Electronic, Sreenagar, Munshiganj.</t>
  </si>
  <si>
    <t>almamunwatchandelectronics@gmail.com</t>
  </si>
  <si>
    <t xml:space="preserve"> Improvement of  Kheterpara Mosque-Kazirgaon Road by BC at Ch. 00-1500m Under Lauhajang Upazila, Dist: Munshiganj ID No: 359444006 
</t>
  </si>
  <si>
    <t>M.R Enterprise, Munshiganj.</t>
  </si>
  <si>
    <t xml:space="preserve">  msmrenterprise22018@gmail.com</t>
  </si>
  <si>
    <t xml:space="preserve"> Improvement of  Abdullapur Graveyard (Near Bhaberchar Bus Stand)- Puran Bausia Tatibari Road by BC at Ch. 00-800m Under Gazaria Upazila, Dist: Munshiganj ID No: 359245090</t>
  </si>
  <si>
    <t>Shahana Enterprise , Faridpur.</t>
  </si>
  <si>
    <t xml:space="preserve"> Construction of 24.00m Long RCC Inverted Girder Bridge on Shonaikandi Pora Dhanarchar Road at Ch. 350.m. Under Gazaria Upazila, Dist: Munshiganj ID No: 359244023</t>
  </si>
  <si>
    <t>Samrat Traders, Munshiganj.</t>
  </si>
  <si>
    <t>mssamrattraders@gmail.com</t>
  </si>
  <si>
    <t xml:space="preserve"> Construction of 12.00m Long RCC Slab Bridge on Bajrajogini GC-Dhamdah-Mamashar-Tongibari GC (RHD) Road at  Ch.1250.m. Under Sadar Upazila, Dist: Munshiganj ID No: 359562011</t>
  </si>
  <si>
    <t>M/S. Rakeen Builders, Munshiganj.</t>
  </si>
  <si>
    <t xml:space="preserve"> Improvement of Holdia Chati Mosque-Mohamud) Durbes Mazar Road (Holdia Chati Mosjid to Mannan Ali House Road) by BC at Ch. 00-745m Under Lauhajong Upazila, Dist: Munshiganj ID No: 359445046  [Fixed Cost Recovered Salvage Amount of TK. 43,411.00]    </t>
  </si>
  <si>
    <t>Zahir Telecome, Gazaria, , Munshiganj.</t>
  </si>
  <si>
    <t>zahirtelecom2018@gmail.com</t>
  </si>
  <si>
    <t xml:space="preserve"> Improvement of Hajikeramat li High School-Mirergaon Primary School Road By BC at Ch. 00-1070m Under Upazila, Dist: Munshiganj ID No: 359445046  [Fixed Cost Recovered Salvage Amount of TK. 11,36,894.00]    </t>
  </si>
  <si>
    <t>M/S. Farhan Traders, Gazaria, , Munshiganj.</t>
  </si>
  <si>
    <t xml:space="preserve"> Improvement of Mirergaon A. Ohman Nakdi Bari -Baiddargaon Wojir Khal road (Mirargaon H/O A. Rashid Nakti-Badhagaon wojir Khal RRoad) by BC at Ch. 00-1170m Under Gazaria Upazila, Dist: Munshiganj ID No: 359244077  </t>
  </si>
  <si>
    <t>M/S Khokon Leather, , Munshiganj.</t>
  </si>
  <si>
    <t xml:space="preserve"> Improvement of Kamarkhola Bridge-Foinpur Govt. Primary School road by BC at Ch. 00-1000m  Under Sreenagar Upazila  District: Munshiganj Road ID no: 359845128 (359845162)       </t>
  </si>
  <si>
    <t>Nazma Rahman Runa, Munshiganj.</t>
  </si>
  <si>
    <t xml:space="preserve">  nazmarahamanrunaconstruction@gmail.com</t>
  </si>
  <si>
    <t xml:space="preserve"> Improvement of Kaisherkandi Patchimpara Bridge-Dakhinkandi (Darikandi) Bashgaon Bridge road by BC at Ch. 50-660m  Under Gazaria Upazila  District: Munshiganj Road ID no: 359245056       </t>
  </si>
  <si>
    <t>30-06-21</t>
  </si>
  <si>
    <t>M/S Khaza Chistia Enterprise</t>
  </si>
  <si>
    <t>Maintenance of Kolapara UP Office-Samaspur R&amp;H (NHW) From at Ch. 00-1840m Under Upazila Sreenagar District: Munshiganj Road ID No. 359843008 [Fixed Cost Recovered Salvage Amount of TK 2,51,040.00]</t>
  </si>
  <si>
    <t>M/S. Rajendra  Enterprise, Munshiganj.</t>
  </si>
  <si>
    <t>niranjan9999az@gmail.com</t>
  </si>
  <si>
    <t>Construction of 1x.4.50x5.00m Long RCC Box Culvert on Kazipara-Bibondhi Bazar Road via Pachaldia GPS Road at Ch. 395m. Under Upazila Sreenagar District: Munshiganj Road ID No. 359845070  (b) Construction of 1x4.50x5.00m Long RCC Box Cuvert on Kukutia UP Office-Tantor UP Office-Bibondhi Hazi Bari-Nowapara Road (Bibondi-Munshiya Road) Road at Ch. 500m Under Upazila. Sreenagar Distict: Munshiganj Road ID NO. 359844111 (359845037)</t>
  </si>
  <si>
    <t>M/S. Khan  Enterprise,  Munshiganj.</t>
  </si>
  <si>
    <t xml:space="preserve">  mskhantraders2019@gmail.com</t>
  </si>
  <si>
    <t>Construction of 2x.4.50x5.00m Long RCC Box Culvert Baroigaon Bazar (Karkatpara)-Bibondi Road at Ch. 3130m. Under Upazila. Sreenagar Distict: Munshiganj Road ID NO. 359845015 (359844015)</t>
  </si>
  <si>
    <t>M/S.Chamok  Enterprise, Munshiganj.</t>
  </si>
  <si>
    <t>alamgirkabir0707@gmail.com</t>
  </si>
  <si>
    <t xml:space="preserve"> Improvement of Palagaon (Paleabari)-Mostofa house via Graveyard Road by BC at Ch. 00-820m  Under Louhajong Upazila  District: Munshiganj Road ID no: 359444073</t>
  </si>
  <si>
    <t>M/S Talukder  Traders, Munshiganj.</t>
  </si>
  <si>
    <t xml:space="preserve">  talukder.egp@gmail.com</t>
  </si>
  <si>
    <t xml:space="preserve"> Improvement of Nagerhat Bazar-Holdia UP Border (Westnagar hat H/O Amir Hossain Holdia High School) Road by BC at Ch. 550-1700m) Under Louhajong Upazila  District: Munshiganj Road ID no: 359444066</t>
  </si>
  <si>
    <t>M/S. Howlader Construction, Munshiganj.</t>
  </si>
  <si>
    <t>topon109066@yahoo.com</t>
  </si>
  <si>
    <t xml:space="preserve"> Improvement of Mawa Pilot House-Mahmud Patti Graveyard Road  by BC at Ch. 00-475) Under Louhajong Upazila  District: Munshiganj Road ID no: 359444033</t>
  </si>
  <si>
    <t xml:space="preserve"> Improvement of Singpara Bazar-Tantor UP Office Road by BC at Ch. 1300-2280m under Upazila  Sreenagar District: Munshiganj Road ID no: 359843011</t>
  </si>
  <si>
    <t>Nake Eti  Enterprise, Gazaria, Munshiganj.</t>
  </si>
  <si>
    <t>msnakeetienterprisejvca@gmail.com</t>
  </si>
  <si>
    <t xml:space="preserve">Improvement of Baushia NH Road Kalir Bazar Hat Road (Engineering Staf College Road) at (Ch. 2550-3750m) by BC Under Gazaria Upazila, District, Road ID 359242004                                                     </t>
  </si>
  <si>
    <t xml:space="preserve">75%
</t>
  </si>
  <si>
    <t>Dream Fair Construction and Supplier, Tongibari, , Munshiganj.</t>
  </si>
  <si>
    <r>
      <t xml:space="preserve">Improvement of Nasankar Care Bridge-Kaismalda Road at (Ch. 600-1440m)by BC  Under Tongibar Upazila, District, Road ID 359943006 </t>
    </r>
    <r>
      <rPr>
        <sz val="10"/>
        <color indexed="12"/>
        <rFont val="Calibri"/>
        <family val="2"/>
        <scheme val="minor"/>
      </rPr>
      <t xml:space="preserve">[Fixed Cost Recovered Salvage Amount of TK. 3,64955.00]                       </t>
    </r>
    <r>
      <rPr>
        <sz val="10"/>
        <rFont val="Calibri"/>
        <family val="2"/>
        <scheme val="minor"/>
      </rPr>
      <t xml:space="preserve">                           </t>
    </r>
  </si>
  <si>
    <t>M/S. Khaza Chistia Enterprise, Sreenagar, , Munshiganj.</t>
  </si>
  <si>
    <r>
      <t xml:space="preserve">Improvement of  Koikirton R&amp;H-Mottogram Road at Ch. 00-1450m by BC under  Sreenagar Upazila of Munshiganj, District, Road ID 35984107 </t>
    </r>
    <r>
      <rPr>
        <sz val="10"/>
        <color indexed="12"/>
        <rFont val="Calibri"/>
        <family val="2"/>
        <scheme val="minor"/>
      </rPr>
      <t xml:space="preserve">[Fixed Cost Recovered Salvage Amount of TK. 2853851.00 ]     Improvement of Alompur-Sonargaon Road at Ch. 00-1750m by BC under Sreenagar Upazila of Munshiganj, District, Road ID 35985010                </t>
    </r>
    <r>
      <rPr>
        <sz val="10"/>
        <rFont val="Calibri"/>
        <family val="2"/>
        <scheme val="minor"/>
      </rPr>
      <t xml:space="preserve">                                                      </t>
    </r>
  </si>
  <si>
    <t>22/10/2019</t>
  </si>
  <si>
    <t>M/S. Satota  Enterprise,Sreenagar, , Munshiganj.</t>
  </si>
  <si>
    <t>mssotataenterprise.bd@gmail.com</t>
  </si>
  <si>
    <t xml:space="preserve">Improvement of  Jhaputia-Japutia Gravayard Road at Ch. 00-570m by HBB under Sreenagar Upazila of Munshiganj, District, Road ID 359845077     Improvement of  Kukutia UP Office-Tantar UP Office Road at Ch. 00-3500m by HBBr under |Sreenagar Upazila of Munshiganj, District, Road ID 35983006                                                                                             </t>
  </si>
  <si>
    <t>M/S Jaman Associates, Sadar, Munshiganj.</t>
  </si>
  <si>
    <t>msjamanassociates2018@gmail.com</t>
  </si>
  <si>
    <t xml:space="preserve">Improvement of   Nayagaon Julhash Chairman bari Road  at (Ch. 870-2055m) Under Tongibar Upazila, District, Road ID 359945042                                                   </t>
  </si>
  <si>
    <t>Rezwan International , Sadar, Munshiganj</t>
  </si>
  <si>
    <t xml:space="preserve">  rezwaninternational2018@gmail.com</t>
  </si>
  <si>
    <t xml:space="preserve">Improvement of  Tongibari Betka GC Road-Sobir Uddin Matubbar Bari to Dhakkin Betka Notun Bazar Road  at   (Ch. 00-545m) by BC Under Tongibar Upazila, District, Road ID 359944027                                                   </t>
  </si>
  <si>
    <t>rezwaninternational2018@gmail.com</t>
  </si>
  <si>
    <t xml:space="preserve">Improvement of BC Silimpur-Boloi Road at (Ch. 00-1950m) By BC Under Tongibar Upazila, District, Road ID 359945034  [Fixed Cost Recovered Salvage Amount of TK. 12,83,184.00]                                                  </t>
  </si>
  <si>
    <t>M/S. V.H. Enterprise, Sadar,Munshiganj.</t>
  </si>
  <si>
    <t xml:space="preserve">  mdjiayulbirin@gmail.com</t>
  </si>
  <si>
    <t xml:space="preserve">Improvement of  Chorain-Azimpur Uttarpara RHD Madrasha road at Ch. 00-900m by BC and 03 Nos 100X1.00 RCC Box Culvert at Ch. 165mCH 450&amp;500m  Under Sadar Upazila, District, Road ID 359564054                                                     </t>
  </si>
  <si>
    <t>13/10/2019</t>
  </si>
  <si>
    <t>M/S. Mim Enterprise, Gazaria, Munshiganj.</t>
  </si>
  <si>
    <t>msmimenterprise11@gmail.com</t>
  </si>
  <si>
    <t xml:space="preserve">Improvement of  Tangerchar Eid gah-Tangerchar Graveyard Road at (Ch.00-500m) By BC Under Gazaria Upazila, District, Road ID 359245066                                                   </t>
  </si>
  <si>
    <t>10.10.19</t>
  </si>
  <si>
    <t>ZAHIR TELECOM, Gazaria,  Munshiganj.</t>
  </si>
  <si>
    <t xml:space="preserve">  zahirtelecom2018@gmail.com</t>
  </si>
  <si>
    <t xml:space="preserve">Improvement of Nagerchar Pucca Road Darikandi Pucca Road Via Kalasharkandi Road at (Ch.1000-1425m) By BC Under Gazaria Upazila, District, Road ID 359244079  [Fixed Cost Recovered Salvage Amount of TK. 2,61,150.00]                                                   </t>
  </si>
  <si>
    <t>M/S. Kamal Traders, Sadar, Munshiganj.</t>
  </si>
  <si>
    <t xml:space="preserve">Improvement of  Kamarkhola-Hoglagaon Road at Ch. 380m-2920 by Earthworks &amp; BC  HBB under Sreenagar Upazila of Munshiganj, District, Road ID 359844013  [Fixed Cost Recovered Salvage Amount of TK 39,44,720.00]                                                       </t>
  </si>
  <si>
    <t xml:space="preserve">1.Improvement of  Basail UP-Brojerhati-Kola UP Road at CH:6515-8000munder Sirajdikhan Upazila of Munshiganj, District, Road ID 359743001 [Fixed Cost Recovered Salvage TK.11,31,661.00 (2)Improvement of Kola UP- Shingpara Bazar Road at Ch.00+280 Km by BC, under Sirajdikhan Upazila of Munshiganj [Fixed Cost Recovered Salvage TK.11,28,550.00                                                                       </t>
  </si>
  <si>
    <t xml:space="preserve">Improvemen of Rowsonia UP-Rowsonia Bazar Road At Ch.0+000km- 1+460 By BC under Sirajdikhan Upazila of Munshiganj ID:359743008Amount of TK. 1,11,95,061.00]  [Fixed Cost Recovered Salvage TK.10,41,314.00 (2) Improvement of Kayain UP. Office To Kuchimora-Sayedpur Road At Ch.0+140-1+940    under Sirajdikhan Upazila of Munshiganj, District, Road ID 359745081 Tk,1,39,94,554.00                                 </t>
  </si>
  <si>
    <t xml:space="preserve">(1)Improvement of Munshiganj-Sreenagar Road to Baherkuchi Road At Ch.00+000-1+500Km under Sirajdikhan Upazila of Munshiganj, District, Road ID 359745127 Tk,1,17,17,459  [Fixed Cost Recovered Salvage 1,06,237] (2) Improvement of Serajdikhan-Taltola road to Purbo Sealdi - Bastob Bari Road At Ch.0+000-1+753Km  under Sirajdikhan Upazila of Munshiganj, District, Road ID 359744031 Tk.1,41,78,918.00 Salvage.16,01,256 (3) provement of Mostofaganj Madrasha (Vastobbari) Shialdi Prathomik Biddalaya Via Nashu Mia Bari Road Improvement By BC Ch: 1179-1910m   under Sirajdikhan Upazila of Munshiganj, District, Road ID 359745026  [Fixed Cost Recovered Salvage TK. 6,98,841.00]    </t>
  </si>
  <si>
    <t xml:space="preserve">(1)Improvement of Munshiganj Divershan Road Jorpukurpar-Dashkani Road by RCC (Ch: 610-1120 M). Road ID:359565045         (2) Improvement of Nawgoan Harun Saw Mill-DD Road by RCC Under Sadar Upazila (Ch: 500-1020 M) Road ID:359564016  (3) Improvement of Kathaltala-Bablatala(Sujanagar RHD) by BC Under Sadar Upazila (Ch: 00-537M) Road ID: 359565011  </t>
  </si>
  <si>
    <t>M/S. Bikrampur Enterprise,                Sadar, Munshiganj</t>
  </si>
  <si>
    <t>msbikrampurenterprise2019@gmail.com</t>
  </si>
  <si>
    <t>Construction of  1x4.50 m RCC Box Culvert at Sirajdikhan-Nimtola RHD  road to Roushuniya Graveyard road at Ch.15.00 m under  Sirajdikhan Upazila District-Munshiganj (Contract Package No. UTMIDP-SIRA/MUNS/UB-60, Tender ID No. 446893)</t>
  </si>
  <si>
    <t>29-06-20</t>
  </si>
  <si>
    <t>05-01-21</t>
  </si>
  <si>
    <t>M/S. Khan Traders, Sreenagar,  Munshiganj.</t>
  </si>
  <si>
    <r>
      <t xml:space="preserve">  </t>
    </r>
    <r>
      <rPr>
        <sz val="10"/>
        <color rgb="FF000000"/>
        <rFont val="Calibri"/>
        <family val="2"/>
        <scheme val="minor"/>
      </rPr>
      <t>mskhantraders2019@gmail.com</t>
    </r>
  </si>
  <si>
    <t xml:space="preserve">Construction of RCC Drain at near of SayedpurMadrasha under Rajanagar Union Parishedat  Ch. 00-220 m  under Upazila: Sirajdikhan, District: Munshiganj. 2.  Construction of RCC Drain at different chainage of Sirajdikhan Bazar at  Ch. 00-800 m  under Upazila: Sirajdikhan , District: Munshiganj. </t>
  </si>
  <si>
    <t>02-07-20</t>
  </si>
  <si>
    <t>08-04-21</t>
  </si>
  <si>
    <t>Rezwan International, Sadar,Munshiganj.</t>
  </si>
  <si>
    <t>1. Construction of  Thana H/Q Thourgoan Rasunia -Britara BC Road at Ch. 00-1720 m under Sirajdikhan Upazila , District: Munshiganj [ Fixed cost recovered Salvadge amount Tk.26,50,073.00], 2. Improvement of Keyain UP Ofiice to Kuchiamora Sayedpur BC Road at Ch. 1940-3150 m  under Sirajdikhan Upazila  , District: Munshiganj  [ Fixed cost recovered Salvadge amount Tk.3,16924.00]</t>
  </si>
  <si>
    <t>02-03-21</t>
  </si>
  <si>
    <t>M/s Unique Traders, Louhagong, Munshiganj.</t>
  </si>
  <si>
    <t>nazrul1949islam@gmail.com</t>
  </si>
  <si>
    <t xml:space="preserve">(1) Construction of RCC drain on Baligaon Bazar at Ch. 00-500m under Tongibari upazila Dist Munshiganj (2) Construction of RCC drain at Ch. 00 500m on Nayangaon Bazar under Tongibari upazila Dist Munshiganj </t>
  </si>
  <si>
    <t>03-08-21</t>
  </si>
  <si>
    <t>(1) Construction of 2x4.5mx4.5m Double vent Box Culvert on Mandhara Road at Ch. 350m under Tongibari Dist Munshiganj (2) Construction of 2x4.5mx4.5m Double vent Box Culvert on Mandhara Road at Ch. 750m under Tongibari Dist Munshiganj</t>
  </si>
  <si>
    <t>22-09-20</t>
  </si>
  <si>
    <t xml:space="preserve">(1) Construction of Public Toilet at Tongibari Bazar Under Tongibari Upazila Dist Munshiganj (2) Construction of Public Toilet at Dighirpar Bazar Under Tongibari Upazila Dist Munshiganj. (3) Construction of Public Toilet at Aldi  Bazar Under Tongibari Upazila Dist Munshiganj. </t>
  </si>
  <si>
    <t>M/S Nirob Enterprise, Munshiganj.</t>
  </si>
  <si>
    <t>msnirobenterprise2018@gmail.com</t>
  </si>
  <si>
    <t xml:space="preserve">1.a ) Re-excavation of Sulpur Girza Pond (b) Construction of 01 Nos.Ghatla 13.40X5.00m for Sulpur Girza Pond Pond.  </t>
  </si>
  <si>
    <t>20/12/220</t>
  </si>
  <si>
    <t>M/S Unique Traders, Louhagong, Munshiganj.</t>
  </si>
  <si>
    <t xml:space="preserve">  nazrul1949islam@gmail.com`</t>
  </si>
  <si>
    <t xml:space="preserve">1  .Re-excavation of Sholaghar A.K.S High School Pond.(b)Construction of 01Nos.Ghatla 13.40X5.00m for Sholaghar A.K.S High School Pond.   tk.24,19,835 /=   2.Re-excavation of Bhagyakul Horendrolal High School Pond.(b)Construction of 01Nos.Ghatla 13.40X5.00m for  Bhagyakul Horendrolal High School Pond.           (c)   Construction of BFS walkway Around Bhagyakul Horendrolal High School Pond. tk.18,18,653.00  3..Re-excavation of  Kolapara  High School Pond.(b)Construction of 01Nos.Ghatla 13.40X5.00m for Kolapara High School Pond.  tk.25,05,472.00  4.Re-excavation of  Rusdi High School Pond.(b)Construction of 01Nos.Ghatla 13.40X5.00m for Rusdi High School Pond. (c)  Construction of BFS walkway Around Rusdi High School Pond. tk,20,13,406 .00    5.1.Re-excavation of Mandra Kandrio Jame Mosque  pond.(b)Construction of  Marialy Notun Mosque  Mosque 01Nos.Ghatla 13.40X5.00m for Pond.  tk.9,15,264 /=    6..(a) 1.Re-excavation of Dewlbhog Sarbojonin Kali Mondir Pond.   pond.(b)Construction of 01 Nos.Ghatla 11.60X5.00m for Dewlbhog Sarbojonin Kali Mondir Pond.(c) Construction of BFS walkway Around Dewlbhog Sarbojonin Kali Mondir Pond.  tk.18,48,747 /=              </t>
  </si>
  <si>
    <t>14-06-21</t>
  </si>
  <si>
    <t>M/S Sun Trade International,  Munshiganj.</t>
  </si>
  <si>
    <t xml:space="preserve">  suntrade18@gmail.com</t>
  </si>
  <si>
    <t xml:space="preserve">1.(a) 1.Re-excavation of Marialy Notun Mosque    pond.(b)Construction of Marialy Notun Mosque 01Nos.Ghatla 13.40X5.00m for Pond.     tk.12,01,456 .00  2(a).Re-excavation of Paikpara pond (b)Construction of  01Nos.Ghatla 13.40X5.00m forPaikpara  Pond.  tk.23,17,415 /=      </t>
  </si>
  <si>
    <t>15-06-21</t>
  </si>
  <si>
    <t>Mizan Enterprise, Sirajdikhan,  Munshiganj.</t>
  </si>
  <si>
    <t>mizanenterprisee@gmail.com</t>
  </si>
  <si>
    <t>1.Re-excavation of Kuichyamora High School pond.(b)Construction of 01Nos.Ghatla 13.40X5.00m for Kuichyamora High School Pond.</t>
  </si>
  <si>
    <t>23-11-20</t>
  </si>
  <si>
    <t>29-06-21</t>
  </si>
  <si>
    <t>M/S Asia Construction,  Munshiganj.</t>
  </si>
  <si>
    <t xml:space="preserve">  asiaconstruction2016@gmail.com</t>
  </si>
  <si>
    <t>1.Re-excavation of Ismanir Char Madrasha  pond.(b)Construction of 01Nos.Ghatla 13.40X5.00m for Ismanir Char Madrasha  Pond.</t>
  </si>
  <si>
    <t>23-06-21</t>
  </si>
  <si>
    <t>M/S Suriya Design &amp; Development.  Munshiganj.</t>
  </si>
  <si>
    <t>suriya.design2004@gmail.com</t>
  </si>
  <si>
    <t>1.Re-excavation of Dherpurkhatpotty-Moshodgaw Koborstan khal.ch.00-1587.44m.(b)Construction Of 04 Nos.Reference Bed Blocks &amp; TBM. Dherpurkhatpotty-Moshodgaw Koborsthan Khal.</t>
  </si>
  <si>
    <t>01-11-20</t>
  </si>
  <si>
    <t>1) Minor maintenance of 125m long RCC Girder Bridge on Nimtala Bus stand-Shekharnagar GC-Baraikhali GC Road. at Chainage: 6980m [359742001] 2) Minor maintenance of 39m long RCC Girder Bridge on Nimtala Bus stand-Shekharnagar GC-Baraikhali GC Road. at Chainage: 2050m [359742001] 3) Minor maintenance of 15m long RCC Girder Bridge on Serajdikhanupazila H/Q-Taltala G.C. Road. at Chainage: 2747m [359742002] 4) Minor maintenance of 20m long RCC Girder Bridge on Serajdikhanupazila H/Q-Taltala G.C. Road. at Chainage: 1931m [359742002] 5) Minor maintenance of 7m long RCC Girder Bridge on Kuchiamora R&amp;H-Latabdi UP-Serajdikhan G.C. Road. at Chainage: 4371m [359742006] 6) Minor maintenance of 28m long RCC Girder Bridge on Kuchiamora R&amp;H-Latabdi UP-Serajdikhan G.C. Road. at Chainage: 6615m [359742006] 7) Minor maintenance of 15m long RCC Girder Bridge on Kuchiamora R&amp;H-Latabdi UP-Serajdikhan G.C. Road. at Chainage: 7650m [359742006] 8) Minor maintenance of 15m long RCC Girder Bridge on Kuchiamora R&amp;H-Latabdi UP-Serajdikhan G.C. Road. at Chainage: 9020m [359742006]</t>
  </si>
  <si>
    <t>01-06-20</t>
  </si>
  <si>
    <t>M/S. M.R Enterprise ,      Gazaria, Munshiganj.</t>
  </si>
  <si>
    <t>msmrenterprise22018@gmail.com</t>
  </si>
  <si>
    <t xml:space="preserve"> Construction of Muktijuddho Memorial (Type-B) at Bhaber Char Bazar on RHD land under Gazaria Upazila, Munshiganj District.</t>
  </si>
  <si>
    <t>14-03-19</t>
  </si>
  <si>
    <t>21-09-19</t>
  </si>
  <si>
    <t>Dream Fair Construction and Supplier, Tongibari, Munshiganj.</t>
  </si>
  <si>
    <t>(Construction of Muktijuddho Memorial near Upazila Muktojodha Complex Place under Tongibari Upazila, Munshiganj District.</t>
  </si>
  <si>
    <t>M/S. Samrat Traders,  Munshiganj.</t>
  </si>
  <si>
    <t>Construction of Two (2) Storied Rural Market Building (With 04 Storied Foundaton) in Vater char Bazar, Under Gazaria Upazila  Munshiganj .</t>
  </si>
  <si>
    <t>19-04-20</t>
  </si>
  <si>
    <t>30-11-21</t>
  </si>
  <si>
    <t xml:space="preserve">Widening and Strengthening Betka GC-Teghuria Dhaka Mawa Road Via Shaperchar GC at Ch. 0+00km- 6+575km under Sirajdikhan Upazila of Munshiganj District, </t>
  </si>
  <si>
    <t>23-03-20</t>
  </si>
  <si>
    <t>01-04-21</t>
  </si>
  <si>
    <t>Improvement of Aldi-Digirpar R&amp;H (Hatkhan)-Bagia Bazar Road                (Ch.925-1650m) [Road ID 359944007](In Completed Protion)</t>
  </si>
  <si>
    <t xml:space="preserve">30.03.20    </t>
  </si>
  <si>
    <t>M/S Nake Enterprise, Gazaria, Munshiganj.</t>
  </si>
  <si>
    <t>Improvement of Rasulpur GC-Kalipura Road via Imampura Baghalkani  Road (Ch. 1700-3800m) [Road ID 359243010]</t>
  </si>
  <si>
    <t>Zahir Telecom, Gazaria, Munshiganj.</t>
  </si>
  <si>
    <t>Construction of Road cum Embankment from Ismanir char Eid-gah to Ismanir Char Bazar from the Wave action of Meghna River under Gazaria Upazila, District-Munshiganj</t>
  </si>
  <si>
    <t>Climate Trust</t>
  </si>
  <si>
    <t>M/S. Kalam Traders, Munshiganj.</t>
  </si>
  <si>
    <t xml:space="preserve">  mskalamtraders@gmail.com</t>
  </si>
  <si>
    <t>Maintenance of District Primary Education Bhaban under Sadar Upazila, District-Munshiganj</t>
  </si>
  <si>
    <t>Sherpur</t>
  </si>
  <si>
    <t>M/S Shohel Enterprise Sreebordi,Sherpur.</t>
  </si>
  <si>
    <r>
      <rPr>
        <sz val="10"/>
        <rFont val="Times New Roman"/>
        <family val="1"/>
      </rPr>
      <t xml:space="preserve"> </t>
    </r>
    <r>
      <rPr>
        <sz val="9"/>
        <rFont val="Times New Roman"/>
        <family val="1"/>
      </rPr>
      <t>(</t>
    </r>
    <r>
      <rPr>
        <b/>
        <sz val="9"/>
        <rFont val="Times New Roman"/>
        <family val="1"/>
      </rPr>
      <t>Package No: MRRIDP/ 18/ SHER/ JHEN/ SCR/27</t>
    </r>
    <r>
      <rPr>
        <b/>
        <sz val="10"/>
        <rFont val="Times New Roman"/>
        <family val="1"/>
      </rPr>
      <t xml:space="preserve"> </t>
    </r>
    <r>
      <rPr>
        <sz val="10"/>
        <rFont val="Times New Roman"/>
        <family val="1"/>
      </rPr>
      <t xml:space="preserve">(a). Improvement of Bagervita GPS Connecting Road from Ch.00-122m under Jhenaigati Upazila b). Improvement of Bobanikhila GPS Connecting Road from Ch.00-396m under Jhenaigati Upazila c). Improvement of Doriarpar Namapara GPS Connecting Road form Ch.00-00-195m under Jhenaigati Upazila. d). Improvement of Dakabor GPS Connecting Road form Ch.00-260m under Jhenaigati Upazila. e). Improvement of Digirpar GPS Connecting Road form Ch.00-00-600m under Jhenaigati Upazila. </t>
    </r>
    <r>
      <rPr>
        <b/>
        <sz val="10"/>
        <rFont val="Times New Roman"/>
        <family val="1"/>
      </rPr>
      <t xml:space="preserve">
</t>
    </r>
    <r>
      <rPr>
        <sz val="10"/>
        <rFont val="Times New Roman"/>
        <family val="1"/>
      </rPr>
      <t xml:space="preserve">
</t>
    </r>
  </si>
  <si>
    <r>
      <t>MRRIDP/18/SHER/SREE/VR/40</t>
    </r>
    <r>
      <rPr>
        <sz val="10"/>
        <rFont val="Times New Roman"/>
        <family val="1"/>
      </rPr>
      <t xml:space="preserve">
a Improvement of Kurikahonia Bazar-Gorkhi Bridge Kurikahonia High School via Namapara Road from ch. 00-1000m under Sreebordi upazila Dist Sherpur.  b Improvement of Sherpur-Jhenaigati RHD Chaytajani Jame Mosque Ghonapara Madrasha Chaytajani Ghonapara Road from ch. 2000-2500m</t>
    </r>
  </si>
  <si>
    <r>
      <rPr>
        <b/>
        <sz val="9"/>
        <rFont val="Times New Roman"/>
        <family val="1"/>
      </rPr>
      <t>Package No: VR-134</t>
    </r>
    <r>
      <rPr>
        <sz val="9"/>
        <rFont val="Times New Roman"/>
        <family val="1"/>
      </rPr>
      <t xml:space="preserve"> Improvement of Binnibari-Kawlara Road from ch. 00-1000m under Nalitabari upazila.</t>
    </r>
  </si>
  <si>
    <t>M/S Bela Showmil kamarpatti,Nalitabari, Sherpur.</t>
  </si>
  <si>
    <t>belasawmill@gmail.com</t>
  </si>
  <si>
    <t xml:space="preserve">MRRIDP/20/SHER/NALI/MAINT/VR/63
Maintenance of Dohalia Matpar-Isamari Road from Ch. 00-1500m under Nalitabari Upazila District Sherpur ID No. 389705064
</t>
  </si>
  <si>
    <t>25.11.21</t>
  </si>
  <si>
    <t>M/S S.A Traders Miirgonj, Sherpur Sadar,Sherpur.</t>
  </si>
  <si>
    <t>satraders0087@gmail.com</t>
  </si>
  <si>
    <r>
      <rPr>
        <b/>
        <sz val="9"/>
        <rFont val="Arial"/>
        <family val="2"/>
      </rPr>
      <t xml:space="preserve">GSIDP/SHER/DW-66 </t>
    </r>
    <r>
      <rPr>
        <sz val="9"/>
        <rFont val="Arial"/>
        <family val="2"/>
      </rPr>
      <t xml:space="preserve">(a) Improvement of Gourdar Jame Mosque under Gourdar UP. Latitude 24.9674 Longitude90.2233 . (b) Improvement of Runigaon Bazar Jame Mosque under Gourdar UP. Latitude 24.9530 Longitude 90.2101(c) Improvement of Teghori Hajibari Jame Mosque under Gourdar UP. Latitude 24.9657 Longitude 90.2409 (d) Improvement of Paiska Purbo Jame Mosque under Gourdar UP. Latitude 24.9695 Longitude90.2137.
</t>
    </r>
  </si>
  <si>
    <r>
      <rPr>
        <b/>
        <sz val="9"/>
        <rFont val="Arial"/>
        <family val="2"/>
      </rPr>
      <t>GSIDP/SHER/DW-68</t>
    </r>
    <r>
      <rPr>
        <sz val="9"/>
        <rFont val="Arial"/>
        <family val="2"/>
      </rPr>
      <t xml:space="preserve"> (a) Improvement of Moddhya Nakla Graveyard Jame Mosque under Nakla UP. Latitude 24. 9944 Longitude 90.1631. (b) Improve ment of Dhanakusha Natun Bazar Jame Mosque under Nakla UP. Latitude 25. 0134  Longitude 90.1742. (c) Improvement of Sattrokona Dangdhora Kanda Jame Mosque under Nakla UP. Latitude 24.9928 Longitude 90.1757. (d) Improvement of Dhamna Chairman Bari Jame Mosque under Nakla UP. Latitude 25.0117 Longitude  90.1946. (e) Improvement of Duberpara Bazar Jame Mosque under Nakla UP. Latitude 24.9910 Longitude 90.1852.
</t>
    </r>
  </si>
  <si>
    <t>GSIDP/SHER/DW-72 (a) Improvement of Sree Sree Loknath Brommochari Gopalbari Mondir under Nalitabari Pourashava. Latitude 25.08908 Longitude 90. 19161 (b)Improvement of Sree Sree Gorkanda Gongamatar Mondir under Nalitabari Pourashava . Latitude 25.095516 Longitude 90.19162. (c) Improvement of Sree Sree Uttar Bazar Kacharipara Durgamatar Mondir under Nalitabari  Pourashava. Latitude 25.09235 Longitude 90.19173. (d) Improvement of Sree Sree Pouro Moha Shoshan Kalimata Mondir under Nalitabari Pourashava. Latitude25.0844 Longitude 90.1829.</t>
  </si>
  <si>
    <t xml:space="preserve">M/S Dhrobo Trade Agency, Maddaya Shery,Sherpur </t>
  </si>
  <si>
    <r>
      <t>(a) Improvement of Shohagpur UNR-Shohagpur GPS via Bidhoba Polli Road from Ch. 1000-1500m . (b) Improvement of Pachgoan Bazar-Sagordeghi Pachgoan Bazar-Borabari-Taltoli-Kadomtoli Road from Ch. 500-1000m . (c) Improvement of Kalinagor Ranigoan Primary School Road from Ch. 638-1522m  (d) Improvement of Boruazani GPS Kakarkandi-Ramchandrakura UNR Road from Ch. 500-1190m  (e) Improvement of Chaichakura Nunni Uttorbondth Mosque-Borunga Battala Bazar via Bathkuchi Garo Bazari Road from Ch. 2700-3200m . under Nalitabari Upazila, District Sherpur.</t>
    </r>
    <r>
      <rPr>
        <b/>
        <sz val="7.5"/>
        <rFont val="Arial"/>
        <family val="2"/>
      </rPr>
      <t>Package No: GMRIDP/ SHER/NALI/VR/75</t>
    </r>
    <r>
      <rPr>
        <sz val="7.5"/>
        <rFont val="Arial"/>
        <family val="2"/>
      </rPr>
      <t xml:space="preserve">
</t>
    </r>
  </si>
  <si>
    <r>
      <t xml:space="preserve">Package No;  </t>
    </r>
    <r>
      <rPr>
        <b/>
        <sz val="9"/>
        <rFont val="Times New Roman"/>
        <family val="1"/>
      </rPr>
      <t xml:space="preserve">ST-19 </t>
    </r>
    <r>
      <rPr>
        <sz val="9"/>
        <rFont val="Times New Roman"/>
        <family val="1"/>
      </rPr>
      <t>Construction of 44.00m Long RCC Girder Bridge on Tirsha Bazar GPS-Tetultola RHD at Ch. 550m under Sherpur Sadar Upazila District Sherpur Road ID No. 389885096</t>
    </r>
  </si>
  <si>
    <t>2.12.19</t>
  </si>
  <si>
    <t>2.11.2020</t>
  </si>
  <si>
    <r>
      <rPr>
        <b/>
        <sz val="9"/>
        <rFont val="Times New Roman"/>
        <family val="1"/>
      </rPr>
      <t xml:space="preserve">Package No: VR-127 </t>
    </r>
    <r>
      <rPr>
        <sz val="9"/>
        <rFont val="Times New Roman"/>
        <family val="1"/>
      </rPr>
      <t>a) Improvement of Pathakata Bazar-Namapara (Koiyakuri) Road at Ch: 1000-2920m.under Nakla Upazila, Dist:Sherpur.[Road ID-389675021] (b) Improvement of Dhukuria-Dhamna Via Sathrakona Road.at Ch: 00-2130m.under Nakla Upazila, Dist:Sherpur. [Road ID-389674037]</t>
    </r>
  </si>
  <si>
    <t>28.2.21</t>
  </si>
  <si>
    <r>
      <t>MRRIDP/19/SHER/NAKLA/BRDG/VR/50</t>
    </r>
    <r>
      <rPr>
        <sz val="10"/>
        <rFont val="Times New Roman"/>
        <family val="1"/>
      </rPr>
      <t xml:space="preserve">
Construction of  60.00m Long RCC Girder Bridge on Maura -Chandpur Munshirchar Bazar -Chandpur Bridge Road at Ch. 1500m under Nakla Upazila Dist Sherpur
</t>
    </r>
  </si>
  <si>
    <t>10.6.2020</t>
  </si>
  <si>
    <t>4.10.2021</t>
  </si>
  <si>
    <r>
      <t>MRRIDP/18/SHER/NALI/UNR/37</t>
    </r>
    <r>
      <rPr>
        <sz val="10"/>
        <rFont val="Times New Roman"/>
        <family val="1"/>
      </rPr>
      <t xml:space="preserve">
a Improvement of Sutiarper-Ramchandrokona UP Road from ch. 6040-8100m under Nalitabari upazila Dist Sherpur  b Improvement of Poragoan UP office-Shamuchura Bazar Road from ch. 3200-4000m under Nalitabari upazila Dist Sherpur . c Improvement of Kalaspur UP Office Rasulpur Bazar from ch. 3805-4625m under Nalitabari upazila Dist Sherpur. 
</t>
    </r>
  </si>
  <si>
    <r>
      <rPr>
        <b/>
        <sz val="10"/>
        <rFont val="Arial"/>
        <family val="2"/>
      </rPr>
      <t xml:space="preserve">WNOBI-She/Sad-UNRU-130-B-1 </t>
    </r>
    <r>
      <rPr>
        <sz val="8"/>
        <rFont val="Arial"/>
        <family val="2"/>
      </rPr>
      <t>.Construction of 33 m Long RCC Girder Bridge on Lasmanpur-Kamarerchar Road at Ch. 04+727km, Upazila: Sadar, District: Sherpur(Road ID No-389883003).</t>
    </r>
  </si>
  <si>
    <t>06.06.18</t>
  </si>
  <si>
    <r>
      <rPr>
        <b/>
        <sz val="10"/>
        <rFont val="Arial"/>
        <family val="2"/>
      </rPr>
      <t>WNOBI-She/Sad-UNRU-130-B-2</t>
    </r>
    <r>
      <rPr>
        <b/>
        <sz val="8"/>
        <rFont val="Arial"/>
        <family val="2"/>
      </rPr>
      <t xml:space="preserve">. </t>
    </r>
    <r>
      <rPr>
        <sz val="8"/>
        <rFont val="Arial"/>
        <family val="2"/>
      </rPr>
      <t>Construction of 60 m Long RCC Girder Bridge on Lasmanpur-Kamarerchar Road at Ch. 05+070km, Upazila: Sadar, District: Sherpur(Road ID No-389883003).</t>
    </r>
  </si>
  <si>
    <r>
      <rPr>
        <b/>
        <sz val="10"/>
        <rFont val="Arial"/>
        <family val="2"/>
      </rPr>
      <t>WNOBI-She(Sre)-UZRR-GOB-30</t>
    </r>
    <r>
      <rPr>
        <sz val="9"/>
        <rFont val="Arial"/>
        <family val="2"/>
      </rPr>
      <t xml:space="preserve"> Rehabilitation of Kurua-Natun Bazar Aynapur Road at ch. 00-9860km. Road ID 389902007 Salvage Amount BDT 1488360.00</t>
    </r>
  </si>
  <si>
    <t>11.07.20</t>
  </si>
  <si>
    <r>
      <rPr>
        <b/>
        <sz val="10"/>
        <rFont val="Arial"/>
        <family val="2"/>
      </rPr>
      <t xml:space="preserve">WNOBI-She(Nali)-UZRR-GOB-38 </t>
    </r>
    <r>
      <rPr>
        <sz val="9"/>
        <rFont val="Arial"/>
        <family val="2"/>
      </rPr>
      <t xml:space="preserve">Rehabilitation of Nalitabari-Gazirkhamar Road at ch.2+250km-10+050km. </t>
    </r>
  </si>
  <si>
    <t xml:space="preserve">M/S Dhrobo Trade Agency, Maddaya Shery, Sherpur </t>
  </si>
  <si>
    <r>
      <rPr>
        <b/>
        <sz val="10"/>
        <rFont val="Arial"/>
        <family val="2"/>
      </rPr>
      <t xml:space="preserve">WNOBI-She(Nali)-UZRR-GOB-34. </t>
    </r>
    <r>
      <rPr>
        <sz val="9"/>
        <rFont val="Arial"/>
        <family val="2"/>
      </rPr>
      <t>Rehabilitation of Nunni GC Shamuschura Border Road (Projotan Road) at ch.4+800km. Road ID 389702014 (Sulvage Amount 7829447)</t>
    </r>
  </si>
  <si>
    <r>
      <t>S</t>
    </r>
    <r>
      <rPr>
        <b/>
        <sz val="10"/>
        <rFont val="Times New Roman"/>
        <family val="1"/>
      </rPr>
      <t xml:space="preserve">HE/ AF-91  </t>
    </r>
    <r>
      <rPr>
        <sz val="10"/>
        <rFont val="Times New Roman"/>
        <family val="1"/>
      </rPr>
      <t>Rehabilitation a Nakla-Gourdwar via Chandrakona &amp; Narayankhola ID- 389672004 Ch. 0000-7330km. Upazila Nakla b Chandrakona GC-Sherpur Road. ID-389672002 Ch.0000-3200km Upazila Nakla.</t>
    </r>
  </si>
  <si>
    <r>
      <rPr>
        <b/>
        <sz val="10"/>
        <rFont val="Times New Roman"/>
        <family val="1"/>
      </rPr>
      <t>SHE/ AF-26</t>
    </r>
    <r>
      <rPr>
        <sz val="10"/>
        <rFont val="Times New Roman"/>
        <family val="1"/>
      </rPr>
      <t xml:space="preserve">  Rehabilitation a) Nakla Kalapara-Pathakata via Panchkania Road.Road ID- 389672009, Ch.00-7580km. b) Kursha Master bari-Pathakata bazar Narayankhola GC via Dorga bazar &amp; Talki UP Office. Road ID 389672011 Ch.-00-8560m. c) Baneshwardi UP Batshala Sherpur Road .Road ID 389672008.Ch-00-5612m. d) Ganapordi UP-Rampur bazar via Baneshwardi UP Road ID 389673010, Ch.-00-6150m </t>
    </r>
  </si>
  <si>
    <r>
      <rPr>
        <b/>
        <sz val="10"/>
        <rFont val="Arial"/>
        <family val="2"/>
      </rPr>
      <t xml:space="preserve">IRIDP-2/SHER/DW-84 </t>
    </r>
    <r>
      <rPr>
        <sz val="8"/>
        <rFont val="Arial"/>
        <family val="2"/>
      </rPr>
      <t xml:space="preserve">Construction of 40.00m RCC Girder Bridge on Dugangarper Bazar-Baluakanda Bazar(Nakla RHD) Road at Ch.1500m under Nalitabari Upazila,District: Sherpur.
</t>
    </r>
  </si>
  <si>
    <t xml:space="preserve">M/S Prema Trading InterNational, Maddaya Shery,Sherpur </t>
  </si>
  <si>
    <t>syedaoulad_hossain@yahoo.com</t>
  </si>
  <si>
    <r>
      <t xml:space="preserve">MRRIDP/20/SHER/NALI/RHB/56
</t>
    </r>
    <r>
      <rPr>
        <sz val="10"/>
        <rFont val="Times New Roman"/>
        <family val="1"/>
      </rPr>
      <t>Development of Boishaki Bazar at Nalitabari Upazila District Sherpur</t>
    </r>
    <r>
      <rPr>
        <b/>
        <sz val="10"/>
        <rFont val="Times New Roman"/>
        <family val="1"/>
      </rPr>
      <t xml:space="preserve">
</t>
    </r>
  </si>
  <si>
    <t>M/S Halima Enterprise Sherpur Sadar,Sherpur.</t>
  </si>
  <si>
    <t>mshalimaenterprise82@gmail.com</t>
  </si>
  <si>
    <r>
      <rPr>
        <b/>
        <sz val="9"/>
        <rFont val="Times New Roman"/>
        <family val="1"/>
      </rPr>
      <t>Package No: VR-162</t>
    </r>
    <r>
      <rPr>
        <sz val="9"/>
        <rFont val="Times New Roman"/>
        <family val="1"/>
      </rPr>
      <t xml:space="preserve"> Improvement of Longar Para-Chakbondi Road from Ch. 00-1200m under Sreebordi Upazila, District Sherpur. ID No. 389904027</t>
    </r>
  </si>
  <si>
    <t>M/S Mahim Enterprise Nalitabari, Sherpur.</t>
  </si>
  <si>
    <t>mdsofikulalom6@gmail.com</t>
  </si>
  <si>
    <t xml:space="preserve">(a) Improvement of Noljura Bazar Jame Mosque under Rajnagor UP . Latitude 25. 11274Longitude90.11479. (b) Improvement of Dohalia Boro Jame Mosque under Rajnagor UP . Latitude 25.11018 Longitude 90.09438. (c) Improvement of Porchim Rajnagor Boro Bondor Jame Mosque under Rajnagor UP . Latitude 25.12456 Longitude 90.08647.at Nalitabari,Sherpur.
</t>
  </si>
  <si>
    <t>M/S   D.S Enterprise Sherpur Sadar,Sherpur.</t>
  </si>
  <si>
    <t>dsenteprise@gmail.com</t>
  </si>
  <si>
    <t xml:space="preserve">Repair &amp; Renovation of Sherpur PTI for Systematic English Training Course </t>
  </si>
  <si>
    <t>PTI</t>
  </si>
  <si>
    <t>M/S Elias Construction Kosba Khatgor, Sherpur.</t>
  </si>
  <si>
    <t>eleisconstruction@gmail.com</t>
  </si>
  <si>
    <t>Construction of Two (2) Storied Rural Market Building (with 04 Storied Foundation) Bhalua Bazar Under Sreebordi  Upazila,  Sherpur District.</t>
  </si>
  <si>
    <r>
      <rPr>
        <b/>
        <sz val="9"/>
        <rFont val="Times New Roman"/>
        <family val="1"/>
      </rPr>
      <t>Package No: VR-100</t>
    </r>
    <r>
      <rPr>
        <sz val="9"/>
        <rFont val="Times New Roman"/>
        <family val="1"/>
      </rPr>
      <t xml:space="preserve"> Improvement of Kalaspar UP Office-(Chua Bridge)-Surjanagar Kasempur Bazar via Eiger Godherghat Road at Ch: 1000-2830m.under Nalitabari Upazila, Dist:Sherpur. [Road ID-389704034]</t>
    </r>
  </si>
  <si>
    <t>Narayankhola G.C-Bhaitkandi G.C Road.</t>
  </si>
  <si>
    <t>Das &amp; Elias JV</t>
  </si>
  <si>
    <t>msdast.eleisjv@gmail.com</t>
  </si>
  <si>
    <r>
      <t xml:space="preserve"> </t>
    </r>
    <r>
      <rPr>
        <b/>
        <sz val="10"/>
        <rFont val="Times New Roman"/>
        <family val="1"/>
      </rPr>
      <t>Package No: AF-93</t>
    </r>
    <r>
      <rPr>
        <sz val="10"/>
        <rFont val="Times New Roman"/>
        <family val="1"/>
      </rPr>
      <t xml:space="preserve"> Rehabilitation of Tatihati U.P Poragor-Bhatpur Bazar Road ID-389903003 Ch.000-5850m Upazila Sreebordi, District: Sherpur.</t>
    </r>
  </si>
  <si>
    <r>
      <rPr>
        <b/>
        <sz val="9.5"/>
        <rFont val="Arial Narrow"/>
        <family val="2"/>
      </rPr>
      <t>Package No: W-05</t>
    </r>
    <r>
      <rPr>
        <sz val="9.5"/>
        <rFont val="Arial Narrow"/>
        <family val="2"/>
      </rPr>
      <t xml:space="preserve"> Daharipara-Nakshi-Tarakanda-Kapasia-Dhanakusa bazar</t>
    </r>
  </si>
  <si>
    <t>M/S Miskin Enterprise Maddya Boyra,Sherpur.</t>
  </si>
  <si>
    <t>msmiskienenterprise@gmail.com</t>
  </si>
  <si>
    <t>Puabag Bazar-Vitkandi Bazar via Fulpur Road</t>
  </si>
  <si>
    <t xml:space="preserve">M/S Bobi Traders Nalitabari,Sherpur. </t>
  </si>
  <si>
    <t>nupursaha0068@gmail.com</t>
  </si>
  <si>
    <r>
      <rPr>
        <b/>
        <sz val="9"/>
        <rFont val="Times New Roman"/>
        <family val="1"/>
      </rPr>
      <t xml:space="preserve">Package No: VR-169 </t>
    </r>
    <r>
      <rPr>
        <sz val="9"/>
        <rFont val="Times New Roman"/>
        <family val="1"/>
      </rPr>
      <t xml:space="preserve">Improvement of Indilpur Paschimpara RHD Golakata Technical College Road from Ch. 1000-2600m under Sreebordi Upazila District Sherpur. Road ID No. 389904079.
</t>
    </r>
  </si>
  <si>
    <t>M/S Sammo construction Tarakandi Bazar, Sadar Sherpur.</t>
  </si>
  <si>
    <t>msshammoc@gmail.com</t>
  </si>
  <si>
    <t xml:space="preserve">(a)Improvement of Muktir Bazar Jame Mosque under Talki UP. Latitude24.9510 Longitude 90.2105. (b)Improvement of Modho Poyabag Primary School Jame Mosque under Talki UP. Latitude 24.9515 Longitude 90.2206. (c) Improvement of Sailampur Bazar Jame Mosque under Talki UP. Latitude24.9242 Longitude 90.2425. (d) Improvement of Bibirchar Madrasha Jame Mosque under Talki UP. Latitude 24.9336 Longitude 90.2288. (e) Improvement of Purbo Talki Madrasha Jame Mosque under Talki UP. Latitude24.9202 Longitude 90.2132.
</t>
  </si>
  <si>
    <r>
      <rPr>
        <b/>
        <sz val="9"/>
        <rFont val="Arial"/>
        <family val="2"/>
      </rPr>
      <t>Package No: DW-81</t>
    </r>
    <r>
      <rPr>
        <sz val="9"/>
        <rFont val="Arial"/>
        <family val="2"/>
      </rPr>
      <t xml:space="preserve">(a) Improvement of Fokirpara Jame Mosque under Morichporan UP . Latitude 25.04089 Longitude90.220735. (b) Improvement of Morich poran Bazar Jame Mosque under Morichporan UP . Latitude 25. 0556 Longitude 90.22123. (c) Improvement of Koyarpar Borobari Mondir under Morichporan UP. Latitude 25.05892 Longitude90.21294. at Nalitabari, Sherpur.
</t>
    </r>
  </si>
  <si>
    <t>Kadamtali-kakarkandi UP office Raod</t>
  </si>
  <si>
    <t>M/S Saika-Sazia Enterprise, Nakla, Sherpur.</t>
  </si>
  <si>
    <t>shakil.shomrat@gmail.com</t>
  </si>
  <si>
    <r>
      <rPr>
        <b/>
        <sz val="9"/>
        <rFont val="Arial"/>
        <family val="2"/>
      </rPr>
      <t>Package No: DW-77</t>
    </r>
    <r>
      <rPr>
        <sz val="9"/>
        <rFont val="Arial"/>
        <family val="2"/>
      </rPr>
      <t xml:space="preserve"> (a) Improvement of Kalakuma Jame Mosque under Ram chandrakura UP . Latitude 25. 183112 Longitude 90.220950 (b) Improvement of Bishgiripara Jame Mosque under Ram chandrakura UP . Latitude 25. 171088Longitude90.248480.. (c) Improvement of Panihata Padri Girza under Ram chandro kora. UP . Latitude 25. 19800 Longitude90.25052.at </t>
    </r>
  </si>
  <si>
    <t>M/S Tayba Moniruzzama (Sarkar),Nobinagar, Sherpur.</t>
  </si>
  <si>
    <t>taybamsr8@gmail.com</t>
  </si>
  <si>
    <r>
      <rPr>
        <b/>
        <sz val="10"/>
        <rFont val="Times New Roman"/>
        <family val="1"/>
      </rPr>
      <t>MRRIDP/20/SHER/SADR/MAINT/UNR/65</t>
    </r>
    <r>
      <rPr>
        <sz val="10"/>
        <rFont val="Times New Roman"/>
        <family val="1"/>
      </rPr>
      <t xml:space="preserve">
Maintenance of Bhimgonj Bazar-Beltoli Bazar via Rouha UP Road from Ch. 00-2000m under Sadar Upazila District Sherpur ID No. 389883006
</t>
    </r>
  </si>
  <si>
    <t>M/S Sodu Enterprise Nobinagar, Sherpur Sadar, Sherpur.</t>
  </si>
  <si>
    <t>mssouduenterprise@gmail.com</t>
  </si>
  <si>
    <r>
      <t xml:space="preserve"> </t>
    </r>
    <r>
      <rPr>
        <b/>
        <sz val="10"/>
        <rFont val="Times New Roman"/>
        <family val="1"/>
      </rPr>
      <t>(Package No: MRRIDP/ 18/ SHER/ JHEN/SCR/28 (</t>
    </r>
    <r>
      <rPr>
        <sz val="10"/>
        <rFont val="Times New Roman"/>
        <family val="1"/>
      </rPr>
      <t xml:space="preserve">a). Improvement of Fulhari GPS Connecting Road from Ch.00-150m under Jhenaigati Upazila b).Improvement of Jogotpur GPS Connecting Road from Ch.00-336m under Jhenaigati Upazila c). Improvement of Sarikalinagar GPS Connecting Road form Ch.00-520m under Jhenaigati Upazila. d). Improvement of Shaldha GPS Connecting Road form Ch.00-50m under Jhenaigati Upazila.
</t>
    </r>
  </si>
  <si>
    <t>06.03.2020</t>
  </si>
  <si>
    <t>M/S Roni Enterprise Vathshala, Sherpur Sadar, Sherpur.</t>
  </si>
  <si>
    <t>msronient75@gmail.com</t>
  </si>
  <si>
    <r>
      <rPr>
        <b/>
        <sz val="9"/>
        <rFont val="Arial"/>
        <family val="2"/>
      </rPr>
      <t>Package No: DW-84</t>
    </r>
    <r>
      <rPr>
        <sz val="9"/>
        <rFont val="Arial"/>
        <family val="2"/>
      </rPr>
      <t xml:space="preserve"> aImprovement of Surjanagor Kasempur Bazar Jame Mosque under Kolospar. UP . Latitude 25.08588 Longitude 90. 11715. b Improvement of Balughata Hazi Fatema Jame Mosque under Kolospar. UP . Latitude 25.06442 Longitude 90. 13872. c) Improvement of Balughata Bazar Jame Mosque under Kolospar. UP . Latitude 25. 07121 Longitude 90. 13284 .d Improvement of Uttar Nakshi Durgamater Mondir under Kolospar. UP Latitude 25 .06863 Longitude 90.130177
</t>
    </r>
  </si>
  <si>
    <t>M/S Sornali Sozib Ent. Sreebordi, Sherpur.</t>
  </si>
  <si>
    <t>msshornalisazibent@gmail.com</t>
  </si>
  <si>
    <t>Improvement of Bhayadanga RHD-Ranishimul Road from Ch. 2587-3460under Sreebordi Upazila, District : Sherpur. ID No 389904005</t>
  </si>
  <si>
    <t>M/S Amena Construction Sreebordi,Sherpur.</t>
  </si>
  <si>
    <t>rukunujjaman77@gmail.com</t>
  </si>
  <si>
    <r>
      <rPr>
        <b/>
        <sz val="9"/>
        <rFont val="Times New Roman"/>
        <family val="1"/>
      </rPr>
      <t>Package No: VR-161</t>
    </r>
    <r>
      <rPr>
        <sz val="9"/>
        <rFont val="Times New Roman"/>
        <family val="1"/>
      </rPr>
      <t xml:space="preserve"> Improvement of Tenachira-East Gilagacha Road from Ch. 1600-2080m under Sreebordi Upazila, District Sherpur. ID No. 389904025</t>
    </r>
  </si>
  <si>
    <r>
      <t xml:space="preserve">MRRIDP/20/SHER/SREE/RHB/57
</t>
    </r>
    <r>
      <rPr>
        <sz val="10"/>
        <rFont val="Times New Roman"/>
        <family val="1"/>
      </rPr>
      <t xml:space="preserve">Development of Khancha Para Bazar at Sreebordi Upazila District Sherpur.
</t>
    </r>
  </si>
  <si>
    <t xml:space="preserve">Slope Protection on Lasmanpur RHD-Nandina GC Road via Gugurakandi UP  </t>
  </si>
  <si>
    <t>M/S Riha Construction Sreebordi,Sherpur.</t>
  </si>
  <si>
    <t>msriha1981@gmail.com</t>
  </si>
  <si>
    <r>
      <rPr>
        <b/>
        <sz val="9"/>
        <rFont val="Calibri"/>
        <family val="2"/>
      </rPr>
      <t>Package No: CHSMMP/SHE/SAD/SL/19/C-230.</t>
    </r>
    <r>
      <rPr>
        <sz val="9"/>
        <rFont val="Calibri"/>
        <family val="2"/>
      </rPr>
      <t xml:space="preserve"> Construction of Muktijuddho Memorial at Surjadi High School under Sadar upazila District : Sherpur</t>
    </r>
  </si>
  <si>
    <t xml:space="preserve">M/S Akram Enterprise Khairpar,  Sadar, Sherpur. </t>
  </si>
  <si>
    <r>
      <rPr>
        <b/>
        <sz val="9"/>
        <rFont val="Calibri"/>
        <family val="2"/>
      </rPr>
      <t xml:space="preserve">Package No: W-269 </t>
    </r>
    <r>
      <rPr>
        <sz val="9"/>
        <rFont val="Calibri"/>
        <family val="2"/>
      </rPr>
      <t>Construction of Two (2) Storied Rural Market Building (with 04 Storied Foundation) Bhimgonj Bazar Under Sadar Upazila,  Sherpur District.</t>
    </r>
  </si>
  <si>
    <t>08.05.2021</t>
  </si>
  <si>
    <t xml:space="preserve">M/S Akram Enterprise Khoarpar, Sherpur. </t>
  </si>
  <si>
    <r>
      <rPr>
        <b/>
        <sz val="9"/>
        <rFont val="Calibri"/>
        <family val="2"/>
      </rPr>
      <t>Package No: W-271</t>
    </r>
    <r>
      <rPr>
        <sz val="9"/>
        <rFont val="Calibri"/>
        <family val="2"/>
      </rPr>
      <t xml:space="preserve"> Construction of Two (2) Storied Rural Market Building (with 04 Storied Foundation) Bausha Bazar Under Nakla  Upazila,  Sherpur District.</t>
    </r>
  </si>
  <si>
    <r>
      <rPr>
        <b/>
        <sz val="9"/>
        <rFont val="Calibri"/>
        <family val="2"/>
      </rPr>
      <t>Package No: W-273</t>
    </r>
    <r>
      <rPr>
        <sz val="9"/>
        <rFont val="Calibri"/>
        <family val="2"/>
      </rPr>
      <t xml:space="preserve"> Construction of Two (2) Storied Rural Market Building (with 04 Storied Foundation) Ghagpara Bazar Under Nalitabari  Upazila,  Sherpur District.</t>
    </r>
  </si>
  <si>
    <t>30.10.2019</t>
  </si>
  <si>
    <t xml:space="preserve"> Rehabilitation of a.Sherpur-Chandrakona Road ID-389882003 Ch.0000-10700m Upazila Sadar.b.Lasmonpur Up Jamtoli-Bolierchar Up Road ID-389883005 Ch.0000-4200m Upazila Sadar, District: Sherpur.</t>
  </si>
  <si>
    <t>20.5.19</t>
  </si>
  <si>
    <t>Construction of 22 m Long RCC Girder Bridge on Lasmanpur-Kamarerchar Road at Ch. 06+340km, Upazila: Sadar, District: Sherpur (Road ID No-389883003)</t>
  </si>
  <si>
    <t>FSCTT/WD-02 Construction of Rajnagar Union Farmers Service Center Under Establishment of Farmers Service Center and Technology Transfer at Union Level (Pilot) Project at Nalitabari Upazila under Sherpur District.</t>
  </si>
  <si>
    <t>EFSCTTP   (Pilot)</t>
  </si>
  <si>
    <t>13/03/2017</t>
  </si>
  <si>
    <t>30.11.2018</t>
  </si>
  <si>
    <r>
      <rPr>
        <b/>
        <sz val="9"/>
        <rFont val="Times New Roman"/>
        <family val="1"/>
      </rPr>
      <t>Package No: ST-20</t>
    </r>
    <r>
      <rPr>
        <sz val="9"/>
        <rFont val="Times New Roman"/>
        <family val="1"/>
      </rPr>
      <t xml:space="preserve"> Construction of 38.00m Long RCC Girder Bridge on Kalaspur UP office-Surjonagar Kasempur Bazar via Eijar Godaraghat Road at Ch. 1995 under Nalitabari Upazila District Sherpur Road ID No. 389704034</t>
    </r>
  </si>
  <si>
    <t>8.5.21</t>
  </si>
  <si>
    <r>
      <t>(</t>
    </r>
    <r>
      <rPr>
        <b/>
        <sz val="10"/>
        <rFont val="Times New Roman"/>
        <family val="1"/>
      </rPr>
      <t>Package No: MRRIDP/ 18/SHER/ SADAR /UNR/ 19</t>
    </r>
    <r>
      <rPr>
        <sz val="10"/>
        <rFont val="Times New Roman"/>
        <family val="1"/>
      </rPr>
      <t xml:space="preserve">. a).Improvement of Bitumenas Carpeting on Charpokkimari UP-Paikortola Bazar via Charsreepur UP Road from ch. 2500-5700m under Sherpur Sadar upazila </t>
    </r>
  </si>
  <si>
    <t>27.02.2019</t>
  </si>
  <si>
    <t>mahpl.akram.jv@gmail.com</t>
  </si>
  <si>
    <r>
      <t xml:space="preserve">MRRIDP/19/SHER/SADAR/BRDG/UZR/48  </t>
    </r>
    <r>
      <rPr>
        <sz val="10"/>
        <rFont val="Times New Roman"/>
        <family val="1"/>
      </rPr>
      <t xml:space="preserve">.Construction of Sherpur-Kamarer  char GC Road 50.00m Bridge form Ch.-7825m under Sadar Upazila.
</t>
    </r>
  </si>
  <si>
    <t>19.5.2020</t>
  </si>
  <si>
    <t>25.5.2021</t>
  </si>
  <si>
    <t>Aminul Haque (Pvt) Ltd-Akram Enter.</t>
  </si>
  <si>
    <r>
      <rPr>
        <b/>
        <sz val="9"/>
        <rFont val="Times New Roman"/>
        <family val="1"/>
      </rPr>
      <t>Package No: ST-21</t>
    </r>
    <r>
      <rPr>
        <sz val="9"/>
        <rFont val="Times New Roman"/>
        <family val="1"/>
      </rPr>
      <t xml:space="preserve"> Construction of 75.00 m long PSC girder bridge at Urfa UP- Urfa naya bazar road ch 1800m Road ID 389673009. under upazila Nakla, District : Sherpur.</t>
    </r>
  </si>
  <si>
    <t>19.4.2020</t>
  </si>
  <si>
    <t>7.9.2021</t>
  </si>
  <si>
    <r>
      <t>MRRIDP/19/SHER/NAKLA/BRDG/UNR/49</t>
    </r>
    <r>
      <rPr>
        <sz val="10"/>
        <rFont val="Times New Roman"/>
        <family val="1"/>
      </rPr>
      <t xml:space="preserve">
Construction of  30.00m Long PC Girder Bridge on Charastadhor UP-Baliganj Bazar Road at Ch. 3200m under Nakla Upazila Dist Sherpur
</t>
    </r>
  </si>
  <si>
    <t>26.05.2020</t>
  </si>
  <si>
    <r>
      <rPr>
        <b/>
        <sz val="9"/>
        <rFont val="Calibri"/>
        <family val="2"/>
      </rPr>
      <t>Package No: CBU-100/Purto-312</t>
    </r>
    <r>
      <rPr>
        <sz val="9"/>
        <rFont val="Calibri"/>
        <family val="2"/>
      </rPr>
      <t xml:space="preserve"> Construction of 81.00m long PSC Girder Bridge on Ghugrakandi UP- Betmari via Noyapara Road at Ch-2500m (Road ID 389884272)  at Sadar Upazila Sherpur.</t>
    </r>
  </si>
  <si>
    <t>UHBP             (100M Bridge)</t>
  </si>
  <si>
    <t>22.12.2021</t>
  </si>
  <si>
    <r>
      <rPr>
        <b/>
        <sz val="9"/>
        <rFont val="Calibri"/>
        <family val="2"/>
      </rPr>
      <t xml:space="preserve">Package No: CBU-100/Purto-313 </t>
    </r>
    <r>
      <rPr>
        <sz val="9"/>
        <rFont val="Calibri"/>
        <family val="2"/>
      </rPr>
      <t>Construction of 66.00m long RCC Girder Bridge over Bhelua Khal on Bhelua UP-Dristypara (Nuyapara) Road at  Ch-2500m (Road ID 389904016)  at Sreebordi Upazila Sherpur.</t>
    </r>
  </si>
  <si>
    <r>
      <t xml:space="preserve"> </t>
    </r>
    <r>
      <rPr>
        <b/>
        <sz val="9"/>
        <rFont val="Calibri"/>
        <family val="2"/>
      </rPr>
      <t xml:space="preserve">CBU-100/Purto-315 </t>
    </r>
    <r>
      <rPr>
        <sz val="9"/>
        <rFont val="Calibri"/>
        <family val="2"/>
      </rPr>
      <t>Construction of 72.00m long RCC Girder Bridge on Nakla RHD (Tohoshil office)-Goramara Road at  Ch-2400m (Road ID 389705060)  at Nalitabari Upazila Sherpur.</t>
    </r>
  </si>
  <si>
    <t>M/S Siya Moni Fassion Sherpur,  Sadar, Sherpur.</t>
  </si>
  <si>
    <t>siyamonifashion@gmail.com</t>
  </si>
  <si>
    <t xml:space="preserve">Improvement of East Lava RHD-Gourdwar Bazar Road from Ch. 00-1085m under Nakla Upazila District Sherpur. Road ID No. 389674041.
</t>
  </si>
  <si>
    <t>27.10.2021</t>
  </si>
  <si>
    <t>M/S Chandi Construction EShibpur,Nakla,Sherpur.</t>
  </si>
  <si>
    <t>mschadnicons@gmail.com</t>
  </si>
  <si>
    <r>
      <t>MRRIDP/18/SHER/SADAR/SCR/31</t>
    </r>
    <r>
      <rPr>
        <sz val="10"/>
        <rFont val="Times New Roman"/>
        <family val="1"/>
      </rPr>
      <t xml:space="preserve">
a). Improvement of Dubar char Dakkhin Namapara GPS Connecting Road from Ch 00-120m under Sadar Upazila  b). Improvement of Herua GPS Connecting Road from Ch.00-200m under Sadar Upazila. .  c). Improvement of Dupaghat GPS Connecting Road from Ch.00-50m under Sadar Upazila. d). Improvement of Horindhara GPS Connecting Road form Ch.00-614m under Sadar Upazila e). Improvement of Horindhara Kandapara GPS Connecting Road form Ch.-2500-3050m under Sadar Upazila.
</t>
    </r>
  </si>
  <si>
    <t>M/S Nahar Enterprise Sreebordi,Sherpur.</t>
  </si>
  <si>
    <t>naharenterprisesbd@gmail.com</t>
  </si>
  <si>
    <t xml:space="preserve">14m long RCC Girder Bridge on Holdibata Chowrasta Bazar –Nanni UP Road </t>
  </si>
  <si>
    <t xml:space="preserve">M/S Ashia Tailors Newmarket,Sherpur . </t>
  </si>
  <si>
    <t>ashiatailars67@gmail.com</t>
  </si>
  <si>
    <t xml:space="preserve">Tatalpur Bazar-Pakuria UP Road </t>
  </si>
  <si>
    <r>
      <rPr>
        <b/>
        <sz val="9"/>
        <rFont val="Times New Roman"/>
        <family val="1"/>
      </rPr>
      <t xml:space="preserve">Package No: UNR-30 </t>
    </r>
    <r>
      <rPr>
        <sz val="9"/>
        <rFont val="Times New Roman"/>
        <family val="1"/>
      </rPr>
      <t>Improvement of Valua UP-Simulchura Bazar Road Ch 2.20-4.175km Under Sreebordi Upazila Dist:Sherpur.ID-389903005</t>
    </r>
  </si>
  <si>
    <t>Package No: DW-82(a) Improvement of Jugania Kachari Jame Mosque under Jugania UP . Latitude 25.05559 Longitude90.17315. (b) Improvement of Taltola Bazar Jame Mosque under Jugania UP Latitude 25.0236 Longitude 90.17055. (c) Improvement of Kapashia Sree Sree Durga mata Mondir under Jogania UP. Latitude 25. 06415 Longitude 90.1695.</t>
  </si>
  <si>
    <t xml:space="preserve">M/S Liton  &amp; Khakon Enterprise Joganimura ,Sherpur . </t>
  </si>
  <si>
    <t>mejbaul.islam@yahoo.com</t>
  </si>
  <si>
    <r>
      <rPr>
        <b/>
        <sz val="9"/>
        <rFont val="Times New Roman"/>
        <family val="1"/>
      </rPr>
      <t>Package No: UNR-61</t>
    </r>
    <r>
      <rPr>
        <sz val="9"/>
        <rFont val="Times New Roman"/>
        <family val="1"/>
      </rPr>
      <t xml:space="preserve"> Improvement of Gouripur UP-Bharua Bazar Road from Ch. 00-3300m under Jhenaigati Upazila, District : Sherpur. ID No. 389373012. Salvage Cost BDT 427888.</t>
    </r>
  </si>
  <si>
    <t>25.3.2020</t>
  </si>
  <si>
    <t>23.2.2021</t>
  </si>
  <si>
    <r>
      <rPr>
        <b/>
        <sz val="9"/>
        <rFont val="Arial"/>
        <family val="2"/>
      </rPr>
      <t>Package No: 67</t>
    </r>
    <r>
      <rPr>
        <sz val="9"/>
        <rFont val="Arial"/>
        <family val="2"/>
      </rPr>
      <t xml:space="preserve">(a) Improvement of Baligonj Bazar Jame Mosque under Pathakata UP. Latitude 24.9204 Longitude90.1725. (b) Improvement of Pathakata Bazar Jame Mosque under Pathakata UP. Latitude 24.9185 Longitude90.2130. (c) Improvement of Pachkahaniya  Bazar More Jame Mosque under Pathakata UP. Latitude 24.9354 Longitude 90.1877. (d) Improvement of Near Polashkandi UP Jame Mosque under Pathakata UP. Latitude 24.9365 Longitude90.1167. € Improvement of Near Dudherchar Mokhles Master House Jame Mosque under Pathakata UP. Latitude 24.9365 Longitude 90.1167.
</t>
    </r>
  </si>
  <si>
    <t>M/S New Al-Amim Garments Newmarket,Sherpur.</t>
  </si>
  <si>
    <t>newalamingarments@gmail.com</t>
  </si>
  <si>
    <t>a) Improvement of Baromaisa Bazar Jame Mosque under Urfa UP. Latitude 24.9914 Longitude 90.2082. (b) Improvement of Hasonkhila Bazar Jame Mosque under Urfa UP. Latitude 25.0093 Longitude 90.2327. (c) Improvement of Pislakuri Bazar Jame Mosque under Urfa UP. Latitude 25.0246 Longitude90.2187. (d) Improvement of Kodaldah Bazar Jame Mosque under Urfa UP. Latitude 25.0246 Longitude90.2187.(e) Improvement of Ranishimul Bazar Jame Mosque under Urfa UP. Latitude25.0049 Longitude 90.2134.</t>
  </si>
  <si>
    <t>M/S Madiha Traders  Shozborkhila, Sherpur.</t>
  </si>
  <si>
    <t>moniruddin_a@yahoo.com</t>
  </si>
  <si>
    <t xml:space="preserve">Improvement of Gilagasha Bazar-Uttar-Gilagasha Road from Ch. 00-1500m under Sreebordi Upazila District Sherpur. Road ID No. 389904042.
</t>
  </si>
  <si>
    <t>25.10.2021</t>
  </si>
  <si>
    <t xml:space="preserve">Rouha Bazar-Mazir Bazar Road </t>
  </si>
  <si>
    <t>M/S Shahira Whahid Traders,  Bagraksha, Sherpur.</t>
  </si>
  <si>
    <t>mssahirawahidtraders@gmail.com</t>
  </si>
  <si>
    <t>Improvement of Khunua Bazar-Gazaria Bazar via Betmari Bazar Road from Ch. 4500-4860m under Sadar Upazila, District : Sherpur. ID No 389884018</t>
  </si>
  <si>
    <t>M/S Liton Enterprise Shozborkhila, Sherpur.</t>
  </si>
  <si>
    <t>mdsilitan@gmail.com</t>
  </si>
  <si>
    <r>
      <t xml:space="preserve">MRRIDP/20/SHER/NALI/VR/61
</t>
    </r>
    <r>
      <rPr>
        <sz val="10"/>
        <rFont val="Times New Roman"/>
        <family val="1"/>
      </rPr>
      <t>Improvement of South Ranigaon Alir Bazar- Sannasivita Waliuddin House Road by BC from Ch. 500-1675m under Nalitabari Upazila District Sherpur.</t>
    </r>
    <r>
      <rPr>
        <b/>
        <sz val="10"/>
        <rFont val="Times New Roman"/>
        <family val="1"/>
      </rPr>
      <t xml:space="preserve">
</t>
    </r>
  </si>
  <si>
    <t xml:space="preserve"> Hanif Construction Bamonerchar, Sherpur.</t>
  </si>
  <si>
    <t>md.abulhasan214439@gmail.com</t>
  </si>
  <si>
    <r>
      <t>MRRIDP/18/SHER/JHEN/MANIT/UZR/46</t>
    </r>
    <r>
      <rPr>
        <sz val="10"/>
        <rFont val="Times New Roman"/>
        <family val="1"/>
      </rPr>
      <t xml:space="preserve">
Maintenance of Gobindogonj GR-Paglar More Road from ch. 00-1450m under Jhenaigati upazila Dist Sherpur.
</t>
    </r>
  </si>
  <si>
    <t xml:space="preserve"> M/S Uzzal Construction Bamonerchar, Sherpur.</t>
  </si>
  <si>
    <t>uzzalconstruction@gmail.com</t>
  </si>
  <si>
    <t xml:space="preserve">JSP/Sher/Nal/VR-19(Remaining)
Remaining Wrok for Improvement of Kalasper UP office Choa Bridge Surjanagor-Kasempur Bazar via Aijer Godaraghat Road from Ch. 00-1000m under Nalitabari Upazila District Sherpur. ID No. 389704034
</t>
  </si>
  <si>
    <t>M/S Issar  Enterprise  Sreebordi, Sherpur.</t>
  </si>
  <si>
    <t>msisrarenterprise@gmail.com</t>
  </si>
  <si>
    <t xml:space="preserve">Maintenance of Nakla UP-Dhanakusha Bazar UZR Road from Ch. 00-1400m under Nakla Upazila District Sherpur. Road ID No. 389674045.
</t>
  </si>
  <si>
    <t>14.11.2021</t>
  </si>
  <si>
    <t>M/S Kofil  Enterprise  Sailampur Nakla, Sherpur.</t>
  </si>
  <si>
    <t>musharaf7313@yahoo.com</t>
  </si>
  <si>
    <r>
      <t xml:space="preserve">Improvement of Gourdwar UP-Urpha UP Road from Ch. 4200-4790m &amp; 5300-7215m and Construction of 07 Nos U-Drain on Same Road and  Under Nakla Upazila, District Sherpur. </t>
    </r>
    <r>
      <rPr>
        <b/>
        <sz val="8.5"/>
        <rFont val="Arial"/>
        <family val="2"/>
      </rPr>
      <t>Package No: GMRIDP/SHER/NAK/UNR/76</t>
    </r>
    <r>
      <rPr>
        <sz val="8.5"/>
        <rFont val="Arial"/>
        <family val="2"/>
      </rPr>
      <t xml:space="preserve">
</t>
    </r>
  </si>
  <si>
    <t>25.6.2020</t>
  </si>
  <si>
    <r>
      <t>(a) Improvement o Koterchar Madrasha-Narayankhola pucca Road from Ch. 00-1572m  (b) Improvement of Kabutomary Milon Bazar-Bausha GPS via Chalkpara Road Under 00-1840m  Under Nakla Upazila, District Sherpur.</t>
    </r>
    <r>
      <rPr>
        <b/>
        <sz val="8.5"/>
        <rFont val="Arial"/>
        <family val="2"/>
      </rPr>
      <t>GMRIDP/SHER/NAK/VR/78</t>
    </r>
    <r>
      <rPr>
        <sz val="8.5"/>
        <rFont val="Arial"/>
        <family val="2"/>
      </rPr>
      <t xml:space="preserve">
</t>
    </r>
  </si>
  <si>
    <t>30.7.19</t>
  </si>
  <si>
    <t>27.6.2020</t>
  </si>
  <si>
    <r>
      <rPr>
        <b/>
        <sz val="9"/>
        <rFont val="Arial"/>
        <family val="2"/>
      </rPr>
      <t>Package No: DW-65</t>
    </r>
    <r>
      <rPr>
        <sz val="9"/>
        <rFont val="Arial"/>
        <family val="2"/>
      </rPr>
      <t>(a) Improvement of Jankipur Jame Mosque under Chandrokona UP. Latitude 24.9333 Longitude90.1580. (b) Improvement of Charmoduya Jame Mosque under Chandrokona UP. Latitude 24.9114 Longitude 90.1561. (c) Improvement of Chandrokona GPS Jame Mosque under Chandrokona UP. Latitude 24.9138 Longitude 90.1387.(d) Improvement of Reharchar Jame Mosque under Chandrokona UP. Latitude 24.9077 Longitude90.1423. (e) Improvement of Baliyadi Baitun Nur Jame Mosque under Chandrokona UP. Latitude 24.9446 Longitude 90.1601. (f) Improvement of Bachhur Alga Dokhin Nuribulla House Jame Mosque under Chandrokona UP. Latitude 24.1765 Longitude 90.1340.</t>
    </r>
  </si>
  <si>
    <t>M/S Naeem Enterprise Gouripur, Sherpur.</t>
  </si>
  <si>
    <t>msnaeementerprise@yahoo.com</t>
  </si>
  <si>
    <t xml:space="preserve">Bhimgonj Bazar-Howragoar RHD Road </t>
  </si>
  <si>
    <t>M/S Rubi Const. &amp; Trading, Kamarerchar                         , Sherpur.</t>
  </si>
  <si>
    <t>rubictrading@gmail.com</t>
  </si>
  <si>
    <t>Improvement of Viadanga GC-Hasdhora GC Road from ch. 3400-3900m ( Package NO : GMRIDP/SHER/SREE/VR/70)</t>
  </si>
  <si>
    <t>06.05.18</t>
  </si>
  <si>
    <t>M/S S.N.R  Construction Munshir bazar, Sherpur.</t>
  </si>
  <si>
    <t>ishakali511@gmail.com</t>
  </si>
  <si>
    <t>Improvement of Indilpur Molla Para R&amp;H-Indilpur Modho Para to Karar Para Zila Parishad Road from Ch. 00-1000m under Sreebordi Upazila, District Sherpur. ID No. 389904009</t>
  </si>
  <si>
    <t>M/S M.M Enterprise Satani,Sreebordi, Sherpur.</t>
  </si>
  <si>
    <t>mistermia1969@yahoo.com</t>
  </si>
  <si>
    <r>
      <rPr>
        <b/>
        <sz val="9"/>
        <rFont val="Calibri"/>
        <family val="2"/>
      </rPr>
      <t>TULO/SRP/W-07</t>
    </r>
    <r>
      <rPr>
        <sz val="9"/>
        <rFont val="Calibri"/>
        <family val="2"/>
      </rPr>
      <t xml:space="preserve"> Construction of Sreebordi Sadar Union Bhumi Office Sreebordi Upazila,  Sherpur District.</t>
    </r>
  </si>
  <si>
    <t>M/S Shakil Traders Nalitabari, Sherpur.</t>
  </si>
  <si>
    <t>mssakiltraders@gmail.com</t>
  </si>
  <si>
    <r>
      <t>MRRIDP/18/SHER/JHEN/MANIT/UZR/47</t>
    </r>
    <r>
      <rPr>
        <sz val="10"/>
        <rFont val="Times New Roman"/>
        <family val="1"/>
      </rPr>
      <t xml:space="preserve">
Maintenance of Gobindogonj GR-Gazirkhamar GC Road from ch. 00-3670m under Jhenaigati upazila Dist Sherpur.
</t>
    </r>
  </si>
  <si>
    <t>M/S Rafi Enterprise           Nakla, Sherpur.</t>
  </si>
  <si>
    <t>lalin0683@gmail.com</t>
  </si>
  <si>
    <t>Improvement of Pathakata UP-Baligonj Bazar Road from Ch. 00-2700m under Nakla Upazila, District: Sherpur. ID No 389672010</t>
  </si>
  <si>
    <t>15.4.2020</t>
  </si>
  <si>
    <t>4.3.2021</t>
  </si>
  <si>
    <t>M/S Umme Habiba liza Nalitabari, Sherpur.</t>
  </si>
  <si>
    <t>msummehabibaliza@gmail.com</t>
  </si>
  <si>
    <r>
      <t xml:space="preserve">MRRIDP/20/SHER/NALI/VR/52
</t>
    </r>
    <r>
      <rPr>
        <sz val="10"/>
        <rFont val="Times New Roman"/>
        <family val="1"/>
      </rPr>
      <t xml:space="preserve">Improvement of Kadamtali-Kakarkandi via Benupara-Sutanala Dighi Road by BC from ch. 00-450m &amp; Same Road 2x4.00x2.00m Long RCC Box Culvert at Ch. 1200m under Nalitabari Upazila District Sherpur.Road 
</t>
    </r>
  </si>
  <si>
    <t>11.11.2021</t>
  </si>
  <si>
    <t>M/S Uttara Enterprise Dubarchar,Sadar, Sherpur.</t>
  </si>
  <si>
    <t>habiburrahman111@yahoo.com</t>
  </si>
  <si>
    <t>Rubber Dam UZR (Gobindanagar Mosque)-Dhanakusha UZR Road</t>
  </si>
  <si>
    <t>M/S Jesmin Enterprise Nalitabari, Sherpur.</t>
  </si>
  <si>
    <t>msjasmenenterprise@gmail.com</t>
  </si>
  <si>
    <t>Bhimgonj Bazar-Beltoli Bazar via Rouha UP  Road</t>
  </si>
  <si>
    <t>Md. Hossen Ali Nakla,Sherpur.</t>
  </si>
  <si>
    <t xml:space="preserve">hossainali1958@gmail.com
</t>
  </si>
  <si>
    <r>
      <rPr>
        <b/>
        <sz val="9"/>
        <rFont val="Calibri"/>
        <family val="2"/>
      </rPr>
      <t>TULO/SRP/W-0</t>
    </r>
    <r>
      <rPr>
        <sz val="9"/>
        <rFont val="Calibri"/>
        <family val="2"/>
      </rPr>
      <t xml:space="preserve">1 a) Construction of Urfa Union land Office under Nakla Upazila   (b) Baghber-Kalaspar Union land Office under Nalitabari Upazila,  Sherpur District.                </t>
    </r>
  </si>
  <si>
    <t>12.10.17</t>
  </si>
  <si>
    <t>M/S Rupanti Traders Eshibpur Nakla, Sadar,Sherpur.</t>
  </si>
  <si>
    <t>rupantitraders@gmail.com</t>
  </si>
  <si>
    <t xml:space="preserve">Package No: DW-62(a) Improvement of Ariyakanda kanda Bazar Kali Mondir under Baneshwardi UP. Latitude 24.9446 Longitude90.1601.(b) Improvement of Vordi Sallatola Bazar Jame Mosque under Baneshwardi UP. Latitude 24.9623 Longitude 90.1561. (c)Improvement of Kobutormary Milon Bazar Jame Mosque under Baneshwardi UP. Latitude 24.9399 Longitude 90.1447. (d) Improvement of Baneshwardi Kendriya Ahale Hadis Jame Mosque under Baneshwardi UP. Latitude 24.9617 Longitude  90.1470. (e) Improvement of Bausha Bazar Jame Mosque under Baneshwardi UP. Latitude 24.9495 Longitude90.1297.
</t>
  </si>
  <si>
    <t>27.03.2021</t>
  </si>
  <si>
    <r>
      <rPr>
        <b/>
        <sz val="9"/>
        <rFont val="Arial"/>
        <family val="2"/>
      </rPr>
      <t xml:space="preserve">Package No: DW-76 </t>
    </r>
    <r>
      <rPr>
        <sz val="9"/>
        <rFont val="Arial"/>
        <family val="2"/>
      </rPr>
      <t xml:space="preserve">(a) Improvement of Nayabil Alfalah Jame Mosque under Nayabil UP . Latitude 25.19412 Longitude 90. 21607. (b) Improvement of Nayabil Bazar Jame Mosque under Nayabil UP . Latitude 25.15100 Longitude 90. 20191.(c) Improvement of Chatkia Dorgamata Mondir under Nayabil UP Latitude 25.1707 Longitude 90. 19018.at 
</t>
    </r>
  </si>
  <si>
    <t xml:space="preserve">Package No: DW-80 (a) Improvement of Kadamtoli Bazar Jame Mosque under Rupnarayankura UP . Latitude 25.099216Longitude90.238196. (b) Improvement of Madrasha Bazar Jame Mosque under Rupnarayan kura UP . Latitude 25.087082 Longitude 90. 26998.at Nalitabari, Sherpur.
</t>
  </si>
  <si>
    <t>Kurua-Natun Bazar Road</t>
  </si>
  <si>
    <t>M/S R.S Enterprise Chakpatok,Sherpur Town, Sherpur.</t>
  </si>
  <si>
    <t>msrsenterprisenakla@gmail.com</t>
  </si>
  <si>
    <r>
      <rPr>
        <b/>
        <sz val="9"/>
        <rFont val="Arial"/>
        <family val="2"/>
      </rPr>
      <t>Package No: DW-74</t>
    </r>
    <r>
      <rPr>
        <sz val="9"/>
        <rFont val="Arial"/>
        <family val="2"/>
      </rPr>
      <t xml:space="preserve"> (a) Improvement of Nonni Bazar Baitul Aman Markas Jame Mosque under Nonni UP . Latitude 25.162491 Longitude 90.132408. (b) Improvement of Bankura Bazar Jame Mosque under Nonni UP.Latitude 25. 148828 Longitude 90. 164012 .at Nalitabari, Sherpur.
</t>
    </r>
  </si>
  <si>
    <r>
      <rPr>
        <b/>
        <sz val="9"/>
        <rFont val="Arial"/>
        <family val="2"/>
      </rPr>
      <t>Package No: DW-78</t>
    </r>
    <r>
      <rPr>
        <sz val="9"/>
        <rFont val="Arial"/>
        <family val="2"/>
      </rPr>
      <t xml:space="preserve">(a) Improvement of Kakarkandi Bazar Jame Mosque under Kakarkandi UP . Latitude 25. 139434 Longitude 90. 250039. (b) Improvement of Sotiarpar Bazar Jame Mosque under Kakarkandi UP . Latitude 25.122775 Longitude 90. 218950. (c) Improvement of Boruajani Red Girza under Kakorkandi UP . Latitude 25. 13820 Longitude90.26236.at 
</t>
    </r>
  </si>
  <si>
    <r>
      <rPr>
        <b/>
        <sz val="9"/>
        <rFont val="Arial"/>
        <family val="2"/>
      </rPr>
      <t>Package No: DW-79</t>
    </r>
    <r>
      <rPr>
        <sz val="9"/>
        <rFont val="Arial"/>
        <family val="2"/>
      </rPr>
      <t xml:space="preserve"> (a) Improvement of Nizpara Bazar Jame Mosque under Nalitabari UP . Latitude 25. 11129 Longitude90.19597. (b) Improvement of Ambagan Bazar Jame Mosque under Nalitabari UP Latitude 25. 11045 Longitude 90.20597 
</t>
    </r>
  </si>
  <si>
    <r>
      <rPr>
        <b/>
        <sz val="9"/>
        <rFont val="Arial"/>
        <family val="2"/>
      </rPr>
      <t xml:space="preserve">Package No: DW- 83 </t>
    </r>
    <r>
      <rPr>
        <sz val="9"/>
        <rFont val="Arial"/>
        <family val="2"/>
      </rPr>
      <t xml:space="preserve">a.Improvement of Sonnasivita Bazar Jame Mosque under Bagber. UP . Latitude 25.10528 Longitude90.15092. b Improve ment of Bagber Bazar Jame Mosque under Bagber UP . Latitude 25.11928 Longitude90.16827.
</t>
    </r>
  </si>
  <si>
    <t>M/S Islam Enterprise, Jamalpur.</t>
  </si>
  <si>
    <t>mdrofiq19710@gmail.com</t>
  </si>
  <si>
    <t xml:space="preserve">Kanashakhola Bazar (RHD) –Ilssa Ghat  Road </t>
  </si>
  <si>
    <t>M/S J.S Trading Sarishabari, Jamalpur</t>
  </si>
  <si>
    <t>jstrading79@gmail.com</t>
  </si>
  <si>
    <t>M/S Bilkis Enterprise Melandha, Jamalpur</t>
  </si>
  <si>
    <t>samsuddinhider@gmail.com</t>
  </si>
  <si>
    <t>Construction of 30 m Long RCC Girder Bridge on Lasmanpur RHD - Nandina GC Road via Ghugurakandi UP at Ch. 08+150 Km  (Road ID.No389882010)</t>
  </si>
  <si>
    <t>18.09.16</t>
  </si>
  <si>
    <t>24.09.17</t>
  </si>
  <si>
    <t>M/S Ajit Kumar Bose Station Road, Jamalpur</t>
  </si>
  <si>
    <t>Construction of 75m Long RCC Girder Bridge on Lasmanpur RHD - Nandina GC Road via Ghugurakandi UP at Ch. 7+660 Km  (Road ID.No389882010)</t>
  </si>
  <si>
    <t>01.11.16</t>
  </si>
  <si>
    <t>02.05.18</t>
  </si>
  <si>
    <r>
      <t>MRRIDP/18/SHER/JHEN/UNR/42</t>
    </r>
    <r>
      <rPr>
        <sz val="10"/>
        <rFont val="Times New Roman"/>
        <family val="1"/>
      </rPr>
      <t xml:space="preserve">
a Improvement of Kangsha UP-Charantola Road from ch. 2000-3630m under Jhenaigati upazila Dist Sherpur. b). Improvement of Kangsha UP-Nalkura UP Salchura via Ghandhigaon Bazar Road from ch. 1800-4200m &amp; 7740-9780m under Jhenaigati upazila Dist Sherpur.
</t>
    </r>
  </si>
  <si>
    <t>18.04.2019</t>
  </si>
  <si>
    <t>09.09.2019</t>
  </si>
  <si>
    <t>M/S Yunus &amp; Brothers</t>
  </si>
  <si>
    <t xml:space="preserve">(a) Maintenance  Work of Sutiarpar-Ramchandrokura UP Office  Road from ch.00-1540m .ID-389703010 (b) Maintenance  Work of Nalitabari-Sherpur R&amp;H (Dhariapara) Mital Bazar Via Krsnopatti  Road from ch.00-2115m . ID-389704015 (c)Maintenance  Work of Morakhali-Dhara Rasta Via Saluatola  Road from ch.00-990m  ID-389705095 (d) Improvement of Kalapagla kakorkandi from  Ch 3810-5560km ID-389702008
</t>
  </si>
  <si>
    <t>27.09.18</t>
  </si>
  <si>
    <t>M/S Ruman International</t>
  </si>
  <si>
    <t>rumanintl@gmail.com</t>
  </si>
  <si>
    <t>Construction of Muktijoddha Complex Bhaban at Sadar upazila Sherpur.</t>
  </si>
  <si>
    <t>CUMCBP</t>
  </si>
  <si>
    <t>M/S MMC &amp; Omir Osman Traders (JV), Medical Road Jamalpur</t>
  </si>
  <si>
    <t>umirosman@gmail.com</t>
  </si>
  <si>
    <t>Construction of Two (2) Storied Rural Market Building (with 04 Storied Foundation) in Paikura Bazar Under Jhenaigati  Upazila,  Sherpur District.</t>
  </si>
  <si>
    <t>M/S AKB &amp; BE Melandha, Jamalpur</t>
  </si>
  <si>
    <t>akb.be2015@gmail.com</t>
  </si>
  <si>
    <r>
      <rPr>
        <b/>
        <sz val="10"/>
        <rFont val="Times New Roman"/>
        <family val="1"/>
      </rPr>
      <t>Package No: RPM 322</t>
    </r>
    <r>
      <rPr>
        <sz val="10"/>
        <rFont val="Times New Roman"/>
        <family val="1"/>
      </rPr>
      <t xml:space="preserve"> Rehabilitation and Periodic Maintenance of Sherpur-Gazirkhamar Road (Ch 0+000 - 8+310km = 8.310 km) under Sadar upazila, District, Sherpur.</t>
    </r>
  </si>
  <si>
    <t>16.02.17</t>
  </si>
  <si>
    <t>M/S Chowdury Enterprise</t>
  </si>
  <si>
    <t xml:space="preserve">JSP/Sher/Jena/UZR-28
Improvement of Gobindagonj GC-Gazirkhamar GC Road from Ch. 3670-6200m under Jhenaigati Upazila District Sherpur. ID No. 389372005
</t>
  </si>
  <si>
    <t>M/S Babul Enterprise</t>
  </si>
  <si>
    <t>babulhasan85@gmail.com</t>
  </si>
  <si>
    <r>
      <rPr>
        <b/>
        <sz val="10"/>
        <rFont val="Times New Roman"/>
        <family val="1"/>
      </rPr>
      <t>Package No: Maint-39</t>
    </r>
    <r>
      <rPr>
        <sz val="10"/>
        <rFont val="Times New Roman"/>
        <family val="1"/>
      </rPr>
      <t xml:space="preserve"> Maintenance of Hatibandha UP Paikura Bazar Road from Ch. 00-1000m under Jhenaigati Upazila District Sherpur. Road ID No. 389373004.
</t>
    </r>
  </si>
  <si>
    <t>M/S Sara Enter.</t>
  </si>
  <si>
    <t>jahidulislamprince77@gmail.com</t>
  </si>
  <si>
    <t>Improvement of Kurua Madrasha R&amp;H-Indilpur R&amp;H Road from Ch. 00-1000m under Sreebordi Upazila, District : Sherpur. ID No 389904032</t>
  </si>
  <si>
    <t>3.3.2020</t>
  </si>
  <si>
    <t>M/S Hasim Master &amp; Sons</t>
  </si>
  <si>
    <t>ms.hasimmasterandsons@gmail.com</t>
  </si>
  <si>
    <r>
      <rPr>
        <b/>
        <sz val="10"/>
        <rFont val="Times New Roman"/>
        <family val="1"/>
      </rPr>
      <t>Package No: UZR-30</t>
    </r>
    <r>
      <rPr>
        <sz val="10"/>
        <rFont val="Times New Roman"/>
        <family val="1"/>
      </rPr>
      <t xml:space="preserve"> Improvement of Bhayadanga-Matiphata-karnajora Road from Ch. 1000-1780m under Sreebordi Upazila District Sherpur. Road ID No. 389902003.
</t>
    </r>
  </si>
  <si>
    <t>20.10.21</t>
  </si>
  <si>
    <t>M/S Modina Construction Sreebordi, Sherpur</t>
  </si>
  <si>
    <t>madinaenterprisesbd@gmail.com</t>
  </si>
  <si>
    <r>
      <rPr>
        <b/>
        <sz val="10"/>
        <rFont val="Calibri"/>
        <family val="2"/>
      </rPr>
      <t>TULO/SRP/W-06 C</t>
    </r>
    <r>
      <rPr>
        <sz val="10"/>
        <rFont val="Calibri"/>
        <family val="2"/>
      </rPr>
      <t>onstruction of Rajnagar Union Bhumi Office Sadar Upazila,  Sherpur District.</t>
    </r>
  </si>
  <si>
    <t>Md. Saiful Islam</t>
  </si>
  <si>
    <t xml:space="preserve">Package No: DW-71 (a) Improvement of Araiani Bazar Markas Mosque under Nalitabari Pourashava. Latitude25.0877Longitude90.1954. (b) Improvement of Gorkanda Jame Mosque under Nalitabari Pourashava. Latitude25.0926Longitude90.1885. (c) Improvement of Maddo Bazar Mosque under Nalitabari Pourashava. Latitude 25.08817 Longitude90.19121.
</t>
  </si>
  <si>
    <t>Oyster Const &amp; Shipping Company Limited</t>
  </si>
  <si>
    <r>
      <t xml:space="preserve">MRRIDP/20/SHER/JHEN/BRDG/VR/53
</t>
    </r>
    <r>
      <rPr>
        <sz val="10"/>
        <rFont val="Times New Roman"/>
        <family val="1"/>
      </rPr>
      <t>Construction of 50m Long RCC Girder Bridge on Ghagpara Pradhanpara Sluice Gate-Hodipara Road at Ch. 50.00m under Jhenaigati Upazila.</t>
    </r>
    <r>
      <rPr>
        <b/>
        <sz val="10"/>
        <rFont val="Times New Roman"/>
        <family val="1"/>
      </rPr>
      <t xml:space="preserve">
</t>
    </r>
  </si>
  <si>
    <r>
      <t xml:space="preserve">MRRIDP/20/SHER/JHEN/UNR/58
</t>
    </r>
    <r>
      <rPr>
        <sz val="10"/>
        <rFont val="Times New Roman"/>
        <family val="1"/>
      </rPr>
      <t>Improvement of Jhenaigati UP-Mohangonj Bazar Mohongonj Bazar-Matiapara Road by BC from ch.00-2280m &amp; 3680-7100m and 01 No 2x4.50x4.0m Box Culvert at ch. 5020m Under Jhenaigati Upazila District Sherpur.Road ID No 389373006</t>
    </r>
    <r>
      <rPr>
        <b/>
        <sz val="10"/>
        <rFont val="Times New Roman"/>
        <family val="1"/>
      </rPr>
      <t xml:space="preserve">
</t>
    </r>
  </si>
  <si>
    <t>M/S Tamzid Enterprise</t>
  </si>
  <si>
    <t>tamzidenterprisejp@gmail.com</t>
  </si>
  <si>
    <t xml:space="preserve">Tarakandi RHD-Andharia Baniapara UZR Road </t>
  </si>
  <si>
    <t>M/S Roushan Enterprise</t>
  </si>
  <si>
    <t xml:space="preserve">Sherpur Chandrokona (Vatshala) UZR-Sherpur Nakla RHD Road </t>
  </si>
  <si>
    <t>M/S A.B.M Enterprise</t>
  </si>
  <si>
    <t>abmenterprise1964@gmail.com</t>
  </si>
  <si>
    <t xml:space="preserve">Kharia Hakim House-Shamsudin House via Kharia Govt. Primary School Road </t>
  </si>
  <si>
    <t>M/S Nadir Enterprise</t>
  </si>
  <si>
    <t>nadirenter2561@gmail.com</t>
  </si>
  <si>
    <t>Char Austadhar UP-Baligonj Bazar Road</t>
  </si>
  <si>
    <t>M/S Asha Enterprise</t>
  </si>
  <si>
    <t xml:space="preserve">Puabag Bazar –Bashati RHD Road </t>
  </si>
  <si>
    <t>M/S Jannat Enterprise</t>
  </si>
  <si>
    <t>egp.jannatenterprise@gmail.com</t>
  </si>
  <si>
    <t xml:space="preserve">Nalitabari-Haluaghat Raod </t>
  </si>
  <si>
    <t>M/S Durga Enterprise, Dewangonj, Jamalpurl.</t>
  </si>
  <si>
    <t xml:space="preserve">1 Minor maintenance of 7m long RCC Girder Bridge on Sherpur-Gazirkhamar Road at Chainage 4702m 3898820012 Minor maintenance of 10.5m long RCC Box Culvert on Sherpur-Gazirkhamar Road at Chainage 5500m 3898820013 Minor maintenance of 6.9m long RCC Box Culvert on Sherpur-Gazirkhamar Road at Chainage 7180m 3898820014 Minor maintenance of 20m long RCC Box Culvert on Surjadi GC-Sherpur RHD Road via Bolairchar UP Road at Chainage14900m 3898820085 Minor maintenance of 6.9m long RCC Box Culvert on Sherpur-Kamarerchar Road at Chainage 9200m 3898820026 Minor maintenance of 15.1m long RCC Box Culvert on Sherpur-Kamarerchar Road at Chainage 7190m 3898820027 Minor maintenance of 6.9m long RCC Box Culvert on Surjadi GC-Sherpur RHD Road via Bolairchar UP Road at Chainage 3335m 3898820081 Minor maintenance of 15.00m long RCC Box Culvert on Sreebordi-Karnajhora GC Road at Chainage 10528m 3899020022 Minor maintenance of 10m long RCC Box Culvert on Sreebordi-Karnajhora GC Road at Chainage 8084m 3899020023 Minor maintenance of 7m long RCC Box Culvert on Sreebordi-Karnajhora GC Road at Chainage 3392m 389902002    </t>
  </si>
  <si>
    <t xml:space="preserve">55,05,779.339 </t>
  </si>
  <si>
    <t>19-07-20</t>
  </si>
  <si>
    <t>25-04-21</t>
  </si>
  <si>
    <t>1 Major maintenance of 7m long RCC Box Culvert on Nakla-Gourdwar via Chandrakona&amp;Narayankhola Road at Chainage 4100m 3896720042 Major maintenance of 24.8m long RCC Box Culvert on Nakla-Gourdwar via Chandrakona&amp;Narayankhola Road at Chainage 10970m 3896720043 Major maintenance of 15m long RCC Box Culvert on Nakla-Gourdwar via Chandrakona &amp;Narayankhola Road at Chainage 16034m 3896720041 Minor maintenance of 15m long RCC Box Culvert on Nalitabari-NanniGC.Road at Chainage 8639m 3897020052 Minor maintenance of 10.2m long RCC Box Culvert on Nalitabari-NanniGC.Road at Chainage 8625m 3897020053 Minor maintenance of 7m long RCC Box Culvert on Nalitabari-NanniGC.Road at Chainage 7493m 3897020054 Minor maintenance of 6.9m long RCC Box Culvert on Nalitabari-Gazirkhamar Road at Chainage 6300m 3897020025 Major maintenance of 20m long RCC Box Culvert on Nalitabari-Nanni GC Road at Chainage 120m 389702005</t>
  </si>
  <si>
    <t xml:space="preserve">38,91,817.264 </t>
  </si>
  <si>
    <t>M/S Sheik Hemayet Ali</t>
  </si>
  <si>
    <r>
      <t>(Package No. MRRIDP/ 18/SHER/NALI/ VR/ 13)</t>
    </r>
    <r>
      <rPr>
        <sz val="10"/>
        <rFont val="Times New Roman"/>
        <family val="1"/>
      </rPr>
      <t xml:space="preserve"> Improvement of Borodubi Madrasa Bazar-Gobindagonj Tinani GC Nalitaabari part Road by BC Including protection work From Ch.2000-4660m.</t>
    </r>
  </si>
  <si>
    <t>M/S Mahim Enterprise</t>
  </si>
  <si>
    <t>M/S KPS Construction, Sharishabari,Jamalpur</t>
  </si>
  <si>
    <t>kpsconstruction11@yahoo.com</t>
  </si>
  <si>
    <r>
      <rPr>
        <b/>
        <sz val="10"/>
        <rFont val="Calibri"/>
        <family val="2"/>
      </rPr>
      <t>TULO/SRP/BW/W-01</t>
    </r>
    <r>
      <rPr>
        <sz val="10"/>
        <rFont val="Calibri"/>
        <family val="2"/>
      </rPr>
      <t xml:space="preserve"> Construction of Boundary wall gate and approach road a. Urfa Union Bhumi office under Nakla Upazila. .B. Bagber-Kalashpar union Bhumi office under Nalitabari Upazila Rouha &amp; d.Raghunathpur union Bhumi office under Sadar Upizila,  District : Sherpur</t>
    </r>
  </si>
  <si>
    <t>M/S Mhammad Ali Statiionroad Jamalpur</t>
  </si>
  <si>
    <t>msmohammadali18@gmail.com</t>
  </si>
  <si>
    <r>
      <rPr>
        <b/>
        <sz val="10"/>
        <rFont val="Calibri"/>
        <family val="2"/>
      </rPr>
      <t>TULO/SRP/W-05</t>
    </r>
    <r>
      <rPr>
        <sz val="10"/>
        <rFont val="Calibri"/>
        <family val="2"/>
      </rPr>
      <t xml:space="preserve"> Construction of Kamarer char Union Bhumi Office Sadar Upazila,  Sherpur District.</t>
    </r>
  </si>
  <si>
    <t>M/S Saif Enterprise Station road Jamalpur</t>
  </si>
  <si>
    <r>
      <rPr>
        <b/>
        <sz val="10"/>
        <rFont val="Calibri"/>
        <family val="2"/>
      </rPr>
      <t>TULO/SRP/W-02.1</t>
    </r>
    <r>
      <rPr>
        <sz val="10"/>
        <rFont val="Calibri"/>
        <family val="2"/>
      </rPr>
      <t xml:space="preserve"> Construction of Raghunathpur  Union land Office under Sadar Upazila,  Sherpur District.</t>
    </r>
  </si>
  <si>
    <t>Masers hohidur Rahman</t>
  </si>
  <si>
    <t>shohidur76@gmail.com</t>
  </si>
  <si>
    <t xml:space="preserve">Nalitabari-Nakla-Nalitabari-Nakugaon RHD (Ambagan) Road </t>
  </si>
  <si>
    <t>M/S Tayeb Enterprise</t>
  </si>
  <si>
    <t>golamkibria.tara@yahoo.com</t>
  </si>
  <si>
    <r>
      <rPr>
        <b/>
        <sz val="10"/>
        <rFont val="Arial"/>
        <family val="2"/>
      </rPr>
      <t>IPCP/SHER/SADAR/C/19-20/1.011</t>
    </r>
    <r>
      <rPr>
        <sz val="10"/>
        <rFont val="Arial"/>
        <family val="2"/>
      </rPr>
      <t>.a) Excavation of Katakhali Khal at Ch.00-1862-413m.b. Construction of Reference line Considering 5 nos and TBM Considering 300x300m and 10 nos under Sadar upazila,Sherpur Distict.</t>
    </r>
  </si>
  <si>
    <t>M/S Zaman Construction  Eshibpur Nakla, Sherpur</t>
  </si>
  <si>
    <t>ahsanuzzamanliton@gmail.com</t>
  </si>
  <si>
    <r>
      <rPr>
        <b/>
        <sz val="9"/>
        <rFont val="Arial"/>
        <family val="2"/>
      </rPr>
      <t>GSIDP/SHER/SDW-70</t>
    </r>
    <r>
      <rPr>
        <sz val="9"/>
        <rFont val="Arial"/>
        <family val="2"/>
      </rPr>
      <t xml:space="preserve"> Improvement of Mozarkanda Fokir Bari Jame Mosque under Char Ostodhar UP. Latitude 24.9551 Longitude 90.1695 at Nakla Sherpur.
</t>
    </r>
  </si>
  <si>
    <t>M/S Mithila construction &amp; Builders,Charsherpur,  Sherpur.</t>
  </si>
  <si>
    <t>maleka.nasrin@yahoo.com</t>
  </si>
  <si>
    <r>
      <rPr>
        <b/>
        <sz val="9"/>
        <rFont val="Arial"/>
        <family val="2"/>
      </rPr>
      <t>Package No: DW-73</t>
    </r>
    <r>
      <rPr>
        <sz val="9"/>
        <rFont val="Arial"/>
        <family val="2"/>
      </rPr>
      <t xml:space="preserve"> (a) Improvement of Jame Mosque near Andarupara Sobur Member House under Poragaon UP . Latitude 25.19116 Longitude90.17997.(b) Improvement of Eco-park Jame Mosque under Poragaon UP  Latitude 25.204842 Longitude 90.145378. (c) Improvement of Meshkura  Girza Ghor under Poragaon. UP . Latitude 25.19607 Longitude 90.15339. at Nalitabari, Sherpur.
</t>
    </r>
  </si>
  <si>
    <t>M/S Taher Traders Bazithkhila,Sherpur,  Sadar, Sherpur.</t>
  </si>
  <si>
    <r>
      <t xml:space="preserve">MRRIDP/20/SHER/NAKL/RHB/55
</t>
    </r>
    <r>
      <rPr>
        <sz val="10"/>
        <rFont val="Times New Roman"/>
        <family val="1"/>
      </rPr>
      <t>Development of Simultoli Bazar at Nakla Upazila District Sherpur.</t>
    </r>
    <r>
      <rPr>
        <b/>
        <sz val="10"/>
        <rFont val="Times New Roman"/>
        <family val="1"/>
      </rPr>
      <t xml:space="preserve">
</t>
    </r>
  </si>
  <si>
    <t>15.09.2021</t>
  </si>
  <si>
    <t>Mahfuzul Alom Kursha Badagoir, Sherpur.</t>
  </si>
  <si>
    <t>egpmahfuzulalam@gmail.com</t>
  </si>
  <si>
    <t xml:space="preserve">(a) Improvement of Biharirpar Bazar Jame Mosque under Gonopoddi UP. Latitude 25.0139 Longitude90.1454. (b) Improvement of Baroikandi Jame Mosque under Gonopoddi UP. Latitude 24.9918 Longitude 90.1540. (c) Improvement of Kharjan Bazar Jame Mosque under Gonopoddi UP. Latitude 24. 0001 Longitude 90.1303. (d) Improvement of Krishnapur Maddhyapara Jame Mosque under Gonopoddi UP. Latitude 24.9713 Longitude 90.1388. € Improvement of Kingkorpur Bazar Jame Mosque under Gonopoddi UP. Latitude 24. 9895 Longitude 90.1483. f ) Improvement of Gonopoddi Koyer Bazar Jame Mosque under Gonopoddi UP. Latitude 24.9752Longitude90.1459.
</t>
  </si>
  <si>
    <t>M/S Asraful &amp; Sani Traders,  Nalitabari, Sherpur..</t>
  </si>
  <si>
    <t>aruhul57@yahoo.com</t>
  </si>
  <si>
    <r>
      <t xml:space="preserve">MRRIDP/20/SHER/NALI/VR/51
</t>
    </r>
    <r>
      <rPr>
        <sz val="10"/>
        <rFont val="Times New Roman"/>
        <family val="1"/>
      </rPr>
      <t xml:space="preserve">Improvement of Kalakuma Bazar-Mandalia para Road by BC from ch. 00-1350m under Nalitabari Upazila District Sherpur. </t>
    </r>
    <r>
      <rPr>
        <b/>
        <sz val="10"/>
        <rFont val="Times New Roman"/>
        <family val="1"/>
      </rPr>
      <t xml:space="preserve">
</t>
    </r>
  </si>
  <si>
    <t>27.06.2021</t>
  </si>
  <si>
    <t>M/S MAA Enterprise Nalitabari, Sherpur.</t>
  </si>
  <si>
    <t>maenterprise22@yahoo.com</t>
  </si>
  <si>
    <t xml:space="preserve">Maintenance of Dhanshail-Gurucharan Dudnai Bazar Road from Ch. 2600-4640m under Jhenaigati Upazila District Sherpur. Road ID No. 389373003.
</t>
  </si>
  <si>
    <t>17.10.2021</t>
  </si>
  <si>
    <t>M/S Takbir Enterprise   Nakla, Sherpur.</t>
  </si>
  <si>
    <t>fa7019235@gmail.com</t>
  </si>
  <si>
    <t xml:space="preserve">(a) Improvement of Narayankhola Bazar Jame Mosque under Char Ostodhar UP. Latitude 24.9336 Longitude90.2288. (b ) Improvement of Kajaikata Bazar Jame Mosque under Char Ostodhar UP. Latitude 24.9114 Longitude90.1819. (c) Improvement of Koterchar Mollabari Jame Mosque under Char Ostodhar UP. Latitude 24.8943 Longitude 90.2009. (d) Improvement of Char Bosonti Primary School Jame Mosque under Char Ostodhar UP. Latitude 24.9258 Longitude 90.2525.
</t>
  </si>
  <si>
    <t>M/S Jononi Traders Nalitabari, Sherpur.</t>
  </si>
  <si>
    <t>subirjanani@gmail.com</t>
  </si>
  <si>
    <r>
      <rPr>
        <b/>
        <sz val="9"/>
        <rFont val="Times New Roman"/>
        <family val="1"/>
      </rPr>
      <t>Package No: VR-163</t>
    </r>
    <r>
      <rPr>
        <sz val="9"/>
        <rFont val="Times New Roman"/>
        <family val="1"/>
      </rPr>
      <t xml:space="preserve"> Improvement of Gobrikura Malekunnesa College Shatani-Gobrikura Madrasha Road from Ch. 00-510m under Sreebordi Upazila, District Sherpur. ID No. 389905009</t>
    </r>
  </si>
  <si>
    <t>M/S Beppary Enterprise Nabinagar,  Sherpur.</t>
  </si>
  <si>
    <t>abaribiplob@gmail.com</t>
  </si>
  <si>
    <t xml:space="preserve">(Package  No: LGED/Sher/IWRM/W-002) (a) Maintenance of Sutiar Khal Sub-Project WMCA office under Nalitabari Upazila,District Sherpur. (b) Maintenance of Sutiar Khal Sub-Project Structure under Nalitabari Upazila District: Sherpur. 
</t>
  </si>
  <si>
    <t>msranaenterprise25@gmail.com</t>
  </si>
  <si>
    <t xml:space="preserve">Longorpara RHD-poragor Road </t>
  </si>
  <si>
    <t>M/S Rahman Enterprise</t>
  </si>
  <si>
    <t>msrahmanenterprisejp@gmail.com</t>
  </si>
  <si>
    <r>
      <t>(Package No: MRRIDP/ 18/ SHER/ SADAR/SCR/30  (</t>
    </r>
    <r>
      <rPr>
        <sz val="10"/>
        <rFont val="Times New Roman"/>
        <family val="1"/>
      </rPr>
      <t xml:space="preserve">a). Improvement of Elsha GPS Connecting Road from Ch 314-365m under Sadar Upazila b). Improvement of Krisnapur GPS Connecting Road from Ch.00-170m under Sadar Upazila.  c ).Improvement of Jongoldi-2 GPS Connecting Road from Ch.00-70m under Sadar Upazila. d). Improvement of Nawbhanga GPS Connecting Road form Ch.00-60m under Sadar Upazila. e). Improvement of Doripara GPS Connecting Road form Ch.00-575m under Sadar Upazila.  e). Improvement of Doripara GPS Connecting Road form Ch.00-575m under Sadar Upazila. f). Improvement of Dikpara GPS Connecting Road form Ch.00-375m under Sadar Upazila. 
</t>
    </r>
  </si>
  <si>
    <t>M/S MAA Enterprise  Sarishabari, Jamalpur</t>
  </si>
  <si>
    <t>Improvement of Nalitabari-Nayabil Upazila Road Jangalia Kandda-Bagbir Bazar Road from Ch. 1060-2700m under Nalitabari Upazila.</t>
  </si>
  <si>
    <t>OPI Traders Sreebordi, Sherpur</t>
  </si>
  <si>
    <t>kumar.dipti69@yahoo.com</t>
  </si>
  <si>
    <t>Improvement of Poragoan UP office Baromari Bazar Road from Ch. 2040-3450m under Nalitabari Upazial.</t>
  </si>
  <si>
    <t>27.12.21</t>
  </si>
  <si>
    <t>M/S Akanda Builders &amp; Supplyers</t>
  </si>
  <si>
    <t>msakandabs@ gmail.com</t>
  </si>
  <si>
    <t>Maintenance of Taltala Bazar-Sapnail Ashrayan Road from Ch. 00-900m under Nalitabari Upazila.</t>
  </si>
  <si>
    <t>Thakurgaon</t>
  </si>
  <si>
    <t>M/S Kohinoor Enterprize,Dadpur Ladge,Barishal sadar, Borishal.</t>
  </si>
  <si>
    <t>01.Improvement of Bhawlar hat GC to Bhelazan RHD Road at ch 00m to 7450m under Sadar Upazila Road ID 19494201102. Improvement of Barabari UP Office Dangi Noyar hat via Jorkali Madhupur Road Ch 00m to 7450m under Baliadangi Upazila Dist. Thakurgaon. Road ID 194083004 Total Cost of Salvage Materials Tk. 1518789.00</t>
  </si>
  <si>
    <t xml:space="preserve"> No</t>
  </si>
  <si>
    <t>DE-RB-JV    Gudarybazar, Thakurgaon.</t>
  </si>
  <si>
    <t>de.rb.jv@gmail.com</t>
  </si>
  <si>
    <t>Improvement of Thakurgaon to Farabari GC Road at Ch.00m to 8500m Road ID No-194942005.Salvage Materials Tk-659263.00 under Sadar Upazila, Dist: Thakurgaon</t>
  </si>
  <si>
    <t>Ram Babu,Guduri Bazar Thakurgaon</t>
  </si>
  <si>
    <t>DON ENTERPRISE, Word No.-03,Baharampur citybypass, Rajpara,Rajshahi</t>
  </si>
  <si>
    <t>Improvement of Lahiri GC to Fakirganj GC Road at ch 00 to 6530m under Baliadangi Upazila Dist. Thakurgaon. Road ID 19408200702. Improvement of Baliadangi to Dhirganj GC via Badambari hat Road Ch 00 m to 14775m under Baliadangi Upazila Dist. Thakurgaon. Road ID 194082006 Total Cost of Salvage Materials Tk. 1971325.00</t>
  </si>
  <si>
    <t>MR. Mijanur Rahaman, jinaidha.</t>
  </si>
  <si>
    <t xml:space="preserve">Improvement of Baliadangi to Lahiri GC Road at Ch 00 m to 7063m under Baliadangi Upazila Road ID 194082001 and 02. Improvement of charol UP office Lahiri GC to Dogachi hat via patilabhasha Road at chainage 00m to 8365m under Baliadangi Upazila Dist Thakurgaon.  Road ID 194083011 Total Cost of Salvage Materials Tk. 891427.00 </t>
  </si>
  <si>
    <t>M/S Khan Enterprice, Satabgonj, Dinajpur.</t>
  </si>
  <si>
    <t xml:space="preserve">1) Minor Maintenance of 7.00m long RCC Box Culvert on Gogar RHD to Maherpur GC Tangon River ghat Road at Chainage 18118m Road ID No 194822013 2) Minor Maintenance of 7.00m long RCC Box Culvert on Gogar RHD to Maherpur GC Tangon River ghat Road at Chainage 13790m Road ID No 194822013 3) Minor Maintenance of 7.00m long RCC Box Culvert on Gogar RHD to Maherpur GC Tangon River ghat Road at Chainage 11800m Road ID No 194822013 4) Minor Maintenance of 7.00m long RCC Box Culvert on Gogar RHD to Maherpur GC Tangon River ghat Road at Chainage 14135m Road ID No 194822013 5) Minor Maintenance of 7.00m long RCC Box Culvert on Gogar RHD to Maherpur GC Tangon River ghat Road at Chainage 23670m Road ID No 194822013 6) Minor Maintenance of 7.00m long RCC Box Culvert on Gogar RHD to Maherpur GC Tangon River ghat Road at Chainage 5660m Road ID No 194822013 7) Minor Maintenance of 7.00m long RCC Box Culvert on Gogar RHD to Maherpur GC Tangon River ghat Road at Chainage 12936m Road ID No 194822013 8) Major Maintenance of 13.60 m long RCC Box Culvert on Gogar RHD to Maherpur GC Tangon River ghat Road at Chainage 19575m Road ID No 194822013 Under PIRGANJ Upazila . 9) Major Maintenance of 6.95m long RCC Box Culvert on Haripur Bottoli R&amp;H Road to Kathaldangi G.C Road at Chainage 5852m Road ID No 194512003 10) Minor Maintenance of 15.20m long RCC Box Culvert on Haripur Bottoli R&amp;H Road to Kathaldangi G.C Road at Chainage 7240m Road ID No 194512003 Under HARIPUR Upazila Dist THAKURGAON. </t>
  </si>
  <si>
    <t>1) Minor Maintenance of 6.75m long RCC Box Culvert on Bhully GC to Panchpir GC Road at Chainage 1717m Road ID No 194942004 2) Minor Maintenance of 7.00m long RCC Box Culvert on Farabari GC to Kismat Rail Gate GC Road at Chainage 9360m Road ID No 194942010 3) Minor Maintenance of 9.90m long RCC Box Culvert on Farabari GC to Kismat Rail Gate GC Road at Chainage 10200m Road ID No 194942010. 4) Minor Maintenance of 11.40m long RCC Box Culvert on Thakurgaon to Atwari R&amp;H Ruheya to Ramnathhat GC Road at Chainage 740m Road ID No 194942001 5) Minor Maintenance of 10.20m long RCC Box Culvert on Khochabari GC to Bakultala RHD Road at Chainage 5345m Road ID No 194942006 6) Minor Maintenance of 17.30m long RCC Girder Bridge on Bhully GC to Farabari hat GC Road at Chainage 2546m Road ID No 194942014 7) Major Maintenance of 6.90m long RCC Box Culvert on Goreya GC to Bhully GC Road at Chainage 6950m Road ID No 194942007 Under Thakurgaon Sadar 8) Minor Maintenance of 9.90m long RCC Box Culvert on Nekmored GC to Kathihar hat GC Road at Chainage 5665m Road ID No 194862003 Under Thakurgaon Ranisankail Upazila Dist THAKURGAON .</t>
  </si>
  <si>
    <t>M. Eheteshamul Haque Jail Road  Dinajpur</t>
  </si>
  <si>
    <t xml:space="preserve">Construction of Two 2 Storied Rural Market Building With 04 Storied Foundation in Borchuna Hat Under Pirganj Upazila Dist. Thakurgaon.[PIRGANJ]
</t>
  </si>
  <si>
    <t>M.H Corporation Boda,Panchagarh</t>
  </si>
  <si>
    <t>mhcorporation22@gmail.com</t>
  </si>
  <si>
    <t xml:space="preserve">Construction of Two 2 Storied Rural Market Building With 04 Storied Foundation in Nekmord Hat Under Ranisankail Upazila Dist. Thakurgaon[RANISANKAIL]
</t>
  </si>
  <si>
    <t>M/S Khan Enterprize,Setabganj, Dinajpur</t>
  </si>
  <si>
    <t xml:space="preserve">Construktion of Two 2 Storied Rural Market Building With 04 Storied Foundation in School HatUnder Baliadangi Upazila Dist. Thakurgaon[BALIADANGI]
</t>
  </si>
  <si>
    <t>1. Improvement of Baliapukur to Amtola via Janata Sawmill road Dashampara road at Ch. 500m to 1076m Under Baliadangi UpazilaDist Thakurgaon. 2. Improvement of Mohismary Terokon to Agopara road at Ch. 00m to 1410m Under Baliadangi Upazila Dist Thakurgaon.Road ID No 194085143 BALIADANGI</t>
  </si>
  <si>
    <t>Sumon Kumar Ghosh,Hallpara,Thakurgaon</t>
  </si>
  <si>
    <t>sumon.kumar.tkg@gmail.com</t>
  </si>
  <si>
    <t>1. Improvement of Poschim Goalkari Moharaja Dham to Lukkindor Moster House via Asshin Master House road at Ch. 00 to 600m Under Baliadangi UpazilaDist Thakurgaon.Road ID No194085143 2. Improvement of Tahar Professor House to Muktioddha Complex via Haj Dobiruddin market Katcha to Bazar and Dr. Forhd House road at Ch. 00 m to1250m Under Baliadangi UpazilaDist Thakurgaon.Road ID No 194085141 BALIADANGI</t>
  </si>
  <si>
    <t>M/S Md. Humayun Kabir, Shantinagor, Thakurgaon</t>
  </si>
  <si>
    <t>mdhumayunkabir.thakurgaon@gmail.com</t>
  </si>
  <si>
    <t>1.Improvement of Horipur R&amp;H Dangaon Road Ch. 1500 to 2210m Under Horipur Upazila Dist Thakurgaon. 2.Improvement of BRAC office Pucca Road Haripur R&amp;H Road at Ch. 880 to 1300m Under Horipur UpazilaDist Thakurgaon. 3.Improvement of Horipur Thana to Horipur Dakil Madrasa Road at Ch. 150 to 430mUnder Horipur UpazilaDist Thakurgaon.HARIPUR</t>
  </si>
  <si>
    <t>M/s Saiful Alam, Noor Hotel, Old Bus Stand, Thakurgaon</t>
  </si>
  <si>
    <t>1.Improvement of Khadumul Master House Jongolbari to Borobari Kasdidanga more via Rupgonj GPS and Eidga Road at ch. 00m to 1920m under Baliadangi Upazila Dist.Thakurgaon.Road ID No. 1940851522.Improvement of Baliadangi Thana More and Baliadangi Adaraha GPS via Narul Sangbadle &amp; Khurshed Contractor House Road at ch.. 00m to 1020m under Baliadangi Upazila Dist.Thakurgaon.Road ID No. 194085154 BALIADANGI</t>
  </si>
  <si>
    <t>MD Mahibul Islam,Birol bazar,Birol,Dinajpur.</t>
  </si>
  <si>
    <t>1.Improvement of Borobari Timol Bolragi Chat to Boro Bari Jhorun Teek Borobari Post office via motal Chowtupara and Boliagi more Road at ch. 00m to 1530m under Baliadangi Upazila Dist.Thakurgaon.Road ID No. 19408514652.Improvement of Dangi Subur Husking Nill Brobari Alordishari potibondhi Schoool more via Timal Boiragi ghat Road at ch.. 00m-1510m under Baliadangi Upazila Dist.Thakurgaon.Road ID No. 194085155 BALIADANGI</t>
  </si>
  <si>
    <t>1. Improvement of Horipur UP Office to Shialjuly Madrasha Road at ch. 00m to 1500m under Horipur Upazila Dist.Thakurgaon.Road ID No. 1945140032. Improvement of Taltola to Shitolpur school Road at ch.2250m to 3000m under Horipur Upazila Dist.Thakurgaon.Road ID No. 194514093 HARIPUR</t>
  </si>
  <si>
    <t>M/S Trishna Construction,North Balubari, Sadar, Dinajpur.</t>
  </si>
  <si>
    <t>mstrishnacons19@gmail.com</t>
  </si>
  <si>
    <t>Improvement of Baliadangi to Duasua UP office kalmegh via Terkona RNGPS BC road at ch. 00m to1285m Under Baliadangi Upazila DisThakurgaon. BALIADANGI</t>
  </si>
  <si>
    <t>Babor Traders &amp; Sons,Panchagarh Road, Thakurgaon.</t>
  </si>
  <si>
    <t>1. Construction of 2 Nos U-Drain Size 0.625mx0.600m at ch. 550m680m Baliadangi Thana more-Baliadangi Adarsha GPS via Narul Sangbadle &amp; Khurdhed Contractor House Road under Baliadangi Upazila Dist.Thakurgaon.2. Construction of 2 Nos U-Drain Size 0.625mx0.600m at ch. 150m410m Brobari Timal Boiragi Ghat Timal Bolragi Ghat-Borobari Jjhorur Teck Borobari up office via moral chowipara &amp; Bulragi more rond Under Baliadangi Upazila Upazila Dist.Thakurgaon.3. Construction of 1 Nos U-Drain Size 0.625mx0.600m at ch. 360m 1.5mx1.5m Rcc Box Culvert 1287m Dangi Sobur Huskinf Mill Brobari Alordishari potibondhi Schoool more via Timal Boiragi ghat Road Tuhar Professur under Baliadangi Upazila Dist.Thakurgaon.4. Construction of 5 Nos U-Drain Size 0.600m x0.600m at ch. 365m 410m 970m 1186m1650m &amp; 1.5mx1.5m Rcc Box Culvert at ch. 820m on Khadamul master House Jongolbari-Borobari Kasdidanga more via Rupgonj GPS &amp; Eidga road under Baliadangi Upazila Dist.Thakurgaon. BALIADANGI</t>
  </si>
  <si>
    <t>M/S A.P.H TRADERS,Vandara</t>
  </si>
  <si>
    <t>aphtraders63@gmail.com</t>
  </si>
  <si>
    <t>1. Construction 3 nos-U-Drain size 0.625X0.600 at ch. 30m 475m947m Mohismary Terokona to Agopara road Under Baliadangi UpazilaDist Thakurgaon. 2. Construction 1 nos-U-Drain size 0.625X0.600 at ch. 510m on Poschim Goalkari Moharaja Dham to Lokkhindor Maste House via Asshi ater House road Under Baliadangi UpazilaDist Thakurgaon. 3. Construction 2 nos-U-Drain size 0.625X0.600 at ch. 57m610m on Tahar Professor House to Muktioddha Complex via Haj Dobiruddin Market Katcha Bazar and Fr. Forhd House road Under Baliadangi UpazilaDist Thakurgaon. 4. Construction 1 nos-U-Drain size 0.625X0.600 at ch. 1.50mX1.50m RCC Box Culvert cg. 720m at on Baliapur to Amtola via Janta Saw Mill road Under Baliadangi UpazilaDist Thakurgaon.BALIADANGI</t>
  </si>
  <si>
    <t>M/S Azaz Construction, Pulhat, Upazila: Sadar, District: Dinajpur.,</t>
  </si>
  <si>
    <t>1.Construction of 1 no U Drain size 0.625m X 0.600m at ch.1670m on Goal kari kamzipara to Barabari west para Road 2.Construction of 6 nos U Drain size 0.625m X 0.600m at ch.252m375m980m1134m 1160m 1245m and 1.50mx1.50m RCC box Culvert at ch. 404m on Mohismary Misterpara to Chatta palasbari road 3.Construction of 1 nos U Drain size 0.625m X 0.600m at ch.700m on Baliadangi to Duosuo UP office Kalmegh via terkona RNGPS road 4.Construction of 3 nos U Drain size 0.625m X 0.600m at ch.388m 669m &amp; 1140m on Mohismary GPS to Khamarbari karneri pukur via Mohismary Eidgha road Under Baliadangi UpazilaDisThakurgaon. BALIADANGI</t>
  </si>
  <si>
    <t>Lovely Akter, Sadar Thakurgaon</t>
  </si>
  <si>
    <t>lovlyakter.thakurgaon@gmail.com</t>
  </si>
  <si>
    <t>Construction of RCC Open Drain Under Upazila Porishod Internal Drain Kaligonj Bazar Bottoli Bazar Under Horipur UpazilaDist Thakurgaon.HARIPUR</t>
  </si>
  <si>
    <t>Md. Romjan Ali,Chandmaripara, Thakurgaon.</t>
  </si>
  <si>
    <t>md.romjan.thakurgaon@gmail.com</t>
  </si>
  <si>
    <t>Construction woark of RCC open drain under Bottoli bazar Ch.00m to 350m under Horipur Upazila Dist.Thakurgaon.HARIPUR</t>
  </si>
  <si>
    <t>M/S NOBO ENTERPRISE,Jogotha,Pirganj</t>
  </si>
  <si>
    <t>nobo.ent@gmail.com</t>
  </si>
  <si>
    <t>1. Construction of Surface RCC Drain from Tajul More Miktioddha Complex dront Main Drain more Ch. 00-558m Under Baliadangi UpazilaDist Thakurgaon.2. Construction of Surface RCC Drain from Mosihur Rahaman Hose to Bajlu House via hamed Huoude Scd Ali House Ch. 00-99m Under Baliadangi UpazilaDist Thakurgaon.3. Construction of Surface RCC Drain from Baliadangi Kaha Bazar to Dr. Frhad House Ch. 00-400m Under Baliadangi UpazilaDist Thakurgaon.4. Construction of Surface RCC Drain from Amirul Hose front to Sonali Bank front Main road via LSD Godown and Johirul House Under Baliadangi UpazilaDist Thakurgaon.BALIADANGI</t>
  </si>
  <si>
    <t>Tanha Steel &amp; Himu plastic House,Raniganj, Sadar, Dinajpur.</t>
  </si>
  <si>
    <t>1. Construction of Public Toilet at south side of Baliadangi Upazila pairshad 2. Construction of Public Toilet at Baliadangi katcha bazar 3. Construction of Public Toilet at Dangi bazar Under Baliadangi UpazilaDisThakurgaon. BALIADANGI</t>
  </si>
  <si>
    <t>M/S PULHAT INDUSTRIES,Pulhat, Upazila: Dinajpur Sadar, District: Dinajpur.</t>
  </si>
  <si>
    <t>pulhatindustries@gmail.com</t>
  </si>
  <si>
    <t>1. Construction of Toilet Block Type-1 Meal and Female at Near Kligonj Bazar 2. Construction of Toilet Block Type-1 Meal and Female at Near Haripur Kaebala Play Ground Under Haripur Upazila. Dist Thakurgaon HARIPUR</t>
  </si>
  <si>
    <t>M/S. Rahman Enterprise,Thakurgaon Sadar, Zilla- Thakurgaon.</t>
  </si>
  <si>
    <t>Construction woark of 1 vent 2.50mx2.00m RCC Box culvert at Khololora to Noyabosti Road umder Horipur Upazila Dist.Thakurgaon.HARIPUR</t>
  </si>
  <si>
    <t>Md. Delwar Hossain Dipu,Hazipara,Thakurgaon</t>
  </si>
  <si>
    <t>dipu.egp@gmail.com</t>
  </si>
  <si>
    <t>Construction of Toilet Block Typical Male and Female under Horipur Upazila Dist.Thakurgaon.HARIPUR</t>
  </si>
  <si>
    <t>M/S. Noor Traders, Shibganj,Thakurgaon</t>
  </si>
  <si>
    <t>Improvement of Boundary Wall at Chilarang Maddhyapara Graveyard Under Chilarang Union Latitude 26.8452 Longitude88.5691.SADAR</t>
  </si>
  <si>
    <t>Improvement of One Storied Jamay Mosque at Vanor Nengti hara Vanor N.H Under Vanor Union Latitude 26.0255 Longitude 88.26958 Under Baliadangi Upazila Dist. Thakurgaon. BALIADANGI</t>
  </si>
  <si>
    <t>M/S MOMTAZ TRADERS, Idealmor, Chirirbandar, Dinajpur</t>
  </si>
  <si>
    <t>Improvement of Jame Mosque at Monshipara Under Pouroshova Pirganj Upazila Latirude 25.861 Longitude 88.362 Under Pirganj upazilla Dist. Thakurgaon.PIRGANJ</t>
  </si>
  <si>
    <t>MD SHERAJUS SALAKIN (SHAON), BUS STAND, THAKURGAON</t>
  </si>
  <si>
    <t>shaon.egp@gmail.com</t>
  </si>
  <si>
    <t>Improvement of Manikkhari Jame Mosque Under 3 No Bokuya union Haripur upazila Distirct Thakurgaon Latitude 25.925491340 Longitude 88.107654981 HARIPUR</t>
  </si>
  <si>
    <t>M/S ZAHIN ELECTRONICS MART,Islamnagar, Thakurgaon Road</t>
  </si>
  <si>
    <t>sanjana.tkg18@gmail.com</t>
  </si>
  <si>
    <t>Improvement of 01 Storied jame Mosque at Mohashpur Under Akhanagar Union Latitude 26.1484 Longitude88.3553 Upazilla Sadar District Thakurgaon SADAR</t>
  </si>
  <si>
    <t>M/S Mondol Traders</t>
  </si>
  <si>
    <t xml:space="preserve">Improvement of Nosibgonj GC to Jaborhat GC Road. Ch. 5000m to 6110 m Salvage amount Tk. 96091.00 Road ID No 194822009 [PIRGANJ]RDRIIP-2/W-UZR-050
</t>
  </si>
  <si>
    <t>26-11-2019</t>
  </si>
  <si>
    <t>S A &amp; R A T (JV) Nilphamari.</t>
  </si>
  <si>
    <t xml:space="preserve">Improvement of Katiharhat GC to Ganirhat R&amp;H via Nutun bosti Road. Ch 00m to 2100m Road ID No 194862016 [RANISANKAIL]RDRIIP-2/W-UZR-049
</t>
  </si>
  <si>
    <t>26/11/2019</t>
  </si>
  <si>
    <t>M/S. RA Traders, Kachiniahat, Khansama, Dinajpur.</t>
  </si>
  <si>
    <t>S.M. Shafikul Alam,  Nilphamari.</t>
  </si>
  <si>
    <t xml:space="preserve">M/S. BOZLUR RAHMAN,Thakurgaon Sadar, Zilla- Thakurgaon. </t>
  </si>
  <si>
    <t>Improvement of Baragaon UP -Debipur UP Road at ch. 00-1500m underThakurgaon Sadar Upazila Dist- Thakurgaon ID No.194943024</t>
  </si>
  <si>
    <t>16/10/2018</t>
  </si>
  <si>
    <t>01/01/2021</t>
  </si>
  <si>
    <t xml:space="preserve">MH-RI JV                          Bazar Para Thakurgaon </t>
  </si>
  <si>
    <t>mh.ri.jv.thakurgaon@gmail.com</t>
  </si>
  <si>
    <t>a) Akcha UP Offie-Cheradangi Bazar Road (ch 1000-1700m)b) Improvement of Chowdary Bazar –Thakurgaon Dist H/Q Road (ch 00-1565m)c) Improvment of Mohammedpur UP office-P Mohammedpur Hat Road (Ch.1590-3090m) RDRIIP-2/W-UNR-105</t>
  </si>
  <si>
    <t>Md. Murad Hossain, Bazarpara, Thakurgaon</t>
  </si>
  <si>
    <t>muradhossain.tkg@gmail.com</t>
  </si>
  <si>
    <t>M/S. Rafiqul Islam ,Uttar Balubari, Dinajpur</t>
  </si>
  <si>
    <t>rafiqul.dinsr@gmail.com,</t>
  </si>
  <si>
    <t>Md Younus &amp;Brothers (Pvt)Ltd.Panchlish.Chottogram</t>
  </si>
  <si>
    <t>a) Improvement of Saidpur UP-Danarhat Road (ch-3930-4558m) b) Improvement of Hajipur UP-Daulapur UP (Kalipukur FRB Road) (2600-3304m)RDRIIP-2/W-UNR-106</t>
  </si>
  <si>
    <t>22/11/2018</t>
  </si>
  <si>
    <t xml:space="preserve"> M.H Corporation,JVMd Delwar Hossein  Boda,Panchagor</t>
  </si>
  <si>
    <t>mhcorporation@yahoo.com</t>
  </si>
  <si>
    <t>A) Improvement of Sengaon UP-Dahanagor hat via Farm, kanari Road ch. 3930-5400mB) Improvement of Boirchuna UP-Rachgachi hat via Dopali Komaria Road ch. 2000-3348m ID. No. 194823007 Under Pirganj Upazila, Dist:- Thakurgaon  RDRIIP-2/ W -UNR-125</t>
  </si>
  <si>
    <t>23/01/2019</t>
  </si>
  <si>
    <t>M H Corporation, District: Panchagarh</t>
  </si>
  <si>
    <t>mhcorporation1@gmail.com</t>
  </si>
  <si>
    <t>Md. Deloar Hossian,  Boda. Panchagarh</t>
  </si>
  <si>
    <t>deloar5010@gmail.com</t>
  </si>
  <si>
    <t>A) Improvement  of Golim Bobur hat-Nilar hat Road (Ch. 2650-4150m)B) Improvement  of  Egaro Mile Shafiuddin Foundation- khokishakuri prodhanpara Road RDRIIP-2/W-VRA-149</t>
  </si>
  <si>
    <t>Md  Jamal Hossein North Circuler Road, Thakurgaon</t>
  </si>
  <si>
    <t>dewan_jamal@yahoo.com</t>
  </si>
  <si>
    <t xml:space="preserve">A Improvement of Chakdah Pukur to Bamonia Via Ray mahal Road Ch. 3630m to4110m Road ID No.194084009 B Improvement of Sarbomongla to Hauda via Taraute Road Ch. 4318m to 5350m Road ID No.194084010 C Improvement of Jaunia to Chockdhagh NGPs Road Ch. 200m to 1480m Road ID No.194084059 Under Baliadangi upazila . Dist. Thakurgaon BALIADANGI,RDRIIP-2/W-VRA-259 </t>
  </si>
  <si>
    <t>Hori Ram, GuduriBazar, Thakurgaon</t>
  </si>
  <si>
    <t>hariram.thakurgaon@gmail.com</t>
  </si>
  <si>
    <t>A) Improvement of Sashla Piala-Milanpur  Road ch. 00-1500mB) Improvement of Salandar Radio Centre pucca road-Alam Chowdhury Firm via Nazrul Member house Road at ch. 00-1500m ID. No. 194944223 Under Sadar Upazila, Dist:- Thakurgaon.RDRIIP-2/W-VRA-221</t>
  </si>
  <si>
    <t>MHCorporation,JVMd Delwar Hossein JV Boda,Panchagor</t>
  </si>
  <si>
    <t>A) Improvement of Jogaon-Dt. Elarhat Road ch. 700-1268m  &amp; 1865-2610mB) Improvement of Dhakhin Narawnpur Chowresta-Gaorgaon Non-Govt. P/School Road ch. 00-1400m ID. No. 194824012 Under Pirganj Upazila, Dist:- ThakurgaonRDRIIP-2/ W -VRA-171</t>
  </si>
  <si>
    <t>B &amp; S JV,College Road,Thakurgaon</t>
  </si>
  <si>
    <t>jvca.4bs.2019@gmail.com</t>
  </si>
  <si>
    <t xml:space="preserve"> 
1 Improvement of Begrot GPS to Bonkoki Jhatibhanga pucca road via Pathanpara &amp; Pathrraj River Road at ch. 3253m to 4753m Road ID No. 194944203 2 Improvement of Thakurgaon Police line to Valukai Road at ch. 685m to 1685m under Sadar Upazila Dist.Thakurgaon.Road ID No. 194944085 SADAR. RDRIIP-2 /W-VRA-273</t>
  </si>
  <si>
    <t>29/03/21</t>
  </si>
  <si>
    <t>Md. Belal Hossain, College road, Thakurgaon</t>
  </si>
  <si>
    <t>Ram Babu Gudribazar Thakurgaon</t>
  </si>
  <si>
    <t>A Improvement of Birashi hat-Routhnogarh hat via Kulik River Road Ch 3000-3800m ID No. 194864072B Improvement of Ranisankail H/Q Bondar hat-Birashi hat Road at ch. 2400-3400m ID No. 194864029.Under Ranisankail Upazila Dist- Thakurgaon</t>
  </si>
  <si>
    <t>M/S PROGATI ENTERPRISE- MD ABDUL AZIZ (JV),Ranisankail,Thakurgaon</t>
  </si>
  <si>
    <t>progatiaziz@gmail.com</t>
  </si>
  <si>
    <t>A Improvement of Jamun hat - Balua Road at ch. 00-3000m ID No.194514002. B Improvement of Holdibari - Kathaldangi Road at ch. 00-1000m under Haripur Upazila Dist- Thakurgaon ID No. 194514007,RDRIIP-2/W-VRA-114</t>
  </si>
  <si>
    <t>Md. Abdul Aziz, Chadni Road, Vandara</t>
  </si>
  <si>
    <t>aaziz6521@gmail.com</t>
  </si>
  <si>
    <t>M/S Progoti Enterprise, Goshairhat, District: Shariatpur</t>
  </si>
  <si>
    <t>M H Corporation, Boda, Panchaghor</t>
  </si>
  <si>
    <t>A) Improvement of KD Girls School Mor-Bakradangi Eidga mat via Primiuam sead Ltd Road. B) Improvement of Rampurhat R&amp;H –Gazirhat UZR via Jowgahat Road (Ch 4100-5100m) ID No. 194864028.. Under Ranisankail Upazila, Dist:- ThakurgaonRDRIIP-2/W-VRA-250</t>
  </si>
  <si>
    <t>M/S Khan Enterprise, Satabgonj, Dinajpur.</t>
  </si>
  <si>
    <t>Improvement of Holdibari-Kathaldangi Road (Ch.1000-2510m) Improvement of Bohiti to Tajigaon via Tangaria BOP Road at  (Ch.2550-4740m) ID No-194514019 Under Haripur Upazila, District Thakurgaon, RDRIIP-2/W-VRA-277</t>
  </si>
  <si>
    <t xml:space="preserve">  Jui Hossain, Bazarpara, Thakurgaon</t>
  </si>
  <si>
    <t>hossainjui.thakurgaon@gmail.com</t>
  </si>
  <si>
    <t>A Improvement of Fershadangi hat-Arazi Matrigaon Road ch. 00-700m under Sadar Upazila Dist- Thakurgaon ID No.194944063 B Improvement of Shibganj Amtoli RHD-29 mail hat Road ch. 10975-12475m under Sadar Upazila Dist- Thakurgaon ID No.194944077,RDRIIP-2/W-VRA-002</t>
  </si>
  <si>
    <t>AHM Sadekul Islam SM Moin JV College Road Thakurgaon.</t>
  </si>
  <si>
    <t>si.smm.jv@gmail.com</t>
  </si>
  <si>
    <t>a Improvement of Pirganj Thakurgaon R&amp;H Bottolly lohagara Collage Road ch 00-1515m ID No.194825063 b Improvement of Nowdanga Mosque Noapara-Jaganatpur 84 Bigha Road 00-1650m under Pirganj Upazila Dist- Thakurgaon ID No.194825073,RDRIIP-2/W-VRB-108</t>
  </si>
  <si>
    <t xml:space="preserve">  A. H. M. Sadequl Islam,Asram para thakurgaon</t>
  </si>
  <si>
    <t>SM Moin ,Thakurgaon Road, Post-Thakurgaon</t>
  </si>
  <si>
    <t>Rafique construction(PVT) Co.Ltd  Dhaka -1000</t>
  </si>
  <si>
    <t>a) Improvement of Bhully hat-Kachuban Road and 05 nos Road Under Sadar Upazila, Dist:- Thakurgaon RDRIIP-2/W-VRB-109</t>
  </si>
  <si>
    <t>15/11/2018</t>
  </si>
  <si>
    <t>Md Khairul Kabir Rana SMC Road Guptopara Rangpur</t>
  </si>
  <si>
    <t>A)Improvement of Singraul Dohoga- Hazipur FWC. Road B)Improvement of Pirganj-Nasibgonj pucca Road at shapon Godaon/Shop Basgara Goalpara Robin house  Road Under Sadar Upazila, Dist:- Thakurgaon RDRIIP-2/W-VRB-149</t>
  </si>
  <si>
    <t>S.M.A.Moin.Thakurgaon Road, Thakurgaon.</t>
  </si>
  <si>
    <t>A) Improvement of Sinua R&amp;h to Talipukur road B) Improvement of Nowdanga mosque Noapara to Jaganathpur 84 Bigha Road Ch 1650m to 2550m RDRIIP-2/W-VRB-207</t>
  </si>
  <si>
    <t>24/0/11/2019</t>
  </si>
  <si>
    <t>M Ehteshamul Haque,Zail Road ,Dinajpur</t>
  </si>
  <si>
    <t>A Improvement of Shirail obaidur Shop More-Shirail Guccho Gram dangapara Marfoth house Road at ch. 00-1300m ID No. 194825078 B Improvement of Phokirganj BOP-Austapohar hat Road at ch. 00-1200m ID No. 194825092 Under Pirganj Upazila Dist- Thakurgaon,RDRIIP-2/W-VRB-150</t>
  </si>
  <si>
    <t>A) Improvement of Graveyeard R&amp;H - Sirazul Ghunti via Bongano volapara GPS Road Improvement of Kasipur Molani GPS Thamata -Chairman House  Road at ch. 00-450 ID. No. 194865181 Under Ranisankail Upazila, Dist: Thakurgaon.RDRIIP-2/W-VRB-104</t>
  </si>
  <si>
    <t>Improvement of Fakirgonj Road (Dianagaor hat) – Kathaldangi hat (Bhutdangi ghat)  Road  (BOP Road) at ch 1500-4695m ID No. 194865038. under Ranisankail Upazila Dist-Thakurgaon.RDRIIP-2/W-VRB 194</t>
  </si>
  <si>
    <t>Ram Babu Gudribazar, Thakurgaon.</t>
  </si>
  <si>
    <t>A Improvement of Nagarvita to Kanchir hat Via Chochpara Road Ch. 00 to 2585m ID No.194085069 B Improvement of Tapra dangi to Sadubandhapukur Road Ch. 1100 to 1395m ID No.194085130 under Baliadangi upazila dist. Thakurgaon BALIADANGI</t>
  </si>
  <si>
    <t>AHM Sadekul Islam Thakurgaon.</t>
  </si>
  <si>
    <t>ahmsadequlislam@gmail.com</t>
  </si>
  <si>
    <t>Improvement of vanta to Kamarpukur Road at ch. 00m-1100m ID No- 194515012 Under Haripur Upazilla, Dist. Thakurgaon.RDRIIP-2/W-VRB 231</t>
  </si>
  <si>
    <t>Rofique Construction pvt Ltd18/1 Nayapolton Dhaka-1000</t>
  </si>
  <si>
    <t>A) Improvement  of Parkhupia Govt. Primary School Connecting Roadmprovement  of  Moroldoba  Govt. Primary School Connecting Road.School code-10201080702.Under Sadar Upazila, Dist: ThakurgaonRDRIIP-2/W-SCH-04</t>
  </si>
  <si>
    <t>m/s monalisa,Rampura Dhaka</t>
  </si>
  <si>
    <t>A Improvement of Modddho Baliadangi Govt.Primary School Connecting Road at ch. 00-1100m School Code-102030802 B Improvement of Udaypur Govt.Primary School Connecting Road at ch. 3600-4800m School Code-10203030710 C Improvement of Bahazila Govt.Primary School Connecting Road at ch. 00-1200m School Code-10203031302 D Improvement of Moddho Goalkari Govt. Primary School Connecting Road at ch. 00-1200m School Code-10203080502 E Improvement of Duosuo Govt. Primary School Connecting Road at ch. 00-1200m School Code-10203050301 Under Baliadangi Upazila Dist- Thakurgaon,RDRIIP-2/W-SCH-10</t>
  </si>
  <si>
    <t>Rafique construction(PVT) Co.Ltd 18/L Naya Palton Dhaka -1000</t>
  </si>
  <si>
    <t>A) Improvement of Joy Kristopur Govt Primary School Connecting Roadmprovement of Senua Dangipara Govt Primary School Connecting Road. School Code-10202040902(Ch. 00-1000m) Under Pirganj Upozila, Thakurgaon.RDRIIP-2/W-SCH-22</t>
  </si>
  <si>
    <t>A) Improvement of Nandanpur Govt Primary School Connecting Road. Improvement of Molik Pur Govt Primary School Connecting Road. School Code-10202070201(Ch. 7000-7700m) Under Pirganj Upozila, Thakurgaon.RDRIIP-2/W-SCH-21</t>
  </si>
  <si>
    <t xml:space="preserve">Md. Jamal Hossain,North Circular Road, Thakurgaon. </t>
  </si>
  <si>
    <t>A Improvement of Bhelatoir Uttar para Govt Primary School Connecting Road. School Code-99102020815Ch. 7100-8150mB Improvement of Khangon Biswaspur Govt Primary School Connecting Road. School Code-10202011701Ch.3350-4570mC Improvement of Surajpur Govt Primary School Connecting Road. School Code-10202050601Ch. 1750-2750m Under Pirganj Upozila Thakurgaon.RDRIIP-2/W-SCH-25</t>
  </si>
  <si>
    <t>22-05-2020</t>
  </si>
  <si>
    <t>A. H. M. Sadequl Islam, Asrampara (Munshipara), Thakurgaon.</t>
  </si>
  <si>
    <t>A) Improvement of Dostom pur Govt. Primary School Connecting Road Ch. 1130 to 2500mC) Improvement of Ghoradhap Govt. Primary School Road Ch. 00-1000munder Pirganj upazila Dist. Thakurgaon [PIRGANJ]RDRIIP-2/W-SCH-34</t>
  </si>
  <si>
    <t>2,29,91,472.425</t>
  </si>
  <si>
    <t>A) Improvement of Lehemba  Govt Primary School Connecting RoadB) Improvement of Bhornia Govt Primary School Connecting Road. School Code-102040103(Ch. 1500-2500m) Under Ranishainkol Upozila, Thakurgaon.RDRIIP-2/W-SCH-31</t>
  </si>
  <si>
    <t>Construction of 50.00m Long PC Girder Bridge over Pathraj River on Kumarpara - Kalikagaon via Ebar Uddin Chairman House Road at ch. 2150m ID. No. 194944136 Under Sadar Upazila Dist Thakurgaon. ,RDRIIP-2/W-BRI-002</t>
  </si>
  <si>
    <t>22-11-2018</t>
  </si>
  <si>
    <t>Construction of 98.10m Long PC Girder Bridge over Tangon River on Collegepara -Ruhia UZR Road at ch. 1600m ID. No. 194944270 Under Sadar Upazila, Dist: Thakurgaon. RDRIIP-2/W-BRI-003</t>
  </si>
  <si>
    <t>DC-JH JV, Thakurgaon</t>
  </si>
  <si>
    <t>dwanjamaljv@gmail.com</t>
  </si>
  <si>
    <t>Construction of 90.10m Long PC Girder Bridge over Tangonj River on RajagaonUP-Asannagor  Road at ch. 2500m ID. No. 194945104 Under Sadar Upazila, Dist: Thakurgaon.  RDRIIP-2/W-BRI-015</t>
  </si>
  <si>
    <t>M/S. Dawn Corporation, Mugdha, Dhaka</t>
  </si>
  <si>
    <t>Construction of 32.00 m Long PC Girder Bridge On Hazipur UP to Senua hat Via Futanirtown Vakura P/School Road (Begungaon to Velatoir Bridge) at ch, 12100m Road ID No 194823016  Upazila,Pirganj Dist: Thakurgaon. RDRIIP-2/W-BRI-022</t>
  </si>
  <si>
    <t>DC-JH (JV) North Cercular Road, Thakurgaon.</t>
  </si>
  <si>
    <t>Construction of 96.10m Long Pc Girder Bridge on Jabarhat Tamatha to Sadam ahal Hat Road Amsara Bridge at ch.1850m Road ID No 194824022 Under Pirganj Upazila, Dist. Thakurgaon.RDRIIP-2/W-BRI-023</t>
  </si>
  <si>
    <t>Construction of 32.00 m Long PC Girder Bridge over Tangonj River on Begungaon Madrasha to Maslandapur Road Begungaon Munsipara Bridge  at ch.650m. Road ID No 194824011  Upazila, PirganjDist: Thakurgaon. RDRIIP-2/W-BRI-021</t>
  </si>
  <si>
    <t>Construction of 45.00m Long PC Girder Bridge over Amandhaman River on Baliadangi Rupganj - Amjankhore UP Office School hat via Morathat Road at ch. 7850m ID. No. 194083001 Under Baliadangi Upazila Dist Thakurgaon.Salvage amount 313600.00,RDRIIP-2/W-BRI-004</t>
  </si>
  <si>
    <t>Construction of 81.00m Long PC Girder Bridge over Amandhaman River on Nagarvita - Kanchir hat via chochpara Road at ch. 3200m ID. No. 194085069 Under Baliadangi Upazila, Dist: Thakurgaon.RDRIIP-2/W-BRI-005</t>
  </si>
  <si>
    <t>Construction of 70.00m Long PC Girder Bridge over Tirnai  River on Charol UP Office (Lahiri GC) -Dogachi hat via Patilabasha Road at ch. 3925m ID. No. 194083011 Under Baliadangi Upazila, Dist: Thakurgaon.RDRIIP-2/W-BRI-006</t>
  </si>
  <si>
    <t>Construction of  45.00m Long PC Girder Bridge over Nohona River on on Baliadangi (Dangi) - Horinmary GC via Adhardighi hat Road at ch. 258m. ID No- 194082002.RDRIIP-2/W-BRI-007</t>
  </si>
  <si>
    <t>Construction of  70.00m Long PC Girder Bridge at Tirnai River on Baliadangi - Dhirgonj GC via Badambarihat Road at ch. 1040m. ID No-194082006.RDRIIP-2/W-BRI-008</t>
  </si>
  <si>
    <t>Ram Babu, Guduribazat, Thakurgaon</t>
  </si>
  <si>
    <t>Construction of 51.00m Long RCC Girder Bridge Over Nitoldoba khal on Nitoldoba Uttarpara Road at ch 450m Road ID No. 194085056 under Baliadangi Upazila Dist-ThakurgaonRDRIIP-2/W-BRI-018</t>
  </si>
  <si>
    <t xml:space="preserve">Construction of 75.00m Long RCC Girder Bridge Over Tirnai river Khalipur Pukurpara—Charol Patilabhasha Road at ch. 850m Road ID No.194085131. RDRIIP-2/W-BRI-019 </t>
  </si>
  <si>
    <t xml:space="preserve"> Construction of 46.00m Long RCC Girder Bridge on Jaunia-Shahabajpur Pachimpara via shahabajpur G.P.S Road at ch 400m ID No. 194085039. RDRIIP-2/W-BRI-020</t>
  </si>
  <si>
    <t>M/S Jali Enterprize, Shantinagar, Thakurgaon</t>
  </si>
  <si>
    <t>jollyinternational1@gmail.com</t>
  </si>
  <si>
    <t>Costruction of 2X3.00X2.50m RCC Box Culvert on Chilarang UP office to Farabari GC Via Bokesh hat Akhanagar rail station Bazar Road. Costruction of 2X4.50X2.50m Box Culvert on Balia UP khuragahor NHW to Sabdal hat road.Costruction of 2X3.00X2.50m RCC Box Culvert on Golim Babur hat to Nilar hat road at Ch.5200m. Id No-194944097 Under Sadar Upazila, Dist: Thakurgaon. RDRIIP-2/W-CUL-04</t>
  </si>
  <si>
    <t>14/3/2021</t>
  </si>
  <si>
    <t>M/S Jewel Electronics,Main Road, Naogaon</t>
  </si>
  <si>
    <t>Construction of 39.00m Long RCC Girder Bridge over Haripur H/Q to Dhirganj GC Road at Ch.3364m under Upazila Haripur District Thakurgaon Road ID No 194942002 HARIPUR</t>
  </si>
  <si>
    <t>26/01/2019</t>
  </si>
  <si>
    <t>Construction of 42.00m Long Girder Bridge over Dhalor hat to Akhanagar UP Road at Ch 730m under Upazila sadar District. Thakurgaon Road ID No 194943005 SADAR,FDR/Tha/18-19/UZR/BW-07</t>
  </si>
  <si>
    <t>Construction of 32.00m Long PSC Girder Bridge over Bhully GC to Panchpir GC Road. at Ch 11154m under Upazila sadar District. Thakurgaon Road ID No 194942004 SADAR,FDR/Tha/18-19/UZR/BW-06</t>
  </si>
  <si>
    <t>Md. Khairul Kabir Rana,  S.M.C Road Guptapara, Rangpur</t>
  </si>
  <si>
    <t>Rehabilitation of 40.00m Long PSC Girder Bridge on Bhully GC-Panchpir GC Road at ch. 7626m ID. No. 19492004 Under Sadar Upazila Dist- Thakurgaon. . ,FDR/Tha/18-19/BW-03</t>
  </si>
  <si>
    <t>Construction of 46.00m Long RCC Girder Bridge over Haripur H/Q to Dhirganj GC Road Ch. 4782m under Upazila Haripur District Thakurgaon. Road ID No 194512002 HARIPUR,FDR/Tha/18-19/UZR/BW-09</t>
  </si>
  <si>
    <t>Construction of 48.00m RCC Girder Bridge on Lahiri G.C to Kalmegh G.C via Dhogachi hat Road Ch. 1278m under Upazilla Baliadangi District Thakurgaon Road ID No 194082009 BALIADANGI</t>
  </si>
  <si>
    <t>M/S A.M TRADERS,Tetulia, Dist: Panchagarh</t>
  </si>
  <si>
    <t>amtraderspan@gmail.com</t>
  </si>
  <si>
    <t>Construction Of a 1.5m X 1.5m RCC Box Culvert at Ch 1118m b 2 X 3.00m X 2.00m RCC Box Culvert at Ch 1660m c 2 X 3.00m X 2.00m RCC Box Culvert at Ch 1800m d 2 X 3.00m X 2.00m RCC Box Culvert at Ch 3450m e 2 X 3.00m X 2.00m RCC Box Culvert at Ch 5062m f 2.00m X 1.50m RCC RCC Box Culvert at Ch 3200m g 3.00m X 2.00m RCC Box Culvert at Ch 3500mon Bhomradaha UP to Bangrahat Road Under Upazila Pirganj District Thakurgaon. Road Id No 194823019,FDR/Tha/19-20/UZR/CW-12</t>
  </si>
  <si>
    <t>Rehabilitation of 15.00m Long RCC Girder Bridge on Jadurani GC- Amgaon UP Office via Nilgaon Road at Ch.8150m ID No- 194513006 Under Haripur Upazila Dist- Thakurgaon.FDR/Tha/18-19/BW-04</t>
  </si>
  <si>
    <t>AHM Sadequl Islam &amp; Nazir Hossain JV,Thakurgaon Sadar, Thakurgaon</t>
  </si>
  <si>
    <t>sadqulislam.nazirhossain.jv@gmail.com</t>
  </si>
  <si>
    <t>Rehabilitation of 60.00m RCC Girder Bridge over Kamarpukur R&amp;H- Jadurani GC Road at ch. 1000m under Upazila Haripur District Thakurgaon. Road No 194512001,FDR/Tha/18-19/BW-05</t>
  </si>
  <si>
    <t>Construction of 20.00m Long RCC Girder Bridge over Haripur Bottoli R&amp;H Road to Kathaldangi G.C Road at Ch.7265m Under Upazila Haripur District. Thakurgaon Road ID No 194512003 HARIPUR</t>
  </si>
  <si>
    <t>M / S R.A. Traders, Agra, Kachinia, Khansama, Dinajpur.</t>
  </si>
  <si>
    <t>rabiul.dinaj@gmail.com</t>
  </si>
  <si>
    <t>Widening of Bhully GC to Panchpir GC Road from Ch. 00m to 1800m Under Upazila Sadar District Thakurgaon.Road ID No194942004 Sadar</t>
  </si>
  <si>
    <t>Widening of Bhully GC to Panchpir GC Road from Ch. 1800m to 5200m Under Upazila Sadar District Thakurgaon.Road ID No194942004 Sadar</t>
  </si>
  <si>
    <t>Widening of Bhully GC to Panchpir GC Road from Ch. 5200m to 8500m Under Upazila Sadar District Thakurgaon.Road ID No194942004 Sadar</t>
  </si>
  <si>
    <t>Madaripur</t>
  </si>
  <si>
    <t>M/S. Rubel Enterprise, Rajoir, Madaripur.</t>
  </si>
  <si>
    <t>msrubelenterprise126@gmail.com</t>
  </si>
  <si>
    <t>Improvement of BC Road from Kumar River - Rajondi Daradia GPS via Razar Bazar &amp; Comunity Clinic road at Ch. 0.00 - 1600.00m under Rajoir Upazila Dist. Madaripur Road ID No- 354805123.</t>
  </si>
  <si>
    <t>RIDPMSRD</t>
  </si>
  <si>
    <t>24-5-18</t>
  </si>
  <si>
    <t>14-4-19</t>
  </si>
  <si>
    <t>M/S Neloy Enterprise, Kulpoddi, Madaripur.</t>
  </si>
  <si>
    <t>neloyenterprise77@gmail.com</t>
  </si>
  <si>
    <t>Improvement of BC Road from Aligi - Thither Para road at Ch. 0.00 - 1500.00m under Sadar Upazila Dist. Madaripur Road ID No- 354545111.</t>
  </si>
  <si>
    <t>15-3-19</t>
  </si>
  <si>
    <t>M/S Asma Sendicate, BISIC Industrial Area, Puran Bazar, Madaripur</t>
  </si>
  <si>
    <t>asma.sendicate@gmail.com</t>
  </si>
  <si>
    <t>A Improvement of BC Road from Bahadurpur - Aligi High School road at Ch. 0.00 - 1500.00m under Sadar Upazila Dist. Madaripur Road ID No- 354544022.B Construction of 1x3.00x3.00m RCC Box Culvert on Bahadurpur - Aligi High School road at Ch. 700.00m under Sadar Upazila Dist. Madaripur Road ID No- 354544022.</t>
  </si>
  <si>
    <t>7-6-18</t>
  </si>
  <si>
    <t>15-4-19</t>
  </si>
  <si>
    <t>M/S. Tasmina Enterprise, West Puali, Amiria Gopalpur, Kalkini, Madaripur-7900</t>
  </si>
  <si>
    <t>mstasminatraders@gmail.com</t>
  </si>
  <si>
    <t>Construction of 36.00m Long RCC Girder Bridge on Amgram R&amp;H (Amgram Bridge) - Kashemul Ulum Madrasha road from Ch. 810.00m under Rajoir Upazila, Dist. Madaripur, (Road ID No- 354804120).</t>
  </si>
  <si>
    <t>4.10.18</t>
  </si>
  <si>
    <t>M/s. Razia Construction, Harikumaria, Sadar, Madaripur.</t>
  </si>
  <si>
    <t>ms.razia.construction@gmail.com</t>
  </si>
  <si>
    <t>Improvement of UNR-151, House Radesham Gharami to UNR-10, H/O Shobhan Chowkeder via 65 no. Uttar Ramjanpur ME GPS road from Ch. 0.00 - 1630.00m by BC under Kalkini Upazila, Dist. Madaripur, (Road ID No- 354404054).</t>
  </si>
  <si>
    <t>31-10-18</t>
  </si>
  <si>
    <t>M/S Motiar Rahaman Enterprise, Pathurierpar, Dhuasar, Kalkini, Madaripur.</t>
  </si>
  <si>
    <t>motir.rahaman0@gmail.com</t>
  </si>
  <si>
    <t>Improvement of Krokirchar Mosque to Hamid Khan hat road via Krokirchar GPS road from Ch. 1000.00 - 2400.00m by BC under Kalkini Upazila, Dist. Madaripur, (Road ID No- 354404034).</t>
  </si>
  <si>
    <t>17-10-18</t>
  </si>
  <si>
    <t>24.04-19</t>
  </si>
  <si>
    <t>M/s Rajib Brothers, Kulpaddi, Madaripur Sadar, Madaripur.</t>
  </si>
  <si>
    <t>msrajibbrothers1965@gmail.com</t>
  </si>
  <si>
    <t>Improvement of Enayetnagar UP to Somitirhat road from Ch. 1000.00 - 2116.00m by BC under Kalkini Upazila, Dist. Madaripur, (Road ID No- 354403035).</t>
  </si>
  <si>
    <t>M/S Howlader Enterprise, Chardoulatkhan, Kalkini, Madaripur.</t>
  </si>
  <si>
    <t>ms.howlader.enterprise0@gmail.com</t>
  </si>
  <si>
    <t>Improvement of NHW, Pathurirpar (Saw-mill) to Baligram UP Office (R&amp;H Dhulgram Bazar) via West Baligram GPS and Anondho Bazar road from Ch. 2000.00 - 3385.00m by BC under Kalkini Upazila, Dist. Madaripur, (Road ID No- 354403002).</t>
  </si>
  <si>
    <t>M/S Chokder Enterprise, Chokder Bridge, Jhikorhati, Ghatmaji, Madaripur Sadar, Madaripur.</t>
  </si>
  <si>
    <t>mschakdarenterprise@gmail.com</t>
  </si>
  <si>
    <t>Improvement of LGED Road-SHEIKHI NOW HATA Connecting road from Ch. 00.00 - 1000.00m by BC under Sadar Upazila Dist. Madaripur Road ID No- 354545411 New ID. 354545359.</t>
  </si>
  <si>
    <t>18-8-18</t>
  </si>
  <si>
    <t>MS. Mazeda Traders, Abdul Sattar Sarok Kukrail, Madaripur Sadar, Madaripur.</t>
  </si>
  <si>
    <t>msmazeda.traders@gmail.com</t>
  </si>
  <si>
    <t>Improvement of Mostafapur UP Bhaban-Chandir Bazar via Chuchia Bhanga Bazar-Korom Bazar road from Ch. 7100.00 - 8600.00m by BC under Sadar Upazila Dist. Madaripur Road ID No- 354544025.</t>
  </si>
  <si>
    <t>5-9-18</t>
  </si>
  <si>
    <t>M/S Asma Sendicate, BISIC Industrial Area, Puran Bazar, Madaripur.</t>
  </si>
  <si>
    <t>Improvement of R&amp;H-Bhadrokhola Siddikhola Busstand-Baherandi GPS-Tatibari Bazar road from Ch. 00.00 - 1680.00m by BC under Sadar Upazila Dist. Madaripur Road ID No- 35455245 New ID. 354544029.</t>
  </si>
  <si>
    <t>23.10.18</t>
  </si>
  <si>
    <t>30.4.19</t>
  </si>
  <si>
    <t>Honey Bangladesh, Gaganpur Bazar, Madaripur Sadar, Madaripur.</t>
  </si>
  <si>
    <t>ms.honey.bangladesh@gmail.com</t>
  </si>
  <si>
    <t>Improvement of BC Road from Islampur Bridge to TB Clinic Road at CH.1500m-2330mEffective Length 820m Under Jhoudi UP &amp; Construction of 24.5m4.5m RCC Box Culvert on Islampur Bridge to TB Clinic Road at Ch.1830m Under Jhoudi UPMadaripur SadarMadaripur Road ID No- 354545239.</t>
  </si>
  <si>
    <t>24-5-19</t>
  </si>
  <si>
    <t>M/s M.S.Traders, Purbo Rasti, Madaripur Sadar, Madaripur.</t>
  </si>
  <si>
    <t>mstraders7777@gmail.com</t>
  </si>
  <si>
    <t>Improvement of BC LGED ROAD-SILAR CHAR AULIAPUR Connecting Road Via Nilkuti Bazar -Mahamudpur Bazar-Shariatpur Border Road At.CH00m-1075mEffective Lnggth1000munder Madaripur Sadar upazila Dist Madaripur. DPP ID NO354545410 Road Inve.ID No.354545377</t>
  </si>
  <si>
    <t>m/s mizan enterprice, Chandrapur, Shariatpur Sadar, Shariatpur.</t>
  </si>
  <si>
    <t>Improvement of road by BC from Shafia Sharif Majar R&amp;H- Amgram GC via Basabari Community Clinic at ch 1480.00-3890.00m Effective Length2710.00m under Rajoir MadaripurRoad ID No- 354802015.</t>
  </si>
  <si>
    <t>3-10-18</t>
  </si>
  <si>
    <t>10-06-19</t>
  </si>
  <si>
    <t>M/S. Reza Construction, Mohesherchar, Sadar, Madaripur.</t>
  </si>
  <si>
    <t>msrezaconstruction485@gmail.com</t>
  </si>
  <si>
    <t>Part-1 Improvement of road by BC From Ishibpur Bazar Sonapara road Ch 00-1350m Under Rajoir Dist Madaripur Road ID No- 354804035. Part-2 Improvement of road by BC From Boulgram Macharang GPS - Ghosalbari road Ch 00-1100m Under Rajoir Dist Madaripur Road ID No- 354805109.</t>
  </si>
  <si>
    <t>24-9-18</t>
  </si>
  <si>
    <t>1-6-19</t>
  </si>
  <si>
    <t>Howlader Traders, Shekhpur Bazar, Chhalenama Bazitpur, Shibchar, Madaripur.</t>
  </si>
  <si>
    <t>howladertraders1978@gmail.com</t>
  </si>
  <si>
    <t>Construction of 3-vent 3X4.50mX4.50m RCC Box Culvert Carrage way - 4.88m wing wall 5.20m on UNR-14 Beshai Dhonir Kandi GPS-UZR-6 road at ch.1320.00m Under Shibchar Dist Madaripur Road ID NO 354875053.</t>
  </si>
  <si>
    <t>M/S MK Bilders, Sadar Road, Shibchar Bazar, Shibchar, Madaripur.</t>
  </si>
  <si>
    <t>Part- 01 Improvement of Road from Bandarkhola UP Office to new Shikder Hat GC via Shurar Hat &amp; Shikder Hat &amp; shikder Hat High School by HBB at Ch.1100.00m to 3100.00m &amp; 3451.00m to 3604.00m Effective length 2083.00m Under Shibchar District Madaripur Road ID No 354875280. Part-02 Construction of 2x4.50x5.00m Double Vent RCC Box Culvert on Bandarkhola UP Office to New Shikder Hat GC via Shurar Hat &amp; Shikder Hat &amp; Shikder Hat High School at Ch. 3081.00m Under Shibchar District Madaripur Road ID No 354875280.</t>
  </si>
  <si>
    <t>1.04.19</t>
  </si>
  <si>
    <t>7.4.20</t>
  </si>
  <si>
    <t>M/s Laskar Steel &amp; Furniture, Shahid Bachchu Sarak, Motkhola, Madaripur.</t>
  </si>
  <si>
    <t>mslaskarsteelandfurniture@yahoo.com</t>
  </si>
  <si>
    <t>Improvement of road by BC of Kalkili bazar - H/O Mati Howladar road from ch. 0.00m - 1350.00m Effective length 1344.00m link road -330mf under Kalkini upazila Dist- Madaripur Road ID no 354404014 .</t>
  </si>
  <si>
    <t>18.2.19</t>
  </si>
  <si>
    <t>24.2.20</t>
  </si>
  <si>
    <t>M/S Rayat International, Puraton Shahar, Main Road, Madaripur.</t>
  </si>
  <si>
    <t>rayat.international@gmail.com</t>
  </si>
  <si>
    <t>Part-01 Estimate for construction of 15m RCC Girdr bridge on LGED road - Bashla non Government Primary School connecting road at Ch. 5m under sadar upazila district- Madaripur DPP road ID no 354545421  New road Id 354545373. Part-02 Estimate for Improvement of HBB road from LGED road - Bashla non Government Primary School connecting road at Ch. 0.00m - 165.00mEffective length 150m under sadar upazila district- Madaripur DPP road ID no 354545421 New road Id 354545373.</t>
  </si>
  <si>
    <t>24.2.19</t>
  </si>
  <si>
    <t>M/S. Arif Enterprise , Palong Bazar,Palong, Shariatpur.</t>
  </si>
  <si>
    <t>msarifenterprise5000@gmail.com</t>
  </si>
  <si>
    <t>Improvement of LGED road - Chouhoddi GPS connecting road Ch. 0.00m - 865.00m Effective length 850m under sadar upazila district- Madaripur DPP road ID no 354545369.</t>
  </si>
  <si>
    <t>14.2.19</t>
  </si>
  <si>
    <t>19.2.20</t>
  </si>
  <si>
    <t>Sagor Enterprise, Kulpaddi, Sadar, Madaripur.</t>
  </si>
  <si>
    <t>sagorenterprise76@gmail.com</t>
  </si>
  <si>
    <t>Improvement of road by BC from Pukuria Kalibari Main road - Harinagar Kadambari road at Ch. 0.00m - 1000.00m with 2- nos Box culvert Effective length 990.00m under Rajoir upazila Dist- Madaripur Road ID no 354804109.</t>
  </si>
  <si>
    <t>10.2.19</t>
  </si>
  <si>
    <t>16.2.20</t>
  </si>
  <si>
    <t>Simin Enterprise, Puran Bazar, Madaropur Sadar, Madaripur.</t>
  </si>
  <si>
    <t>siminenterprise77@gmail.com</t>
  </si>
  <si>
    <t>Improvement of road by BC from Pukuria Kalibari Main road - Harinagar Kadambari road at Ch. 1000.00m - 1900.00m under Rajoir upazila Dist- Madaripur Road ID no 354804109.</t>
  </si>
  <si>
    <t>20.9.19</t>
  </si>
  <si>
    <t>Rana Enterprise &amp; Mir Azaz JV, Bhabanipur, Rajbari, Rajbari sadar, Rajbari.</t>
  </si>
  <si>
    <t>Improvement of Mithapur Puran Bazardoagibari Bridge - Registered School - Algi H/S - Kunia hat - Samadder R&amp;H Katherpool road from Ch. 3217.00m- 5217.00m under Sadar Dist Madaripur Road Id No 354543018</t>
  </si>
  <si>
    <t>10-6-19</t>
  </si>
  <si>
    <t>17-6-20</t>
  </si>
  <si>
    <t>Improvement of road by BC Bajitpur Up - Kamlapur Bazar Ashrom Road at Ch. 1000.00m- 2000.00m and Ch. 3000.00m - 4320.00m Effective length-2264.00m under Rajoir Upazila Dist Madaripur Road Id No 354803005.</t>
  </si>
  <si>
    <t xml:space="preserve">M/S Ataher Enterprise, Baromasghid Road, Puran Bazar, Madaripur. </t>
  </si>
  <si>
    <t>Improvement of road by BC from Boulgram Bridge - Satpar Road at Ch. 0.00m - 2600.00m Effective length-2600.00m under Rajoir Upazila Dist Madaripur Road Id No 354804003.</t>
  </si>
  <si>
    <t>23-5-19</t>
  </si>
  <si>
    <t>30-5-20</t>
  </si>
  <si>
    <t>Ms. Subrin Meccano, 101-103 Staudium Market (1st Line), Stadium Road, Madaripur.</t>
  </si>
  <si>
    <t>Improvement of road by BC from Santi Kendra Satpar Bridge - Chowribari Boulgram culvert road Ch. 0.00m - 2250.00m Effective length- 2220.00m under Rajoir Upazila Dist Madaripur Road Id No 354804002.</t>
  </si>
  <si>
    <t>23.5.19</t>
  </si>
  <si>
    <t>M/S Elias Ahmed, Shahid Mohsin Sarak, Sadar, Madaripur.</t>
  </si>
  <si>
    <t>mseliasahmed@gmail.com</t>
  </si>
  <si>
    <t>Improvement of road by BC from Rajoir Sreenadi Road Uttardaradia Bridge - Araipari Bazar at Ch.0.00m -1442.00m under Rajoir Upazila Dist Madaripur Road Id No 354804013.</t>
  </si>
  <si>
    <t>7.5.19</t>
  </si>
  <si>
    <t>18.5.20</t>
  </si>
  <si>
    <t>M/S Mim Alif Traders, Bhurghata, Kalkini, Madaripur.</t>
  </si>
  <si>
    <t>Improvement of road by BC of R&amp;H Kazibakai UP Office to UNR-26 Dorshona Bazar &amp; GPS road via Maizpara GPS road from Ch. 1790.00m - 3230.00m Effective length- 1430.00m under Kalkini Upazila Dist Madaripur Road Id No 354403017.</t>
  </si>
  <si>
    <t>12-5-19</t>
  </si>
  <si>
    <t>18-5-20</t>
  </si>
  <si>
    <t>Improvement of road from Mohisherchar Lanuchghat Madaripur puran Bazar to Pachkhola UP office road Ch. 3050.00m - 4050.00m Effective length 1000.00m and construction of 3- Vent 3x 4.5m x4.5m RCC Box culvert at ch. 3477.0m on the same road under Sadar upazila District Madaripur Road Id No 354543016</t>
  </si>
  <si>
    <t>M/S. Rana Enterprise, 343, new Jurain, Shampur, Dhaka-1204.</t>
  </si>
  <si>
    <t>Improvement of Shibchar Madaripur roadShekpur Brick Field Sumbuk Bridge - Sirinjahan Memorial School and College road from Ch.0.00m - 600.00m and Ch.1800.00m - 2205.00m Effective length 1000m under Sadar District Madaripur Road ID No 354545420.</t>
  </si>
  <si>
    <t>17-12-19</t>
  </si>
  <si>
    <t>M/S Mridha Enterprise, Sadar Road, Borhamgonj, Shibchar, Madaripur.</t>
  </si>
  <si>
    <t>h.rahaman98@yahoo.com</t>
  </si>
  <si>
    <t>Improvement of flexible pavement road from R&amp;H Varokandi Dr. Ali Azgor House to Anowara Begum Reg. Primary School road Ch. 0.00m - 1672.00m and 1x 1.60m x 1.60m RCC Box Culvert at Ch. 150.00m on the same road under Shibchar District Madaripur Road ID No 354875050.</t>
  </si>
  <si>
    <t>11.9.19</t>
  </si>
  <si>
    <t>17.3.20</t>
  </si>
  <si>
    <t>Part-A Construction of 2x4.50x4.50m Rcc Box Culvert on R&amp;H Sanmandi Bazar to NHW Bhanga Bridge Bazar Road at 1579.00m. Part-B Construction of 2x4.50x4.50m Rcc Box Culvert on R&amp;H Sanmandi Bazar to NHW Bhanga Bridge Bazar Road at 1885.00m under Kalkini Dist MadaripurRoad ID No 354404038. Part- C Construction of 3x4.50x5.50m Rcc Box Culvert on R&amp;H Sanmandi Bazar to NHW Bhanga Bridge Bazar Road at 1074.00m. Part-D Construction of 2x4.50x5.50m Rcc Box Culvert on R&amp;H Sanmandi Bazar to NHW Bhanga Bridge Bazar Road at 1396.00m under Kalkini Dist MadaripurRoad ID No 354404038.</t>
  </si>
  <si>
    <t>21.7.19</t>
  </si>
  <si>
    <t>27.4.20</t>
  </si>
  <si>
    <t>M/S Khokon Bepari, Chor Krisnonagar, Kalkini, Madaripur.</t>
  </si>
  <si>
    <t>ms.khokon.bepari@gmail.com</t>
  </si>
  <si>
    <t>Part-A Hindu Para H/O Dhulu Mistri to Sona Kha House Road via 68 No. Dakhin Ramjanpur GPS &amp; Talukder Bari Ch.0.00m - 1124.00m under Kalkini Dist. Madaripur Road ID No 354405417. Part-B Construction of 1x1.00x1.00m RCC single vent Box culvert on the same road at Ch. 170.00m. Part-C Construction of 1x1.00x1.00m RCC single vent Box culvert on the same road at Ch. 477.00m.</t>
  </si>
  <si>
    <t>18.7.19</t>
  </si>
  <si>
    <t>25.04.20</t>
  </si>
  <si>
    <t>M/S Sheikh Enterprise, Uttar Baluchara, Sadar, Shariatpur.</t>
  </si>
  <si>
    <t>Part-A Improvement of UZR-01 Bordar Ghat to UNR-10 Ramjanpur UP office via Jhurgaon Hat road from Ch. 0.00m - 2184.00m by BC Road ID 354403029. Part-B Improvement of UZR-11 Ramjanpur UP office to UNR-29 via Ramjanpur Notun Hat road from Ch. 3948.00m - 5240.00m by BC Road ID 354403010. Part-C Construction of 1.00mx1.00m single vent RCC Box culvert on UNR-11 Ramjanpur UP Office to UNR-29 via Ramjanpur Notun Hat &amp; Ramjanpur Madrasa road at Ch. 4210m 4425m 4651m &amp; 4842m.</t>
  </si>
  <si>
    <t>27.7.20</t>
  </si>
  <si>
    <t>MFK - MAS (JVCA), PuranBazar, Madaripur Sadar, Madaripur-7900.</t>
  </si>
  <si>
    <t>mfk.mas.jvca@gmail.com</t>
  </si>
  <si>
    <t>Improvement of Kunia UP Adityapur - Kunia Bazar Road Ch. 00.00m - 1865.00m under Sadar Upazila Dist Madaripur Road ID 354843019.</t>
  </si>
  <si>
    <t>9.10.19</t>
  </si>
  <si>
    <t>M/S Asma Sendicate</t>
  </si>
  <si>
    <t>M/s. Farjana Khan</t>
  </si>
  <si>
    <t>M/S Sonali Store &amp; Safol Enterprise (JV), Puran Bazar, Madaripur.</t>
  </si>
  <si>
    <t>sonalisafoljv@gmail.com</t>
  </si>
  <si>
    <t>Construction of 60.00m long RCC Girder Bridge on Joaria Baor Kheya Ghat - Durail Adarsha School Giasuddin House Road at Ch. 1200.00m under Sadar Upazila Dist Madaripur Road ID 354845317.</t>
  </si>
  <si>
    <t>M/S. Sonali Stores</t>
  </si>
  <si>
    <t>M/S. Safol Enterprise</t>
  </si>
  <si>
    <t>Part-1 Improvement of LGED road - Charmohisher char Govt. Primary school connecting road Ch. 0.00m - 986.00m under sadar upazila District Madaripur Road Id No 354545366. Part-2 Estimate for Khagdi Charmuguria Sreenadi UZR - Charmuguria BazarTatultola Road Ch. 0.00m - 1000.00m under sadar Upazila Dist Mdaripur Road Id No 354545352.</t>
  </si>
  <si>
    <t>Improvement of HBB road from LGED road to Durail Kopali Kandi Connecting road Ch. 0.00m - 1500.00m Effective Length1484munder sadar upazila District Madaripur Road Id No 354545419 DPP ID No 354545418.</t>
  </si>
  <si>
    <t>Construction of 30.00m long PSC Girder Bridge on UZR- 8 Dhalikandi Mohila Madrasa to Boro Dowali Khalifakandi GPS via Sahid Hosain High School road at Ch. 700.00m under Shibchar Upazila District Madaripur. Road ID No 354875083</t>
  </si>
  <si>
    <t>16.9.19</t>
  </si>
  <si>
    <t>Part-A Improvement of Road by BC Purbo Charairkandi GPS to Uttor Ramjanpur Nurani Madrasha road at Ch. 00.00-1610.00m Effective Length 1606.00m. Part-BConstruction of 1x1.00x1.00m RCC Box Culvert on same road at Ch. 835.00m under Kalkini Upazila Dist Madaripur. Road ID No 354405335 .</t>
  </si>
  <si>
    <t>1.1.20</t>
  </si>
  <si>
    <t>7.10.20</t>
  </si>
  <si>
    <t>Improvement of Road by BC Dakhin Char Airkandi Majher Kheya Ghat to Char Palordi GPS Road via H/O Ramjan Hawlader Road at Ch. Ch.0.00m -1940.00m Effective Length 1907.00m under Kalkini Upazila Dist Madaripur Road ID No 354405415 .Construction of 2x4.50x4..50m RCC Box Culvert on Dakhin Char Airkandi Majher Kheya Ghat to Char Palordi GPS Road via H/O Ramjan Hawlader Road From Ch.1095m under Kalkini Upazila Dist Madaripur Road ID No 354405415 .Construction of 3x4.50x5..50m RCC Box Culvert on Dakhin Char Airkandi Majher Kheya Ghat to Char Palordi GPS Road via H/O Ramjan Hawlader Road at Ch.900m under Kalkini Upazila Dist Madaripur Road ID No 354405415 .</t>
  </si>
  <si>
    <t>7.1.21</t>
  </si>
  <si>
    <t>Md. Anowar Hossain, Kazirmor, Madaripur Sador,Madaripur.</t>
  </si>
  <si>
    <t>anowar774@gmail.com</t>
  </si>
  <si>
    <t>Part-A Improvement of Road by BC Char Laxmi Tumchar Road At Ch.1000.00m-1780.00m Effective Length 780.00m. Part-B Construction of 1x1.00x1.00m RCC Box Culvert This Road at Ch.1005.00m.  Part-C Construction of 1x1.00x1.00m RCC Box Culvert on same road at Ch.1100.00m under Kalkini Upazila Dist Madaripur Road ID No354404121</t>
  </si>
  <si>
    <t>25.9.19</t>
  </si>
  <si>
    <t>2.4.19</t>
  </si>
  <si>
    <t>Improvement of LGED Road Purbo Dhurail Athar Ghar GPS Connecting Road from Ch.0.00m-1500.00m under Sadar Upazila Dist Madaripur Road ID No354545417.</t>
  </si>
  <si>
    <t>30.8.20</t>
  </si>
  <si>
    <t>Improvement of Khoajpur Kolchary Nijgram Razarchar Rob Sarder Bari Biddyabagish high School Road from Ch1100-2620m and Construction of 2x4.5x4.5m Two nos RCC Box Culvert on same road at Ch.1908 &amp; 2220m under Sadar Upazila Dist Madaripur Road ID No 354545349.</t>
  </si>
  <si>
    <t>12.1.20</t>
  </si>
  <si>
    <t>18.7.20</t>
  </si>
  <si>
    <t>Improvement of Khwajpur UP Mother Bazar- Takerhat via Degreekandi road from Ch.3500-5013m Effictive Length 1500m and Two nos RCC Box Culvert 1.00x 1.00m 2x4.5x4.5m on same road at Ch.4380m &amp; 4715m under Sadar Upazila Dist Madaripur Road ID No 354543013.</t>
  </si>
  <si>
    <t>Estimate for Construction of Charmugria Hafizia Madrasha - Cleaner Coloney via Beribadh Nasiminagar Freedom Fighter Navel Commander Gafur Khan Road Ch.00.00m 1500m By RCC Under Sadar Upazila Dist Madaripur. Road ID No 354545351.</t>
  </si>
  <si>
    <t>14.1.20</t>
  </si>
  <si>
    <t>MD. MOYENUDDIN (BASHI) LIMITED &amp; M/S HAMIM INTERNATIONAL (JV), Jessore Office :Holding No.-07, H.M.M Road, Doratana, Jessore, Bangladesh.</t>
  </si>
  <si>
    <t>mmbashihamimjv@gmail.com</t>
  </si>
  <si>
    <t>Construction of 550.00m long PSC Girder Bridge Liton Chowdhury Bridge on Shibchar HQ to Rajoir via Utrail GC Sheruail UP Office Baghmara Hat &amp; Kabirajpur GC Road over the River Arial Kha at Ch.4000.00m under Shibchar Upazila District Madaripur Road ID No.-354872012.</t>
  </si>
  <si>
    <t>22.10.22</t>
  </si>
  <si>
    <t>Nusrat Jahan Traders, Sadar, Shariatpur.</t>
  </si>
  <si>
    <t>mohammadmohsin7000@gmail.com</t>
  </si>
  <si>
    <t>Improvement of Road from ShibcharMadaripur R&amp;HShekpur Brick FieldSambuk Bridge via Sirenjahan Memorial School &amp; College Road. By BC at Ch.600m-1800m under Sadar Upazila Dist Madaripur Road ID No 354545169</t>
  </si>
  <si>
    <t>19.5.20</t>
  </si>
  <si>
    <t>M/S Shornil Enterprise, Hamid Akhanda Sarak, Badamtala, Madaripur.</t>
  </si>
  <si>
    <t>ms.shornil.enterprise@gmail.com</t>
  </si>
  <si>
    <t>Improvement of Road from Kotbari Shreenodi Connecting Road. By BC at Ch.2300m-3150m under Sadar Upazila Dist Madaripur Road ID No 354545385</t>
  </si>
  <si>
    <t>28.4.20</t>
  </si>
  <si>
    <t>A.S International, Puran Bazar, Madaripur.</t>
  </si>
  <si>
    <t>a.s.international90@gmail.com</t>
  </si>
  <si>
    <t>Improvement of BC Road from Madaripur H/Q-Mohisharchar Bokultala R&amp;H Arialkha Asmotali Khan Setu Bridge Road at Ch.4100 -5100m under Sadar Upazila Dist Madaripur Road ID No 354544044 DPP ID No 354544044.</t>
  </si>
  <si>
    <t>1.6.20</t>
  </si>
  <si>
    <t>7.12.20</t>
  </si>
  <si>
    <t>ms.sadia.enterprise, Puran Bazar, Madaripur.</t>
  </si>
  <si>
    <t>Improvement of Gagonpur BazarTubia Baligram Baro bari Bridge Jhawdi UP Road from Ch.2500m-3010m under Sadar Upazila Dist Madaripur Road ID No 354543027</t>
  </si>
  <si>
    <t>31.5.20</t>
  </si>
  <si>
    <t>6.11.20</t>
  </si>
  <si>
    <t>Construction of Two nos 1x4.50mx3.50m RCC Boxculvert on LGED Road- Gas Baria GPS Connecting Road at Ch 300m &amp; 620m under Sadar Upazila Dist Madaripur Road ID No 354545396 DPP ID No 354545400.</t>
  </si>
  <si>
    <t>5.5.20</t>
  </si>
  <si>
    <t>11.8.20</t>
  </si>
  <si>
    <t xml:space="preserve">M/S Sarewaenterprise, Gulmaiz , Purandin Hat, Naria, Shariatpur. </t>
  </si>
  <si>
    <t>sarewaenterprise@gmail.com</t>
  </si>
  <si>
    <t>Improvement of BC Road From LGED Road to Pachim Charnasna RPS at Road at Ch.0.00m-1000m under Sadar Upazila Dist Madaripur Road ID No 354545241 DPP ID No 354545426 Salvage Cost Tk 2636795.00.</t>
  </si>
  <si>
    <t>4.6.20</t>
  </si>
  <si>
    <t>19.4.21</t>
  </si>
  <si>
    <t xml:space="preserve">M/S JorasakoInternational , Gulmaize, Purandinar Hat, Naria, Shariatpur. </t>
  </si>
  <si>
    <t>jorasakointernational@gmail.com</t>
  </si>
  <si>
    <t>Estimate for Construction of 2x4.5mx4.5m RCC Box Culverton Khoajpur UP- Char govindopur High School Antajuddin Sadder House Jame Mosjid Road at Ch.1000mH/O Dobir Uddin Sarder Bari in fornt under Sadar Upazila Dist Madaripur Road ID No 354545506</t>
  </si>
  <si>
    <t>19.1.21</t>
  </si>
  <si>
    <t>Improvement of BC Road Kalikapur Land office to South Dudkhali Primary School Ch.00m-1330m Effective Length 1320m under Sadar Upazila Dist Madaripur Road ID No 3545455130 DPP ID No 3545455130.</t>
  </si>
  <si>
    <t>14.5.21</t>
  </si>
  <si>
    <t>M/s Adiba Associate, New Town, Madaripur.</t>
  </si>
  <si>
    <t>adibaassociate@gmail.com</t>
  </si>
  <si>
    <t>Improvement of Road from Pearpur UP-Charmuguria Baro Bridge- Nayachar EKO Park-Mastofapur GC Road . By BC at Ch.00m-1000m under Sadar Upazila Dist Madaripur Road ID No 354543030</t>
  </si>
  <si>
    <t>12.2.21</t>
  </si>
  <si>
    <t>Improvement of Road from Sreenadi GC to Shikhara UP Puran Rajarhat via Ghunshi Road. By BC at Ch.5550m-6950m under Sadar Upazila Dist Madaripur Road ID No 354543021</t>
  </si>
  <si>
    <t>16.6.20</t>
  </si>
  <si>
    <t>16.1.21</t>
  </si>
  <si>
    <t>Improvement of Road from Trivagdi GC- Trivagdi GPS Road. By BC at Ch.00m-1400m under Sadar Upazila Dist Madaripur Road ID No 354545368</t>
  </si>
  <si>
    <t>19.5.21</t>
  </si>
  <si>
    <t>M/S. Safol Enterprise, Sadar, Kulpuddi, Madaripur.</t>
  </si>
  <si>
    <t>safolenterprise@gmail.com</t>
  </si>
  <si>
    <t>Improvement of LGED Road-Gourobordi Govt. Primary School connecting Road at Ch.0.00m-1018m under Sadar Upazila Dist Madaripur Road ID No 354545352 DPP ID No354545425.</t>
  </si>
  <si>
    <t>Improvement Road of by BC of Laxmipur Up to Surjomoni Hat via Vatabali GPS Road From Ch.2201.00m -2437.00m Effective Length 236.00m under kalkini Upazila Dist Madaripur Road ID No 354403033</t>
  </si>
  <si>
    <t>4.9.20</t>
  </si>
  <si>
    <t>M/S Hazi Shariatullah Traders, Bisic Silponogori, Madaripur.</t>
  </si>
  <si>
    <t>hazi.sariatullah.traders@gmail.com</t>
  </si>
  <si>
    <t>Improvement Road of by BC of Ramcharanerhat Slucice gate Road From Ch.1260.00m -2850.00m Effective Length 1770.00m under kalkini Upazila Dist Madaripur Road ID No 354404056</t>
  </si>
  <si>
    <t>11.5.20</t>
  </si>
  <si>
    <t>Bismillah Decorators &amp; Traders, Milk Vita Road, Tekerhat, Rajoir, Madaripur.</t>
  </si>
  <si>
    <t>b.d.traders8@gmail.com</t>
  </si>
  <si>
    <t>Improvement Road of by HBB of Nabagram UPRamshill Bazar Dhakhin chalbal Road From Ch.1600.00m -2600.00m Effective Length 1174.00m under kalkini Upazila Dist Madaripur Road ID No 354404089</t>
  </si>
  <si>
    <t>3.5.20</t>
  </si>
  <si>
    <t>9.9.20</t>
  </si>
  <si>
    <t>M/S Sarbick International, New Town, Madaripur.</t>
  </si>
  <si>
    <t>Part-01 Improvement Road of by BC of Char Palordi Kheya Ghat to Char Palordi GPS Road Via H/O Edris Member Road From Ch.0.00m -2050.00m Effective Length 2050.00m under kalkini Upazila Dist Madaripur Road ID No 354405416 Part-02 Construction of 1x1.00x1.00m RCC Box Culvert on this Road at Ch.740.00m1681.00m &amp; 1840.00m under kalkini Upazila Dist Madaripur Road ID No 354405416</t>
  </si>
  <si>
    <t>4.4.20</t>
  </si>
  <si>
    <t>Habiba Construction, Kulpaddi, Madaripur-7900.</t>
  </si>
  <si>
    <t>habibaconstructionoku@gmail.com</t>
  </si>
  <si>
    <t xml:space="preserve">Part-A: Improvement of Flexible Road from Dattapara UP Office to Pathrail Bazar Via House of Tulshi Mitra Ch: 00-2010m and Construction of 2-Nos (Size: 1x1.60mx1.60m) RCC Box Culvert at Ch: 650m &amp; 1720m on the same Road (Road ID No: 354873039).  Part-B: UNR-12 to Ananda Bazar via Adarsa Gram Ch: 00-1450m by BC and Construction of 2-Nos (Size: 1x1.60mx1.60m) RCC Box Culvert at Ch: 10m &amp; 860m (SHIBCHAR), Dist: Madaripur (Road ID No: 354875001). </t>
  </si>
  <si>
    <t>25.3.20</t>
  </si>
  <si>
    <t>1.04.21</t>
  </si>
  <si>
    <t>Improvement of Flexible Pavement Road from UNR-1 Near Durul Erfan Madrasa to Char Bachamara Community Clinic Road via Char Bachamara Govt. Primary School Ch. 00-650m &amp; Ch. 1450-3800m by BC and Ch. 650-1450m by RCC and Construction of 2-Nos 1x1.60x1.60m RCC Box Culvert at Ch.550m &amp; 1540m on the same Road under Shibchar Upazila Dist Madaripur. Road ID No. 354875010</t>
  </si>
  <si>
    <t>22.4.20</t>
  </si>
  <si>
    <t>28.4.21</t>
  </si>
  <si>
    <t>HAMIM INTERNATIONAL &amp; HABIBA CONSTRUCTION (JV), Kulpaddi, Sadar, Madaripur.</t>
  </si>
  <si>
    <t>habibahamimjv@gmail.com</t>
  </si>
  <si>
    <t>Construction of 245.30m long PSC Girder Bridge on Shibchar Pourashava Boundary-Proposed Dottapara Rail Station Road at Ch.2500.00m Road lD no 354874542.</t>
  </si>
  <si>
    <t>3.11.21</t>
  </si>
  <si>
    <t>Habiba Construction</t>
  </si>
  <si>
    <t>M/S Munir Chowdhury, Chardottopara(Chowdhury kandi), Chardottopara, Shibchar, Madaripur.</t>
  </si>
  <si>
    <t>msmunirchowdrroy@gmail.com</t>
  </si>
  <si>
    <t>Improvement of 245.30m Long PSC Girder Bridge Approach Road on Shibchar Pourashava Boundary to Proposed Dottopara Rail Station road at Ch.2500.00m under Shibchar Upazila Dist Madaripur and Construction of 24.504.50m RCC Box Culvert at Ch. 1850.00m on the same Road Road lD no 354874542.</t>
  </si>
  <si>
    <t>30.7.20</t>
  </si>
  <si>
    <t>5.08.21</t>
  </si>
  <si>
    <t>Construction of Two Storied Executive Engineer Quarter at Madaripur District. [Quarter]</t>
  </si>
  <si>
    <t>27.8.20</t>
  </si>
  <si>
    <t>2.9.21</t>
  </si>
  <si>
    <t>Vinali Intrenational, Akkel Mahamud Munshi Kandi, Jajira, Jajira, Jajira, Shariatpur.</t>
  </si>
  <si>
    <t>imrulparves@gmail.com</t>
  </si>
  <si>
    <t>Periodic Maintenance of UZR-01, Crokirchar (BNP Club) to UNR-11, Hamid Khan Hat  road from Ch: 1700.00-2758.00m(Effictive Length-1036.00m) Under Upazila Kalkini Dist. Madaripur, (Road ID No:354404206)</t>
  </si>
  <si>
    <t>20.5.20</t>
  </si>
  <si>
    <t>26.9.20</t>
  </si>
  <si>
    <t>M/S Salam Sarder And Sons, Kazir Mor, Puran Bazar, Madaripur Sadar, Madaripur.</t>
  </si>
  <si>
    <t>salamsarderandsons86@gmail.com</t>
  </si>
  <si>
    <t>Periodic Maintenance of Shaike Hasisina Academy – Babazzer Khal-Dasar Bazar road from Ch:0.00m-1540.00m+Link-997=2522.00m (Effictive Length-2522.00m) Under Upazila Kalkini Dist. Madaripur, (Road ID No:3544024033)</t>
  </si>
  <si>
    <t>7.5.20</t>
  </si>
  <si>
    <t>Hazrat Shah-Poran Enterprise, Kazir Mor, Puran Bazar, Sadar, Madaripur.</t>
  </si>
  <si>
    <t>hspe1990@gmail.com</t>
  </si>
  <si>
    <t>Periodic Maintenance of UZR-02, Bashgari to Fashiatola Hat Road via Karimgonj Bazar road from Ch:1500.00m-3005.00m (Effictive Length-1505.00m) Under Upazila Kalkini Dist. Madaripur, (Road ID No:354404204)</t>
  </si>
  <si>
    <t>30.4.20</t>
  </si>
  <si>
    <t>M/s Diya Traders, Mohiserchar, Sadar, Madaripur.</t>
  </si>
  <si>
    <t>diyatraders83@gmail.com</t>
  </si>
  <si>
    <t>Periodic Maintenance of UZR-01, Crokirchar Mosque to Hamid khan Hat via Crokirchar GPS  road from Ch: 0.00m-837.00m (Effictive Length-837.00m Link Road-312.00m) Under Upazila Kalkini Dist. Madaripur, (Road ID No:3544024034)</t>
  </si>
  <si>
    <t>10.5.20</t>
  </si>
  <si>
    <t>16.9.20</t>
  </si>
  <si>
    <t>M/s Manik Enterprise, Niru Howlader Sarak, Sobujbag, Balugat, Madaripur.</t>
  </si>
  <si>
    <t>mdobidura@gmail.com</t>
  </si>
  <si>
    <t>Maintenance of Somitir Hat-Mridhakandi Road via Dr. Rezaul Karim House road from Ch:900.00m-1310.00m (Effictive Length-410.00m) Under Upazila Kalkini Dist. Madaripur, (Road ID No:354404122)</t>
  </si>
  <si>
    <t>M/S Meem Fabrics, Kulpoddi, Madaripur.</t>
  </si>
  <si>
    <t>meemfabrics@gmail.com</t>
  </si>
  <si>
    <t xml:space="preserve"> Improvement of Jagardia Shahin Chowdhury Barir More-Jagardia GPS from Ch. 00m-750m (Effective Length=750m), under Rajoir Upazila, Dist: Madaripur (Road ID No: 354805146).</t>
  </si>
  <si>
    <t>M/S Naim Enterprise,  Daserzangol, Goshairhat, Shariatpur.</t>
  </si>
  <si>
    <t>Construction of Triplevent Vent RCC Box culvert (3x4.00mx5.00m) at Ch.1200m on Bathanbari-Palita road, under Rajoir Upazila, Dist: Madaripur (Road ID No: 354805008).</t>
  </si>
  <si>
    <t>M/s D.T Enterprise , Takerhat Uttar Par,Rajoir, Madaripur.</t>
  </si>
  <si>
    <t>basu.dtenterprise@gmail.com</t>
  </si>
  <si>
    <t>Construction of Double Vent RCC Box culvert (2x4.50mx4.50m) at Ch.2503m on Ishibpur UP-Sreenadi GC via Hasankandi H/S road, under Rajoir Upazila, Dist: Madaripur (Road ID No: 354803013).</t>
  </si>
  <si>
    <t>M/S Kakoli Enterprise, Address: Mojidbari, Amiria Gopalpur, Kalkini, Madaripur.</t>
  </si>
  <si>
    <t>ms.kakoly.enterprise0@gmail.com</t>
  </si>
  <si>
    <t xml:space="preserve"> Improvement of Khoajpur Takerhat R&amp;H to Khasherhat GC Road via Laxmipur UP Laxmipur Sarder Kandi GPS Road by HBB from Ch. 00m-629m (Effective Length=629m), under Kalkini Upazila, Dist: Madaripur (Road ID No: 354405514).</t>
  </si>
  <si>
    <t>29.3.21</t>
  </si>
  <si>
    <t>M/s D.T Enterprise, Takerhat Uttar Par,Rajoir,Madaripur.</t>
  </si>
  <si>
    <t xml:space="preserve"> Construction of Double Vent RCC Box culvert (2x4.50mx4.50m) at Ch.2503m on Ishibpur UP-Sreenadi GC via Hasankandi H/S road, under Rajoir Upazila, Dist: Madaripur (Road ID No: 354803013).</t>
  </si>
  <si>
    <t>10.1.21</t>
  </si>
  <si>
    <t>16.5.21</t>
  </si>
  <si>
    <t>M/S Hamim International, Kulpaddi, Madaripur Sadar, Madaripur.</t>
  </si>
  <si>
    <t>Part-1: Improvement of RCC Road from UZR-04, Shannayshirchar UP Office (Old) to Sadarpur Thana Border ( Char Manair Hat) Road (Ch: 924m-2560m), Under Shibchar Upazila, Dist: Madaripur (Road ID No: 354873020) Part-2: Improvement of RCC Road from UZR-04, Maler Hat Bridge to Old Shikderhat Sokina Bridge via Nizam Chairman &amp; Dholu Mal House Road (Ch: 00m-2060m), Under Shibchar Upazila, Dist: Madaripur (Road ID No: 354875391) Part-3: Improvement of RCC Road from UZR-13, H/O Motaleb Goura to UZR-13 Road via H/O Sobahan Baperi &amp; Advocate Babul Goura Road (Ch: 00m-1155m), Under Shibchar Upazila, Dist: Madaripur (Road ID No: 354875446) Part-4: Construction of RCC Road from Shibchar H.Q to Boheratola Up(Uttar) Office via Mukti Joddha Tota Madbor House, Pourasova Boarder, Sadin Bangla Bridge. Jadurchar Mokim khan House &amp; Jadurchar GPS Road (Ch: 00m-2494m), Under Shibchar Upazila, Dist: Madaripur (Road ID No: 354873044)</t>
  </si>
  <si>
    <t>4.02.2021</t>
  </si>
  <si>
    <t>16.10.2021</t>
  </si>
  <si>
    <t>M/S Hamim International &amp; M/S Munir Chowdhury (JV)</t>
  </si>
  <si>
    <t>munirhamimjv@gmail.com</t>
  </si>
  <si>
    <t xml:space="preserve"> Part -1: Improvement of UZR-2, Kharakandi to Sheikh Rasal Kindergarten School road by RCC at Ch. 0.00m -1200.00m &amp; Construction of 1x1.60mx1.60m RCC Box Culvert at Ch.1050.00m under Shibchar Upazila, Dist: Madaripur, (Road ID No: 354874021), Part -2: (A) Improvement of Jhaukandi to UNR-33, via Nur-E- Alam Chowdhury High School road by RCC at Ch. 0.00m -1980.00m under Shibchar Upazila, Dist: Madaripur, (Road ID No: 354875352) (B) Improvement of R&amp;H, Saw-Mill to Shohid Hossain High School via Babul Hawlader House road by RCC at Ch. 0.00m -695.00m under Shibchar Upazila, Dist: Madaripur, (Road ID No: 354875510), Part-3: Improvement of Bhadrason UP Office to Korokchar Natun Bazar Road via Uttar Korokchar hat road by RCC at Ch. 200.00m -2350.00m under Shibchar Upazila, Dist: Madaripur, (Road ID No: 354873014) &amp; Part-4: Improvement of Bhadrason UP Office to Uttar Korokchar Hat Road via Jodupur Govt. Primary School road by RCC at Ch. 1200.00m - 4940.00m under Shibchar Upazila, Dist: Madaripur, (Road ID No: 354873015) </t>
  </si>
  <si>
    <t>27.01.2022</t>
  </si>
  <si>
    <t>M/S Munir Chowdhury</t>
  </si>
  <si>
    <t>Part-1: Construction of RCC Road From VRA-10, Thangamara Sheikh Hasina Bridge- Nolgora Shib Rayer Kandi Moor via Housing Project Road at Ch. 0.00m-1650.00m &amp; Construction of 1x4.50x4.50m RCC Box Culvert Road at Ch. 1228.00m on the same road under Madaripur Shibchar Upazila, Dist: Madaripur, (Road ID No: 354875322) Part-2: Construction of RCC Road From R&amp;H to Dada via Housing Estate Internal Road at Ch. 0.00m-3763.00m under Madaripur Shibchar Upazila, Dist: Madaripur, (Road ID No: 354875706)</t>
  </si>
  <si>
    <t>Part-1: Improvement of flexible Pavement road from Chanderchar GC to Sheikhpur R&amp;H Road via Satbaghia &amp; Baburhat road from Ch: 2000m-5465m under Shibchar Upazila, Dist: Madaripur (Road ID No: 354872010), Part-2: Improvement of Chanderchar GCÃ¢??Kutubour GC Via Manikpur &amp; Delower Bepari hat Road by BC from Ch: 00m-9600m under Shibchar Upazila, Dist: Madaripur (Road ID No: 354872007), Part-3: Improvement of Bhanga-Maowa mohashorok (Bakhorkandi Bus-Stand ) Road to Shariatpur R&amp;H via small Kutubpur hat &amp; Kutubpur Growth Center &amp; Kutubpur UP Bhovan by BC Road from Ch: 8180m-12680m under Shibchar Upazila, Dist: Madaripur (Road ID No: 354872011) &amp; Part-4: Improvement of Kadirpur UP OfficeÃ¢??Chairman gate Bazar via Keshobpur Road from Ch: 00m-6700m under Shibchar Upazila, Dist: Madaripur, (Road ID No: 354873019).</t>
  </si>
  <si>
    <t>M/S Baba Mayer Doa Enterprise, Chanderchar Bazar, Shibchar, Madaripur.</t>
  </si>
  <si>
    <t>amunshi11@yahoo.com</t>
  </si>
  <si>
    <t>Improvement of Deegrirchar Amina Jame Mosque Union Kadirpur Latitude23.337 Longitude 90.2196 Part -2Under Shibchar upazila District Madaripur.</t>
  </si>
  <si>
    <t>29.4.20</t>
  </si>
  <si>
    <t>Improvement of Uttor Ramjanpur Porbo Charaikandi Sheib Ali Hawladwe House Jame- E- Mosque Union Ramjanpur Latitude 22.594314 Longitude 90.142683 Under kalkini upazila District Madaripur.</t>
  </si>
  <si>
    <t>8.8.20</t>
  </si>
  <si>
    <t>M/S Moien Traders, Kulpaddy, Madaripur.</t>
  </si>
  <si>
    <t>mst.rasida.begum962@gmail.com</t>
  </si>
  <si>
    <t>Improvement of Dakhin Voutali Khan Bari Jam-E- Mosque Union Kazi Bakai Latitude 23.041313 Longitude 90.104782 under Kalkini Upazila District Madaripur.</t>
  </si>
  <si>
    <t>23.09.19</t>
  </si>
  <si>
    <t>29-11-19</t>
  </si>
  <si>
    <t>Improvement of South Maiz Para Baitul Mamur Jam-E-Mosque Union Kazi Bakai Latitude 23.054171 Longitude 90.101490 under Kalkini Upazila District Madaripur.</t>
  </si>
  <si>
    <t>M/S Jakir Hossain, Kukrail, Madaripur Sadar, Madaripur.</t>
  </si>
  <si>
    <t>jakirhossain1165@gmail.com</t>
  </si>
  <si>
    <t>Improvement of Asmot Ali Khan Jame Mosque One storied Union Rajoir Pouroshova under Rajoir Upazila District Madaripur. Latitude 23.20722 Longitude 90.04472</t>
  </si>
  <si>
    <t>27.2.20</t>
  </si>
  <si>
    <t>Maa Corporation, 1 No Sukoni College Road, Madaripur Sadar, Madaripur.</t>
  </si>
  <si>
    <t>Improvement of Araipara Khalasibari Jame Mosque Union Isibpur under Rajoir Upazila District Madaripur.Latitude 23.21694 Longitude 90.09638</t>
  </si>
  <si>
    <t>M/S JNN Enterprise, Santi Nagor, Madaripur Sadar, Madaripur-7900.</t>
  </si>
  <si>
    <t>jnn4688@gmail.com</t>
  </si>
  <si>
    <t>Improvement of Thana Jame Mosque Union Rajoir Pouroshova under Rajoir Upazila District Madaripur.Latitude 23.20722 Longitude 90.05638.</t>
  </si>
  <si>
    <t>Monika Traders, Telephone Road, Madaripur Sadar, Madaripur.</t>
  </si>
  <si>
    <t>monikatraders58@gmail.com</t>
  </si>
  <si>
    <t>Improvement of AOZ Eidgha Union Pearpur. Latitude 23.3183 Longitude 90.2675</t>
  </si>
  <si>
    <t>26.4.20</t>
  </si>
  <si>
    <t>RAFI ENTERPRISE, MOSTAFAPUR BUS STAND ,MOSTAFAPUR MADARIPUR.</t>
  </si>
  <si>
    <t>rafienterprise@mail.com</t>
  </si>
  <si>
    <t>Improvement of Packdi Al-Harai Jame-E-Mosque Union Porashova Latitude 23.17. Longitude90.18 under Sadar Upazila District Madaripur.</t>
  </si>
  <si>
    <t>21.4.20</t>
  </si>
  <si>
    <t>M/S Raj International, House No-183, Road- Abdus Satter Road, Kukrail, Madaripur.</t>
  </si>
  <si>
    <t>ms.raj.international0@gmail.com</t>
  </si>
  <si>
    <t>Improvement of Kayaria Jadar Kandi Jam-E-Mosque Eidgah Mat Union Kayaria. Latitude 23.595148 Longitude 90.165816 under Kalkini Upazila District Madaripur.</t>
  </si>
  <si>
    <t>19.4.20</t>
  </si>
  <si>
    <t>M/S Khan Electronic and Construction, Main Road, Puran Bazar, Madaripur.</t>
  </si>
  <si>
    <t>khanelectronicandconst@gmail.com</t>
  </si>
  <si>
    <t>Improvement of Khamarbari Purbopara Jame-E-Mosque, Union: Mostofapur. [Latitude: 23.130909, Longitude: 90.154394]</t>
  </si>
  <si>
    <t>7.07.2020</t>
  </si>
  <si>
    <t>M/S Nusab Enterprise, Kulpoddi, Madaripur Sadar.</t>
  </si>
  <si>
    <t>ms.nusabenterprise1@gmail.com</t>
  </si>
  <si>
    <t>Improvement of Char Khoajpur Mowlovhi bari Jame-E-Mosque Union Khoajpur. [Latitude: 23.2719, Longitude: 90.4567]</t>
  </si>
  <si>
    <t>6.09.2020</t>
  </si>
  <si>
    <t>Ms. Hasan Eterprise, 7no. Kukrail, Madaripur.</t>
  </si>
  <si>
    <t>mshasanenterprise2016@gmail.com</t>
  </si>
  <si>
    <t>Improvement of 4no word Shikder bari   Jame-E-Mosque Union Mostafapur. [Latitude: 23.151583, Longitude: 90.145262]</t>
  </si>
  <si>
    <t>28.7.20</t>
  </si>
  <si>
    <t>M/S Nurjahan Construction, Chowrasta, Kulpoddi, Madaripur.</t>
  </si>
  <si>
    <t>nurjahanconstruction12@gmail.com</t>
  </si>
  <si>
    <t>Improvement of Uttorpara Chairman Let Abdul Hakim Sarder Bari Jame-E-Mosque, Union: Enaetnagar. [Latitude: 23.0536, Longitude: 90.1605]</t>
  </si>
  <si>
    <t>Tosiron Traders Pro.: Mohammad Hiru Mia Kulpaddi, Madaripur Email: tosirontraders@gmail.com Phone: 01712924946</t>
  </si>
  <si>
    <t>tosirontraders@gmail.com</t>
  </si>
  <si>
    <t>Improvement of Dinobodhu Songha Asrom Sree Sree Jagonnath Mondir Union Dasar Latitude 23.0446 Longitude 90.1847</t>
  </si>
  <si>
    <t>MCES-RC-SSECL JV, Akram Center (3rd Floor) 212, Shahid Sayed Nazrul Islam Sharani, Purana Paltan, Dhaka-1000.</t>
  </si>
  <si>
    <t>hossainahmedpanna@gmail.com</t>
  </si>
  <si>
    <t>Construction of 315.00m long Revised 280.200m long PC Girder Bridge on Kabirajpur GC-Sreenodi GC road at ch. 4200m over Kumer river under Rajoir Upazila</t>
  </si>
  <si>
    <t>1.8.15</t>
  </si>
  <si>
    <t>30.1.17</t>
  </si>
  <si>
    <t>Construction of Kayria &amp; Purba Enayet Nagar Union Land Office of Kalkini Upazila under Construction of Town and Union Land Office across the Country Project District Madaripur.</t>
  </si>
  <si>
    <t>Construction of Pangasia Union Farmer Service Centre Building with related infrastructures under the Pilot Project Farmer Service Centre and Technology Transfer at Union Level in Kalkini Upazila District Madaripur.</t>
  </si>
  <si>
    <t>M/S M.S.R.Traders, Laxmipur Pakhira, Kalkini, Madaripur.</t>
  </si>
  <si>
    <t>msmsrtraders528@gmail.com</t>
  </si>
  <si>
    <t>Construction of Muktijuddha Memorial at Samaddar of Sadar Upazila District Madaripur.</t>
  </si>
  <si>
    <t>23.3.20</t>
  </si>
  <si>
    <t>M/S NAHAR BUILDERS, Mohisar Char, Madaripur Sadar, Madaripur.</t>
  </si>
  <si>
    <t>msnaharbuilders1996@gmail.com</t>
  </si>
  <si>
    <t>Construction of Muktijuddha Museum at 01 no. Shokuni Mouja of Sadar Upazila District Madaripur.</t>
  </si>
  <si>
    <t>M/S Joy Traders, Puran Bazar, Madaripur.</t>
  </si>
  <si>
    <t>joytraders1974@gmail.com</t>
  </si>
  <si>
    <t>Construction of Muktijuddha Memorial at Mahananda of Rajoir Upazila District Madaripur.</t>
  </si>
  <si>
    <t>Construction of Two 2 storied rural Market building With 04 storied foundation in Chilarchar Hat Under Upazila Sadar District Madaripur.</t>
  </si>
  <si>
    <t>2.2.20</t>
  </si>
  <si>
    <t>8.2.21</t>
  </si>
  <si>
    <t>M/S Nahid Enterprise, Magura, Bakai, Gouranadi, Barisal.</t>
  </si>
  <si>
    <t>msnahid_enterprise@yahoo.com</t>
  </si>
  <si>
    <t>Construction of three 3 storied rural market building with 04 storied foundation in Uttar Ramjanpur Natun Hat Under Kalkini Upazila Dist Madaripur</t>
  </si>
  <si>
    <t>10.2.20</t>
  </si>
  <si>
    <t>16.6.21</t>
  </si>
  <si>
    <t>Construction of Two 2 Storied Rural Market Building With 04 Storied Foundation in Amgram Bazar under Rajoir Upazila Dist - Madaripur.</t>
  </si>
  <si>
    <t>Construction of Two 2 Storied Rural Market Building With 04 Storied Foundation in Khasher Hat under Shibchar Upazila Dist Madaripur.</t>
  </si>
  <si>
    <t>14-9-2019</t>
  </si>
  <si>
    <t>Construction of Two 2 Storied Rural Market Building With 04 Storied Foundation in Datta para Hat under Shibchar Upazila Dist Madaripur.</t>
  </si>
  <si>
    <t>M/S Rupali Construction &amp; Mim Alif Traders (JV), Vill: Poschim Puali, PO-Amiria Gopalpur, Upazila: Kalkini, Madaripur-7920.</t>
  </si>
  <si>
    <t>rupalimimalifjv2019@gmail.com</t>
  </si>
  <si>
    <r>
      <t xml:space="preserve">Construction of 57.00m Long RCC Girder Bridge over Borokhal (Andarchar Borokhal) on Notun Andarchar 2 No. ward Karim Mastarer Bari at Ch. 50m upazila Kalkini, Dist: Madaripur. </t>
    </r>
    <r>
      <rPr>
        <b/>
        <sz val="10"/>
        <color theme="1"/>
        <rFont val="Times New Roman"/>
        <family val="1"/>
      </rPr>
      <t>[Tender ID: 448978]</t>
    </r>
  </si>
  <si>
    <t>28.9.20</t>
  </si>
  <si>
    <t>M/S Mim Alif Traders</t>
  </si>
  <si>
    <t>M/s. Sardar Enterprise, Moulobi Asmot Ali Khan Sarak, Notun Sohor, Madaripur.</t>
  </si>
  <si>
    <t>sardarenterprise1@yahoo.com</t>
  </si>
  <si>
    <t>Construction of 51.00m long RCC Girder Bridge on Shekher Mongol UP Miarhat-Sidikhan UP Muktar Hat Road at Ch. 350m Road ID 354403701 Upazila Kalkini District Madaripur. [Tender ID: 448979]</t>
  </si>
  <si>
    <t>M/s Elias &amp; Saleha(JV), Main Road Puran Bazar, Madaripur.</t>
  </si>
  <si>
    <t>elias.salehajv@gmail.com</t>
  </si>
  <si>
    <t>Construction of 30.00m Long RCC Girder Bridge on Madaripur TB Clinic at Madra Bazar Road in Front of Moddho Jhaudi GPS (Mada Alamnagar Daneshri Bridge-Kasaimara Howlader Bari Road) on Kalikhola Poura Boundary-Madra Bazar Road at Ch. 4000m upazila Madaripur Sadar, Dist: Madaripur. [Tender ID: 448980]</t>
  </si>
  <si>
    <t>M/S Elias Ahmed</t>
  </si>
  <si>
    <t>M/S. Saleha Construction</t>
  </si>
  <si>
    <t>M/S Pavel Enterprise, Char Bachamara, Bablatola, Shibchar, Madaripur.</t>
  </si>
  <si>
    <t>mmd.abulhossain@yahoo.com</t>
  </si>
  <si>
    <t>Re-Excavation of Khal from Dattapara police Farry Arial khal Rever Ch. 00-400.70m, under Shibchar Upazila, District: Madaripur.</t>
  </si>
  <si>
    <t>10.3.20</t>
  </si>
  <si>
    <t>M/S Progati-Mizan (JV), Battala, New Town, Madaripur.</t>
  </si>
  <si>
    <t>mizanprogotijv@gmail.com</t>
  </si>
  <si>
    <t>Widening and Strengthening of Kalkini Upazila HQ to Mollarhat via Sahebrampur UP office Road from Ch. 226-2200m &amp; 10900-13200m under Kalkini Upazila District Madaripur Road ID No 354402001.</t>
  </si>
  <si>
    <t>m/s mizan enterprice</t>
  </si>
  <si>
    <t>Mir Habibul Alam &amp; Shamim Enterprise (Pvt.) Ltd. JV., Uttor Borgacha, Natore.</t>
  </si>
  <si>
    <t>mha-sepljv@gmail.com</t>
  </si>
  <si>
    <t>1. Improvement of road by BC from Paikpara UP-Fultala hat-Dhamarchar Rd. Ch. 0000 - 9290 km under Rajoir Upazila Madaripur Effective Length 9151.0 m . Road ID 354803006.  2. Improvement of road by BC fromTakerhat GC - Sreenadi GC -Charmuguria -Khagdi RHD road Ch.000 - 10100 m Effective length8136m under UpazilaRajoir DistMadaripur. Road ID- 354802011. 3. Improvement of Rajoir Upazila HQ.-Sreenadi GC roadCh.00-9740m under UpazilaRajoir DistMadaripur Road ID 354802005. 4. Improvement of Sagolchira R &amp; H- Paikpara UP Road at Ch. 0000.0 - 6280.0 m Under Rajoir Madaripur Road ID- 354803011, 5. Improvement of Takerhat GC-Kadambari GC road Ch.00-12650m Under Rajoir Madaripur Road ID- 354802001. 6. Improvement of Takerhat GC-Kabirajpur GC via Hossainpur UP Road at Ch. 0000.0 - 15220.0 m under Rajoir Madaripur. Road ID- 354802002.  7. Improvement of Sanerpar R&amp;H--Amgram GC road Ch.00-3380m Under Rajoir Madaripur Road ID- 354802003. Total Cost of Salvage Materials Tk. 22009693.23</t>
  </si>
  <si>
    <t>SHAMIM ENTERPRISE (PVT) LTD</t>
  </si>
  <si>
    <t>01. Improvement of Road from R&amp;H Char Muguria-Sreenadi Hat GC Ch 00m to 17250mEffective Length 17250m under Sadar Upazila District Madaripur Road ID 354542001 Total Cost of Salvage Materials TK. 3642283.00</t>
  </si>
  <si>
    <t>15-10-2020</t>
  </si>
  <si>
    <t>14-4-2022</t>
  </si>
  <si>
    <t>1. Improvement of Road from NHW-Tribhagdi Hat GC road Ch 00m-5170m under Madaripur Sadar Upazila District Madaripur Road ID 354542003 &amp; 2. Improvement of Road from Trivagdi GC-Mithapur Hat-Habiganj hat-Mollahat-Shekhpur RHD Ch 00m to 9663mEffective Length-9049m under Sadar Upazila District Madaripur Road ID 354542005 Total Cost of Salvage Materials Tk. 3204784.00</t>
  </si>
  <si>
    <t>1.Improvement of Madaripur Puran Bazar-Bangla Bazar-Hosnabad Bazar-Kalikapur UP Road from Ch. 00m to 6300m under Madaripur Sadar Upazila District Madaripur Road ID 354402005. 2. Improvement of Road from Kalkini Upazila HQ to Khasherhat GC Road via Shomitirhat Bazar Ch.00m to 12505m under Kalkini Upazila District Madaripur Effective Length-10977m Road ID 354402007 Total Cost of Salvage Materials TK. 3454015.00.</t>
  </si>
  <si>
    <r>
      <t xml:space="preserve">1. Improvement of Road from Khasherhat GC to Shariatpur R&amp;H Road (Kalkini Part) (Ch: 00m to 2100m) under </t>
    </r>
    <r>
      <rPr>
        <sz val="10"/>
        <color rgb="FFB22222"/>
        <rFont val="Calibri"/>
        <family val="2"/>
        <scheme val="minor"/>
      </rPr>
      <t>Kalkini Upazila</t>
    </r>
    <r>
      <rPr>
        <sz val="10"/>
        <color theme="1"/>
        <rFont val="Calibri"/>
        <family val="2"/>
        <scheme val="minor"/>
      </rPr>
      <t>, District: Madaripur (Road ID: 354402005) &amp;  2. Improvement of Road From Khoajpur-Takerhat R&amp;H to Khasherhat GC Road via Laxmipur UP Office &amp; Shurjamoni hat (Ch: 907m to 16500m) (Effective Length-15138m) under Kalkini Upazila, District: Madaripur (Road ID: 354402007) (Total Cost of Salvage Materials Tk. 4,11,865.00).</t>
    </r>
  </si>
  <si>
    <r>
      <t xml:space="preserve">Improvement of Road from R&amp;H, Bypass Road to Kathal Bari Ferry Ghat Road via Kutubpur Growth Center and Bangla Bazar (Ch: 00m to 8280m) under </t>
    </r>
    <r>
      <rPr>
        <sz val="10"/>
        <color rgb="FF0000CD"/>
        <rFont val="Calibri"/>
        <family val="2"/>
        <scheme val="minor"/>
      </rPr>
      <t>Shibchar Upazila</t>
    </r>
    <r>
      <rPr>
        <sz val="10"/>
        <color theme="1"/>
        <rFont val="Calibri"/>
        <family val="2"/>
        <scheme val="minor"/>
      </rPr>
      <t>, District: Madaripur (Road ID: 354872005) (Total Cost of Salvage Materials Tk. 13,33,850.00).</t>
    </r>
  </si>
  <si>
    <t>19-7-2020</t>
  </si>
  <si>
    <t>18-01-2022</t>
  </si>
  <si>
    <t>Naogaon</t>
  </si>
  <si>
    <t>Ethen –TTSL Joint Venture</t>
  </si>
  <si>
    <t>ethenttsljv@gmail.com</t>
  </si>
  <si>
    <t xml:space="preserve">a) Improvement Niamatpur at Shangsoil More-Basudebpur-Hazinagar UP Road 
from Ch. 12135-13085m &amp; Const. of 2 Nos 0.600x0.600m U-Drain at Ch. 12265m 
&amp; 12705m on same Road (ID No. 164693001) (b) Improvement Niamatpur GC-
Nimdighihat-Adda bazar Road from Ch. 14120-15120m &amp; Const. of 4 Nos 
0.600x0.600m U-Drain at Ch. 14265m, 14376m, 14650m &amp; 15105m on same Road 
(ID No. 164693002) (c) Improvement Rasulpur UP-Nimdighihat-Maklahat Bazar 
Road from Ch. 6160-7160m &amp; Const. of 6 Nos 0.600x0.600m U-Drain at Ch. 
6453m, 6560m, 6645m,6707m, 6823m &amp; 6890m on same Road (ID No. 
164693007) (d) Improvement Laxmidanga- Uparkharpa Village Road from Ch. 00- 
1500m &amp; Const. of 1 Nos 0.600x0.600m U-Drain at Ch. 900m on same Road (ID 
No. 164695079) (e) Improvement Bamoin Chilla dighir More-Budhuriadangapara 
Road from Ch. 750-1750m &amp; Const. of 1 No 0.600x0.600m U-Drain at Ch. 995m 
on same Road (ID No. 164694056) (DPP ID 164695062) [Niamatpur]. 
</t>
  </si>
  <si>
    <r>
      <t xml:space="preserve">(a) Improvement Niamatpur-Kanoil-Belgapur Road from Ch. 6000-7000m &amp; Const. of 2 Nos 0.600x0.600m U-Drain at Ch. 6300m &amp; 6620m on same Road (ID No. 164693006)(b) Improvement Syedpur-Choighati Road from Ch. 1000-2000m &amp; Const. of 1 No 2.00x2.00m Box Culvert at ch. 1390m &amp;3Nos  0.600x0.600m U-Drain at Ch. 1010m, 1415m &amp;1641m on same Road (ID No. 164694010)(c) Improvement Boria-Nakoil (Boria-Nakoil Via Zonaki) Road from Ch. 00-1000&amp; 3000-4000m &amp; Const. of 3 Nos 0.600x0.600m U-Drain at Ch. 240m, 520m &amp; 850m on same Road (ID No. 164694026)(d) Improvement Bhabicha-Salbari Road from Ch. 750-1750m &amp; Const. of 1 No 0.600x0.600m U-Drain at Ch. 1575m on same Road (ID No. 164694035) (e) Improvement Borail-Belgapur (Borail-Belgapur at Santri More-Mohapara UZR Via Masna) Road from Ch. 00-500m &amp; Const. of 3 Nos 0.600x0.600m U-Drain at Ch. 5m, 100m, 400m on same Road (ID No. 164695096) DPP ID 164694032) (f) Improvement Borail-Belgapur Road from Ch. 00-185&amp;3200-3515m &amp; Const. of 1 No 0.600x0.600m U-Drain at Ch. 3250m on same Road (ID No. 164694032) </t>
    </r>
    <r>
      <rPr>
        <b/>
        <sz val="9"/>
        <color theme="1"/>
        <rFont val="Times New Roman"/>
        <family val="1"/>
      </rPr>
      <t>(Salvages Cost Tk.5,05,154.00)</t>
    </r>
    <r>
      <rPr>
        <sz val="9"/>
        <color theme="1"/>
        <rFont val="Times New Roman"/>
        <family val="1"/>
      </rPr>
      <t xml:space="preserve"> (g) Improvement Belgapur-Gondhasail (Tokeyapara More)  Road from Ch. 750-1750m &amp; Const. of 2 Nos 0.600x0.600m U-Drain at Ch. 1090m &amp; 1395m on same Road (ID No. 164694030) (h) Improvement Niamatpur-Korkoria Road from Ch. 512-585m &amp; 3000-3450m &amp; Const. of 4 Nos 0.600x0.600m U-Drain at Ch. 3185m, 3200m, 3390m &amp; 3410m on same Road (ID No. 164694029)</t>
    </r>
    <r>
      <rPr>
        <b/>
        <sz val="9"/>
        <color theme="1"/>
        <rFont val="Times New Roman"/>
        <family val="1"/>
      </rPr>
      <t xml:space="preserve"> (Salvages Cost Tk.1,99,331.00)</t>
    </r>
    <r>
      <rPr>
        <sz val="9"/>
        <color theme="1"/>
        <rFont val="Times New Roman"/>
        <family val="1"/>
      </rPr>
      <t xml:space="preserve"> [Niamatpur].</t>
    </r>
  </si>
  <si>
    <t>(a) Improvement of Dharampur-Kanoil Road from Ch. 750-1750m &amp; Const. of 2 Nos 0.600x0.600m U-Drain at Ch. 895m &amp; 1625m on same Road (ID No. 164695038) (b) Improvement of Pailanpur-Sathghora Primary School (BhathkundoGram-Chalkpur More) Road from Ch. 00-2000m &amp; Const. of 10 Nos 0.600x0.600m U-Drain at Ch. 38m,166m, 255m, 385m, 490m, 580m, 700m, 830m, 1250m &amp; 1995m on same Road (ID No. 164694061) (c) Improvement of Rajapur Eddgah more-Dargapara-Patanpara Road from Ch. 1500-2250m &amp; Const. of 2 Nos 0.600x0.600m U-Drain at Ch. 1520m &amp; 1850m on same Road (ID No. 164694053) (d) Improvement of Paroil UP (Dadrioil)-Kharkadanga (Rasulpur UP-Paroil UP Rd. ID No. 164693003) Road from Ch. 4500-6000m &amp; Const. of 1 No 0.600x0.600m U-Drain at Ch. 5382m on same Road (ID No. 164694044) (e) Improvement of Aghor-Ramnagar from Ch. 00-1500m &amp; Const. of 1 No 0.600x0.600m U-Drain at Ch. 995m on same Road (ID No. 164694033) [Niamatpur].</t>
  </si>
  <si>
    <t>(a) Improvement Verendi-Mondikoir Road from Ch. 750-1750m &amp; Const. of 1 No 0.600x0.600m U-Drain at Ch. 1320m  on same Road (ID No. 164695010)(b) Improvement Fulhara-Rawtara Road from Ch. 750-1750m &amp; Const. of 3 Nos 0.600x0.600m U-Drain at Ch. 812m, 1113m &amp; 1415m on same Road (ID No. 164695017)(c) Improvement Chandipur-Chandoil (Chandoil-Kamarpara More) Road from Ch. 00-1000m &amp; Const. of 3 Nos 0.600x0.600m U-Drain at Ch. 600m, 750m &amp; 900m on same Road (ID No. 164695021)(d) Improvement Chalkdhaul-Kunduhari Road from Ch. 00-1500m &amp; Const. of 2 Nos 0.600x0.600m U-Drain at Ch. 385m &amp; 985m on same Road (ID No. 164695023)(e) Improvement Gojishahar-Ghuskura Road from Ch. 750-1750m &amp; Const. of 1 No 0.600x0.600m U-Drain at Ch. 1700m on same Road (ID No. 164695042)(f) Improvement Kharibari-Chalkpahar Road from Ch. 00-1000m &amp; Const. of 1 No 0.600x0.600m U-Drain at Ch. 770m on same Road (ID No. 164695046)(g) Improvement Kharibari GC-Shyampur More(Latifpur More) Jolaghati  Road from Ch. 3775-4000m (ID No. 164695073) [Niamatpur].</t>
  </si>
  <si>
    <t>Ethen – Shadequl (JV)</t>
  </si>
  <si>
    <t>ethenshadequljv@gmail.com</t>
  </si>
  <si>
    <t>(a) Improvement of Chakgopal RHD-Chaknaraion Priy. School-Shomnagar hat road from Ch.1500m-3500m Road ID No 164794037 (b) Improvement of Bazora pucca R&amp;H-Bwprovage-Chhaor village road from Ch.1000-3000m Road ID No 164794045 (c) Improvement of Shaharanda-Chalknaryn P/School road from Ch.660-2660m Road ID No 164795035 (d) Improvement of Pirpukuria More-Lalangahar Pry.School-Baroranail Pucca road from Ch.500-2500m Road ID No 164795085 [Porsha].</t>
  </si>
  <si>
    <t>21-04-2019.</t>
  </si>
  <si>
    <t xml:space="preserve"> Don Enterprise &amp; Ethen Enterprise(PVT)Limited(DON-EEPL)-JV</t>
  </si>
  <si>
    <t>(A) Improvement of Agradigun GC-Modhuil GC Via Talandor BOP-Shetol BOP road at Ch.4500-5300.00m by BC &amp; Ch.5350-6692.00 &amp; 6992-7607.00 by Submersible Road (Salvage Cosst: tk. 9,07,550.00)(B) Construction of 05 nos U-Drain Size 625mm x 600mm at ch.4661m 4668m 4934m 7410m &amp; 7595m (C) Construction of 13nos RCC Cross Drain Size 0.75m x 0.75m at ch. 5565m 5650m 5800m 5910m 6005m 6150m 6185m 6270m 6390m 7060m 7125m7153m and 7190m on Same Road (Road ID-164862008) [Sapahar].</t>
  </si>
  <si>
    <t>M/S Ethen – Mamumun JV</t>
  </si>
  <si>
    <t>ethenmamunjv@gmail.com</t>
  </si>
  <si>
    <t>(a) Improvement of  Road from Patichara UP (Ambati RHD)-Chalk Gobindapur hat via Nagargola at Ch. 1920-2920m) (ID No. 164753020)  (b) Improvement of  Road from Comlabari more – Ghoshnagar (Shingarapara UZR)  Road  from Ch. 2519- 4019m &amp; Construction of 4 Nos U-Drain at Ch. 2803m, 3034m, 3341m &amp; 3560m (ID No. 164754002) (c) Improvement of  Road from Shidhatail (GCCR) - Chakbhabani  Road  at Ch. 500- 1500m &amp; Construction of 01 Nos RCC Box Culvert at Ch. 1422m Link Mosque = 63.00m (ID No. 164754014)(d) Improvement of  Road from Usti Bazar (GCCR) - Meherul Village  Road  at Ch. 00- 1400m &amp; Construction of 03 Nos U-Drain at Ch. 500m, 735m, 1350m (ID No. 164754030)(e) Improvement of  Road from Shontoshpara RHD-Shontoshpara village Road  at Ch. 00-790m &amp; Construction of 01 Nos U-Drain at Ch. 620m (ID No. 164754039)(f) Improvement of  Road from Shihara GCCR (Reg.P.S) - Holakandar Village Road  at Ch. 500- 1870m &amp; Construction of 1 Nos U-Drain at Ch. 1742m (ID No. 164754049) (g) Improvement of  Road from Saroil more (UZR) - Akbarpur Community Clinic via Kutura Village Road at Ch. 1500- 2500m (ID No. 164754075) (h) Improvement of  Road from Nirmoil UP-Sital Road via Patul Road at Ch. 4400- 6000m (ID No. 164753015).</t>
  </si>
  <si>
    <t>M/S Ethen Enterprise – M/S Mondol Traders (ETHEN- MONDOL) JV</t>
  </si>
  <si>
    <t>ethenmondoljv@gmail.com</t>
  </si>
  <si>
    <t>(1). a Improvement of Mukundapur R&amp;H - Nanaich Road from Ch. 1227-3035m b Construction of 02 Nos U-Drain at Ch. 1670m &amp; 1742m on same road ID No. 164284003 (2) Improvement of Nikesar Sugar Center - Rupnarayonpur BGB Camp More Road at Ch. 595-1595m b Construction of 01 No RCC Box Culvert at Ch. 1328m c Construction of 03 Nos U-Drain at Ch. 837 970 &amp; 980m on same road ID No 164285130. (3i) Improvement of Agra More-Saltalapara village Road at Ch. 00-500m b Construction of 03 Nos U-drain at Ch. 96m 320m &amp; 460m on same road ID No. 164285124.(4) Improvement Agaradigon Roshpur Union road Dakkhin khanda more -Agaradigoun Modhuil road Dhigun more via Endowa Jam-E-Mosque road at Ch. 00- 1942m b Construction of 08 Nos U-Drain at Ch. 235m 512m 686m 843m 883m 1038m 1726m &amp; 1844m on same Road ID No. 164285001(Salvage Cost. Tk.1,63,831.00) (5). a Improvement of Agara More-Bhatgram Kowokore more via Bhakerpara Road at Ch. 00-500m &amp; Construction of 02 Nos U-drain at Ch. 68m &amp;400m on same road ID no. 164285125 (6). a Improvement of Monohorpur More - Monohorpur village via Monohorpur Ebtedayee Madrasha Road at Ch. 00-500m b Construction of 03 Nos U-drain at Ch. 08m144m &amp; 448m on same road ID No. 164285126.</t>
  </si>
  <si>
    <t>01-07-2019.</t>
  </si>
  <si>
    <t>M/S Jaeda Costruction</t>
  </si>
  <si>
    <t>a. Improvement of Farshipara hat-Alampur UP-Tutikata Chotopustoilpara village Road from Ch. 00-670m and Link road Mosque-106.00m Total length 776.00m Road ID-164285127 b. Construction of 0.375mx0.450m 4Nos. U-drain at Ch. 60m, 288m, 340m &amp; 435m on same road under Dhamuirhat Upazila District Naogaon.</t>
  </si>
  <si>
    <t>19-08-2019..</t>
  </si>
  <si>
    <t>Improvement of Singarul more-Shukrobati Colony via Golarghat Road from Ch. 00-500m Road ID-164285122 under Dhamuirhat Upazila District Naogaon.</t>
  </si>
  <si>
    <t>19-08-2019.</t>
  </si>
  <si>
    <t>Md. Nazrul Islam</t>
  </si>
  <si>
    <t>nazruldhamoir64@gmail.com</t>
  </si>
  <si>
    <t>for (a). Improvement of Pagladewan Madrasha-Baddhavumi at East road from Ch. 00-416m Road ID-164285111 (b) Construction of 0.625mx0.600m 2Nos. U-drain at Ch. 80m, 130m on same road under Dhamuirhat Upazila District Naogaon</t>
  </si>
  <si>
    <t>M/S Shihab Enterprise</t>
  </si>
  <si>
    <t xml:space="preserve"> a) Improvement of Baro Shibpur-Dhuroil Road from Ch. 00-1000. b) Construction of 0.625mx0.600m 2 Nos U-drain at Ch. 116m &amp; 670m on same road. under Dhamuirhat Upazila District Naogaon.</t>
  </si>
  <si>
    <t>M/S Khan Trader</t>
  </si>
  <si>
    <t>khantradersnao@gmail.com</t>
  </si>
  <si>
    <t>1. Improvement of Kandipur GPS Connecting road at Ch. 0.00-370.00m. School code111020406 2. Improvement of Boro Moshedwor GPS Connecting road at Ch. 00-260.00m.School code 111020107 3. Improvement of Vat Kinda GPS Connecting road at Ch. 00-205.00m School Code 111020607 4. Improvement of Sukkrobati GPS Connecting road at Ch. 00-270.00m School code 111020109 5. Improvement of Kalupara GPS Connecting road at Ch. 00-143.00m School code 111020110</t>
  </si>
  <si>
    <t>Md. Masud Rana</t>
  </si>
  <si>
    <t>a Improvement of Chaitannyapur-Chalk Helal Road at Ch.00-450.00m &amp;Construction of 0.375m 0.450m 1 no U-drain at Ch.121m Road ID NO 164285010 b Improvement of Bakharpara-Guksi Khal Road at Ch.800-1475m &amp;Construction of 0.375m 0.450m 1 no U-drain at Ch.995m Road ID NO 164285049</t>
  </si>
  <si>
    <t>M/S Kakoli Enterprise</t>
  </si>
  <si>
    <t>a Improvement of Raghunathpur Bazar-Chalktilon Village Road at Ch.500-753.00m Link road-1 Madrasha road-37.00m Link Road-2 Mosque-34.00m &amp; Construction of 0.375mx0.450m 2 nos U-drain at Ch. 569m and 589m Road ID NO 164285081 b Improvement of Lakkhitara- Lakkhitara Village road at Ch.00-500.00m &amp; Construction of 01 Nos U- Drain at Ch.412.00m Road ID NO 164285083 c Improvement of Sundari More-Bikinda Khash Road at Ch.1300-1700.00m &amp; Construction of 1 no U-drain 0.625m x 0.600m at Ch.1362.00m Road ID NO 164285046</t>
  </si>
  <si>
    <t xml:space="preserve">M/S Mahamuda Enterprise
              Chakdev, Naogaon.
</t>
  </si>
  <si>
    <t>a. Improvement of Chandash UP-Bhola Bazar-Shibgong hat at Ch.4500-5500.00m &amp; Construction of 625m &amp; 600m 01 nos U-Drain at Ch. 4615.00m Road ID-164503014. [Mohadevpur]</t>
  </si>
  <si>
    <t>03-07-2019.</t>
  </si>
  <si>
    <t xml:space="preserve">Shad Enterprise
 Raninagar Upzila Gate,Raninagar,Naogaon
</t>
  </si>
  <si>
    <t>msshadenterprise81@gmail.com</t>
  </si>
  <si>
    <t xml:space="preserve">for a. Improvement of Lichotolapacca more-BMD office-Chak Gobnbopur at Ch.1050-2123.00m &amp; Construction of 0.625m 0.600m 03 nos U-Drain at Ch.1367m, 1831m &amp; 1925 on the Same road Road ID-164505076.under Mohadevpur Upazila District  Naogaon </t>
  </si>
  <si>
    <t xml:space="preserve">M/S K.R Rahman
 Pro. Md. Khobayebur Rhaman.
</t>
  </si>
  <si>
    <t>ms.krrahman@yahoo.com</t>
  </si>
  <si>
    <t>a. Improvement of Shankarpur-Surannandapur via Malahar road at Ch. 00-1530.00m &amp; . Construction of 0.625m 0.600m 09 nos U-Drain at Ch.145m, 157m, 215m, 297m, 353m, 560m, 932m, 999m &amp;,1095m on Same road Road ID-164504026 under Mohadevpur Upazila District Naogaon.</t>
  </si>
  <si>
    <t>Al- Amin Construction</t>
  </si>
  <si>
    <t>alaminconstruction84@gmail.com</t>
  </si>
  <si>
    <t>a. Improvement of Laxmipur GPS School Connecting Road at Ch.00-1000.00m (Road ID No.3007) School Code No.11108010 (b) Improvement Of Pobatair GPS Schhool Connecting Road at Ch. 00-500.00m School Code No. 111080108 under Mohadevpur Upazila District Naogaon.</t>
  </si>
  <si>
    <r>
      <rPr>
        <sz val="10"/>
        <color theme="1"/>
        <rFont val="Nikosh"/>
      </rPr>
      <t>M/S Rokeya Enterprise
   Barapai, Proshadpur, Manda,Naogaon</t>
    </r>
    <r>
      <rPr>
        <i/>
        <sz val="10"/>
        <color theme="1"/>
        <rFont val="Nikosh"/>
      </rPr>
      <t xml:space="preserve">
</t>
    </r>
  </si>
  <si>
    <t>smmahmudulhaque007@gmail.com</t>
  </si>
  <si>
    <t>1.Improvement of Dohali GPS School Connecting Road at Ch.00-500.00m (Road ID No-5021) School code no. 111080203 2. Improvement of Ghongra GPS School Connecting Road at Ch.00-410.00m &amp; Construction of 01 Nos U-drain Size 625x600mm at Ch. 390m. (Road ID No-2016) School code no. 111080401 3. Improvement of Ckalk Krishnopur GPS School Connecting Road at Ch.00-220.00m School code no. 111080604 Under Mohadevpur Upazila Dist. Naogaon</t>
  </si>
  <si>
    <t xml:space="preserve">M/S Mondal Construction
Amaitara, Dhamoirhat,Naogaon
</t>
  </si>
  <si>
    <t>abdussobhan1011971@gmail.com</t>
  </si>
  <si>
    <t>1. Improvement of Debipur GPS School Connecting Road at Ch.00-1000.00m &amp; Construction of 03 Nos U-drain Size 625x600mm at Ch.152m37m &amp; 915m. (Road ID No-5054) School code no. 111080807 2. Improvement of Paita GPS School Connecting Road at Ch.00-460.00m &amp; Construction of 02 Nos U-drain Size 625x600mm at Ch.130m &amp;460m (Road ID No-4087) School code no. 111080902 Under Mohadevpur Upazila Dist. Naogaon.</t>
  </si>
  <si>
    <t xml:space="preserve">M/S G.S. Construction
       Pro. Md. Jalal Hossain
      Chak Kusumba, Kusumba , Manda-6510,  Naogaon
</t>
  </si>
  <si>
    <t>gscons.manda@gmail.com</t>
  </si>
  <si>
    <t>1. Improvement of Dewanpur GPS School Connecting Road at Ch.00-550.00m School code no. 111080201 Under Mohadevpu Upazila Dist. Naogaon.2. Improvement of Nurubad GPS School Connecting Road at Ch.00-1000.00m. Road ID No-3003 School code no. 111080204 Under Mohadevpur Upazila Dist. Naogaon</t>
  </si>
  <si>
    <t xml:space="preserve">F Rahman Enterprise
       Hold #7, Nurjahan Market, Boalia, Rajshahi
</t>
  </si>
  <si>
    <t>sarwar.egp@gmail.com</t>
  </si>
  <si>
    <t>1. Improvement of Bujurkantopur GPS School Connecting Road at Ch.00-620.00m. (Road ID No-4035) School code no. 111080604 2. Improvement of Deshkhirshin GPS School Connecting Road at Ch.00-1000.00m &amp; Construction of 03 Nos U-drain Size 625x600mm at Ch.273m 693 &amp; 750m. (Road ID No-5048) School code no. 111080605 Under Mohadevpur Upazila Dist: Naogaon.</t>
  </si>
  <si>
    <r>
      <rPr>
        <sz val="10"/>
        <color theme="1"/>
        <rFont val="Nikosh"/>
      </rPr>
      <t>Md.Sohel
 Sahapur, Naogaon Sadar, Naogaon</t>
    </r>
    <r>
      <rPr>
        <i/>
        <u/>
        <sz val="10"/>
        <color theme="1"/>
        <rFont val="Nikosh"/>
      </rPr>
      <t xml:space="preserve">
</t>
    </r>
  </si>
  <si>
    <t>mdsohel306700@gmail.com</t>
  </si>
  <si>
    <t>1. Improvement of Mugrail GPS School Connecting Road at Ch.00-900.00m &amp; Construction of 03 Nos U-drain Size 625x600mm at Ch.505m596m &amp; 761m. (Road ID No-5063) School code no. 111080606 2. Improvement of Jothori GPS School Connecting Road at Ch.00-240.00m &amp; Construction of 03 Nos U-drain Size 625x600mm at Ch.11m &amp; 195m. (Road ID No-3015) School code no. 111080801 3. Improvement of Daxmin Laxmipur GPS School Connecting Road at Ch.00-175.00m. (Road ID No-2003) School code no. 111089001 Under Mohadevpur Upazila Dist. Naogaon</t>
  </si>
  <si>
    <t xml:space="preserve">         M/S S.R.B Bricks
        Ghatkoir, Manda, Naogaon
</t>
  </si>
  <si>
    <t>srbbricksmanda123@gmail.com</t>
  </si>
  <si>
    <t>(i) Improvement of Azipur GPS School connecting Road at ch. 0.00-350.00m. Road ID-164502008 School code 111080402 (ii). Improvement of Alipur GPS Connection Road at ch. 0.00-460.00m &amp; construction of 01 Nos U-Drain at size 625mmx600mm at ch.170.00m. Road ID-164502015 School code 111080408 under Mohadevpur Upazila District Naogaon.</t>
  </si>
  <si>
    <t xml:space="preserve">M/S Milon Traders
        Dewan Bazar, Main Road, Naogaon
</t>
  </si>
  <si>
    <t>Improvement of Cheragpur GPS School connecting Road at ch. 0.00-650m. Road ID-164503025 School Code 111080401 under Mohadevpur Upazila District.</t>
  </si>
  <si>
    <t>M/S Rony EnterpriseFokirpara,Chapainawabganj</t>
  </si>
  <si>
    <t>Improvement of Badalgachi UP- Bhubon Hat road at ch.2500-3500.00m and construction of 04 nos U-drain size 625mm x 600mm at ch. 2545m, 2840m, 3025m and 3385.00 on same road. (Road ID No. 164063020) under Badalgachi Upazila, Dist: Naogaon</t>
  </si>
  <si>
    <t xml:space="preserve">            M/S Smita Trading
              320,Das Pukur,Rajpara,G.P.O-6000, Rajshahi
</t>
  </si>
  <si>
    <t>1) Improvement of Hazipur Bridge -Bilshabari Ghat Tilokpur Hat (Naogaon sadar) road at Ch. 2500- 3575.00m Road ID No: 164064044 under Badalgachi Upazila, Dist: Naogaon (Salvage Cost-4,73,780.00) (2) Improvement of Nazirpur - Parsombari road at ch. 00-500.00m Road ID No: 164065051 under Badalgachi Upazila, Dist: Naogaon.</t>
  </si>
  <si>
    <t>Md. Abdus Sobhan, Kazir More, ,Naogaon.</t>
  </si>
  <si>
    <t>(a) Improvement of Deluabari-Chakgauri Pacca Road at Kirtoli Kodur more to Choto Mulluc GPS Via Dodangi Village Road at Ch. 1100-3900m (b) Construction of 3 Nos U-Drain at Ch. 3600m 3700m and 3750m c Costruction of 2.30mx2.30m Single vent RCC Box culvert at ch. 2320m ID no. 164474089b Improvement of Joy Bangla R&amp;H More -Chotto Mulluk-Kalikapur UPO Road from Ch. 2900-3900m ID no. 164474090 [Manda].</t>
  </si>
  <si>
    <t>18-06-2019.</t>
  </si>
  <si>
    <t xml:space="preserve">            BHB &amp; FH JV
             Komaigari, Naogaon
</t>
  </si>
  <si>
    <t>bhbandfhjv@gmail.com</t>
  </si>
  <si>
    <t>a) Improvement of Goshaipur R&amp;H - Nobogramhat Road from Ch. 940-2850m and Costr. of 1 no U-drain at ch.1744m on same road ID no. 164474027 (b) Improvement of Chok Gopal Jamtolar More to Deluabari GC Via Gaihana GPS Road from Ch. 500m-1500m and Costruction of 3 nos U-drain at ch.510m 720m 1250m on same road ID no. 164475050 (c) Improvement of Kharibari Road - Ayurpara Road from Ch. 00m-500m and Costruction of 1 no U-drain at ch. 60m on same road ID no. 164475040 (Manda).</t>
  </si>
  <si>
    <t xml:space="preserve">BHB &amp; FH JV
             Komaigari, Naogaon
</t>
  </si>
  <si>
    <t>(a) Improvement of Sabai hat R&amp;H - Chowbaria GC Road from Ch. 00m-2200m ID no. 164472016 (b) Improvement of Kasab Maddhyapara - Shiata - Chakuli Road from Ch. 1500m-3015m b. Costruction of 3.00mx3.00m 1 no RCC Box culvert at ch. 2817m on same road ID no. 164474013 (c) Improvement of Manda Ferry Ghat-Paroil Chowrasta - Chak Khopa Road from Ch. 00-1000m b. Costruction of 2.30mx2.30m 1 no RCC Box culvert at ch. 656 m c. Constuction of 02 nos U-drain at ch. 550m 725m on same road ID no. 164474008 (d) Improvement of Barapai GCCR - Chak Gopal H/S Road from Ch. 00m-1000m ID no. 164474002 (Manda).</t>
  </si>
  <si>
    <t xml:space="preserve">M/S Ethen Enterprise – M/S Mondol Traders (ETHEN- MONDOL) JV
                  Chakdev, Main Road,Naogaon.
</t>
  </si>
  <si>
    <t>for a) Impovement of Halghospara GPS-Paharpur Road at Ch. 400m- 1574m (Road ID No. 164604024)(Salvage Cost-42,998.00) b) Impovement of Chandipur UP Office-Naogaon Treemohani FRB (Shapara-Gangjoar) Road at Ch. 00m- 1120m &amp; Chandipur UP Link road Length = 186.00m (1120+186) = 1306m (Road ID No. 164605016) (Salvage Cost-16,53,645.00) c) Impovement of Paharpur High School-Aledadpur Paharpur School Gate-East Paharpur Pacca Road at Ch. 00m- 230m &amp; 862-1500m BC &amp; Ch. 230-832m RCC. B) Construction of 01 Nos U-Drain at Ch. 1083m (Road ID No. 164605030)[Naogaon-s]</t>
  </si>
  <si>
    <t xml:space="preserve">MIM Development Engineering LTD
               Holding No-25/B, Vill-Bonpara Po- Haroa
              PS- Boraigram -6430,Natore
</t>
  </si>
  <si>
    <t>a) Improvement of Trimohini GC-KashimpurUP-Sarbarampur-ujaihat road at ch.1850-4200.00 ID No. 164853005 b) Improvement of Borgacha Up Dewla-Solia-Tilabhadhuri hat Bhopara UP road at ch.2000-3000.00 ID No. 164853010 c) Improvement of Raninagar UP-Trimohani GC Via hospital road at ch.1660-2083.00 &amp; 3300-3500.00 ID No.164853014(Salvage Cost Tk.6,66,764.00) d) Improvement of Belghoria hat-Bilkrisnopur hat-Paroil UProad at ch.6000-8000.00 ID No. 164853014 [Raninagar].</t>
  </si>
  <si>
    <t>24-03-2019.</t>
  </si>
  <si>
    <t>MIM Development Engineering LTD,Holding No-25/B, Vill-Bonpara Po- Haroa,PS- Boraigram -6430,Natore</t>
  </si>
  <si>
    <t>a) Improvement of Trimohani -Mangolpara-kasimpur Up road at ch.1500-2200.00 ID No.164854003 b) Improvement of Raninagar UP Railgate-sher-e-Bangla college-south Rajapur road at ch. 2025-3080.00 ID No.164854002 c) Improvement of Majhgram-Modhupur-Guchiagari road at ch.00-1000.00 ID No.164854011(Salvage Cost Tk. 4,70,935.00) d) Improvement of Abadpukur-Adamdighi road at Gogarbari Ghuthonia Jathia road ch.00-1000 ID No.164854049. (Salvage Cost Tk. 5,41,425.00) [Raninagar].</t>
  </si>
  <si>
    <t>M/S Barando Traders,  Pro. Md. Anisur Rahman,Ganguria, Porsha,Naogaon</t>
  </si>
  <si>
    <t>barandrotraders@gmail.com</t>
  </si>
  <si>
    <t>Improvement of Hatkalupara UP Bandaikhara-Fatepurhat Hatkalupara Road at Ch. 4670.00-6670.00m Road ID 164033002 [Atrai</t>
  </si>
  <si>
    <t>04-02-2019.</t>
  </si>
  <si>
    <t xml:space="preserve">            M/S Hridoy Brothers
              H-692,Vill:Ahmmedpur, Ramchadrapur         .
          Post: Ghoramara, Ps: Boalia, Rajshahi
</t>
  </si>
  <si>
    <t>A) Improvement of Benipur GPS Road Ch.0.00-125m. School Code111040203 B) Improvement of Bamoin GPS Road Ch. 0.00-90m. School Code 111040205 C) Improvement of Paikora GPS Road Ch. 0.00-170m. School Code 111040302 D) Improvement of Amoil GPS Road Ch.0.00-395m. School Code 111040303 E) Improvement of Nandigram GPS Road Ch.0.00-120m. School Code 111040102 F) Improvement of Chhatra GPS Road Ch.0.00-60m. School Code 111040206 G) Improvement of Maklahat GPS Road Ch.0.00-450m. Construction of 01 nos U-drain Size 0.600x0.600m at ch.90m School Code 111040105</t>
  </si>
  <si>
    <t xml:space="preserve">              M/S jaeda Construction
              Luxmipur,Rajpara, Rajshahi
</t>
  </si>
  <si>
    <t>mshridoybrothers@gmail.com</t>
  </si>
  <si>
    <t>A) Improvement of School Connecting Road Mondikhoir GPS Road Ch.0.00-130m. Construction of 01 nos U-drain Size 0.600x0.600m at ch.35m School Code 111040505 B) Improvement of Bidirpur Ch.0.00-976m. Construction of 03 nos U-drain Size 0.600x0.600m at ch.387m 867m &amp; 950m. School Code 111040602 C) Improvement of Bhangapara Mondikhoir Nabojug GPS Ch.0.00-775m. Construction of 06 nos U-drain Size 0.600x0.600m at ch.250m &amp; 435.00m.</t>
  </si>
  <si>
    <t xml:space="preserve">Kazi Ashekul Haque
              Word No-3,Borohorishpur, Natore
</t>
  </si>
  <si>
    <t>kaziashekul@yahoo.com</t>
  </si>
  <si>
    <t>A) Improvement of School Connecting Road a Raddropur GPS Ch. 00-250m School Code 111040312 B) Improvement of Dargapara GPS road Ch. 00-385m School Code 111040805 C) Improvement of Sremantapur GPS road Ch. 00-110m School Code 111040809 D) Improvement of Polianpur GPS road Ch. 00-40m School Code 111049011 E) Improvement of Boirkuri GPS road Ch. 00-800m and Construction of 02 nos U-Drain size 600x600m on Boirkuri GPS Connecting road at Ch. 261m &amp; 422m School Code 111049005.</t>
  </si>
  <si>
    <t xml:space="preserve">Md. Shariful Islam
              Barapoy, Manda, Naogaon
</t>
  </si>
  <si>
    <t>sharifulislam13868@gmail.com</t>
  </si>
  <si>
    <t>A. Improvement of Beguntara GPS road at Ch. 00-60m School Code 111049202 B. Improvement of Jharuapara GPS road at Ch. 00-180m School Code 11040603 C. Improvement of Bongaonpara GPS road at Ch. 00-1011m and Construction of 03 nos U-Drain size 600x600m at Ch. 15m 620m &amp; 750m School Code 111040502</t>
  </si>
  <si>
    <t xml:space="preserve">M/S Ahnaf Enterprise
              Laxmipur(Mithur More) G.P.O:6000.
          Rajpara,, Rajshahi
</t>
  </si>
  <si>
    <t>maniruzzaman2223@gmail.com</t>
  </si>
  <si>
    <t>A Improvement of Somaspur GPS road Ch. 00-250m School Code 111040803B Improvement of Tikrampur GPS road Ch. 00-450m School Code 111040401C Improvement of Gokulpur GPS road at Ch. 00-265m School Code 111040801 D Improvement of Chatma GPS road at Ch. 00-395m School Code 111040804 E Improvement of Ghushkurs GPS road at Ch. 00-40m School Code 111049002 F Improvement of Roshidpara GPS road at Ch. 00-415m and Construction of 02 nos U-Drain size 600x600m at Chatma GPS road at Ch. 225m &amp; 390m &amp; Construction of road of 02 nos U-Drain size 600x600m at Roshidpara GPS road Ch. 325m &amp; 395m School Code 111040704</t>
  </si>
  <si>
    <t xml:space="preserve">Milon Traders
              Dewan Bazar, Main Road,Naogaon.
</t>
  </si>
  <si>
    <t>1 a Improvement of Nirmoil u.p Parashuli Bazar road at Ch.00m-3265m b Construction of 0.625m x0.600m 6 No U-drain at Ch.750m, 1508m, 2547m, 2628m, 2729m on same road Road ID No 164753016 2 a Improvement of Boali more RHD-Parbatipur Villagae road at Ch.1000m-2100m b Construction of 0.625m x0.600m 3 No U-drain at Ch.1350m, 1920m, 2000m on same road. Road ID No 164754028 3 a Improvement of Chak Abidal RHD-Nandanpur road from Ch. 00m-1200m b Construction of 0.625m x0.600m 3 No U-drain at Ch.122m, 216m, 326m on same road. Road ID No 164754038 4 a Improvement of Khapur UZR-Matindhar Bazar RHD Road via Khapur village road from Ch. 1000m- 2000.00m b Construction of 0.625m x0.600m 1 No U-drain at Ch.1458m on same road. Road ID No 164754065 [ Patnitala]</t>
  </si>
  <si>
    <t>29-07-2019.</t>
  </si>
  <si>
    <t xml:space="preserve">M/S Toha Toba  Enterprise
                Satbaria,Proshadpur, Manda, Naogaon
</t>
  </si>
  <si>
    <t>tohatubaenterprise@gmail.com</t>
  </si>
  <si>
    <t>(1). a Improvement of Borhotti GCCR-Sreepur Nuniapara road at Ch. 1000-2000.00m. b Construction of 0.6250.x0.600m 01 Nos U-Drain at Ch.1270m.00 on same road. Road ID No164754061 (2). a Improvement of Halakandar Alpaka UNR-Shundarpur UNR-Adibashipara road at Ch. 00-1000.00m.b Construction of 0.6250x 0..600m 02 Nos U-Drain at Ch.266m &amp;1842m on same road. Road ID No164754010</t>
  </si>
  <si>
    <t>03-04-2019.</t>
  </si>
  <si>
    <t xml:space="preserve">Md.Sohel
          Sahapur, Naogaon Sadar, Naogaon
</t>
  </si>
  <si>
    <t>(i) Improvement of Goalgram Govt. Primary School Connecting Road at Ch.0.00-720.00m &amp; Construction of 04 nos U-drain at Ch.250m, 387m, 542m &amp; 640.00m School code no. 111050902 (ii). Improvement of Chakmoli Govt Primary School Connecting road at Ch.00-300.00m School code no. 111050605 under Patnitola Upazila District: Naogaon.</t>
  </si>
  <si>
    <t xml:space="preserve">M/S Fatama Construction
               Koyer Dara, Sopura,Boalia
               Post.GPO-6000, Rajshahi
</t>
  </si>
  <si>
    <t>msfatamacons@gmail.com</t>
  </si>
  <si>
    <t>1. a. Improvement of Shibrampur-Kalupara Road from Ch. 2200-2700m Road ID-164284021 b. Construction of 0.625mx0.600m 01 No. U-drain at Ch.2642m same road .2. a. Improvement of Jodol-RupnarayonpurPagladewanhat via ChagraKhal Road from Ch. 00-500m Road ID-164284023 b. Construction of 0.625mx0.600m 01 No. U-drain at Ch.392m on the same road under Dhamuirhat Upazila District Naogaon.</t>
  </si>
  <si>
    <t xml:space="preserve">             M/S Purnima Enterprise</t>
  </si>
  <si>
    <t>purnimaenterprise2017@gmail.com</t>
  </si>
  <si>
    <t>Niamatpur-Kanoil-Belgapur Hat road at ch. 7000m-8000m. Road ID No. 164693006 under Niamatpur Upazila Dist: Naogaon</t>
  </si>
  <si>
    <t xml:space="preserve">63,64,439.500 </t>
  </si>
  <si>
    <t xml:space="preserve">Purnima Enterprise
                      Par- Naogaon(Tajar More),Naogaon
</t>
  </si>
  <si>
    <t>a. Improvement of Ramrampur Nanaich Primary School Road from Ch. 00-1000m Road ID-164284016 b. Construction of 0.625mx0.600m 2Nos. U-drain at Ch.150m &amp; 620m on same road under Dhamuirhat Upazila District Naogaon</t>
  </si>
  <si>
    <t xml:space="preserve">To       M/S Zannatun Mawa Traders
                Chalkmunu, Raninagar, Naogaon
</t>
  </si>
  <si>
    <t>mszannatulmawatraders@gmail.com</t>
  </si>
  <si>
    <t>a. Improvement of Telipara more-palpara Road from Ch. 00-675m Road ID-164285132 b. Construction of 0.625mx0.600m 3 Nos. U-drain at Ch. 33m, 124m &amp; 176m on the same road under Dhamuirhat Upazila District Naogaon.</t>
  </si>
  <si>
    <t>18-07-2019.</t>
  </si>
  <si>
    <t>M/S Milon Traders</t>
  </si>
  <si>
    <t>Imp. of Goispur-Radanagar-Chalkgopal road at ch. 00m-1500m. Road ID No. 164695071 under Niamatpur Upazila Dist: Naogaon</t>
  </si>
  <si>
    <t xml:space="preserve">84,56,869.999 </t>
  </si>
  <si>
    <t xml:space="preserve">M/S Milon  Traders
                Dewan bazar, Main Road, Naogaon.
</t>
  </si>
  <si>
    <t>Imp. of Haripur-Darajpur road at ch. 00m-1600m Road ID no. 164695014 ii Imp. of Shreemonthapur-Tenapir-Syedpur road at ch. 3500m-5000m. Road ID no. 164695016 under Niamatpur Upazila Dist: Naogaon.</t>
  </si>
  <si>
    <t xml:space="preserve">1,78,94,450.000 </t>
  </si>
  <si>
    <t>a. Improvement of Khanpur Colony-Monohorpur Road from Ch. 00-2160m Road ID-164285128 b. Construction of 0.625mx0.600m 5 Nos. U-drain at Ch. 407m, 584m, 1192m, 1855m &amp; 2145m on same road under Dhamuirhat Upazila District Naogaon</t>
  </si>
  <si>
    <t xml:space="preserve">MILON-ACL-MAHCL(JV)
 Dewan Bazar,Main Road, Naogaon
</t>
  </si>
  <si>
    <t>acl.mt.mahcl.jv@gmail.com</t>
  </si>
  <si>
    <t>Construction of 217m long PSC Girder Bridge over Atai river at ch.9380m on Nilkuti R&amp;H – Gotgari hat – Jothbazar Damnash GC (Bagmara) road (Road ID No-164472014) under Manda  Upazila.</t>
  </si>
  <si>
    <t>17-04-2018.</t>
  </si>
  <si>
    <t xml:space="preserve">                 ICL PVT.LTD</t>
  </si>
  <si>
    <t>Const. of 262m long PSC Girder Bridge over Atrai River of Kalnamor to Kalna Bisnopur near Khayaghat at ch. 1840m under Mohadebpur Upazila, Dist. Naogaon</t>
  </si>
  <si>
    <t xml:space="preserve">29,21,68,500.001 </t>
  </si>
  <si>
    <t xml:space="preserve">M/S Basundhara House Builders
               Muktir More,Naogaon.
</t>
  </si>
  <si>
    <t>Construction of Two (2) Storied Rural Market Building (With 04 Storied Foundation) in Goborchapa Hat under Badalgachi Upazila, District: Naogaon..</t>
  </si>
  <si>
    <t>05-12-2019.</t>
  </si>
  <si>
    <t xml:space="preserve">               M/S Basundhara House Builders
               Muktir More,Naogaon.
</t>
  </si>
  <si>
    <t>Construction of Two 2 Storied Rural Market Building With 04 Storied Foundation in Shisha Hat Under PorshaUpazila Dist. Naogaon</t>
  </si>
  <si>
    <t xml:space="preserve">M/S Ethen Enterprise(PVT)LTD- M/S Khandaker Shahin Ahmed –   
Tajwar Trade Systems LTD JV( Ethen-KSA-TTSL Joint Venture)
               Chakdev, Main Road, Naogaon Sadar,Naogaon.
</t>
  </si>
  <si>
    <t>ETHEN-KSA-TTSL-JV@hotmail.com</t>
  </si>
  <si>
    <t>Construction of Two 2 Storied Rural Market Building With 04 Storied Foundation in Kapashtia Hat Under NiamatpurUpazila Dist. Naogaon</t>
  </si>
  <si>
    <t xml:space="preserve">M/S Ethen Enterprise(PVT)LTD- M/S Khandaker Shahin Ahmed –   
Tajwar Trade Systems LTD JV( Ethen-KSA-TTSL Joint Venture)
               Chakdev, Main Road, Naogaon Sadar,Naogaon
</t>
  </si>
  <si>
    <t>Construction of Two 2 Storied Rural Market Building With 04 Storied Foundation in Asrondho Hat Under SapaharUpazila Dist. Naogaon</t>
  </si>
  <si>
    <t>03-10-2018.</t>
  </si>
  <si>
    <t>Construction of Two (2) Storied Rural Market Building (With 04 Storied Foundation) in Tatulia Hat, under Sadar Upazila, District: Naogaon</t>
  </si>
  <si>
    <t>11-06-2021.</t>
  </si>
  <si>
    <t xml:space="preserve">BHB &amp; AS Joint Venture
               Kazir More,Naogaon
</t>
  </si>
  <si>
    <t>bhbandasjv@gmail.com</t>
  </si>
  <si>
    <t>Construction of Two (2) Storied Rural Market Building (With 04 Storied Foundation) in Agradigun Hat, under Dhamoirhat Upazila, District: Naogaon</t>
  </si>
  <si>
    <t>12-12-2019.</t>
  </si>
  <si>
    <t xml:space="preserve">AR &amp; SE Joint Venture
                Faridpur, Amhati, Natore
</t>
  </si>
  <si>
    <t>arandsejv@gmail.com</t>
  </si>
  <si>
    <t>Construction of Two 2 Storied Rural Market Building With 04 Storied Foundation in Jotbazar Hat, under Manda Upazila, District Naogaon</t>
  </si>
  <si>
    <t xml:space="preserve">2 5469649.572 </t>
  </si>
  <si>
    <t>10-03-2021.</t>
  </si>
  <si>
    <t>Md. Moyenuddin (Bashi)Limited – M/S Jewel Electronics(JV).</t>
  </si>
  <si>
    <t>mmbljejv@gmail.com</t>
  </si>
  <si>
    <t>(1) Improvement of Mohadevpur-Matazeehat GCM Road from ch. 3000-9000m  under Mohadevpur Upazila, (Road ID No. 164502001) (2) Improvement of Modhuil GC-Shibpur GC Road from ch. 00-8530m Under Patnitala Upazila, (Road ID No. 164752003) (3) Improvement of  Chatra -Mohadebpur (Konjobon) Road from ch. 00-13532m under Mohadevpur Upazila, (Road ID No. 164502002) (4) Improvement of Moshibathan GCM - Sultanpur Bazar - Patnitola GCM (Part Mohadevpur) from ch. 00-6960m under Mohadevpur Upazila, (Road ID No. 164502018) (Total Cost of Salvage Materials Tk. 4074391</t>
  </si>
  <si>
    <r>
      <t>37,48,24,984.405</t>
    </r>
    <r>
      <rPr>
        <sz val="10"/>
        <color rgb="FF000000"/>
        <rFont val="Times New Roman"/>
        <family val="1"/>
      </rPr>
      <t xml:space="preserve"> </t>
    </r>
  </si>
  <si>
    <t>09-11-2021.</t>
  </si>
  <si>
    <t xml:space="preserve">Ethen Enterprise (PVT)Ltd – Mir Habibul Alam(JV)
</t>
  </si>
  <si>
    <t>Improvement of Kashiabari GC - Kaliganj GC via Naoduli Bazar Road at Ch. 00-11882m. Under Atrai Upazila Road ID 164032006</t>
  </si>
  <si>
    <t xml:space="preserve">16,47,36,390.038 </t>
  </si>
  <si>
    <t>31-01-2022.</t>
  </si>
  <si>
    <t>Ethen Enterprise (PVT)Ltd – Mir Habibul Alam(JV)</t>
  </si>
  <si>
    <t xml:space="preserve">Improvement of Chatra GC-Sibpur GC Road from Ch. 00m to 12300m under Niamatpur Upazila, District. Naogaon (Road ID 164692004). </t>
  </si>
  <si>
    <t xml:space="preserve">12,08,74,614.222 </t>
  </si>
  <si>
    <t>28-02-2022.</t>
  </si>
  <si>
    <t>M /S  Alkarna  Enterprise</t>
  </si>
  <si>
    <t>msalkarna@gmail.com</t>
  </si>
  <si>
    <t>Periodic Maintenance of Balihar UP Office-Khalsakuri Hat Road from Ch. 3200m - 5615m Road ID 164603004 Naogaon-S</t>
  </si>
  <si>
    <r>
      <t>77,26,551.400</t>
    </r>
    <r>
      <rPr>
        <sz val="10"/>
        <color rgb="FF000000"/>
        <rFont val="Times New Roman"/>
        <family val="1"/>
      </rPr>
      <t xml:space="preserve"> </t>
    </r>
  </si>
  <si>
    <t xml:space="preserve">             M/S Brothers Engineers</t>
  </si>
  <si>
    <t>brothersengineers99@gmail.com</t>
  </si>
  <si>
    <t>Periodic Maintenance of Hasaigari UP Katkhair GC-Gopai hat Road from Ch. 000m - 3940m Road ID 164603022 Naogaon-S</t>
  </si>
  <si>
    <t xml:space="preserve">1,04,63,857.650 </t>
  </si>
  <si>
    <t>M/S Dewan Traders</t>
  </si>
  <si>
    <t>dewantraders68@gmail.com</t>
  </si>
  <si>
    <t>Periodic Maintenance of Katkhair GC-Panishail-Sutirhat GC Sadar Portion Road from Ch. 00m - 2910m Road ID 164602001 Naogaon-S</t>
  </si>
  <si>
    <t xml:space="preserve">90,02,697.800 </t>
  </si>
  <si>
    <t>Ethen Enterprise (PVT)Limited</t>
  </si>
  <si>
    <t>Periodic Maintenance of Kharibari GC - Rajbari GC Nachol Niamatpur Portion Road from Ch. 00m-2976m Road ID 164692005 Niamatpur</t>
  </si>
  <si>
    <r>
      <t xml:space="preserve"> </t>
    </r>
    <r>
      <rPr>
        <sz val="10"/>
        <color rgb="FF000000"/>
        <rFont val="Times New Roman"/>
        <family val="1"/>
      </rPr>
      <t xml:space="preserve"> 1,19,22,731.920 </t>
    </r>
  </si>
  <si>
    <t>Periodic Maintenance of Balihar UP Office-Hasaigari UP Office Road from Ch. 00m - 4652m Road ID 164603003 Naogaon-S</t>
  </si>
  <si>
    <r>
      <t>1,13,55,404.150</t>
    </r>
    <r>
      <rPr>
        <sz val="10"/>
        <color rgb="FF000000"/>
        <rFont val="Times New Roman"/>
        <family val="1"/>
      </rPr>
      <t xml:space="preserve"> </t>
    </r>
  </si>
  <si>
    <t>M/S  Sara Enterprise</t>
  </si>
  <si>
    <t>Periodic Maintenance of Shailgachi UP Office-Dubalhati Hat Road from Ch. 00m - 1620m Road ID 164603020 Naogaon-S</t>
  </si>
  <si>
    <t xml:space="preserve">51,81,446.300 </t>
  </si>
  <si>
    <t xml:space="preserve">              M/S Mondol Traders</t>
  </si>
  <si>
    <t>Periodic Maintenance of Upazila HQ-Dubalhati- Hasaigari UP Office Vimpur Road from Ch. 4900m-5930m Road ID 164603018 Naogaon-S.</t>
  </si>
  <si>
    <r>
      <t>36,95,886.650</t>
    </r>
    <r>
      <rPr>
        <sz val="10"/>
        <color rgb="FF000000"/>
        <rFont val="Times New Roman"/>
        <family val="1"/>
      </rPr>
      <t xml:space="preserve"> </t>
    </r>
  </si>
  <si>
    <t>Runa Enterprise</t>
  </si>
  <si>
    <t>Periodic Maintenance of Patisar GC-Abadpukur GC Road from Ch. 00m- 2610m Road ID 164032005 Atrai .</t>
  </si>
  <si>
    <r>
      <t>1,20,92,882.500</t>
    </r>
    <r>
      <rPr>
        <sz val="10"/>
        <color rgb="FF000000"/>
        <rFont val="Times New Roman"/>
        <family val="1"/>
      </rPr>
      <t xml:space="preserve"> </t>
    </r>
  </si>
  <si>
    <t>M/S Bhai Bhai Bricks</t>
  </si>
  <si>
    <t>bhaibhaibricks1976@gmail.com</t>
  </si>
  <si>
    <t>Periodic Maintenance of Bipro Boalia hat - Khajura UP via Khidro Boalia Road from Ch. 00m - 2150m Road ID 164034022 Atrai</t>
  </si>
  <si>
    <r>
      <t>78,63,980.300</t>
    </r>
    <r>
      <rPr>
        <sz val="10"/>
        <color rgb="FF000000"/>
        <rFont val="Times New Roman"/>
        <family val="1"/>
      </rPr>
      <t xml:space="preserve"> </t>
    </r>
  </si>
  <si>
    <t>M/S Humayra Enterprise</t>
  </si>
  <si>
    <t>mshumayraenterprise2019@gmail.com</t>
  </si>
  <si>
    <t xml:space="preserve">Periodic Maintenance of Brojendra Nath Chakraborty Road Kola GC-Kirtipur GC Badalgachi Part Road from Ch. 6010m-8550m Road ID 164062005 Badalgachi </t>
  </si>
  <si>
    <t xml:space="preserve">93,38,424.000 </t>
  </si>
  <si>
    <t>M/S Sarder Traders</t>
  </si>
  <si>
    <t>sardertraders2019@gmail.com</t>
  </si>
  <si>
    <t>Periodic Maintenance of Brojendra Nath Chakraborty Kola GC-Kirtipur GC Badalgachi Part Road from Ch. 8550m-10780m Road ID 164062005 Badalgachi</t>
  </si>
  <si>
    <t xml:space="preserve">90,80,882.800 </t>
  </si>
  <si>
    <t>Md. Sohel</t>
  </si>
  <si>
    <t>Periodic Maintenance of Bhabicha UP - Sangsoil hat Road from Ch. 6715m-7366m Road ID 164693004 Niamatpur</t>
  </si>
  <si>
    <t>21,25,274.450</t>
  </si>
  <si>
    <t xml:space="preserve">            Kohinur Construction</t>
  </si>
  <si>
    <t>Periodic Maintenance of Modhuil GC-Agradigun GC Road from Ch. 5200m-6925m Road ID 164282003 Dhamoirhat</t>
  </si>
  <si>
    <r>
      <t>95,08,493.000</t>
    </r>
    <r>
      <rPr>
        <sz val="10"/>
        <color rgb="FF000000"/>
        <rFont val="Times New Roman"/>
        <family val="1"/>
      </rPr>
      <t xml:space="preserve"> </t>
    </r>
  </si>
  <si>
    <t xml:space="preserve">               Md.Ali Hossain Khan</t>
  </si>
  <si>
    <t>ms.alihossainkhan@yahoo.com</t>
  </si>
  <si>
    <r>
      <t>1,03,97,196.150</t>
    </r>
    <r>
      <rPr>
        <sz val="10"/>
        <color rgb="FF000000"/>
        <rFont val="Times New Roman"/>
        <family val="1"/>
      </rPr>
      <t xml:space="preserve"> </t>
    </r>
  </si>
  <si>
    <t>M/S Sabin Enterprise</t>
  </si>
  <si>
    <t>mssabinenterprise@gmail.com</t>
  </si>
  <si>
    <t>Periodic Maintenance of Aranagor UP - Kashipur Hat via Bortha Bazar Dhamoirhat Part Road from Ch. 00m-3718m Road ID 164283008 Dhamoirhat</t>
  </si>
  <si>
    <r>
      <t>88,13,483.450</t>
    </r>
    <r>
      <rPr>
        <sz val="10"/>
        <color rgb="FF000000"/>
        <rFont val="Times New Roman"/>
        <family val="1"/>
      </rPr>
      <t xml:space="preserve"> </t>
    </r>
  </si>
  <si>
    <t>Konamoni Traders</t>
  </si>
  <si>
    <t>Rehabilitation of Isubpur UP-Gobarchapa GC 99.10m PC Girder Bridge Approch Road from Ch. 200m- 436m Road ID 164283021 Dhamoirhat</t>
  </si>
  <si>
    <r>
      <t>18,45,056.750</t>
    </r>
    <r>
      <rPr>
        <sz val="10"/>
        <color rgb="FF000000"/>
        <rFont val="Times New Roman"/>
        <family val="1"/>
      </rPr>
      <t xml:space="preserve"> </t>
    </r>
  </si>
  <si>
    <t>M /S  Mawla  Enterprise</t>
  </si>
  <si>
    <t>msmowlaenterprise@gmail.com</t>
  </si>
  <si>
    <t>Periodic Maintenance of Jalchatra R&amp;H - Panjor Bhanga GC Road from Ch. 6160m-8760m Road ID 164472001 Manda</t>
  </si>
  <si>
    <r>
      <t>97,72,916.000</t>
    </r>
    <r>
      <rPr>
        <sz val="10"/>
        <color rgb="FF000000"/>
        <rFont val="Times New Roman"/>
        <family val="1"/>
      </rPr>
      <t xml:space="preserve"> </t>
    </r>
  </si>
  <si>
    <t xml:space="preserve">                M/S Mollah Traders</t>
  </si>
  <si>
    <t>mollahtraders1978@gmail.com</t>
  </si>
  <si>
    <t>Periodic Maintenance of Jalchatra R&amp;H - Panjor Bhanga GC Road from Ch. 8760m - 11360 Road ID164472001 Manda</t>
  </si>
  <si>
    <r>
      <t>96,10,999.900</t>
    </r>
    <r>
      <rPr>
        <sz val="10"/>
        <color rgb="FF000000"/>
        <rFont val="Times New Roman"/>
        <family val="1"/>
      </rPr>
      <t xml:space="preserve"> </t>
    </r>
  </si>
  <si>
    <t>27-02-2021.</t>
  </si>
  <si>
    <t>M /S  S,S  Enterprise</t>
  </si>
  <si>
    <t>Periodic Maintenance of Deluabari GC - Chowbaria GC-Kharibari GC at Niamotpur Road from Ch. 7050m-9413m Road ID 164472002 Manda</t>
  </si>
  <si>
    <r>
      <t>87,18,689.600</t>
    </r>
    <r>
      <rPr>
        <sz val="10"/>
        <color rgb="FF000000"/>
        <rFont val="Times New Roman"/>
        <family val="1"/>
      </rPr>
      <t xml:space="preserve"> </t>
    </r>
  </si>
  <si>
    <t>M/S Sudha Rani Traders</t>
  </si>
  <si>
    <t>sudharanitraders@gmail.com</t>
  </si>
  <si>
    <t>Maintenance of Narayanpur R&amp;H - Chakgowri hat - Damnash GC Bagmara Road from Ch. 1000m- 4415m Road ID 164472017 Manda</t>
  </si>
  <si>
    <r>
      <t>92,07,341.100</t>
    </r>
    <r>
      <rPr>
        <sz val="10"/>
        <color rgb="FF000000"/>
        <rFont val="Times New Roman"/>
        <family val="1"/>
      </rPr>
      <t xml:space="preserve"> </t>
    </r>
  </si>
  <si>
    <t>M /S  Shohel  Enterprise</t>
  </si>
  <si>
    <t>Periodic Maintenance of Jalchatra R&amp;H - Panjor Bhanga GC Road from Ch. 11360m-14210m Road ID 164472001 Manda.</t>
  </si>
  <si>
    <r>
      <t>1,07,21,150.900</t>
    </r>
    <r>
      <rPr>
        <sz val="10"/>
        <color rgb="FF000000"/>
        <rFont val="Times New Roman"/>
        <family val="1"/>
      </rPr>
      <t xml:space="preserve"> </t>
    </r>
  </si>
  <si>
    <t xml:space="preserve">             M/S Khan Construction</t>
  </si>
  <si>
    <t>Periodic Maintenance of SutihatGC Nilkuti R&amp;H - Gotgari hat - joth Bazar - Damnash GC Bagmara Road from Ch. 00m - 4565m Road ID 164472014 Manda</t>
  </si>
  <si>
    <r>
      <t>1,05,11,344.350</t>
    </r>
    <r>
      <rPr>
        <sz val="10"/>
        <color rgb="FF000000"/>
        <rFont val="Times New Roman"/>
        <family val="1"/>
      </rPr>
      <t xml:space="preserve"> </t>
    </r>
  </si>
  <si>
    <t>Bivash Kumear Majumder</t>
  </si>
  <si>
    <t>bivashkumarmajumder@gmail.com</t>
  </si>
  <si>
    <t>Improvement of Jalalpur Govt. Primary School Connecting road at Ch. 0.00-360.00m under Sadar Upazila Dist Naogaon .</t>
  </si>
  <si>
    <t>23,21,425.700</t>
  </si>
  <si>
    <t>M/S Ruku Enterprise</t>
  </si>
  <si>
    <t xml:space="preserve">Periodic Maintenance of Mohadevpur-Khoshalpur-Natshal more-Uttaranderkota R&amp;H Road from Ch. 9670m-12098m Road ID 164502008 Mohadevpur.
</t>
  </si>
  <si>
    <r>
      <t>77,75,490.650</t>
    </r>
    <r>
      <rPr>
        <sz val="10"/>
        <color rgb="FF000000"/>
        <rFont val="Times New Roman"/>
        <family val="1"/>
      </rPr>
      <t xml:space="preserve"> </t>
    </r>
  </si>
  <si>
    <t>M/S Romana Enterprise</t>
  </si>
  <si>
    <t>towhid.egp@gmail.com</t>
  </si>
  <si>
    <t>Periodic Maintenance of Mohisabathan hat to Gofanagar-Chatra GCM Road from Ch. 6180m-9340m Road ID 164502004 Mohadevpur</t>
  </si>
  <si>
    <r>
      <t>1,00,11,981.600</t>
    </r>
    <r>
      <rPr>
        <sz val="10"/>
        <color rgb="FF000000"/>
        <rFont val="Times New Roman"/>
        <family val="1"/>
      </rPr>
      <t xml:space="preserve"> </t>
    </r>
  </si>
  <si>
    <t>Md. Tanjimul Islam</t>
  </si>
  <si>
    <t>Periodic Maintenance of Matajee GCM-Fatepur GCM Patnitola Road from Ch. 00m-1500m Road ID 164502009 Mohadevpur</t>
  </si>
  <si>
    <r>
      <t>80,08,440.150</t>
    </r>
    <r>
      <rPr>
        <sz val="10"/>
        <color rgb="FF000000"/>
        <rFont val="Times New Roman"/>
        <family val="1"/>
      </rPr>
      <t xml:space="preserve"> </t>
    </r>
  </si>
  <si>
    <t xml:space="preserve">              M/S A Jalil Enterprise</t>
  </si>
  <si>
    <t>Periodic Maintenance of Bachra-Gobindapur Road via Kharda Joypur from Ch. 00m- 755m Road ID 164504031 Mohadevpur</t>
  </si>
  <si>
    <r>
      <t>15,75,922.700</t>
    </r>
    <r>
      <rPr>
        <sz val="10"/>
        <color rgb="FF000000"/>
        <rFont val="Times New Roman"/>
        <family val="1"/>
      </rPr>
      <t xml:space="preserve"> </t>
    </r>
  </si>
  <si>
    <t>29-01-2021.</t>
  </si>
  <si>
    <t>M/S Asia Clinic &amp; Shishu Hospital</t>
  </si>
  <si>
    <t>asadujjaman4181@gmail.com</t>
  </si>
  <si>
    <t>Periodic Maintenance of Khajur UP-Dangapara-Chandash-Paghahat Road from Ch. 7100m-7630m &amp; 11220m-11755m Road ID 164503008 Mohadevpur</t>
  </si>
  <si>
    <r>
      <t>26,42,730.900</t>
    </r>
    <r>
      <rPr>
        <sz val="10"/>
        <color rgb="FF000000"/>
        <rFont val="Times New Roman"/>
        <family val="1"/>
      </rPr>
      <t xml:space="preserve"> </t>
    </r>
  </si>
  <si>
    <t>M/S Rubel  Enterprise</t>
  </si>
  <si>
    <t>rubelenterprise2016@gmail.com</t>
  </si>
  <si>
    <t>Periodic Maintenance of Chalkgaurihat GC-Bolihar UP Naogaon Sadar Road from Ch. 00m-1100m Road ID 164503019 Mohadevpur</t>
  </si>
  <si>
    <r>
      <t>40,26,369.800</t>
    </r>
    <r>
      <rPr>
        <sz val="10"/>
        <color rgb="FF000000"/>
        <rFont val="Times New Roman"/>
        <family val="1"/>
      </rPr>
      <t xml:space="preserve"> </t>
    </r>
  </si>
  <si>
    <t>Tapan Mondal</t>
  </si>
  <si>
    <t>tapan.nazipur@yahoo.com</t>
  </si>
  <si>
    <t>Periodic Maintenance of Niamatpur at Sansoil Mor - Basudebpur - Hazinagar UP Road from Ch. 00m-3200m Road ID 164693001 Niamatpur</t>
  </si>
  <si>
    <r>
      <t>78,17,829.300</t>
    </r>
    <r>
      <rPr>
        <sz val="10"/>
        <color rgb="FF000000"/>
        <rFont val="Times New Roman"/>
        <family val="1"/>
      </rPr>
      <t xml:space="preserve"> </t>
    </r>
  </si>
  <si>
    <t>Malik Mohammad Ali</t>
  </si>
  <si>
    <t>Periodic Maintenance of Bhalainghati - Guzisahar hat Road from Ch. 2025m-3040m Road ID 164694036 Niamatpur</t>
  </si>
  <si>
    <r>
      <t>23,20,599.200</t>
    </r>
    <r>
      <rPr>
        <sz val="10"/>
        <color rgb="FF000000"/>
        <rFont val="Times New Roman"/>
        <family val="1"/>
      </rPr>
      <t xml:space="preserve"> </t>
    </r>
  </si>
  <si>
    <t>04-02-2021.</t>
  </si>
  <si>
    <t>Robin  Enterprise</t>
  </si>
  <si>
    <t>mdasrafulislam29@gmail.com</t>
  </si>
  <si>
    <t xml:space="preserve">Periodic Maintenance of Shirajpur - Herapur Road from Ch. 00m - 983m Road ID 164694009 Niamatpur. </t>
  </si>
  <si>
    <r>
      <t>25,02,978.300</t>
    </r>
    <r>
      <rPr>
        <sz val="10"/>
        <color rgb="FF000000"/>
        <rFont val="Times New Roman"/>
        <family val="1"/>
      </rPr>
      <t xml:space="preserve"> </t>
    </r>
  </si>
  <si>
    <t>M/S Sheyam  Enterprise</t>
  </si>
  <si>
    <t>sheyamenterprise77@gmail.com</t>
  </si>
  <si>
    <t xml:space="preserve">Periodic Maintenance of Bathpara - Kochpara Road from Ch. 00m- 1545m Road ID 164694015 Niamatpur. </t>
  </si>
  <si>
    <r>
      <t>32,32,741.700</t>
    </r>
    <r>
      <rPr>
        <sz val="10"/>
        <color rgb="FF000000"/>
        <rFont val="Times New Roman"/>
        <family val="1"/>
      </rPr>
      <t xml:space="preserve"> </t>
    </r>
  </si>
  <si>
    <t xml:space="preserve">               S.S Builders</t>
  </si>
  <si>
    <t>Periodic Maintenance of Shihara UP - Nirmoil UP Battali School Road from Ch. 1100m-4000m Road ID 164753011 Patnitala</t>
  </si>
  <si>
    <r>
      <t>84,42,403.950</t>
    </r>
    <r>
      <rPr>
        <sz val="10"/>
        <color rgb="FF000000"/>
        <rFont val="Times New Roman"/>
        <family val="1"/>
      </rPr>
      <t xml:space="preserve"> </t>
    </r>
  </si>
  <si>
    <t>M/S Oishi Enterprise</t>
  </si>
  <si>
    <t>msoishienterprise76@gmail.com</t>
  </si>
  <si>
    <t>Periodic Maintenance of Akbarpur U.P Badalpur- Akhira more- kutoil hat Road from Ch. 4523m-7123 Road ID 164753002 Patnitala</t>
  </si>
  <si>
    <r>
      <t>51,68,026.600</t>
    </r>
    <r>
      <rPr>
        <sz val="10"/>
        <color rgb="FF000000"/>
        <rFont val="Times New Roman"/>
        <family val="1"/>
      </rPr>
      <t xml:space="preserve"> </t>
    </r>
  </si>
  <si>
    <t>Md. Abdus Sobhan</t>
  </si>
  <si>
    <t>Periodic Maintenance of Nepalpur GCCR - Amair Dighi Hat Road from Ch. 00m-2640m Road ID 164754070 Patnitala</t>
  </si>
  <si>
    <r>
      <t>61,33,932.450</t>
    </r>
    <r>
      <rPr>
        <sz val="10"/>
        <color rgb="FF000000"/>
        <rFont val="Times New Roman"/>
        <family val="1"/>
      </rPr>
      <t xml:space="preserve"> </t>
    </r>
  </si>
  <si>
    <t>24-01-2021.</t>
  </si>
  <si>
    <t>Shad Enterprise</t>
  </si>
  <si>
    <t>Periodic Maintenance of Nirmoil U.P Bottoli School - Baro Bidirpur Hat upto BGB Road. from Ch. 00m-2650m Road ID 164753019 Patnitala</t>
  </si>
  <si>
    <r>
      <t>42,15,510.050</t>
    </r>
    <r>
      <rPr>
        <sz val="10"/>
        <color rgb="FF000000"/>
        <rFont val="Times New Roman"/>
        <family val="1"/>
      </rPr>
      <t xml:space="preserve"> </t>
    </r>
  </si>
  <si>
    <t>M/S Barandro Traders</t>
  </si>
  <si>
    <t>Periodic Maintenance of Matajee GC- Gobarchapa GC via Tremohani hat Road Patnitala part. from Ch. 00m- 995m Road ID 164752014 Patnitala</t>
  </si>
  <si>
    <r>
      <t>25,52,926.450</t>
    </r>
    <r>
      <rPr>
        <sz val="10"/>
        <color rgb="FF000000"/>
        <rFont val="Times New Roman"/>
        <family val="1"/>
      </rPr>
      <t xml:space="preserve"> </t>
    </r>
  </si>
  <si>
    <t>Periodic Maintenance of Dibar UP Mollikpur RHD - Debipur via Uttarampur Road from Ch. 5813m-7213 Road ID 164753004 Patnitala</t>
  </si>
  <si>
    <r>
      <t>30,12,555.450</t>
    </r>
    <r>
      <rPr>
        <sz val="10"/>
        <color rgb="FF000000"/>
        <rFont val="Times New Roman"/>
        <family val="1"/>
      </rPr>
      <t xml:space="preserve"> </t>
    </r>
  </si>
  <si>
    <t>M/S Rakin Traders</t>
  </si>
  <si>
    <t>ms.rakin.traders1977@gmail.com</t>
  </si>
  <si>
    <t>Periodic Maintenance of Chhaor UP H/Q - Shibpur GC from Ch. 2463m-6810m Road ID 164793009 Porsha.</t>
  </si>
  <si>
    <r>
      <t>87,82,148.650</t>
    </r>
    <r>
      <rPr>
        <sz val="10"/>
        <color rgb="FF000000"/>
        <rFont val="Times New Roman"/>
        <family val="1"/>
      </rPr>
      <t xml:space="preserve"> </t>
    </r>
  </si>
  <si>
    <t>M/S  Nisan Enterprise</t>
  </si>
  <si>
    <t>msnisanenterprise1988@gmail.com</t>
  </si>
  <si>
    <t>Periodic Maintenance of Nochnahar RHD-Shomnagar-Borogramhat-Shibpur GC Road from Ch. 00m-4000m Road ID 164792005 Porsha</t>
  </si>
  <si>
    <r>
      <t>65,81,784.300</t>
    </r>
    <r>
      <rPr>
        <sz val="10"/>
        <color rgb="FF000000"/>
        <rFont val="Times New Roman"/>
        <family val="1"/>
      </rPr>
      <t xml:space="preserve"> </t>
    </r>
  </si>
  <si>
    <t>M/S Aurchi Enterprise</t>
  </si>
  <si>
    <t>aurchienterprise@gmail.com</t>
  </si>
  <si>
    <t>Maintenance work of Pirojpur-Tarta Via Goherpara road at Ch.00-2095m under Sadar Upazila Dist Naogaon..</t>
  </si>
  <si>
    <t xml:space="preserve">48,19,663.500 </t>
  </si>
  <si>
    <t>M/S Samir Uddin Jahin</t>
  </si>
  <si>
    <t>uzzalraj72@gmail.com</t>
  </si>
  <si>
    <t>Periodic Maintenance of Ganguria GC- Kalaibari hat Road from Ch. 1150m- 1600m Road ID 164793003 Porsha.</t>
  </si>
  <si>
    <r>
      <t>14,49,429.250</t>
    </r>
    <r>
      <rPr>
        <sz val="10"/>
        <color rgb="FF000000"/>
        <rFont val="Times New Roman"/>
        <family val="1"/>
      </rPr>
      <t xml:space="preserve"> </t>
    </r>
  </si>
  <si>
    <t>M/S Jamtala Hotel</t>
  </si>
  <si>
    <t>jamtolahotel2019@gmail.com</t>
  </si>
  <si>
    <t>Periodic Maintenance of Medar more RHD-Molapara Road from Ch. 00m- 500m Road ID 164794024 Porsha.</t>
  </si>
  <si>
    <r>
      <t>13,96,920.850</t>
    </r>
    <r>
      <rPr>
        <sz val="10"/>
        <color rgb="FF000000"/>
        <rFont val="Times New Roman"/>
        <family val="1"/>
      </rPr>
      <t xml:space="preserve"> </t>
    </r>
  </si>
  <si>
    <t>M/S Khaleque Steel</t>
  </si>
  <si>
    <t>khalequesteel@gmail.com</t>
  </si>
  <si>
    <t>Periodic Maintenance of Bazora pucca R&amp;H- Beprovage- Chhaor village Road from Ch. 00m-1000m Road ID 164794045 Porsha</t>
  </si>
  <si>
    <r>
      <t>28,03,204.900</t>
    </r>
    <r>
      <rPr>
        <sz val="10"/>
        <color rgb="FF000000"/>
        <rFont val="Times New Roman"/>
        <family val="1"/>
      </rPr>
      <t xml:space="preserve"> </t>
    </r>
  </si>
  <si>
    <t xml:space="preserve">             02-01-2021.</t>
  </si>
  <si>
    <t xml:space="preserve">                M/S Minaruzzamman</t>
  </si>
  <si>
    <t>minaruzzaman4218@gmail.com</t>
  </si>
  <si>
    <t xml:space="preserve">Periodic Maintenance of Borgacha UP - Vatkaihat - Guata hat Road from Ch. 5135m-9400m Road ID 164853003 Raninagar.
</t>
  </si>
  <si>
    <r>
      <t>1,05,35,566.500</t>
    </r>
    <r>
      <rPr>
        <sz val="10"/>
        <color rgb="FF000000"/>
        <rFont val="Times New Roman"/>
        <family val="1"/>
      </rPr>
      <t xml:space="preserve"> </t>
    </r>
  </si>
  <si>
    <t xml:space="preserve">                M/S Tasnia Enterprise</t>
  </si>
  <si>
    <t>maenterprise1978@gmail.com</t>
  </si>
  <si>
    <t>Widening of Abadpukur GC - Madartola - Pundithpukur GC Road Part from Ch. 00m-3270m Road ID 164852007 Raninagar</t>
  </si>
  <si>
    <r>
      <t>1,00,68,806.800</t>
    </r>
    <r>
      <rPr>
        <sz val="10"/>
        <color rgb="FF000000"/>
        <rFont val="Times New Roman"/>
        <family val="1"/>
      </rPr>
      <t xml:space="preserve"> </t>
    </r>
  </si>
  <si>
    <t xml:space="preserve">              M/S Shammy Enterprise</t>
  </si>
  <si>
    <t>Rehabilitation of Banamikuri RHD-Kashiabari GC Raninagar portion Road from Ch. 00m-1550m Road ID 164852004 Raninagar</t>
  </si>
  <si>
    <r>
      <t>80,85,254.300</t>
    </r>
    <r>
      <rPr>
        <sz val="10"/>
        <color rgb="FF000000"/>
        <rFont val="Times New Roman"/>
        <family val="1"/>
      </rPr>
      <t xml:space="preserve"> </t>
    </r>
  </si>
  <si>
    <t>26-02-2021.</t>
  </si>
  <si>
    <t xml:space="preserve">               M/S Al Amin Construction</t>
  </si>
  <si>
    <t>Periodic Maintenance of Ratoal hat - Maltion Road from Ch. 785m-1985m Road ID 164854008 Raninagar.</t>
  </si>
  <si>
    <r>
      <t>28,93,977.400</t>
    </r>
    <r>
      <rPr>
        <sz val="10"/>
        <color rgb="FF000000"/>
        <rFont val="Times New Roman"/>
        <family val="1"/>
      </rPr>
      <t xml:space="preserve"> </t>
    </r>
  </si>
  <si>
    <t>Md. Sadekul Islam</t>
  </si>
  <si>
    <t>sadekulislam1967@gmail.com</t>
  </si>
  <si>
    <t>Periodic Maintenance of Agradigun GC - Modhuil GC via Talandor BOP- Shetol BOP Road from Ch. 00m-3582m Road ID164862008 Sapahar</t>
  </si>
  <si>
    <r>
      <t>74,32,535.900</t>
    </r>
    <r>
      <rPr>
        <sz val="10"/>
        <color rgb="FF000000"/>
        <rFont val="Times New Roman"/>
        <family val="1"/>
      </rPr>
      <t xml:space="preserve"> </t>
    </r>
  </si>
  <si>
    <t>1 0-11-2020</t>
  </si>
  <si>
    <t>M/S Rafi Enterprise</t>
  </si>
  <si>
    <t>Rehabilitation of Shapahar GC - Agradigun GC Road Shapahar Part from Ch. 00m-1096m Road ID 164862002 Shapahar</t>
  </si>
  <si>
    <r>
      <t>1,10,81,868.750</t>
    </r>
    <r>
      <rPr>
        <sz val="10"/>
        <color rgb="FF000000"/>
        <rFont val="Times New Roman"/>
        <family val="1"/>
      </rPr>
      <t xml:space="preserve"> </t>
    </r>
  </si>
  <si>
    <r>
      <t xml:space="preserve">               </t>
    </r>
    <r>
      <rPr>
        <sz val="10"/>
        <color theme="1"/>
        <rFont val="Times New Roman"/>
        <family val="1"/>
      </rPr>
      <t>Md. Romjan Ali</t>
    </r>
  </si>
  <si>
    <t>romjan1974@gmail.com</t>
  </si>
  <si>
    <t>Rehabilitation of 3.30mx3.30m Box culvert on Agradigun GC - Modhuil GC via Talonder BGB Shitol BGB Road at Ch. 10734m Road ID 164752013 Patnitala part Patnitala</t>
  </si>
  <si>
    <r>
      <t>24,34,481.400</t>
    </r>
    <r>
      <rPr>
        <sz val="10"/>
        <color rgb="FF000000"/>
        <rFont val="Times New Roman"/>
        <family val="1"/>
      </rPr>
      <t xml:space="preserve"> </t>
    </r>
  </si>
  <si>
    <t>Khaled Mohammad Selim</t>
  </si>
  <si>
    <t>kmselim70@gmail.com</t>
  </si>
  <si>
    <t>Imp. of Shalalpur-Koyes road at ch. 500m-1500m. Road ID No. 164695025 under Niamatpur Upazila Dist Naogaon</t>
  </si>
  <si>
    <t xml:space="preserve">62,92,259.450 </t>
  </si>
  <si>
    <t>25,16,903.78</t>
  </si>
  <si>
    <t>M/S ADIB</t>
  </si>
  <si>
    <t>msadib2017@gmail.com</t>
  </si>
  <si>
    <t>Imp. of Nimdhigi Bazar-Nimdhigi road at ch. 00m-1200m. (Road ID No. 164695075) under Niamatpur Upazila, Dist: Naogaon</t>
  </si>
  <si>
    <t xml:space="preserve">73,93,646.700 </t>
  </si>
  <si>
    <r>
      <t>Md. Abdus Sattar</t>
    </r>
    <r>
      <rPr>
        <sz val="8"/>
        <color theme="1"/>
        <rFont val="Times New Roman"/>
        <family val="1"/>
      </rPr>
      <t xml:space="preserve"> </t>
    </r>
  </si>
  <si>
    <t>mdabdussattar.cnj@gmail.com</t>
  </si>
  <si>
    <t>Imp. of Gangoil more-Koranjai-Kantoil village road at ch. 000m-1500m. Road ID No. 164695076 under Niamatpur Upazila Dist: Naogaon</t>
  </si>
  <si>
    <t>316740,</t>
  </si>
  <si>
    <t xml:space="preserve">94,95,616.700 </t>
  </si>
  <si>
    <t>M/S Mustakin Enterprise</t>
  </si>
  <si>
    <t>mdmotinshekh.raj@gmail.com</t>
  </si>
  <si>
    <t>Imp. of Bamoin- Chairmanpara (Bamoin- Bhatpara) road at ch.750-2000m Road ID No 164695062. NIAMOTPUR</t>
  </si>
  <si>
    <t>423786,</t>
  </si>
  <si>
    <t xml:space="preserve">94,79,335.600 </t>
  </si>
  <si>
    <t xml:space="preserve">M/S Rajab &amp; Brothers                                             </t>
  </si>
  <si>
    <t>mdrajabandbrothers@gmail.com</t>
  </si>
  <si>
    <t>Rehabilitation of GopalpurChuniapara Sanjoypur Bazar Road Sanjoypur Madrasha Road Link Road from Ch. 00m-530m Road ID 164854021Raninagar</t>
  </si>
  <si>
    <t xml:space="preserve">Md. Rajaul Karim </t>
  </si>
  <si>
    <t>mdrkarim1958@gmail.com</t>
  </si>
  <si>
    <t>Construction of 2 Nos Toilet at (i)Upazila Complex Area and (ii) Chowmather More N/at Niamatpur High School under Niamatpur Upazila Dist. Naogaon</t>
  </si>
  <si>
    <t>37,50,665.550</t>
  </si>
  <si>
    <t>M/S Mamata Enterprise</t>
  </si>
  <si>
    <t>mamataenterprise@gmail.com</t>
  </si>
  <si>
    <t xml:space="preserve">Maintenance work of Suti hat GC Shingi hat Katkhoir GC NGN Sadar road at Ch. 9380-11180.00 m Road ID164472007 under Manda Upzazila District Naogaon.
</t>
  </si>
  <si>
    <t xml:space="preserve">70,85,474.300 </t>
  </si>
  <si>
    <t>M/S Toposy Enterprise</t>
  </si>
  <si>
    <t>taposyenterprise@yaho.com</t>
  </si>
  <si>
    <t>Periodic Maintanence of Matajee GCM Fatepur GCM Patnitola from Ch.1500-2625m.Road ID164502009 Mohadevpur</t>
  </si>
  <si>
    <t>59,71,224.050</t>
  </si>
  <si>
    <t>Sohel _Tanjimul(JV).</t>
  </si>
  <si>
    <t>soheltanjimul@gmail.com</t>
  </si>
  <si>
    <t>Periodic Maintenance of Patisar GC-Abadpukur GC Road from Ch. 2610m -6825m Road ID 164032005 Atrai. .</t>
  </si>
  <si>
    <t xml:space="preserve">1,24,78,810.106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</si>
</sst>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97">
    <font>
      <sz val="11"/>
      <color theme="1"/>
      <name val="Calibri"/>
      <family val="2"/>
      <scheme val="minor"/>
    </font>
    <font>
      <sz val="10"/>
      <color theme="1"/>
      <name val="Calibri"/>
      <family val="2"/>
      <scheme val="minor"/>
    </font>
    <font>
      <sz val="10"/>
      <name val="Arial"/>
      <family val="2"/>
    </font>
    <font>
      <sz val="11"/>
      <color theme="1"/>
      <name val="Calibri"/>
      <family val="2"/>
      <scheme val="minor"/>
    </font>
    <font>
      <sz val="12"/>
      <name val="Times New Roman"/>
      <family val="1"/>
    </font>
    <font>
      <b/>
      <sz val="12"/>
      <color theme="1"/>
      <name val="Arial Narrow"/>
      <family val="2"/>
    </font>
    <font>
      <sz val="12"/>
      <color theme="1"/>
      <name val="Arial Narrow"/>
      <family val="2"/>
    </font>
    <font>
      <u/>
      <sz val="11"/>
      <color theme="10"/>
      <name val="Calibri"/>
      <family val="2"/>
    </font>
    <font>
      <sz val="10"/>
      <name val="Arial Narrow"/>
      <family val="2"/>
    </font>
    <font>
      <sz val="11"/>
      <name val="Arial"/>
      <family val="2"/>
    </font>
    <font>
      <sz val="11"/>
      <name val="Calibri"/>
      <family val="2"/>
      <scheme val="minor"/>
    </font>
    <font>
      <sz val="12"/>
      <name val="Arial Narrow"/>
      <family val="2"/>
    </font>
    <font>
      <b/>
      <sz val="12"/>
      <name val="Arial Narrow"/>
      <family val="2"/>
    </font>
    <font>
      <b/>
      <sz val="9"/>
      <name val="Arial Narrow"/>
      <family val="2"/>
    </font>
    <font>
      <sz val="9"/>
      <name val="Arial Narrow"/>
      <family val="2"/>
    </font>
    <font>
      <sz val="10"/>
      <color theme="1"/>
      <name val="Nikosh"/>
    </font>
    <font>
      <b/>
      <sz val="10"/>
      <color theme="1"/>
      <name val="Nikosh"/>
    </font>
    <font>
      <b/>
      <sz val="10"/>
      <color theme="1"/>
      <name val="Times New Roman"/>
      <family val="1"/>
    </font>
    <font>
      <sz val="10"/>
      <name val="Times New Roman"/>
      <family val="1"/>
    </font>
    <font>
      <sz val="10"/>
      <name val="Calibri"/>
      <family val="2"/>
      <scheme val="minor"/>
    </font>
    <font>
      <sz val="11"/>
      <name val="Times New Roman"/>
      <family val="1"/>
    </font>
    <font>
      <b/>
      <sz val="8"/>
      <name val="Tahoma"/>
      <family val="2"/>
    </font>
    <font>
      <sz val="9"/>
      <name val="Times New Roman"/>
      <family val="1"/>
    </font>
    <font>
      <sz val="6"/>
      <name val="Tahoma"/>
      <family val="2"/>
    </font>
    <font>
      <b/>
      <sz val="10"/>
      <name val="Arial Narrow"/>
      <family val="2"/>
    </font>
    <font>
      <sz val="8"/>
      <name val="Times New Roman"/>
      <family val="1"/>
    </font>
    <font>
      <sz val="12"/>
      <name val="SutonnyMJ"/>
    </font>
    <font>
      <b/>
      <sz val="9"/>
      <color indexed="81"/>
      <name val="Tahoma"/>
      <family val="2"/>
    </font>
    <font>
      <sz val="9"/>
      <color indexed="81"/>
      <name val="Tahoma"/>
      <family val="2"/>
    </font>
    <font>
      <b/>
      <sz val="11"/>
      <name val="Times New Roman"/>
      <family val="1"/>
    </font>
    <font>
      <b/>
      <sz val="8"/>
      <name val="Times New Roman"/>
      <family val="1"/>
    </font>
    <font>
      <sz val="9.5"/>
      <name val="Times New Roman"/>
      <family val="1"/>
    </font>
    <font>
      <b/>
      <sz val="9.5"/>
      <name val="Times New Roman"/>
      <family val="1"/>
    </font>
    <font>
      <b/>
      <sz val="10"/>
      <name val="Times New Roman"/>
      <family val="1"/>
    </font>
    <font>
      <sz val="8"/>
      <name val="Calibri"/>
      <family val="2"/>
      <scheme val="minor"/>
    </font>
    <font>
      <b/>
      <sz val="8"/>
      <name val="Calibri"/>
      <family val="2"/>
      <scheme val="minor"/>
    </font>
    <font>
      <b/>
      <sz val="10"/>
      <name val="Calibri"/>
      <family val="2"/>
      <scheme val="minor"/>
    </font>
    <font>
      <b/>
      <sz val="10"/>
      <name val="Arial"/>
      <family val="2"/>
    </font>
    <font>
      <b/>
      <sz val="9"/>
      <color indexed="8"/>
      <name val="Times New Roman"/>
      <family val="1"/>
    </font>
    <font>
      <sz val="9"/>
      <color theme="1"/>
      <name val="Arial"/>
      <family val="2"/>
    </font>
    <font>
      <sz val="10"/>
      <color indexed="8"/>
      <name val="Times New Roman"/>
      <family val="1"/>
    </font>
    <font>
      <sz val="9"/>
      <color indexed="8"/>
      <name val="Times New Roman"/>
      <family val="1"/>
    </font>
    <font>
      <sz val="10"/>
      <color indexed="10"/>
      <name val="Times New Roman"/>
      <family val="1"/>
    </font>
    <font>
      <sz val="10"/>
      <color rgb="FF000000"/>
      <name val="Times New Roman"/>
      <family val="1"/>
    </font>
    <font>
      <b/>
      <sz val="10"/>
      <color indexed="8"/>
      <name val="Times New Roman"/>
      <family val="1"/>
    </font>
    <font>
      <sz val="11"/>
      <color indexed="10"/>
      <name val="Times New Roman"/>
      <family val="1"/>
    </font>
    <font>
      <b/>
      <sz val="10"/>
      <color theme="1"/>
      <name val="Calibri"/>
      <family val="2"/>
      <scheme val="minor"/>
    </font>
    <font>
      <b/>
      <sz val="10"/>
      <color theme="1"/>
      <name val="Arial"/>
      <family val="2"/>
    </font>
    <font>
      <b/>
      <sz val="9"/>
      <name val="Times New Roman"/>
      <family val="1"/>
    </font>
    <font>
      <sz val="8"/>
      <color theme="1"/>
      <name val="Times New Roman"/>
      <family val="1"/>
    </font>
    <font>
      <b/>
      <sz val="11"/>
      <name val="Calibri"/>
      <family val="2"/>
      <scheme val="minor"/>
    </font>
    <font>
      <b/>
      <sz val="11"/>
      <color indexed="8"/>
      <name val="Calibri"/>
      <family val="2"/>
      <scheme val="minor"/>
    </font>
    <font>
      <sz val="11"/>
      <color theme="1"/>
      <name val="Times New Roman"/>
      <family val="1"/>
    </font>
    <font>
      <b/>
      <sz val="16"/>
      <color theme="1"/>
      <name val="Calibri"/>
      <family val="2"/>
      <scheme val="minor"/>
    </font>
    <font>
      <b/>
      <sz val="11"/>
      <color theme="1"/>
      <name val="Times New Roman"/>
      <family val="1"/>
    </font>
    <font>
      <sz val="10"/>
      <color indexed="12"/>
      <name val="Arial Narrow"/>
      <family val="2"/>
    </font>
    <font>
      <sz val="8"/>
      <color theme="1"/>
      <name val="Arial"/>
      <family val="2"/>
    </font>
    <font>
      <i/>
      <sz val="8"/>
      <color theme="1"/>
      <name val="Arial"/>
      <family val="2"/>
    </font>
    <font>
      <b/>
      <i/>
      <sz val="8"/>
      <color theme="1"/>
      <name val="Arial"/>
      <family val="2"/>
    </font>
    <font>
      <sz val="11"/>
      <color theme="1"/>
      <name val="Arial"/>
      <family val="2"/>
    </font>
    <font>
      <sz val="8"/>
      <color rgb="FF000000"/>
      <name val="Arial"/>
      <family val="2"/>
    </font>
    <font>
      <b/>
      <sz val="11"/>
      <color theme="1"/>
      <name val="Arial"/>
      <family val="2"/>
    </font>
    <font>
      <b/>
      <sz val="9"/>
      <name val="Calibri"/>
      <family val="2"/>
      <scheme val="minor"/>
    </font>
    <font>
      <sz val="11"/>
      <name val="Arial Narrow"/>
      <family val="2"/>
    </font>
    <font>
      <b/>
      <sz val="11"/>
      <name val="Arial Narrow"/>
      <family val="2"/>
    </font>
    <font>
      <b/>
      <sz val="9.5"/>
      <name val="Arial Narrow"/>
      <family val="2"/>
    </font>
    <font>
      <sz val="8.5"/>
      <name val="Arial Narrow"/>
      <family val="2"/>
    </font>
    <font>
      <sz val="8.5"/>
      <name val="Arial"/>
      <family val="2"/>
    </font>
    <font>
      <sz val="11"/>
      <name val="Vrinda"/>
      <family val="2"/>
    </font>
    <font>
      <u/>
      <sz val="10"/>
      <color indexed="8"/>
      <name val="Calibri"/>
      <family val="2"/>
    </font>
    <font>
      <sz val="13"/>
      <name val="SutonnyMJ"/>
    </font>
    <font>
      <sz val="13"/>
      <color theme="1"/>
      <name val="Arial Narrow"/>
      <family val="2"/>
    </font>
    <font>
      <u/>
      <sz val="13"/>
      <color theme="1"/>
      <name val="Arial Narrow"/>
      <family val="2"/>
    </font>
    <font>
      <u/>
      <sz val="10"/>
      <color theme="10"/>
      <name val="Arial"/>
      <family val="2"/>
    </font>
    <font>
      <b/>
      <i/>
      <sz val="11"/>
      <name val="Calibri"/>
      <family val="2"/>
      <scheme val="minor"/>
    </font>
    <font>
      <sz val="11"/>
      <color rgb="FF008000"/>
      <name val="Calibri"/>
      <family val="2"/>
      <scheme val="minor"/>
    </font>
    <font>
      <sz val="10"/>
      <color theme="1"/>
      <name val="Times New Roman"/>
      <family val="1"/>
    </font>
    <font>
      <sz val="9"/>
      <name val="Arial"/>
      <family val="2"/>
    </font>
    <font>
      <sz val="9.5"/>
      <name val="Arial Narrow"/>
      <family val="2"/>
    </font>
    <font>
      <sz val="8"/>
      <name val="Arial"/>
      <family val="2"/>
    </font>
    <font>
      <sz val="10"/>
      <color indexed="12"/>
      <name val="Calibri"/>
      <family val="2"/>
      <scheme val="minor"/>
    </font>
    <font>
      <sz val="10"/>
      <color rgb="FF000000"/>
      <name val="Calibri"/>
      <family val="2"/>
      <scheme val="minor"/>
    </font>
    <font>
      <b/>
      <sz val="9"/>
      <name val="Arial"/>
      <family val="2"/>
    </font>
    <font>
      <sz val="10"/>
      <name val="Calibri"/>
      <family val="2"/>
    </font>
    <font>
      <sz val="7.5"/>
      <name val="Arial"/>
      <family val="2"/>
    </font>
    <font>
      <b/>
      <sz val="7.5"/>
      <name val="Arial"/>
      <family val="2"/>
    </font>
    <font>
      <b/>
      <sz val="8"/>
      <name val="Arial"/>
      <family val="2"/>
    </font>
    <font>
      <sz val="9"/>
      <name val="Calibri"/>
      <family val="2"/>
    </font>
    <font>
      <b/>
      <sz val="9"/>
      <name val="Calibri"/>
      <family val="2"/>
    </font>
    <font>
      <b/>
      <sz val="8.5"/>
      <name val="Arial"/>
      <family val="2"/>
    </font>
    <font>
      <b/>
      <sz val="10"/>
      <name val="Calibri"/>
      <family val="2"/>
    </font>
    <font>
      <sz val="10"/>
      <color rgb="FFB22222"/>
      <name val="Calibri"/>
      <family val="2"/>
      <scheme val="minor"/>
    </font>
    <font>
      <sz val="10"/>
      <color rgb="FF0000CD"/>
      <name val="Calibri"/>
      <family val="2"/>
      <scheme val="minor"/>
    </font>
    <font>
      <sz val="9"/>
      <color theme="1"/>
      <name val="Times New Roman"/>
      <family val="1"/>
    </font>
    <font>
      <b/>
      <sz val="9"/>
      <color theme="1"/>
      <name val="Times New Roman"/>
      <family val="1"/>
    </font>
    <font>
      <i/>
      <sz val="10"/>
      <color theme="1"/>
      <name val="Nikosh"/>
    </font>
    <font>
      <i/>
      <u/>
      <sz val="10"/>
      <color theme="1"/>
      <name val="Nikosh"/>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8">
    <xf numFmtId="0" fontId="0" fillId="0" borderId="0"/>
    <xf numFmtId="164" fontId="3"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0" fontId="73" fillId="0" borderId="0" applyNumberFormat="0" applyFill="0" applyBorder="0" applyAlignment="0" applyProtection="0">
      <alignment vertical="top"/>
      <protection locked="0"/>
    </xf>
    <xf numFmtId="0" fontId="2" fillId="0" borderId="0"/>
  </cellStyleXfs>
  <cellXfs count="22">
    <xf numFmtId="0" fontId="0" fillId="0" borderId="0" xfId="0"/>
    <xf numFmtId="0" fontId="1" fillId="0" borderId="0" xfId="0" applyFont="1" applyAlignment="1">
      <alignment horizontal="center" vertical="top" wrapText="1"/>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vertical="center"/>
    </xf>
    <xf numFmtId="1"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1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right" vertical="center"/>
    </xf>
    <xf numFmtId="2" fontId="6" fillId="0" borderId="1" xfId="0" applyNumberFormat="1" applyFont="1" applyFill="1" applyBorder="1" applyAlignment="1">
      <alignment horizontal="center" vertical="center"/>
    </xf>
    <xf numFmtId="164" fontId="6" fillId="0" borderId="1" xfId="1" applyFont="1" applyFill="1" applyBorder="1" applyAlignment="1">
      <alignment horizontal="right" vertical="center"/>
    </xf>
    <xf numFmtId="164" fontId="6" fillId="0" borderId="1" xfId="1" applyFont="1" applyFill="1" applyBorder="1" applyAlignment="1">
      <alignment vertical="center"/>
    </xf>
    <xf numFmtId="0" fontId="1" fillId="0" borderId="1" xfId="0" applyFont="1" applyBorder="1" applyAlignment="1">
      <alignment vertical="top"/>
    </xf>
    <xf numFmtId="0" fontId="6" fillId="0" borderId="1" xfId="0" applyFont="1" applyFill="1" applyBorder="1" applyAlignment="1">
      <alignment horizontal="left" vertical="top"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3" fillId="0" borderId="2" xfId="0" applyFont="1" applyBorder="1" applyAlignment="1">
      <alignment horizontal="center" vertical="center"/>
    </xf>
  </cellXfs>
  <cellStyles count="18">
    <cellStyle name="Comma" xfId="1" builtinId="3"/>
    <cellStyle name="Comma 2" xfId="3"/>
    <cellStyle name="Comma 2 2" xfId="6"/>
    <cellStyle name="Comma 3" xfId="10"/>
    <cellStyle name="Comma 3 2" xfId="15"/>
    <cellStyle name="Comma 4" xfId="7"/>
    <cellStyle name="Comma 5" xfId="8"/>
    <cellStyle name="Hyperlink 2" xfId="12"/>
    <cellStyle name="Hyperlink 3" xfId="13"/>
    <cellStyle name="Hyperlink 4" xfId="14"/>
    <cellStyle name="Hyperlink 5" xfId="16"/>
    <cellStyle name="Normal" xfId="0" builtinId="0"/>
    <cellStyle name="Normal 16" xfId="5"/>
    <cellStyle name="Normal 2" xfId="2"/>
    <cellStyle name="Normal 2 2" xfId="9"/>
    <cellStyle name="Normal 3" xfId="4"/>
    <cellStyle name="Normal 4" xfId="17"/>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1419225</xdr:colOff>
      <xdr:row>3</xdr:row>
      <xdr:rowOff>0</xdr:rowOff>
    </xdr:from>
    <xdr:ext cx="194454" cy="255111"/>
    <xdr:sp macro="" textlink="">
      <xdr:nvSpPr>
        <xdr:cNvPr id="2" name="TextBox 1"/>
        <xdr:cNvSpPr txBox="1"/>
      </xdr:nvSpPr>
      <xdr:spPr>
        <a:xfrm>
          <a:off x="6543675" y="2927737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xdr:row>
      <xdr:rowOff>0</xdr:rowOff>
    </xdr:from>
    <xdr:ext cx="194454" cy="255111"/>
    <xdr:sp macro="" textlink="">
      <xdr:nvSpPr>
        <xdr:cNvPr id="3" name="TextBox 2"/>
        <xdr:cNvSpPr txBox="1"/>
      </xdr:nvSpPr>
      <xdr:spPr>
        <a:xfrm>
          <a:off x="6543675" y="2919021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3</xdr:row>
      <xdr:rowOff>0</xdr:rowOff>
    </xdr:from>
    <xdr:to>
      <xdr:col>4</xdr:col>
      <xdr:colOff>76200</xdr:colOff>
      <xdr:row>3</xdr:row>
      <xdr:rowOff>104775</xdr:rowOff>
    </xdr:to>
    <xdr:sp macro="" textlink="">
      <xdr:nvSpPr>
        <xdr:cNvPr id="6" name="Text Box 1"/>
        <xdr:cNvSpPr txBox="1">
          <a:spLocks noChangeArrowheads="1"/>
        </xdr:cNvSpPr>
      </xdr:nvSpPr>
      <xdr:spPr bwMode="auto">
        <a:xfrm>
          <a:off x="5124450" y="39895081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76200</xdr:colOff>
      <xdr:row>3</xdr:row>
      <xdr:rowOff>104775</xdr:rowOff>
    </xdr:to>
    <xdr:sp macro="" textlink="">
      <xdr:nvSpPr>
        <xdr:cNvPr id="7" name="Text Box 1"/>
        <xdr:cNvSpPr txBox="1">
          <a:spLocks noChangeArrowheads="1"/>
        </xdr:cNvSpPr>
      </xdr:nvSpPr>
      <xdr:spPr bwMode="auto">
        <a:xfrm>
          <a:off x="5124450" y="39895081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76200</xdr:colOff>
      <xdr:row>3</xdr:row>
      <xdr:rowOff>104775</xdr:rowOff>
    </xdr:to>
    <xdr:sp macro="" textlink="">
      <xdr:nvSpPr>
        <xdr:cNvPr id="8" name="Text Box 1"/>
        <xdr:cNvSpPr txBox="1">
          <a:spLocks noChangeArrowheads="1"/>
        </xdr:cNvSpPr>
      </xdr:nvSpPr>
      <xdr:spPr bwMode="auto">
        <a:xfrm>
          <a:off x="4991100" y="400431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xdr:row>
      <xdr:rowOff>0</xdr:rowOff>
    </xdr:from>
    <xdr:to>
      <xdr:col>4</xdr:col>
      <xdr:colOff>76200</xdr:colOff>
      <xdr:row>3</xdr:row>
      <xdr:rowOff>104775</xdr:rowOff>
    </xdr:to>
    <xdr:sp macro="" textlink="">
      <xdr:nvSpPr>
        <xdr:cNvPr id="9" name="Text Box 1"/>
        <xdr:cNvSpPr txBox="1">
          <a:spLocks noChangeArrowheads="1"/>
        </xdr:cNvSpPr>
      </xdr:nvSpPr>
      <xdr:spPr bwMode="auto">
        <a:xfrm>
          <a:off x="4991100" y="400431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3</xdr:row>
      <xdr:rowOff>0</xdr:rowOff>
    </xdr:from>
    <xdr:ext cx="194454" cy="255111"/>
    <xdr:sp macro="" textlink="">
      <xdr:nvSpPr>
        <xdr:cNvPr id="10" name="TextBox 9"/>
        <xdr:cNvSpPr txBox="1"/>
      </xdr:nvSpPr>
      <xdr:spPr>
        <a:xfrm>
          <a:off x="4505325" y="141417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xdr:row>
      <xdr:rowOff>0</xdr:rowOff>
    </xdr:from>
    <xdr:ext cx="194454" cy="255111"/>
    <xdr:sp macro="" textlink="">
      <xdr:nvSpPr>
        <xdr:cNvPr id="11" name="TextBox 10"/>
        <xdr:cNvSpPr txBox="1"/>
      </xdr:nvSpPr>
      <xdr:spPr>
        <a:xfrm>
          <a:off x="4505325" y="133911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249</xdr:row>
      <xdr:rowOff>0</xdr:rowOff>
    </xdr:from>
    <xdr:ext cx="194454" cy="255111"/>
    <xdr:sp macro="" textlink="">
      <xdr:nvSpPr>
        <xdr:cNvPr id="12" name="TextBox 11">
          <a:extLst>
            <a:ext uri="{FF2B5EF4-FFF2-40B4-BE49-F238E27FC236}">
              <a16:creationId xmlns:a16="http://schemas.microsoft.com/office/drawing/2014/main" id="{00000000-0008-0000-0000-000002000000}"/>
            </a:ext>
          </a:extLst>
        </xdr:cNvPr>
        <xdr:cNvSpPr txBox="1"/>
      </xdr:nvSpPr>
      <xdr:spPr>
        <a:xfrm>
          <a:off x="5219700" y="211312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249</xdr:row>
      <xdr:rowOff>0</xdr:rowOff>
    </xdr:from>
    <xdr:ext cx="194454" cy="255111"/>
    <xdr:sp macro="" textlink="">
      <xdr:nvSpPr>
        <xdr:cNvPr id="13" name="TextBox 12">
          <a:extLst>
            <a:ext uri="{FF2B5EF4-FFF2-40B4-BE49-F238E27FC236}">
              <a16:creationId xmlns:a16="http://schemas.microsoft.com/office/drawing/2014/main" id="{00000000-0008-0000-0000-000003000000}"/>
            </a:ext>
          </a:extLst>
        </xdr:cNvPr>
        <xdr:cNvSpPr txBox="1"/>
      </xdr:nvSpPr>
      <xdr:spPr>
        <a:xfrm>
          <a:off x="5219700" y="211312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249</xdr:row>
      <xdr:rowOff>0</xdr:rowOff>
    </xdr:from>
    <xdr:to>
      <xdr:col>4</xdr:col>
      <xdr:colOff>76200</xdr:colOff>
      <xdr:row>249</xdr:row>
      <xdr:rowOff>104775</xdr:rowOff>
    </xdr:to>
    <xdr:sp macro="" textlink="">
      <xdr:nvSpPr>
        <xdr:cNvPr id="1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00475" y="2113121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249</xdr:row>
      <xdr:rowOff>0</xdr:rowOff>
    </xdr:from>
    <xdr:to>
      <xdr:col>4</xdr:col>
      <xdr:colOff>76200</xdr:colOff>
      <xdr:row>249</xdr:row>
      <xdr:rowOff>104775</xdr:rowOff>
    </xdr:to>
    <xdr:sp macro="" textlink="">
      <xdr:nvSpPr>
        <xdr:cNvPr id="15"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00475" y="2113121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3273</xdr:row>
      <xdr:rowOff>0</xdr:rowOff>
    </xdr:from>
    <xdr:ext cx="194454" cy="255111"/>
    <xdr:sp macro="" textlink="">
      <xdr:nvSpPr>
        <xdr:cNvPr id="16" name="TextBox 15">
          <a:extLst>
            <a:ext uri="{FF2B5EF4-FFF2-40B4-BE49-F238E27FC236}">
              <a16:creationId xmlns:a16="http://schemas.microsoft.com/office/drawing/2014/main" id="{00000000-0008-0000-0000-000002000000}"/>
            </a:ext>
          </a:extLst>
        </xdr:cNvPr>
        <xdr:cNvSpPr txBox="1"/>
      </xdr:nvSpPr>
      <xdr:spPr>
        <a:xfrm>
          <a:off x="6067425" y="1562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3273</xdr:row>
      <xdr:rowOff>0</xdr:rowOff>
    </xdr:from>
    <xdr:ext cx="194454" cy="255111"/>
    <xdr:sp macro="" textlink="">
      <xdr:nvSpPr>
        <xdr:cNvPr id="17" name="TextBox 16">
          <a:extLst>
            <a:ext uri="{FF2B5EF4-FFF2-40B4-BE49-F238E27FC236}">
              <a16:creationId xmlns:a16="http://schemas.microsoft.com/office/drawing/2014/main" id="{00000000-0008-0000-0000-000003000000}"/>
            </a:ext>
          </a:extLst>
        </xdr:cNvPr>
        <xdr:cNvSpPr txBox="1"/>
      </xdr:nvSpPr>
      <xdr:spPr>
        <a:xfrm>
          <a:off x="6067425" y="1562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3273</xdr:row>
      <xdr:rowOff>0</xdr:rowOff>
    </xdr:from>
    <xdr:to>
      <xdr:col>4</xdr:col>
      <xdr:colOff>76200</xdr:colOff>
      <xdr:row>3273</xdr:row>
      <xdr:rowOff>104775</xdr:rowOff>
    </xdr:to>
    <xdr:sp macro="" textlink="">
      <xdr:nvSpPr>
        <xdr:cNvPr id="18"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4648200" y="15621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3273</xdr:row>
      <xdr:rowOff>0</xdr:rowOff>
    </xdr:from>
    <xdr:to>
      <xdr:col>4</xdr:col>
      <xdr:colOff>76200</xdr:colOff>
      <xdr:row>3273</xdr:row>
      <xdr:rowOff>104775</xdr:rowOff>
    </xdr:to>
    <xdr:sp macro="" textlink="">
      <xdr:nvSpPr>
        <xdr:cNvPr id="19"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4648200" y="15621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4201</xdr:row>
      <xdr:rowOff>0</xdr:rowOff>
    </xdr:from>
    <xdr:ext cx="194454" cy="255111"/>
    <xdr:sp macro="" textlink="">
      <xdr:nvSpPr>
        <xdr:cNvPr id="20" name="TextBox 19"/>
        <xdr:cNvSpPr txBox="1"/>
      </xdr:nvSpPr>
      <xdr:spPr>
        <a:xfrm>
          <a:off x="4295775" y="2046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4185</xdr:row>
      <xdr:rowOff>428625</xdr:rowOff>
    </xdr:from>
    <xdr:ext cx="194454" cy="255111"/>
    <xdr:sp macro="" textlink="">
      <xdr:nvSpPr>
        <xdr:cNvPr id="21" name="TextBox 20"/>
        <xdr:cNvSpPr txBox="1"/>
      </xdr:nvSpPr>
      <xdr:spPr>
        <a:xfrm>
          <a:off x="4295775" y="197396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5609</xdr:row>
      <xdr:rowOff>0</xdr:rowOff>
    </xdr:from>
    <xdr:to>
      <xdr:col>4</xdr:col>
      <xdr:colOff>76200</xdr:colOff>
      <xdr:row>5609</xdr:row>
      <xdr:rowOff>104775</xdr:rowOff>
    </xdr:to>
    <xdr:sp macro="" textlink="">
      <xdr:nvSpPr>
        <xdr:cNvPr id="22" name="Text Box 1"/>
        <xdr:cNvSpPr txBox="1">
          <a:spLocks noChangeArrowheads="1"/>
        </xdr:cNvSpPr>
      </xdr:nvSpPr>
      <xdr:spPr bwMode="auto">
        <a:xfrm>
          <a:off x="4991100" y="365283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5609</xdr:row>
      <xdr:rowOff>0</xdr:rowOff>
    </xdr:from>
    <xdr:to>
      <xdr:col>4</xdr:col>
      <xdr:colOff>76200</xdr:colOff>
      <xdr:row>5609</xdr:row>
      <xdr:rowOff>104775</xdr:rowOff>
    </xdr:to>
    <xdr:sp macro="" textlink="">
      <xdr:nvSpPr>
        <xdr:cNvPr id="23" name="Text Box 1"/>
        <xdr:cNvSpPr txBox="1">
          <a:spLocks noChangeArrowheads="1"/>
        </xdr:cNvSpPr>
      </xdr:nvSpPr>
      <xdr:spPr bwMode="auto">
        <a:xfrm>
          <a:off x="4991100" y="365283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6559</xdr:row>
      <xdr:rowOff>0</xdr:rowOff>
    </xdr:from>
    <xdr:ext cx="194454" cy="255111"/>
    <xdr:sp macro="" textlink="">
      <xdr:nvSpPr>
        <xdr:cNvPr id="24" name="TextBox 23">
          <a:extLst>
            <a:ext uri="{FF2B5EF4-FFF2-40B4-BE49-F238E27FC236}">
              <a16:creationId xmlns:a16="http://schemas.microsoft.com/office/drawing/2014/main" id="{00000000-0008-0000-0000-000002000000}"/>
            </a:ext>
          </a:extLst>
        </xdr:cNvPr>
        <xdr:cNvSpPr txBox="1"/>
      </xdr:nvSpPr>
      <xdr:spPr>
        <a:xfrm>
          <a:off x="5229225" y="2619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6559</xdr:row>
      <xdr:rowOff>0</xdr:rowOff>
    </xdr:from>
    <xdr:ext cx="194454" cy="255111"/>
    <xdr:sp macro="" textlink="">
      <xdr:nvSpPr>
        <xdr:cNvPr id="25" name="TextBox 24">
          <a:extLst>
            <a:ext uri="{FF2B5EF4-FFF2-40B4-BE49-F238E27FC236}">
              <a16:creationId xmlns:a16="http://schemas.microsoft.com/office/drawing/2014/main" id="{00000000-0008-0000-0000-000003000000}"/>
            </a:ext>
          </a:extLst>
        </xdr:cNvPr>
        <xdr:cNvSpPr txBox="1"/>
      </xdr:nvSpPr>
      <xdr:spPr>
        <a:xfrm>
          <a:off x="5229225" y="2619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6559</xdr:row>
      <xdr:rowOff>0</xdr:rowOff>
    </xdr:from>
    <xdr:to>
      <xdr:col>4</xdr:col>
      <xdr:colOff>76200</xdr:colOff>
      <xdr:row>6559</xdr:row>
      <xdr:rowOff>104775</xdr:rowOff>
    </xdr:to>
    <xdr:sp macro="" textlink="">
      <xdr:nvSpPr>
        <xdr:cNvPr id="2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26193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6559</xdr:row>
      <xdr:rowOff>0</xdr:rowOff>
    </xdr:from>
    <xdr:to>
      <xdr:col>4</xdr:col>
      <xdr:colOff>76200</xdr:colOff>
      <xdr:row>6559</xdr:row>
      <xdr:rowOff>104775</xdr:rowOff>
    </xdr:to>
    <xdr:sp macro="" textlink="">
      <xdr:nvSpPr>
        <xdr:cNvPr id="2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10000" y="26193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6775</xdr:row>
      <xdr:rowOff>0</xdr:rowOff>
    </xdr:from>
    <xdr:ext cx="194454" cy="255111"/>
    <xdr:sp macro="" textlink="">
      <xdr:nvSpPr>
        <xdr:cNvPr id="28" name="TextBox 27">
          <a:extLst>
            <a:ext uri="{FF2B5EF4-FFF2-40B4-BE49-F238E27FC236}">
              <a16:creationId xmlns:a16="http://schemas.microsoft.com/office/drawing/2014/main" id="{00000000-0008-0000-0000-000002000000}"/>
            </a:ext>
          </a:extLst>
        </xdr:cNvPr>
        <xdr:cNvSpPr txBox="1"/>
      </xdr:nvSpPr>
      <xdr:spPr>
        <a:xfrm>
          <a:off x="5229225" y="1419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6775</xdr:row>
      <xdr:rowOff>0</xdr:rowOff>
    </xdr:from>
    <xdr:ext cx="194454" cy="255111"/>
    <xdr:sp macro="" textlink="">
      <xdr:nvSpPr>
        <xdr:cNvPr id="29" name="TextBox 28">
          <a:extLst>
            <a:ext uri="{FF2B5EF4-FFF2-40B4-BE49-F238E27FC236}">
              <a16:creationId xmlns:a16="http://schemas.microsoft.com/office/drawing/2014/main" id="{00000000-0008-0000-0000-000003000000}"/>
            </a:ext>
          </a:extLst>
        </xdr:cNvPr>
        <xdr:cNvSpPr txBox="1"/>
      </xdr:nvSpPr>
      <xdr:spPr>
        <a:xfrm>
          <a:off x="5229225" y="1419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6775</xdr:row>
      <xdr:rowOff>0</xdr:rowOff>
    </xdr:from>
    <xdr:to>
      <xdr:col>4</xdr:col>
      <xdr:colOff>76200</xdr:colOff>
      <xdr:row>6775</xdr:row>
      <xdr:rowOff>104775</xdr:rowOff>
    </xdr:to>
    <xdr:sp macro="" textlink="">
      <xdr:nvSpPr>
        <xdr:cNvPr id="30"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14192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6775</xdr:row>
      <xdr:rowOff>0</xdr:rowOff>
    </xdr:from>
    <xdr:to>
      <xdr:col>4</xdr:col>
      <xdr:colOff>76200</xdr:colOff>
      <xdr:row>6775</xdr:row>
      <xdr:rowOff>104775</xdr:rowOff>
    </xdr:to>
    <xdr:sp macro="" textlink="">
      <xdr:nvSpPr>
        <xdr:cNvPr id="31"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10000" y="14192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11714</xdr:row>
      <xdr:rowOff>0</xdr:rowOff>
    </xdr:from>
    <xdr:ext cx="194454" cy="255111"/>
    <xdr:sp macro="" textlink="">
      <xdr:nvSpPr>
        <xdr:cNvPr id="32" name="TextBox 31">
          <a:extLst>
            <a:ext uri="{FF2B5EF4-FFF2-40B4-BE49-F238E27FC236}">
              <a16:creationId xmlns:a16="http://schemas.microsoft.com/office/drawing/2014/main" id="{00000000-0008-0000-0000-000002000000}"/>
            </a:ext>
          </a:extLst>
        </xdr:cNvPr>
        <xdr:cNvSpPr txBox="1"/>
      </xdr:nvSpPr>
      <xdr:spPr>
        <a:xfrm>
          <a:off x="5229225" y="1495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11714</xdr:row>
      <xdr:rowOff>0</xdr:rowOff>
    </xdr:from>
    <xdr:ext cx="194454" cy="255111"/>
    <xdr:sp macro="" textlink="">
      <xdr:nvSpPr>
        <xdr:cNvPr id="33" name="TextBox 32">
          <a:extLst>
            <a:ext uri="{FF2B5EF4-FFF2-40B4-BE49-F238E27FC236}">
              <a16:creationId xmlns:a16="http://schemas.microsoft.com/office/drawing/2014/main" id="{00000000-0008-0000-0000-000003000000}"/>
            </a:ext>
          </a:extLst>
        </xdr:cNvPr>
        <xdr:cNvSpPr txBox="1"/>
      </xdr:nvSpPr>
      <xdr:spPr>
        <a:xfrm>
          <a:off x="5229225" y="1495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11714</xdr:row>
      <xdr:rowOff>0</xdr:rowOff>
    </xdr:from>
    <xdr:to>
      <xdr:col>4</xdr:col>
      <xdr:colOff>76200</xdr:colOff>
      <xdr:row>11714</xdr:row>
      <xdr:rowOff>104775</xdr:rowOff>
    </xdr:to>
    <xdr:sp macro="" textlink="">
      <xdr:nvSpPr>
        <xdr:cNvPr id="3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14954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11714</xdr:row>
      <xdr:rowOff>0</xdr:rowOff>
    </xdr:from>
    <xdr:to>
      <xdr:col>4</xdr:col>
      <xdr:colOff>76200</xdr:colOff>
      <xdr:row>11714</xdr:row>
      <xdr:rowOff>104775</xdr:rowOff>
    </xdr:to>
    <xdr:sp macro="" textlink="">
      <xdr:nvSpPr>
        <xdr:cNvPr id="35"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10000" y="14954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57150</xdr:colOff>
      <xdr:row>11810</xdr:row>
      <xdr:rowOff>171450</xdr:rowOff>
    </xdr:from>
    <xdr:ext cx="523875" cy="264560"/>
    <xdr:sp macro="" textlink="">
      <xdr:nvSpPr>
        <xdr:cNvPr id="36" name="TextBox 35"/>
        <xdr:cNvSpPr txBox="1"/>
      </xdr:nvSpPr>
      <xdr:spPr>
        <a:xfrm>
          <a:off x="12192000" y="6010275"/>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11807</xdr:row>
      <xdr:rowOff>171450</xdr:rowOff>
    </xdr:from>
    <xdr:ext cx="523875" cy="264560"/>
    <xdr:sp macro="" textlink="">
      <xdr:nvSpPr>
        <xdr:cNvPr id="37" name="TextBox 36"/>
        <xdr:cNvSpPr txBox="1"/>
      </xdr:nvSpPr>
      <xdr:spPr>
        <a:xfrm>
          <a:off x="12192000" y="2266950"/>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11819</xdr:row>
      <xdr:rowOff>171450</xdr:rowOff>
    </xdr:from>
    <xdr:ext cx="523875" cy="264560"/>
    <xdr:sp macro="" textlink="">
      <xdr:nvSpPr>
        <xdr:cNvPr id="38" name="TextBox 37"/>
        <xdr:cNvSpPr txBox="1"/>
      </xdr:nvSpPr>
      <xdr:spPr>
        <a:xfrm>
          <a:off x="12192000" y="15392400"/>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11820</xdr:row>
      <xdr:rowOff>171450</xdr:rowOff>
    </xdr:from>
    <xdr:ext cx="523875" cy="264560"/>
    <xdr:sp macro="" textlink="">
      <xdr:nvSpPr>
        <xdr:cNvPr id="39" name="TextBox 38"/>
        <xdr:cNvSpPr txBox="1"/>
      </xdr:nvSpPr>
      <xdr:spPr>
        <a:xfrm>
          <a:off x="12192000" y="16125825"/>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11821</xdr:row>
      <xdr:rowOff>171450</xdr:rowOff>
    </xdr:from>
    <xdr:ext cx="523875" cy="264560"/>
    <xdr:sp macro="" textlink="">
      <xdr:nvSpPr>
        <xdr:cNvPr id="40" name="TextBox 39"/>
        <xdr:cNvSpPr txBox="1"/>
      </xdr:nvSpPr>
      <xdr:spPr>
        <a:xfrm>
          <a:off x="12192000" y="16859250"/>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11820</xdr:row>
      <xdr:rowOff>171450</xdr:rowOff>
    </xdr:from>
    <xdr:ext cx="523875" cy="264560"/>
    <xdr:sp macro="" textlink="">
      <xdr:nvSpPr>
        <xdr:cNvPr id="41" name="TextBox 40"/>
        <xdr:cNvSpPr txBox="1"/>
      </xdr:nvSpPr>
      <xdr:spPr>
        <a:xfrm>
          <a:off x="12192000" y="16125825"/>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11821</xdr:row>
      <xdr:rowOff>171450</xdr:rowOff>
    </xdr:from>
    <xdr:ext cx="523875" cy="264560"/>
    <xdr:sp macro="" textlink="">
      <xdr:nvSpPr>
        <xdr:cNvPr id="42" name="TextBox 41"/>
        <xdr:cNvSpPr txBox="1"/>
      </xdr:nvSpPr>
      <xdr:spPr>
        <a:xfrm>
          <a:off x="12192000" y="16859250"/>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11822</xdr:row>
      <xdr:rowOff>171450</xdr:rowOff>
    </xdr:from>
    <xdr:ext cx="523875" cy="264560"/>
    <xdr:sp macro="" textlink="">
      <xdr:nvSpPr>
        <xdr:cNvPr id="43" name="TextBox 42"/>
        <xdr:cNvSpPr txBox="1"/>
      </xdr:nvSpPr>
      <xdr:spPr>
        <a:xfrm>
          <a:off x="12192000" y="17592675"/>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11824</xdr:row>
      <xdr:rowOff>171450</xdr:rowOff>
    </xdr:from>
    <xdr:ext cx="523875" cy="264560"/>
    <xdr:sp macro="" textlink="">
      <xdr:nvSpPr>
        <xdr:cNvPr id="44" name="TextBox 43"/>
        <xdr:cNvSpPr txBox="1"/>
      </xdr:nvSpPr>
      <xdr:spPr>
        <a:xfrm>
          <a:off x="12192000" y="19059525"/>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11825</xdr:row>
      <xdr:rowOff>171450</xdr:rowOff>
    </xdr:from>
    <xdr:ext cx="523875" cy="264560"/>
    <xdr:sp macro="" textlink="">
      <xdr:nvSpPr>
        <xdr:cNvPr id="45" name="TextBox 44"/>
        <xdr:cNvSpPr txBox="1"/>
      </xdr:nvSpPr>
      <xdr:spPr>
        <a:xfrm>
          <a:off x="12192000" y="19631025"/>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11826</xdr:row>
      <xdr:rowOff>171450</xdr:rowOff>
    </xdr:from>
    <xdr:ext cx="523875" cy="264560"/>
    <xdr:sp macro="" textlink="">
      <xdr:nvSpPr>
        <xdr:cNvPr id="46" name="TextBox 45"/>
        <xdr:cNvSpPr txBox="1"/>
      </xdr:nvSpPr>
      <xdr:spPr>
        <a:xfrm>
          <a:off x="12192000" y="20202525"/>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11828</xdr:row>
      <xdr:rowOff>171450</xdr:rowOff>
    </xdr:from>
    <xdr:ext cx="523875" cy="264560"/>
    <xdr:sp macro="" textlink="">
      <xdr:nvSpPr>
        <xdr:cNvPr id="47" name="TextBox 46"/>
        <xdr:cNvSpPr txBox="1"/>
      </xdr:nvSpPr>
      <xdr:spPr>
        <a:xfrm>
          <a:off x="12192000" y="21421725"/>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11829</xdr:row>
      <xdr:rowOff>171450</xdr:rowOff>
    </xdr:from>
    <xdr:ext cx="523875" cy="264560"/>
    <xdr:sp macro="" textlink="">
      <xdr:nvSpPr>
        <xdr:cNvPr id="48" name="TextBox 47"/>
        <xdr:cNvSpPr txBox="1"/>
      </xdr:nvSpPr>
      <xdr:spPr>
        <a:xfrm>
          <a:off x="12192000" y="22107525"/>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11830</xdr:row>
      <xdr:rowOff>171450</xdr:rowOff>
    </xdr:from>
    <xdr:ext cx="523875" cy="264560"/>
    <xdr:sp macro="" textlink="">
      <xdr:nvSpPr>
        <xdr:cNvPr id="49" name="TextBox 48"/>
        <xdr:cNvSpPr txBox="1"/>
      </xdr:nvSpPr>
      <xdr:spPr>
        <a:xfrm>
          <a:off x="12192000" y="22793325"/>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11829</xdr:row>
      <xdr:rowOff>171450</xdr:rowOff>
    </xdr:from>
    <xdr:ext cx="523875" cy="264560"/>
    <xdr:sp macro="" textlink="">
      <xdr:nvSpPr>
        <xdr:cNvPr id="50" name="TextBox 49"/>
        <xdr:cNvSpPr txBox="1"/>
      </xdr:nvSpPr>
      <xdr:spPr>
        <a:xfrm>
          <a:off x="12192000" y="22107525"/>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11830</xdr:row>
      <xdr:rowOff>171450</xdr:rowOff>
    </xdr:from>
    <xdr:ext cx="523875" cy="264560"/>
    <xdr:sp macro="" textlink="">
      <xdr:nvSpPr>
        <xdr:cNvPr id="51" name="TextBox 50"/>
        <xdr:cNvSpPr txBox="1"/>
      </xdr:nvSpPr>
      <xdr:spPr>
        <a:xfrm>
          <a:off x="12192000" y="22793325"/>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57150</xdr:colOff>
      <xdr:row>11831</xdr:row>
      <xdr:rowOff>171450</xdr:rowOff>
    </xdr:from>
    <xdr:ext cx="523875" cy="264560"/>
    <xdr:sp macro="" textlink="">
      <xdr:nvSpPr>
        <xdr:cNvPr id="52" name="TextBox 51"/>
        <xdr:cNvSpPr txBox="1"/>
      </xdr:nvSpPr>
      <xdr:spPr>
        <a:xfrm>
          <a:off x="12192000" y="23336250"/>
          <a:ext cx="5238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1419225</xdr:colOff>
      <xdr:row>0</xdr:row>
      <xdr:rowOff>0</xdr:rowOff>
    </xdr:from>
    <xdr:ext cx="194454" cy="255111"/>
    <xdr:sp macro="" textlink="">
      <xdr:nvSpPr>
        <xdr:cNvPr id="53" name="TextBox 52">
          <a:extLst>
            <a:ext uri="{FF2B5EF4-FFF2-40B4-BE49-F238E27FC236}">
              <a16:creationId xmlns:a16="http://schemas.microsoft.com/office/drawing/2014/main" id="{00000000-0008-0000-0000-000002000000}"/>
            </a:ext>
          </a:extLst>
        </xdr:cNvPr>
        <xdr:cNvSpPr txBox="1"/>
      </xdr:nvSpPr>
      <xdr:spPr>
        <a:xfrm>
          <a:off x="5153025" y="1819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0</xdr:row>
      <xdr:rowOff>0</xdr:rowOff>
    </xdr:from>
    <xdr:ext cx="194454" cy="255111"/>
    <xdr:sp macro="" textlink="">
      <xdr:nvSpPr>
        <xdr:cNvPr id="54" name="TextBox 53">
          <a:extLst>
            <a:ext uri="{FF2B5EF4-FFF2-40B4-BE49-F238E27FC236}">
              <a16:creationId xmlns:a16="http://schemas.microsoft.com/office/drawing/2014/main" id="{00000000-0008-0000-0000-000003000000}"/>
            </a:ext>
          </a:extLst>
        </xdr:cNvPr>
        <xdr:cNvSpPr txBox="1"/>
      </xdr:nvSpPr>
      <xdr:spPr>
        <a:xfrm>
          <a:off x="5153025" y="1819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0</xdr:row>
      <xdr:rowOff>0</xdr:rowOff>
    </xdr:from>
    <xdr:to>
      <xdr:col>4</xdr:col>
      <xdr:colOff>76200</xdr:colOff>
      <xdr:row>10744</xdr:row>
      <xdr:rowOff>361950</xdr:rowOff>
    </xdr:to>
    <xdr:sp macro="" textlink="">
      <xdr:nvSpPr>
        <xdr:cNvPr id="55"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733800" y="18192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10744</xdr:row>
      <xdr:rowOff>361950</xdr:rowOff>
    </xdr:to>
    <xdr:sp macro="" textlink="">
      <xdr:nvSpPr>
        <xdr:cNvPr id="56"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733800" y="18192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5683</xdr:row>
      <xdr:rowOff>0</xdr:rowOff>
    </xdr:from>
    <xdr:to>
      <xdr:col>4</xdr:col>
      <xdr:colOff>76200</xdr:colOff>
      <xdr:row>11179</xdr:row>
      <xdr:rowOff>981075</xdr:rowOff>
    </xdr:to>
    <xdr:sp macro="" textlink="">
      <xdr:nvSpPr>
        <xdr:cNvPr id="57"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3733800" y="18192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5683</xdr:row>
      <xdr:rowOff>0</xdr:rowOff>
    </xdr:from>
    <xdr:to>
      <xdr:col>4</xdr:col>
      <xdr:colOff>76200</xdr:colOff>
      <xdr:row>11179</xdr:row>
      <xdr:rowOff>981075</xdr:rowOff>
    </xdr:to>
    <xdr:sp macro="" textlink="">
      <xdr:nvSpPr>
        <xdr:cNvPr id="58"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3733800" y="18192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4161</xdr:row>
      <xdr:rowOff>0</xdr:rowOff>
    </xdr:from>
    <xdr:ext cx="194454" cy="255111"/>
    <xdr:sp macro="" textlink="">
      <xdr:nvSpPr>
        <xdr:cNvPr id="59" name="TextBox 58">
          <a:extLst>
            <a:ext uri="{FF2B5EF4-FFF2-40B4-BE49-F238E27FC236}">
              <a16:creationId xmlns:a16="http://schemas.microsoft.com/office/drawing/2014/main" id="{00000000-0008-0000-0000-00000A000000}"/>
            </a:ext>
          </a:extLst>
        </xdr:cNvPr>
        <xdr:cNvSpPr txBox="1"/>
      </xdr:nvSpPr>
      <xdr:spPr>
        <a:xfrm>
          <a:off x="5153025" y="1819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4146</xdr:row>
      <xdr:rowOff>428625</xdr:rowOff>
    </xdr:from>
    <xdr:ext cx="194454" cy="255111"/>
    <xdr:sp macro="" textlink="">
      <xdr:nvSpPr>
        <xdr:cNvPr id="60" name="TextBox 59">
          <a:extLst>
            <a:ext uri="{FF2B5EF4-FFF2-40B4-BE49-F238E27FC236}">
              <a16:creationId xmlns:a16="http://schemas.microsoft.com/office/drawing/2014/main" id="{00000000-0008-0000-0000-00000B000000}"/>
            </a:ext>
          </a:extLst>
        </xdr:cNvPr>
        <xdr:cNvSpPr txBox="1"/>
      </xdr:nvSpPr>
      <xdr:spPr>
        <a:xfrm>
          <a:off x="5153025" y="1819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0</xdr:row>
      <xdr:rowOff>0</xdr:rowOff>
    </xdr:from>
    <xdr:ext cx="194454" cy="255111"/>
    <xdr:sp macro="" textlink="">
      <xdr:nvSpPr>
        <xdr:cNvPr id="61" name="TextBox 60">
          <a:extLst>
            <a:ext uri="{FF2B5EF4-FFF2-40B4-BE49-F238E27FC236}">
              <a16:creationId xmlns:a16="http://schemas.microsoft.com/office/drawing/2014/main" id="{00000000-0008-0000-0000-000002000000}"/>
            </a:ext>
          </a:extLst>
        </xdr:cNvPr>
        <xdr:cNvSpPr txBox="1"/>
      </xdr:nvSpPr>
      <xdr:spPr>
        <a:xfrm>
          <a:off x="5229225" y="1619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0</xdr:row>
      <xdr:rowOff>0</xdr:rowOff>
    </xdr:from>
    <xdr:ext cx="194454" cy="255111"/>
    <xdr:sp macro="" textlink="">
      <xdr:nvSpPr>
        <xdr:cNvPr id="62" name="TextBox 61">
          <a:extLst>
            <a:ext uri="{FF2B5EF4-FFF2-40B4-BE49-F238E27FC236}">
              <a16:creationId xmlns:a16="http://schemas.microsoft.com/office/drawing/2014/main" id="{00000000-0008-0000-0000-000003000000}"/>
            </a:ext>
          </a:extLst>
        </xdr:cNvPr>
        <xdr:cNvSpPr txBox="1"/>
      </xdr:nvSpPr>
      <xdr:spPr>
        <a:xfrm>
          <a:off x="5229225" y="1619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0</xdr:row>
      <xdr:rowOff>0</xdr:rowOff>
    </xdr:from>
    <xdr:to>
      <xdr:col>4</xdr:col>
      <xdr:colOff>76200</xdr:colOff>
      <xdr:row>11517</xdr:row>
      <xdr:rowOff>3219450</xdr:rowOff>
    </xdr:to>
    <xdr:sp macro="" textlink="">
      <xdr:nvSpPr>
        <xdr:cNvPr id="63"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16192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11517</xdr:row>
      <xdr:rowOff>3219450</xdr:rowOff>
    </xdr:to>
    <xdr:sp macro="" textlink="">
      <xdr:nvSpPr>
        <xdr:cNvPr id="64"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10000" y="16192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5229</xdr:row>
      <xdr:rowOff>0</xdr:rowOff>
    </xdr:from>
    <xdr:to>
      <xdr:col>4</xdr:col>
      <xdr:colOff>76200</xdr:colOff>
      <xdr:row>11544</xdr:row>
      <xdr:rowOff>742950</xdr:rowOff>
    </xdr:to>
    <xdr:sp macro="" textlink="">
      <xdr:nvSpPr>
        <xdr:cNvPr id="65"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3810000" y="16192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5229</xdr:row>
      <xdr:rowOff>0</xdr:rowOff>
    </xdr:from>
    <xdr:to>
      <xdr:col>4</xdr:col>
      <xdr:colOff>76200</xdr:colOff>
      <xdr:row>11544</xdr:row>
      <xdr:rowOff>742950</xdr:rowOff>
    </xdr:to>
    <xdr:sp macro="" textlink="">
      <xdr:nvSpPr>
        <xdr:cNvPr id="66"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3810000" y="16192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3924</xdr:row>
      <xdr:rowOff>0</xdr:rowOff>
    </xdr:from>
    <xdr:ext cx="194454" cy="255111"/>
    <xdr:sp macro="" textlink="">
      <xdr:nvSpPr>
        <xdr:cNvPr id="67" name="TextBox 66">
          <a:extLst>
            <a:ext uri="{FF2B5EF4-FFF2-40B4-BE49-F238E27FC236}">
              <a16:creationId xmlns:a16="http://schemas.microsoft.com/office/drawing/2014/main" id="{00000000-0008-0000-0000-00000A000000}"/>
            </a:ext>
          </a:extLst>
        </xdr:cNvPr>
        <xdr:cNvSpPr txBox="1"/>
      </xdr:nvSpPr>
      <xdr:spPr>
        <a:xfrm>
          <a:off x="5229225" y="1619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3909</xdr:row>
      <xdr:rowOff>428625</xdr:rowOff>
    </xdr:from>
    <xdr:ext cx="194454" cy="255111"/>
    <xdr:sp macro="" textlink="">
      <xdr:nvSpPr>
        <xdr:cNvPr id="68" name="TextBox 67">
          <a:extLst>
            <a:ext uri="{FF2B5EF4-FFF2-40B4-BE49-F238E27FC236}">
              <a16:creationId xmlns:a16="http://schemas.microsoft.com/office/drawing/2014/main" id="{00000000-0008-0000-0000-00000B000000}"/>
            </a:ext>
          </a:extLst>
        </xdr:cNvPr>
        <xdr:cNvSpPr txBox="1"/>
      </xdr:nvSpPr>
      <xdr:spPr>
        <a:xfrm>
          <a:off x="5229225" y="1619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486</xdr:row>
      <xdr:rowOff>0</xdr:rowOff>
    </xdr:from>
    <xdr:ext cx="194454" cy="255111"/>
    <xdr:sp macro="" textlink="">
      <xdr:nvSpPr>
        <xdr:cNvPr id="69" name="TextBox 68">
          <a:extLst>
            <a:ext uri="{FF2B5EF4-FFF2-40B4-BE49-F238E27FC236}">
              <a16:creationId xmlns:a16="http://schemas.microsoft.com/office/drawing/2014/main" id="{00000000-0008-0000-0000-000002000000}"/>
            </a:ext>
          </a:extLst>
        </xdr:cNvPr>
        <xdr:cNvSpPr txBox="1"/>
      </xdr:nvSpPr>
      <xdr:spPr>
        <a:xfrm>
          <a:off x="5229225" y="1619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486</xdr:row>
      <xdr:rowOff>0</xdr:rowOff>
    </xdr:from>
    <xdr:ext cx="194454" cy="255111"/>
    <xdr:sp macro="" textlink="">
      <xdr:nvSpPr>
        <xdr:cNvPr id="70" name="TextBox 69">
          <a:extLst>
            <a:ext uri="{FF2B5EF4-FFF2-40B4-BE49-F238E27FC236}">
              <a16:creationId xmlns:a16="http://schemas.microsoft.com/office/drawing/2014/main" id="{00000000-0008-0000-0000-000003000000}"/>
            </a:ext>
          </a:extLst>
        </xdr:cNvPr>
        <xdr:cNvSpPr txBox="1"/>
      </xdr:nvSpPr>
      <xdr:spPr>
        <a:xfrm>
          <a:off x="5229225" y="1619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486</xdr:row>
      <xdr:rowOff>0</xdr:rowOff>
    </xdr:from>
    <xdr:to>
      <xdr:col>4</xdr:col>
      <xdr:colOff>76200</xdr:colOff>
      <xdr:row>3514</xdr:row>
      <xdr:rowOff>333375</xdr:rowOff>
    </xdr:to>
    <xdr:sp macro="" textlink="">
      <xdr:nvSpPr>
        <xdr:cNvPr id="71"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16192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486</xdr:row>
      <xdr:rowOff>0</xdr:rowOff>
    </xdr:from>
    <xdr:to>
      <xdr:col>4</xdr:col>
      <xdr:colOff>76200</xdr:colOff>
      <xdr:row>3514</xdr:row>
      <xdr:rowOff>333375</xdr:rowOff>
    </xdr:to>
    <xdr:sp macro="" textlink="">
      <xdr:nvSpPr>
        <xdr:cNvPr id="72"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10000" y="16192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6154</xdr:row>
      <xdr:rowOff>0</xdr:rowOff>
    </xdr:from>
    <xdr:ext cx="194454" cy="255111"/>
    <xdr:sp macro="" textlink="">
      <xdr:nvSpPr>
        <xdr:cNvPr id="77" name="TextBox 76">
          <a:extLst>
            <a:ext uri="{FF2B5EF4-FFF2-40B4-BE49-F238E27FC236}">
              <a16:creationId xmlns:a16="http://schemas.microsoft.com/office/drawing/2014/main" id="{00000000-0008-0000-0000-000002000000}"/>
            </a:ext>
          </a:extLst>
        </xdr:cNvPr>
        <xdr:cNvSpPr txBox="1"/>
      </xdr:nvSpPr>
      <xdr:spPr>
        <a:xfrm>
          <a:off x="6210300" y="4867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6154</xdr:row>
      <xdr:rowOff>0</xdr:rowOff>
    </xdr:from>
    <xdr:ext cx="194454" cy="255111"/>
    <xdr:sp macro="" textlink="">
      <xdr:nvSpPr>
        <xdr:cNvPr id="78" name="TextBox 77">
          <a:extLst>
            <a:ext uri="{FF2B5EF4-FFF2-40B4-BE49-F238E27FC236}">
              <a16:creationId xmlns:a16="http://schemas.microsoft.com/office/drawing/2014/main" id="{00000000-0008-0000-0000-000003000000}"/>
            </a:ext>
          </a:extLst>
        </xdr:cNvPr>
        <xdr:cNvSpPr txBox="1"/>
      </xdr:nvSpPr>
      <xdr:spPr>
        <a:xfrm>
          <a:off x="6210300" y="4867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6154</xdr:row>
      <xdr:rowOff>0</xdr:rowOff>
    </xdr:from>
    <xdr:to>
      <xdr:col>4</xdr:col>
      <xdr:colOff>76200</xdr:colOff>
      <xdr:row>6154</xdr:row>
      <xdr:rowOff>104775</xdr:rowOff>
    </xdr:to>
    <xdr:sp macro="" textlink="">
      <xdr:nvSpPr>
        <xdr:cNvPr id="79"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4791075" y="48672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6154</xdr:row>
      <xdr:rowOff>0</xdr:rowOff>
    </xdr:from>
    <xdr:to>
      <xdr:col>4</xdr:col>
      <xdr:colOff>76200</xdr:colOff>
      <xdr:row>6154</xdr:row>
      <xdr:rowOff>104775</xdr:rowOff>
    </xdr:to>
    <xdr:sp macro="" textlink="">
      <xdr:nvSpPr>
        <xdr:cNvPr id="80"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4791075" y="48672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1\Progress%20Report%20Rangpur\Rangpur%20Progress%20report%20PROVATI(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Desktop\Shariatpur_February%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Rangpur"/>
      <sheetName val="Civil Works-Rangpur (2)"/>
    </sheetNames>
    <sheetDataSet>
      <sheetData sheetId="0" refreshError="1">
        <row r="18">
          <cell r="AI18">
            <v>12726642</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ers' Info (3)"/>
    </sheetNames>
    <sheetDataSet>
      <sheetData sheetId="0">
        <row r="11">
          <cell r="D11" t="str">
            <v>ruhul_a13@yahoo.com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mailto:mskhurshedalam69@gmail.com" TargetMode="External"/><Relationship Id="rId3182" Type="http://schemas.openxmlformats.org/officeDocument/2006/relationships/hyperlink" Target="mailto:bakconstruction1991@gmail.com" TargetMode="External"/><Relationship Id="rId4233" Type="http://schemas.openxmlformats.org/officeDocument/2006/relationships/hyperlink" Target="mailto:thenationalbuilders1@gmail.com" TargetMode="External"/><Relationship Id="rId7389" Type="http://schemas.openxmlformats.org/officeDocument/2006/relationships/hyperlink" Target="mailto:sammienterprise77@gmail.com" TargetMode="External"/><Relationship Id="rId8854" Type="http://schemas.openxmlformats.org/officeDocument/2006/relationships/hyperlink" Target="mailto:shohidulconst@gmail.com" TargetMode="External"/><Relationship Id="rId3999" Type="http://schemas.openxmlformats.org/officeDocument/2006/relationships/hyperlink" Target="mailto:msfaisaltraders93@gmail.com," TargetMode="External"/><Relationship Id="rId4300" Type="http://schemas.openxmlformats.org/officeDocument/2006/relationships/hyperlink" Target="mailto:msparadisrtds@gmail.com" TargetMode="External"/><Relationship Id="rId7456" Type="http://schemas.openxmlformats.org/officeDocument/2006/relationships/hyperlink" Target="mailto:newrelation14@gmail.com" TargetMode="External"/><Relationship Id="rId8507" Type="http://schemas.openxmlformats.org/officeDocument/2006/relationships/hyperlink" Target="mailto:mslokmanhossain@gmail.com" TargetMode="External"/><Relationship Id="rId170" Type="http://schemas.openxmlformats.org/officeDocument/2006/relationships/hyperlink" Target="mailto:mstamimenterprise81@gmail.com" TargetMode="External"/><Relationship Id="rId6058" Type="http://schemas.openxmlformats.org/officeDocument/2006/relationships/hyperlink" Target="mailto:lilyenterprise1980@gmail.com" TargetMode="External"/><Relationship Id="rId6472" Type="http://schemas.openxmlformats.org/officeDocument/2006/relationships/hyperlink" Target="mailto:msraselenterprise81@gmail.com" TargetMode="External"/><Relationship Id="rId7109" Type="http://schemas.openxmlformats.org/officeDocument/2006/relationships/hyperlink" Target="mailto:azadptk@gmail.com" TargetMode="External"/><Relationship Id="rId7523" Type="http://schemas.openxmlformats.org/officeDocument/2006/relationships/hyperlink" Target="mailto:donenterprise.moonenterprise@gmail.com" TargetMode="External"/><Relationship Id="rId7870" Type="http://schemas.openxmlformats.org/officeDocument/2006/relationships/hyperlink" Target="https://www.eprocure.gov.bd/officer/MyTenders.jsp" TargetMode="External"/><Relationship Id="rId8921" Type="http://schemas.openxmlformats.org/officeDocument/2006/relationships/hyperlink" Target="mailto:atiarkhan2014@gmail.com" TargetMode="External"/><Relationship Id="rId5074" Type="http://schemas.openxmlformats.org/officeDocument/2006/relationships/hyperlink" Target="mailto:farhinenterprise13@gmail.com" TargetMode="External"/><Relationship Id="rId6125" Type="http://schemas.openxmlformats.org/officeDocument/2006/relationships/hyperlink" Target="mailto:md.jahangiralam946@yahoo.com" TargetMode="External"/><Relationship Id="rId987" Type="http://schemas.openxmlformats.org/officeDocument/2006/relationships/hyperlink" Target="mailto:msarifaenterprise017@gmail.com" TargetMode="External"/><Relationship Id="rId2668" Type="http://schemas.openxmlformats.org/officeDocument/2006/relationships/hyperlink" Target="mailto:azad.construction@yahoo.com" TargetMode="External"/><Relationship Id="rId3719" Type="http://schemas.openxmlformats.org/officeDocument/2006/relationships/hyperlink" Target="mailto:kazimahabuburahmanjnd@gmail.com" TargetMode="External"/><Relationship Id="rId4090" Type="http://schemas.openxmlformats.org/officeDocument/2006/relationships/hyperlink" Target="mailto:star.syn68@gmail.com" TargetMode="External"/><Relationship Id="rId8297" Type="http://schemas.openxmlformats.org/officeDocument/2006/relationships/hyperlink" Target="mailto:shabirhassan1963@gmail.com" TargetMode="External"/><Relationship Id="rId1684" Type="http://schemas.openxmlformats.org/officeDocument/2006/relationships/hyperlink" Target="mailto:ms.madinaconstruction@gmail.com" TargetMode="External"/><Relationship Id="rId2735" Type="http://schemas.openxmlformats.org/officeDocument/2006/relationships/hyperlink" Target="mailto:rahmanbrothers.polash@gmail.com" TargetMode="External"/><Relationship Id="rId5141" Type="http://schemas.openxmlformats.org/officeDocument/2006/relationships/hyperlink" Target="mailto:msjamadderenterprisenrl@gmail.com" TargetMode="External"/><Relationship Id="rId9348" Type="http://schemas.openxmlformats.org/officeDocument/2006/relationships/hyperlink" Target="mailto:rabiul.dinaj@gmail.com" TargetMode="External"/><Relationship Id="rId707" Type="http://schemas.openxmlformats.org/officeDocument/2006/relationships/hyperlink" Target="mailto:rir.lgbsl@gmail.com" TargetMode="External"/><Relationship Id="rId1337" Type="http://schemas.openxmlformats.org/officeDocument/2006/relationships/hyperlink" Target="mailto:shaikatenterprise77@gmail.com" TargetMode="External"/><Relationship Id="rId1751" Type="http://schemas.openxmlformats.org/officeDocument/2006/relationships/hyperlink" Target="mailto:khorshedmasumrobin@gmail.com" TargetMode="External"/><Relationship Id="rId2802" Type="http://schemas.openxmlformats.org/officeDocument/2006/relationships/hyperlink" Target="mailto:ms.shakhawatconstruction@gmail.com" TargetMode="External"/><Relationship Id="rId5958" Type="http://schemas.openxmlformats.org/officeDocument/2006/relationships/hyperlink" Target="mailto:ms.jannatanterprise@gmail.com" TargetMode="External"/><Relationship Id="rId8364" Type="http://schemas.openxmlformats.org/officeDocument/2006/relationships/hyperlink" Target="mailto:ersadul_haque@yahoo.com" TargetMode="External"/><Relationship Id="rId9415" Type="http://schemas.openxmlformats.org/officeDocument/2006/relationships/hyperlink" Target="mailto:ms.sadia.enterprise6@gmail.com" TargetMode="External"/><Relationship Id="rId43" Type="http://schemas.openxmlformats.org/officeDocument/2006/relationships/hyperlink" Target="mailto:msrsenterprise17@gmail.com" TargetMode="External"/><Relationship Id="rId1404" Type="http://schemas.openxmlformats.org/officeDocument/2006/relationships/hyperlink" Target="mailto:armandigitalotibifurniture@gmail.com" TargetMode="External"/><Relationship Id="rId7380" Type="http://schemas.openxmlformats.org/officeDocument/2006/relationships/hyperlink" Target="mailto:konamonitraders@gmail.com" TargetMode="External"/><Relationship Id="rId8017" Type="http://schemas.openxmlformats.org/officeDocument/2006/relationships/hyperlink" Target="mailto:nishitmollahjv@gmail.com" TargetMode="External"/><Relationship Id="rId8431" Type="http://schemas.openxmlformats.org/officeDocument/2006/relationships/hyperlink" Target="mailto:peternawal72@gmail.com" TargetMode="External"/><Relationship Id="rId3576" Type="http://schemas.openxmlformats.org/officeDocument/2006/relationships/hyperlink" Target="mailto:msbiswajit2013@gmail.com" TargetMode="External"/><Relationship Id="rId4627" Type="http://schemas.openxmlformats.org/officeDocument/2006/relationships/hyperlink" Target="mailto:msrafiktraders@gmail.com" TargetMode="External"/><Relationship Id="rId4974" Type="http://schemas.openxmlformats.org/officeDocument/2006/relationships/hyperlink" Target="mailto:zafarahmed410@yahoo.com" TargetMode="External"/><Relationship Id="rId7033" Type="http://schemas.openxmlformats.org/officeDocument/2006/relationships/hyperlink" Target="mailto:najmulbadal45@gmail.com" TargetMode="External"/><Relationship Id="rId497" Type="http://schemas.openxmlformats.org/officeDocument/2006/relationships/hyperlink" Target="mailto:mdmahafuz.khan@yahoo.com" TargetMode="External"/><Relationship Id="rId2178" Type="http://schemas.openxmlformats.org/officeDocument/2006/relationships/hyperlink" Target="https://www.eprocure.gov.bd/tenderer/ViewRegistrationDetail.jsp?cId=3915F1B217858BD1&amp;uId=C9FEF4809E81919D&amp;tId=9542245BA2E944C7&amp;top=no" TargetMode="External"/><Relationship Id="rId3229" Type="http://schemas.openxmlformats.org/officeDocument/2006/relationships/hyperlink" Target="https://www.eprocure.gov.bd/tenderer/ViewRegistrationDetail.jsp?cId=CC086C1205A45E6A&amp;uId=0B642701A5FECAC8&amp;tId=AAB4CA5CBB6BF624&amp;top=no" TargetMode="External"/><Relationship Id="rId3990" Type="http://schemas.openxmlformats.org/officeDocument/2006/relationships/hyperlink" Target="mailto:msvaivaienterpries@gmail.com%20;" TargetMode="External"/><Relationship Id="rId7100" Type="http://schemas.openxmlformats.org/officeDocument/2006/relationships/hyperlink" Target="mailto:niaztraders.khan@yahoo.com" TargetMode="External"/><Relationship Id="rId1194" Type="http://schemas.openxmlformats.org/officeDocument/2006/relationships/hyperlink" Target="mailto:msrnrenterprise1969@gmail.com" TargetMode="External"/><Relationship Id="rId2592" Type="http://schemas.openxmlformats.org/officeDocument/2006/relationships/hyperlink" Target="mailto:islammdtouhidul8@gmail.com" TargetMode="External"/><Relationship Id="rId3643" Type="http://schemas.openxmlformats.org/officeDocument/2006/relationships/hyperlink" Target="mailto:maseptk@gmail.com" TargetMode="External"/><Relationship Id="rId6799" Type="http://schemas.openxmlformats.org/officeDocument/2006/relationships/hyperlink" Target="mailto:msmddelowarhossain@yahoo.com" TargetMode="External"/><Relationship Id="rId217" Type="http://schemas.openxmlformats.org/officeDocument/2006/relationships/hyperlink" Target="mailto:msjoyenterprise2014@gmail.com" TargetMode="External"/><Relationship Id="rId564" Type="http://schemas.openxmlformats.org/officeDocument/2006/relationships/hyperlink" Target="mailto:mhuk.masud@gmail.com" TargetMode="External"/><Relationship Id="rId2245" Type="http://schemas.openxmlformats.org/officeDocument/2006/relationships/hyperlink" Target="mailto:ms.ahamedconstruction16@gmail.com" TargetMode="External"/><Relationship Id="rId3710" Type="http://schemas.openxmlformats.org/officeDocument/2006/relationships/hyperlink" Target="mailto:msjesan36@gmail.com" TargetMode="External"/><Relationship Id="rId6866" Type="http://schemas.openxmlformats.org/officeDocument/2006/relationships/hyperlink" Target="mailto:nislamchunnu@gmail.com" TargetMode="External"/><Relationship Id="rId7917" Type="http://schemas.openxmlformats.org/officeDocument/2006/relationships/hyperlink" Target="mailto:msjarnaenterprise@yahoo.com" TargetMode="External"/><Relationship Id="rId9272" Type="http://schemas.openxmlformats.org/officeDocument/2006/relationships/hyperlink" Target="mailto:mahibul1971@gmail.com" TargetMode="External"/><Relationship Id="rId631" Type="http://schemas.openxmlformats.org/officeDocument/2006/relationships/hyperlink" Target="mailto:bokshienterprise@gmail.com" TargetMode="External"/><Relationship Id="rId1261" Type="http://schemas.openxmlformats.org/officeDocument/2006/relationships/hyperlink" Target="mailto:dulhaenter@gmail.com" TargetMode="External"/><Relationship Id="rId2312" Type="http://schemas.openxmlformats.org/officeDocument/2006/relationships/hyperlink" Target="mailto:ms.mhenterprise19@gmail.com" TargetMode="External"/><Relationship Id="rId5468" Type="http://schemas.openxmlformats.org/officeDocument/2006/relationships/hyperlink" Target="mailto:faruktraders.nar@gmail.com" TargetMode="External"/><Relationship Id="rId5882" Type="http://schemas.openxmlformats.org/officeDocument/2006/relationships/hyperlink" Target="mailto:razzaquebd76@gmail.com" TargetMode="External"/><Relationship Id="rId6519" Type="http://schemas.openxmlformats.org/officeDocument/2006/relationships/hyperlink" Target="mailto:jaka@gmail.com" TargetMode="External"/><Relationship Id="rId6933" Type="http://schemas.openxmlformats.org/officeDocument/2006/relationships/hyperlink" Target="mailto:giusshahil@gmail.com" TargetMode="External"/><Relationship Id="rId4484" Type="http://schemas.openxmlformats.org/officeDocument/2006/relationships/hyperlink" Target="mailto:msmayshaenterprise0434@gmail.com" TargetMode="External"/><Relationship Id="rId5535" Type="http://schemas.openxmlformats.org/officeDocument/2006/relationships/hyperlink" Target="mailto:smcorporation1988@gmail.com" TargetMode="External"/><Relationship Id="rId3086" Type="http://schemas.openxmlformats.org/officeDocument/2006/relationships/hyperlink" Target="mailto:ms.turzoenterprise99@gmail.com" TargetMode="External"/><Relationship Id="rId4137" Type="http://schemas.openxmlformats.org/officeDocument/2006/relationships/hyperlink" Target="mailto:dawn-techbay@gmail.com" TargetMode="External"/><Relationship Id="rId4551" Type="http://schemas.openxmlformats.org/officeDocument/2006/relationships/hyperlink" Target="mailto:sshaharoy@yahoo.com" TargetMode="External"/><Relationship Id="rId8758" Type="http://schemas.openxmlformats.org/officeDocument/2006/relationships/hyperlink" Target="mailto:sbcelbd@gmail.com" TargetMode="External"/><Relationship Id="rId3153" Type="http://schemas.openxmlformats.org/officeDocument/2006/relationships/hyperlink" Target="mailto:dhaly07@gmail.com" TargetMode="External"/><Relationship Id="rId4204" Type="http://schemas.openxmlformats.org/officeDocument/2006/relationships/hyperlink" Target="mailto:bhatibanglaenterprise@yahoo.com" TargetMode="External"/><Relationship Id="rId5602" Type="http://schemas.openxmlformats.org/officeDocument/2006/relationships/hyperlink" Target="mailto:sujit.sarkar80@yahoo.com" TargetMode="External"/><Relationship Id="rId7774" Type="http://schemas.openxmlformats.org/officeDocument/2006/relationships/hyperlink" Target="mailto:tahity.shitaljv@gmail.com" TargetMode="External"/><Relationship Id="rId8825" Type="http://schemas.openxmlformats.org/officeDocument/2006/relationships/hyperlink" Target="mailto:rktraders2018bd@gmail.com" TargetMode="External"/><Relationship Id="rId141" Type="http://schemas.openxmlformats.org/officeDocument/2006/relationships/hyperlink" Target="mailto:mirenterprise2018@gmail.com" TargetMode="External"/><Relationship Id="rId3220" Type="http://schemas.openxmlformats.org/officeDocument/2006/relationships/hyperlink" Target="mailto:ms.mir.azaz@gmail.com" TargetMode="External"/><Relationship Id="rId6029" Type="http://schemas.openxmlformats.org/officeDocument/2006/relationships/hyperlink" Target="mailto:mssumitraders1962@gmail.com" TargetMode="External"/><Relationship Id="rId6376" Type="http://schemas.openxmlformats.org/officeDocument/2006/relationships/hyperlink" Target="mailto:sseclbd@gmail.com" TargetMode="External"/><Relationship Id="rId6790" Type="http://schemas.openxmlformats.org/officeDocument/2006/relationships/hyperlink" Target="mailto:ptk.riadtraders@gmail.com" TargetMode="External"/><Relationship Id="rId7427" Type="http://schemas.openxmlformats.org/officeDocument/2006/relationships/hyperlink" Target="mailto:msmushfiqur.tc@gmail.com" TargetMode="External"/><Relationship Id="rId7841" Type="http://schemas.openxmlformats.org/officeDocument/2006/relationships/hyperlink" Target="mailto:msabdullahalmamun@gmail.com" TargetMode="External"/><Relationship Id="rId7" Type="http://schemas.openxmlformats.org/officeDocument/2006/relationships/hyperlink" Target="mailto:mdnazrulislamnilu@gmail.com" TargetMode="External"/><Relationship Id="rId2986" Type="http://schemas.openxmlformats.org/officeDocument/2006/relationships/hyperlink" Target="mailto:mskhondokarenterprise@gmail.com" TargetMode="External"/><Relationship Id="rId5392" Type="http://schemas.openxmlformats.org/officeDocument/2006/relationships/hyperlink" Target="mailto:shownswapanjv@gmail.com" TargetMode="External"/><Relationship Id="rId6443" Type="http://schemas.openxmlformats.org/officeDocument/2006/relationships/hyperlink" Target="mailto:arkltdbd@gmail.com" TargetMode="External"/><Relationship Id="rId9599" Type="http://schemas.openxmlformats.org/officeDocument/2006/relationships/hyperlink" Target="mailto:msshadenterprise81@gmail.com" TargetMode="External"/><Relationship Id="rId958" Type="http://schemas.openxmlformats.org/officeDocument/2006/relationships/hyperlink" Target="https://www.eprocure.gov.bd/tenderer/ViewRegistrationDetail.jsp?cId=C682C843DD86D68B&amp;uId=DCC8267FD11BC3D9&amp;tId=43C4C005B6A7BA00&amp;top=no" TargetMode="External"/><Relationship Id="rId1588" Type="http://schemas.openxmlformats.org/officeDocument/2006/relationships/hyperlink" Target="mailto:mohammedbahadur877@yahoo.com" TargetMode="External"/><Relationship Id="rId2639" Type="http://schemas.openxmlformats.org/officeDocument/2006/relationships/hyperlink" Target="mailto:mail.motlu@gmail.com" TargetMode="External"/><Relationship Id="rId5045" Type="http://schemas.openxmlformats.org/officeDocument/2006/relationships/hyperlink" Target="mailto:jhossain1440@gmail.com" TargetMode="External"/><Relationship Id="rId6510" Type="http://schemas.openxmlformats.org/officeDocument/2006/relationships/hyperlink" Target="mailto:salim097@yahoo.com" TargetMode="External"/><Relationship Id="rId1655" Type="http://schemas.openxmlformats.org/officeDocument/2006/relationships/hyperlink" Target="mailto:mmimashuk@gmail.com" TargetMode="External"/><Relationship Id="rId2706" Type="http://schemas.openxmlformats.org/officeDocument/2006/relationships/hyperlink" Target="mailto:ms.shahidullahenterprise@yahoo.com" TargetMode="External"/><Relationship Id="rId4061" Type="http://schemas.openxmlformats.org/officeDocument/2006/relationships/hyperlink" Target="mailto:eshatradeers@gmail.com" TargetMode="External"/><Relationship Id="rId5112" Type="http://schemas.openxmlformats.org/officeDocument/2006/relationships/hyperlink" Target="mailto:msaenterprisebd@gmail.com" TargetMode="External"/><Relationship Id="rId8268" Type="http://schemas.openxmlformats.org/officeDocument/2006/relationships/hyperlink" Target="mailto:mratulconstruction@gmail.com" TargetMode="External"/><Relationship Id="rId8682" Type="http://schemas.openxmlformats.org/officeDocument/2006/relationships/hyperlink" Target="mailto:msmonirahmed@gmail.com" TargetMode="External"/><Relationship Id="rId9319" Type="http://schemas.openxmlformats.org/officeDocument/2006/relationships/hyperlink" Target="mailto:rambabu.thakurgaon@gmail.com" TargetMode="External"/><Relationship Id="rId1308" Type="http://schemas.openxmlformats.org/officeDocument/2006/relationships/hyperlink" Target="mailto:msanamulhaquejnd@gmail.com" TargetMode="External"/><Relationship Id="rId7284" Type="http://schemas.openxmlformats.org/officeDocument/2006/relationships/hyperlink" Target="mailto:msranaenterprise@yahoo.com" TargetMode="External"/><Relationship Id="rId8335" Type="http://schemas.openxmlformats.org/officeDocument/2006/relationships/hyperlink" Target="mailto:somaenterprise80@gmail.com" TargetMode="External"/><Relationship Id="rId1722" Type="http://schemas.openxmlformats.org/officeDocument/2006/relationships/hyperlink" Target="mailto:mskasembricks@gmail.com" TargetMode="External"/><Relationship Id="rId4878" Type="http://schemas.openxmlformats.org/officeDocument/2006/relationships/hyperlink" Target="mailto:mdrushmothalam@gmail.com" TargetMode="External"/><Relationship Id="rId5929" Type="http://schemas.openxmlformats.org/officeDocument/2006/relationships/hyperlink" Target="mailto:anasconstruction1@gmail.com" TargetMode="External"/><Relationship Id="rId14" Type="http://schemas.openxmlformats.org/officeDocument/2006/relationships/hyperlink" Target="mailto:mshabibenterprise@yahoo.com" TargetMode="External"/><Relationship Id="rId3894" Type="http://schemas.openxmlformats.org/officeDocument/2006/relationships/hyperlink" Target="mailto:ziaultraders123@yahoo.com" TargetMode="External"/><Relationship Id="rId4945" Type="http://schemas.openxmlformats.org/officeDocument/2006/relationships/hyperlink" Target="mailto:lutfurkhandakar101254@gmail.com" TargetMode="External"/><Relationship Id="rId7004" Type="http://schemas.openxmlformats.org/officeDocument/2006/relationships/hyperlink" Target="mailto:msjftraders@gmail.com" TargetMode="External"/><Relationship Id="rId7351" Type="http://schemas.openxmlformats.org/officeDocument/2006/relationships/hyperlink" Target="mailto:apu.traders1990@gmail.com" TargetMode="External"/><Relationship Id="rId8402" Type="http://schemas.openxmlformats.org/officeDocument/2006/relationships/hyperlink" Target="mailto:nabilaegp2015@gmail.com" TargetMode="External"/><Relationship Id="rId2496" Type="http://schemas.openxmlformats.org/officeDocument/2006/relationships/hyperlink" Target="mailto:ms.hoquebrothers@yahoo.com" TargetMode="External"/><Relationship Id="rId3547" Type="http://schemas.openxmlformats.org/officeDocument/2006/relationships/hyperlink" Target="mailto:icl.pvtltd@yahoo.com" TargetMode="External"/><Relationship Id="rId3961" Type="http://schemas.openxmlformats.org/officeDocument/2006/relationships/hyperlink" Target="mailto:mdbadruddazabablu@gmail.com" TargetMode="External"/><Relationship Id="rId468" Type="http://schemas.openxmlformats.org/officeDocument/2006/relationships/hyperlink" Target="mailto:badal_barisal@yahoo.com" TargetMode="External"/><Relationship Id="rId882" Type="http://schemas.openxmlformats.org/officeDocument/2006/relationships/hyperlink" Target="mailto:rashaduzzamanpeter@gmail.com" TargetMode="External"/><Relationship Id="rId1098" Type="http://schemas.openxmlformats.org/officeDocument/2006/relationships/hyperlink" Target="mailto:msarifaenterprise017@gmail.com" TargetMode="External"/><Relationship Id="rId2149" Type="http://schemas.openxmlformats.org/officeDocument/2006/relationships/hyperlink" Target="mailto:kawsar.bepary.net@gmail.com" TargetMode="External"/><Relationship Id="rId2563" Type="http://schemas.openxmlformats.org/officeDocument/2006/relationships/hyperlink" Target="mailto:Ms.naharconstruction@yahoo.com" TargetMode="External"/><Relationship Id="rId3614" Type="http://schemas.openxmlformats.org/officeDocument/2006/relationships/hyperlink" Target="mailto:se.mmcjv@gmail.com" TargetMode="External"/><Relationship Id="rId6020" Type="http://schemas.openxmlformats.org/officeDocument/2006/relationships/hyperlink" Target="mailto:shakilconstruction@yahoo.com" TargetMode="External"/><Relationship Id="rId9176" Type="http://schemas.openxmlformats.org/officeDocument/2006/relationships/hyperlink" Target="mailto:mssbtraders2030@gmail.com" TargetMode="External"/><Relationship Id="rId9590" Type="http://schemas.openxmlformats.org/officeDocument/2006/relationships/hyperlink" Target="mailto:asadujjaman4181@gmail.com" TargetMode="External"/><Relationship Id="rId535" Type="http://schemas.openxmlformats.org/officeDocument/2006/relationships/hyperlink" Target="mailto:msarenterprise18@gmail.com" TargetMode="External"/><Relationship Id="rId1165" Type="http://schemas.openxmlformats.org/officeDocument/2006/relationships/hyperlink" Target="mailto:mdeunusalmamun1980@gmail.com" TargetMode="External"/><Relationship Id="rId2216" Type="http://schemas.openxmlformats.org/officeDocument/2006/relationships/hyperlink" Target="mailto:msmirhossainenterprise@gmail.com" TargetMode="External"/><Relationship Id="rId2630" Type="http://schemas.openxmlformats.org/officeDocument/2006/relationships/hyperlink" Target="mailto:ararjv9@gmail.com" TargetMode="External"/><Relationship Id="rId5786" Type="http://schemas.openxmlformats.org/officeDocument/2006/relationships/hyperlink" Target="mailto:mtn4701@gmail.com" TargetMode="External"/><Relationship Id="rId6837" Type="http://schemas.openxmlformats.org/officeDocument/2006/relationships/hyperlink" Target="mailto:msgazienterprise0192@gmail.com" TargetMode="External"/><Relationship Id="rId8192" Type="http://schemas.openxmlformats.org/officeDocument/2006/relationships/hyperlink" Target="mailto:mahclmoejv@gmail.com" TargetMode="External"/><Relationship Id="rId9243" Type="http://schemas.openxmlformats.org/officeDocument/2006/relationships/hyperlink" Target="mailto:umirosman@gmail.com" TargetMode="External"/><Relationship Id="rId602" Type="http://schemas.openxmlformats.org/officeDocument/2006/relationships/hyperlink" Target="mailto:shadhin.builders2020@gmail.com" TargetMode="External"/><Relationship Id="rId1232" Type="http://schemas.openxmlformats.org/officeDocument/2006/relationships/hyperlink" Target="mailto:ms.nabilenterprise.cnj@gmail.com" TargetMode="External"/><Relationship Id="rId4388" Type="http://schemas.openxmlformats.org/officeDocument/2006/relationships/hyperlink" Target="mailto:raipurassociates1952@gmail.com" TargetMode="External"/><Relationship Id="rId5439" Type="http://schemas.openxmlformats.org/officeDocument/2006/relationships/hyperlink" Target="mailto:sreandtrading.rasedul@gmail.com" TargetMode="External"/><Relationship Id="rId9310" Type="http://schemas.openxmlformats.org/officeDocument/2006/relationships/hyperlink" Target="mailto:msjewelelectronics@gmail.com" TargetMode="External"/><Relationship Id="rId5853" Type="http://schemas.openxmlformats.org/officeDocument/2006/relationships/hyperlink" Target="mailto:hamidulcnb@yahoo.com" TargetMode="External"/><Relationship Id="rId6904" Type="http://schemas.openxmlformats.org/officeDocument/2006/relationships/hyperlink" Target="mailto:badalsarwar@gmail.com" TargetMode="External"/><Relationship Id="rId3057" Type="http://schemas.openxmlformats.org/officeDocument/2006/relationships/hyperlink" Target="mailto:muktacon@gmail.com" TargetMode="External"/><Relationship Id="rId4108" Type="http://schemas.openxmlformats.org/officeDocument/2006/relationships/hyperlink" Target="mailto:preanka_ent@yahoo.com" TargetMode="External"/><Relationship Id="rId4455" Type="http://schemas.openxmlformats.org/officeDocument/2006/relationships/hyperlink" Target="mailto:mszahangirenterprise1984@gmail.com" TargetMode="External"/><Relationship Id="rId5506" Type="http://schemas.openxmlformats.org/officeDocument/2006/relationships/hyperlink" Target="mailto:mstasnimbuildersandengineers@gmail.com" TargetMode="External"/><Relationship Id="rId5920" Type="http://schemas.openxmlformats.org/officeDocument/2006/relationships/hyperlink" Target="mailto:mssabuilders72@gmail.com" TargetMode="External"/><Relationship Id="rId3471" Type="http://schemas.openxmlformats.org/officeDocument/2006/relationships/hyperlink" Target="mailto:oyshe.jsr07@gmail.com" TargetMode="External"/><Relationship Id="rId4522" Type="http://schemas.openxmlformats.org/officeDocument/2006/relationships/hyperlink" Target="mailto:tahity.shitaljv@gmail.com" TargetMode="External"/><Relationship Id="rId7678" Type="http://schemas.openxmlformats.org/officeDocument/2006/relationships/hyperlink" Target="mailto:Bmimconstruction78@yahoo.com" TargetMode="External"/><Relationship Id="rId8729" Type="http://schemas.openxmlformats.org/officeDocument/2006/relationships/hyperlink" Target="mailto:msakifenterprise2013@gmail.com" TargetMode="External"/><Relationship Id="rId392" Type="http://schemas.openxmlformats.org/officeDocument/2006/relationships/hyperlink" Target="mailto:mshasan.construction1978@gmail.com" TargetMode="External"/><Relationship Id="rId2073" Type="http://schemas.openxmlformats.org/officeDocument/2006/relationships/hyperlink" Target="mailto:dewanconstructiondohar@gmail.com" TargetMode="External"/><Relationship Id="rId3124" Type="http://schemas.openxmlformats.org/officeDocument/2006/relationships/hyperlink" Target="mailto:nitaipadadatta.muk@gmail.com" TargetMode="External"/><Relationship Id="rId6694" Type="http://schemas.openxmlformats.org/officeDocument/2006/relationships/hyperlink" Target="mailto:msmbandsons@gmail.com" TargetMode="External"/><Relationship Id="rId7745" Type="http://schemas.openxmlformats.org/officeDocument/2006/relationships/hyperlink" Target="mailto:choncholenterprise87@gmail.com" TargetMode="External"/><Relationship Id="rId2140" Type="http://schemas.openxmlformats.org/officeDocument/2006/relationships/hyperlink" Target="mailto:rabbienterprise19@gmail.com" TargetMode="External"/><Relationship Id="rId5296" Type="http://schemas.openxmlformats.org/officeDocument/2006/relationships/hyperlink" Target="mailto:nazmulhaque760@gmail.com" TargetMode="External"/><Relationship Id="rId6347" Type="http://schemas.openxmlformats.org/officeDocument/2006/relationships/hyperlink" Target="mailto:msjananienterprisee@gmail.com" TargetMode="External"/><Relationship Id="rId6761" Type="http://schemas.openxmlformats.org/officeDocument/2006/relationships/hyperlink" Target="mailto:abir.sarder2018@gmail.com" TargetMode="External"/><Relationship Id="rId7812" Type="http://schemas.openxmlformats.org/officeDocument/2006/relationships/hyperlink" Target="mailto:mahmed9732@gmail.com" TargetMode="External"/><Relationship Id="rId112" Type="http://schemas.openxmlformats.org/officeDocument/2006/relationships/hyperlink" Target="mailto:sohelenterprise69@yahoo.com" TargetMode="External"/><Relationship Id="rId5363" Type="http://schemas.openxmlformats.org/officeDocument/2006/relationships/hyperlink" Target="mailto:mbel_dhaka12@yahoo.com" TargetMode="External"/><Relationship Id="rId6414" Type="http://schemas.openxmlformats.org/officeDocument/2006/relationships/hyperlink" Target="mailto:azadconstruction63@gmail.com" TargetMode="External"/><Relationship Id="rId2957" Type="http://schemas.openxmlformats.org/officeDocument/2006/relationships/hyperlink" Target="mailto:mmmonirnoni@gmail.com" TargetMode="External"/><Relationship Id="rId5016" Type="http://schemas.openxmlformats.org/officeDocument/2006/relationships/hyperlink" Target="mailto:egpabdulhamidbchu@gmail.com" TargetMode="External"/><Relationship Id="rId929" Type="http://schemas.openxmlformats.org/officeDocument/2006/relationships/hyperlink" Target="mailto:ms.sharminbhola@gmail.com" TargetMode="External"/><Relationship Id="rId1559" Type="http://schemas.openxmlformats.org/officeDocument/2006/relationships/hyperlink" Target="mailto:msmonirenterprise01@gmail.com" TargetMode="External"/><Relationship Id="rId1973" Type="http://schemas.openxmlformats.org/officeDocument/2006/relationships/hyperlink" Target="mailto:aminulhaquepvtltd@gmail.com" TargetMode="External"/><Relationship Id="rId4032" Type="http://schemas.openxmlformats.org/officeDocument/2006/relationships/hyperlink" Target="mailto:mdbadruddazabablu@gmail.com%20;%20%20%20%20," TargetMode="External"/><Relationship Id="rId5430" Type="http://schemas.openxmlformats.org/officeDocument/2006/relationships/hyperlink" Target="mailto:msmconstruction76@gmail.com" TargetMode="External"/><Relationship Id="rId7188" Type="http://schemas.openxmlformats.org/officeDocument/2006/relationships/hyperlink" Target="mailto:jaka@gmail.com" TargetMode="External"/><Relationship Id="rId8239" Type="http://schemas.openxmlformats.org/officeDocument/2006/relationships/hyperlink" Target="mailto:mssornaenterpriseulp@gmail.com" TargetMode="External"/><Relationship Id="rId8586" Type="http://schemas.openxmlformats.org/officeDocument/2006/relationships/hyperlink" Target="mailto:taposh.sharif@gmail.com" TargetMode="External"/><Relationship Id="rId9637" Type="http://schemas.openxmlformats.org/officeDocument/2006/relationships/hyperlink" Target="mailto:ETHEN-KSA-TTSL-JV@hotmail.com" TargetMode="External"/><Relationship Id="rId1626" Type="http://schemas.openxmlformats.org/officeDocument/2006/relationships/hyperlink" Target="mailto:mssayedenterprise1978@gmail.com" TargetMode="External"/><Relationship Id="rId8653" Type="http://schemas.openxmlformats.org/officeDocument/2006/relationships/hyperlink" Target="mailto:syfu.ctg@gmail.com" TargetMode="External"/><Relationship Id="rId3798" Type="http://schemas.openxmlformats.org/officeDocument/2006/relationships/hyperlink" Target="mailto:khandakershahin.ahmed@yahoo.com" TargetMode="External"/><Relationship Id="rId4849" Type="http://schemas.openxmlformats.org/officeDocument/2006/relationships/hyperlink" Target="mailto:sahajanenterprise815@gmail.com" TargetMode="External"/><Relationship Id="rId7255" Type="http://schemas.openxmlformats.org/officeDocument/2006/relationships/hyperlink" Target="mailto:msabdullahenterprise289@gmail.com" TargetMode="External"/><Relationship Id="rId8306" Type="http://schemas.openxmlformats.org/officeDocument/2006/relationships/hyperlink" Target="mailto:msnajmulandbrothers@gmail.com" TargetMode="External"/><Relationship Id="rId8720" Type="http://schemas.openxmlformats.org/officeDocument/2006/relationships/hyperlink" Target="mailto:msniruenterprise@gmail.com" TargetMode="External"/><Relationship Id="rId3865" Type="http://schemas.openxmlformats.org/officeDocument/2006/relationships/hyperlink" Target="mailto:msshamsulalam@gmail.com" TargetMode="External"/><Relationship Id="rId4916" Type="http://schemas.openxmlformats.org/officeDocument/2006/relationships/hyperlink" Target="mailto:mobinahmedbd1989@gmail.com" TargetMode="External"/><Relationship Id="rId6271" Type="http://schemas.openxmlformats.org/officeDocument/2006/relationships/hyperlink" Target="mailto:msmdosmangani@yahoo.com" TargetMode="External"/><Relationship Id="rId7322" Type="http://schemas.openxmlformats.org/officeDocument/2006/relationships/hyperlink" Target="mailto:kakolienterprise1984@gmail.com" TargetMode="External"/><Relationship Id="rId786" Type="http://schemas.openxmlformats.org/officeDocument/2006/relationships/hyperlink" Target="mailto:mshabiburrahaman59@gmail.com" TargetMode="External"/><Relationship Id="rId2467" Type="http://schemas.openxmlformats.org/officeDocument/2006/relationships/hyperlink" Target="mailto:ms.abubakarsiddique@gmail.com" TargetMode="External"/><Relationship Id="rId3518" Type="http://schemas.openxmlformats.org/officeDocument/2006/relationships/hyperlink" Target="mailto:gazienterprise811@yahoo.com" TargetMode="External"/><Relationship Id="rId9494" Type="http://schemas.openxmlformats.org/officeDocument/2006/relationships/hyperlink" Target="mailto:mdobidura@gmail.com" TargetMode="External"/><Relationship Id="rId439" Type="http://schemas.openxmlformats.org/officeDocument/2006/relationships/hyperlink" Target="mailto:razzakm50@yahoo.com" TargetMode="External"/><Relationship Id="rId1069" Type="http://schemas.openxmlformats.org/officeDocument/2006/relationships/hyperlink" Target="mailto:mok172077@gmail.com" TargetMode="External"/><Relationship Id="rId1483" Type="http://schemas.openxmlformats.org/officeDocument/2006/relationships/hyperlink" Target="mailto:maematjv@gmail.com" TargetMode="External"/><Relationship Id="rId2881" Type="http://schemas.openxmlformats.org/officeDocument/2006/relationships/hyperlink" Target="mailto:ms.sharafat.enterprise@gmail.com" TargetMode="External"/><Relationship Id="rId3932" Type="http://schemas.openxmlformats.org/officeDocument/2006/relationships/hyperlink" Target="mailto:muntasirenterprise01@gmail.com" TargetMode="External"/><Relationship Id="rId8096" Type="http://schemas.openxmlformats.org/officeDocument/2006/relationships/hyperlink" Target="mailto:khanenterprise4415@gmail.com" TargetMode="External"/><Relationship Id="rId9147" Type="http://schemas.openxmlformats.org/officeDocument/2006/relationships/hyperlink" Target="https://www.eprocure.gov.bd/officer/MyTenders.jsp" TargetMode="External"/><Relationship Id="rId506" Type="http://schemas.openxmlformats.org/officeDocument/2006/relationships/hyperlink" Target="mailto:kazi.holdings01@gmail.com" TargetMode="External"/><Relationship Id="rId853" Type="http://schemas.openxmlformats.org/officeDocument/2006/relationships/hyperlink" Target="mailto:msshadenterprise1424@yahoo.com" TargetMode="External"/><Relationship Id="rId1136" Type="http://schemas.openxmlformats.org/officeDocument/2006/relationships/hyperlink" Target="mailto:khairaziz.jv2019@gmail.com" TargetMode="External"/><Relationship Id="rId2534" Type="http://schemas.openxmlformats.org/officeDocument/2006/relationships/hyperlink" Target="mailto:ms.meghnatrading@gmail.com" TargetMode="External"/><Relationship Id="rId8163" Type="http://schemas.openxmlformats.org/officeDocument/2006/relationships/hyperlink" Target="mailto:mseandmenterprise@gmail.com" TargetMode="External"/><Relationship Id="rId9214" Type="http://schemas.openxmlformats.org/officeDocument/2006/relationships/hyperlink" Target="mailto:raselmiaconstruction@gmail.com" TargetMode="External"/><Relationship Id="rId9561" Type="http://schemas.openxmlformats.org/officeDocument/2006/relationships/hyperlink" Target="mailto:mmbljejv@gmail.com" TargetMode="External"/><Relationship Id="rId920" Type="http://schemas.openxmlformats.org/officeDocument/2006/relationships/hyperlink" Target="mailto:msalfient@yahoo.com" TargetMode="External"/><Relationship Id="rId1550" Type="http://schemas.openxmlformats.org/officeDocument/2006/relationships/hyperlink" Target="mailto:msmymonaenterprise1990@gmail.com" TargetMode="External"/><Relationship Id="rId2601" Type="http://schemas.openxmlformats.org/officeDocument/2006/relationships/hyperlink" Target="mailto:mebl.bd@gmail.com" TargetMode="External"/><Relationship Id="rId5757" Type="http://schemas.openxmlformats.org/officeDocument/2006/relationships/hyperlink" Target="mailto:egp.sasitnjv@gmail.com" TargetMode="External"/><Relationship Id="rId6808" Type="http://schemas.openxmlformats.org/officeDocument/2006/relationships/hyperlink" Target="mailto:mshowladerptk@gmail.com" TargetMode="External"/><Relationship Id="rId1203" Type="http://schemas.openxmlformats.org/officeDocument/2006/relationships/hyperlink" Target="mailto:mdsakandaralicnj@gmail.com" TargetMode="External"/><Relationship Id="rId4359" Type="http://schemas.openxmlformats.org/officeDocument/2006/relationships/hyperlink" Target="mailto:ms.rob.traders@gmail.com" TargetMode="External"/><Relationship Id="rId4773" Type="http://schemas.openxmlformats.org/officeDocument/2006/relationships/hyperlink" Target="mailto:mdrushmothalam@gmail.com" TargetMode="External"/><Relationship Id="rId5824" Type="http://schemas.openxmlformats.org/officeDocument/2006/relationships/hyperlink" Target="mailto:babul123alom@gmail.com" TargetMode="External"/><Relationship Id="rId8230" Type="http://schemas.openxmlformats.org/officeDocument/2006/relationships/hyperlink" Target="mailto:alamgirzahan13@gmail.com" TargetMode="External"/><Relationship Id="rId3375" Type="http://schemas.openxmlformats.org/officeDocument/2006/relationships/hyperlink" Target="mailto:shahilenterprise@yahoo.com" TargetMode="External"/><Relationship Id="rId4426" Type="http://schemas.openxmlformats.org/officeDocument/2006/relationships/hyperlink" Target="mailto:rupalienterprise0@gmail.com" TargetMode="External"/><Relationship Id="rId4840" Type="http://schemas.openxmlformats.org/officeDocument/2006/relationships/hyperlink" Target="mailto:mdsundarali2015@gmail.com" TargetMode="External"/><Relationship Id="rId7996" Type="http://schemas.openxmlformats.org/officeDocument/2006/relationships/hyperlink" Target="mailto:hossainmridha7@gmail.com" TargetMode="External"/><Relationship Id="rId296" Type="http://schemas.openxmlformats.org/officeDocument/2006/relationships/hyperlink" Target="mailto:utmong71@yahoo.com" TargetMode="External"/><Relationship Id="rId2391" Type="http://schemas.openxmlformats.org/officeDocument/2006/relationships/hyperlink" Target="mailto:ms.tuhinenterprise18@gmail.com" TargetMode="External"/><Relationship Id="rId3028" Type="http://schemas.openxmlformats.org/officeDocument/2006/relationships/hyperlink" Target="mailto:ruhul_a13@yahoo.com" TargetMode="External"/><Relationship Id="rId3442" Type="http://schemas.openxmlformats.org/officeDocument/2006/relationships/hyperlink" Target="mailto:msbiswas_construction@yahoo.com" TargetMode="External"/><Relationship Id="rId6598" Type="http://schemas.openxmlformats.org/officeDocument/2006/relationships/hyperlink" Target="mailto:sincjv@gmail.com" TargetMode="External"/><Relationship Id="rId7649" Type="http://schemas.openxmlformats.org/officeDocument/2006/relationships/hyperlink" Target="mailto:rsbdenterprise@gmail.com" TargetMode="External"/><Relationship Id="rId363" Type="http://schemas.openxmlformats.org/officeDocument/2006/relationships/hyperlink" Target="mailto:mdshaifullah20@gmail.com" TargetMode="External"/><Relationship Id="rId2044" Type="http://schemas.openxmlformats.org/officeDocument/2006/relationships/hyperlink" Target="mailto:md.eunusal_mamun@yahoo.com" TargetMode="External"/><Relationship Id="rId9071" Type="http://schemas.openxmlformats.org/officeDocument/2006/relationships/hyperlink" Target="mailto:farhan150581@gmail.com" TargetMode="External"/><Relationship Id="rId430" Type="http://schemas.openxmlformats.org/officeDocument/2006/relationships/hyperlink" Target="mailto:mlkabir71@gmail.com" TargetMode="External"/><Relationship Id="rId1060" Type="http://schemas.openxmlformats.org/officeDocument/2006/relationships/hyperlink" Target="mailto:hajiengineering101@gmail.com" TargetMode="External"/><Relationship Id="rId2111" Type="http://schemas.openxmlformats.org/officeDocument/2006/relationships/hyperlink" Target="mailto:d.d.enterprise8118@gmail.com" TargetMode="External"/><Relationship Id="rId5267" Type="http://schemas.openxmlformats.org/officeDocument/2006/relationships/hyperlink" Target="mailto:ahasank77@gmail.com" TargetMode="External"/><Relationship Id="rId6318" Type="http://schemas.openxmlformats.org/officeDocument/2006/relationships/hyperlink" Target="mailto:sunriseengineers70@gmail.com" TargetMode="External"/><Relationship Id="rId6665" Type="http://schemas.openxmlformats.org/officeDocument/2006/relationships/hyperlink" Target="mailto:ms.mominul@yahoo.com" TargetMode="External"/><Relationship Id="rId7716" Type="http://schemas.openxmlformats.org/officeDocument/2006/relationships/hyperlink" Target="mailto:msnnenterprise72@gmail.com" TargetMode="External"/><Relationship Id="rId5681" Type="http://schemas.openxmlformats.org/officeDocument/2006/relationships/hyperlink" Target="mailto:ju447851@gmail.com" TargetMode="External"/><Relationship Id="rId6732" Type="http://schemas.openxmlformats.org/officeDocument/2006/relationships/hyperlink" Target="mailto:icl.pvtltd@yahoo.com" TargetMode="External"/><Relationship Id="rId1877" Type="http://schemas.openxmlformats.org/officeDocument/2006/relationships/hyperlink" Target="mailto:soniatuklyenterprise123@gmail.com" TargetMode="External"/><Relationship Id="rId2928" Type="http://schemas.openxmlformats.org/officeDocument/2006/relationships/hyperlink" Target="mailto:ms.borshaenterprise19@gmail.com" TargetMode="External"/><Relationship Id="rId4283" Type="http://schemas.openxmlformats.org/officeDocument/2006/relationships/hyperlink" Target="mailto:eshanul.kus@gmail.com" TargetMode="External"/><Relationship Id="rId5334" Type="http://schemas.openxmlformats.org/officeDocument/2006/relationships/hyperlink" Target="mailto:faruksuchejv@gmail.com" TargetMode="External"/><Relationship Id="rId1944" Type="http://schemas.openxmlformats.org/officeDocument/2006/relationships/hyperlink" Target="mailto:yakubfmc@gmail.com" TargetMode="External"/><Relationship Id="rId4350" Type="http://schemas.openxmlformats.org/officeDocument/2006/relationships/hyperlink" Target="mailto:ms.rajuenterprise1@yahoo.com" TargetMode="External"/><Relationship Id="rId5401" Type="http://schemas.openxmlformats.org/officeDocument/2006/relationships/hyperlink" Target="mailto:matraders.alamin@gmail.com" TargetMode="External"/><Relationship Id="rId8557" Type="http://schemas.openxmlformats.org/officeDocument/2006/relationships/hyperlink" Target="mailto:nise.niloy2019@gmail.com" TargetMode="External"/><Relationship Id="rId8971" Type="http://schemas.openxmlformats.org/officeDocument/2006/relationships/hyperlink" Target="mailto:faridpurjannatconstructionltd@gmail.com" TargetMode="External"/><Relationship Id="rId9608" Type="http://schemas.openxmlformats.org/officeDocument/2006/relationships/hyperlink" Target="mailto:khalequesteel@gmail.com" TargetMode="External"/><Relationship Id="rId4003" Type="http://schemas.openxmlformats.org/officeDocument/2006/relationships/hyperlink" Target="mailto:ziaultraders123@yahoo.com" TargetMode="External"/><Relationship Id="rId7159" Type="http://schemas.openxmlformats.org/officeDocument/2006/relationships/hyperlink" Target="mailto:giusshahil@gmail.com" TargetMode="External"/><Relationship Id="rId7573" Type="http://schemas.openxmlformats.org/officeDocument/2006/relationships/hyperlink" Target="mailto:mmeandmatjv@gmail.com" TargetMode="External"/><Relationship Id="rId8624" Type="http://schemas.openxmlformats.org/officeDocument/2006/relationships/hyperlink" Target="mailto:sazzadtraders2017@gmail.com" TargetMode="External"/><Relationship Id="rId6175" Type="http://schemas.openxmlformats.org/officeDocument/2006/relationships/hyperlink" Target="mailto:puniinternationalbm@gmail.com" TargetMode="External"/><Relationship Id="rId7226" Type="http://schemas.openxmlformats.org/officeDocument/2006/relationships/hyperlink" Target="mailto:khanenterprise266@gmail.com" TargetMode="External"/><Relationship Id="rId3769" Type="http://schemas.openxmlformats.org/officeDocument/2006/relationships/hyperlink" Target="mailto:promatraders@gmail.com" TargetMode="External"/><Relationship Id="rId5191" Type="http://schemas.openxmlformats.org/officeDocument/2006/relationships/hyperlink" Target="mailto:orienttrade.zitu@yahoo.com" TargetMode="External"/><Relationship Id="rId6242" Type="http://schemas.openxmlformats.org/officeDocument/2006/relationships/hyperlink" Target="mailto:artrading01011977@gmail.com" TargetMode="External"/><Relationship Id="rId7640" Type="http://schemas.openxmlformats.org/officeDocument/2006/relationships/hyperlink" Target="https://www.eprocure.gov.bd/officer/MyTenders.jsp" TargetMode="External"/><Relationship Id="rId9398" Type="http://schemas.openxmlformats.org/officeDocument/2006/relationships/hyperlink" Target="mailto:h.rahaman98@yahoo.com" TargetMode="External"/><Relationship Id="rId2785" Type="http://schemas.openxmlformats.org/officeDocument/2006/relationships/hyperlink" Target="mailto:amzadtraders@gmail.com" TargetMode="External"/><Relationship Id="rId3836" Type="http://schemas.openxmlformats.org/officeDocument/2006/relationships/hyperlink" Target="mailto:S.Anantabikastripura@yahoo.com" TargetMode="External"/><Relationship Id="rId757" Type="http://schemas.openxmlformats.org/officeDocument/2006/relationships/hyperlink" Target="mailto:ms.sagar_enterprise@yahoo.com" TargetMode="External"/><Relationship Id="rId1387" Type="http://schemas.openxmlformats.org/officeDocument/2006/relationships/hyperlink" Target="mailto:libertytraders2@gmail.com" TargetMode="External"/><Relationship Id="rId2438" Type="http://schemas.openxmlformats.org/officeDocument/2006/relationships/hyperlink" Target="mailto:ms.bhuiyanandsons@gmail.com" TargetMode="External"/><Relationship Id="rId2852" Type="http://schemas.openxmlformats.org/officeDocument/2006/relationships/hyperlink" Target="mailto:msbachchuenterprise@gmail.com" TargetMode="External"/><Relationship Id="rId3903" Type="http://schemas.openxmlformats.org/officeDocument/2006/relationships/hyperlink" Target="mailto:mdbadruddazabablu@gmail.com," TargetMode="External"/><Relationship Id="rId9465" Type="http://schemas.openxmlformats.org/officeDocument/2006/relationships/hyperlink" Target="mailto:md.totak@yahoo.com" TargetMode="External"/><Relationship Id="rId93" Type="http://schemas.openxmlformats.org/officeDocument/2006/relationships/hyperlink" Target="mailto:Jarna.mohammadali@gmail.com%2013%20Dharmashava%20cross%20road,%20Khulna" TargetMode="External"/><Relationship Id="rId824" Type="http://schemas.openxmlformats.org/officeDocument/2006/relationships/hyperlink" Target="mailto:mat.msejv20@gmail.com" TargetMode="External"/><Relationship Id="rId1454" Type="http://schemas.openxmlformats.org/officeDocument/2006/relationships/hyperlink" Target="mailto:mml.comilla@gmail.com" TargetMode="External"/><Relationship Id="rId2505" Type="http://schemas.openxmlformats.org/officeDocument/2006/relationships/hyperlink" Target="mailto:superiorenterprise2016@gmail.com" TargetMode="External"/><Relationship Id="rId8067" Type="http://schemas.openxmlformats.org/officeDocument/2006/relationships/hyperlink" Target="mailto:ruhul_a13@yahoo.com" TargetMode="External"/><Relationship Id="rId8481" Type="http://schemas.openxmlformats.org/officeDocument/2006/relationships/hyperlink" Target="mailto:dpomelmym@gmail.com" TargetMode="External"/><Relationship Id="rId9118" Type="http://schemas.openxmlformats.org/officeDocument/2006/relationships/hyperlink" Target="mailto:mhaandmlejv@gmail.com" TargetMode="External"/><Relationship Id="rId9532" Type="http://schemas.openxmlformats.org/officeDocument/2006/relationships/hyperlink" Target="mailto:mdsohel306700@gmail.com" TargetMode="External"/><Relationship Id="rId1107" Type="http://schemas.openxmlformats.org/officeDocument/2006/relationships/hyperlink" Target="mailto:moriyomenterprise@yahoo.com" TargetMode="External"/><Relationship Id="rId1521" Type="http://schemas.openxmlformats.org/officeDocument/2006/relationships/hyperlink" Target="mailto:zamanentp2014@yahoo.com" TargetMode="External"/><Relationship Id="rId4677" Type="http://schemas.openxmlformats.org/officeDocument/2006/relationships/hyperlink" Target="mailto:shossaintg@yahoo.com" TargetMode="External"/><Relationship Id="rId5728" Type="http://schemas.openxmlformats.org/officeDocument/2006/relationships/hyperlink" Target="mailto:S.Anantabikastripura@yahoo.com" TargetMode="External"/><Relationship Id="rId7083" Type="http://schemas.openxmlformats.org/officeDocument/2006/relationships/hyperlink" Target="mailto:badalsarwar@gmail.com" TargetMode="External"/><Relationship Id="rId8134" Type="http://schemas.openxmlformats.org/officeDocument/2006/relationships/hyperlink" Target="mailto:msmirzaconstructionsiraj@gmail.com" TargetMode="External"/><Relationship Id="rId3279" Type="http://schemas.openxmlformats.org/officeDocument/2006/relationships/hyperlink" Target="mailto:mdnoorali3300@gmail.com" TargetMode="External"/><Relationship Id="rId3693" Type="http://schemas.openxmlformats.org/officeDocument/2006/relationships/hyperlink" Target="mailto:msmonmon1980@gmail.com" TargetMode="External"/><Relationship Id="rId7150" Type="http://schemas.openxmlformats.org/officeDocument/2006/relationships/hyperlink" Target="mailto:shahilenterprise@yahoo.com" TargetMode="External"/><Relationship Id="rId8201" Type="http://schemas.openxmlformats.org/officeDocument/2006/relationships/hyperlink" Target="mailto:msbhblejv@gmail.com" TargetMode="External"/><Relationship Id="rId2295" Type="http://schemas.openxmlformats.org/officeDocument/2006/relationships/hyperlink" Target="mailto:mskalam_enterprise@yahoo.com" TargetMode="External"/><Relationship Id="rId3346" Type="http://schemas.openxmlformats.org/officeDocument/2006/relationships/hyperlink" Target="mailto:mgolamfaruq@yahoo.com" TargetMode="External"/><Relationship Id="rId4744" Type="http://schemas.openxmlformats.org/officeDocument/2006/relationships/hyperlink" Target="mailto:biswasconstruction2@gmail.com" TargetMode="External"/><Relationship Id="rId267" Type="http://schemas.openxmlformats.org/officeDocument/2006/relationships/hyperlink" Target="mailto:utmong71@yahoo.com" TargetMode="External"/><Relationship Id="rId3760" Type="http://schemas.openxmlformats.org/officeDocument/2006/relationships/hyperlink" Target="mailto:msnishattelecom@gmail.com" TargetMode="External"/><Relationship Id="rId4811" Type="http://schemas.openxmlformats.org/officeDocument/2006/relationships/hyperlink" Target="mailto:nayeemprokausholy@gmail.com" TargetMode="External"/><Relationship Id="rId7967" Type="http://schemas.openxmlformats.org/officeDocument/2006/relationships/hyperlink" Target="mailto:gmasadullah1976@gmail.com" TargetMode="External"/><Relationship Id="rId681" Type="http://schemas.openxmlformats.org/officeDocument/2006/relationships/hyperlink" Target="mailto:shenterprise78@gmail.com" TargetMode="External"/><Relationship Id="rId2362" Type="http://schemas.openxmlformats.org/officeDocument/2006/relationships/hyperlink" Target="mailto:mssetu_enterprise@yahoo.com" TargetMode="External"/><Relationship Id="rId3413" Type="http://schemas.openxmlformats.org/officeDocument/2006/relationships/hyperlink" Target="mailto:msbiswajit2013@gmail.com" TargetMode="External"/><Relationship Id="rId6569" Type="http://schemas.openxmlformats.org/officeDocument/2006/relationships/hyperlink" Target="mailto:ashasweets75@gmail.com" TargetMode="External"/><Relationship Id="rId6983" Type="http://schemas.openxmlformats.org/officeDocument/2006/relationships/hyperlink" Target="mailto:ucljoadali@gmail.com" TargetMode="External"/><Relationship Id="rId334" Type="http://schemas.openxmlformats.org/officeDocument/2006/relationships/hyperlink" Target="mailto:global.bandarban@gmail.com" TargetMode="External"/><Relationship Id="rId2015" Type="http://schemas.openxmlformats.org/officeDocument/2006/relationships/hyperlink" Target="mailto:tangidtraders@yahoo.com" TargetMode="External"/><Relationship Id="rId5585" Type="http://schemas.openxmlformats.org/officeDocument/2006/relationships/hyperlink" Target="mailto:anikenterprise06@gmail.com" TargetMode="External"/><Relationship Id="rId6636" Type="http://schemas.openxmlformats.org/officeDocument/2006/relationships/hyperlink" Target="mailto:shimranmayan@gmail.com" TargetMode="External"/><Relationship Id="rId9042" Type="http://schemas.openxmlformats.org/officeDocument/2006/relationships/hyperlink" Target="mailto:srsconstruction4@gmail.com" TargetMode="External"/><Relationship Id="rId401" Type="http://schemas.openxmlformats.org/officeDocument/2006/relationships/hyperlink" Target="mailto:hasanenterprise70@gmail.com" TargetMode="External"/><Relationship Id="rId1031" Type="http://schemas.openxmlformats.org/officeDocument/2006/relationships/hyperlink" Target="mailto:kmabubakarsiddique@gmail.com" TargetMode="External"/><Relationship Id="rId4187" Type="http://schemas.openxmlformats.org/officeDocument/2006/relationships/hyperlink" Target="mailto:mebl.bd@gmail.com" TargetMode="External"/><Relationship Id="rId5238" Type="http://schemas.openxmlformats.org/officeDocument/2006/relationships/hyperlink" Target="mailto:egpjakirjv@gmail.com" TargetMode="External"/><Relationship Id="rId5652" Type="http://schemas.openxmlformats.org/officeDocument/2006/relationships/hyperlink" Target="mailto:singh_ashim@yahoo.com" TargetMode="External"/><Relationship Id="rId6703" Type="http://schemas.openxmlformats.org/officeDocument/2006/relationships/hyperlink" Target="mailto:msashraftraders@gmail.com" TargetMode="External"/><Relationship Id="rId4254" Type="http://schemas.openxmlformats.org/officeDocument/2006/relationships/hyperlink" Target="mailto:altafhossain@outlook.com" TargetMode="External"/><Relationship Id="rId5305" Type="http://schemas.openxmlformats.org/officeDocument/2006/relationships/hyperlink" Target="mailto:satradeandsyndicate@gmail.com" TargetMode="External"/><Relationship Id="rId1848" Type="http://schemas.openxmlformats.org/officeDocument/2006/relationships/hyperlink" Target="mailto:bajalahmed3218@gmail.com" TargetMode="External"/><Relationship Id="rId3270" Type="http://schemas.openxmlformats.org/officeDocument/2006/relationships/hyperlink" Target="mailto:bismillahtraders705@gmail.com" TargetMode="External"/><Relationship Id="rId4321" Type="http://schemas.openxmlformats.org/officeDocument/2006/relationships/hyperlink" Target="mailto:ranabuilders55@yahoo.com" TargetMode="External"/><Relationship Id="rId7477" Type="http://schemas.openxmlformats.org/officeDocument/2006/relationships/hyperlink" Target="mailto:saereandsons@gmail.com" TargetMode="External"/><Relationship Id="rId8528" Type="http://schemas.openxmlformats.org/officeDocument/2006/relationships/hyperlink" Target="mailto:smjahangire@gmail.com" TargetMode="External"/><Relationship Id="rId8875" Type="http://schemas.openxmlformats.org/officeDocument/2006/relationships/hyperlink" Target="mailto:jananitraders1960@gmail.com" TargetMode="External"/><Relationship Id="rId191" Type="http://schemas.openxmlformats.org/officeDocument/2006/relationships/hyperlink" Target="mailto:msjarnaenterprise@yahoo.com" TargetMode="External"/><Relationship Id="rId1915" Type="http://schemas.openxmlformats.org/officeDocument/2006/relationships/hyperlink" Target="mailto:mssiamcorporation89@gmail.com" TargetMode="External"/><Relationship Id="rId6079" Type="http://schemas.openxmlformats.org/officeDocument/2006/relationships/hyperlink" Target="mailto:msstraders@yahoo.com" TargetMode="External"/><Relationship Id="rId7891" Type="http://schemas.openxmlformats.org/officeDocument/2006/relationships/hyperlink" Target="mailto:sma.moin2013@gmail.com" TargetMode="External"/><Relationship Id="rId8942" Type="http://schemas.openxmlformats.org/officeDocument/2006/relationships/hyperlink" Target="https://www.eprocure.gov.bd/tenderer/ViewRegistrationDetail.jsp?uId=E2E8DB4C65806675&amp;tId=B68D73BB80001A05&amp;cId=F108C46E2894BC07&amp;top=no" TargetMode="External"/><Relationship Id="rId5095" Type="http://schemas.openxmlformats.org/officeDocument/2006/relationships/hyperlink" Target="mailto:egp.mahbmaejv@gmail.com" TargetMode="External"/><Relationship Id="rId6493" Type="http://schemas.openxmlformats.org/officeDocument/2006/relationships/hyperlink" Target="mailto:zabbar69@gmail.com" TargetMode="External"/><Relationship Id="rId7544" Type="http://schemas.openxmlformats.org/officeDocument/2006/relationships/hyperlink" Target="mailto:afterhossain46@gmail.com" TargetMode="External"/><Relationship Id="rId2689" Type="http://schemas.openxmlformats.org/officeDocument/2006/relationships/hyperlink" Target="mailto:jahidnnb@gmail.com" TargetMode="External"/><Relationship Id="rId6146" Type="http://schemas.openxmlformats.org/officeDocument/2006/relationships/hyperlink" Target="mailto:sultanatraders85@gmail.com" TargetMode="External"/><Relationship Id="rId6560" Type="http://schemas.openxmlformats.org/officeDocument/2006/relationships/hyperlink" Target="mailto:ma.muktasarkar2013@gmail.com" TargetMode="External"/><Relationship Id="rId7611" Type="http://schemas.openxmlformats.org/officeDocument/2006/relationships/hyperlink" Target="mailto:mssstraders82@gmail.com" TargetMode="External"/><Relationship Id="rId2756" Type="http://schemas.openxmlformats.org/officeDocument/2006/relationships/hyperlink" Target="mailto:mssabuilders939@gmail.com" TargetMode="External"/><Relationship Id="rId3807" Type="http://schemas.openxmlformats.org/officeDocument/2006/relationships/hyperlink" Target="mailto:msruddorafaenterprise@gmail.com" TargetMode="External"/><Relationship Id="rId5162" Type="http://schemas.openxmlformats.org/officeDocument/2006/relationships/hyperlink" Target="mailto:shbnarayanganj@gmail.com" TargetMode="External"/><Relationship Id="rId6213" Type="http://schemas.openxmlformats.org/officeDocument/2006/relationships/hyperlink" Target="mailto:msabulkhayerbachu@yahoo.com" TargetMode="External"/><Relationship Id="rId9369" Type="http://schemas.openxmlformats.org/officeDocument/2006/relationships/hyperlink" Target="mailto:ahmsadequlislam@gmail.com" TargetMode="External"/><Relationship Id="rId728" Type="http://schemas.openxmlformats.org/officeDocument/2006/relationships/hyperlink" Target="mailto:ms.akonenterprise72@gmail.com" TargetMode="External"/><Relationship Id="rId1358" Type="http://schemas.openxmlformats.org/officeDocument/2006/relationships/hyperlink" Target="mailto:bhuiyanenterprise1979@gmail.com" TargetMode="External"/><Relationship Id="rId1772" Type="http://schemas.openxmlformats.org/officeDocument/2006/relationships/hyperlink" Target="mailto:cdsfarid@yahoo.com" TargetMode="External"/><Relationship Id="rId2409" Type="http://schemas.openxmlformats.org/officeDocument/2006/relationships/hyperlink" Target="mailto:ct.sejv@gmail.com" TargetMode="External"/><Relationship Id="rId5979" Type="http://schemas.openxmlformats.org/officeDocument/2006/relationships/hyperlink" Target="mailto:msperfect_builders@yahoo.com" TargetMode="External"/><Relationship Id="rId8385" Type="http://schemas.openxmlformats.org/officeDocument/2006/relationships/hyperlink" Target="mailto:radifenterprise@gmail.com" TargetMode="External"/><Relationship Id="rId9436" Type="http://schemas.openxmlformats.org/officeDocument/2006/relationships/hyperlink" Target="mailto:diyatraders83@gmail.com" TargetMode="External"/><Relationship Id="rId64" Type="http://schemas.openxmlformats.org/officeDocument/2006/relationships/hyperlink" Target="mailto:niloybhadra23@yahoo.com" TargetMode="External"/><Relationship Id="rId1425" Type="http://schemas.openxmlformats.org/officeDocument/2006/relationships/hyperlink" Target="mailto:rafiqconstructioncoltd@gmail.com" TargetMode="External"/><Relationship Id="rId2823" Type="http://schemas.openxmlformats.org/officeDocument/2006/relationships/hyperlink" Target="mailto:mimenterprise65@gmail.com" TargetMode="External"/><Relationship Id="rId8038" Type="http://schemas.openxmlformats.org/officeDocument/2006/relationships/hyperlink" Target="mailto:ruhul_a13@yahoo.com" TargetMode="External"/><Relationship Id="rId8452" Type="http://schemas.openxmlformats.org/officeDocument/2006/relationships/hyperlink" Target="mailto:shossainjv20@gmail.com" TargetMode="External"/><Relationship Id="rId9503" Type="http://schemas.openxmlformats.org/officeDocument/2006/relationships/hyperlink" Target="https://www.eprocure.gov.bd/officer/MyTenders.jsp" TargetMode="External"/><Relationship Id="rId4995" Type="http://schemas.openxmlformats.org/officeDocument/2006/relationships/hyperlink" Target="mailto:arnobent1980@gmail.com" TargetMode="External"/><Relationship Id="rId7054" Type="http://schemas.openxmlformats.org/officeDocument/2006/relationships/hyperlink" Target="mailto:talukdermonirhossain@gmail.com" TargetMode="External"/><Relationship Id="rId8105" Type="http://schemas.openxmlformats.org/officeDocument/2006/relationships/hyperlink" Target="mailto:taherandsonspvtltd@yahoo.com" TargetMode="External"/><Relationship Id="rId2199" Type="http://schemas.openxmlformats.org/officeDocument/2006/relationships/hyperlink" Target="mailto:ms.sajincorporation@gmail.com" TargetMode="External"/><Relationship Id="rId3597" Type="http://schemas.openxmlformats.org/officeDocument/2006/relationships/hyperlink" Target="mailto:mme.mjejv@gmail.com" TargetMode="External"/><Relationship Id="rId4648" Type="http://schemas.openxmlformats.org/officeDocument/2006/relationships/hyperlink" Target="mailto:mssreetyenterprise2015@yahoo.com" TargetMode="External"/><Relationship Id="rId6070" Type="http://schemas.openxmlformats.org/officeDocument/2006/relationships/hyperlink" Target="mailto:msbijoyenterpriseali@yahoo.com" TargetMode="External"/><Relationship Id="rId3664" Type="http://schemas.openxmlformats.org/officeDocument/2006/relationships/hyperlink" Target="mailto:meccanobd@gmail.com" TargetMode="External"/><Relationship Id="rId4715" Type="http://schemas.openxmlformats.org/officeDocument/2006/relationships/hyperlink" Target="mailto:joarder46@gmail.com" TargetMode="External"/><Relationship Id="rId7121" Type="http://schemas.openxmlformats.org/officeDocument/2006/relationships/hyperlink" Target="mailto:quashemconstruction@gmail.com" TargetMode="External"/><Relationship Id="rId585" Type="http://schemas.openxmlformats.org/officeDocument/2006/relationships/hyperlink" Target="mailto:dhara.enterprise69@gmail.com" TargetMode="External"/><Relationship Id="rId2266" Type="http://schemas.openxmlformats.org/officeDocument/2006/relationships/hyperlink" Target="mailto:ms.centurytraders@yahoo.com" TargetMode="External"/><Relationship Id="rId2680" Type="http://schemas.openxmlformats.org/officeDocument/2006/relationships/hyperlink" Target="mailto:mokaddesh1969@gmail.com" TargetMode="External"/><Relationship Id="rId3317" Type="http://schemas.openxmlformats.org/officeDocument/2006/relationships/hyperlink" Target="mailto:msizzatalichowdhury@yahoo.com" TargetMode="External"/><Relationship Id="rId3731" Type="http://schemas.openxmlformats.org/officeDocument/2006/relationships/hyperlink" Target="mailto:mdmasumjnd@gmail.com" TargetMode="External"/><Relationship Id="rId6887" Type="http://schemas.openxmlformats.org/officeDocument/2006/relationships/hyperlink" Target="mailto:Mssikderenterpriseptk@gmail.com" TargetMode="External"/><Relationship Id="rId7938" Type="http://schemas.openxmlformats.org/officeDocument/2006/relationships/hyperlink" Target="mailto:mdmrahman1970@gmail.com" TargetMode="External"/><Relationship Id="rId9293" Type="http://schemas.openxmlformats.org/officeDocument/2006/relationships/hyperlink" Target="mailto:mh.ri.jv.thakurgaon@gmail.com" TargetMode="External"/><Relationship Id="rId238" Type="http://schemas.openxmlformats.org/officeDocument/2006/relationships/hyperlink" Target="mailto:mssohelconst@yahoo.com" TargetMode="External"/><Relationship Id="rId652" Type="http://schemas.openxmlformats.org/officeDocument/2006/relationships/hyperlink" Target="mailto:msferoj_alam@yahoo.com" TargetMode="External"/><Relationship Id="rId1282" Type="http://schemas.openxmlformats.org/officeDocument/2006/relationships/hyperlink" Target="mailto:ms.afsheenconstruction@yahoo.com" TargetMode="External"/><Relationship Id="rId2333" Type="http://schemas.openxmlformats.org/officeDocument/2006/relationships/hyperlink" Target="mailto:noha.enterprise627@gmail.com" TargetMode="External"/><Relationship Id="rId5489" Type="http://schemas.openxmlformats.org/officeDocument/2006/relationships/hyperlink" Target="mailto:ms.mominul@yahoo.com" TargetMode="External"/><Relationship Id="rId9360" Type="http://schemas.openxmlformats.org/officeDocument/2006/relationships/hyperlink" Target="mailto:deloar5010@gmail.com" TargetMode="External"/><Relationship Id="rId305" Type="http://schemas.openxmlformats.org/officeDocument/2006/relationships/hyperlink" Target="mailto:utmong71@yahoo.com" TargetMode="External"/><Relationship Id="rId2400" Type="http://schemas.openxmlformats.org/officeDocument/2006/relationships/hyperlink" Target="mailto:mszahir_enterprise@yahoo.com" TargetMode="External"/><Relationship Id="rId5556" Type="http://schemas.openxmlformats.org/officeDocument/2006/relationships/hyperlink" Target="mailto:mtrading1977@gmail.com" TargetMode="External"/><Relationship Id="rId6607" Type="http://schemas.openxmlformats.org/officeDocument/2006/relationships/hyperlink" Target="mailto:ashrafandsikderjv@gmail.com" TargetMode="External"/><Relationship Id="rId6954" Type="http://schemas.openxmlformats.org/officeDocument/2006/relationships/hyperlink" Target="mailto:amanaenterpriceptk82@gmail.com" TargetMode="External"/><Relationship Id="rId9013" Type="http://schemas.openxmlformats.org/officeDocument/2006/relationships/hyperlink" Target="mailto:farhan150581@gmail.com" TargetMode="External"/><Relationship Id="rId1002" Type="http://schemas.openxmlformats.org/officeDocument/2006/relationships/hyperlink" Target="mailto:gazitraders1977@gmail.com" TargetMode="External"/><Relationship Id="rId4158" Type="http://schemas.openxmlformats.org/officeDocument/2006/relationships/hyperlink" Target="mailto:sarkarconstn@gmail.com" TargetMode="External"/><Relationship Id="rId5209" Type="http://schemas.openxmlformats.org/officeDocument/2006/relationships/hyperlink" Target="mailto:prominentengineers@yahoo.com" TargetMode="External"/><Relationship Id="rId5970" Type="http://schemas.openxmlformats.org/officeDocument/2006/relationships/hyperlink" Target="mailto:nafitraders1979@gmail.com" TargetMode="External"/><Relationship Id="rId3174" Type="http://schemas.openxmlformats.org/officeDocument/2006/relationships/hyperlink" Target="mailto:abwahab07@gmail.com" TargetMode="External"/><Relationship Id="rId4572" Type="http://schemas.openxmlformats.org/officeDocument/2006/relationships/hyperlink" Target="https://www.eprocure.gov.bd/tenderer/ViewJVCADetails.jsp?uId=B3B59D2C05AA9CD5&amp;tenderId=489992&amp;st=rp" TargetMode="External"/><Relationship Id="rId5623" Type="http://schemas.openxmlformats.org/officeDocument/2006/relationships/hyperlink" Target="mailto:Dollyconstructionltd@gmail.com" TargetMode="External"/><Relationship Id="rId8779" Type="http://schemas.openxmlformats.org/officeDocument/2006/relationships/hyperlink" Target="mailto:samiaenterprise87@gmail.com" TargetMode="External"/><Relationship Id="rId1819" Type="http://schemas.openxmlformats.org/officeDocument/2006/relationships/hyperlink" Target="mailto:ms.hasan@outlook.com" TargetMode="External"/><Relationship Id="rId4225" Type="http://schemas.openxmlformats.org/officeDocument/2006/relationships/hyperlink" Target="mailto:shahilenterprise@yahoo.com" TargetMode="External"/><Relationship Id="rId7795" Type="http://schemas.openxmlformats.org/officeDocument/2006/relationships/hyperlink" Target="mailto:maengineering1958@yahoo.com" TargetMode="External"/><Relationship Id="rId8846" Type="http://schemas.openxmlformats.org/officeDocument/2006/relationships/hyperlink" Target="mailto:msshohaghsteel1966@gmail.com" TargetMode="External"/><Relationship Id="rId2190" Type="http://schemas.openxmlformats.org/officeDocument/2006/relationships/hyperlink" Target="mailto:ms.centurytraders@yahoo.com" TargetMode="External"/><Relationship Id="rId3241" Type="http://schemas.openxmlformats.org/officeDocument/2006/relationships/hyperlink" Target="mailto:hazijoynal.abedinandsons@gmail.com" TargetMode="External"/><Relationship Id="rId6397" Type="http://schemas.openxmlformats.org/officeDocument/2006/relationships/hyperlink" Target="mailto:shabirhassan1963@gmail.com" TargetMode="External"/><Relationship Id="rId7448" Type="http://schemas.openxmlformats.org/officeDocument/2006/relationships/hyperlink" Target="mailto:pinturahman08@gmail.com" TargetMode="External"/><Relationship Id="rId7862" Type="http://schemas.openxmlformats.org/officeDocument/2006/relationships/hyperlink" Target="mailto:ataher4384@gmail.com" TargetMode="External"/><Relationship Id="rId8913" Type="http://schemas.openxmlformats.org/officeDocument/2006/relationships/hyperlink" Target="mailto:ms.modhurenterprise1@gmail.com" TargetMode="External"/><Relationship Id="rId162" Type="http://schemas.openxmlformats.org/officeDocument/2006/relationships/hyperlink" Target="mailto:ziaurrahman792@yahoo.com" TargetMode="External"/><Relationship Id="rId6464" Type="http://schemas.openxmlformats.org/officeDocument/2006/relationships/hyperlink" Target="mailto:msparadisetds@gmail.com" TargetMode="External"/><Relationship Id="rId7515" Type="http://schemas.openxmlformats.org/officeDocument/2006/relationships/hyperlink" Target="mailto:msshihabenterprise1963@gmail.com" TargetMode="External"/><Relationship Id="rId979" Type="http://schemas.openxmlformats.org/officeDocument/2006/relationships/hyperlink" Target="mailto:tenderkingdombd@gmail.com" TargetMode="External"/><Relationship Id="rId5066" Type="http://schemas.openxmlformats.org/officeDocument/2006/relationships/hyperlink" Target="mailto:abul50113@gmail.com" TargetMode="External"/><Relationship Id="rId5480" Type="http://schemas.openxmlformats.org/officeDocument/2006/relationships/hyperlink" Target="mailto:rahmanbrothers.polash@gmail.com" TargetMode="External"/><Relationship Id="rId6117" Type="http://schemas.openxmlformats.org/officeDocument/2006/relationships/hyperlink" Target="mailto:shakilconstruction@yahoo.com" TargetMode="External"/><Relationship Id="rId6531" Type="http://schemas.openxmlformats.org/officeDocument/2006/relationships/hyperlink" Target="mailto:shirin4egp@gmail.com" TargetMode="External"/><Relationship Id="rId4082" Type="http://schemas.openxmlformats.org/officeDocument/2006/relationships/hyperlink" Target="mailto:msibrahimconstruction@yahoo.com" TargetMode="External"/><Relationship Id="rId5133" Type="http://schemas.openxmlformats.org/officeDocument/2006/relationships/hyperlink" Target="mailto:akkas.kush@gmail.com" TargetMode="External"/><Relationship Id="rId8289" Type="http://schemas.openxmlformats.org/officeDocument/2006/relationships/hyperlink" Target="mailto:mssamudroconstruction@gmail.com" TargetMode="External"/><Relationship Id="rId1676" Type="http://schemas.openxmlformats.org/officeDocument/2006/relationships/hyperlink" Target="mailto:alhajmdabuzaher@yahoo.com" TargetMode="External"/><Relationship Id="rId2727" Type="http://schemas.openxmlformats.org/officeDocument/2006/relationships/hyperlink" Target="mailto:ms.meghaconstruction19@gmail.com" TargetMode="External"/><Relationship Id="rId1329" Type="http://schemas.openxmlformats.org/officeDocument/2006/relationships/hyperlink" Target="mailto:sdmallic@yahoo.com" TargetMode="External"/><Relationship Id="rId1743" Type="http://schemas.openxmlformats.org/officeDocument/2006/relationships/hyperlink" Target="mailto:msikramulislam98@gmail.com" TargetMode="External"/><Relationship Id="rId4899" Type="http://schemas.openxmlformats.org/officeDocument/2006/relationships/hyperlink" Target="mailto:azadenterprise@yandex.com" TargetMode="External"/><Relationship Id="rId5200" Type="http://schemas.openxmlformats.org/officeDocument/2006/relationships/hyperlink" Target="mailto:rezviconstructionltd1@gmail.com" TargetMode="External"/><Relationship Id="rId8009" Type="http://schemas.openxmlformats.org/officeDocument/2006/relationships/hyperlink" Target="mailto:nishitbosu@gmail.com" TargetMode="External"/><Relationship Id="rId8356" Type="http://schemas.openxmlformats.org/officeDocument/2006/relationships/hyperlink" Target="mailto:slenterprise83@yahoo.com" TargetMode="External"/><Relationship Id="rId8770" Type="http://schemas.openxmlformats.org/officeDocument/2006/relationships/hyperlink" Target="mailto:kamarjani.traders@gmail.com" TargetMode="External"/><Relationship Id="rId9407" Type="http://schemas.openxmlformats.org/officeDocument/2006/relationships/hyperlink" Target="mailto:asma.sendicate@gmail.com" TargetMode="External"/><Relationship Id="rId35" Type="http://schemas.openxmlformats.org/officeDocument/2006/relationships/hyperlink" Target="mailto:sahidenterprisepvtlimited@gmail.com" TargetMode="External"/><Relationship Id="rId1810" Type="http://schemas.openxmlformats.org/officeDocument/2006/relationships/hyperlink" Target="mailto:mmquadery36@gmail.com" TargetMode="External"/><Relationship Id="rId4966" Type="http://schemas.openxmlformats.org/officeDocument/2006/relationships/hyperlink" Target="mailto:rabrc.pvt_limited@yahoo.com" TargetMode="External"/><Relationship Id="rId7372" Type="http://schemas.openxmlformats.org/officeDocument/2006/relationships/hyperlink" Target="mailto:mssaraenterprise2019@gmail.com" TargetMode="External"/><Relationship Id="rId8423" Type="http://schemas.openxmlformats.org/officeDocument/2006/relationships/hyperlink" Target="mailto:misc.syl@gmail.com" TargetMode="External"/><Relationship Id="rId3568" Type="http://schemas.openxmlformats.org/officeDocument/2006/relationships/hyperlink" Target="mailto:sepandkkejv@gmail.com" TargetMode="External"/><Relationship Id="rId3982" Type="http://schemas.openxmlformats.org/officeDocument/2006/relationships/hyperlink" Target="mailto:msjosnaenterprise@gmail.com" TargetMode="External"/><Relationship Id="rId4619" Type="http://schemas.openxmlformats.org/officeDocument/2006/relationships/hyperlink" Target="mailto:msanisurenterprise71@gmail.com" TargetMode="External"/><Relationship Id="rId7025" Type="http://schemas.openxmlformats.org/officeDocument/2006/relationships/hyperlink" Target="mailto:mohiuddinptk@gmail.com" TargetMode="External"/><Relationship Id="rId489" Type="http://schemas.openxmlformats.org/officeDocument/2006/relationships/hyperlink" Target="mailto:mshasan.construction1978@gmail.com" TargetMode="External"/><Relationship Id="rId2584" Type="http://schemas.openxmlformats.org/officeDocument/2006/relationships/hyperlink" Target="mailto:rofiquzzaman1975@gmail.com" TargetMode="External"/><Relationship Id="rId3635" Type="http://schemas.openxmlformats.org/officeDocument/2006/relationships/hyperlink" Target="mailto:santoenterprise65@gmail.com" TargetMode="External"/><Relationship Id="rId6041" Type="http://schemas.openxmlformats.org/officeDocument/2006/relationships/hyperlink" Target="mailto:jannatenterprise633@gmail.com" TargetMode="External"/><Relationship Id="rId9197" Type="http://schemas.openxmlformats.org/officeDocument/2006/relationships/hyperlink" Target="mailto:msmaaenterprise2019@gmail.com" TargetMode="External"/><Relationship Id="rId556" Type="http://schemas.openxmlformats.org/officeDocument/2006/relationships/hyperlink" Target="mailto:mlkabir71@gmail.com" TargetMode="External"/><Relationship Id="rId1186" Type="http://schemas.openxmlformats.org/officeDocument/2006/relationships/hyperlink" Target="mailto:mzemsejv@yahoo.com" TargetMode="External"/><Relationship Id="rId2237" Type="http://schemas.openxmlformats.org/officeDocument/2006/relationships/hyperlink" Target="mailto:ms.chowdhuryconstruction89@gmail.com" TargetMode="External"/><Relationship Id="rId9264" Type="http://schemas.openxmlformats.org/officeDocument/2006/relationships/hyperlink" Target="mailto:m61ehaque@gmail.com" TargetMode="External"/><Relationship Id="rId209" Type="http://schemas.openxmlformats.org/officeDocument/2006/relationships/hyperlink" Target="mailto:msasamadtraders@gmail.com" TargetMode="External"/><Relationship Id="rId970" Type="http://schemas.openxmlformats.org/officeDocument/2006/relationships/hyperlink" Target="mailto:zemejv2019@yahoo.com" TargetMode="External"/><Relationship Id="rId1253" Type="http://schemas.openxmlformats.org/officeDocument/2006/relationships/hyperlink" Target="mailto:deshunnayan.1980@gmail.com" TargetMode="External"/><Relationship Id="rId2651" Type="http://schemas.openxmlformats.org/officeDocument/2006/relationships/hyperlink" Target="mailto:mmblmrcjv@gmail.com" TargetMode="External"/><Relationship Id="rId3702" Type="http://schemas.openxmlformats.org/officeDocument/2006/relationships/hyperlink" Target="mailto:santoenterprise65@gmail.com" TargetMode="External"/><Relationship Id="rId6858" Type="http://schemas.openxmlformats.org/officeDocument/2006/relationships/hyperlink" Target="mailto:lubna_khanom665@yahoo.com" TargetMode="External"/><Relationship Id="rId7909" Type="http://schemas.openxmlformats.org/officeDocument/2006/relationships/hyperlink" Target="mailto:msmozmolbhaharaine40@gmail.com" TargetMode="External"/><Relationship Id="rId8280" Type="http://schemas.openxmlformats.org/officeDocument/2006/relationships/hyperlink" Target="mailto:mofazzolbilu@gmail.com" TargetMode="External"/><Relationship Id="rId623" Type="http://schemas.openxmlformats.org/officeDocument/2006/relationships/hyperlink" Target="mailto:mssikderconstruction59@gmail.com" TargetMode="External"/><Relationship Id="rId2304" Type="http://schemas.openxmlformats.org/officeDocument/2006/relationships/hyperlink" Target="mailto:mskashemtraders@gmail.com" TargetMode="External"/><Relationship Id="rId5874" Type="http://schemas.openxmlformats.org/officeDocument/2006/relationships/hyperlink" Target="mailto:razzaquebd76@gmail.com" TargetMode="External"/><Relationship Id="rId6925" Type="http://schemas.openxmlformats.org/officeDocument/2006/relationships/hyperlink" Target="mailto:ptkshafiqul71@gmail.com" TargetMode="External"/><Relationship Id="rId9331" Type="http://schemas.openxmlformats.org/officeDocument/2006/relationships/hyperlink" Target="mailto:khairulkabir07@gmail.com" TargetMode="External"/><Relationship Id="rId1320" Type="http://schemas.openxmlformats.org/officeDocument/2006/relationships/hyperlink" Target="mailto:jaka.chuadanga@gmail.com" TargetMode="External"/><Relationship Id="rId4476" Type="http://schemas.openxmlformats.org/officeDocument/2006/relationships/hyperlink" Target="mailto:msomarenterprise1990@gmail.com" TargetMode="External"/><Relationship Id="rId4890" Type="http://schemas.openxmlformats.org/officeDocument/2006/relationships/hyperlink" Target="mailto:muktadirislam01@gmail.com" TargetMode="External"/><Relationship Id="rId5527" Type="http://schemas.openxmlformats.org/officeDocument/2006/relationships/hyperlink" Target="mailto:sinthiaenterprise@gmail.com" TargetMode="External"/><Relationship Id="rId5941" Type="http://schemas.openxmlformats.org/officeDocument/2006/relationships/hyperlink" Target="mailto:sharifandbrothers01716@gmail.com" TargetMode="External"/><Relationship Id="rId3078" Type="http://schemas.openxmlformats.org/officeDocument/2006/relationships/hyperlink" Target="mailto:ms.sharifandsons@gmail.com" TargetMode="External"/><Relationship Id="rId3492" Type="http://schemas.openxmlformats.org/officeDocument/2006/relationships/hyperlink" Target="mailto:faruquehbd2@gmail.com" TargetMode="External"/><Relationship Id="rId4129" Type="http://schemas.openxmlformats.org/officeDocument/2006/relationships/hyperlink" Target="mailto:atik.entr@gmail.com" TargetMode="External"/><Relationship Id="rId4543" Type="http://schemas.openxmlformats.org/officeDocument/2006/relationships/hyperlink" Target="mailto:alimostafizjv@gmail.com" TargetMode="External"/><Relationship Id="rId7699" Type="http://schemas.openxmlformats.org/officeDocument/2006/relationships/hyperlink" Target="mailto:msmasumabegum@gmail.com" TargetMode="External"/><Relationship Id="rId8000" Type="http://schemas.openxmlformats.org/officeDocument/2006/relationships/hyperlink" Target="mailto:marobshain@gmail.com" TargetMode="External"/><Relationship Id="rId2094" Type="http://schemas.openxmlformats.org/officeDocument/2006/relationships/hyperlink" Target="mailto:abdulbasedzihadi15@gmail.com" TargetMode="External"/><Relationship Id="rId3145" Type="http://schemas.openxmlformats.org/officeDocument/2006/relationships/hyperlink" Target="mailto:ms.skharun@gmail.com" TargetMode="External"/><Relationship Id="rId4610" Type="http://schemas.openxmlformats.org/officeDocument/2006/relationships/hyperlink" Target="mailto:msdast1972@gmail.com" TargetMode="External"/><Relationship Id="rId7766" Type="http://schemas.openxmlformats.org/officeDocument/2006/relationships/hyperlink" Target="mailto:chamak9380@gmail.com" TargetMode="External"/><Relationship Id="rId8817" Type="http://schemas.openxmlformats.org/officeDocument/2006/relationships/hyperlink" Target="mailto:faridpurjannatconstructionltd@gmail.com" TargetMode="External"/><Relationship Id="rId480" Type="http://schemas.openxmlformats.org/officeDocument/2006/relationships/hyperlink" Target="mailto:mdmahafuz.khan@yahoo.com" TargetMode="External"/><Relationship Id="rId2161" Type="http://schemas.openxmlformats.org/officeDocument/2006/relationships/hyperlink" Target="mailto:msmurad.dinaj@gmail.com" TargetMode="External"/><Relationship Id="rId3212" Type="http://schemas.openxmlformats.org/officeDocument/2006/relationships/hyperlink" Target="mailto:mirhabibulalam@yahoo.com" TargetMode="External"/><Relationship Id="rId6368" Type="http://schemas.openxmlformats.org/officeDocument/2006/relationships/hyperlink" Target="mailto:ehsanulazam@gmail.com" TargetMode="External"/><Relationship Id="rId7419" Type="http://schemas.openxmlformats.org/officeDocument/2006/relationships/hyperlink" Target="mailto:ashamustafiz@gmail.com" TargetMode="External"/><Relationship Id="rId133" Type="http://schemas.openxmlformats.org/officeDocument/2006/relationships/hyperlink" Target="mailto:mstamimenterprise81@gmail.com" TargetMode="External"/><Relationship Id="rId5384" Type="http://schemas.openxmlformats.org/officeDocument/2006/relationships/hyperlink" Target="mailto:satataenterprise64@gmail.com" TargetMode="External"/><Relationship Id="rId6782" Type="http://schemas.openxmlformats.org/officeDocument/2006/relationships/hyperlink" Target="mailto:sunrise.charpara@gmail.com" TargetMode="External"/><Relationship Id="rId7833" Type="http://schemas.openxmlformats.org/officeDocument/2006/relationships/hyperlink" Target="mailto:anamulhaquerangpur@gmail.com" TargetMode="External"/><Relationship Id="rId200" Type="http://schemas.openxmlformats.org/officeDocument/2006/relationships/hyperlink" Target="mailto:m.a.jalil.khan123@gmail.com" TargetMode="External"/><Relationship Id="rId2978" Type="http://schemas.openxmlformats.org/officeDocument/2006/relationships/hyperlink" Target="mailto:kamrulandbrothers@yahoo.com" TargetMode="External"/><Relationship Id="rId5037" Type="http://schemas.openxmlformats.org/officeDocument/2006/relationships/hyperlink" Target="mailto:ms.nufaconstruction@gmail.com" TargetMode="External"/><Relationship Id="rId6435" Type="http://schemas.openxmlformats.org/officeDocument/2006/relationships/hyperlink" Target="mailto:dclmmkmel@gmail.com" TargetMode="External"/><Relationship Id="rId7900" Type="http://schemas.openxmlformats.org/officeDocument/2006/relationships/hyperlink" Target="mailto:abmzahiduzzaman@gmail.com" TargetMode="External"/><Relationship Id="rId1994" Type="http://schemas.openxmlformats.org/officeDocument/2006/relationships/hyperlink" Target="mailto:info.angirasolar@gmail.com" TargetMode="External"/><Relationship Id="rId5451" Type="http://schemas.openxmlformats.org/officeDocument/2006/relationships/hyperlink" Target="mailto:samimconstruction@gmail.com" TargetMode="External"/><Relationship Id="rId6502" Type="http://schemas.openxmlformats.org/officeDocument/2006/relationships/hyperlink" Target="mailto:mondolenterprise1377@gmail.com" TargetMode="External"/><Relationship Id="rId1647" Type="http://schemas.openxmlformats.org/officeDocument/2006/relationships/hyperlink" Target="mailto:msrimaenterprise123@gmail.com" TargetMode="External"/><Relationship Id="rId4053" Type="http://schemas.openxmlformats.org/officeDocument/2006/relationships/hyperlink" Target="mailto:ms.mominul@yahoo.com" TargetMode="External"/><Relationship Id="rId5104" Type="http://schemas.openxmlformats.org/officeDocument/2006/relationships/hyperlink" Target="mailto:ms.naglaenterprise1987@gmail.com" TargetMode="External"/><Relationship Id="rId8674" Type="http://schemas.openxmlformats.org/officeDocument/2006/relationships/hyperlink" Target="mailto:msgoniconstruction@gmail.com" TargetMode="External"/><Relationship Id="rId1714" Type="http://schemas.openxmlformats.org/officeDocument/2006/relationships/hyperlink" Target="mailto:malitrad19@gmail.com" TargetMode="External"/><Relationship Id="rId4120" Type="http://schemas.openxmlformats.org/officeDocument/2006/relationships/hyperlink" Target="mailto:akmshafiqulhaque49@gmail.com" TargetMode="External"/><Relationship Id="rId7276" Type="http://schemas.openxmlformats.org/officeDocument/2006/relationships/hyperlink" Target="mailto:kamarjani.traders@gmail.com" TargetMode="External"/><Relationship Id="rId7690" Type="http://schemas.openxmlformats.org/officeDocument/2006/relationships/hyperlink" Target="mailto:khairulkabir07@gmail.com" TargetMode="External"/><Relationship Id="rId8327" Type="http://schemas.openxmlformats.org/officeDocument/2006/relationships/hyperlink" Target="mailto:mstanmayenterprise@gmail.com" TargetMode="External"/><Relationship Id="rId8741" Type="http://schemas.openxmlformats.org/officeDocument/2006/relationships/hyperlink" Target="mailto:neb.tntljv@gmail.com" TargetMode="External"/><Relationship Id="rId6292" Type="http://schemas.openxmlformats.org/officeDocument/2006/relationships/hyperlink" Target="mailto:sauraventerprise1996@gmail.com" TargetMode="External"/><Relationship Id="rId7343" Type="http://schemas.openxmlformats.org/officeDocument/2006/relationships/hyperlink" Target="mailto:ms.monoaraenterprise78@gmail.com" TargetMode="External"/><Relationship Id="rId2488" Type="http://schemas.openxmlformats.org/officeDocument/2006/relationships/hyperlink" Target="mailto:newtradelinkfeni@gmail.com" TargetMode="External"/><Relationship Id="rId3886" Type="http://schemas.openxmlformats.org/officeDocument/2006/relationships/hyperlink" Target="mailto:msjarnashuvojv@gmail.com" TargetMode="External"/><Relationship Id="rId4937" Type="http://schemas.openxmlformats.org/officeDocument/2006/relationships/hyperlink" Target="mailto:mobinahmedbd1989@gmail.com" TargetMode="External"/><Relationship Id="rId3539" Type="http://schemas.openxmlformats.org/officeDocument/2006/relationships/hyperlink" Target="mailto:mssajanenterprize@gmail.com" TargetMode="External"/><Relationship Id="rId3953" Type="http://schemas.openxmlformats.org/officeDocument/2006/relationships/hyperlink" Target="mailto:sahidenterprisepvtlimited@gmail.com%20;" TargetMode="External"/><Relationship Id="rId6012" Type="http://schemas.openxmlformats.org/officeDocument/2006/relationships/hyperlink" Target="mailto:msmalekenterprise1984@gmail.com" TargetMode="External"/><Relationship Id="rId7410" Type="http://schemas.openxmlformats.org/officeDocument/2006/relationships/hyperlink" Target="mailto:anwarafaruk2016@gmail.com" TargetMode="External"/><Relationship Id="rId9168" Type="http://schemas.openxmlformats.org/officeDocument/2006/relationships/hyperlink" Target="mailto:mmcandmfejv@gmail.com" TargetMode="External"/><Relationship Id="rId874" Type="http://schemas.openxmlformats.org/officeDocument/2006/relationships/hyperlink" Target="mailto:msbhuya.enterprise@gmail.com" TargetMode="External"/><Relationship Id="rId2555" Type="http://schemas.openxmlformats.org/officeDocument/2006/relationships/hyperlink" Target="mailto:ms.omienterprise@gmail.com" TargetMode="External"/><Relationship Id="rId3606" Type="http://schemas.openxmlformats.org/officeDocument/2006/relationships/hyperlink" Target="mailto:bcmmcjv@gmail.com" TargetMode="External"/><Relationship Id="rId9582" Type="http://schemas.openxmlformats.org/officeDocument/2006/relationships/hyperlink" Target="mailto:sudharanitraders@gmail.com" TargetMode="External"/><Relationship Id="rId527" Type="http://schemas.openxmlformats.org/officeDocument/2006/relationships/hyperlink" Target="mailto:razzakm50@yahoo.com" TargetMode="External"/><Relationship Id="rId941" Type="http://schemas.openxmlformats.org/officeDocument/2006/relationships/hyperlink" Target="mailto:ms.samataenterprise68@gmail.com" TargetMode="External"/><Relationship Id="rId1157" Type="http://schemas.openxmlformats.org/officeDocument/2006/relationships/hyperlink" Target="mailto:msfriendscorporation77@gmail.com" TargetMode="External"/><Relationship Id="rId1571" Type="http://schemas.openxmlformats.org/officeDocument/2006/relationships/hyperlink" Target="mailto:mseasternconstruction68@gmail.com" TargetMode="External"/><Relationship Id="rId2208" Type="http://schemas.openxmlformats.org/officeDocument/2006/relationships/hyperlink" Target="mailto:ms.bhuiyanenterprise15@yahoo.com" TargetMode="External"/><Relationship Id="rId2622" Type="http://schemas.openxmlformats.org/officeDocument/2006/relationships/hyperlink" Target="mailto:hshoheb@gmail.com" TargetMode="External"/><Relationship Id="rId5778" Type="http://schemas.openxmlformats.org/officeDocument/2006/relationships/hyperlink" Target="mailto:msshohelent@gmail.com" TargetMode="External"/><Relationship Id="rId6829" Type="http://schemas.openxmlformats.org/officeDocument/2006/relationships/hyperlink" Target="mailto:sikderptk@gmail.com" TargetMode="External"/><Relationship Id="rId8184" Type="http://schemas.openxmlformats.org/officeDocument/2006/relationships/hyperlink" Target="mailto:malihatraders1975@gmail.com" TargetMode="External"/><Relationship Id="rId9235" Type="http://schemas.openxmlformats.org/officeDocument/2006/relationships/hyperlink" Target="mailto:rambabu.thakurgaon@gmail.com" TargetMode="External"/><Relationship Id="rId1224" Type="http://schemas.openxmlformats.org/officeDocument/2006/relationships/hyperlink" Target="mailto:rajuandrajib@gmail.com" TargetMode="External"/><Relationship Id="rId4794" Type="http://schemas.openxmlformats.org/officeDocument/2006/relationships/hyperlink" Target="mailto:sajaldeb01011969@gmail.com" TargetMode="External"/><Relationship Id="rId5845" Type="http://schemas.openxmlformats.org/officeDocument/2006/relationships/hyperlink" Target="mailto:masudnil0373@gmail.com" TargetMode="External"/><Relationship Id="rId8251" Type="http://schemas.openxmlformats.org/officeDocument/2006/relationships/hyperlink" Target="mailto:sarkertraders54@gmail.com" TargetMode="External"/><Relationship Id="rId9302" Type="http://schemas.openxmlformats.org/officeDocument/2006/relationships/hyperlink" Target="mailto:dwanjamaljv@gmail.com" TargetMode="External"/><Relationship Id="rId3396" Type="http://schemas.openxmlformats.org/officeDocument/2006/relationships/hyperlink" Target="mailto:msbiswas_construction@yahoo.com" TargetMode="External"/><Relationship Id="rId4447" Type="http://schemas.openxmlformats.org/officeDocument/2006/relationships/hyperlink" Target="mailto:ms.srconstruction@yahoo.com" TargetMode="External"/><Relationship Id="rId3049" Type="http://schemas.openxmlformats.org/officeDocument/2006/relationships/hyperlink" Target="mailto:lalintraders@gmail.com" TargetMode="External"/><Relationship Id="rId3463" Type="http://schemas.openxmlformats.org/officeDocument/2006/relationships/hyperlink" Target="mailto:mdnoorislam75@yahoo.com" TargetMode="External"/><Relationship Id="rId4861" Type="http://schemas.openxmlformats.org/officeDocument/2006/relationships/hyperlink" Target="mailto:rashedentrprise81@gmail.com" TargetMode="External"/><Relationship Id="rId5912" Type="http://schemas.openxmlformats.org/officeDocument/2006/relationships/hyperlink" Target="mailto:saengineering123@gmail.com" TargetMode="External"/><Relationship Id="rId384" Type="http://schemas.openxmlformats.org/officeDocument/2006/relationships/hyperlink" Target="mailto:smkabirbarisal@gmail.com" TargetMode="External"/><Relationship Id="rId2065" Type="http://schemas.openxmlformats.org/officeDocument/2006/relationships/hyperlink" Target="mailto:attbd2012@gmail.com" TargetMode="External"/><Relationship Id="rId3116" Type="http://schemas.openxmlformats.org/officeDocument/2006/relationships/hyperlink" Target="mailto:ms.amirenterprise2013@gmail.com" TargetMode="External"/><Relationship Id="rId4514" Type="http://schemas.openxmlformats.org/officeDocument/2006/relationships/hyperlink" Target="mailto:rt.grp.jv@gmail.com" TargetMode="External"/><Relationship Id="rId9092" Type="http://schemas.openxmlformats.org/officeDocument/2006/relationships/hyperlink" Target="mailto:md.abdullah_masum@yahoo.com" TargetMode="External"/><Relationship Id="rId1081" Type="http://schemas.openxmlformats.org/officeDocument/2006/relationships/hyperlink" Target="mailto:msripontraders@gmail.com" TargetMode="External"/><Relationship Id="rId3530" Type="http://schemas.openxmlformats.org/officeDocument/2006/relationships/hyperlink" Target="mailto:sanjoykumarsheel1@gmail.com" TargetMode="External"/><Relationship Id="rId6686" Type="http://schemas.openxmlformats.org/officeDocument/2006/relationships/hyperlink" Target="mailto:mohiuddinptk@gmail.com" TargetMode="External"/><Relationship Id="rId7737" Type="http://schemas.openxmlformats.org/officeDocument/2006/relationships/hyperlink" Target="mailto:nrlm.md@gmail.com" TargetMode="External"/><Relationship Id="rId451" Type="http://schemas.openxmlformats.org/officeDocument/2006/relationships/hyperlink" Target="mailto:sraboniconstruction.naru@gmail.com" TargetMode="External"/><Relationship Id="rId2132" Type="http://schemas.openxmlformats.org/officeDocument/2006/relationships/hyperlink" Target="mailto:lorintahimjv@gmail.com" TargetMode="External"/><Relationship Id="rId5288" Type="http://schemas.openxmlformats.org/officeDocument/2006/relationships/hyperlink" Target="mailto:ranasikdar81@gmail.com" TargetMode="External"/><Relationship Id="rId6339" Type="http://schemas.openxmlformats.org/officeDocument/2006/relationships/hyperlink" Target="mailto:massnurtraders@gmail.com" TargetMode="External"/><Relationship Id="rId6753" Type="http://schemas.openxmlformats.org/officeDocument/2006/relationships/hyperlink" Target="mailto:lizaenterprise15@yahoo.com" TargetMode="External"/><Relationship Id="rId7804" Type="http://schemas.openxmlformats.org/officeDocument/2006/relationships/hyperlink" Target="mailto:msalriadconstruction@gmail.com" TargetMode="External"/><Relationship Id="rId104" Type="http://schemas.openxmlformats.org/officeDocument/2006/relationships/hyperlink" Target="mailto:msata1978@gmail.com" TargetMode="External"/><Relationship Id="rId1898" Type="http://schemas.openxmlformats.org/officeDocument/2006/relationships/hyperlink" Target="mailto:msasadenterprise@gmail.com" TargetMode="External"/><Relationship Id="rId2949" Type="http://schemas.openxmlformats.org/officeDocument/2006/relationships/hyperlink" Target="mailto:idrisamirjv@gmail.com" TargetMode="External"/><Relationship Id="rId5355" Type="http://schemas.openxmlformats.org/officeDocument/2006/relationships/hyperlink" Target="mailto:bhuiyanconstruction83@gmail.com" TargetMode="External"/><Relationship Id="rId6406" Type="http://schemas.openxmlformats.org/officeDocument/2006/relationships/hyperlink" Target="mailto:rafikul.pbn@gmail.com" TargetMode="External"/><Relationship Id="rId6820" Type="http://schemas.openxmlformats.org/officeDocument/2006/relationships/hyperlink" Target="mailto:badal_barisal@yahoo.com" TargetMode="External"/><Relationship Id="rId4371" Type="http://schemas.openxmlformats.org/officeDocument/2006/relationships/hyperlink" Target="mailto:msriasatandbrothers@gmail.com" TargetMode="External"/><Relationship Id="rId5008" Type="http://schemas.openxmlformats.org/officeDocument/2006/relationships/hyperlink" Target="mailto:noorhossain61@gmail.com" TargetMode="External"/><Relationship Id="rId5422" Type="http://schemas.openxmlformats.org/officeDocument/2006/relationships/hyperlink" Target="mailto:takdirenterprise20@gmail.com" TargetMode="External"/><Relationship Id="rId8578" Type="http://schemas.openxmlformats.org/officeDocument/2006/relationships/hyperlink" Target="mailto:ajamconstructionltd@gmail.com" TargetMode="External"/><Relationship Id="rId9629" Type="http://schemas.openxmlformats.org/officeDocument/2006/relationships/hyperlink" Target="mailto:ethenmondoljv@gmail.com" TargetMode="External"/><Relationship Id="rId1965" Type="http://schemas.openxmlformats.org/officeDocument/2006/relationships/hyperlink" Target="https://www.eprocure.gov.bd/tenderer/ViewRegistrationDetail.jsp?cId=5022D1A1DE184973&amp;uId=0B623A42B4BE9EA7&amp;tId=E3EF23A3013721D7&amp;top=no" TargetMode="External"/><Relationship Id="rId4024" Type="http://schemas.openxmlformats.org/officeDocument/2006/relationships/hyperlink" Target="mailto:ziaultraders123@yahoo.com" TargetMode="External"/><Relationship Id="rId7594" Type="http://schemas.openxmlformats.org/officeDocument/2006/relationships/hyperlink" Target="mailto:msnipaenterprise748@gmail.com" TargetMode="External"/><Relationship Id="rId8992" Type="http://schemas.openxmlformats.org/officeDocument/2006/relationships/hyperlink" Target="mailto:sbcelbd@gmail.com" TargetMode="External"/><Relationship Id="rId1618" Type="http://schemas.openxmlformats.org/officeDocument/2006/relationships/hyperlink" Target="mailto:msnoorjahan11@gmail.com" TargetMode="External"/><Relationship Id="rId3040" Type="http://schemas.openxmlformats.org/officeDocument/2006/relationships/hyperlink" Target="mailto:ms.amenaconstruction.bd@gmail.com" TargetMode="External"/><Relationship Id="rId6196" Type="http://schemas.openxmlformats.org/officeDocument/2006/relationships/hyperlink" Target="mailto:ms.nurbanubricks_manu@yahoo.com" TargetMode="External"/><Relationship Id="rId7247" Type="http://schemas.openxmlformats.org/officeDocument/2006/relationships/hyperlink" Target="mailto:alauddin.trading@gmail.com" TargetMode="External"/><Relationship Id="rId8645" Type="http://schemas.openxmlformats.org/officeDocument/2006/relationships/hyperlink" Target="mailto:msraenterprise2013@gmail.com" TargetMode="External"/><Relationship Id="rId7661" Type="http://schemas.openxmlformats.org/officeDocument/2006/relationships/hyperlink" Target="https://www.eprocure.gov.bd/officer/MyTenders.jsp" TargetMode="External"/><Relationship Id="rId8712" Type="http://schemas.openxmlformats.org/officeDocument/2006/relationships/hyperlink" Target="mailto:mrc.associates67@gmail.com" TargetMode="External"/><Relationship Id="rId3857" Type="http://schemas.openxmlformats.org/officeDocument/2006/relationships/hyperlink" Target="mailto:msmongconstruction@yahoo.com" TargetMode="External"/><Relationship Id="rId4908" Type="http://schemas.openxmlformats.org/officeDocument/2006/relationships/hyperlink" Target="mailto:akbaralijv20@gmail.com" TargetMode="External"/><Relationship Id="rId6263" Type="http://schemas.openxmlformats.org/officeDocument/2006/relationships/hyperlink" Target="mailto:ms.kabirtraders@yahoo.com" TargetMode="External"/><Relationship Id="rId7314" Type="http://schemas.openxmlformats.org/officeDocument/2006/relationships/hyperlink" Target="mailto:asaduzzamanbagha@gmail.com" TargetMode="External"/><Relationship Id="rId778" Type="http://schemas.openxmlformats.org/officeDocument/2006/relationships/hyperlink" Target="mailto:jalalkhan5127@gmail.com" TargetMode="External"/><Relationship Id="rId2459" Type="http://schemas.openxmlformats.org/officeDocument/2006/relationships/hyperlink" Target="mailto:ms.mostafaandsons@gmail.com" TargetMode="External"/><Relationship Id="rId2873" Type="http://schemas.openxmlformats.org/officeDocument/2006/relationships/hyperlink" Target="mailto:khairulkabir07@gmail.com" TargetMode="External"/><Relationship Id="rId3924" Type="http://schemas.openxmlformats.org/officeDocument/2006/relationships/hyperlink" Target="mailto:amanatenterprise38@gmail.com" TargetMode="External"/><Relationship Id="rId6330" Type="http://schemas.openxmlformats.org/officeDocument/2006/relationships/hyperlink" Target="mailto:mahtabalihatiya@gmail.com" TargetMode="External"/><Relationship Id="rId9486" Type="http://schemas.openxmlformats.org/officeDocument/2006/relationships/hyperlink" Target="mailto:rupalimimalifjv2019@gmail.com" TargetMode="External"/><Relationship Id="rId845" Type="http://schemas.openxmlformats.org/officeDocument/2006/relationships/hyperlink" Target="mailto:msanamica.serniabadjv@gmail.com" TargetMode="External"/><Relationship Id="rId1475" Type="http://schemas.openxmlformats.org/officeDocument/2006/relationships/hyperlink" Target="mailto:ms.samienterprise19@gmail.com" TargetMode="External"/><Relationship Id="rId2526" Type="http://schemas.openxmlformats.org/officeDocument/2006/relationships/hyperlink" Target="mailto:ms.musamotorsandenterprise@gmail.com" TargetMode="External"/><Relationship Id="rId8088" Type="http://schemas.openxmlformats.org/officeDocument/2006/relationships/hyperlink" Target="mailto:s.anantabikastripura@yahoo.com" TargetMode="External"/><Relationship Id="rId9139" Type="http://schemas.openxmlformats.org/officeDocument/2006/relationships/hyperlink" Target="mailto:deandlejv@gmail.com" TargetMode="External"/><Relationship Id="rId9553" Type="http://schemas.openxmlformats.org/officeDocument/2006/relationships/hyperlink" Target="mailto:milon594500@gmail.com" TargetMode="External"/><Relationship Id="rId1128" Type="http://schemas.openxmlformats.org/officeDocument/2006/relationships/hyperlink" Target="mailto:maeandmnejv@yahoo.com" TargetMode="External"/><Relationship Id="rId1542" Type="http://schemas.openxmlformats.org/officeDocument/2006/relationships/hyperlink" Target="mailto:msnafisacon04@gmail.com" TargetMode="External"/><Relationship Id="rId2940" Type="http://schemas.openxmlformats.org/officeDocument/2006/relationships/hyperlink" Target="mailto:activetraders.bd@gmail.com" TargetMode="External"/><Relationship Id="rId4698" Type="http://schemas.openxmlformats.org/officeDocument/2006/relationships/hyperlink" Target="mailto:hafizurpromajv@gmail.com" TargetMode="External"/><Relationship Id="rId5749" Type="http://schemas.openxmlformats.org/officeDocument/2006/relationships/hyperlink" Target="mailto:dsarkar030@gmail.com" TargetMode="External"/><Relationship Id="rId8155" Type="http://schemas.openxmlformats.org/officeDocument/2006/relationships/hyperlink" Target="mailto:msahonabuilders1980@gmail.com" TargetMode="External"/><Relationship Id="rId9206" Type="http://schemas.openxmlformats.org/officeDocument/2006/relationships/hyperlink" Target="mailto:masumparvaj45@gmail.com" TargetMode="External"/><Relationship Id="rId912" Type="http://schemas.openxmlformats.org/officeDocument/2006/relationships/hyperlink" Target="mailto:md.eunusal_mamun@yahoo.com" TargetMode="External"/><Relationship Id="rId7171" Type="http://schemas.openxmlformats.org/officeDocument/2006/relationships/hyperlink" Target="mailto:kabirkke2003@gmail.com" TargetMode="External"/><Relationship Id="rId8222" Type="http://schemas.openxmlformats.org/officeDocument/2006/relationships/hyperlink" Target="mailto:msshohanenterprise@gmail.com" TargetMode="External"/><Relationship Id="rId9620" Type="http://schemas.openxmlformats.org/officeDocument/2006/relationships/hyperlink" Target="mailto:soheltanjimul@gmail.com" TargetMode="External"/><Relationship Id="rId4765" Type="http://schemas.openxmlformats.org/officeDocument/2006/relationships/hyperlink" Target="mailto:fozlurrahman1963@gmail.com" TargetMode="External"/><Relationship Id="rId5816" Type="http://schemas.openxmlformats.org/officeDocument/2006/relationships/hyperlink" Target="mailto:masudnil0373@gmail.com" TargetMode="External"/><Relationship Id="rId288" Type="http://schemas.openxmlformats.org/officeDocument/2006/relationships/hyperlink" Target="https://www.eprocure.gov.bd/tenderer/ViewRegistrationDetail.jsp?cId=E92BB01AF1B35FB8&amp;uId=706756CE7E9E4E1B&amp;tId=15C0B1CE0B05218D&amp;top=no" TargetMode="External"/><Relationship Id="rId3367" Type="http://schemas.openxmlformats.org/officeDocument/2006/relationships/hyperlink" Target="mailto:ms_challenger1@yahoo.com" TargetMode="External"/><Relationship Id="rId3781" Type="http://schemas.openxmlformats.org/officeDocument/2006/relationships/hyperlink" Target="mailto:promatraders@gmail.com" TargetMode="External"/><Relationship Id="rId4418" Type="http://schemas.openxmlformats.org/officeDocument/2006/relationships/hyperlink" Target="mailto:mkhtraders17@gmail.com" TargetMode="External"/><Relationship Id="rId4832" Type="http://schemas.openxmlformats.org/officeDocument/2006/relationships/hyperlink" Target="mailto:zafarahmed410@yahoo.com" TargetMode="External"/><Relationship Id="rId7988" Type="http://schemas.openxmlformats.org/officeDocument/2006/relationships/hyperlink" Target="mailto:kbosu1958@yahoo.com" TargetMode="External"/><Relationship Id="rId2383" Type="http://schemas.openxmlformats.org/officeDocument/2006/relationships/hyperlink" Target="mailto:mssumonbrothers_feni@yahoo.com" TargetMode="External"/><Relationship Id="rId3434" Type="http://schemas.openxmlformats.org/officeDocument/2006/relationships/hyperlink" Target="mailto:emonenterprisjnd@gmail.com" TargetMode="External"/><Relationship Id="rId355" Type="http://schemas.openxmlformats.org/officeDocument/2006/relationships/hyperlink" Target="mailto:mdfayzsharif@yahoo.com" TargetMode="External"/><Relationship Id="rId2036" Type="http://schemas.openxmlformats.org/officeDocument/2006/relationships/hyperlink" Target="mailto:noonafastbuildjv@gmail.com" TargetMode="External"/><Relationship Id="rId2450" Type="http://schemas.openxmlformats.org/officeDocument/2006/relationships/hyperlink" Target="mailto:mr.rahim_uddin@yahoo.com" TargetMode="External"/><Relationship Id="rId3501" Type="http://schemas.openxmlformats.org/officeDocument/2006/relationships/hyperlink" Target="mailto:msrikuenterprise@gmail.com" TargetMode="External"/><Relationship Id="rId6657" Type="http://schemas.openxmlformats.org/officeDocument/2006/relationships/hyperlink" Target="mailto:amir.engr_crp@yahoo.com" TargetMode="External"/><Relationship Id="rId7708" Type="http://schemas.openxmlformats.org/officeDocument/2006/relationships/hyperlink" Target="mailto:jcatscjv@gmail.com" TargetMode="External"/><Relationship Id="rId9063" Type="http://schemas.openxmlformats.org/officeDocument/2006/relationships/hyperlink" Target="mailto:akramhossan_aha69@yahoo.com" TargetMode="External"/><Relationship Id="rId422" Type="http://schemas.openxmlformats.org/officeDocument/2006/relationships/hyperlink" Target="mailto:msshadenterprise1424@yahoo.com" TargetMode="External"/><Relationship Id="rId1052" Type="http://schemas.openxmlformats.org/officeDocument/2006/relationships/hyperlink" Target="mailto:azizbrotherschand@gmail.com" TargetMode="External"/><Relationship Id="rId2103" Type="http://schemas.openxmlformats.org/officeDocument/2006/relationships/hyperlink" Target="mailto:mpiclassjv@gmail.com" TargetMode="External"/><Relationship Id="rId5259" Type="http://schemas.openxmlformats.org/officeDocument/2006/relationships/hyperlink" Target="mailto:jvofncelpdl@gmail.com" TargetMode="External"/><Relationship Id="rId5673" Type="http://schemas.openxmlformats.org/officeDocument/2006/relationships/hyperlink" Target="mailto:purnataenterpriseltd@gmail.com" TargetMode="External"/><Relationship Id="rId9130" Type="http://schemas.openxmlformats.org/officeDocument/2006/relationships/hyperlink" Target="mailto:mshabibatradersbk@gmail.com" TargetMode="External"/><Relationship Id="rId4275" Type="http://schemas.openxmlformats.org/officeDocument/2006/relationships/hyperlink" Target="mailto:sarowar.mirpur@gmail.com" TargetMode="External"/><Relationship Id="rId5326" Type="http://schemas.openxmlformats.org/officeDocument/2006/relationships/hyperlink" Target="mailto:egprbuilders@gmail.com" TargetMode="External"/><Relationship Id="rId6724" Type="http://schemas.openxmlformats.org/officeDocument/2006/relationships/hyperlink" Target="mailto:sarder.enterprise78@gmail.com" TargetMode="External"/><Relationship Id="rId1869" Type="http://schemas.openxmlformats.org/officeDocument/2006/relationships/hyperlink" Target="mailto:mebl.bd@gmail.com" TargetMode="External"/><Relationship Id="rId3291" Type="http://schemas.openxmlformats.org/officeDocument/2006/relationships/hyperlink" Target="mailto:jerinfahmida@yahoo.com" TargetMode="External"/><Relationship Id="rId5740" Type="http://schemas.openxmlformats.org/officeDocument/2006/relationships/hyperlink" Target="mailto:mawahed8@gmail.com" TargetMode="External"/><Relationship Id="rId8896" Type="http://schemas.openxmlformats.org/officeDocument/2006/relationships/hyperlink" Target="mailto:rezaulmridha2016@gmail.com" TargetMode="External"/><Relationship Id="rId1936" Type="http://schemas.openxmlformats.org/officeDocument/2006/relationships/hyperlink" Target="mailto:tcclmaz19@gmail.com" TargetMode="External"/><Relationship Id="rId4342" Type="http://schemas.openxmlformats.org/officeDocument/2006/relationships/hyperlink" Target="mailto:abdulmannanshumon@gmail.com" TargetMode="External"/><Relationship Id="rId7498" Type="http://schemas.openxmlformats.org/officeDocument/2006/relationships/hyperlink" Target="mailto:ms.khanconstructionraj@yahoo.com" TargetMode="External"/><Relationship Id="rId8549" Type="http://schemas.openxmlformats.org/officeDocument/2006/relationships/hyperlink" Target="mailto:msmamatraders@gmail.com" TargetMode="External"/><Relationship Id="rId8963" Type="http://schemas.openxmlformats.org/officeDocument/2006/relationships/hyperlink" Target="mailto:mdemtiazasifjv@gmail.com" TargetMode="External"/><Relationship Id="rId7565" Type="http://schemas.openxmlformats.org/officeDocument/2006/relationships/hyperlink" Target="mailto:rithinenterprise@gmail.com" TargetMode="External"/><Relationship Id="rId8616" Type="http://schemas.openxmlformats.org/officeDocument/2006/relationships/hyperlink" Target="mailto:saconstructionbd60@gmail.com" TargetMode="External"/><Relationship Id="rId3011" Type="http://schemas.openxmlformats.org/officeDocument/2006/relationships/hyperlink" Target="mailto:msrupalicons@gmail.com" TargetMode="External"/><Relationship Id="rId6167" Type="http://schemas.openxmlformats.org/officeDocument/2006/relationships/hyperlink" Target="mailto:mssohelenterprise1976@gmail.com" TargetMode="External"/><Relationship Id="rId6581" Type="http://schemas.openxmlformats.org/officeDocument/2006/relationships/hyperlink" Target="mailto:mowlyenterprise.thakurgaon@gmail.com" TargetMode="External"/><Relationship Id="rId7218" Type="http://schemas.openxmlformats.org/officeDocument/2006/relationships/hyperlink" Target="mailto:bismillahrajbari@gmail.com" TargetMode="External"/><Relationship Id="rId7632" Type="http://schemas.openxmlformats.org/officeDocument/2006/relationships/hyperlink" Target="https://www.eprocure.gov.bd/officer/MyTenders.jsp" TargetMode="External"/><Relationship Id="rId2777" Type="http://schemas.openxmlformats.org/officeDocument/2006/relationships/hyperlink" Target="mailto:ms.heavenenterprise@yahoo.com" TargetMode="External"/><Relationship Id="rId5183" Type="http://schemas.openxmlformats.org/officeDocument/2006/relationships/hyperlink" Target="mailto:a77mahbube@gmail.com" TargetMode="External"/><Relationship Id="rId6234" Type="http://schemas.openxmlformats.org/officeDocument/2006/relationships/hyperlink" Target="mailto:msrupalibricksmanufacturing@gmail.com" TargetMode="External"/><Relationship Id="rId749" Type="http://schemas.openxmlformats.org/officeDocument/2006/relationships/hyperlink" Target="mailto:kazi.holdings01@gmail.com" TargetMode="External"/><Relationship Id="rId1379" Type="http://schemas.openxmlformats.org/officeDocument/2006/relationships/hyperlink" Target="mailto:msnafisacon04@gmail.com" TargetMode="External"/><Relationship Id="rId3828" Type="http://schemas.openxmlformats.org/officeDocument/2006/relationships/hyperlink" Target="mailto:akhiinternational.ctg@gmail.com" TargetMode="External"/><Relationship Id="rId5250" Type="http://schemas.openxmlformats.org/officeDocument/2006/relationships/hyperlink" Target="mailto:rakibrupganj@gmail.com" TargetMode="External"/><Relationship Id="rId6301" Type="http://schemas.openxmlformats.org/officeDocument/2006/relationships/hyperlink" Target="mailto:rubinatradersjewel@gmail.com" TargetMode="External"/><Relationship Id="rId9457" Type="http://schemas.openxmlformats.org/officeDocument/2006/relationships/hyperlink" Target="mailto:meccanobd@gmail.com" TargetMode="External"/><Relationship Id="rId1793" Type="http://schemas.openxmlformats.org/officeDocument/2006/relationships/hyperlink" Target="mailto:abser81bandarban@gmail.com" TargetMode="External"/><Relationship Id="rId2844" Type="http://schemas.openxmlformats.org/officeDocument/2006/relationships/hyperlink" Target="mailto:masud_construction@yahoo.com" TargetMode="External"/><Relationship Id="rId8059" Type="http://schemas.openxmlformats.org/officeDocument/2006/relationships/hyperlink" Target="mailto:ahasanat84@gmail.com" TargetMode="External"/><Relationship Id="rId85" Type="http://schemas.openxmlformats.org/officeDocument/2006/relationships/hyperlink" Target="mailto:nasimakon.trading@gmail.com" TargetMode="External"/><Relationship Id="rId816" Type="http://schemas.openxmlformats.org/officeDocument/2006/relationships/hyperlink" Target="mailto:abwahab07@gmail.com" TargetMode="External"/><Relationship Id="rId1446" Type="http://schemas.openxmlformats.org/officeDocument/2006/relationships/hyperlink" Target="mailto:akterenterprisemmenterpris@gmail.com" TargetMode="External"/><Relationship Id="rId1860" Type="http://schemas.openxmlformats.org/officeDocument/2006/relationships/hyperlink" Target="mailto:quashemconstruction@gmail.com" TargetMode="External"/><Relationship Id="rId2911" Type="http://schemas.openxmlformats.org/officeDocument/2006/relationships/hyperlink" Target="mailto:HE-JE-JV@gmail.com" TargetMode="External"/><Relationship Id="rId7075" Type="http://schemas.openxmlformats.org/officeDocument/2006/relationships/hyperlink" Target="mailto:badalsarwar@gmail.com" TargetMode="External"/><Relationship Id="rId8473" Type="http://schemas.openxmlformats.org/officeDocument/2006/relationships/hyperlink" Target="mailto:sstmconstruction@gmail.com" TargetMode="External"/><Relationship Id="rId9524" Type="http://schemas.openxmlformats.org/officeDocument/2006/relationships/hyperlink" Target="mailto:kakolienterprise1984@gmail.com" TargetMode="External"/><Relationship Id="rId1513" Type="http://schemas.openxmlformats.org/officeDocument/2006/relationships/hyperlink" Target="mailto:mssamihaenterprise06@gmail.com" TargetMode="External"/><Relationship Id="rId4669" Type="http://schemas.openxmlformats.org/officeDocument/2006/relationships/hyperlink" Target="mailto:mssumonenterprise.bd@gmail.com" TargetMode="External"/><Relationship Id="rId8126" Type="http://schemas.openxmlformats.org/officeDocument/2006/relationships/hyperlink" Target="mailto:khanrafiqul180@gmail.com" TargetMode="External"/><Relationship Id="rId8540" Type="http://schemas.openxmlformats.org/officeDocument/2006/relationships/hyperlink" Target="mailto:msiconconstruction@gmail.com" TargetMode="External"/><Relationship Id="rId3685" Type="http://schemas.openxmlformats.org/officeDocument/2006/relationships/hyperlink" Target="mailto:motiur075@gmail.com" TargetMode="External"/><Relationship Id="rId4736" Type="http://schemas.openxmlformats.org/officeDocument/2006/relationships/hyperlink" Target="mailto:mssagarconstruction076@gmail.com" TargetMode="External"/><Relationship Id="rId6091" Type="http://schemas.openxmlformats.org/officeDocument/2006/relationships/hyperlink" Target="mailto:msrajuenterprise.bd@gmail.com" TargetMode="External"/><Relationship Id="rId7142" Type="http://schemas.openxmlformats.org/officeDocument/2006/relationships/hyperlink" Target="mailto:azadptk@gmail.com" TargetMode="External"/><Relationship Id="rId2287" Type="http://schemas.openxmlformats.org/officeDocument/2006/relationships/hyperlink" Target="mailto:ms.ifthyandbrothers@gmail.com" TargetMode="External"/><Relationship Id="rId3338" Type="http://schemas.openxmlformats.org/officeDocument/2006/relationships/hyperlink" Target="mailto:mrshamim203260@yahoo.com" TargetMode="External"/><Relationship Id="rId3752" Type="http://schemas.openxmlformats.org/officeDocument/2006/relationships/hyperlink" Target="mailto:ranaemonjv@gmail.com" TargetMode="External"/><Relationship Id="rId7959" Type="http://schemas.openxmlformats.org/officeDocument/2006/relationships/hyperlink" Target="mailto:skmasudurrahman935@gmail.com" TargetMode="External"/><Relationship Id="rId259" Type="http://schemas.openxmlformats.org/officeDocument/2006/relationships/hyperlink" Target="https://www.eprocure.gov.bd/officer/MyTenders.jsp" TargetMode="External"/><Relationship Id="rId673" Type="http://schemas.openxmlformats.org/officeDocument/2006/relationships/hyperlink" Target="mailto:mshowladerconst89@gmail.com" TargetMode="External"/><Relationship Id="rId2354" Type="http://schemas.openxmlformats.org/officeDocument/2006/relationships/hyperlink" Target="mailto:ms.salimandbrothers1@gmail.com" TargetMode="External"/><Relationship Id="rId3405" Type="http://schemas.openxmlformats.org/officeDocument/2006/relationships/hyperlink" Target="mailto:msbiswajit2013@gmail.com" TargetMode="External"/><Relationship Id="rId4803" Type="http://schemas.openxmlformats.org/officeDocument/2006/relationships/hyperlink" Target="mailto:nasirbakthchowdhury@gmail.com" TargetMode="External"/><Relationship Id="rId9381" Type="http://schemas.openxmlformats.org/officeDocument/2006/relationships/hyperlink" Target="mailto:abwahab07@gmail.com" TargetMode="External"/><Relationship Id="rId326" Type="http://schemas.openxmlformats.org/officeDocument/2006/relationships/hyperlink" Target="mailto:ms.azadandbrothers.bban@gmail.com" TargetMode="External"/><Relationship Id="rId1370" Type="http://schemas.openxmlformats.org/officeDocument/2006/relationships/hyperlink" Target="mailto:msnafisacon04@gmail.com" TargetMode="External"/><Relationship Id="rId2007" Type="http://schemas.openxmlformats.org/officeDocument/2006/relationships/hyperlink" Target="mailto:noonatraders@yahoo.com" TargetMode="External"/><Relationship Id="rId6975" Type="http://schemas.openxmlformats.org/officeDocument/2006/relationships/hyperlink" Target="mailto:sifatnavin81@gmail.com" TargetMode="External"/><Relationship Id="rId9034" Type="http://schemas.openxmlformats.org/officeDocument/2006/relationships/hyperlink" Target="mailto:msuchchalconstruction@gmail.com" TargetMode="External"/><Relationship Id="rId740" Type="http://schemas.openxmlformats.org/officeDocument/2006/relationships/hyperlink" Target="mailto:kathalia1970@gmail.com" TargetMode="External"/><Relationship Id="rId1023" Type="http://schemas.openxmlformats.org/officeDocument/2006/relationships/hyperlink" Target="mailto:ayeshaenterprise@yahoo.com" TargetMode="External"/><Relationship Id="rId2421" Type="http://schemas.openxmlformats.org/officeDocument/2006/relationships/hyperlink" Target="mailto:su.msjv@gmail.com" TargetMode="External"/><Relationship Id="rId4179" Type="http://schemas.openxmlformats.org/officeDocument/2006/relationships/hyperlink" Target="mailto:ms.mominul@yahoo.com" TargetMode="External"/><Relationship Id="rId5577" Type="http://schemas.openxmlformats.org/officeDocument/2006/relationships/hyperlink" Target="mailto:mshossain.nat@gmail.com" TargetMode="External"/><Relationship Id="rId5991" Type="http://schemas.openxmlformats.org/officeDocument/2006/relationships/hyperlink" Target="mailto:samiultraders@yahoo.com" TargetMode="External"/><Relationship Id="rId6628" Type="http://schemas.openxmlformats.org/officeDocument/2006/relationships/hyperlink" Target="mailto:mssaifuddintraders@yahoo.com" TargetMode="External"/><Relationship Id="rId8050" Type="http://schemas.openxmlformats.org/officeDocument/2006/relationships/hyperlink" Target="mailto:ms.sadia.enterprise6@gmail.com" TargetMode="External"/><Relationship Id="rId4593" Type="http://schemas.openxmlformats.org/officeDocument/2006/relationships/hyperlink" Target="mailto:msiconconstruction@gmail.com" TargetMode="External"/><Relationship Id="rId5644" Type="http://schemas.openxmlformats.org/officeDocument/2006/relationships/hyperlink" Target="mailto:abdullahalbaset@ymail.com" TargetMode="External"/><Relationship Id="rId9101" Type="http://schemas.openxmlformats.org/officeDocument/2006/relationships/hyperlink" Target="mailto:rabiuls39@gmail.com" TargetMode="External"/><Relationship Id="rId3195" Type="http://schemas.openxmlformats.org/officeDocument/2006/relationships/hyperlink" Target="mailto:ms.md.alienterprise@gmail.com" TargetMode="External"/><Relationship Id="rId4246" Type="http://schemas.openxmlformats.org/officeDocument/2006/relationships/hyperlink" Target="mailto:ms.mominul@yahoo.com" TargetMode="External"/><Relationship Id="rId4660" Type="http://schemas.openxmlformats.org/officeDocument/2006/relationships/hyperlink" Target="mailto:abidenterprise70@gmail.com" TargetMode="External"/><Relationship Id="rId5711" Type="http://schemas.openxmlformats.org/officeDocument/2006/relationships/hyperlink" Target="mailto:henaconstruction9@gmail.com" TargetMode="External"/><Relationship Id="rId8867" Type="http://schemas.openxmlformats.org/officeDocument/2006/relationships/hyperlink" Target="mailto:sbcelbd@gmail.com" TargetMode="External"/><Relationship Id="rId3262" Type="http://schemas.openxmlformats.org/officeDocument/2006/relationships/hyperlink" Target="mailto:amenaamirjv1@gmail.com" TargetMode="External"/><Relationship Id="rId4313" Type="http://schemas.openxmlformats.org/officeDocument/2006/relationships/hyperlink" Target="mailto:arifulkststeel@gmail.com" TargetMode="External"/><Relationship Id="rId7469" Type="http://schemas.openxmlformats.org/officeDocument/2006/relationships/hyperlink" Target="mailto:msjuthient@gmail.com" TargetMode="External"/><Relationship Id="rId7883" Type="http://schemas.openxmlformats.org/officeDocument/2006/relationships/hyperlink" Target="mailto:mmbashikkrjv@gmail.com" TargetMode="External"/><Relationship Id="rId183" Type="http://schemas.openxmlformats.org/officeDocument/2006/relationships/hyperlink" Target="mailto:msmaaenterprise2017@gmail.com" TargetMode="External"/><Relationship Id="rId1907" Type="http://schemas.openxmlformats.org/officeDocument/2006/relationships/hyperlink" Target="mailto:bajalahmed3218@gmail.com" TargetMode="External"/><Relationship Id="rId6485" Type="http://schemas.openxmlformats.org/officeDocument/2006/relationships/hyperlink" Target="mailto:msraselenterprise81@gmail.com" TargetMode="External"/><Relationship Id="rId7536" Type="http://schemas.openxmlformats.org/officeDocument/2006/relationships/hyperlink" Target="mailto:mdelsbjv@gmail.com" TargetMode="External"/><Relationship Id="rId8934" Type="http://schemas.openxmlformats.org/officeDocument/2006/relationships/hyperlink" Target="mailto:shehabconstruction@gmail.com" TargetMode="External"/><Relationship Id="rId250" Type="http://schemas.openxmlformats.org/officeDocument/2006/relationships/hyperlink" Target="mailto:aslamhossainshaikh@gmail.com" TargetMode="External"/><Relationship Id="rId5087" Type="http://schemas.openxmlformats.org/officeDocument/2006/relationships/hyperlink" Target="mailto:mdmamunkabir82@gmail.com" TargetMode="External"/><Relationship Id="rId6138" Type="http://schemas.openxmlformats.org/officeDocument/2006/relationships/hyperlink" Target="mailto:mskalambricks@yahoo.com" TargetMode="External"/><Relationship Id="rId7950" Type="http://schemas.openxmlformats.org/officeDocument/2006/relationships/hyperlink" Target="mailto:kazimazedulislam@gmail.com" TargetMode="External"/><Relationship Id="rId5154" Type="http://schemas.openxmlformats.org/officeDocument/2006/relationships/hyperlink" Target="mailto:nishitbosu@gmail.com" TargetMode="External"/><Relationship Id="rId6552" Type="http://schemas.openxmlformats.org/officeDocument/2006/relationships/hyperlink" Target="mailto:ssohel4egp@gmail.com" TargetMode="External"/><Relationship Id="rId7603" Type="http://schemas.openxmlformats.org/officeDocument/2006/relationships/hyperlink" Target="mailto:mayadhan1967@yahoo.com" TargetMode="External"/><Relationship Id="rId1697" Type="http://schemas.openxmlformats.org/officeDocument/2006/relationships/hyperlink" Target="mailto:khalilurrahaman615@yahoo.com" TargetMode="External"/><Relationship Id="rId2748" Type="http://schemas.openxmlformats.org/officeDocument/2006/relationships/hyperlink" Target="mailto:ms.zamanenterprise15@gmail.com" TargetMode="External"/><Relationship Id="rId6205" Type="http://schemas.openxmlformats.org/officeDocument/2006/relationships/hyperlink" Target="mailto:mssumitraders1962@gmail.com" TargetMode="External"/><Relationship Id="rId1764" Type="http://schemas.openxmlformats.org/officeDocument/2006/relationships/hyperlink" Target="mailto:kazi_mohin@yahoo.com" TargetMode="External"/><Relationship Id="rId2815" Type="http://schemas.openxmlformats.org/officeDocument/2006/relationships/hyperlink" Target="mailto:msbachchuenterprise@gmail.com" TargetMode="External"/><Relationship Id="rId4170" Type="http://schemas.openxmlformats.org/officeDocument/2006/relationships/hyperlink" Target="mailto:ranabuilderszakirjv@gmail.com" TargetMode="External"/><Relationship Id="rId5221" Type="http://schemas.openxmlformats.org/officeDocument/2006/relationships/hyperlink" Target="mailto:habiburrupshi@gmail.com" TargetMode="External"/><Relationship Id="rId8377" Type="http://schemas.openxmlformats.org/officeDocument/2006/relationships/hyperlink" Target="mailto:ashaconstruction1954@gmail.com" TargetMode="External"/><Relationship Id="rId8791" Type="http://schemas.openxmlformats.org/officeDocument/2006/relationships/hyperlink" Target="mailto:rafiaconstructionltd@gmail.com" TargetMode="External"/><Relationship Id="rId9428" Type="http://schemas.openxmlformats.org/officeDocument/2006/relationships/hyperlink" Target="mailto:habibaconstructionoku@gmail.com" TargetMode="External"/><Relationship Id="rId56" Type="http://schemas.openxmlformats.org/officeDocument/2006/relationships/hyperlink" Target="mailto:ms.munnaenterprise@yahoo.com" TargetMode="External"/><Relationship Id="rId1417" Type="http://schemas.openxmlformats.org/officeDocument/2006/relationships/hyperlink" Target="mailto:tofayel.jv@gmail.com" TargetMode="External"/><Relationship Id="rId1831" Type="http://schemas.openxmlformats.org/officeDocument/2006/relationships/hyperlink" Target="mailto:shakilatradersegp@gmail.com" TargetMode="External"/><Relationship Id="rId4987" Type="http://schemas.openxmlformats.org/officeDocument/2006/relationships/hyperlink" Target="mailto:taherenterprisephulpur@gmail.com" TargetMode="External"/><Relationship Id="rId7393" Type="http://schemas.openxmlformats.org/officeDocument/2006/relationships/hyperlink" Target="mailto:ms.khanconstructionraj@yahoo.com" TargetMode="External"/><Relationship Id="rId8444" Type="http://schemas.openxmlformats.org/officeDocument/2006/relationships/hyperlink" Target="mailto:rashaduzzamanpeter@gmail.com" TargetMode="External"/><Relationship Id="rId3589" Type="http://schemas.openxmlformats.org/officeDocument/2006/relationships/hyperlink" Target="mailto:sekbjv@gmail.com" TargetMode="External"/><Relationship Id="rId7046" Type="http://schemas.openxmlformats.org/officeDocument/2006/relationships/hyperlink" Target="mailto:humaunptk@gmail.com" TargetMode="External"/><Relationship Id="rId7460" Type="http://schemas.openxmlformats.org/officeDocument/2006/relationships/hyperlink" Target="mailto:hasnatraders29@gmail.com" TargetMode="External"/><Relationship Id="rId8511" Type="http://schemas.openxmlformats.org/officeDocument/2006/relationships/hyperlink" Target="mailto:shossainjv20@gmail.com" TargetMode="External"/><Relationship Id="rId6062" Type="http://schemas.openxmlformats.org/officeDocument/2006/relationships/hyperlink" Target="mailto:ms.bhuiyanandsons@yahoo.com" TargetMode="External"/><Relationship Id="rId7113" Type="http://schemas.openxmlformats.org/officeDocument/2006/relationships/hyperlink" Target="mailto:akzaman43@gmail.com" TargetMode="External"/><Relationship Id="rId577" Type="http://schemas.openxmlformats.org/officeDocument/2006/relationships/hyperlink" Target="mailto:msgm.construction@gmail.com" TargetMode="External"/><Relationship Id="rId2258" Type="http://schemas.openxmlformats.org/officeDocument/2006/relationships/hyperlink" Target="mailto:ms.arafattrading2019@gmail.com" TargetMode="External"/><Relationship Id="rId3656" Type="http://schemas.openxmlformats.org/officeDocument/2006/relationships/hyperlink" Target="mailto:sifatnavin81@gmail.com" TargetMode="External"/><Relationship Id="rId4707" Type="http://schemas.openxmlformats.org/officeDocument/2006/relationships/hyperlink" Target="mailto:aslamkhan.meherpur@gmail.com" TargetMode="External"/><Relationship Id="rId9285" Type="http://schemas.openxmlformats.org/officeDocument/2006/relationships/hyperlink" Target="mailto:al.muhaymin.egp@gmail.com" TargetMode="External"/><Relationship Id="rId991" Type="http://schemas.openxmlformats.org/officeDocument/2006/relationships/hyperlink" Target="mailto:msarifaenterprise017@gmail.com" TargetMode="External"/><Relationship Id="rId2672" Type="http://schemas.openxmlformats.org/officeDocument/2006/relationships/hyperlink" Target="mailto:mokaddesh1969@gmail.com" TargetMode="External"/><Relationship Id="rId3309" Type="http://schemas.openxmlformats.org/officeDocument/2006/relationships/hyperlink" Target="mailto:msmaaenterprise1984@gmail.com" TargetMode="External"/><Relationship Id="rId3723" Type="http://schemas.openxmlformats.org/officeDocument/2006/relationships/hyperlink" Target="mailto:Mollaenterprisejnd@gmail.com" TargetMode="External"/><Relationship Id="rId6879" Type="http://schemas.openxmlformats.org/officeDocument/2006/relationships/hyperlink" Target="mailto:lubna_khanom665@yahoo.com" TargetMode="External"/><Relationship Id="rId644" Type="http://schemas.openxmlformats.org/officeDocument/2006/relationships/hyperlink" Target="mailto:msapurboenterprise@gmail.com" TargetMode="External"/><Relationship Id="rId1274" Type="http://schemas.openxmlformats.org/officeDocument/2006/relationships/hyperlink" Target="mailto:tubaenterprise72@gmail.com" TargetMode="External"/><Relationship Id="rId2325" Type="http://schemas.openxmlformats.org/officeDocument/2006/relationships/hyperlink" Target="mailto:ms.naharconstruction19@gmail.com" TargetMode="External"/><Relationship Id="rId5895" Type="http://schemas.openxmlformats.org/officeDocument/2006/relationships/hyperlink" Target="mailto:roman.thakurgaon@gmail.com" TargetMode="External"/><Relationship Id="rId6946" Type="http://schemas.openxmlformats.org/officeDocument/2006/relationships/hyperlink" Target="mailto:mohiuddinptk@gmail.com" TargetMode="External"/><Relationship Id="rId9352" Type="http://schemas.openxmlformats.org/officeDocument/2006/relationships/hyperlink" Target="mailto:rambabu.thakurgaon@gmail.com" TargetMode="External"/><Relationship Id="rId711" Type="http://schemas.openxmlformats.org/officeDocument/2006/relationships/hyperlink" Target="mailto:mskhanbuildersbk@gmail.com" TargetMode="External"/><Relationship Id="rId1341" Type="http://schemas.openxmlformats.org/officeDocument/2006/relationships/hyperlink" Target="mailto:shamimenterprise.pvt.ltd@gmail.com" TargetMode="External"/><Relationship Id="rId4497" Type="http://schemas.openxmlformats.org/officeDocument/2006/relationships/hyperlink" Target="mailto:star.bonus@hotmail.com" TargetMode="External"/><Relationship Id="rId5548" Type="http://schemas.openxmlformats.org/officeDocument/2006/relationships/hyperlink" Target="mailto:jotsna.nat@gmail.com" TargetMode="External"/><Relationship Id="rId5962" Type="http://schemas.openxmlformats.org/officeDocument/2006/relationships/hyperlink" Target="mailto:msmdmahmudurrahman@yahoo.com" TargetMode="External"/><Relationship Id="rId9005" Type="http://schemas.openxmlformats.org/officeDocument/2006/relationships/hyperlink" Target="https://www.eprocure.gov.bd/officer/MyTenders.jsp" TargetMode="External"/><Relationship Id="rId3099" Type="http://schemas.openxmlformats.org/officeDocument/2006/relationships/hyperlink" Target="mailto:delwar.kasiani.bd@gmail.com" TargetMode="External"/><Relationship Id="rId4564" Type="http://schemas.openxmlformats.org/officeDocument/2006/relationships/hyperlink" Target="mailto:rasel.magura786@gmail.com" TargetMode="External"/><Relationship Id="rId5615" Type="http://schemas.openxmlformats.org/officeDocument/2006/relationships/hyperlink" Target="https://www.eprocure.gov.bd/tenderer/ViewRegistrationDetail.jsp?uId=63A4B1E69EE9C69A&amp;tId=DB5B8708D3971CF9&amp;cId=0B2625D68B8AFAC8&amp;top=no" TargetMode="External"/><Relationship Id="rId8021" Type="http://schemas.openxmlformats.org/officeDocument/2006/relationships/hyperlink" Target="mailto:surmaenterprise24@gmail.com" TargetMode="External"/><Relationship Id="rId3166" Type="http://schemas.openxmlformats.org/officeDocument/2006/relationships/hyperlink" Target="mailto:ms.alamconstruction52@gmail.com" TargetMode="External"/><Relationship Id="rId3580" Type="http://schemas.openxmlformats.org/officeDocument/2006/relationships/hyperlink" Target="mailto:mlenterprisejnd@gmail.com" TargetMode="External"/><Relationship Id="rId4217" Type="http://schemas.openxmlformats.org/officeDocument/2006/relationships/hyperlink" Target="mailto:zakirhossain833@yahoo.com" TargetMode="External"/><Relationship Id="rId2182" Type="http://schemas.openxmlformats.org/officeDocument/2006/relationships/hyperlink" Target="mailto:rajabdecent.thakurgaon@gmail.com" TargetMode="External"/><Relationship Id="rId3233" Type="http://schemas.openxmlformats.org/officeDocument/2006/relationships/hyperlink" Target="mailto:msdast1972@gmail.com" TargetMode="External"/><Relationship Id="rId4631" Type="http://schemas.openxmlformats.org/officeDocument/2006/relationships/hyperlink" Target="mailto:alibrothers1961@gmail.com" TargetMode="External"/><Relationship Id="rId6389" Type="http://schemas.openxmlformats.org/officeDocument/2006/relationships/hyperlink" Target="mailto:abulkashemconstruction@gmail.com" TargetMode="External"/><Relationship Id="rId7787" Type="http://schemas.openxmlformats.org/officeDocument/2006/relationships/hyperlink" Target="mailto:altafhossain@outlook.com" TargetMode="External"/><Relationship Id="rId8838" Type="http://schemas.openxmlformats.org/officeDocument/2006/relationships/hyperlink" Target="mailto:guljartraders01@gmail.com" TargetMode="External"/><Relationship Id="rId154" Type="http://schemas.openxmlformats.org/officeDocument/2006/relationships/hyperlink" Target="mailto:mdnazrulislamnilu@gmail.com" TargetMode="External"/><Relationship Id="rId7854" Type="http://schemas.openxmlformats.org/officeDocument/2006/relationships/hyperlink" Target="mailto:niaztraders.khan@yahoo.com" TargetMode="External"/><Relationship Id="rId8905" Type="http://schemas.openxmlformats.org/officeDocument/2006/relationships/hyperlink" Target="mailto:rumenenterprise@gmail.com" TargetMode="External"/><Relationship Id="rId2999" Type="http://schemas.openxmlformats.org/officeDocument/2006/relationships/hyperlink" Target="mailto:nawrintraders.kp@gmail.com" TargetMode="External"/><Relationship Id="rId3300" Type="http://schemas.openxmlformats.org/officeDocument/2006/relationships/hyperlink" Target="mailto:msuniqueenterprise1978@gmail.com" TargetMode="External"/><Relationship Id="rId6456" Type="http://schemas.openxmlformats.org/officeDocument/2006/relationships/hyperlink" Target="mailto:jalal.fatemaenterprise1978@gmail.com" TargetMode="External"/><Relationship Id="rId6870" Type="http://schemas.openxmlformats.org/officeDocument/2006/relationships/hyperlink" Target="mailto:mbel_dhaka12@yahoo.com" TargetMode="External"/><Relationship Id="rId7507" Type="http://schemas.openxmlformats.org/officeDocument/2006/relationships/hyperlink" Target="mailto:msjuthient@gmail.com" TargetMode="External"/><Relationship Id="rId7921" Type="http://schemas.openxmlformats.org/officeDocument/2006/relationships/hyperlink" Target="mailto:sheikhomerfaruk@gmail.com" TargetMode="External"/><Relationship Id="rId221" Type="http://schemas.openxmlformats.org/officeDocument/2006/relationships/hyperlink" Target="mailto:fktradelink14@yahoo.com" TargetMode="External"/><Relationship Id="rId5058" Type="http://schemas.openxmlformats.org/officeDocument/2006/relationships/hyperlink" Target="mailto:ms.alamgirenterprise1987@gmail.com" TargetMode="External"/><Relationship Id="rId5472" Type="http://schemas.openxmlformats.org/officeDocument/2006/relationships/hyperlink" Target="mailto:amirgonjbuilders@gmail.com" TargetMode="External"/><Relationship Id="rId6109" Type="http://schemas.openxmlformats.org/officeDocument/2006/relationships/hyperlink" Target="mailto:kashedenterprise@gmail.com" TargetMode="External"/><Relationship Id="rId6523" Type="http://schemas.openxmlformats.org/officeDocument/2006/relationships/hyperlink" Target="mailto:mssajalenterprise@gmail.com" TargetMode="External"/><Relationship Id="rId1668" Type="http://schemas.openxmlformats.org/officeDocument/2006/relationships/hyperlink" Target="mailto:abutaherprogat2019@gmail.com" TargetMode="External"/><Relationship Id="rId2719" Type="http://schemas.openxmlformats.org/officeDocument/2006/relationships/hyperlink" Target="mailto:noorconamin@yahoo.com" TargetMode="External"/><Relationship Id="rId4074" Type="http://schemas.openxmlformats.org/officeDocument/2006/relationships/hyperlink" Target="mailto:ms_mahabubalam@yahoo.com" TargetMode="External"/><Relationship Id="rId5125" Type="http://schemas.openxmlformats.org/officeDocument/2006/relationships/hyperlink" Target="mailto:mdabjalhossainsikder@gmail.com" TargetMode="External"/><Relationship Id="rId8695" Type="http://schemas.openxmlformats.org/officeDocument/2006/relationships/hyperlink" Target="mailto:msshahamanattraders66@gmail.com" TargetMode="External"/><Relationship Id="rId3090" Type="http://schemas.openxmlformats.org/officeDocument/2006/relationships/hyperlink" Target="mailto:malekmotiarjv@gmail.com" TargetMode="External"/><Relationship Id="rId4141" Type="http://schemas.openxmlformats.org/officeDocument/2006/relationships/hyperlink" Target="mailto:s.k.trade.inter@gmail.com" TargetMode="External"/><Relationship Id="rId7297" Type="http://schemas.openxmlformats.org/officeDocument/2006/relationships/hyperlink" Target="mailto:mdwasimulhaque15@gmail.com" TargetMode="External"/><Relationship Id="rId8348" Type="http://schemas.openxmlformats.org/officeDocument/2006/relationships/hyperlink" Target="mailto:darussalampabna@gmail.com" TargetMode="External"/><Relationship Id="rId1735" Type="http://schemas.openxmlformats.org/officeDocument/2006/relationships/hyperlink" Target="mailto:builtechctg@gmail.com" TargetMode="External"/><Relationship Id="rId7364" Type="http://schemas.openxmlformats.org/officeDocument/2006/relationships/hyperlink" Target="mailto:arifcell14@gmail.com" TargetMode="External"/><Relationship Id="rId8762" Type="http://schemas.openxmlformats.org/officeDocument/2006/relationships/hyperlink" Target="mailto:sbcelbd@gmail.com" TargetMode="External"/><Relationship Id="rId27" Type="http://schemas.openxmlformats.org/officeDocument/2006/relationships/hyperlink" Target="mailto:itandjejv@gmail.com" TargetMode="External"/><Relationship Id="rId1802" Type="http://schemas.openxmlformats.org/officeDocument/2006/relationships/hyperlink" Target="mailto:bajalahmed3218@gmail.com" TargetMode="External"/><Relationship Id="rId4958" Type="http://schemas.openxmlformats.org/officeDocument/2006/relationships/hyperlink" Target="mailto:helalmiah91@gmail.com" TargetMode="External"/><Relationship Id="rId7017" Type="http://schemas.openxmlformats.org/officeDocument/2006/relationships/hyperlink" Target="mailto:Khanenterprise20@gmail.com" TargetMode="External"/><Relationship Id="rId8415" Type="http://schemas.openxmlformats.org/officeDocument/2006/relationships/hyperlink" Target="mailto:shamulconstruction@gmail.com" TargetMode="External"/><Relationship Id="rId3974" Type="http://schemas.openxmlformats.org/officeDocument/2006/relationships/hyperlink" Target="mailto:egp.jananitraders1977@gmail.com%20;" TargetMode="External"/><Relationship Id="rId6380" Type="http://schemas.openxmlformats.org/officeDocument/2006/relationships/hyperlink" Target="mailto:rajtrading678@gmail.com" TargetMode="External"/><Relationship Id="rId7431" Type="http://schemas.openxmlformats.org/officeDocument/2006/relationships/hyperlink" Target="mailto:afterhossain46@gmail.com" TargetMode="External"/><Relationship Id="rId895" Type="http://schemas.openxmlformats.org/officeDocument/2006/relationships/hyperlink" Target="mailto:mebl.bd@gmail.com" TargetMode="External"/><Relationship Id="rId2576" Type="http://schemas.openxmlformats.org/officeDocument/2006/relationships/hyperlink" Target="mailto:nannuenterprise52@gmail.com" TargetMode="External"/><Relationship Id="rId2990" Type="http://schemas.openxmlformats.org/officeDocument/2006/relationships/hyperlink" Target="mailto:muktacon@gmail.com" TargetMode="External"/><Relationship Id="rId3627" Type="http://schemas.openxmlformats.org/officeDocument/2006/relationships/hyperlink" Target="mailto:se.aecjv@gmail.com" TargetMode="External"/><Relationship Id="rId6033" Type="http://schemas.openxmlformats.org/officeDocument/2006/relationships/hyperlink" Target="mailto:msrupalitraders@yahoo.com" TargetMode="External"/><Relationship Id="rId9189" Type="http://schemas.openxmlformats.org/officeDocument/2006/relationships/hyperlink" Target="mailto:zahangiralam15675@gmail.com" TargetMode="External"/><Relationship Id="rId548" Type="http://schemas.openxmlformats.org/officeDocument/2006/relationships/hyperlink" Target="mailto:msarenterprise18@gmail.com" TargetMode="External"/><Relationship Id="rId962" Type="http://schemas.openxmlformats.org/officeDocument/2006/relationships/hyperlink" Target="mailto:mbel_dhaka12@yahoo.com" TargetMode="External"/><Relationship Id="rId1178" Type="http://schemas.openxmlformats.org/officeDocument/2006/relationships/hyperlink" Target="mailto:mrkeandmfejv@yahoo.com" TargetMode="External"/><Relationship Id="rId1592" Type="http://schemas.openxmlformats.org/officeDocument/2006/relationships/hyperlink" Target="mailto:msramimen@gmail.com" TargetMode="External"/><Relationship Id="rId2229" Type="http://schemas.openxmlformats.org/officeDocument/2006/relationships/hyperlink" Target="mailto:ms_ranaenterprise@yahoo.com" TargetMode="External"/><Relationship Id="rId2643" Type="http://schemas.openxmlformats.org/officeDocument/2006/relationships/hyperlink" Target="mailto:monyenterprise81@yahoo.com" TargetMode="External"/><Relationship Id="rId5799" Type="http://schemas.openxmlformats.org/officeDocument/2006/relationships/hyperlink" Target="mailto:ms.mohesenaenterprise@gmail.com" TargetMode="External"/><Relationship Id="rId6100" Type="http://schemas.openxmlformats.org/officeDocument/2006/relationships/hyperlink" Target="mailto:msrajuenterprise.bd@gmail.com" TargetMode="External"/><Relationship Id="rId9256" Type="http://schemas.openxmlformats.org/officeDocument/2006/relationships/hyperlink" Target="mailto:mahpl.akram.jv@gmail.com" TargetMode="External"/><Relationship Id="rId615" Type="http://schemas.openxmlformats.org/officeDocument/2006/relationships/hyperlink" Target="mailto:shenterprise78@gmail.com" TargetMode="External"/><Relationship Id="rId1245" Type="http://schemas.openxmlformats.org/officeDocument/2006/relationships/hyperlink" Target="mailto:pplarjv@gmail.com" TargetMode="External"/><Relationship Id="rId8272" Type="http://schemas.openxmlformats.org/officeDocument/2006/relationships/hyperlink" Target="mailto:mozaddediasdp@gmail.com" TargetMode="External"/><Relationship Id="rId9323" Type="http://schemas.openxmlformats.org/officeDocument/2006/relationships/hyperlink" Target="mailto:dwanjamaljv@gmail.com" TargetMode="External"/><Relationship Id="rId1312" Type="http://schemas.openxmlformats.org/officeDocument/2006/relationships/hyperlink" Target="mailto:mdtarikulislam.chua@gmail.com" TargetMode="External"/><Relationship Id="rId2710" Type="http://schemas.openxmlformats.org/officeDocument/2006/relationships/hyperlink" Target="mailto:msjashimenterprise17@gmail.com" TargetMode="External"/><Relationship Id="rId4468" Type="http://schemas.openxmlformats.org/officeDocument/2006/relationships/hyperlink" Target="mailto:ms.abulkalamandsons@yahoo.com" TargetMode="External"/><Relationship Id="rId5866" Type="http://schemas.openxmlformats.org/officeDocument/2006/relationships/hyperlink" Target="mailto:ferdousahamed2018@gmail.com" TargetMode="External"/><Relationship Id="rId6917" Type="http://schemas.openxmlformats.org/officeDocument/2006/relationships/hyperlink" Target="mailto:qckkenterprise@gmail.com" TargetMode="External"/><Relationship Id="rId4882" Type="http://schemas.openxmlformats.org/officeDocument/2006/relationships/hyperlink" Target="mailto:mahsin1959@gmail.com" TargetMode="External"/><Relationship Id="rId5519" Type="http://schemas.openxmlformats.org/officeDocument/2006/relationships/hyperlink" Target="mailto:nhbtraders@gmail.com" TargetMode="External"/><Relationship Id="rId5933" Type="http://schemas.openxmlformats.org/officeDocument/2006/relationships/hyperlink" Target="mailto:msfirozahmed27@gmail.com" TargetMode="External"/><Relationship Id="rId2086" Type="http://schemas.openxmlformats.org/officeDocument/2006/relationships/hyperlink" Target="mailto:princemamun001@gmail.com" TargetMode="External"/><Relationship Id="rId3484" Type="http://schemas.openxmlformats.org/officeDocument/2006/relationships/hyperlink" Target="mailto:egpmsferozenterprise@yahoo.com" TargetMode="External"/><Relationship Id="rId4535" Type="http://schemas.openxmlformats.org/officeDocument/2006/relationships/hyperlink" Target="mailto:tahity.shitaljv@gmail.com" TargetMode="External"/><Relationship Id="rId3137" Type="http://schemas.openxmlformats.org/officeDocument/2006/relationships/hyperlink" Target="mailto:sunwayandiqbaljv@gmail.com" TargetMode="External"/><Relationship Id="rId3551" Type="http://schemas.openxmlformats.org/officeDocument/2006/relationships/hyperlink" Target="mailto:mmtmhrjv7@gmail.com" TargetMode="External"/><Relationship Id="rId4602" Type="http://schemas.openxmlformats.org/officeDocument/2006/relationships/hyperlink" Target="mailto:msrinaenterprise01@gmail.com" TargetMode="External"/><Relationship Id="rId7758" Type="http://schemas.openxmlformats.org/officeDocument/2006/relationships/hyperlink" Target="mailto:kzahcjv@gmail.com" TargetMode="External"/><Relationship Id="rId8809" Type="http://schemas.openxmlformats.org/officeDocument/2006/relationships/hyperlink" Target="mailto:faridpurjannatconstructionltd@gmail.com" TargetMode="External"/><Relationship Id="rId472" Type="http://schemas.openxmlformats.org/officeDocument/2006/relationships/hyperlink" Target="mailto:hossainsanowar58@gmail.com" TargetMode="External"/><Relationship Id="rId2153" Type="http://schemas.openxmlformats.org/officeDocument/2006/relationships/hyperlink" Target="https://www.eprocure.gov.bd/tenderer/ViewRegistrationDetail.jsp?cId=3915F1B217858BD1&amp;uId=C9FEF4809E81919D&amp;tId=9542245BA2E944C7&amp;top=no" TargetMode="External"/><Relationship Id="rId3204" Type="http://schemas.openxmlformats.org/officeDocument/2006/relationships/hyperlink" Target="mailto:anjurul63@gmail.com" TargetMode="External"/><Relationship Id="rId6774" Type="http://schemas.openxmlformats.org/officeDocument/2006/relationships/hyperlink" Target="mailto:ptk.ayanaenterprise@gmail.com" TargetMode="External"/><Relationship Id="rId7825" Type="http://schemas.openxmlformats.org/officeDocument/2006/relationships/hyperlink" Target="mailto:aoishi76@gmail.com" TargetMode="External"/><Relationship Id="rId9180" Type="http://schemas.openxmlformats.org/officeDocument/2006/relationships/hyperlink" Target="mailto:ztrtjv@gmail.com" TargetMode="External"/><Relationship Id="rId125" Type="http://schemas.openxmlformats.org/officeDocument/2006/relationships/hyperlink" Target="mailto:mdmuziburrahmankhan@gmail.com" TargetMode="External"/><Relationship Id="rId2220" Type="http://schemas.openxmlformats.org/officeDocument/2006/relationships/hyperlink" Target="mailto:ms.noorjahanfurnitureandtimber@gmail.com" TargetMode="External"/><Relationship Id="rId5376" Type="http://schemas.openxmlformats.org/officeDocument/2006/relationships/hyperlink" Target="mailto:uekbpsjv@gmail.com" TargetMode="External"/><Relationship Id="rId5790" Type="http://schemas.openxmlformats.org/officeDocument/2006/relationships/hyperlink" Target="mailto:egp.sasijv@gmail.com" TargetMode="External"/><Relationship Id="rId6427" Type="http://schemas.openxmlformats.org/officeDocument/2006/relationships/hyperlink" Target="mailto:dhruborhd@gmail.com" TargetMode="External"/><Relationship Id="rId4392" Type="http://schemas.openxmlformats.org/officeDocument/2006/relationships/hyperlink" Target="mailto:maengineering1958@yahoo.com" TargetMode="External"/><Relationship Id="rId5029" Type="http://schemas.openxmlformats.org/officeDocument/2006/relationships/hyperlink" Target="mailto:shohrab_hossain1956@yahoo.com" TargetMode="External"/><Relationship Id="rId5443" Type="http://schemas.openxmlformats.org/officeDocument/2006/relationships/hyperlink" Target="mailto:zahirandco@gmail.com" TargetMode="External"/><Relationship Id="rId6841" Type="http://schemas.openxmlformats.org/officeDocument/2006/relationships/hyperlink" Target="mailto:sohel80ptk@gmail.com" TargetMode="External"/><Relationship Id="rId8599" Type="http://schemas.openxmlformats.org/officeDocument/2006/relationships/hyperlink" Target="mailto:msneloyenterprise@gmail.com" TargetMode="External"/><Relationship Id="rId1986" Type="http://schemas.openxmlformats.org/officeDocument/2006/relationships/hyperlink" Target="mailto:sign_1978@yahoo.com" TargetMode="External"/><Relationship Id="rId4045" Type="http://schemas.openxmlformats.org/officeDocument/2006/relationships/hyperlink" Target="mailto:ms_challenger1@yahoo.com" TargetMode="External"/><Relationship Id="rId1639" Type="http://schemas.openxmlformats.org/officeDocument/2006/relationships/hyperlink" Target="mailto:msiqbalenterprise67@gmail.com" TargetMode="External"/><Relationship Id="rId3061" Type="http://schemas.openxmlformats.org/officeDocument/2006/relationships/hyperlink" Target="mailto:naymaenterprise.bd@gmail.com" TargetMode="External"/><Relationship Id="rId5510" Type="http://schemas.openxmlformats.org/officeDocument/2006/relationships/hyperlink" Target="mailto:ashraftradeint@gmail.com" TargetMode="External"/><Relationship Id="rId8666" Type="http://schemas.openxmlformats.org/officeDocument/2006/relationships/hyperlink" Target="mailto:msshuvosikder@gmail.com" TargetMode="External"/><Relationship Id="rId1706" Type="http://schemas.openxmlformats.org/officeDocument/2006/relationships/hyperlink" Target="mailto:malitrad19@gmail.com" TargetMode="External"/><Relationship Id="rId4112" Type="http://schemas.openxmlformats.org/officeDocument/2006/relationships/hyperlink" Target="mailto:alibrothers54@gmail.com" TargetMode="External"/><Relationship Id="rId7268" Type="http://schemas.openxmlformats.org/officeDocument/2006/relationships/hyperlink" Target="mailto:msranaenterprise@yahoo.com" TargetMode="External"/><Relationship Id="rId7682" Type="http://schemas.openxmlformats.org/officeDocument/2006/relationships/hyperlink" Target="mailto:mstanjuara76@gmail.com" TargetMode="External"/><Relationship Id="rId8319" Type="http://schemas.openxmlformats.org/officeDocument/2006/relationships/hyperlink" Target="mailto:msshohanenterprisesiraj@gmail.com" TargetMode="External"/><Relationship Id="rId8733" Type="http://schemas.openxmlformats.org/officeDocument/2006/relationships/hyperlink" Target="mailto:msanmatraders@gmail.com" TargetMode="External"/><Relationship Id="rId3878" Type="http://schemas.openxmlformats.org/officeDocument/2006/relationships/hyperlink" Target="mailto:surmaenterprise24@gmail.com" TargetMode="External"/><Relationship Id="rId4929" Type="http://schemas.openxmlformats.org/officeDocument/2006/relationships/hyperlink" Target="mailto:jamaluddin10156@yahoo.com" TargetMode="External"/><Relationship Id="rId6284" Type="http://schemas.openxmlformats.org/officeDocument/2006/relationships/hyperlink" Target="mailto:samiultraders@yahoo.com" TargetMode="External"/><Relationship Id="rId7335" Type="http://schemas.openxmlformats.org/officeDocument/2006/relationships/hyperlink" Target="mailto:munsad1984@gmail.com" TargetMode="External"/><Relationship Id="rId8800" Type="http://schemas.openxmlformats.org/officeDocument/2006/relationships/hyperlink" Target="mailto:msmondolenterprise79@gmail.com" TargetMode="External"/><Relationship Id="rId799" Type="http://schemas.openxmlformats.org/officeDocument/2006/relationships/hyperlink" Target="mailto:msrupalicons@gmail.com" TargetMode="External"/><Relationship Id="rId2894" Type="http://schemas.openxmlformats.org/officeDocument/2006/relationships/hyperlink" Target="mailto:msshantoenterprise16@gmail.com" TargetMode="External"/><Relationship Id="rId6351" Type="http://schemas.openxmlformats.org/officeDocument/2006/relationships/hyperlink" Target="mailto:chowdhuryconstruction1984@yahoo.com" TargetMode="External"/><Relationship Id="rId7402" Type="http://schemas.openxmlformats.org/officeDocument/2006/relationships/hyperlink" Target="mailto:mdengineeringltd@gmail.com" TargetMode="External"/><Relationship Id="rId866" Type="http://schemas.openxmlformats.org/officeDocument/2006/relationships/hyperlink" Target="mailto:helal_uddin@live.com" TargetMode="External"/><Relationship Id="rId1496" Type="http://schemas.openxmlformats.org/officeDocument/2006/relationships/hyperlink" Target="mailto:zamanentp2014@yahoo.com" TargetMode="External"/><Relationship Id="rId2547" Type="http://schemas.openxmlformats.org/officeDocument/2006/relationships/hyperlink" Target="mailto:emonenterprisebd2040@gmail.com" TargetMode="External"/><Relationship Id="rId3945" Type="http://schemas.openxmlformats.org/officeDocument/2006/relationships/hyperlink" Target="mailto:mssumanaenterprise@gmail.com%20;" TargetMode="External"/><Relationship Id="rId6004" Type="http://schemas.openxmlformats.org/officeDocument/2006/relationships/hyperlink" Target="mailto:mohanabricksmanufacture@gmail.com" TargetMode="External"/><Relationship Id="rId9574" Type="http://schemas.openxmlformats.org/officeDocument/2006/relationships/hyperlink" Target="mailto:mdsohel306700@gmail.com" TargetMode="External"/><Relationship Id="rId519" Type="http://schemas.openxmlformats.org/officeDocument/2006/relationships/hyperlink" Target="mailto:amir.engr_crp@yahoo.com" TargetMode="External"/><Relationship Id="rId1149" Type="http://schemas.openxmlformats.org/officeDocument/2006/relationships/hyperlink" Target="mailto:azizbrotherschand@gmail.com" TargetMode="External"/><Relationship Id="rId2961" Type="http://schemas.openxmlformats.org/officeDocument/2006/relationships/hyperlink" Target="mailto:ariftraders2018bd@gmail.com" TargetMode="External"/><Relationship Id="rId5020" Type="http://schemas.openxmlformats.org/officeDocument/2006/relationships/hyperlink" Target="mailto:shohrab_hossain1956@yahoo.com" TargetMode="External"/><Relationship Id="rId8176" Type="http://schemas.openxmlformats.org/officeDocument/2006/relationships/hyperlink" Target="mailto:ms.talukdar.sons.@gmail.com" TargetMode="External"/><Relationship Id="rId9227" Type="http://schemas.openxmlformats.org/officeDocument/2006/relationships/hyperlink" Target="mailto:md.moyenuddin@yahoo.com" TargetMode="External"/><Relationship Id="rId933" Type="http://schemas.openxmlformats.org/officeDocument/2006/relationships/hyperlink" Target="mailto:ms.ubahenenterprise@gmail.com" TargetMode="External"/><Relationship Id="rId1563" Type="http://schemas.openxmlformats.org/officeDocument/2006/relationships/hyperlink" Target="mailto:msprantaen@gmail.com" TargetMode="External"/><Relationship Id="rId2614" Type="http://schemas.openxmlformats.org/officeDocument/2006/relationships/hyperlink" Target="mailto:azadjv2018@gmail.com" TargetMode="External"/><Relationship Id="rId7192" Type="http://schemas.openxmlformats.org/officeDocument/2006/relationships/hyperlink" Target="mailto:mirhibibulalm@yahoo.com" TargetMode="External"/><Relationship Id="rId8590" Type="http://schemas.openxmlformats.org/officeDocument/2006/relationships/hyperlink" Target="mailto:ms.krishnastudio@gmail.com" TargetMode="External"/><Relationship Id="rId9641" Type="http://schemas.openxmlformats.org/officeDocument/2006/relationships/hyperlink" Target="mailto:mmbljejv@gmail.com" TargetMode="External"/><Relationship Id="rId1216" Type="http://schemas.openxmlformats.org/officeDocument/2006/relationships/hyperlink" Target="mailto:dulhaselimjvca@gmail.com" TargetMode="External"/><Relationship Id="rId1630" Type="http://schemas.openxmlformats.org/officeDocument/2006/relationships/hyperlink" Target="mailto:ms.jahangirenterprise80@gmail.com" TargetMode="External"/><Relationship Id="rId4786" Type="http://schemas.openxmlformats.org/officeDocument/2006/relationships/hyperlink" Target="mailto:mdiftekharhussainchowdhury@gmail.com" TargetMode="External"/><Relationship Id="rId5837" Type="http://schemas.openxmlformats.org/officeDocument/2006/relationships/hyperlink" Target="mailto:ms.maishaenterprise2018@gmail.com" TargetMode="External"/><Relationship Id="rId8243" Type="http://schemas.openxmlformats.org/officeDocument/2006/relationships/hyperlink" Target="mailto:msjkenterprise84@gmail.com" TargetMode="External"/><Relationship Id="rId3388" Type="http://schemas.openxmlformats.org/officeDocument/2006/relationships/hyperlink" Target="mailto:mssarderinternational@gmail.com" TargetMode="External"/><Relationship Id="rId4439" Type="http://schemas.openxmlformats.org/officeDocument/2006/relationships/hyperlink" Target="mailto:megalaxmipur@gmail.com" TargetMode="External"/><Relationship Id="rId4853" Type="http://schemas.openxmlformats.org/officeDocument/2006/relationships/hyperlink" Target="mailto:fazlurrahman745@gmail.com" TargetMode="External"/><Relationship Id="rId5904" Type="http://schemas.openxmlformats.org/officeDocument/2006/relationships/hyperlink" Target="mailto:mdnazirhossain123@gmail.com" TargetMode="External"/><Relationship Id="rId8310" Type="http://schemas.openxmlformats.org/officeDocument/2006/relationships/hyperlink" Target="mailto:saydul.2011@gmail.com" TargetMode="External"/><Relationship Id="rId3455" Type="http://schemas.openxmlformats.org/officeDocument/2006/relationships/hyperlink" Target="mailto:mmtmhrjv7@gmail.com" TargetMode="External"/><Relationship Id="rId4506" Type="http://schemas.openxmlformats.org/officeDocument/2006/relationships/hyperlink" Target="mailto:khairul.ssjv@gmail.com" TargetMode="External"/><Relationship Id="rId376" Type="http://schemas.openxmlformats.org/officeDocument/2006/relationships/hyperlink" Target="mailto:msnurandsons91@gmail.com" TargetMode="External"/><Relationship Id="rId790" Type="http://schemas.openxmlformats.org/officeDocument/2006/relationships/hyperlink" Target="mailto:badal_barisal@yahoo.com" TargetMode="External"/><Relationship Id="rId2057" Type="http://schemas.openxmlformats.org/officeDocument/2006/relationships/hyperlink" Target="mailto:khoshedaenterprise@gmail.com" TargetMode="External"/><Relationship Id="rId2471" Type="http://schemas.openxmlformats.org/officeDocument/2006/relationships/hyperlink" Target="mailto:kt.mirjv@gmail.com" TargetMode="External"/><Relationship Id="rId3108" Type="http://schemas.openxmlformats.org/officeDocument/2006/relationships/hyperlink" Target="mailto:mirhabibulalamandjewelconst@gmail.com" TargetMode="External"/><Relationship Id="rId3522" Type="http://schemas.openxmlformats.org/officeDocument/2006/relationships/hyperlink" Target="mailto:msjashoreconstructionegp@gmail.com" TargetMode="External"/><Relationship Id="rId4920" Type="http://schemas.openxmlformats.org/officeDocument/2006/relationships/hyperlink" Target="mailto:syedfaruq72@gmail.com" TargetMode="External"/><Relationship Id="rId6678" Type="http://schemas.openxmlformats.org/officeDocument/2006/relationships/hyperlink" Target="mailto:ziaulandsufiajv@gmail.com" TargetMode="External"/><Relationship Id="rId7729" Type="http://schemas.openxmlformats.org/officeDocument/2006/relationships/hyperlink" Target="mailto:shohel7855@gmail.com" TargetMode="External"/><Relationship Id="rId9084" Type="http://schemas.openxmlformats.org/officeDocument/2006/relationships/hyperlink" Target="mailto:razenterprise41@gmail.com" TargetMode="External"/><Relationship Id="rId443" Type="http://schemas.openxmlformats.org/officeDocument/2006/relationships/hyperlink" Target="mailto:mssr.engineering@yahoo.com" TargetMode="External"/><Relationship Id="rId1073" Type="http://schemas.openxmlformats.org/officeDocument/2006/relationships/hyperlink" Target="mailto:msharunandsons@yahoo.com" TargetMode="External"/><Relationship Id="rId2124" Type="http://schemas.openxmlformats.org/officeDocument/2006/relationships/hyperlink" Target="mailto:quashemconstruction@gmail.com" TargetMode="External"/><Relationship Id="rId9151" Type="http://schemas.openxmlformats.org/officeDocument/2006/relationships/hyperlink" Target="mailto:icmnfejv@gmail.com" TargetMode="External"/><Relationship Id="rId1140" Type="http://schemas.openxmlformats.org/officeDocument/2006/relationships/hyperlink" Target="mailto:msharunandsons@yahoo.com" TargetMode="External"/><Relationship Id="rId4296" Type="http://schemas.openxmlformats.org/officeDocument/2006/relationships/hyperlink" Target="mailto:msparadisrtds@gmail.com" TargetMode="External"/><Relationship Id="rId5694" Type="http://schemas.openxmlformats.org/officeDocument/2006/relationships/hyperlink" Target="mailto:nadir.sunamganj@gmail.com" TargetMode="External"/><Relationship Id="rId6745" Type="http://schemas.openxmlformats.org/officeDocument/2006/relationships/hyperlink" Target="mailto:salma.pirojpur@gmail.com" TargetMode="External"/><Relationship Id="rId510" Type="http://schemas.openxmlformats.org/officeDocument/2006/relationships/hyperlink" Target="mailto:msrupalicons@gmail.com" TargetMode="External"/><Relationship Id="rId5347" Type="http://schemas.openxmlformats.org/officeDocument/2006/relationships/hyperlink" Target="mailto:kalam.vat123@gmail.com" TargetMode="External"/><Relationship Id="rId5761" Type="http://schemas.openxmlformats.org/officeDocument/2006/relationships/hyperlink" Target="mailto:pplchallengerjv@gmail.com" TargetMode="External"/><Relationship Id="rId6812" Type="http://schemas.openxmlformats.org/officeDocument/2006/relationships/hyperlink" Target="mailto:deipenterprise@gmail.com" TargetMode="External"/><Relationship Id="rId1957" Type="http://schemas.openxmlformats.org/officeDocument/2006/relationships/hyperlink" Target="https://www.eprocure.gov.bd/tenderer/ViewRegistrationDetail.jsp?cId=AB7A87519DFCD058&amp;uId=D205D159BC96923E&amp;tId=92086D5E447DE158&amp;top=no" TargetMode="External"/><Relationship Id="rId4363" Type="http://schemas.openxmlformats.org/officeDocument/2006/relationships/hyperlink" Target="mailto:msnizamtrading@gmail.com" TargetMode="External"/><Relationship Id="rId5414" Type="http://schemas.openxmlformats.org/officeDocument/2006/relationships/hyperlink" Target="mailto:mstaniaenterprise90@gmail.com" TargetMode="External"/><Relationship Id="rId8984" Type="http://schemas.openxmlformats.org/officeDocument/2006/relationships/hyperlink" Target="mailto:sbcelwcljv@gmail.com" TargetMode="External"/><Relationship Id="rId4016" Type="http://schemas.openxmlformats.org/officeDocument/2006/relationships/hyperlink" Target="mailto:msjarnaenterprise@yahoo.com%20," TargetMode="External"/><Relationship Id="rId4430" Type="http://schemas.openxmlformats.org/officeDocument/2006/relationships/hyperlink" Target="mailto:ms.rinkuenterprise@gmail.com" TargetMode="External"/><Relationship Id="rId7586" Type="http://schemas.openxmlformats.org/officeDocument/2006/relationships/hyperlink" Target="mailto:S.Anantabikastripura@yahoo.com" TargetMode="External"/><Relationship Id="rId8637" Type="http://schemas.openxmlformats.org/officeDocument/2006/relationships/hyperlink" Target="mailto:quashemconstruction@gmail.com" TargetMode="External"/><Relationship Id="rId3032" Type="http://schemas.openxmlformats.org/officeDocument/2006/relationships/hyperlink" Target="mailto:siyamenter@gmail.com" TargetMode="External"/><Relationship Id="rId6188" Type="http://schemas.openxmlformats.org/officeDocument/2006/relationships/hyperlink" Target="mailto:mssumitraders1962@gmail.com" TargetMode="External"/><Relationship Id="rId7239" Type="http://schemas.openxmlformats.org/officeDocument/2006/relationships/hyperlink" Target="mailto:mostafizurrahmanshorif@yahoo.com" TargetMode="External"/><Relationship Id="rId7653" Type="http://schemas.openxmlformats.org/officeDocument/2006/relationships/hyperlink" Target="https://www.eprocure.gov.bd/officer/MyTenders.jsp" TargetMode="External"/><Relationship Id="rId6255" Type="http://schemas.openxmlformats.org/officeDocument/2006/relationships/hyperlink" Target="mailto:mssumitraders1962@gmail.com" TargetMode="External"/><Relationship Id="rId7306" Type="http://schemas.openxmlformats.org/officeDocument/2006/relationships/hyperlink" Target="mailto:mdselimreza.1979@gmail.com" TargetMode="External"/><Relationship Id="rId8704" Type="http://schemas.openxmlformats.org/officeDocument/2006/relationships/hyperlink" Target="mailto:islamandsons004@gmail.com" TargetMode="External"/><Relationship Id="rId2798" Type="http://schemas.openxmlformats.org/officeDocument/2006/relationships/hyperlink" Target="mailto:ms.sharafat.enterprise@gmail.com" TargetMode="External"/><Relationship Id="rId3849" Type="http://schemas.openxmlformats.org/officeDocument/2006/relationships/hyperlink" Target="mailto:S.Anantabikastripura@yahoo.com" TargetMode="External"/><Relationship Id="rId5271" Type="http://schemas.openxmlformats.org/officeDocument/2006/relationships/hyperlink" Target="mailto:shbnarayanganj@gmail.com" TargetMode="External"/><Relationship Id="rId7720" Type="http://schemas.openxmlformats.org/officeDocument/2006/relationships/hyperlink" Target="mailto:ohmnar16@gmail.com" TargetMode="External"/><Relationship Id="rId2865" Type="http://schemas.openxmlformats.org/officeDocument/2006/relationships/hyperlink" Target="mailto:amzadtraders@gmail.com" TargetMode="External"/><Relationship Id="rId3916" Type="http://schemas.openxmlformats.org/officeDocument/2006/relationships/hyperlink" Target="mailto:msjoarderenterprise77@gmail.com," TargetMode="External"/><Relationship Id="rId6322" Type="http://schemas.openxmlformats.org/officeDocument/2006/relationships/hyperlink" Target="mailto:msmizantraders1977@gmail.com" TargetMode="External"/><Relationship Id="rId9478" Type="http://schemas.openxmlformats.org/officeDocument/2006/relationships/hyperlink" Target="mailto:rana.azazjv@gmail.com" TargetMode="External"/><Relationship Id="rId837" Type="http://schemas.openxmlformats.org/officeDocument/2006/relationships/hyperlink" Target="mailto:rupalisajeebjv2019@yahoo.com" TargetMode="External"/><Relationship Id="rId1467" Type="http://schemas.openxmlformats.org/officeDocument/2006/relationships/hyperlink" Target="mailto:msahammedenterprise1@yahoo.com" TargetMode="External"/><Relationship Id="rId1881" Type="http://schemas.openxmlformats.org/officeDocument/2006/relationships/hyperlink" Target="mailto:msasadenterprise@gmail.com" TargetMode="External"/><Relationship Id="rId2518" Type="http://schemas.openxmlformats.org/officeDocument/2006/relationships/hyperlink" Target="mailto:ms.arafattrading2019@gmail.com" TargetMode="External"/><Relationship Id="rId2932" Type="http://schemas.openxmlformats.org/officeDocument/2006/relationships/hyperlink" Target="mailto:ms.ariyantraders2019@gmail.com" TargetMode="External"/><Relationship Id="rId8494" Type="http://schemas.openxmlformats.org/officeDocument/2006/relationships/hyperlink" Target="mailto:raconts77@gmail.com" TargetMode="External"/><Relationship Id="rId9545" Type="http://schemas.openxmlformats.org/officeDocument/2006/relationships/hyperlink" Target="mailto:sharifulislam13868@gmail.com" TargetMode="External"/><Relationship Id="rId904" Type="http://schemas.openxmlformats.org/officeDocument/2006/relationships/hyperlink" Target="mailto:niaztraders.khan@yahoo.com" TargetMode="External"/><Relationship Id="rId1534" Type="http://schemas.openxmlformats.org/officeDocument/2006/relationships/hyperlink" Target="mailto:mseasternconstruction68@gmail.com" TargetMode="External"/><Relationship Id="rId7096" Type="http://schemas.openxmlformats.org/officeDocument/2006/relationships/hyperlink" Target="mailto:md.gius_uddin@yahoo.com" TargetMode="External"/><Relationship Id="rId8147" Type="http://schemas.openxmlformats.org/officeDocument/2006/relationships/hyperlink" Target="mailto:farzanaenterpriseblk@gmail.com" TargetMode="External"/><Relationship Id="rId8561" Type="http://schemas.openxmlformats.org/officeDocument/2006/relationships/hyperlink" Target="mailto:siam.nisejv20@gmail.com" TargetMode="External"/><Relationship Id="rId9612" Type="http://schemas.openxmlformats.org/officeDocument/2006/relationships/hyperlink" Target="mailto:alaminconstruction84@gmail.com" TargetMode="External"/><Relationship Id="rId1601" Type="http://schemas.openxmlformats.org/officeDocument/2006/relationships/hyperlink" Target="mailto:jilany1988@gmail.com" TargetMode="External"/><Relationship Id="rId4757" Type="http://schemas.openxmlformats.org/officeDocument/2006/relationships/hyperlink" Target="mailto:shuebch.8351@yahoo.com" TargetMode="External"/><Relationship Id="rId7163" Type="http://schemas.openxmlformats.org/officeDocument/2006/relationships/hyperlink" Target="mailto:shahilenterprise@yahoo.com" TargetMode="External"/><Relationship Id="rId8214" Type="http://schemas.openxmlformats.org/officeDocument/2006/relationships/hyperlink" Target="mailto:msjahanenterprise2@gmail.com" TargetMode="External"/><Relationship Id="rId3359" Type="http://schemas.openxmlformats.org/officeDocument/2006/relationships/hyperlink" Target="mailto:tipuahmed7111978@gmail.com" TargetMode="External"/><Relationship Id="rId5808" Type="http://schemas.openxmlformats.org/officeDocument/2006/relationships/hyperlink" Target="mailto:shahanwar71@gmail.com" TargetMode="External"/><Relationship Id="rId7230" Type="http://schemas.openxmlformats.org/officeDocument/2006/relationships/hyperlink" Target="mailto:mahmudurrahaman2@gmail.com" TargetMode="External"/><Relationship Id="rId694" Type="http://schemas.openxmlformats.org/officeDocument/2006/relationships/hyperlink" Target="mailto:amir.engr_crp@yahoo.com" TargetMode="External"/><Relationship Id="rId2375" Type="http://schemas.openxmlformats.org/officeDocument/2006/relationships/hyperlink" Target="mailto:ms.shumonenterprise14@gmail.com" TargetMode="External"/><Relationship Id="rId3773" Type="http://schemas.openxmlformats.org/officeDocument/2006/relationships/hyperlink" Target="mailto:seljabmrjv@gmail.com" TargetMode="External"/><Relationship Id="rId4824" Type="http://schemas.openxmlformats.org/officeDocument/2006/relationships/hyperlink" Target="mailto:jamaluddin10156@yahoo.com" TargetMode="External"/><Relationship Id="rId347" Type="http://schemas.openxmlformats.org/officeDocument/2006/relationships/hyperlink" Target="mailto:farukbbn15@gmail.com" TargetMode="External"/><Relationship Id="rId2028" Type="http://schemas.openxmlformats.org/officeDocument/2006/relationships/hyperlink" Target="mailto:badalsajib111@gmail.com" TargetMode="External"/><Relationship Id="rId3426" Type="http://schemas.openxmlformats.org/officeDocument/2006/relationships/hyperlink" Target="mailto:mdharunorrashid633@yahoo.com" TargetMode="External"/><Relationship Id="rId3840" Type="http://schemas.openxmlformats.org/officeDocument/2006/relationships/hyperlink" Target="mailto:mss.dipakenterprise@gmail.com" TargetMode="External"/><Relationship Id="rId6996" Type="http://schemas.openxmlformats.org/officeDocument/2006/relationships/hyperlink" Target="mailto:zashimuddintalukder@gmail.com" TargetMode="External"/><Relationship Id="rId9055" Type="http://schemas.openxmlformats.org/officeDocument/2006/relationships/hyperlink" Target="mailto:alhajnajrulislam@gmail.com" TargetMode="External"/><Relationship Id="rId761" Type="http://schemas.openxmlformats.org/officeDocument/2006/relationships/hyperlink" Target="mailto:hasanmotors84@gmail.com" TargetMode="External"/><Relationship Id="rId1391" Type="http://schemas.openxmlformats.org/officeDocument/2006/relationships/hyperlink" Target="mailto:kalamazad234@yahoo.com" TargetMode="External"/><Relationship Id="rId2442" Type="http://schemas.openxmlformats.org/officeDocument/2006/relationships/hyperlink" Target="mailto:ms.kamalhossain@yahoo.com" TargetMode="External"/><Relationship Id="rId5598" Type="http://schemas.openxmlformats.org/officeDocument/2006/relationships/hyperlink" Target="mailto:mha.ic2019@gmail.com" TargetMode="External"/><Relationship Id="rId6649" Type="http://schemas.openxmlformats.org/officeDocument/2006/relationships/hyperlink" Target="mailto:ppl.sarder@gmail.com" TargetMode="External"/><Relationship Id="rId414" Type="http://schemas.openxmlformats.org/officeDocument/2006/relationships/hyperlink" Target="mailto:razzakm50@yahoo.com" TargetMode="External"/><Relationship Id="rId1044" Type="http://schemas.openxmlformats.org/officeDocument/2006/relationships/hyperlink" Target="mailto:mah.constructionltd2015@yahoo.com" TargetMode="External"/><Relationship Id="rId5665" Type="http://schemas.openxmlformats.org/officeDocument/2006/relationships/hyperlink" Target="mailto:smangur4@gmail.com" TargetMode="External"/><Relationship Id="rId6716" Type="http://schemas.openxmlformats.org/officeDocument/2006/relationships/hyperlink" Target="mailto:badal_barisal@yahoo.com" TargetMode="External"/><Relationship Id="rId8071" Type="http://schemas.openxmlformats.org/officeDocument/2006/relationships/hyperlink" Target="mailto:msjercenterprise@gmail.com" TargetMode="External"/><Relationship Id="rId9122" Type="http://schemas.openxmlformats.org/officeDocument/2006/relationships/hyperlink" Target="mailto:labonienterprise1@yahoo.com" TargetMode="External"/><Relationship Id="rId1111" Type="http://schemas.openxmlformats.org/officeDocument/2006/relationships/hyperlink" Target="mailto:azizbrotherschand@gmail.com" TargetMode="External"/><Relationship Id="rId4267" Type="http://schemas.openxmlformats.org/officeDocument/2006/relationships/hyperlink" Target="mailto:shitalentp018@gmail.com" TargetMode="External"/><Relationship Id="rId4681" Type="http://schemas.openxmlformats.org/officeDocument/2006/relationships/hyperlink" Target="mailto:salimenterprise13@yahoo.com" TargetMode="External"/><Relationship Id="rId5318" Type="http://schemas.openxmlformats.org/officeDocument/2006/relationships/hyperlink" Target="mailto:tazriandtanzilegp@gmail.com" TargetMode="External"/><Relationship Id="rId5732" Type="http://schemas.openxmlformats.org/officeDocument/2006/relationships/hyperlink" Target="mailto:mtn4701@gmail.com" TargetMode="External"/><Relationship Id="rId8888" Type="http://schemas.openxmlformats.org/officeDocument/2006/relationships/hyperlink" Target="mailto:mdemtiazasif@gmail.com" TargetMode="External"/><Relationship Id="rId3283" Type="http://schemas.openxmlformats.org/officeDocument/2006/relationships/hyperlink" Target="mailto:mgolamfaruq@yahoo.com" TargetMode="External"/><Relationship Id="rId4334" Type="http://schemas.openxmlformats.org/officeDocument/2006/relationships/hyperlink" Target="mailto:mbel_dhaka12@yahoo.com" TargetMode="External"/><Relationship Id="rId1928" Type="http://schemas.openxmlformats.org/officeDocument/2006/relationships/hyperlink" Target="mailto:mizanur_79@ymail.com" TargetMode="External"/><Relationship Id="rId3350" Type="http://schemas.openxmlformats.org/officeDocument/2006/relationships/hyperlink" Target="mailto:mgolamfaruq@yahoo.com" TargetMode="External"/><Relationship Id="rId8955" Type="http://schemas.openxmlformats.org/officeDocument/2006/relationships/hyperlink" Target="mailto:mrn1266@yahoo.com" TargetMode="External"/><Relationship Id="rId271" Type="http://schemas.openxmlformats.org/officeDocument/2006/relationships/hyperlink" Target="mailto:md.khairulhasan399@yahoo.com" TargetMode="External"/><Relationship Id="rId3003" Type="http://schemas.openxmlformats.org/officeDocument/2006/relationships/hyperlink" Target="mailto:msprogatientp@yahoo.com" TargetMode="External"/><Relationship Id="rId4401" Type="http://schemas.openxmlformats.org/officeDocument/2006/relationships/hyperlink" Target="mailto:brothersenterprise1976@gmail.com" TargetMode="External"/><Relationship Id="rId6159" Type="http://schemas.openxmlformats.org/officeDocument/2006/relationships/hyperlink" Target="mailto:mskalambricks@yahoo.com" TargetMode="External"/><Relationship Id="rId7557" Type="http://schemas.openxmlformats.org/officeDocument/2006/relationships/hyperlink" Target="mailto:rafienterprise86@gmail.com" TargetMode="External"/><Relationship Id="rId7971" Type="http://schemas.openxmlformats.org/officeDocument/2006/relationships/hyperlink" Target="mailto:coastaldevcor@gmail.com" TargetMode="External"/><Relationship Id="rId8608" Type="http://schemas.openxmlformats.org/officeDocument/2006/relationships/hyperlink" Target="mailto:shams_engineering_ltd@yahoo.com" TargetMode="External"/><Relationship Id="rId6573" Type="http://schemas.openxmlformats.org/officeDocument/2006/relationships/hyperlink" Target="mailto:roujulkarim@gmail.com" TargetMode="External"/><Relationship Id="rId7624" Type="http://schemas.openxmlformats.org/officeDocument/2006/relationships/hyperlink" Target="mailto:msanantabikashchakma@gmail.com" TargetMode="External"/><Relationship Id="rId2769" Type="http://schemas.openxmlformats.org/officeDocument/2006/relationships/hyperlink" Target="mailto:haqueenterprise70@gmail.com" TargetMode="External"/><Relationship Id="rId5175" Type="http://schemas.openxmlformats.org/officeDocument/2006/relationships/hyperlink" Target="mailto:asif.azad92@gmail.com" TargetMode="External"/><Relationship Id="rId6226" Type="http://schemas.openxmlformats.org/officeDocument/2006/relationships/hyperlink" Target="mailto:mohanabricksmanufacture@gmail.com" TargetMode="External"/><Relationship Id="rId6640" Type="http://schemas.openxmlformats.org/officeDocument/2006/relationships/hyperlink" Target="mailto:tnasi2018@gmail.com" TargetMode="External"/><Relationship Id="rId1785" Type="http://schemas.openxmlformats.org/officeDocument/2006/relationships/hyperlink" Target="mailto:amzadtraders@gmail.com" TargetMode="External"/><Relationship Id="rId2836" Type="http://schemas.openxmlformats.org/officeDocument/2006/relationships/hyperlink" Target="mailto:amzadtraders@gmail.com" TargetMode="External"/><Relationship Id="rId4191" Type="http://schemas.openxmlformats.org/officeDocument/2006/relationships/hyperlink" Target="mailto:miranga75@gmail.com" TargetMode="External"/><Relationship Id="rId5242" Type="http://schemas.openxmlformats.org/officeDocument/2006/relationships/hyperlink" Target="mailto:ndetbl19@gmail.com" TargetMode="External"/><Relationship Id="rId8398" Type="http://schemas.openxmlformats.org/officeDocument/2006/relationships/hyperlink" Target="mailto:khaled.bd259@gmail.com" TargetMode="External"/><Relationship Id="rId9449" Type="http://schemas.openxmlformats.org/officeDocument/2006/relationships/hyperlink" Target="mailto:ms.raj.international0@gmail.com" TargetMode="External"/><Relationship Id="rId77" Type="http://schemas.openxmlformats.org/officeDocument/2006/relationships/hyperlink" Target="mailto:mssantotraders5@gmail.com" TargetMode="External"/><Relationship Id="rId808" Type="http://schemas.openxmlformats.org/officeDocument/2006/relationships/hyperlink" Target="mailto:idrishrhd@gmail.com" TargetMode="External"/><Relationship Id="rId1438" Type="http://schemas.openxmlformats.org/officeDocument/2006/relationships/hyperlink" Target="mailto:ms.nurbanubricks_manu@yahoo.com" TargetMode="External"/><Relationship Id="rId8465" Type="http://schemas.openxmlformats.org/officeDocument/2006/relationships/hyperlink" Target="mailto:msdiaenterprise71@gmail.com" TargetMode="External"/><Relationship Id="rId9516" Type="http://schemas.openxmlformats.org/officeDocument/2006/relationships/hyperlink" Target="mailto:nazruldhamoir64@gmail.com" TargetMode="External"/><Relationship Id="rId1852" Type="http://schemas.openxmlformats.org/officeDocument/2006/relationships/hyperlink" Target="mailto:ramjan_egp@yahoo.com" TargetMode="External"/><Relationship Id="rId2903" Type="http://schemas.openxmlformats.org/officeDocument/2006/relationships/hyperlink" Target="mailto:egp.rbjv@yahoo.com" TargetMode="External"/><Relationship Id="rId7067" Type="http://schemas.openxmlformats.org/officeDocument/2006/relationships/hyperlink" Target="mailto:rafiqconstructioncoltd@gmail.com" TargetMode="External"/><Relationship Id="rId7481" Type="http://schemas.openxmlformats.org/officeDocument/2006/relationships/hyperlink" Target="mailto:mshahidul2016@gmail.com" TargetMode="External"/><Relationship Id="rId8118" Type="http://schemas.openxmlformats.org/officeDocument/2006/relationships/hyperlink" Target="mailto:mebl.bd@gmail.com" TargetMode="External"/><Relationship Id="rId1505" Type="http://schemas.openxmlformats.org/officeDocument/2006/relationships/hyperlink" Target="mailto:z_liton@yahoo.com" TargetMode="External"/><Relationship Id="rId6083" Type="http://schemas.openxmlformats.org/officeDocument/2006/relationships/hyperlink" Target="mailto:mssabuilders72@gmail.com" TargetMode="External"/><Relationship Id="rId7134" Type="http://schemas.openxmlformats.org/officeDocument/2006/relationships/hyperlink" Target="mailto:msrupalicons@gmail.com" TargetMode="External"/><Relationship Id="rId8532" Type="http://schemas.openxmlformats.org/officeDocument/2006/relationships/hyperlink" Target="mailto:sbnejv@gmail.com" TargetMode="External"/><Relationship Id="rId3677" Type="http://schemas.openxmlformats.org/officeDocument/2006/relationships/hyperlink" Target="mailto:msmonmon1980@gmail.com" TargetMode="External"/><Relationship Id="rId4728" Type="http://schemas.openxmlformats.org/officeDocument/2006/relationships/hyperlink" Target="mailto:masalam.meherpur1959@gmail.com" TargetMode="External"/><Relationship Id="rId598" Type="http://schemas.openxmlformats.org/officeDocument/2006/relationships/hyperlink" Target="mailto:mshowladerenterprise1980@gmail.com" TargetMode="External"/><Relationship Id="rId2279" Type="http://schemas.openxmlformats.org/officeDocument/2006/relationships/hyperlink" Target="mailto:ms.fabihaenterprise19@gmail.com" TargetMode="External"/><Relationship Id="rId2693" Type="http://schemas.openxmlformats.org/officeDocument/2006/relationships/hyperlink" Target="mailto:niaztraders.khan@yahoo.com" TargetMode="External"/><Relationship Id="rId3744" Type="http://schemas.openxmlformats.org/officeDocument/2006/relationships/hyperlink" Target="mailto:ta.raz164@gmail.com" TargetMode="External"/><Relationship Id="rId6150" Type="http://schemas.openxmlformats.org/officeDocument/2006/relationships/hyperlink" Target="mailto:msmokkaenterprise@gmail.com" TargetMode="External"/><Relationship Id="rId7201" Type="http://schemas.openxmlformats.org/officeDocument/2006/relationships/hyperlink" Target="mailto:msmpbtraders@gmail.com" TargetMode="External"/><Relationship Id="rId665" Type="http://schemas.openxmlformats.org/officeDocument/2006/relationships/hyperlink" Target="mailto:kundubappi7931@gmail.com" TargetMode="External"/><Relationship Id="rId1295" Type="http://schemas.openxmlformats.org/officeDocument/2006/relationships/hyperlink" Target="mailto:salimuddinboga@gmail.com" TargetMode="External"/><Relationship Id="rId2346" Type="http://schemas.openxmlformats.org/officeDocument/2006/relationships/hyperlink" Target="mailto:ms.sajincorporation@gmail.com" TargetMode="External"/><Relationship Id="rId2760" Type="http://schemas.openxmlformats.org/officeDocument/2006/relationships/hyperlink" Target="mailto:dollyconstructionltd@gmail.com" TargetMode="External"/><Relationship Id="rId3811" Type="http://schemas.openxmlformats.org/officeDocument/2006/relationships/hyperlink" Target="mailto:mssaenterprisejnd@gmail.com" TargetMode="External"/><Relationship Id="rId6967" Type="http://schemas.openxmlformats.org/officeDocument/2006/relationships/hyperlink" Target="mailto:kabirkke2003@gmail.com" TargetMode="External"/><Relationship Id="rId9373" Type="http://schemas.openxmlformats.org/officeDocument/2006/relationships/hyperlink" Target="mailto:motir.rahaman0@gmail.com" TargetMode="External"/><Relationship Id="rId318" Type="http://schemas.openxmlformats.org/officeDocument/2006/relationships/hyperlink" Target="mailto:acpkjv81@gmail.com" TargetMode="External"/><Relationship Id="rId732" Type="http://schemas.openxmlformats.org/officeDocument/2006/relationships/hyperlink" Target="mailto:mollatrading.contractor26310@gmail.com" TargetMode="External"/><Relationship Id="rId1362" Type="http://schemas.openxmlformats.org/officeDocument/2006/relationships/hyperlink" Target="mailto:msmasterenterprise1@gmail.com" TargetMode="External"/><Relationship Id="rId2413" Type="http://schemas.openxmlformats.org/officeDocument/2006/relationships/hyperlink" Target="mailto:kt.rgjv@gmail.com" TargetMode="External"/><Relationship Id="rId5569" Type="http://schemas.openxmlformats.org/officeDocument/2006/relationships/hyperlink" Target="mailto:sajedabuilders@gmail.com" TargetMode="External"/><Relationship Id="rId9026" Type="http://schemas.openxmlformats.org/officeDocument/2006/relationships/hyperlink" Target="mailto:ajitkumar_bose@yahoo.com" TargetMode="External"/><Relationship Id="rId9440" Type="http://schemas.openxmlformats.org/officeDocument/2006/relationships/hyperlink" Target="mailto:amunshi11@yahoo.com" TargetMode="External"/><Relationship Id="rId1015" Type="http://schemas.openxmlformats.org/officeDocument/2006/relationships/hyperlink" Target="mailto:msakkasconstruction@gmail.com" TargetMode="External"/><Relationship Id="rId4585" Type="http://schemas.openxmlformats.org/officeDocument/2006/relationships/hyperlink" Target="mailto:senterprise69@yahoo.com" TargetMode="External"/><Relationship Id="rId5983" Type="http://schemas.openxmlformats.org/officeDocument/2006/relationships/hyperlink" Target="mailto:mskmcbricks@gmail.com" TargetMode="External"/><Relationship Id="rId8042" Type="http://schemas.openxmlformats.org/officeDocument/2006/relationships/hyperlink" Target="mailto:maa.cor36@gmail.com" TargetMode="External"/><Relationship Id="rId3187" Type="http://schemas.openxmlformats.org/officeDocument/2006/relationships/hyperlink" Target="mailto:msislambrothersltd@gmail.com" TargetMode="External"/><Relationship Id="rId4238" Type="http://schemas.openxmlformats.org/officeDocument/2006/relationships/hyperlink" Target="mailto:faysal.enter1983@gmail.com" TargetMode="External"/><Relationship Id="rId5636" Type="http://schemas.openxmlformats.org/officeDocument/2006/relationships/hyperlink" Target="mailto:jsarwar938@gmail.com" TargetMode="External"/><Relationship Id="rId4652" Type="http://schemas.openxmlformats.org/officeDocument/2006/relationships/hyperlink" Target="mailto:haniftraders31@yahoo.com" TargetMode="External"/><Relationship Id="rId5703" Type="http://schemas.openxmlformats.org/officeDocument/2006/relationships/hyperlink" Target="mailto:samiranchowdhury210@yahoo.com" TargetMode="External"/><Relationship Id="rId8859" Type="http://schemas.openxmlformats.org/officeDocument/2006/relationships/hyperlink" Target="mailto:bismillah.byke.galery@gmail.com" TargetMode="External"/><Relationship Id="rId175" Type="http://schemas.openxmlformats.org/officeDocument/2006/relationships/hyperlink" Target="mailto:msnurjahan76@gmail.com" TargetMode="External"/><Relationship Id="rId3254" Type="http://schemas.openxmlformats.org/officeDocument/2006/relationships/hyperlink" Target="mailto:msmeghnaentr@gmail.com" TargetMode="External"/><Relationship Id="rId4305" Type="http://schemas.openxmlformats.org/officeDocument/2006/relationships/hyperlink" Target="mailto:rclmbel2019@gmail.com" TargetMode="External"/><Relationship Id="rId7875" Type="http://schemas.openxmlformats.org/officeDocument/2006/relationships/hyperlink" Target="mailto:amin.atmjv@gmail.com" TargetMode="External"/><Relationship Id="rId8926" Type="http://schemas.openxmlformats.org/officeDocument/2006/relationships/hyperlink" Target="mailto:malay.faridpur@gmail.com" TargetMode="External"/><Relationship Id="rId2270" Type="http://schemas.openxmlformats.org/officeDocument/2006/relationships/hyperlink" Target="mailto:ms.centurytraders@yahoo.com" TargetMode="External"/><Relationship Id="rId3321" Type="http://schemas.openxmlformats.org/officeDocument/2006/relationships/hyperlink" Target="mailto:chow.bulbul@yahoo.com" TargetMode="External"/><Relationship Id="rId6477" Type="http://schemas.openxmlformats.org/officeDocument/2006/relationships/hyperlink" Target="mailto:munnitraders.pbn@gmail.com" TargetMode="External"/><Relationship Id="rId6891" Type="http://schemas.openxmlformats.org/officeDocument/2006/relationships/hyperlink" Target="mailto:azakptk@gmail.com" TargetMode="External"/><Relationship Id="rId7528" Type="http://schemas.openxmlformats.org/officeDocument/2006/relationships/hyperlink" Target="mailto:msagm1962@gmail.com" TargetMode="External"/><Relationship Id="rId7942" Type="http://schemas.openxmlformats.org/officeDocument/2006/relationships/hyperlink" Target="mailto:rakaenterprise69@gmail.com" TargetMode="External"/><Relationship Id="rId242" Type="http://schemas.openxmlformats.org/officeDocument/2006/relationships/hyperlink" Target="mailto:mssohelconst@yahoo.com" TargetMode="External"/><Relationship Id="rId5079" Type="http://schemas.openxmlformats.org/officeDocument/2006/relationships/hyperlink" Target="mailto:ms.redoyenterprise@yahoo.com" TargetMode="External"/><Relationship Id="rId5493" Type="http://schemas.openxmlformats.org/officeDocument/2006/relationships/hyperlink" Target="mailto:haqueenterprise70@gmail.com" TargetMode="External"/><Relationship Id="rId6544" Type="http://schemas.openxmlformats.org/officeDocument/2006/relationships/hyperlink" Target="mailto:taniaconstruction2016@gmail.com" TargetMode="External"/><Relationship Id="rId1689" Type="http://schemas.openxmlformats.org/officeDocument/2006/relationships/hyperlink" Target="mailto:maengineering1958@yahoo.com" TargetMode="External"/><Relationship Id="rId4095" Type="http://schemas.openxmlformats.org/officeDocument/2006/relationships/hyperlink" Target="mailto:mollah.entr@gmail.com" TargetMode="External"/><Relationship Id="rId5146" Type="http://schemas.openxmlformats.org/officeDocument/2006/relationships/hyperlink" Target="mailto:shahid.brothers.bd@gmail.com" TargetMode="External"/><Relationship Id="rId5560" Type="http://schemas.openxmlformats.org/officeDocument/2006/relationships/hyperlink" Target="mailto:info@arifgroupint.com" TargetMode="External"/><Relationship Id="rId4162" Type="http://schemas.openxmlformats.org/officeDocument/2006/relationships/hyperlink" Target="mailto:saifulislam005566@gmail.com" TargetMode="External"/><Relationship Id="rId5213" Type="http://schemas.openxmlformats.org/officeDocument/2006/relationships/hyperlink" Target="mailto:abul8370@gmail.com" TargetMode="External"/><Relationship Id="rId6611" Type="http://schemas.openxmlformats.org/officeDocument/2006/relationships/hyperlink" Target="mailto:shimranmayan@gmail.com" TargetMode="External"/><Relationship Id="rId8369" Type="http://schemas.openxmlformats.org/officeDocument/2006/relationships/hyperlink" Target="mailto:shawontraders78@gmail.com" TargetMode="External"/><Relationship Id="rId1756" Type="http://schemas.openxmlformats.org/officeDocument/2006/relationships/hyperlink" Target="mailto:mezbahcomilla@gmail.com" TargetMode="External"/><Relationship Id="rId2807" Type="http://schemas.openxmlformats.org/officeDocument/2006/relationships/hyperlink" Target="mailto:mr.kanchan13@yahoo.com" TargetMode="External"/><Relationship Id="rId8783" Type="http://schemas.openxmlformats.org/officeDocument/2006/relationships/hyperlink" Target="mailto:msrentp@gmail.com" TargetMode="External"/><Relationship Id="rId48" Type="http://schemas.openxmlformats.org/officeDocument/2006/relationships/hyperlink" Target="mailto:msronienterprise@yahoo.com" TargetMode="External"/><Relationship Id="rId1409" Type="http://schemas.openxmlformats.org/officeDocument/2006/relationships/hyperlink" Target="mailto:mariabuilders01@gmail.com" TargetMode="External"/><Relationship Id="rId1823" Type="http://schemas.openxmlformats.org/officeDocument/2006/relationships/hyperlink" Target="mailto:taigyun.kim@halla.com" TargetMode="External"/><Relationship Id="rId4979" Type="http://schemas.openxmlformats.org/officeDocument/2006/relationships/hyperlink" Target="mailto:tendersel2013@gmail.com" TargetMode="External"/><Relationship Id="rId7385" Type="http://schemas.openxmlformats.org/officeDocument/2006/relationships/hyperlink" Target="mailto:uzzaltrd@gmail.com" TargetMode="External"/><Relationship Id="rId8436" Type="http://schemas.openxmlformats.org/officeDocument/2006/relationships/hyperlink" Target="mailto:mddelwarhussain1981@gmail.com" TargetMode="External"/><Relationship Id="rId8850" Type="http://schemas.openxmlformats.org/officeDocument/2006/relationships/hyperlink" Target="mailto:mdmohammadali1966@gmail.com" TargetMode="External"/><Relationship Id="rId3995" Type="http://schemas.openxmlformats.org/officeDocument/2006/relationships/hyperlink" Target="mailto:msvaivaienterpries@gmail.com%20;" TargetMode="External"/><Relationship Id="rId7038" Type="http://schemas.openxmlformats.org/officeDocument/2006/relationships/hyperlink" Target="mailto:akamaptk2018@gmail.com" TargetMode="External"/><Relationship Id="rId7452" Type="http://schemas.openxmlformats.org/officeDocument/2006/relationships/hyperlink" Target="mailto:ms.mohonaenterprise@yahoo.com" TargetMode="External"/><Relationship Id="rId8503" Type="http://schemas.openxmlformats.org/officeDocument/2006/relationships/hyperlink" Target="mailto:mbdcjv@gmail.com" TargetMode="External"/><Relationship Id="rId2597" Type="http://schemas.openxmlformats.org/officeDocument/2006/relationships/hyperlink" Target="mailto:islammdtouhidul8@gmail.com" TargetMode="External"/><Relationship Id="rId3648" Type="http://schemas.openxmlformats.org/officeDocument/2006/relationships/hyperlink" Target="mailto:maseptk@gmail.com" TargetMode="External"/><Relationship Id="rId6054" Type="http://schemas.openxmlformats.org/officeDocument/2006/relationships/hyperlink" Target="mailto:nafitraders1979@gmail.com" TargetMode="External"/><Relationship Id="rId7105" Type="http://schemas.openxmlformats.org/officeDocument/2006/relationships/hyperlink" Target="mailto:niaztraders.khan@yahoo.com" TargetMode="External"/><Relationship Id="rId569" Type="http://schemas.openxmlformats.org/officeDocument/2006/relationships/hyperlink" Target="mailto:razzakm50@yahoo.com" TargetMode="External"/><Relationship Id="rId983" Type="http://schemas.openxmlformats.org/officeDocument/2006/relationships/hyperlink" Target="mailto:fahimtraders15@gmail.com" TargetMode="External"/><Relationship Id="rId1199" Type="http://schemas.openxmlformats.org/officeDocument/2006/relationships/hyperlink" Target="mailto:msmaamonienterprise@yahoo.com" TargetMode="External"/><Relationship Id="rId2664" Type="http://schemas.openxmlformats.org/officeDocument/2006/relationships/hyperlink" Target="mailto:nakib231012@gmail.com" TargetMode="External"/><Relationship Id="rId5070" Type="http://schemas.openxmlformats.org/officeDocument/2006/relationships/hyperlink" Target="mailto:egp.abdulmozid@gmail.com" TargetMode="External"/><Relationship Id="rId6121" Type="http://schemas.openxmlformats.org/officeDocument/2006/relationships/hyperlink" Target="mailto:msrahimenterpsise@gmail.com" TargetMode="External"/><Relationship Id="rId9277" Type="http://schemas.openxmlformats.org/officeDocument/2006/relationships/hyperlink" Target="mailto:lovlyakter.thakurgaon@gmail.com" TargetMode="External"/><Relationship Id="rId636" Type="http://schemas.openxmlformats.org/officeDocument/2006/relationships/hyperlink" Target="mailto:amir.engr_crp@yahoo.com" TargetMode="External"/><Relationship Id="rId1266" Type="http://schemas.openxmlformats.org/officeDocument/2006/relationships/hyperlink" Target="mailto:dadubhaiconstruction@gmail.com" TargetMode="External"/><Relationship Id="rId2317" Type="http://schemas.openxmlformats.org/officeDocument/2006/relationships/hyperlink" Target="mailto:msmonowarhossain@gmail.com" TargetMode="External"/><Relationship Id="rId3715" Type="http://schemas.openxmlformats.org/officeDocument/2006/relationships/hyperlink" Target="mailto:Mollaenterprisejnd@gmail.com" TargetMode="External"/><Relationship Id="rId8293" Type="http://schemas.openxmlformats.org/officeDocument/2006/relationships/hyperlink" Target="mailto:aslamuddinsrj@gmail.com" TargetMode="External"/><Relationship Id="rId9344" Type="http://schemas.openxmlformats.org/officeDocument/2006/relationships/hyperlink" Target="mailto:mhcorporation22@gmail.com" TargetMode="External"/><Relationship Id="rId1680" Type="http://schemas.openxmlformats.org/officeDocument/2006/relationships/hyperlink" Target="mailto:msshobujandbrothers@gmail.com" TargetMode="External"/><Relationship Id="rId2731" Type="http://schemas.openxmlformats.org/officeDocument/2006/relationships/hyperlink" Target="mailto:sbapari.1964@gmail.com" TargetMode="External"/><Relationship Id="rId5887" Type="http://schemas.openxmlformats.org/officeDocument/2006/relationships/hyperlink" Target="mailto:abubakker.thakurgaon@gmail.com" TargetMode="External"/><Relationship Id="rId6938" Type="http://schemas.openxmlformats.org/officeDocument/2006/relationships/hyperlink" Target="mailto:mohiuddinptk@gmail.com" TargetMode="External"/><Relationship Id="rId703" Type="http://schemas.openxmlformats.org/officeDocument/2006/relationships/hyperlink" Target="mailto:jaka.chuadanga@gmail.com" TargetMode="External"/><Relationship Id="rId1333" Type="http://schemas.openxmlformats.org/officeDocument/2006/relationships/hyperlink" Target="mailto:mizanur_79@ymail.com" TargetMode="External"/><Relationship Id="rId4489" Type="http://schemas.openxmlformats.org/officeDocument/2006/relationships/hyperlink" Target="mailto:masudconstruction2019@gmail.com" TargetMode="External"/><Relationship Id="rId5954" Type="http://schemas.openxmlformats.org/officeDocument/2006/relationships/hyperlink" Target="mailto:kashedenterprise@gmail.com" TargetMode="External"/><Relationship Id="rId8360" Type="http://schemas.openxmlformats.org/officeDocument/2006/relationships/hyperlink" Target="mailto:ajmirconstruction@gmail.com" TargetMode="External"/><Relationship Id="rId9411" Type="http://schemas.openxmlformats.org/officeDocument/2006/relationships/hyperlink" Target="mailto:mmbashihamimjv@gmail.com" TargetMode="External"/><Relationship Id="rId1400" Type="http://schemas.openxmlformats.org/officeDocument/2006/relationships/hyperlink" Target="mailto:hkabir.enterprise@gmail.com" TargetMode="External"/><Relationship Id="rId4556" Type="http://schemas.openxmlformats.org/officeDocument/2006/relationships/hyperlink" Target="mailto:oe.sh.jv@gmail.com" TargetMode="External"/><Relationship Id="rId4970" Type="http://schemas.openxmlformats.org/officeDocument/2006/relationships/hyperlink" Target="mailto:zubabor73@gmail.com" TargetMode="External"/><Relationship Id="rId5607" Type="http://schemas.openxmlformats.org/officeDocument/2006/relationships/hyperlink" Target="mailto:pinkinat36@gmail.com" TargetMode="External"/><Relationship Id="rId8013" Type="http://schemas.openxmlformats.org/officeDocument/2006/relationships/hyperlink" Target="mailto:iqbaljamader@yahoo.com" TargetMode="External"/><Relationship Id="rId3158" Type="http://schemas.openxmlformats.org/officeDocument/2006/relationships/hyperlink" Target="mailto:ziaultraders123@yahoo.com" TargetMode="External"/><Relationship Id="rId3572" Type="http://schemas.openxmlformats.org/officeDocument/2006/relationships/hyperlink" Target="mailto:emonenterprisjnd@gmail.com" TargetMode="External"/><Relationship Id="rId4209" Type="http://schemas.openxmlformats.org/officeDocument/2006/relationships/hyperlink" Target="mailto:jnenterprise76@gmail.com" TargetMode="External"/><Relationship Id="rId4623" Type="http://schemas.openxmlformats.org/officeDocument/2006/relationships/hyperlink" Target="mailto:msatikconstruction@gmail.com" TargetMode="External"/><Relationship Id="rId7779" Type="http://schemas.openxmlformats.org/officeDocument/2006/relationships/hyperlink" Target="mailto:daliatradingrng@gmail.com" TargetMode="External"/><Relationship Id="rId493" Type="http://schemas.openxmlformats.org/officeDocument/2006/relationships/hyperlink" Target="mailto:msraishaconstruction92@gmail.com" TargetMode="External"/><Relationship Id="rId2174" Type="http://schemas.openxmlformats.org/officeDocument/2006/relationships/hyperlink" Target="mailto:mostafizurdablu@yahoo.com" TargetMode="External"/><Relationship Id="rId3225" Type="http://schemas.openxmlformats.org/officeDocument/2006/relationships/hyperlink" Target="mailto:ms.alamconstruction52@gmail.com" TargetMode="External"/><Relationship Id="rId6795" Type="http://schemas.openxmlformats.org/officeDocument/2006/relationships/hyperlink" Target="mailto:msemtejv@gmail.com" TargetMode="External"/><Relationship Id="rId146" Type="http://schemas.openxmlformats.org/officeDocument/2006/relationships/hyperlink" Target="mailto:mssohelconst@yahoo.com" TargetMode="External"/><Relationship Id="rId560" Type="http://schemas.openxmlformats.org/officeDocument/2006/relationships/hyperlink" Target="mailto:ahasantraders.bsl@gmail.com" TargetMode="External"/><Relationship Id="rId1190" Type="http://schemas.openxmlformats.org/officeDocument/2006/relationships/hyperlink" Target="mailto:msshohagenterprise@gmail.com" TargetMode="External"/><Relationship Id="rId2241" Type="http://schemas.openxmlformats.org/officeDocument/2006/relationships/hyperlink" Target="mailto:ms.ahamedconstruction16@gmail.com" TargetMode="External"/><Relationship Id="rId5397" Type="http://schemas.openxmlformats.org/officeDocument/2006/relationships/hyperlink" Target="mailto:tasmiatalhaenterprise@gmail.com" TargetMode="External"/><Relationship Id="rId6448" Type="http://schemas.openxmlformats.org/officeDocument/2006/relationships/hyperlink" Target="mailto:latifenterprise2016@gmail.com" TargetMode="External"/><Relationship Id="rId7846" Type="http://schemas.openxmlformats.org/officeDocument/2006/relationships/hyperlink" Target="mailto:mokshedmd@gmail.com" TargetMode="External"/><Relationship Id="rId213" Type="http://schemas.openxmlformats.org/officeDocument/2006/relationships/hyperlink" Target="mailto:kohinoorenterprise.khantrading@gmail.com" TargetMode="External"/><Relationship Id="rId6862" Type="http://schemas.openxmlformats.org/officeDocument/2006/relationships/hyperlink" Target="mailto:mohiuddinptk@gmail.com" TargetMode="External"/><Relationship Id="rId7913" Type="http://schemas.openxmlformats.org/officeDocument/2006/relationships/hyperlink" Target="mailto:kshaheenkhulna@yahoo.com" TargetMode="External"/><Relationship Id="rId4066" Type="http://schemas.openxmlformats.org/officeDocument/2006/relationships/hyperlink" Target="mailto:dollyconstructionltd@gmail.com" TargetMode="External"/><Relationship Id="rId5464" Type="http://schemas.openxmlformats.org/officeDocument/2006/relationships/hyperlink" Target="mailto:sucheenterprise@gmail.com" TargetMode="External"/><Relationship Id="rId6515" Type="http://schemas.openxmlformats.org/officeDocument/2006/relationships/hyperlink" Target="mailto:msrenutraders77@gmail.com" TargetMode="External"/><Relationship Id="rId4480" Type="http://schemas.openxmlformats.org/officeDocument/2006/relationships/hyperlink" Target="mailto:star.bonus@hotmail.com" TargetMode="External"/><Relationship Id="rId5117" Type="http://schemas.openxmlformats.org/officeDocument/2006/relationships/hyperlink" Target="mailto:ahsantraders1984@gmail.com" TargetMode="External"/><Relationship Id="rId5531" Type="http://schemas.openxmlformats.org/officeDocument/2006/relationships/hyperlink" Target="mailto:shimul.k@gmail.com" TargetMode="External"/><Relationship Id="rId8687" Type="http://schemas.openxmlformats.org/officeDocument/2006/relationships/hyperlink" Target="mailto:mstahiraenterprisectg@gmail.com" TargetMode="External"/><Relationship Id="rId1727" Type="http://schemas.openxmlformats.org/officeDocument/2006/relationships/hyperlink" Target="mailto:mirhabibulalam@yahoo.com" TargetMode="External"/><Relationship Id="rId3082" Type="http://schemas.openxmlformats.org/officeDocument/2006/relationships/hyperlink" Target="mailto:ms.sunwaytrading@gmail.com" TargetMode="External"/><Relationship Id="rId4133" Type="http://schemas.openxmlformats.org/officeDocument/2006/relationships/hyperlink" Target="mailto:mawahed8@gmail.com" TargetMode="External"/><Relationship Id="rId7289" Type="http://schemas.openxmlformats.org/officeDocument/2006/relationships/hyperlink" Target="mailto:mdsohel30670@gmail.com" TargetMode="External"/><Relationship Id="rId8754" Type="http://schemas.openxmlformats.org/officeDocument/2006/relationships/hyperlink" Target="javascript:void(0);" TargetMode="External"/><Relationship Id="rId19" Type="http://schemas.openxmlformats.org/officeDocument/2006/relationships/hyperlink" Target="mailto:syedmilon77@yahoo.com" TargetMode="External"/><Relationship Id="rId3899" Type="http://schemas.openxmlformats.org/officeDocument/2006/relationships/hyperlink" Target="mailto:msagroniconst@gmail.com," TargetMode="External"/><Relationship Id="rId4200" Type="http://schemas.openxmlformats.org/officeDocument/2006/relationships/hyperlink" Target="mailto:hassanbuldersltd@gmail.com" TargetMode="External"/><Relationship Id="rId7356" Type="http://schemas.openxmlformats.org/officeDocument/2006/relationships/hyperlink" Target="mailto:jahanaracons63@gmail.com" TargetMode="External"/><Relationship Id="rId7770" Type="http://schemas.openxmlformats.org/officeDocument/2006/relationships/hyperlink" Target="mailto:zarif7799@gmail.com" TargetMode="External"/><Relationship Id="rId8407" Type="http://schemas.openxmlformats.org/officeDocument/2006/relationships/hyperlink" Target="mailto:ahmed.shamim797@gmail.com" TargetMode="External"/><Relationship Id="rId6372" Type="http://schemas.openxmlformats.org/officeDocument/2006/relationships/hyperlink" Target="mailto:dhaly07@gmail.com" TargetMode="External"/><Relationship Id="rId7009" Type="http://schemas.openxmlformats.org/officeDocument/2006/relationships/hyperlink" Target="mailto:qcpsptk@gmail.com" TargetMode="External"/><Relationship Id="rId7423" Type="http://schemas.openxmlformats.org/officeDocument/2006/relationships/hyperlink" Target="mailto:alicompany.nat@gmail.com" TargetMode="External"/><Relationship Id="rId8821" Type="http://schemas.openxmlformats.org/officeDocument/2006/relationships/hyperlink" Target="mailto:alamintraders78@yahoo.com" TargetMode="External"/><Relationship Id="rId3966" Type="http://schemas.openxmlformats.org/officeDocument/2006/relationships/hyperlink" Target="mailto:sahidenterprisepvtlimited@gmail.com%20;" TargetMode="External"/><Relationship Id="rId6025" Type="http://schemas.openxmlformats.org/officeDocument/2006/relationships/hyperlink" Target="mailto:msnbenterprise1987@gmail.com" TargetMode="External"/><Relationship Id="rId3" Type="http://schemas.openxmlformats.org/officeDocument/2006/relationships/hyperlink" Target="mailto:m.a.jalil.khan123@gmail.com" TargetMode="External"/><Relationship Id="rId887" Type="http://schemas.openxmlformats.org/officeDocument/2006/relationships/hyperlink" Target="mailto:mamunmr909@gmail.com" TargetMode="External"/><Relationship Id="rId2568" Type="http://schemas.openxmlformats.org/officeDocument/2006/relationships/hyperlink" Target="mailto:alhmrjv@gmail.com" TargetMode="External"/><Relationship Id="rId2982" Type="http://schemas.openxmlformats.org/officeDocument/2006/relationships/hyperlink" Target="mailto:kamrulandbrothers@yahoo.com" TargetMode="External"/><Relationship Id="rId3619" Type="http://schemas.openxmlformats.org/officeDocument/2006/relationships/hyperlink" Target="mailto:msrupalicons@gmail.com" TargetMode="External"/><Relationship Id="rId5041" Type="http://schemas.openxmlformats.org/officeDocument/2006/relationships/hyperlink" Target="mailto:jsarwar938@gmail.com" TargetMode="External"/><Relationship Id="rId8197" Type="http://schemas.openxmlformats.org/officeDocument/2006/relationships/hyperlink" Target="mailto:rabrc.pvt_limited@yahoo.com" TargetMode="External"/><Relationship Id="rId9595" Type="http://schemas.openxmlformats.org/officeDocument/2006/relationships/hyperlink" Target="mailto:sheyamenterprise77@gmail.com" TargetMode="External"/><Relationship Id="rId954" Type="http://schemas.openxmlformats.org/officeDocument/2006/relationships/hyperlink" Target="mailto:hlcorporation85@gmai.com" TargetMode="External"/><Relationship Id="rId1584" Type="http://schemas.openxmlformats.org/officeDocument/2006/relationships/hyperlink" Target="mailto:mofizul188@gmail.com" TargetMode="External"/><Relationship Id="rId2635" Type="http://schemas.openxmlformats.org/officeDocument/2006/relationships/hyperlink" Target="mailto:Latifhakkani@yahoo.com" TargetMode="External"/><Relationship Id="rId9248" Type="http://schemas.openxmlformats.org/officeDocument/2006/relationships/hyperlink" Target="mailto:msrahmanenterprisejp@gmail.com" TargetMode="External"/><Relationship Id="rId607" Type="http://schemas.openxmlformats.org/officeDocument/2006/relationships/hyperlink" Target="mailto:mshowladerenterprise83@gmail.com" TargetMode="External"/><Relationship Id="rId1237" Type="http://schemas.openxmlformats.org/officeDocument/2006/relationships/hyperlink" Target="mailto:abdulmannan_71@yahoo.com" TargetMode="External"/><Relationship Id="rId1651" Type="http://schemas.openxmlformats.org/officeDocument/2006/relationships/hyperlink" Target="mailto:af.comilla@gmail.com" TargetMode="External"/><Relationship Id="rId2702" Type="http://schemas.openxmlformats.org/officeDocument/2006/relationships/hyperlink" Target="mailto:aminulhaquepvtltd@gmail.com" TargetMode="External"/><Relationship Id="rId5858" Type="http://schemas.openxmlformats.org/officeDocument/2006/relationships/hyperlink" Target="mailto:dabluataur644@gmail.com" TargetMode="External"/><Relationship Id="rId6909" Type="http://schemas.openxmlformats.org/officeDocument/2006/relationships/hyperlink" Target="mailto:ptkshimantotrading@gmail.com" TargetMode="External"/><Relationship Id="rId8264" Type="http://schemas.openxmlformats.org/officeDocument/2006/relationships/hyperlink" Target="mailto:msaloconstruction@gmail.com" TargetMode="External"/><Relationship Id="rId9315" Type="http://schemas.openxmlformats.org/officeDocument/2006/relationships/hyperlink" Target="mailto:rambabu.thakurgaon@gmail.com" TargetMode="External"/><Relationship Id="rId1304" Type="http://schemas.openxmlformats.org/officeDocument/2006/relationships/hyperlink" Target="mailto:modina.chua@gmail.com" TargetMode="External"/><Relationship Id="rId4874" Type="http://schemas.openxmlformats.org/officeDocument/2006/relationships/hyperlink" Target="mailto:alamintraders84@gmail.com" TargetMode="External"/><Relationship Id="rId7280" Type="http://schemas.openxmlformats.org/officeDocument/2006/relationships/hyperlink" Target="mailto:lubna_khanom665@yahoo.com" TargetMode="External"/><Relationship Id="rId8331" Type="http://schemas.openxmlformats.org/officeDocument/2006/relationships/hyperlink" Target="mailto:msshatienterprise@gmail.com" TargetMode="External"/><Relationship Id="rId3476" Type="http://schemas.openxmlformats.org/officeDocument/2006/relationships/hyperlink" Target="mailto:mdharunorrashid633@yahoo.com" TargetMode="External"/><Relationship Id="rId4527" Type="http://schemas.openxmlformats.org/officeDocument/2006/relationships/hyperlink" Target="mailto:md_abulhossain35@yahoo.com" TargetMode="External"/><Relationship Id="rId5925" Type="http://schemas.openxmlformats.org/officeDocument/2006/relationships/hyperlink" Target="mailto:samiultraders@yahoo.com" TargetMode="External"/><Relationship Id="rId10" Type="http://schemas.openxmlformats.org/officeDocument/2006/relationships/hyperlink" Target="mailto:mozaharenterprisepvtltd@gmail.com" TargetMode="External"/><Relationship Id="rId397" Type="http://schemas.openxmlformats.org/officeDocument/2006/relationships/hyperlink" Target="mailto:rizulislam02@gmail.com" TargetMode="External"/><Relationship Id="rId2078" Type="http://schemas.openxmlformats.org/officeDocument/2006/relationships/hyperlink" Target="mailto:farukdibajv20@gmail.com" TargetMode="External"/><Relationship Id="rId2492" Type="http://schemas.openxmlformats.org/officeDocument/2006/relationships/hyperlink" Target="mailto:ms.centurytraders@yahoo.com" TargetMode="External"/><Relationship Id="rId3129" Type="http://schemas.openxmlformats.org/officeDocument/2006/relationships/hyperlink" Target="mailto:smtraders946@gmail.com" TargetMode="External"/><Relationship Id="rId3890" Type="http://schemas.openxmlformats.org/officeDocument/2006/relationships/hyperlink" Target="mailto:msjarnaenterprise@yahoo.com" TargetMode="External"/><Relationship Id="rId4941" Type="http://schemas.openxmlformats.org/officeDocument/2006/relationships/hyperlink" Target="mailto:maali059@yahoo.com" TargetMode="External"/><Relationship Id="rId7000" Type="http://schemas.openxmlformats.org/officeDocument/2006/relationships/hyperlink" Target="mailto:rupaliyousufjv2019@yahoo.com" TargetMode="External"/><Relationship Id="rId464" Type="http://schemas.openxmlformats.org/officeDocument/2006/relationships/hyperlink" Target="mailto:h_mallick@rocketmail.com" TargetMode="External"/><Relationship Id="rId1094" Type="http://schemas.openxmlformats.org/officeDocument/2006/relationships/hyperlink" Target="mailto:ms.sanvienterprise@gmail.com" TargetMode="External"/><Relationship Id="rId2145" Type="http://schemas.openxmlformats.org/officeDocument/2006/relationships/hyperlink" Target="mailto:pacorporation2019@gmail.com" TargetMode="External"/><Relationship Id="rId3543" Type="http://schemas.openxmlformats.org/officeDocument/2006/relationships/hyperlink" Target="mailto:pintutradersjhd@gmail.com" TargetMode="External"/><Relationship Id="rId6699" Type="http://schemas.openxmlformats.org/officeDocument/2006/relationships/hyperlink" Target="mailto:ratul.enterprise.prj@gmail.com" TargetMode="External"/><Relationship Id="rId9172" Type="http://schemas.openxmlformats.org/officeDocument/2006/relationships/hyperlink" Target="mailto:srsanduejv@gmail.com" TargetMode="External"/><Relationship Id="rId117" Type="http://schemas.openxmlformats.org/officeDocument/2006/relationships/hyperlink" Target="mailto:antarandsohanaenterprisejv@gmail.com" TargetMode="External"/><Relationship Id="rId3610" Type="http://schemas.openxmlformats.org/officeDocument/2006/relationships/hyperlink" Target="mailto:fazalkhan082968@gmail.com" TargetMode="External"/><Relationship Id="rId6766" Type="http://schemas.openxmlformats.org/officeDocument/2006/relationships/hyperlink" Target="mailto:mebl.bd@gmail.com" TargetMode="External"/><Relationship Id="rId7817" Type="http://schemas.openxmlformats.org/officeDocument/2006/relationships/hyperlink" Target="mailto:ms.ontoenterprise@gmail.com" TargetMode="External"/><Relationship Id="rId531" Type="http://schemas.openxmlformats.org/officeDocument/2006/relationships/hyperlink" Target="mailto:oshin_enterprise@yahoo.com" TargetMode="External"/><Relationship Id="rId1161" Type="http://schemas.openxmlformats.org/officeDocument/2006/relationships/hyperlink" Target="mailto:farajienterprise@yahoo.com" TargetMode="External"/><Relationship Id="rId2212" Type="http://schemas.openxmlformats.org/officeDocument/2006/relationships/hyperlink" Target="mailto:msjerin_enterprise@yahoo.com" TargetMode="External"/><Relationship Id="rId5368" Type="http://schemas.openxmlformats.org/officeDocument/2006/relationships/hyperlink" Target="mailto:mmambcjv2019@gmail.com" TargetMode="External"/><Relationship Id="rId5782" Type="http://schemas.openxmlformats.org/officeDocument/2006/relationships/hyperlink" Target="mailto:shamkijv@gmail.com" TargetMode="External"/><Relationship Id="rId6419" Type="http://schemas.openxmlformats.org/officeDocument/2006/relationships/hyperlink" Target="mailto:sahidulalom54@gmail.com" TargetMode="External"/><Relationship Id="rId6833" Type="http://schemas.openxmlformats.org/officeDocument/2006/relationships/hyperlink" Target="mailto:msmddelowarhossain@yahoo.com" TargetMode="External"/><Relationship Id="rId1978" Type="http://schemas.openxmlformats.org/officeDocument/2006/relationships/hyperlink" Target="mailto:arenterprise990@gmail.com" TargetMode="External"/><Relationship Id="rId4384" Type="http://schemas.openxmlformats.org/officeDocument/2006/relationships/hyperlink" Target="mailto:mstahminaenterprise81@gmail.com" TargetMode="External"/><Relationship Id="rId5435" Type="http://schemas.openxmlformats.org/officeDocument/2006/relationships/hyperlink" Target="mailto:msronienterprise78@gmail.com" TargetMode="External"/><Relationship Id="rId4037" Type="http://schemas.openxmlformats.org/officeDocument/2006/relationships/hyperlink" Target="mailto:mdamainurrahman@gmail.com" TargetMode="External"/><Relationship Id="rId4451" Type="http://schemas.openxmlformats.org/officeDocument/2006/relationships/hyperlink" Target="mailto:mszednienterprise@yahoo.com" TargetMode="External"/><Relationship Id="rId5502" Type="http://schemas.openxmlformats.org/officeDocument/2006/relationships/hyperlink" Target="mailto:ms.bishwabandhuinternational@gmail.com" TargetMode="External"/><Relationship Id="rId6900" Type="http://schemas.openxmlformats.org/officeDocument/2006/relationships/hyperlink" Target="mailto:azadptk@gmail.com" TargetMode="External"/><Relationship Id="rId8658" Type="http://schemas.openxmlformats.org/officeDocument/2006/relationships/hyperlink" Target="mailto:msalifenterprise869@gmail.com" TargetMode="External"/><Relationship Id="rId3053" Type="http://schemas.openxmlformats.org/officeDocument/2006/relationships/hyperlink" Target="mailto:ms.md.alienterprise@gmail.com" TargetMode="External"/><Relationship Id="rId4104" Type="http://schemas.openxmlformats.org/officeDocument/2006/relationships/hyperlink" Target="mailto:preanka_ent@yahoo.com" TargetMode="External"/><Relationship Id="rId3120" Type="http://schemas.openxmlformats.org/officeDocument/2006/relationships/hyperlink" Target="mailto:nbcmuktajv@gmail.com" TargetMode="External"/><Relationship Id="rId6276" Type="http://schemas.openxmlformats.org/officeDocument/2006/relationships/hyperlink" Target="mailto:msnewmodernfasion@gmail.com" TargetMode="External"/><Relationship Id="rId7674" Type="http://schemas.openxmlformats.org/officeDocument/2006/relationships/hyperlink" Target="mailto:khairselim@yahoo.com" TargetMode="External"/><Relationship Id="rId8725" Type="http://schemas.openxmlformats.org/officeDocument/2006/relationships/hyperlink" Target="mailto:mssayemanenterprise@gmail.com" TargetMode="External"/><Relationship Id="rId6690" Type="http://schemas.openxmlformats.org/officeDocument/2006/relationships/hyperlink" Target="mailto:shimranmayan@gmail.com" TargetMode="External"/><Relationship Id="rId7327" Type="http://schemas.openxmlformats.org/officeDocument/2006/relationships/hyperlink" Target="mailto:sumon3690as@gmail.com" TargetMode="External"/><Relationship Id="rId7741" Type="http://schemas.openxmlformats.org/officeDocument/2006/relationships/hyperlink" Target="mailto:kzahcjv@gmail.com" TargetMode="External"/><Relationship Id="rId2886" Type="http://schemas.openxmlformats.org/officeDocument/2006/relationships/hyperlink" Target="mailto:starenterprisegazipur@gmail.com" TargetMode="External"/><Relationship Id="rId3937" Type="http://schemas.openxmlformats.org/officeDocument/2006/relationships/hyperlink" Target="mailto:masud111864@gmail.com" TargetMode="External"/><Relationship Id="rId5292" Type="http://schemas.openxmlformats.org/officeDocument/2006/relationships/hyperlink" Target="mailto:jhosen414@gmail.com" TargetMode="External"/><Relationship Id="rId6343" Type="http://schemas.openxmlformats.org/officeDocument/2006/relationships/hyperlink" Target="mailto:mssobujtraders1976@gmail.com" TargetMode="External"/><Relationship Id="rId9499" Type="http://schemas.openxmlformats.org/officeDocument/2006/relationships/hyperlink" Target="mailto:munirhamimjv@gmail.com" TargetMode="External"/><Relationship Id="rId858" Type="http://schemas.openxmlformats.org/officeDocument/2006/relationships/hyperlink" Target="mailto:ms.confidentinternational@gmail.com" TargetMode="External"/><Relationship Id="rId1488" Type="http://schemas.openxmlformats.org/officeDocument/2006/relationships/hyperlink" Target="mailto:mohammedtofayil@yahoo.com" TargetMode="External"/><Relationship Id="rId2539" Type="http://schemas.openxmlformats.org/officeDocument/2006/relationships/hyperlink" Target="mailto:hoquetraders1980@gmail.com" TargetMode="External"/><Relationship Id="rId2953" Type="http://schemas.openxmlformats.org/officeDocument/2006/relationships/hyperlink" Target="mailto:kkebakcjv@gmail.com" TargetMode="External"/><Relationship Id="rId6410" Type="http://schemas.openxmlformats.org/officeDocument/2006/relationships/hyperlink" Target="mailto:arkltdbd@gmail.com" TargetMode="External"/><Relationship Id="rId9566" Type="http://schemas.openxmlformats.org/officeDocument/2006/relationships/hyperlink" Target="mailto:ethenenterprisepvtltd@gmail.com" TargetMode="External"/><Relationship Id="rId925" Type="http://schemas.openxmlformats.org/officeDocument/2006/relationships/hyperlink" Target="mailto:haiderbuilders78@yahoo.com" TargetMode="External"/><Relationship Id="rId1555" Type="http://schemas.openxmlformats.org/officeDocument/2006/relationships/hyperlink" Target="mailto:mohammedtofayil@yahoo.com" TargetMode="External"/><Relationship Id="rId2606" Type="http://schemas.openxmlformats.org/officeDocument/2006/relationships/hyperlink" Target="mailto:amirul1958@gmail.com" TargetMode="External"/><Relationship Id="rId5012" Type="http://schemas.openxmlformats.org/officeDocument/2006/relationships/hyperlink" Target="mailto:bishwajitproshad@gmail.com" TargetMode="External"/><Relationship Id="rId8168" Type="http://schemas.openxmlformats.org/officeDocument/2006/relationships/hyperlink" Target="mailto:mssobuzenterprise@gmail.com" TargetMode="External"/><Relationship Id="rId8582" Type="http://schemas.openxmlformats.org/officeDocument/2006/relationships/hyperlink" Target="mailto:hclbd@hotmail.com" TargetMode="External"/><Relationship Id="rId9219" Type="http://schemas.openxmlformats.org/officeDocument/2006/relationships/hyperlink" Target="mailto:sifatenterprise0@gmail.com" TargetMode="External"/><Relationship Id="rId9633" Type="http://schemas.openxmlformats.org/officeDocument/2006/relationships/hyperlink" Target="mailto:acl.mt.mahcl.jv@gmail.com" TargetMode="External"/><Relationship Id="rId1208" Type="http://schemas.openxmlformats.org/officeDocument/2006/relationships/hyperlink" Target="mailto:mdselimreza.1979@gmail.com" TargetMode="External"/><Relationship Id="rId7184" Type="http://schemas.openxmlformats.org/officeDocument/2006/relationships/hyperlink" Target="mailto:badal_barisal@yahoo.com" TargetMode="External"/><Relationship Id="rId8235" Type="http://schemas.openxmlformats.org/officeDocument/2006/relationships/hyperlink" Target="mailto:mannanjoarderbera@yahoo.com" TargetMode="External"/><Relationship Id="rId1622" Type="http://schemas.openxmlformats.org/officeDocument/2006/relationships/hyperlink" Target="mailto:ms.enterprise.rr@gmail.com" TargetMode="External"/><Relationship Id="rId4778" Type="http://schemas.openxmlformats.org/officeDocument/2006/relationships/hyperlink" Target="mailto:fazlurrahman1963@gmail.com" TargetMode="External"/><Relationship Id="rId5829" Type="http://schemas.openxmlformats.org/officeDocument/2006/relationships/hyperlink" Target="mailto:ishafikulm@yahoo.com" TargetMode="External"/><Relationship Id="rId7251" Type="http://schemas.openxmlformats.org/officeDocument/2006/relationships/hyperlink" Target="mailto:kasempangsha@gmail.com" TargetMode="External"/><Relationship Id="rId3794" Type="http://schemas.openxmlformats.org/officeDocument/2006/relationships/hyperlink" Target="mailto:shomoyenterprise@gmail.com" TargetMode="External"/><Relationship Id="rId4845" Type="http://schemas.openxmlformats.org/officeDocument/2006/relationships/hyperlink" Target="mailto:habib.live166@gmail.com" TargetMode="External"/><Relationship Id="rId8302" Type="http://schemas.openxmlformats.org/officeDocument/2006/relationships/hyperlink" Target="mailto:mahcnazmulocean@gmail.com" TargetMode="External"/><Relationship Id="rId2396" Type="http://schemas.openxmlformats.org/officeDocument/2006/relationships/hyperlink" Target="mailto:mstulitushi_enterprise@yahoo.com" TargetMode="External"/><Relationship Id="rId3447" Type="http://schemas.openxmlformats.org/officeDocument/2006/relationships/hyperlink" Target="mailto:mssunenterprise@yahoo.com" TargetMode="External"/><Relationship Id="rId3861" Type="http://schemas.openxmlformats.org/officeDocument/2006/relationships/hyperlink" Target="mailto:ashimchakma1979@gmail.com" TargetMode="External"/><Relationship Id="rId4912" Type="http://schemas.openxmlformats.org/officeDocument/2006/relationships/hyperlink" Target="mailto:msrtufaiel@gmail.%20Com" TargetMode="External"/><Relationship Id="rId368" Type="http://schemas.openxmlformats.org/officeDocument/2006/relationships/hyperlink" Target="mailto:easymax1971@gmail.com" TargetMode="External"/><Relationship Id="rId782" Type="http://schemas.openxmlformats.org/officeDocument/2006/relationships/hyperlink" Target="mailto:dhara.enterprise69@gmail.com" TargetMode="External"/><Relationship Id="rId2049" Type="http://schemas.openxmlformats.org/officeDocument/2006/relationships/hyperlink" Target="mailto:isamoti76@gmail.com" TargetMode="External"/><Relationship Id="rId2463" Type="http://schemas.openxmlformats.org/officeDocument/2006/relationships/hyperlink" Target="mailto:msnurulhoque_mizan@yahoo.com" TargetMode="External"/><Relationship Id="rId3514" Type="http://schemas.openxmlformats.org/officeDocument/2006/relationships/hyperlink" Target="mailto:emonenterprisjnd@gmail.com" TargetMode="External"/><Relationship Id="rId9076" Type="http://schemas.openxmlformats.org/officeDocument/2006/relationships/hyperlink" Target="mailto:mozaharenterprisepvtltd@gmail.com" TargetMode="External"/><Relationship Id="rId9490" Type="http://schemas.openxmlformats.org/officeDocument/2006/relationships/hyperlink" Target="mailto:msrubelenterprise126@gmail.com" TargetMode="External"/><Relationship Id="rId435" Type="http://schemas.openxmlformats.org/officeDocument/2006/relationships/hyperlink" Target="mailto:razzakm50@yahoo.com" TargetMode="External"/><Relationship Id="rId1065" Type="http://schemas.openxmlformats.org/officeDocument/2006/relationships/hyperlink" Target="mailto:satterandsons@yahoo.com" TargetMode="External"/><Relationship Id="rId2116" Type="http://schemas.openxmlformats.org/officeDocument/2006/relationships/hyperlink" Target="mailto:shraboniconstructionltd@gmail.com" TargetMode="External"/><Relationship Id="rId2530" Type="http://schemas.openxmlformats.org/officeDocument/2006/relationships/hyperlink" Target="mailto:ms.meghnatrading@gmail.com" TargetMode="External"/><Relationship Id="rId5686" Type="http://schemas.openxmlformats.org/officeDocument/2006/relationships/hyperlink" Target="mailto:mdsanwarhossainma@gmail.com" TargetMode="External"/><Relationship Id="rId6737" Type="http://schemas.openxmlformats.org/officeDocument/2006/relationships/hyperlink" Target="mailto:asitbk2019@gmail.com" TargetMode="External"/><Relationship Id="rId8092" Type="http://schemas.openxmlformats.org/officeDocument/2006/relationships/hyperlink" Target="mailto:ruhul_a13@yahoo.com" TargetMode="External"/><Relationship Id="rId9143" Type="http://schemas.openxmlformats.org/officeDocument/2006/relationships/hyperlink" Target="mailto:mbe.maejv2017@gmail.com" TargetMode="External"/><Relationship Id="rId502" Type="http://schemas.openxmlformats.org/officeDocument/2006/relationships/hyperlink" Target="mailto:hafizurrahman0228@gmail.com" TargetMode="External"/><Relationship Id="rId1132" Type="http://schemas.openxmlformats.org/officeDocument/2006/relationships/hyperlink" Target="mailto:mridhaenterprise77@gmail.com" TargetMode="External"/><Relationship Id="rId4288" Type="http://schemas.openxmlformats.org/officeDocument/2006/relationships/hyperlink" Target="mailto:shaikatenterprise77@gmail.com" TargetMode="External"/><Relationship Id="rId5339" Type="http://schemas.openxmlformats.org/officeDocument/2006/relationships/hyperlink" Target="mailto:mbcmkbmpsjv@gmail.com" TargetMode="External"/><Relationship Id="rId9210" Type="http://schemas.openxmlformats.org/officeDocument/2006/relationships/hyperlink" Target="mailto:msbhaibhaicons0@gmail.com" TargetMode="External"/><Relationship Id="rId4355" Type="http://schemas.openxmlformats.org/officeDocument/2006/relationships/hyperlink" Target="mailto:ms.rajuenterprise1@yahoo.com" TargetMode="External"/><Relationship Id="rId5753" Type="http://schemas.openxmlformats.org/officeDocument/2006/relationships/hyperlink" Target="mailto:marshajv19@gmail.com" TargetMode="External"/><Relationship Id="rId6804" Type="http://schemas.openxmlformats.org/officeDocument/2006/relationships/hyperlink" Target="mailto:msmddelowarhossain@yahoo.com" TargetMode="External"/><Relationship Id="rId1949" Type="http://schemas.openxmlformats.org/officeDocument/2006/relationships/hyperlink" Target="mailto:attbd2012@gmail.com" TargetMode="External"/><Relationship Id="rId4008" Type="http://schemas.openxmlformats.org/officeDocument/2006/relationships/hyperlink" Target="mailto:msjarnaenterprise@yahoo.com" TargetMode="External"/><Relationship Id="rId5406" Type="http://schemas.openxmlformats.org/officeDocument/2006/relationships/hyperlink" Target="mailto:msabirenterprise85@gmail.com" TargetMode="External"/><Relationship Id="rId5820" Type="http://schemas.openxmlformats.org/officeDocument/2006/relationships/hyperlink" Target="mailto:khairulkabir07@gmail.com" TargetMode="External"/><Relationship Id="rId8976" Type="http://schemas.openxmlformats.org/officeDocument/2006/relationships/hyperlink" Target="mailto:alamintraders78@yahoo.com" TargetMode="External"/><Relationship Id="rId292" Type="http://schemas.openxmlformats.org/officeDocument/2006/relationships/hyperlink" Target="mailto:S.Anantabikastripura@yahoo.com" TargetMode="External"/><Relationship Id="rId3371" Type="http://schemas.openxmlformats.org/officeDocument/2006/relationships/hyperlink" Target="mailto:mamcl007@yahoo.com" TargetMode="External"/><Relationship Id="rId4422" Type="http://schemas.openxmlformats.org/officeDocument/2006/relationships/hyperlink" Target="mailto:ms.samiyaenterprise@yahoo.com" TargetMode="External"/><Relationship Id="rId7578" Type="http://schemas.openxmlformats.org/officeDocument/2006/relationships/hyperlink" Target="mailto:utmong71@yahoo.com" TargetMode="External"/><Relationship Id="rId7992" Type="http://schemas.openxmlformats.org/officeDocument/2006/relationships/hyperlink" Target="mailto:srtraderskhulna@gmail.com" TargetMode="External"/><Relationship Id="rId8629" Type="http://schemas.openxmlformats.org/officeDocument/2006/relationships/hyperlink" Target="mailto:quashemconstruction@gmail.com" TargetMode="External"/><Relationship Id="rId3024" Type="http://schemas.openxmlformats.org/officeDocument/2006/relationships/hyperlink" Target="mailto:ms.sharifandsons@gmail.com" TargetMode="External"/><Relationship Id="rId6594" Type="http://schemas.openxmlformats.org/officeDocument/2006/relationships/hyperlink" Target="mailto:ms.desajv@gmail.com" TargetMode="External"/><Relationship Id="rId7645" Type="http://schemas.openxmlformats.org/officeDocument/2006/relationships/hyperlink" Target="https://www.eprocure.gov.bd/tenderer/ViewRegistrationDetail.jsp?uId=FC59F03DD33250E9&amp;tId=7D9011874462B3A0&amp;cId=725A79DA9BA43EAF&amp;top=no" TargetMode="External"/><Relationship Id="rId2040" Type="http://schemas.openxmlformats.org/officeDocument/2006/relationships/hyperlink" Target="mailto:attbd2012@gmail.com" TargetMode="External"/><Relationship Id="rId5196" Type="http://schemas.openxmlformats.org/officeDocument/2006/relationships/hyperlink" Target="mailto:kazienterprise4@gmail.com" TargetMode="External"/><Relationship Id="rId6247" Type="http://schemas.openxmlformats.org/officeDocument/2006/relationships/hyperlink" Target="mailto:kashedenterprise@gmail.com" TargetMode="External"/><Relationship Id="rId6661" Type="http://schemas.openxmlformats.org/officeDocument/2006/relationships/hyperlink" Target="mailto:jb.icl@gmail.com" TargetMode="External"/><Relationship Id="rId7712" Type="http://schemas.openxmlformats.org/officeDocument/2006/relationships/hyperlink" Target="https://www.eprocure.gov.bd/officer/MyTenders.jsp" TargetMode="External"/><Relationship Id="rId5263" Type="http://schemas.openxmlformats.org/officeDocument/2006/relationships/hyperlink" Target="mailto:marupganj@gmail.com%20JV,%20Murapara,Rupganj,Narayanganj" TargetMode="External"/><Relationship Id="rId6314" Type="http://schemas.openxmlformats.org/officeDocument/2006/relationships/hyperlink" Target="mailto:mdeunusalmamun2020@gmail.com" TargetMode="External"/><Relationship Id="rId1459" Type="http://schemas.openxmlformats.org/officeDocument/2006/relationships/hyperlink" Target="mailto:ms.sumienterprise1@gmail.com" TargetMode="External"/><Relationship Id="rId2857" Type="http://schemas.openxmlformats.org/officeDocument/2006/relationships/hyperlink" Target="mailto:mabrothers56@gmail.com" TargetMode="External"/><Relationship Id="rId3908" Type="http://schemas.openxmlformats.org/officeDocument/2006/relationships/hyperlink" Target="mailto:msnasir1978@gmail.com," TargetMode="External"/><Relationship Id="rId5330" Type="http://schemas.openxmlformats.org/officeDocument/2006/relationships/hyperlink" Target="mailto:faruksuchejv@gmail.com" TargetMode="External"/><Relationship Id="rId8486" Type="http://schemas.openxmlformats.org/officeDocument/2006/relationships/hyperlink" Target="mailto:ms.sahaenterprise57@gmail.com" TargetMode="External"/><Relationship Id="rId98" Type="http://schemas.openxmlformats.org/officeDocument/2006/relationships/hyperlink" Target="mailto:kazimirajuli@gmail.com" TargetMode="External"/><Relationship Id="rId829" Type="http://schemas.openxmlformats.org/officeDocument/2006/relationships/hyperlink" Target="mailto:mdfayzsharif@yahoo.com" TargetMode="External"/><Relationship Id="rId1873" Type="http://schemas.openxmlformats.org/officeDocument/2006/relationships/hyperlink" Target="mailto:abdurrashidcox@gmail.com" TargetMode="External"/><Relationship Id="rId2924" Type="http://schemas.openxmlformats.org/officeDocument/2006/relationships/hyperlink" Target="mailto:daeudcjv@gmail.com" TargetMode="External"/><Relationship Id="rId7088" Type="http://schemas.openxmlformats.org/officeDocument/2006/relationships/hyperlink" Target="mailto:mohiuddinptk@gmail.com" TargetMode="External"/><Relationship Id="rId8139" Type="http://schemas.openxmlformats.org/officeDocument/2006/relationships/hyperlink" Target="mailto:mimenterprise141@gmail.com" TargetMode="External"/><Relationship Id="rId9537" Type="http://schemas.openxmlformats.org/officeDocument/2006/relationships/hyperlink" Target="mailto:abdussobhan1011971@gmail.com" TargetMode="External"/><Relationship Id="rId1526" Type="http://schemas.openxmlformats.org/officeDocument/2006/relationships/hyperlink" Target="mailto:raselbinsalam@gmail.com" TargetMode="External"/><Relationship Id="rId1940" Type="http://schemas.openxmlformats.org/officeDocument/2006/relationships/hyperlink" Target="mailto:rabrc.arcorpjv@yahoo.com" TargetMode="External"/><Relationship Id="rId8553" Type="http://schemas.openxmlformats.org/officeDocument/2006/relationships/hyperlink" Target="mailto:enterprisemslucky@gmail.com" TargetMode="External"/><Relationship Id="rId9604" Type="http://schemas.openxmlformats.org/officeDocument/2006/relationships/hyperlink" Target="mailto:aurchienterprise@gmail.com" TargetMode="External"/><Relationship Id="rId3698" Type="http://schemas.openxmlformats.org/officeDocument/2006/relationships/hyperlink" Target="mailto:moniruzzaman922@gmail.com" TargetMode="External"/><Relationship Id="rId4749" Type="http://schemas.openxmlformats.org/officeDocument/2006/relationships/hyperlink" Target="mailto:biswasconstruction2@gmail.com" TargetMode="External"/><Relationship Id="rId7155" Type="http://schemas.openxmlformats.org/officeDocument/2006/relationships/hyperlink" Target="mailto:md.gius_uddin@yahoo.com" TargetMode="External"/><Relationship Id="rId8206" Type="http://schemas.openxmlformats.org/officeDocument/2006/relationships/hyperlink" Target="mailto:mitmsejv20@gmail.com" TargetMode="External"/><Relationship Id="rId8620" Type="http://schemas.openxmlformats.org/officeDocument/2006/relationships/hyperlink" Target="mailto:mrcmrtjv007@gmail.com" TargetMode="External"/><Relationship Id="rId3765" Type="http://schemas.openxmlformats.org/officeDocument/2006/relationships/hyperlink" Target="mailto:emonenterprisejnd@gmail.com" TargetMode="External"/><Relationship Id="rId4816" Type="http://schemas.openxmlformats.org/officeDocument/2006/relationships/hyperlink" Target="mailto:kaliprokowsholi@gmail.com" TargetMode="External"/><Relationship Id="rId6171" Type="http://schemas.openxmlformats.org/officeDocument/2006/relationships/hyperlink" Target="mailto:santusenbag@gmail.com" TargetMode="External"/><Relationship Id="rId7222" Type="http://schemas.openxmlformats.org/officeDocument/2006/relationships/hyperlink" Target="mailto:ajamconstructionltd@gmail.com" TargetMode="External"/><Relationship Id="rId686" Type="http://schemas.openxmlformats.org/officeDocument/2006/relationships/hyperlink" Target="mailto:razzakm50@yahoo.com" TargetMode="External"/><Relationship Id="rId2367" Type="http://schemas.openxmlformats.org/officeDocument/2006/relationships/hyperlink" Target="mailto:mssetu_enterprise@yahoo.com" TargetMode="External"/><Relationship Id="rId2781" Type="http://schemas.openxmlformats.org/officeDocument/2006/relationships/hyperlink" Target="mailto:ems.bishal@yahoo.com" TargetMode="External"/><Relationship Id="rId3418" Type="http://schemas.openxmlformats.org/officeDocument/2006/relationships/hyperlink" Target="mailto:tblmepljv2019@gmail.com" TargetMode="External"/><Relationship Id="rId9394" Type="http://schemas.openxmlformats.org/officeDocument/2006/relationships/hyperlink" Target="mailto:mseliasahmed@gmail.com" TargetMode="External"/><Relationship Id="rId339" Type="http://schemas.openxmlformats.org/officeDocument/2006/relationships/hyperlink" Target="mailto:md.khairulhasan399@yahoo.com" TargetMode="External"/><Relationship Id="rId753" Type="http://schemas.openxmlformats.org/officeDocument/2006/relationships/hyperlink" Target="mailto:md.towfiqul02@gmail.com" TargetMode="External"/><Relationship Id="rId1383" Type="http://schemas.openxmlformats.org/officeDocument/2006/relationships/hyperlink" Target="mailto:ms.ahmedenterprise@yahoo.com" TargetMode="External"/><Relationship Id="rId2434" Type="http://schemas.openxmlformats.org/officeDocument/2006/relationships/hyperlink" Target="mailto:msjerin_enterprise@yahoo.com" TargetMode="External"/><Relationship Id="rId3832" Type="http://schemas.openxmlformats.org/officeDocument/2006/relationships/hyperlink" Target="mailto:S.Anantabikastripura@yahoo.com" TargetMode="External"/><Relationship Id="rId6988" Type="http://schemas.openxmlformats.org/officeDocument/2006/relationships/hyperlink" Target="mailto:nayementerpriseptk@gmail.com" TargetMode="External"/><Relationship Id="rId9047" Type="http://schemas.openxmlformats.org/officeDocument/2006/relationships/hyperlink" Target="mailto:md.shafiqul1978@gmail.com" TargetMode="External"/><Relationship Id="rId9461" Type="http://schemas.openxmlformats.org/officeDocument/2006/relationships/hyperlink" Target="mailto:abwahab07@gmail.com" TargetMode="External"/><Relationship Id="rId406" Type="http://schemas.openxmlformats.org/officeDocument/2006/relationships/hyperlink" Target="mailto:ayshasonsbd@gmail.com" TargetMode="External"/><Relationship Id="rId1036" Type="http://schemas.openxmlformats.org/officeDocument/2006/relationships/hyperlink" Target="mailto:msirinenterprise@gmail.com" TargetMode="External"/><Relationship Id="rId8063" Type="http://schemas.openxmlformats.org/officeDocument/2006/relationships/hyperlink" Target="mailto:khandakertraders1122@gmail.com" TargetMode="External"/><Relationship Id="rId9114" Type="http://schemas.openxmlformats.org/officeDocument/2006/relationships/hyperlink" Target="mailto:mocandmaejv@yahoo.com" TargetMode="External"/><Relationship Id="rId820" Type="http://schemas.openxmlformats.org/officeDocument/2006/relationships/hyperlink" Target="mailto:mdfayzsharif@yahoo.com" TargetMode="External"/><Relationship Id="rId1450" Type="http://schemas.openxmlformats.org/officeDocument/2006/relationships/hyperlink" Target="mailto:faruk@nurealahee.com" TargetMode="External"/><Relationship Id="rId2501" Type="http://schemas.openxmlformats.org/officeDocument/2006/relationships/hyperlink" Target="mailto:ms.rahmantraders@yahoo.com" TargetMode="External"/><Relationship Id="rId5657" Type="http://schemas.openxmlformats.org/officeDocument/2006/relationships/hyperlink" Target="mailto:mtn4701@gmail.com" TargetMode="External"/><Relationship Id="rId6708" Type="http://schemas.openxmlformats.org/officeDocument/2006/relationships/hyperlink" Target="mailto:msrahimaenterprise.hanif@gmail.com" TargetMode="External"/><Relationship Id="rId1103" Type="http://schemas.openxmlformats.org/officeDocument/2006/relationships/hyperlink" Target="mailto:giasuddinpradan@yahoo.com" TargetMode="External"/><Relationship Id="rId4259" Type="http://schemas.openxmlformats.org/officeDocument/2006/relationships/hyperlink" Target="mailto:hshoheb@gmail.com" TargetMode="External"/><Relationship Id="rId4673" Type="http://schemas.openxmlformats.org/officeDocument/2006/relationships/hyperlink" Target="mailto:mssumonenterprise.bd@gmail.com" TargetMode="External"/><Relationship Id="rId5724" Type="http://schemas.openxmlformats.org/officeDocument/2006/relationships/hyperlink" Target="mailto:saifulislam005566@gmail.com" TargetMode="External"/><Relationship Id="rId8130" Type="http://schemas.openxmlformats.org/officeDocument/2006/relationships/hyperlink" Target="mailto:dihanconstruction@gmail.com" TargetMode="External"/><Relationship Id="rId3275" Type="http://schemas.openxmlformats.org/officeDocument/2006/relationships/hyperlink" Target="mailto:mrshamim203260@yahoo.com" TargetMode="External"/><Relationship Id="rId4326" Type="http://schemas.openxmlformats.org/officeDocument/2006/relationships/hyperlink" Target="mailto:shaikatenterprise77@gmail.com" TargetMode="External"/><Relationship Id="rId4740" Type="http://schemas.openxmlformats.org/officeDocument/2006/relationships/hyperlink" Target="mailto:jahirullimited@gmail.com" TargetMode="External"/><Relationship Id="rId7896" Type="http://schemas.openxmlformats.org/officeDocument/2006/relationships/hyperlink" Target="mailto:maraufsarkar@gmail.com" TargetMode="External"/><Relationship Id="rId8947" Type="http://schemas.openxmlformats.org/officeDocument/2006/relationships/hyperlink" Target="mailto:eamrejv@gmail.com" TargetMode="External"/><Relationship Id="rId196" Type="http://schemas.openxmlformats.org/officeDocument/2006/relationships/hyperlink" Target="mailto:msjarnaenterprise@yahoo.com" TargetMode="External"/><Relationship Id="rId2291" Type="http://schemas.openxmlformats.org/officeDocument/2006/relationships/hyperlink" Target="mailto:mskalam_enterprise@yahoo.com" TargetMode="External"/><Relationship Id="rId3342" Type="http://schemas.openxmlformats.org/officeDocument/2006/relationships/hyperlink" Target="mailto:dulal.neon3301@gmail.com" TargetMode="External"/><Relationship Id="rId6498" Type="http://schemas.openxmlformats.org/officeDocument/2006/relationships/hyperlink" Target="mailto:zahidur.pbn@gmail.com" TargetMode="External"/><Relationship Id="rId7549" Type="http://schemas.openxmlformats.org/officeDocument/2006/relationships/hyperlink" Target="mailto:s.sbuilders@yahoo.com" TargetMode="External"/><Relationship Id="rId263" Type="http://schemas.openxmlformats.org/officeDocument/2006/relationships/hyperlink" Target="mailto:mqandmmtjv@gmail.com" TargetMode="External"/><Relationship Id="rId6565" Type="http://schemas.openxmlformats.org/officeDocument/2006/relationships/hyperlink" Target="mailto:msshouroneelconstruction@gmail.com" TargetMode="External"/><Relationship Id="rId7963" Type="http://schemas.openxmlformats.org/officeDocument/2006/relationships/hyperlink" Target="mailto:abmzahiduzzaman@gmail.com" TargetMode="External"/><Relationship Id="rId330" Type="http://schemas.openxmlformats.org/officeDocument/2006/relationships/hyperlink" Target="mailto:emmuconstruction@gmail.com" TargetMode="External"/><Relationship Id="rId2011" Type="http://schemas.openxmlformats.org/officeDocument/2006/relationships/hyperlink" Target="mailto:msanikaenterprise.bd@gmail.com" TargetMode="External"/><Relationship Id="rId5167" Type="http://schemas.openxmlformats.org/officeDocument/2006/relationships/hyperlink" Target="mailto:mss.mostafatraders85@gmail.com" TargetMode="External"/><Relationship Id="rId6218" Type="http://schemas.openxmlformats.org/officeDocument/2006/relationships/hyperlink" Target="mailto:msbhaibhaitradingcorporation@gmail.com" TargetMode="External"/><Relationship Id="rId7616" Type="http://schemas.openxmlformats.org/officeDocument/2006/relationships/hyperlink" Target="mailto:S.Anantabikastripura@yahoo.com" TargetMode="External"/><Relationship Id="rId4183" Type="http://schemas.openxmlformats.org/officeDocument/2006/relationships/hyperlink" Target="mailto:mebel_dhaka12@yahoo.com" TargetMode="External"/><Relationship Id="rId5581" Type="http://schemas.openxmlformats.org/officeDocument/2006/relationships/hyperlink" Target="mailto:bismillahborson@gmail.com" TargetMode="External"/><Relationship Id="rId6632" Type="http://schemas.openxmlformats.org/officeDocument/2006/relationships/hyperlink" Target="mailto:mssaifuddintraders@yahoo.com" TargetMode="External"/><Relationship Id="rId1777" Type="http://schemas.openxmlformats.org/officeDocument/2006/relationships/hyperlink" Target="mailto:badshaegp@gmail.com" TargetMode="External"/><Relationship Id="rId2828" Type="http://schemas.openxmlformats.org/officeDocument/2006/relationships/hyperlink" Target="mailto:shanajinter.2009@yahoo.com" TargetMode="External"/><Relationship Id="rId5234" Type="http://schemas.openxmlformats.org/officeDocument/2006/relationships/hyperlink" Target="mailto:tender@pprojltd.com" TargetMode="External"/><Relationship Id="rId69" Type="http://schemas.openxmlformats.org/officeDocument/2006/relationships/hyperlink" Target="mailto:mstalukdarenterprise27@gmail.com" TargetMode="External"/><Relationship Id="rId1844" Type="http://schemas.openxmlformats.org/officeDocument/2006/relationships/hyperlink" Target="mailto:modhumatiegp@yahoo.com" TargetMode="External"/><Relationship Id="rId4250" Type="http://schemas.openxmlformats.org/officeDocument/2006/relationships/hyperlink" Target="mailto:mhamr2019@gmail.com" TargetMode="External"/><Relationship Id="rId5301" Type="http://schemas.openxmlformats.org/officeDocument/2006/relationships/hyperlink" Target="mailto:msib5595@gmail.com" TargetMode="External"/><Relationship Id="rId8457" Type="http://schemas.openxmlformats.org/officeDocument/2006/relationships/hyperlink" Target="mailto:msanwarc@gmail.com" TargetMode="External"/><Relationship Id="rId8871" Type="http://schemas.openxmlformats.org/officeDocument/2006/relationships/hyperlink" Target="mailto:jananitraders1960@gmail.com" TargetMode="External"/><Relationship Id="rId9508" Type="http://schemas.openxmlformats.org/officeDocument/2006/relationships/hyperlink" Target="mailto:mdrajabandbrothers@gmail.com" TargetMode="External"/><Relationship Id="rId7059" Type="http://schemas.openxmlformats.org/officeDocument/2006/relationships/hyperlink" Target="mailto:selimptk@gmail.com" TargetMode="External"/><Relationship Id="rId7473" Type="http://schemas.openxmlformats.org/officeDocument/2006/relationships/hyperlink" Target="mailto:msabdussattar@gmail.com" TargetMode="External"/><Relationship Id="rId8524" Type="http://schemas.openxmlformats.org/officeDocument/2006/relationships/hyperlink" Target="mailto:smjahangire@gmail.com" TargetMode="External"/><Relationship Id="rId1911" Type="http://schemas.openxmlformats.org/officeDocument/2006/relationships/hyperlink" Target="mailto:bajalahmed3218@gmail.com" TargetMode="External"/><Relationship Id="rId3669" Type="http://schemas.openxmlformats.org/officeDocument/2006/relationships/hyperlink" Target="mailto:zrenterprise75@gmail.com" TargetMode="External"/><Relationship Id="rId6075" Type="http://schemas.openxmlformats.org/officeDocument/2006/relationships/hyperlink" Target="mailto:msjahidandsons@gmail.com" TargetMode="External"/><Relationship Id="rId7126" Type="http://schemas.openxmlformats.org/officeDocument/2006/relationships/hyperlink" Target="mailto:badalsarwar@gmail.com" TargetMode="External"/><Relationship Id="rId7540" Type="http://schemas.openxmlformats.org/officeDocument/2006/relationships/hyperlink" Target="mailto:lt.mt.jv2019@gmail.com" TargetMode="External"/><Relationship Id="rId5091" Type="http://schemas.openxmlformats.org/officeDocument/2006/relationships/hyperlink" Target="mailto:egp.falgunibrothers@gmail.com" TargetMode="External"/><Relationship Id="rId6142" Type="http://schemas.openxmlformats.org/officeDocument/2006/relationships/hyperlink" Target="mailto:msmokkaenterprise@gmail.com" TargetMode="External"/><Relationship Id="rId9298" Type="http://schemas.openxmlformats.org/officeDocument/2006/relationships/hyperlink" Target="mailto:rambabu.thakurgaon@gmail.com" TargetMode="External"/><Relationship Id="rId1287" Type="http://schemas.openxmlformats.org/officeDocument/2006/relationships/hyperlink" Target="mailto:srahman6575@gmail.com" TargetMode="External"/><Relationship Id="rId2685" Type="http://schemas.openxmlformats.org/officeDocument/2006/relationships/hyperlink" Target="mailto:ms.rajconstruction@gmail.com" TargetMode="External"/><Relationship Id="rId3736" Type="http://schemas.openxmlformats.org/officeDocument/2006/relationships/hyperlink" Target="mailto:emonenterprisejnd@gmail.com" TargetMode="External"/><Relationship Id="rId657" Type="http://schemas.openxmlformats.org/officeDocument/2006/relationships/hyperlink" Target="mailto:mssikderconstruction59@gmail.com" TargetMode="External"/><Relationship Id="rId2338" Type="http://schemas.openxmlformats.org/officeDocument/2006/relationships/hyperlink" Target="mailto:ms.rahmangroups@gmail.com" TargetMode="External"/><Relationship Id="rId2752" Type="http://schemas.openxmlformats.org/officeDocument/2006/relationships/hyperlink" Target="mailto:egp.tihasenterprise18@yahoo.com" TargetMode="External"/><Relationship Id="rId3803" Type="http://schemas.openxmlformats.org/officeDocument/2006/relationships/hyperlink" Target="mailto:putulegp@gmail.com" TargetMode="External"/><Relationship Id="rId6959" Type="http://schemas.openxmlformats.org/officeDocument/2006/relationships/hyperlink" Target="mailto:smraselptk@gmail.com" TargetMode="External"/><Relationship Id="rId9365" Type="http://schemas.openxmlformats.org/officeDocument/2006/relationships/hyperlink" Target="mailto:dewan_jamal@yahoo.com" TargetMode="External"/><Relationship Id="rId724" Type="http://schemas.openxmlformats.org/officeDocument/2006/relationships/hyperlink" Target="mailto:olikhan2019@gmail.com" TargetMode="External"/><Relationship Id="rId1354" Type="http://schemas.openxmlformats.org/officeDocument/2006/relationships/hyperlink" Target="mailto:imemejvca@gmail.com" TargetMode="External"/><Relationship Id="rId2405" Type="http://schemas.openxmlformats.org/officeDocument/2006/relationships/hyperlink" Target="mailto:mr.rahim_uddin@yahoo.com" TargetMode="External"/><Relationship Id="rId5975" Type="http://schemas.openxmlformats.org/officeDocument/2006/relationships/hyperlink" Target="mailto:ms.saymatraders1@gmail.com" TargetMode="External"/><Relationship Id="rId8381" Type="http://schemas.openxmlformats.org/officeDocument/2006/relationships/hyperlink" Target="mailto:mdroisuddin9@gmail.com" TargetMode="External"/><Relationship Id="rId9018" Type="http://schemas.openxmlformats.org/officeDocument/2006/relationships/hyperlink" Target="mailto:msislambrothersltd@gmail.com" TargetMode="External"/><Relationship Id="rId9432" Type="http://schemas.openxmlformats.org/officeDocument/2006/relationships/hyperlink" Target="mailto:sarbickinternational621@gmail.com" TargetMode="External"/><Relationship Id="rId60" Type="http://schemas.openxmlformats.org/officeDocument/2006/relationships/hyperlink" Target="mailto:bbeandmejv@gmail.com" TargetMode="External"/><Relationship Id="rId1007" Type="http://schemas.openxmlformats.org/officeDocument/2006/relationships/hyperlink" Target="mailto:sabtrabrcjv2019@gmail.com" TargetMode="External"/><Relationship Id="rId1421" Type="http://schemas.openxmlformats.org/officeDocument/2006/relationships/hyperlink" Target="mailto:khalilurrahaman615@yahoo.com" TargetMode="External"/><Relationship Id="rId4577" Type="http://schemas.openxmlformats.org/officeDocument/2006/relationships/hyperlink" Target="mailto:haniftraders31@yahoo.com" TargetMode="External"/><Relationship Id="rId4991" Type="http://schemas.openxmlformats.org/officeDocument/2006/relationships/hyperlink" Target="mailto:bdrezaul91@yahoo.com" TargetMode="External"/><Relationship Id="rId5628" Type="http://schemas.openxmlformats.org/officeDocument/2006/relationships/hyperlink" Target="mailto:msmohibulhoque@gmail.com" TargetMode="External"/><Relationship Id="rId8034" Type="http://schemas.openxmlformats.org/officeDocument/2006/relationships/hyperlink" Target="mailto:del@dirdgroup.org" TargetMode="External"/><Relationship Id="rId3179" Type="http://schemas.openxmlformats.org/officeDocument/2006/relationships/hyperlink" Target="mailto:kabicolimited@yahoo.com" TargetMode="External"/><Relationship Id="rId3593" Type="http://schemas.openxmlformats.org/officeDocument/2006/relationships/hyperlink" Target="mailto:msmt_builders@yahoo.com" TargetMode="External"/><Relationship Id="rId4644" Type="http://schemas.openxmlformats.org/officeDocument/2006/relationships/hyperlink" Target="mailto:mdatiar_rahman13@yahoo.com" TargetMode="External"/><Relationship Id="rId7050" Type="http://schemas.openxmlformats.org/officeDocument/2006/relationships/hyperlink" Target="mailto:akzaman43@gmail.com" TargetMode="External"/><Relationship Id="rId8101" Type="http://schemas.openxmlformats.org/officeDocument/2006/relationships/hyperlink" Target="mailto:khairselim@yahoo.com" TargetMode="External"/><Relationship Id="rId2195" Type="http://schemas.openxmlformats.org/officeDocument/2006/relationships/hyperlink" Target="mailto:ms.hasanuzzaman_bhuiyan@yahoo.com" TargetMode="External"/><Relationship Id="rId3246" Type="http://schemas.openxmlformats.org/officeDocument/2006/relationships/hyperlink" Target="mailto:rafiqconstructioncoltd@gmail.com" TargetMode="External"/><Relationship Id="rId167" Type="http://schemas.openxmlformats.org/officeDocument/2006/relationships/hyperlink" Target="mailto:henara_b@yahoo.com" TargetMode="External"/><Relationship Id="rId581" Type="http://schemas.openxmlformats.org/officeDocument/2006/relationships/hyperlink" Target="mailto:mababa1981@yahoo.com" TargetMode="External"/><Relationship Id="rId2262" Type="http://schemas.openxmlformats.org/officeDocument/2006/relationships/hyperlink" Target="mailto:ms.bhuiyanandsons@gmail.com" TargetMode="External"/><Relationship Id="rId3660" Type="http://schemas.openxmlformats.org/officeDocument/2006/relationships/hyperlink" Target="mailto:syedmilon77@yahoo.com" TargetMode="External"/><Relationship Id="rId4711" Type="http://schemas.openxmlformats.org/officeDocument/2006/relationships/hyperlink" Target="mailto:hafizurbconjv@gmail.com" TargetMode="External"/><Relationship Id="rId7867" Type="http://schemas.openxmlformats.org/officeDocument/2006/relationships/hyperlink" Target="mailto:niaztraders.khan@yahoo.com" TargetMode="External"/><Relationship Id="rId8918" Type="http://schemas.openxmlformats.org/officeDocument/2006/relationships/hyperlink" Target="mailto:sbcelbd@gmail.com" TargetMode="External"/><Relationship Id="rId234" Type="http://schemas.openxmlformats.org/officeDocument/2006/relationships/hyperlink" Target="mailto:msjarnaenterprise@yahoo.com" TargetMode="External"/><Relationship Id="rId3313" Type="http://schemas.openxmlformats.org/officeDocument/2006/relationships/hyperlink" Target="mailto:msjamalenterprise@yahoo.com" TargetMode="External"/><Relationship Id="rId6469" Type="http://schemas.openxmlformats.org/officeDocument/2006/relationships/hyperlink" Target="mailto:shourobenterprise@gmail.com" TargetMode="External"/><Relationship Id="rId6883" Type="http://schemas.openxmlformats.org/officeDocument/2006/relationships/hyperlink" Target="mailto:msmddelowarhossain@yahoo.com" TargetMode="External"/><Relationship Id="rId7934" Type="http://schemas.openxmlformats.org/officeDocument/2006/relationships/hyperlink" Target="mailto:uttamtraders74@gmail.com" TargetMode="External"/><Relationship Id="rId5485" Type="http://schemas.openxmlformats.org/officeDocument/2006/relationships/hyperlink" Target="mailto:kamalandbrothers77@gmail.com" TargetMode="External"/><Relationship Id="rId6536" Type="http://schemas.openxmlformats.org/officeDocument/2006/relationships/hyperlink" Target="mailto:ahasbjv@gmail.com" TargetMode="External"/><Relationship Id="rId6950" Type="http://schemas.openxmlformats.org/officeDocument/2006/relationships/hyperlink" Target="mailto:enayets2019@gmail.com" TargetMode="External"/><Relationship Id="rId301" Type="http://schemas.openxmlformats.org/officeDocument/2006/relationships/hyperlink" Target="mailto:md.khairulhasan399@yahoo.com" TargetMode="External"/><Relationship Id="rId4087" Type="http://schemas.openxmlformats.org/officeDocument/2006/relationships/hyperlink" Target="mailto:bismilla_constn@yahoo.com" TargetMode="External"/><Relationship Id="rId5138" Type="http://schemas.openxmlformats.org/officeDocument/2006/relationships/hyperlink" Target="mailto:msrahimenterprise@yahoo.com" TargetMode="External"/><Relationship Id="rId5552" Type="http://schemas.openxmlformats.org/officeDocument/2006/relationships/hyperlink" Target="mailto:saereandsons@gmail.com" TargetMode="External"/><Relationship Id="rId6603" Type="http://schemas.openxmlformats.org/officeDocument/2006/relationships/hyperlink" Target="mailto:mahabubk9270@gmail.com" TargetMode="External"/><Relationship Id="rId1748" Type="http://schemas.openxmlformats.org/officeDocument/2006/relationships/hyperlink" Target="mailto:samiazadjv@gmail.com" TargetMode="External"/><Relationship Id="rId4154" Type="http://schemas.openxmlformats.org/officeDocument/2006/relationships/hyperlink" Target="mailto:ms_sha_enter@yahoo.com" TargetMode="External"/><Relationship Id="rId5205" Type="http://schemas.openxmlformats.org/officeDocument/2006/relationships/hyperlink" Target="mailto:mss.sarkerenterprise@gmail.com" TargetMode="External"/><Relationship Id="rId8775" Type="http://schemas.openxmlformats.org/officeDocument/2006/relationships/hyperlink" Target="mailto:mdsiddiksh@gmail.com" TargetMode="External"/><Relationship Id="rId3170" Type="http://schemas.openxmlformats.org/officeDocument/2006/relationships/hyperlink" Target="mailto:ascl2006@yahoo.com" TargetMode="External"/><Relationship Id="rId4221" Type="http://schemas.openxmlformats.org/officeDocument/2006/relationships/hyperlink" Target="mailto:chandsabtjv@gmail.com" TargetMode="External"/><Relationship Id="rId7377" Type="http://schemas.openxmlformats.org/officeDocument/2006/relationships/hyperlink" Target="mailto:akhanconstruction7@gmail.com" TargetMode="External"/><Relationship Id="rId8428" Type="http://schemas.openxmlformats.org/officeDocument/2006/relationships/hyperlink" Target="mailto:mollahenterprise455@gmail.com" TargetMode="External"/><Relationship Id="rId1815" Type="http://schemas.openxmlformats.org/officeDocument/2006/relationships/hyperlink" Target="mailto:mddidarulislam1968@yahoo.com" TargetMode="External"/><Relationship Id="rId6393" Type="http://schemas.openxmlformats.org/officeDocument/2006/relationships/hyperlink" Target="mailto:islam.trading07@gmail.com" TargetMode="External"/><Relationship Id="rId7791" Type="http://schemas.openxmlformats.org/officeDocument/2006/relationships/hyperlink" Target="mailto:golammortuza1962@gmail.com" TargetMode="External"/><Relationship Id="rId8842" Type="http://schemas.openxmlformats.org/officeDocument/2006/relationships/hyperlink" Target="mailto:shohidulconst@gmail.com" TargetMode="External"/><Relationship Id="rId3987" Type="http://schemas.openxmlformats.org/officeDocument/2006/relationships/hyperlink" Target="mailto:mselaconstruction16@gmail.com" TargetMode="External"/><Relationship Id="rId6046" Type="http://schemas.openxmlformats.org/officeDocument/2006/relationships/hyperlink" Target="mailto:ms.kabirtraders@yahoo.com" TargetMode="External"/><Relationship Id="rId7444" Type="http://schemas.openxmlformats.org/officeDocument/2006/relationships/hyperlink" Target="mailto:ms.khazababa@gmail.com" TargetMode="External"/><Relationship Id="rId2589" Type="http://schemas.openxmlformats.org/officeDocument/2006/relationships/hyperlink" Target="mailto:nazibtraders1977@gmail.com" TargetMode="External"/><Relationship Id="rId6460" Type="http://schemas.openxmlformats.org/officeDocument/2006/relationships/hyperlink" Target="mailto:md.zahurulhaquemalitha@gmail.com" TargetMode="External"/><Relationship Id="rId7511" Type="http://schemas.openxmlformats.org/officeDocument/2006/relationships/hyperlink" Target="mailto:abdullatraders1972@gmail.com" TargetMode="External"/><Relationship Id="rId975" Type="http://schemas.openxmlformats.org/officeDocument/2006/relationships/hyperlink" Target="mailto:msripontraders@gmail.com" TargetMode="External"/><Relationship Id="rId2656" Type="http://schemas.openxmlformats.org/officeDocument/2006/relationships/hyperlink" Target="mailto:saidur1969@yahoo.com" TargetMode="External"/><Relationship Id="rId3707" Type="http://schemas.openxmlformats.org/officeDocument/2006/relationships/hyperlink" Target="mailto:santoenterprise65@gmail.com" TargetMode="External"/><Relationship Id="rId5062" Type="http://schemas.openxmlformats.org/officeDocument/2006/relationships/hyperlink" Target="mailto:shohrab_hossain1956@yahoo.com" TargetMode="External"/><Relationship Id="rId6113" Type="http://schemas.openxmlformats.org/officeDocument/2006/relationships/hyperlink" Target="mailto:shakilconstruction@yahoo.com" TargetMode="External"/><Relationship Id="rId9269" Type="http://schemas.openxmlformats.org/officeDocument/2006/relationships/hyperlink" Target="mailto:mdhumayunkabir.thakurgaon@gmail.com" TargetMode="External"/><Relationship Id="rId628" Type="http://schemas.openxmlformats.org/officeDocument/2006/relationships/hyperlink" Target="mailto:otblbd@yahoo.com" TargetMode="External"/><Relationship Id="rId1258" Type="http://schemas.openxmlformats.org/officeDocument/2006/relationships/hyperlink" Target="mailto:mdselimreza.1979@gmail.com" TargetMode="External"/><Relationship Id="rId1672" Type="http://schemas.openxmlformats.org/officeDocument/2006/relationships/hyperlink" Target="mailto:msmdshahjahan@gmail.com" TargetMode="External"/><Relationship Id="rId2309" Type="http://schemas.openxmlformats.org/officeDocument/2006/relationships/hyperlink" Target="mailto:ms.khusboojahanenterprise@yahoo.com" TargetMode="External"/><Relationship Id="rId2723" Type="http://schemas.openxmlformats.org/officeDocument/2006/relationships/hyperlink" Target="mailto:adorsha.enterprise@gmail.com" TargetMode="External"/><Relationship Id="rId5879" Type="http://schemas.openxmlformats.org/officeDocument/2006/relationships/hyperlink" Target="mailto:ms.mohesenaenterprise@gmail.com" TargetMode="External"/><Relationship Id="rId8285" Type="http://schemas.openxmlformats.org/officeDocument/2006/relationships/hyperlink" Target="mailto:rehanaenterprise33@gmail.com" TargetMode="External"/><Relationship Id="rId9336" Type="http://schemas.openxmlformats.org/officeDocument/2006/relationships/hyperlink" Target="mailto:khairulkabir07@gmail.com" TargetMode="External"/><Relationship Id="rId1325" Type="http://schemas.openxmlformats.org/officeDocument/2006/relationships/hyperlink" Target="mailto:sdmallic@yahoo.com" TargetMode="External"/><Relationship Id="rId8352" Type="http://schemas.openxmlformats.org/officeDocument/2006/relationships/hyperlink" Target="mailto:aminul.sunamganj@gmail.com" TargetMode="External"/><Relationship Id="rId9403" Type="http://schemas.openxmlformats.org/officeDocument/2006/relationships/hyperlink" Target="mailto:msata1978@gmail.com" TargetMode="External"/><Relationship Id="rId3497" Type="http://schemas.openxmlformats.org/officeDocument/2006/relationships/hyperlink" Target="mailto:mshanif2018@gmail.com" TargetMode="External"/><Relationship Id="rId4895" Type="http://schemas.openxmlformats.org/officeDocument/2006/relationships/hyperlink" Target="mailto:rabrc.mrjv.2018@gmail.com" TargetMode="External"/><Relationship Id="rId5946" Type="http://schemas.openxmlformats.org/officeDocument/2006/relationships/hyperlink" Target="mailto:ms.tanvirenterprise3@gmail.com" TargetMode="External"/><Relationship Id="rId8005" Type="http://schemas.openxmlformats.org/officeDocument/2006/relationships/hyperlink" Target="mailto:mmbmsejv@gmail.com" TargetMode="External"/><Relationship Id="rId31" Type="http://schemas.openxmlformats.org/officeDocument/2006/relationships/hyperlink" Target="mailto:efte.etcl@gmail.com" TargetMode="External"/><Relationship Id="rId2099" Type="http://schemas.openxmlformats.org/officeDocument/2006/relationships/hyperlink" Target="mailto:mpiclassjv@gmail.com" TargetMode="External"/><Relationship Id="rId4548" Type="http://schemas.openxmlformats.org/officeDocument/2006/relationships/hyperlink" Target="mailto:hakimnufa@gmail.com" TargetMode="External"/><Relationship Id="rId4962" Type="http://schemas.openxmlformats.org/officeDocument/2006/relationships/hyperlink" Target="mailto:bmtradecenter@gmail.com" TargetMode="External"/><Relationship Id="rId7021" Type="http://schemas.openxmlformats.org/officeDocument/2006/relationships/hyperlink" Target="mailto:selimptk@gmail.com" TargetMode="External"/><Relationship Id="rId3564" Type="http://schemas.openxmlformats.org/officeDocument/2006/relationships/hyperlink" Target="mailto:mozaharbanantar2020@gmail.com" TargetMode="External"/><Relationship Id="rId4615" Type="http://schemas.openxmlformats.org/officeDocument/2006/relationships/hyperlink" Target="mailto:dollyconstructionltd@gmail.com" TargetMode="External"/><Relationship Id="rId485" Type="http://schemas.openxmlformats.org/officeDocument/2006/relationships/hyperlink" Target="mailto:mskazipopyenterprise@gmail.com" TargetMode="External"/><Relationship Id="rId2166" Type="http://schemas.openxmlformats.org/officeDocument/2006/relationships/hyperlink" Target="mailto:mahmudalam1973@gmail.com" TargetMode="External"/><Relationship Id="rId2580" Type="http://schemas.openxmlformats.org/officeDocument/2006/relationships/hyperlink" Target="mailto:mehsarker1973@gmail.com" TargetMode="External"/><Relationship Id="rId3217" Type="http://schemas.openxmlformats.org/officeDocument/2006/relationships/hyperlink" Target="mailto:nbconstruction991@gmail.com" TargetMode="External"/><Relationship Id="rId3631" Type="http://schemas.openxmlformats.org/officeDocument/2006/relationships/hyperlink" Target="mailto:motiur075@gmail.com" TargetMode="External"/><Relationship Id="rId6787" Type="http://schemas.openxmlformats.org/officeDocument/2006/relationships/hyperlink" Target="mailto:selimpatuakhali@gmail.com" TargetMode="External"/><Relationship Id="rId7838" Type="http://schemas.openxmlformats.org/officeDocument/2006/relationships/hyperlink" Target="mailto:anamulhaquerangpur@gmail.com" TargetMode="External"/><Relationship Id="rId9193" Type="http://schemas.openxmlformats.org/officeDocument/2006/relationships/hyperlink" Target="mailto:rambabu.thakurgaon@gmail.com" TargetMode="External"/><Relationship Id="rId138" Type="http://schemas.openxmlformats.org/officeDocument/2006/relationships/hyperlink" Target="mailto:mssafaconstruction@gmail.com" TargetMode="External"/><Relationship Id="rId552" Type="http://schemas.openxmlformats.org/officeDocument/2006/relationships/hyperlink" Target="mailto:msbismillahenterprise1992@yahoo.com" TargetMode="External"/><Relationship Id="rId1182" Type="http://schemas.openxmlformats.org/officeDocument/2006/relationships/hyperlink" Target="mailto:farajienterprise@yahoo.com" TargetMode="External"/><Relationship Id="rId2233" Type="http://schemas.openxmlformats.org/officeDocument/2006/relationships/hyperlink" Target="mailto:mszahir_enterprise@yahoo.com" TargetMode="External"/><Relationship Id="rId5389" Type="http://schemas.openxmlformats.org/officeDocument/2006/relationships/hyperlink" Target="mailto:masumenterprise1985@gmail.com" TargetMode="External"/><Relationship Id="rId6854" Type="http://schemas.openxmlformats.org/officeDocument/2006/relationships/hyperlink" Target="mailto:najmulbadal45@gmail.com" TargetMode="External"/><Relationship Id="rId9260" Type="http://schemas.openxmlformats.org/officeDocument/2006/relationships/hyperlink" Target="mailto:de.rb.jv@gmail.com" TargetMode="External"/><Relationship Id="rId205" Type="http://schemas.openxmlformats.org/officeDocument/2006/relationships/hyperlink" Target="mailto:m.a.jalil.khan123@gmail.com" TargetMode="External"/><Relationship Id="rId2300" Type="http://schemas.openxmlformats.org/officeDocument/2006/relationships/hyperlink" Target="mailto:ms.kamrulenterprise@yahoo.com" TargetMode="External"/><Relationship Id="rId5456" Type="http://schemas.openxmlformats.org/officeDocument/2006/relationships/hyperlink" Target="mailto:marco.belabo@gmail.com" TargetMode="External"/><Relationship Id="rId6507" Type="http://schemas.openxmlformats.org/officeDocument/2006/relationships/hyperlink" Target="mailto:icl.pvtltd@yahoo.com" TargetMode="External"/><Relationship Id="rId7905" Type="http://schemas.openxmlformats.org/officeDocument/2006/relationships/hyperlink" Target="mailto:con.bokulhossain@gmail.com" TargetMode="External"/><Relationship Id="rId1999" Type="http://schemas.openxmlformats.org/officeDocument/2006/relationships/hyperlink" Target="mailto:sign_1978@yahoo.com" TargetMode="External"/><Relationship Id="rId4058" Type="http://schemas.openxmlformats.org/officeDocument/2006/relationships/hyperlink" Target="mailto:ma.business.center.89@gmail.com" TargetMode="External"/><Relationship Id="rId4472" Type="http://schemas.openxmlformats.org/officeDocument/2006/relationships/hyperlink" Target="mailto:ms.limonenterprise70@gmail.com" TargetMode="External"/><Relationship Id="rId5109" Type="http://schemas.openxmlformats.org/officeDocument/2006/relationships/hyperlink" Target="mailto:md.abulhossain2016@yahoo.com" TargetMode="External"/><Relationship Id="rId5870" Type="http://schemas.openxmlformats.org/officeDocument/2006/relationships/hyperlink" Target="mailto:nisadenterprise78@gmail.com" TargetMode="External"/><Relationship Id="rId6921" Type="http://schemas.openxmlformats.org/officeDocument/2006/relationships/hyperlink" Target="mailto:enayet.eli@gmail.com" TargetMode="External"/><Relationship Id="rId3074" Type="http://schemas.openxmlformats.org/officeDocument/2006/relationships/hyperlink" Target="mailto:sabbirenter671@gmail.com" TargetMode="External"/><Relationship Id="rId4125" Type="http://schemas.openxmlformats.org/officeDocument/2006/relationships/hyperlink" Target="mailto:bbejvroy@gmail.com" TargetMode="External"/><Relationship Id="rId5523" Type="http://schemas.openxmlformats.org/officeDocument/2006/relationships/hyperlink" Target="mailto:aislam.nat@gmail.com" TargetMode="External"/><Relationship Id="rId8679" Type="http://schemas.openxmlformats.org/officeDocument/2006/relationships/hyperlink" Target="mailto:helalctg124@gmail.com" TargetMode="External"/><Relationship Id="rId1719" Type="http://schemas.openxmlformats.org/officeDocument/2006/relationships/hyperlink" Target="mailto:malitrad19@gmail.com" TargetMode="External"/><Relationship Id="rId7695" Type="http://schemas.openxmlformats.org/officeDocument/2006/relationships/hyperlink" Target="mailto:rezwanul750@gmail.com" TargetMode="External"/><Relationship Id="rId8746" Type="http://schemas.openxmlformats.org/officeDocument/2006/relationships/hyperlink" Target="mailto:mahbubbismillah2019@gmail.com" TargetMode="External"/><Relationship Id="rId2090" Type="http://schemas.openxmlformats.org/officeDocument/2006/relationships/hyperlink" Target="mailto:ascl2006@yahoo.com" TargetMode="External"/><Relationship Id="rId3141" Type="http://schemas.openxmlformats.org/officeDocument/2006/relationships/hyperlink" Target="mailto:udicogsjv@gmail.com" TargetMode="External"/><Relationship Id="rId6297" Type="http://schemas.openxmlformats.org/officeDocument/2006/relationships/hyperlink" Target="mailto:mssaifenterprise3333@gmail.com" TargetMode="External"/><Relationship Id="rId7348" Type="http://schemas.openxmlformats.org/officeDocument/2006/relationships/hyperlink" Target="mailto:ms.wasif.zohanitraders@gmail.com" TargetMode="External"/><Relationship Id="rId7762" Type="http://schemas.openxmlformats.org/officeDocument/2006/relationships/hyperlink" Target="mailto:kzahcjv@gmail.com" TargetMode="External"/><Relationship Id="rId8813" Type="http://schemas.openxmlformats.org/officeDocument/2006/relationships/hyperlink" Target="mailto:modernconstructionfaridpur@yahoo.com" TargetMode="External"/><Relationship Id="rId3958" Type="http://schemas.openxmlformats.org/officeDocument/2006/relationships/hyperlink" Target="mailto:ziaultraders123@yahoo.com%20;" TargetMode="External"/><Relationship Id="rId6364" Type="http://schemas.openxmlformats.org/officeDocument/2006/relationships/hyperlink" Target="mailto:mdzinnatalizinnah@gmail.com" TargetMode="External"/><Relationship Id="rId7415" Type="http://schemas.openxmlformats.org/officeDocument/2006/relationships/hyperlink" Target="mailto:msjuthient@gmail.com" TargetMode="External"/><Relationship Id="rId879" Type="http://schemas.openxmlformats.org/officeDocument/2006/relationships/hyperlink" Target="mailto:md.eunusal_mamun@yahoo.com" TargetMode="External"/><Relationship Id="rId5380" Type="http://schemas.openxmlformats.org/officeDocument/2006/relationships/hyperlink" Target="mailto:moksud.sarkert@gmail.com" TargetMode="External"/><Relationship Id="rId6017" Type="http://schemas.openxmlformats.org/officeDocument/2006/relationships/hyperlink" Target="mailto:msmalekenterprise1984@gmail.com" TargetMode="External"/><Relationship Id="rId6431" Type="http://schemas.openxmlformats.org/officeDocument/2006/relationships/hyperlink" Target="mailto:farukrahman2181973@gmail.com" TargetMode="External"/><Relationship Id="rId9587" Type="http://schemas.openxmlformats.org/officeDocument/2006/relationships/hyperlink" Target="mailto:towhid.egp@gmail.com" TargetMode="External"/><Relationship Id="rId1576" Type="http://schemas.openxmlformats.org/officeDocument/2006/relationships/hyperlink" Target="mailto:mssabujenterprise01@gmail.com" TargetMode="External"/><Relationship Id="rId2974" Type="http://schemas.openxmlformats.org/officeDocument/2006/relationships/hyperlink" Target="mailto:jalommadaripur@gmail.com" TargetMode="External"/><Relationship Id="rId5033" Type="http://schemas.openxmlformats.org/officeDocument/2006/relationships/hyperlink" Target="mailto:saifulislam005566@gmail.com" TargetMode="External"/><Relationship Id="rId8189" Type="http://schemas.openxmlformats.org/officeDocument/2006/relationships/hyperlink" Target="mailto:siamsayem.pbn01@gmail.com" TargetMode="External"/><Relationship Id="rId946" Type="http://schemas.openxmlformats.org/officeDocument/2006/relationships/hyperlink" Target="mailto:msjashimmia1992@gmail.com" TargetMode="External"/><Relationship Id="rId1229" Type="http://schemas.openxmlformats.org/officeDocument/2006/relationships/hyperlink" Target="mailto:abulkalamazad.cnj@gmail.com" TargetMode="External"/><Relationship Id="rId1990" Type="http://schemas.openxmlformats.org/officeDocument/2006/relationships/hyperlink" Target="mailto:fastbuild.bd@gmail.com" TargetMode="External"/><Relationship Id="rId2627" Type="http://schemas.openxmlformats.org/officeDocument/2006/relationships/hyperlink" Target="mailto:ferdousbari73@yahoo.com" TargetMode="External"/><Relationship Id="rId5100" Type="http://schemas.openxmlformats.org/officeDocument/2006/relationships/hyperlink" Target="mailto:abul50113@gmail.com" TargetMode="External"/><Relationship Id="rId8256" Type="http://schemas.openxmlformats.org/officeDocument/2006/relationships/hyperlink" Target="mailto:mrahman4165@gmail.com" TargetMode="External"/><Relationship Id="rId1643" Type="http://schemas.openxmlformats.org/officeDocument/2006/relationships/hyperlink" Target="mailto:ms.shamimbricks38@gmail.com" TargetMode="External"/><Relationship Id="rId4799" Type="http://schemas.openxmlformats.org/officeDocument/2006/relationships/hyperlink" Target="mailto:suyebahmed2010@gmail.com" TargetMode="External"/><Relationship Id="rId8670" Type="http://schemas.openxmlformats.org/officeDocument/2006/relationships/hyperlink" Target="mailto:zillurnb@gmail.com" TargetMode="External"/><Relationship Id="rId9307" Type="http://schemas.openxmlformats.org/officeDocument/2006/relationships/hyperlink" Target="mailto:hossainjui.thakurgaon@gmail.com" TargetMode="External"/><Relationship Id="rId1710" Type="http://schemas.openxmlformats.org/officeDocument/2006/relationships/hyperlink" Target="mailto:malitrad19@gmail.com" TargetMode="External"/><Relationship Id="rId4866" Type="http://schemas.openxmlformats.org/officeDocument/2006/relationships/hyperlink" Target="mailto:sonjitdas789@gmail.com" TargetMode="External"/><Relationship Id="rId5917" Type="http://schemas.openxmlformats.org/officeDocument/2006/relationships/hyperlink" Target="mailto:msstraders@yahoo.com" TargetMode="External"/><Relationship Id="rId7272" Type="http://schemas.openxmlformats.org/officeDocument/2006/relationships/hyperlink" Target="mailto:mssuptitraders@gmail.com" TargetMode="External"/><Relationship Id="rId8323" Type="http://schemas.openxmlformats.org/officeDocument/2006/relationships/hyperlink" Target="mailto:maengineering1958@yahoo.com" TargetMode="External"/><Relationship Id="rId3468" Type="http://schemas.openxmlformats.org/officeDocument/2006/relationships/hyperlink" Target="mailto:sim.properties@yahoo.com" TargetMode="External"/><Relationship Id="rId3882" Type="http://schemas.openxmlformats.org/officeDocument/2006/relationships/hyperlink" Target="mailto:S.Anantabikastripura@yahoo.com" TargetMode="External"/><Relationship Id="rId4519" Type="http://schemas.openxmlformats.org/officeDocument/2006/relationships/hyperlink" Target="mailto:zahurulhaquedulalk786@yahoo.com" TargetMode="External"/><Relationship Id="rId4933" Type="http://schemas.openxmlformats.org/officeDocument/2006/relationships/hyperlink" Target="mailto:alamintraders84@gmail.com" TargetMode="External"/><Relationship Id="rId389" Type="http://schemas.openxmlformats.org/officeDocument/2006/relationships/hyperlink" Target="mailto:msdaniel.co@gmail.com" TargetMode="External"/><Relationship Id="rId2484" Type="http://schemas.openxmlformats.org/officeDocument/2006/relationships/hyperlink" Target="mailto:hoquetraders1980@gmail.com" TargetMode="External"/><Relationship Id="rId3535" Type="http://schemas.openxmlformats.org/officeDocument/2006/relationships/hyperlink" Target="mailto:emonenterprisjnd@gmail.com" TargetMode="External"/><Relationship Id="rId9097" Type="http://schemas.openxmlformats.org/officeDocument/2006/relationships/hyperlink" Target="mailto:aminulhaquepvtltd@gmail.com" TargetMode="External"/><Relationship Id="rId456" Type="http://schemas.openxmlformats.org/officeDocument/2006/relationships/hyperlink" Target="mailto:mdfayzsharif@yahoo.com" TargetMode="External"/><Relationship Id="rId870" Type="http://schemas.openxmlformats.org/officeDocument/2006/relationships/hyperlink" Target="mailto:msmilon_traders@yahoo.com" TargetMode="External"/><Relationship Id="rId1086" Type="http://schemas.openxmlformats.org/officeDocument/2006/relationships/hyperlink" Target="mailto:mridhaenterprise77@gmail.com" TargetMode="External"/><Relationship Id="rId2137" Type="http://schemas.openxmlformats.org/officeDocument/2006/relationships/hyperlink" Target="mailto:rashidandkonda1978@gmail.com" TargetMode="External"/><Relationship Id="rId2551" Type="http://schemas.openxmlformats.org/officeDocument/2006/relationships/hyperlink" Target="mailto:emonenterprisebd2040@gmail.com" TargetMode="External"/><Relationship Id="rId9164" Type="http://schemas.openxmlformats.org/officeDocument/2006/relationships/hyperlink" Target="mailto:mhaandmlejv@gmail.com" TargetMode="External"/><Relationship Id="rId109" Type="http://schemas.openxmlformats.org/officeDocument/2006/relationships/hyperlink" Target="mailto:kamrulandbrothers@yahoo.com" TargetMode="External"/><Relationship Id="rId523" Type="http://schemas.openxmlformats.org/officeDocument/2006/relationships/hyperlink" Target="mailto:khairhossain64@gmail.com" TargetMode="External"/><Relationship Id="rId1153" Type="http://schemas.openxmlformats.org/officeDocument/2006/relationships/hyperlink" Target="mailto:msharunandsons@yahoo.com" TargetMode="External"/><Relationship Id="rId2204" Type="http://schemas.openxmlformats.org/officeDocument/2006/relationships/hyperlink" Target="mailto:ms.ahamedconstruction16@gmail.com" TargetMode="External"/><Relationship Id="rId3602" Type="http://schemas.openxmlformats.org/officeDocument/2006/relationships/hyperlink" Target="mailto:santoenterprise65@gmail.com" TargetMode="External"/><Relationship Id="rId6758" Type="http://schemas.openxmlformats.org/officeDocument/2006/relationships/hyperlink" Target="mailto:sufia.enterprise333@yahoo.com" TargetMode="External"/><Relationship Id="rId7809" Type="http://schemas.openxmlformats.org/officeDocument/2006/relationships/hyperlink" Target="mailto:khairulkabir07@gmail.com" TargetMode="External"/><Relationship Id="rId8180" Type="http://schemas.openxmlformats.org/officeDocument/2006/relationships/hyperlink" Target="mailto:shapnaenterprise20@gmail.com" TargetMode="External"/><Relationship Id="rId9231" Type="http://schemas.openxmlformats.org/officeDocument/2006/relationships/hyperlink" Target="mailto:mszilanitraders@gmail.com" TargetMode="External"/><Relationship Id="rId5774" Type="http://schemas.openxmlformats.org/officeDocument/2006/relationships/hyperlink" Target="mailto:srsconstruction4@gmail.com" TargetMode="External"/><Relationship Id="rId6825" Type="http://schemas.openxmlformats.org/officeDocument/2006/relationships/hyperlink" Target="mailto:h_mallick@rocketmail.com" TargetMode="External"/><Relationship Id="rId1220" Type="http://schemas.openxmlformats.org/officeDocument/2006/relationships/hyperlink" Target="mailto:taposyenterprise@yahoo.com" TargetMode="External"/><Relationship Id="rId4376" Type="http://schemas.openxmlformats.org/officeDocument/2006/relationships/hyperlink" Target="mailto:msriasatandbrothers@gmail.com" TargetMode="External"/><Relationship Id="rId4790" Type="http://schemas.openxmlformats.org/officeDocument/2006/relationships/hyperlink" Target="mailto:anamulhoquemahtab@gmail.com" TargetMode="External"/><Relationship Id="rId5427" Type="http://schemas.openxmlformats.org/officeDocument/2006/relationships/hyperlink" Target="mailto:msmamunenterprise66@gmail.com" TargetMode="External"/><Relationship Id="rId5841" Type="http://schemas.openxmlformats.org/officeDocument/2006/relationships/hyperlink" Target="mailto:rainbowdimla@gmail.com" TargetMode="External"/><Relationship Id="rId8997" Type="http://schemas.openxmlformats.org/officeDocument/2006/relationships/hyperlink" Target="mailto:tanimentp@hotmail.com" TargetMode="External"/><Relationship Id="rId3392" Type="http://schemas.openxmlformats.org/officeDocument/2006/relationships/hyperlink" Target="mailto:jaka.chuadanga@gmail.com" TargetMode="External"/><Relationship Id="rId4029" Type="http://schemas.openxmlformats.org/officeDocument/2006/relationships/hyperlink" Target="mailto:coastaldevcor@gmail.com," TargetMode="External"/><Relationship Id="rId4443" Type="http://schemas.openxmlformats.org/officeDocument/2006/relationships/hyperlink" Target="mailto:mstahminaenterprise81@gmail.com" TargetMode="External"/><Relationship Id="rId7599" Type="http://schemas.openxmlformats.org/officeDocument/2006/relationships/hyperlink" Target="mailto:S.Anantabikastripura@yahoo.com" TargetMode="External"/><Relationship Id="rId3045" Type="http://schemas.openxmlformats.org/officeDocument/2006/relationships/hyperlink" Target="mailto:ms.iqabalbrothers@gmail.com" TargetMode="External"/><Relationship Id="rId4510" Type="http://schemas.openxmlformats.org/officeDocument/2006/relationships/hyperlink" Target="mailto:ferozmahamud03@gmail.com" TargetMode="External"/><Relationship Id="rId7666" Type="http://schemas.openxmlformats.org/officeDocument/2006/relationships/hyperlink" Target="mailto:golden3450@gmail.com" TargetMode="External"/><Relationship Id="rId8717" Type="http://schemas.openxmlformats.org/officeDocument/2006/relationships/hyperlink" Target="mailto:msnafitraders@gmail.com" TargetMode="External"/><Relationship Id="rId380" Type="http://schemas.openxmlformats.org/officeDocument/2006/relationships/hyperlink" Target="mailto:kundubappi7931@gmail.com" TargetMode="External"/><Relationship Id="rId2061" Type="http://schemas.openxmlformats.org/officeDocument/2006/relationships/hyperlink" Target="https://www.eprocure.gov.bd/tenderer/ViewRegistrationDetail.jsp?cId=5022D1A1DE184973&amp;uId=0B623A42B4BE9EA7&amp;tId=E3EF23A3013721D7&amp;top=no" TargetMode="External"/><Relationship Id="rId3112" Type="http://schemas.openxmlformats.org/officeDocument/2006/relationships/hyperlink" Target="mailto:mmb.itjv@yahoo.com" TargetMode="External"/><Relationship Id="rId6268" Type="http://schemas.openxmlformats.org/officeDocument/2006/relationships/hyperlink" Target="mailto:msfnenterprise@yahoo.com" TargetMode="External"/><Relationship Id="rId6682" Type="http://schemas.openxmlformats.org/officeDocument/2006/relationships/hyperlink" Target="mailto:msummitraders@yahoo.com" TargetMode="External"/><Relationship Id="rId7319" Type="http://schemas.openxmlformats.org/officeDocument/2006/relationships/hyperlink" Target="mailto:mssheksadicons@gmail.com" TargetMode="External"/><Relationship Id="rId5284" Type="http://schemas.openxmlformats.org/officeDocument/2006/relationships/hyperlink" Target="mailto:mss.sarkerenterprise@gmail.com" TargetMode="External"/><Relationship Id="rId6335" Type="http://schemas.openxmlformats.org/officeDocument/2006/relationships/hyperlink" Target="mailto:ms.mithutraders9446@gmail.com" TargetMode="External"/><Relationship Id="rId7733" Type="http://schemas.openxmlformats.org/officeDocument/2006/relationships/hyperlink" Target="mailto:Mithupirgas@gmail.com" TargetMode="External"/><Relationship Id="rId100" Type="http://schemas.openxmlformats.org/officeDocument/2006/relationships/hyperlink" Target="mailto:sikderbuilders@gmail.com" TargetMode="External"/><Relationship Id="rId2878" Type="http://schemas.openxmlformats.org/officeDocument/2006/relationships/hyperlink" Target="mailto:udcconstructionltd9@gmail.com" TargetMode="External"/><Relationship Id="rId3929" Type="http://schemas.openxmlformats.org/officeDocument/2006/relationships/hyperlink" Target="mailto:msrangeconstruction@gmail.com" TargetMode="External"/><Relationship Id="rId7800" Type="http://schemas.openxmlformats.org/officeDocument/2006/relationships/hyperlink" Target="mailto:almahmudmilon@gmail.com" TargetMode="External"/><Relationship Id="rId1894" Type="http://schemas.openxmlformats.org/officeDocument/2006/relationships/hyperlink" Target="mailto:rafibrothersegp@yahoo.com" TargetMode="External"/><Relationship Id="rId2945" Type="http://schemas.openxmlformats.org/officeDocument/2006/relationships/hyperlink" Target="mailto:bhaibhai2013@yahoo.com" TargetMode="External"/><Relationship Id="rId5351" Type="http://schemas.openxmlformats.org/officeDocument/2006/relationships/hyperlink" Target="mailto:chhoaenterprise73@gmail.com" TargetMode="External"/><Relationship Id="rId6402" Type="http://schemas.openxmlformats.org/officeDocument/2006/relationships/hyperlink" Target="mailto:md_abulhossain35@yahoo.com" TargetMode="External"/><Relationship Id="rId9558" Type="http://schemas.openxmlformats.org/officeDocument/2006/relationships/hyperlink" Target="mailto:farukrahman2181973@gmail.com" TargetMode="External"/><Relationship Id="rId917" Type="http://schemas.openxmlformats.org/officeDocument/2006/relationships/hyperlink" Target="mailto:msmawa77@gmail.com" TargetMode="External"/><Relationship Id="rId1547" Type="http://schemas.openxmlformats.org/officeDocument/2006/relationships/hyperlink" Target="mailto:kawsarrahil@gmail.com" TargetMode="External"/><Relationship Id="rId1961" Type="http://schemas.openxmlformats.org/officeDocument/2006/relationships/hyperlink" Target="mailto:shahana.faridpur@gmail.com" TargetMode="External"/><Relationship Id="rId5004" Type="http://schemas.openxmlformats.org/officeDocument/2006/relationships/hyperlink" Target="mailto:foizulkarim71@gmail.com" TargetMode="External"/><Relationship Id="rId8574" Type="http://schemas.openxmlformats.org/officeDocument/2006/relationships/hyperlink" Target="mailto:smjahangire@gmail.com" TargetMode="External"/><Relationship Id="rId9625" Type="http://schemas.openxmlformats.org/officeDocument/2006/relationships/hyperlink" Target="mailto:ethenttsljv@gmail.com" TargetMode="External"/><Relationship Id="rId1614" Type="http://schemas.openxmlformats.org/officeDocument/2006/relationships/hyperlink" Target="mailto:agssumon79@gmail.com" TargetMode="External"/><Relationship Id="rId4020" Type="http://schemas.openxmlformats.org/officeDocument/2006/relationships/hyperlink" Target="mailto:msfaisaltraders93@gmail.com%20%20%20;" TargetMode="External"/><Relationship Id="rId7176" Type="http://schemas.openxmlformats.org/officeDocument/2006/relationships/hyperlink" Target="mailto:azadptk@gmail.com" TargetMode="External"/><Relationship Id="rId7590" Type="http://schemas.openxmlformats.org/officeDocument/2006/relationships/hyperlink" Target="mailto:utmong71@yahoo.com" TargetMode="External"/><Relationship Id="rId8227" Type="http://schemas.openxmlformats.org/officeDocument/2006/relationships/hyperlink" Target="mailto:msshohanenterprisesiraj@gmail.com" TargetMode="External"/><Relationship Id="rId8641" Type="http://schemas.openxmlformats.org/officeDocument/2006/relationships/hyperlink" Target="mailto:dynamicassociates67@gmail.com" TargetMode="External"/><Relationship Id="rId3786" Type="http://schemas.openxmlformats.org/officeDocument/2006/relationships/hyperlink" Target="mailto:Shamimenterprise.pvt.ltd@gmail.com" TargetMode="External"/><Relationship Id="rId6192" Type="http://schemas.openxmlformats.org/officeDocument/2006/relationships/hyperlink" Target="mailto:mskalambricks@yahoo.com" TargetMode="External"/><Relationship Id="rId7243" Type="http://schemas.openxmlformats.org/officeDocument/2006/relationships/hyperlink" Target="mailto:kasempangsha@gmail.com" TargetMode="External"/><Relationship Id="rId2388" Type="http://schemas.openxmlformats.org/officeDocument/2006/relationships/hyperlink" Target="mailto:newtradelinkfeni@gmail.com" TargetMode="External"/><Relationship Id="rId3439" Type="http://schemas.openxmlformats.org/officeDocument/2006/relationships/hyperlink" Target="mailto:msalomenterprise@gmail.com" TargetMode="External"/><Relationship Id="rId4837" Type="http://schemas.openxmlformats.org/officeDocument/2006/relationships/hyperlink" Target="mailto:rnenterprise1986@gmail.com" TargetMode="External"/><Relationship Id="rId7310" Type="http://schemas.openxmlformats.org/officeDocument/2006/relationships/hyperlink" Target="mailto:mssaliment@gmail.com" TargetMode="External"/><Relationship Id="rId3853" Type="http://schemas.openxmlformats.org/officeDocument/2006/relationships/hyperlink" Target="mailto:enterprise.7rip@gmail.com" TargetMode="External"/><Relationship Id="rId4904" Type="http://schemas.openxmlformats.org/officeDocument/2006/relationships/hyperlink" Target="mailto:badrulalamshiplu@gmail.com" TargetMode="External"/><Relationship Id="rId9068" Type="http://schemas.openxmlformats.org/officeDocument/2006/relationships/hyperlink" Target="mailto:mofazzolelectric@gmail.com" TargetMode="External"/><Relationship Id="rId774" Type="http://schemas.openxmlformats.org/officeDocument/2006/relationships/hyperlink" Target="mailto:amir.engr_crp@yahoo.com" TargetMode="External"/><Relationship Id="rId1057" Type="http://schemas.openxmlformats.org/officeDocument/2006/relationships/hyperlink" Target="mailto:msabdullahenterprise@yahoo.com" TargetMode="External"/><Relationship Id="rId2455" Type="http://schemas.openxmlformats.org/officeDocument/2006/relationships/hyperlink" Target="mailto:ms.sajincorporation@gmail.com" TargetMode="External"/><Relationship Id="rId3506" Type="http://schemas.openxmlformats.org/officeDocument/2006/relationships/hyperlink" Target="mailto:kajolenterprise7@gmail.com" TargetMode="External"/><Relationship Id="rId3920" Type="http://schemas.openxmlformats.org/officeDocument/2006/relationships/hyperlink" Target="mailto:ziaultraders123@yahoo.com%20;" TargetMode="External"/><Relationship Id="rId8084" Type="http://schemas.openxmlformats.org/officeDocument/2006/relationships/hyperlink" Target="mailto:ruhul_a13@yahoo.com" TargetMode="External"/><Relationship Id="rId9482" Type="http://schemas.openxmlformats.org/officeDocument/2006/relationships/hyperlink" Target="mailto:mmbashihamimjv@gmail.com" TargetMode="External"/><Relationship Id="rId427" Type="http://schemas.openxmlformats.org/officeDocument/2006/relationships/hyperlink" Target="mailto:msalaminbrothersc@gmail.com" TargetMode="External"/><Relationship Id="rId841" Type="http://schemas.openxmlformats.org/officeDocument/2006/relationships/hyperlink" Target="mailto:hanifkhairjv@gmail.com" TargetMode="External"/><Relationship Id="rId1471" Type="http://schemas.openxmlformats.org/officeDocument/2006/relationships/hyperlink" Target="mailto:ms.molai.mia@gmail.com" TargetMode="External"/><Relationship Id="rId2108" Type="http://schemas.openxmlformats.org/officeDocument/2006/relationships/hyperlink" Target="mailto:class01traders@gmail.com" TargetMode="External"/><Relationship Id="rId2522" Type="http://schemas.openxmlformats.org/officeDocument/2006/relationships/hyperlink" Target="mailto:msalif_enterprise@yahoo.com" TargetMode="External"/><Relationship Id="rId5678" Type="http://schemas.openxmlformats.org/officeDocument/2006/relationships/hyperlink" Target="mailto:tenderkingdombd@gmail.com" TargetMode="External"/><Relationship Id="rId6729" Type="http://schemas.openxmlformats.org/officeDocument/2006/relationships/hyperlink" Target="mailto:tnasi2018@gmail.com" TargetMode="External"/><Relationship Id="rId9135" Type="http://schemas.openxmlformats.org/officeDocument/2006/relationships/hyperlink" Target="mailto:ajitkumar_bose@yahoo.com" TargetMode="External"/><Relationship Id="rId1124" Type="http://schemas.openxmlformats.org/officeDocument/2006/relationships/hyperlink" Target="mailto:msmiatraders1984@gmail.com" TargetMode="External"/><Relationship Id="rId4694" Type="http://schemas.openxmlformats.org/officeDocument/2006/relationships/hyperlink" Target="mailto:mofijulislam.gangni@gmail.com" TargetMode="External"/><Relationship Id="rId5745" Type="http://schemas.openxmlformats.org/officeDocument/2006/relationships/hyperlink" Target="mailto:abdullahalbaset@ymail.com" TargetMode="External"/><Relationship Id="rId8151" Type="http://schemas.openxmlformats.org/officeDocument/2006/relationships/hyperlink" Target="mailto:jalal.fatemaenterprise1978@gmail.com" TargetMode="External"/><Relationship Id="rId9202" Type="http://schemas.openxmlformats.org/officeDocument/2006/relationships/hyperlink" Target="mailto:kalicharanagarwala1999@gmail.com" TargetMode="External"/><Relationship Id="rId3296" Type="http://schemas.openxmlformats.org/officeDocument/2006/relationships/hyperlink" Target="mailto:dulal.neon3301@gmail.com" TargetMode="External"/><Relationship Id="rId4347" Type="http://schemas.openxmlformats.org/officeDocument/2006/relationships/hyperlink" Target="mailto:rupalienterprise0@gmail.com" TargetMode="External"/><Relationship Id="rId4761" Type="http://schemas.openxmlformats.org/officeDocument/2006/relationships/hyperlink" Target="mailto:rubela2483@gmail.com" TargetMode="External"/><Relationship Id="rId3363" Type="http://schemas.openxmlformats.org/officeDocument/2006/relationships/hyperlink" Target="mailto:ms.tajuddin@yahoo.com" TargetMode="External"/><Relationship Id="rId4414" Type="http://schemas.openxmlformats.org/officeDocument/2006/relationships/hyperlink" Target="mailto:msbecorporation@gmail.com" TargetMode="External"/><Relationship Id="rId5812" Type="http://schemas.openxmlformats.org/officeDocument/2006/relationships/hyperlink" Target="mailto:ms.maishaenterprise2018@gmail.com" TargetMode="External"/><Relationship Id="rId8968" Type="http://schemas.openxmlformats.org/officeDocument/2006/relationships/hyperlink" Target="mailto:kamarjani.traders@gmail.com" TargetMode="External"/><Relationship Id="rId284" Type="http://schemas.openxmlformats.org/officeDocument/2006/relationships/hyperlink" Target="https://www.eprocure.gov.bd/tenderer/ViewRegistrationDetail.jsp?cId=E853CB7F73174D63&amp;uId=B922FF678EFD1ACA&amp;tId=95564DA367B63FB1&amp;top=no" TargetMode="External"/><Relationship Id="rId3016" Type="http://schemas.openxmlformats.org/officeDocument/2006/relationships/hyperlink" Target="mailto:mssazidcons@gmail.com" TargetMode="External"/><Relationship Id="rId7984" Type="http://schemas.openxmlformats.org/officeDocument/2006/relationships/hyperlink" Target="mailto:msmaabuilders1976@gmail.com" TargetMode="External"/><Relationship Id="rId3430" Type="http://schemas.openxmlformats.org/officeDocument/2006/relationships/hyperlink" Target="mailto:mssarderinternational@gmail.com" TargetMode="External"/><Relationship Id="rId5188" Type="http://schemas.openxmlformats.org/officeDocument/2006/relationships/hyperlink" Target="mailto:concord1460@gmail.com" TargetMode="External"/><Relationship Id="rId6586" Type="http://schemas.openxmlformats.org/officeDocument/2006/relationships/hyperlink" Target="mailto:mahin.shaon@gmail.com" TargetMode="External"/><Relationship Id="rId7637" Type="http://schemas.openxmlformats.org/officeDocument/2006/relationships/hyperlink" Target="https://www.eprocure.gov.bd/officer/MyTenders.jsp" TargetMode="External"/><Relationship Id="rId351" Type="http://schemas.openxmlformats.org/officeDocument/2006/relationships/hyperlink" Target="mailto:chakrabortybban123@gmail.com" TargetMode="External"/><Relationship Id="rId2032" Type="http://schemas.openxmlformats.org/officeDocument/2006/relationships/hyperlink" Target="mailto:srashidandbrothers@gmail.com" TargetMode="External"/><Relationship Id="rId6239" Type="http://schemas.openxmlformats.org/officeDocument/2006/relationships/hyperlink" Target="mailto:ms.audrekatraders79@gmail.com" TargetMode="External"/><Relationship Id="rId6653" Type="http://schemas.openxmlformats.org/officeDocument/2006/relationships/hyperlink" Target="mailto:msislambrothersltd@gmail.com" TargetMode="External"/><Relationship Id="rId7704" Type="http://schemas.openxmlformats.org/officeDocument/2006/relationships/hyperlink" Target="mailto:zarif7799@gmail.com" TargetMode="External"/><Relationship Id="rId1798" Type="http://schemas.openxmlformats.org/officeDocument/2006/relationships/hyperlink" Target="mailto:msasadenterprise@gmail.com" TargetMode="External"/><Relationship Id="rId2849" Type="http://schemas.openxmlformats.org/officeDocument/2006/relationships/hyperlink" Target="mailto:msbachchuenterprise@gmail.com" TargetMode="External"/><Relationship Id="rId5255" Type="http://schemas.openxmlformats.org/officeDocument/2006/relationships/hyperlink" Target="mailto:aristoc420@gmail.com" TargetMode="External"/><Relationship Id="rId6306" Type="http://schemas.openxmlformats.org/officeDocument/2006/relationships/hyperlink" Target="mailto:shakilconstruction@yahoo.com" TargetMode="External"/><Relationship Id="rId6720" Type="http://schemas.openxmlformats.org/officeDocument/2006/relationships/hyperlink" Target="mailto:amir.engr_crp@yahoo.com" TargetMode="External"/><Relationship Id="rId1865" Type="http://schemas.openxmlformats.org/officeDocument/2006/relationships/hyperlink" Target="mailto:nabaruntradersltd@gmail.com" TargetMode="External"/><Relationship Id="rId4271" Type="http://schemas.openxmlformats.org/officeDocument/2006/relationships/hyperlink" Target="mailto:mohammadalijoarder16@gmail.com" TargetMode="External"/><Relationship Id="rId5322" Type="http://schemas.openxmlformats.org/officeDocument/2006/relationships/hyperlink" Target="mailto:jhosen414@gmail.com" TargetMode="External"/><Relationship Id="rId8478" Type="http://schemas.openxmlformats.org/officeDocument/2006/relationships/hyperlink" Target="mailto:mirzaent1981@gmail.com" TargetMode="External"/><Relationship Id="rId8892" Type="http://schemas.openxmlformats.org/officeDocument/2006/relationships/hyperlink" Target="mailto:mdziaur224@gmail.com" TargetMode="External"/><Relationship Id="rId9529" Type="http://schemas.openxmlformats.org/officeDocument/2006/relationships/hyperlink" Target="mailto:gscons.manda@gmail.com" TargetMode="External"/><Relationship Id="rId1518" Type="http://schemas.openxmlformats.org/officeDocument/2006/relationships/hyperlink" Target="mailto:pcmbejvca@gmail.com" TargetMode="External"/><Relationship Id="rId2916" Type="http://schemas.openxmlformats.org/officeDocument/2006/relationships/hyperlink" Target="mailto:cemrkjv@gmail.com" TargetMode="External"/><Relationship Id="rId7494" Type="http://schemas.openxmlformats.org/officeDocument/2006/relationships/hyperlink" Target="mailto:mdsohobulhoque@gmail.com" TargetMode="External"/><Relationship Id="rId8545" Type="http://schemas.openxmlformats.org/officeDocument/2006/relationships/hyperlink" Target="mailto:mssbtraders1980@gmail.com" TargetMode="External"/><Relationship Id="rId1932" Type="http://schemas.openxmlformats.org/officeDocument/2006/relationships/hyperlink" Target="mailto:mjjtqc111@gmail.com" TargetMode="External"/><Relationship Id="rId6096" Type="http://schemas.openxmlformats.org/officeDocument/2006/relationships/hyperlink" Target="mailto:ms.tanvirenterprise3@gmail.com" TargetMode="External"/><Relationship Id="rId7147" Type="http://schemas.openxmlformats.org/officeDocument/2006/relationships/hyperlink" Target="mailto:deipenterprise@gmail.com" TargetMode="External"/><Relationship Id="rId6163" Type="http://schemas.openxmlformats.org/officeDocument/2006/relationships/hyperlink" Target="mailto:msmizantraders1977@gmail.com" TargetMode="External"/><Relationship Id="rId7561" Type="http://schemas.openxmlformats.org/officeDocument/2006/relationships/hyperlink" Target="mailto:asaduzzamanbagha@gmail.com" TargetMode="External"/><Relationship Id="rId8612" Type="http://schemas.openxmlformats.org/officeDocument/2006/relationships/hyperlink" Target="mailto:selimmahmudferdoush@gmail.com" TargetMode="External"/><Relationship Id="rId3757" Type="http://schemas.openxmlformats.org/officeDocument/2006/relationships/hyperlink" Target="mailto:imarataliegp@gmail.com" TargetMode="External"/><Relationship Id="rId4808" Type="http://schemas.openxmlformats.org/officeDocument/2006/relationships/hyperlink" Target="mailto:fahadenterprise90@gmail.com" TargetMode="External"/><Relationship Id="rId7214" Type="http://schemas.openxmlformats.org/officeDocument/2006/relationships/hyperlink" Target="mailto:kaziabuatiquepapul@gmail.com" TargetMode="External"/><Relationship Id="rId678" Type="http://schemas.openxmlformats.org/officeDocument/2006/relationships/hyperlink" Target="mailto:amir.engr_crp@yahoo.com" TargetMode="External"/><Relationship Id="rId2359" Type="http://schemas.openxmlformats.org/officeDocument/2006/relationships/hyperlink" Target="mailto:mssetu_enterprise@yahoo.com" TargetMode="External"/><Relationship Id="rId2773" Type="http://schemas.openxmlformats.org/officeDocument/2006/relationships/hyperlink" Target="mailto:mimenterprise65@gmail.com" TargetMode="External"/><Relationship Id="rId3824" Type="http://schemas.openxmlformats.org/officeDocument/2006/relationships/hyperlink" Target="mailto:S.Anantabikastripura@yahoo.com" TargetMode="External"/><Relationship Id="rId6230" Type="http://schemas.openxmlformats.org/officeDocument/2006/relationships/hyperlink" Target="mailto:mohanabricksmanufacture@gmail.com" TargetMode="External"/><Relationship Id="rId9386" Type="http://schemas.openxmlformats.org/officeDocument/2006/relationships/hyperlink" Target="mailto:rayat.international@gmail.com" TargetMode="External"/><Relationship Id="rId745" Type="http://schemas.openxmlformats.org/officeDocument/2006/relationships/hyperlink" Target="mailto:kathalia1970@gmail.com" TargetMode="External"/><Relationship Id="rId1375" Type="http://schemas.openxmlformats.org/officeDocument/2006/relationships/hyperlink" Target="mailto:dimondtraders2019@gmail.com" TargetMode="External"/><Relationship Id="rId2426" Type="http://schemas.openxmlformats.org/officeDocument/2006/relationships/hyperlink" Target="mailto:se.scjv19@gmail.com" TargetMode="External"/><Relationship Id="rId5996" Type="http://schemas.openxmlformats.org/officeDocument/2006/relationships/hyperlink" Target="mailto:mrahman197308@gmail.com" TargetMode="External"/><Relationship Id="rId9039" Type="http://schemas.openxmlformats.org/officeDocument/2006/relationships/hyperlink" Target="mailto:mebl.bd@gmail.com" TargetMode="External"/><Relationship Id="rId9453" Type="http://schemas.openxmlformats.org/officeDocument/2006/relationships/hyperlink" Target="mailto:nurjahanconstruction12@gmail.com" TargetMode="External"/><Relationship Id="rId81" Type="http://schemas.openxmlformats.org/officeDocument/2006/relationships/hyperlink" Target="mailto:msshuvo1980@gmail.com" TargetMode="External"/><Relationship Id="rId812" Type="http://schemas.openxmlformats.org/officeDocument/2006/relationships/hyperlink" Target="mailto:mssikderconstruction59@gmail.com" TargetMode="External"/><Relationship Id="rId1028" Type="http://schemas.openxmlformats.org/officeDocument/2006/relationships/hyperlink" Target="mailto:msshohagenterprise@gmail.com" TargetMode="External"/><Relationship Id="rId1442" Type="http://schemas.openxmlformats.org/officeDocument/2006/relationships/hyperlink" Target="mailto:zamanentp2014@yahoo.com" TargetMode="External"/><Relationship Id="rId2840" Type="http://schemas.openxmlformats.org/officeDocument/2006/relationships/hyperlink" Target="mailto:amzadtraders@gmail.com" TargetMode="External"/><Relationship Id="rId4598" Type="http://schemas.openxmlformats.org/officeDocument/2006/relationships/hyperlink" Target="mailto:shamimenterprise74@yahoo.com" TargetMode="External"/><Relationship Id="rId5649" Type="http://schemas.openxmlformats.org/officeDocument/2006/relationships/hyperlink" Target="mailto:zahidur.pbn@gmail.com" TargetMode="External"/><Relationship Id="rId8055" Type="http://schemas.openxmlformats.org/officeDocument/2006/relationships/hyperlink" Target="mailto:islamentp18@gmail.com" TargetMode="External"/><Relationship Id="rId9106" Type="http://schemas.openxmlformats.org/officeDocument/2006/relationships/hyperlink" Target="mailto:atandlejv@gmail.com" TargetMode="External"/><Relationship Id="rId9520" Type="http://schemas.openxmlformats.org/officeDocument/2006/relationships/hyperlink" Target="mailto:doneepljv123@gmail.com" TargetMode="External"/><Relationship Id="rId7071" Type="http://schemas.openxmlformats.org/officeDocument/2006/relationships/hyperlink" Target="mailto:salehaenterprise89@gmail.com" TargetMode="External"/><Relationship Id="rId8122" Type="http://schemas.openxmlformats.org/officeDocument/2006/relationships/hyperlink" Target="mailto:shondi.traders@gmail.com" TargetMode="External"/><Relationship Id="rId3267" Type="http://schemas.openxmlformats.org/officeDocument/2006/relationships/hyperlink" Target="mailto:mamclandmjamalejv@gmail.com" TargetMode="External"/><Relationship Id="rId4665" Type="http://schemas.openxmlformats.org/officeDocument/2006/relationships/hyperlink" Target="mailto:haquetember@gmail.com" TargetMode="External"/><Relationship Id="rId5716" Type="http://schemas.openxmlformats.org/officeDocument/2006/relationships/hyperlink" Target="mailto:aquddus649@yahoo.com" TargetMode="External"/><Relationship Id="rId188" Type="http://schemas.openxmlformats.org/officeDocument/2006/relationships/hyperlink" Target="mailto:anikaanishaenterprise@gmail.com" TargetMode="External"/><Relationship Id="rId3681" Type="http://schemas.openxmlformats.org/officeDocument/2006/relationships/hyperlink" Target="mailto:motiur075@gmail.com" TargetMode="External"/><Relationship Id="rId4318" Type="http://schemas.openxmlformats.org/officeDocument/2006/relationships/hyperlink" Target="mailto:badal_barisal@yahoo.com" TargetMode="External"/><Relationship Id="rId4732" Type="http://schemas.openxmlformats.org/officeDocument/2006/relationships/hyperlink" Target="mailto:rumanaconstruction.kst@gmail.com" TargetMode="External"/><Relationship Id="rId7888" Type="http://schemas.openxmlformats.org/officeDocument/2006/relationships/hyperlink" Target="mailto:tender@pprojltd.com" TargetMode="External"/><Relationship Id="rId8939" Type="http://schemas.openxmlformats.org/officeDocument/2006/relationships/hyperlink" Target="mailto:sarbickinternational621@gmail.com" TargetMode="External"/><Relationship Id="rId2283" Type="http://schemas.openxmlformats.org/officeDocument/2006/relationships/hyperlink" Target="mailto:ms.hoquebrothers@yahoo.com" TargetMode="External"/><Relationship Id="rId3334" Type="http://schemas.openxmlformats.org/officeDocument/2006/relationships/hyperlink" Target="mailto:dulal.neon3301@gmail.com" TargetMode="External"/><Relationship Id="rId7955" Type="http://schemas.openxmlformats.org/officeDocument/2006/relationships/hyperlink" Target="mailto:barnotradinginternational@gmail.com" TargetMode="External"/><Relationship Id="rId255" Type="http://schemas.openxmlformats.org/officeDocument/2006/relationships/hyperlink" Target="https://www.eprocure.gov.bd/officer/MyTenders.jsp" TargetMode="External"/><Relationship Id="rId2350" Type="http://schemas.openxmlformats.org/officeDocument/2006/relationships/hyperlink" Target="mailto:ms.sajincorporation@gmail.com" TargetMode="External"/><Relationship Id="rId3401" Type="http://schemas.openxmlformats.org/officeDocument/2006/relationships/hyperlink" Target="mailto:msmonirtraders1@gmail.com" TargetMode="External"/><Relationship Id="rId6557" Type="http://schemas.openxmlformats.org/officeDocument/2006/relationships/hyperlink" Target="mailto:msmrautos71@gmail.com" TargetMode="External"/><Relationship Id="rId6971" Type="http://schemas.openxmlformats.org/officeDocument/2006/relationships/hyperlink" Target="mailto:shenterprise78@gmail.com" TargetMode="External"/><Relationship Id="rId7608" Type="http://schemas.openxmlformats.org/officeDocument/2006/relationships/hyperlink" Target="mailto:mayadhan1967@yahoo.com" TargetMode="External"/><Relationship Id="rId322" Type="http://schemas.openxmlformats.org/officeDocument/2006/relationships/hyperlink" Target="mailto:abser81bandarban@gmail.com" TargetMode="External"/><Relationship Id="rId2003" Type="http://schemas.openxmlformats.org/officeDocument/2006/relationships/hyperlink" Target="mailto:sayeed712@yahoo.com" TargetMode="External"/><Relationship Id="rId5159" Type="http://schemas.openxmlformats.org/officeDocument/2006/relationships/hyperlink" Target="mailto:dollyconstructionltd@gmail.com" TargetMode="External"/><Relationship Id="rId5573" Type="http://schemas.openxmlformats.org/officeDocument/2006/relationships/hyperlink" Target="mailto:mskhantraders5399@gmail.com" TargetMode="External"/><Relationship Id="rId6624" Type="http://schemas.openxmlformats.org/officeDocument/2006/relationships/hyperlink" Target="mailto:prapti.enterprise777@yahoo.com" TargetMode="External"/><Relationship Id="rId9030" Type="http://schemas.openxmlformats.org/officeDocument/2006/relationships/hyperlink" Target="mailto:mshudatraders@yahoo.com" TargetMode="External"/><Relationship Id="rId4175" Type="http://schemas.openxmlformats.org/officeDocument/2006/relationships/hyperlink" Target="mailto:nahidavartstore@gmail.com" TargetMode="External"/><Relationship Id="rId5226" Type="http://schemas.openxmlformats.org/officeDocument/2006/relationships/hyperlink" Target="mailto:kabirkke2003@gmail.com" TargetMode="External"/><Relationship Id="rId1769" Type="http://schemas.openxmlformats.org/officeDocument/2006/relationships/hyperlink" Target="mailto:msjahangirsikder@gmail.com" TargetMode="External"/><Relationship Id="rId3191" Type="http://schemas.openxmlformats.org/officeDocument/2006/relationships/hyperlink" Target="mailto:kamrulandbrothers@yahoo.com" TargetMode="External"/><Relationship Id="rId4242" Type="http://schemas.openxmlformats.org/officeDocument/2006/relationships/hyperlink" Target="mailto:ms_mahabubalam@yahoo.com" TargetMode="External"/><Relationship Id="rId5640" Type="http://schemas.openxmlformats.org/officeDocument/2006/relationships/hyperlink" Target="mailto:mawmrejv9@gmail.com" TargetMode="External"/><Relationship Id="rId7398" Type="http://schemas.openxmlformats.org/officeDocument/2006/relationships/hyperlink" Target="mailto:msrajabandbrothers@gmail.com" TargetMode="External"/><Relationship Id="rId8796" Type="http://schemas.openxmlformats.org/officeDocument/2006/relationships/hyperlink" Target="mailto:sbcelbd@gmail.com" TargetMode="External"/><Relationship Id="rId1836" Type="http://schemas.openxmlformats.org/officeDocument/2006/relationships/hyperlink" Target="mailto:msiqbalandbrothers@gmail.com" TargetMode="External"/><Relationship Id="rId8449" Type="http://schemas.openxmlformats.org/officeDocument/2006/relationships/hyperlink" Target="mailto:msmaconstruction73@gmail.com" TargetMode="External"/><Relationship Id="rId8863" Type="http://schemas.openxmlformats.org/officeDocument/2006/relationships/hyperlink" Target="mailto:sbcelbd@gmail.com" TargetMode="External"/><Relationship Id="rId1903" Type="http://schemas.openxmlformats.org/officeDocument/2006/relationships/hyperlink" Target="mailto:city.construction87@gmail.com" TargetMode="External"/><Relationship Id="rId7465" Type="http://schemas.openxmlformats.org/officeDocument/2006/relationships/hyperlink" Target="mailto:zeeshanbuildersbd@gmail.com" TargetMode="External"/><Relationship Id="rId8516" Type="http://schemas.openxmlformats.org/officeDocument/2006/relationships/hyperlink" Target="mailto:singh_ashim@yahoo.com" TargetMode="External"/><Relationship Id="rId8930" Type="http://schemas.openxmlformats.org/officeDocument/2006/relationships/hyperlink" Target="mailto:johoraconst@gmail.com" TargetMode="External"/><Relationship Id="rId6067" Type="http://schemas.openxmlformats.org/officeDocument/2006/relationships/hyperlink" Target="mailto:msabulhashembhuiyan@gmail.com" TargetMode="External"/><Relationship Id="rId6481" Type="http://schemas.openxmlformats.org/officeDocument/2006/relationships/hyperlink" Target="mailto:omiotraders64@gmail.com" TargetMode="External"/><Relationship Id="rId7118" Type="http://schemas.openxmlformats.org/officeDocument/2006/relationships/hyperlink" Target="mailto:salma.pirojpur@gmail.com" TargetMode="External"/><Relationship Id="rId7532" Type="http://schemas.openxmlformats.org/officeDocument/2006/relationships/hyperlink" Target="mailto:wasimulhaque.donenterprise@gmail.com" TargetMode="External"/><Relationship Id="rId996" Type="http://schemas.openxmlformats.org/officeDocument/2006/relationships/hyperlink" Target="mailto:giasuddinpradan@yahoo.com" TargetMode="External"/><Relationship Id="rId2677" Type="http://schemas.openxmlformats.org/officeDocument/2006/relationships/hyperlink" Target="mailto:ahammeds26@gmail.com" TargetMode="External"/><Relationship Id="rId3728" Type="http://schemas.openxmlformats.org/officeDocument/2006/relationships/hyperlink" Target="mailto:mdmasumjnd@gmail.com" TargetMode="External"/><Relationship Id="rId5083" Type="http://schemas.openxmlformats.org/officeDocument/2006/relationships/hyperlink" Target="mailto:setuinternational2018@gmail.com" TargetMode="External"/><Relationship Id="rId6134" Type="http://schemas.openxmlformats.org/officeDocument/2006/relationships/hyperlink" Target="mailto:msbhaibhaienggworks@gmail.com" TargetMode="External"/><Relationship Id="rId649" Type="http://schemas.openxmlformats.org/officeDocument/2006/relationships/hyperlink" Target="mailto:mdmahafuz.khan@yahoo.com" TargetMode="External"/><Relationship Id="rId1279" Type="http://schemas.openxmlformats.org/officeDocument/2006/relationships/hyperlink" Target="mailto:tomaent06@gmail.com" TargetMode="External"/><Relationship Id="rId5150" Type="http://schemas.openxmlformats.org/officeDocument/2006/relationships/hyperlink" Target="mailto:ekraentlohagara@gmail.com" TargetMode="External"/><Relationship Id="rId6201" Type="http://schemas.openxmlformats.org/officeDocument/2006/relationships/hyperlink" Target="mailto:khondokarmukul017@gmail.com" TargetMode="External"/><Relationship Id="rId9357" Type="http://schemas.openxmlformats.org/officeDocument/2006/relationships/hyperlink" Target="mailto:muradhossain.tkg@gmail.com" TargetMode="External"/><Relationship Id="rId1346" Type="http://schemas.openxmlformats.org/officeDocument/2006/relationships/hyperlink" Target="mailto:msememotorsjv@yahoo.com" TargetMode="External"/><Relationship Id="rId1693" Type="http://schemas.openxmlformats.org/officeDocument/2006/relationships/hyperlink" Target="mailto:kamal_mostafa10@yahoo.com" TargetMode="External"/><Relationship Id="rId2744" Type="http://schemas.openxmlformats.org/officeDocument/2006/relationships/hyperlink" Target="mailto:msbachchuenterprise@gmail.com" TargetMode="External"/><Relationship Id="rId8373" Type="http://schemas.openxmlformats.org/officeDocument/2006/relationships/hyperlink" Target="mailto:shiper.golap@gmail.com" TargetMode="External"/><Relationship Id="rId716" Type="http://schemas.openxmlformats.org/officeDocument/2006/relationships/hyperlink" Target="mailto:khan.tradingcorporation@gmail.com" TargetMode="External"/><Relationship Id="rId1760" Type="http://schemas.openxmlformats.org/officeDocument/2006/relationships/hyperlink" Target="mailto:pioneeralamgirjvca@gmail.com" TargetMode="External"/><Relationship Id="rId2811" Type="http://schemas.openxmlformats.org/officeDocument/2006/relationships/hyperlink" Target="mailto:royalbanglaconstruction@gmail.com" TargetMode="External"/><Relationship Id="rId5967" Type="http://schemas.openxmlformats.org/officeDocument/2006/relationships/hyperlink" Target="mailto:msabulkhayerbachu@yahoo.com" TargetMode="External"/><Relationship Id="rId8026" Type="http://schemas.openxmlformats.org/officeDocument/2006/relationships/hyperlink" Target="mailto:ruhul_a13@yahoo.com" TargetMode="External"/><Relationship Id="rId9424" Type="http://schemas.openxmlformats.org/officeDocument/2006/relationships/hyperlink" Target="mailto:ms.shornil.enterprise@gmail.com" TargetMode="External"/><Relationship Id="rId52" Type="http://schemas.openxmlformats.org/officeDocument/2006/relationships/hyperlink" Target="mailto:shamalbiswas@yahoo.com" TargetMode="External"/><Relationship Id="rId1413" Type="http://schemas.openxmlformats.org/officeDocument/2006/relationships/hyperlink" Target="mailto:mojammelhaque760@yahoo.com" TargetMode="External"/><Relationship Id="rId4569" Type="http://schemas.openxmlformats.org/officeDocument/2006/relationships/hyperlink" Target="mailto:pkghoshegp@gmail.com" TargetMode="External"/><Relationship Id="rId4983" Type="http://schemas.openxmlformats.org/officeDocument/2006/relationships/hyperlink" Target="mailto:temrjv2018@gmail.com" TargetMode="External"/><Relationship Id="rId8440" Type="http://schemas.openxmlformats.org/officeDocument/2006/relationships/hyperlink" Target="mailto:mamejv2000@gmail.com" TargetMode="External"/><Relationship Id="rId3585" Type="http://schemas.openxmlformats.org/officeDocument/2006/relationships/hyperlink" Target="mailto:sifatnavin81@gmail.com" TargetMode="External"/><Relationship Id="rId4636" Type="http://schemas.openxmlformats.org/officeDocument/2006/relationships/hyperlink" Target="mailto:msnirmanprokausholy1962@gmail.com" TargetMode="External"/><Relationship Id="rId7042" Type="http://schemas.openxmlformats.org/officeDocument/2006/relationships/hyperlink" Target="mailto:mizanuralam71@gmail.com" TargetMode="External"/><Relationship Id="rId2187" Type="http://schemas.openxmlformats.org/officeDocument/2006/relationships/hyperlink" Target="mailto:mr.rahim_uddin@yahoo.com" TargetMode="External"/><Relationship Id="rId3238" Type="http://schemas.openxmlformats.org/officeDocument/2006/relationships/hyperlink" Target="mailto:ms.mariamtraders@gmail.com" TargetMode="External"/><Relationship Id="rId3652" Type="http://schemas.openxmlformats.org/officeDocument/2006/relationships/hyperlink" Target="mailto:syedmilon77@yahoo.com" TargetMode="External"/><Relationship Id="rId4703" Type="http://schemas.openxmlformats.org/officeDocument/2006/relationships/hyperlink" Target="mailto:jonyenterprise.meherpur@gmail.com" TargetMode="External"/><Relationship Id="rId7859" Type="http://schemas.openxmlformats.org/officeDocument/2006/relationships/hyperlink" Target="mailto:arranga74@gmail.com" TargetMode="External"/><Relationship Id="rId159" Type="http://schemas.openxmlformats.org/officeDocument/2006/relationships/hyperlink" Target="mailto:mdnazrulislamnilu@gmail.com" TargetMode="External"/><Relationship Id="rId573" Type="http://schemas.openxmlformats.org/officeDocument/2006/relationships/hyperlink" Target="mailto:ms.talukder.enterprise@gmail.com" TargetMode="External"/><Relationship Id="rId2254" Type="http://schemas.openxmlformats.org/officeDocument/2006/relationships/hyperlink" Target="mailto:ms.anowarhossain@yahoo.com" TargetMode="External"/><Relationship Id="rId3305" Type="http://schemas.openxmlformats.org/officeDocument/2006/relationships/hyperlink" Target="mailto:mdbc06011981@gmail.com" TargetMode="External"/><Relationship Id="rId9281" Type="http://schemas.openxmlformats.org/officeDocument/2006/relationships/hyperlink" Target="mailto:pulhatindustries@gmail.com" TargetMode="External"/><Relationship Id="rId226" Type="http://schemas.openxmlformats.org/officeDocument/2006/relationships/hyperlink" Target="mailto:msjarnaenterprise@yahoo.com" TargetMode="External"/><Relationship Id="rId1270" Type="http://schemas.openxmlformats.org/officeDocument/2006/relationships/hyperlink" Target="mailto:aec.mkbjv@gmail.com" TargetMode="External"/><Relationship Id="rId5477" Type="http://schemas.openxmlformats.org/officeDocument/2006/relationships/hyperlink" Target="mailto:rahmanbrothers.polash@gmail.com" TargetMode="External"/><Relationship Id="rId6875" Type="http://schemas.openxmlformats.org/officeDocument/2006/relationships/hyperlink" Target="mailto:enayethossainpat@gmail.com" TargetMode="External"/><Relationship Id="rId7926" Type="http://schemas.openxmlformats.org/officeDocument/2006/relationships/hyperlink" Target="mailto:sayeed712@yahoo.com" TargetMode="External"/><Relationship Id="rId640" Type="http://schemas.openxmlformats.org/officeDocument/2006/relationships/hyperlink" Target="mailto:shenterprise78@gmail.com" TargetMode="External"/><Relationship Id="rId2321" Type="http://schemas.openxmlformats.org/officeDocument/2006/relationships/hyperlink" Target="mailto:msmonowarhossain@gmail.com" TargetMode="External"/><Relationship Id="rId4079" Type="http://schemas.openxmlformats.org/officeDocument/2006/relationships/hyperlink" Target="mailto:ms_momoconstruction@yahoo.com" TargetMode="External"/><Relationship Id="rId5891" Type="http://schemas.openxmlformats.org/officeDocument/2006/relationships/hyperlink" Target="mailto:babul123alom@gmail.com" TargetMode="External"/><Relationship Id="rId6528" Type="http://schemas.openxmlformats.org/officeDocument/2006/relationships/hyperlink" Target="mailto:sheikhtradersbd@gmail.com" TargetMode="External"/><Relationship Id="rId6942" Type="http://schemas.openxmlformats.org/officeDocument/2006/relationships/hyperlink" Target="mailto:mohiuddinptk@gmail.com" TargetMode="External"/><Relationship Id="rId9001" Type="http://schemas.openxmlformats.org/officeDocument/2006/relationships/hyperlink" Target="mailto:muktacon@gmail.com" TargetMode="External"/><Relationship Id="rId4493" Type="http://schemas.openxmlformats.org/officeDocument/2006/relationships/hyperlink" Target="mailto:bandbjv@gmail.com" TargetMode="External"/><Relationship Id="rId5544" Type="http://schemas.openxmlformats.org/officeDocument/2006/relationships/hyperlink" Target="mailto:abdullah.enterprise707@gmail.com" TargetMode="External"/><Relationship Id="rId3095" Type="http://schemas.openxmlformats.org/officeDocument/2006/relationships/hyperlink" Target="mailto:mdmahafuz.khan@yahoo.com" TargetMode="External"/><Relationship Id="rId4146" Type="http://schemas.openxmlformats.org/officeDocument/2006/relationships/hyperlink" Target="mailto:bulbul.engineering.and.workshop@gmail.com" TargetMode="External"/><Relationship Id="rId4560" Type="http://schemas.openxmlformats.org/officeDocument/2006/relationships/hyperlink" Target="mailto:ss.construction.jhn@gmail.com" TargetMode="External"/><Relationship Id="rId5611" Type="http://schemas.openxmlformats.org/officeDocument/2006/relationships/hyperlink" Target="https://www.eprocure.gov.bd/tenderer/ViewRegistrationDetail.jsp?uId=0E4BA52190E03F20&amp;tId=556D42365BD1EB05&amp;cId=5BBB2F10C195E792&amp;top=no" TargetMode="External"/><Relationship Id="rId8767" Type="http://schemas.openxmlformats.org/officeDocument/2006/relationships/hyperlink" Target="mailto:sbcelbd@gmail.com" TargetMode="External"/><Relationship Id="rId1807" Type="http://schemas.openxmlformats.org/officeDocument/2006/relationships/hyperlink" Target="mailto:lamon.brothers@gmail.com" TargetMode="External"/><Relationship Id="rId3162" Type="http://schemas.openxmlformats.org/officeDocument/2006/relationships/hyperlink" Target="mailto:siyamenter@gmail.com" TargetMode="External"/><Relationship Id="rId4213" Type="http://schemas.openxmlformats.org/officeDocument/2006/relationships/hyperlink" Target="mailto:sarkarconstn@gmail.com" TargetMode="External"/><Relationship Id="rId7369" Type="http://schemas.openxmlformats.org/officeDocument/2006/relationships/hyperlink" Target="mailto:mdanwarhossain888@gmail.com" TargetMode="External"/><Relationship Id="rId7783" Type="http://schemas.openxmlformats.org/officeDocument/2006/relationships/hyperlink" Target="mailto:mskonokenterprise18@gmail.com" TargetMode="External"/><Relationship Id="rId8834" Type="http://schemas.openxmlformats.org/officeDocument/2006/relationships/hyperlink" Target="mailto:gsnazmulbsl@gmail.com" TargetMode="External"/><Relationship Id="rId6385" Type="http://schemas.openxmlformats.org/officeDocument/2006/relationships/hyperlink" Target="mailto:msbabatraders1987@gmail.com" TargetMode="External"/><Relationship Id="rId7436" Type="http://schemas.openxmlformats.org/officeDocument/2006/relationships/hyperlink" Target="mailto:mebl.bd@gmail.com" TargetMode="External"/><Relationship Id="rId150" Type="http://schemas.openxmlformats.org/officeDocument/2006/relationships/hyperlink" Target="mailto:mdnazrulislamnilu@gmail.com" TargetMode="External"/><Relationship Id="rId3979" Type="http://schemas.openxmlformats.org/officeDocument/2006/relationships/hyperlink" Target="mailto:sahidenterprisepvtlimited@gmail.com%20;" TargetMode="External"/><Relationship Id="rId6038" Type="http://schemas.openxmlformats.org/officeDocument/2006/relationships/hyperlink" Target="mailto:msrashaltraders@gmail.com" TargetMode="External"/><Relationship Id="rId6452" Type="http://schemas.openxmlformats.org/officeDocument/2006/relationships/hyperlink" Target="mailto:rafikul.pbn@gmail.com" TargetMode="External"/><Relationship Id="rId7850" Type="http://schemas.openxmlformats.org/officeDocument/2006/relationships/hyperlink" Target="mailto:fuhadhossain68@gmail.com" TargetMode="External"/><Relationship Id="rId8901" Type="http://schemas.openxmlformats.org/officeDocument/2006/relationships/hyperlink" Target="mailto:mosha.faridpur@gmail.com" TargetMode="External"/><Relationship Id="rId2995" Type="http://schemas.openxmlformats.org/officeDocument/2006/relationships/hyperlink" Target="mailto:ms.nahidenterprise11@gmail.com" TargetMode="External"/><Relationship Id="rId5054" Type="http://schemas.openxmlformats.org/officeDocument/2006/relationships/hyperlink" Target="mailto:hossainali1958@gmail.com" TargetMode="External"/><Relationship Id="rId6105" Type="http://schemas.openxmlformats.org/officeDocument/2006/relationships/hyperlink" Target="mailto:ms.tanvirenterprise3@gmail.com" TargetMode="External"/><Relationship Id="rId7503" Type="http://schemas.openxmlformats.org/officeDocument/2006/relationships/hyperlink" Target="mailto:ayaanenterprise1987@gmail.com" TargetMode="External"/><Relationship Id="rId967" Type="http://schemas.openxmlformats.org/officeDocument/2006/relationships/hyperlink" Target="mailto:manjurulanantamaitry@gmail.com" TargetMode="External"/><Relationship Id="rId1597" Type="http://schemas.openxmlformats.org/officeDocument/2006/relationships/hyperlink" Target="mailto:ms.mirrafiqulislam@gmail.com" TargetMode="External"/><Relationship Id="rId2648" Type="http://schemas.openxmlformats.org/officeDocument/2006/relationships/hyperlink" Target="mailto:tradersnr519@gmail.com" TargetMode="External"/><Relationship Id="rId1664" Type="http://schemas.openxmlformats.org/officeDocument/2006/relationships/hyperlink" Target="mailto:mssomi01@gmail.com" TargetMode="External"/><Relationship Id="rId2715" Type="http://schemas.openxmlformats.org/officeDocument/2006/relationships/hyperlink" Target="mailto:ntenterprise87@gmail.com" TargetMode="External"/><Relationship Id="rId4070" Type="http://schemas.openxmlformats.org/officeDocument/2006/relationships/hyperlink" Target="mailto:osmangani1961@yahoo.com" TargetMode="External"/><Relationship Id="rId5121" Type="http://schemas.openxmlformats.org/officeDocument/2006/relationships/hyperlink" Target="mailto:nishitbosu@gmail.com" TargetMode="External"/><Relationship Id="rId8277" Type="http://schemas.openxmlformats.org/officeDocument/2006/relationships/hyperlink" Target="mailto:titusahidul@gmail.com" TargetMode="External"/><Relationship Id="rId8691" Type="http://schemas.openxmlformats.org/officeDocument/2006/relationships/hyperlink" Target="mailto:nipaquashemjv2017@gmail.com" TargetMode="External"/><Relationship Id="rId9328" Type="http://schemas.openxmlformats.org/officeDocument/2006/relationships/hyperlink" Target="mailto:bozlur4egp@gmail.com" TargetMode="External"/><Relationship Id="rId1317" Type="http://schemas.openxmlformats.org/officeDocument/2006/relationships/hyperlink" Target="mailto:akibconstruction19@gmail.com" TargetMode="External"/><Relationship Id="rId1731" Type="http://schemas.openxmlformats.org/officeDocument/2006/relationships/hyperlink" Target="mailto:abulhossansoton@yahoo.com" TargetMode="External"/><Relationship Id="rId4887" Type="http://schemas.openxmlformats.org/officeDocument/2006/relationships/hyperlink" Target="mailto:nazrulislam2171980@gmail.com" TargetMode="External"/><Relationship Id="rId5938" Type="http://schemas.openxmlformats.org/officeDocument/2006/relationships/hyperlink" Target="mailto:ms.saymatraders1@gmail.com" TargetMode="External"/><Relationship Id="rId7293" Type="http://schemas.openxmlformats.org/officeDocument/2006/relationships/hyperlink" Target="mailto:mdengineeringltd@gmail.com" TargetMode="External"/><Relationship Id="rId8344" Type="http://schemas.openxmlformats.org/officeDocument/2006/relationships/hyperlink" Target="mailto:talukerenterprise84@gmail.com" TargetMode="External"/><Relationship Id="rId23" Type="http://schemas.openxmlformats.org/officeDocument/2006/relationships/hyperlink" Target="mailto:s.menterprise17@yahoo.com" TargetMode="External"/><Relationship Id="rId3489" Type="http://schemas.openxmlformats.org/officeDocument/2006/relationships/hyperlink" Target="mailto:tipusultanjnd@gmail.com" TargetMode="External"/><Relationship Id="rId7360" Type="http://schemas.openxmlformats.org/officeDocument/2006/relationships/hyperlink" Target="mailto:mdgolamsar65@gmail.com" TargetMode="External"/><Relationship Id="rId8411" Type="http://schemas.openxmlformats.org/officeDocument/2006/relationships/hyperlink" Target="mailto:rezaconstruction56@gmail.com" TargetMode="External"/><Relationship Id="rId3556" Type="http://schemas.openxmlformats.org/officeDocument/2006/relationships/hyperlink" Target="mailto:mdnoorislam75@yahoo.com" TargetMode="External"/><Relationship Id="rId4954" Type="http://schemas.openxmlformats.org/officeDocument/2006/relationships/hyperlink" Target="mailto:helalmiah91@gmail.com" TargetMode="External"/><Relationship Id="rId7013" Type="http://schemas.openxmlformats.org/officeDocument/2006/relationships/hyperlink" Target="mailto:mkemrujv@gmail.com" TargetMode="External"/><Relationship Id="rId477" Type="http://schemas.openxmlformats.org/officeDocument/2006/relationships/hyperlink" Target="mailto:mrsyasminb@gmail.com" TargetMode="External"/><Relationship Id="rId2158" Type="http://schemas.openxmlformats.org/officeDocument/2006/relationships/hyperlink" Target="mailto:msmurad.dinaj@gmail.com" TargetMode="External"/><Relationship Id="rId3209" Type="http://schemas.openxmlformats.org/officeDocument/2006/relationships/hyperlink" Target="mailto:khanrafiqul180@gmail.com" TargetMode="External"/><Relationship Id="rId3970" Type="http://schemas.openxmlformats.org/officeDocument/2006/relationships/hyperlink" Target="mailto:mssumanaenterprise@gmail.com%20;" TargetMode="External"/><Relationship Id="rId4607" Type="http://schemas.openxmlformats.org/officeDocument/2006/relationships/hyperlink" Target="mailto:mssktembert@gmail.com" TargetMode="External"/><Relationship Id="rId9185" Type="http://schemas.openxmlformats.org/officeDocument/2006/relationships/hyperlink" Target="mailto:zahidtradersjv@gmail.com" TargetMode="External"/><Relationship Id="rId891" Type="http://schemas.openxmlformats.org/officeDocument/2006/relationships/hyperlink" Target="mailto:mebl.bd@gmail.com" TargetMode="External"/><Relationship Id="rId2572" Type="http://schemas.openxmlformats.org/officeDocument/2006/relationships/hyperlink" Target="mailto:mssengconstruction@gmail.com" TargetMode="External"/><Relationship Id="rId3623" Type="http://schemas.openxmlformats.org/officeDocument/2006/relationships/hyperlink" Target="mailto:msmt_builders@yahoo.com" TargetMode="External"/><Relationship Id="rId6779" Type="http://schemas.openxmlformats.org/officeDocument/2006/relationships/hyperlink" Target="mailto:razubhuyian81@gmail.com" TargetMode="External"/><Relationship Id="rId544" Type="http://schemas.openxmlformats.org/officeDocument/2006/relationships/hyperlink" Target="mailto:badal_barisal@yahoo.com" TargetMode="External"/><Relationship Id="rId1174" Type="http://schemas.openxmlformats.org/officeDocument/2006/relationships/hyperlink" Target="mailto:zakirenterprise01@gmail.com" TargetMode="External"/><Relationship Id="rId2225" Type="http://schemas.openxmlformats.org/officeDocument/2006/relationships/hyperlink" Target="mailto:mstulitushi_enterprise@yahoo.com" TargetMode="External"/><Relationship Id="rId5795" Type="http://schemas.openxmlformats.org/officeDocument/2006/relationships/hyperlink" Target="mailto:iqbal8505@gmail.com" TargetMode="External"/><Relationship Id="rId6846" Type="http://schemas.openxmlformats.org/officeDocument/2006/relationships/hyperlink" Target="mailto:mohiuddinptk@gmail.com" TargetMode="External"/><Relationship Id="rId9252" Type="http://schemas.openxmlformats.org/officeDocument/2006/relationships/hyperlink" Target="mailto:maleka.nasrin@yahoo.com" TargetMode="External"/><Relationship Id="rId611" Type="http://schemas.openxmlformats.org/officeDocument/2006/relationships/hyperlink" Target="mailto:kmsajahan1977@gmail.com" TargetMode="External"/><Relationship Id="rId1241" Type="http://schemas.openxmlformats.org/officeDocument/2006/relationships/hyperlink" Target="mailto:mcde2020@gmail.com" TargetMode="External"/><Relationship Id="rId4397" Type="http://schemas.openxmlformats.org/officeDocument/2006/relationships/hyperlink" Target="mailto:bappy78@gmail.com" TargetMode="External"/><Relationship Id="rId5448" Type="http://schemas.openxmlformats.org/officeDocument/2006/relationships/hyperlink" Target="mailto:bhuiyanconstruction83@gmail.com" TargetMode="External"/><Relationship Id="rId5862" Type="http://schemas.openxmlformats.org/officeDocument/2006/relationships/hyperlink" Target="mailto:mdarmanenterprise@gmail.com" TargetMode="External"/><Relationship Id="rId6913" Type="http://schemas.openxmlformats.org/officeDocument/2006/relationships/hyperlink" Target="mailto:rupalisarikajv2019@yahoo.com" TargetMode="External"/><Relationship Id="rId4464" Type="http://schemas.openxmlformats.org/officeDocument/2006/relationships/hyperlink" Target="mailto:mstanzidenterprise@gmail.com" TargetMode="External"/><Relationship Id="rId5515" Type="http://schemas.openxmlformats.org/officeDocument/2006/relationships/hyperlink" Target="mailto:palashsyndicate@gmail.com" TargetMode="External"/><Relationship Id="rId3066" Type="http://schemas.openxmlformats.org/officeDocument/2006/relationships/hyperlink" Target="mailto:ms.noorshifaenterprise@gmail.com" TargetMode="External"/><Relationship Id="rId3480" Type="http://schemas.openxmlformats.org/officeDocument/2006/relationships/hyperlink" Target="mailto:msrikuenterprise@gmail.com" TargetMode="External"/><Relationship Id="rId4117" Type="http://schemas.openxmlformats.org/officeDocument/2006/relationships/hyperlink" Target="mailto:rabu.enterprise.h@gmail.com" TargetMode="External"/><Relationship Id="rId4531" Type="http://schemas.openxmlformats.org/officeDocument/2006/relationships/hyperlink" Target="mailto:msislam.traders@yahoo.com" TargetMode="External"/><Relationship Id="rId7687" Type="http://schemas.openxmlformats.org/officeDocument/2006/relationships/hyperlink" Target="mailto:benzu7799@gmail.com" TargetMode="External"/><Relationship Id="rId2082" Type="http://schemas.openxmlformats.org/officeDocument/2006/relationships/hyperlink" Target="mailto:ajtradeint@gmail.com" TargetMode="External"/><Relationship Id="rId3133" Type="http://schemas.openxmlformats.org/officeDocument/2006/relationships/hyperlink" Target="mailto:seandnijv@gmail.com" TargetMode="External"/><Relationship Id="rId6289" Type="http://schemas.openxmlformats.org/officeDocument/2006/relationships/hyperlink" Target="mailto:msmizantraders1977@gmail.com" TargetMode="External"/><Relationship Id="rId8738" Type="http://schemas.openxmlformats.org/officeDocument/2006/relationships/hyperlink" Target="mailto:msceeb.2018@gmail.com" TargetMode="External"/><Relationship Id="rId7754" Type="http://schemas.openxmlformats.org/officeDocument/2006/relationships/hyperlink" Target="mailto:zetendranarth58@yahoo.com" TargetMode="External"/><Relationship Id="rId8805" Type="http://schemas.openxmlformats.org/officeDocument/2006/relationships/hyperlink" Target="mailto:alamintraders78@yahoo.com" TargetMode="External"/><Relationship Id="rId2899" Type="http://schemas.openxmlformats.org/officeDocument/2006/relationships/hyperlink" Target="mailto:sretee.enterprise@yahoo.com" TargetMode="External"/><Relationship Id="rId3200" Type="http://schemas.openxmlformats.org/officeDocument/2006/relationships/hyperlink" Target="mailto:mijanur.rahaman264315@gmail.com" TargetMode="External"/><Relationship Id="rId6356" Type="http://schemas.openxmlformats.org/officeDocument/2006/relationships/hyperlink" Target="mailto:mdzinnatalizinnah@gmail.com" TargetMode="External"/><Relationship Id="rId6770" Type="http://schemas.openxmlformats.org/officeDocument/2006/relationships/hyperlink" Target="mailto:mebl.bd@gmail.com" TargetMode="External"/><Relationship Id="rId7407" Type="http://schemas.openxmlformats.org/officeDocument/2006/relationships/hyperlink" Target="mailto:habibur303664@gmail.com" TargetMode="External"/><Relationship Id="rId7821" Type="http://schemas.openxmlformats.org/officeDocument/2006/relationships/hyperlink" Target="mailto:sagir.sundar@gmail.com" TargetMode="External"/><Relationship Id="rId121" Type="http://schemas.openxmlformats.org/officeDocument/2006/relationships/hyperlink" Target="mailto:akamaptk@gmail.com" TargetMode="External"/><Relationship Id="rId2966" Type="http://schemas.openxmlformats.org/officeDocument/2006/relationships/hyperlink" Target="mailto:msbiswastraders7@gmail.com" TargetMode="External"/><Relationship Id="rId5372" Type="http://schemas.openxmlformats.org/officeDocument/2006/relationships/hyperlink" Target="mailto:shamimbhuiyanjv2019@gmail.com" TargetMode="External"/><Relationship Id="rId6009" Type="http://schemas.openxmlformats.org/officeDocument/2006/relationships/hyperlink" Target="mailto:msmonaconstruction@yahoo.com" TargetMode="External"/><Relationship Id="rId6423" Type="http://schemas.openxmlformats.org/officeDocument/2006/relationships/hyperlink" Target="mailto:sseclnmjv@gmail.com" TargetMode="External"/><Relationship Id="rId9579" Type="http://schemas.openxmlformats.org/officeDocument/2006/relationships/hyperlink" Target="mailto:msmowlaenterprise@gmail.com" TargetMode="External"/><Relationship Id="rId938" Type="http://schemas.openxmlformats.org/officeDocument/2006/relationships/hyperlink" Target="mailto:mdgolder71@gmail.com" TargetMode="External"/><Relationship Id="rId1568" Type="http://schemas.openxmlformats.org/officeDocument/2006/relationships/hyperlink" Target="mailto:msomartraders@gmail.com" TargetMode="External"/><Relationship Id="rId2619" Type="http://schemas.openxmlformats.org/officeDocument/2006/relationships/hyperlink" Target="mailto:jakir1050@yahoo.com" TargetMode="External"/><Relationship Id="rId5025" Type="http://schemas.openxmlformats.org/officeDocument/2006/relationships/hyperlink" Target="mailto:ms.mominul@yahoo.com" TargetMode="External"/><Relationship Id="rId8595" Type="http://schemas.openxmlformats.org/officeDocument/2006/relationships/hyperlink" Target="mailto:msparentsenter@gmail.com" TargetMode="External"/><Relationship Id="rId9646" Type="http://schemas.openxmlformats.org/officeDocument/2006/relationships/drawing" Target="../drawings/drawing1.xml"/><Relationship Id="rId1635" Type="http://schemas.openxmlformats.org/officeDocument/2006/relationships/hyperlink" Target="mailto:ms.shamimbricks38@gmail.com" TargetMode="External"/><Relationship Id="rId1982" Type="http://schemas.openxmlformats.org/officeDocument/2006/relationships/hyperlink" Target="mailto:dollyconstructionltd@gmail.com" TargetMode="External"/><Relationship Id="rId4041" Type="http://schemas.openxmlformats.org/officeDocument/2006/relationships/hyperlink" Target="mailto:ms_challenger1@yahoo.com" TargetMode="External"/><Relationship Id="rId7197" Type="http://schemas.openxmlformats.org/officeDocument/2006/relationships/hyperlink" Target="mailto:kingdomntcl@gmail.com" TargetMode="External"/><Relationship Id="rId8248" Type="http://schemas.openxmlformats.org/officeDocument/2006/relationships/hyperlink" Target="mailto:fahimenterprise700@gmail.com" TargetMode="External"/><Relationship Id="rId8662" Type="http://schemas.openxmlformats.org/officeDocument/2006/relationships/hyperlink" Target="mailto:msjahangiralamtraders@gmail.com" TargetMode="External"/><Relationship Id="rId7264" Type="http://schemas.openxmlformats.org/officeDocument/2006/relationships/hyperlink" Target="mailto:msmayamienterprise@gmail.com" TargetMode="External"/><Relationship Id="rId8315" Type="http://schemas.openxmlformats.org/officeDocument/2006/relationships/hyperlink" Target="mailto:shondi.traders@gmail.com" TargetMode="External"/><Relationship Id="rId1702" Type="http://schemas.openxmlformats.org/officeDocument/2006/relationships/hyperlink" Target="mailto:islamsirajul409@yahoo.com" TargetMode="External"/><Relationship Id="rId4858" Type="http://schemas.openxmlformats.org/officeDocument/2006/relationships/hyperlink" Target="mailto:murshadalam55@gmail.com" TargetMode="External"/><Relationship Id="rId5909" Type="http://schemas.openxmlformats.org/officeDocument/2006/relationships/hyperlink" Target="mailto:babortraders.sons@gmail.com" TargetMode="External"/><Relationship Id="rId3874" Type="http://schemas.openxmlformats.org/officeDocument/2006/relationships/hyperlink" Target="mailto:selim.brothers_874@yahoo.com" TargetMode="External"/><Relationship Id="rId4925" Type="http://schemas.openxmlformats.org/officeDocument/2006/relationships/hyperlink" Target="mailto:lrahman54@yahoo.com" TargetMode="External"/><Relationship Id="rId6280" Type="http://schemas.openxmlformats.org/officeDocument/2006/relationships/hyperlink" Target="mailto:samiultraders@yahoo.com" TargetMode="External"/><Relationship Id="rId7331" Type="http://schemas.openxmlformats.org/officeDocument/2006/relationships/hyperlink" Target="mailto:ms.monoaraenterprise78@gmail.com" TargetMode="External"/><Relationship Id="rId9089" Type="http://schemas.openxmlformats.org/officeDocument/2006/relationships/hyperlink" Target="mailto:msislambrothersltd@gmail.com" TargetMode="External"/><Relationship Id="rId795" Type="http://schemas.openxmlformats.org/officeDocument/2006/relationships/hyperlink" Target="mailto:amir.engr_crp@yahoo.com" TargetMode="External"/><Relationship Id="rId2476" Type="http://schemas.openxmlformats.org/officeDocument/2006/relationships/hyperlink" Target="mailto:ms_ranaenterprise@yahoo.com" TargetMode="External"/><Relationship Id="rId2890" Type="http://schemas.openxmlformats.org/officeDocument/2006/relationships/hyperlink" Target="mailto:msushaenterprise01@gmail.com" TargetMode="External"/><Relationship Id="rId3527" Type="http://schemas.openxmlformats.org/officeDocument/2006/relationships/hyperlink" Target="mailto:mlercljv@gmail.com" TargetMode="External"/><Relationship Id="rId3941" Type="http://schemas.openxmlformats.org/officeDocument/2006/relationships/hyperlink" Target="mailto:vhivhi.ent@gmail.com%20;" TargetMode="External"/><Relationship Id="rId448" Type="http://schemas.openxmlformats.org/officeDocument/2006/relationships/hyperlink" Target="mailto:mdfayzsharif@yahoo.com" TargetMode="External"/><Relationship Id="rId862" Type="http://schemas.openxmlformats.org/officeDocument/2006/relationships/hyperlink" Target="mailto:ms.confidentinternational@gmail.com" TargetMode="External"/><Relationship Id="rId1078" Type="http://schemas.openxmlformats.org/officeDocument/2006/relationships/hyperlink" Target="mailto:luckyenterprise1962@gmail.com" TargetMode="External"/><Relationship Id="rId1492" Type="http://schemas.openxmlformats.org/officeDocument/2006/relationships/hyperlink" Target="mailto:shohagenterprise46@gmail.com" TargetMode="External"/><Relationship Id="rId2129" Type="http://schemas.openxmlformats.org/officeDocument/2006/relationships/hyperlink" Target="mailto:egp.suzan@gmail.com" TargetMode="External"/><Relationship Id="rId2543" Type="http://schemas.openxmlformats.org/officeDocument/2006/relationships/hyperlink" Target="mailto:hoquetraders1980@gmail.com" TargetMode="External"/><Relationship Id="rId5699" Type="http://schemas.openxmlformats.org/officeDocument/2006/relationships/hyperlink" Target="mailto:sushangtraders@yahoo.com" TargetMode="External"/><Relationship Id="rId6000" Type="http://schemas.openxmlformats.org/officeDocument/2006/relationships/hyperlink" Target="mailto:khokonenterprise1957@gmail.com" TargetMode="External"/><Relationship Id="rId9156" Type="http://schemas.openxmlformats.org/officeDocument/2006/relationships/hyperlink" Target="mailto:icmnfejv@gmail.com" TargetMode="External"/><Relationship Id="rId9570" Type="http://schemas.openxmlformats.org/officeDocument/2006/relationships/hyperlink" Target="mailto:runaenterprize1981@gmail.com" TargetMode="External"/><Relationship Id="rId515" Type="http://schemas.openxmlformats.org/officeDocument/2006/relationships/hyperlink" Target="mailto:atmripon79@gmail.com" TargetMode="External"/><Relationship Id="rId1145" Type="http://schemas.openxmlformats.org/officeDocument/2006/relationships/hyperlink" Target="mailto:mamshamsmoon.jv@gmail.com" TargetMode="External"/><Relationship Id="rId5766" Type="http://schemas.openxmlformats.org/officeDocument/2006/relationships/hyperlink" Target="mailto:msshohelent@gmail.com" TargetMode="External"/><Relationship Id="rId8172" Type="http://schemas.openxmlformats.org/officeDocument/2006/relationships/hyperlink" Target="mailto:sunnysinhaenterprise71@gmail.com" TargetMode="External"/><Relationship Id="rId9223" Type="http://schemas.openxmlformats.org/officeDocument/2006/relationships/hyperlink" Target="mailto:mmb_mmbjv@aol.com" TargetMode="External"/><Relationship Id="rId1212" Type="http://schemas.openxmlformats.org/officeDocument/2006/relationships/hyperlink" Target="mailto:md.shahalamgir.cnj@gmail.com" TargetMode="External"/><Relationship Id="rId2610" Type="http://schemas.openxmlformats.org/officeDocument/2006/relationships/hyperlink" Target="mailto:konakkollol@gmail.com" TargetMode="External"/><Relationship Id="rId4368" Type="http://schemas.openxmlformats.org/officeDocument/2006/relationships/hyperlink" Target="mailto:msriasatandbrothers@gmail.com" TargetMode="External"/><Relationship Id="rId5419" Type="http://schemas.openxmlformats.org/officeDocument/2006/relationships/hyperlink" Target="mailto:shibly.enterprise@gmail.com" TargetMode="External"/><Relationship Id="rId6817" Type="http://schemas.openxmlformats.org/officeDocument/2006/relationships/hyperlink" Target="mailto:azadptk@gmail.com" TargetMode="External"/><Relationship Id="rId4782" Type="http://schemas.openxmlformats.org/officeDocument/2006/relationships/hyperlink" Target="mailto:gouradas43@gmail.com" TargetMode="External"/><Relationship Id="rId5833" Type="http://schemas.openxmlformats.org/officeDocument/2006/relationships/hyperlink" Target="mailto:mdruknuzzamansarkar@gmail.com" TargetMode="External"/><Relationship Id="rId8989" Type="http://schemas.openxmlformats.org/officeDocument/2006/relationships/hyperlink" Target="mailto:kamarjani.traders@gmail.com" TargetMode="External"/><Relationship Id="rId3037" Type="http://schemas.openxmlformats.org/officeDocument/2006/relationships/hyperlink" Target="mailto:tumpaenterprise77@gmail.com" TargetMode="External"/><Relationship Id="rId3384" Type="http://schemas.openxmlformats.org/officeDocument/2006/relationships/hyperlink" Target="mailto:csl.egp@confidencegroup.com.bd" TargetMode="External"/><Relationship Id="rId4435" Type="http://schemas.openxmlformats.org/officeDocument/2006/relationships/hyperlink" Target="mailto:ms.ripaenterprise@gmail.com" TargetMode="External"/><Relationship Id="rId5900" Type="http://schemas.openxmlformats.org/officeDocument/2006/relationships/hyperlink" Target="mailto:shahanwar71@gmail.com" TargetMode="External"/><Relationship Id="rId3451" Type="http://schemas.openxmlformats.org/officeDocument/2006/relationships/hyperlink" Target="mailto:mdroufmolla@gmail.com" TargetMode="External"/><Relationship Id="rId4502" Type="http://schemas.openxmlformats.org/officeDocument/2006/relationships/hyperlink" Target="mailto:maengineering1958@yahoo.com" TargetMode="External"/><Relationship Id="rId7658" Type="http://schemas.openxmlformats.org/officeDocument/2006/relationships/hyperlink" Target="https://www.eprocure.gov.bd/officer/MyTenders.jsp" TargetMode="External"/><Relationship Id="rId8709" Type="http://schemas.openxmlformats.org/officeDocument/2006/relationships/hyperlink" Target="mailto:mdsalamtalukder65@gmail.com" TargetMode="External"/><Relationship Id="rId372" Type="http://schemas.openxmlformats.org/officeDocument/2006/relationships/hyperlink" Target="mailto:msyousufsikder83@yahoo.com" TargetMode="External"/><Relationship Id="rId2053" Type="http://schemas.openxmlformats.org/officeDocument/2006/relationships/hyperlink" Target="mailto:salauddinmusharof@gmail.com" TargetMode="External"/><Relationship Id="rId3104" Type="http://schemas.openxmlformats.org/officeDocument/2006/relationships/hyperlink" Target="mailto:mostafizurrahmanshorif@yahoo.com" TargetMode="External"/><Relationship Id="rId6674" Type="http://schemas.openxmlformats.org/officeDocument/2006/relationships/hyperlink" Target="mailto:shimranmayan@gmail.com" TargetMode="External"/><Relationship Id="rId7725" Type="http://schemas.openxmlformats.org/officeDocument/2006/relationships/hyperlink" Target="mailto:golammortuza1962@gmail.com" TargetMode="External"/><Relationship Id="rId9080" Type="http://schemas.openxmlformats.org/officeDocument/2006/relationships/hyperlink" Target="mailto:msuzzalenterprise@gmail.com" TargetMode="External"/><Relationship Id="rId2120" Type="http://schemas.openxmlformats.org/officeDocument/2006/relationships/hyperlink" Target="mailto:mskofilenterprise.bd@gmail.com" TargetMode="External"/><Relationship Id="rId5276" Type="http://schemas.openxmlformats.org/officeDocument/2006/relationships/hyperlink" Target="mailto:taherabu563@gmail.com" TargetMode="External"/><Relationship Id="rId5690" Type="http://schemas.openxmlformats.org/officeDocument/2006/relationships/hyperlink" Target="mailto:ahchowdhury2013@gmail.com" TargetMode="External"/><Relationship Id="rId6327" Type="http://schemas.openxmlformats.org/officeDocument/2006/relationships/hyperlink" Target="mailto:amintraders308@gmail.com" TargetMode="External"/><Relationship Id="rId6741" Type="http://schemas.openxmlformats.org/officeDocument/2006/relationships/hyperlink" Target="mailto:salma.pirojpur@gmail.com" TargetMode="External"/><Relationship Id="rId4292" Type="http://schemas.openxmlformats.org/officeDocument/2006/relationships/hyperlink" Target="mailto:mataurrahman.bheramara@gmail.com" TargetMode="External"/><Relationship Id="rId5343" Type="http://schemas.openxmlformats.org/officeDocument/2006/relationships/hyperlink" Target="mailto:ronyenterprisezpn@gmail.com" TargetMode="External"/><Relationship Id="rId8499" Type="http://schemas.openxmlformats.org/officeDocument/2006/relationships/hyperlink" Target="mailto:mssmbuilders1967@gmail.com" TargetMode="External"/><Relationship Id="rId1886" Type="http://schemas.openxmlformats.org/officeDocument/2006/relationships/hyperlink" Target="mailto:selim.brothers_874@yahoo.com" TargetMode="External"/><Relationship Id="rId2937" Type="http://schemas.openxmlformats.org/officeDocument/2006/relationships/hyperlink" Target="mailto:ms.niazenterprise2018@yahoo.com" TargetMode="External"/><Relationship Id="rId909" Type="http://schemas.openxmlformats.org/officeDocument/2006/relationships/hyperlink" Target="mailto:mselienterprise@gmail.com" TargetMode="External"/><Relationship Id="rId1539" Type="http://schemas.openxmlformats.org/officeDocument/2006/relationships/hyperlink" Target="mailto:msjamirhossain@gmail.com" TargetMode="External"/><Relationship Id="rId1953" Type="http://schemas.openxmlformats.org/officeDocument/2006/relationships/hyperlink" Target="mailto:salauddinmusharof@gmail.com" TargetMode="External"/><Relationship Id="rId5410" Type="http://schemas.openxmlformats.org/officeDocument/2006/relationships/hyperlink" Target="mailto:manirandco@gmail.com" TargetMode="External"/><Relationship Id="rId7168" Type="http://schemas.openxmlformats.org/officeDocument/2006/relationships/hyperlink" Target="mailto:rezviconstructionltd1@gmail.com" TargetMode="External"/><Relationship Id="rId8566" Type="http://schemas.openxmlformats.org/officeDocument/2006/relationships/hyperlink" Target="mailto:siddiquet02@gmail.com" TargetMode="External"/><Relationship Id="rId8980" Type="http://schemas.openxmlformats.org/officeDocument/2006/relationships/hyperlink" Target="mailto:mdnazrulislam597@yahoo.com" TargetMode="External"/><Relationship Id="rId9617" Type="http://schemas.openxmlformats.org/officeDocument/2006/relationships/hyperlink" Target="mailto:msadib2017@gmail.com" TargetMode="External"/><Relationship Id="rId1606" Type="http://schemas.openxmlformats.org/officeDocument/2006/relationships/hyperlink" Target="mailto:msjhinenterprise@gmail.com" TargetMode="External"/><Relationship Id="rId4012" Type="http://schemas.openxmlformats.org/officeDocument/2006/relationships/hyperlink" Target="mailto:mdbadruddazabablu@gmail.com," TargetMode="External"/><Relationship Id="rId7582" Type="http://schemas.openxmlformats.org/officeDocument/2006/relationships/hyperlink" Target="mailto:ms_umtraders13@yahoo.com" TargetMode="External"/><Relationship Id="rId8219" Type="http://schemas.openxmlformats.org/officeDocument/2006/relationships/hyperlink" Target="mailto:mshalimatraders@gmail.com" TargetMode="External"/><Relationship Id="rId8633" Type="http://schemas.openxmlformats.org/officeDocument/2006/relationships/hyperlink" Target="mailto:eliasctg2005@gmail.com" TargetMode="External"/><Relationship Id="rId3778" Type="http://schemas.openxmlformats.org/officeDocument/2006/relationships/hyperlink" Target="mailto:ranamgregp@gmail.com" TargetMode="External"/><Relationship Id="rId4829" Type="http://schemas.openxmlformats.org/officeDocument/2006/relationships/hyperlink" Target="mailto:akmalotif@gmail.com" TargetMode="External"/><Relationship Id="rId6184" Type="http://schemas.openxmlformats.org/officeDocument/2006/relationships/hyperlink" Target="mailto:ms.yasintraders@gmail.com" TargetMode="External"/><Relationship Id="rId7235" Type="http://schemas.openxmlformats.org/officeDocument/2006/relationships/hyperlink" Target="mailto:rafiakamarjanijv@gmail.com" TargetMode="External"/><Relationship Id="rId8700" Type="http://schemas.openxmlformats.org/officeDocument/2006/relationships/hyperlink" Target="mailto:azamankhanenterprise@gmail.com" TargetMode="External"/><Relationship Id="rId699" Type="http://schemas.openxmlformats.org/officeDocument/2006/relationships/hyperlink" Target="mailto:mahfugkhanltd@yahoo.com" TargetMode="External"/><Relationship Id="rId2794" Type="http://schemas.openxmlformats.org/officeDocument/2006/relationships/hyperlink" Target="mailto:G2G.tech.limited@gmail.com" TargetMode="External"/><Relationship Id="rId3845" Type="http://schemas.openxmlformats.org/officeDocument/2006/relationships/hyperlink" Target="mailto:selim.brothers_874@yahoo.com" TargetMode="External"/><Relationship Id="rId6251" Type="http://schemas.openxmlformats.org/officeDocument/2006/relationships/hyperlink" Target="mailto:juel08569@gmail.com" TargetMode="External"/><Relationship Id="rId7302" Type="http://schemas.openxmlformats.org/officeDocument/2006/relationships/hyperlink" Target="mailto:shuvhaandshamihaconstruction@gmail.com" TargetMode="External"/><Relationship Id="rId766" Type="http://schemas.openxmlformats.org/officeDocument/2006/relationships/hyperlink" Target="mailto:badal_barisal@yahoo.com" TargetMode="External"/><Relationship Id="rId1396" Type="http://schemas.openxmlformats.org/officeDocument/2006/relationships/hyperlink" Target="mailto:olimadina60@gmail.com" TargetMode="External"/><Relationship Id="rId2447" Type="http://schemas.openxmlformats.org/officeDocument/2006/relationships/hyperlink" Target="mailto:mskashemtraders@gmail.com" TargetMode="External"/><Relationship Id="rId9474" Type="http://schemas.openxmlformats.org/officeDocument/2006/relationships/hyperlink" Target="mailto:badal_barisal@yahoo.com" TargetMode="External"/><Relationship Id="rId419" Type="http://schemas.openxmlformats.org/officeDocument/2006/relationships/hyperlink" Target="mailto:mskaifenterprise.bsl@gmail.com" TargetMode="External"/><Relationship Id="rId1049" Type="http://schemas.openxmlformats.org/officeDocument/2006/relationships/hyperlink" Target="mailto:msakkasconstruction@gmail.com" TargetMode="External"/><Relationship Id="rId2861" Type="http://schemas.openxmlformats.org/officeDocument/2006/relationships/hyperlink" Target="mailto:shakibenterprise8@gmail.com" TargetMode="External"/><Relationship Id="rId3912" Type="http://schemas.openxmlformats.org/officeDocument/2006/relationships/hyperlink" Target="mailto:coastaldevcor@gmail.com," TargetMode="External"/><Relationship Id="rId8076" Type="http://schemas.openxmlformats.org/officeDocument/2006/relationships/hyperlink" Target="mailto:qcsepejv@gmail.com" TargetMode="External"/><Relationship Id="rId9127" Type="http://schemas.openxmlformats.org/officeDocument/2006/relationships/hyperlink" Target="mailto:tnconstructionbd@gmail.com" TargetMode="External"/><Relationship Id="rId833" Type="http://schemas.openxmlformats.org/officeDocument/2006/relationships/hyperlink" Target="mailto:mbelamirjv@gmail.com" TargetMode="External"/><Relationship Id="rId1116" Type="http://schemas.openxmlformats.org/officeDocument/2006/relationships/hyperlink" Target="mailto:luckyenterprise1962@gmail.com" TargetMode="External"/><Relationship Id="rId1463" Type="http://schemas.openxmlformats.org/officeDocument/2006/relationships/hyperlink" Target="mailto:zamanentp2014@yahoo.com" TargetMode="External"/><Relationship Id="rId2514" Type="http://schemas.openxmlformats.org/officeDocument/2006/relationships/hyperlink" Target="mailto:ms.zituenterprise18@gmail.com" TargetMode="External"/><Relationship Id="rId7092" Type="http://schemas.openxmlformats.org/officeDocument/2006/relationships/hyperlink" Target="mailto:mohiuddinptk@gmail.com" TargetMode="External"/><Relationship Id="rId8143" Type="http://schemas.openxmlformats.org/officeDocument/2006/relationships/hyperlink" Target="mailto:msagarconstruction@gmail.com" TargetMode="External"/><Relationship Id="rId8490" Type="http://schemas.openxmlformats.org/officeDocument/2006/relationships/hyperlink" Target="mailto:msarifenterp1967@gmail.com" TargetMode="External"/><Relationship Id="rId9541" Type="http://schemas.openxmlformats.org/officeDocument/2006/relationships/hyperlink" Target="mailto:mdengineeringltd@gmail.com" TargetMode="External"/><Relationship Id="rId900" Type="http://schemas.openxmlformats.org/officeDocument/2006/relationships/hyperlink" Target="mailto:msmonirahmed@gmail.com" TargetMode="External"/><Relationship Id="rId1530" Type="http://schemas.openxmlformats.org/officeDocument/2006/relationships/hyperlink" Target="mailto:dimondtraders2019@gmail.com" TargetMode="External"/><Relationship Id="rId4686" Type="http://schemas.openxmlformats.org/officeDocument/2006/relationships/hyperlink" Target="mailto:mawlad69@gmail.com" TargetMode="External"/><Relationship Id="rId5737" Type="http://schemas.openxmlformats.org/officeDocument/2006/relationships/hyperlink" Target="mailto:jsarwar938@gmail.com" TargetMode="External"/><Relationship Id="rId3288" Type="http://schemas.openxmlformats.org/officeDocument/2006/relationships/hyperlink" Target="mailto:mschowdhurybuilders1989@gmail.com" TargetMode="External"/><Relationship Id="rId4339" Type="http://schemas.openxmlformats.org/officeDocument/2006/relationships/hyperlink" Target="mailto:mayerdoyatraders98@gmail.com" TargetMode="External"/><Relationship Id="rId4753" Type="http://schemas.openxmlformats.org/officeDocument/2006/relationships/hyperlink" Target="mailto:badal_barisal@yahoo.com" TargetMode="External"/><Relationship Id="rId5804" Type="http://schemas.openxmlformats.org/officeDocument/2006/relationships/hyperlink" Target="mailto:shahanwar71@gmail.com" TargetMode="External"/><Relationship Id="rId8210" Type="http://schemas.openxmlformats.org/officeDocument/2006/relationships/hyperlink" Target="mailto:maemmtjv@gmail.com" TargetMode="External"/><Relationship Id="rId3355" Type="http://schemas.openxmlformats.org/officeDocument/2006/relationships/hyperlink" Target="mailto:mdnoorali3300@gmail.com" TargetMode="External"/><Relationship Id="rId4406" Type="http://schemas.openxmlformats.org/officeDocument/2006/relationships/hyperlink" Target="mailto:msjamalandbrothers@gmail.com" TargetMode="External"/><Relationship Id="rId7976" Type="http://schemas.openxmlformats.org/officeDocument/2006/relationships/hyperlink" Target="mailto:sarderbricks@gmail.com" TargetMode="External"/><Relationship Id="rId276" Type="http://schemas.openxmlformats.org/officeDocument/2006/relationships/hyperlink" Target="mailto:utmong71@yahoo.com" TargetMode="External"/><Relationship Id="rId690" Type="http://schemas.openxmlformats.org/officeDocument/2006/relationships/hyperlink" Target="mailto:mssikderarianenterprise@gmail.com" TargetMode="External"/><Relationship Id="rId2371" Type="http://schemas.openxmlformats.org/officeDocument/2006/relationships/hyperlink" Target="mailto:mssetu_enterprise@yahoo.com" TargetMode="External"/><Relationship Id="rId3008" Type="http://schemas.openxmlformats.org/officeDocument/2006/relationships/hyperlink" Target="mailto:msranaenterprise@yahoo.com" TargetMode="External"/><Relationship Id="rId3422" Type="http://schemas.openxmlformats.org/officeDocument/2006/relationships/hyperlink" Target="mailto:sharifulislamjv@gmail.com" TargetMode="External"/><Relationship Id="rId4820" Type="http://schemas.openxmlformats.org/officeDocument/2006/relationships/hyperlink" Target="mailto:kaliprokowsholi@gmail.com" TargetMode="External"/><Relationship Id="rId6578" Type="http://schemas.openxmlformats.org/officeDocument/2006/relationships/hyperlink" Target="mailto:m.s.saifulalam@gmail.com" TargetMode="External"/><Relationship Id="rId7629" Type="http://schemas.openxmlformats.org/officeDocument/2006/relationships/hyperlink" Target="https://www.eprocure.gov.bd/officer/MyTenders.jsp" TargetMode="External"/><Relationship Id="rId343" Type="http://schemas.openxmlformats.org/officeDocument/2006/relationships/hyperlink" Target="mailto:iftihaent@gmail.com" TargetMode="External"/><Relationship Id="rId2024" Type="http://schemas.openxmlformats.org/officeDocument/2006/relationships/hyperlink" Target="mailto:sikdersamratjv@gmail.com" TargetMode="External"/><Relationship Id="rId6992" Type="http://schemas.openxmlformats.org/officeDocument/2006/relationships/hyperlink" Target="mailto:sureshchandraptk@gmail.com" TargetMode="External"/><Relationship Id="rId9051" Type="http://schemas.openxmlformats.org/officeDocument/2006/relationships/hyperlink" Target="mailto:icmnfejv@gmail.com" TargetMode="External"/><Relationship Id="rId1040" Type="http://schemas.openxmlformats.org/officeDocument/2006/relationships/hyperlink" Target="mailto:ms.mimtraders77@gmail.com" TargetMode="External"/><Relationship Id="rId4196" Type="http://schemas.openxmlformats.org/officeDocument/2006/relationships/hyperlink" Target="mailto:progoti_enter@yahoo.com" TargetMode="External"/><Relationship Id="rId5247" Type="http://schemas.openxmlformats.org/officeDocument/2006/relationships/hyperlink" Target="mailto:prominentquashemppljv@gmail.com" TargetMode="External"/><Relationship Id="rId5594" Type="http://schemas.openxmlformats.org/officeDocument/2006/relationships/hyperlink" Target="mailto:mha.ic2019@gmail.com" TargetMode="External"/><Relationship Id="rId6645" Type="http://schemas.openxmlformats.org/officeDocument/2006/relationships/hyperlink" Target="mailto:mbelamirjv@gmail.com" TargetMode="External"/><Relationship Id="rId410" Type="http://schemas.openxmlformats.org/officeDocument/2006/relationships/hyperlink" Target="mailto:sr_enterprise1979@yahoo.com" TargetMode="External"/><Relationship Id="rId5661" Type="http://schemas.openxmlformats.org/officeDocument/2006/relationships/hyperlink" Target="mailto:foizulkarim71@gmail.com" TargetMode="External"/><Relationship Id="rId6712" Type="http://schemas.openxmlformats.org/officeDocument/2006/relationships/hyperlink" Target="mailto:msrahimaenterprise.hanif@gmail.com" TargetMode="External"/><Relationship Id="rId1857" Type="http://schemas.openxmlformats.org/officeDocument/2006/relationships/hyperlink" Target="mailto:mozaharenterprisepvtltd@gmail.com" TargetMode="External"/><Relationship Id="rId2908" Type="http://schemas.openxmlformats.org/officeDocument/2006/relationships/hyperlink" Target="mailto:amtstarjv@gmail.com" TargetMode="External"/><Relationship Id="rId4263" Type="http://schemas.openxmlformats.org/officeDocument/2006/relationships/hyperlink" Target="mailto:Nuruhamidjv@gmail.com" TargetMode="External"/><Relationship Id="rId5314" Type="http://schemas.openxmlformats.org/officeDocument/2006/relationships/hyperlink" Target="mailto:rohmanmd33@gmail.com" TargetMode="External"/><Relationship Id="rId8884" Type="http://schemas.openxmlformats.org/officeDocument/2006/relationships/hyperlink" Target="mailto:mdemtiazasif@gmail.com" TargetMode="External"/><Relationship Id="rId1924" Type="http://schemas.openxmlformats.org/officeDocument/2006/relationships/hyperlink" Target="mailto:arc.rabrc@yahoo.com" TargetMode="External"/><Relationship Id="rId4330" Type="http://schemas.openxmlformats.org/officeDocument/2006/relationships/hyperlink" Target="mailto:galaxyassociate8@gmail.com" TargetMode="External"/><Relationship Id="rId7486" Type="http://schemas.openxmlformats.org/officeDocument/2006/relationships/hyperlink" Target="mailto:ratnaenterprise@yahoo.com" TargetMode="External"/><Relationship Id="rId8537" Type="http://schemas.openxmlformats.org/officeDocument/2006/relationships/hyperlink" Target="mailto:kamrulmollaenterprise@gmail.com" TargetMode="External"/><Relationship Id="rId8951" Type="http://schemas.openxmlformats.org/officeDocument/2006/relationships/hyperlink" Target="https://www.eprocure.gov.bd/tenderer/ViewRegistrationDetail.jsp?uId=6163453B5321CB52&amp;tId=4A13AE02E56FA550&amp;cId=505371B2F6239D30&amp;top=no" TargetMode="External"/><Relationship Id="rId6088" Type="http://schemas.openxmlformats.org/officeDocument/2006/relationships/hyperlink" Target="mailto:ms.fabihaenterprise19@gmail.com" TargetMode="External"/><Relationship Id="rId7139" Type="http://schemas.openxmlformats.org/officeDocument/2006/relationships/hyperlink" Target="mailto:md.gius_uddin@yahoo.com" TargetMode="External"/><Relationship Id="rId7553" Type="http://schemas.openxmlformats.org/officeDocument/2006/relationships/hyperlink" Target="mailto:kohinurconstruction522@gmail.com" TargetMode="External"/><Relationship Id="rId8604" Type="http://schemas.openxmlformats.org/officeDocument/2006/relationships/hyperlink" Target="mailto:smjahangire@gmail.com" TargetMode="External"/><Relationship Id="rId2698" Type="http://schemas.openxmlformats.org/officeDocument/2006/relationships/hyperlink" Target="mailto:islammdtouhidul8@gmail.com" TargetMode="External"/><Relationship Id="rId6155" Type="http://schemas.openxmlformats.org/officeDocument/2006/relationships/hyperlink" Target="mailto:msfnenterprise@yahoo.com" TargetMode="External"/><Relationship Id="rId7206" Type="http://schemas.openxmlformats.org/officeDocument/2006/relationships/hyperlink" Target="mailto:ms.nasimenterprise001@gmail.com" TargetMode="External"/><Relationship Id="rId3749" Type="http://schemas.openxmlformats.org/officeDocument/2006/relationships/hyperlink" Target="mailto:uctjoadali@gmail.com" TargetMode="External"/><Relationship Id="rId5171" Type="http://schemas.openxmlformats.org/officeDocument/2006/relationships/hyperlink" Target="mailto:razunraquibenterprise@yahoo.com" TargetMode="External"/><Relationship Id="rId6222" Type="http://schemas.openxmlformats.org/officeDocument/2006/relationships/hyperlink" Target="mailto:msabulhossain0181@gmail.com" TargetMode="External"/><Relationship Id="rId7620" Type="http://schemas.openxmlformats.org/officeDocument/2006/relationships/hyperlink" Target="mailto:msnipaenterprise748@gmail.com" TargetMode="External"/><Relationship Id="rId9378" Type="http://schemas.openxmlformats.org/officeDocument/2006/relationships/hyperlink" Target="mailto:asma.sendicate@gmail.com" TargetMode="External"/><Relationship Id="rId2765" Type="http://schemas.openxmlformats.org/officeDocument/2006/relationships/hyperlink" Target="mailto:ems.bishal@yahoo.com" TargetMode="External"/><Relationship Id="rId3816" Type="http://schemas.openxmlformats.org/officeDocument/2006/relationships/hyperlink" Target="mailto:selim.brothers_874@yahoo.com" TargetMode="External"/><Relationship Id="rId737" Type="http://schemas.openxmlformats.org/officeDocument/2006/relationships/hyperlink" Target="mailto:kazi.holdings01@gmail.com" TargetMode="External"/><Relationship Id="rId1367" Type="http://schemas.openxmlformats.org/officeDocument/2006/relationships/hyperlink" Target="mailto:msshakilenterprise79@gmail.com" TargetMode="External"/><Relationship Id="rId1781" Type="http://schemas.openxmlformats.org/officeDocument/2006/relationships/hyperlink" Target="mailto:nurulegp@gmail.com" TargetMode="External"/><Relationship Id="rId2418" Type="http://schemas.openxmlformats.org/officeDocument/2006/relationships/hyperlink" Target="mailto:re.sejv19@gmail.com" TargetMode="External"/><Relationship Id="rId2832" Type="http://schemas.openxmlformats.org/officeDocument/2006/relationships/hyperlink" Target="mailto:mmtraders76@yahoo.com" TargetMode="External"/><Relationship Id="rId5988" Type="http://schemas.openxmlformats.org/officeDocument/2006/relationships/hyperlink" Target="mailto:mssumitraders1962@gmail.com" TargetMode="External"/><Relationship Id="rId8394" Type="http://schemas.openxmlformats.org/officeDocument/2006/relationships/hyperlink" Target="mailto:ms.shimul.enterprise2013@gmail.com" TargetMode="External"/><Relationship Id="rId9445" Type="http://schemas.openxmlformats.org/officeDocument/2006/relationships/hyperlink" Target="mailto:maa.cor36@gmail.com" TargetMode="External"/><Relationship Id="rId73" Type="http://schemas.openxmlformats.org/officeDocument/2006/relationships/hyperlink" Target="mailto:mschanenterprise69@gmail.com" TargetMode="External"/><Relationship Id="rId804" Type="http://schemas.openxmlformats.org/officeDocument/2006/relationships/hyperlink" Target="mailto:dhalibuilders.bd@gmail.com" TargetMode="External"/><Relationship Id="rId1434" Type="http://schemas.openxmlformats.org/officeDocument/2006/relationships/hyperlink" Target="mailto:kawsarrahil@gmail.com" TargetMode="External"/><Relationship Id="rId8047" Type="http://schemas.openxmlformats.org/officeDocument/2006/relationships/hyperlink" Target="mailto:arpaenterprise@gmail.com" TargetMode="External"/><Relationship Id="rId8461" Type="http://schemas.openxmlformats.org/officeDocument/2006/relationships/hyperlink" Target="mailto:paradise.rse.jv2020@gmail.com" TargetMode="External"/><Relationship Id="rId9512" Type="http://schemas.openxmlformats.org/officeDocument/2006/relationships/hyperlink" Target="mailto:ethenttsljv@gmail.com" TargetMode="External"/><Relationship Id="rId1501" Type="http://schemas.openxmlformats.org/officeDocument/2006/relationships/hyperlink" Target="mailto:maengineering1958@yahoo.com" TargetMode="External"/><Relationship Id="rId4657" Type="http://schemas.openxmlformats.org/officeDocument/2006/relationships/hyperlink" Target="mailto:faruquetraders.bd@gmail.com" TargetMode="External"/><Relationship Id="rId5708" Type="http://schemas.openxmlformats.org/officeDocument/2006/relationships/hyperlink" Target="mailto:raselbhuyan753@yahoo.com" TargetMode="External"/><Relationship Id="rId7063" Type="http://schemas.openxmlformats.org/officeDocument/2006/relationships/hyperlink" Target="mailto:rafiqconstructioncoltd@gmail.com" TargetMode="External"/><Relationship Id="rId8114" Type="http://schemas.openxmlformats.org/officeDocument/2006/relationships/hyperlink" Target="mailto:msdast1972@gmail.com" TargetMode="External"/><Relationship Id="rId3259" Type="http://schemas.openxmlformats.org/officeDocument/2006/relationships/hyperlink" Target="mailto:mskbamirjv@gmail.com" TargetMode="External"/><Relationship Id="rId7130" Type="http://schemas.openxmlformats.org/officeDocument/2006/relationships/hyperlink" Target="mailto:msrupalicons@gmail.com" TargetMode="External"/><Relationship Id="rId594" Type="http://schemas.openxmlformats.org/officeDocument/2006/relationships/hyperlink" Target="mailto:mshowladerenterprise1980@gmail.com" TargetMode="External"/><Relationship Id="rId2275" Type="http://schemas.openxmlformats.org/officeDocument/2006/relationships/hyperlink" Target="mailto:emonenterprisebd2040@gmail.com" TargetMode="External"/><Relationship Id="rId3326" Type="http://schemas.openxmlformats.org/officeDocument/2006/relationships/hyperlink" Target="mailto:azizul20011982@gmail.com" TargetMode="External"/><Relationship Id="rId3673" Type="http://schemas.openxmlformats.org/officeDocument/2006/relationships/hyperlink" Target="mailto:mtbcjv@gmail.com" TargetMode="External"/><Relationship Id="rId4724" Type="http://schemas.openxmlformats.org/officeDocument/2006/relationships/hyperlink" Target="mailto:joarder46@gmail.com" TargetMode="External"/><Relationship Id="rId247" Type="http://schemas.openxmlformats.org/officeDocument/2006/relationships/hyperlink" Target="mailto:msislam.traders@yahoo.com" TargetMode="External"/><Relationship Id="rId3740" Type="http://schemas.openxmlformats.org/officeDocument/2006/relationships/hyperlink" Target="mailto:mugdhobuilders@gmail.com" TargetMode="External"/><Relationship Id="rId6896" Type="http://schemas.openxmlformats.org/officeDocument/2006/relationships/hyperlink" Target="mailto:najmulsadat76@gmail.com" TargetMode="External"/><Relationship Id="rId7947" Type="http://schemas.openxmlformats.org/officeDocument/2006/relationships/hyperlink" Target="mailto:skazgar1959@gmail.com" TargetMode="External"/><Relationship Id="rId661" Type="http://schemas.openxmlformats.org/officeDocument/2006/relationships/hyperlink" Target="mailto:dhara.enterprise69@gmail.com" TargetMode="External"/><Relationship Id="rId1291" Type="http://schemas.openxmlformats.org/officeDocument/2006/relationships/hyperlink" Target="mailto:masudhossain364@gmail.com" TargetMode="External"/><Relationship Id="rId2342" Type="http://schemas.openxmlformats.org/officeDocument/2006/relationships/hyperlink" Target="mailto:ms.sajincorporation@gmail.com" TargetMode="External"/><Relationship Id="rId5498" Type="http://schemas.openxmlformats.org/officeDocument/2006/relationships/hyperlink" Target="mailto:ms_mahabubalam@yahoo.com" TargetMode="External"/><Relationship Id="rId6549" Type="http://schemas.openxmlformats.org/officeDocument/2006/relationships/hyperlink" Target="mailto:ssohel4egp@gmail.com" TargetMode="External"/><Relationship Id="rId6963" Type="http://schemas.openxmlformats.org/officeDocument/2006/relationships/hyperlink" Target="mailto:msjomaddarenterprise@gmail.com" TargetMode="External"/><Relationship Id="rId314" Type="http://schemas.openxmlformats.org/officeDocument/2006/relationships/hyperlink" Target="mailto:chiranjibchakma61@gmail.com" TargetMode="External"/><Relationship Id="rId5565" Type="http://schemas.openxmlformats.org/officeDocument/2006/relationships/hyperlink" Target="mailto:msrajabandbrothers@gmail.com" TargetMode="External"/><Relationship Id="rId6616" Type="http://schemas.openxmlformats.org/officeDocument/2006/relationships/hyperlink" Target="mailto:kohinoor.rahimajv@gmail.com" TargetMode="External"/><Relationship Id="rId9022" Type="http://schemas.openxmlformats.org/officeDocument/2006/relationships/hyperlink" Target="mailto:mae.mbejv2017@gmail.com" TargetMode="External"/><Relationship Id="rId1011" Type="http://schemas.openxmlformats.org/officeDocument/2006/relationships/hyperlink" Target="mailto:ms.mimtraders77@gmail.com" TargetMode="External"/><Relationship Id="rId4167" Type="http://schemas.openxmlformats.org/officeDocument/2006/relationships/hyperlink" Target="mailto:jsarwar938@gmail.com" TargetMode="External"/><Relationship Id="rId4581" Type="http://schemas.openxmlformats.org/officeDocument/2006/relationships/hyperlink" Target="mailto:Sultanandco1996@gmail.com" TargetMode="External"/><Relationship Id="rId5218" Type="http://schemas.openxmlformats.org/officeDocument/2006/relationships/hyperlink" Target="mailto:ms.tasbiah.enterprise@gmail.com" TargetMode="External"/><Relationship Id="rId5632" Type="http://schemas.openxmlformats.org/officeDocument/2006/relationships/hyperlink" Target="mailto:ziaulhaquetuton@gmail.com" TargetMode="External"/><Relationship Id="rId8788" Type="http://schemas.openxmlformats.org/officeDocument/2006/relationships/hyperlink" Target="mailto:msgangatradecenter@gmail.com" TargetMode="External"/><Relationship Id="rId3183" Type="http://schemas.openxmlformats.org/officeDocument/2006/relationships/hyperlink" Target="mailto:kabirkke2003@gmail.com" TargetMode="External"/><Relationship Id="rId4234" Type="http://schemas.openxmlformats.org/officeDocument/2006/relationships/hyperlink" Target="mailto:shownent75@gmail.com" TargetMode="External"/><Relationship Id="rId1828" Type="http://schemas.openxmlformats.org/officeDocument/2006/relationships/hyperlink" Target="mailto:ms.hasan@outlook.com" TargetMode="External"/><Relationship Id="rId3250" Type="http://schemas.openxmlformats.org/officeDocument/2006/relationships/hyperlink" Target="mailto:mskbamirjv@gmail.com" TargetMode="External"/><Relationship Id="rId7457" Type="http://schemas.openxmlformats.org/officeDocument/2006/relationships/hyperlink" Target="mailto:mdwasimulhaque15@gmail.com" TargetMode="External"/><Relationship Id="rId8855" Type="http://schemas.openxmlformats.org/officeDocument/2006/relationships/hyperlink" Target="mailto:shohidulconst@gmail.com" TargetMode="External"/><Relationship Id="rId171" Type="http://schemas.openxmlformats.org/officeDocument/2006/relationships/hyperlink" Target="mailto:mstalukdarenterprise27@gmail.com" TargetMode="External"/><Relationship Id="rId4301" Type="http://schemas.openxmlformats.org/officeDocument/2006/relationships/hyperlink" Target="mailto:akkas.kush@gmail.com" TargetMode="External"/><Relationship Id="rId6059" Type="http://schemas.openxmlformats.org/officeDocument/2006/relationships/hyperlink" Target="mailto:ms.fabihaenterprise19@gmail.com" TargetMode="External"/><Relationship Id="rId7871" Type="http://schemas.openxmlformats.org/officeDocument/2006/relationships/hyperlink" Target="https://www.eprocure.gov.bd/officer/MyTenders.jsp" TargetMode="External"/><Relationship Id="rId8508" Type="http://schemas.openxmlformats.org/officeDocument/2006/relationships/hyperlink" Target="mailto:dckcltdjv@gmail.com" TargetMode="External"/><Relationship Id="rId8922" Type="http://schemas.openxmlformats.org/officeDocument/2006/relationships/hyperlink" Target="mailto:rezaulkarimfaridpur@gmail.com" TargetMode="External"/><Relationship Id="rId6473" Type="http://schemas.openxmlformats.org/officeDocument/2006/relationships/hyperlink" Target="mailto:firozhossain2090@gmail.com" TargetMode="External"/><Relationship Id="rId7524" Type="http://schemas.openxmlformats.org/officeDocument/2006/relationships/hyperlink" Target="mailto:hossainenterprisejv2019@gmail.com" TargetMode="External"/><Relationship Id="rId988" Type="http://schemas.openxmlformats.org/officeDocument/2006/relationships/hyperlink" Target="mailto:msarifaenterprise017@gmail.com" TargetMode="External"/><Relationship Id="rId2669" Type="http://schemas.openxmlformats.org/officeDocument/2006/relationships/hyperlink" Target="mailto:monyenterprise81@yahoo.com" TargetMode="External"/><Relationship Id="rId5075" Type="http://schemas.openxmlformats.org/officeDocument/2006/relationships/hyperlink" Target="mailto:roseenterprise1984@gmail.com" TargetMode="External"/><Relationship Id="rId6126" Type="http://schemas.openxmlformats.org/officeDocument/2006/relationships/hyperlink" Target="mailto:msrahimenterpsise@gmail.com" TargetMode="External"/><Relationship Id="rId6540" Type="http://schemas.openxmlformats.org/officeDocument/2006/relationships/hyperlink" Target="mailto:ahasbjv@gmail.com" TargetMode="External"/><Relationship Id="rId1685" Type="http://schemas.openxmlformats.org/officeDocument/2006/relationships/hyperlink" Target="mailto:oliahamedmazumder@yahoo.com" TargetMode="External"/><Relationship Id="rId2736" Type="http://schemas.openxmlformats.org/officeDocument/2006/relationships/hyperlink" Target="mailto:rahmanbrothers.polash@gmail.com" TargetMode="External"/><Relationship Id="rId4091" Type="http://schemas.openxmlformats.org/officeDocument/2006/relationships/hyperlink" Target="mailto:romantraders.k@gmail.com" TargetMode="External"/><Relationship Id="rId5142" Type="http://schemas.openxmlformats.org/officeDocument/2006/relationships/hyperlink" Target="mailto:litonkaiserjv@gmail.com" TargetMode="External"/><Relationship Id="rId8298" Type="http://schemas.openxmlformats.org/officeDocument/2006/relationships/hyperlink" Target="mailto:parvez.engmt@gmail.com" TargetMode="External"/><Relationship Id="rId9349" Type="http://schemas.openxmlformats.org/officeDocument/2006/relationships/hyperlink" Target="mailto:donenterprise71@gmail.com" TargetMode="External"/><Relationship Id="rId708" Type="http://schemas.openxmlformats.org/officeDocument/2006/relationships/hyperlink" Target="mailto:rir.lgbsl@gmail.com" TargetMode="External"/><Relationship Id="rId1338" Type="http://schemas.openxmlformats.org/officeDocument/2006/relationships/hyperlink" Target="mailto:mozaharenterprisepvtltd@gmail.com" TargetMode="External"/><Relationship Id="rId8365" Type="http://schemas.openxmlformats.org/officeDocument/2006/relationships/hyperlink" Target="mailto:srahman1086@gmail.com" TargetMode="External"/><Relationship Id="rId9416" Type="http://schemas.openxmlformats.org/officeDocument/2006/relationships/hyperlink" Target="mailto:neloyenterprise77@gmail.com" TargetMode="External"/><Relationship Id="rId1405" Type="http://schemas.openxmlformats.org/officeDocument/2006/relationships/hyperlink" Target="mailto:mml.comilla@gmail.com" TargetMode="External"/><Relationship Id="rId1752" Type="http://schemas.openxmlformats.org/officeDocument/2006/relationships/hyperlink" Target="mailto:ms.masumandrobintraders74@yahoo.com" TargetMode="External"/><Relationship Id="rId2803" Type="http://schemas.openxmlformats.org/officeDocument/2006/relationships/hyperlink" Target="mailto:sretee.enterprise@yahoo.com" TargetMode="External"/><Relationship Id="rId5959" Type="http://schemas.openxmlformats.org/officeDocument/2006/relationships/hyperlink" Target="mailto:shakilconstruction@yahoo.com" TargetMode="External"/><Relationship Id="rId7381" Type="http://schemas.openxmlformats.org/officeDocument/2006/relationships/hyperlink" Target="mailto:mssaikatenterprise2016@gmail.com" TargetMode="External"/><Relationship Id="rId8018" Type="http://schemas.openxmlformats.org/officeDocument/2006/relationships/hyperlink" Target="mailto:nishitbosu@gmail.com" TargetMode="External"/><Relationship Id="rId8432" Type="http://schemas.openxmlformats.org/officeDocument/2006/relationships/hyperlink" Target="mailto:rashaduzzamanpeter@gmail.com" TargetMode="External"/><Relationship Id="rId44" Type="http://schemas.openxmlformats.org/officeDocument/2006/relationships/hyperlink" Target="mailto:msnurjahanenterprise@yahoo.com" TargetMode="External"/><Relationship Id="rId4975" Type="http://schemas.openxmlformats.org/officeDocument/2006/relationships/hyperlink" Target="mailto:zubabor73@gmail.com" TargetMode="External"/><Relationship Id="rId7034" Type="http://schemas.openxmlformats.org/officeDocument/2006/relationships/hyperlink" Target="mailto:najmulbadal45@gmail.com" TargetMode="External"/><Relationship Id="rId498" Type="http://schemas.openxmlformats.org/officeDocument/2006/relationships/hyperlink" Target="mailto:niaztraders.khan@yahoo.com" TargetMode="External"/><Relationship Id="rId2179" Type="http://schemas.openxmlformats.org/officeDocument/2006/relationships/hyperlink" Target="https://www.eprocure.gov.bd/tenderer/ViewRegistrationDetail.jsp?cId=3915F1B217858BD1&amp;uId=C9FEF4809E81919D&amp;tId=9542245BA2E944C7&amp;top=no" TargetMode="External"/><Relationship Id="rId3577" Type="http://schemas.openxmlformats.org/officeDocument/2006/relationships/hyperlink" Target="mailto:nishitbosu@gmail.com" TargetMode="External"/><Relationship Id="rId3991" Type="http://schemas.openxmlformats.org/officeDocument/2006/relationships/hyperlink" Target="mailto:mssumanaenterprise@gmail.com%20;" TargetMode="External"/><Relationship Id="rId4628" Type="http://schemas.openxmlformats.org/officeDocument/2006/relationships/hyperlink" Target="mailto:poritosh.rpengineers@gmail.com" TargetMode="External"/><Relationship Id="rId2593" Type="http://schemas.openxmlformats.org/officeDocument/2006/relationships/hyperlink" Target="mailto:joybijoyenterprise@gmail.com" TargetMode="External"/><Relationship Id="rId3644" Type="http://schemas.openxmlformats.org/officeDocument/2006/relationships/hyperlink" Target="mailto:maseptk@gmail.com" TargetMode="External"/><Relationship Id="rId6050" Type="http://schemas.openxmlformats.org/officeDocument/2006/relationships/hyperlink" Target="mailto:massnurtraders@gmail.com" TargetMode="External"/><Relationship Id="rId7101" Type="http://schemas.openxmlformats.org/officeDocument/2006/relationships/hyperlink" Target="mailto:shahilenterprise@yahoo.com" TargetMode="External"/><Relationship Id="rId565" Type="http://schemas.openxmlformats.org/officeDocument/2006/relationships/hyperlink" Target="mailto:esha.mony.enterprise2019@gmail.com" TargetMode="External"/><Relationship Id="rId1195" Type="http://schemas.openxmlformats.org/officeDocument/2006/relationships/hyperlink" Target="mailto:pcbuilders786@gmail.com" TargetMode="External"/><Relationship Id="rId2246" Type="http://schemas.openxmlformats.org/officeDocument/2006/relationships/hyperlink" Target="mailto:ms.ahamedconstruction16@gmail.com" TargetMode="External"/><Relationship Id="rId2660" Type="http://schemas.openxmlformats.org/officeDocument/2006/relationships/hyperlink" Target="mailto:ammahbub1963@yahoo.com" TargetMode="External"/><Relationship Id="rId3711" Type="http://schemas.openxmlformats.org/officeDocument/2006/relationships/hyperlink" Target="mailto:syedmilon77@yahoo.com" TargetMode="External"/><Relationship Id="rId6867" Type="http://schemas.openxmlformats.org/officeDocument/2006/relationships/hyperlink" Target="mailto:almodinamotors.ptk@gmail.com" TargetMode="External"/><Relationship Id="rId7918" Type="http://schemas.openxmlformats.org/officeDocument/2006/relationships/hyperlink" Target="mailto:zilantraders@gmail.com" TargetMode="External"/><Relationship Id="rId9273" Type="http://schemas.openxmlformats.org/officeDocument/2006/relationships/hyperlink" Target="mailto:mstrishnacons19@gmail.com" TargetMode="External"/><Relationship Id="rId218" Type="http://schemas.openxmlformats.org/officeDocument/2006/relationships/hyperlink" Target="mailto:sahidenterprisepvtlimited@gmail.com" TargetMode="External"/><Relationship Id="rId632" Type="http://schemas.openxmlformats.org/officeDocument/2006/relationships/hyperlink" Target="mailto:msrupalicons@gmail.com" TargetMode="External"/><Relationship Id="rId1262" Type="http://schemas.openxmlformats.org/officeDocument/2006/relationships/hyperlink" Target="mailto:tender@pprojltd.com" TargetMode="External"/><Relationship Id="rId2313" Type="http://schemas.openxmlformats.org/officeDocument/2006/relationships/hyperlink" Target="mailto:ms.mahbubtraders18@gmail.com" TargetMode="External"/><Relationship Id="rId5469" Type="http://schemas.openxmlformats.org/officeDocument/2006/relationships/hyperlink" Target="mailto:faruktraders.nar@gmail.com" TargetMode="External"/><Relationship Id="rId9340" Type="http://schemas.openxmlformats.org/officeDocument/2006/relationships/hyperlink" Target="mailto:msmonalisabd@gmail.com" TargetMode="External"/><Relationship Id="rId4485" Type="http://schemas.openxmlformats.org/officeDocument/2006/relationships/hyperlink" Target="mailto:mskazihelalenterprise@yahoo.com" TargetMode="External"/><Relationship Id="rId5536" Type="http://schemas.openxmlformats.org/officeDocument/2006/relationships/hyperlink" Target="mailto:satotabuilders@gmail.com" TargetMode="External"/><Relationship Id="rId5883" Type="http://schemas.openxmlformats.org/officeDocument/2006/relationships/hyperlink" Target="mailto:354mostafa@gmail.com" TargetMode="External"/><Relationship Id="rId6934" Type="http://schemas.openxmlformats.org/officeDocument/2006/relationships/hyperlink" Target="mailto:enayethossainpat@gmail.com" TargetMode="External"/><Relationship Id="rId3087" Type="http://schemas.openxmlformats.org/officeDocument/2006/relationships/hyperlink" Target="mailto:mahamudulhaque69@gmail.com" TargetMode="External"/><Relationship Id="rId4138" Type="http://schemas.openxmlformats.org/officeDocument/2006/relationships/hyperlink" Target="mailto:borhanuddintraders@gmail.com" TargetMode="External"/><Relationship Id="rId5950" Type="http://schemas.openxmlformats.org/officeDocument/2006/relationships/hyperlink" Target="mailto:ms.tanvirenterprise3@gmail.com" TargetMode="External"/><Relationship Id="rId4552" Type="http://schemas.openxmlformats.org/officeDocument/2006/relationships/hyperlink" Target="mailto:obaydurrahman2013@yahoo.com" TargetMode="External"/><Relationship Id="rId5603" Type="http://schemas.openxmlformats.org/officeDocument/2006/relationships/hyperlink" Target="mailto:mha.ic2019@gmail.com" TargetMode="External"/><Relationship Id="rId8759" Type="http://schemas.openxmlformats.org/officeDocument/2006/relationships/hyperlink" Target="mailto:mdbellalhossain870@gmail.com" TargetMode="External"/><Relationship Id="rId3154" Type="http://schemas.openxmlformats.org/officeDocument/2006/relationships/hyperlink" Target="mailto:azad.eng2k@gmail.com" TargetMode="External"/><Relationship Id="rId4205" Type="http://schemas.openxmlformats.org/officeDocument/2006/relationships/hyperlink" Target="mailto:roy_enterprise@yahoo.com" TargetMode="External"/><Relationship Id="rId7775" Type="http://schemas.openxmlformats.org/officeDocument/2006/relationships/hyperlink" Target="mailto:ms.onatraders@gmail.com" TargetMode="External"/><Relationship Id="rId8826" Type="http://schemas.openxmlformats.org/officeDocument/2006/relationships/hyperlink" Target="mailto:rumenenterprise@gmail.com" TargetMode="External"/><Relationship Id="rId2170" Type="http://schemas.openxmlformats.org/officeDocument/2006/relationships/hyperlink" Target="mailto:masudrana6183@gmail.com" TargetMode="External"/><Relationship Id="rId3221" Type="http://schemas.openxmlformats.org/officeDocument/2006/relationships/hyperlink" Target="mailto:msranaenterprise@yahoo.com" TargetMode="External"/><Relationship Id="rId6377" Type="http://schemas.openxmlformats.org/officeDocument/2006/relationships/hyperlink" Target="mailto:nuruzzamanmiah58@gmail.com" TargetMode="External"/><Relationship Id="rId6791" Type="http://schemas.openxmlformats.org/officeDocument/2006/relationships/hyperlink" Target="mailto:miah.ptk@gmail.com" TargetMode="External"/><Relationship Id="rId7428" Type="http://schemas.openxmlformats.org/officeDocument/2006/relationships/hyperlink" Target="mailto:mstienterprise.raj@gmail.com" TargetMode="External"/><Relationship Id="rId7842" Type="http://schemas.openxmlformats.org/officeDocument/2006/relationships/hyperlink" Target="mailto:anamulhaquerangpur@gmail.com" TargetMode="External"/><Relationship Id="rId8" Type="http://schemas.openxmlformats.org/officeDocument/2006/relationships/hyperlink" Target="mailto:mdnazrulislamnilu@gmail.com" TargetMode="External"/><Relationship Id="rId142" Type="http://schemas.openxmlformats.org/officeDocument/2006/relationships/hyperlink" Target="mailto:hasan.mdmasud@yahoo.com" TargetMode="External"/><Relationship Id="rId2987" Type="http://schemas.openxmlformats.org/officeDocument/2006/relationships/hyperlink" Target="mailto:lalintraders@gmail.com" TargetMode="External"/><Relationship Id="rId5393" Type="http://schemas.openxmlformats.org/officeDocument/2006/relationships/hyperlink" Target="mailto:shownswapanjv@gmail.com" TargetMode="External"/><Relationship Id="rId6444" Type="http://schemas.openxmlformats.org/officeDocument/2006/relationships/hyperlink" Target="mailto:msrajibenterprise55@gmail.com" TargetMode="External"/><Relationship Id="rId959" Type="http://schemas.openxmlformats.org/officeDocument/2006/relationships/hyperlink" Target="https://www.eprocure.gov.bd/tenderer/ViewRegistrationDetail.jsp?cId=15C980300A245912&amp;uId=5B4FDB67B352ED13&amp;tId=02C7189A87559081&amp;top=no" TargetMode="External"/><Relationship Id="rId1589" Type="http://schemas.openxmlformats.org/officeDocument/2006/relationships/hyperlink" Target="mailto:abulhossansoton@yahoo.com" TargetMode="External"/><Relationship Id="rId5046" Type="http://schemas.openxmlformats.org/officeDocument/2006/relationships/hyperlink" Target="mailto:abmzahirul@gmail.com" TargetMode="External"/><Relationship Id="rId5460" Type="http://schemas.openxmlformats.org/officeDocument/2006/relationships/hyperlink" Target="mailto:sucheenterprise@gmail.com" TargetMode="External"/><Relationship Id="rId6511" Type="http://schemas.openxmlformats.org/officeDocument/2006/relationships/hyperlink" Target="mailto:mostakimtraders@gmail.com" TargetMode="External"/><Relationship Id="rId4062" Type="http://schemas.openxmlformats.org/officeDocument/2006/relationships/hyperlink" Target="mailto:dollyconstructionltd@gmail.com" TargetMode="External"/><Relationship Id="rId5113" Type="http://schemas.openxmlformats.org/officeDocument/2006/relationships/hyperlink" Target="mailto:msdawnbricks@gmail.com" TargetMode="External"/><Relationship Id="rId8269" Type="http://schemas.openxmlformats.org/officeDocument/2006/relationships/hyperlink" Target="mailto:mkhantraders85@gmail.com" TargetMode="External"/><Relationship Id="rId1656" Type="http://schemas.openxmlformats.org/officeDocument/2006/relationships/hyperlink" Target="mailto:msmastersconstruction@gmail.com" TargetMode="External"/><Relationship Id="rId2707" Type="http://schemas.openxmlformats.org/officeDocument/2006/relationships/hyperlink" Target="mailto:fandfbuilders2019@gmail.com" TargetMode="External"/><Relationship Id="rId8683" Type="http://schemas.openxmlformats.org/officeDocument/2006/relationships/hyperlink" Target="mailto:jamal_brothers77@yahoo.com" TargetMode="External"/><Relationship Id="rId1309" Type="http://schemas.openxmlformats.org/officeDocument/2006/relationships/hyperlink" Target="mailto:galaxyassociate8@gmail.com" TargetMode="External"/><Relationship Id="rId1723" Type="http://schemas.openxmlformats.org/officeDocument/2006/relationships/hyperlink" Target="mailto:nazmulhudarasal@gmail.com" TargetMode="External"/><Relationship Id="rId4879" Type="http://schemas.openxmlformats.org/officeDocument/2006/relationships/hyperlink" Target="mailto:chitrolekhaenterprise@gmail.com" TargetMode="External"/><Relationship Id="rId7285" Type="http://schemas.openxmlformats.org/officeDocument/2006/relationships/hyperlink" Target="mailto:maengineering1958@yahoo.com" TargetMode="External"/><Relationship Id="rId8336" Type="http://schemas.openxmlformats.org/officeDocument/2006/relationships/hyperlink" Target="mailto:nurulalomsiraj@gmail.com" TargetMode="External"/><Relationship Id="rId8750" Type="http://schemas.openxmlformats.org/officeDocument/2006/relationships/hyperlink" Target="mailto:roammaramustafajv@gmail.com" TargetMode="External"/><Relationship Id="rId15" Type="http://schemas.openxmlformats.org/officeDocument/2006/relationships/hyperlink" Target="mailto:noorhossain61@gmail.com" TargetMode="External"/><Relationship Id="rId3895" Type="http://schemas.openxmlformats.org/officeDocument/2006/relationships/hyperlink" Target="mailto:ziaultraders123@yahoo.com" TargetMode="External"/><Relationship Id="rId4946" Type="http://schemas.openxmlformats.org/officeDocument/2006/relationships/hyperlink" Target="mailto:lutfurkhandakar101254@gmail.com" TargetMode="External"/><Relationship Id="rId7352" Type="http://schemas.openxmlformats.org/officeDocument/2006/relationships/hyperlink" Target="mailto:smita.trading16@gmail.com" TargetMode="External"/><Relationship Id="rId8403" Type="http://schemas.openxmlformats.org/officeDocument/2006/relationships/hyperlink" Target="mailto:nabilaegp2015@gmail.com" TargetMode="External"/><Relationship Id="rId2497" Type="http://schemas.openxmlformats.org/officeDocument/2006/relationships/hyperlink" Target="mailto:ms.ahamedconstruction16@gmail.com" TargetMode="External"/><Relationship Id="rId3548" Type="http://schemas.openxmlformats.org/officeDocument/2006/relationships/hyperlink" Target="mailto:mirjahurul@yahoo.com" TargetMode="External"/><Relationship Id="rId7005" Type="http://schemas.openxmlformats.org/officeDocument/2006/relationships/hyperlink" Target="mailto:abidenterprise97@gmail.com" TargetMode="External"/><Relationship Id="rId469" Type="http://schemas.openxmlformats.org/officeDocument/2006/relationships/hyperlink" Target="mailto:mdfayzsharif@yahoo.com" TargetMode="External"/><Relationship Id="rId883" Type="http://schemas.openxmlformats.org/officeDocument/2006/relationships/hyperlink" Target="mailto:mebl.bd@gmail.com" TargetMode="External"/><Relationship Id="rId1099" Type="http://schemas.openxmlformats.org/officeDocument/2006/relationships/hyperlink" Target="mailto:msmariument@yahoo.com" TargetMode="External"/><Relationship Id="rId2564" Type="http://schemas.openxmlformats.org/officeDocument/2006/relationships/hyperlink" Target="mailto:Ms.naharconstruction@yahoo.com" TargetMode="External"/><Relationship Id="rId3615" Type="http://schemas.openxmlformats.org/officeDocument/2006/relationships/hyperlink" Target="mailto:sbbcjv@gmail.com" TargetMode="External"/><Relationship Id="rId3962" Type="http://schemas.openxmlformats.org/officeDocument/2006/relationships/hyperlink" Target="mailto:akhteruzzamanm@gmail.com%20;" TargetMode="External"/><Relationship Id="rId6021" Type="http://schemas.openxmlformats.org/officeDocument/2006/relationships/hyperlink" Target="mailto:shakilconstruction@yahoo.com" TargetMode="External"/><Relationship Id="rId9177" Type="http://schemas.openxmlformats.org/officeDocument/2006/relationships/hyperlink" Target="mailto:amobtraders77@gmail.com" TargetMode="External"/><Relationship Id="rId9591" Type="http://schemas.openxmlformats.org/officeDocument/2006/relationships/hyperlink" Target="mailto:rubelenterprise2016@gmail.com" TargetMode="External"/><Relationship Id="rId536" Type="http://schemas.openxmlformats.org/officeDocument/2006/relationships/hyperlink" Target="mailto:mssardarenterprise@yahoo.com" TargetMode="External"/><Relationship Id="rId1166" Type="http://schemas.openxmlformats.org/officeDocument/2006/relationships/hyperlink" Target="mailto:rezviconstructionltd1@gmail.com" TargetMode="External"/><Relationship Id="rId2217" Type="http://schemas.openxmlformats.org/officeDocument/2006/relationships/hyperlink" Target="mailto:msmannantraders@gmail.com" TargetMode="External"/><Relationship Id="rId8193" Type="http://schemas.openxmlformats.org/officeDocument/2006/relationships/hyperlink" Target="mailto:mssunrisemita91@gmail.com" TargetMode="External"/><Relationship Id="rId9244" Type="http://schemas.openxmlformats.org/officeDocument/2006/relationships/hyperlink" Target="mailto:hossainali1958@gmail.com" TargetMode="External"/><Relationship Id="rId950" Type="http://schemas.openxmlformats.org/officeDocument/2006/relationships/hyperlink" Target="mailto:kamaldmc75@gmail.com" TargetMode="External"/><Relationship Id="rId1580" Type="http://schemas.openxmlformats.org/officeDocument/2006/relationships/hyperlink" Target="mailto:ms.rimonenterprise13@gmail.com" TargetMode="External"/><Relationship Id="rId2631" Type="http://schemas.openxmlformats.org/officeDocument/2006/relationships/hyperlink" Target="mailto:miaenterprise17@gmail.com" TargetMode="External"/><Relationship Id="rId4389" Type="http://schemas.openxmlformats.org/officeDocument/2006/relationships/hyperlink" Target="mailto:raipurassociates1952@gmail.com" TargetMode="External"/><Relationship Id="rId5787" Type="http://schemas.openxmlformats.org/officeDocument/2006/relationships/hyperlink" Target="mailto:mawmrejv9@gmail.com" TargetMode="External"/><Relationship Id="rId6838" Type="http://schemas.openxmlformats.org/officeDocument/2006/relationships/hyperlink" Target="mailto:msmddelowarhossain@yahoo.com" TargetMode="External"/><Relationship Id="rId603" Type="http://schemas.openxmlformats.org/officeDocument/2006/relationships/hyperlink" Target="mailto:razzakm50@yahoo.com" TargetMode="External"/><Relationship Id="rId1233" Type="http://schemas.openxmlformats.org/officeDocument/2006/relationships/hyperlink" Target="mailto:abdulmannan_71@yahoo.com" TargetMode="External"/><Relationship Id="rId5854" Type="http://schemas.openxmlformats.org/officeDocument/2006/relationships/hyperlink" Target="mailto:kundu777123@gmail.com" TargetMode="External"/><Relationship Id="rId6905" Type="http://schemas.openxmlformats.org/officeDocument/2006/relationships/hyperlink" Target="mailto:mdfirozptk@gmail.com" TargetMode="External"/><Relationship Id="rId8260" Type="http://schemas.openxmlformats.org/officeDocument/2006/relationships/hyperlink" Target="mailto:somaenterprise80@gmail.com" TargetMode="External"/><Relationship Id="rId9311" Type="http://schemas.openxmlformats.org/officeDocument/2006/relationships/hyperlink" Target="mailto:rambabu.thakurgaon@gmail.com" TargetMode="External"/><Relationship Id="rId1300" Type="http://schemas.openxmlformats.org/officeDocument/2006/relationships/hyperlink" Target="mailto:msasman69@gmail.com" TargetMode="External"/><Relationship Id="rId4456" Type="http://schemas.openxmlformats.org/officeDocument/2006/relationships/hyperlink" Target="mailto:mariasatjv1@gmail.com" TargetMode="External"/><Relationship Id="rId4870" Type="http://schemas.openxmlformats.org/officeDocument/2006/relationships/hyperlink" Target="mailto:sharifenterprise73@gmail.com" TargetMode="External"/><Relationship Id="rId5507" Type="http://schemas.openxmlformats.org/officeDocument/2006/relationships/hyperlink" Target="mailto:mstasnimbuildersandengineers@gmail.com" TargetMode="External"/><Relationship Id="rId5921" Type="http://schemas.openxmlformats.org/officeDocument/2006/relationships/hyperlink" Target="mailto:ms.jannatanterprise@gmail.com" TargetMode="External"/><Relationship Id="rId3058" Type="http://schemas.openxmlformats.org/officeDocument/2006/relationships/hyperlink" Target="mailto:naharenterprise406347@gmail.com" TargetMode="External"/><Relationship Id="rId3472" Type="http://schemas.openxmlformats.org/officeDocument/2006/relationships/hyperlink" Target="mailto:anowarhhossain3@gmail.com" TargetMode="External"/><Relationship Id="rId4109" Type="http://schemas.openxmlformats.org/officeDocument/2006/relationships/hyperlink" Target="mailto:techbay_international@yahoo.com" TargetMode="External"/><Relationship Id="rId4523" Type="http://schemas.openxmlformats.org/officeDocument/2006/relationships/hyperlink" Target="mailto:mhmrah2019@gmail.com" TargetMode="External"/><Relationship Id="rId7679" Type="http://schemas.openxmlformats.org/officeDocument/2006/relationships/hyperlink" Target="mailto:msmondaltraders75@gmail.com" TargetMode="External"/><Relationship Id="rId393" Type="http://schemas.openxmlformats.org/officeDocument/2006/relationships/hyperlink" Target="mailto:amir.engr_crp@yahoo.com" TargetMode="External"/><Relationship Id="rId2074" Type="http://schemas.openxmlformats.org/officeDocument/2006/relationships/hyperlink" Target="mailto:mayerdoyaconst19@gmail.com" TargetMode="External"/><Relationship Id="rId3125" Type="http://schemas.openxmlformats.org/officeDocument/2006/relationships/hyperlink" Target="mailto:pmplksajv@gmail.com" TargetMode="External"/><Relationship Id="rId6695" Type="http://schemas.openxmlformats.org/officeDocument/2006/relationships/hyperlink" Target="mailto:ms.fatemaenterprise1977@gmail.com" TargetMode="External"/><Relationship Id="rId7746" Type="http://schemas.openxmlformats.org/officeDocument/2006/relationships/hyperlink" Target="mailto:maraufsarkar@gmail.com" TargetMode="External"/><Relationship Id="rId460" Type="http://schemas.openxmlformats.org/officeDocument/2006/relationships/hyperlink" Target="mailto:mshasan.construction1978@gmail.com" TargetMode="External"/><Relationship Id="rId1090" Type="http://schemas.openxmlformats.org/officeDocument/2006/relationships/hyperlink" Target="mailto:mridhaenterprise77@gmail.com" TargetMode="External"/><Relationship Id="rId2141" Type="http://schemas.openxmlformats.org/officeDocument/2006/relationships/hyperlink" Target="mailto:kmrmenterprise1989@gmail.com" TargetMode="External"/><Relationship Id="rId5297" Type="http://schemas.openxmlformats.org/officeDocument/2006/relationships/hyperlink" Target="mailto:nannurafiqul@gmail.com" TargetMode="External"/><Relationship Id="rId6348" Type="http://schemas.openxmlformats.org/officeDocument/2006/relationships/hyperlink" Target="mailto:msjananienterprisee@gmail.com" TargetMode="External"/><Relationship Id="rId113" Type="http://schemas.openxmlformats.org/officeDocument/2006/relationships/hyperlink" Target="mailto:rabeyatraders657@gmail.com" TargetMode="External"/><Relationship Id="rId6762" Type="http://schemas.openxmlformats.org/officeDocument/2006/relationships/hyperlink" Target="mailto:mebl.bd@gmail.com" TargetMode="External"/><Relationship Id="rId7813" Type="http://schemas.openxmlformats.org/officeDocument/2006/relationships/hyperlink" Target="mailto:Bmimconstruction78@yahoo.com" TargetMode="External"/><Relationship Id="rId2958" Type="http://schemas.openxmlformats.org/officeDocument/2006/relationships/hyperlink" Target="mailto:ms.akashenterprise19@gmail.com" TargetMode="External"/><Relationship Id="rId5017" Type="http://schemas.openxmlformats.org/officeDocument/2006/relationships/hyperlink" Target="mailto:mr.kanchan13@yahoo.com" TargetMode="External"/><Relationship Id="rId5364" Type="http://schemas.openxmlformats.org/officeDocument/2006/relationships/hyperlink" Target="mailto:osmangani1961@yahoo.com" TargetMode="External"/><Relationship Id="rId6415" Type="http://schemas.openxmlformats.org/officeDocument/2006/relationships/hyperlink" Target="mailto:sad.pbn@gmail.com" TargetMode="External"/><Relationship Id="rId1974" Type="http://schemas.openxmlformats.org/officeDocument/2006/relationships/hyperlink" Target="mailto:tender@pprojltd.com" TargetMode="External"/><Relationship Id="rId4380" Type="http://schemas.openxmlformats.org/officeDocument/2006/relationships/hyperlink" Target="mailto:ms.mehidienterprise@gmail.com" TargetMode="External"/><Relationship Id="rId5431" Type="http://schemas.openxmlformats.org/officeDocument/2006/relationships/hyperlink" Target="mailto:mshossaintraders2019@gmail.com" TargetMode="External"/><Relationship Id="rId8587" Type="http://schemas.openxmlformats.org/officeDocument/2006/relationships/hyperlink" Target="mailto:msfriendsc@gmail.com" TargetMode="External"/><Relationship Id="rId9638" Type="http://schemas.openxmlformats.org/officeDocument/2006/relationships/hyperlink" Target="mailto:ETHEN-KSA-TTSL-JV@hotmail.com" TargetMode="External"/><Relationship Id="rId1627" Type="http://schemas.openxmlformats.org/officeDocument/2006/relationships/hyperlink" Target="mailto:rrconst8@gmail.com" TargetMode="External"/><Relationship Id="rId4033" Type="http://schemas.openxmlformats.org/officeDocument/2006/relationships/hyperlink" Target="mailto:msjarnashuvojv@gmail.com" TargetMode="External"/><Relationship Id="rId7189" Type="http://schemas.openxmlformats.org/officeDocument/2006/relationships/hyperlink" Target="mailto:jaka@gmail.com" TargetMode="External"/><Relationship Id="rId8654" Type="http://schemas.openxmlformats.org/officeDocument/2006/relationships/hyperlink" Target="mailto:mahbubbismillah2019@gmail.com" TargetMode="External"/><Relationship Id="rId3799" Type="http://schemas.openxmlformats.org/officeDocument/2006/relationships/hyperlink" Target="mailto:khandakershahin.ahmed@yahoo.com" TargetMode="External"/><Relationship Id="rId4100" Type="http://schemas.openxmlformats.org/officeDocument/2006/relationships/hyperlink" Target="mailto:msranaaconstruction@gmail.com" TargetMode="External"/><Relationship Id="rId7256" Type="http://schemas.openxmlformats.org/officeDocument/2006/relationships/hyperlink" Target="mailto:absmstmkejv@gmail.com" TargetMode="External"/><Relationship Id="rId7670" Type="http://schemas.openxmlformats.org/officeDocument/2006/relationships/hyperlink" Target="mailto:enamul6395@gmail.com" TargetMode="External"/><Relationship Id="rId8307" Type="http://schemas.openxmlformats.org/officeDocument/2006/relationships/hyperlink" Target="mailto:khairselim@yahoo.com" TargetMode="External"/><Relationship Id="rId8721" Type="http://schemas.openxmlformats.org/officeDocument/2006/relationships/hyperlink" Target="mailto:kalim.ano1973@gmail.com" TargetMode="External"/><Relationship Id="rId6272" Type="http://schemas.openxmlformats.org/officeDocument/2006/relationships/hyperlink" Target="mailto:msmdosmangani@yahoo.com" TargetMode="External"/><Relationship Id="rId7323" Type="http://schemas.openxmlformats.org/officeDocument/2006/relationships/hyperlink" Target="mailto:rithinenterprise@gmail.com" TargetMode="External"/><Relationship Id="rId3866" Type="http://schemas.openxmlformats.org/officeDocument/2006/relationships/hyperlink" Target="mailto:msmrconstruction@gmail.com" TargetMode="External"/><Relationship Id="rId4917" Type="http://schemas.openxmlformats.org/officeDocument/2006/relationships/hyperlink" Target="mailto:mshahinur78@gmail.com" TargetMode="External"/><Relationship Id="rId9495" Type="http://schemas.openxmlformats.org/officeDocument/2006/relationships/hyperlink" Target="mailto:meemfabrics@gmail.com" TargetMode="External"/><Relationship Id="rId787" Type="http://schemas.openxmlformats.org/officeDocument/2006/relationships/hyperlink" Target="mailto:m2aconstruction15@gmail.com" TargetMode="External"/><Relationship Id="rId2468" Type="http://schemas.openxmlformats.org/officeDocument/2006/relationships/hyperlink" Target="mailto:Salehbabul21@gmail.com" TargetMode="External"/><Relationship Id="rId2882" Type="http://schemas.openxmlformats.org/officeDocument/2006/relationships/hyperlink" Target="mailto:ms.meghaconstruction19@gmail.com" TargetMode="External"/><Relationship Id="rId3519" Type="http://schemas.openxmlformats.org/officeDocument/2006/relationships/hyperlink" Target="mailto:msaislamconstruction59@gmail.com" TargetMode="External"/><Relationship Id="rId3933" Type="http://schemas.openxmlformats.org/officeDocument/2006/relationships/hyperlink" Target="mailto:sagortraders19@gmail.com" TargetMode="External"/><Relationship Id="rId8097" Type="http://schemas.openxmlformats.org/officeDocument/2006/relationships/hyperlink" Target="mailto:akjv2020@gmail.com" TargetMode="External"/><Relationship Id="rId9148" Type="http://schemas.openxmlformats.org/officeDocument/2006/relationships/hyperlink" Target="mailto:mae.mbejv2017@gmail.com" TargetMode="External"/><Relationship Id="rId854" Type="http://schemas.openxmlformats.org/officeDocument/2006/relationships/hyperlink" Target="mailto:enterprise.i@yahoo.com" TargetMode="External"/><Relationship Id="rId1484" Type="http://schemas.openxmlformats.org/officeDocument/2006/relationships/hyperlink" Target="mailto:malitrad19@gmail.com" TargetMode="External"/><Relationship Id="rId2535" Type="http://schemas.openxmlformats.org/officeDocument/2006/relationships/hyperlink" Target="mailto:ms.meghnatrading@gmail.com" TargetMode="External"/><Relationship Id="rId9562" Type="http://schemas.openxmlformats.org/officeDocument/2006/relationships/hyperlink" Target="mailto:ethen.mirhabibulalamjv@gmail.com" TargetMode="External"/><Relationship Id="rId507" Type="http://schemas.openxmlformats.org/officeDocument/2006/relationships/hyperlink" Target="mailto:shikder.enterprise62@gmail.com" TargetMode="External"/><Relationship Id="rId921" Type="http://schemas.openxmlformats.org/officeDocument/2006/relationships/hyperlink" Target="mailto:munnah.bhola@gmail.com" TargetMode="External"/><Relationship Id="rId1137" Type="http://schemas.openxmlformats.org/officeDocument/2006/relationships/hyperlink" Target="mailto:khairpatwary@gmail.com" TargetMode="External"/><Relationship Id="rId1551" Type="http://schemas.openxmlformats.org/officeDocument/2006/relationships/hyperlink" Target="mailto:ms.shajalalmazumder75@gmail.com" TargetMode="External"/><Relationship Id="rId2602" Type="http://schemas.openxmlformats.org/officeDocument/2006/relationships/hyperlink" Target="mailto:maqarcjv@gmail.com" TargetMode="External"/><Relationship Id="rId5758" Type="http://schemas.openxmlformats.org/officeDocument/2006/relationships/hyperlink" Target="mailto:saifulislam005566@gmail.com" TargetMode="External"/><Relationship Id="rId6809" Type="http://schemas.openxmlformats.org/officeDocument/2006/relationships/hyperlink" Target="mailto:mshowladerptk@gmail.com" TargetMode="External"/><Relationship Id="rId8164" Type="http://schemas.openxmlformats.org/officeDocument/2006/relationships/hyperlink" Target="mailto:s.k.construction125@gmail.com" TargetMode="External"/><Relationship Id="rId9215" Type="http://schemas.openxmlformats.org/officeDocument/2006/relationships/hyperlink" Target="mailto:mdfaysalakhtar@gmail.com" TargetMode="External"/><Relationship Id="rId1204" Type="http://schemas.openxmlformats.org/officeDocument/2006/relationships/hyperlink" Target="mailto:mdmozaharulislam71@gmail.com" TargetMode="External"/><Relationship Id="rId4774" Type="http://schemas.openxmlformats.org/officeDocument/2006/relationships/hyperlink" Target="mailto:mdputulmiah8@gmail.com" TargetMode="External"/><Relationship Id="rId5825" Type="http://schemas.openxmlformats.org/officeDocument/2006/relationships/hyperlink" Target="mailto:alamgirdebiganj@gmail.com" TargetMode="External"/><Relationship Id="rId7180" Type="http://schemas.openxmlformats.org/officeDocument/2006/relationships/hyperlink" Target="mailto:quashemconstruction@gmail.com" TargetMode="External"/><Relationship Id="rId8231" Type="http://schemas.openxmlformats.org/officeDocument/2006/relationships/hyperlink" Target="mailto:alamgirzahan13@gmail.com" TargetMode="External"/><Relationship Id="rId3376" Type="http://schemas.openxmlformats.org/officeDocument/2006/relationships/hyperlink" Target="mailto:mrs.nejv2019@gmail.com" TargetMode="External"/><Relationship Id="rId4427" Type="http://schemas.openxmlformats.org/officeDocument/2006/relationships/hyperlink" Target="mailto:anasconstruction1@gmail.com" TargetMode="External"/><Relationship Id="rId297" Type="http://schemas.openxmlformats.org/officeDocument/2006/relationships/hyperlink" Target="mailto:md.khairulhasan399@yahoo.com" TargetMode="External"/><Relationship Id="rId2392" Type="http://schemas.openxmlformats.org/officeDocument/2006/relationships/hyperlink" Target="mailto:mstulitushi_enterprise@yahoo.com" TargetMode="External"/><Relationship Id="rId3029" Type="http://schemas.openxmlformats.org/officeDocument/2006/relationships/hyperlink" Target="mailto:mssifattraders259@gmail.com" TargetMode="External"/><Relationship Id="rId3790" Type="http://schemas.openxmlformats.org/officeDocument/2006/relationships/hyperlink" Target="mailto:khandakershahin.ahmed@yahoo.com" TargetMode="External"/><Relationship Id="rId4841" Type="http://schemas.openxmlformats.org/officeDocument/2006/relationships/hyperlink" Target="mailto:srhmjv@gmail.com" TargetMode="External"/><Relationship Id="rId6599" Type="http://schemas.openxmlformats.org/officeDocument/2006/relationships/hyperlink" Target="mailto:sincjv@gmail.com" TargetMode="External"/><Relationship Id="rId7997" Type="http://schemas.openxmlformats.org/officeDocument/2006/relationships/hyperlink" Target="mailto:mssrtraders29@gmail.com" TargetMode="External"/><Relationship Id="rId364" Type="http://schemas.openxmlformats.org/officeDocument/2006/relationships/hyperlink" Target="mailto:mssikderconstruction59@gmail.com" TargetMode="External"/><Relationship Id="rId2045" Type="http://schemas.openxmlformats.org/officeDocument/2006/relationships/hyperlink" Target="mailto:khoshedaenterprise@gmail.com" TargetMode="External"/><Relationship Id="rId3443" Type="http://schemas.openxmlformats.org/officeDocument/2006/relationships/hyperlink" Target="mailto:sohelsardar691983@gmail.com" TargetMode="External"/><Relationship Id="rId9072" Type="http://schemas.openxmlformats.org/officeDocument/2006/relationships/hyperlink" Target="mailto:msismailhossain@gmail.com" TargetMode="External"/><Relationship Id="rId3510" Type="http://schemas.openxmlformats.org/officeDocument/2006/relationships/hyperlink" Target="mailto:msnidhienterprise85@gmail.com" TargetMode="External"/><Relationship Id="rId6666" Type="http://schemas.openxmlformats.org/officeDocument/2006/relationships/hyperlink" Target="mailto:lizaenterprise19@yahoo.com" TargetMode="External"/><Relationship Id="rId7717" Type="http://schemas.openxmlformats.org/officeDocument/2006/relationships/hyperlink" Target="mailto:khanbrothers1212@yahoo.com" TargetMode="External"/><Relationship Id="rId431" Type="http://schemas.openxmlformats.org/officeDocument/2006/relationships/hyperlink" Target="mailto:mega_repa@yahoo.com" TargetMode="External"/><Relationship Id="rId1061" Type="http://schemas.openxmlformats.org/officeDocument/2006/relationships/hyperlink" Target="mailto:msbabytraders@gmail.com" TargetMode="External"/><Relationship Id="rId2112" Type="http://schemas.openxmlformats.org/officeDocument/2006/relationships/hyperlink" Target="mailto:arenterprise990@gmail.com" TargetMode="External"/><Relationship Id="rId5268" Type="http://schemas.openxmlformats.org/officeDocument/2006/relationships/hyperlink" Target="mailto:shbnarayanganj@gmail.com" TargetMode="External"/><Relationship Id="rId5682" Type="http://schemas.openxmlformats.org/officeDocument/2006/relationships/hyperlink" Target="mailto:bdrezaul91@yahoo.com" TargetMode="External"/><Relationship Id="rId6319" Type="http://schemas.openxmlformats.org/officeDocument/2006/relationships/hyperlink" Target="mailto:msbismillaenterprise82@gmail.com" TargetMode="External"/><Relationship Id="rId6733" Type="http://schemas.openxmlformats.org/officeDocument/2006/relationships/hyperlink" Target="https://www.eprocure.gov.bd/officer/MyTenders.jsp" TargetMode="External"/><Relationship Id="rId1878" Type="http://schemas.openxmlformats.org/officeDocument/2006/relationships/hyperlink" Target="mailto:soniatuklyenterprise123@gmail.com" TargetMode="External"/><Relationship Id="rId2929" Type="http://schemas.openxmlformats.org/officeDocument/2006/relationships/hyperlink" Target="mailto:ms.afrathenterprise15@gmail.com" TargetMode="External"/><Relationship Id="rId4284" Type="http://schemas.openxmlformats.org/officeDocument/2006/relationships/hyperlink" Target="mailto:eshanul.kus@gmail.com" TargetMode="External"/><Relationship Id="rId5335" Type="http://schemas.openxmlformats.org/officeDocument/2006/relationships/hyperlink" Target="mailto:abandrbjv@gmail.com" TargetMode="External"/><Relationship Id="rId4351" Type="http://schemas.openxmlformats.org/officeDocument/2006/relationships/hyperlink" Target="mailto:ms.rajuenterprise1@yahoo.com" TargetMode="External"/><Relationship Id="rId5402" Type="http://schemas.openxmlformats.org/officeDocument/2006/relationships/hyperlink" Target="mailto:chhoaenterprise73@gmail.com" TargetMode="External"/><Relationship Id="rId6800" Type="http://schemas.openxmlformats.org/officeDocument/2006/relationships/hyperlink" Target="mailto:msmddelowarhossain@yahoo.com" TargetMode="External"/><Relationship Id="rId8558" Type="http://schemas.openxmlformats.org/officeDocument/2006/relationships/hyperlink" Target="mailto:msarnabt@gmail.com" TargetMode="External"/><Relationship Id="rId9609" Type="http://schemas.openxmlformats.org/officeDocument/2006/relationships/hyperlink" Target="mailto:minaruzzaman4218@gmail.com" TargetMode="External"/><Relationship Id="rId1945" Type="http://schemas.openxmlformats.org/officeDocument/2006/relationships/hyperlink" Target="mailto:thohidandqcjv@gmail.com" TargetMode="External"/><Relationship Id="rId4004" Type="http://schemas.openxmlformats.org/officeDocument/2006/relationships/hyperlink" Target="mailto:msshuvo1980@gmail.com%20;" TargetMode="External"/><Relationship Id="rId8972" Type="http://schemas.openxmlformats.org/officeDocument/2006/relationships/hyperlink" Target="mailto:msazamconstructionmrtjv@gmail.com" TargetMode="External"/><Relationship Id="rId3020" Type="http://schemas.openxmlformats.org/officeDocument/2006/relationships/hyperlink" Target="mailto:mssardartradersmuk@gmail.com" TargetMode="External"/><Relationship Id="rId6176" Type="http://schemas.openxmlformats.org/officeDocument/2006/relationships/hyperlink" Target="mailto:mskalambricks@yahoo.com" TargetMode="External"/><Relationship Id="rId7227" Type="http://schemas.openxmlformats.org/officeDocument/2006/relationships/hyperlink" Target="mailto:gsnazmulbsl@gmail.com" TargetMode="External"/><Relationship Id="rId7574" Type="http://schemas.openxmlformats.org/officeDocument/2006/relationships/hyperlink" Target="mailto:md_abulhossain35@yahoo.com" TargetMode="External"/><Relationship Id="rId8625" Type="http://schemas.openxmlformats.org/officeDocument/2006/relationships/hyperlink" Target="mailto:jomirpervez295@gmail.com" TargetMode="External"/><Relationship Id="rId6590" Type="http://schemas.openxmlformats.org/officeDocument/2006/relationships/hyperlink" Target="mailto:abulkalamazad.thakurgaon@gmail.com" TargetMode="External"/><Relationship Id="rId7641" Type="http://schemas.openxmlformats.org/officeDocument/2006/relationships/hyperlink" Target="https://www.eprocure.gov.bd/tenderer/ViewRegistrationDetail.jsp?uId=FC59F03DD33250E9&amp;tId=7D9011874462B3A0&amp;cId=725A79DA9BA43EAF&amp;top=no" TargetMode="External"/><Relationship Id="rId2786" Type="http://schemas.openxmlformats.org/officeDocument/2006/relationships/hyperlink" Target="mailto:mrconst9@gmail.com" TargetMode="External"/><Relationship Id="rId3837" Type="http://schemas.openxmlformats.org/officeDocument/2006/relationships/hyperlink" Target="mailto:mdjasimu059@gmail.com" TargetMode="External"/><Relationship Id="rId5192" Type="http://schemas.openxmlformats.org/officeDocument/2006/relationships/hyperlink" Target="mailto:sohan7679@yahoo.com" TargetMode="External"/><Relationship Id="rId6243" Type="http://schemas.openxmlformats.org/officeDocument/2006/relationships/hyperlink" Target="mailto:msjemtjv@gmail.com" TargetMode="External"/><Relationship Id="rId9399" Type="http://schemas.openxmlformats.org/officeDocument/2006/relationships/hyperlink" Target="mailto:msmimaliftraders83@gmail.com" TargetMode="External"/><Relationship Id="rId758" Type="http://schemas.openxmlformats.org/officeDocument/2006/relationships/hyperlink" Target="mailto:msmbandsons@gmail.com" TargetMode="External"/><Relationship Id="rId1388" Type="http://schemas.openxmlformats.org/officeDocument/2006/relationships/hyperlink" Target="mailto:mazakbjv@gmail.com" TargetMode="External"/><Relationship Id="rId2439" Type="http://schemas.openxmlformats.org/officeDocument/2006/relationships/hyperlink" Target="mailto:ms.ahamedconstruction16@gmail.com" TargetMode="External"/><Relationship Id="rId2853" Type="http://schemas.openxmlformats.org/officeDocument/2006/relationships/hyperlink" Target="mailto:builders.hamid@yahoo.com" TargetMode="External"/><Relationship Id="rId3904" Type="http://schemas.openxmlformats.org/officeDocument/2006/relationships/hyperlink" Target="mailto:mdbadruddazabablu@gmail.com," TargetMode="External"/><Relationship Id="rId6310" Type="http://schemas.openxmlformats.org/officeDocument/2006/relationships/hyperlink" Target="mailto:faruk@nurealahee.com" TargetMode="External"/><Relationship Id="rId9466" Type="http://schemas.openxmlformats.org/officeDocument/2006/relationships/hyperlink" Target="mailto:rupalimimalifjv2019@gmail.com" TargetMode="External"/><Relationship Id="rId94" Type="http://schemas.openxmlformats.org/officeDocument/2006/relationships/hyperlink" Target="mailto:jvJarna.mohammadali@gmail.com" TargetMode="External"/><Relationship Id="rId825" Type="http://schemas.openxmlformats.org/officeDocument/2006/relationships/hyperlink" Target="mailto:mdfayzsharif@yahoo.com" TargetMode="External"/><Relationship Id="rId1455" Type="http://schemas.openxmlformats.org/officeDocument/2006/relationships/hyperlink" Target="mailto:mojammelhaque760@yahoo.com" TargetMode="External"/><Relationship Id="rId2506" Type="http://schemas.openxmlformats.org/officeDocument/2006/relationships/hyperlink" Target="mailto:superiorenterprise2016@gmail.com" TargetMode="External"/><Relationship Id="rId8068" Type="http://schemas.openxmlformats.org/officeDocument/2006/relationships/hyperlink" Target="mailto:ruhul_a13@yahoo.com" TargetMode="External"/><Relationship Id="rId8482" Type="http://schemas.openxmlformats.org/officeDocument/2006/relationships/hyperlink" Target="mailto:mssktembert@gmail.com" TargetMode="External"/><Relationship Id="rId9119" Type="http://schemas.openxmlformats.org/officeDocument/2006/relationships/hyperlink" Target="mailto:mhaandmlejv@gmail.com" TargetMode="External"/><Relationship Id="rId9533" Type="http://schemas.openxmlformats.org/officeDocument/2006/relationships/hyperlink" Target="mailto:srbbricksmanda123@gmail.com" TargetMode="External"/><Relationship Id="rId1108" Type="http://schemas.openxmlformats.org/officeDocument/2006/relationships/hyperlink" Target="mailto:ms.sr.enterprise786@gmail.com" TargetMode="External"/><Relationship Id="rId2920" Type="http://schemas.openxmlformats.org/officeDocument/2006/relationships/hyperlink" Target="mailto:mojammelhaquejv@gmail.com" TargetMode="External"/><Relationship Id="rId4678" Type="http://schemas.openxmlformats.org/officeDocument/2006/relationships/hyperlink" Target="mailto:nabila_enterprise113@yahoo.com" TargetMode="External"/><Relationship Id="rId7084" Type="http://schemas.openxmlformats.org/officeDocument/2006/relationships/hyperlink" Target="mailto:najmulsadat76@gmail.com" TargetMode="External"/><Relationship Id="rId8135" Type="http://schemas.openxmlformats.org/officeDocument/2006/relationships/hyperlink" Target="mailto:piash.construction@yahoo.com" TargetMode="External"/><Relationship Id="rId1522" Type="http://schemas.openxmlformats.org/officeDocument/2006/relationships/hyperlink" Target="mailto:mmmemtemsejvca@gmail.com" TargetMode="External"/><Relationship Id="rId5729" Type="http://schemas.openxmlformats.org/officeDocument/2006/relationships/hyperlink" Target="mailto:singh_ashim@yahoo.com" TargetMode="External"/><Relationship Id="rId7151" Type="http://schemas.openxmlformats.org/officeDocument/2006/relationships/hyperlink" Target="mailto:md.gius_uddin@yahoo.com" TargetMode="External"/><Relationship Id="rId8202" Type="http://schemas.openxmlformats.org/officeDocument/2006/relationships/hyperlink" Target="mailto:msbhblejv@gmail.com" TargetMode="External"/><Relationship Id="rId9600" Type="http://schemas.openxmlformats.org/officeDocument/2006/relationships/hyperlink" Target="mailto:barandrotraders@gmail.com" TargetMode="External"/><Relationship Id="rId3694" Type="http://schemas.openxmlformats.org/officeDocument/2006/relationships/hyperlink" Target="mailto:sifatnavin81@gmail.com" TargetMode="External"/><Relationship Id="rId4745" Type="http://schemas.openxmlformats.org/officeDocument/2006/relationships/hyperlink" Target="mailto:hafizurrahman.meherpur77@gmail.com" TargetMode="External"/><Relationship Id="rId2296" Type="http://schemas.openxmlformats.org/officeDocument/2006/relationships/hyperlink" Target="mailto:mskalam_enterprise@yahoo.com" TargetMode="External"/><Relationship Id="rId3347" Type="http://schemas.openxmlformats.org/officeDocument/2006/relationships/hyperlink" Target="mailto:mgolamfaruq@yahoo.com" TargetMode="External"/><Relationship Id="rId3761" Type="http://schemas.openxmlformats.org/officeDocument/2006/relationships/hyperlink" Target="mailto:rokibmostafa@yahoo.com" TargetMode="External"/><Relationship Id="rId4812" Type="http://schemas.openxmlformats.org/officeDocument/2006/relationships/hyperlink" Target="mailto:sujelar@gmail.com" TargetMode="External"/><Relationship Id="rId7968" Type="http://schemas.openxmlformats.org/officeDocument/2006/relationships/hyperlink" Target="mailto:mostafizurrahman2014@yahoo.com" TargetMode="External"/><Relationship Id="rId268" Type="http://schemas.openxmlformats.org/officeDocument/2006/relationships/hyperlink" Target="mailto:S.Anantabikastripura@yahoo.com" TargetMode="External"/><Relationship Id="rId682" Type="http://schemas.openxmlformats.org/officeDocument/2006/relationships/hyperlink" Target="mailto:shenterprise78@gmail.com" TargetMode="External"/><Relationship Id="rId2363" Type="http://schemas.openxmlformats.org/officeDocument/2006/relationships/hyperlink" Target="mailto:mssetu_enterprise@yahoo.com" TargetMode="External"/><Relationship Id="rId3414" Type="http://schemas.openxmlformats.org/officeDocument/2006/relationships/hyperlink" Target="mailto:info.dienco@yahoo.com" TargetMode="External"/><Relationship Id="rId6984" Type="http://schemas.openxmlformats.org/officeDocument/2006/relationships/hyperlink" Target="mailto:ucljoadali@gmail.com" TargetMode="External"/><Relationship Id="rId9390" Type="http://schemas.openxmlformats.org/officeDocument/2006/relationships/hyperlink" Target="mailto:rana.azazjv@gmail.com" TargetMode="External"/><Relationship Id="rId335" Type="http://schemas.openxmlformats.org/officeDocument/2006/relationships/hyperlink" Target="mailto:msrislamenterprise@gmail.com" TargetMode="External"/><Relationship Id="rId2016" Type="http://schemas.openxmlformats.org/officeDocument/2006/relationships/hyperlink" Target="mailto:tradevoxinternational@gmail.com" TargetMode="External"/><Relationship Id="rId2430" Type="http://schemas.openxmlformats.org/officeDocument/2006/relationships/hyperlink" Target="mailto:mssetu_enterprise@yahoo.com" TargetMode="External"/><Relationship Id="rId5586" Type="http://schemas.openxmlformats.org/officeDocument/2006/relationships/hyperlink" Target="mailto:mdislam.nat@gmail.com" TargetMode="External"/><Relationship Id="rId6637" Type="http://schemas.openxmlformats.org/officeDocument/2006/relationships/hyperlink" Target="mailto:ms.mominul@yahoo.com" TargetMode="External"/><Relationship Id="rId9043" Type="http://schemas.openxmlformats.org/officeDocument/2006/relationships/hyperlink" Target="mailto:msurmienterprise85@gmail.com" TargetMode="External"/><Relationship Id="rId402" Type="http://schemas.openxmlformats.org/officeDocument/2006/relationships/hyperlink" Target="mailto:mdmiraj2010@gmail.com" TargetMode="External"/><Relationship Id="rId1032" Type="http://schemas.openxmlformats.org/officeDocument/2006/relationships/hyperlink" Target="mailto:kmabubakarsiddique@gmail.com" TargetMode="External"/><Relationship Id="rId4188" Type="http://schemas.openxmlformats.org/officeDocument/2006/relationships/hyperlink" Target="mailto:bhatibanglaenterprise@yahoo.com" TargetMode="External"/><Relationship Id="rId5239" Type="http://schemas.openxmlformats.org/officeDocument/2006/relationships/hyperlink" Target="mailto:habibjv3@gmail.com" TargetMode="External"/><Relationship Id="rId9110" Type="http://schemas.openxmlformats.org/officeDocument/2006/relationships/hyperlink" Target="mailto:mocandmaejv@gmail.com" TargetMode="External"/><Relationship Id="rId4255" Type="http://schemas.openxmlformats.org/officeDocument/2006/relationships/hyperlink" Target="mailto:joyenterprisek@gmail.com" TargetMode="External"/><Relationship Id="rId5306" Type="http://schemas.openxmlformats.org/officeDocument/2006/relationships/hyperlink" Target="mailto:satradeandsyndicate@gmail.com" TargetMode="External"/><Relationship Id="rId5653" Type="http://schemas.openxmlformats.org/officeDocument/2006/relationships/hyperlink" Target="mailto:singh_ashim@yahoo.com" TargetMode="External"/><Relationship Id="rId6704" Type="http://schemas.openxmlformats.org/officeDocument/2006/relationships/hyperlink" Target="mailto:sikderenterprise111@gmail.com" TargetMode="External"/><Relationship Id="rId1849" Type="http://schemas.openxmlformats.org/officeDocument/2006/relationships/hyperlink" Target="mailto:khadermdfozlull@gmail.com" TargetMode="External"/><Relationship Id="rId5720" Type="http://schemas.openxmlformats.org/officeDocument/2006/relationships/hyperlink" Target="mailto:mtn4701@gmail.com" TargetMode="External"/><Relationship Id="rId8876" Type="http://schemas.openxmlformats.org/officeDocument/2006/relationships/hyperlink" Target="mailto:mollahconstruction3@gmail.com" TargetMode="External"/><Relationship Id="rId192" Type="http://schemas.openxmlformats.org/officeDocument/2006/relationships/hyperlink" Target="mailto:msjarnaenterprise@yahoo.com" TargetMode="External"/><Relationship Id="rId1916" Type="http://schemas.openxmlformats.org/officeDocument/2006/relationships/hyperlink" Target="mailto:thohidbrothers@gmail.com" TargetMode="External"/><Relationship Id="rId3271" Type="http://schemas.openxmlformats.org/officeDocument/2006/relationships/hyperlink" Target="mailto:bismillahtraders705@gmail.com" TargetMode="External"/><Relationship Id="rId4322" Type="http://schemas.openxmlformats.org/officeDocument/2006/relationships/hyperlink" Target="mailto:nationrbl123@gmail.com" TargetMode="External"/><Relationship Id="rId7478" Type="http://schemas.openxmlformats.org/officeDocument/2006/relationships/hyperlink" Target="mailto:mssahilent@gmail.com" TargetMode="External"/><Relationship Id="rId7892" Type="http://schemas.openxmlformats.org/officeDocument/2006/relationships/hyperlink" Target="mailto:mjs.mec.jv@gmail.com" TargetMode="External"/><Relationship Id="rId8529" Type="http://schemas.openxmlformats.org/officeDocument/2006/relationships/hyperlink" Target="mailto:bss.jv20@gmail.com" TargetMode="External"/><Relationship Id="rId8943" Type="http://schemas.openxmlformats.org/officeDocument/2006/relationships/hyperlink" Target="mailto:eamrenijv@gmail.com" TargetMode="External"/><Relationship Id="rId6494" Type="http://schemas.openxmlformats.org/officeDocument/2006/relationships/hyperlink" Target="mailto:arkltdbd@gmail.com" TargetMode="External"/><Relationship Id="rId7545" Type="http://schemas.openxmlformats.org/officeDocument/2006/relationships/hyperlink" Target="mailto:afterhossain46@gmail.com" TargetMode="External"/><Relationship Id="rId5096" Type="http://schemas.openxmlformats.org/officeDocument/2006/relationships/hyperlink" Target="https://www.eprocure.gov.bd/tenderer/ViewRegistrationDetail.jsp?cId=D4866BFDDAF2E383&amp;uId=12A99623F1C09203&amp;tId=DA619819899E03E2&amp;top=no" TargetMode="External"/><Relationship Id="rId6147" Type="http://schemas.openxmlformats.org/officeDocument/2006/relationships/hyperlink" Target="mailto:msmokkaenterprise@gmail.com" TargetMode="External"/><Relationship Id="rId6561" Type="http://schemas.openxmlformats.org/officeDocument/2006/relationships/hyperlink" Target="mailto:md.rowshed@gmail.com" TargetMode="External"/><Relationship Id="rId7612" Type="http://schemas.openxmlformats.org/officeDocument/2006/relationships/hyperlink" Target="mailto:mshenaenterprise@gmail.com" TargetMode="External"/><Relationship Id="rId5163" Type="http://schemas.openxmlformats.org/officeDocument/2006/relationships/hyperlink" Target="mailto:taherabu563@gmail.com" TargetMode="External"/><Relationship Id="rId6214" Type="http://schemas.openxmlformats.org/officeDocument/2006/relationships/hyperlink" Target="mailto:msabulkhayerbachu@yahoo.com" TargetMode="External"/><Relationship Id="rId729" Type="http://schemas.openxmlformats.org/officeDocument/2006/relationships/hyperlink" Target="mailto:mollatrading.contractor26310@gmail.com" TargetMode="External"/><Relationship Id="rId1359" Type="http://schemas.openxmlformats.org/officeDocument/2006/relationships/hyperlink" Target="mailto:mskibuilders88@gmail.com" TargetMode="External"/><Relationship Id="rId2757" Type="http://schemas.openxmlformats.org/officeDocument/2006/relationships/hyperlink" Target="mailto:khokachairman@gmail.com" TargetMode="External"/><Relationship Id="rId3808" Type="http://schemas.openxmlformats.org/officeDocument/2006/relationships/hyperlink" Target="mailto:msrejaulkarimco@yahoo.com" TargetMode="External"/><Relationship Id="rId5230" Type="http://schemas.openxmlformats.org/officeDocument/2006/relationships/hyperlink" Target="mailto:ahasank77@gmail.com" TargetMode="External"/><Relationship Id="rId8386" Type="http://schemas.openxmlformats.org/officeDocument/2006/relationships/hyperlink" Target="mailto:shawontraders78@gmail.com" TargetMode="External"/><Relationship Id="rId9437" Type="http://schemas.openxmlformats.org/officeDocument/2006/relationships/hyperlink" Target="mailto:ms.khokon.bepari@gmail.com" TargetMode="External"/><Relationship Id="rId1773" Type="http://schemas.openxmlformats.org/officeDocument/2006/relationships/hyperlink" Target="mailto:cdsfarid@yahoo.com" TargetMode="External"/><Relationship Id="rId2824" Type="http://schemas.openxmlformats.org/officeDocument/2006/relationships/hyperlink" Target="mailto:msbachchuenterprise@gmail.com" TargetMode="External"/><Relationship Id="rId8039" Type="http://schemas.openxmlformats.org/officeDocument/2006/relationships/hyperlink" Target="mailto:abwahab07@gmail.com" TargetMode="External"/><Relationship Id="rId65" Type="http://schemas.openxmlformats.org/officeDocument/2006/relationships/hyperlink" Target="mailto:mssoniaenterprise4@gmail.com" TargetMode="External"/><Relationship Id="rId1426" Type="http://schemas.openxmlformats.org/officeDocument/2006/relationships/hyperlink" Target="mailto:hkabir.enterprise@gmail.com" TargetMode="External"/><Relationship Id="rId1840" Type="http://schemas.openxmlformats.org/officeDocument/2006/relationships/hyperlink" Target="mailto:sazzadtraders2017@gmail.com" TargetMode="External"/><Relationship Id="rId4996" Type="http://schemas.openxmlformats.org/officeDocument/2006/relationships/hyperlink" Target="mailto:artraders1@yahoo.com" TargetMode="External"/><Relationship Id="rId8453" Type="http://schemas.openxmlformats.org/officeDocument/2006/relationships/hyperlink" Target="mailto:msayaanint88@gmail.com" TargetMode="External"/><Relationship Id="rId9504" Type="http://schemas.openxmlformats.org/officeDocument/2006/relationships/hyperlink" Target="https://www.eprocure.gov.bd/officer/MyTenders.jsp" TargetMode="External"/><Relationship Id="rId3598" Type="http://schemas.openxmlformats.org/officeDocument/2006/relationships/hyperlink" Target="mailto:sifatnavin81@gmail.com" TargetMode="External"/><Relationship Id="rId4649" Type="http://schemas.openxmlformats.org/officeDocument/2006/relationships/hyperlink" Target="mailto:mrenterprise63@yahoo.com" TargetMode="External"/><Relationship Id="rId7055" Type="http://schemas.openxmlformats.org/officeDocument/2006/relationships/hyperlink" Target="mailto:badal_barisal@yahoo.com" TargetMode="External"/><Relationship Id="rId8106" Type="http://schemas.openxmlformats.org/officeDocument/2006/relationships/hyperlink" Target="mailto:taherandsonspvtltd@yahoo.com" TargetMode="External"/><Relationship Id="rId8520" Type="http://schemas.openxmlformats.org/officeDocument/2006/relationships/hyperlink" Target="mailto:deandlhjv@gmail.com" TargetMode="External"/><Relationship Id="rId3665" Type="http://schemas.openxmlformats.org/officeDocument/2006/relationships/hyperlink" Target="mailto:mse.mmejv@gmail.com" TargetMode="External"/><Relationship Id="rId4716" Type="http://schemas.openxmlformats.org/officeDocument/2006/relationships/hyperlink" Target="mailto:joarder46@gmail.com" TargetMode="External"/><Relationship Id="rId6071" Type="http://schemas.openxmlformats.org/officeDocument/2006/relationships/hyperlink" Target="mailto:msfaenterprise1973@gmail.com" TargetMode="External"/><Relationship Id="rId7122" Type="http://schemas.openxmlformats.org/officeDocument/2006/relationships/hyperlink" Target="mailto:badalsarwar@gmail.com" TargetMode="External"/><Relationship Id="rId586" Type="http://schemas.openxmlformats.org/officeDocument/2006/relationships/hyperlink" Target="mailto:mdasad1977@gmail.com" TargetMode="External"/><Relationship Id="rId2267" Type="http://schemas.openxmlformats.org/officeDocument/2006/relationships/hyperlink" Target="mailto:ms.centurytraders@yahoo.com" TargetMode="External"/><Relationship Id="rId2681" Type="http://schemas.openxmlformats.org/officeDocument/2006/relationships/hyperlink" Target="mailto:monyenterprise81@yahoo.com" TargetMode="External"/><Relationship Id="rId3318" Type="http://schemas.openxmlformats.org/officeDocument/2006/relationships/hyperlink" Target="mailto:msjusnaenterprise@gmail.com" TargetMode="External"/><Relationship Id="rId6888" Type="http://schemas.openxmlformats.org/officeDocument/2006/relationships/hyperlink" Target="mailto:msmddelowarhossain@yahoo.com" TargetMode="External"/><Relationship Id="rId9294" Type="http://schemas.openxmlformats.org/officeDocument/2006/relationships/hyperlink" Target="mailto:rambabu.thakurgaon@gmail.com" TargetMode="External"/><Relationship Id="rId239" Type="http://schemas.openxmlformats.org/officeDocument/2006/relationships/hyperlink" Target="mailto:msjarnaenterprise@yahoo.com" TargetMode="External"/><Relationship Id="rId653" Type="http://schemas.openxmlformats.org/officeDocument/2006/relationships/hyperlink" Target="mailto:dhara.enterprise69@gmail.com" TargetMode="External"/><Relationship Id="rId1283" Type="http://schemas.openxmlformats.org/officeDocument/2006/relationships/hyperlink" Target="mailto:md.abdulghani65@gmail.com" TargetMode="External"/><Relationship Id="rId2334" Type="http://schemas.openxmlformats.org/officeDocument/2006/relationships/hyperlink" Target="mailto:noha.enterprise627@gmail.com" TargetMode="External"/><Relationship Id="rId3732" Type="http://schemas.openxmlformats.org/officeDocument/2006/relationships/hyperlink" Target="mailto:unikebuilders@gmial.com" TargetMode="External"/><Relationship Id="rId7939" Type="http://schemas.openxmlformats.org/officeDocument/2006/relationships/hyperlink" Target="mailto:mdamainurrahman@gmail.com" TargetMode="External"/><Relationship Id="rId9361" Type="http://schemas.openxmlformats.org/officeDocument/2006/relationships/hyperlink" Target="mailto:belalhossain.thakurgaon@gmail.com" TargetMode="External"/><Relationship Id="rId306" Type="http://schemas.openxmlformats.org/officeDocument/2006/relationships/hyperlink" Target="mailto:nichowdhury944@gmail.com" TargetMode="External"/><Relationship Id="rId6955" Type="http://schemas.openxmlformats.org/officeDocument/2006/relationships/hyperlink" Target="mailto:rupalisureshjv2020@gmail.com" TargetMode="External"/><Relationship Id="rId9014" Type="http://schemas.openxmlformats.org/officeDocument/2006/relationships/hyperlink" Target="mailto:dcl.iccjv@gmail.com" TargetMode="External"/><Relationship Id="rId720" Type="http://schemas.openxmlformats.org/officeDocument/2006/relationships/hyperlink" Target="mailto:msmitraandco@yahoo.com" TargetMode="External"/><Relationship Id="rId1350" Type="http://schemas.openxmlformats.org/officeDocument/2006/relationships/hyperlink" Target="mailto:msememotorsjv@yahoo.com" TargetMode="External"/><Relationship Id="rId2401" Type="http://schemas.openxmlformats.org/officeDocument/2006/relationships/hyperlink" Target="mailto:ms.tashinenterprise@yahoo.com" TargetMode="External"/><Relationship Id="rId4159" Type="http://schemas.openxmlformats.org/officeDocument/2006/relationships/hyperlink" Target="mailto:sarkarconstn@gmail.com" TargetMode="External"/><Relationship Id="rId5557" Type="http://schemas.openxmlformats.org/officeDocument/2006/relationships/hyperlink" Target="mailto:shafiulkarim3376@gmail.com" TargetMode="External"/><Relationship Id="rId5971" Type="http://schemas.openxmlformats.org/officeDocument/2006/relationships/hyperlink" Target="mailto:nafitraders1979@gmail.com" TargetMode="External"/><Relationship Id="rId6608" Type="http://schemas.openxmlformats.org/officeDocument/2006/relationships/hyperlink" Target="mailto:raj.brothers1956@gmail.com" TargetMode="External"/><Relationship Id="rId1003" Type="http://schemas.openxmlformats.org/officeDocument/2006/relationships/hyperlink" Target="mailto:msrnrenterprise1969@gmail.com" TargetMode="External"/><Relationship Id="rId4573" Type="http://schemas.openxmlformats.org/officeDocument/2006/relationships/hyperlink" Target="https://www.eprocure.gov.bd/tenderer/ViewRegistrationDetail.jsp?cId=D16D4C37FEDC7D45&amp;uId=820D75D311481CEF&amp;tId=17B82F28106C7BDB&amp;top=no" TargetMode="External"/><Relationship Id="rId5624" Type="http://schemas.openxmlformats.org/officeDocument/2006/relationships/hyperlink" Target="mailto:Dollyconstructionltd@gmail.com" TargetMode="External"/><Relationship Id="rId8030" Type="http://schemas.openxmlformats.org/officeDocument/2006/relationships/hyperlink" Target="mailto:masmolla510@gmail.com" TargetMode="External"/><Relationship Id="rId3175" Type="http://schemas.openxmlformats.org/officeDocument/2006/relationships/hyperlink" Target="mailto:msidrisaliali.bd@gmail.com" TargetMode="External"/><Relationship Id="rId4226" Type="http://schemas.openxmlformats.org/officeDocument/2006/relationships/hyperlink" Target="mailto:shahilenterprise@yahoo.com" TargetMode="External"/><Relationship Id="rId4640" Type="http://schemas.openxmlformats.org/officeDocument/2006/relationships/hyperlink" Target="mailto:msmirzat@gmail.com" TargetMode="External"/><Relationship Id="rId7796" Type="http://schemas.openxmlformats.org/officeDocument/2006/relationships/hyperlink" Target="mailto:maengineering1958@yahoo.com" TargetMode="External"/><Relationship Id="rId8847" Type="http://schemas.openxmlformats.org/officeDocument/2006/relationships/hyperlink" Target="mailto:mirajulahsan888@gmail.com" TargetMode="External"/><Relationship Id="rId2191" Type="http://schemas.openxmlformats.org/officeDocument/2006/relationships/hyperlink" Target="mailto:mssaj.enterprise@yahoo.com" TargetMode="External"/><Relationship Id="rId3242" Type="http://schemas.openxmlformats.org/officeDocument/2006/relationships/hyperlink" Target="mailto:mojumderentr@gmail.com" TargetMode="External"/><Relationship Id="rId6398" Type="http://schemas.openxmlformats.org/officeDocument/2006/relationships/hyperlink" Target="mailto:satata.pbn@gmail.com" TargetMode="External"/><Relationship Id="rId7449" Type="http://schemas.openxmlformats.org/officeDocument/2006/relationships/hyperlink" Target="mailto:mizanur_79@ymail.com" TargetMode="External"/><Relationship Id="rId163" Type="http://schemas.openxmlformats.org/officeDocument/2006/relationships/hyperlink" Target="mailto:ziaurrahman792@yahoo.com" TargetMode="External"/><Relationship Id="rId6465" Type="http://schemas.openxmlformats.org/officeDocument/2006/relationships/hyperlink" Target="mailto:imdsaidul459@gmail.com" TargetMode="External"/><Relationship Id="rId7516" Type="http://schemas.openxmlformats.org/officeDocument/2006/relationships/hyperlink" Target="mailto:asconstructionraj@yahoo.com" TargetMode="External"/><Relationship Id="rId7863" Type="http://schemas.openxmlformats.org/officeDocument/2006/relationships/hyperlink" Target="mailto:mostafizar852@gmail.com" TargetMode="External"/><Relationship Id="rId8914" Type="http://schemas.openxmlformats.org/officeDocument/2006/relationships/hyperlink" Target="mailto:sbcelbd@gmail.com" TargetMode="External"/><Relationship Id="rId230" Type="http://schemas.openxmlformats.org/officeDocument/2006/relationships/hyperlink" Target="mailto:raj00758@yahoo.com" TargetMode="External"/><Relationship Id="rId5067" Type="http://schemas.openxmlformats.org/officeDocument/2006/relationships/hyperlink" Target="mailto:mmariaenterprise@gmail.com" TargetMode="External"/><Relationship Id="rId6118" Type="http://schemas.openxmlformats.org/officeDocument/2006/relationships/hyperlink" Target="mailto:msrahimenterpsise@gmail.com" TargetMode="External"/><Relationship Id="rId7930" Type="http://schemas.openxmlformats.org/officeDocument/2006/relationships/hyperlink" Target="mailto:sirajul1962@yahoo.com" TargetMode="External"/><Relationship Id="rId4083" Type="http://schemas.openxmlformats.org/officeDocument/2006/relationships/hyperlink" Target="mailto:msibrahimconstruction@yahoo.com" TargetMode="External"/><Relationship Id="rId5481" Type="http://schemas.openxmlformats.org/officeDocument/2006/relationships/hyperlink" Target="mailto:bhuiyanconstruction83@gmail.com" TargetMode="External"/><Relationship Id="rId6532" Type="http://schemas.openxmlformats.org/officeDocument/2006/relationships/hyperlink" Target="mailto:hamidulboda@gmail.com" TargetMode="External"/><Relationship Id="rId1677" Type="http://schemas.openxmlformats.org/officeDocument/2006/relationships/hyperlink" Target="mailto:oliahamedmazumder@yahoo.com" TargetMode="External"/><Relationship Id="rId2728" Type="http://schemas.openxmlformats.org/officeDocument/2006/relationships/hyperlink" Target="mailto:shahera.enterprise@yahoo.com" TargetMode="External"/><Relationship Id="rId5134" Type="http://schemas.openxmlformats.org/officeDocument/2006/relationships/hyperlink" Target="mailto:ripaenterprise1977@gmail.com" TargetMode="External"/><Relationship Id="rId1744" Type="http://schemas.openxmlformats.org/officeDocument/2006/relationships/hyperlink" Target="mailto:maemmejv@gmail.com" TargetMode="External"/><Relationship Id="rId4150" Type="http://schemas.openxmlformats.org/officeDocument/2006/relationships/hyperlink" Target="mailto:borobaribuilders@gmail.com" TargetMode="External"/><Relationship Id="rId5201" Type="http://schemas.openxmlformats.org/officeDocument/2006/relationships/hyperlink" Target="mailto:etender@tbltdctg.com" TargetMode="External"/><Relationship Id="rId8357" Type="http://schemas.openxmlformats.org/officeDocument/2006/relationships/hyperlink" Target="mailto:shawontraders78@gmail.com" TargetMode="External"/><Relationship Id="rId8771" Type="http://schemas.openxmlformats.org/officeDocument/2006/relationships/hyperlink" Target="mailto:atiarkhan2014@gmail.com" TargetMode="External"/><Relationship Id="rId9408" Type="http://schemas.openxmlformats.org/officeDocument/2006/relationships/hyperlink" Target="mailto:anowar774@gmail.com" TargetMode="External"/><Relationship Id="rId36" Type="http://schemas.openxmlformats.org/officeDocument/2006/relationships/hyperlink" Target="mailto:ms.zihedenterprise@gmail.com" TargetMode="External"/><Relationship Id="rId4967" Type="http://schemas.openxmlformats.org/officeDocument/2006/relationships/hyperlink" Target="mailto:shahid.brothers.bd@gmail.com" TargetMode="External"/><Relationship Id="rId7373" Type="http://schemas.openxmlformats.org/officeDocument/2006/relationships/hyperlink" Target="mailto:ms.afnanenterprise@yahoo.com" TargetMode="External"/><Relationship Id="rId8424" Type="http://schemas.openxmlformats.org/officeDocument/2006/relationships/hyperlink" Target="mailto:srhujv1964@gmail.com" TargetMode="External"/><Relationship Id="rId1811" Type="http://schemas.openxmlformats.org/officeDocument/2006/relationships/hyperlink" Target="mailto:mmquadery36@gmail.com" TargetMode="External"/><Relationship Id="rId3569" Type="http://schemas.openxmlformats.org/officeDocument/2006/relationships/hyperlink" Target="mailto:sepandkkejv@gmail.com" TargetMode="External"/><Relationship Id="rId7026" Type="http://schemas.openxmlformats.org/officeDocument/2006/relationships/hyperlink" Target="mailto:mohiuddinptk@gmail.com" TargetMode="External"/><Relationship Id="rId7440" Type="http://schemas.openxmlformats.org/officeDocument/2006/relationships/hyperlink" Target="mailto:mdsunny888@gmail.com" TargetMode="External"/><Relationship Id="rId3983" Type="http://schemas.openxmlformats.org/officeDocument/2006/relationships/hyperlink" Target="mailto:chadnienterprise1992@gmail.com%20;" TargetMode="External"/><Relationship Id="rId6042" Type="http://schemas.openxmlformats.org/officeDocument/2006/relationships/hyperlink" Target="mailto:ms.audrekatraders79@gmail.com" TargetMode="External"/><Relationship Id="rId9198" Type="http://schemas.openxmlformats.org/officeDocument/2006/relationships/hyperlink" Target="mailto:orpaconstruction@gmail.com" TargetMode="External"/><Relationship Id="rId1187" Type="http://schemas.openxmlformats.org/officeDocument/2006/relationships/hyperlink" Target="mailto:mzemsejv@yahoo.com" TargetMode="External"/><Relationship Id="rId2585" Type="http://schemas.openxmlformats.org/officeDocument/2006/relationships/hyperlink" Target="mailto:nobibor1973@gmail.com" TargetMode="External"/><Relationship Id="rId3636" Type="http://schemas.openxmlformats.org/officeDocument/2006/relationships/hyperlink" Target="mailto:santoenterprise65@gmail.com" TargetMode="External"/><Relationship Id="rId557" Type="http://schemas.openxmlformats.org/officeDocument/2006/relationships/hyperlink" Target="mailto:amir.engr_crp@yahoo.com" TargetMode="External"/><Relationship Id="rId971" Type="http://schemas.openxmlformats.org/officeDocument/2006/relationships/hyperlink" Target="mailto:ms.fatematraders@yahoo.com" TargetMode="External"/><Relationship Id="rId2238" Type="http://schemas.openxmlformats.org/officeDocument/2006/relationships/hyperlink" Target="mailto:msabdurrosulmozumder@gmail.com" TargetMode="External"/><Relationship Id="rId2652" Type="http://schemas.openxmlformats.org/officeDocument/2006/relationships/hyperlink" Target="https://www.eprocure.gov.bd/tenderer/ViewRegistrationDetail.jsp?cId=18C66B19FC708422&amp;uId=7E49673D360EE152&amp;tId=4CB2146C7AD76943&amp;top=no" TargetMode="External"/><Relationship Id="rId3703" Type="http://schemas.openxmlformats.org/officeDocument/2006/relationships/hyperlink" Target="mailto:msithuwan@gmail.com" TargetMode="External"/><Relationship Id="rId6859" Type="http://schemas.openxmlformats.org/officeDocument/2006/relationships/hyperlink" Target="mailto:akamaptk2018@gmail.com" TargetMode="External"/><Relationship Id="rId9265" Type="http://schemas.openxmlformats.org/officeDocument/2006/relationships/hyperlink" Target="mailto:mhcorporation22@gmail.com" TargetMode="External"/><Relationship Id="rId624" Type="http://schemas.openxmlformats.org/officeDocument/2006/relationships/hyperlink" Target="mailto:mdfayzsharif@yahoo.com" TargetMode="External"/><Relationship Id="rId1254" Type="http://schemas.openxmlformats.org/officeDocument/2006/relationships/hyperlink" Target="mailto:mdselimreza.1979@gmail.com" TargetMode="External"/><Relationship Id="rId2305" Type="http://schemas.openxmlformats.org/officeDocument/2006/relationships/hyperlink" Target="mailto:mskashemtraders@gmail.com" TargetMode="External"/><Relationship Id="rId5875" Type="http://schemas.openxmlformats.org/officeDocument/2006/relationships/hyperlink" Target="mailto:golamrosul4egp@gmail.com" TargetMode="External"/><Relationship Id="rId6926" Type="http://schemas.openxmlformats.org/officeDocument/2006/relationships/hyperlink" Target="mailto:msnishatbilders@gmail.com" TargetMode="External"/><Relationship Id="rId8281" Type="http://schemas.openxmlformats.org/officeDocument/2006/relationships/hyperlink" Target="mailto:msheikhenterprise@gmail.com" TargetMode="External"/><Relationship Id="rId9332" Type="http://schemas.openxmlformats.org/officeDocument/2006/relationships/hyperlink" Target="mailto:khairulkabir07@gmail.com" TargetMode="External"/><Relationship Id="rId1321" Type="http://schemas.openxmlformats.org/officeDocument/2006/relationships/hyperlink" Target="mailto:jaka.chuadanga@gmail.com" TargetMode="External"/><Relationship Id="rId4477" Type="http://schemas.openxmlformats.org/officeDocument/2006/relationships/hyperlink" Target="mailto:ms.mithutraders9446@gmail.com" TargetMode="External"/><Relationship Id="rId4891" Type="http://schemas.openxmlformats.org/officeDocument/2006/relationships/hyperlink" Target="mailto:syedfaruq72@gmail.com" TargetMode="External"/><Relationship Id="rId5528" Type="http://schemas.openxmlformats.org/officeDocument/2006/relationships/hyperlink" Target="mailto:mntrade7@gmail.com" TargetMode="External"/><Relationship Id="rId3079" Type="http://schemas.openxmlformats.org/officeDocument/2006/relationships/hyperlink" Target="mailto:sharifmijanjv2020@gmail.com" TargetMode="External"/><Relationship Id="rId3493" Type="http://schemas.openxmlformats.org/officeDocument/2006/relationships/hyperlink" Target="mailto:alamgirkabir08@gmail.com" TargetMode="External"/><Relationship Id="rId4544" Type="http://schemas.openxmlformats.org/officeDocument/2006/relationships/hyperlink" Target="mailto:borshaajoy002@gmail.com" TargetMode="External"/><Relationship Id="rId5942" Type="http://schemas.openxmlformats.org/officeDocument/2006/relationships/hyperlink" Target="mailto:sharifandbrothers01716@gmail.com" TargetMode="External"/><Relationship Id="rId8001" Type="http://schemas.openxmlformats.org/officeDocument/2006/relationships/hyperlink" Target="mailto:mdtaherulhuda@gmail.com" TargetMode="External"/><Relationship Id="rId2095" Type="http://schemas.openxmlformats.org/officeDocument/2006/relationships/hyperlink" Target="mailto:shanajinter.2009@yahoo.com" TargetMode="External"/><Relationship Id="rId3146" Type="http://schemas.openxmlformats.org/officeDocument/2006/relationships/hyperlink" Target="mailto:ssandmtjv@gmail.com" TargetMode="External"/><Relationship Id="rId481" Type="http://schemas.openxmlformats.org/officeDocument/2006/relationships/hyperlink" Target="mailto:hossainsanowar58@gmail.com" TargetMode="External"/><Relationship Id="rId2162" Type="http://schemas.openxmlformats.org/officeDocument/2006/relationships/hyperlink" Target="mailto:suchonatraders@gmail.com" TargetMode="External"/><Relationship Id="rId3560" Type="http://schemas.openxmlformats.org/officeDocument/2006/relationships/hyperlink" Target="mailto:mssonalibricks@yahoo.com" TargetMode="External"/><Relationship Id="rId4611" Type="http://schemas.openxmlformats.org/officeDocument/2006/relationships/hyperlink" Target="mailto:anowartrade@gmail.com" TargetMode="External"/><Relationship Id="rId6369" Type="http://schemas.openxmlformats.org/officeDocument/2006/relationships/hyperlink" Target="mailto:baralenterprise@gmail.com" TargetMode="External"/><Relationship Id="rId7767" Type="http://schemas.openxmlformats.org/officeDocument/2006/relationships/hyperlink" Target="mailto:maengineering1958@yahoo.com" TargetMode="External"/><Relationship Id="rId8818" Type="http://schemas.openxmlformats.org/officeDocument/2006/relationships/hyperlink" Target="mailto:bismillah.byke.galery@gmail.com" TargetMode="External"/><Relationship Id="rId134" Type="http://schemas.openxmlformats.org/officeDocument/2006/relationships/hyperlink" Target="mailto:aslamhossainshaikh@gmail.com" TargetMode="External"/><Relationship Id="rId3213" Type="http://schemas.openxmlformats.org/officeDocument/2006/relationships/hyperlink" Target="mailto:mirhabibulalam@yahoo.com" TargetMode="External"/><Relationship Id="rId6783" Type="http://schemas.openxmlformats.org/officeDocument/2006/relationships/hyperlink" Target="mailto:abusalehenterprise@gmail.com" TargetMode="External"/><Relationship Id="rId7834" Type="http://schemas.openxmlformats.org/officeDocument/2006/relationships/hyperlink" Target="mailto:Tutulmith_1978@yahoo.com" TargetMode="External"/><Relationship Id="rId2979" Type="http://schemas.openxmlformats.org/officeDocument/2006/relationships/hyperlink" Target="mailto:kamrulandbrothers@yahoo.com" TargetMode="External"/><Relationship Id="rId5385" Type="http://schemas.openxmlformats.org/officeDocument/2006/relationships/hyperlink" Target="mailto:msjamienterprise78@gmail.com" TargetMode="External"/><Relationship Id="rId6436" Type="http://schemas.openxmlformats.org/officeDocument/2006/relationships/hyperlink" Target="mailto:mannanjoarderbera@yahoo.com" TargetMode="External"/><Relationship Id="rId6850" Type="http://schemas.openxmlformats.org/officeDocument/2006/relationships/hyperlink" Target="mailto:mdahsan1387@gmail.com" TargetMode="External"/><Relationship Id="rId7901" Type="http://schemas.openxmlformats.org/officeDocument/2006/relationships/hyperlink" Target="mailto:abmzahiduzzaman@gmail.com" TargetMode="External"/><Relationship Id="rId201" Type="http://schemas.openxmlformats.org/officeDocument/2006/relationships/hyperlink" Target="mailto:m.a.jalil.khan123@gmail.com" TargetMode="External"/><Relationship Id="rId1995" Type="http://schemas.openxmlformats.org/officeDocument/2006/relationships/hyperlink" Target="mailto:shahid.brothers.bd@gmail.com" TargetMode="External"/><Relationship Id="rId5038" Type="http://schemas.openxmlformats.org/officeDocument/2006/relationships/hyperlink" Target="mailto:abmzahirul@gmail.com" TargetMode="External"/><Relationship Id="rId5452" Type="http://schemas.openxmlformats.org/officeDocument/2006/relationships/hyperlink" Target="mailto:bhuiyanconstruction83@gmail.com" TargetMode="External"/><Relationship Id="rId6503" Type="http://schemas.openxmlformats.org/officeDocument/2006/relationships/hyperlink" Target="mailto:arafconstruction.pbn@gmail.com" TargetMode="External"/><Relationship Id="rId1648" Type="http://schemas.openxmlformats.org/officeDocument/2006/relationships/hyperlink" Target="mailto:ms.mirrafiqulislam@gmail.com" TargetMode="External"/><Relationship Id="rId4054" Type="http://schemas.openxmlformats.org/officeDocument/2006/relationships/hyperlink" Target="mailto:ms.mominul@yahoo.com" TargetMode="External"/><Relationship Id="rId5105" Type="http://schemas.openxmlformats.org/officeDocument/2006/relationships/hyperlink" Target="mailto:mmariaenterprise@gmail.com" TargetMode="External"/><Relationship Id="rId8675" Type="http://schemas.openxmlformats.org/officeDocument/2006/relationships/hyperlink" Target="mailto:msdowlaenterprise@gmail.com" TargetMode="External"/><Relationship Id="rId3070" Type="http://schemas.openxmlformats.org/officeDocument/2006/relationships/hyperlink" Target="mailto:rcatjv2@gmail.com" TargetMode="External"/><Relationship Id="rId4121" Type="http://schemas.openxmlformats.org/officeDocument/2006/relationships/hyperlink" Target="mailto:akmshafiqulhaque49@gmail.com" TargetMode="External"/><Relationship Id="rId7277" Type="http://schemas.openxmlformats.org/officeDocument/2006/relationships/hyperlink" Target="mailto:rafiaconstructionltd@gmail.com" TargetMode="External"/><Relationship Id="rId8328" Type="http://schemas.openxmlformats.org/officeDocument/2006/relationships/hyperlink" Target="mailto:letonenterprise68@gmail.com" TargetMode="External"/><Relationship Id="rId1715" Type="http://schemas.openxmlformats.org/officeDocument/2006/relationships/hyperlink" Target="mailto:chairman.ajgara@gmail.com" TargetMode="External"/><Relationship Id="rId6293" Type="http://schemas.openxmlformats.org/officeDocument/2006/relationships/hyperlink" Target="mailto:msmasudurrahman@yahoo.com" TargetMode="External"/><Relationship Id="rId7691" Type="http://schemas.openxmlformats.org/officeDocument/2006/relationships/hyperlink" Target="mailto:msrashidabuildersrangpur@gmail.com" TargetMode="External"/><Relationship Id="rId8742" Type="http://schemas.openxmlformats.org/officeDocument/2006/relationships/hyperlink" Target="mailto:rittikasrjv@gmail.com" TargetMode="External"/><Relationship Id="rId3887" Type="http://schemas.openxmlformats.org/officeDocument/2006/relationships/hyperlink" Target="mailto:ziaultraders123@yahoo.com" TargetMode="External"/><Relationship Id="rId4938" Type="http://schemas.openxmlformats.org/officeDocument/2006/relationships/hyperlink" Target="mailto:jamaluddi10156@yahoo.com" TargetMode="External"/><Relationship Id="rId7344" Type="http://schemas.openxmlformats.org/officeDocument/2006/relationships/hyperlink" Target="mailto:ms.afraenterprise1984@gmail.com" TargetMode="External"/><Relationship Id="rId2489" Type="http://schemas.openxmlformats.org/officeDocument/2006/relationships/hyperlink" Target="mailto:ms.yeasinandco@gmail.com" TargetMode="External"/><Relationship Id="rId3954" Type="http://schemas.openxmlformats.org/officeDocument/2006/relationships/hyperlink" Target="mailto:ztandbbjv@gmail.com%20;" TargetMode="External"/><Relationship Id="rId6360" Type="http://schemas.openxmlformats.org/officeDocument/2006/relationships/hyperlink" Target="mailto:mdzinnatalizinnah@gmail.com" TargetMode="External"/><Relationship Id="rId7411" Type="http://schemas.openxmlformats.org/officeDocument/2006/relationships/hyperlink" Target="mailto:pinturahman08@gmail.com" TargetMode="External"/><Relationship Id="rId875" Type="http://schemas.openxmlformats.org/officeDocument/2006/relationships/hyperlink" Target="mailto:msbhuya.enterprise@gmail.com" TargetMode="External"/><Relationship Id="rId2556" Type="http://schemas.openxmlformats.org/officeDocument/2006/relationships/hyperlink" Target="mailto:ms.salimandbrothers1@gmail.com" TargetMode="External"/><Relationship Id="rId2970" Type="http://schemas.openxmlformats.org/officeDocument/2006/relationships/hyperlink" Target="mailto:msfahimenterprise1990@gmail.com" TargetMode="External"/><Relationship Id="rId3607" Type="http://schemas.openxmlformats.org/officeDocument/2006/relationships/hyperlink" Target="mailto:bcmmcjv@gmail.com" TargetMode="External"/><Relationship Id="rId6013" Type="http://schemas.openxmlformats.org/officeDocument/2006/relationships/hyperlink" Target="mailto:pinnacleconstructioncompany2@gmail.com" TargetMode="External"/><Relationship Id="rId9169" Type="http://schemas.openxmlformats.org/officeDocument/2006/relationships/hyperlink" Target="mailto:mhaandmlejv@gmail.com" TargetMode="External"/><Relationship Id="rId9583" Type="http://schemas.openxmlformats.org/officeDocument/2006/relationships/hyperlink" Target="mailto:shohelenterprise79@gmail.com" TargetMode="External"/><Relationship Id="rId528" Type="http://schemas.openxmlformats.org/officeDocument/2006/relationships/hyperlink" Target="mailto:mskpbuilders@gmail.com" TargetMode="External"/><Relationship Id="rId942" Type="http://schemas.openxmlformats.org/officeDocument/2006/relationships/hyperlink" Target="mailto:msalamintraders91@gmail.com" TargetMode="External"/><Relationship Id="rId1158" Type="http://schemas.openxmlformats.org/officeDocument/2006/relationships/hyperlink" Target="mailto:friendsfaraji@gmail.com" TargetMode="External"/><Relationship Id="rId1572" Type="http://schemas.openxmlformats.org/officeDocument/2006/relationships/hyperlink" Target="mailto:hossaintradersbd1985@gmail.com" TargetMode="External"/><Relationship Id="rId2209" Type="http://schemas.openxmlformats.org/officeDocument/2006/relationships/hyperlink" Target="mailto:ms.nasiruddinahmed@gmail.com" TargetMode="External"/><Relationship Id="rId2623" Type="http://schemas.openxmlformats.org/officeDocument/2006/relationships/hyperlink" Target="mailto:shahidrana.jv@gmail.com" TargetMode="External"/><Relationship Id="rId5779" Type="http://schemas.openxmlformats.org/officeDocument/2006/relationships/hyperlink" Target="mailto:semtnjv@gmail.com" TargetMode="External"/><Relationship Id="rId8185" Type="http://schemas.openxmlformats.org/officeDocument/2006/relationships/hyperlink" Target="mailto:malihatraders1975@gmail.com" TargetMode="External"/><Relationship Id="rId9236" Type="http://schemas.openxmlformats.org/officeDocument/2006/relationships/hyperlink" Target="mailto:clacons1996@yahoo.com" TargetMode="External"/><Relationship Id="rId1225" Type="http://schemas.openxmlformats.org/officeDocument/2006/relationships/hyperlink" Target="mailto:anaenterprise28@gmail.com" TargetMode="External"/><Relationship Id="rId8252" Type="http://schemas.openxmlformats.org/officeDocument/2006/relationships/hyperlink" Target="mailto:jmenterprisesrj@gmail.com" TargetMode="External"/><Relationship Id="rId9303" Type="http://schemas.openxmlformats.org/officeDocument/2006/relationships/hyperlink" Target="mailto:rafiqconstructioncoltd@gmail.com" TargetMode="External"/><Relationship Id="rId3397" Type="http://schemas.openxmlformats.org/officeDocument/2006/relationships/hyperlink" Target="mailto:msbiswas_construction@yahoo.com" TargetMode="External"/><Relationship Id="rId4795" Type="http://schemas.openxmlformats.org/officeDocument/2006/relationships/hyperlink" Target="mailto:mdtazulislam1974@gmail.com" TargetMode="External"/><Relationship Id="rId5846" Type="http://schemas.openxmlformats.org/officeDocument/2006/relationships/hyperlink" Target="mailto:mmmssudulalam@gmail.com" TargetMode="External"/><Relationship Id="rId4448" Type="http://schemas.openxmlformats.org/officeDocument/2006/relationships/hyperlink" Target="mailto:ms.suman_enterprise@yahoo.com" TargetMode="External"/><Relationship Id="rId4862" Type="http://schemas.openxmlformats.org/officeDocument/2006/relationships/hyperlink" Target="mailto:msmonirtraders@yahoo.com" TargetMode="External"/><Relationship Id="rId5913" Type="http://schemas.openxmlformats.org/officeDocument/2006/relationships/hyperlink" Target="mailto:haquefarhanul866@yahoo.com" TargetMode="External"/><Relationship Id="rId3464" Type="http://schemas.openxmlformats.org/officeDocument/2006/relationships/hyperlink" Target="mailto:showrove.emon.jv@gmail.com" TargetMode="External"/><Relationship Id="rId4515" Type="http://schemas.openxmlformats.org/officeDocument/2006/relationships/hyperlink" Target="mailto:tahity.shitaljv@gmail.com" TargetMode="External"/><Relationship Id="rId385" Type="http://schemas.openxmlformats.org/officeDocument/2006/relationships/hyperlink" Target="mailto:vhimrulyenterprise84@gmail.com" TargetMode="External"/><Relationship Id="rId2066" Type="http://schemas.openxmlformats.org/officeDocument/2006/relationships/hyperlink" Target="mailto:attbd2012@gmail.com" TargetMode="External"/><Relationship Id="rId2480" Type="http://schemas.openxmlformats.org/officeDocument/2006/relationships/hyperlink" Target="mailto:ms.rahmangroups@gmail.com" TargetMode="External"/><Relationship Id="rId3117" Type="http://schemas.openxmlformats.org/officeDocument/2006/relationships/hyperlink" Target="mailto:munnaelectornics1@gmail.com" TargetMode="External"/><Relationship Id="rId3531" Type="http://schemas.openxmlformats.org/officeDocument/2006/relationships/hyperlink" Target="mailto:kapotakhoenterprise@gmail.com" TargetMode="External"/><Relationship Id="rId6687" Type="http://schemas.openxmlformats.org/officeDocument/2006/relationships/hyperlink" Target="mailto:mohiuddinptk@gmail.com" TargetMode="External"/><Relationship Id="rId7738" Type="http://schemas.openxmlformats.org/officeDocument/2006/relationships/hyperlink" Target="mailto:maraufsarkar@gmail.com" TargetMode="External"/><Relationship Id="rId9093" Type="http://schemas.openxmlformats.org/officeDocument/2006/relationships/hyperlink" Target="mailto:arzuenterprise@yahoo.com" TargetMode="External"/><Relationship Id="rId452" Type="http://schemas.openxmlformats.org/officeDocument/2006/relationships/hyperlink" Target="mailto:mssr.engineering@yahoo.com" TargetMode="External"/><Relationship Id="rId1082" Type="http://schemas.openxmlformats.org/officeDocument/2006/relationships/hyperlink" Target="mailto:halimaseddikahasi@gmail.com" TargetMode="External"/><Relationship Id="rId2133" Type="http://schemas.openxmlformats.org/officeDocument/2006/relationships/hyperlink" Target="mailto:egp.lorin@gmail.com" TargetMode="External"/><Relationship Id="rId5289" Type="http://schemas.openxmlformats.org/officeDocument/2006/relationships/hyperlink" Target="mailto:rakibrupganj@gmail.com" TargetMode="External"/><Relationship Id="rId6754" Type="http://schemas.openxmlformats.org/officeDocument/2006/relationships/hyperlink" Target="mailto:murad.enterprise123@yahoo.com" TargetMode="External"/><Relationship Id="rId7805" Type="http://schemas.openxmlformats.org/officeDocument/2006/relationships/hyperlink" Target="mailto:arcrcjv@gmail.com" TargetMode="External"/><Relationship Id="rId9160" Type="http://schemas.openxmlformats.org/officeDocument/2006/relationships/hyperlink" Target="mailto:srsanduejv@gmail.com" TargetMode="External"/><Relationship Id="rId105" Type="http://schemas.openxmlformats.org/officeDocument/2006/relationships/hyperlink" Target="mailto:mahabub_pvt@yahoo.com" TargetMode="External"/><Relationship Id="rId2200" Type="http://schemas.openxmlformats.org/officeDocument/2006/relationships/hyperlink" Target="mailto:newtradelinkfeni@gmail.com" TargetMode="External"/><Relationship Id="rId5356" Type="http://schemas.openxmlformats.org/officeDocument/2006/relationships/hyperlink" Target="mailto:shantaenterprise74@gmail.com" TargetMode="External"/><Relationship Id="rId6407" Type="http://schemas.openxmlformats.org/officeDocument/2006/relationships/hyperlink" Target="mailto:rafikul.pbn@gmail.com" TargetMode="External"/><Relationship Id="rId1899" Type="http://schemas.openxmlformats.org/officeDocument/2006/relationships/hyperlink" Target="mailto:soniatuklyenterprise123@gmail.com" TargetMode="External"/><Relationship Id="rId4372" Type="http://schemas.openxmlformats.org/officeDocument/2006/relationships/hyperlink" Target="mailto:msriasatandbrothers@gmail.com" TargetMode="External"/><Relationship Id="rId5009" Type="http://schemas.openxmlformats.org/officeDocument/2006/relationships/hyperlink" Target="mailto:noorhossain61@gmail.com" TargetMode="External"/><Relationship Id="rId5770" Type="http://schemas.openxmlformats.org/officeDocument/2006/relationships/hyperlink" Target="mailto:semtnjv@gmail.com" TargetMode="External"/><Relationship Id="rId6821" Type="http://schemas.openxmlformats.org/officeDocument/2006/relationships/hyperlink" Target="mailto:mohiuddinptk@gmail.com" TargetMode="External"/><Relationship Id="rId8579" Type="http://schemas.openxmlformats.org/officeDocument/2006/relationships/hyperlink" Target="mailto:mdajalils@gmail.com" TargetMode="External"/><Relationship Id="rId1966" Type="http://schemas.openxmlformats.org/officeDocument/2006/relationships/hyperlink" Target="mailto:msfarokbrothers@gmail.com" TargetMode="External"/><Relationship Id="rId4025" Type="http://schemas.openxmlformats.org/officeDocument/2006/relationships/hyperlink" Target="mailto:ziaultraders123@yahoo.com" TargetMode="External"/><Relationship Id="rId5423" Type="http://schemas.openxmlformats.org/officeDocument/2006/relationships/hyperlink" Target="mailto:ssconstruction1986@gmail.com" TargetMode="External"/><Relationship Id="rId8993" Type="http://schemas.openxmlformats.org/officeDocument/2006/relationships/hyperlink" Target="mailto:jahidmae2020@gmail.com" TargetMode="External"/><Relationship Id="rId1619" Type="http://schemas.openxmlformats.org/officeDocument/2006/relationships/hyperlink" Target="mailto:msahammedenterprise1@yahoo.com" TargetMode="External"/><Relationship Id="rId7595" Type="http://schemas.openxmlformats.org/officeDocument/2006/relationships/hyperlink" Target="mailto:noorsyndicate@yahoo.com" TargetMode="External"/><Relationship Id="rId8646" Type="http://schemas.openxmlformats.org/officeDocument/2006/relationships/hyperlink" Target="mailto:mirsharaienterprise2@gmail.com" TargetMode="External"/><Relationship Id="rId3041" Type="http://schemas.openxmlformats.org/officeDocument/2006/relationships/hyperlink" Target="mailto:anjurulandaminjv@gmail.com" TargetMode="External"/><Relationship Id="rId6197" Type="http://schemas.openxmlformats.org/officeDocument/2006/relationships/hyperlink" Target="mailto:zachowdhuryandco@gmail.com" TargetMode="External"/><Relationship Id="rId7248" Type="http://schemas.openxmlformats.org/officeDocument/2006/relationships/hyperlink" Target="mailto:kasempangsha@gmail.com" TargetMode="External"/><Relationship Id="rId7662" Type="http://schemas.openxmlformats.org/officeDocument/2006/relationships/hyperlink" Target="https://www.eprocure.gov.bd/officer/MyTenders.jsp" TargetMode="External"/><Relationship Id="rId8713" Type="http://schemas.openxmlformats.org/officeDocument/2006/relationships/hyperlink" Target="mailto:ms_rangamatitraders@yahoo.com" TargetMode="External"/><Relationship Id="rId3858" Type="http://schemas.openxmlformats.org/officeDocument/2006/relationships/hyperlink" Target="mailto:suvrangkarchakma@yahoo.com" TargetMode="External"/><Relationship Id="rId4909" Type="http://schemas.openxmlformats.org/officeDocument/2006/relationships/hyperlink" Target="mailto:ujjalsyl008@gmail.com" TargetMode="External"/><Relationship Id="rId6264" Type="http://schemas.openxmlformats.org/officeDocument/2006/relationships/hyperlink" Target="mailto:momenaconstruction@yahoo.com" TargetMode="External"/><Relationship Id="rId7315" Type="http://schemas.openxmlformats.org/officeDocument/2006/relationships/hyperlink" Target="mailto:muslimuddin1981@gmail.com" TargetMode="External"/><Relationship Id="rId779" Type="http://schemas.openxmlformats.org/officeDocument/2006/relationships/hyperlink" Target="mailto:mediazoneconstruction@gmail.com" TargetMode="External"/><Relationship Id="rId5280" Type="http://schemas.openxmlformats.org/officeDocument/2006/relationships/hyperlink" Target="mailto:aliakbarkhokon@gmail.com" TargetMode="External"/><Relationship Id="rId6331" Type="http://schemas.openxmlformats.org/officeDocument/2006/relationships/hyperlink" Target="mailto:mahtabalihatiya@gmail.com" TargetMode="External"/><Relationship Id="rId9487" Type="http://schemas.openxmlformats.org/officeDocument/2006/relationships/hyperlink" Target="mailto:elias.salehajv@gmail.com" TargetMode="External"/><Relationship Id="rId1476" Type="http://schemas.openxmlformats.org/officeDocument/2006/relationships/hyperlink" Target="mailto:kalamazad234@yahoo.com" TargetMode="External"/><Relationship Id="rId2874" Type="http://schemas.openxmlformats.org/officeDocument/2006/relationships/hyperlink" Target="mailto:ranabuilders55@yahoo.com" TargetMode="External"/><Relationship Id="rId3925" Type="http://schemas.openxmlformats.org/officeDocument/2006/relationships/hyperlink" Target="mailto:kmmoniruzzaman1974@gmail.com" TargetMode="External"/><Relationship Id="rId8089" Type="http://schemas.openxmlformats.org/officeDocument/2006/relationships/hyperlink" Target="mailto:ms.abubakarsiddique@gmail.com" TargetMode="External"/><Relationship Id="rId846" Type="http://schemas.openxmlformats.org/officeDocument/2006/relationships/hyperlink" Target="mailto:mat.msejv20@gmail.com" TargetMode="External"/><Relationship Id="rId1129" Type="http://schemas.openxmlformats.org/officeDocument/2006/relationships/hyperlink" Target="mailto:omienterprise74@gmail.com" TargetMode="External"/><Relationship Id="rId1890" Type="http://schemas.openxmlformats.org/officeDocument/2006/relationships/hyperlink" Target="mailto:mukter_ahamed16@yahoo.com" TargetMode="External"/><Relationship Id="rId2527" Type="http://schemas.openxmlformats.org/officeDocument/2006/relationships/hyperlink" Target="mailto:mssetu_enterprise@yahoo.com" TargetMode="External"/><Relationship Id="rId2941" Type="http://schemas.openxmlformats.org/officeDocument/2006/relationships/hyperlink" Target="mailto:umrahutbcl@gmail.com" TargetMode="External"/><Relationship Id="rId5000" Type="http://schemas.openxmlformats.org/officeDocument/2006/relationships/hyperlink" Target="mailto:egp.nhsejv@gmail.com" TargetMode="External"/><Relationship Id="rId8156" Type="http://schemas.openxmlformats.org/officeDocument/2006/relationships/hyperlink" Target="mailto:msfatemajannat@gmail.com" TargetMode="External"/><Relationship Id="rId9207" Type="http://schemas.openxmlformats.org/officeDocument/2006/relationships/hyperlink" Target="mailto:mssomaenterprise98@gmail.com" TargetMode="External"/><Relationship Id="rId9554" Type="http://schemas.openxmlformats.org/officeDocument/2006/relationships/hyperlink" Target="mailto:farukrahman2181973@gmail.com" TargetMode="External"/><Relationship Id="rId913" Type="http://schemas.openxmlformats.org/officeDocument/2006/relationships/hyperlink" Target="mailto:mshowladertraders1176@gmail.com" TargetMode="External"/><Relationship Id="rId1543" Type="http://schemas.openxmlformats.org/officeDocument/2006/relationships/hyperlink" Target="mailto:msfmtraders01@gmail.com" TargetMode="External"/><Relationship Id="rId4699" Type="http://schemas.openxmlformats.org/officeDocument/2006/relationships/hyperlink" Target="mailto:aslamkhan.meherpur@gmail.com" TargetMode="External"/><Relationship Id="rId8570" Type="http://schemas.openxmlformats.org/officeDocument/2006/relationships/hyperlink" Target="mailto:mmbashilimited@gmail.com" TargetMode="External"/><Relationship Id="rId9621" Type="http://schemas.openxmlformats.org/officeDocument/2006/relationships/hyperlink" Target="mailto:msfatamacons@gmail.com" TargetMode="External"/><Relationship Id="rId1610" Type="http://schemas.openxmlformats.org/officeDocument/2006/relationships/hyperlink" Target="mailto:akterenterprise97@gmail.com" TargetMode="External"/><Relationship Id="rId4766" Type="http://schemas.openxmlformats.org/officeDocument/2006/relationships/hyperlink" Target="mailto:bilashenterprise273@gmail.com" TargetMode="External"/><Relationship Id="rId5817" Type="http://schemas.openxmlformats.org/officeDocument/2006/relationships/hyperlink" Target="mailto:msfahimenterprise123@gmail.com" TargetMode="External"/><Relationship Id="rId7172" Type="http://schemas.openxmlformats.org/officeDocument/2006/relationships/hyperlink" Target="mailto:kabirkke2003@gmail.com" TargetMode="External"/><Relationship Id="rId8223" Type="http://schemas.openxmlformats.org/officeDocument/2006/relationships/hyperlink" Target="mailto:mskantaenterprise@gmail.com" TargetMode="External"/><Relationship Id="rId3368" Type="http://schemas.openxmlformats.org/officeDocument/2006/relationships/hyperlink" Target="mailto:ranabuilders55@yahoo.com" TargetMode="External"/><Relationship Id="rId3782" Type="http://schemas.openxmlformats.org/officeDocument/2006/relationships/hyperlink" Target="mailto:Mollaenterprisejnd@gmail.com" TargetMode="External"/><Relationship Id="rId4419" Type="http://schemas.openxmlformats.org/officeDocument/2006/relationships/hyperlink" Target="mailto:didarhossainjonylxp@gmail.com" TargetMode="External"/><Relationship Id="rId4833" Type="http://schemas.openxmlformats.org/officeDocument/2006/relationships/hyperlink" Target="mailto:jubsaraenterprise@gmail.com" TargetMode="External"/><Relationship Id="rId7989" Type="http://schemas.openxmlformats.org/officeDocument/2006/relationships/hyperlink" Target="mailto:rafidtradersshazin@gmail.com" TargetMode="External"/><Relationship Id="rId289" Type="http://schemas.openxmlformats.org/officeDocument/2006/relationships/hyperlink" Target="mailto:noorsyndicate@yahoo.com" TargetMode="External"/><Relationship Id="rId2384" Type="http://schemas.openxmlformats.org/officeDocument/2006/relationships/hyperlink" Target="mailto:mssumonbrothers_feni@yahoo.com" TargetMode="External"/><Relationship Id="rId3435" Type="http://schemas.openxmlformats.org/officeDocument/2006/relationships/hyperlink" Target="mailto:mssarderinternational@gmail.com" TargetMode="External"/><Relationship Id="rId356" Type="http://schemas.openxmlformats.org/officeDocument/2006/relationships/hyperlink" Target="mailto:msadninconstruction@gmail.com" TargetMode="External"/><Relationship Id="rId770" Type="http://schemas.openxmlformats.org/officeDocument/2006/relationships/hyperlink" Target="mailto:serniabad7@gmail.com" TargetMode="External"/><Relationship Id="rId2037" Type="http://schemas.openxmlformats.org/officeDocument/2006/relationships/hyperlink" Target="mailto:kofilbiplob84@gmail.com" TargetMode="External"/><Relationship Id="rId2451" Type="http://schemas.openxmlformats.org/officeDocument/2006/relationships/hyperlink" Target="mailto:ms.centurytraders@yahoo.com" TargetMode="External"/><Relationship Id="rId4900" Type="http://schemas.openxmlformats.org/officeDocument/2006/relationships/hyperlink" Target="mailto:lutfurkhandakar101254@gmail.com" TargetMode="External"/><Relationship Id="rId6658" Type="http://schemas.openxmlformats.org/officeDocument/2006/relationships/hyperlink" Target="mailto:sarder.oishi@gmail.com" TargetMode="External"/><Relationship Id="rId9064" Type="http://schemas.openxmlformats.org/officeDocument/2006/relationships/hyperlink" Target="mailto:mebl.bd@gmail.com" TargetMode="External"/><Relationship Id="rId423" Type="http://schemas.openxmlformats.org/officeDocument/2006/relationships/hyperlink" Target="mailto:himienterprise57@gmail.com" TargetMode="External"/><Relationship Id="rId1053" Type="http://schemas.openxmlformats.org/officeDocument/2006/relationships/hyperlink" Target="mailto:mdhabiburrahman78@yahoo.com" TargetMode="External"/><Relationship Id="rId2104" Type="http://schemas.openxmlformats.org/officeDocument/2006/relationships/hyperlink" Target="mailto:msprimeinternational@gmail.com" TargetMode="External"/><Relationship Id="rId3502" Type="http://schemas.openxmlformats.org/officeDocument/2006/relationships/hyperlink" Target="mailto:nishitbosu@gmail.com" TargetMode="External"/><Relationship Id="rId7709" Type="http://schemas.openxmlformats.org/officeDocument/2006/relationships/hyperlink" Target="mailto:jcatscjv@gmail.com" TargetMode="External"/><Relationship Id="rId8080" Type="http://schemas.openxmlformats.org/officeDocument/2006/relationships/hyperlink" Target="mailto:arkltdbd@gmail.com" TargetMode="External"/><Relationship Id="rId9131" Type="http://schemas.openxmlformats.org/officeDocument/2006/relationships/hyperlink" Target="mailto:mskallyantraders786@gmail.com" TargetMode="External"/><Relationship Id="rId5674" Type="http://schemas.openxmlformats.org/officeDocument/2006/relationships/hyperlink" Target="mailto:suttradhars@gmail.com" TargetMode="External"/><Relationship Id="rId6725" Type="http://schemas.openxmlformats.org/officeDocument/2006/relationships/hyperlink" Target="mailto:oshiconstruction81@gmail.com" TargetMode="External"/><Relationship Id="rId1120" Type="http://schemas.openxmlformats.org/officeDocument/2006/relationships/hyperlink" Target="mailto:omisundharbonjv@gmail.com" TargetMode="External"/><Relationship Id="rId4276" Type="http://schemas.openxmlformats.org/officeDocument/2006/relationships/hyperlink" Target="mailto:hafizulhaque79@gmail.com" TargetMode="External"/><Relationship Id="rId4690" Type="http://schemas.openxmlformats.org/officeDocument/2006/relationships/hyperlink" Target="mailto:maksudengineering1972@gmail.com" TargetMode="External"/><Relationship Id="rId5327" Type="http://schemas.openxmlformats.org/officeDocument/2006/relationships/hyperlink" Target="mailto:nuddin8060@gmail.com" TargetMode="External"/><Relationship Id="rId5741" Type="http://schemas.openxmlformats.org/officeDocument/2006/relationships/hyperlink" Target="mailto:wahedbaset@gmail.com" TargetMode="External"/><Relationship Id="rId8897" Type="http://schemas.openxmlformats.org/officeDocument/2006/relationships/hyperlink" Target="mailto:msazamconstruction@gmail.com" TargetMode="External"/><Relationship Id="rId1937" Type="http://schemas.openxmlformats.org/officeDocument/2006/relationships/hyperlink" Target="mailto:arc.rabrc@yahoo.com" TargetMode="External"/><Relationship Id="rId3085" Type="http://schemas.openxmlformats.org/officeDocument/2006/relationships/hyperlink" Target="mailto:ms.tajimtraders@gmail.com" TargetMode="External"/><Relationship Id="rId3292" Type="http://schemas.openxmlformats.org/officeDocument/2006/relationships/hyperlink" Target="mailto:msjamalenterprise@yahoo.com" TargetMode="External"/><Relationship Id="rId4136" Type="http://schemas.openxmlformats.org/officeDocument/2006/relationships/hyperlink" Target="mailto:sazident@gmail.com" TargetMode="External"/><Relationship Id="rId4343" Type="http://schemas.openxmlformats.org/officeDocument/2006/relationships/hyperlink" Target="mailto:meharul13@gmail.com" TargetMode="External"/><Relationship Id="rId4550" Type="http://schemas.openxmlformats.org/officeDocument/2006/relationships/hyperlink" Target="mailto:tahity.shitaljv@gmail.com" TargetMode="External"/><Relationship Id="rId5601" Type="http://schemas.openxmlformats.org/officeDocument/2006/relationships/hyperlink" Target="mailto:mntrade7@gmail.com" TargetMode="External"/><Relationship Id="rId7499" Type="http://schemas.openxmlformats.org/officeDocument/2006/relationships/hyperlink" Target="mailto:moonenterprise84@gmail.com" TargetMode="External"/><Relationship Id="rId8757" Type="http://schemas.openxmlformats.org/officeDocument/2006/relationships/hyperlink" Target="mailto:tetuliatraders@gmail.com" TargetMode="External"/><Relationship Id="rId8964" Type="http://schemas.openxmlformats.org/officeDocument/2006/relationships/hyperlink" Target="mailto:mdemtiazasif@gmail.com" TargetMode="External"/><Relationship Id="rId3152" Type="http://schemas.openxmlformats.org/officeDocument/2006/relationships/hyperlink" Target="mailto:dhaly07@gmail.com" TargetMode="External"/><Relationship Id="rId4203" Type="http://schemas.openxmlformats.org/officeDocument/2006/relationships/hyperlink" Target="mailto:roy_enterprise@yahoo.com" TargetMode="External"/><Relationship Id="rId4410" Type="http://schemas.openxmlformats.org/officeDocument/2006/relationships/hyperlink" Target="mailto:matraders06@yahoo.com" TargetMode="External"/><Relationship Id="rId7359" Type="http://schemas.openxmlformats.org/officeDocument/2006/relationships/hyperlink" Target="mailto:islamselinoor@gmail.com" TargetMode="External"/><Relationship Id="rId7566" Type="http://schemas.openxmlformats.org/officeDocument/2006/relationships/hyperlink" Target="mailto:kdesignrajbd@gmail.com" TargetMode="External"/><Relationship Id="rId7773" Type="http://schemas.openxmlformats.org/officeDocument/2006/relationships/hyperlink" Target="mailto:rb.mps.jv@gmail.com" TargetMode="External"/><Relationship Id="rId8617" Type="http://schemas.openxmlformats.org/officeDocument/2006/relationships/hyperlink" Target="mailto:s.anantabikasands.a.cons.jv@gmail.com" TargetMode="External"/><Relationship Id="rId8824" Type="http://schemas.openxmlformats.org/officeDocument/2006/relationships/hyperlink" Target="mailto:cellcitygeneraltrading@gmail.com" TargetMode="External"/><Relationship Id="rId280" Type="http://schemas.openxmlformats.org/officeDocument/2006/relationships/hyperlink" Target="mailto:S.Anantabikastripura@yahoo.com" TargetMode="External"/><Relationship Id="rId3012" Type="http://schemas.openxmlformats.org/officeDocument/2006/relationships/hyperlink" Target="mailto:ms.saconstruction07@gmail.com" TargetMode="External"/><Relationship Id="rId6168" Type="http://schemas.openxmlformats.org/officeDocument/2006/relationships/hyperlink" Target="mailto:mssohelenterprise1976@gmail.com" TargetMode="External"/><Relationship Id="rId6375" Type="http://schemas.openxmlformats.org/officeDocument/2006/relationships/hyperlink" Target="mailto:nuruzzamanmiah58@gmail.com" TargetMode="External"/><Relationship Id="rId6582" Type="http://schemas.openxmlformats.org/officeDocument/2006/relationships/hyperlink" Target="mailto:robintraders.egp@gmail.com" TargetMode="External"/><Relationship Id="rId7219" Type="http://schemas.openxmlformats.org/officeDocument/2006/relationships/hyperlink" Target="mailto:mdabdussamadrajbari@gmail.com" TargetMode="External"/><Relationship Id="rId7426" Type="http://schemas.openxmlformats.org/officeDocument/2006/relationships/hyperlink" Target="mailto:newrelation14@gmail.com" TargetMode="External"/><Relationship Id="rId7980" Type="http://schemas.openxmlformats.org/officeDocument/2006/relationships/hyperlink" Target="mailto:ms.seamtraders1986@gmail.com" TargetMode="External"/><Relationship Id="rId140" Type="http://schemas.openxmlformats.org/officeDocument/2006/relationships/hyperlink" Target="mailto:mshalimaenterprise12@yahoo.com" TargetMode="External"/><Relationship Id="rId3969" Type="http://schemas.openxmlformats.org/officeDocument/2006/relationships/hyperlink" Target="mailto:sahidenterprisepvtlimited@gmail.com%20;" TargetMode="External"/><Relationship Id="rId5184" Type="http://schemas.openxmlformats.org/officeDocument/2006/relationships/hyperlink" Target="mailto:ancor896@gmail.com" TargetMode="External"/><Relationship Id="rId5391" Type="http://schemas.openxmlformats.org/officeDocument/2006/relationships/hyperlink" Target="mailto:kaioum.jananie@gmail.com" TargetMode="External"/><Relationship Id="rId6028" Type="http://schemas.openxmlformats.org/officeDocument/2006/relationships/hyperlink" Target="mailto:msshtraders1962@gmail.com" TargetMode="External"/><Relationship Id="rId6235" Type="http://schemas.openxmlformats.org/officeDocument/2006/relationships/hyperlink" Target="mailto:mrahman197308@gmail.com" TargetMode="External"/><Relationship Id="rId7633" Type="http://schemas.openxmlformats.org/officeDocument/2006/relationships/hyperlink" Target="https://www.eprocure.gov.bd/officer/MyTenders.jsp" TargetMode="External"/><Relationship Id="rId7840" Type="http://schemas.openxmlformats.org/officeDocument/2006/relationships/hyperlink" Target="mailto:anamulhaquerangpur@gmail.com" TargetMode="External"/><Relationship Id="rId9598" Type="http://schemas.openxmlformats.org/officeDocument/2006/relationships/hyperlink" Target="mailto:abdussobhan1011971@gmail.com" TargetMode="External"/><Relationship Id="rId6" Type="http://schemas.openxmlformats.org/officeDocument/2006/relationships/hyperlink" Target="mailto:jeandiejv@gmail.com" TargetMode="External"/><Relationship Id="rId2778" Type="http://schemas.openxmlformats.org/officeDocument/2006/relationships/hyperlink" Target="mailto:sretee.enterprise@yahoo.com" TargetMode="External"/><Relationship Id="rId2985" Type="http://schemas.openxmlformats.org/officeDocument/2006/relationships/hyperlink" Target="mailto:mskhanandbrothers@gmail.com" TargetMode="External"/><Relationship Id="rId3829" Type="http://schemas.openxmlformats.org/officeDocument/2006/relationships/hyperlink" Target="mailto:utmong71@yahoo.com" TargetMode="External"/><Relationship Id="rId5044" Type="http://schemas.openxmlformats.org/officeDocument/2006/relationships/hyperlink" Target="mailto:md.rezaul.karim1958@gmail.com" TargetMode="External"/><Relationship Id="rId6442" Type="http://schemas.openxmlformats.org/officeDocument/2006/relationships/hyperlink" Target="mailto:krishnopur007@gmail.com" TargetMode="External"/><Relationship Id="rId7700" Type="http://schemas.openxmlformats.org/officeDocument/2006/relationships/hyperlink" Target="mailto:arranga74@gmail.com" TargetMode="External"/><Relationship Id="rId957" Type="http://schemas.openxmlformats.org/officeDocument/2006/relationships/hyperlink" Target="mailto:mebl.bd@gmail.com" TargetMode="External"/><Relationship Id="rId1587" Type="http://schemas.openxmlformats.org/officeDocument/2006/relationships/hyperlink" Target="mailto:epostperiya@gmail.com" TargetMode="External"/><Relationship Id="rId1794" Type="http://schemas.openxmlformats.org/officeDocument/2006/relationships/hyperlink" Target="mailto:mjjtqc111@gmail.com" TargetMode="External"/><Relationship Id="rId2638" Type="http://schemas.openxmlformats.org/officeDocument/2006/relationships/hyperlink" Target="mailto:sajintradersjv3@gmail.com" TargetMode="External"/><Relationship Id="rId2845" Type="http://schemas.openxmlformats.org/officeDocument/2006/relationships/hyperlink" Target="mailto:ms.hazitraders22@yahoo.com" TargetMode="External"/><Relationship Id="rId5251" Type="http://schemas.openxmlformats.org/officeDocument/2006/relationships/hyperlink" Target="mailto:nannurafiqul@gmail.com" TargetMode="External"/><Relationship Id="rId6302" Type="http://schemas.openxmlformats.org/officeDocument/2006/relationships/hyperlink" Target="mailto:anasconstruction1@gmail.com" TargetMode="External"/><Relationship Id="rId9458" Type="http://schemas.openxmlformats.org/officeDocument/2006/relationships/hyperlink" Target="mailto:msmsrtraders528@gmail.com" TargetMode="External"/><Relationship Id="rId86" Type="http://schemas.openxmlformats.org/officeDocument/2006/relationships/hyperlink" Target="mailto:msmdtarequzzaman@gmail.com" TargetMode="External"/><Relationship Id="rId817" Type="http://schemas.openxmlformats.org/officeDocument/2006/relationships/hyperlink" Target="mailto:msmimaliftraders83@gmail.com" TargetMode="External"/><Relationship Id="rId1447" Type="http://schemas.openxmlformats.org/officeDocument/2006/relationships/hyperlink" Target="mailto:msgolamohiuddin@gmail.com" TargetMode="External"/><Relationship Id="rId1654" Type="http://schemas.openxmlformats.org/officeDocument/2006/relationships/hyperlink" Target="mailto:tariqul.islamrico@yahoo.com" TargetMode="External"/><Relationship Id="rId1861" Type="http://schemas.openxmlformats.org/officeDocument/2006/relationships/hyperlink" Target="mailto:rashid.ctg86@gmail.com" TargetMode="External"/><Relationship Id="rId2705" Type="http://schemas.openxmlformats.org/officeDocument/2006/relationships/hyperlink" Target="mailto:sagirjewel2018@gmail.com" TargetMode="External"/><Relationship Id="rId2912" Type="http://schemas.openxmlformats.org/officeDocument/2006/relationships/hyperlink" Target="mailto:sourav.enterprise777@gmail.com" TargetMode="External"/><Relationship Id="rId4060" Type="http://schemas.openxmlformats.org/officeDocument/2006/relationships/hyperlink" Target="mailto:eshatradeers@gmail.com" TargetMode="External"/><Relationship Id="rId5111" Type="http://schemas.openxmlformats.org/officeDocument/2006/relationships/hyperlink" Target="mailto:msaviloush@gmail.com" TargetMode="External"/><Relationship Id="rId8267" Type="http://schemas.openxmlformats.org/officeDocument/2006/relationships/hyperlink" Target="mailto:mssuptitraders78@gmail.com" TargetMode="External"/><Relationship Id="rId8474" Type="http://schemas.openxmlformats.org/officeDocument/2006/relationships/hyperlink" Target="mailto:msbappitraders@gmail.com" TargetMode="External"/><Relationship Id="rId8681" Type="http://schemas.openxmlformats.org/officeDocument/2006/relationships/hyperlink" Target="mailto:salam.lged63@gmail.com" TargetMode="External"/><Relationship Id="rId9318" Type="http://schemas.openxmlformats.org/officeDocument/2006/relationships/hyperlink" Target="mailto:sadqulislam.nazirhossain.jv@gmail.com" TargetMode="External"/><Relationship Id="rId9525" Type="http://schemas.openxmlformats.org/officeDocument/2006/relationships/hyperlink" Target="mailto:mahamudaenterprise@gmail.com" TargetMode="External"/><Relationship Id="rId1307" Type="http://schemas.openxmlformats.org/officeDocument/2006/relationships/hyperlink" Target="mailto:arifuzzmanbd20@gmail.com" TargetMode="External"/><Relationship Id="rId1514" Type="http://schemas.openxmlformats.org/officeDocument/2006/relationships/hyperlink" Target="mailto:rtapcmnhjv@gmail.com" TargetMode="External"/><Relationship Id="rId1721" Type="http://schemas.openxmlformats.org/officeDocument/2006/relationships/hyperlink" Target="mailto:alhajmdabuzaher@yahoo.com" TargetMode="External"/><Relationship Id="rId4877" Type="http://schemas.openxmlformats.org/officeDocument/2006/relationships/hyperlink" Target="mailto:mdshafialamu@gmail.com" TargetMode="External"/><Relationship Id="rId5928" Type="http://schemas.openxmlformats.org/officeDocument/2006/relationships/hyperlink" Target="mailto:msrupalitraders@yahoo.com" TargetMode="External"/><Relationship Id="rId7076" Type="http://schemas.openxmlformats.org/officeDocument/2006/relationships/hyperlink" Target="mailto:najmulsadat76@gmail.com" TargetMode="External"/><Relationship Id="rId7283" Type="http://schemas.openxmlformats.org/officeDocument/2006/relationships/hyperlink" Target="mailto:msshaplatraders@gmail.com" TargetMode="External"/><Relationship Id="rId7490" Type="http://schemas.openxmlformats.org/officeDocument/2006/relationships/hyperlink" Target="mailto:sujit.sarkar80@yahoo.com" TargetMode="External"/><Relationship Id="rId8127" Type="http://schemas.openxmlformats.org/officeDocument/2006/relationships/hyperlink" Target="mailto:litonenterprise78@gmail.com" TargetMode="External"/><Relationship Id="rId8334" Type="http://schemas.openxmlformats.org/officeDocument/2006/relationships/hyperlink" Target="mailto:mrezaenterprise@gmail.com" TargetMode="External"/><Relationship Id="rId8541" Type="http://schemas.openxmlformats.org/officeDocument/2006/relationships/hyperlink" Target="mailto:msmollabuilders@gmail.com" TargetMode="External"/><Relationship Id="rId13" Type="http://schemas.openxmlformats.org/officeDocument/2006/relationships/hyperlink" Target="mailto:msjiaulbrothers@gmail.com" TargetMode="External"/><Relationship Id="rId3479" Type="http://schemas.openxmlformats.org/officeDocument/2006/relationships/hyperlink" Target="mailto:mspopularbuilders98@gmail.com" TargetMode="External"/><Relationship Id="rId3686" Type="http://schemas.openxmlformats.org/officeDocument/2006/relationships/hyperlink" Target="mailto:fazalkhan082968@gmail.com" TargetMode="External"/><Relationship Id="rId6092" Type="http://schemas.openxmlformats.org/officeDocument/2006/relationships/hyperlink" Target="mailto:ms.centurytraders@yahoo.com" TargetMode="External"/><Relationship Id="rId7143" Type="http://schemas.openxmlformats.org/officeDocument/2006/relationships/hyperlink" Target="mailto:deipenterprise@gmail.com" TargetMode="External"/><Relationship Id="rId7350" Type="http://schemas.openxmlformats.org/officeDocument/2006/relationships/hyperlink" Target="mailto:golammostofakhan71@gmail.com" TargetMode="External"/><Relationship Id="rId8401" Type="http://schemas.openxmlformats.org/officeDocument/2006/relationships/hyperlink" Target="mailto:aktherchyrubel@gmail.com" TargetMode="External"/><Relationship Id="rId2288" Type="http://schemas.openxmlformats.org/officeDocument/2006/relationships/hyperlink" Target="mailto:ms.ifthyandbrothers@gmail.com" TargetMode="External"/><Relationship Id="rId2495" Type="http://schemas.openxmlformats.org/officeDocument/2006/relationships/hyperlink" Target="mailto:ms.shatarupaenterprise16@gmail.com" TargetMode="External"/><Relationship Id="rId3339" Type="http://schemas.openxmlformats.org/officeDocument/2006/relationships/hyperlink" Target="mailto:dulal.neon3301@gmail.com" TargetMode="External"/><Relationship Id="rId3893" Type="http://schemas.openxmlformats.org/officeDocument/2006/relationships/hyperlink" Target="mailto:ftandbbjv@gmail.com," TargetMode="External"/><Relationship Id="rId4737" Type="http://schemas.openxmlformats.org/officeDocument/2006/relationships/hyperlink" Target="mailto:msmangganconstruction@gmail.com" TargetMode="External"/><Relationship Id="rId4944" Type="http://schemas.openxmlformats.org/officeDocument/2006/relationships/hyperlink" Target="mailto:lutfurkhandakar101254@gmail.com" TargetMode="External"/><Relationship Id="rId7003" Type="http://schemas.openxmlformats.org/officeDocument/2006/relationships/hyperlink" Target="mailto:ptkshahidul78@gmail.com" TargetMode="External"/><Relationship Id="rId7210" Type="http://schemas.openxmlformats.org/officeDocument/2006/relationships/hyperlink" Target="mailto:nazmaconstruction7@gmail.com" TargetMode="External"/><Relationship Id="rId467" Type="http://schemas.openxmlformats.org/officeDocument/2006/relationships/hyperlink" Target="mailto:mssunbuilders1982@gmail.com" TargetMode="External"/><Relationship Id="rId1097" Type="http://schemas.openxmlformats.org/officeDocument/2006/relationships/hyperlink" Target="mailto:saharabuilders80@gmail.com" TargetMode="External"/><Relationship Id="rId2148" Type="http://schemas.openxmlformats.org/officeDocument/2006/relationships/hyperlink" Target="mailto:msbonnaenterprise2015@yahoo.com" TargetMode="External"/><Relationship Id="rId3546" Type="http://schemas.openxmlformats.org/officeDocument/2006/relationships/hyperlink" Target="mailto:mskumkum.enterprise@yahoo.com" TargetMode="External"/><Relationship Id="rId3753" Type="http://schemas.openxmlformats.org/officeDocument/2006/relationships/hyperlink" Target="mailto:msmehrabfisharies@gmail.com" TargetMode="External"/><Relationship Id="rId3960" Type="http://schemas.openxmlformats.org/officeDocument/2006/relationships/hyperlink" Target="mailto:msshuvo1980@gmail.com" TargetMode="External"/><Relationship Id="rId4804" Type="http://schemas.openxmlformats.org/officeDocument/2006/relationships/hyperlink" Target="mailto:naharconstruction92@gmail.com" TargetMode="External"/><Relationship Id="rId9175" Type="http://schemas.openxmlformats.org/officeDocument/2006/relationships/hyperlink" Target="mailto:milon594500@gmail.com" TargetMode="External"/><Relationship Id="rId674" Type="http://schemas.openxmlformats.org/officeDocument/2006/relationships/hyperlink" Target="mailto:ms.hanifbuilders1994@gmail.com" TargetMode="External"/><Relationship Id="rId881" Type="http://schemas.openxmlformats.org/officeDocument/2006/relationships/hyperlink" Target="mailto:ms.samataenterprise68@gmail.com" TargetMode="External"/><Relationship Id="rId2355" Type="http://schemas.openxmlformats.org/officeDocument/2006/relationships/hyperlink" Target="mailto:ms.salimandbrothers1@gmail.com" TargetMode="External"/><Relationship Id="rId2562" Type="http://schemas.openxmlformats.org/officeDocument/2006/relationships/hyperlink" Target="mailto:Ms.naharconstruction@yahoo.com" TargetMode="External"/><Relationship Id="rId3406" Type="http://schemas.openxmlformats.org/officeDocument/2006/relationships/hyperlink" Target="mailto:msbiswajit2013@gmail.com" TargetMode="External"/><Relationship Id="rId3613" Type="http://schemas.openxmlformats.org/officeDocument/2006/relationships/hyperlink" Target="mailto:mscbcjv@gmail.com" TargetMode="External"/><Relationship Id="rId3820" Type="http://schemas.openxmlformats.org/officeDocument/2006/relationships/hyperlink" Target="mailto:selim.brothers_874@yahoo.com" TargetMode="External"/><Relationship Id="rId6769" Type="http://schemas.openxmlformats.org/officeDocument/2006/relationships/hyperlink" Target="mailto:mebl.bd@gmail.com" TargetMode="External"/><Relationship Id="rId6976" Type="http://schemas.openxmlformats.org/officeDocument/2006/relationships/hyperlink" Target="mailto:sifatnavin81@gmail.com" TargetMode="External"/><Relationship Id="rId9382" Type="http://schemas.openxmlformats.org/officeDocument/2006/relationships/hyperlink" Target="mailto:msrezaconstruction485@gmail.com" TargetMode="External"/><Relationship Id="rId327" Type="http://schemas.openxmlformats.org/officeDocument/2006/relationships/hyperlink" Target="mailto:joyconstructionbban@gmail.com" TargetMode="External"/><Relationship Id="rId534" Type="http://schemas.openxmlformats.org/officeDocument/2006/relationships/hyperlink" Target="mailto:msudoyenterprise80@gmail.com" TargetMode="External"/><Relationship Id="rId741" Type="http://schemas.openxmlformats.org/officeDocument/2006/relationships/hyperlink" Target="mailto:skkishorenterprise@gmail.com" TargetMode="External"/><Relationship Id="rId1164" Type="http://schemas.openxmlformats.org/officeDocument/2006/relationships/hyperlink" Target="mailto:mdeunusalmamun185@gmail.com" TargetMode="External"/><Relationship Id="rId1371" Type="http://schemas.openxmlformats.org/officeDocument/2006/relationships/hyperlink" Target="mailto:mskibuilders88@gmail.com" TargetMode="External"/><Relationship Id="rId2008" Type="http://schemas.openxmlformats.org/officeDocument/2006/relationships/hyperlink" Target="mailto:fastbuild.bd@gmail.com" TargetMode="External"/><Relationship Id="rId2215" Type="http://schemas.openxmlformats.org/officeDocument/2006/relationships/hyperlink" Target="mailto:mssirajandbrothers@gmail.com" TargetMode="External"/><Relationship Id="rId2422" Type="http://schemas.openxmlformats.org/officeDocument/2006/relationships/hyperlink" Target="mailto:sa.ktjv2019@gmail.com" TargetMode="External"/><Relationship Id="rId5578" Type="http://schemas.openxmlformats.org/officeDocument/2006/relationships/hyperlink" Target="mailto:ahbconstruction.ntr@gmail.com" TargetMode="External"/><Relationship Id="rId5785" Type="http://schemas.openxmlformats.org/officeDocument/2006/relationships/hyperlink" Target="mailto:jsarwar938@gmail.com" TargetMode="External"/><Relationship Id="rId5992" Type="http://schemas.openxmlformats.org/officeDocument/2006/relationships/hyperlink" Target="mailto:mrahman197308@gmail.com" TargetMode="External"/><Relationship Id="rId6629" Type="http://schemas.openxmlformats.org/officeDocument/2006/relationships/hyperlink" Target="mailto:shimranmayan@gmail.com" TargetMode="External"/><Relationship Id="rId6836" Type="http://schemas.openxmlformats.org/officeDocument/2006/relationships/hyperlink" Target="mailto:najmulsadat76@gmail.com" TargetMode="External"/><Relationship Id="rId8191" Type="http://schemas.openxmlformats.org/officeDocument/2006/relationships/hyperlink" Target="mailto:mahclmoejv@gmail.com" TargetMode="External"/><Relationship Id="rId9035" Type="http://schemas.openxmlformats.org/officeDocument/2006/relationships/hyperlink" Target="mailto:msuchchalconstruction@gmail.com" TargetMode="External"/><Relationship Id="rId9242" Type="http://schemas.openxmlformats.org/officeDocument/2006/relationships/hyperlink" Target="mailto:samsuddinhider@gmail.com" TargetMode="External"/><Relationship Id="rId601" Type="http://schemas.openxmlformats.org/officeDocument/2006/relationships/hyperlink" Target="mailto:razzakm50@yahoo.com" TargetMode="External"/><Relationship Id="rId1024" Type="http://schemas.openxmlformats.org/officeDocument/2006/relationships/hyperlink" Target="mailto:muktatraderschc@gmail.com" TargetMode="External"/><Relationship Id="rId1231" Type="http://schemas.openxmlformats.org/officeDocument/2006/relationships/hyperlink" Target="mailto:msbentu@gmail.com" TargetMode="External"/><Relationship Id="rId4387" Type="http://schemas.openxmlformats.org/officeDocument/2006/relationships/hyperlink" Target="mailto:raipurassociates1952@gmail.com" TargetMode="External"/><Relationship Id="rId4594" Type="http://schemas.openxmlformats.org/officeDocument/2006/relationships/hyperlink" Target="mailto:nazmulalim_khan@yahoo.com" TargetMode="External"/><Relationship Id="rId5438" Type="http://schemas.openxmlformats.org/officeDocument/2006/relationships/hyperlink" Target="mailto:baysidenterprise17@gmail.com" TargetMode="External"/><Relationship Id="rId5645" Type="http://schemas.openxmlformats.org/officeDocument/2006/relationships/hyperlink" Target="mailto:abdullahalbaset@ymail.com" TargetMode="External"/><Relationship Id="rId5852" Type="http://schemas.openxmlformats.org/officeDocument/2006/relationships/hyperlink" Target="mailto:shahanwar71@gmail.com" TargetMode="External"/><Relationship Id="rId8051" Type="http://schemas.openxmlformats.org/officeDocument/2006/relationships/hyperlink" Target="mailto:shakhayathossain5700@gmail.com" TargetMode="External"/><Relationship Id="rId9102" Type="http://schemas.openxmlformats.org/officeDocument/2006/relationships/hyperlink" Target="mailto:msartraders47@gmail.com" TargetMode="External"/><Relationship Id="rId3196" Type="http://schemas.openxmlformats.org/officeDocument/2006/relationships/hyperlink" Target="mailto:nawrintraders.kp@gmail.com" TargetMode="External"/><Relationship Id="rId4247" Type="http://schemas.openxmlformats.org/officeDocument/2006/relationships/hyperlink" Target="mailto:shahilenterprise@yahoo.com" TargetMode="External"/><Relationship Id="rId4454" Type="http://schemas.openxmlformats.org/officeDocument/2006/relationships/hyperlink" Target="mailto:msislamfurnituregallery@gmail.com" TargetMode="External"/><Relationship Id="rId4661" Type="http://schemas.openxmlformats.org/officeDocument/2006/relationships/hyperlink" Target="mailto:khan.builders2015@gmail.com" TargetMode="External"/><Relationship Id="rId5505" Type="http://schemas.openxmlformats.org/officeDocument/2006/relationships/hyperlink" Target="mailto:ms.bishwabandhuinternational@gmail.com" TargetMode="External"/><Relationship Id="rId6903" Type="http://schemas.openxmlformats.org/officeDocument/2006/relationships/hyperlink" Target="mailto:abdullahptk15@gmail.com" TargetMode="External"/><Relationship Id="rId8868" Type="http://schemas.openxmlformats.org/officeDocument/2006/relationships/hyperlink" Target="mailto:sbcelbd@gmail.com" TargetMode="External"/><Relationship Id="rId3056" Type="http://schemas.openxmlformats.org/officeDocument/2006/relationships/hyperlink" Target="mailto:ms.mohiuddinenterprise7@gmail.com" TargetMode="External"/><Relationship Id="rId3263" Type="http://schemas.openxmlformats.org/officeDocument/2006/relationships/hyperlink" Target="mailto:ms.amirenterprise2013@gmail.com" TargetMode="External"/><Relationship Id="rId3470" Type="http://schemas.openxmlformats.org/officeDocument/2006/relationships/hyperlink" Target="mailto:emonenterprisjnd@gmail.com" TargetMode="External"/><Relationship Id="rId4107" Type="http://schemas.openxmlformats.org/officeDocument/2006/relationships/hyperlink" Target="mailto:preanka_ent@yahoo.com" TargetMode="External"/><Relationship Id="rId4314" Type="http://schemas.openxmlformats.org/officeDocument/2006/relationships/hyperlink" Target="mailto:anutraders26@gmail.com" TargetMode="External"/><Relationship Id="rId5712" Type="http://schemas.openxmlformats.org/officeDocument/2006/relationships/hyperlink" Target="mailto:mtn4701@gmail.com" TargetMode="External"/><Relationship Id="rId184" Type="http://schemas.openxmlformats.org/officeDocument/2006/relationships/hyperlink" Target="mailto:kamrulandbrothers@yahoo.com" TargetMode="External"/><Relationship Id="rId391" Type="http://schemas.openxmlformats.org/officeDocument/2006/relationships/hyperlink" Target="mailto:ms.yamin.traders@gmail.com" TargetMode="External"/><Relationship Id="rId1908" Type="http://schemas.openxmlformats.org/officeDocument/2006/relationships/hyperlink" Target="mailto:kns.engg1968@gmail.com" TargetMode="External"/><Relationship Id="rId2072" Type="http://schemas.openxmlformats.org/officeDocument/2006/relationships/hyperlink" Target="mailto:shadabconstructionbd@gmail.com" TargetMode="External"/><Relationship Id="rId3123" Type="http://schemas.openxmlformats.org/officeDocument/2006/relationships/hyperlink" Target="mailto:nitaipadadatta.muk@gmail.com" TargetMode="External"/><Relationship Id="rId4521" Type="http://schemas.openxmlformats.org/officeDocument/2006/relationships/hyperlink" Target="mailto:rt.grp.jv@gmail.com" TargetMode="External"/><Relationship Id="rId6279" Type="http://schemas.openxmlformats.org/officeDocument/2006/relationships/hyperlink" Target="mailto:samiultraders@yahoo.com" TargetMode="External"/><Relationship Id="rId7677" Type="http://schemas.openxmlformats.org/officeDocument/2006/relationships/hyperlink" Target="mailto:ssconstruction167@gmail.com" TargetMode="External"/><Relationship Id="rId7884" Type="http://schemas.openxmlformats.org/officeDocument/2006/relationships/hyperlink" Target="mailto:mmbashikkrjv@gmail.com" TargetMode="External"/><Relationship Id="rId8728" Type="http://schemas.openxmlformats.org/officeDocument/2006/relationships/hyperlink" Target="mailto:junayetenterprise1@gmail.com" TargetMode="External"/><Relationship Id="rId8935" Type="http://schemas.openxmlformats.org/officeDocument/2006/relationships/hyperlink" Target="mailto:mdemtiazasif@gmail.com" TargetMode="External"/><Relationship Id="rId251" Type="http://schemas.openxmlformats.org/officeDocument/2006/relationships/hyperlink" Target="mailto:rokeyatrader.egp@gmail.com" TargetMode="External"/><Relationship Id="rId3330" Type="http://schemas.openxmlformats.org/officeDocument/2006/relationships/hyperlink" Target="mailto:mazidsons@gmail.com" TargetMode="External"/><Relationship Id="rId5088" Type="http://schemas.openxmlformats.org/officeDocument/2006/relationships/hyperlink" Target="mailto:nowshienterprise@gmail.com" TargetMode="External"/><Relationship Id="rId6139" Type="http://schemas.openxmlformats.org/officeDocument/2006/relationships/hyperlink" Target="mailto:msallardanstore@gmail.com" TargetMode="External"/><Relationship Id="rId6486" Type="http://schemas.openxmlformats.org/officeDocument/2006/relationships/hyperlink" Target="mailto:sahidulalom54@gmail.com" TargetMode="External"/><Relationship Id="rId6693" Type="http://schemas.openxmlformats.org/officeDocument/2006/relationships/hyperlink" Target="mailto:manirul7199@gmail.com" TargetMode="External"/><Relationship Id="rId7537" Type="http://schemas.openxmlformats.org/officeDocument/2006/relationships/hyperlink" Target="mailto:mdnurulhodajv@gmail.com" TargetMode="External"/><Relationship Id="rId7744" Type="http://schemas.openxmlformats.org/officeDocument/2006/relationships/hyperlink" Target="mailto:mhrahman3158@gmail.com" TargetMode="External"/><Relationship Id="rId7951" Type="http://schemas.openxmlformats.org/officeDocument/2006/relationships/hyperlink" Target="mailto:kazimazedulislam@gmail.com" TargetMode="External"/><Relationship Id="rId2889" Type="http://schemas.openxmlformats.org/officeDocument/2006/relationships/hyperlink" Target="mailto:mjhbulbul@gmail.com" TargetMode="External"/><Relationship Id="rId5295" Type="http://schemas.openxmlformats.org/officeDocument/2006/relationships/hyperlink" Target="mailto:nazmulhaque760@gmail.com" TargetMode="External"/><Relationship Id="rId6346" Type="http://schemas.openxmlformats.org/officeDocument/2006/relationships/hyperlink" Target="mailto:ms.tanvirenterprise3@gmail.com" TargetMode="External"/><Relationship Id="rId6553" Type="http://schemas.openxmlformats.org/officeDocument/2006/relationships/hyperlink" Target="mailto:mannanpan@gmail.com" TargetMode="External"/><Relationship Id="rId6760" Type="http://schemas.openxmlformats.org/officeDocument/2006/relationships/hyperlink" Target="mailto:abir.sarder2018@gmail.com" TargetMode="External"/><Relationship Id="rId7604" Type="http://schemas.openxmlformats.org/officeDocument/2006/relationships/hyperlink" Target="mailto:ms_rangamatitraders@yahoo.com" TargetMode="External"/><Relationship Id="rId7811" Type="http://schemas.openxmlformats.org/officeDocument/2006/relationships/hyperlink" Target="mailto:ms.abdulhakim@gmail.com" TargetMode="External"/><Relationship Id="rId111" Type="http://schemas.openxmlformats.org/officeDocument/2006/relationships/hyperlink" Target="mailto:khantrading085@gmail.com" TargetMode="External"/><Relationship Id="rId1698" Type="http://schemas.openxmlformats.org/officeDocument/2006/relationships/hyperlink" Target="mailto:islamsirajul409@yahoo.com" TargetMode="External"/><Relationship Id="rId2749" Type="http://schemas.openxmlformats.org/officeDocument/2006/relationships/hyperlink" Target="mailto:msdoele83@gmail.com" TargetMode="External"/><Relationship Id="rId2956" Type="http://schemas.openxmlformats.org/officeDocument/2006/relationships/hyperlink" Target="mailto:mmmonirnoni@gmail.com" TargetMode="External"/><Relationship Id="rId5155" Type="http://schemas.openxmlformats.org/officeDocument/2006/relationships/hyperlink" Target="mailto:msfakirenterprise@gmail.com" TargetMode="External"/><Relationship Id="rId5362" Type="http://schemas.openxmlformats.org/officeDocument/2006/relationships/hyperlink" Target="mailto:ms.mominul@yahoo.com" TargetMode="External"/><Relationship Id="rId6206" Type="http://schemas.openxmlformats.org/officeDocument/2006/relationships/hyperlink" Target="mailto:mssohelenterprise1976@gmail.com" TargetMode="External"/><Relationship Id="rId6413" Type="http://schemas.openxmlformats.org/officeDocument/2006/relationships/hyperlink" Target="mailto:islamsaiful438@gmail.com" TargetMode="External"/><Relationship Id="rId6620" Type="http://schemas.openxmlformats.org/officeDocument/2006/relationships/hyperlink" Target="mailto:kohinoor.rahimajv@gmail.com" TargetMode="External"/><Relationship Id="rId9569" Type="http://schemas.openxmlformats.org/officeDocument/2006/relationships/hyperlink" Target="mailto:zahangiralam15675@gmail.com" TargetMode="External"/><Relationship Id="rId928" Type="http://schemas.openxmlformats.org/officeDocument/2006/relationships/hyperlink" Target="mailto:msroniconstruction@gmail.com" TargetMode="External"/><Relationship Id="rId1558" Type="http://schemas.openxmlformats.org/officeDocument/2006/relationships/hyperlink" Target="mailto:msmonirenterprise01@gmail.com" TargetMode="External"/><Relationship Id="rId1765" Type="http://schemas.openxmlformats.org/officeDocument/2006/relationships/hyperlink" Target="mailto:msfimexconstruction1972@gmail.com" TargetMode="External"/><Relationship Id="rId2609" Type="http://schemas.openxmlformats.org/officeDocument/2006/relationships/hyperlink" Target="mailto:tender@pprojltd.com" TargetMode="External"/><Relationship Id="rId4171" Type="http://schemas.openxmlformats.org/officeDocument/2006/relationships/hyperlink" Target="mailto:btjvbp008@gmail.com" TargetMode="External"/><Relationship Id="rId5015" Type="http://schemas.openxmlformats.org/officeDocument/2006/relationships/hyperlink" Target="mailto:rezviconstructionltd1@gmail.com" TargetMode="External"/><Relationship Id="rId5222" Type="http://schemas.openxmlformats.org/officeDocument/2006/relationships/hyperlink" Target="mailto:asif.azad92@gmail.com" TargetMode="External"/><Relationship Id="rId8378" Type="http://schemas.openxmlformats.org/officeDocument/2006/relationships/hyperlink" Target="mailto:shawontraders78@gmail.com" TargetMode="External"/><Relationship Id="rId8585" Type="http://schemas.openxmlformats.org/officeDocument/2006/relationships/hyperlink" Target="mailto:mdlokman72@gmail.com" TargetMode="External"/><Relationship Id="rId8792" Type="http://schemas.openxmlformats.org/officeDocument/2006/relationships/hyperlink" Target="mailto:shehabconstruction@gmail.com" TargetMode="External"/><Relationship Id="rId9429" Type="http://schemas.openxmlformats.org/officeDocument/2006/relationships/hyperlink" Target="mailto:habibaconstructionoku@gmail.com" TargetMode="External"/><Relationship Id="rId9636" Type="http://schemas.openxmlformats.org/officeDocument/2006/relationships/hyperlink" Target="mailto:ETHEN-KSA-TTSL-JV@hotmail.com" TargetMode="External"/><Relationship Id="rId57" Type="http://schemas.openxmlformats.org/officeDocument/2006/relationships/hyperlink" Target="mailto:ridoyconstruction2018@gmail.com" TargetMode="External"/><Relationship Id="rId1418" Type="http://schemas.openxmlformats.org/officeDocument/2006/relationships/hyperlink" Target="mailto:tcclmaz19@gmail.com" TargetMode="External"/><Relationship Id="rId1972" Type="http://schemas.openxmlformats.org/officeDocument/2006/relationships/hyperlink" Target="mailto:surmaenterprise24@gmail.com" TargetMode="External"/><Relationship Id="rId2816" Type="http://schemas.openxmlformats.org/officeDocument/2006/relationships/hyperlink" Target="mailto:sohel2077rana@gmail.com" TargetMode="External"/><Relationship Id="rId4031" Type="http://schemas.openxmlformats.org/officeDocument/2006/relationships/hyperlink" Target="mailto:nababjuienterprise@gmail.com" TargetMode="External"/><Relationship Id="rId7187" Type="http://schemas.openxmlformats.org/officeDocument/2006/relationships/hyperlink" Target="mailto:enayethossainpat@gmail.com" TargetMode="External"/><Relationship Id="rId7394" Type="http://schemas.openxmlformats.org/officeDocument/2006/relationships/hyperlink" Target="mailto:mdanwarhossain888@gmail.com" TargetMode="External"/><Relationship Id="rId8238" Type="http://schemas.openxmlformats.org/officeDocument/2006/relationships/hyperlink" Target="mailto:dhaly07@gmail.com" TargetMode="External"/><Relationship Id="rId8445" Type="http://schemas.openxmlformats.org/officeDocument/2006/relationships/hyperlink" Target="mailto:zafarahmed410@yahoo.com" TargetMode="External"/><Relationship Id="rId1625" Type="http://schemas.openxmlformats.org/officeDocument/2006/relationships/hyperlink" Target="mailto:ms.molai.mia@gmail.com" TargetMode="External"/><Relationship Id="rId1832" Type="http://schemas.openxmlformats.org/officeDocument/2006/relationships/hyperlink" Target="mailto:liman_egp@yahoo.com" TargetMode="External"/><Relationship Id="rId4988" Type="http://schemas.openxmlformats.org/officeDocument/2006/relationships/hyperlink" Target="mailto:mdchanmahmood@gmail.com" TargetMode="External"/><Relationship Id="rId7047" Type="http://schemas.openxmlformats.org/officeDocument/2006/relationships/hyperlink" Target="mailto:mohiuddinptk@gmail.com" TargetMode="External"/><Relationship Id="rId7254" Type="http://schemas.openxmlformats.org/officeDocument/2006/relationships/hyperlink" Target="mailto:mschoudhuryenterprise7@gmail.com" TargetMode="External"/><Relationship Id="rId8305" Type="http://schemas.openxmlformats.org/officeDocument/2006/relationships/hyperlink" Target="mailto:khairselim@yahoo.com" TargetMode="External"/><Relationship Id="rId8652" Type="http://schemas.openxmlformats.org/officeDocument/2006/relationships/hyperlink" Target="mailto:msamininternational@gmail.com" TargetMode="External"/><Relationship Id="rId3797" Type="http://schemas.openxmlformats.org/officeDocument/2006/relationships/hyperlink" Target="mailto:shomoyenterprise@gmail.com" TargetMode="External"/><Relationship Id="rId4848" Type="http://schemas.openxmlformats.org/officeDocument/2006/relationships/hyperlink" Target="mailto:srhmjv@gmail.com" TargetMode="External"/><Relationship Id="rId6063" Type="http://schemas.openxmlformats.org/officeDocument/2006/relationships/hyperlink" Target="mailto:ms.galaxyenterprise@yahoo.com" TargetMode="External"/><Relationship Id="rId7461" Type="http://schemas.openxmlformats.org/officeDocument/2006/relationships/hyperlink" Target="mailto:adroenterprise@gmail.com" TargetMode="External"/><Relationship Id="rId8512" Type="http://schemas.openxmlformats.org/officeDocument/2006/relationships/hyperlink" Target="mailto:durgaenterprise10@gmail.com" TargetMode="External"/><Relationship Id="rId2399" Type="http://schemas.openxmlformats.org/officeDocument/2006/relationships/hyperlink" Target="mailto:mszahir_enterprise@yahoo.com" TargetMode="External"/><Relationship Id="rId3657" Type="http://schemas.openxmlformats.org/officeDocument/2006/relationships/hyperlink" Target="mailto:syedmilon77@yahoo.com" TargetMode="External"/><Relationship Id="rId3864" Type="http://schemas.openxmlformats.org/officeDocument/2006/relationships/hyperlink" Target="mailto:enterprise.7rip@gmail.com" TargetMode="External"/><Relationship Id="rId4708" Type="http://schemas.openxmlformats.org/officeDocument/2006/relationships/hyperlink" Target="mailto:jahirullimited@gmail.com" TargetMode="External"/><Relationship Id="rId4915" Type="http://schemas.openxmlformats.org/officeDocument/2006/relationships/hyperlink" Target="mailto:sayhamrumel@yandex.com" TargetMode="External"/><Relationship Id="rId6270" Type="http://schemas.openxmlformats.org/officeDocument/2006/relationships/hyperlink" Target="mailto:msabulkhayerbachu@yahoo.com" TargetMode="External"/><Relationship Id="rId7114" Type="http://schemas.openxmlformats.org/officeDocument/2006/relationships/hyperlink" Target="mailto:msrupalicons@gmail.com" TargetMode="External"/><Relationship Id="rId7321" Type="http://schemas.openxmlformats.org/officeDocument/2006/relationships/hyperlink" Target="mailto:nabilconstruction.nat@gmail.com" TargetMode="External"/><Relationship Id="rId578" Type="http://schemas.openxmlformats.org/officeDocument/2006/relationships/hyperlink" Target="mailto:msyousufsikder83@yahoo.com" TargetMode="External"/><Relationship Id="rId785" Type="http://schemas.openxmlformats.org/officeDocument/2006/relationships/hyperlink" Target="mailto:msjandjenterprise@gmail.com" TargetMode="External"/><Relationship Id="rId992" Type="http://schemas.openxmlformats.org/officeDocument/2006/relationships/hyperlink" Target="mailto:aobonitraders@gmail.com" TargetMode="External"/><Relationship Id="rId2259" Type="http://schemas.openxmlformats.org/officeDocument/2006/relationships/hyperlink" Target="mailto:ms.blenterprise@gmail.com" TargetMode="External"/><Relationship Id="rId2466" Type="http://schemas.openxmlformats.org/officeDocument/2006/relationships/hyperlink" Target="mailto:nhm.nejv@gmail.com" TargetMode="External"/><Relationship Id="rId2673" Type="http://schemas.openxmlformats.org/officeDocument/2006/relationships/hyperlink" Target="mailto:mdatiar_rahman13@yahoo.com" TargetMode="External"/><Relationship Id="rId2880" Type="http://schemas.openxmlformats.org/officeDocument/2006/relationships/hyperlink" Target="mailto:ms.chowdhuryenterprise99@yahoo.com" TargetMode="External"/><Relationship Id="rId3517" Type="http://schemas.openxmlformats.org/officeDocument/2006/relationships/hyperlink" Target="mailto:hiraconstraction@gmail.com" TargetMode="External"/><Relationship Id="rId3724" Type="http://schemas.openxmlformats.org/officeDocument/2006/relationships/hyperlink" Target="mailto:Mollaenterprisejnd@gmail.com" TargetMode="External"/><Relationship Id="rId3931" Type="http://schemas.openxmlformats.org/officeDocument/2006/relationships/hyperlink" Target="mailto:tanimentpegp@gmail.com" TargetMode="External"/><Relationship Id="rId6130" Type="http://schemas.openxmlformats.org/officeDocument/2006/relationships/hyperlink" Target="mailto:mssahadattraders@yahoo.com" TargetMode="External"/><Relationship Id="rId9079" Type="http://schemas.openxmlformats.org/officeDocument/2006/relationships/hyperlink" Target="mailto:msislambrothersltd@gmail.com" TargetMode="External"/><Relationship Id="rId9286" Type="http://schemas.openxmlformats.org/officeDocument/2006/relationships/hyperlink" Target="mailto:momtaztraders79@gmail.com" TargetMode="External"/><Relationship Id="rId9493" Type="http://schemas.openxmlformats.org/officeDocument/2006/relationships/hyperlink" Target="mailto:basu.dtenterprise@gmail.com" TargetMode="External"/><Relationship Id="rId438" Type="http://schemas.openxmlformats.org/officeDocument/2006/relationships/hyperlink" Target="mailto:razzakm50@yahoo.com" TargetMode="External"/><Relationship Id="rId645" Type="http://schemas.openxmlformats.org/officeDocument/2006/relationships/hyperlink" Target="mailto:azadptk@gmail.com" TargetMode="External"/><Relationship Id="rId852" Type="http://schemas.openxmlformats.org/officeDocument/2006/relationships/hyperlink" Target="mailto:sm_enterprise92@yahoo.com" TargetMode="External"/><Relationship Id="rId1068" Type="http://schemas.openxmlformats.org/officeDocument/2006/relationships/hyperlink" Target="mailto:farajienterprise@yahoo.com" TargetMode="External"/><Relationship Id="rId1275" Type="http://schemas.openxmlformats.org/officeDocument/2006/relationships/hyperlink" Target="mailto:mmdgolam572@gmail.com" TargetMode="External"/><Relationship Id="rId1482" Type="http://schemas.openxmlformats.org/officeDocument/2006/relationships/hyperlink" Target="mailto:maematjv@gmail.com" TargetMode="External"/><Relationship Id="rId2119" Type="http://schemas.openxmlformats.org/officeDocument/2006/relationships/hyperlink" Target="mailto:kofilbiplob84@gmail.com" TargetMode="External"/><Relationship Id="rId2326" Type="http://schemas.openxmlformats.org/officeDocument/2006/relationships/hyperlink" Target="mailto:ms.naharenterprise14@yahoo.com" TargetMode="External"/><Relationship Id="rId2533" Type="http://schemas.openxmlformats.org/officeDocument/2006/relationships/hyperlink" Target="mailto:ms.meghnatrading@gmail.com" TargetMode="External"/><Relationship Id="rId2740" Type="http://schemas.openxmlformats.org/officeDocument/2006/relationships/hyperlink" Target="mailto:mssabuilders939@gmail.com" TargetMode="External"/><Relationship Id="rId5689" Type="http://schemas.openxmlformats.org/officeDocument/2006/relationships/hyperlink" Target="mailto:babontalukdar94@gmail.com" TargetMode="External"/><Relationship Id="rId5896" Type="http://schemas.openxmlformats.org/officeDocument/2006/relationships/hyperlink" Target="mailto:sa.mishuk.sae.jv@gmail.com" TargetMode="External"/><Relationship Id="rId6947" Type="http://schemas.openxmlformats.org/officeDocument/2006/relationships/hyperlink" Target="mailto:mohiuddinptk@gmail.com" TargetMode="External"/><Relationship Id="rId8095" Type="http://schemas.openxmlformats.org/officeDocument/2006/relationships/hyperlink" Target="mailto:alifent2014.bd@gmail.com" TargetMode="External"/><Relationship Id="rId9146" Type="http://schemas.openxmlformats.org/officeDocument/2006/relationships/hyperlink" Target="mailto:mae.mbejv2018@gmail.com" TargetMode="External"/><Relationship Id="rId9353" Type="http://schemas.openxmlformats.org/officeDocument/2006/relationships/hyperlink" Target="mailto:rabiulalamtuhin@yahoo.com" TargetMode="External"/><Relationship Id="rId9560" Type="http://schemas.openxmlformats.org/officeDocument/2006/relationships/hyperlink" Target="mailto:arandsejv@gmail.com" TargetMode="External"/><Relationship Id="rId505" Type="http://schemas.openxmlformats.org/officeDocument/2006/relationships/hyperlink" Target="mailto:khondokarahl1972@gmail.com" TargetMode="External"/><Relationship Id="rId712" Type="http://schemas.openxmlformats.org/officeDocument/2006/relationships/hyperlink" Target="mailto:smalom48@gmail.com" TargetMode="External"/><Relationship Id="rId1135" Type="http://schemas.openxmlformats.org/officeDocument/2006/relationships/hyperlink" Target="mailto:1963reza@gmail.com" TargetMode="External"/><Relationship Id="rId1342" Type="http://schemas.openxmlformats.org/officeDocument/2006/relationships/hyperlink" Target="mailto:udcconstructionltd9@gmail.com" TargetMode="External"/><Relationship Id="rId4498" Type="http://schemas.openxmlformats.org/officeDocument/2006/relationships/hyperlink" Target="mailto:atbhyiyanbhuilders@gmail.com" TargetMode="External"/><Relationship Id="rId5549" Type="http://schemas.openxmlformats.org/officeDocument/2006/relationships/hyperlink" Target="mailto:miyziconstruction@gmail.com" TargetMode="External"/><Relationship Id="rId8162" Type="http://schemas.openxmlformats.org/officeDocument/2006/relationships/hyperlink" Target="mailto:mimzimandkafienterprise@gmail.com" TargetMode="External"/><Relationship Id="rId9006" Type="http://schemas.openxmlformats.org/officeDocument/2006/relationships/hyperlink" Target="mailto:deandlejv@gmail.com" TargetMode="External"/><Relationship Id="rId9213" Type="http://schemas.openxmlformats.org/officeDocument/2006/relationships/hyperlink" Target="mailto:msemranconstruction@gmail.com" TargetMode="External"/><Relationship Id="rId9420" Type="http://schemas.openxmlformats.org/officeDocument/2006/relationships/hyperlink" Target="mailto:adibaassociate@gmail.com" TargetMode="External"/><Relationship Id="rId1202" Type="http://schemas.openxmlformats.org/officeDocument/2006/relationships/hyperlink" Target="mailto:msmahienterprise77@gmail.com" TargetMode="External"/><Relationship Id="rId2600" Type="http://schemas.openxmlformats.org/officeDocument/2006/relationships/hyperlink" Target="mailto:shafiulislam92@yahoo.com" TargetMode="External"/><Relationship Id="rId4358" Type="http://schemas.openxmlformats.org/officeDocument/2006/relationships/hyperlink" Target="mailto:rubinatradersjewel@gmail.com" TargetMode="External"/><Relationship Id="rId5409" Type="http://schemas.openxmlformats.org/officeDocument/2006/relationships/hyperlink" Target="mailto:bhuyianpalash@gmail.com" TargetMode="External"/><Relationship Id="rId5756" Type="http://schemas.openxmlformats.org/officeDocument/2006/relationships/hyperlink" Target="mailto:egp.sitnqsjv@gmail.com" TargetMode="External"/><Relationship Id="rId5963" Type="http://schemas.openxmlformats.org/officeDocument/2006/relationships/hyperlink" Target="mailto:msperfect_builders@yahoo.com" TargetMode="External"/><Relationship Id="rId6807" Type="http://schemas.openxmlformats.org/officeDocument/2006/relationships/hyperlink" Target="mailto:msmddelowarhossain@yahoo.com" TargetMode="External"/><Relationship Id="rId8022" Type="http://schemas.openxmlformats.org/officeDocument/2006/relationships/hyperlink" Target="mailto:ztse.jv@gmail.com" TargetMode="External"/><Relationship Id="rId3167" Type="http://schemas.openxmlformats.org/officeDocument/2006/relationships/hyperlink" Target="mailto:mizanurrahman.bd001@gmail.com" TargetMode="External"/><Relationship Id="rId4565" Type="http://schemas.openxmlformats.org/officeDocument/2006/relationships/hyperlink" Target="mailto:rasel.magura786@gmail.com" TargetMode="External"/><Relationship Id="rId4772" Type="http://schemas.openxmlformats.org/officeDocument/2006/relationships/hyperlink" Target="mailto:chitrolekhaenterprise@gmail.com" TargetMode="External"/><Relationship Id="rId5616" Type="http://schemas.openxmlformats.org/officeDocument/2006/relationships/hyperlink" Target="https://www.eprocure.gov.bd/tenderer/ViewRegistrationDetail.jsp?uId=0D447928A1E24C89&amp;tId=0BE0411C368E903F&amp;cId=0E9794DD2BD4AF2C&amp;top=no" TargetMode="External"/><Relationship Id="rId5823" Type="http://schemas.openxmlformats.org/officeDocument/2006/relationships/hyperlink" Target="mailto:decentiltd@gmail.com" TargetMode="External"/><Relationship Id="rId8979" Type="http://schemas.openxmlformats.org/officeDocument/2006/relationships/hyperlink" Target="mailto:mdemtiazasif@gmail.com" TargetMode="External"/><Relationship Id="rId295" Type="http://schemas.openxmlformats.org/officeDocument/2006/relationships/hyperlink" Target="https://www.eprocure.gov.bd/tenderer/ViewRegistrationDetail.jsp?cId=E853CB7F73174D63&amp;uId=B922FF678EFD1ACA&amp;tId=95564DA367B63FB1&amp;top=no" TargetMode="External"/><Relationship Id="rId3374" Type="http://schemas.openxmlformats.org/officeDocument/2006/relationships/hyperlink" Target="mailto:smjv@gmail.com" TargetMode="External"/><Relationship Id="rId3581" Type="http://schemas.openxmlformats.org/officeDocument/2006/relationships/hyperlink" Target="mailto:ms.hemanyenterprise@gmail.com" TargetMode="External"/><Relationship Id="rId4218" Type="http://schemas.openxmlformats.org/officeDocument/2006/relationships/hyperlink" Target="mailto:dawn557700@gmail.com" TargetMode="External"/><Relationship Id="rId4425" Type="http://schemas.openxmlformats.org/officeDocument/2006/relationships/hyperlink" Target="mailto:rupalienterprise0@gmail.com" TargetMode="External"/><Relationship Id="rId4632" Type="http://schemas.openxmlformats.org/officeDocument/2006/relationships/hyperlink" Target="mailto:msroseenterprise1971@gmail.com" TargetMode="External"/><Relationship Id="rId7788" Type="http://schemas.openxmlformats.org/officeDocument/2006/relationships/hyperlink" Target="mailto:chamak9380@gmail.com" TargetMode="External"/><Relationship Id="rId7995" Type="http://schemas.openxmlformats.org/officeDocument/2006/relationships/hyperlink" Target="mailto:srtraderskhulna@gmail.com" TargetMode="External"/><Relationship Id="rId8839" Type="http://schemas.openxmlformats.org/officeDocument/2006/relationships/hyperlink" Target="mailto:raijaenterprise1991@yahoo.com" TargetMode="External"/><Relationship Id="rId2183" Type="http://schemas.openxmlformats.org/officeDocument/2006/relationships/hyperlink" Target="mailto:mskashemtraders@gmail.com" TargetMode="External"/><Relationship Id="rId2390" Type="http://schemas.openxmlformats.org/officeDocument/2006/relationships/hyperlink" Target="mailto:trustcorporationftsc@gmail.com" TargetMode="External"/><Relationship Id="rId3027" Type="http://schemas.openxmlformats.org/officeDocument/2006/relationships/hyperlink" Target="mailto:sharifmijanjv2020@gmail.com" TargetMode="External"/><Relationship Id="rId3234" Type="http://schemas.openxmlformats.org/officeDocument/2006/relationships/hyperlink" Target="mailto:rabeyabosrientp@gmail.com" TargetMode="External"/><Relationship Id="rId3441" Type="http://schemas.openxmlformats.org/officeDocument/2006/relationships/hyperlink" Target="mailto:sanjoykumarsheel1@gmail.com" TargetMode="External"/><Relationship Id="rId6597" Type="http://schemas.openxmlformats.org/officeDocument/2006/relationships/hyperlink" Target="mailto:ahasbjv@gmail.com" TargetMode="External"/><Relationship Id="rId7648" Type="http://schemas.openxmlformats.org/officeDocument/2006/relationships/hyperlink" Target="mailto:mskanonenterprise@gmail.com" TargetMode="External"/><Relationship Id="rId7855" Type="http://schemas.openxmlformats.org/officeDocument/2006/relationships/hyperlink" Target="mailto:noonatraders@yahoo.com" TargetMode="External"/><Relationship Id="rId8906" Type="http://schemas.openxmlformats.org/officeDocument/2006/relationships/hyperlink" Target="mailto:mssalmaenterprise01@gmail.com" TargetMode="External"/><Relationship Id="rId155" Type="http://schemas.openxmlformats.org/officeDocument/2006/relationships/hyperlink" Target="mailto:mdnazrulislamnilu@gmail.com" TargetMode="External"/><Relationship Id="rId362" Type="http://schemas.openxmlformats.org/officeDocument/2006/relationships/hyperlink" Target="mailto:mahfugkhanltd@yahoo.com" TargetMode="External"/><Relationship Id="rId2043" Type="http://schemas.openxmlformats.org/officeDocument/2006/relationships/hyperlink" Target="mailto:zubabor73@gmail.com" TargetMode="External"/><Relationship Id="rId2250" Type="http://schemas.openxmlformats.org/officeDocument/2006/relationships/hyperlink" Target="mailto:ms.alambrothers18@gmail.com" TargetMode="External"/><Relationship Id="rId3301" Type="http://schemas.openxmlformats.org/officeDocument/2006/relationships/hyperlink" Target="mailto:mswsconstruction@gmail.com" TargetMode="External"/><Relationship Id="rId5199" Type="http://schemas.openxmlformats.org/officeDocument/2006/relationships/hyperlink" Target="mailto:nannurafiqul@gmail.com" TargetMode="External"/><Relationship Id="rId6457" Type="http://schemas.openxmlformats.org/officeDocument/2006/relationships/hyperlink" Target="mailto:siamsayem.pbn01@gmail.com" TargetMode="External"/><Relationship Id="rId6664" Type="http://schemas.openxmlformats.org/officeDocument/2006/relationships/hyperlink" Target="mailto:ziaultraders123@yahoo.com" TargetMode="External"/><Relationship Id="rId6871" Type="http://schemas.openxmlformats.org/officeDocument/2006/relationships/hyperlink" Target="mailto:mbel_dhaka12@yahoo.com" TargetMode="External"/><Relationship Id="rId7508" Type="http://schemas.openxmlformats.org/officeDocument/2006/relationships/hyperlink" Target="mailto:somaconstruction64@gmail.com" TargetMode="External"/><Relationship Id="rId7715" Type="http://schemas.openxmlformats.org/officeDocument/2006/relationships/hyperlink" Target="https://www.eprocure.gov.bd/officer/MyTenders.jsp" TargetMode="External"/><Relationship Id="rId9070" Type="http://schemas.openxmlformats.org/officeDocument/2006/relationships/hyperlink" Target="mailto:jugaldatta1969@gmail.com" TargetMode="External"/><Relationship Id="rId222" Type="http://schemas.openxmlformats.org/officeDocument/2006/relationships/hyperlink" Target="mailto:nasimakon.trading@gmail.com" TargetMode="External"/><Relationship Id="rId2110" Type="http://schemas.openxmlformats.org/officeDocument/2006/relationships/hyperlink" Target="mailto:genevaint2014@gmail.com" TargetMode="External"/><Relationship Id="rId5059" Type="http://schemas.openxmlformats.org/officeDocument/2006/relationships/hyperlink" Target="mailto:saifulislam005566@gmail.com" TargetMode="External"/><Relationship Id="rId5266" Type="http://schemas.openxmlformats.org/officeDocument/2006/relationships/hyperlink" Target="mailto:ferdowstraders@gmail.com" TargetMode="External"/><Relationship Id="rId5473" Type="http://schemas.openxmlformats.org/officeDocument/2006/relationships/hyperlink" Target="mailto:amirgonjbuilders@gmail.com" TargetMode="External"/><Relationship Id="rId5680" Type="http://schemas.openxmlformats.org/officeDocument/2006/relationships/hyperlink" Target="mailto:alhajmdabuzaher@yahoo.com" TargetMode="External"/><Relationship Id="rId6317" Type="http://schemas.openxmlformats.org/officeDocument/2006/relationships/hyperlink" Target="mailto:hcsejv1234@gmail.com" TargetMode="External"/><Relationship Id="rId6524" Type="http://schemas.openxmlformats.org/officeDocument/2006/relationships/hyperlink" Target="mailto:mssajalenterprise@gmail.com" TargetMode="External"/><Relationship Id="rId7922" Type="http://schemas.openxmlformats.org/officeDocument/2006/relationships/hyperlink" Target="mailto:zahidenterprise1978@yahoo.com" TargetMode="External"/><Relationship Id="rId4075" Type="http://schemas.openxmlformats.org/officeDocument/2006/relationships/hyperlink" Target="mailto:ms_mahabubalam@yahoo.com" TargetMode="External"/><Relationship Id="rId4282" Type="http://schemas.openxmlformats.org/officeDocument/2006/relationships/hyperlink" Target="mailto:eshanul.kus@gmail.com" TargetMode="External"/><Relationship Id="rId5126" Type="http://schemas.openxmlformats.org/officeDocument/2006/relationships/hyperlink" Target="mailto:msmandbrother@gmail.com" TargetMode="External"/><Relationship Id="rId5333" Type="http://schemas.openxmlformats.org/officeDocument/2006/relationships/hyperlink" Target="mailto:faruksuchejv@gmail.com" TargetMode="External"/><Relationship Id="rId6731" Type="http://schemas.openxmlformats.org/officeDocument/2006/relationships/hyperlink" Target="mailto:msjiaulbrothers@gmail.com" TargetMode="External"/><Relationship Id="rId8489" Type="http://schemas.openxmlformats.org/officeDocument/2006/relationships/hyperlink" Target="mailto:friendsenterprise689@gmail.com" TargetMode="External"/><Relationship Id="rId1669" Type="http://schemas.openxmlformats.org/officeDocument/2006/relationships/hyperlink" Target="mailto:mssalimenterprise02@gmail.com" TargetMode="External"/><Relationship Id="rId1876" Type="http://schemas.openxmlformats.org/officeDocument/2006/relationships/hyperlink" Target="mailto:soniatuklyenterprise123@gmail.com" TargetMode="External"/><Relationship Id="rId2927" Type="http://schemas.openxmlformats.org/officeDocument/2006/relationships/hyperlink" Target="mailto:fm.jv20@yahoo.com" TargetMode="External"/><Relationship Id="rId3091" Type="http://schemas.openxmlformats.org/officeDocument/2006/relationships/hyperlink" Target="mailto:meandibjv@gmail.com" TargetMode="External"/><Relationship Id="rId4142" Type="http://schemas.openxmlformats.org/officeDocument/2006/relationships/hyperlink" Target="mailto:m.s.traders.1979.k@gmail.com" TargetMode="External"/><Relationship Id="rId5540" Type="http://schemas.openxmlformats.org/officeDocument/2006/relationships/hyperlink" Target="mailto:azomtrading@gmail.com" TargetMode="External"/><Relationship Id="rId7298" Type="http://schemas.openxmlformats.org/officeDocument/2006/relationships/hyperlink" Target="mailto:mdwasimulhaque15@gmail.com" TargetMode="External"/><Relationship Id="rId8349" Type="http://schemas.openxmlformats.org/officeDocument/2006/relationships/hyperlink" Target="mailto:darussalampabna@gmail.com" TargetMode="External"/><Relationship Id="rId8696" Type="http://schemas.openxmlformats.org/officeDocument/2006/relationships/hyperlink" Target="mailto:championenterprise1984@gmail.com" TargetMode="External"/><Relationship Id="rId1529" Type="http://schemas.openxmlformats.org/officeDocument/2006/relationships/hyperlink" Target="mailto:mslatifbuilders@gmail.com" TargetMode="External"/><Relationship Id="rId1736" Type="http://schemas.openxmlformats.org/officeDocument/2006/relationships/hyperlink" Target="mailto:kalushahtraders@gmail.com" TargetMode="External"/><Relationship Id="rId1943" Type="http://schemas.openxmlformats.org/officeDocument/2006/relationships/hyperlink" Target="mailto:meplrimijv2019@gmail.com" TargetMode="External"/><Relationship Id="rId5400" Type="http://schemas.openxmlformats.org/officeDocument/2006/relationships/hyperlink" Target="mailto:msmithienterprise@gmail.com" TargetMode="External"/><Relationship Id="rId8556" Type="http://schemas.openxmlformats.org/officeDocument/2006/relationships/hyperlink" Target="mailto:enterprisemslucky@gmail.com" TargetMode="External"/><Relationship Id="rId8763" Type="http://schemas.openxmlformats.org/officeDocument/2006/relationships/hyperlink" Target="mailto:sbcelbd@gmail.com" TargetMode="External"/><Relationship Id="rId8970" Type="http://schemas.openxmlformats.org/officeDocument/2006/relationships/hyperlink" Target="mailto:mrn1266@yahoo.com" TargetMode="External"/><Relationship Id="rId9607" Type="http://schemas.openxmlformats.org/officeDocument/2006/relationships/hyperlink" Target="mailto:taposyenterprise@yaho.com" TargetMode="External"/><Relationship Id="rId28" Type="http://schemas.openxmlformats.org/officeDocument/2006/relationships/hyperlink" Target="mailto:itandjejv@gmail.com" TargetMode="External"/><Relationship Id="rId1803" Type="http://schemas.openxmlformats.org/officeDocument/2006/relationships/hyperlink" Target="mailto:shahariaregp@gmail.com" TargetMode="External"/><Relationship Id="rId4002" Type="http://schemas.openxmlformats.org/officeDocument/2006/relationships/hyperlink" Target="mailto:ziaultraders123@yahoo.com" TargetMode="External"/><Relationship Id="rId4959" Type="http://schemas.openxmlformats.org/officeDocument/2006/relationships/hyperlink" Target="mailto:msrahman1964@yahoo.com" TargetMode="External"/><Relationship Id="rId7158" Type="http://schemas.openxmlformats.org/officeDocument/2006/relationships/hyperlink" Target="mailto:md.gius_uddin@yahoo.com" TargetMode="External"/><Relationship Id="rId7365" Type="http://schemas.openxmlformats.org/officeDocument/2006/relationships/hyperlink" Target="mailto:moonenterprise84@gmail.com" TargetMode="External"/><Relationship Id="rId7572" Type="http://schemas.openxmlformats.org/officeDocument/2006/relationships/hyperlink" Target="mailto:moonenterprise84@gmail.com" TargetMode="External"/><Relationship Id="rId8209" Type="http://schemas.openxmlformats.org/officeDocument/2006/relationships/hyperlink" Target="mailto:mbel_dhaka@yahoo.com" TargetMode="External"/><Relationship Id="rId8416" Type="http://schemas.openxmlformats.org/officeDocument/2006/relationships/hyperlink" Target="mailto:baharul1973@yahoo.com" TargetMode="External"/><Relationship Id="rId8623" Type="http://schemas.openxmlformats.org/officeDocument/2006/relationships/hyperlink" Target="mailto:msnafitraders@gmail.com" TargetMode="External"/><Relationship Id="rId8830" Type="http://schemas.openxmlformats.org/officeDocument/2006/relationships/hyperlink" Target="mailto:mssaimeelectric2019@gmail.com" TargetMode="External"/><Relationship Id="rId3768" Type="http://schemas.openxmlformats.org/officeDocument/2006/relationships/hyperlink" Target="mailto:promatraders@gmail.com" TargetMode="External"/><Relationship Id="rId3975" Type="http://schemas.openxmlformats.org/officeDocument/2006/relationships/hyperlink" Target="mailto:ATANDSSJV@gmail.com%20;" TargetMode="External"/><Relationship Id="rId4819" Type="http://schemas.openxmlformats.org/officeDocument/2006/relationships/hyperlink" Target="mailto:shahedm1974@gmail.com" TargetMode="External"/><Relationship Id="rId6174" Type="http://schemas.openxmlformats.org/officeDocument/2006/relationships/hyperlink" Target="mailto:puniinternationalbm@gmail.com" TargetMode="External"/><Relationship Id="rId6381" Type="http://schemas.openxmlformats.org/officeDocument/2006/relationships/hyperlink" Target="mailto:salim097@yahoo.com" TargetMode="External"/><Relationship Id="rId7018" Type="http://schemas.openxmlformats.org/officeDocument/2006/relationships/hyperlink" Target="mailto:mohiuddinptk@gmail.com" TargetMode="External"/><Relationship Id="rId7225" Type="http://schemas.openxmlformats.org/officeDocument/2006/relationships/hyperlink" Target="mailto:mskhandakarenterprise@gmail.com" TargetMode="External"/><Relationship Id="rId7432" Type="http://schemas.openxmlformats.org/officeDocument/2006/relationships/hyperlink" Target="mailto:msporshconstruction@gmail.com" TargetMode="External"/><Relationship Id="rId689" Type="http://schemas.openxmlformats.org/officeDocument/2006/relationships/hyperlink" Target="mailto:msahamed.traders1968@yahoo.com" TargetMode="External"/><Relationship Id="rId896" Type="http://schemas.openxmlformats.org/officeDocument/2006/relationships/hyperlink" Target="mailto:mebl.bd@gmail.com" TargetMode="External"/><Relationship Id="rId2577" Type="http://schemas.openxmlformats.org/officeDocument/2006/relationships/hyperlink" Target="mailto:ansarali1978gb@gmail.com" TargetMode="External"/><Relationship Id="rId2784" Type="http://schemas.openxmlformats.org/officeDocument/2006/relationships/hyperlink" Target="mailto:mr.kanchan13@yahoo.com" TargetMode="External"/><Relationship Id="rId3628" Type="http://schemas.openxmlformats.org/officeDocument/2006/relationships/hyperlink" Target="mailto:msalifbd@gmail.com" TargetMode="External"/><Relationship Id="rId5190" Type="http://schemas.openxmlformats.org/officeDocument/2006/relationships/hyperlink" Target="mailto:ssco7777@gmail.com" TargetMode="External"/><Relationship Id="rId6034" Type="http://schemas.openxmlformats.org/officeDocument/2006/relationships/hyperlink" Target="mailto:lilyenterprise1980@gmail.com" TargetMode="External"/><Relationship Id="rId6241" Type="http://schemas.openxmlformats.org/officeDocument/2006/relationships/hyperlink" Target="mailto:mszamantraders61@gmail.com" TargetMode="External"/><Relationship Id="rId9397" Type="http://schemas.openxmlformats.org/officeDocument/2006/relationships/hyperlink" Target="mailto:msranaenterprise@yahoo.com" TargetMode="External"/><Relationship Id="rId549" Type="http://schemas.openxmlformats.org/officeDocument/2006/relationships/hyperlink" Target="mailto:mssardarenterprise@yahoo.com" TargetMode="External"/><Relationship Id="rId756" Type="http://schemas.openxmlformats.org/officeDocument/2006/relationships/hyperlink" Target="mailto:ms.sagar_enterprise@yahoo.com" TargetMode="External"/><Relationship Id="rId1179" Type="http://schemas.openxmlformats.org/officeDocument/2006/relationships/hyperlink" Target="mailto:ms.rk.enterprise79@gmail.com" TargetMode="External"/><Relationship Id="rId1386" Type="http://schemas.openxmlformats.org/officeDocument/2006/relationships/hyperlink" Target="mailto:hkabir.enterprise@gmail.com" TargetMode="External"/><Relationship Id="rId1593" Type="http://schemas.openxmlformats.org/officeDocument/2006/relationships/hyperlink" Target="mailto:mssamihaenterprise06@gmail.com" TargetMode="External"/><Relationship Id="rId2437" Type="http://schemas.openxmlformats.org/officeDocument/2006/relationships/hyperlink" Target="mailto:ms.sajincorporation@gmail.com" TargetMode="External"/><Relationship Id="rId2991" Type="http://schemas.openxmlformats.org/officeDocument/2006/relationships/hyperlink" Target="mailto:narbuilders@gmail.com" TargetMode="External"/><Relationship Id="rId3835" Type="http://schemas.openxmlformats.org/officeDocument/2006/relationships/hyperlink" Target="mailto:chakmahridoy55@gmail.com" TargetMode="External"/><Relationship Id="rId5050" Type="http://schemas.openxmlformats.org/officeDocument/2006/relationships/hyperlink" Target="mailto:mirzaconstruction@yahoo.com" TargetMode="External"/><Relationship Id="rId6101" Type="http://schemas.openxmlformats.org/officeDocument/2006/relationships/hyperlink" Target="mailto:msbablu13@gmail.com" TargetMode="External"/><Relationship Id="rId9257" Type="http://schemas.openxmlformats.org/officeDocument/2006/relationships/hyperlink" Target="mailto:umirosman@gmail.com" TargetMode="External"/><Relationship Id="rId9464" Type="http://schemas.openxmlformats.org/officeDocument/2006/relationships/hyperlink" Target="mailto:md.totak@yahoo.com" TargetMode="External"/><Relationship Id="rId409" Type="http://schemas.openxmlformats.org/officeDocument/2006/relationships/hyperlink" Target="mailto:msdewanenterprise66@gmail.com" TargetMode="External"/><Relationship Id="rId963" Type="http://schemas.openxmlformats.org/officeDocument/2006/relationships/hyperlink" Target="mailto:mominulhasan.jv@gmail.com" TargetMode="External"/><Relationship Id="rId1039" Type="http://schemas.openxmlformats.org/officeDocument/2006/relationships/hyperlink" Target="mailto:taprihatradingcorporation16@yahoo.com" TargetMode="External"/><Relationship Id="rId1246" Type="http://schemas.openxmlformats.org/officeDocument/2006/relationships/hyperlink" Target="mailto:ms.mominul@yahoo.com" TargetMode="External"/><Relationship Id="rId2644" Type="http://schemas.openxmlformats.org/officeDocument/2006/relationships/hyperlink" Target="mailto:msrabiul77@gmail.com" TargetMode="External"/><Relationship Id="rId2851" Type="http://schemas.openxmlformats.org/officeDocument/2006/relationships/hyperlink" Target="mailto:binti2011@yahoo.com" TargetMode="External"/><Relationship Id="rId3902" Type="http://schemas.openxmlformats.org/officeDocument/2006/relationships/hyperlink" Target="mailto:sardarshamim1981@gmail.com," TargetMode="External"/><Relationship Id="rId8066" Type="http://schemas.openxmlformats.org/officeDocument/2006/relationships/hyperlink" Target="mailto:ruhul_a13@yahoo.com" TargetMode="External"/><Relationship Id="rId8273" Type="http://schemas.openxmlformats.org/officeDocument/2006/relationships/hyperlink" Target="mailto:mrezaenterprise@gmail.com" TargetMode="External"/><Relationship Id="rId9117" Type="http://schemas.openxmlformats.org/officeDocument/2006/relationships/hyperlink" Target="mailto:mmcandmfejv@gmail.com" TargetMode="External"/><Relationship Id="rId92" Type="http://schemas.openxmlformats.org/officeDocument/2006/relationships/hyperlink" Target="mailto:Jarna.mohammadali@gmail.com%2013%20Dharmashava%20cross%20road,%20Khulna" TargetMode="External"/><Relationship Id="rId616" Type="http://schemas.openxmlformats.org/officeDocument/2006/relationships/hyperlink" Target="mailto:ms.talukder.enterprise@gmail.com" TargetMode="External"/><Relationship Id="rId823" Type="http://schemas.openxmlformats.org/officeDocument/2006/relationships/hyperlink" Target="mailto:ms.anamicatraders@yahoo.com" TargetMode="External"/><Relationship Id="rId1453" Type="http://schemas.openxmlformats.org/officeDocument/2006/relationships/hyperlink" Target="mailto:mojammelhaque760@yahoo.com" TargetMode="External"/><Relationship Id="rId1660" Type="http://schemas.openxmlformats.org/officeDocument/2006/relationships/hyperlink" Target="mailto:sekandarenterprise@gmail.com" TargetMode="External"/><Relationship Id="rId2504" Type="http://schemas.openxmlformats.org/officeDocument/2006/relationships/hyperlink" Target="mailto:msmonowarhossain@gmail.com" TargetMode="External"/><Relationship Id="rId2711" Type="http://schemas.openxmlformats.org/officeDocument/2006/relationships/hyperlink" Target="mailto:mssabuilders939@gmail.com" TargetMode="External"/><Relationship Id="rId5867" Type="http://schemas.openxmlformats.org/officeDocument/2006/relationships/hyperlink" Target="mailto:mdruknuzzamansarkar@gmail.com" TargetMode="External"/><Relationship Id="rId6918" Type="http://schemas.openxmlformats.org/officeDocument/2006/relationships/hyperlink" Target="mailto:qckkenterprise@gmail.com" TargetMode="External"/><Relationship Id="rId7082" Type="http://schemas.openxmlformats.org/officeDocument/2006/relationships/hyperlink" Target="mailto:najmulsadat76@gmail.com" TargetMode="External"/><Relationship Id="rId8480" Type="http://schemas.openxmlformats.org/officeDocument/2006/relationships/hyperlink" Target="mailto:msridoyent@gmail.com" TargetMode="External"/><Relationship Id="rId9324" Type="http://schemas.openxmlformats.org/officeDocument/2006/relationships/hyperlink" Target="mailto:hariram.thakurgaon@gmail.com" TargetMode="External"/><Relationship Id="rId9531" Type="http://schemas.openxmlformats.org/officeDocument/2006/relationships/hyperlink" Target="mailto:icl.pvtltd@yahoo.com" TargetMode="External"/><Relationship Id="rId1106" Type="http://schemas.openxmlformats.org/officeDocument/2006/relationships/hyperlink" Target="mailto:msbismillahenterprise93@gmail.com" TargetMode="External"/><Relationship Id="rId1313" Type="http://schemas.openxmlformats.org/officeDocument/2006/relationships/hyperlink" Target="mailto:galaxyassociate8@gmail.com" TargetMode="External"/><Relationship Id="rId1520" Type="http://schemas.openxmlformats.org/officeDocument/2006/relationships/hyperlink" Target="mailto:seloniyaskstjv@gmail.com" TargetMode="External"/><Relationship Id="rId4469" Type="http://schemas.openxmlformats.org/officeDocument/2006/relationships/hyperlink" Target="mailto:ms.anwaraenterprise@yahoo.com" TargetMode="External"/><Relationship Id="rId4676" Type="http://schemas.openxmlformats.org/officeDocument/2006/relationships/hyperlink" Target="mailto:ms.krishnastudio@gmail.com" TargetMode="External"/><Relationship Id="rId4883" Type="http://schemas.openxmlformats.org/officeDocument/2006/relationships/hyperlink" Target="mailto:kashem1166@yahoo.com" TargetMode="External"/><Relationship Id="rId5727" Type="http://schemas.openxmlformats.org/officeDocument/2006/relationships/hyperlink" Target="https://www.eprocure.gov.bd/tenderer/ViewRegistrationDetail.jsp?cId=9A1E53078C1B2DE4&amp;uId=269ECC41A4254B0D&amp;tId=916DA16EFBB251F3&amp;top=no" TargetMode="External"/><Relationship Id="rId5934" Type="http://schemas.openxmlformats.org/officeDocument/2006/relationships/hyperlink" Target="mailto:soheltraders1977@yahoo.com" TargetMode="External"/><Relationship Id="rId8133" Type="http://schemas.openxmlformats.org/officeDocument/2006/relationships/hyperlink" Target="mailto:msmirzaconstructionsiraj@gmail.com" TargetMode="External"/><Relationship Id="rId8340" Type="http://schemas.openxmlformats.org/officeDocument/2006/relationships/hyperlink" Target="mailto:mslamiaenterprise87@gmail.com" TargetMode="External"/><Relationship Id="rId3278" Type="http://schemas.openxmlformats.org/officeDocument/2006/relationships/hyperlink" Target="mailto:mrshamim203260@yahoo.com" TargetMode="External"/><Relationship Id="rId3485" Type="http://schemas.openxmlformats.org/officeDocument/2006/relationships/hyperlink" Target="mailto:msrebekaenterprise@yahoo.com" TargetMode="External"/><Relationship Id="rId3692" Type="http://schemas.openxmlformats.org/officeDocument/2006/relationships/hyperlink" Target="mailto:sifatnavin81@gmail.com" TargetMode="External"/><Relationship Id="rId4329" Type="http://schemas.openxmlformats.org/officeDocument/2006/relationships/hyperlink" Target="mailto:arkltdbd@gmail.com" TargetMode="External"/><Relationship Id="rId4536" Type="http://schemas.openxmlformats.org/officeDocument/2006/relationships/hyperlink" Target="mailto:tahity.shitaljv@gmail.com" TargetMode="External"/><Relationship Id="rId4743" Type="http://schemas.openxmlformats.org/officeDocument/2006/relationships/hyperlink" Target="mailto:hafizurrahman.meherpur77@gmail.com" TargetMode="External"/><Relationship Id="rId4950" Type="http://schemas.openxmlformats.org/officeDocument/2006/relationships/hyperlink" Target="mailto:khaledkulaura034@gmail.com" TargetMode="External"/><Relationship Id="rId7899" Type="http://schemas.openxmlformats.org/officeDocument/2006/relationships/hyperlink" Target="mailto:nahidulislam1977@yahoo.com" TargetMode="External"/><Relationship Id="rId8200" Type="http://schemas.openxmlformats.org/officeDocument/2006/relationships/hyperlink" Target="mailto:msbhblejv@gmail.com" TargetMode="External"/><Relationship Id="rId199" Type="http://schemas.openxmlformats.org/officeDocument/2006/relationships/hyperlink" Target="mailto:m.a.jalil.khan123@gmail.com" TargetMode="External"/><Relationship Id="rId2087" Type="http://schemas.openxmlformats.org/officeDocument/2006/relationships/hyperlink" Target="mailto:zubabor73@gmail.com" TargetMode="External"/><Relationship Id="rId2294" Type="http://schemas.openxmlformats.org/officeDocument/2006/relationships/hyperlink" Target="mailto:mskalam_enterprise@yahoo.com" TargetMode="External"/><Relationship Id="rId3138" Type="http://schemas.openxmlformats.org/officeDocument/2006/relationships/hyperlink" Target="mailto:sayedrafikulhasan@gmail.com" TargetMode="External"/><Relationship Id="rId3345" Type="http://schemas.openxmlformats.org/officeDocument/2006/relationships/hyperlink" Target="mailto:mgolamfaruq@yahoo.com" TargetMode="External"/><Relationship Id="rId3552" Type="http://schemas.openxmlformats.org/officeDocument/2006/relationships/hyperlink" Target="mailto:mdharunorrashid633@yahoo.com" TargetMode="External"/><Relationship Id="rId4603" Type="http://schemas.openxmlformats.org/officeDocument/2006/relationships/hyperlink" Target="mailto:ahmbricks1980@yahoo.com" TargetMode="External"/><Relationship Id="rId7759" Type="http://schemas.openxmlformats.org/officeDocument/2006/relationships/hyperlink" Target="mailto:ritraders1971@gmail.com" TargetMode="External"/><Relationship Id="rId266" Type="http://schemas.openxmlformats.org/officeDocument/2006/relationships/hyperlink" Target="mailto:utmong71@yahoo.com" TargetMode="External"/><Relationship Id="rId473" Type="http://schemas.openxmlformats.org/officeDocument/2006/relationships/hyperlink" Target="mailto:mlkabir71@gmail.com" TargetMode="External"/><Relationship Id="rId680" Type="http://schemas.openxmlformats.org/officeDocument/2006/relationships/hyperlink" Target="mailto:azadptk@gmail.com" TargetMode="External"/><Relationship Id="rId2154" Type="http://schemas.openxmlformats.org/officeDocument/2006/relationships/hyperlink" Target="https://www.eprocure.gov.bd/tenderer/ViewRegistrationDetail.jsp?cId=3915F1B217858BD1&amp;uId=C9FEF4809E81919D&amp;tId=9542245BA2E944C7&amp;top=no" TargetMode="External"/><Relationship Id="rId2361" Type="http://schemas.openxmlformats.org/officeDocument/2006/relationships/hyperlink" Target="mailto:mssetu_enterprise@yahoo.com" TargetMode="External"/><Relationship Id="rId3205" Type="http://schemas.openxmlformats.org/officeDocument/2006/relationships/hyperlink" Target="mailto:abmalekmolla03@gmail.com" TargetMode="External"/><Relationship Id="rId3412" Type="http://schemas.openxmlformats.org/officeDocument/2006/relationships/hyperlink" Target="mailto:msbiswajit2013@gmail.com" TargetMode="External"/><Relationship Id="rId4810" Type="http://schemas.openxmlformats.org/officeDocument/2006/relationships/hyperlink" Target="mailto:rashedenterprise81@gmail.com" TargetMode="External"/><Relationship Id="rId6568" Type="http://schemas.openxmlformats.org/officeDocument/2006/relationships/hyperlink" Target="mailto:sm.raza2013@gmail.com" TargetMode="External"/><Relationship Id="rId7619" Type="http://schemas.openxmlformats.org/officeDocument/2006/relationships/hyperlink" Target="mailto:utmong71@yahoo.com" TargetMode="External"/><Relationship Id="rId7966" Type="http://schemas.openxmlformats.org/officeDocument/2006/relationships/hyperlink" Target="mailto:mspiaryconstruction85@gmail.com" TargetMode="External"/><Relationship Id="rId9181" Type="http://schemas.openxmlformats.org/officeDocument/2006/relationships/hyperlink" Target="mailto:rmdmostafizar25@gmail.com" TargetMode="External"/><Relationship Id="rId126" Type="http://schemas.openxmlformats.org/officeDocument/2006/relationships/hyperlink" Target="mailto:msjishansiamconstruction@gmail.com" TargetMode="External"/><Relationship Id="rId333" Type="http://schemas.openxmlformats.org/officeDocument/2006/relationships/hyperlink" Target="mailto:machy_471@yahoo.com" TargetMode="External"/><Relationship Id="rId540" Type="http://schemas.openxmlformats.org/officeDocument/2006/relationships/hyperlink" Target="mailto:amir.engr_crp@yahoo.com" TargetMode="External"/><Relationship Id="rId1170" Type="http://schemas.openxmlformats.org/officeDocument/2006/relationships/hyperlink" Target="mailto:mamshamsjv@gmail.com" TargetMode="External"/><Relationship Id="rId2014" Type="http://schemas.openxmlformats.org/officeDocument/2006/relationships/hyperlink" Target="mailto:rstcorporation73@gmail.com" TargetMode="External"/><Relationship Id="rId2221" Type="http://schemas.openxmlformats.org/officeDocument/2006/relationships/hyperlink" Target="mailto:ms.nasiruddinahmed@gmail.com" TargetMode="External"/><Relationship Id="rId5377" Type="http://schemas.openxmlformats.org/officeDocument/2006/relationships/hyperlink" Target="mailto:msnetolconstruction67@gmail.com" TargetMode="External"/><Relationship Id="rId6428" Type="http://schemas.openxmlformats.org/officeDocument/2006/relationships/hyperlink" Target="mailto:dclmmkmel@gmail.com" TargetMode="External"/><Relationship Id="rId6775" Type="http://schemas.openxmlformats.org/officeDocument/2006/relationships/hyperlink" Target="mailto:mohiuddinptk@gmail.com" TargetMode="External"/><Relationship Id="rId6982" Type="http://schemas.openxmlformats.org/officeDocument/2006/relationships/hyperlink" Target="mailto:ucljoadali@gmail.com" TargetMode="External"/><Relationship Id="rId7826" Type="http://schemas.openxmlformats.org/officeDocument/2006/relationships/hyperlink" Target="mailto:shaharulkabir.jc@gmail.com" TargetMode="External"/><Relationship Id="rId9041" Type="http://schemas.openxmlformats.org/officeDocument/2006/relationships/hyperlink" Target="mailto:tonoy360@gmail.com" TargetMode="External"/><Relationship Id="rId1030" Type="http://schemas.openxmlformats.org/officeDocument/2006/relationships/hyperlink" Target="mailto:kmabubakarsiddique@gmail.com" TargetMode="External"/><Relationship Id="rId4186" Type="http://schemas.openxmlformats.org/officeDocument/2006/relationships/hyperlink" Target="mailto:jnenterprise76@gmail.com" TargetMode="External"/><Relationship Id="rId5584" Type="http://schemas.openxmlformats.org/officeDocument/2006/relationships/hyperlink" Target="mailto:khanconstruction89@gmail.com" TargetMode="External"/><Relationship Id="rId5791" Type="http://schemas.openxmlformats.org/officeDocument/2006/relationships/hyperlink" Target="mailto:kislam314@gmail.com" TargetMode="External"/><Relationship Id="rId6635" Type="http://schemas.openxmlformats.org/officeDocument/2006/relationships/hyperlink" Target="mailto:ebadconstruction@gmail.com" TargetMode="External"/><Relationship Id="rId6842" Type="http://schemas.openxmlformats.org/officeDocument/2006/relationships/hyperlink" Target="mailto:selimpatuakhali@gmail.com" TargetMode="External"/><Relationship Id="rId400" Type="http://schemas.openxmlformats.org/officeDocument/2006/relationships/hyperlink" Target="mailto:ms.akonenterprise72@gmail.com" TargetMode="External"/><Relationship Id="rId1987" Type="http://schemas.openxmlformats.org/officeDocument/2006/relationships/hyperlink" Target="mailto:mss.sarkerenterprise@gmail.com" TargetMode="External"/><Relationship Id="rId4393" Type="http://schemas.openxmlformats.org/officeDocument/2006/relationships/hyperlink" Target="mailto:maengineering1958@yahoo.com" TargetMode="External"/><Relationship Id="rId5237" Type="http://schemas.openxmlformats.org/officeDocument/2006/relationships/hyperlink" Target="mailto:smcsbn20@gmail.com" TargetMode="External"/><Relationship Id="rId5444" Type="http://schemas.openxmlformats.org/officeDocument/2006/relationships/hyperlink" Target="mailto:muklasenterprise81@gmail.com" TargetMode="External"/><Relationship Id="rId5651" Type="http://schemas.openxmlformats.org/officeDocument/2006/relationships/hyperlink" Target="mailto:singh_ashim@yahoo.com" TargetMode="External"/><Relationship Id="rId6702" Type="http://schemas.openxmlformats.org/officeDocument/2006/relationships/hyperlink" Target="mailto:ashrafandsikderjv@gmail.com" TargetMode="External"/><Relationship Id="rId1847" Type="http://schemas.openxmlformats.org/officeDocument/2006/relationships/hyperlink" Target="mailto:msantarajegp@gmail.com" TargetMode="External"/><Relationship Id="rId4046" Type="http://schemas.openxmlformats.org/officeDocument/2006/relationships/hyperlink" Target="mailto:shahilenterprise@yahoo.com" TargetMode="External"/><Relationship Id="rId4253" Type="http://schemas.openxmlformats.org/officeDocument/2006/relationships/hyperlink" Target="mailto:aroshiconstruction786@yahoo.com" TargetMode="External"/><Relationship Id="rId4460" Type="http://schemas.openxmlformats.org/officeDocument/2006/relationships/hyperlink" Target="mailto:ms.safwaenterprise@gmail.com" TargetMode="External"/><Relationship Id="rId5304" Type="http://schemas.openxmlformats.org/officeDocument/2006/relationships/hyperlink" Target="mailto:satradeandsyndicate@gmail.com" TargetMode="External"/><Relationship Id="rId5511" Type="http://schemas.openxmlformats.org/officeDocument/2006/relationships/hyperlink" Target="mailto:ms.mominul@yahoo.com" TargetMode="External"/><Relationship Id="rId8667" Type="http://schemas.openxmlformats.org/officeDocument/2006/relationships/hyperlink" Target="mailto:eliasctg2005@gmail.com" TargetMode="External"/><Relationship Id="rId8874" Type="http://schemas.openxmlformats.org/officeDocument/2006/relationships/hyperlink" Target="mailto:mdmohammadali1966@gmail.com" TargetMode="External"/><Relationship Id="rId1707" Type="http://schemas.openxmlformats.org/officeDocument/2006/relationships/hyperlink" Target="mailto:chairman.ajgara@gmail.com" TargetMode="External"/><Relationship Id="rId3062" Type="http://schemas.openxmlformats.org/officeDocument/2006/relationships/hyperlink" Target="mailto:niaztraders.khan@yahoo.com" TargetMode="External"/><Relationship Id="rId4113" Type="http://schemas.openxmlformats.org/officeDocument/2006/relationships/hyperlink" Target="mailto:meghna_traders@yahoo.com" TargetMode="External"/><Relationship Id="rId4320" Type="http://schemas.openxmlformats.org/officeDocument/2006/relationships/hyperlink" Target="mailto:shimul.k@gmail.com" TargetMode="External"/><Relationship Id="rId7269" Type="http://schemas.openxmlformats.org/officeDocument/2006/relationships/hyperlink" Target="mailto:maengineering1958@yahoo.com" TargetMode="External"/><Relationship Id="rId7476" Type="http://schemas.openxmlformats.org/officeDocument/2006/relationships/hyperlink" Target="mailto:mdgolamsar65@gmail.com" TargetMode="External"/><Relationship Id="rId7683" Type="http://schemas.openxmlformats.org/officeDocument/2006/relationships/hyperlink" Target="mailto:mssengconstruction@gmail.com" TargetMode="External"/><Relationship Id="rId7890" Type="http://schemas.openxmlformats.org/officeDocument/2006/relationships/hyperlink" Target="mailto:parvez2171@gmail.com" TargetMode="External"/><Relationship Id="rId8527" Type="http://schemas.openxmlformats.org/officeDocument/2006/relationships/hyperlink" Target="mailto:mdmahibulhoque@gmail.com" TargetMode="External"/><Relationship Id="rId8734" Type="http://schemas.openxmlformats.org/officeDocument/2006/relationships/hyperlink" Target="mailto:maqengltdbd@gmail.com" TargetMode="External"/><Relationship Id="rId190" Type="http://schemas.openxmlformats.org/officeDocument/2006/relationships/hyperlink" Target="mailto:msjarnaenterprise@yahoo.com" TargetMode="External"/><Relationship Id="rId1914" Type="http://schemas.openxmlformats.org/officeDocument/2006/relationships/hyperlink" Target="mailto:arc.rabrc@yahoo.com" TargetMode="External"/><Relationship Id="rId6078" Type="http://schemas.openxmlformats.org/officeDocument/2006/relationships/hyperlink" Target="mailto:mszamantraders61@gmail.com" TargetMode="External"/><Relationship Id="rId6285" Type="http://schemas.openxmlformats.org/officeDocument/2006/relationships/hyperlink" Target="mailto:msrahimenterpsise@gmail.com" TargetMode="External"/><Relationship Id="rId6492" Type="http://schemas.openxmlformats.org/officeDocument/2006/relationships/hyperlink" Target="mailto:iclsehajv@gmail.com" TargetMode="External"/><Relationship Id="rId7129" Type="http://schemas.openxmlformats.org/officeDocument/2006/relationships/hyperlink" Target="mailto:md.gius_uddin@yahoo.com" TargetMode="External"/><Relationship Id="rId7336" Type="http://schemas.openxmlformats.org/officeDocument/2006/relationships/hyperlink" Target="mailto:syedhafizurrahman1965@yahoo.com" TargetMode="External"/><Relationship Id="rId7543" Type="http://schemas.openxmlformats.org/officeDocument/2006/relationships/hyperlink" Target="mailto:mmeandmatjv@gmail.com" TargetMode="External"/><Relationship Id="rId8941" Type="http://schemas.openxmlformats.org/officeDocument/2006/relationships/hyperlink" Target="mailto:mdemtiazasif@gmail.com" TargetMode="External"/><Relationship Id="rId3879" Type="http://schemas.openxmlformats.org/officeDocument/2006/relationships/hyperlink" Target="mailto:sikderenterprise72@gmail.com" TargetMode="External"/><Relationship Id="rId5094" Type="http://schemas.openxmlformats.org/officeDocument/2006/relationships/hyperlink" Target="mailto:egp.mahbmaejv@gmail.com" TargetMode="External"/><Relationship Id="rId6145" Type="http://schemas.openxmlformats.org/officeDocument/2006/relationships/hyperlink" Target="mailto:masudconstruction2019@gmail.com" TargetMode="External"/><Relationship Id="rId6352" Type="http://schemas.openxmlformats.org/officeDocument/2006/relationships/hyperlink" Target="mailto:kashedenterprise@gmail.com" TargetMode="External"/><Relationship Id="rId7750" Type="http://schemas.openxmlformats.org/officeDocument/2006/relationships/hyperlink" Target="mailto:wasifconstruction740@gmail.com" TargetMode="External"/><Relationship Id="rId8801" Type="http://schemas.openxmlformats.org/officeDocument/2006/relationships/hyperlink" Target="mailto:sbcelbd@gmail.com" TargetMode="External"/><Relationship Id="rId2688" Type="http://schemas.openxmlformats.org/officeDocument/2006/relationships/hyperlink" Target="mailto:nirdhi1985@gmail.com" TargetMode="External"/><Relationship Id="rId2895" Type="http://schemas.openxmlformats.org/officeDocument/2006/relationships/hyperlink" Target="mailto:masud_construction@yahoo.com" TargetMode="External"/><Relationship Id="rId3739" Type="http://schemas.openxmlformats.org/officeDocument/2006/relationships/hyperlink" Target="mailto:msraineenterprise@gmail.com" TargetMode="External"/><Relationship Id="rId3946" Type="http://schemas.openxmlformats.org/officeDocument/2006/relationships/hyperlink" Target="mailto:msvaivaienterpries@gmail.com%20;" TargetMode="External"/><Relationship Id="rId5161" Type="http://schemas.openxmlformats.org/officeDocument/2006/relationships/hyperlink" Target="mailto:ahasank77@gmail.com" TargetMode="External"/><Relationship Id="rId6005" Type="http://schemas.openxmlformats.org/officeDocument/2006/relationships/hyperlink" Target="mailto:msmonaconstruction@yahoo.com" TargetMode="External"/><Relationship Id="rId7403" Type="http://schemas.openxmlformats.org/officeDocument/2006/relationships/hyperlink" Target="mailto:ms.chandmirenterprise07@gmail.com" TargetMode="External"/><Relationship Id="rId7610" Type="http://schemas.openxmlformats.org/officeDocument/2006/relationships/hyperlink" Target="mailto:sthegroup1@gmail.com" TargetMode="External"/><Relationship Id="rId867" Type="http://schemas.openxmlformats.org/officeDocument/2006/relationships/hyperlink" Target="mailto:msummitraders@yahoo.com" TargetMode="External"/><Relationship Id="rId1497" Type="http://schemas.openxmlformats.org/officeDocument/2006/relationships/hyperlink" Target="mailto:msmehedipoultry@gmail.com" TargetMode="External"/><Relationship Id="rId2548" Type="http://schemas.openxmlformats.org/officeDocument/2006/relationships/hyperlink" Target="mailto:emonenterprisebd2040@gmail.com" TargetMode="External"/><Relationship Id="rId2755" Type="http://schemas.openxmlformats.org/officeDocument/2006/relationships/hyperlink" Target="mailto:msronyconstruction@gmail.com" TargetMode="External"/><Relationship Id="rId2962" Type="http://schemas.openxmlformats.org/officeDocument/2006/relationships/hyperlink" Target="mailto:ms.arthienterprise02@gmail.com" TargetMode="External"/><Relationship Id="rId3806" Type="http://schemas.openxmlformats.org/officeDocument/2006/relationships/hyperlink" Target="mailto:saifurrahmanegp@gmail.com" TargetMode="External"/><Relationship Id="rId6212" Type="http://schemas.openxmlformats.org/officeDocument/2006/relationships/hyperlink" Target="mailto:msabulkhayerbachu@yahoo.com" TargetMode="External"/><Relationship Id="rId9368" Type="http://schemas.openxmlformats.org/officeDocument/2006/relationships/hyperlink" Target="mailto:dawn557700@gmail.com" TargetMode="External"/><Relationship Id="rId9575" Type="http://schemas.openxmlformats.org/officeDocument/2006/relationships/hyperlink" Target="mailto:kohinurconstruction522@gmail.com" TargetMode="External"/><Relationship Id="rId727" Type="http://schemas.openxmlformats.org/officeDocument/2006/relationships/hyperlink" Target="mailto:ms.akonenterprise72@gmail.com" TargetMode="External"/><Relationship Id="rId934" Type="http://schemas.openxmlformats.org/officeDocument/2006/relationships/hyperlink" Target="mailto:msmawa77@gmail.com" TargetMode="External"/><Relationship Id="rId1357" Type="http://schemas.openxmlformats.org/officeDocument/2006/relationships/hyperlink" Target="mailto:msmithil.tc@%20gmail.com" TargetMode="External"/><Relationship Id="rId1564" Type="http://schemas.openxmlformats.org/officeDocument/2006/relationships/hyperlink" Target="mailto:msmoslemuddinkhan@gmail.com" TargetMode="External"/><Relationship Id="rId1771" Type="http://schemas.openxmlformats.org/officeDocument/2006/relationships/hyperlink" Target="mailto:chakrabortybban123@gmail.com" TargetMode="External"/><Relationship Id="rId2408" Type="http://schemas.openxmlformats.org/officeDocument/2006/relationships/hyperlink" Target="mailto:ct.scjv19@gmail.com" TargetMode="External"/><Relationship Id="rId2615" Type="http://schemas.openxmlformats.org/officeDocument/2006/relationships/hyperlink" Target="mailto:sajintradersjv3@gmail.com" TargetMode="External"/><Relationship Id="rId2822" Type="http://schemas.openxmlformats.org/officeDocument/2006/relationships/hyperlink" Target="mailto:mahabubur33@yahoo.com" TargetMode="External"/><Relationship Id="rId5021" Type="http://schemas.openxmlformats.org/officeDocument/2006/relationships/hyperlink" Target="mailto:mr.kanchan13@yahoo.com" TargetMode="External"/><Relationship Id="rId5978" Type="http://schemas.openxmlformats.org/officeDocument/2006/relationships/hyperlink" Target="mailto:mskmcbricks@gmail.com" TargetMode="External"/><Relationship Id="rId8177" Type="http://schemas.openxmlformats.org/officeDocument/2006/relationships/hyperlink" Target="mailto:balalhossain1972@gmail.com" TargetMode="External"/><Relationship Id="rId8384" Type="http://schemas.openxmlformats.org/officeDocument/2006/relationships/hyperlink" Target="mailto:mse.kanai2016@gmail.com" TargetMode="External"/><Relationship Id="rId8591" Type="http://schemas.openxmlformats.org/officeDocument/2006/relationships/hyperlink" Target="mailto:ems.bishal@yahoo.com" TargetMode="External"/><Relationship Id="rId9228" Type="http://schemas.openxmlformats.org/officeDocument/2006/relationships/hyperlink" Target="mailto:msmasumabegum@gmail.com" TargetMode="External"/><Relationship Id="rId9435" Type="http://schemas.openxmlformats.org/officeDocument/2006/relationships/hyperlink" Target="mailto:hspe1990@gmail.com" TargetMode="External"/><Relationship Id="rId9642" Type="http://schemas.openxmlformats.org/officeDocument/2006/relationships/hyperlink" Target="mailto:ethen.mirhabibulalamjv@gmail.com" TargetMode="External"/><Relationship Id="rId63" Type="http://schemas.openxmlformats.org/officeDocument/2006/relationships/hyperlink" Target="mailto:nuralamin.traders@yahoo.com" TargetMode="External"/><Relationship Id="rId1217" Type="http://schemas.openxmlformats.org/officeDocument/2006/relationships/hyperlink" Target="mailto:qabalimited0123@gmail.com" TargetMode="External"/><Relationship Id="rId1424" Type="http://schemas.openxmlformats.org/officeDocument/2006/relationships/hyperlink" Target="mailto:ma_cccjv@gmail.com" TargetMode="External"/><Relationship Id="rId1631" Type="http://schemas.openxmlformats.org/officeDocument/2006/relationships/hyperlink" Target="mailto:mojammelhaque760@yahoo.com" TargetMode="External"/><Relationship Id="rId4787" Type="http://schemas.openxmlformats.org/officeDocument/2006/relationships/hyperlink" Target="mailto:shamimaferdous85@gmail.com" TargetMode="External"/><Relationship Id="rId4994" Type="http://schemas.openxmlformats.org/officeDocument/2006/relationships/hyperlink" Target="mailto:ms.redoyenterprise@yahoo.com" TargetMode="External"/><Relationship Id="rId5838" Type="http://schemas.openxmlformats.org/officeDocument/2006/relationships/hyperlink" Target="mailto:zahurulhaquedulalk786@yahoo.com" TargetMode="External"/><Relationship Id="rId7193" Type="http://schemas.openxmlformats.org/officeDocument/2006/relationships/hyperlink" Target="mailto:mirhibibulalm@yahoo.com" TargetMode="External"/><Relationship Id="rId8037" Type="http://schemas.openxmlformats.org/officeDocument/2006/relationships/hyperlink" Target="mailto:ruhul_a13@yahoo.com" TargetMode="External"/><Relationship Id="rId8244" Type="http://schemas.openxmlformats.org/officeDocument/2006/relationships/hyperlink" Target="mailto:mssalamtraders510@gmail.com" TargetMode="External"/><Relationship Id="rId8451" Type="http://schemas.openxmlformats.org/officeDocument/2006/relationships/hyperlink" Target="mailto:msmaentprise86@gmail.com" TargetMode="External"/><Relationship Id="rId9502" Type="http://schemas.openxmlformats.org/officeDocument/2006/relationships/hyperlink" Target="mailto:lubna_khanom665@yahoo.com" TargetMode="External"/><Relationship Id="rId3389" Type="http://schemas.openxmlformats.org/officeDocument/2006/relationships/hyperlink" Target="mailto:mswesconinternational@gmail.com" TargetMode="External"/><Relationship Id="rId3596" Type="http://schemas.openxmlformats.org/officeDocument/2006/relationships/hyperlink" Target="mailto:msmt_builders@yahoo.com" TargetMode="External"/><Relationship Id="rId4647" Type="http://schemas.openxmlformats.org/officeDocument/2006/relationships/hyperlink" Target="mailto:nurjahanengineering@yahoo.com" TargetMode="External"/><Relationship Id="rId7053" Type="http://schemas.openxmlformats.org/officeDocument/2006/relationships/hyperlink" Target="mailto:salehaenterprise89@gmail.com" TargetMode="External"/><Relationship Id="rId7260" Type="http://schemas.openxmlformats.org/officeDocument/2006/relationships/hyperlink" Target="mailto:rupalimglickJV2019@gmail.com" TargetMode="External"/><Relationship Id="rId8104" Type="http://schemas.openxmlformats.org/officeDocument/2006/relationships/hyperlink" Target="mailto:taherandsonspvtltd@yahoo.com" TargetMode="External"/><Relationship Id="rId8311" Type="http://schemas.openxmlformats.org/officeDocument/2006/relationships/hyperlink" Target="mailto:techbay_international@yahoo.com" TargetMode="External"/><Relationship Id="rId2198" Type="http://schemas.openxmlformats.org/officeDocument/2006/relationships/hyperlink" Target="mailto:mssaj.enterprise@yahoo.com" TargetMode="External"/><Relationship Id="rId3249" Type="http://schemas.openxmlformats.org/officeDocument/2006/relationships/hyperlink" Target="mailto:safinegp@gmail.com" TargetMode="External"/><Relationship Id="rId3456" Type="http://schemas.openxmlformats.org/officeDocument/2006/relationships/hyperlink" Target="mailto:mekejv18@gmail.com" TargetMode="External"/><Relationship Id="rId4854" Type="http://schemas.openxmlformats.org/officeDocument/2006/relationships/hyperlink" Target="mailto:rajuenterprise83@gmail.com" TargetMode="External"/><Relationship Id="rId5905" Type="http://schemas.openxmlformats.org/officeDocument/2006/relationships/hyperlink" Target="mailto:abdussatar086@gmail.com" TargetMode="External"/><Relationship Id="rId7120" Type="http://schemas.openxmlformats.org/officeDocument/2006/relationships/hyperlink" Target="mailto:sarder.enterprise78@gmail.com" TargetMode="External"/><Relationship Id="rId377" Type="http://schemas.openxmlformats.org/officeDocument/2006/relationships/hyperlink" Target="mailto:rahimaconst89@gmail.com" TargetMode="External"/><Relationship Id="rId584" Type="http://schemas.openxmlformats.org/officeDocument/2006/relationships/hyperlink" Target="mailto:dhara.enterprise69@gmail.com" TargetMode="External"/><Relationship Id="rId2058" Type="http://schemas.openxmlformats.org/officeDocument/2006/relationships/hyperlink" Target="mailto:info@rmconstructionbd.com" TargetMode="External"/><Relationship Id="rId2265" Type="http://schemas.openxmlformats.org/officeDocument/2006/relationships/hyperlink" Target="mailto:ms.centurytraders@yahoo.com" TargetMode="External"/><Relationship Id="rId3109" Type="http://schemas.openxmlformats.org/officeDocument/2006/relationships/hyperlink" Target="mailto:mizanurrahman.bd001@gmail.com" TargetMode="External"/><Relationship Id="rId3663" Type="http://schemas.openxmlformats.org/officeDocument/2006/relationships/hyperlink" Target="mailto:hossainmridha7@gmail.com" TargetMode="External"/><Relationship Id="rId3870" Type="http://schemas.openxmlformats.org/officeDocument/2006/relationships/hyperlink" Target="mailto:kabiranjantripura15@gmail.com" TargetMode="External"/><Relationship Id="rId4507" Type="http://schemas.openxmlformats.org/officeDocument/2006/relationships/hyperlink" Target="mailto:md_abulhossain35@yahoo.com" TargetMode="External"/><Relationship Id="rId4714" Type="http://schemas.openxmlformats.org/officeDocument/2006/relationships/hyperlink" Target="mailto:hafizurpromajv@gmail.com" TargetMode="External"/><Relationship Id="rId4921" Type="http://schemas.openxmlformats.org/officeDocument/2006/relationships/hyperlink" Target="mailto:syedmuhib13@gmail.com" TargetMode="External"/><Relationship Id="rId9085" Type="http://schemas.openxmlformats.org/officeDocument/2006/relationships/hyperlink" Target="mailto:tahertradersbd@gmail.com" TargetMode="External"/><Relationship Id="rId9292" Type="http://schemas.openxmlformats.org/officeDocument/2006/relationships/hyperlink" Target="mailto:jollyinternational1@gmail.com" TargetMode="External"/><Relationship Id="rId237" Type="http://schemas.openxmlformats.org/officeDocument/2006/relationships/hyperlink" Target="mailto:msjarnaenterprise@yahoo.com" TargetMode="External"/><Relationship Id="rId791" Type="http://schemas.openxmlformats.org/officeDocument/2006/relationships/hyperlink" Target="mailto:badal_barisal@yahoo.com" TargetMode="External"/><Relationship Id="rId1074" Type="http://schemas.openxmlformats.org/officeDocument/2006/relationships/hyperlink" Target="mailto:mshitechenterprise@yahoo.com" TargetMode="External"/><Relationship Id="rId2472" Type="http://schemas.openxmlformats.org/officeDocument/2006/relationships/hyperlink" Target="mailto:msjerin_enterprise@yahoo.com" TargetMode="External"/><Relationship Id="rId3316" Type="http://schemas.openxmlformats.org/officeDocument/2006/relationships/hyperlink" Target="mailto:msristaenterprise@gmail.com" TargetMode="External"/><Relationship Id="rId3523" Type="http://schemas.openxmlformats.org/officeDocument/2006/relationships/hyperlink" Target="mailto:abulislam1969@gmail.com" TargetMode="External"/><Relationship Id="rId3730" Type="http://schemas.openxmlformats.org/officeDocument/2006/relationships/hyperlink" Target="mailto:mdmasumjnd@gmail.com" TargetMode="External"/><Relationship Id="rId6679" Type="http://schemas.openxmlformats.org/officeDocument/2006/relationships/hyperlink" Target="mailto:shimranmayan@gmail.com" TargetMode="External"/><Relationship Id="rId6886" Type="http://schemas.openxmlformats.org/officeDocument/2006/relationships/hyperlink" Target="mailto:ptkshahidul78@gmail.com" TargetMode="External"/><Relationship Id="rId7937" Type="http://schemas.openxmlformats.org/officeDocument/2006/relationships/hyperlink" Target="mailto:rabeyatraders657@gmail.com" TargetMode="External"/><Relationship Id="rId444" Type="http://schemas.openxmlformats.org/officeDocument/2006/relationships/hyperlink" Target="mailto:ms.yamin.traders@gmail.com" TargetMode="External"/><Relationship Id="rId651" Type="http://schemas.openxmlformats.org/officeDocument/2006/relationships/hyperlink" Target="mailto:ms.talukder.enterprise@gmail.com" TargetMode="External"/><Relationship Id="rId1281" Type="http://schemas.openxmlformats.org/officeDocument/2006/relationships/hyperlink" Target="mailto:osamaconstruction84@gmail.com" TargetMode="External"/><Relationship Id="rId2125" Type="http://schemas.openxmlformats.org/officeDocument/2006/relationships/hyperlink" Target="mailto:shahana.faridpur@gmail.com" TargetMode="External"/><Relationship Id="rId2332" Type="http://schemas.openxmlformats.org/officeDocument/2006/relationships/hyperlink" Target="mailto:ms.noorjahanfurnitureandtimber@gmail.com" TargetMode="External"/><Relationship Id="rId5488" Type="http://schemas.openxmlformats.org/officeDocument/2006/relationships/hyperlink" Target="mailto:palashsyndicate@gmail.com" TargetMode="External"/><Relationship Id="rId5695" Type="http://schemas.openxmlformats.org/officeDocument/2006/relationships/hyperlink" Target="mailto:ranisur521@gmail.com" TargetMode="External"/><Relationship Id="rId6539" Type="http://schemas.openxmlformats.org/officeDocument/2006/relationships/hyperlink" Target="mailto:sincjv@gmail.com" TargetMode="External"/><Relationship Id="rId6746" Type="http://schemas.openxmlformats.org/officeDocument/2006/relationships/hyperlink" Target="mailto:sarder.enterprise78@gmail.com" TargetMode="External"/><Relationship Id="rId6953" Type="http://schemas.openxmlformats.org/officeDocument/2006/relationships/hyperlink" Target="mailto:akamdeptk@gmail.com" TargetMode="External"/><Relationship Id="rId9152" Type="http://schemas.openxmlformats.org/officeDocument/2006/relationships/hyperlink" Target="mailto:icmnfejv@gmail.com" TargetMode="External"/><Relationship Id="rId304" Type="http://schemas.openxmlformats.org/officeDocument/2006/relationships/hyperlink" Target="mailto:utmong71@yahoo.com" TargetMode="External"/><Relationship Id="rId511" Type="http://schemas.openxmlformats.org/officeDocument/2006/relationships/hyperlink" Target="mailto:shenterprise78@gmail.com" TargetMode="External"/><Relationship Id="rId1141" Type="http://schemas.openxmlformats.org/officeDocument/2006/relationships/hyperlink" Target="mailto:md.jahangiralam946@yahoo.com" TargetMode="External"/><Relationship Id="rId4297" Type="http://schemas.openxmlformats.org/officeDocument/2006/relationships/hyperlink" Target="mailto:msparadisrtds@gmail.com" TargetMode="External"/><Relationship Id="rId5348" Type="http://schemas.openxmlformats.org/officeDocument/2006/relationships/hyperlink" Target="mailto:mahabub.tareq1967@gmail.com" TargetMode="External"/><Relationship Id="rId5555" Type="http://schemas.openxmlformats.org/officeDocument/2006/relationships/hyperlink" Target="mailto:rbuilders60@gmail.com" TargetMode="External"/><Relationship Id="rId5762" Type="http://schemas.openxmlformats.org/officeDocument/2006/relationships/hyperlink" Target="mailto:jvofnoraenterprise777@gmail.com" TargetMode="External"/><Relationship Id="rId6606" Type="http://schemas.openxmlformats.org/officeDocument/2006/relationships/hyperlink" Target="mailto:jonyenterprisepan@gmail.com" TargetMode="External"/><Relationship Id="rId6813" Type="http://schemas.openxmlformats.org/officeDocument/2006/relationships/hyperlink" Target="mailto:sikderenterprise81@gmail.com" TargetMode="External"/><Relationship Id="rId9012" Type="http://schemas.openxmlformats.org/officeDocument/2006/relationships/hyperlink" Target="mailto:mbe.maejv2017@gmail.com" TargetMode="External"/><Relationship Id="rId1001" Type="http://schemas.openxmlformats.org/officeDocument/2006/relationships/hyperlink" Target="mailto:suenterprise1976@gmail.com" TargetMode="External"/><Relationship Id="rId4157" Type="http://schemas.openxmlformats.org/officeDocument/2006/relationships/hyperlink" Target="mailto:sarkarconstn@gmail.com" TargetMode="External"/><Relationship Id="rId4364" Type="http://schemas.openxmlformats.org/officeDocument/2006/relationships/hyperlink" Target="mailto:msnizamtrading@gmail.com" TargetMode="External"/><Relationship Id="rId4571" Type="http://schemas.openxmlformats.org/officeDocument/2006/relationships/hyperlink" Target="mailto:knshikderjv@gmail.com" TargetMode="External"/><Relationship Id="rId5208" Type="http://schemas.openxmlformats.org/officeDocument/2006/relationships/hyperlink" Target="mailto:mohammadbuilders21@gmail.com" TargetMode="External"/><Relationship Id="rId5415" Type="http://schemas.openxmlformats.org/officeDocument/2006/relationships/hyperlink" Target="mailto:mminternational52@gmail.com" TargetMode="External"/><Relationship Id="rId5622" Type="http://schemas.openxmlformats.org/officeDocument/2006/relationships/hyperlink" Target="mailto:miyziconstruction@gmail.com" TargetMode="External"/><Relationship Id="rId8778" Type="http://schemas.openxmlformats.org/officeDocument/2006/relationships/hyperlink" Target="mailto:ms.mahbubkabir@gmail.com" TargetMode="External"/><Relationship Id="rId1958" Type="http://schemas.openxmlformats.org/officeDocument/2006/relationships/hyperlink" Target="mailto:msfarokbrothers@gmail.com" TargetMode="External"/><Relationship Id="rId3173" Type="http://schemas.openxmlformats.org/officeDocument/2006/relationships/hyperlink" Target="mailto:lubna_khanom665@yahoo.com" TargetMode="External"/><Relationship Id="rId3380" Type="http://schemas.openxmlformats.org/officeDocument/2006/relationships/hyperlink" Target="mailto:mrshamim203260@yahoo.com" TargetMode="External"/><Relationship Id="rId4017" Type="http://schemas.openxmlformats.org/officeDocument/2006/relationships/hyperlink" Target="mailto:ziaultraders123@yahoo.com%20;" TargetMode="External"/><Relationship Id="rId4224" Type="http://schemas.openxmlformats.org/officeDocument/2006/relationships/hyperlink" Target="mailto:ms_challenger1@yahoo.com" TargetMode="External"/><Relationship Id="rId4431" Type="http://schemas.openxmlformats.org/officeDocument/2006/relationships/hyperlink" Target="mailto:ms.lm_traders@yahoo.com" TargetMode="External"/><Relationship Id="rId7587" Type="http://schemas.openxmlformats.org/officeDocument/2006/relationships/hyperlink" Target="mailto:nipaandanantajv@gmail.com" TargetMode="External"/><Relationship Id="rId8638" Type="http://schemas.openxmlformats.org/officeDocument/2006/relationships/hyperlink" Target="mailto:smnoorjv@gmail.com" TargetMode="External"/><Relationship Id="rId8985" Type="http://schemas.openxmlformats.org/officeDocument/2006/relationships/hyperlink" Target="mailto:sbcelbd@gmail.com" TargetMode="External"/><Relationship Id="rId1818" Type="http://schemas.openxmlformats.org/officeDocument/2006/relationships/hyperlink" Target="mailto:msarcorporationctg@gmail.com" TargetMode="External"/><Relationship Id="rId3033" Type="http://schemas.openxmlformats.org/officeDocument/2006/relationships/hyperlink" Target="mailto:sohelienterpriseegp@gmail.com" TargetMode="External"/><Relationship Id="rId3240" Type="http://schemas.openxmlformats.org/officeDocument/2006/relationships/hyperlink" Target="mailto:mmeandhjasjv20@gmail.com" TargetMode="External"/><Relationship Id="rId6189" Type="http://schemas.openxmlformats.org/officeDocument/2006/relationships/hyperlink" Target="mailto:msabulkhayerbachu@yahoo.com" TargetMode="External"/><Relationship Id="rId6396" Type="http://schemas.openxmlformats.org/officeDocument/2006/relationships/hyperlink" Target="mailto:lucky7servicespb@gmail.com" TargetMode="External"/><Relationship Id="rId7794" Type="http://schemas.openxmlformats.org/officeDocument/2006/relationships/hyperlink" Target="mailto:maengineering1958@yahoo.com" TargetMode="External"/><Relationship Id="rId8845" Type="http://schemas.openxmlformats.org/officeDocument/2006/relationships/hyperlink" Target="mailto:mdmohammadali1966@gmail.com" TargetMode="External"/><Relationship Id="rId161" Type="http://schemas.openxmlformats.org/officeDocument/2006/relationships/hyperlink" Target="mailto:ziaurrahman792@yahoo.com" TargetMode="External"/><Relationship Id="rId6049" Type="http://schemas.openxmlformats.org/officeDocument/2006/relationships/hyperlink" Target="mailto:ms.mizanurrahman1310@yahoo.com" TargetMode="External"/><Relationship Id="rId7447" Type="http://schemas.openxmlformats.org/officeDocument/2006/relationships/hyperlink" Target="mailto:labilenterprise@gmail.com" TargetMode="External"/><Relationship Id="rId7654" Type="http://schemas.openxmlformats.org/officeDocument/2006/relationships/hyperlink" Target="https://www.eprocure.gov.bd/officer/MyTenders.jsp" TargetMode="External"/><Relationship Id="rId7861" Type="http://schemas.openxmlformats.org/officeDocument/2006/relationships/hyperlink" Target="mailto:mostafizar852@gmail.com" TargetMode="External"/><Relationship Id="rId8705" Type="http://schemas.openxmlformats.org/officeDocument/2006/relationships/hyperlink" Target="mailto:istrading1986@gmail.com" TargetMode="External"/><Relationship Id="rId8912" Type="http://schemas.openxmlformats.org/officeDocument/2006/relationships/hyperlink" Target="mailto:mssiddiqueenterprise9@gmail.com" TargetMode="External"/><Relationship Id="rId2799" Type="http://schemas.openxmlformats.org/officeDocument/2006/relationships/hyperlink" Target="mailto:sikder.entbd@gmail.com" TargetMode="External"/><Relationship Id="rId3100" Type="http://schemas.openxmlformats.org/officeDocument/2006/relationships/hyperlink" Target="mailto:mdemtiazasif@gmail.com" TargetMode="External"/><Relationship Id="rId6256" Type="http://schemas.openxmlformats.org/officeDocument/2006/relationships/hyperlink" Target="mailto:ms.yasintraders@gmail.com" TargetMode="External"/><Relationship Id="rId6463" Type="http://schemas.openxmlformats.org/officeDocument/2006/relationships/hyperlink" Target="mailto:saydurrahamanbadsha@gmail.com" TargetMode="External"/><Relationship Id="rId6670" Type="http://schemas.openxmlformats.org/officeDocument/2006/relationships/hyperlink" Target="mailto:salma.pirojpur@gmail.com" TargetMode="External"/><Relationship Id="rId7307" Type="http://schemas.openxmlformats.org/officeDocument/2006/relationships/hyperlink" Target="mailto:kkrconstruction2020@gmail.com" TargetMode="External"/><Relationship Id="rId7514" Type="http://schemas.openxmlformats.org/officeDocument/2006/relationships/hyperlink" Target="mailto:mnico966@gmail.com" TargetMode="External"/><Relationship Id="rId7721" Type="http://schemas.openxmlformats.org/officeDocument/2006/relationships/hyperlink" Target="mailto:almahmudmilon@gmail.com" TargetMode="External"/><Relationship Id="rId978" Type="http://schemas.openxmlformats.org/officeDocument/2006/relationships/hyperlink" Target="mailto:msirinenterprise@gmail.com" TargetMode="External"/><Relationship Id="rId2659" Type="http://schemas.openxmlformats.org/officeDocument/2006/relationships/hyperlink" Target="mailto:zahurulhaquedulalk786@yahoo.com" TargetMode="External"/><Relationship Id="rId2866" Type="http://schemas.openxmlformats.org/officeDocument/2006/relationships/hyperlink" Target="mailto:ms.morolenterprise17@yahoo.com" TargetMode="External"/><Relationship Id="rId3917" Type="http://schemas.openxmlformats.org/officeDocument/2006/relationships/hyperlink" Target="mailto:khantrading085@gmail.com%20;" TargetMode="External"/><Relationship Id="rId5065" Type="http://schemas.openxmlformats.org/officeDocument/2006/relationships/hyperlink" Target="mailto:bishwajitproshad@gmail.com" TargetMode="External"/><Relationship Id="rId5272" Type="http://schemas.openxmlformats.org/officeDocument/2006/relationships/hyperlink" Target="mailto:shbnarayanganj@gmail.com" TargetMode="External"/><Relationship Id="rId6116" Type="http://schemas.openxmlformats.org/officeDocument/2006/relationships/hyperlink" Target="mailto:masudconstruction2019@gmail.com" TargetMode="External"/><Relationship Id="rId6323" Type="http://schemas.openxmlformats.org/officeDocument/2006/relationships/hyperlink" Target="mailto:msmizantraders1977@gmail.com" TargetMode="External"/><Relationship Id="rId6530" Type="http://schemas.openxmlformats.org/officeDocument/2006/relationships/hyperlink" Target="mailto:rafsanjaniturzo008@gmail.com" TargetMode="External"/><Relationship Id="rId9479" Type="http://schemas.openxmlformats.org/officeDocument/2006/relationships/hyperlink" Target="mailto:mfk.mas.jvca@gmail.com" TargetMode="External"/><Relationship Id="rId838" Type="http://schemas.openxmlformats.org/officeDocument/2006/relationships/hyperlink" Target="mailto:mssazeeb1980@yahoo.com" TargetMode="External"/><Relationship Id="rId1468" Type="http://schemas.openxmlformats.org/officeDocument/2006/relationships/hyperlink" Target="mailto:pcmbejvca@gmail.com" TargetMode="External"/><Relationship Id="rId1675" Type="http://schemas.openxmlformats.org/officeDocument/2006/relationships/hyperlink" Target="mailto:mskasembricks@gmail.com" TargetMode="External"/><Relationship Id="rId1882" Type="http://schemas.openxmlformats.org/officeDocument/2006/relationships/hyperlink" Target="mailto:city.construction87@gmail.com" TargetMode="External"/><Relationship Id="rId2519" Type="http://schemas.openxmlformats.org/officeDocument/2006/relationships/hyperlink" Target="mailto:ms.arafattrading2019@gmail.com" TargetMode="External"/><Relationship Id="rId2726" Type="http://schemas.openxmlformats.org/officeDocument/2006/relationships/hyperlink" Target="mailto:ms.jdsinternational15@gmail.com" TargetMode="External"/><Relationship Id="rId4081" Type="http://schemas.openxmlformats.org/officeDocument/2006/relationships/hyperlink" Target="mailto:msibrahimconstruction@yahoo.com" TargetMode="External"/><Relationship Id="rId5132" Type="http://schemas.openxmlformats.org/officeDocument/2006/relationships/hyperlink" Target="mailto:krsenterprize@gmail.com" TargetMode="External"/><Relationship Id="rId8288" Type="http://schemas.openxmlformats.org/officeDocument/2006/relationships/hyperlink" Target="mailto:mstanmayenterprise@gmail.com" TargetMode="External"/><Relationship Id="rId8495" Type="http://schemas.openxmlformats.org/officeDocument/2006/relationships/hyperlink" Target="mailto:masukenterprise@gmail.com" TargetMode="External"/><Relationship Id="rId9339" Type="http://schemas.openxmlformats.org/officeDocument/2006/relationships/hyperlink" Target="mailto:si.smm.jv@gmail.com" TargetMode="External"/><Relationship Id="rId9546" Type="http://schemas.openxmlformats.org/officeDocument/2006/relationships/hyperlink" Target="mailto:kaziashekul@yahoo.com" TargetMode="External"/><Relationship Id="rId1328" Type="http://schemas.openxmlformats.org/officeDocument/2006/relationships/hyperlink" Target="mailto:sdmallic@yahoo.com" TargetMode="External"/><Relationship Id="rId1535" Type="http://schemas.openxmlformats.org/officeDocument/2006/relationships/hyperlink" Target="mailto:kawsarrahil@gmail.com" TargetMode="External"/><Relationship Id="rId2933" Type="http://schemas.openxmlformats.org/officeDocument/2006/relationships/hyperlink" Target="mailto:gayen.enterprise7@gmail.com" TargetMode="External"/><Relationship Id="rId7097" Type="http://schemas.openxmlformats.org/officeDocument/2006/relationships/hyperlink" Target="mailto:info@maxgrpup-bd.com" TargetMode="External"/><Relationship Id="rId8148" Type="http://schemas.openxmlformats.org/officeDocument/2006/relationships/hyperlink" Target="mailto:mrrtraders80@gmail.com" TargetMode="External"/><Relationship Id="rId8355" Type="http://schemas.openxmlformats.org/officeDocument/2006/relationships/hyperlink" Target="mailto:ripontraders77@gmail.com" TargetMode="External"/><Relationship Id="rId8562" Type="http://schemas.openxmlformats.org/officeDocument/2006/relationships/hyperlink" Target="mailto:rsenterprise22@gmail.com" TargetMode="External"/><Relationship Id="rId9406" Type="http://schemas.openxmlformats.org/officeDocument/2006/relationships/hyperlink" Target="mailto:anowar774@gmail.com" TargetMode="External"/><Relationship Id="rId905" Type="http://schemas.openxmlformats.org/officeDocument/2006/relationships/hyperlink" Target="mailto:hossainzakir460@gmail.com" TargetMode="External"/><Relationship Id="rId1742" Type="http://schemas.openxmlformats.org/officeDocument/2006/relationships/hyperlink" Target="mailto:abdullahbuilders87@gmail.com" TargetMode="External"/><Relationship Id="rId4898" Type="http://schemas.openxmlformats.org/officeDocument/2006/relationships/hyperlink" Target="mailto:tsjvca@gmail.com" TargetMode="External"/><Relationship Id="rId5949" Type="http://schemas.openxmlformats.org/officeDocument/2006/relationships/hyperlink" Target="mailto:ms.tanvirenterprise3@gmail.com" TargetMode="External"/><Relationship Id="rId7164" Type="http://schemas.openxmlformats.org/officeDocument/2006/relationships/hyperlink" Target="mailto:md.gius_uddin@yahoo.com" TargetMode="External"/><Relationship Id="rId7371" Type="http://schemas.openxmlformats.org/officeDocument/2006/relationships/hyperlink" Target="mailto:mdanwarhossain888@gmail.com" TargetMode="External"/><Relationship Id="rId8008" Type="http://schemas.openxmlformats.org/officeDocument/2006/relationships/hyperlink" Target="mailto:nishitmollahjv@gmail.com" TargetMode="External"/><Relationship Id="rId8215" Type="http://schemas.openxmlformats.org/officeDocument/2006/relationships/hyperlink" Target="mailto:himshitolconstruction@gmail.com" TargetMode="External"/><Relationship Id="rId9613" Type="http://schemas.openxmlformats.org/officeDocument/2006/relationships/hyperlink" Target="mailto:sadekulislam1967@gmail.com" TargetMode="External"/><Relationship Id="rId34" Type="http://schemas.openxmlformats.org/officeDocument/2006/relationships/hyperlink" Target="mailto:ms.mrkenterprise@gmail.com" TargetMode="External"/><Relationship Id="rId1602" Type="http://schemas.openxmlformats.org/officeDocument/2006/relationships/hyperlink" Target="mailto:ms.alamenterprise01@gmail.com" TargetMode="External"/><Relationship Id="rId4758" Type="http://schemas.openxmlformats.org/officeDocument/2006/relationships/hyperlink" Target="mailto:maali059@yahoo.com" TargetMode="External"/><Relationship Id="rId4965" Type="http://schemas.openxmlformats.org/officeDocument/2006/relationships/hyperlink" Target="mailto:shahid.brothers.bd@gmail.com" TargetMode="External"/><Relationship Id="rId5809" Type="http://schemas.openxmlformats.org/officeDocument/2006/relationships/hyperlink" Target="mailto:shahanwar71@gmail.com" TargetMode="External"/><Relationship Id="rId6180" Type="http://schemas.openxmlformats.org/officeDocument/2006/relationships/hyperlink" Target="mailto:mohammadjahangirh@gmail.com" TargetMode="External"/><Relationship Id="rId7024" Type="http://schemas.openxmlformats.org/officeDocument/2006/relationships/hyperlink" Target="mailto:h_mallick@rocketmail.com" TargetMode="External"/><Relationship Id="rId8422" Type="http://schemas.openxmlformats.org/officeDocument/2006/relationships/hyperlink" Target="mailto:sascjv7@gmail.com" TargetMode="External"/><Relationship Id="rId3567" Type="http://schemas.openxmlformats.org/officeDocument/2006/relationships/hyperlink" Target="mailto:sepandkkejv@gmail.com" TargetMode="External"/><Relationship Id="rId3774" Type="http://schemas.openxmlformats.org/officeDocument/2006/relationships/hyperlink" Target="mailto:mdmasumjnd@gmail.com" TargetMode="External"/><Relationship Id="rId3981" Type="http://schemas.openxmlformats.org/officeDocument/2006/relationships/hyperlink" Target="mailto:sahidenterprisepvtlimited@gmail.com%20;" TargetMode="External"/><Relationship Id="rId4618" Type="http://schemas.openxmlformats.org/officeDocument/2006/relationships/hyperlink" Target="mailto:mitaliassociates@gmail.com" TargetMode="External"/><Relationship Id="rId4825" Type="http://schemas.openxmlformats.org/officeDocument/2006/relationships/hyperlink" Target="mailto:nayeemprokausholy@gmail.com" TargetMode="External"/><Relationship Id="rId7231" Type="http://schemas.openxmlformats.org/officeDocument/2006/relationships/hyperlink" Target="mailto:horipadasarkar@gmail.com" TargetMode="External"/><Relationship Id="rId488" Type="http://schemas.openxmlformats.org/officeDocument/2006/relationships/hyperlink" Target="mailto:amir.engr_crp@yahoo.com" TargetMode="External"/><Relationship Id="rId695" Type="http://schemas.openxmlformats.org/officeDocument/2006/relationships/hyperlink" Target="mailto:amir.engr_crp@yahoo.com" TargetMode="External"/><Relationship Id="rId2169" Type="http://schemas.openxmlformats.org/officeDocument/2006/relationships/hyperlink" Target="mailto:msrubelconstruction786@gmail.com" TargetMode="External"/><Relationship Id="rId2376" Type="http://schemas.openxmlformats.org/officeDocument/2006/relationships/hyperlink" Target="mailto:ms.shumonenterprise14@gmail.com" TargetMode="External"/><Relationship Id="rId2583" Type="http://schemas.openxmlformats.org/officeDocument/2006/relationships/hyperlink" Target="mailto:utsa7799@gmail.com" TargetMode="External"/><Relationship Id="rId2790" Type="http://schemas.openxmlformats.org/officeDocument/2006/relationships/hyperlink" Target="mailto:maruf@omcbd.com" TargetMode="External"/><Relationship Id="rId3427" Type="http://schemas.openxmlformats.org/officeDocument/2006/relationships/hyperlink" Target="mailto:mssarderinternational@gmail.com" TargetMode="External"/><Relationship Id="rId3634" Type="http://schemas.openxmlformats.org/officeDocument/2006/relationships/hyperlink" Target="mailto:fazalkhan082968@gmail.com" TargetMode="External"/><Relationship Id="rId3841" Type="http://schemas.openxmlformats.org/officeDocument/2006/relationships/hyperlink" Target="mailto:diponkarenterprise@gmail.com" TargetMode="External"/><Relationship Id="rId6040" Type="http://schemas.openxmlformats.org/officeDocument/2006/relationships/hyperlink" Target="mailto:soheltraders1977@yahoo.com" TargetMode="External"/><Relationship Id="rId6997" Type="http://schemas.openxmlformats.org/officeDocument/2006/relationships/hyperlink" Target="mailto:msakonenterpriseptk@gmail.com" TargetMode="External"/><Relationship Id="rId9196" Type="http://schemas.openxmlformats.org/officeDocument/2006/relationships/hyperlink" Target="mailto:bminternational66@gmail.com" TargetMode="External"/><Relationship Id="rId348" Type="http://schemas.openxmlformats.org/officeDocument/2006/relationships/hyperlink" Target="mailto:msturinenterprise93@gmail.com" TargetMode="External"/><Relationship Id="rId555" Type="http://schemas.openxmlformats.org/officeDocument/2006/relationships/hyperlink" Target="mailto:khandokertranding62@gmail.com" TargetMode="External"/><Relationship Id="rId762" Type="http://schemas.openxmlformats.org/officeDocument/2006/relationships/hyperlink" Target="mailto:robbani626@gmail.com" TargetMode="External"/><Relationship Id="rId1185" Type="http://schemas.openxmlformats.org/officeDocument/2006/relationships/hyperlink" Target="mailto:msarifaenterprise017@gmail.com" TargetMode="External"/><Relationship Id="rId1392" Type="http://schemas.openxmlformats.org/officeDocument/2006/relationships/hyperlink" Target="mailto:islamsirajul409@yahoo.com" TargetMode="External"/><Relationship Id="rId2029" Type="http://schemas.openxmlformats.org/officeDocument/2006/relationships/hyperlink" Target="mailto:surmasalimjv@gmail.com" TargetMode="External"/><Relationship Id="rId2236" Type="http://schemas.openxmlformats.org/officeDocument/2006/relationships/hyperlink" Target="mailto:ms.bhuiyanandsons@gmail.com" TargetMode="External"/><Relationship Id="rId2443" Type="http://schemas.openxmlformats.org/officeDocument/2006/relationships/hyperlink" Target="mailto:mssakenterprise_feni@yahoo.com" TargetMode="External"/><Relationship Id="rId2650" Type="http://schemas.openxmlformats.org/officeDocument/2006/relationships/hyperlink" Target="mailto:mdatiar_rahman13@yahoo.com" TargetMode="External"/><Relationship Id="rId3701" Type="http://schemas.openxmlformats.org/officeDocument/2006/relationships/hyperlink" Target="mailto:amir.engr_crp@yahoo.com" TargetMode="External"/><Relationship Id="rId5599" Type="http://schemas.openxmlformats.org/officeDocument/2006/relationships/hyperlink" Target="mailto:ic.mntjv@gmail.com" TargetMode="External"/><Relationship Id="rId6857" Type="http://schemas.openxmlformats.org/officeDocument/2006/relationships/hyperlink" Target="mailto:mdhshejv@gmail.com" TargetMode="External"/><Relationship Id="rId7908" Type="http://schemas.openxmlformats.org/officeDocument/2006/relationships/hyperlink" Target="mailto:ziaurrahman792@yahoo.com" TargetMode="External"/><Relationship Id="rId9056" Type="http://schemas.openxmlformats.org/officeDocument/2006/relationships/hyperlink" Target="mailto:hasan_enter@yahoo.com" TargetMode="External"/><Relationship Id="rId9263" Type="http://schemas.openxmlformats.org/officeDocument/2006/relationships/hyperlink" Target="mailto:mahabubk9270@gmail.com" TargetMode="External"/><Relationship Id="rId9470" Type="http://schemas.openxmlformats.org/officeDocument/2006/relationships/hyperlink" Target="mailto:mizanprogotijv@gmail.com" TargetMode="External"/><Relationship Id="rId208" Type="http://schemas.openxmlformats.org/officeDocument/2006/relationships/hyperlink" Target="mailto:msasamadtraders@gmail.com" TargetMode="External"/><Relationship Id="rId415" Type="http://schemas.openxmlformats.org/officeDocument/2006/relationships/hyperlink" Target="mailto:badal_barisal@yahoo.com" TargetMode="External"/><Relationship Id="rId622" Type="http://schemas.openxmlformats.org/officeDocument/2006/relationships/hyperlink" Target="mailto:msmasumenterprise18@gmail.com" TargetMode="External"/><Relationship Id="rId1045" Type="http://schemas.openxmlformats.org/officeDocument/2006/relationships/hyperlink" Target="mailto:tenderkingdombd@gmail.com" TargetMode="External"/><Relationship Id="rId1252" Type="http://schemas.openxmlformats.org/officeDocument/2006/relationships/hyperlink" Target="mailto:prominentengineers@yahoo.com" TargetMode="External"/><Relationship Id="rId2303" Type="http://schemas.openxmlformats.org/officeDocument/2006/relationships/hyperlink" Target="mailto:mskashemtraders@gmail.com" TargetMode="External"/><Relationship Id="rId2510" Type="http://schemas.openxmlformats.org/officeDocument/2006/relationships/hyperlink" Target="mailto:ms.ifthyandbrothers@gmail.com" TargetMode="External"/><Relationship Id="rId5459" Type="http://schemas.openxmlformats.org/officeDocument/2006/relationships/hyperlink" Target="mailto:sucheenterprise@gmail.com" TargetMode="External"/><Relationship Id="rId5666" Type="http://schemas.openxmlformats.org/officeDocument/2006/relationships/hyperlink" Target="mailto:smangur4@gmail.com" TargetMode="External"/><Relationship Id="rId8072" Type="http://schemas.openxmlformats.org/officeDocument/2006/relationships/hyperlink" Target="mailto:m.s.hazienterprisee@gmail.com" TargetMode="External"/><Relationship Id="rId9123" Type="http://schemas.openxmlformats.org/officeDocument/2006/relationships/hyperlink" Target="mailto:mskhantradersjp@gmail.com" TargetMode="External"/><Relationship Id="rId9330" Type="http://schemas.openxmlformats.org/officeDocument/2006/relationships/hyperlink" Target="mailto:mhcorporation@yahoo.com" TargetMode="External"/><Relationship Id="rId1112" Type="http://schemas.openxmlformats.org/officeDocument/2006/relationships/hyperlink" Target="mailto:sikdertradingagency@gmail.com" TargetMode="External"/><Relationship Id="rId4268" Type="http://schemas.openxmlformats.org/officeDocument/2006/relationships/hyperlink" Target="mailto:tehami.ebteda.tarita@gmail.com" TargetMode="External"/><Relationship Id="rId4475" Type="http://schemas.openxmlformats.org/officeDocument/2006/relationships/hyperlink" Target="mailto:md.Elias1968@yahoo.com" TargetMode="External"/><Relationship Id="rId5319" Type="http://schemas.openxmlformats.org/officeDocument/2006/relationships/hyperlink" Target="mailto:mssalmanentr@gmail.com" TargetMode="External"/><Relationship Id="rId5873" Type="http://schemas.openxmlformats.org/officeDocument/2006/relationships/hyperlink" Target="mailto:nisadenterprise78@gmail.com" TargetMode="External"/><Relationship Id="rId6717" Type="http://schemas.openxmlformats.org/officeDocument/2006/relationships/hyperlink" Target="mailto:msrahimaenterprise.hanif@gmail.com" TargetMode="External"/><Relationship Id="rId6924" Type="http://schemas.openxmlformats.org/officeDocument/2006/relationships/hyperlink" Target="mailto:ptkshimantotrading@gmail.com" TargetMode="External"/><Relationship Id="rId3077" Type="http://schemas.openxmlformats.org/officeDocument/2006/relationships/hyperlink" Target="mailto:satotafalarbander@gmail.com" TargetMode="External"/><Relationship Id="rId3284" Type="http://schemas.openxmlformats.org/officeDocument/2006/relationships/hyperlink" Target="mailto:ms.tajuddin@yahoo.com" TargetMode="External"/><Relationship Id="rId4128" Type="http://schemas.openxmlformats.org/officeDocument/2006/relationships/hyperlink" Target="mailto:techbay_international@yahoo.com" TargetMode="External"/><Relationship Id="rId4682" Type="http://schemas.openxmlformats.org/officeDocument/2006/relationships/hyperlink" Target="mailto:surmaenterprise24@gmail.com" TargetMode="External"/><Relationship Id="rId5526" Type="http://schemas.openxmlformats.org/officeDocument/2006/relationships/hyperlink" Target="mailto:anowartrade@gmail.com" TargetMode="External"/><Relationship Id="rId5733" Type="http://schemas.openxmlformats.org/officeDocument/2006/relationships/hyperlink" Target="mailto:sabtsecljv@gmail.com" TargetMode="External"/><Relationship Id="rId5940" Type="http://schemas.openxmlformats.org/officeDocument/2006/relationships/hyperlink" Target="mailto:ms.natraders@yahoo.com" TargetMode="External"/><Relationship Id="rId8889" Type="http://schemas.openxmlformats.org/officeDocument/2006/relationships/hyperlink" Target="mailto:johoraconst@gmail.com" TargetMode="External"/><Relationship Id="rId1929" Type="http://schemas.openxmlformats.org/officeDocument/2006/relationships/hyperlink" Target="mailto:quashemconstruction@gmail.com" TargetMode="External"/><Relationship Id="rId2093" Type="http://schemas.openxmlformats.org/officeDocument/2006/relationships/hyperlink" Target="mailto:arenterprise990@gmail.com" TargetMode="External"/><Relationship Id="rId3491" Type="http://schemas.openxmlformats.org/officeDocument/2006/relationships/hyperlink" Target="mailto:egpmsmonienterprise@yahoo.com" TargetMode="External"/><Relationship Id="rId4335" Type="http://schemas.openxmlformats.org/officeDocument/2006/relationships/hyperlink" Target="mailto:mebl.bd@gmail.com" TargetMode="External"/><Relationship Id="rId4542" Type="http://schemas.openxmlformats.org/officeDocument/2006/relationships/hyperlink" Target="mailto:alimostafizjv@gmail.com" TargetMode="External"/><Relationship Id="rId5800" Type="http://schemas.openxmlformats.org/officeDocument/2006/relationships/hyperlink" Target="mailto:ms.mohesenaenterprise@gmail.com" TargetMode="External"/><Relationship Id="rId7698" Type="http://schemas.openxmlformats.org/officeDocument/2006/relationships/hyperlink" Target="mailto:tmrcpejv@gmail.com" TargetMode="External"/><Relationship Id="rId8749" Type="http://schemas.openxmlformats.org/officeDocument/2006/relationships/hyperlink" Target="mailto:aralmljv@gmail.com" TargetMode="External"/><Relationship Id="rId8956" Type="http://schemas.openxmlformats.org/officeDocument/2006/relationships/hyperlink" Target="mailto:mirtraders13@gmail.com" TargetMode="External"/><Relationship Id="rId3144" Type="http://schemas.openxmlformats.org/officeDocument/2006/relationships/hyperlink" Target="mailto:wahidcl830@gmail.com" TargetMode="External"/><Relationship Id="rId3351" Type="http://schemas.openxmlformats.org/officeDocument/2006/relationships/hyperlink" Target="mailto:mgolamfaruq@yahoo.com" TargetMode="External"/><Relationship Id="rId4402" Type="http://schemas.openxmlformats.org/officeDocument/2006/relationships/hyperlink" Target="mailto:ms.azadtraders@yahoo.com" TargetMode="External"/><Relationship Id="rId7558" Type="http://schemas.openxmlformats.org/officeDocument/2006/relationships/hyperlink" Target="mailto:msshobdoenterprise@gmail.com" TargetMode="External"/><Relationship Id="rId7765" Type="http://schemas.openxmlformats.org/officeDocument/2006/relationships/hyperlink" Target="mailto:gmrudro@gmail.com" TargetMode="External"/><Relationship Id="rId7972" Type="http://schemas.openxmlformats.org/officeDocument/2006/relationships/hyperlink" Target="mailto:uttamtraders74@gmail.com" TargetMode="External"/><Relationship Id="rId8609" Type="http://schemas.openxmlformats.org/officeDocument/2006/relationships/hyperlink" Target="mailto:msamintraders2016@gmail.com" TargetMode="External"/><Relationship Id="rId8816" Type="http://schemas.openxmlformats.org/officeDocument/2006/relationships/hyperlink" Target="mailto:jahid8brothers@gmail.com" TargetMode="External"/><Relationship Id="rId272" Type="http://schemas.openxmlformats.org/officeDocument/2006/relationships/hyperlink" Target="mailto:emmuconstruction@gmail.com" TargetMode="External"/><Relationship Id="rId2160" Type="http://schemas.openxmlformats.org/officeDocument/2006/relationships/hyperlink" Target="mailto:rafiqul.dinsr@gmail.com" TargetMode="External"/><Relationship Id="rId3004" Type="http://schemas.openxmlformats.org/officeDocument/2006/relationships/hyperlink" Target="mailto:msprogatientp@yahoo.com" TargetMode="External"/><Relationship Id="rId3211" Type="http://schemas.openxmlformats.org/officeDocument/2006/relationships/hyperlink" Target="mailto:khanrafiqul180@gmail.com" TargetMode="External"/><Relationship Id="rId6367" Type="http://schemas.openxmlformats.org/officeDocument/2006/relationships/hyperlink" Target="mailto:mdsabujfarid@gmail.com" TargetMode="External"/><Relationship Id="rId6574" Type="http://schemas.openxmlformats.org/officeDocument/2006/relationships/hyperlink" Target="mailto:pranjoltraders@gmail.com" TargetMode="External"/><Relationship Id="rId6781" Type="http://schemas.openxmlformats.org/officeDocument/2006/relationships/hyperlink" Target="mailto:khairhossain64@gmail.com" TargetMode="External"/><Relationship Id="rId7418" Type="http://schemas.openxmlformats.org/officeDocument/2006/relationships/hyperlink" Target="mailto:skenterprize75@gmail.com" TargetMode="External"/><Relationship Id="rId7625" Type="http://schemas.openxmlformats.org/officeDocument/2006/relationships/hyperlink" Target="mailto:kyasuimong@gmail.com" TargetMode="External"/><Relationship Id="rId7832" Type="http://schemas.openxmlformats.org/officeDocument/2006/relationships/hyperlink" Target="mailto:kamruzzaman3598@gmail.com" TargetMode="External"/><Relationship Id="rId132" Type="http://schemas.openxmlformats.org/officeDocument/2006/relationships/hyperlink" Target="mailto:deep_bricks@yahoo.com" TargetMode="External"/><Relationship Id="rId2020" Type="http://schemas.openxmlformats.org/officeDocument/2006/relationships/hyperlink" Target="mailto:salauddinmusharof@gmail.com" TargetMode="External"/><Relationship Id="rId5176" Type="http://schemas.openxmlformats.org/officeDocument/2006/relationships/hyperlink" Target="mailto:jhosen414@gmail.com" TargetMode="External"/><Relationship Id="rId5383" Type="http://schemas.openxmlformats.org/officeDocument/2006/relationships/hyperlink" Target="mailto:mimenterprise65@gmail.com" TargetMode="External"/><Relationship Id="rId5590" Type="http://schemas.openxmlformats.org/officeDocument/2006/relationships/hyperlink" Target="mailto:zia.snks@yahoo.com" TargetMode="External"/><Relationship Id="rId6227" Type="http://schemas.openxmlformats.org/officeDocument/2006/relationships/hyperlink" Target="mailto:mohanabricksmanufacture@gmail.com" TargetMode="External"/><Relationship Id="rId6434" Type="http://schemas.openxmlformats.org/officeDocument/2006/relationships/hyperlink" Target="mailto:mdmahafuz.khan@yahoo.com" TargetMode="External"/><Relationship Id="rId6641" Type="http://schemas.openxmlformats.org/officeDocument/2006/relationships/hyperlink" Target="mailto:efte.etcl@gmail.com" TargetMode="External"/><Relationship Id="rId1579" Type="http://schemas.openxmlformats.org/officeDocument/2006/relationships/hyperlink" Target="mailto:msmithil.tc@gmail.com" TargetMode="External"/><Relationship Id="rId2977" Type="http://schemas.openxmlformats.org/officeDocument/2006/relationships/hyperlink" Target="mailto:jewel.const@yahoo.com" TargetMode="External"/><Relationship Id="rId4192" Type="http://schemas.openxmlformats.org/officeDocument/2006/relationships/hyperlink" Target="mailto:ayshi.traders77@gmail.com" TargetMode="External"/><Relationship Id="rId5036" Type="http://schemas.openxmlformats.org/officeDocument/2006/relationships/hyperlink" Target="mailto:ms.joyan.enterprise@gmail.com" TargetMode="External"/><Relationship Id="rId5243" Type="http://schemas.openxmlformats.org/officeDocument/2006/relationships/hyperlink" Target="mailto:jvofncelpdl@gmail.com" TargetMode="External"/><Relationship Id="rId5450" Type="http://schemas.openxmlformats.org/officeDocument/2006/relationships/hyperlink" Target="mailto:bhuiyanconstruction83@gmail.com" TargetMode="External"/><Relationship Id="rId8399" Type="http://schemas.openxmlformats.org/officeDocument/2006/relationships/hyperlink" Target="mailto:shawontraders78@gmail.com" TargetMode="External"/><Relationship Id="rId949" Type="http://schemas.openxmlformats.org/officeDocument/2006/relationships/hyperlink" Target="mailto:md.iqbalhossain744@yahoo.com" TargetMode="External"/><Relationship Id="rId1786" Type="http://schemas.openxmlformats.org/officeDocument/2006/relationships/hyperlink" Target="mailto:msasadenterprise@gmail.com" TargetMode="External"/><Relationship Id="rId1993" Type="http://schemas.openxmlformats.org/officeDocument/2006/relationships/hyperlink" Target="mailto:shahid.brothers.bd@gmail.com" TargetMode="External"/><Relationship Id="rId2837" Type="http://schemas.openxmlformats.org/officeDocument/2006/relationships/hyperlink" Target="mailto:starenterprisegazipur@gmail.com" TargetMode="External"/><Relationship Id="rId4052" Type="http://schemas.openxmlformats.org/officeDocument/2006/relationships/hyperlink" Target="mailto:ms.mominul@yahoo.com" TargetMode="External"/><Relationship Id="rId5103" Type="http://schemas.openxmlformats.org/officeDocument/2006/relationships/hyperlink" Target="mailto:raishaenterprise1982@gmail.com" TargetMode="External"/><Relationship Id="rId6501" Type="http://schemas.openxmlformats.org/officeDocument/2006/relationships/hyperlink" Target="mailto:mssimantoenterprise@gmail.com" TargetMode="External"/><Relationship Id="rId8259" Type="http://schemas.openxmlformats.org/officeDocument/2006/relationships/hyperlink" Target="mailto:somaenterprise80@gmail.com" TargetMode="External"/><Relationship Id="rId78" Type="http://schemas.openxmlformats.org/officeDocument/2006/relationships/hyperlink" Target="mailto:msshukhienterprise@gmail.com" TargetMode="External"/><Relationship Id="rId809" Type="http://schemas.openxmlformats.org/officeDocument/2006/relationships/hyperlink" Target="mailto:msshadenterprise1424@yahoo.com" TargetMode="External"/><Relationship Id="rId1439" Type="http://schemas.openxmlformats.org/officeDocument/2006/relationships/hyperlink" Target="mailto:aislamvc@gmail.com" TargetMode="External"/><Relationship Id="rId1646" Type="http://schemas.openxmlformats.org/officeDocument/2006/relationships/hyperlink" Target="mailto:ms.mainenterprise@gmail.com" TargetMode="External"/><Relationship Id="rId1853" Type="http://schemas.openxmlformats.org/officeDocument/2006/relationships/hyperlink" Target="mailto:ramjan_egp@yahoo.com" TargetMode="External"/><Relationship Id="rId2904" Type="http://schemas.openxmlformats.org/officeDocument/2006/relationships/hyperlink" Target="mailto:khokachairman@gmail.com" TargetMode="External"/><Relationship Id="rId5310" Type="http://schemas.openxmlformats.org/officeDocument/2006/relationships/hyperlink" Target="mailto:satradeandsyndicate@gmail.com" TargetMode="External"/><Relationship Id="rId7068" Type="http://schemas.openxmlformats.org/officeDocument/2006/relationships/hyperlink" Target="mailto:msjamunaenterprise9000@gmail.com" TargetMode="External"/><Relationship Id="rId8119" Type="http://schemas.openxmlformats.org/officeDocument/2006/relationships/hyperlink" Target="mailto:mebl.bd@gmail.com" TargetMode="External"/><Relationship Id="rId8466" Type="http://schemas.openxmlformats.org/officeDocument/2006/relationships/hyperlink" Target="mailto:msnazruli@gmail.com" TargetMode="External"/><Relationship Id="rId8673" Type="http://schemas.openxmlformats.org/officeDocument/2006/relationships/hyperlink" Target="mailto:msnafitraders@gmail.com" TargetMode="External"/><Relationship Id="rId8880" Type="http://schemas.openxmlformats.org/officeDocument/2006/relationships/hyperlink" Target="mailto:mdemtiazasif@gmail.com" TargetMode="External"/><Relationship Id="rId9517" Type="http://schemas.openxmlformats.org/officeDocument/2006/relationships/hyperlink" Target="mailto:msshihabenterprise1963@gmail.com" TargetMode="External"/><Relationship Id="rId1506" Type="http://schemas.openxmlformats.org/officeDocument/2006/relationships/hyperlink" Target="mailto:z_liton@yahoo.com" TargetMode="External"/><Relationship Id="rId1713" Type="http://schemas.openxmlformats.org/officeDocument/2006/relationships/hyperlink" Target="mailto:chairman.ajgara@gmail.com" TargetMode="External"/><Relationship Id="rId1920" Type="http://schemas.openxmlformats.org/officeDocument/2006/relationships/hyperlink" Target="mailto:thohidandqcjv@gmail.com" TargetMode="External"/><Relationship Id="rId4869" Type="http://schemas.openxmlformats.org/officeDocument/2006/relationships/hyperlink" Target="mailto:sharifenterprise73@gmail.com" TargetMode="External"/><Relationship Id="rId7275" Type="http://schemas.openxmlformats.org/officeDocument/2006/relationships/hyperlink" Target="mailto:mizanur_79@ymail.com" TargetMode="External"/><Relationship Id="rId7482" Type="http://schemas.openxmlformats.org/officeDocument/2006/relationships/hyperlink" Target="mailto:mntrade7@gmail.com" TargetMode="External"/><Relationship Id="rId8326" Type="http://schemas.openxmlformats.org/officeDocument/2006/relationships/hyperlink" Target="mailto:nisetraders@gmail.com" TargetMode="External"/><Relationship Id="rId8533" Type="http://schemas.openxmlformats.org/officeDocument/2006/relationships/hyperlink" Target="mailto:nabila_enterprise113@yahoo.com" TargetMode="External"/><Relationship Id="rId8740" Type="http://schemas.openxmlformats.org/officeDocument/2006/relationships/hyperlink" Target="mailto:seht.jv@gmail.com" TargetMode="External"/><Relationship Id="rId3678" Type="http://schemas.openxmlformats.org/officeDocument/2006/relationships/hyperlink" Target="mailto:motiur075@gmail.com" TargetMode="External"/><Relationship Id="rId3885" Type="http://schemas.openxmlformats.org/officeDocument/2006/relationships/hyperlink" Target="mailto:ziaultradersandshuvoenterprise@gmail.com," TargetMode="External"/><Relationship Id="rId4729" Type="http://schemas.openxmlformats.org/officeDocument/2006/relationships/hyperlink" Target="mailto:msislambrothersltd@gmail.com" TargetMode="External"/><Relationship Id="rId4936" Type="http://schemas.openxmlformats.org/officeDocument/2006/relationships/hyperlink" Target="mailto:zohirul81@gmail.%20Com" TargetMode="External"/><Relationship Id="rId6084" Type="http://schemas.openxmlformats.org/officeDocument/2006/relationships/hyperlink" Target="mailto:msmdkamaluddin@gmail.com" TargetMode="External"/><Relationship Id="rId6291" Type="http://schemas.openxmlformats.org/officeDocument/2006/relationships/hyperlink" Target="mailto:nafitraders1979@gmail.com" TargetMode="External"/><Relationship Id="rId7135" Type="http://schemas.openxmlformats.org/officeDocument/2006/relationships/hyperlink" Target="mailto:sureshchandraptk@gmail.com" TargetMode="External"/><Relationship Id="rId7342" Type="http://schemas.openxmlformats.org/officeDocument/2006/relationships/hyperlink" Target="mailto:golammostofakhan71@gmail.com" TargetMode="External"/><Relationship Id="rId8600" Type="http://schemas.openxmlformats.org/officeDocument/2006/relationships/hyperlink" Target="mailto:nisetraders@gmail.com" TargetMode="External"/><Relationship Id="rId599" Type="http://schemas.openxmlformats.org/officeDocument/2006/relationships/hyperlink" Target="mailto:mshowladerenterprise1980@gmail.com" TargetMode="External"/><Relationship Id="rId2487" Type="http://schemas.openxmlformats.org/officeDocument/2006/relationships/hyperlink" Target="mailto:newtradelinkfeni@gmail.com" TargetMode="External"/><Relationship Id="rId2694" Type="http://schemas.openxmlformats.org/officeDocument/2006/relationships/hyperlink" Target="mailto:Latifhakkani@yahoo.com" TargetMode="External"/><Relationship Id="rId3538" Type="http://schemas.openxmlformats.org/officeDocument/2006/relationships/hyperlink" Target="mailto:hiraconstraction@gmail.com" TargetMode="External"/><Relationship Id="rId3745" Type="http://schemas.openxmlformats.org/officeDocument/2006/relationships/hyperlink" Target="mailto:mollapromajv@gmail.com" TargetMode="External"/><Relationship Id="rId6151" Type="http://schemas.openxmlformats.org/officeDocument/2006/relationships/hyperlink" Target="mailto:msmokkaenterprise@gmail.com" TargetMode="External"/><Relationship Id="rId7202" Type="http://schemas.openxmlformats.org/officeDocument/2006/relationships/hyperlink" Target="mailto:green.kobbad@gmail.com" TargetMode="External"/><Relationship Id="rId459" Type="http://schemas.openxmlformats.org/officeDocument/2006/relationships/hyperlink" Target="mailto:mshasan.construction1978@gmail.com" TargetMode="External"/><Relationship Id="rId666" Type="http://schemas.openxmlformats.org/officeDocument/2006/relationships/hyperlink" Target="mailto:shenterprise78@gmail.com" TargetMode="External"/><Relationship Id="rId873" Type="http://schemas.openxmlformats.org/officeDocument/2006/relationships/hyperlink" Target="mailto:MD.MORSHED_KAMAL@yahoo.com" TargetMode="External"/><Relationship Id="rId1089" Type="http://schemas.openxmlformats.org/officeDocument/2006/relationships/hyperlink" Target="mailto:msmiatraders1984@gmail.com" TargetMode="External"/><Relationship Id="rId1296" Type="http://schemas.openxmlformats.org/officeDocument/2006/relationships/hyperlink" Target="mailto:msshaharuzzman@gmail.com" TargetMode="External"/><Relationship Id="rId2347" Type="http://schemas.openxmlformats.org/officeDocument/2006/relationships/hyperlink" Target="mailto:ms.sajincorporation@gmail.com" TargetMode="External"/><Relationship Id="rId2554" Type="http://schemas.openxmlformats.org/officeDocument/2006/relationships/hyperlink" Target="mailto:trustcorporationftsc@gmail.com" TargetMode="External"/><Relationship Id="rId3952" Type="http://schemas.openxmlformats.org/officeDocument/2006/relationships/hyperlink" Target="mailto:sahidenterprisepvtlimited@gmail.com%20;" TargetMode="External"/><Relationship Id="rId6011" Type="http://schemas.openxmlformats.org/officeDocument/2006/relationships/hyperlink" Target="mailto:msmalekenterprise1984@gmail.com" TargetMode="External"/><Relationship Id="rId9167" Type="http://schemas.openxmlformats.org/officeDocument/2006/relationships/hyperlink" Target="mailto:leandmejv@gmail.com" TargetMode="External"/><Relationship Id="rId9374" Type="http://schemas.openxmlformats.org/officeDocument/2006/relationships/hyperlink" Target="mailto:msrajibbrothers1965@gmail.com" TargetMode="External"/><Relationship Id="rId9581" Type="http://schemas.openxmlformats.org/officeDocument/2006/relationships/hyperlink" Target="mailto:ssprise69@yahoo.com" TargetMode="External"/><Relationship Id="rId319" Type="http://schemas.openxmlformats.org/officeDocument/2006/relationships/hyperlink" Target="mailto:abser81bandarban@gmail.com" TargetMode="External"/><Relationship Id="rId526" Type="http://schemas.openxmlformats.org/officeDocument/2006/relationships/hyperlink" Target="mailto:ms.farukbrothers2010@gmail.com" TargetMode="External"/><Relationship Id="rId1156" Type="http://schemas.openxmlformats.org/officeDocument/2006/relationships/hyperlink" Target="mailto:friendskhanjv@gmail.com" TargetMode="External"/><Relationship Id="rId1363" Type="http://schemas.openxmlformats.org/officeDocument/2006/relationships/hyperlink" Target="mailto:kawsarrahil@gmail.com" TargetMode="External"/><Relationship Id="rId2207" Type="http://schemas.openxmlformats.org/officeDocument/2006/relationships/hyperlink" Target="mailto:ms.salimenterprise16@gmail.com" TargetMode="External"/><Relationship Id="rId2761" Type="http://schemas.openxmlformats.org/officeDocument/2006/relationships/hyperlink" Target="mailto:probalengineersltd@gmail.com" TargetMode="External"/><Relationship Id="rId3605" Type="http://schemas.openxmlformats.org/officeDocument/2006/relationships/hyperlink" Target="mailto:mme.mscjv@gmail.com" TargetMode="External"/><Relationship Id="rId3812" Type="http://schemas.openxmlformats.org/officeDocument/2006/relationships/hyperlink" Target="mailto:jaka.chuadanga@gmail.com" TargetMode="External"/><Relationship Id="rId6968" Type="http://schemas.openxmlformats.org/officeDocument/2006/relationships/hyperlink" Target="mailto:mohiuddinptk@gmail.com" TargetMode="External"/><Relationship Id="rId8183" Type="http://schemas.openxmlformats.org/officeDocument/2006/relationships/hyperlink" Target="mailto:malihatraders1975@gmail.com" TargetMode="External"/><Relationship Id="rId8390" Type="http://schemas.openxmlformats.org/officeDocument/2006/relationships/hyperlink" Target="mailto:ms.shimul.enterprise2013@gmail.com" TargetMode="External"/><Relationship Id="rId9027" Type="http://schemas.openxmlformats.org/officeDocument/2006/relationships/hyperlink" Target="mailto:mmanduejv@gmail.com" TargetMode="External"/><Relationship Id="rId9234" Type="http://schemas.openxmlformats.org/officeDocument/2006/relationships/hyperlink" Target="mailto:kalicharanagarwala1999@gmail.com" TargetMode="External"/><Relationship Id="rId733" Type="http://schemas.openxmlformats.org/officeDocument/2006/relationships/hyperlink" Target="mailto:olikhan2019@gmail.com" TargetMode="External"/><Relationship Id="rId940" Type="http://schemas.openxmlformats.org/officeDocument/2006/relationships/hyperlink" Target="mailto:sanaullahenterprise75@gmail.com" TargetMode="External"/><Relationship Id="rId1016" Type="http://schemas.openxmlformats.org/officeDocument/2006/relationships/hyperlink" Target="mailto:msakkasconstruction@gmail.com" TargetMode="External"/><Relationship Id="rId1570" Type="http://schemas.openxmlformats.org/officeDocument/2006/relationships/hyperlink" Target="mailto:msa.barura@gmail.com" TargetMode="External"/><Relationship Id="rId2414" Type="http://schemas.openxmlformats.org/officeDocument/2006/relationships/hyperlink" Target="mailto:kt.tntljv@gmail.com" TargetMode="External"/><Relationship Id="rId2621" Type="http://schemas.openxmlformats.org/officeDocument/2006/relationships/hyperlink" Target="mailto:hshoheb@gmail.com" TargetMode="External"/><Relationship Id="rId5777" Type="http://schemas.openxmlformats.org/officeDocument/2006/relationships/hyperlink" Target="mailto:mtn4701@gmail.com" TargetMode="External"/><Relationship Id="rId5984" Type="http://schemas.openxmlformats.org/officeDocument/2006/relationships/hyperlink" Target="mailto:alamgirhossain1766@gmail.com" TargetMode="External"/><Relationship Id="rId6828" Type="http://schemas.openxmlformats.org/officeDocument/2006/relationships/hyperlink" Target="mailto:rafiqjmuna@gmail.com" TargetMode="External"/><Relationship Id="rId8043" Type="http://schemas.openxmlformats.org/officeDocument/2006/relationships/hyperlink" Target="mailto:abwahab07@gmail.com" TargetMode="External"/><Relationship Id="rId9441" Type="http://schemas.openxmlformats.org/officeDocument/2006/relationships/hyperlink" Target="mailto:sagorenterprise76@gmail.com" TargetMode="External"/><Relationship Id="rId800" Type="http://schemas.openxmlformats.org/officeDocument/2006/relationships/hyperlink" Target="mailto:msrupalicons@gmail.com" TargetMode="External"/><Relationship Id="rId1223" Type="http://schemas.openxmlformats.org/officeDocument/2006/relationships/hyperlink" Target="mailto:nisaenterprize@gmail.com" TargetMode="External"/><Relationship Id="rId1430" Type="http://schemas.openxmlformats.org/officeDocument/2006/relationships/hyperlink" Target="mailto:hanif_faridpur@yahoo.com" TargetMode="External"/><Relationship Id="rId4379" Type="http://schemas.openxmlformats.org/officeDocument/2006/relationships/hyperlink" Target="mailto:ms.babulpathanlxp@gmail.com" TargetMode="External"/><Relationship Id="rId4586" Type="http://schemas.openxmlformats.org/officeDocument/2006/relationships/hyperlink" Target="mailto:rebaconstruction@gmail.com" TargetMode="External"/><Relationship Id="rId4793" Type="http://schemas.openxmlformats.org/officeDocument/2006/relationships/hyperlink" Target="mailto:nazrulislamchowdhury84@gmail.com" TargetMode="External"/><Relationship Id="rId5637" Type="http://schemas.openxmlformats.org/officeDocument/2006/relationships/hyperlink" Target="mailto:jsarwar938@gmail.com" TargetMode="External"/><Relationship Id="rId5844" Type="http://schemas.openxmlformats.org/officeDocument/2006/relationships/hyperlink" Target="mailto:ibkbc2019@gmail.com" TargetMode="External"/><Relationship Id="rId8250" Type="http://schemas.openxmlformats.org/officeDocument/2006/relationships/hyperlink" Target="mailto:msshafinenterprise12@gmail.com" TargetMode="External"/><Relationship Id="rId9301" Type="http://schemas.openxmlformats.org/officeDocument/2006/relationships/hyperlink" Target="mailto:rambabu.thakurgaon@gmail.com" TargetMode="External"/><Relationship Id="rId3188" Type="http://schemas.openxmlformats.org/officeDocument/2006/relationships/hyperlink" Target="mailto:ms.amirenterprise2013@gmail.com" TargetMode="External"/><Relationship Id="rId3395" Type="http://schemas.openxmlformats.org/officeDocument/2006/relationships/hyperlink" Target="mailto:msbtcorporation@gmail.com" TargetMode="External"/><Relationship Id="rId4239" Type="http://schemas.openxmlformats.org/officeDocument/2006/relationships/hyperlink" Target="mailto:jnenterprise76@gmail.com" TargetMode="External"/><Relationship Id="rId4446" Type="http://schemas.openxmlformats.org/officeDocument/2006/relationships/hyperlink" Target="mailto:ms.arobienterprise@gmail.com" TargetMode="External"/><Relationship Id="rId4653" Type="http://schemas.openxmlformats.org/officeDocument/2006/relationships/hyperlink" Target="mailto:haniftraders31@yahoo.com" TargetMode="External"/><Relationship Id="rId4860" Type="http://schemas.openxmlformats.org/officeDocument/2006/relationships/hyperlink" Target="mailto:murshadalam55@gmail.com" TargetMode="External"/><Relationship Id="rId5704" Type="http://schemas.openxmlformats.org/officeDocument/2006/relationships/hyperlink" Target="mailto:mawahed8@gmail.com" TargetMode="External"/><Relationship Id="rId5911" Type="http://schemas.openxmlformats.org/officeDocument/2006/relationships/hyperlink" Target="mailto:fh.sae.jv2020@gmail.com" TargetMode="External"/><Relationship Id="rId8110" Type="http://schemas.openxmlformats.org/officeDocument/2006/relationships/hyperlink" Target="mailto:dollyconstructionltd@gmail.com" TargetMode="External"/><Relationship Id="rId3048" Type="http://schemas.openxmlformats.org/officeDocument/2006/relationships/hyperlink" Target="mailto:khandakershahin.ahmed@yahoo.com" TargetMode="External"/><Relationship Id="rId3255" Type="http://schemas.openxmlformats.org/officeDocument/2006/relationships/hyperlink" Target="mailto:ashikbuilders@gmail.com" TargetMode="External"/><Relationship Id="rId3462" Type="http://schemas.openxmlformats.org/officeDocument/2006/relationships/hyperlink" Target="mailto:msaoyshienterprise1975@gmail.com" TargetMode="External"/><Relationship Id="rId4306" Type="http://schemas.openxmlformats.org/officeDocument/2006/relationships/hyperlink" Target="mailto:mnmsejv@gmail.com" TargetMode="External"/><Relationship Id="rId4513" Type="http://schemas.openxmlformats.org/officeDocument/2006/relationships/hyperlink" Target="mailto:ms.abdulhakim@gmail.com" TargetMode="External"/><Relationship Id="rId4720" Type="http://schemas.openxmlformats.org/officeDocument/2006/relationships/hyperlink" Target="mailto:mdaziborrahman@gmail.com" TargetMode="External"/><Relationship Id="rId7669" Type="http://schemas.openxmlformats.org/officeDocument/2006/relationships/hyperlink" Target="mailto:msrabiul77@gmail.com" TargetMode="External"/><Relationship Id="rId7876" Type="http://schemas.openxmlformats.org/officeDocument/2006/relationships/hyperlink" Target="mailto:aminansari890@gmail.com" TargetMode="External"/><Relationship Id="rId8927" Type="http://schemas.openxmlformats.org/officeDocument/2006/relationships/hyperlink" Target="mailto:sbcelbd@gmail.com" TargetMode="External"/><Relationship Id="rId176" Type="http://schemas.openxmlformats.org/officeDocument/2006/relationships/hyperlink" Target="mailto:msniloyenterprise15@gmail.com" TargetMode="External"/><Relationship Id="rId383" Type="http://schemas.openxmlformats.org/officeDocument/2006/relationships/hyperlink" Target="mailto:mskhanenterprise80@gmail.com" TargetMode="External"/><Relationship Id="rId590" Type="http://schemas.openxmlformats.org/officeDocument/2006/relationships/hyperlink" Target="mailto:ms.siamenterprise78@gmail.com" TargetMode="External"/><Relationship Id="rId2064" Type="http://schemas.openxmlformats.org/officeDocument/2006/relationships/hyperlink" Target="https://www.eprocure.gov.bd/tenderer/ViewRegistrationDetail.jsp?cId=25BFF24CAB0C547B&amp;uId=0DD4A9A11DE9CFA9&amp;tId=C092A0634F7EC857&amp;top=no" TargetMode="External"/><Relationship Id="rId2271" Type="http://schemas.openxmlformats.org/officeDocument/2006/relationships/hyperlink" Target="mailto:ms.centurytraders@yahoo.com" TargetMode="External"/><Relationship Id="rId3115" Type="http://schemas.openxmlformats.org/officeDocument/2006/relationships/hyperlink" Target="mailto:atmejv@gmail.com" TargetMode="External"/><Relationship Id="rId3322" Type="http://schemas.openxmlformats.org/officeDocument/2006/relationships/hyperlink" Target="mailto:tulitraders321@gmail.com" TargetMode="External"/><Relationship Id="rId6478" Type="http://schemas.openxmlformats.org/officeDocument/2006/relationships/hyperlink" Target="mailto:mamunelectronics5@gmail.com" TargetMode="External"/><Relationship Id="rId6685" Type="http://schemas.openxmlformats.org/officeDocument/2006/relationships/hyperlink" Target="mailto:efte.etcl@gmail.com" TargetMode="External"/><Relationship Id="rId7529" Type="http://schemas.openxmlformats.org/officeDocument/2006/relationships/hyperlink" Target="mailto:msagm1962@gmail.com" TargetMode="External"/><Relationship Id="rId9091" Type="http://schemas.openxmlformats.org/officeDocument/2006/relationships/hyperlink" Target="mailto:mslokmanhossain@gmail.com" TargetMode="External"/><Relationship Id="rId243" Type="http://schemas.openxmlformats.org/officeDocument/2006/relationships/hyperlink" Target="mailto:msislam.traders@yahoo.com" TargetMode="External"/><Relationship Id="rId450" Type="http://schemas.openxmlformats.org/officeDocument/2006/relationships/hyperlink" Target="mailto:mdfayzsharif@yahoo.com" TargetMode="External"/><Relationship Id="rId1080" Type="http://schemas.openxmlformats.org/officeDocument/2006/relationships/hyperlink" Target="mailto:noormdtraders@gmail.com" TargetMode="External"/><Relationship Id="rId2131" Type="http://schemas.openxmlformats.org/officeDocument/2006/relationships/hyperlink" Target="mailto:msbasoritraders.bd@gmail.com" TargetMode="External"/><Relationship Id="rId5287" Type="http://schemas.openxmlformats.org/officeDocument/2006/relationships/hyperlink" Target="mailto:sohan7679@yahoo.com" TargetMode="External"/><Relationship Id="rId5494" Type="http://schemas.openxmlformats.org/officeDocument/2006/relationships/hyperlink" Target="mailto:bhibhienterprise1971@gmail.com" TargetMode="External"/><Relationship Id="rId6338" Type="http://schemas.openxmlformats.org/officeDocument/2006/relationships/hyperlink" Target="mailto:soheltraders1977@yahoo.com" TargetMode="External"/><Relationship Id="rId6892" Type="http://schemas.openxmlformats.org/officeDocument/2006/relationships/hyperlink" Target="mailto:mohiuddinptk@gmail.com" TargetMode="External"/><Relationship Id="rId7736" Type="http://schemas.openxmlformats.org/officeDocument/2006/relationships/hyperlink" Target="mailto:msrashidabuildersrangpur@gmail.com" TargetMode="External"/><Relationship Id="rId7943" Type="http://schemas.openxmlformats.org/officeDocument/2006/relationships/hyperlink" Target="mailto:mdamainurrahman@gmail.com" TargetMode="External"/><Relationship Id="rId103" Type="http://schemas.openxmlformats.org/officeDocument/2006/relationships/hyperlink" Target="mailto:msshahanarababy@gmail.com" TargetMode="External"/><Relationship Id="rId310" Type="http://schemas.openxmlformats.org/officeDocument/2006/relationships/hyperlink" Target="mailto:msarptraderskhan@gmail.com" TargetMode="External"/><Relationship Id="rId4096" Type="http://schemas.openxmlformats.org/officeDocument/2006/relationships/hyperlink" Target="mailto:siamenterprisee@gmail.com" TargetMode="External"/><Relationship Id="rId5147" Type="http://schemas.openxmlformats.org/officeDocument/2006/relationships/hyperlink" Target="mailto:ramimandbrothers@gmail.com" TargetMode="External"/><Relationship Id="rId6545" Type="http://schemas.openxmlformats.org/officeDocument/2006/relationships/hyperlink" Target="mailto:akterrozina610@gmail.com" TargetMode="External"/><Relationship Id="rId6752" Type="http://schemas.openxmlformats.org/officeDocument/2006/relationships/hyperlink" Target="mailto:oshiconstruction81@gmail.com" TargetMode="External"/><Relationship Id="rId7803" Type="http://schemas.openxmlformats.org/officeDocument/2006/relationships/hyperlink" Target="mailto:mratjv@gmail.com" TargetMode="External"/><Relationship Id="rId1897" Type="http://schemas.openxmlformats.org/officeDocument/2006/relationships/hyperlink" Target="mailto:ms.hasan@outlook.com" TargetMode="External"/><Relationship Id="rId2948" Type="http://schemas.openxmlformats.org/officeDocument/2006/relationships/hyperlink" Target="mailto:hamimmizanjv@yahoo.com" TargetMode="External"/><Relationship Id="rId5354" Type="http://schemas.openxmlformats.org/officeDocument/2006/relationships/hyperlink" Target="mailto:bhuiyanconstruction83@gmail.com" TargetMode="External"/><Relationship Id="rId5561" Type="http://schemas.openxmlformats.org/officeDocument/2006/relationships/hyperlink" Target="mailto:msdananational@gmail.com" TargetMode="External"/><Relationship Id="rId6405" Type="http://schemas.openxmlformats.org/officeDocument/2006/relationships/hyperlink" Target="mailto:mastercorporation7@gmail.com" TargetMode="External"/><Relationship Id="rId6612" Type="http://schemas.openxmlformats.org/officeDocument/2006/relationships/hyperlink" Target="mailto:raj.brothers1956@gmail.com" TargetMode="External"/><Relationship Id="rId1757" Type="http://schemas.openxmlformats.org/officeDocument/2006/relationships/hyperlink" Target="mailto:msmasudenterprise09@gmail.com" TargetMode="External"/><Relationship Id="rId1964" Type="http://schemas.openxmlformats.org/officeDocument/2006/relationships/hyperlink" Target="mailto:khanreazul_haque@yahoo.com" TargetMode="External"/><Relationship Id="rId2808" Type="http://schemas.openxmlformats.org/officeDocument/2006/relationships/hyperlink" Target="mailto:probal_hq@yahoo.com" TargetMode="External"/><Relationship Id="rId4163" Type="http://schemas.openxmlformats.org/officeDocument/2006/relationships/hyperlink" Target="mailto:saifulislam005566@gmail.com" TargetMode="External"/><Relationship Id="rId4370" Type="http://schemas.openxmlformats.org/officeDocument/2006/relationships/hyperlink" Target="mailto:msriasatandbrothers@gmail.com" TargetMode="External"/><Relationship Id="rId5007" Type="http://schemas.openxmlformats.org/officeDocument/2006/relationships/hyperlink" Target="mailto:ms.snahaenterprise1972@gmail.com" TargetMode="External"/><Relationship Id="rId5214" Type="http://schemas.openxmlformats.org/officeDocument/2006/relationships/hyperlink" Target="mailto:rakibrupganj@gmail.com" TargetMode="External"/><Relationship Id="rId5421" Type="http://schemas.openxmlformats.org/officeDocument/2006/relationships/hyperlink" Target="mailto:msjrenterprise75@gmail.com" TargetMode="External"/><Relationship Id="rId8577" Type="http://schemas.openxmlformats.org/officeDocument/2006/relationships/hyperlink" Target="mailto:shossaintg@yahoo.com" TargetMode="External"/><Relationship Id="rId8784" Type="http://schemas.openxmlformats.org/officeDocument/2006/relationships/hyperlink" Target="mailto:mdsiddiqur@yahoo.com" TargetMode="External"/><Relationship Id="rId8991" Type="http://schemas.openxmlformats.org/officeDocument/2006/relationships/hyperlink" Target="mailto:kamarjani.traders@gmail.com" TargetMode="External"/><Relationship Id="rId9628" Type="http://schemas.openxmlformats.org/officeDocument/2006/relationships/hyperlink" Target="mailto:ethenmamunjv@gmail.com" TargetMode="External"/><Relationship Id="rId49" Type="http://schemas.openxmlformats.org/officeDocument/2006/relationships/hyperlink" Target="mailto:mstasfiaconstruction@yahoo.com" TargetMode="External"/><Relationship Id="rId1617" Type="http://schemas.openxmlformats.org/officeDocument/2006/relationships/hyperlink" Target="mailto:ms.agmenterprise@gmail.com" TargetMode="External"/><Relationship Id="rId1824" Type="http://schemas.openxmlformats.org/officeDocument/2006/relationships/hyperlink" Target="mailto:quashemconstruction@gmail.com" TargetMode="External"/><Relationship Id="rId4023" Type="http://schemas.openxmlformats.org/officeDocument/2006/relationships/hyperlink" Target="mailto:ziaultraders123@yahoo.com%20;" TargetMode="External"/><Relationship Id="rId4230" Type="http://schemas.openxmlformats.org/officeDocument/2006/relationships/hyperlink" Target="mailto:ms.mominul@yahoo.com" TargetMode="External"/><Relationship Id="rId7179" Type="http://schemas.openxmlformats.org/officeDocument/2006/relationships/hyperlink" Target="mailto:kabirkke2003@gmail.com" TargetMode="External"/><Relationship Id="rId7386" Type="http://schemas.openxmlformats.org/officeDocument/2006/relationships/hyperlink" Target="mailto:mschowdhuryconstruction2020@gmail.com" TargetMode="External"/><Relationship Id="rId7593" Type="http://schemas.openxmlformats.org/officeDocument/2006/relationships/hyperlink" Target="mailto:nipaandnoorsyndicatejv@gmail.com" TargetMode="External"/><Relationship Id="rId8437" Type="http://schemas.openxmlformats.org/officeDocument/2006/relationships/hyperlink" Target="mailto:dollyconstructionltd@gmail.com" TargetMode="External"/><Relationship Id="rId8644" Type="http://schemas.openxmlformats.org/officeDocument/2006/relationships/hyperlink" Target="mailto:aralmljv@gmail.com" TargetMode="External"/><Relationship Id="rId8851" Type="http://schemas.openxmlformats.org/officeDocument/2006/relationships/hyperlink" Target="mailto:mssiddiqueenterprise9@gmail.com" TargetMode="External"/><Relationship Id="rId3789" Type="http://schemas.openxmlformats.org/officeDocument/2006/relationships/hyperlink" Target="mailto:khandakershahin.ahmed@yahoo.com" TargetMode="External"/><Relationship Id="rId6195" Type="http://schemas.openxmlformats.org/officeDocument/2006/relationships/hyperlink" Target="mailto:ms.nurbanubricks_manu@yahoo.com" TargetMode="External"/><Relationship Id="rId7039" Type="http://schemas.openxmlformats.org/officeDocument/2006/relationships/hyperlink" Target="mailto:msmddelowarhossain@yahoo.com" TargetMode="External"/><Relationship Id="rId7246" Type="http://schemas.openxmlformats.org/officeDocument/2006/relationships/hyperlink" Target="mailto:uttam.kundurajbari@gmail.com" TargetMode="External"/><Relationship Id="rId7453" Type="http://schemas.openxmlformats.org/officeDocument/2006/relationships/hyperlink" Target="mailto:anisurrahmanntr@gmail.com" TargetMode="External"/><Relationship Id="rId7660" Type="http://schemas.openxmlformats.org/officeDocument/2006/relationships/hyperlink" Target="https://www.eprocure.gov.bd/officer/MyTenders.jsp" TargetMode="External"/><Relationship Id="rId8504" Type="http://schemas.openxmlformats.org/officeDocument/2006/relationships/hyperlink" Target="mailto:taherandsonspvtltd@yahoo.com" TargetMode="External"/><Relationship Id="rId2598" Type="http://schemas.openxmlformats.org/officeDocument/2006/relationships/hyperlink" Target="mailto:hshoheb@gmail.com" TargetMode="External"/><Relationship Id="rId3996" Type="http://schemas.openxmlformats.org/officeDocument/2006/relationships/hyperlink" Target="mailto:coastaldevcor@gmail.com," TargetMode="External"/><Relationship Id="rId6055" Type="http://schemas.openxmlformats.org/officeDocument/2006/relationships/hyperlink" Target="mailto:momenaconstruction@yahoo.com" TargetMode="External"/><Relationship Id="rId6262" Type="http://schemas.openxmlformats.org/officeDocument/2006/relationships/hyperlink" Target="mailto:ms.kabirtraders@yahoo.com" TargetMode="External"/><Relationship Id="rId7106" Type="http://schemas.openxmlformats.org/officeDocument/2006/relationships/hyperlink" Target="mailto:quashemconstruction@gmail.com" TargetMode="External"/><Relationship Id="rId7313" Type="http://schemas.openxmlformats.org/officeDocument/2006/relationships/hyperlink" Target="mailto:ksblegp@gmail.com" TargetMode="External"/><Relationship Id="rId8711" Type="http://schemas.openxmlformats.org/officeDocument/2006/relationships/hyperlink" Target="mailto:nhoque1557@gmail.com" TargetMode="External"/><Relationship Id="rId3649" Type="http://schemas.openxmlformats.org/officeDocument/2006/relationships/hyperlink" Target="mailto:syedmilon77@yahoo.com" TargetMode="External"/><Relationship Id="rId3856" Type="http://schemas.openxmlformats.org/officeDocument/2006/relationships/hyperlink" Target="mailto:msmongconstruction@yahoo.com" TargetMode="External"/><Relationship Id="rId4907" Type="http://schemas.openxmlformats.org/officeDocument/2006/relationships/hyperlink" Target="mailto:princemamun001@gmail.com" TargetMode="External"/><Relationship Id="rId5071" Type="http://schemas.openxmlformats.org/officeDocument/2006/relationships/hyperlink" Target="mailto:mslackeyandbrothers@gmail.com" TargetMode="External"/><Relationship Id="rId6122" Type="http://schemas.openxmlformats.org/officeDocument/2006/relationships/hyperlink" Target="mailto:gulshaninternational72@gmail.com" TargetMode="External"/><Relationship Id="rId7520" Type="http://schemas.openxmlformats.org/officeDocument/2006/relationships/hyperlink" Target="mailto:donenterprise.moonenterprise@gmail.com" TargetMode="External"/><Relationship Id="rId9278" Type="http://schemas.openxmlformats.org/officeDocument/2006/relationships/hyperlink" Target="mailto:md.romjan.thakurgaon@gmail.com" TargetMode="External"/><Relationship Id="rId777" Type="http://schemas.openxmlformats.org/officeDocument/2006/relationships/hyperlink" Target="mailto:msupakulconstruction@gmail.com" TargetMode="External"/><Relationship Id="rId984" Type="http://schemas.openxmlformats.org/officeDocument/2006/relationships/hyperlink" Target="mailto:msanantatraders@gmail.com" TargetMode="External"/><Relationship Id="rId2458" Type="http://schemas.openxmlformats.org/officeDocument/2006/relationships/hyperlink" Target="mailto:msmirhossainenterprise@gmail.com" TargetMode="External"/><Relationship Id="rId2665" Type="http://schemas.openxmlformats.org/officeDocument/2006/relationships/hyperlink" Target="mailto:ssco7777@gmail.com" TargetMode="External"/><Relationship Id="rId2872" Type="http://schemas.openxmlformats.org/officeDocument/2006/relationships/hyperlink" Target="mailto:msmt_builders@yahoo.com" TargetMode="External"/><Relationship Id="rId3509" Type="http://schemas.openxmlformats.org/officeDocument/2006/relationships/hyperlink" Target="mailto:sawdaenterprise84@gmail.com" TargetMode="External"/><Relationship Id="rId3716" Type="http://schemas.openxmlformats.org/officeDocument/2006/relationships/hyperlink" Target="mailto:shohorenterprise@gmial.com" TargetMode="External"/><Relationship Id="rId3923" Type="http://schemas.openxmlformats.org/officeDocument/2006/relationships/hyperlink" Target="mailto:mspankajenterprise@gmail.com%20;" TargetMode="External"/><Relationship Id="rId8087" Type="http://schemas.openxmlformats.org/officeDocument/2006/relationships/hyperlink" Target="mailto:ruhul_a13@yahoo.com" TargetMode="External"/><Relationship Id="rId9485" Type="http://schemas.openxmlformats.org/officeDocument/2006/relationships/hyperlink" Target="mailto:mfk.mas.jvca@gmail.com" TargetMode="External"/><Relationship Id="rId637" Type="http://schemas.openxmlformats.org/officeDocument/2006/relationships/hyperlink" Target="mailto:ms.talukder.enterprise@gmail.com" TargetMode="External"/><Relationship Id="rId844" Type="http://schemas.openxmlformats.org/officeDocument/2006/relationships/hyperlink" Target="mailto:mdfayzsharif8@gmail.com" TargetMode="External"/><Relationship Id="rId1267" Type="http://schemas.openxmlformats.org/officeDocument/2006/relationships/hyperlink" Target="mailto:sentu.egp@gmail.com" TargetMode="External"/><Relationship Id="rId1474" Type="http://schemas.openxmlformats.org/officeDocument/2006/relationships/hyperlink" Target="mailto:ms.molai.mia@gmail.com" TargetMode="External"/><Relationship Id="rId1681" Type="http://schemas.openxmlformats.org/officeDocument/2006/relationships/hyperlink" Target="mailto:msme.comilla@gmail.com" TargetMode="External"/><Relationship Id="rId2318" Type="http://schemas.openxmlformats.org/officeDocument/2006/relationships/hyperlink" Target="mailto:msmonowarhossain@gmail.com" TargetMode="External"/><Relationship Id="rId2525" Type="http://schemas.openxmlformats.org/officeDocument/2006/relationships/hyperlink" Target="mailto:ms.arafattrading2019@gmail.com" TargetMode="External"/><Relationship Id="rId2732" Type="http://schemas.openxmlformats.org/officeDocument/2006/relationships/hyperlink" Target="mailto:chenterprise0@gmail.com" TargetMode="External"/><Relationship Id="rId5888" Type="http://schemas.openxmlformats.org/officeDocument/2006/relationships/hyperlink" Target="mailto:abubakker.thakurgaon@gmail.com" TargetMode="External"/><Relationship Id="rId6939" Type="http://schemas.openxmlformats.org/officeDocument/2006/relationships/hyperlink" Target="mailto:mohiuddinptk@gmail.com" TargetMode="External"/><Relationship Id="rId8294" Type="http://schemas.openxmlformats.org/officeDocument/2006/relationships/hyperlink" Target="mailto:krishnopur007@gmail.com" TargetMode="External"/><Relationship Id="rId9138" Type="http://schemas.openxmlformats.org/officeDocument/2006/relationships/hyperlink" Target="mailto:alifconsortium@gmail.com" TargetMode="External"/><Relationship Id="rId9345" Type="http://schemas.openxmlformats.org/officeDocument/2006/relationships/hyperlink" Target="mailto:mebl.bd@gmail.com" TargetMode="External"/><Relationship Id="rId9552" Type="http://schemas.openxmlformats.org/officeDocument/2006/relationships/hyperlink" Target="mailto:mszannatulmawatraders@gmail.com" TargetMode="External"/><Relationship Id="rId704" Type="http://schemas.openxmlformats.org/officeDocument/2006/relationships/hyperlink" Target="mailto:sifatnavin81@gmail.com" TargetMode="External"/><Relationship Id="rId911" Type="http://schemas.openxmlformats.org/officeDocument/2006/relationships/hyperlink" Target="mailto:zubabor73@gmail.com" TargetMode="External"/><Relationship Id="rId1127" Type="http://schemas.openxmlformats.org/officeDocument/2006/relationships/hyperlink" Target="mailto:mstituenterprise2@gmail.com" TargetMode="External"/><Relationship Id="rId1334" Type="http://schemas.openxmlformats.org/officeDocument/2006/relationships/hyperlink" Target="mailto:mizanur_79@ymail.com" TargetMode="External"/><Relationship Id="rId1541" Type="http://schemas.openxmlformats.org/officeDocument/2006/relationships/hyperlink" Target="mailto:msnafisacon04@gmail.com" TargetMode="External"/><Relationship Id="rId4697" Type="http://schemas.openxmlformats.org/officeDocument/2006/relationships/hyperlink" Target="mailto:jonyenterprise.meherpur@gmail.com" TargetMode="External"/><Relationship Id="rId5748" Type="http://schemas.openxmlformats.org/officeDocument/2006/relationships/hyperlink" Target="mailto:udayanbuild@gmail.com" TargetMode="External"/><Relationship Id="rId5955" Type="http://schemas.openxmlformats.org/officeDocument/2006/relationships/hyperlink" Target="mailto:ms.jannatanterprise@gmail.com" TargetMode="External"/><Relationship Id="rId8154" Type="http://schemas.openxmlformats.org/officeDocument/2006/relationships/hyperlink" Target="mailto:talukderhelal74@yahoo.com" TargetMode="External"/><Relationship Id="rId8361" Type="http://schemas.openxmlformats.org/officeDocument/2006/relationships/hyperlink" Target="mailto:ersadul_haque@yahoo.com" TargetMode="External"/><Relationship Id="rId9205" Type="http://schemas.openxmlformats.org/officeDocument/2006/relationships/hyperlink" Target="mailto:mskazolenterprise@gmail.com" TargetMode="External"/><Relationship Id="rId9412" Type="http://schemas.openxmlformats.org/officeDocument/2006/relationships/hyperlink" Target="mailto:mohammadmohsin7000@gmail.com" TargetMode="External"/><Relationship Id="rId40" Type="http://schemas.openxmlformats.org/officeDocument/2006/relationships/hyperlink" Target="mailto:mdsharifulalam63@gmail.com" TargetMode="External"/><Relationship Id="rId1401" Type="http://schemas.openxmlformats.org/officeDocument/2006/relationships/hyperlink" Target="mailto:z_liton@yahoo.com" TargetMode="External"/><Relationship Id="rId3299" Type="http://schemas.openxmlformats.org/officeDocument/2006/relationships/hyperlink" Target="mailto:msnahinenterprise1978@gmail.com" TargetMode="External"/><Relationship Id="rId4557" Type="http://schemas.openxmlformats.org/officeDocument/2006/relationships/hyperlink" Target="mailto:emdad.magura1967@gmail.com" TargetMode="External"/><Relationship Id="rId4764" Type="http://schemas.openxmlformats.org/officeDocument/2006/relationships/hyperlink" Target="mailto:ujjalsyl008@gmail.%20Com" TargetMode="External"/><Relationship Id="rId5608" Type="http://schemas.openxmlformats.org/officeDocument/2006/relationships/hyperlink" Target="https://www.eprocure.gov.bd/tenderer/ViewRegistrationDetail.jsp?uId=B504500A0F60F5C4&amp;tId=B8513111D4A0C3FC&amp;cId=39D56CA902CB2BED&amp;top=no" TargetMode="External"/><Relationship Id="rId7170" Type="http://schemas.openxmlformats.org/officeDocument/2006/relationships/hyperlink" Target="mailto:mmbashilimited@gmail.com" TargetMode="External"/><Relationship Id="rId8014" Type="http://schemas.openxmlformats.org/officeDocument/2006/relationships/hyperlink" Target="mailto:sirajul1962@yahoo.com" TargetMode="External"/><Relationship Id="rId8221" Type="http://schemas.openxmlformats.org/officeDocument/2006/relationships/hyperlink" Target="mailto:mostakimtraders@gmail.com" TargetMode="External"/><Relationship Id="rId3159" Type="http://schemas.openxmlformats.org/officeDocument/2006/relationships/hyperlink" Target="mailto:ms.sikderbuilders@gmail.com" TargetMode="External"/><Relationship Id="rId3366" Type="http://schemas.openxmlformats.org/officeDocument/2006/relationships/hyperlink" Target="mailto:msanikaenterprise1997@gmail.com" TargetMode="External"/><Relationship Id="rId3573" Type="http://schemas.openxmlformats.org/officeDocument/2006/relationships/hyperlink" Target="mailto:mdharunorrashid633@yahoo.com" TargetMode="External"/><Relationship Id="rId4417" Type="http://schemas.openxmlformats.org/officeDocument/2006/relationships/hyperlink" Target="mailto:nizamnuhin@gmail.com" TargetMode="External"/><Relationship Id="rId4971" Type="http://schemas.openxmlformats.org/officeDocument/2006/relationships/hyperlink" Target="mailto:md.eunusal-mamun@yahoo.%20Com" TargetMode="External"/><Relationship Id="rId5815" Type="http://schemas.openxmlformats.org/officeDocument/2006/relationships/hyperlink" Target="mailto:ms.mohesenaenterprise@gmail.com" TargetMode="External"/><Relationship Id="rId7030" Type="http://schemas.openxmlformats.org/officeDocument/2006/relationships/hyperlink" Target="mailto:rafiqjmuna@gmail.com" TargetMode="External"/><Relationship Id="rId287" Type="http://schemas.openxmlformats.org/officeDocument/2006/relationships/hyperlink" Target="mailto:utmong71@yahoo.com" TargetMode="External"/><Relationship Id="rId494" Type="http://schemas.openxmlformats.org/officeDocument/2006/relationships/hyperlink" Target="mailto:mshowladerconst89@gmail.com" TargetMode="External"/><Relationship Id="rId2175" Type="http://schemas.openxmlformats.org/officeDocument/2006/relationships/hyperlink" Target="https://www.eprocure.gov.bd/tenderer/ViewRegistrationDetail.jsp?cId=BB05AA7E1A7B2C1B&amp;uId=D82330219F32B458&amp;tId=A06C39990FBD12EA&amp;top=no" TargetMode="External"/><Relationship Id="rId2382" Type="http://schemas.openxmlformats.org/officeDocument/2006/relationships/hyperlink" Target="mailto:ms.sufianenterprise2017@gmail.com" TargetMode="External"/><Relationship Id="rId3019" Type="http://schemas.openxmlformats.org/officeDocument/2006/relationships/hyperlink" Target="mailto:mssandhillengineering@gmail.com" TargetMode="External"/><Relationship Id="rId3226" Type="http://schemas.openxmlformats.org/officeDocument/2006/relationships/hyperlink" Target="mailto:ms.iqabalbrothers@gmail.com" TargetMode="External"/><Relationship Id="rId3780" Type="http://schemas.openxmlformats.org/officeDocument/2006/relationships/hyperlink" Target="mailto:promatraders@gmail.com" TargetMode="External"/><Relationship Id="rId4624" Type="http://schemas.openxmlformats.org/officeDocument/2006/relationships/hyperlink" Target="mailto:srenterprise71@yahoo.com" TargetMode="External"/><Relationship Id="rId4831" Type="http://schemas.openxmlformats.org/officeDocument/2006/relationships/hyperlink" Target="mailto:khaledkulaura034@gmail.com" TargetMode="External"/><Relationship Id="rId7987" Type="http://schemas.openxmlformats.org/officeDocument/2006/relationships/hyperlink" Target="mailto:rafidtraders69@yahoo.com" TargetMode="External"/><Relationship Id="rId147" Type="http://schemas.openxmlformats.org/officeDocument/2006/relationships/hyperlink" Target="mailto:mssohelconst@yahoo.com" TargetMode="External"/><Relationship Id="rId354" Type="http://schemas.openxmlformats.org/officeDocument/2006/relationships/hyperlink" Target="mailto:mdfayzsharif@yahoo.com" TargetMode="External"/><Relationship Id="rId1191" Type="http://schemas.openxmlformats.org/officeDocument/2006/relationships/hyperlink" Target="mailto:zakirenterprise01@gmail.com" TargetMode="External"/><Relationship Id="rId2035" Type="http://schemas.openxmlformats.org/officeDocument/2006/relationships/hyperlink" Target="mailto:surma.khosheda@gmail.com" TargetMode="External"/><Relationship Id="rId3433" Type="http://schemas.openxmlformats.org/officeDocument/2006/relationships/hyperlink" Target="mailto:showrove.emon.jv@gmail.com" TargetMode="External"/><Relationship Id="rId3640" Type="http://schemas.openxmlformats.org/officeDocument/2006/relationships/hyperlink" Target="mailto:abirent86@gmail.com" TargetMode="External"/><Relationship Id="rId6589" Type="http://schemas.openxmlformats.org/officeDocument/2006/relationships/hyperlink" Target="mailto:roujulkarim@gmail.com" TargetMode="External"/><Relationship Id="rId6796" Type="http://schemas.openxmlformats.org/officeDocument/2006/relationships/hyperlink" Target="mailto:sureshchandraptk@gmail.com" TargetMode="External"/><Relationship Id="rId7847" Type="http://schemas.openxmlformats.org/officeDocument/2006/relationships/hyperlink" Target="mailto:golammortuza1962@gmail.com" TargetMode="External"/><Relationship Id="rId9062" Type="http://schemas.openxmlformats.org/officeDocument/2006/relationships/hyperlink" Target="mailto:adilenterprise72@yahoo.com" TargetMode="External"/><Relationship Id="rId561" Type="http://schemas.openxmlformats.org/officeDocument/2006/relationships/hyperlink" Target="mailto:mssoaconstruction@gmail.com" TargetMode="External"/><Relationship Id="rId2242" Type="http://schemas.openxmlformats.org/officeDocument/2006/relationships/hyperlink" Target="mailto:ms.ahamedconstruction16@gmail.com" TargetMode="External"/><Relationship Id="rId3500" Type="http://schemas.openxmlformats.org/officeDocument/2006/relationships/hyperlink" Target="mailto:mdfaizul.jessore@gmail.com" TargetMode="External"/><Relationship Id="rId5398" Type="http://schemas.openxmlformats.org/officeDocument/2006/relationships/hyperlink" Target="mailto:jesminzahirjv@gmail.com" TargetMode="External"/><Relationship Id="rId6449" Type="http://schemas.openxmlformats.org/officeDocument/2006/relationships/hyperlink" Target="mailto:mssathienterprise44@gmail.com" TargetMode="External"/><Relationship Id="rId6656" Type="http://schemas.openxmlformats.org/officeDocument/2006/relationships/hyperlink" Target="mailto:amir.engr_crp@yahoo.com" TargetMode="External"/><Relationship Id="rId6863" Type="http://schemas.openxmlformats.org/officeDocument/2006/relationships/hyperlink" Target="mailto:mdgiusptk@gmail.com" TargetMode="External"/><Relationship Id="rId7707" Type="http://schemas.openxmlformats.org/officeDocument/2006/relationships/hyperlink" Target="mailto:mhrahman3158@gmail.com" TargetMode="External"/><Relationship Id="rId7914" Type="http://schemas.openxmlformats.org/officeDocument/2006/relationships/hyperlink" Target="mailto:mdhasanahmedkhan@gmail.com" TargetMode="External"/><Relationship Id="rId214" Type="http://schemas.openxmlformats.org/officeDocument/2006/relationships/hyperlink" Target="mailto:badal_barisal@yahoo.com" TargetMode="External"/><Relationship Id="rId421" Type="http://schemas.openxmlformats.org/officeDocument/2006/relationships/hyperlink" Target="mailto:kazi.holdings01@gmail.com" TargetMode="External"/><Relationship Id="rId1051" Type="http://schemas.openxmlformats.org/officeDocument/2006/relationships/hyperlink" Target="mailto:gulshaninternational72@gmail.com" TargetMode="External"/><Relationship Id="rId2102" Type="http://schemas.openxmlformats.org/officeDocument/2006/relationships/hyperlink" Target="mailto:rstcorporation73@gmail.com" TargetMode="External"/><Relationship Id="rId5258" Type="http://schemas.openxmlformats.org/officeDocument/2006/relationships/hyperlink" Target="mailto:pdl25@prangroup.comm" TargetMode="External"/><Relationship Id="rId5465" Type="http://schemas.openxmlformats.org/officeDocument/2006/relationships/hyperlink" Target="mailto:faruktraders.nar@gmail.com" TargetMode="External"/><Relationship Id="rId5672" Type="http://schemas.openxmlformats.org/officeDocument/2006/relationships/hyperlink" Target="mailto:egp.falgunibrothers@gmail.com" TargetMode="External"/><Relationship Id="rId6309" Type="http://schemas.openxmlformats.org/officeDocument/2006/relationships/hyperlink" Target="mailto:ncel.nab.jv@gmail.com" TargetMode="External"/><Relationship Id="rId6516" Type="http://schemas.openxmlformats.org/officeDocument/2006/relationships/hyperlink" Target="mailto:vaitraders1981@gmail.com" TargetMode="External"/><Relationship Id="rId6723" Type="http://schemas.openxmlformats.org/officeDocument/2006/relationships/hyperlink" Target="mailto:oshiconstruction81@gmail.com" TargetMode="External"/><Relationship Id="rId6930" Type="http://schemas.openxmlformats.org/officeDocument/2006/relationships/hyperlink" Target="mailto:giusshahil@gmail.com" TargetMode="External"/><Relationship Id="rId1868" Type="http://schemas.openxmlformats.org/officeDocument/2006/relationships/hyperlink" Target="mailto:msazamconstruction@gmail.com" TargetMode="External"/><Relationship Id="rId4067" Type="http://schemas.openxmlformats.org/officeDocument/2006/relationships/hyperlink" Target="mailto:dollyconstructionltd@gmail.com" TargetMode="External"/><Relationship Id="rId4274" Type="http://schemas.openxmlformats.org/officeDocument/2006/relationships/hyperlink" Target="mailto:deloarhossainenterprise8@gmail.com" TargetMode="External"/><Relationship Id="rId4481" Type="http://schemas.openxmlformats.org/officeDocument/2006/relationships/hyperlink" Target="mailto:Ms.samiyaenterprise@yahoo.com" TargetMode="External"/><Relationship Id="rId5118" Type="http://schemas.openxmlformats.org/officeDocument/2006/relationships/hyperlink" Target="mailto:mslisatraders@gmail.com" TargetMode="External"/><Relationship Id="rId5325" Type="http://schemas.openxmlformats.org/officeDocument/2006/relationships/hyperlink" Target="mailto:bhuyanenterprise02@gmail.com" TargetMode="External"/><Relationship Id="rId5532" Type="http://schemas.openxmlformats.org/officeDocument/2006/relationships/hyperlink" Target="mailto:mskcon1968@gmail.com" TargetMode="External"/><Relationship Id="rId8688" Type="http://schemas.openxmlformats.org/officeDocument/2006/relationships/hyperlink" Target="mailto:alirozasteel@gmail.com" TargetMode="External"/><Relationship Id="rId8895" Type="http://schemas.openxmlformats.org/officeDocument/2006/relationships/hyperlink" Target="mailto:nurenterprisem@gmail.com" TargetMode="External"/><Relationship Id="rId2919" Type="http://schemas.openxmlformats.org/officeDocument/2006/relationships/hyperlink" Target="mailto:omcsbg2g.jv@gmail.com" TargetMode="External"/><Relationship Id="rId3083" Type="http://schemas.openxmlformats.org/officeDocument/2006/relationships/hyperlink" Target="mailto:ms.sunwaytrading@gmail.com" TargetMode="External"/><Relationship Id="rId3290" Type="http://schemas.openxmlformats.org/officeDocument/2006/relationships/hyperlink" Target="mailto:saleh900024@gmail.com" TargetMode="External"/><Relationship Id="rId4134" Type="http://schemas.openxmlformats.org/officeDocument/2006/relationships/hyperlink" Target="mailto:mawahed8@gmail.com" TargetMode="External"/><Relationship Id="rId4341" Type="http://schemas.openxmlformats.org/officeDocument/2006/relationships/hyperlink" Target="mailto:abdulmannanshumon@gmail.com" TargetMode="External"/><Relationship Id="rId7497" Type="http://schemas.openxmlformats.org/officeDocument/2006/relationships/hyperlink" Target="mailto:mssharonenterprise@gmail.com" TargetMode="External"/><Relationship Id="rId8548" Type="http://schemas.openxmlformats.org/officeDocument/2006/relationships/hyperlink" Target="mailto:badal_barisal@yahoo.com" TargetMode="External"/><Relationship Id="rId1728" Type="http://schemas.openxmlformats.org/officeDocument/2006/relationships/hyperlink" Target="mailto:raselbinsalam@gmail.com" TargetMode="External"/><Relationship Id="rId1935" Type="http://schemas.openxmlformats.org/officeDocument/2006/relationships/hyperlink" Target="mailto:asad.surma.jv@gmail.com" TargetMode="External"/><Relationship Id="rId3150" Type="http://schemas.openxmlformats.org/officeDocument/2006/relationships/hyperlink" Target="mailto:skhnasimul@gmail.com" TargetMode="External"/><Relationship Id="rId4201" Type="http://schemas.openxmlformats.org/officeDocument/2006/relationships/hyperlink" Target="mailto:osmangani1961@yahoo.com" TargetMode="External"/><Relationship Id="rId6099" Type="http://schemas.openxmlformats.org/officeDocument/2006/relationships/hyperlink" Target="mailto:ms.centurytraders@yahoo.com" TargetMode="External"/><Relationship Id="rId7357" Type="http://schemas.openxmlformats.org/officeDocument/2006/relationships/hyperlink" Target="mailto:msronyenterprisertm@gmail.com" TargetMode="External"/><Relationship Id="rId8408" Type="http://schemas.openxmlformats.org/officeDocument/2006/relationships/hyperlink" Target="mailto:juthsna08@gmail.com" TargetMode="External"/><Relationship Id="rId8755" Type="http://schemas.openxmlformats.org/officeDocument/2006/relationships/hyperlink" Target="mailto:johoraconst@gmail.com" TargetMode="External"/><Relationship Id="rId8962" Type="http://schemas.openxmlformats.org/officeDocument/2006/relationships/hyperlink" Target="mailto:ms.raselkhanrubel@gmail.com" TargetMode="External"/><Relationship Id="rId3010" Type="http://schemas.openxmlformats.org/officeDocument/2006/relationships/hyperlink" Target="mailto:ms.rejentbuilders@gmail.com" TargetMode="External"/><Relationship Id="rId6166" Type="http://schemas.openxmlformats.org/officeDocument/2006/relationships/hyperlink" Target="mailto:ms.yasintraders@gmail.com" TargetMode="External"/><Relationship Id="rId7564" Type="http://schemas.openxmlformats.org/officeDocument/2006/relationships/hyperlink" Target="mailto:mdshafiulalam1965@gmail.com" TargetMode="External"/><Relationship Id="rId7771" Type="http://schemas.openxmlformats.org/officeDocument/2006/relationships/hyperlink" Target="mailto:Mostafizurdablu@yahoo.com" TargetMode="External"/><Relationship Id="rId8615" Type="http://schemas.openxmlformats.org/officeDocument/2006/relationships/hyperlink" Target="mailto:s.anantabikasands.a.cons.jv@gmail.com" TargetMode="External"/><Relationship Id="rId8822" Type="http://schemas.openxmlformats.org/officeDocument/2006/relationships/hyperlink" Target="mailto:mssuptitraders@gmail.com" TargetMode="External"/><Relationship Id="rId3967" Type="http://schemas.openxmlformats.org/officeDocument/2006/relationships/hyperlink" Target="mailto:ziaultraders123@yahoo.com" TargetMode="External"/><Relationship Id="rId6373" Type="http://schemas.openxmlformats.org/officeDocument/2006/relationships/hyperlink" Target="mailto:maengineering1958@yahoo.com" TargetMode="External"/><Relationship Id="rId6580" Type="http://schemas.openxmlformats.org/officeDocument/2006/relationships/hyperlink" Target="mailto:rasuenterprisepan@gmail.com" TargetMode="External"/><Relationship Id="rId7217" Type="http://schemas.openxmlformats.org/officeDocument/2006/relationships/hyperlink" Target="mailto:muktacon@gmail.com" TargetMode="External"/><Relationship Id="rId7424" Type="http://schemas.openxmlformats.org/officeDocument/2006/relationships/hyperlink" Target="mailto:abdulkhalequeraj@gmail.com" TargetMode="External"/><Relationship Id="rId7631" Type="http://schemas.openxmlformats.org/officeDocument/2006/relationships/hyperlink" Target="https://www.eprocure.gov.bd/officer/MyTenders.jsp" TargetMode="External"/><Relationship Id="rId4" Type="http://schemas.openxmlformats.org/officeDocument/2006/relationships/hyperlink" Target="mailto:jaba.apu.jv@gmail.com" TargetMode="External"/><Relationship Id="rId888" Type="http://schemas.openxmlformats.org/officeDocument/2006/relationships/hyperlink" Target="mailto:msrupalicons@gmail.com" TargetMode="External"/><Relationship Id="rId2569" Type="http://schemas.openxmlformats.org/officeDocument/2006/relationships/hyperlink" Target="mailto:adlntihjv@gmail.com" TargetMode="External"/><Relationship Id="rId2776" Type="http://schemas.openxmlformats.org/officeDocument/2006/relationships/hyperlink" Target="mailto:amzadtraders@gmail.com" TargetMode="External"/><Relationship Id="rId2983" Type="http://schemas.openxmlformats.org/officeDocument/2006/relationships/hyperlink" Target="mailto:kamrulandbrothers@yahoo.com" TargetMode="External"/><Relationship Id="rId3827" Type="http://schemas.openxmlformats.org/officeDocument/2006/relationships/hyperlink" Target="mailto:S.Anantabikastripura@yahoo.com" TargetMode="External"/><Relationship Id="rId5182" Type="http://schemas.openxmlformats.org/officeDocument/2006/relationships/hyperlink" Target="mailto:smiha2260@gmail.com" TargetMode="External"/><Relationship Id="rId6026" Type="http://schemas.openxmlformats.org/officeDocument/2006/relationships/hyperlink" Target="mailto:msnbenterprise1987@gmail.com" TargetMode="External"/><Relationship Id="rId6233" Type="http://schemas.openxmlformats.org/officeDocument/2006/relationships/hyperlink" Target="mailto:msabulhashembhuiyan@gmail.com" TargetMode="External"/><Relationship Id="rId6440" Type="http://schemas.openxmlformats.org/officeDocument/2006/relationships/hyperlink" Target="https://www.eprocure.gov.bd/tenderer/ViewRegistrationDetail.jsp?uId=176976EB88B5427E&amp;tId=C5AF537D91719E7D&amp;cId=367EA7713E6E8530&amp;top=no" TargetMode="External"/><Relationship Id="rId9389" Type="http://schemas.openxmlformats.org/officeDocument/2006/relationships/hyperlink" Target="mailto:siminenterprise77@gmail.com" TargetMode="External"/><Relationship Id="rId9596" Type="http://schemas.openxmlformats.org/officeDocument/2006/relationships/hyperlink" Target="mailto:s.sbuilders@yahoo.com" TargetMode="External"/><Relationship Id="rId748" Type="http://schemas.openxmlformats.org/officeDocument/2006/relationships/hyperlink" Target="mailto:a.ali.and.sons2016@gmail.com" TargetMode="External"/><Relationship Id="rId955" Type="http://schemas.openxmlformats.org/officeDocument/2006/relationships/hyperlink" Target="mailto:patowaryconstruction1991@gmail.com" TargetMode="External"/><Relationship Id="rId1378" Type="http://schemas.openxmlformats.org/officeDocument/2006/relationships/hyperlink" Target="mailto:msbitsandbites@gmail.com" TargetMode="External"/><Relationship Id="rId1585" Type="http://schemas.openxmlformats.org/officeDocument/2006/relationships/hyperlink" Target="mailto:mseasternconstruction68@gmail.com" TargetMode="External"/><Relationship Id="rId1792" Type="http://schemas.openxmlformats.org/officeDocument/2006/relationships/hyperlink" Target="mailto:msasadenterprise@gmail.com" TargetMode="External"/><Relationship Id="rId2429" Type="http://schemas.openxmlformats.org/officeDocument/2006/relationships/hyperlink" Target="mailto:ms.sajincorporation@gmail.com" TargetMode="External"/><Relationship Id="rId2636" Type="http://schemas.openxmlformats.org/officeDocument/2006/relationships/hyperlink" Target="mailto:mahabubrupom72@yahoo.com" TargetMode="External"/><Relationship Id="rId2843" Type="http://schemas.openxmlformats.org/officeDocument/2006/relationships/hyperlink" Target="mailto:ms.heavenenterprise@yahoo.com" TargetMode="External"/><Relationship Id="rId5042" Type="http://schemas.openxmlformats.org/officeDocument/2006/relationships/hyperlink" Target="mailto:mawahed8@gmail.com" TargetMode="External"/><Relationship Id="rId5999" Type="http://schemas.openxmlformats.org/officeDocument/2006/relationships/hyperlink" Target="mailto:mssahadattraders@yahoo.com" TargetMode="External"/><Relationship Id="rId6300" Type="http://schemas.openxmlformats.org/officeDocument/2006/relationships/hyperlink" Target="mailto:ms.naharenterprise14@yahoo.com" TargetMode="External"/><Relationship Id="rId8198" Type="http://schemas.openxmlformats.org/officeDocument/2006/relationships/hyperlink" Target="mailto:mrszaidulislam@gmail.com" TargetMode="External"/><Relationship Id="rId9249" Type="http://schemas.openxmlformats.org/officeDocument/2006/relationships/hyperlink" Target="mailto:kumar.dipti69@yahoo.com" TargetMode="External"/><Relationship Id="rId9456" Type="http://schemas.openxmlformats.org/officeDocument/2006/relationships/hyperlink" Target="mailto:monikatraders58@gmail.com" TargetMode="External"/><Relationship Id="rId84" Type="http://schemas.openxmlformats.org/officeDocument/2006/relationships/hyperlink" Target="mailto:monirbricksenterprise@gmail.com" TargetMode="External"/><Relationship Id="rId608" Type="http://schemas.openxmlformats.org/officeDocument/2006/relationships/hyperlink" Target="mailto:abusaleh.md.litonbd2019@gmail.com" TargetMode="External"/><Relationship Id="rId815" Type="http://schemas.openxmlformats.org/officeDocument/2006/relationships/hyperlink" Target="mailto:mizanmimalifjv@gmail.com" TargetMode="External"/><Relationship Id="rId1238" Type="http://schemas.openxmlformats.org/officeDocument/2006/relationships/hyperlink" Target="mailto:mstabassumraj@gmail.com" TargetMode="External"/><Relationship Id="rId1445" Type="http://schemas.openxmlformats.org/officeDocument/2006/relationships/hyperlink" Target="mailto:dhaly07@gmail.com" TargetMode="External"/><Relationship Id="rId1652" Type="http://schemas.openxmlformats.org/officeDocument/2006/relationships/hyperlink" Target="mailto:msharunor@gmail.com" TargetMode="External"/><Relationship Id="rId8058" Type="http://schemas.openxmlformats.org/officeDocument/2006/relationships/hyperlink" Target="mailto:ms.saiduzzamantraders@gmail.com" TargetMode="External"/><Relationship Id="rId8265" Type="http://schemas.openxmlformats.org/officeDocument/2006/relationships/hyperlink" Target="mailto:ms.khanandbrothers99@gmail.com" TargetMode="External"/><Relationship Id="rId8472" Type="http://schemas.openxmlformats.org/officeDocument/2006/relationships/hyperlink" Target="mailto:mstangailenterprise@gmail.com" TargetMode="External"/><Relationship Id="rId9109" Type="http://schemas.openxmlformats.org/officeDocument/2006/relationships/hyperlink" Target="mailto:srsanduejv@gmail.com" TargetMode="External"/><Relationship Id="rId9316" Type="http://schemas.openxmlformats.org/officeDocument/2006/relationships/hyperlink" Target="mailto:amtraderspan@gmail.com" TargetMode="External"/><Relationship Id="rId9523" Type="http://schemas.openxmlformats.org/officeDocument/2006/relationships/hyperlink" Target="mailto:khantradersnao@gmail.com" TargetMode="External"/><Relationship Id="rId1305" Type="http://schemas.openxmlformats.org/officeDocument/2006/relationships/hyperlink" Target="mailto:ajgoritraders24@gmail.com" TargetMode="External"/><Relationship Id="rId2703" Type="http://schemas.openxmlformats.org/officeDocument/2006/relationships/hyperlink" Target="mailto:msismailhossain@gmail.com" TargetMode="External"/><Relationship Id="rId2910" Type="http://schemas.openxmlformats.org/officeDocument/2006/relationships/hyperlink" Target="mailto:egp.bh19@yahoo.com" TargetMode="External"/><Relationship Id="rId5859" Type="http://schemas.openxmlformats.org/officeDocument/2006/relationships/hyperlink" Target="mailto:dabluataur644@gmail.com" TargetMode="External"/><Relationship Id="rId7074" Type="http://schemas.openxmlformats.org/officeDocument/2006/relationships/hyperlink" Target="mailto:najmulsadat76@gmail.com" TargetMode="External"/><Relationship Id="rId7281" Type="http://schemas.openxmlformats.org/officeDocument/2006/relationships/hyperlink" Target="mailto:abwahab07@gmail.com" TargetMode="External"/><Relationship Id="rId8125" Type="http://schemas.openxmlformats.org/officeDocument/2006/relationships/hyperlink" Target="mailto:khanrafiqul180@gmail.com" TargetMode="External"/><Relationship Id="rId8332" Type="http://schemas.openxmlformats.org/officeDocument/2006/relationships/hyperlink" Target="mailto:msmunnaenterprise89@gmail.com" TargetMode="External"/><Relationship Id="rId1512" Type="http://schemas.openxmlformats.org/officeDocument/2006/relationships/hyperlink" Target="mailto:msnerubrothers@gmail.com" TargetMode="External"/><Relationship Id="rId4668" Type="http://schemas.openxmlformats.org/officeDocument/2006/relationships/hyperlink" Target="mailto:khan.builders2015@gmail.com" TargetMode="External"/><Relationship Id="rId4875" Type="http://schemas.openxmlformats.org/officeDocument/2006/relationships/hyperlink" Target="mailto:alamintraders84@gmail.com" TargetMode="External"/><Relationship Id="rId5719" Type="http://schemas.openxmlformats.org/officeDocument/2006/relationships/hyperlink" Target="mailto:mtn4701@gmail.com" TargetMode="External"/><Relationship Id="rId5926" Type="http://schemas.openxmlformats.org/officeDocument/2006/relationships/hyperlink" Target="mailto:sumonandnazrultraders@gmail.com" TargetMode="External"/><Relationship Id="rId6090" Type="http://schemas.openxmlformats.org/officeDocument/2006/relationships/hyperlink" Target="mailto:msrajuenterprise.bd@gmail.com" TargetMode="External"/><Relationship Id="rId7141" Type="http://schemas.openxmlformats.org/officeDocument/2006/relationships/hyperlink" Target="mailto:sureshchandraptk@gmail.com" TargetMode="External"/><Relationship Id="rId11" Type="http://schemas.openxmlformats.org/officeDocument/2006/relationships/hyperlink" Target="mailto:sheikhbabuul@gmail.com" TargetMode="External"/><Relationship Id="rId398" Type="http://schemas.openxmlformats.org/officeDocument/2006/relationships/hyperlink" Target="mailto:tihament@gmail.com" TargetMode="External"/><Relationship Id="rId2079" Type="http://schemas.openxmlformats.org/officeDocument/2006/relationships/hyperlink" Target="mailto:shadabconstructionbd@gmail.com" TargetMode="External"/><Relationship Id="rId3477" Type="http://schemas.openxmlformats.org/officeDocument/2006/relationships/hyperlink" Target="mailto:mdharunorrashid633@yahoo.com" TargetMode="External"/><Relationship Id="rId3684" Type="http://schemas.openxmlformats.org/officeDocument/2006/relationships/hyperlink" Target="mailto:sanaulgazi@gmail.com" TargetMode="External"/><Relationship Id="rId3891" Type="http://schemas.openxmlformats.org/officeDocument/2006/relationships/hyperlink" Target="mailto:ziaultraders123@yahoo.com" TargetMode="External"/><Relationship Id="rId4528" Type="http://schemas.openxmlformats.org/officeDocument/2006/relationships/hyperlink" Target="mailto:abutalebmilu@gmail.com" TargetMode="External"/><Relationship Id="rId4735" Type="http://schemas.openxmlformats.org/officeDocument/2006/relationships/hyperlink" Target="mailto:biswasagro1985@gmail.com" TargetMode="External"/><Relationship Id="rId4942" Type="http://schemas.openxmlformats.org/officeDocument/2006/relationships/hyperlink" Target="mailto:murshadalam55@gmail.com" TargetMode="External"/><Relationship Id="rId2286" Type="http://schemas.openxmlformats.org/officeDocument/2006/relationships/hyperlink" Target="mailto:ms.ifthyandbrothers@gmail.com" TargetMode="External"/><Relationship Id="rId2493" Type="http://schemas.openxmlformats.org/officeDocument/2006/relationships/hyperlink" Target="mailto:ms.noorjahanfurnitureandtimber@gmail.com" TargetMode="External"/><Relationship Id="rId3337" Type="http://schemas.openxmlformats.org/officeDocument/2006/relationships/hyperlink" Target="mailto:mrshamim203260@yahoo.com" TargetMode="External"/><Relationship Id="rId3544" Type="http://schemas.openxmlformats.org/officeDocument/2006/relationships/hyperlink" Target="mailto:emonenterprisjnd@gmail.com" TargetMode="External"/><Relationship Id="rId3751" Type="http://schemas.openxmlformats.org/officeDocument/2006/relationships/hyperlink" Target="mailto:bablumia.magura@gmail.com" TargetMode="External"/><Relationship Id="rId4802" Type="http://schemas.openxmlformats.org/officeDocument/2006/relationships/hyperlink" Target="mailto:md.jamaluddin40@yahoo.com" TargetMode="External"/><Relationship Id="rId7001" Type="http://schemas.openxmlformats.org/officeDocument/2006/relationships/hyperlink" Target="mailto:isratenterprise.ptk@gmail.com" TargetMode="External"/><Relationship Id="rId7958" Type="http://schemas.openxmlformats.org/officeDocument/2006/relationships/hyperlink" Target="mailto:abrazzak1959@gmail.com" TargetMode="External"/><Relationship Id="rId258" Type="http://schemas.openxmlformats.org/officeDocument/2006/relationships/hyperlink" Target="https://www.eprocure.gov.bd/officer/MyTenders.jsp" TargetMode="External"/><Relationship Id="rId465" Type="http://schemas.openxmlformats.org/officeDocument/2006/relationships/hyperlink" Target="mailto:mstalukderenterprise70@gmail.com" TargetMode="External"/><Relationship Id="rId672" Type="http://schemas.openxmlformats.org/officeDocument/2006/relationships/hyperlink" Target="mailto:giasuddin1986@yahoo.com" TargetMode="External"/><Relationship Id="rId1095" Type="http://schemas.openxmlformats.org/officeDocument/2006/relationships/hyperlink" Target="mailto:ms.mimtraders77@gmail.com" TargetMode="External"/><Relationship Id="rId2146" Type="http://schemas.openxmlformats.org/officeDocument/2006/relationships/hyperlink" Target="mailto:khoshedaenterprise@gmail.com" TargetMode="External"/><Relationship Id="rId2353" Type="http://schemas.openxmlformats.org/officeDocument/2006/relationships/hyperlink" Target="mailto:ms.salimandbrothers1@gmail.com" TargetMode="External"/><Relationship Id="rId2560" Type="http://schemas.openxmlformats.org/officeDocument/2006/relationships/hyperlink" Target="mailto:Ms.naharconstruction@yahoo.com" TargetMode="External"/><Relationship Id="rId3404" Type="http://schemas.openxmlformats.org/officeDocument/2006/relationships/hyperlink" Target="mailto:msbiswajit2013@gmail.com" TargetMode="External"/><Relationship Id="rId3611" Type="http://schemas.openxmlformats.org/officeDocument/2006/relationships/hyperlink" Target="mailto:sohel80ptk@gmail.com" TargetMode="External"/><Relationship Id="rId6767" Type="http://schemas.openxmlformats.org/officeDocument/2006/relationships/hyperlink" Target="mailto:mebl.bd@gmail.com" TargetMode="External"/><Relationship Id="rId6974" Type="http://schemas.openxmlformats.org/officeDocument/2006/relationships/hyperlink" Target="mailto:badal_barisal@yahoo.com" TargetMode="External"/><Relationship Id="rId7818" Type="http://schemas.openxmlformats.org/officeDocument/2006/relationships/hyperlink" Target="mailto:maraufsarkar@gmail.com" TargetMode="External"/><Relationship Id="rId9173" Type="http://schemas.openxmlformats.org/officeDocument/2006/relationships/hyperlink" Target="mailto:tsllalmahmood19@gmail.com" TargetMode="External"/><Relationship Id="rId9380" Type="http://schemas.openxmlformats.org/officeDocument/2006/relationships/hyperlink" Target="mailto:mstraders7777@gmail.com" TargetMode="External"/><Relationship Id="rId118" Type="http://schemas.openxmlformats.org/officeDocument/2006/relationships/hyperlink" Target="mailto:jarnaandiqbaljv@gmail.com" TargetMode="External"/><Relationship Id="rId325" Type="http://schemas.openxmlformats.org/officeDocument/2006/relationships/hyperlink" Target="mailto:moontraderscht@gmail.com" TargetMode="External"/><Relationship Id="rId532" Type="http://schemas.openxmlformats.org/officeDocument/2006/relationships/hyperlink" Target="mailto:mssardarenterprise@yahoo.com" TargetMode="External"/><Relationship Id="rId1162" Type="http://schemas.openxmlformats.org/officeDocument/2006/relationships/hyperlink" Target="mailto:ahsan.mke2020jv@gmail.com" TargetMode="External"/><Relationship Id="rId2006" Type="http://schemas.openxmlformats.org/officeDocument/2006/relationships/hyperlink" Target="mailto:fastbuild.bd@gmail.com" TargetMode="External"/><Relationship Id="rId2213" Type="http://schemas.openxmlformats.org/officeDocument/2006/relationships/hyperlink" Target="mailto:ms.rahmangroups@gmail.com" TargetMode="External"/><Relationship Id="rId2420" Type="http://schemas.openxmlformats.org/officeDocument/2006/relationships/hyperlink" Target="mailto:su.tntljv@gmail.com" TargetMode="External"/><Relationship Id="rId5369" Type="http://schemas.openxmlformats.org/officeDocument/2006/relationships/hyperlink" Target="mailto:haquemominuljv@gmail.com" TargetMode="External"/><Relationship Id="rId5576" Type="http://schemas.openxmlformats.org/officeDocument/2006/relationships/hyperlink" Target="mailto:s.sbuilders@yahoo.com" TargetMode="External"/><Relationship Id="rId5783" Type="http://schemas.openxmlformats.org/officeDocument/2006/relationships/hyperlink" Target="mailto:sdmallic@yahoo.com" TargetMode="External"/><Relationship Id="rId6627" Type="http://schemas.openxmlformats.org/officeDocument/2006/relationships/hyperlink" Target="mailto:mssaifuddintraders@yahoo.com" TargetMode="External"/><Relationship Id="rId9033" Type="http://schemas.openxmlformats.org/officeDocument/2006/relationships/hyperlink" Target="mailto:ismailtaluckdar@gmail.com" TargetMode="External"/><Relationship Id="rId9240" Type="http://schemas.openxmlformats.org/officeDocument/2006/relationships/hyperlink" Target="mailto:mssapnaconstruction@yhoo.com" TargetMode="External"/><Relationship Id="rId1022" Type="http://schemas.openxmlformats.org/officeDocument/2006/relationships/hyperlink" Target="mailto:mdhabibullashekh@yahoo.com" TargetMode="External"/><Relationship Id="rId4178" Type="http://schemas.openxmlformats.org/officeDocument/2006/relationships/hyperlink" Target="mailto:meblmhjv2019@gmail.com" TargetMode="External"/><Relationship Id="rId4385" Type="http://schemas.openxmlformats.org/officeDocument/2006/relationships/hyperlink" Target="mailto:msanwarhossain1975@gmail.com" TargetMode="External"/><Relationship Id="rId4592" Type="http://schemas.openxmlformats.org/officeDocument/2006/relationships/hyperlink" Target="mailto:nabihatradeenterprise@gmail.com" TargetMode="External"/><Relationship Id="rId5229" Type="http://schemas.openxmlformats.org/officeDocument/2006/relationships/hyperlink" Target="mailto:a77mahbub@gmail.com" TargetMode="External"/><Relationship Id="rId5436" Type="http://schemas.openxmlformats.org/officeDocument/2006/relationships/hyperlink" Target="mailto:bhuiyanandsons61@gmail.com" TargetMode="External"/><Relationship Id="rId5990" Type="http://schemas.openxmlformats.org/officeDocument/2006/relationships/hyperlink" Target="mailto:samiultraders@yahoo.com" TargetMode="External"/><Relationship Id="rId6834" Type="http://schemas.openxmlformats.org/officeDocument/2006/relationships/hyperlink" Target="mailto:selimptk@gmail.com" TargetMode="External"/><Relationship Id="rId9100" Type="http://schemas.openxmlformats.org/officeDocument/2006/relationships/hyperlink" Target="mailto:msmababardoyaenterprise@yahoo.com" TargetMode="External"/><Relationship Id="rId1979" Type="http://schemas.openxmlformats.org/officeDocument/2006/relationships/hyperlink" Target="mailto:mssapnaconstruction@yahoo.com" TargetMode="External"/><Relationship Id="rId3194" Type="http://schemas.openxmlformats.org/officeDocument/2006/relationships/hyperlink" Target="mailto:kamrulandbrothers@yahoo.com" TargetMode="External"/><Relationship Id="rId4038" Type="http://schemas.openxmlformats.org/officeDocument/2006/relationships/hyperlink" Target="mailto:smsalahuddin47@gmail.com" TargetMode="External"/><Relationship Id="rId4245" Type="http://schemas.openxmlformats.org/officeDocument/2006/relationships/hyperlink" Target="mailto:etender@tbltdctg.com" TargetMode="External"/><Relationship Id="rId5643" Type="http://schemas.openxmlformats.org/officeDocument/2006/relationships/hyperlink" Target="mailto:abdullahalbaset@ymail.com" TargetMode="External"/><Relationship Id="rId5850" Type="http://schemas.openxmlformats.org/officeDocument/2006/relationships/hyperlink" Target="mailto:muhaautoricemills@gmail.com" TargetMode="External"/><Relationship Id="rId6901" Type="http://schemas.openxmlformats.org/officeDocument/2006/relationships/hyperlink" Target="mailto:ntlakaptk2018@gmail.com" TargetMode="External"/><Relationship Id="rId8799" Type="http://schemas.openxmlformats.org/officeDocument/2006/relationships/hyperlink" Target="mailto:msprotyashae@gmail.com" TargetMode="External"/><Relationship Id="rId1839" Type="http://schemas.openxmlformats.org/officeDocument/2006/relationships/hyperlink" Target="mailto:ms.hasan@outlook.com" TargetMode="External"/><Relationship Id="rId3054" Type="http://schemas.openxmlformats.org/officeDocument/2006/relationships/hyperlink" Target="mailto:ms.mohiuddinenterprise7@gmail.com" TargetMode="External"/><Relationship Id="rId4452" Type="http://schemas.openxmlformats.org/officeDocument/2006/relationships/hyperlink" Target="mailto:binternational20@gmail.com" TargetMode="External"/><Relationship Id="rId5503" Type="http://schemas.openxmlformats.org/officeDocument/2006/relationships/hyperlink" Target="mailto:ms.bishwabandhuinternational@gmail.com" TargetMode="External"/><Relationship Id="rId5710" Type="http://schemas.openxmlformats.org/officeDocument/2006/relationships/hyperlink" Target="mailto:mrchowdhury48@gmail.com" TargetMode="External"/><Relationship Id="rId8659" Type="http://schemas.openxmlformats.org/officeDocument/2006/relationships/hyperlink" Target="mailto:msshahamanattraders66@gmail.com" TargetMode="External"/><Relationship Id="rId8866" Type="http://schemas.openxmlformats.org/officeDocument/2006/relationships/hyperlink" Target="mailto:sbcelbd@gmail.com" TargetMode="External"/><Relationship Id="rId182" Type="http://schemas.openxmlformats.org/officeDocument/2006/relationships/hyperlink" Target="mailto:msmasud1974@yahoo.com" TargetMode="External"/><Relationship Id="rId1906" Type="http://schemas.openxmlformats.org/officeDocument/2006/relationships/hyperlink" Target="mailto:bajalahmed3218@gmail.com" TargetMode="External"/><Relationship Id="rId3261" Type="http://schemas.openxmlformats.org/officeDocument/2006/relationships/hyperlink" Target="mailto:kamrulandbrothers@yahoo.com" TargetMode="External"/><Relationship Id="rId4105" Type="http://schemas.openxmlformats.org/officeDocument/2006/relationships/hyperlink" Target="mailto:preanka_ent@yahoo.com" TargetMode="External"/><Relationship Id="rId4312" Type="http://schemas.openxmlformats.org/officeDocument/2006/relationships/hyperlink" Target="mailto:msshamimenterprise07@gmail.com" TargetMode="External"/><Relationship Id="rId7468" Type="http://schemas.openxmlformats.org/officeDocument/2006/relationships/hyperlink" Target="mailto:msfarhanenterprise87@gmail.com" TargetMode="External"/><Relationship Id="rId7675" Type="http://schemas.openxmlformats.org/officeDocument/2006/relationships/hyperlink" Target="mailto:mzislam73@yahoo.com" TargetMode="External"/><Relationship Id="rId7882" Type="http://schemas.openxmlformats.org/officeDocument/2006/relationships/hyperlink" Target="mailto:mmbashikkrjv@gmail.com" TargetMode="External"/><Relationship Id="rId8519" Type="http://schemas.openxmlformats.org/officeDocument/2006/relationships/hyperlink" Target="mailto:shaandsejv@gmail.com" TargetMode="External"/><Relationship Id="rId8726" Type="http://schemas.openxmlformats.org/officeDocument/2006/relationships/hyperlink" Target="mailto:mssayemanenterprise@gmail.com" TargetMode="External"/><Relationship Id="rId8933" Type="http://schemas.openxmlformats.org/officeDocument/2006/relationships/hyperlink" Target="mailto:rafique653@gmail.com" TargetMode="External"/><Relationship Id="rId2070" Type="http://schemas.openxmlformats.org/officeDocument/2006/relationships/hyperlink" Target="mailto:surmaisamoti.2.jv@gmail.com" TargetMode="External"/><Relationship Id="rId3121" Type="http://schemas.openxmlformats.org/officeDocument/2006/relationships/hyperlink" Target="mailto:msmojahidul@gmail.com" TargetMode="External"/><Relationship Id="rId6277" Type="http://schemas.openxmlformats.org/officeDocument/2006/relationships/hyperlink" Target="mailto:mssohelenterprise1976@gmail.com" TargetMode="External"/><Relationship Id="rId6484" Type="http://schemas.openxmlformats.org/officeDocument/2006/relationships/hyperlink" Target="mailto:md_abulhossain35@yahoo.com" TargetMode="External"/><Relationship Id="rId6691" Type="http://schemas.openxmlformats.org/officeDocument/2006/relationships/hyperlink" Target="mailto:mizanglassthay@gmail.com" TargetMode="External"/><Relationship Id="rId7328" Type="http://schemas.openxmlformats.org/officeDocument/2006/relationships/hyperlink" Target="mailto:bh.ent1969@gmail.com" TargetMode="External"/><Relationship Id="rId7535" Type="http://schemas.openxmlformats.org/officeDocument/2006/relationships/hyperlink" Target="mailto:de.mahjv2019@gmail.com" TargetMode="External"/><Relationship Id="rId7742" Type="http://schemas.openxmlformats.org/officeDocument/2006/relationships/hyperlink" Target="mailto:kzrkjv@gmail.com" TargetMode="External"/><Relationship Id="rId999" Type="http://schemas.openxmlformats.org/officeDocument/2006/relationships/hyperlink" Target="mailto:azizchandpur55@gmail.com" TargetMode="External"/><Relationship Id="rId2887" Type="http://schemas.openxmlformats.org/officeDocument/2006/relationships/hyperlink" Target="mailto:enterprise.faysal@yahoo.com" TargetMode="External"/><Relationship Id="rId5086" Type="http://schemas.openxmlformats.org/officeDocument/2006/relationships/hyperlink" Target="mailto:mmariaenterprise@gmail.com" TargetMode="External"/><Relationship Id="rId5293" Type="http://schemas.openxmlformats.org/officeDocument/2006/relationships/hyperlink" Target="mailto:kazienterprise4@gmail.com" TargetMode="External"/><Relationship Id="rId6137" Type="http://schemas.openxmlformats.org/officeDocument/2006/relationships/hyperlink" Target="mailto:jagirdertraders@yahoo.com" TargetMode="External"/><Relationship Id="rId6344" Type="http://schemas.openxmlformats.org/officeDocument/2006/relationships/hyperlink" Target="mailto:mssobujtraders1976@gmail.com" TargetMode="External"/><Relationship Id="rId6551" Type="http://schemas.openxmlformats.org/officeDocument/2006/relationships/hyperlink" Target="mailto:rumelpan72@gmail.com" TargetMode="External"/><Relationship Id="rId7602" Type="http://schemas.openxmlformats.org/officeDocument/2006/relationships/hyperlink" Target="mailto:ms_rangamatitraders@yahoo.com" TargetMode="External"/><Relationship Id="rId859" Type="http://schemas.openxmlformats.org/officeDocument/2006/relationships/hyperlink" Target="mailto:msntraders77@gmail.com" TargetMode="External"/><Relationship Id="rId1489" Type="http://schemas.openxmlformats.org/officeDocument/2006/relationships/hyperlink" Target="mailto:mazakb20@gmail.com" TargetMode="External"/><Relationship Id="rId1696" Type="http://schemas.openxmlformats.org/officeDocument/2006/relationships/hyperlink" Target="mailto:mspatwartenterprise2014@gmail.com" TargetMode="External"/><Relationship Id="rId3938" Type="http://schemas.openxmlformats.org/officeDocument/2006/relationships/hyperlink" Target="mailto:ruhulquddus10001@gmail.com" TargetMode="External"/><Relationship Id="rId5153" Type="http://schemas.openxmlformats.org/officeDocument/2006/relationships/hyperlink" Target="mailto:msjandv@gmail.com" TargetMode="External"/><Relationship Id="rId5360" Type="http://schemas.openxmlformats.org/officeDocument/2006/relationships/hyperlink" Target="mailto:ms.mominul@yahoo.com" TargetMode="External"/><Relationship Id="rId6204" Type="http://schemas.openxmlformats.org/officeDocument/2006/relationships/hyperlink" Target="mailto:mssumitraders1962@gmail.com" TargetMode="External"/><Relationship Id="rId6411" Type="http://schemas.openxmlformats.org/officeDocument/2006/relationships/hyperlink" Target="mailto:arkltdbd@gmail.com" TargetMode="External"/><Relationship Id="rId9567" Type="http://schemas.openxmlformats.org/officeDocument/2006/relationships/hyperlink" Target="mailto:ethenenterprisepvtltd@gmail.com" TargetMode="External"/><Relationship Id="rId1349" Type="http://schemas.openxmlformats.org/officeDocument/2006/relationships/hyperlink" Target="mailto:msememotors.chua@gmail.com" TargetMode="External"/><Relationship Id="rId2747" Type="http://schemas.openxmlformats.org/officeDocument/2006/relationships/hyperlink" Target="mailto:ahadnurenterprise@yahoo.com" TargetMode="External"/><Relationship Id="rId2954" Type="http://schemas.openxmlformats.org/officeDocument/2006/relationships/hyperlink" Target="mailto:rana.majv@gmail.com" TargetMode="External"/><Relationship Id="rId5013" Type="http://schemas.openxmlformats.org/officeDocument/2006/relationships/hyperlink" Target="mailto:noorhossain61@gmail.com" TargetMode="External"/><Relationship Id="rId5220" Type="http://schemas.openxmlformats.org/officeDocument/2006/relationships/hyperlink" Target="mailto:sonarbanglanavigation@gmail.com" TargetMode="External"/><Relationship Id="rId8169" Type="http://schemas.openxmlformats.org/officeDocument/2006/relationships/hyperlink" Target="mailto:mofazzolbilu@gmail.com" TargetMode="External"/><Relationship Id="rId8376" Type="http://schemas.openxmlformats.org/officeDocument/2006/relationships/hyperlink" Target="mailto:mmenterprise662013@gmail.com" TargetMode="External"/><Relationship Id="rId719" Type="http://schemas.openxmlformats.org/officeDocument/2006/relationships/hyperlink" Target="mailto:mslailyenterprise@gmail.com" TargetMode="External"/><Relationship Id="rId926" Type="http://schemas.openxmlformats.org/officeDocument/2006/relationships/hyperlink" Target="mailto:alamenterprisebhola@gmail.com" TargetMode="External"/><Relationship Id="rId1556" Type="http://schemas.openxmlformats.org/officeDocument/2006/relationships/hyperlink" Target="mailto:rannysaifulalam@gmail.com" TargetMode="External"/><Relationship Id="rId1763" Type="http://schemas.openxmlformats.org/officeDocument/2006/relationships/hyperlink" Target="mailto:mmefcjvca@gmail.com" TargetMode="External"/><Relationship Id="rId1970" Type="http://schemas.openxmlformats.org/officeDocument/2006/relationships/hyperlink" Target="mailto:khoshedaenterprise@gmail.com" TargetMode="External"/><Relationship Id="rId2607" Type="http://schemas.openxmlformats.org/officeDocument/2006/relationships/hyperlink" Target="mailto:unitedenterprise1960@gmail.com" TargetMode="External"/><Relationship Id="rId2814" Type="http://schemas.openxmlformats.org/officeDocument/2006/relationships/hyperlink" Target="mailto:refat.enterprise@yahoo.com" TargetMode="External"/><Relationship Id="rId7185" Type="http://schemas.openxmlformats.org/officeDocument/2006/relationships/hyperlink" Target="mailto:mizanuralam71@gmail.com" TargetMode="External"/><Relationship Id="rId8029" Type="http://schemas.openxmlformats.org/officeDocument/2006/relationships/hyperlink" Target="mailto:masmolla510@gmail.com" TargetMode="External"/><Relationship Id="rId8583" Type="http://schemas.openxmlformats.org/officeDocument/2006/relationships/hyperlink" Target="mailto:obonienterprise@gmail.com" TargetMode="External"/><Relationship Id="rId8790" Type="http://schemas.openxmlformats.org/officeDocument/2006/relationships/hyperlink" Target="mailto:faridpurjannatconstructionltd@gmail.com" TargetMode="External"/><Relationship Id="rId9427" Type="http://schemas.openxmlformats.org/officeDocument/2006/relationships/hyperlink" Target="mailto:sarbickinternational621@gmail.com" TargetMode="External"/><Relationship Id="rId9634" Type="http://schemas.openxmlformats.org/officeDocument/2006/relationships/hyperlink" Target="mailto:acl.mt.mahcl.jv@gmail.com" TargetMode="External"/><Relationship Id="rId55" Type="http://schemas.openxmlformats.org/officeDocument/2006/relationships/hyperlink" Target="mailto:msmonowara76@gmail.com" TargetMode="External"/><Relationship Id="rId1209" Type="http://schemas.openxmlformats.org/officeDocument/2006/relationships/hyperlink" Target="mailto:alamgirzahan13@gmail.com" TargetMode="External"/><Relationship Id="rId1416" Type="http://schemas.openxmlformats.org/officeDocument/2006/relationships/hyperlink" Target="mailto:tofayel.jv@gmail.com" TargetMode="External"/><Relationship Id="rId1623" Type="http://schemas.openxmlformats.org/officeDocument/2006/relationships/hyperlink" Target="mailto:ms.enterprise.rr@gmail.com" TargetMode="External"/><Relationship Id="rId1830" Type="http://schemas.openxmlformats.org/officeDocument/2006/relationships/hyperlink" Target="mailto:abdurrashidcox@gmail.com" TargetMode="External"/><Relationship Id="rId4779" Type="http://schemas.openxmlformats.org/officeDocument/2006/relationships/hyperlink" Target="mailto:tmjvca@gmail.com" TargetMode="External"/><Relationship Id="rId4986" Type="http://schemas.openxmlformats.org/officeDocument/2006/relationships/hyperlink" Target="mailto:latifurrahman338@gmail.com" TargetMode="External"/><Relationship Id="rId7392" Type="http://schemas.openxmlformats.org/officeDocument/2006/relationships/hyperlink" Target="mailto:asconstructionraj@yahoo.com" TargetMode="External"/><Relationship Id="rId8236" Type="http://schemas.openxmlformats.org/officeDocument/2006/relationships/hyperlink" Target="mailto:shapnaenterprise20@gmail.com" TargetMode="External"/><Relationship Id="rId8443" Type="http://schemas.openxmlformats.org/officeDocument/2006/relationships/hyperlink" Target="mailto:eshmaegp@gmail.com" TargetMode="External"/><Relationship Id="rId8650" Type="http://schemas.openxmlformats.org/officeDocument/2006/relationships/hyperlink" Target="mailto:msraenterprise2013@gmail.com" TargetMode="External"/><Relationship Id="rId3588" Type="http://schemas.openxmlformats.org/officeDocument/2006/relationships/hyperlink" Target="mailto:sifatnavin81@gmail.com" TargetMode="External"/><Relationship Id="rId3795" Type="http://schemas.openxmlformats.org/officeDocument/2006/relationships/hyperlink" Target="mailto:shomoyenterprise@gmail.com" TargetMode="External"/><Relationship Id="rId4639" Type="http://schemas.openxmlformats.org/officeDocument/2006/relationships/hyperlink" Target="mailto:shahanaenterprisesbceljv@gmail.com" TargetMode="External"/><Relationship Id="rId4846" Type="http://schemas.openxmlformats.org/officeDocument/2006/relationships/hyperlink" Target="mailto:mdmujibur74@yahoo.com" TargetMode="External"/><Relationship Id="rId7045" Type="http://schemas.openxmlformats.org/officeDocument/2006/relationships/hyperlink" Target="mailto:enayethossainpat@gmail.com" TargetMode="External"/><Relationship Id="rId7252" Type="http://schemas.openxmlformats.org/officeDocument/2006/relationships/hyperlink" Target="mailto:mdlutfurrahmanmolla@gmail.com" TargetMode="External"/><Relationship Id="rId8303" Type="http://schemas.openxmlformats.org/officeDocument/2006/relationships/hyperlink" Target="mailto:khairselim@yahoo.com" TargetMode="External"/><Relationship Id="rId8510" Type="http://schemas.openxmlformats.org/officeDocument/2006/relationships/hyperlink" Target="mailto:tt.mnsjv@gmail.com" TargetMode="External"/><Relationship Id="rId2397" Type="http://schemas.openxmlformats.org/officeDocument/2006/relationships/hyperlink" Target="mailto:mstulitushi_enterprise@yahoo.com" TargetMode="External"/><Relationship Id="rId3448" Type="http://schemas.openxmlformats.org/officeDocument/2006/relationships/hyperlink" Target="mailto:mdnoorislam75@yahoo.com" TargetMode="External"/><Relationship Id="rId3655" Type="http://schemas.openxmlformats.org/officeDocument/2006/relationships/hyperlink" Target="mailto:syedmilon77@yahoo.com" TargetMode="External"/><Relationship Id="rId3862" Type="http://schemas.openxmlformats.org/officeDocument/2006/relationships/hyperlink" Target="mailto:mssafaenterprise@gmail.com" TargetMode="External"/><Relationship Id="rId4706" Type="http://schemas.openxmlformats.org/officeDocument/2006/relationships/hyperlink" Target="mailto:jonyenterprise.meherpur@gmail.com" TargetMode="External"/><Relationship Id="rId6061" Type="http://schemas.openxmlformats.org/officeDocument/2006/relationships/hyperlink" Target="mailto:hrediconstructionltd@gmail.com" TargetMode="External"/><Relationship Id="rId7112" Type="http://schemas.openxmlformats.org/officeDocument/2006/relationships/hyperlink" Target="mailto:samimptk@gmail.com" TargetMode="External"/><Relationship Id="rId369" Type="http://schemas.openxmlformats.org/officeDocument/2006/relationships/hyperlink" Target="mailto:m.s.hazienterprisee@gmail.com" TargetMode="External"/><Relationship Id="rId576" Type="http://schemas.openxmlformats.org/officeDocument/2006/relationships/hyperlink" Target="mailto:mdfayzsharif@yahoo.com" TargetMode="External"/><Relationship Id="rId783" Type="http://schemas.openxmlformats.org/officeDocument/2006/relationships/hyperlink" Target="mailto:monirhowladerjkt@gmail.com" TargetMode="External"/><Relationship Id="rId990" Type="http://schemas.openxmlformats.org/officeDocument/2006/relationships/hyperlink" Target="mailto:msarifaenterprise017@gmail.com" TargetMode="External"/><Relationship Id="rId2257" Type="http://schemas.openxmlformats.org/officeDocument/2006/relationships/hyperlink" Target="mailto:ms.arafattrading2019@gmail.com" TargetMode="External"/><Relationship Id="rId2464" Type="http://schemas.openxmlformats.org/officeDocument/2006/relationships/hyperlink" Target="mailto:msnurulhoque_mizan@yahoo.com" TargetMode="External"/><Relationship Id="rId2671" Type="http://schemas.openxmlformats.org/officeDocument/2006/relationships/hyperlink" Target="mailto:samesul15alam@gmail.com" TargetMode="External"/><Relationship Id="rId3308" Type="http://schemas.openxmlformats.org/officeDocument/2006/relationships/hyperlink" Target="mailto:rrconstructionnb@gmail.com" TargetMode="External"/><Relationship Id="rId3515" Type="http://schemas.openxmlformats.org/officeDocument/2006/relationships/hyperlink" Target="mailto:msjamuna.prokoushali@gmail.com" TargetMode="External"/><Relationship Id="rId4913" Type="http://schemas.openxmlformats.org/officeDocument/2006/relationships/hyperlink" Target="mailto:jamaljuri@gmail.com" TargetMode="External"/><Relationship Id="rId9077" Type="http://schemas.openxmlformats.org/officeDocument/2006/relationships/hyperlink" Target="mailto:msislambrothersltd@gmail.com" TargetMode="External"/><Relationship Id="rId9284" Type="http://schemas.openxmlformats.org/officeDocument/2006/relationships/hyperlink" Target="mailto:al.muhaymin.egp@gmail.com" TargetMode="External"/><Relationship Id="rId9491" Type="http://schemas.openxmlformats.org/officeDocument/2006/relationships/hyperlink" Target="mailto:neloyenterprise77@gmail.com" TargetMode="External"/><Relationship Id="rId229" Type="http://schemas.openxmlformats.org/officeDocument/2006/relationships/hyperlink" Target="mailto:msalifstore@yahoo.com" TargetMode="External"/><Relationship Id="rId436" Type="http://schemas.openxmlformats.org/officeDocument/2006/relationships/hyperlink" Target="mailto:razzakm50@yahoo.com" TargetMode="External"/><Relationship Id="rId643" Type="http://schemas.openxmlformats.org/officeDocument/2006/relationships/hyperlink" Target="mailto:badal_barisal@yahoo.com" TargetMode="External"/><Relationship Id="rId1066" Type="http://schemas.openxmlformats.org/officeDocument/2006/relationships/hyperlink" Target="mailto:ms.rezviaenterprise@gmail.com" TargetMode="External"/><Relationship Id="rId1273" Type="http://schemas.openxmlformats.org/officeDocument/2006/relationships/hyperlink" Target="mailto:zia.snks@yahoo.com" TargetMode="External"/><Relationship Id="rId1480" Type="http://schemas.openxmlformats.org/officeDocument/2006/relationships/hyperlink" Target="mailto:maematjv@gmail.com" TargetMode="External"/><Relationship Id="rId2117" Type="http://schemas.openxmlformats.org/officeDocument/2006/relationships/hyperlink" Target="mailto:shraboniconstructionltd@gmail.com" TargetMode="External"/><Relationship Id="rId2324" Type="http://schemas.openxmlformats.org/officeDocument/2006/relationships/hyperlink" Target="mailto:ms.musamotorsandenterprise@gmail.com" TargetMode="External"/><Relationship Id="rId3722" Type="http://schemas.openxmlformats.org/officeDocument/2006/relationships/hyperlink" Target="mailto:Mollaenterprisejnd@gmail.com" TargetMode="External"/><Relationship Id="rId6878" Type="http://schemas.openxmlformats.org/officeDocument/2006/relationships/hyperlink" Target="mailto:aecmbel_mntjv@yahoo.com" TargetMode="External"/><Relationship Id="rId7929" Type="http://schemas.openxmlformats.org/officeDocument/2006/relationships/hyperlink" Target="mailto:uttamtraders74@gmail.com" TargetMode="External"/><Relationship Id="rId8093" Type="http://schemas.openxmlformats.org/officeDocument/2006/relationships/hyperlink" Target="mailto:md.shamim45@yahoo.com" TargetMode="External"/><Relationship Id="rId9144" Type="http://schemas.openxmlformats.org/officeDocument/2006/relationships/hyperlink" Target="mailto:dcl.iccjv@gmail.com" TargetMode="External"/><Relationship Id="rId9351" Type="http://schemas.openxmlformats.org/officeDocument/2006/relationships/hyperlink" Target="mailto:rambabu.thakurgaon@gmail.com" TargetMode="External"/><Relationship Id="rId850" Type="http://schemas.openxmlformats.org/officeDocument/2006/relationships/hyperlink" Target="mailto:msnipatrading83@gmail.com" TargetMode="External"/><Relationship Id="rId1133" Type="http://schemas.openxmlformats.org/officeDocument/2006/relationships/hyperlink" Target="mailto:mssbcont@gmail.com" TargetMode="External"/><Relationship Id="rId2531" Type="http://schemas.openxmlformats.org/officeDocument/2006/relationships/hyperlink" Target="mailto:ms.meghnatrading@gmail.com" TargetMode="External"/><Relationship Id="rId4289" Type="http://schemas.openxmlformats.org/officeDocument/2006/relationships/hyperlink" Target="mailto:shaikatenterprise77@gmail.com" TargetMode="External"/><Relationship Id="rId5687" Type="http://schemas.openxmlformats.org/officeDocument/2006/relationships/hyperlink" Target="mailto:nazmulenterprise44@gmail.com" TargetMode="External"/><Relationship Id="rId5894" Type="http://schemas.openxmlformats.org/officeDocument/2006/relationships/hyperlink" Target="mailto:khairulkabir07@gmail.com" TargetMode="External"/><Relationship Id="rId6738" Type="http://schemas.openxmlformats.org/officeDocument/2006/relationships/hyperlink" Target="mailto:ahamedsteel@gmail.com" TargetMode="External"/><Relationship Id="rId6945" Type="http://schemas.openxmlformats.org/officeDocument/2006/relationships/hyperlink" Target="mailto:mohiuddinptk@gmail.com" TargetMode="External"/><Relationship Id="rId8160" Type="http://schemas.openxmlformats.org/officeDocument/2006/relationships/hyperlink" Target="mailto:abdulawaldelbar.pbn@gmail.com" TargetMode="External"/><Relationship Id="rId9004" Type="http://schemas.openxmlformats.org/officeDocument/2006/relationships/hyperlink" Target="https://www.eprocure.gov.bd/officer/MyTenders.jsp" TargetMode="External"/><Relationship Id="rId503" Type="http://schemas.openxmlformats.org/officeDocument/2006/relationships/hyperlink" Target="mailto:mrsyasminb@gmail.com" TargetMode="External"/><Relationship Id="rId710" Type="http://schemas.openxmlformats.org/officeDocument/2006/relationships/hyperlink" Target="mailto:rir.lgbsl@gmail.com" TargetMode="External"/><Relationship Id="rId1340" Type="http://schemas.openxmlformats.org/officeDocument/2006/relationships/hyperlink" Target="mailto:joarder46@gmail.com" TargetMode="External"/><Relationship Id="rId3098" Type="http://schemas.openxmlformats.org/officeDocument/2006/relationships/hyperlink" Target="mailto:md.azizulislam1983@gmail.com" TargetMode="External"/><Relationship Id="rId4496" Type="http://schemas.openxmlformats.org/officeDocument/2006/relationships/hyperlink" Target="mailto:bandbjv@gmail.com" TargetMode="External"/><Relationship Id="rId5547" Type="http://schemas.openxmlformats.org/officeDocument/2006/relationships/hyperlink" Target="mailto:orienttrade.zitu@yahoo.com" TargetMode="External"/><Relationship Id="rId5754" Type="http://schemas.openxmlformats.org/officeDocument/2006/relationships/hyperlink" Target="mailto:riazuddin01712@gmail.com" TargetMode="External"/><Relationship Id="rId5961" Type="http://schemas.openxmlformats.org/officeDocument/2006/relationships/hyperlink" Target="mailto:ms.naharenterprise14@yahoo.com" TargetMode="External"/><Relationship Id="rId6805" Type="http://schemas.openxmlformats.org/officeDocument/2006/relationships/hyperlink" Target="mailto:badalsarwar@gmail.com" TargetMode="External"/><Relationship Id="rId9211" Type="http://schemas.openxmlformats.org/officeDocument/2006/relationships/hyperlink" Target="mailto:linaenterprise16@yahoo.com" TargetMode="External"/><Relationship Id="rId1200" Type="http://schemas.openxmlformats.org/officeDocument/2006/relationships/hyperlink" Target="mailto:santaenterprise65@gmail.com" TargetMode="External"/><Relationship Id="rId4149" Type="http://schemas.openxmlformats.org/officeDocument/2006/relationships/hyperlink" Target="mailto:rupusi.bangla.ent@gmail.com" TargetMode="External"/><Relationship Id="rId4356" Type="http://schemas.openxmlformats.org/officeDocument/2006/relationships/hyperlink" Target="mailto:rubinatradersjewel@gmail.com" TargetMode="External"/><Relationship Id="rId4563" Type="http://schemas.openxmlformats.org/officeDocument/2006/relationships/hyperlink" Target="mailto:boshiruddin1969@gmail.com" TargetMode="External"/><Relationship Id="rId4770" Type="http://schemas.openxmlformats.org/officeDocument/2006/relationships/hyperlink" Target="mailto:rajuenterprise83@gmail.com" TargetMode="External"/><Relationship Id="rId5407" Type="http://schemas.openxmlformats.org/officeDocument/2006/relationships/hyperlink" Target="mailto:msabirenterprise85@gmail.com" TargetMode="External"/><Relationship Id="rId5614" Type="http://schemas.openxmlformats.org/officeDocument/2006/relationships/hyperlink" Target="https://www.eprocure.gov.bd/tenderer/ViewRegistrationDetail.jsp?uId=0E4BA52190E03F20&amp;tId=556D42365BD1EB05&amp;cId=5BBB2F10C195E792&amp;top=no" TargetMode="External"/><Relationship Id="rId5821" Type="http://schemas.openxmlformats.org/officeDocument/2006/relationships/hyperlink" Target="mailto:sagorandco@gmail.com" TargetMode="External"/><Relationship Id="rId8020" Type="http://schemas.openxmlformats.org/officeDocument/2006/relationships/hyperlink" Target="mailto:ziaultraders123@yahoo.com" TargetMode="External"/><Relationship Id="rId8977" Type="http://schemas.openxmlformats.org/officeDocument/2006/relationships/hyperlink" Target="mailto:golam.munsur@yahoo.com" TargetMode="External"/><Relationship Id="rId3165" Type="http://schemas.openxmlformats.org/officeDocument/2006/relationships/hyperlink" Target="mailto:meccanobd@gmail.com" TargetMode="External"/><Relationship Id="rId3372" Type="http://schemas.openxmlformats.org/officeDocument/2006/relationships/hyperlink" Target="mailto:msjamalenterprise@yahoo.com" TargetMode="External"/><Relationship Id="rId4009" Type="http://schemas.openxmlformats.org/officeDocument/2006/relationships/hyperlink" Target="mailto:msfaisaltraders93@gmail.com%20%20%20;" TargetMode="External"/><Relationship Id="rId4216" Type="http://schemas.openxmlformats.org/officeDocument/2006/relationships/hyperlink" Target="mailto:ranabuilders55@yahoo.com" TargetMode="External"/><Relationship Id="rId4423" Type="http://schemas.openxmlformats.org/officeDocument/2006/relationships/hyperlink" Target="mailto:msharunmollahcorporation@gmail.com" TargetMode="External"/><Relationship Id="rId4630" Type="http://schemas.openxmlformats.org/officeDocument/2006/relationships/hyperlink" Target="mailto:Morshed71_bau@yahoo.com" TargetMode="External"/><Relationship Id="rId7579" Type="http://schemas.openxmlformats.org/officeDocument/2006/relationships/hyperlink" Target="mailto:utmong71@yahoo.com" TargetMode="External"/><Relationship Id="rId7786" Type="http://schemas.openxmlformats.org/officeDocument/2006/relationships/hyperlink" Target="mailto:mratjv@gmail.com" TargetMode="External"/><Relationship Id="rId7993" Type="http://schemas.openxmlformats.org/officeDocument/2006/relationships/hyperlink" Target="mailto:hossainmridha7@gmail.com" TargetMode="External"/><Relationship Id="rId8837" Type="http://schemas.openxmlformats.org/officeDocument/2006/relationships/hyperlink" Target="mailto:mspappuenterprise@gmail.com" TargetMode="External"/><Relationship Id="rId293" Type="http://schemas.openxmlformats.org/officeDocument/2006/relationships/hyperlink" Target="mailto:emmuconstruction@gmail.com" TargetMode="External"/><Relationship Id="rId2181" Type="http://schemas.openxmlformats.org/officeDocument/2006/relationships/hyperlink" Target="mailto:ishafikulm@yahoo.com" TargetMode="External"/><Relationship Id="rId3025" Type="http://schemas.openxmlformats.org/officeDocument/2006/relationships/hyperlink" Target="mailto:ms.sharifandsons@gmail.com" TargetMode="External"/><Relationship Id="rId3232" Type="http://schemas.openxmlformats.org/officeDocument/2006/relationships/hyperlink" Target="mailto:msdast1972@gmail.com" TargetMode="External"/><Relationship Id="rId6388" Type="http://schemas.openxmlformats.org/officeDocument/2006/relationships/hyperlink" Target="mailto:msurmitraders77@gmail.com" TargetMode="External"/><Relationship Id="rId6595" Type="http://schemas.openxmlformats.org/officeDocument/2006/relationships/hyperlink" Target="mailto:mhcorporation33@gmail.com" TargetMode="External"/><Relationship Id="rId7439" Type="http://schemas.openxmlformats.org/officeDocument/2006/relationships/hyperlink" Target="mailto:mdsunny888@gmail.com" TargetMode="External"/><Relationship Id="rId7646" Type="http://schemas.openxmlformats.org/officeDocument/2006/relationships/hyperlink" Target="mailto:benzu7799@gmail.com" TargetMode="External"/><Relationship Id="rId153" Type="http://schemas.openxmlformats.org/officeDocument/2006/relationships/hyperlink" Target="mailto:mdnazrulislamnilu@gmail.com" TargetMode="External"/><Relationship Id="rId360" Type="http://schemas.openxmlformats.org/officeDocument/2006/relationships/hyperlink" Target="mailto:mskaifenterprise.bsl@gmail.com" TargetMode="External"/><Relationship Id="rId2041" Type="http://schemas.openxmlformats.org/officeDocument/2006/relationships/hyperlink" Target="mailto:surmaenterprise24@gmail.com" TargetMode="External"/><Relationship Id="rId5197" Type="http://schemas.openxmlformats.org/officeDocument/2006/relationships/hyperlink" Target="mailto:smdcc2014@gmail.com" TargetMode="External"/><Relationship Id="rId6248" Type="http://schemas.openxmlformats.org/officeDocument/2006/relationships/hyperlink" Target="mailto:kashedenterprise@gmail.com" TargetMode="External"/><Relationship Id="rId6455" Type="http://schemas.openxmlformats.org/officeDocument/2006/relationships/hyperlink" Target="mailto:mratulconstruction@gmail.com" TargetMode="External"/><Relationship Id="rId7853" Type="http://schemas.openxmlformats.org/officeDocument/2006/relationships/hyperlink" Target="mailto:islamandco1971@gmail.com" TargetMode="External"/><Relationship Id="rId8904" Type="http://schemas.openxmlformats.org/officeDocument/2006/relationships/hyperlink" Target="mailto:msroyandco1962@gmail.com" TargetMode="External"/><Relationship Id="rId220" Type="http://schemas.openxmlformats.org/officeDocument/2006/relationships/hyperlink" Target="mailto:mssohanaenterprise@yahoo.com" TargetMode="External"/><Relationship Id="rId2998" Type="http://schemas.openxmlformats.org/officeDocument/2006/relationships/hyperlink" Target="mailto:nationalelectronics1982@gmail.com" TargetMode="External"/><Relationship Id="rId5057" Type="http://schemas.openxmlformats.org/officeDocument/2006/relationships/hyperlink" Target="mailto:abmzahirul@gmail.com" TargetMode="External"/><Relationship Id="rId5264" Type="http://schemas.openxmlformats.org/officeDocument/2006/relationships/hyperlink" Target="mailto:dollyconstructionltd@gmail.com" TargetMode="External"/><Relationship Id="rId6108" Type="http://schemas.openxmlformats.org/officeDocument/2006/relationships/hyperlink" Target="mailto:ms.tanvirenterprise3@gmail.com" TargetMode="External"/><Relationship Id="rId6662" Type="http://schemas.openxmlformats.org/officeDocument/2006/relationships/hyperlink" Target="mailto:shimranmayan@gmail.com" TargetMode="External"/><Relationship Id="rId7506" Type="http://schemas.openxmlformats.org/officeDocument/2006/relationships/hyperlink" Target="mailto:mokshedmd@gmail.com" TargetMode="External"/><Relationship Id="rId7713" Type="http://schemas.openxmlformats.org/officeDocument/2006/relationships/hyperlink" Target="https://www.eprocure.gov.bd/officer/MyTenders.jsp" TargetMode="External"/><Relationship Id="rId7920" Type="http://schemas.openxmlformats.org/officeDocument/2006/relationships/hyperlink" Target="mailto:mssaykatenterprise93@gmail.com" TargetMode="External"/><Relationship Id="rId2858" Type="http://schemas.openxmlformats.org/officeDocument/2006/relationships/hyperlink" Target="mailto:ms.nehimenterprise@gmail.com" TargetMode="External"/><Relationship Id="rId3909" Type="http://schemas.openxmlformats.org/officeDocument/2006/relationships/hyperlink" Target="mailto:rokeyatrader.egp@gmail.com," TargetMode="External"/><Relationship Id="rId4073" Type="http://schemas.openxmlformats.org/officeDocument/2006/relationships/hyperlink" Target="mailto:ms_mahabubalam@yahoo.com" TargetMode="External"/><Relationship Id="rId5471" Type="http://schemas.openxmlformats.org/officeDocument/2006/relationships/hyperlink" Target="mailto:amirgonjbuilders@gmail.com" TargetMode="External"/><Relationship Id="rId6315" Type="http://schemas.openxmlformats.org/officeDocument/2006/relationships/hyperlink" Target="mailto:mirhabibulalam@yahoo.com" TargetMode="External"/><Relationship Id="rId6522" Type="http://schemas.openxmlformats.org/officeDocument/2006/relationships/hyperlink" Target="mailto:m.s.saifulalam@gmail.com" TargetMode="External"/><Relationship Id="rId99" Type="http://schemas.openxmlformats.org/officeDocument/2006/relationships/hyperlink" Target="mailto:mdmosharrofhossain17@gmail.com" TargetMode="External"/><Relationship Id="rId1667" Type="http://schemas.openxmlformats.org/officeDocument/2006/relationships/hyperlink" Target="mailto:mssahadattraders@yahoo.com" TargetMode="External"/><Relationship Id="rId1874" Type="http://schemas.openxmlformats.org/officeDocument/2006/relationships/hyperlink" Target="mailto:rashid.ctg86@gmail.com" TargetMode="External"/><Relationship Id="rId2718" Type="http://schemas.openxmlformats.org/officeDocument/2006/relationships/hyperlink" Target="mailto:ms.ahtraders15@gmail.com" TargetMode="External"/><Relationship Id="rId2925" Type="http://schemas.openxmlformats.org/officeDocument/2006/relationships/hyperlink" Target="mailto:daeudcjv@gmail.com" TargetMode="External"/><Relationship Id="rId4280" Type="http://schemas.openxmlformats.org/officeDocument/2006/relationships/hyperlink" Target="mailto:mdrahimuddinkhan18@gmail.com" TargetMode="External"/><Relationship Id="rId5124" Type="http://schemas.openxmlformats.org/officeDocument/2006/relationships/hyperlink" Target="mailto:msedenprise@gmail.com" TargetMode="External"/><Relationship Id="rId5331" Type="http://schemas.openxmlformats.org/officeDocument/2006/relationships/hyperlink" Target="mailto:faruksuchejv@gmail.com" TargetMode="External"/><Relationship Id="rId8487" Type="http://schemas.openxmlformats.org/officeDocument/2006/relationships/hyperlink" Target="mailto:kmdabdussalam@gmail.com" TargetMode="External"/><Relationship Id="rId8694" Type="http://schemas.openxmlformats.org/officeDocument/2006/relationships/hyperlink" Target="mailto:aralmljv@gmail.com" TargetMode="External"/><Relationship Id="rId9538" Type="http://schemas.openxmlformats.org/officeDocument/2006/relationships/hyperlink" Target="mailto:bhbandfhjv@gmail.com" TargetMode="External"/><Relationship Id="rId1527" Type="http://schemas.openxmlformats.org/officeDocument/2006/relationships/hyperlink" Target="mailto:msmonirenterprise01@gmail.com" TargetMode="External"/><Relationship Id="rId1734" Type="http://schemas.openxmlformats.org/officeDocument/2006/relationships/hyperlink" Target="mailto:quashemconstruction@gmail.com" TargetMode="External"/><Relationship Id="rId1941" Type="http://schemas.openxmlformats.org/officeDocument/2006/relationships/hyperlink" Target="mailto:qcthohidjv@gmail.com" TargetMode="External"/><Relationship Id="rId4140" Type="http://schemas.openxmlformats.org/officeDocument/2006/relationships/hyperlink" Target="mailto:mdabdulkhyum@gmail.com" TargetMode="External"/><Relationship Id="rId7089" Type="http://schemas.openxmlformats.org/officeDocument/2006/relationships/hyperlink" Target="mailto:azadptk@gmail.com" TargetMode="External"/><Relationship Id="rId7296" Type="http://schemas.openxmlformats.org/officeDocument/2006/relationships/hyperlink" Target="mailto:mdgolamsar65@gmail.com" TargetMode="External"/><Relationship Id="rId8347" Type="http://schemas.openxmlformats.org/officeDocument/2006/relationships/hyperlink" Target="mailto:babbitradingcorporation@gmail.com" TargetMode="External"/><Relationship Id="rId8554" Type="http://schemas.openxmlformats.org/officeDocument/2006/relationships/hyperlink" Target="mailto:smjeandkspjv@gmail.com" TargetMode="External"/><Relationship Id="rId8761" Type="http://schemas.openxmlformats.org/officeDocument/2006/relationships/hyperlink" Target="mailto:ms.nurjahantraders1967@gmail.com" TargetMode="External"/><Relationship Id="rId9605" Type="http://schemas.openxmlformats.org/officeDocument/2006/relationships/hyperlink" Target="mailto:uzzalraj72@gmail.com" TargetMode="External"/><Relationship Id="rId26" Type="http://schemas.openxmlformats.org/officeDocument/2006/relationships/hyperlink" Target="mailto:efte.etcl@gmail.com" TargetMode="External"/><Relationship Id="rId3699" Type="http://schemas.openxmlformats.org/officeDocument/2006/relationships/hyperlink" Target="mailto:sifatnavin81@gmail.com" TargetMode="External"/><Relationship Id="rId4000" Type="http://schemas.openxmlformats.org/officeDocument/2006/relationships/hyperlink" Target="mailto:sahidenterprisepvtlimited@gmail.com%20;" TargetMode="External"/><Relationship Id="rId7156" Type="http://schemas.openxmlformats.org/officeDocument/2006/relationships/hyperlink" Target="mailto:giusshahil@gmail.com" TargetMode="External"/><Relationship Id="rId7363" Type="http://schemas.openxmlformats.org/officeDocument/2006/relationships/hyperlink" Target="mailto:rajuandrajib@gmail.com" TargetMode="External"/><Relationship Id="rId7570" Type="http://schemas.openxmlformats.org/officeDocument/2006/relationships/hyperlink" Target="mailto:mmeandmatjv@gmail.com" TargetMode="External"/><Relationship Id="rId8207" Type="http://schemas.openxmlformats.org/officeDocument/2006/relationships/hyperlink" Target="mailto:msmirzaconstructionsiraj@gmail.com" TargetMode="External"/><Relationship Id="rId8414" Type="http://schemas.openxmlformats.org/officeDocument/2006/relationships/hyperlink" Target="mailto:tasnim.golap@gmail.com" TargetMode="External"/><Relationship Id="rId8621" Type="http://schemas.openxmlformats.org/officeDocument/2006/relationships/hyperlink" Target="mailto:khatunmstkhodaza@gmail.com" TargetMode="External"/><Relationship Id="rId1801" Type="http://schemas.openxmlformats.org/officeDocument/2006/relationships/hyperlink" Target="mailto:sohelahmedcox2@gmail.com" TargetMode="External"/><Relationship Id="rId3559" Type="http://schemas.openxmlformats.org/officeDocument/2006/relationships/hyperlink" Target="mailto:msbiswas_construction@yahoo.com" TargetMode="External"/><Relationship Id="rId4957" Type="http://schemas.openxmlformats.org/officeDocument/2006/relationships/hyperlink" Target="mailto:msrahman1964@yahoo.com" TargetMode="External"/><Relationship Id="rId6172" Type="http://schemas.openxmlformats.org/officeDocument/2006/relationships/hyperlink" Target="mailto:jrenterprise309@gmail.com" TargetMode="External"/><Relationship Id="rId7016" Type="http://schemas.openxmlformats.org/officeDocument/2006/relationships/hyperlink" Target="mailto:md.gius_uddin@yahoo.com" TargetMode="External"/><Relationship Id="rId7223" Type="http://schemas.openxmlformats.org/officeDocument/2006/relationships/hyperlink" Target="mailto:msmithuenterprise8@gmail.com" TargetMode="External"/><Relationship Id="rId7430" Type="http://schemas.openxmlformats.org/officeDocument/2006/relationships/hyperlink" Target="mailto:ms.gaziconstruction@gmail.com" TargetMode="External"/><Relationship Id="rId687" Type="http://schemas.openxmlformats.org/officeDocument/2006/relationships/hyperlink" Target="mailto:msahamed.traders1968@yahoo.com" TargetMode="External"/><Relationship Id="rId2368" Type="http://schemas.openxmlformats.org/officeDocument/2006/relationships/hyperlink" Target="mailto:mssetu_enterprise@yahoo.com" TargetMode="External"/><Relationship Id="rId3766" Type="http://schemas.openxmlformats.org/officeDocument/2006/relationships/hyperlink" Target="mailto:sayanirenterprised@gmail.com" TargetMode="External"/><Relationship Id="rId3973" Type="http://schemas.openxmlformats.org/officeDocument/2006/relationships/hyperlink" Target="mailto:Msalitraders78@gmail.com%20;" TargetMode="External"/><Relationship Id="rId4817" Type="http://schemas.openxmlformats.org/officeDocument/2006/relationships/hyperlink" Target="mailto:nazrulislam2171980@gmail.com" TargetMode="External"/><Relationship Id="rId6032" Type="http://schemas.openxmlformats.org/officeDocument/2006/relationships/hyperlink" Target="mailto:mskalambricks@yahoo.com" TargetMode="External"/><Relationship Id="rId9188" Type="http://schemas.openxmlformats.org/officeDocument/2006/relationships/hyperlink" Target="mailto:zahangiralam15675@gmail.com" TargetMode="External"/><Relationship Id="rId9395" Type="http://schemas.openxmlformats.org/officeDocument/2006/relationships/hyperlink" Target="mailto:msmimaliftraders83@gmail.com" TargetMode="External"/><Relationship Id="rId894" Type="http://schemas.openxmlformats.org/officeDocument/2006/relationships/hyperlink" Target="mailto:mebl.bd@gmail.com" TargetMode="External"/><Relationship Id="rId1177" Type="http://schemas.openxmlformats.org/officeDocument/2006/relationships/hyperlink" Target="mailto:zakirenterprise01@gmail.com" TargetMode="External"/><Relationship Id="rId2575" Type="http://schemas.openxmlformats.org/officeDocument/2006/relationships/hyperlink" Target="mailto:msmodinatraderspirganj@gmail.com" TargetMode="External"/><Relationship Id="rId2782" Type="http://schemas.openxmlformats.org/officeDocument/2006/relationships/hyperlink" Target="mailto:rahmanbrothers.polash@gmail.com" TargetMode="External"/><Relationship Id="rId3419" Type="http://schemas.openxmlformats.org/officeDocument/2006/relationships/hyperlink" Target="mailto:sharifulislamjv@gmail.com" TargetMode="External"/><Relationship Id="rId3626" Type="http://schemas.openxmlformats.org/officeDocument/2006/relationships/hyperlink" Target="mailto:santoenterprise65@gmail.com" TargetMode="External"/><Relationship Id="rId3833" Type="http://schemas.openxmlformats.org/officeDocument/2006/relationships/hyperlink" Target="mailto:S.Anantabikastripura@yahoo.com" TargetMode="External"/><Relationship Id="rId6989" Type="http://schemas.openxmlformats.org/officeDocument/2006/relationships/hyperlink" Target="mailto:akamdeptk@gmail.com" TargetMode="External"/><Relationship Id="rId9048" Type="http://schemas.openxmlformats.org/officeDocument/2006/relationships/hyperlink" Target="mailto:tsllalmahmood19@gmail.com" TargetMode="External"/><Relationship Id="rId547" Type="http://schemas.openxmlformats.org/officeDocument/2006/relationships/hyperlink" Target="mailto:mssatraders66@gmail.com" TargetMode="External"/><Relationship Id="rId754" Type="http://schemas.openxmlformats.org/officeDocument/2006/relationships/hyperlink" Target="mailto:mollatrading.contractor26310@gmail.com" TargetMode="External"/><Relationship Id="rId961" Type="http://schemas.openxmlformats.org/officeDocument/2006/relationships/hyperlink" Target="mailto:kazi.zahidul2015@gmail.com" TargetMode="External"/><Relationship Id="rId1384" Type="http://schemas.openxmlformats.org/officeDocument/2006/relationships/hyperlink" Target="mailto:pcrtammsjvca@gmail.com" TargetMode="External"/><Relationship Id="rId1591" Type="http://schemas.openxmlformats.org/officeDocument/2006/relationships/hyperlink" Target="mailto:zk.zakir19@gmail.com" TargetMode="External"/><Relationship Id="rId2228" Type="http://schemas.openxmlformats.org/officeDocument/2006/relationships/hyperlink" Target="mailto:msnurulhoque_mizan@yahoo.com" TargetMode="External"/><Relationship Id="rId2435" Type="http://schemas.openxmlformats.org/officeDocument/2006/relationships/hyperlink" Target="mailto:ms.alambrothers18@gmail.com" TargetMode="External"/><Relationship Id="rId2642" Type="http://schemas.openxmlformats.org/officeDocument/2006/relationships/hyperlink" Target="mailto:Latifhakkani@yahoo.com" TargetMode="External"/><Relationship Id="rId3900" Type="http://schemas.openxmlformats.org/officeDocument/2006/relationships/hyperlink" Target="mailto:mdalomgirfakir@yahoo.com," TargetMode="External"/><Relationship Id="rId5798" Type="http://schemas.openxmlformats.org/officeDocument/2006/relationships/hyperlink" Target="mailto:ms.mohesenaenterprise@gmail.com" TargetMode="External"/><Relationship Id="rId6849" Type="http://schemas.openxmlformats.org/officeDocument/2006/relationships/hyperlink" Target="mailto:khonkonshikdar123@gmail.com" TargetMode="External"/><Relationship Id="rId9255" Type="http://schemas.openxmlformats.org/officeDocument/2006/relationships/hyperlink" Target="mailto:msdast.eleisjv@gmail.com" TargetMode="External"/><Relationship Id="rId9462" Type="http://schemas.openxmlformats.org/officeDocument/2006/relationships/hyperlink" Target="mailto:msnahid_enterprise@yahoo.com" TargetMode="External"/><Relationship Id="rId90" Type="http://schemas.openxmlformats.org/officeDocument/2006/relationships/hyperlink" Target="mailto:msnisathenterprise@gmail.com" TargetMode="External"/><Relationship Id="rId407" Type="http://schemas.openxmlformats.org/officeDocument/2006/relationships/hyperlink" Target="mailto:md.nasir_uddin30@yahoo.com" TargetMode="External"/><Relationship Id="rId614" Type="http://schemas.openxmlformats.org/officeDocument/2006/relationships/hyperlink" Target="mailto:amir.engr_crp@yahoo.com" TargetMode="External"/><Relationship Id="rId821" Type="http://schemas.openxmlformats.org/officeDocument/2006/relationships/hyperlink" Target="mailto:ms.serniabad.traders@gmail.com" TargetMode="External"/><Relationship Id="rId1037" Type="http://schemas.openxmlformats.org/officeDocument/2006/relationships/hyperlink" Target="mailto:hazijamalenterprise@gmail.com" TargetMode="External"/><Relationship Id="rId1244" Type="http://schemas.openxmlformats.org/officeDocument/2006/relationships/hyperlink" Target="mailto:mcde2020@gmail.com" TargetMode="External"/><Relationship Id="rId1451" Type="http://schemas.openxmlformats.org/officeDocument/2006/relationships/hyperlink" Target="mailto:abulhossansoton@yahoo.com" TargetMode="External"/><Relationship Id="rId2502" Type="http://schemas.openxmlformats.org/officeDocument/2006/relationships/hyperlink" Target="mailto:ms.rahmantraders@yahoo.com" TargetMode="External"/><Relationship Id="rId5658" Type="http://schemas.openxmlformats.org/officeDocument/2006/relationships/hyperlink" Target="mailto:saifulislam005566@gmail.com" TargetMode="External"/><Relationship Id="rId5865" Type="http://schemas.openxmlformats.org/officeDocument/2006/relationships/hyperlink" Target="mailto:belaljordorga@yahoo.com" TargetMode="External"/><Relationship Id="rId6709" Type="http://schemas.openxmlformats.org/officeDocument/2006/relationships/hyperlink" Target="mailto:badal_barisal@yahoo.com" TargetMode="External"/><Relationship Id="rId6916" Type="http://schemas.openxmlformats.org/officeDocument/2006/relationships/hyperlink" Target="mailto:akamdeptk@gmail.com" TargetMode="External"/><Relationship Id="rId8064" Type="http://schemas.openxmlformats.org/officeDocument/2006/relationships/hyperlink" Target="mailto:jiaur_j13@yahoo.com" TargetMode="External"/><Relationship Id="rId8271" Type="http://schemas.openxmlformats.org/officeDocument/2006/relationships/hyperlink" Target="mailto:mkadersk@gmail.com" TargetMode="External"/><Relationship Id="rId9115" Type="http://schemas.openxmlformats.org/officeDocument/2006/relationships/hyperlink" Target="mailto:beandmrjv@gmail.com" TargetMode="External"/><Relationship Id="rId9322" Type="http://schemas.openxmlformats.org/officeDocument/2006/relationships/hyperlink" Target="mailto:mhcorporation@yahoo.com" TargetMode="External"/><Relationship Id="rId1104" Type="http://schemas.openxmlformats.org/officeDocument/2006/relationships/hyperlink" Target="mailto:msjabedtraders.bd@gmail.com" TargetMode="External"/><Relationship Id="rId1311" Type="http://schemas.openxmlformats.org/officeDocument/2006/relationships/hyperlink" Target="mailto:nowshadenterprise@gmail.com" TargetMode="External"/><Relationship Id="rId4467" Type="http://schemas.openxmlformats.org/officeDocument/2006/relationships/hyperlink" Target="mailto:surovitraders@yahoo.com" TargetMode="External"/><Relationship Id="rId4674" Type="http://schemas.openxmlformats.org/officeDocument/2006/relationships/hyperlink" Target="mailto:abultraders12@yahoo.com" TargetMode="External"/><Relationship Id="rId4881" Type="http://schemas.openxmlformats.org/officeDocument/2006/relationships/hyperlink" Target="mailto:alakjv2020@gmail.com" TargetMode="External"/><Relationship Id="rId5518" Type="http://schemas.openxmlformats.org/officeDocument/2006/relationships/hyperlink" Target="mailto:shantaenterprise74@gmail.com" TargetMode="External"/><Relationship Id="rId5725" Type="http://schemas.openxmlformats.org/officeDocument/2006/relationships/hyperlink" Target="mailto:nadir.sunamganj@gmail.com" TargetMode="External"/><Relationship Id="rId7080" Type="http://schemas.openxmlformats.org/officeDocument/2006/relationships/hyperlink" Target="mailto:najmulsadat76@gmail.com" TargetMode="External"/><Relationship Id="rId8131" Type="http://schemas.openxmlformats.org/officeDocument/2006/relationships/hyperlink" Target="mailto:dihanconstruction@gmail.com" TargetMode="External"/><Relationship Id="rId3069" Type="http://schemas.openxmlformats.org/officeDocument/2006/relationships/hyperlink" Target="mailto:ms.rrelectronics@gmail.com" TargetMode="External"/><Relationship Id="rId3276" Type="http://schemas.openxmlformats.org/officeDocument/2006/relationships/hyperlink" Target="mailto:dollyconstructionltd@gmail.com" TargetMode="External"/><Relationship Id="rId3483" Type="http://schemas.openxmlformats.org/officeDocument/2006/relationships/hyperlink" Target="mailto:nishitbosu@gmail.com" TargetMode="External"/><Relationship Id="rId3690" Type="http://schemas.openxmlformats.org/officeDocument/2006/relationships/hyperlink" Target="mailto:msmonmon1980@gmail.com" TargetMode="External"/><Relationship Id="rId4327" Type="http://schemas.openxmlformats.org/officeDocument/2006/relationships/hyperlink" Target="mailto:nuruzzamanmiah58@gmail.com" TargetMode="External"/><Relationship Id="rId4534" Type="http://schemas.openxmlformats.org/officeDocument/2006/relationships/hyperlink" Target="mailto:obaydurrahman2013@yahoo.com" TargetMode="External"/><Relationship Id="rId5932" Type="http://schemas.openxmlformats.org/officeDocument/2006/relationships/hyperlink" Target="mailto:msadriconstruction@gmail.com" TargetMode="External"/><Relationship Id="rId197" Type="http://schemas.openxmlformats.org/officeDocument/2006/relationships/hyperlink" Target="mailto:msalifstore@yahoo.com" TargetMode="External"/><Relationship Id="rId2085" Type="http://schemas.openxmlformats.org/officeDocument/2006/relationships/hyperlink" Target="mailto:smdcc2014@gmail.com" TargetMode="External"/><Relationship Id="rId2292" Type="http://schemas.openxmlformats.org/officeDocument/2006/relationships/hyperlink" Target="mailto:mskalam_enterprise@yahoo.com" TargetMode="External"/><Relationship Id="rId3136" Type="http://schemas.openxmlformats.org/officeDocument/2006/relationships/hyperlink" Target="mailto:smacjvca7@gmail.com" TargetMode="External"/><Relationship Id="rId3343" Type="http://schemas.openxmlformats.org/officeDocument/2006/relationships/hyperlink" Target="mailto:mrshamim203260@yahoo.com" TargetMode="External"/><Relationship Id="rId4741" Type="http://schemas.openxmlformats.org/officeDocument/2006/relationships/hyperlink" Target="mailto:anisur.kush@gmail.com" TargetMode="External"/><Relationship Id="rId6499" Type="http://schemas.openxmlformats.org/officeDocument/2006/relationships/hyperlink" Target="mailto:itocjv@gmail.com" TargetMode="External"/><Relationship Id="rId7897" Type="http://schemas.openxmlformats.org/officeDocument/2006/relationships/hyperlink" Target="mailto:anto.tahityjv18@gmail.com" TargetMode="External"/><Relationship Id="rId8948" Type="http://schemas.openxmlformats.org/officeDocument/2006/relationships/hyperlink" Target="mailto:mdemtiazasif@gmail.com" TargetMode="External"/><Relationship Id="rId264" Type="http://schemas.openxmlformats.org/officeDocument/2006/relationships/hyperlink" Target="mailto:chakrabortybban123@gmail.com" TargetMode="External"/><Relationship Id="rId471" Type="http://schemas.openxmlformats.org/officeDocument/2006/relationships/hyperlink" Target="mailto:mdmahafuz.khan@yahoo.com" TargetMode="External"/><Relationship Id="rId2152" Type="http://schemas.openxmlformats.org/officeDocument/2006/relationships/hyperlink" Target="mailto:msmurad.dinaj@gmail.com" TargetMode="External"/><Relationship Id="rId3550" Type="http://schemas.openxmlformats.org/officeDocument/2006/relationships/hyperlink" Target="mailto:jaka.chuadanga@gmail.com" TargetMode="External"/><Relationship Id="rId4601" Type="http://schemas.openxmlformats.org/officeDocument/2006/relationships/hyperlink" Target="mailto:ntenterprise87@gmail.com" TargetMode="External"/><Relationship Id="rId7757" Type="http://schemas.openxmlformats.org/officeDocument/2006/relationships/hyperlink" Target="mailto:mratjv@gmail.com" TargetMode="External"/><Relationship Id="rId7964" Type="http://schemas.openxmlformats.org/officeDocument/2006/relationships/hyperlink" Target="mailto:msakhienterprise25@gmail.com" TargetMode="External"/><Relationship Id="rId8808" Type="http://schemas.openxmlformats.org/officeDocument/2006/relationships/hyperlink" Target="mailto:faridpurjannatconstructionltd@gmail.com" TargetMode="External"/><Relationship Id="rId124" Type="http://schemas.openxmlformats.org/officeDocument/2006/relationships/hyperlink" Target="mailto:coastaldevcor@gmail.com" TargetMode="External"/><Relationship Id="rId3203" Type="http://schemas.openxmlformats.org/officeDocument/2006/relationships/hyperlink" Target="mailto:mdruhulamin1968@gmail.com" TargetMode="External"/><Relationship Id="rId3410" Type="http://schemas.openxmlformats.org/officeDocument/2006/relationships/hyperlink" Target="mailto:msbiswajit2013@gmail.com" TargetMode="External"/><Relationship Id="rId6359" Type="http://schemas.openxmlformats.org/officeDocument/2006/relationships/hyperlink" Target="mailto:arkltdbd@gmail.com" TargetMode="External"/><Relationship Id="rId6566" Type="http://schemas.openxmlformats.org/officeDocument/2006/relationships/hyperlink" Target="mailto:mdmasudkarimsiddique@gmail.com" TargetMode="External"/><Relationship Id="rId6773" Type="http://schemas.openxmlformats.org/officeDocument/2006/relationships/hyperlink" Target="mailto:mohiuddinsnehangsu@gmail.com" TargetMode="External"/><Relationship Id="rId6980" Type="http://schemas.openxmlformats.org/officeDocument/2006/relationships/hyperlink" Target="mailto:khanenterprise20@gmail.com" TargetMode="External"/><Relationship Id="rId7617" Type="http://schemas.openxmlformats.org/officeDocument/2006/relationships/hyperlink" Target="mailto:mdc.mt2021@gmail.com" TargetMode="External"/><Relationship Id="rId7824" Type="http://schemas.openxmlformats.org/officeDocument/2006/relationships/hyperlink" Target="mailto:sagir.sundar@gmail.com" TargetMode="External"/><Relationship Id="rId331" Type="http://schemas.openxmlformats.org/officeDocument/2006/relationships/hyperlink" Target="https://www.eprocure.gov.bd/tenderer/ViewRegistrationDetail.jsp?cId=E853CB7F73174D63&amp;uId=B922FF678EFD1ACA&amp;tId=95564DA367B63FB1&amp;top=no" TargetMode="External"/><Relationship Id="rId2012" Type="http://schemas.openxmlformats.org/officeDocument/2006/relationships/hyperlink" Target="mailto:fastbuild.bd@gmail.com" TargetMode="External"/><Relationship Id="rId2969" Type="http://schemas.openxmlformats.org/officeDocument/2006/relationships/hyperlink" Target="mailto:msfahimenterprise1990@gmail.com" TargetMode="External"/><Relationship Id="rId5168" Type="http://schemas.openxmlformats.org/officeDocument/2006/relationships/hyperlink" Target="mailto:aliakbarkhokon@gmail.com" TargetMode="External"/><Relationship Id="rId5375" Type="http://schemas.openxmlformats.org/officeDocument/2006/relationships/hyperlink" Target="mailto:md.khairulhasan399@yahoo.com" TargetMode="External"/><Relationship Id="rId5582" Type="http://schemas.openxmlformats.org/officeDocument/2006/relationships/hyperlink" Target="mailto:bablu6440@gmail.com" TargetMode="External"/><Relationship Id="rId6219" Type="http://schemas.openxmlformats.org/officeDocument/2006/relationships/hyperlink" Target="mailto:nislamnipu@gmail.com" TargetMode="External"/><Relationship Id="rId6426" Type="http://schemas.openxmlformats.org/officeDocument/2006/relationships/hyperlink" Target="mailto:dclamb2019jv@gmail.com" TargetMode="External"/><Relationship Id="rId6633" Type="http://schemas.openxmlformats.org/officeDocument/2006/relationships/hyperlink" Target="mailto:mssaifuddintraders@yahoo.com" TargetMode="External"/><Relationship Id="rId6840" Type="http://schemas.openxmlformats.org/officeDocument/2006/relationships/hyperlink" Target="mailto:mohiuddinptk@gmail.com" TargetMode="External"/><Relationship Id="rId1778" Type="http://schemas.openxmlformats.org/officeDocument/2006/relationships/hyperlink" Target="mailto:FaridulAlamck@gmail.com" TargetMode="External"/><Relationship Id="rId1985" Type="http://schemas.openxmlformats.org/officeDocument/2006/relationships/hyperlink" Target="mailto:khoshedaenterprise@gmail.com" TargetMode="External"/><Relationship Id="rId2829" Type="http://schemas.openxmlformats.org/officeDocument/2006/relationships/hyperlink" Target="mailto:durgaenterprise10@gmail.com" TargetMode="External"/><Relationship Id="rId4184" Type="http://schemas.openxmlformats.org/officeDocument/2006/relationships/hyperlink" Target="mailto:ms.mominul@yahoo.com" TargetMode="External"/><Relationship Id="rId4391" Type="http://schemas.openxmlformats.org/officeDocument/2006/relationships/hyperlink" Target="mailto:msandsejv@yahoo.com" TargetMode="External"/><Relationship Id="rId5028" Type="http://schemas.openxmlformats.org/officeDocument/2006/relationships/hyperlink" Target="mailto:ms.alamgirenterprise1987@gmail.com" TargetMode="External"/><Relationship Id="rId5235" Type="http://schemas.openxmlformats.org/officeDocument/2006/relationships/hyperlink" Target="mailto:aristoc421@gmail.com" TargetMode="External"/><Relationship Id="rId5442" Type="http://schemas.openxmlformats.org/officeDocument/2006/relationships/hyperlink" Target="mailto:maniqtraders.maniq@gmail.com" TargetMode="External"/><Relationship Id="rId6700" Type="http://schemas.openxmlformats.org/officeDocument/2006/relationships/hyperlink" Target="mailto:mahfugkhanltd@yahoo.com" TargetMode="External"/><Relationship Id="rId8598" Type="http://schemas.openxmlformats.org/officeDocument/2006/relationships/hyperlink" Target="mailto:hemayet470@gmail.com" TargetMode="External"/><Relationship Id="rId1638" Type="http://schemas.openxmlformats.org/officeDocument/2006/relationships/hyperlink" Target="mailto:mssalimenterprise02@gmail.com" TargetMode="External"/><Relationship Id="rId4044" Type="http://schemas.openxmlformats.org/officeDocument/2006/relationships/hyperlink" Target="mailto:ms_challenger1@yahoo.com" TargetMode="External"/><Relationship Id="rId4251" Type="http://schemas.openxmlformats.org/officeDocument/2006/relationships/hyperlink" Target="mailto:mhamr2019@gmail.com" TargetMode="External"/><Relationship Id="rId5302" Type="http://schemas.openxmlformats.org/officeDocument/2006/relationships/hyperlink" Target="mailto:satradeandsyndicate@gmail.com" TargetMode="External"/><Relationship Id="rId8458" Type="http://schemas.openxmlformats.org/officeDocument/2006/relationships/hyperlink" Target="mailto:siam.nisejv20@gmail.com" TargetMode="External"/><Relationship Id="rId8665" Type="http://schemas.openxmlformats.org/officeDocument/2006/relationships/hyperlink" Target="mailto:sukannyaent@gmail.com" TargetMode="External"/><Relationship Id="rId9509" Type="http://schemas.openxmlformats.org/officeDocument/2006/relationships/hyperlink" Target="mailto:mdrkarim1958@gmail.com" TargetMode="External"/><Relationship Id="rId1845" Type="http://schemas.openxmlformats.org/officeDocument/2006/relationships/hyperlink" Target="mailto:utmong71@yahoo.com" TargetMode="External"/><Relationship Id="rId3060" Type="http://schemas.openxmlformats.org/officeDocument/2006/relationships/hyperlink" Target="mailto:ms.naharenterprise.bd@gmail.com" TargetMode="External"/><Relationship Id="rId4111" Type="http://schemas.openxmlformats.org/officeDocument/2006/relationships/hyperlink" Target="mailto:alibrothers54@gmail.com" TargetMode="External"/><Relationship Id="rId7267" Type="http://schemas.openxmlformats.org/officeDocument/2006/relationships/hyperlink" Target="mailto:mssamimenterprise@gmail.com" TargetMode="External"/><Relationship Id="rId7474" Type="http://schemas.openxmlformats.org/officeDocument/2006/relationships/hyperlink" Target="mailto:mdsalim.egp@gmail.com" TargetMode="External"/><Relationship Id="rId8318" Type="http://schemas.openxmlformats.org/officeDocument/2006/relationships/hyperlink" Target="mailto:msagarconstruction@gmail.com" TargetMode="External"/><Relationship Id="rId8872" Type="http://schemas.openxmlformats.org/officeDocument/2006/relationships/hyperlink" Target="mailto:shorifpitu@gmail.com" TargetMode="External"/><Relationship Id="rId1705" Type="http://schemas.openxmlformats.org/officeDocument/2006/relationships/hyperlink" Target="mailto:chairman.ajgara@gmail.com" TargetMode="External"/><Relationship Id="rId1912" Type="http://schemas.openxmlformats.org/officeDocument/2006/relationships/hyperlink" Target="mailto:msasadenterprise@gmail.com" TargetMode="External"/><Relationship Id="rId6076" Type="http://schemas.openxmlformats.org/officeDocument/2006/relationships/hyperlink" Target="mailto:msnbenterprise1987@gmail.com" TargetMode="External"/><Relationship Id="rId6283" Type="http://schemas.openxmlformats.org/officeDocument/2006/relationships/hyperlink" Target="mailto:samiultraders@yahoo.com" TargetMode="External"/><Relationship Id="rId7127" Type="http://schemas.openxmlformats.org/officeDocument/2006/relationships/hyperlink" Target="mailto:dhaly07@gmail.com" TargetMode="External"/><Relationship Id="rId7681" Type="http://schemas.openxmlformats.org/officeDocument/2006/relationships/hyperlink" Target="mailto:mdrafiqul1200@gmail.com" TargetMode="External"/><Relationship Id="rId8525" Type="http://schemas.openxmlformats.org/officeDocument/2006/relationships/hyperlink" Target="mailto:nabila.krishnajv20@gmail.com" TargetMode="External"/><Relationship Id="rId8732" Type="http://schemas.openxmlformats.org/officeDocument/2006/relationships/hyperlink" Target="mailto:mofarukran@gmail.com" TargetMode="External"/><Relationship Id="rId3877" Type="http://schemas.openxmlformats.org/officeDocument/2006/relationships/hyperlink" Target="mailto:S.Anantabikastripura@yahoo.com" TargetMode="External"/><Relationship Id="rId4928" Type="http://schemas.openxmlformats.org/officeDocument/2006/relationships/hyperlink" Target="mailto:mdmuhibur73@gmail.com" TargetMode="External"/><Relationship Id="rId5092" Type="http://schemas.openxmlformats.org/officeDocument/2006/relationships/hyperlink" Target="mailto:msabulkalamazad18@gmail.com" TargetMode="External"/><Relationship Id="rId6490" Type="http://schemas.openxmlformats.org/officeDocument/2006/relationships/hyperlink" Target="mailto:askemdadulhaque@yahoo.com" TargetMode="External"/><Relationship Id="rId7334" Type="http://schemas.openxmlformats.org/officeDocument/2006/relationships/hyperlink" Target="mailto:mokshedmd@gmail.com" TargetMode="External"/><Relationship Id="rId7541" Type="http://schemas.openxmlformats.org/officeDocument/2006/relationships/hyperlink" Target="mailto:mbhb.nrjv@gmail.com" TargetMode="External"/><Relationship Id="rId798" Type="http://schemas.openxmlformats.org/officeDocument/2006/relationships/hyperlink" Target="mailto:msrupalicons@gmail.com" TargetMode="External"/><Relationship Id="rId2479" Type="http://schemas.openxmlformats.org/officeDocument/2006/relationships/hyperlink" Target="mailto:mskashemtraders@gmail.com" TargetMode="External"/><Relationship Id="rId2686" Type="http://schemas.openxmlformats.org/officeDocument/2006/relationships/hyperlink" Target="mailto:mmbashilimited@gmail.com" TargetMode="External"/><Relationship Id="rId2893" Type="http://schemas.openxmlformats.org/officeDocument/2006/relationships/hyperlink" Target="mailto:probalengineersltd@gmail.com" TargetMode="External"/><Relationship Id="rId3737" Type="http://schemas.openxmlformats.org/officeDocument/2006/relationships/hyperlink" Target="mailto:shjadur.rahman1977@gmail.com" TargetMode="External"/><Relationship Id="rId3944" Type="http://schemas.openxmlformats.org/officeDocument/2006/relationships/hyperlink" Target="mailto:mztmzejv@gmail.com%20;" TargetMode="External"/><Relationship Id="rId6143" Type="http://schemas.openxmlformats.org/officeDocument/2006/relationships/hyperlink" Target="mailto:msmokkaenterprise@gmail.com" TargetMode="External"/><Relationship Id="rId6350" Type="http://schemas.openxmlformats.org/officeDocument/2006/relationships/hyperlink" Target="mailto:msjananienterprisee@gmail.com" TargetMode="External"/><Relationship Id="rId7401" Type="http://schemas.openxmlformats.org/officeDocument/2006/relationships/hyperlink" Target="mailto:mdselimreza.1979@gmail.com" TargetMode="External"/><Relationship Id="rId9299" Type="http://schemas.openxmlformats.org/officeDocument/2006/relationships/hyperlink" Target="mailto:rambabu.thakurgaon@gmail.com" TargetMode="External"/><Relationship Id="rId658" Type="http://schemas.openxmlformats.org/officeDocument/2006/relationships/hyperlink" Target="mailto:msahanaenterprise@gmail.com" TargetMode="External"/><Relationship Id="rId865" Type="http://schemas.openxmlformats.org/officeDocument/2006/relationships/hyperlink" Target="mailto:msjahangiralamchow@yahoo.com" TargetMode="External"/><Relationship Id="rId1288" Type="http://schemas.openxmlformats.org/officeDocument/2006/relationships/hyperlink" Target="mailto:jonyprise59@yahoo.com" TargetMode="External"/><Relationship Id="rId1495" Type="http://schemas.openxmlformats.org/officeDocument/2006/relationships/hyperlink" Target="mailto:islamsirajul409@yahoo.com" TargetMode="External"/><Relationship Id="rId2339" Type="http://schemas.openxmlformats.org/officeDocument/2006/relationships/hyperlink" Target="mailto:mssakenterprise_feni@yahoo.com" TargetMode="External"/><Relationship Id="rId2546" Type="http://schemas.openxmlformats.org/officeDocument/2006/relationships/hyperlink" Target="mailto:hoquetraders1980@gmail.com" TargetMode="External"/><Relationship Id="rId2753" Type="http://schemas.openxmlformats.org/officeDocument/2006/relationships/hyperlink" Target="mailto:ms.kaligonjtraders@yahoo.com" TargetMode="External"/><Relationship Id="rId2960" Type="http://schemas.openxmlformats.org/officeDocument/2006/relationships/hyperlink" Target="mailto:anikaenterprise.ms@gmail.com" TargetMode="External"/><Relationship Id="rId3804" Type="http://schemas.openxmlformats.org/officeDocument/2006/relationships/hyperlink" Target="mailto:sakitradersjhenaidah@gmail.com" TargetMode="External"/><Relationship Id="rId6003" Type="http://schemas.openxmlformats.org/officeDocument/2006/relationships/hyperlink" Target="mailto:msmonaconstruction@yahoo.com" TargetMode="External"/><Relationship Id="rId6210" Type="http://schemas.openxmlformats.org/officeDocument/2006/relationships/hyperlink" Target="mailto:ms.nurbanubricks_manu@yahoo.com" TargetMode="External"/><Relationship Id="rId9159" Type="http://schemas.openxmlformats.org/officeDocument/2006/relationships/hyperlink" Target="mailto:mmcandmootjv@gmail.com" TargetMode="External"/><Relationship Id="rId9366" Type="http://schemas.openxmlformats.org/officeDocument/2006/relationships/hyperlink" Target="mailto:dawn557700@gmail.com" TargetMode="External"/><Relationship Id="rId9573" Type="http://schemas.openxmlformats.org/officeDocument/2006/relationships/hyperlink" Target="mailto:sardertraders2019@gmail.com" TargetMode="External"/><Relationship Id="rId518" Type="http://schemas.openxmlformats.org/officeDocument/2006/relationships/hyperlink" Target="mailto:sifatnavin81@gmail.com" TargetMode="External"/><Relationship Id="rId725" Type="http://schemas.openxmlformats.org/officeDocument/2006/relationships/hyperlink" Target="mailto:olikhan2019@gmail.com" TargetMode="External"/><Relationship Id="rId932" Type="http://schemas.openxmlformats.org/officeDocument/2006/relationships/hyperlink" Target="mailto:M.sjarirbinrakib@gmail.com" TargetMode="External"/><Relationship Id="rId1148" Type="http://schemas.openxmlformats.org/officeDocument/2006/relationships/hyperlink" Target="mailto:abme1920@gmail.com" TargetMode="External"/><Relationship Id="rId1355" Type="http://schemas.openxmlformats.org/officeDocument/2006/relationships/hyperlink" Target="mailto:rezviconstruction@yahoo.com" TargetMode="External"/><Relationship Id="rId1562" Type="http://schemas.openxmlformats.org/officeDocument/2006/relationships/hyperlink" Target="mailto:abidbuilders19@gmail.com" TargetMode="External"/><Relationship Id="rId2406" Type="http://schemas.openxmlformats.org/officeDocument/2006/relationships/hyperlink" Target="mailto:abs.sujv@gmail.com" TargetMode="External"/><Relationship Id="rId2613" Type="http://schemas.openxmlformats.org/officeDocument/2006/relationships/hyperlink" Target="mailto:saidur1969@yahoo.com" TargetMode="External"/><Relationship Id="rId5769" Type="http://schemas.openxmlformats.org/officeDocument/2006/relationships/hyperlink" Target="mailto:msshohelent@gmail.com" TargetMode="External"/><Relationship Id="rId8175" Type="http://schemas.openxmlformats.org/officeDocument/2006/relationships/hyperlink" Target="mailto:mssumienterprise.siraj@gmail.com" TargetMode="External"/><Relationship Id="rId8382" Type="http://schemas.openxmlformats.org/officeDocument/2006/relationships/hyperlink" Target="mailto:ripontraders77@gmail.com" TargetMode="External"/><Relationship Id="rId9019" Type="http://schemas.openxmlformats.org/officeDocument/2006/relationships/hyperlink" Target="mailto:srsconstruction4@gmail.com" TargetMode="External"/><Relationship Id="rId9226" Type="http://schemas.openxmlformats.org/officeDocument/2006/relationships/hyperlink" Target="mailto:jewelenterprice69@gmail.com" TargetMode="External"/><Relationship Id="rId9433" Type="http://schemas.openxmlformats.org/officeDocument/2006/relationships/hyperlink" Target="mailto:imrulparves@gmail.com" TargetMode="External"/><Relationship Id="rId9640" Type="http://schemas.openxmlformats.org/officeDocument/2006/relationships/hyperlink" Target="mailto:arandsejv@gmail.com" TargetMode="External"/><Relationship Id="rId1008" Type="http://schemas.openxmlformats.org/officeDocument/2006/relationships/hyperlink" Target="mailto:mshitechenterprise@yahoo.com" TargetMode="External"/><Relationship Id="rId1215" Type="http://schemas.openxmlformats.org/officeDocument/2006/relationships/hyperlink" Target="mailto:mssatatatradersegp@gmail.com" TargetMode="External"/><Relationship Id="rId1422" Type="http://schemas.openxmlformats.org/officeDocument/2006/relationships/hyperlink" Target="mailto:mubl.mze@gmail.com" TargetMode="External"/><Relationship Id="rId2820" Type="http://schemas.openxmlformats.org/officeDocument/2006/relationships/hyperlink" Target="mailto:msdast1972@gmail.com" TargetMode="External"/><Relationship Id="rId4578" Type="http://schemas.openxmlformats.org/officeDocument/2006/relationships/hyperlink" Target="mailto:sobahanenterprise1967@gmail.com" TargetMode="External"/><Relationship Id="rId5976" Type="http://schemas.openxmlformats.org/officeDocument/2006/relationships/hyperlink" Target="mailto:msperfect_builders@yahoo.com" TargetMode="External"/><Relationship Id="rId7191" Type="http://schemas.openxmlformats.org/officeDocument/2006/relationships/hyperlink" Target="mailto:jaka@gmail.com" TargetMode="External"/><Relationship Id="rId8035" Type="http://schemas.openxmlformats.org/officeDocument/2006/relationships/hyperlink" Target="mailto:md.shamim45@yahoo.com" TargetMode="External"/><Relationship Id="rId8242" Type="http://schemas.openxmlformats.org/officeDocument/2006/relationships/hyperlink" Target="mailto:kaziandsonsulp@gmail.com" TargetMode="External"/><Relationship Id="rId61" Type="http://schemas.openxmlformats.org/officeDocument/2006/relationships/hyperlink" Target="mailto:aslamhossainshaikh@gmail.com" TargetMode="External"/><Relationship Id="rId3387" Type="http://schemas.openxmlformats.org/officeDocument/2006/relationships/hyperlink" Target="mailto:jaka.chuadanga@gmail.com" TargetMode="External"/><Relationship Id="rId4785" Type="http://schemas.openxmlformats.org/officeDocument/2006/relationships/hyperlink" Target="mailto:SUBRATATRADINGSYNDICATE@gmail.com" TargetMode="External"/><Relationship Id="rId4992" Type="http://schemas.openxmlformats.org/officeDocument/2006/relationships/hyperlink" Target="mailto:islamsaiful896@yahoo.com" TargetMode="External"/><Relationship Id="rId5629" Type="http://schemas.openxmlformats.org/officeDocument/2006/relationships/hyperlink" Target="mailto:rahimenterprise1988@gmail.com" TargetMode="External"/><Relationship Id="rId5836" Type="http://schemas.openxmlformats.org/officeDocument/2006/relationships/hyperlink" Target="mailto:khairulkabir07@gmail.com" TargetMode="External"/><Relationship Id="rId7051" Type="http://schemas.openxmlformats.org/officeDocument/2006/relationships/hyperlink" Target="mailto:msrupalicons@gmail.com" TargetMode="External"/><Relationship Id="rId8102" Type="http://schemas.openxmlformats.org/officeDocument/2006/relationships/hyperlink" Target="mailto:khairselim@yahoo.com" TargetMode="External"/><Relationship Id="rId9500" Type="http://schemas.openxmlformats.org/officeDocument/2006/relationships/hyperlink" Target="mailto:munirhamimjv@gmail.com" TargetMode="External"/><Relationship Id="rId2196" Type="http://schemas.openxmlformats.org/officeDocument/2006/relationships/hyperlink" Target="mailto:ms.kamrulenterprise@yahoo.com" TargetMode="External"/><Relationship Id="rId3594" Type="http://schemas.openxmlformats.org/officeDocument/2006/relationships/hyperlink" Target="mailto:msmt_builders@yahoo.com" TargetMode="External"/><Relationship Id="rId4438" Type="http://schemas.openxmlformats.org/officeDocument/2006/relationships/hyperlink" Target="mailto:skylinelxp@gmail.com" TargetMode="External"/><Relationship Id="rId4645" Type="http://schemas.openxmlformats.org/officeDocument/2006/relationships/hyperlink" Target="mailto:aniktradingcorporation22@gmail.com" TargetMode="External"/><Relationship Id="rId4852" Type="http://schemas.openxmlformats.org/officeDocument/2006/relationships/hyperlink" Target="mailto:maali059@gmail.com" TargetMode="External"/><Relationship Id="rId5903" Type="http://schemas.openxmlformats.org/officeDocument/2006/relationships/hyperlink" Target="mailto:ishafikulm@yahoo.com" TargetMode="External"/><Relationship Id="rId168" Type="http://schemas.openxmlformats.org/officeDocument/2006/relationships/hyperlink" Target="mailto:henara_b@yahoo.com" TargetMode="External"/><Relationship Id="rId3247" Type="http://schemas.openxmlformats.org/officeDocument/2006/relationships/hyperlink" Target="mailto:mehedihassan100983@gmail.com" TargetMode="External"/><Relationship Id="rId3454" Type="http://schemas.openxmlformats.org/officeDocument/2006/relationships/hyperlink" Target="mailto:sheikhelectric1972@gmail.com" TargetMode="External"/><Relationship Id="rId3661" Type="http://schemas.openxmlformats.org/officeDocument/2006/relationships/hyperlink" Target="mailto:santoenterprise65@gmail.com" TargetMode="External"/><Relationship Id="rId4505" Type="http://schemas.openxmlformats.org/officeDocument/2006/relationships/hyperlink" Target="mailto:rajony2016@gmail.com" TargetMode="External"/><Relationship Id="rId4712" Type="http://schemas.openxmlformats.org/officeDocument/2006/relationships/hyperlink" Target="mailto:hafizurrahman.meherpur77@gmail.com" TargetMode="External"/><Relationship Id="rId7868" Type="http://schemas.openxmlformats.org/officeDocument/2006/relationships/hyperlink" Target="mailto:noonatraders@yahoo.com" TargetMode="External"/><Relationship Id="rId8919" Type="http://schemas.openxmlformats.org/officeDocument/2006/relationships/hyperlink" Target="mailto:shahirulnbrothers@gmail.com" TargetMode="External"/><Relationship Id="rId375" Type="http://schemas.openxmlformats.org/officeDocument/2006/relationships/hyperlink" Target="mailto:jabanaenterprisebd@yahoo.com" TargetMode="External"/><Relationship Id="rId582" Type="http://schemas.openxmlformats.org/officeDocument/2006/relationships/hyperlink" Target="mailto:razzakm50@yahoo.com" TargetMode="External"/><Relationship Id="rId2056" Type="http://schemas.openxmlformats.org/officeDocument/2006/relationships/hyperlink" Target="mailto:salauddinmusharof@gmail.com" TargetMode="External"/><Relationship Id="rId2263" Type="http://schemas.openxmlformats.org/officeDocument/2006/relationships/hyperlink" Target="mailto:ms.centurytraders@yahoo.com" TargetMode="External"/><Relationship Id="rId2470" Type="http://schemas.openxmlformats.org/officeDocument/2006/relationships/hyperlink" Target="mailto:kt.mirjv@gmail.com" TargetMode="External"/><Relationship Id="rId3107" Type="http://schemas.openxmlformats.org/officeDocument/2006/relationships/hyperlink" Target="mailto:mirhabibulalamandjewelconst@gmail.com" TargetMode="External"/><Relationship Id="rId3314" Type="http://schemas.openxmlformats.org/officeDocument/2006/relationships/hyperlink" Target="mailto:msshaditraders@gmail.com" TargetMode="External"/><Relationship Id="rId3521" Type="http://schemas.openxmlformats.org/officeDocument/2006/relationships/hyperlink" Target="mailto:mosha.faridpur@gmail.com" TargetMode="External"/><Relationship Id="rId6677" Type="http://schemas.openxmlformats.org/officeDocument/2006/relationships/hyperlink" Target="mailto:rbfejv2019@gmail.com" TargetMode="External"/><Relationship Id="rId6884" Type="http://schemas.openxmlformats.org/officeDocument/2006/relationships/hyperlink" Target="mailto:sahinptk2@gmail.com" TargetMode="External"/><Relationship Id="rId7728" Type="http://schemas.openxmlformats.org/officeDocument/2006/relationships/hyperlink" Target="mailto:alamnur546@gmail.com" TargetMode="External"/><Relationship Id="rId7935" Type="http://schemas.openxmlformats.org/officeDocument/2006/relationships/hyperlink" Target="mailto:mspiaryconstruction85@gmail.com" TargetMode="External"/><Relationship Id="rId9083" Type="http://schemas.openxmlformats.org/officeDocument/2006/relationships/hyperlink" Target="mailto:mmenterprise83@gmail.com" TargetMode="External"/><Relationship Id="rId9290" Type="http://schemas.openxmlformats.org/officeDocument/2006/relationships/hyperlink" Target="mailto:mhcorporation1@gmail.com" TargetMode="External"/><Relationship Id="rId235" Type="http://schemas.openxmlformats.org/officeDocument/2006/relationships/hyperlink" Target="mailto:skmohammadali440@gmail.com" TargetMode="External"/><Relationship Id="rId442" Type="http://schemas.openxmlformats.org/officeDocument/2006/relationships/hyperlink" Target="mailto:mdfayzsharif@yahoo.com" TargetMode="External"/><Relationship Id="rId1072" Type="http://schemas.openxmlformats.org/officeDocument/2006/relationships/hyperlink" Target="mailto:satterandsons@yahoo.com" TargetMode="External"/><Relationship Id="rId2123" Type="http://schemas.openxmlformats.org/officeDocument/2006/relationships/hyperlink" Target="mailto:tradevoxinternational@gmail.com" TargetMode="External"/><Relationship Id="rId2330" Type="http://schemas.openxmlformats.org/officeDocument/2006/relationships/hyperlink" Target="mailto:ms.nihalenterprise@gmail.com" TargetMode="External"/><Relationship Id="rId5279" Type="http://schemas.openxmlformats.org/officeDocument/2006/relationships/hyperlink" Target="mailto:nirmolsaha77@gmail.com" TargetMode="External"/><Relationship Id="rId5486" Type="http://schemas.openxmlformats.org/officeDocument/2006/relationships/hyperlink" Target="mailto:kamalandbrothers77@gmail.com" TargetMode="External"/><Relationship Id="rId5693" Type="http://schemas.openxmlformats.org/officeDocument/2006/relationships/hyperlink" Target="mailto:akandak111@gmail.com" TargetMode="External"/><Relationship Id="rId6537" Type="http://schemas.openxmlformats.org/officeDocument/2006/relationships/hyperlink" Target="mailto:sincjv@gmail.com" TargetMode="External"/><Relationship Id="rId6744" Type="http://schemas.openxmlformats.org/officeDocument/2006/relationships/hyperlink" Target="mailto:sarder.enterprise78@gmail.com" TargetMode="External"/><Relationship Id="rId9150" Type="http://schemas.openxmlformats.org/officeDocument/2006/relationships/hyperlink" Target="mailto:icmnfejv@gmail.com" TargetMode="External"/><Relationship Id="rId302" Type="http://schemas.openxmlformats.org/officeDocument/2006/relationships/hyperlink" Target="mailto:utmong71@yahoo.com" TargetMode="External"/><Relationship Id="rId4088" Type="http://schemas.openxmlformats.org/officeDocument/2006/relationships/hyperlink" Target="mailto:mm.traders1697@gmail.com" TargetMode="External"/><Relationship Id="rId4295" Type="http://schemas.openxmlformats.org/officeDocument/2006/relationships/hyperlink" Target="mailto:mataurrahman.bheramara@gmail.com" TargetMode="External"/><Relationship Id="rId5139" Type="http://schemas.openxmlformats.org/officeDocument/2006/relationships/hyperlink" Target="mailto:mssupiaenterprise@gmail.com" TargetMode="External"/><Relationship Id="rId5346" Type="http://schemas.openxmlformats.org/officeDocument/2006/relationships/hyperlink" Target="mailto:kalam.vat123@gmail.com" TargetMode="External"/><Relationship Id="rId5553" Type="http://schemas.openxmlformats.org/officeDocument/2006/relationships/hyperlink" Target="mailto:ataur13980@gmail.com" TargetMode="External"/><Relationship Id="rId6951" Type="http://schemas.openxmlformats.org/officeDocument/2006/relationships/hyperlink" Target="mailto:m.s.hazienterprisee@gmail.com" TargetMode="External"/><Relationship Id="rId9010" Type="http://schemas.openxmlformats.org/officeDocument/2006/relationships/hyperlink" Target="mailto:dcl.iccjv@gmail.com" TargetMode="External"/><Relationship Id="rId1889" Type="http://schemas.openxmlformats.org/officeDocument/2006/relationships/hyperlink" Target="mailto:safaeshabarenconstruction@gmail.com" TargetMode="External"/><Relationship Id="rId4155" Type="http://schemas.openxmlformats.org/officeDocument/2006/relationships/hyperlink" Target="mailto:mr.kanchan13@yahoo.com" TargetMode="External"/><Relationship Id="rId4362" Type="http://schemas.openxmlformats.org/officeDocument/2006/relationships/hyperlink" Target="mailto:ms.rob.traders@gmail.com" TargetMode="External"/><Relationship Id="rId5206" Type="http://schemas.openxmlformats.org/officeDocument/2006/relationships/hyperlink" Target="mailto:quashemconstruction@gmail.com" TargetMode="External"/><Relationship Id="rId5760" Type="http://schemas.openxmlformats.org/officeDocument/2006/relationships/hyperlink" Target="mailto:saifulislam005566@gmail.com" TargetMode="External"/><Relationship Id="rId6604" Type="http://schemas.openxmlformats.org/officeDocument/2006/relationships/hyperlink" Target="mailto:shifa.tkg@gmail.com" TargetMode="External"/><Relationship Id="rId6811" Type="http://schemas.openxmlformats.org/officeDocument/2006/relationships/hyperlink" Target="mailto:badalsarwar@gmail.com" TargetMode="External"/><Relationship Id="rId1749" Type="http://schemas.openxmlformats.org/officeDocument/2006/relationships/hyperlink" Target="mailto:mssomi01@gmail.com" TargetMode="External"/><Relationship Id="rId1956" Type="http://schemas.openxmlformats.org/officeDocument/2006/relationships/hyperlink" Target="https://www.eprocure.gov.bd/tenderer/ViewRegistrationDetail.jsp?cId=25BFF24CAB0C547B&amp;uId=0DD4A9A11DE9CFA9&amp;tId=C092A0634F7EC857&amp;top=no" TargetMode="External"/><Relationship Id="rId3171" Type="http://schemas.openxmlformats.org/officeDocument/2006/relationships/hyperlink" Target="mailto:lubna_khanom665@yahoo.com" TargetMode="External"/><Relationship Id="rId4015" Type="http://schemas.openxmlformats.org/officeDocument/2006/relationships/hyperlink" Target="mailto:msshuvo1980@gmail.com%20;" TargetMode="External"/><Relationship Id="rId5413" Type="http://schemas.openxmlformats.org/officeDocument/2006/relationships/hyperlink" Target="mailto:jannattraders76@gmail.com" TargetMode="External"/><Relationship Id="rId5620" Type="http://schemas.openxmlformats.org/officeDocument/2006/relationships/hyperlink" Target="mailto:shimul.k@gmail.com" TargetMode="External"/><Relationship Id="rId8569" Type="http://schemas.openxmlformats.org/officeDocument/2006/relationships/hyperlink" Target="mailto:liaquatalibogra@gmail.com" TargetMode="External"/><Relationship Id="rId8776" Type="http://schemas.openxmlformats.org/officeDocument/2006/relationships/hyperlink" Target="mailto:sbcelbd@gmail.com" TargetMode="External"/><Relationship Id="rId8983" Type="http://schemas.openxmlformats.org/officeDocument/2006/relationships/hyperlink" Target="mailto:mdnazrulislam597@yahoo.com" TargetMode="External"/><Relationship Id="rId1609" Type="http://schemas.openxmlformats.org/officeDocument/2006/relationships/hyperlink" Target="mailto:shamim201433@gmail.com" TargetMode="External"/><Relationship Id="rId1816" Type="http://schemas.openxmlformats.org/officeDocument/2006/relationships/hyperlink" Target="mailto:surmaenterprise24@gmail.com" TargetMode="External"/><Relationship Id="rId4222" Type="http://schemas.openxmlformats.org/officeDocument/2006/relationships/hyperlink" Target="mailto:ms_challenger1@yahoo.com" TargetMode="External"/><Relationship Id="rId7378" Type="http://schemas.openxmlformats.org/officeDocument/2006/relationships/hyperlink" Target="mailto:donenterprise71@gmail.com" TargetMode="External"/><Relationship Id="rId7585" Type="http://schemas.openxmlformats.org/officeDocument/2006/relationships/hyperlink" Target="mailto:S.Anantabikastripura@yahoo.com" TargetMode="External"/><Relationship Id="rId7792" Type="http://schemas.openxmlformats.org/officeDocument/2006/relationships/hyperlink" Target="mailto:golammortuza1962@gmail.com" TargetMode="External"/><Relationship Id="rId8429" Type="http://schemas.openxmlformats.org/officeDocument/2006/relationships/hyperlink" Target="mailto:mamclsejv@gmail.com" TargetMode="External"/><Relationship Id="rId8636" Type="http://schemas.openxmlformats.org/officeDocument/2006/relationships/hyperlink" Target="mailto:rittikasrjv@gmail.com" TargetMode="External"/><Relationship Id="rId8843" Type="http://schemas.openxmlformats.org/officeDocument/2006/relationships/hyperlink" Target="mailto:mstaibaconstruction@gmail.com" TargetMode="External"/><Relationship Id="rId3031" Type="http://schemas.openxmlformats.org/officeDocument/2006/relationships/hyperlink" Target="mailto:siyamenter@gmail.com" TargetMode="External"/><Relationship Id="rId3988" Type="http://schemas.openxmlformats.org/officeDocument/2006/relationships/hyperlink" Target="mailto:kmmoniruzzaman1974@gmail.com%20;" TargetMode="External"/><Relationship Id="rId6187" Type="http://schemas.openxmlformats.org/officeDocument/2006/relationships/hyperlink" Target="mailto:mssumitraders1962@gmail.com" TargetMode="External"/><Relationship Id="rId6394" Type="http://schemas.openxmlformats.org/officeDocument/2006/relationships/hyperlink" Target="mailto:alampbn001@gmail.com" TargetMode="External"/><Relationship Id="rId7238" Type="http://schemas.openxmlformats.org/officeDocument/2006/relationships/hyperlink" Target="mailto:mostafizurrahmanshorif@yahoo.com" TargetMode="External"/><Relationship Id="rId7445" Type="http://schemas.openxmlformats.org/officeDocument/2006/relationships/hyperlink" Target="mailto:ksblegp@gmail.com" TargetMode="External"/><Relationship Id="rId7652" Type="http://schemas.openxmlformats.org/officeDocument/2006/relationships/hyperlink" Target="https://www.eprocure.gov.bd/officer/MyTenders.jsp" TargetMode="External"/><Relationship Id="rId8703" Type="http://schemas.openxmlformats.org/officeDocument/2006/relationships/hyperlink" Target="mailto:islamandsons004@gmail.com" TargetMode="External"/><Relationship Id="rId8910" Type="http://schemas.openxmlformats.org/officeDocument/2006/relationships/hyperlink" Target="mailto:msmouenterprise76@gmail.com" TargetMode="External"/><Relationship Id="rId2797" Type="http://schemas.openxmlformats.org/officeDocument/2006/relationships/hyperlink" Target="mailto:navanaconstruction2015@gmail.com" TargetMode="External"/><Relationship Id="rId3848" Type="http://schemas.openxmlformats.org/officeDocument/2006/relationships/hyperlink" Target="mailto:ms.kt.agency@gmail.com" TargetMode="External"/><Relationship Id="rId6047" Type="http://schemas.openxmlformats.org/officeDocument/2006/relationships/hyperlink" Target="mailto:chowdhuryconstruction1984@yahoo.com" TargetMode="External"/><Relationship Id="rId6254" Type="http://schemas.openxmlformats.org/officeDocument/2006/relationships/hyperlink" Target="mailto:mskalambricks@yahoo.com" TargetMode="External"/><Relationship Id="rId6461" Type="http://schemas.openxmlformats.org/officeDocument/2006/relationships/hyperlink" Target="mailto:pannaegp@gmail.com" TargetMode="External"/><Relationship Id="rId7305" Type="http://schemas.openxmlformats.org/officeDocument/2006/relationships/hyperlink" Target="mailto:mdselimreza.1979@gmail.com" TargetMode="External"/><Relationship Id="rId7512" Type="http://schemas.openxmlformats.org/officeDocument/2006/relationships/hyperlink" Target="mailto:nurul.alam.nov@gmail.com" TargetMode="External"/><Relationship Id="rId769" Type="http://schemas.openxmlformats.org/officeDocument/2006/relationships/hyperlink" Target="mailto:serniabad7@gmail.com" TargetMode="External"/><Relationship Id="rId976" Type="http://schemas.openxmlformats.org/officeDocument/2006/relationships/hyperlink" Target="mailto:ahsanhabib2525@gmail.com" TargetMode="External"/><Relationship Id="rId1399" Type="http://schemas.openxmlformats.org/officeDocument/2006/relationships/hyperlink" Target="mailto:libertytraders2@gmail.com" TargetMode="External"/><Relationship Id="rId2657" Type="http://schemas.openxmlformats.org/officeDocument/2006/relationships/hyperlink" Target="mailto:tahityenterprise89@gmail.com" TargetMode="External"/><Relationship Id="rId5063" Type="http://schemas.openxmlformats.org/officeDocument/2006/relationships/hyperlink" Target="mailto:mawahed8@gmail.com" TargetMode="External"/><Relationship Id="rId5270" Type="http://schemas.openxmlformats.org/officeDocument/2006/relationships/hyperlink" Target="mailto:shbnarayanganj@gmail.com" TargetMode="External"/><Relationship Id="rId6114" Type="http://schemas.openxmlformats.org/officeDocument/2006/relationships/hyperlink" Target="mailto:shakilconstruction@yahoo.com" TargetMode="External"/><Relationship Id="rId6321" Type="http://schemas.openxmlformats.org/officeDocument/2006/relationships/hyperlink" Target="mailto:msbismillaenterprise82@gmail.com" TargetMode="External"/><Relationship Id="rId9477" Type="http://schemas.openxmlformats.org/officeDocument/2006/relationships/hyperlink" Target="mailto:rana.azazjv@gmail.com" TargetMode="External"/><Relationship Id="rId629" Type="http://schemas.openxmlformats.org/officeDocument/2006/relationships/hyperlink" Target="mailto:otblbd@yahoo.com" TargetMode="External"/><Relationship Id="rId1259" Type="http://schemas.openxmlformats.org/officeDocument/2006/relationships/hyperlink" Target="mailto:mauconstruction2013@gmail.com" TargetMode="External"/><Relationship Id="rId1466" Type="http://schemas.openxmlformats.org/officeDocument/2006/relationships/hyperlink" Target="mailto:msrrenter@gmail.com" TargetMode="External"/><Relationship Id="rId2864" Type="http://schemas.openxmlformats.org/officeDocument/2006/relationships/hyperlink" Target="mailto:alamenterprise92@yahoo.com" TargetMode="External"/><Relationship Id="rId3708" Type="http://schemas.openxmlformats.org/officeDocument/2006/relationships/hyperlink" Target="mailto:kemprince455@gmail.com" TargetMode="External"/><Relationship Id="rId3915" Type="http://schemas.openxmlformats.org/officeDocument/2006/relationships/hyperlink" Target="mailto:msjoarderenterprise77@gmail.com," TargetMode="External"/><Relationship Id="rId5130" Type="http://schemas.openxmlformats.org/officeDocument/2006/relationships/hyperlink" Target="mailto:almodinaenterprise1985@gmail.com" TargetMode="External"/><Relationship Id="rId8079" Type="http://schemas.openxmlformats.org/officeDocument/2006/relationships/hyperlink" Target="mailto:ruhul_a13@yahoo.com" TargetMode="External"/><Relationship Id="rId8286" Type="http://schemas.openxmlformats.org/officeDocument/2006/relationships/hyperlink" Target="mailto:asconstructionraj@yahoo.com" TargetMode="External"/><Relationship Id="rId8493" Type="http://schemas.openxmlformats.org/officeDocument/2006/relationships/hyperlink" Target="mailto:shaketraders@gmail.com" TargetMode="External"/><Relationship Id="rId9337" Type="http://schemas.openxmlformats.org/officeDocument/2006/relationships/hyperlink" Target="mailto:khairulkabir07@gmail.com" TargetMode="External"/><Relationship Id="rId836" Type="http://schemas.openxmlformats.org/officeDocument/2006/relationships/hyperlink" Target="mailto:shenterprise78@gmail.com" TargetMode="External"/><Relationship Id="rId1119" Type="http://schemas.openxmlformats.org/officeDocument/2006/relationships/hyperlink" Target="mailto:1963reza@gmail.com" TargetMode="External"/><Relationship Id="rId1673" Type="http://schemas.openxmlformats.org/officeDocument/2006/relationships/hyperlink" Target="mailto:abulhossansoton@yahoo.com" TargetMode="External"/><Relationship Id="rId1880" Type="http://schemas.openxmlformats.org/officeDocument/2006/relationships/hyperlink" Target="mailto:sazzadconstructionegp@gmail.com" TargetMode="External"/><Relationship Id="rId2517" Type="http://schemas.openxmlformats.org/officeDocument/2006/relationships/hyperlink" Target="mailto:ms.sajincorporation@gmail.com" TargetMode="External"/><Relationship Id="rId2724" Type="http://schemas.openxmlformats.org/officeDocument/2006/relationships/hyperlink" Target="mailto:ms.ruhultraders19@gmail.com" TargetMode="External"/><Relationship Id="rId2931" Type="http://schemas.openxmlformats.org/officeDocument/2006/relationships/hyperlink" Target="mailto:ms.adibenterprise2019@gmail.com" TargetMode="External"/><Relationship Id="rId7095" Type="http://schemas.openxmlformats.org/officeDocument/2006/relationships/hyperlink" Target="mailto:tofaila84@gmail.com" TargetMode="External"/><Relationship Id="rId8146" Type="http://schemas.openxmlformats.org/officeDocument/2006/relationships/hyperlink" Target="mailto:bhuyanenterprise@gmail.com" TargetMode="External"/><Relationship Id="rId9544" Type="http://schemas.openxmlformats.org/officeDocument/2006/relationships/hyperlink" Target="mailto:mdsoriful000@gmail.com" TargetMode="External"/><Relationship Id="rId903" Type="http://schemas.openxmlformats.org/officeDocument/2006/relationships/hyperlink" Target="mailto:seyem.elily2021@gmail.com" TargetMode="External"/><Relationship Id="rId1326" Type="http://schemas.openxmlformats.org/officeDocument/2006/relationships/hyperlink" Target="mailto:sdmallic@yahoo.com" TargetMode="External"/><Relationship Id="rId1533" Type="http://schemas.openxmlformats.org/officeDocument/2006/relationships/hyperlink" Target="mailto:msnafisacon04@gmail.com" TargetMode="External"/><Relationship Id="rId1740" Type="http://schemas.openxmlformats.org/officeDocument/2006/relationships/hyperlink" Target="mailto:kazi_mohin@yahoo.com" TargetMode="External"/><Relationship Id="rId4689" Type="http://schemas.openxmlformats.org/officeDocument/2006/relationships/hyperlink" Target="mailto:haniftraders31@yahoo.com" TargetMode="External"/><Relationship Id="rId4896" Type="http://schemas.openxmlformats.org/officeDocument/2006/relationships/hyperlink" Target="mailto:mdmuhibur73@gmail.com" TargetMode="External"/><Relationship Id="rId5947" Type="http://schemas.openxmlformats.org/officeDocument/2006/relationships/hyperlink" Target="mailto:ms.tanvirenterprise3@gmail.com" TargetMode="External"/><Relationship Id="rId8353" Type="http://schemas.openxmlformats.org/officeDocument/2006/relationships/hyperlink" Target="mailto:aminul.roisjv2019@gmail.com" TargetMode="External"/><Relationship Id="rId8560" Type="http://schemas.openxmlformats.org/officeDocument/2006/relationships/hyperlink" Target="mailto:msalife1975@gmail.com" TargetMode="External"/><Relationship Id="rId9404" Type="http://schemas.openxmlformats.org/officeDocument/2006/relationships/hyperlink" Target="mailto:ruhul_a13@yahoo.com" TargetMode="External"/><Relationship Id="rId9611" Type="http://schemas.openxmlformats.org/officeDocument/2006/relationships/hyperlink" Target="mailto:sammienterprise77@gmail.com" TargetMode="External"/><Relationship Id="rId32" Type="http://schemas.openxmlformats.org/officeDocument/2006/relationships/hyperlink" Target="mailto:mohiuddinptk@gmail.com" TargetMode="External"/><Relationship Id="rId1600" Type="http://schemas.openxmlformats.org/officeDocument/2006/relationships/hyperlink" Target="mailto:ms.popyenterprise1966@gmail.com" TargetMode="External"/><Relationship Id="rId3498" Type="http://schemas.openxmlformats.org/officeDocument/2006/relationships/hyperlink" Target="mailto:msomorandbrothers@gmail.com" TargetMode="External"/><Relationship Id="rId4549" Type="http://schemas.openxmlformats.org/officeDocument/2006/relationships/hyperlink" Target="mailto:ms.abdulhakim@gmail.com" TargetMode="External"/><Relationship Id="rId4756" Type="http://schemas.openxmlformats.org/officeDocument/2006/relationships/hyperlink" Target="mailto:salimconstruction1970@gmail.com" TargetMode="External"/><Relationship Id="rId4963" Type="http://schemas.openxmlformats.org/officeDocument/2006/relationships/hyperlink" Target="mailto:bmtradecenter@gmail.com" TargetMode="External"/><Relationship Id="rId5807" Type="http://schemas.openxmlformats.org/officeDocument/2006/relationships/hyperlink" Target="mailto:shahanwar71@gmail.com" TargetMode="External"/><Relationship Id="rId7162" Type="http://schemas.openxmlformats.org/officeDocument/2006/relationships/hyperlink" Target="mailto:giusshahil@gmail.com" TargetMode="External"/><Relationship Id="rId8006" Type="http://schemas.openxmlformats.org/officeDocument/2006/relationships/hyperlink" Target="mailto:md.moyenuddin@yahoo.com" TargetMode="External"/><Relationship Id="rId8213" Type="http://schemas.openxmlformats.org/officeDocument/2006/relationships/hyperlink" Target="mailto:ntzcte20jv@gmail.com" TargetMode="External"/><Relationship Id="rId8420" Type="http://schemas.openxmlformats.org/officeDocument/2006/relationships/hyperlink" Target="mailto:daschinmoykanti@yahoo.com" TargetMode="External"/><Relationship Id="rId3358" Type="http://schemas.openxmlformats.org/officeDocument/2006/relationships/hyperlink" Target="mailto:mdabdulhakim1965@gmail.com" TargetMode="External"/><Relationship Id="rId3565" Type="http://schemas.openxmlformats.org/officeDocument/2006/relationships/hyperlink" Target="mailto:mozaharbanantar2020@gmail.com" TargetMode="External"/><Relationship Id="rId3772" Type="http://schemas.openxmlformats.org/officeDocument/2006/relationships/hyperlink" Target="mailto:nishitbosu@gmial.com" TargetMode="External"/><Relationship Id="rId4409" Type="http://schemas.openxmlformats.org/officeDocument/2006/relationships/hyperlink" Target="mailto:salehahmed11807174@gmail.com" TargetMode="External"/><Relationship Id="rId4616" Type="http://schemas.openxmlformats.org/officeDocument/2006/relationships/hyperlink" Target="mailto:salehandbrothers@gmail.com" TargetMode="External"/><Relationship Id="rId4823" Type="http://schemas.openxmlformats.org/officeDocument/2006/relationships/hyperlink" Target="mailto:nahidenterprise1976@gmail.com" TargetMode="External"/><Relationship Id="rId7022" Type="http://schemas.openxmlformats.org/officeDocument/2006/relationships/hyperlink" Target="mailto:selimpatuakhali@gmail.com" TargetMode="External"/><Relationship Id="rId7979" Type="http://schemas.openxmlformats.org/officeDocument/2006/relationships/hyperlink" Target="mailto:salimnetusat@gmail.com" TargetMode="External"/><Relationship Id="rId279" Type="http://schemas.openxmlformats.org/officeDocument/2006/relationships/hyperlink" Target="mailto:chakrabortybban123@gmail.com" TargetMode="External"/><Relationship Id="rId486" Type="http://schemas.openxmlformats.org/officeDocument/2006/relationships/hyperlink" Target="mailto:rir.lgbsl@gmail.com" TargetMode="External"/><Relationship Id="rId693" Type="http://schemas.openxmlformats.org/officeDocument/2006/relationships/hyperlink" Target="mailto:dhara.enterprise69@gmail.com" TargetMode="External"/><Relationship Id="rId2167" Type="http://schemas.openxmlformats.org/officeDocument/2006/relationships/hyperlink" Target="mailto:suchonatraders@gmail.com" TargetMode="External"/><Relationship Id="rId2374" Type="http://schemas.openxmlformats.org/officeDocument/2006/relationships/hyperlink" Target="mailto:mssetu_enterprise@yahoo.com" TargetMode="External"/><Relationship Id="rId2581" Type="http://schemas.openxmlformats.org/officeDocument/2006/relationships/hyperlink" Target="mailto:ms.ohienterprise05@gmail.com" TargetMode="External"/><Relationship Id="rId3218" Type="http://schemas.openxmlformats.org/officeDocument/2006/relationships/hyperlink" Target="mailto:muktacon@gmail.com" TargetMode="External"/><Relationship Id="rId3425" Type="http://schemas.openxmlformats.org/officeDocument/2006/relationships/hyperlink" Target="mailto:mdharunorrashid633@yahoo.com" TargetMode="External"/><Relationship Id="rId3632" Type="http://schemas.openxmlformats.org/officeDocument/2006/relationships/hyperlink" Target="mailto:santoenterprise65@gmail.com" TargetMode="External"/><Relationship Id="rId6788" Type="http://schemas.openxmlformats.org/officeDocument/2006/relationships/hyperlink" Target="mailto:jahidulptk2014@gmail.com" TargetMode="External"/><Relationship Id="rId9194" Type="http://schemas.openxmlformats.org/officeDocument/2006/relationships/hyperlink" Target="mailto:mosnobienterprise@gmail.com" TargetMode="External"/><Relationship Id="rId139" Type="http://schemas.openxmlformats.org/officeDocument/2006/relationships/hyperlink" Target="mailto:rpcorporation@yahoo.com" TargetMode="External"/><Relationship Id="rId346" Type="http://schemas.openxmlformats.org/officeDocument/2006/relationships/hyperlink" Target="mailto:bakulconstruction2018@gmail.com" TargetMode="External"/><Relationship Id="rId553" Type="http://schemas.openxmlformats.org/officeDocument/2006/relationships/hyperlink" Target="mailto:razzakm50@yahoo.com" TargetMode="External"/><Relationship Id="rId760" Type="http://schemas.openxmlformats.org/officeDocument/2006/relationships/hyperlink" Target="mailto:mstuhuriaandrafienterprise@gmail.com" TargetMode="External"/><Relationship Id="rId1183" Type="http://schemas.openxmlformats.org/officeDocument/2006/relationships/hyperlink" Target="mailto:techbay_international@yahoo.com" TargetMode="External"/><Relationship Id="rId1390" Type="http://schemas.openxmlformats.org/officeDocument/2006/relationships/hyperlink" Target="mailto:kalamazad234@yahoo.com" TargetMode="External"/><Relationship Id="rId2027" Type="http://schemas.openxmlformats.org/officeDocument/2006/relationships/hyperlink" Target="mailto:surmaaminul@gmail.com" TargetMode="External"/><Relationship Id="rId2234" Type="http://schemas.openxmlformats.org/officeDocument/2006/relationships/hyperlink" Target="mailto:ms.sufianenterprise2017@gmail.com" TargetMode="External"/><Relationship Id="rId2441" Type="http://schemas.openxmlformats.org/officeDocument/2006/relationships/hyperlink" Target="mailto:msmonowarhossain@gmail.com" TargetMode="External"/><Relationship Id="rId5597" Type="http://schemas.openxmlformats.org/officeDocument/2006/relationships/hyperlink" Target="mailto:mha.ic2018@gmail.com" TargetMode="External"/><Relationship Id="rId6995" Type="http://schemas.openxmlformats.org/officeDocument/2006/relationships/hyperlink" Target="mailto:zashimuddintalukder@gmail.com" TargetMode="External"/><Relationship Id="rId7839" Type="http://schemas.openxmlformats.org/officeDocument/2006/relationships/hyperlink" Target="mailto:kamruzzaman3598@gmail.com" TargetMode="External"/><Relationship Id="rId9054" Type="http://schemas.openxmlformats.org/officeDocument/2006/relationships/hyperlink" Target="mailto:msurmienterprise85@gmail.com" TargetMode="External"/><Relationship Id="rId9261" Type="http://schemas.openxmlformats.org/officeDocument/2006/relationships/hyperlink" Target="mailto:mdmasumjnd@gmail.com" TargetMode="External"/><Relationship Id="rId206" Type="http://schemas.openxmlformats.org/officeDocument/2006/relationships/hyperlink" Target="mailto:m.a.jalil.khan123@gmail.com" TargetMode="External"/><Relationship Id="rId413" Type="http://schemas.openxmlformats.org/officeDocument/2006/relationships/hyperlink" Target="mailto:razzakm50@yahoo.com" TargetMode="External"/><Relationship Id="rId1043" Type="http://schemas.openxmlformats.org/officeDocument/2006/relationships/hyperlink" Target="mailto:msnurhossaintraders@gmail.com" TargetMode="External"/><Relationship Id="rId4199" Type="http://schemas.openxmlformats.org/officeDocument/2006/relationships/hyperlink" Target="mailto:hasanosmanjv1@gmail.com" TargetMode="External"/><Relationship Id="rId6648" Type="http://schemas.openxmlformats.org/officeDocument/2006/relationships/hyperlink" Target="mailto:oshiconstruction81@gmail.com" TargetMode="External"/><Relationship Id="rId6855" Type="http://schemas.openxmlformats.org/officeDocument/2006/relationships/hyperlink" Target="mailto:najmulbadal45@gmail.com" TargetMode="External"/><Relationship Id="rId7906" Type="http://schemas.openxmlformats.org/officeDocument/2006/relationships/hyperlink" Target="mailto:con.bokulhossain@gmail.com" TargetMode="External"/><Relationship Id="rId8070" Type="http://schemas.openxmlformats.org/officeDocument/2006/relationships/hyperlink" Target="mailto:ruhul_a13@yahoo.com" TargetMode="External"/><Relationship Id="rId9121" Type="http://schemas.openxmlformats.org/officeDocument/2006/relationships/hyperlink" Target="mailto:srsanduejv@gmail.com" TargetMode="External"/><Relationship Id="rId620" Type="http://schemas.openxmlformats.org/officeDocument/2006/relationships/hyperlink" Target="mailto:imd.rafiqul60@yahoo.com" TargetMode="External"/><Relationship Id="rId1250" Type="http://schemas.openxmlformats.org/officeDocument/2006/relationships/hyperlink" Target="mailto:grenterprise.cnj@gmail.com" TargetMode="External"/><Relationship Id="rId2301" Type="http://schemas.openxmlformats.org/officeDocument/2006/relationships/hyperlink" Target="mailto:ms.kamrulenterprise@yahoo.com" TargetMode="External"/><Relationship Id="rId4059" Type="http://schemas.openxmlformats.org/officeDocument/2006/relationships/hyperlink" Target="mailto:ma.business.center.89@gmail.com" TargetMode="External"/><Relationship Id="rId5457" Type="http://schemas.openxmlformats.org/officeDocument/2006/relationships/hyperlink" Target="mailto:masumenterprise1985@gmail.com" TargetMode="External"/><Relationship Id="rId5664" Type="http://schemas.openxmlformats.org/officeDocument/2006/relationships/hyperlink" Target="mailto:smangur4@gmail.com" TargetMode="External"/><Relationship Id="rId5871" Type="http://schemas.openxmlformats.org/officeDocument/2006/relationships/hyperlink" Target="mailto:dewanshaikotahmed@gmail.com" TargetMode="External"/><Relationship Id="rId6508" Type="http://schemas.openxmlformats.org/officeDocument/2006/relationships/hyperlink" Target="mailto:ranaconstruction3@gmail.com" TargetMode="External"/><Relationship Id="rId6715" Type="http://schemas.openxmlformats.org/officeDocument/2006/relationships/hyperlink" Target="mailto:msrahimaenterprise.hanif@gmail.com" TargetMode="External"/><Relationship Id="rId6922" Type="http://schemas.openxmlformats.org/officeDocument/2006/relationships/hyperlink" Target="mailto:qckkenterprise@gmail.com" TargetMode="External"/><Relationship Id="rId1110" Type="http://schemas.openxmlformats.org/officeDocument/2006/relationships/hyperlink" Target="mailto:msshaharacorporation@gmail.com" TargetMode="External"/><Relationship Id="rId4266" Type="http://schemas.openxmlformats.org/officeDocument/2006/relationships/hyperlink" Target="mailto:tehami.tarita95@gmail.com" TargetMode="External"/><Relationship Id="rId4473" Type="http://schemas.openxmlformats.org/officeDocument/2006/relationships/hyperlink" Target="mailto:ms.ahmedenterprise@yahoo.com" TargetMode="External"/><Relationship Id="rId4680" Type="http://schemas.openxmlformats.org/officeDocument/2006/relationships/hyperlink" Target="mailto:nabila_enterprise113@yahoo.com" TargetMode="External"/><Relationship Id="rId5317" Type="http://schemas.openxmlformats.org/officeDocument/2006/relationships/hyperlink" Target="mailto:msfahimenterprise02@gmail.com" TargetMode="External"/><Relationship Id="rId5524" Type="http://schemas.openxmlformats.org/officeDocument/2006/relationships/hyperlink" Target="mailto:mirhabibulalam@yahoo.com" TargetMode="External"/><Relationship Id="rId5731" Type="http://schemas.openxmlformats.org/officeDocument/2006/relationships/hyperlink" Target="mailto:singh_ashim@yahoo.com" TargetMode="External"/><Relationship Id="rId8887" Type="http://schemas.openxmlformats.org/officeDocument/2006/relationships/hyperlink" Target="mailto:masumeng2013@hotmail.com" TargetMode="External"/><Relationship Id="rId1927" Type="http://schemas.openxmlformats.org/officeDocument/2006/relationships/hyperlink" Target="mailto:alhajmdabuzaher@yahoo.com" TargetMode="External"/><Relationship Id="rId3075" Type="http://schemas.openxmlformats.org/officeDocument/2006/relationships/hyperlink" Target="mailto:ms.sadyaenterprise@gmail.com" TargetMode="External"/><Relationship Id="rId3282" Type="http://schemas.openxmlformats.org/officeDocument/2006/relationships/hyperlink" Target="mailto:ferdauosahmed@gmail.com" TargetMode="External"/><Relationship Id="rId4126" Type="http://schemas.openxmlformats.org/officeDocument/2006/relationships/hyperlink" Target="mailto:bbejvroy@gmail.com" TargetMode="External"/><Relationship Id="rId4333" Type="http://schemas.openxmlformats.org/officeDocument/2006/relationships/hyperlink" Target="mailto:rafiaconstructionltd@gmail.com" TargetMode="External"/><Relationship Id="rId4540" Type="http://schemas.openxmlformats.org/officeDocument/2006/relationships/hyperlink" Target="mailto:rt.grp.jv@gmail.com" TargetMode="External"/><Relationship Id="rId7489" Type="http://schemas.openxmlformats.org/officeDocument/2006/relationships/hyperlink" Target="mailto:md.abdulmalek.raj@gmail.com" TargetMode="External"/><Relationship Id="rId7696" Type="http://schemas.openxmlformats.org/officeDocument/2006/relationships/hyperlink" Target="mailto:taritaenterprise95@gmail.com" TargetMode="External"/><Relationship Id="rId8747" Type="http://schemas.openxmlformats.org/officeDocument/2006/relationships/hyperlink" Target="mailto:sahb@gmail.com" TargetMode="External"/><Relationship Id="rId8954" Type="http://schemas.openxmlformats.org/officeDocument/2006/relationships/hyperlink" Target="mailto:alamintraders78@yahoo.com" TargetMode="External"/><Relationship Id="rId2091" Type="http://schemas.openxmlformats.org/officeDocument/2006/relationships/hyperlink" Target="mailto:rafiqconstructioncoltd@gmail.com" TargetMode="External"/><Relationship Id="rId3142" Type="http://schemas.openxmlformats.org/officeDocument/2006/relationships/hyperlink" Target="mailto:wahidcl830@gmail.com" TargetMode="External"/><Relationship Id="rId4400" Type="http://schemas.openxmlformats.org/officeDocument/2006/relationships/hyperlink" Target="mailto:jstraders1994@gmail.com" TargetMode="External"/><Relationship Id="rId6298" Type="http://schemas.openxmlformats.org/officeDocument/2006/relationships/hyperlink" Target="mailto:ms.tanvirenterprise3@gmail.com" TargetMode="External"/><Relationship Id="rId7349" Type="http://schemas.openxmlformats.org/officeDocument/2006/relationships/hyperlink" Target="mailto:mstusienterpise@gmail.com" TargetMode="External"/><Relationship Id="rId7556" Type="http://schemas.openxmlformats.org/officeDocument/2006/relationships/hyperlink" Target="mailto:kohinurconstruction522@gmail.com" TargetMode="External"/><Relationship Id="rId7763" Type="http://schemas.openxmlformats.org/officeDocument/2006/relationships/hyperlink" Target="mailto:mssubujshathitraders18@gmail.com" TargetMode="External"/><Relationship Id="rId8607" Type="http://schemas.openxmlformats.org/officeDocument/2006/relationships/hyperlink" Target="mailto:mdlokman72@gmail.com" TargetMode="External"/><Relationship Id="rId270" Type="http://schemas.openxmlformats.org/officeDocument/2006/relationships/hyperlink" Target="mailto:chakrabortybban123@gmail.com" TargetMode="External"/><Relationship Id="rId3002" Type="http://schemas.openxmlformats.org/officeDocument/2006/relationships/hyperlink" Target="mailto:msprantotraders.bd@gmail.com" TargetMode="External"/><Relationship Id="rId6158" Type="http://schemas.openxmlformats.org/officeDocument/2006/relationships/hyperlink" Target="mailto:msfnenterprise@yahoo.com" TargetMode="External"/><Relationship Id="rId6365" Type="http://schemas.openxmlformats.org/officeDocument/2006/relationships/hyperlink" Target="mailto:dhruborhd@gmail.com" TargetMode="External"/><Relationship Id="rId6572" Type="http://schemas.openxmlformats.org/officeDocument/2006/relationships/hyperlink" Target="mailto:monoarapan@gmail.com" TargetMode="External"/><Relationship Id="rId7209" Type="http://schemas.openxmlformats.org/officeDocument/2006/relationships/hyperlink" Target="mailto:mskeyaenterprise@yahoo.com" TargetMode="External"/><Relationship Id="rId7416" Type="http://schemas.openxmlformats.org/officeDocument/2006/relationships/hyperlink" Target="mailto:md.jahanulislam@gmail.com" TargetMode="External"/><Relationship Id="rId7970" Type="http://schemas.openxmlformats.org/officeDocument/2006/relationships/hyperlink" Target="mailto:coastaldevcor@gmail.com" TargetMode="External"/><Relationship Id="rId8814" Type="http://schemas.openxmlformats.org/officeDocument/2006/relationships/hyperlink" Target="mailto:egpenaenterprise@gmail.com" TargetMode="External"/><Relationship Id="rId130" Type="http://schemas.openxmlformats.org/officeDocument/2006/relationships/hyperlink" Target="mailto:ms.hasanbrothers@yahoo.com" TargetMode="External"/><Relationship Id="rId3959" Type="http://schemas.openxmlformats.org/officeDocument/2006/relationships/hyperlink" Target="mailto:mdroufmolla@gmail.com%20;" TargetMode="External"/><Relationship Id="rId5174" Type="http://schemas.openxmlformats.org/officeDocument/2006/relationships/hyperlink" Target="mailto:egppadmatraders@gmail.com" TargetMode="External"/><Relationship Id="rId5381" Type="http://schemas.openxmlformats.org/officeDocument/2006/relationships/hyperlink" Target="mailto:sarkarenterprise70@gmail.com" TargetMode="External"/><Relationship Id="rId6018" Type="http://schemas.openxmlformats.org/officeDocument/2006/relationships/hyperlink" Target="mailto:ms.mdshihabuddinshahin@gmail.com" TargetMode="External"/><Relationship Id="rId6225" Type="http://schemas.openxmlformats.org/officeDocument/2006/relationships/hyperlink" Target="mailto:mohanabricksmanufacture@gmail.com" TargetMode="External"/><Relationship Id="rId7623" Type="http://schemas.openxmlformats.org/officeDocument/2006/relationships/hyperlink" Target="mailto:mssafaenterprise@gmail.com" TargetMode="External"/><Relationship Id="rId7830" Type="http://schemas.openxmlformats.org/officeDocument/2006/relationships/hyperlink" Target="mailto:aminansari890@gmail.com" TargetMode="External"/><Relationship Id="rId2768" Type="http://schemas.openxmlformats.org/officeDocument/2006/relationships/hyperlink" Target="mailto:msnerubrothers@gmail.com" TargetMode="External"/><Relationship Id="rId2975" Type="http://schemas.openxmlformats.org/officeDocument/2006/relationships/hyperlink" Target="mailto:ms.janatatraders.bd@gmail.com" TargetMode="External"/><Relationship Id="rId3819" Type="http://schemas.openxmlformats.org/officeDocument/2006/relationships/hyperlink" Target="mailto:selim.brothers_874@yahoo.com" TargetMode="External"/><Relationship Id="rId5034" Type="http://schemas.openxmlformats.org/officeDocument/2006/relationships/hyperlink" Target="mailto:tomalconstruction@yahoo.com" TargetMode="External"/><Relationship Id="rId6432" Type="http://schemas.openxmlformats.org/officeDocument/2006/relationships/hyperlink" Target="mailto:sahidulalom54@gmail.com" TargetMode="External"/><Relationship Id="rId9588" Type="http://schemas.openxmlformats.org/officeDocument/2006/relationships/hyperlink" Target="mailto:tanjimulislam2470@gmail.com" TargetMode="External"/><Relationship Id="rId947" Type="http://schemas.openxmlformats.org/officeDocument/2006/relationships/hyperlink" Target="mailto:buyiaenterprise@gmail.com" TargetMode="External"/><Relationship Id="rId1577" Type="http://schemas.openxmlformats.org/officeDocument/2006/relationships/hyperlink" Target="mailto:nislam3357@gmail.com" TargetMode="External"/><Relationship Id="rId1784" Type="http://schemas.openxmlformats.org/officeDocument/2006/relationships/hyperlink" Target="mailto:abdul.mabud.chy@gmail.com" TargetMode="External"/><Relationship Id="rId1991" Type="http://schemas.openxmlformats.org/officeDocument/2006/relationships/hyperlink" Target="mailto:noonatraders@yahoo.com" TargetMode="External"/><Relationship Id="rId2628" Type="http://schemas.openxmlformats.org/officeDocument/2006/relationships/hyperlink" Target="mailto:monyenterprise81@yahoo.com" TargetMode="External"/><Relationship Id="rId2835" Type="http://schemas.openxmlformats.org/officeDocument/2006/relationships/hyperlink" Target="mailto:starenterprisegazipur@gmail.com" TargetMode="External"/><Relationship Id="rId4190" Type="http://schemas.openxmlformats.org/officeDocument/2006/relationships/hyperlink" Target="mailto:salamkconstruction@gmail.com" TargetMode="External"/><Relationship Id="rId5241" Type="http://schemas.openxmlformats.org/officeDocument/2006/relationships/hyperlink" Target="mailto:asif.hasib.jv@gmail.com" TargetMode="External"/><Relationship Id="rId8397" Type="http://schemas.openxmlformats.org/officeDocument/2006/relationships/hyperlink" Target="mailto:khaled.bd259@gmail.com" TargetMode="External"/><Relationship Id="rId9448" Type="http://schemas.openxmlformats.org/officeDocument/2006/relationships/hyperlink" Target="mailto:rafienterprise@mail.com" TargetMode="External"/><Relationship Id="rId76" Type="http://schemas.openxmlformats.org/officeDocument/2006/relationships/hyperlink" Target="mailto:henara_b@yahoo.com" TargetMode="External"/><Relationship Id="rId807" Type="http://schemas.openxmlformats.org/officeDocument/2006/relationships/hyperlink" Target="mailto:19mollah95@gmail.com" TargetMode="External"/><Relationship Id="rId1437" Type="http://schemas.openxmlformats.org/officeDocument/2006/relationships/hyperlink" Target="mailto:ms.rajiatraders@gmail.com" TargetMode="External"/><Relationship Id="rId1644" Type="http://schemas.openxmlformats.org/officeDocument/2006/relationships/hyperlink" Target="mailto:ms.shamimbricks38@gmail.com" TargetMode="External"/><Relationship Id="rId1851" Type="http://schemas.openxmlformats.org/officeDocument/2006/relationships/hyperlink" Target="mailto:mmquadery36@gmail.com" TargetMode="External"/><Relationship Id="rId2902" Type="http://schemas.openxmlformats.org/officeDocument/2006/relationships/hyperlink" Target="mailto:ms.aymontraders51@gmail.com" TargetMode="External"/><Relationship Id="rId4050" Type="http://schemas.openxmlformats.org/officeDocument/2006/relationships/hyperlink" Target="mailto:ms.mominul@yahoo.com" TargetMode="External"/><Relationship Id="rId5101" Type="http://schemas.openxmlformats.org/officeDocument/2006/relationships/hyperlink" Target="mailto:msnavilenterprise@gmail.com" TargetMode="External"/><Relationship Id="rId8257" Type="http://schemas.openxmlformats.org/officeDocument/2006/relationships/hyperlink" Target="mailto:mdnurulalam082@gmail.com" TargetMode="External"/><Relationship Id="rId8464" Type="http://schemas.openxmlformats.org/officeDocument/2006/relationships/hyperlink" Target="mailto:mstonyimb@gmail.com" TargetMode="External"/><Relationship Id="rId8671" Type="http://schemas.openxmlformats.org/officeDocument/2006/relationships/hyperlink" Target="mailto:zillurnb@gmail.com" TargetMode="External"/><Relationship Id="rId9308" Type="http://schemas.openxmlformats.org/officeDocument/2006/relationships/hyperlink" Target="mailto:dewan_jamal@yahoo.com" TargetMode="External"/><Relationship Id="rId9515" Type="http://schemas.openxmlformats.org/officeDocument/2006/relationships/hyperlink" Target="mailto:ethenttsljv@gmail.com" TargetMode="External"/><Relationship Id="rId1504" Type="http://schemas.openxmlformats.org/officeDocument/2006/relationships/hyperlink" Target="mailto:ms.shamimbricks38@gmail.com" TargetMode="External"/><Relationship Id="rId1711" Type="http://schemas.openxmlformats.org/officeDocument/2006/relationships/hyperlink" Target="mailto:chairman.ajgara@gmail.com" TargetMode="External"/><Relationship Id="rId4867" Type="http://schemas.openxmlformats.org/officeDocument/2006/relationships/hyperlink" Target="mailto:sayedahmed101980@gmail.com" TargetMode="External"/><Relationship Id="rId7066" Type="http://schemas.openxmlformats.org/officeDocument/2006/relationships/hyperlink" Target="mailto:msjamunaenterprise9000@gmail.com" TargetMode="External"/><Relationship Id="rId7273" Type="http://schemas.openxmlformats.org/officeDocument/2006/relationships/hyperlink" Target="mailto:nasiruddin.faridpur@gmail.com" TargetMode="External"/><Relationship Id="rId7480" Type="http://schemas.openxmlformats.org/officeDocument/2006/relationships/hyperlink" Target="mailto:mtcorporation90@gmail.com" TargetMode="External"/><Relationship Id="rId8117" Type="http://schemas.openxmlformats.org/officeDocument/2006/relationships/hyperlink" Target="mailto:mebl.bd@gmail.com" TargetMode="External"/><Relationship Id="rId8324" Type="http://schemas.openxmlformats.org/officeDocument/2006/relationships/hyperlink" Target="mailto:mitu_traders@yahoo.com" TargetMode="External"/><Relationship Id="rId8531" Type="http://schemas.openxmlformats.org/officeDocument/2006/relationships/hyperlink" Target="mailto:mspe.soheljv@gmail.com" TargetMode="External"/><Relationship Id="rId3469" Type="http://schemas.openxmlformats.org/officeDocument/2006/relationships/hyperlink" Target="mailto:emonenterprisjnd@gmail.com" TargetMode="External"/><Relationship Id="rId3676" Type="http://schemas.openxmlformats.org/officeDocument/2006/relationships/hyperlink" Target="mailto:sifatnavin81@gmail.com" TargetMode="External"/><Relationship Id="rId5918" Type="http://schemas.openxmlformats.org/officeDocument/2006/relationships/hyperlink" Target="mailto:msmdmahmudurrahman@yahoo.com" TargetMode="External"/><Relationship Id="rId6082" Type="http://schemas.openxmlformats.org/officeDocument/2006/relationships/hyperlink" Target="mailto:msmdmahmudurrahman@yahoo.com" TargetMode="External"/><Relationship Id="rId7133" Type="http://schemas.openxmlformats.org/officeDocument/2006/relationships/hyperlink" Target="mailto:deipenterprise@gmail.com" TargetMode="External"/><Relationship Id="rId7340" Type="http://schemas.openxmlformats.org/officeDocument/2006/relationships/hyperlink" Target="mailto:mdengineeringltd@gmail.com" TargetMode="External"/><Relationship Id="rId597" Type="http://schemas.openxmlformats.org/officeDocument/2006/relationships/hyperlink" Target="mailto:mshowladerenterprise1980@gmail.com" TargetMode="External"/><Relationship Id="rId2278" Type="http://schemas.openxmlformats.org/officeDocument/2006/relationships/hyperlink" Target="mailto:ms.fabihaenterprise19@gmail.com" TargetMode="External"/><Relationship Id="rId2485" Type="http://schemas.openxmlformats.org/officeDocument/2006/relationships/hyperlink" Target="mailto:ms.ahamedconstruction16@gmail.com" TargetMode="External"/><Relationship Id="rId3329" Type="http://schemas.openxmlformats.org/officeDocument/2006/relationships/hyperlink" Target="mailto:kamal_mostafa10@yahoo.com" TargetMode="External"/><Relationship Id="rId3883" Type="http://schemas.openxmlformats.org/officeDocument/2006/relationships/hyperlink" Target="mailto:mss.alamintraders@gmail.com" TargetMode="External"/><Relationship Id="rId4727" Type="http://schemas.openxmlformats.org/officeDocument/2006/relationships/hyperlink" Target="mailto:msislambrothersltd@gmail.com" TargetMode="External"/><Relationship Id="rId4934" Type="http://schemas.openxmlformats.org/officeDocument/2006/relationships/hyperlink" Target="mailto:zohirul81@gmail.%20Com" TargetMode="External"/><Relationship Id="rId7200" Type="http://schemas.openxmlformats.org/officeDocument/2006/relationships/hyperlink" Target="mailto:choudhurylitonjv@gmail.com" TargetMode="External"/><Relationship Id="rId9098" Type="http://schemas.openxmlformats.org/officeDocument/2006/relationships/hyperlink" Target="mailto:jibonenterprise58@gmail.com" TargetMode="External"/><Relationship Id="rId457" Type="http://schemas.openxmlformats.org/officeDocument/2006/relationships/hyperlink" Target="mailto:ms.anamicatraders@yahoo.com" TargetMode="External"/><Relationship Id="rId1087" Type="http://schemas.openxmlformats.org/officeDocument/2006/relationships/hyperlink" Target="mailto:azizbrotherschand@gmail.com" TargetMode="External"/><Relationship Id="rId1294" Type="http://schemas.openxmlformats.org/officeDocument/2006/relationships/hyperlink" Target="mailto:shah.chua@gmail.com" TargetMode="External"/><Relationship Id="rId2138" Type="http://schemas.openxmlformats.org/officeDocument/2006/relationships/hyperlink" Target="mailto:egp.abul@gmail.com" TargetMode="External"/><Relationship Id="rId2692" Type="http://schemas.openxmlformats.org/officeDocument/2006/relationships/hyperlink" Target="mailto:mozaharenterprisepvtltd@gmail.com" TargetMode="External"/><Relationship Id="rId3536" Type="http://schemas.openxmlformats.org/officeDocument/2006/relationships/hyperlink" Target="mailto:billalhosain950@gmail.com" TargetMode="External"/><Relationship Id="rId3743" Type="http://schemas.openxmlformats.org/officeDocument/2006/relationships/hyperlink" Target="mailto:srenterprise.magura@gmail.com" TargetMode="External"/><Relationship Id="rId3950" Type="http://schemas.openxmlformats.org/officeDocument/2006/relationships/hyperlink" Target="mailto:msjarnashuvojv@gmail.com%20;" TargetMode="External"/><Relationship Id="rId6899" Type="http://schemas.openxmlformats.org/officeDocument/2006/relationships/hyperlink" Target="mailto:qckkejv@gmail.com" TargetMode="External"/><Relationship Id="rId9165" Type="http://schemas.openxmlformats.org/officeDocument/2006/relationships/hyperlink" Target="mailto:mocandmaejv@yahoo.com" TargetMode="External"/><Relationship Id="rId664" Type="http://schemas.openxmlformats.org/officeDocument/2006/relationships/hyperlink" Target="mailto:amir.engr_crp@yahoo.com" TargetMode="External"/><Relationship Id="rId871" Type="http://schemas.openxmlformats.org/officeDocument/2006/relationships/hyperlink" Target="mailto:shahawladmithu@gmail.com" TargetMode="External"/><Relationship Id="rId2345" Type="http://schemas.openxmlformats.org/officeDocument/2006/relationships/hyperlink" Target="mailto:ms.sajincorporation@gmail.com" TargetMode="External"/><Relationship Id="rId2552" Type="http://schemas.openxmlformats.org/officeDocument/2006/relationships/hyperlink" Target="mailto:emonenterprisebd2040@gmail.com" TargetMode="External"/><Relationship Id="rId3603" Type="http://schemas.openxmlformats.org/officeDocument/2006/relationships/hyperlink" Target="mailto:sifatnavin81@gmail.com" TargetMode="External"/><Relationship Id="rId3810" Type="http://schemas.openxmlformats.org/officeDocument/2006/relationships/hyperlink" Target="mailto:mdanwarhossain.magura@gmail.com" TargetMode="External"/><Relationship Id="rId6759" Type="http://schemas.openxmlformats.org/officeDocument/2006/relationships/hyperlink" Target="mailto:abir.sarder2018@gmail.com" TargetMode="External"/><Relationship Id="rId6966" Type="http://schemas.openxmlformats.org/officeDocument/2006/relationships/hyperlink" Target="mailto:ptkshimantotrading@gmail.com" TargetMode="External"/><Relationship Id="rId9372" Type="http://schemas.openxmlformats.org/officeDocument/2006/relationships/hyperlink" Target="mailto:ms.razia.construction@gmail.com" TargetMode="External"/><Relationship Id="rId317" Type="http://schemas.openxmlformats.org/officeDocument/2006/relationships/hyperlink" Target="mailto:pkacjv@gmail.com" TargetMode="External"/><Relationship Id="rId524" Type="http://schemas.openxmlformats.org/officeDocument/2006/relationships/hyperlink" Target="mailto:razzakm50@yahoo.com" TargetMode="External"/><Relationship Id="rId731" Type="http://schemas.openxmlformats.org/officeDocument/2006/relationships/hyperlink" Target="mailto:mollatrading.contractor26310@gmail.com" TargetMode="External"/><Relationship Id="rId1154" Type="http://schemas.openxmlformats.org/officeDocument/2006/relationships/hyperlink" Target="mailto:ahsan.mke2020jv@gmail.com" TargetMode="External"/><Relationship Id="rId1361" Type="http://schemas.openxmlformats.org/officeDocument/2006/relationships/hyperlink" Target="mailto:aislamvc@gmail.com" TargetMode="External"/><Relationship Id="rId2205" Type="http://schemas.openxmlformats.org/officeDocument/2006/relationships/hyperlink" Target="mailto:ms.aribaenterprise@yahoo.com" TargetMode="External"/><Relationship Id="rId2412" Type="http://schemas.openxmlformats.org/officeDocument/2006/relationships/hyperlink" Target="mailto:kt.mirjv@gmail.com" TargetMode="External"/><Relationship Id="rId5568" Type="http://schemas.openxmlformats.org/officeDocument/2006/relationships/hyperlink" Target="mailto:msmohoenterprise@gmail.com" TargetMode="External"/><Relationship Id="rId5775" Type="http://schemas.openxmlformats.org/officeDocument/2006/relationships/hyperlink" Target="mailto:msuzzalenterprise@gmail.com" TargetMode="External"/><Relationship Id="rId5982" Type="http://schemas.openxmlformats.org/officeDocument/2006/relationships/hyperlink" Target="mailto:mssabuilders72@gmail.com" TargetMode="External"/><Relationship Id="rId6619" Type="http://schemas.openxmlformats.org/officeDocument/2006/relationships/hyperlink" Target="mailto:kohinoor.rahimajv@gmail.com" TargetMode="External"/><Relationship Id="rId6826" Type="http://schemas.openxmlformats.org/officeDocument/2006/relationships/hyperlink" Target="mailto:mohiuddinptk@gmail.com" TargetMode="External"/><Relationship Id="rId8181" Type="http://schemas.openxmlformats.org/officeDocument/2006/relationships/hyperlink" Target="mailto:kmhossainalihassan@gmail.com" TargetMode="External"/><Relationship Id="rId9025" Type="http://schemas.openxmlformats.org/officeDocument/2006/relationships/hyperlink" Target="mailto:tomaconst1964@yahoo.com" TargetMode="External"/><Relationship Id="rId9232" Type="http://schemas.openxmlformats.org/officeDocument/2006/relationships/hyperlink" Target="mailto:msrahmantraders07@gmail.com" TargetMode="External"/><Relationship Id="rId1014" Type="http://schemas.openxmlformats.org/officeDocument/2006/relationships/hyperlink" Target="mailto:ms.mimtraders77@gmail.com" TargetMode="External"/><Relationship Id="rId1221" Type="http://schemas.openxmlformats.org/officeDocument/2006/relationships/hyperlink" Target="mailto:gktonik58@gmail.com" TargetMode="External"/><Relationship Id="rId4377" Type="http://schemas.openxmlformats.org/officeDocument/2006/relationships/hyperlink" Target="mailto:msriasatandbrothers@gmail.com" TargetMode="External"/><Relationship Id="rId4584" Type="http://schemas.openxmlformats.org/officeDocument/2006/relationships/hyperlink" Target="mailto:info@simecltd.com" TargetMode="External"/><Relationship Id="rId4791" Type="http://schemas.openxmlformats.org/officeDocument/2006/relationships/hyperlink" Target="mailto:fatemasons99@gmail.com" TargetMode="External"/><Relationship Id="rId5428" Type="http://schemas.openxmlformats.org/officeDocument/2006/relationships/hyperlink" Target="mailto:msafrozaenterprise87@gmail.com" TargetMode="External"/><Relationship Id="rId5635" Type="http://schemas.openxmlformats.org/officeDocument/2006/relationships/hyperlink" Target="mailto:jsarwar938@gmail.com" TargetMode="External"/><Relationship Id="rId5842" Type="http://schemas.openxmlformats.org/officeDocument/2006/relationships/hyperlink" Target="mailto:shahanwar71@gmail.com" TargetMode="External"/><Relationship Id="rId8041" Type="http://schemas.openxmlformats.org/officeDocument/2006/relationships/hyperlink" Target="mailto:khanrokon80@gmail.com" TargetMode="External"/><Relationship Id="rId8998" Type="http://schemas.openxmlformats.org/officeDocument/2006/relationships/hyperlink" Target="mailto:bhaibhai2013@yahoo.com" TargetMode="External"/><Relationship Id="rId3186" Type="http://schemas.openxmlformats.org/officeDocument/2006/relationships/hyperlink" Target="mailto:bakconstruction1991@gmail.com" TargetMode="External"/><Relationship Id="rId3393" Type="http://schemas.openxmlformats.org/officeDocument/2006/relationships/hyperlink" Target="mailto:msbtcorporation@gmail.com" TargetMode="External"/><Relationship Id="rId4237" Type="http://schemas.openxmlformats.org/officeDocument/2006/relationships/hyperlink" Target="mailto:bakulprokawshalsangstha@gmail.com" TargetMode="External"/><Relationship Id="rId4444" Type="http://schemas.openxmlformats.org/officeDocument/2006/relationships/hyperlink" Target="mailto:ms.amrantraders1@yahoo.com" TargetMode="External"/><Relationship Id="rId4651" Type="http://schemas.openxmlformats.org/officeDocument/2006/relationships/hyperlink" Target="mailto:aniktradingcorporation22@gmail.com" TargetMode="External"/><Relationship Id="rId3046" Type="http://schemas.openxmlformats.org/officeDocument/2006/relationships/hyperlink" Target="mailto:jewel.const@yahoo.com" TargetMode="External"/><Relationship Id="rId3253" Type="http://schemas.openxmlformats.org/officeDocument/2006/relationships/hyperlink" Target="mailto:ms.md.alienterprise@gmail.com" TargetMode="External"/><Relationship Id="rId3460" Type="http://schemas.openxmlformats.org/officeDocument/2006/relationships/hyperlink" Target="mailto:jaka.chuadanga@gmail.com" TargetMode="External"/><Relationship Id="rId4304" Type="http://schemas.openxmlformats.org/officeDocument/2006/relationships/hyperlink" Target="mailto:msadikuzzamankhan@gmail.com" TargetMode="External"/><Relationship Id="rId5702" Type="http://schemas.openxmlformats.org/officeDocument/2006/relationships/hyperlink" Target="mailto:hemayet470@gmail.com" TargetMode="External"/><Relationship Id="rId8858" Type="http://schemas.openxmlformats.org/officeDocument/2006/relationships/hyperlink" Target="mailto:leemon122@yahoo.com" TargetMode="External"/><Relationship Id="rId174" Type="http://schemas.openxmlformats.org/officeDocument/2006/relationships/hyperlink" Target="mailto:badalsarwar@gmail.com" TargetMode="External"/><Relationship Id="rId381" Type="http://schemas.openxmlformats.org/officeDocument/2006/relationships/hyperlink" Target="mailto:haienterprise83@gmail.com" TargetMode="External"/><Relationship Id="rId2062" Type="http://schemas.openxmlformats.org/officeDocument/2006/relationships/hyperlink" Target="mailto:attbd2012@gmail.com" TargetMode="External"/><Relationship Id="rId3113" Type="http://schemas.openxmlformats.org/officeDocument/2006/relationships/hyperlink" Target="mailto:ms.anamicatraders@yahoo.com" TargetMode="External"/><Relationship Id="rId4511" Type="http://schemas.openxmlformats.org/officeDocument/2006/relationships/hyperlink" Target="mailto:abutalebmilu@gmail.com" TargetMode="External"/><Relationship Id="rId6269" Type="http://schemas.openxmlformats.org/officeDocument/2006/relationships/hyperlink" Target="mailto:msfnenterprise@yahoo.com" TargetMode="External"/><Relationship Id="rId7667" Type="http://schemas.openxmlformats.org/officeDocument/2006/relationships/hyperlink" Target="mailto:1997ruhul@gmail.com" TargetMode="External"/><Relationship Id="rId7874" Type="http://schemas.openxmlformats.org/officeDocument/2006/relationships/hyperlink" Target="mailto:aminansari890@gmail.com" TargetMode="External"/><Relationship Id="rId8718" Type="http://schemas.openxmlformats.org/officeDocument/2006/relationships/hyperlink" Target="mailto:msfabihaenterprise@gmail.com" TargetMode="External"/><Relationship Id="rId8925" Type="http://schemas.openxmlformats.org/officeDocument/2006/relationships/hyperlink" Target="mailto:msdiproenterprise@gmail.com" TargetMode="External"/><Relationship Id="rId241" Type="http://schemas.openxmlformats.org/officeDocument/2006/relationships/hyperlink" Target="mailto:msjarnaenterprise@yahoo.com" TargetMode="External"/><Relationship Id="rId3320" Type="http://schemas.openxmlformats.org/officeDocument/2006/relationships/hyperlink" Target="mailto:mskhanenterprise1974@yahoo.com" TargetMode="External"/><Relationship Id="rId5078" Type="http://schemas.openxmlformats.org/officeDocument/2006/relationships/hyperlink" Target="mailto:triptisteelbitan@gmail.com" TargetMode="External"/><Relationship Id="rId6476" Type="http://schemas.openxmlformats.org/officeDocument/2006/relationships/hyperlink" Target="mailto:dinaminpabna@gmail.com" TargetMode="External"/><Relationship Id="rId6683" Type="http://schemas.openxmlformats.org/officeDocument/2006/relationships/hyperlink" Target="mailto:efte.etcl@gmail.com" TargetMode="External"/><Relationship Id="rId6890" Type="http://schemas.openxmlformats.org/officeDocument/2006/relationships/hyperlink" Target="mailto:khanenterprise20@gmail.com" TargetMode="External"/><Relationship Id="rId7527" Type="http://schemas.openxmlformats.org/officeDocument/2006/relationships/hyperlink" Target="mailto:mokshedandmilonjv@gmail.com" TargetMode="External"/><Relationship Id="rId7734" Type="http://schemas.openxmlformats.org/officeDocument/2006/relationships/hyperlink" Target="mailto:Mostafizurdablu@yahoo.com" TargetMode="External"/><Relationship Id="rId7941" Type="http://schemas.openxmlformats.org/officeDocument/2006/relationships/hyperlink" Target="mailto:rakaenterprise69@gmail.com" TargetMode="External"/><Relationship Id="rId2879" Type="http://schemas.openxmlformats.org/officeDocument/2006/relationships/hyperlink" Target="mailto:daenterprise2014@yahoo.com" TargetMode="External"/><Relationship Id="rId5285" Type="http://schemas.openxmlformats.org/officeDocument/2006/relationships/hyperlink" Target="mailto:nannurafiqul@gmail.com" TargetMode="External"/><Relationship Id="rId5492" Type="http://schemas.openxmlformats.org/officeDocument/2006/relationships/hyperlink" Target="mailto:haqueenterprise70@gmail.com" TargetMode="External"/><Relationship Id="rId6129" Type="http://schemas.openxmlformats.org/officeDocument/2006/relationships/hyperlink" Target="mailto:nishi_construction@yahoo.com" TargetMode="External"/><Relationship Id="rId6336" Type="http://schemas.openxmlformats.org/officeDocument/2006/relationships/hyperlink" Target="mailto:rahifconstruction@gmail.com" TargetMode="External"/><Relationship Id="rId6543" Type="http://schemas.openxmlformats.org/officeDocument/2006/relationships/hyperlink" Target="mailto:ma.muktasarkar2013@gmail.com" TargetMode="External"/><Relationship Id="rId6750" Type="http://schemas.openxmlformats.org/officeDocument/2006/relationships/hyperlink" Target="mailto:ahamedsteel@gmail.com" TargetMode="External"/><Relationship Id="rId7801" Type="http://schemas.openxmlformats.org/officeDocument/2006/relationships/hyperlink" Target="mailto:mratjv@gmail.com" TargetMode="External"/><Relationship Id="rId101" Type="http://schemas.openxmlformats.org/officeDocument/2006/relationships/hyperlink" Target="mailto:msjoyenterprise2014@gmail.com" TargetMode="External"/><Relationship Id="rId1688" Type="http://schemas.openxmlformats.org/officeDocument/2006/relationships/hyperlink" Target="mailto:dhaly07@gmail.com" TargetMode="External"/><Relationship Id="rId1895" Type="http://schemas.openxmlformats.org/officeDocument/2006/relationships/hyperlink" Target="mailto:mdalieden1983@gmail.com" TargetMode="External"/><Relationship Id="rId2739" Type="http://schemas.openxmlformats.org/officeDocument/2006/relationships/hyperlink" Target="mailto:ms.nuruenterprise16@yahoo.com" TargetMode="External"/><Relationship Id="rId2946" Type="http://schemas.openxmlformats.org/officeDocument/2006/relationships/hyperlink" Target="mailto:bismillahtraders369@gmail.com" TargetMode="External"/><Relationship Id="rId4094" Type="http://schemas.openxmlformats.org/officeDocument/2006/relationships/hyperlink" Target="mailto:mstusherenter@gmail.com" TargetMode="External"/><Relationship Id="rId5145" Type="http://schemas.openxmlformats.org/officeDocument/2006/relationships/hyperlink" Target="mailto:ditsbd01@gmail.com" TargetMode="External"/><Relationship Id="rId5352" Type="http://schemas.openxmlformats.org/officeDocument/2006/relationships/hyperlink" Target="mailto:parvazenterprise@gmail.com" TargetMode="External"/><Relationship Id="rId6403" Type="http://schemas.openxmlformats.org/officeDocument/2006/relationships/hyperlink" Target="mailto:jyotytrade@gmail.com" TargetMode="External"/><Relationship Id="rId6610" Type="http://schemas.openxmlformats.org/officeDocument/2006/relationships/hyperlink" Target="mailto:raj.brothers1956@gmail.com" TargetMode="External"/><Relationship Id="rId9559" Type="http://schemas.openxmlformats.org/officeDocument/2006/relationships/hyperlink" Target="mailto:bhbandasjv@gmail.com" TargetMode="External"/><Relationship Id="rId918" Type="http://schemas.openxmlformats.org/officeDocument/2006/relationships/hyperlink" Target="mailto:msradiaenterprise17@gmail.com" TargetMode="External"/><Relationship Id="rId1548" Type="http://schemas.openxmlformats.org/officeDocument/2006/relationships/hyperlink" Target="mailto:rabiulalambipu@yahoo.com" TargetMode="External"/><Relationship Id="rId1755" Type="http://schemas.openxmlformats.org/officeDocument/2006/relationships/hyperlink" Target="mailto:rannysaifulalam@gmail.com" TargetMode="External"/><Relationship Id="rId4161" Type="http://schemas.openxmlformats.org/officeDocument/2006/relationships/hyperlink" Target="mailto:bismilla_constn@yahoo.com" TargetMode="External"/><Relationship Id="rId5005" Type="http://schemas.openxmlformats.org/officeDocument/2006/relationships/hyperlink" Target="https://www.eprocure.gov.bd/tenderer/ViewRegistrationDetail.jsp?cId=DFADB11FD8ECB584&amp;uId=5A4BC78FCE14FCE3&amp;tId=741C6A4DA0608349&amp;top=no" TargetMode="External"/><Relationship Id="rId5212" Type="http://schemas.openxmlformats.org/officeDocument/2006/relationships/hyperlink" Target="mailto:bakconstruction1991@gmail.com" TargetMode="External"/><Relationship Id="rId8368" Type="http://schemas.openxmlformats.org/officeDocument/2006/relationships/hyperlink" Target="mailto:shawontraders78@gmail.com" TargetMode="External"/><Relationship Id="rId8575" Type="http://schemas.openxmlformats.org/officeDocument/2006/relationships/hyperlink" Target="mailto:taposh.sharif@gmail.com" TargetMode="External"/><Relationship Id="rId8782" Type="http://schemas.openxmlformats.org/officeDocument/2006/relationships/hyperlink" Target="mailto:sbcelbd@gmail.com" TargetMode="External"/><Relationship Id="rId9419" Type="http://schemas.openxmlformats.org/officeDocument/2006/relationships/hyperlink" Target="mailto:mfk.mas.jvca@gmail.com" TargetMode="External"/><Relationship Id="rId9626" Type="http://schemas.openxmlformats.org/officeDocument/2006/relationships/hyperlink" Target="mailto:ethenshadequljv@gmail.com" TargetMode="External"/><Relationship Id="rId1408" Type="http://schemas.openxmlformats.org/officeDocument/2006/relationships/hyperlink" Target="mailto:msalifenterprisee@gmail.com" TargetMode="External"/><Relationship Id="rId1962" Type="http://schemas.openxmlformats.org/officeDocument/2006/relationships/hyperlink" Target="mailto:sbcelbd@gmail.com" TargetMode="External"/><Relationship Id="rId2806" Type="http://schemas.openxmlformats.org/officeDocument/2006/relationships/hyperlink" Target="mailto:ascl2006@yahoo.com" TargetMode="External"/><Relationship Id="rId4021" Type="http://schemas.openxmlformats.org/officeDocument/2006/relationships/hyperlink" Target="mailto:mdbadruddazabablu@gmail.com" TargetMode="External"/><Relationship Id="rId7177" Type="http://schemas.openxmlformats.org/officeDocument/2006/relationships/hyperlink" Target="mailto:deipenterprise@gmail.com" TargetMode="External"/><Relationship Id="rId7384" Type="http://schemas.openxmlformats.org/officeDocument/2006/relationships/hyperlink" Target="mailto:msonienterprise1973@gmail.com" TargetMode="External"/><Relationship Id="rId7591" Type="http://schemas.openxmlformats.org/officeDocument/2006/relationships/hyperlink" Target="mailto:utmong71@yahoo.com" TargetMode="External"/><Relationship Id="rId8228" Type="http://schemas.openxmlformats.org/officeDocument/2006/relationships/hyperlink" Target="mailto:msshohanenterprisesiraj@gmail.com" TargetMode="External"/><Relationship Id="rId8435" Type="http://schemas.openxmlformats.org/officeDocument/2006/relationships/hyperlink" Target="mailto:rifaenterprise78@gmail.com" TargetMode="External"/><Relationship Id="rId47" Type="http://schemas.openxmlformats.org/officeDocument/2006/relationships/hyperlink" Target="mailto:azad.eng2k@gmail.com" TargetMode="External"/><Relationship Id="rId1615" Type="http://schemas.openxmlformats.org/officeDocument/2006/relationships/hyperlink" Target="mailto:raselbinsalam@gmail.com" TargetMode="External"/><Relationship Id="rId1822" Type="http://schemas.openxmlformats.org/officeDocument/2006/relationships/hyperlink" Target="mailto:ms.mominul@yahoo.com" TargetMode="External"/><Relationship Id="rId4978" Type="http://schemas.openxmlformats.org/officeDocument/2006/relationships/hyperlink" Target="mailto:mozaharenterprisepvtltd@gmail.com" TargetMode="External"/><Relationship Id="rId6193" Type="http://schemas.openxmlformats.org/officeDocument/2006/relationships/hyperlink" Target="mailto:msbijoyenterpriseali@yahoo.com" TargetMode="External"/><Relationship Id="rId7037" Type="http://schemas.openxmlformats.org/officeDocument/2006/relationships/hyperlink" Target="mailto:akamaptk2018@gmail.com" TargetMode="External"/><Relationship Id="rId7244" Type="http://schemas.openxmlformats.org/officeDocument/2006/relationships/hyperlink" Target="mailto:mostafizurrahmanshorif@yahoo.com" TargetMode="External"/><Relationship Id="rId8642" Type="http://schemas.openxmlformats.org/officeDocument/2006/relationships/hyperlink" Target="mailto:msnipaenterprise748@gmail.com" TargetMode="External"/><Relationship Id="rId3787" Type="http://schemas.openxmlformats.org/officeDocument/2006/relationships/hyperlink" Target="mailto:jaka.chuadanga@gmail.com" TargetMode="External"/><Relationship Id="rId3994" Type="http://schemas.openxmlformats.org/officeDocument/2006/relationships/hyperlink" Target="mailto:msvaivaienterpries@gmail.com%20;" TargetMode="External"/><Relationship Id="rId4838" Type="http://schemas.openxmlformats.org/officeDocument/2006/relationships/hyperlink" Target="mailto:akmalotif@gmail.com" TargetMode="External"/><Relationship Id="rId6053" Type="http://schemas.openxmlformats.org/officeDocument/2006/relationships/hyperlink" Target="mailto:msmaaenterprisekazi@yahoo.com" TargetMode="External"/><Relationship Id="rId7451" Type="http://schemas.openxmlformats.org/officeDocument/2006/relationships/hyperlink" Target="mailto:msnimnienterprise75@gmail.com" TargetMode="External"/><Relationship Id="rId8502" Type="http://schemas.openxmlformats.org/officeDocument/2006/relationships/hyperlink" Target="mailto:msabdullahenter88@gmail.com" TargetMode="External"/><Relationship Id="rId2389" Type="http://schemas.openxmlformats.org/officeDocument/2006/relationships/hyperlink" Target="mailto:trustcorporationftsc@gmail.com" TargetMode="External"/><Relationship Id="rId2596" Type="http://schemas.openxmlformats.org/officeDocument/2006/relationships/hyperlink" Target="mailto:polashnabi@gmail.com" TargetMode="External"/><Relationship Id="rId3647" Type="http://schemas.openxmlformats.org/officeDocument/2006/relationships/hyperlink" Target="mailto:santoenterprise65@gmail.com" TargetMode="External"/><Relationship Id="rId3854" Type="http://schemas.openxmlformats.org/officeDocument/2006/relationships/hyperlink" Target="mailto:selim.brothers_874@yahoo.com" TargetMode="External"/><Relationship Id="rId4905" Type="http://schemas.openxmlformats.org/officeDocument/2006/relationships/hyperlink" Target="mailto:tmjvca@gmail.com" TargetMode="External"/><Relationship Id="rId6260" Type="http://schemas.openxmlformats.org/officeDocument/2006/relationships/hyperlink" Target="mailto:msfnenterprise@yahoo.com" TargetMode="External"/><Relationship Id="rId7104" Type="http://schemas.openxmlformats.org/officeDocument/2006/relationships/hyperlink" Target="mailto:mbel_dhaka12@yahoo.com" TargetMode="External"/><Relationship Id="rId7311" Type="http://schemas.openxmlformats.org/officeDocument/2006/relationships/hyperlink" Target="mailto:zabedali1967@gmail.com" TargetMode="External"/><Relationship Id="rId568" Type="http://schemas.openxmlformats.org/officeDocument/2006/relationships/hyperlink" Target="mailto:ms.anannaconstruction1969@gmail.com" TargetMode="External"/><Relationship Id="rId775" Type="http://schemas.openxmlformats.org/officeDocument/2006/relationships/hyperlink" Target="mailto:areenenterprise14@gmail.com" TargetMode="External"/><Relationship Id="rId982" Type="http://schemas.openxmlformats.org/officeDocument/2006/relationships/hyperlink" Target="mailto:msrenumiah@gmail.com" TargetMode="External"/><Relationship Id="rId1198" Type="http://schemas.openxmlformats.org/officeDocument/2006/relationships/hyperlink" Target="mailto:msnnenterprise@yahoo.com" TargetMode="External"/><Relationship Id="rId2249" Type="http://schemas.openxmlformats.org/officeDocument/2006/relationships/hyperlink" Target="mailto:ms.alambrothers18@gmail.com" TargetMode="External"/><Relationship Id="rId2456" Type="http://schemas.openxmlformats.org/officeDocument/2006/relationships/hyperlink" Target="mailto:ms.sajincorporation@gmail.com" TargetMode="External"/><Relationship Id="rId2663" Type="http://schemas.openxmlformats.org/officeDocument/2006/relationships/hyperlink" Target="mailto:ssco7777@gmail.com" TargetMode="External"/><Relationship Id="rId2870" Type="http://schemas.openxmlformats.org/officeDocument/2006/relationships/hyperlink" Target="mailto:msmt_builders@yahoo.com" TargetMode="External"/><Relationship Id="rId3507" Type="http://schemas.openxmlformats.org/officeDocument/2006/relationships/hyperlink" Target="mailto:msmonuenterprise18@gmail.com" TargetMode="External"/><Relationship Id="rId3714" Type="http://schemas.openxmlformats.org/officeDocument/2006/relationships/hyperlink" Target="mailto:manirulislam4209@gmail.com" TargetMode="External"/><Relationship Id="rId3921" Type="http://schemas.openxmlformats.org/officeDocument/2006/relationships/hyperlink" Target="mailto:mofidul.islamtutul@yahoo.com%20;" TargetMode="External"/><Relationship Id="rId6120" Type="http://schemas.openxmlformats.org/officeDocument/2006/relationships/hyperlink" Target="mailto:msrahimenterpsise@gmail.com" TargetMode="External"/><Relationship Id="rId9069" Type="http://schemas.openxmlformats.org/officeDocument/2006/relationships/hyperlink" Target="mailto:mskoyelenterprise@gmail.com" TargetMode="External"/><Relationship Id="rId9276" Type="http://schemas.openxmlformats.org/officeDocument/2006/relationships/hyperlink" Target="mailto:ezazconst@gmail.com" TargetMode="External"/><Relationship Id="rId9483" Type="http://schemas.openxmlformats.org/officeDocument/2006/relationships/hyperlink" Target="mailto:mfk.mas.jvca@gmail.com" TargetMode="External"/><Relationship Id="rId428" Type="http://schemas.openxmlformats.org/officeDocument/2006/relationships/hyperlink" Target="mailto:khajaconstruction75@gmail.com" TargetMode="External"/><Relationship Id="rId635" Type="http://schemas.openxmlformats.org/officeDocument/2006/relationships/hyperlink" Target="mailto:mdmahafuz.khan@yahoo.com" TargetMode="External"/><Relationship Id="rId842" Type="http://schemas.openxmlformats.org/officeDocument/2006/relationships/hyperlink" Target="mailto:aec.mkbjv@gmail.com" TargetMode="External"/><Relationship Id="rId1058" Type="http://schemas.openxmlformats.org/officeDocument/2006/relationships/hyperlink" Target="mailto:msarifaenterprise017@gmail.com" TargetMode="External"/><Relationship Id="rId1265" Type="http://schemas.openxmlformats.org/officeDocument/2006/relationships/hyperlink" Target="mailto:alauddincnj59@gmail.com" TargetMode="External"/><Relationship Id="rId1472" Type="http://schemas.openxmlformats.org/officeDocument/2006/relationships/hyperlink" Target="mailto:mrtraders0071a@gmail.com" TargetMode="External"/><Relationship Id="rId2109" Type="http://schemas.openxmlformats.org/officeDocument/2006/relationships/hyperlink" Target="mailto:nobienterprise.bd@gmail.com" TargetMode="External"/><Relationship Id="rId2316" Type="http://schemas.openxmlformats.org/officeDocument/2006/relationships/hyperlink" Target="mailto:ms.momotradelink@gmail.com" TargetMode="External"/><Relationship Id="rId2523" Type="http://schemas.openxmlformats.org/officeDocument/2006/relationships/hyperlink" Target="mailto:msalif_enterprise@yahoo.com" TargetMode="External"/><Relationship Id="rId2730" Type="http://schemas.openxmlformats.org/officeDocument/2006/relationships/hyperlink" Target="mailto:ms.rokeyaainuddincons2019@gmail.com" TargetMode="External"/><Relationship Id="rId5679" Type="http://schemas.openxmlformats.org/officeDocument/2006/relationships/hyperlink" Target="mailto:mdmahibulhoque@gmail.com" TargetMode="External"/><Relationship Id="rId5886" Type="http://schemas.openxmlformats.org/officeDocument/2006/relationships/hyperlink" Target="mailto:ekram123dhonipara@gmail.com" TargetMode="External"/><Relationship Id="rId8085" Type="http://schemas.openxmlformats.org/officeDocument/2006/relationships/hyperlink" Target="mailto:ruhul_a13@yahoo.com" TargetMode="External"/><Relationship Id="rId8292" Type="http://schemas.openxmlformats.org/officeDocument/2006/relationships/hyperlink" Target="mailto:shadenterprise78@gmail.com" TargetMode="External"/><Relationship Id="rId9136" Type="http://schemas.openxmlformats.org/officeDocument/2006/relationships/hyperlink" Target="mailto:saif.enterprise15bd@gmail.com" TargetMode="External"/><Relationship Id="rId9343" Type="http://schemas.openxmlformats.org/officeDocument/2006/relationships/hyperlink" Target="mailto:progatiaziz@gmail.com" TargetMode="External"/><Relationship Id="rId9550" Type="http://schemas.openxmlformats.org/officeDocument/2006/relationships/hyperlink" Target="mailto:mdsohel306700@gmail.com" TargetMode="External"/><Relationship Id="rId702" Type="http://schemas.openxmlformats.org/officeDocument/2006/relationships/hyperlink" Target="mailto:jaka.chuadanga@gmail.com" TargetMode="External"/><Relationship Id="rId1125" Type="http://schemas.openxmlformats.org/officeDocument/2006/relationships/hyperlink" Target="mailto:mdhabiburrahman78@yahoo.com" TargetMode="External"/><Relationship Id="rId1332" Type="http://schemas.openxmlformats.org/officeDocument/2006/relationships/hyperlink" Target="mailto:abdullahalbaset@ymail.com" TargetMode="External"/><Relationship Id="rId4488" Type="http://schemas.openxmlformats.org/officeDocument/2006/relationships/hyperlink" Target="mailto:ms.riponenterprise@yahoo.com" TargetMode="External"/><Relationship Id="rId4695" Type="http://schemas.openxmlformats.org/officeDocument/2006/relationships/hyperlink" Target="mailto:hafizurpromajv@gmail.com" TargetMode="External"/><Relationship Id="rId5539" Type="http://schemas.openxmlformats.org/officeDocument/2006/relationships/hyperlink" Target="mailto:rajasatata@yahoo.com" TargetMode="External"/><Relationship Id="rId6937" Type="http://schemas.openxmlformats.org/officeDocument/2006/relationships/hyperlink" Target="mailto:kabirkke2003@gmail.com" TargetMode="External"/><Relationship Id="rId8152" Type="http://schemas.openxmlformats.org/officeDocument/2006/relationships/hyperlink" Target="mailto:mssadafenterprise25@gmail.com" TargetMode="External"/><Relationship Id="rId9203" Type="http://schemas.openxmlformats.org/officeDocument/2006/relationships/hyperlink" Target="mailto:mdshahidulislam3164@gmail.com" TargetMode="External"/><Relationship Id="rId9410" Type="http://schemas.openxmlformats.org/officeDocument/2006/relationships/hyperlink" Target="mailto:ms.khokon.bepari@gmail.com" TargetMode="External"/><Relationship Id="rId3297" Type="http://schemas.openxmlformats.org/officeDocument/2006/relationships/hyperlink" Target="mailto:mdtazummulbd@gmail.com" TargetMode="External"/><Relationship Id="rId4348" Type="http://schemas.openxmlformats.org/officeDocument/2006/relationships/hyperlink" Target="mailto:rupalienterprise0@gmail.com" TargetMode="External"/><Relationship Id="rId5746" Type="http://schemas.openxmlformats.org/officeDocument/2006/relationships/hyperlink" Target="mailto:raselbhuyan753@yahoo.com" TargetMode="External"/><Relationship Id="rId5953" Type="http://schemas.openxmlformats.org/officeDocument/2006/relationships/hyperlink" Target="mailto:kashedenterprise@gmail.com" TargetMode="External"/><Relationship Id="rId8012" Type="http://schemas.openxmlformats.org/officeDocument/2006/relationships/hyperlink" Target="mailto:iqbaljamader@yahoo.com" TargetMode="External"/><Relationship Id="rId3157" Type="http://schemas.openxmlformats.org/officeDocument/2006/relationships/hyperlink" Target="mailto:ziaultraders123@yahoo.com" TargetMode="External"/><Relationship Id="rId4555" Type="http://schemas.openxmlformats.org/officeDocument/2006/relationships/hyperlink" Target="mailto:oe.sh.jv@gmail.com" TargetMode="External"/><Relationship Id="rId4762" Type="http://schemas.openxmlformats.org/officeDocument/2006/relationships/hyperlink" Target="mailto:jamaluddin10156@yahoo.com" TargetMode="External"/><Relationship Id="rId5606" Type="http://schemas.openxmlformats.org/officeDocument/2006/relationships/hyperlink" Target="mailto:scpcjv20@gmail.com" TargetMode="External"/><Relationship Id="rId5813" Type="http://schemas.openxmlformats.org/officeDocument/2006/relationships/hyperlink" Target="mailto:msnoilenterprise@gmail.com" TargetMode="External"/><Relationship Id="rId8969" Type="http://schemas.openxmlformats.org/officeDocument/2006/relationships/hyperlink" Target="mailto:mrnjv2019@gmail.com" TargetMode="External"/><Relationship Id="rId285" Type="http://schemas.openxmlformats.org/officeDocument/2006/relationships/hyperlink" Target="mailto:utmong71@yahoo.com" TargetMode="External"/><Relationship Id="rId3364" Type="http://schemas.openxmlformats.org/officeDocument/2006/relationships/hyperlink" Target="mailto:mskhanenterprise1974@yahoo.com" TargetMode="External"/><Relationship Id="rId3571" Type="http://schemas.openxmlformats.org/officeDocument/2006/relationships/hyperlink" Target="mailto:shamimenterprise.pvt.ltd@gmail.com" TargetMode="External"/><Relationship Id="rId4208" Type="http://schemas.openxmlformats.org/officeDocument/2006/relationships/hyperlink" Target="mailto:keya.constn@gmail.com" TargetMode="External"/><Relationship Id="rId4415" Type="http://schemas.openxmlformats.org/officeDocument/2006/relationships/hyperlink" Target="mailto:mdiqbalhossain744@yahoo.com" TargetMode="External"/><Relationship Id="rId4622" Type="http://schemas.openxmlformats.org/officeDocument/2006/relationships/hyperlink" Target="mailto:khan.builders2015@gmail.com" TargetMode="External"/><Relationship Id="rId7778" Type="http://schemas.openxmlformats.org/officeDocument/2006/relationships/hyperlink" Target="mailto:abudaudansari58@gmail.com" TargetMode="External"/><Relationship Id="rId7985" Type="http://schemas.openxmlformats.org/officeDocument/2006/relationships/hyperlink" Target="mailto:fourrlenterprise90@gmail.com" TargetMode="External"/><Relationship Id="rId8829" Type="http://schemas.openxmlformats.org/officeDocument/2006/relationships/hyperlink" Target="mailto:msfatemaconstruction.muk@gmail.com" TargetMode="External"/><Relationship Id="rId492" Type="http://schemas.openxmlformats.org/officeDocument/2006/relationships/hyperlink" Target="mailto:amir.engr_crp@yahoo.com" TargetMode="External"/><Relationship Id="rId2173" Type="http://schemas.openxmlformats.org/officeDocument/2006/relationships/hyperlink" Target="mailto:ke.bnb.jvc@gmail.com" TargetMode="External"/><Relationship Id="rId2380" Type="http://schemas.openxmlformats.org/officeDocument/2006/relationships/hyperlink" Target="mailto:ms.sonalienterprise2017@gmail.com" TargetMode="External"/><Relationship Id="rId3017" Type="http://schemas.openxmlformats.org/officeDocument/2006/relationships/hyperlink" Target="mailto:mssamiaenterprise@gmail.com" TargetMode="External"/><Relationship Id="rId3224" Type="http://schemas.openxmlformats.org/officeDocument/2006/relationships/hyperlink" Target="mailto:tradersssms@gmail.com" TargetMode="External"/><Relationship Id="rId3431" Type="http://schemas.openxmlformats.org/officeDocument/2006/relationships/hyperlink" Target="mailto:islamandsons1978@gmail.com" TargetMode="External"/><Relationship Id="rId6587" Type="http://schemas.openxmlformats.org/officeDocument/2006/relationships/hyperlink" Target="mailto:mostofafirose@gmail.com" TargetMode="External"/><Relationship Id="rId6794" Type="http://schemas.openxmlformats.org/officeDocument/2006/relationships/hyperlink" Target="mailto:alamin.ptk1@gmail.com" TargetMode="External"/><Relationship Id="rId7638" Type="http://schemas.openxmlformats.org/officeDocument/2006/relationships/hyperlink" Target="https://www.eprocure.gov.bd/officer/MyTenders.jsp" TargetMode="External"/><Relationship Id="rId7845" Type="http://schemas.openxmlformats.org/officeDocument/2006/relationships/hyperlink" Target="mailto:arranga74@gmail.com" TargetMode="External"/><Relationship Id="rId145" Type="http://schemas.openxmlformats.org/officeDocument/2006/relationships/hyperlink" Target="mailto:sahidenterprisepvtlimited@gmail.com" TargetMode="External"/><Relationship Id="rId352" Type="http://schemas.openxmlformats.org/officeDocument/2006/relationships/hyperlink" Target="mailto:marmaent@gmail.com" TargetMode="External"/><Relationship Id="rId2033" Type="http://schemas.openxmlformats.org/officeDocument/2006/relationships/hyperlink" Target="mailto:noonafastbuildjv@gmail.com" TargetMode="External"/><Relationship Id="rId2240" Type="http://schemas.openxmlformats.org/officeDocument/2006/relationships/hyperlink" Target="mailto:ms.ahamedconstruction16@gmail.com" TargetMode="External"/><Relationship Id="rId5189" Type="http://schemas.openxmlformats.org/officeDocument/2006/relationships/hyperlink" Target="mailto:mss.sarkerenterprise@gmail.com" TargetMode="External"/><Relationship Id="rId5396" Type="http://schemas.openxmlformats.org/officeDocument/2006/relationships/hyperlink" Target="mailto:abulbrotherspvtltd@gmail.com" TargetMode="External"/><Relationship Id="rId6447" Type="http://schemas.openxmlformats.org/officeDocument/2006/relationships/hyperlink" Target="mailto:zinna.pabna@gmail.com" TargetMode="External"/><Relationship Id="rId6654" Type="http://schemas.openxmlformats.org/officeDocument/2006/relationships/hyperlink" Target="mailto:amir.engr_crp@yahoo.com" TargetMode="External"/><Relationship Id="rId6861" Type="http://schemas.openxmlformats.org/officeDocument/2006/relationships/hyperlink" Target="mailto:azadptk@gmail.com" TargetMode="External"/><Relationship Id="rId7705" Type="http://schemas.openxmlformats.org/officeDocument/2006/relationships/hyperlink" Target="mailto:anto.tahityjv18@gmail.com" TargetMode="External"/><Relationship Id="rId9060" Type="http://schemas.openxmlformats.org/officeDocument/2006/relationships/hyperlink" Target="mailto:msarpitaenterprisejp@gmail.com" TargetMode="External"/><Relationship Id="rId212" Type="http://schemas.openxmlformats.org/officeDocument/2006/relationships/hyperlink" Target="mailto:khantrading085@gmail.com" TargetMode="External"/><Relationship Id="rId1799" Type="http://schemas.openxmlformats.org/officeDocument/2006/relationships/hyperlink" Target="mailto:msasadenterprise@gmail.com" TargetMode="External"/><Relationship Id="rId2100" Type="http://schemas.openxmlformats.org/officeDocument/2006/relationships/hyperlink" Target="mailto:msprimeinternational@gmail.com" TargetMode="External"/><Relationship Id="rId5049" Type="http://schemas.openxmlformats.org/officeDocument/2006/relationships/hyperlink" Target="mailto:mdlalmahmood@gmail.com" TargetMode="External"/><Relationship Id="rId5256" Type="http://schemas.openxmlformats.org/officeDocument/2006/relationships/hyperlink" Target="mailto:rezvieunusalmamun2020@gmail.com" TargetMode="External"/><Relationship Id="rId5463" Type="http://schemas.openxmlformats.org/officeDocument/2006/relationships/hyperlink" Target="mailto:sucheenterprise@gmail.com" TargetMode="External"/><Relationship Id="rId5670" Type="http://schemas.openxmlformats.org/officeDocument/2006/relationships/hyperlink" Target="mailto:farukahmed2446@gmail.com" TargetMode="External"/><Relationship Id="rId6307" Type="http://schemas.openxmlformats.org/officeDocument/2006/relationships/hyperlink" Target="mailto:masudconstruction2019@gmail.com" TargetMode="External"/><Relationship Id="rId6514" Type="http://schemas.openxmlformats.org/officeDocument/2006/relationships/hyperlink" Target="mailto:fourbrothersenterprise76@gmail.com" TargetMode="External"/><Relationship Id="rId7912" Type="http://schemas.openxmlformats.org/officeDocument/2006/relationships/hyperlink" Target="mailto:habiburrahamansat@gmail.com" TargetMode="External"/><Relationship Id="rId4065" Type="http://schemas.openxmlformats.org/officeDocument/2006/relationships/hyperlink" Target="mailto:dollyconstructionltd@gmail.com" TargetMode="External"/><Relationship Id="rId4272" Type="http://schemas.openxmlformats.org/officeDocument/2006/relationships/hyperlink" Target="mailto:akconstruction.kst@gmail.com" TargetMode="External"/><Relationship Id="rId5116" Type="http://schemas.openxmlformats.org/officeDocument/2006/relationships/hyperlink" Target="mailto:mssikder1@gmail.com" TargetMode="External"/><Relationship Id="rId5323" Type="http://schemas.openxmlformats.org/officeDocument/2006/relationships/hyperlink" Target="mailto:mssienterprise2021@gmail.com" TargetMode="External"/><Relationship Id="rId6721" Type="http://schemas.openxmlformats.org/officeDocument/2006/relationships/hyperlink" Target="mailto:oshiconstruction81@gmail.com" TargetMode="External"/><Relationship Id="rId8479" Type="http://schemas.openxmlformats.org/officeDocument/2006/relationships/hyperlink" Target="mailto:sakhipurbuilders@gmail.com" TargetMode="External"/><Relationship Id="rId1659" Type="http://schemas.openxmlformats.org/officeDocument/2006/relationships/hyperlink" Target="mailto:ms.farihaenterprise88@gmail.com" TargetMode="External"/><Relationship Id="rId1866" Type="http://schemas.openxmlformats.org/officeDocument/2006/relationships/hyperlink" Target="mailto:nabaruntradersltd@gmail.com" TargetMode="External"/><Relationship Id="rId2917" Type="http://schemas.openxmlformats.org/officeDocument/2006/relationships/hyperlink" Target="mailto:mrcamzadrbjv2020@gmail.com" TargetMode="External"/><Relationship Id="rId3081" Type="http://schemas.openxmlformats.org/officeDocument/2006/relationships/hyperlink" Target="mailto:ms.sunwaytrading@gmail.com" TargetMode="External"/><Relationship Id="rId4132" Type="http://schemas.openxmlformats.org/officeDocument/2006/relationships/hyperlink" Target="mailto:mawahed8@gmail.com" TargetMode="External"/><Relationship Id="rId5530" Type="http://schemas.openxmlformats.org/officeDocument/2006/relationships/hyperlink" Target="mailto:pinkinat36@gmail.com" TargetMode="External"/><Relationship Id="rId7288" Type="http://schemas.openxmlformats.org/officeDocument/2006/relationships/hyperlink" Target="mailto:abdulmannan_71@yahoo.com" TargetMode="External"/><Relationship Id="rId8686" Type="http://schemas.openxmlformats.org/officeDocument/2006/relationships/hyperlink" Target="mailto:mskalamandbrothers@gmail.com" TargetMode="External"/><Relationship Id="rId8893" Type="http://schemas.openxmlformats.org/officeDocument/2006/relationships/hyperlink" Target="mailto:alamintraders78@yahoo.com" TargetMode="External"/><Relationship Id="rId1519" Type="http://schemas.openxmlformats.org/officeDocument/2006/relationships/hyperlink" Target="mailto:qcbuildtech@gmail.com" TargetMode="External"/><Relationship Id="rId1726" Type="http://schemas.openxmlformats.org/officeDocument/2006/relationships/hyperlink" Target="mailto:ms.sumienterprise1@gmail.com" TargetMode="External"/><Relationship Id="rId1933" Type="http://schemas.openxmlformats.org/officeDocument/2006/relationships/hyperlink" Target="mailto:taigyun.kim@halla.com" TargetMode="External"/><Relationship Id="rId6097" Type="http://schemas.openxmlformats.org/officeDocument/2006/relationships/hyperlink" Target="mailto:kashedenterprise@gmail.com" TargetMode="External"/><Relationship Id="rId7495" Type="http://schemas.openxmlformats.org/officeDocument/2006/relationships/hyperlink" Target="mailto:sizarpwd@gmail.com" TargetMode="External"/><Relationship Id="rId8339" Type="http://schemas.openxmlformats.org/officeDocument/2006/relationships/hyperlink" Target="mailto:jewelenterprise123@gmail.com" TargetMode="External"/><Relationship Id="rId8546" Type="http://schemas.openxmlformats.org/officeDocument/2006/relationships/hyperlink" Target="mailto:raselkh100@gmail.com" TargetMode="External"/><Relationship Id="rId8753" Type="http://schemas.openxmlformats.org/officeDocument/2006/relationships/hyperlink" Target="javascript:void(0);" TargetMode="External"/><Relationship Id="rId8960" Type="http://schemas.openxmlformats.org/officeDocument/2006/relationships/hyperlink" Target="mailto:mizanurrahman.bd001@gmail.com" TargetMode="External"/><Relationship Id="rId18" Type="http://schemas.openxmlformats.org/officeDocument/2006/relationships/hyperlink" Target="mailto:badalsarwar@gmail.com" TargetMode="External"/><Relationship Id="rId3898" Type="http://schemas.openxmlformats.org/officeDocument/2006/relationships/hyperlink" Target="mailto:ronyenterprise1963@gmail.com," TargetMode="External"/><Relationship Id="rId4949" Type="http://schemas.openxmlformats.org/officeDocument/2006/relationships/hyperlink" Target="mailto:shuebch.8351@yahoo.com" TargetMode="External"/><Relationship Id="rId7148" Type="http://schemas.openxmlformats.org/officeDocument/2006/relationships/hyperlink" Target="mailto:mscjkt2012@gmail.com" TargetMode="External"/><Relationship Id="rId7355" Type="http://schemas.openxmlformats.org/officeDocument/2006/relationships/hyperlink" Target="mailto:aslampervez765@gmail.com" TargetMode="External"/><Relationship Id="rId7562" Type="http://schemas.openxmlformats.org/officeDocument/2006/relationships/hyperlink" Target="mailto:khairulkabir07@gmail.com" TargetMode="External"/><Relationship Id="rId8406" Type="http://schemas.openxmlformats.org/officeDocument/2006/relationships/hyperlink" Target="mailto:safejv2020@gmail.com" TargetMode="External"/><Relationship Id="rId8613" Type="http://schemas.openxmlformats.org/officeDocument/2006/relationships/hyperlink" Target="mailto:msmasumabegum@gmail.com" TargetMode="External"/><Relationship Id="rId8820" Type="http://schemas.openxmlformats.org/officeDocument/2006/relationships/hyperlink" Target="mailto:yeakub201@gmail.com" TargetMode="External"/><Relationship Id="rId3758" Type="http://schemas.openxmlformats.org/officeDocument/2006/relationships/hyperlink" Target="mailto:mstashnia.enterprise@yahoo.com" TargetMode="External"/><Relationship Id="rId3965" Type="http://schemas.openxmlformats.org/officeDocument/2006/relationships/hyperlink" Target="mailto:mspervezenterprise@gmail.com" TargetMode="External"/><Relationship Id="rId4809" Type="http://schemas.openxmlformats.org/officeDocument/2006/relationships/hyperlink" Target="mailto:laskarconstruction19@gmail.com" TargetMode="External"/><Relationship Id="rId6164" Type="http://schemas.openxmlformats.org/officeDocument/2006/relationships/hyperlink" Target="mailto:ms.nurbanubricks_manu@yahoo.com" TargetMode="External"/><Relationship Id="rId6371" Type="http://schemas.openxmlformats.org/officeDocument/2006/relationships/hyperlink" Target="mailto:mdzinnatalizinnah@gmail.com" TargetMode="External"/><Relationship Id="rId7008" Type="http://schemas.openxmlformats.org/officeDocument/2006/relationships/hyperlink" Target="mailto:quashemconstruction@gmail.com" TargetMode="External"/><Relationship Id="rId7215" Type="http://schemas.openxmlformats.org/officeDocument/2006/relationships/hyperlink" Target="mailto:msranatraders7@gmail.com" TargetMode="External"/><Relationship Id="rId7422" Type="http://schemas.openxmlformats.org/officeDocument/2006/relationships/hyperlink" Target="mailto:mk.enterprise2679@gmail.com" TargetMode="External"/><Relationship Id="rId679" Type="http://schemas.openxmlformats.org/officeDocument/2006/relationships/hyperlink" Target="mailto:msshadenterprise1424@yahoo.com" TargetMode="External"/><Relationship Id="rId886" Type="http://schemas.openxmlformats.org/officeDocument/2006/relationships/hyperlink" Target="mailto:mamunmr909@gmail.com" TargetMode="External"/><Relationship Id="rId2567" Type="http://schemas.openxmlformats.org/officeDocument/2006/relationships/hyperlink" Target="mailto:mstahiagroups18@gmail.com" TargetMode="External"/><Relationship Id="rId2774" Type="http://schemas.openxmlformats.org/officeDocument/2006/relationships/hyperlink" Target="mailto:mskhurshedenterprise@yahoo.com" TargetMode="External"/><Relationship Id="rId3618" Type="http://schemas.openxmlformats.org/officeDocument/2006/relationships/hyperlink" Target="mailto:msrupalicons@gmail.com" TargetMode="External"/><Relationship Id="rId5180" Type="http://schemas.openxmlformats.org/officeDocument/2006/relationships/hyperlink" Target="mailto:ferdowstraders@gmail.com" TargetMode="External"/><Relationship Id="rId6024" Type="http://schemas.openxmlformats.org/officeDocument/2006/relationships/hyperlink" Target="mailto:msnbenterprise1987@gmail.com" TargetMode="External"/><Relationship Id="rId6231" Type="http://schemas.openxmlformats.org/officeDocument/2006/relationships/hyperlink" Target="mailto:mohanabricksmanufacture@gmail.com" TargetMode="External"/><Relationship Id="rId9387" Type="http://schemas.openxmlformats.org/officeDocument/2006/relationships/hyperlink" Target="mailto:msarifenterprise5000@gmail.com" TargetMode="External"/><Relationship Id="rId9594" Type="http://schemas.openxmlformats.org/officeDocument/2006/relationships/hyperlink" Target="mailto:mdasrafulislam29@gmail.com" TargetMode="External"/><Relationship Id="rId2" Type="http://schemas.openxmlformats.org/officeDocument/2006/relationships/hyperlink" Target="mailto:jvjeandsc@gmail.com" TargetMode="External"/><Relationship Id="rId539" Type="http://schemas.openxmlformats.org/officeDocument/2006/relationships/hyperlink" Target="mailto:amir.engr_crp@yahoo.com" TargetMode="External"/><Relationship Id="rId746" Type="http://schemas.openxmlformats.org/officeDocument/2006/relationships/hyperlink" Target="mailto:mskazipopyenterprise@gmail.com" TargetMode="External"/><Relationship Id="rId1169" Type="http://schemas.openxmlformats.org/officeDocument/2006/relationships/hyperlink" Target="mailto:nasirenterprise75@gmail.com" TargetMode="External"/><Relationship Id="rId1376" Type="http://schemas.openxmlformats.org/officeDocument/2006/relationships/hyperlink" Target="mailto:kawsarrahil@gmail.com" TargetMode="External"/><Relationship Id="rId1583" Type="http://schemas.openxmlformats.org/officeDocument/2006/relationships/hyperlink" Target="mailto:mofizul188@gmail.com" TargetMode="External"/><Relationship Id="rId2427" Type="http://schemas.openxmlformats.org/officeDocument/2006/relationships/hyperlink" Target="mailto:tntl.ycjv@gmail.com" TargetMode="External"/><Relationship Id="rId2981" Type="http://schemas.openxmlformats.org/officeDocument/2006/relationships/hyperlink" Target="mailto:mskbandaejv@gmail.com" TargetMode="External"/><Relationship Id="rId3825" Type="http://schemas.openxmlformats.org/officeDocument/2006/relationships/hyperlink" Target="mailto:S.Anantabikastripura@yahoo.com" TargetMode="External"/><Relationship Id="rId5040" Type="http://schemas.openxmlformats.org/officeDocument/2006/relationships/hyperlink" Target="mailto:mawahed8@gmail.com" TargetMode="External"/><Relationship Id="rId8196" Type="http://schemas.openxmlformats.org/officeDocument/2006/relationships/hyperlink" Target="mailto:rabrc.pvt_limited@yahoo.com" TargetMode="External"/><Relationship Id="rId9247" Type="http://schemas.openxmlformats.org/officeDocument/2006/relationships/hyperlink" Target="mailto:subirjanani@gmail.com" TargetMode="External"/><Relationship Id="rId9454" Type="http://schemas.openxmlformats.org/officeDocument/2006/relationships/hyperlink" Target="mailto:tosirontraders@gmail.com" TargetMode="External"/><Relationship Id="rId953" Type="http://schemas.openxmlformats.org/officeDocument/2006/relationships/hyperlink" Target="mailto:mselienterprise@gmail.com" TargetMode="External"/><Relationship Id="rId1029" Type="http://schemas.openxmlformats.org/officeDocument/2006/relationships/hyperlink" Target="mailto:kmabubakarsiddique@gmail.com" TargetMode="External"/><Relationship Id="rId1236" Type="http://schemas.openxmlformats.org/officeDocument/2006/relationships/hyperlink" Target="mailto:ms.mominul@yahoo.com" TargetMode="External"/><Relationship Id="rId1790" Type="http://schemas.openxmlformats.org/officeDocument/2006/relationships/hyperlink" Target="mailto:sohelahmedcox2@gmail.com" TargetMode="External"/><Relationship Id="rId2634" Type="http://schemas.openxmlformats.org/officeDocument/2006/relationships/hyperlink" Target="mailto:kjewel953@gmail.com" TargetMode="External"/><Relationship Id="rId2841" Type="http://schemas.openxmlformats.org/officeDocument/2006/relationships/hyperlink" Target="mailto:starenterprisegazipur@gmail.com" TargetMode="External"/><Relationship Id="rId5997" Type="http://schemas.openxmlformats.org/officeDocument/2006/relationships/hyperlink" Target="mailto:msmaaenterprisekazi@yahoo.com" TargetMode="External"/><Relationship Id="rId8056" Type="http://schemas.openxmlformats.org/officeDocument/2006/relationships/hyperlink" Target="mailto:fuadentp81@gmail.com" TargetMode="External"/><Relationship Id="rId8263" Type="http://schemas.openxmlformats.org/officeDocument/2006/relationships/hyperlink" Target="mailto:mdeenterprise975@gmail.com" TargetMode="External"/><Relationship Id="rId9107" Type="http://schemas.openxmlformats.org/officeDocument/2006/relationships/hyperlink" Target="mailto:leandmejv@gmail.com" TargetMode="External"/><Relationship Id="rId82" Type="http://schemas.openxmlformats.org/officeDocument/2006/relationships/hyperlink" Target="mailto:msmusfiqenterprise@gmail.com" TargetMode="External"/><Relationship Id="rId606" Type="http://schemas.openxmlformats.org/officeDocument/2006/relationships/hyperlink" Target="mailto:ms.yamin.traders@gmail.com" TargetMode="External"/><Relationship Id="rId813" Type="http://schemas.openxmlformats.org/officeDocument/2006/relationships/hyperlink" Target="mailto:mkhannasirjv@gmail.com" TargetMode="External"/><Relationship Id="rId1443" Type="http://schemas.openxmlformats.org/officeDocument/2006/relationships/hyperlink" Target="mailto:tradevoxinternational@gmail.com" TargetMode="External"/><Relationship Id="rId1650" Type="http://schemas.openxmlformats.org/officeDocument/2006/relationships/hyperlink" Target="mailto:af.comilla@gmail.com" TargetMode="External"/><Relationship Id="rId2701" Type="http://schemas.openxmlformats.org/officeDocument/2006/relationships/hyperlink" Target="mailto:hassanbuildersltd@gmail.com" TargetMode="External"/><Relationship Id="rId4599" Type="http://schemas.openxmlformats.org/officeDocument/2006/relationships/hyperlink" Target="mailto:msnuranusratcorporation16@gmail.com" TargetMode="External"/><Relationship Id="rId5857" Type="http://schemas.openxmlformats.org/officeDocument/2006/relationships/hyperlink" Target="mailto:jvsafenilphamari2018@gmail.com" TargetMode="External"/><Relationship Id="rId6908" Type="http://schemas.openxmlformats.org/officeDocument/2006/relationships/hyperlink" Target="mailto:badalsarwar@gmail.com" TargetMode="External"/><Relationship Id="rId7072" Type="http://schemas.openxmlformats.org/officeDocument/2006/relationships/hyperlink" Target="mailto:talukdermonirhossain@gmail.com" TargetMode="External"/><Relationship Id="rId8470" Type="http://schemas.openxmlformats.org/officeDocument/2006/relationships/hyperlink" Target="mailto:msmazidenterprise51@gmail.com" TargetMode="External"/><Relationship Id="rId9314" Type="http://schemas.openxmlformats.org/officeDocument/2006/relationships/hyperlink" Target="mailto:msjewelelectronics@gmail.com" TargetMode="External"/><Relationship Id="rId9521" Type="http://schemas.openxmlformats.org/officeDocument/2006/relationships/hyperlink" Target="mailto:mdsoriful000@gmail.com" TargetMode="External"/><Relationship Id="rId1303" Type="http://schemas.openxmlformats.org/officeDocument/2006/relationships/hyperlink" Target="mailto:ahsunhabib.chua@gmail.com" TargetMode="External"/><Relationship Id="rId1510" Type="http://schemas.openxmlformats.org/officeDocument/2006/relationships/hyperlink" Target="mailto:lib.rel.jv@gmail.com" TargetMode="External"/><Relationship Id="rId4459" Type="http://schemas.openxmlformats.org/officeDocument/2006/relationships/hyperlink" Target="mailto:msmonowarhossain@gmail.com" TargetMode="External"/><Relationship Id="rId4666" Type="http://schemas.openxmlformats.org/officeDocument/2006/relationships/hyperlink" Target="mailto:faruquetraders.bd@gmail.com" TargetMode="External"/><Relationship Id="rId4873" Type="http://schemas.openxmlformats.org/officeDocument/2006/relationships/hyperlink" Target="mailto:rajuenterprise83@gmail.com" TargetMode="External"/><Relationship Id="rId5717" Type="http://schemas.openxmlformats.org/officeDocument/2006/relationships/hyperlink" Target="mailto:shajahanali1965@gmail.com" TargetMode="External"/><Relationship Id="rId5924" Type="http://schemas.openxmlformats.org/officeDocument/2006/relationships/hyperlink" Target="mailto:samiultraders@yahoo.com" TargetMode="External"/><Relationship Id="rId8123" Type="http://schemas.openxmlformats.org/officeDocument/2006/relationships/hyperlink" Target="mailto:khanrafiqul180@gmail.com" TargetMode="External"/><Relationship Id="rId8330" Type="http://schemas.openxmlformats.org/officeDocument/2006/relationships/hyperlink" Target="mailto:letonenterprise68@gmail.com" TargetMode="External"/><Relationship Id="rId3268" Type="http://schemas.openxmlformats.org/officeDocument/2006/relationships/hyperlink" Target="mailto:smjv@gmail.com" TargetMode="External"/><Relationship Id="rId3475" Type="http://schemas.openxmlformats.org/officeDocument/2006/relationships/hyperlink" Target="mailto:sharifulislamjv@gmail.com" TargetMode="External"/><Relationship Id="rId3682" Type="http://schemas.openxmlformats.org/officeDocument/2006/relationships/hyperlink" Target="mailto:santoenterprise65@gmail.com" TargetMode="External"/><Relationship Id="rId4319" Type="http://schemas.openxmlformats.org/officeDocument/2006/relationships/hyperlink" Target="mailto:msmodernstructureltd.bd@gmail.com" TargetMode="External"/><Relationship Id="rId4526" Type="http://schemas.openxmlformats.org/officeDocument/2006/relationships/hyperlink" Target="mailto:rajony2016@gmail.com" TargetMode="External"/><Relationship Id="rId4733" Type="http://schemas.openxmlformats.org/officeDocument/2006/relationships/hyperlink" Target="mailto:mstulonconstruction@gmail.com" TargetMode="External"/><Relationship Id="rId4940" Type="http://schemas.openxmlformats.org/officeDocument/2006/relationships/hyperlink" Target="mailto:zohirul81@gmail.%20Com" TargetMode="External"/><Relationship Id="rId7889" Type="http://schemas.openxmlformats.org/officeDocument/2006/relationships/hyperlink" Target="mailto:pclmoin2020jv@gmail.com" TargetMode="External"/><Relationship Id="rId189" Type="http://schemas.openxmlformats.org/officeDocument/2006/relationships/hyperlink" Target="mailto:jvjeandsc@gmail.com" TargetMode="External"/><Relationship Id="rId396" Type="http://schemas.openxmlformats.org/officeDocument/2006/relationships/hyperlink" Target="mailto:progatitraders123@gmail.com" TargetMode="External"/><Relationship Id="rId2077" Type="http://schemas.openxmlformats.org/officeDocument/2006/relationships/hyperlink" Target="mailto:msdibaenterprise17@gmail.com" TargetMode="External"/><Relationship Id="rId2284" Type="http://schemas.openxmlformats.org/officeDocument/2006/relationships/hyperlink" Target="mailto:ms.ifthyandbrothers@gmail.com" TargetMode="External"/><Relationship Id="rId2491" Type="http://schemas.openxmlformats.org/officeDocument/2006/relationships/hyperlink" Target="mailto:chowdhury.132976@gmail.com" TargetMode="External"/><Relationship Id="rId3128" Type="http://schemas.openxmlformats.org/officeDocument/2006/relationships/hyperlink" Target="mailto:sm.nurulislam1979@gmail.com" TargetMode="External"/><Relationship Id="rId3335" Type="http://schemas.openxmlformats.org/officeDocument/2006/relationships/hyperlink" Target="mailto:dulal.neon3301@gmail.com" TargetMode="External"/><Relationship Id="rId3542" Type="http://schemas.openxmlformats.org/officeDocument/2006/relationships/hyperlink" Target="mailto:mslakitraders2019@gmail.com" TargetMode="External"/><Relationship Id="rId6698" Type="http://schemas.openxmlformats.org/officeDocument/2006/relationships/hyperlink" Target="mailto:msnurenterprise1@gmail.com" TargetMode="External"/><Relationship Id="rId7749" Type="http://schemas.openxmlformats.org/officeDocument/2006/relationships/hyperlink" Target="mailto:Mostafizurdablu@yahoo.com" TargetMode="External"/><Relationship Id="rId256" Type="http://schemas.openxmlformats.org/officeDocument/2006/relationships/hyperlink" Target="https://www.eprocure.gov.bd/officer/MyTenders.jsp" TargetMode="External"/><Relationship Id="rId463" Type="http://schemas.openxmlformats.org/officeDocument/2006/relationships/hyperlink" Target="mailto:mdmahafuz.khan@yahoo.com" TargetMode="External"/><Relationship Id="rId670" Type="http://schemas.openxmlformats.org/officeDocument/2006/relationships/hyperlink" Target="mailto:mskhanenterprise77@gmail.com" TargetMode="External"/><Relationship Id="rId1093" Type="http://schemas.openxmlformats.org/officeDocument/2006/relationships/hyperlink" Target="mailto:mddelwar1957@gmail.com" TargetMode="External"/><Relationship Id="rId2144" Type="http://schemas.openxmlformats.org/officeDocument/2006/relationships/hyperlink" Target="mailto:sstraders732@gmail.com" TargetMode="External"/><Relationship Id="rId2351" Type="http://schemas.openxmlformats.org/officeDocument/2006/relationships/hyperlink" Target="mailto:ms.sajincorporation@gmail.com" TargetMode="External"/><Relationship Id="rId3402" Type="http://schemas.openxmlformats.org/officeDocument/2006/relationships/hyperlink" Target="mailto:msbiswajit2013@gmail.com" TargetMode="External"/><Relationship Id="rId4800" Type="http://schemas.openxmlformats.org/officeDocument/2006/relationships/hyperlink" Target="mailto:ahsanhussain6969@yahoo.com" TargetMode="External"/><Relationship Id="rId6558" Type="http://schemas.openxmlformats.org/officeDocument/2006/relationships/hyperlink" Target="mailto:mannanpan@gmail.com" TargetMode="External"/><Relationship Id="rId7956" Type="http://schemas.openxmlformats.org/officeDocument/2006/relationships/hyperlink" Target="mailto:mstasinenterprise@gmail.com" TargetMode="External"/><Relationship Id="rId9171" Type="http://schemas.openxmlformats.org/officeDocument/2006/relationships/hyperlink" Target="mailto:mhaandmlejv@gmail.com" TargetMode="External"/><Relationship Id="rId116" Type="http://schemas.openxmlformats.org/officeDocument/2006/relationships/hyperlink" Target="mailto:syedsahinurali@gmail.com" TargetMode="External"/><Relationship Id="rId323" Type="http://schemas.openxmlformats.org/officeDocument/2006/relationships/hyperlink" Target="mailto:S.Anantabikastripura@yahoo.com" TargetMode="External"/><Relationship Id="rId530" Type="http://schemas.openxmlformats.org/officeDocument/2006/relationships/hyperlink" Target="mailto:foraji_1984@yahoo.com" TargetMode="External"/><Relationship Id="rId1160" Type="http://schemas.openxmlformats.org/officeDocument/2006/relationships/hyperlink" Target="mailto:mskhanenterprise941@gmail.com" TargetMode="External"/><Relationship Id="rId2004" Type="http://schemas.openxmlformats.org/officeDocument/2006/relationships/hyperlink" Target="mailto:khoshedaenterprise@gmail.com" TargetMode="External"/><Relationship Id="rId2211" Type="http://schemas.openxmlformats.org/officeDocument/2006/relationships/hyperlink" Target="mailto:msjerin_enterprise@yahoo.com" TargetMode="External"/><Relationship Id="rId5367" Type="http://schemas.openxmlformats.org/officeDocument/2006/relationships/hyperlink" Target="mailto:ms_mahabubalam@yahoo.com" TargetMode="External"/><Relationship Id="rId6765" Type="http://schemas.openxmlformats.org/officeDocument/2006/relationships/hyperlink" Target="mailto:mebl.bd@gmail.com" TargetMode="External"/><Relationship Id="rId6972" Type="http://schemas.openxmlformats.org/officeDocument/2006/relationships/hyperlink" Target="mailto:shenterprise78@gmail.com" TargetMode="External"/><Relationship Id="rId7609" Type="http://schemas.openxmlformats.org/officeDocument/2006/relationships/hyperlink" Target="mailto:S.Anantabikastripura@yahoo.com" TargetMode="External"/><Relationship Id="rId7816" Type="http://schemas.openxmlformats.org/officeDocument/2006/relationships/hyperlink" Target="mailto:airanga64@gmail.com" TargetMode="External"/><Relationship Id="rId9031" Type="http://schemas.openxmlformats.org/officeDocument/2006/relationships/hyperlink" Target="mailto:mdforid1973@gmail.com" TargetMode="External"/><Relationship Id="rId4176" Type="http://schemas.openxmlformats.org/officeDocument/2006/relationships/hyperlink" Target="mailto:msaustagrambuilders@gmail.com" TargetMode="External"/><Relationship Id="rId5574" Type="http://schemas.openxmlformats.org/officeDocument/2006/relationships/hyperlink" Target="mailto:shohagtraders74@gmail.com" TargetMode="External"/><Relationship Id="rId5781" Type="http://schemas.openxmlformats.org/officeDocument/2006/relationships/hyperlink" Target="mailto:hemayet470@gmail.com" TargetMode="External"/><Relationship Id="rId6418" Type="http://schemas.openxmlformats.org/officeDocument/2006/relationships/hyperlink" Target="mailto:farukrahman2181973@gmail.com" TargetMode="External"/><Relationship Id="rId6625" Type="http://schemas.openxmlformats.org/officeDocument/2006/relationships/hyperlink" Target="mailto:akashenterprise15@yahoo.com" TargetMode="External"/><Relationship Id="rId6832" Type="http://schemas.openxmlformats.org/officeDocument/2006/relationships/hyperlink" Target="mailto:msmddelowarhossain@yahoo.com" TargetMode="External"/><Relationship Id="rId1020" Type="http://schemas.openxmlformats.org/officeDocument/2006/relationships/hyperlink" Target="mailto:menterprise808@gmail.com" TargetMode="External"/><Relationship Id="rId1977" Type="http://schemas.openxmlformats.org/officeDocument/2006/relationships/hyperlink" Target="mailto:salimenterprise13@yahoo.com" TargetMode="External"/><Relationship Id="rId4383" Type="http://schemas.openxmlformats.org/officeDocument/2006/relationships/hyperlink" Target="mailto:ms.azimenterprise@yahoo.com" TargetMode="External"/><Relationship Id="rId4590" Type="http://schemas.openxmlformats.org/officeDocument/2006/relationships/hyperlink" Target="mailto:msmonenterprise.bd@gmail.com" TargetMode="External"/><Relationship Id="rId5227" Type="http://schemas.openxmlformats.org/officeDocument/2006/relationships/hyperlink" Target="mailto:tender@ndebd.com" TargetMode="External"/><Relationship Id="rId5434" Type="http://schemas.openxmlformats.org/officeDocument/2006/relationships/hyperlink" Target="mailto:msronienterprise78@gmail.com" TargetMode="External"/><Relationship Id="rId5641" Type="http://schemas.openxmlformats.org/officeDocument/2006/relationships/hyperlink" Target="mailto:abdullahalbaset@ymail.com" TargetMode="External"/><Relationship Id="rId8797" Type="http://schemas.openxmlformats.org/officeDocument/2006/relationships/hyperlink" Target="mailto:sbcelbd@gmail.com" TargetMode="External"/><Relationship Id="rId1837" Type="http://schemas.openxmlformats.org/officeDocument/2006/relationships/hyperlink" Target="mailto:opelenterpriseegp@gmail.com" TargetMode="External"/><Relationship Id="rId3192" Type="http://schemas.openxmlformats.org/officeDocument/2006/relationships/hyperlink" Target="mailto:mskbandaejv@gmail.com" TargetMode="External"/><Relationship Id="rId4036" Type="http://schemas.openxmlformats.org/officeDocument/2006/relationships/hyperlink" Target="mailto:hanif.mht@gmail.com" TargetMode="External"/><Relationship Id="rId4243" Type="http://schemas.openxmlformats.org/officeDocument/2006/relationships/hyperlink" Target="mailto:maoun860@gmail.com" TargetMode="External"/><Relationship Id="rId4450" Type="http://schemas.openxmlformats.org/officeDocument/2006/relationships/hyperlink" Target="mailto:msrupbantraders@gmail.com" TargetMode="External"/><Relationship Id="rId5501" Type="http://schemas.openxmlformats.org/officeDocument/2006/relationships/hyperlink" Target="mailto:mstareqtraders@gmail.com" TargetMode="External"/><Relationship Id="rId7399" Type="http://schemas.openxmlformats.org/officeDocument/2006/relationships/hyperlink" Target="mailto:asconstructionraj@yahoo.com" TargetMode="External"/><Relationship Id="rId8657" Type="http://schemas.openxmlformats.org/officeDocument/2006/relationships/hyperlink" Target="mailto:sahb@gmail.com" TargetMode="External"/><Relationship Id="rId8864" Type="http://schemas.openxmlformats.org/officeDocument/2006/relationships/hyperlink" Target="mailto:sbcelbd@gmail.com" TargetMode="External"/><Relationship Id="rId3052" Type="http://schemas.openxmlformats.org/officeDocument/2006/relationships/hyperlink" Target="mailto:ms.md.alienterprise@gmail.com" TargetMode="External"/><Relationship Id="rId4103" Type="http://schemas.openxmlformats.org/officeDocument/2006/relationships/hyperlink" Target="mailto:mirangajvayshi@gmail.com" TargetMode="External"/><Relationship Id="rId4310" Type="http://schemas.openxmlformats.org/officeDocument/2006/relationships/hyperlink" Target="mailto:msekramul@gmail.com" TargetMode="External"/><Relationship Id="rId7259" Type="http://schemas.openxmlformats.org/officeDocument/2006/relationships/hyperlink" Target="mailto:aburayanenterprise@gmail.com" TargetMode="External"/><Relationship Id="rId7466" Type="http://schemas.openxmlformats.org/officeDocument/2006/relationships/hyperlink" Target="mailto:sartolged@gmail.com" TargetMode="External"/><Relationship Id="rId7673" Type="http://schemas.openxmlformats.org/officeDocument/2006/relationships/hyperlink" Target="mailto:tahityenterprise89@gmail.com" TargetMode="External"/><Relationship Id="rId7880" Type="http://schemas.openxmlformats.org/officeDocument/2006/relationships/hyperlink" Target="mailto:shitalentp018@gmail.com" TargetMode="External"/><Relationship Id="rId8517" Type="http://schemas.openxmlformats.org/officeDocument/2006/relationships/hyperlink" Target="mailto:hclmoe7@gmail.com" TargetMode="External"/><Relationship Id="rId8724" Type="http://schemas.openxmlformats.org/officeDocument/2006/relationships/hyperlink" Target="mailto:mssalamandbrothers19@gmail.com" TargetMode="External"/><Relationship Id="rId180" Type="http://schemas.openxmlformats.org/officeDocument/2006/relationships/hyperlink" Target="mailto:mshabibenterprise@yahoo.com" TargetMode="External"/><Relationship Id="rId1904" Type="http://schemas.openxmlformats.org/officeDocument/2006/relationships/hyperlink" Target="mailto:city.construction87@gmail.com" TargetMode="External"/><Relationship Id="rId6068" Type="http://schemas.openxmlformats.org/officeDocument/2006/relationships/hyperlink" Target="mailto:msrupalibricksmanufacturing@gmail.com" TargetMode="External"/><Relationship Id="rId6275" Type="http://schemas.openxmlformats.org/officeDocument/2006/relationships/hyperlink" Target="mailto:msislamenterprise18@gmail.com" TargetMode="External"/><Relationship Id="rId6482" Type="http://schemas.openxmlformats.org/officeDocument/2006/relationships/hyperlink" Target="mailto:haider.pbn@gmail.com" TargetMode="External"/><Relationship Id="rId7119" Type="http://schemas.openxmlformats.org/officeDocument/2006/relationships/hyperlink" Target="mailto:sherebanglatraders@gmail.com" TargetMode="External"/><Relationship Id="rId7326" Type="http://schemas.openxmlformats.org/officeDocument/2006/relationships/hyperlink" Target="mailto:shuvoenterprise39@gmail.com" TargetMode="External"/><Relationship Id="rId7533" Type="http://schemas.openxmlformats.org/officeDocument/2006/relationships/hyperlink" Target="mailto:kaeandhejv2019@gmail.com" TargetMode="External"/><Relationship Id="rId8931" Type="http://schemas.openxmlformats.org/officeDocument/2006/relationships/hyperlink" Target="mailto:baibaiconstruction@gmail.com" TargetMode="External"/><Relationship Id="rId3869" Type="http://schemas.openxmlformats.org/officeDocument/2006/relationships/hyperlink" Target="mailto:msmrconstruction@gmail.com" TargetMode="External"/><Relationship Id="rId5084" Type="http://schemas.openxmlformats.org/officeDocument/2006/relationships/hyperlink" Target="mailto:ms.anshenterprise1990@gmail.com" TargetMode="External"/><Relationship Id="rId5291" Type="http://schemas.openxmlformats.org/officeDocument/2006/relationships/hyperlink" Target="mailto:jhosen414@gmail.com" TargetMode="External"/><Relationship Id="rId6135" Type="http://schemas.openxmlformats.org/officeDocument/2006/relationships/hyperlink" Target="mailto:ms.nurbanubricks_manu@yahoo.com" TargetMode="External"/><Relationship Id="rId6342" Type="http://schemas.openxmlformats.org/officeDocument/2006/relationships/hyperlink" Target="mailto:msabulhossain0181@gmail.com" TargetMode="External"/><Relationship Id="rId7740" Type="http://schemas.openxmlformats.org/officeDocument/2006/relationships/hyperlink" Target="mailto:aminul.amin.atmjv@gmail.com" TargetMode="External"/><Relationship Id="rId9498" Type="http://schemas.openxmlformats.org/officeDocument/2006/relationships/hyperlink" Target="mailto:lubna_khanom665@yahoo.com" TargetMode="External"/><Relationship Id="rId997" Type="http://schemas.openxmlformats.org/officeDocument/2006/relationships/hyperlink" Target="mailto:ahsanhabib2525@gmail.com" TargetMode="External"/><Relationship Id="rId2678" Type="http://schemas.openxmlformats.org/officeDocument/2006/relationships/hyperlink" Target="mailto:saidur1969@yahoo.com" TargetMode="External"/><Relationship Id="rId2885" Type="http://schemas.openxmlformats.org/officeDocument/2006/relationships/hyperlink" Target="mailto:masum_construction@yahoo.com" TargetMode="External"/><Relationship Id="rId3729" Type="http://schemas.openxmlformats.org/officeDocument/2006/relationships/hyperlink" Target="mailto:mdmasumjnd@gmail.com" TargetMode="External"/><Relationship Id="rId3936" Type="http://schemas.openxmlformats.org/officeDocument/2006/relationships/hyperlink" Target="mailto:mslabibtraders19@gmail.com%20;" TargetMode="External"/><Relationship Id="rId5151" Type="http://schemas.openxmlformats.org/officeDocument/2006/relationships/hyperlink" Target="mailto:sultantraders.lohagara@gmail.com" TargetMode="External"/><Relationship Id="rId7600" Type="http://schemas.openxmlformats.org/officeDocument/2006/relationships/hyperlink" Target="mailto:ms_rangamatitraders@yahoo.com" TargetMode="External"/><Relationship Id="rId857" Type="http://schemas.openxmlformats.org/officeDocument/2006/relationships/hyperlink" Target="mailto:msbaghaenterprise@gmail.com" TargetMode="External"/><Relationship Id="rId1487" Type="http://schemas.openxmlformats.org/officeDocument/2006/relationships/hyperlink" Target="mailto:ms.jhilikenterprise@gmail.com" TargetMode="External"/><Relationship Id="rId1694" Type="http://schemas.openxmlformats.org/officeDocument/2006/relationships/hyperlink" Target="mailto:confidence_2015@yahoo.com" TargetMode="External"/><Relationship Id="rId2538" Type="http://schemas.openxmlformats.org/officeDocument/2006/relationships/hyperlink" Target="mailto:hoquetraders1980@gmail.com" TargetMode="External"/><Relationship Id="rId2745" Type="http://schemas.openxmlformats.org/officeDocument/2006/relationships/hyperlink" Target="mailto:myshatraders@yahoo.com" TargetMode="External"/><Relationship Id="rId2952" Type="http://schemas.openxmlformats.org/officeDocument/2006/relationships/hyperlink" Target="mailto:khabirandmostafizurjv@gmail.com" TargetMode="External"/><Relationship Id="rId6202" Type="http://schemas.openxmlformats.org/officeDocument/2006/relationships/hyperlink" Target="mailto:puniinternationalbm@gmail.com" TargetMode="External"/><Relationship Id="rId9358" Type="http://schemas.openxmlformats.org/officeDocument/2006/relationships/hyperlink" Target="mailto:rafiqul.dinsr@gmail.com," TargetMode="External"/><Relationship Id="rId9565" Type="http://schemas.openxmlformats.org/officeDocument/2006/relationships/hyperlink" Target="mailto:dewantraders68@gmail.com" TargetMode="External"/><Relationship Id="rId717" Type="http://schemas.openxmlformats.org/officeDocument/2006/relationships/hyperlink" Target="mailto:razzakm50@yahoo.com" TargetMode="External"/><Relationship Id="rId924" Type="http://schemas.openxmlformats.org/officeDocument/2006/relationships/hyperlink" Target="mailto:msriajbrothers@gmail.com" TargetMode="External"/><Relationship Id="rId1347" Type="http://schemas.openxmlformats.org/officeDocument/2006/relationships/hyperlink" Target="mailto:msememotors.chua@gmail.com" TargetMode="External"/><Relationship Id="rId1554" Type="http://schemas.openxmlformats.org/officeDocument/2006/relationships/hyperlink" Target="mailto:mohammedtofayil@yahoo.com" TargetMode="External"/><Relationship Id="rId1761" Type="http://schemas.openxmlformats.org/officeDocument/2006/relationships/hyperlink" Target="mailto:mdalamgirhossain64@gmail.com" TargetMode="External"/><Relationship Id="rId2605" Type="http://schemas.openxmlformats.org/officeDocument/2006/relationships/hyperlink" Target="mailto:mahpl.alh.jv@gmail.com" TargetMode="External"/><Relationship Id="rId2812" Type="http://schemas.openxmlformats.org/officeDocument/2006/relationships/hyperlink" Target="mailto:ms.hazitraders22@yahoo.com" TargetMode="External"/><Relationship Id="rId5011" Type="http://schemas.openxmlformats.org/officeDocument/2006/relationships/hyperlink" Target="mailto:dhaly07@gmail.com" TargetMode="External"/><Relationship Id="rId5968" Type="http://schemas.openxmlformats.org/officeDocument/2006/relationships/hyperlink" Target="mailto:nafitraders1979@gmail.com" TargetMode="External"/><Relationship Id="rId8167" Type="http://schemas.openxmlformats.org/officeDocument/2006/relationships/hyperlink" Target="mailto:mdipuconstruction@gmail.com" TargetMode="External"/><Relationship Id="rId8374" Type="http://schemas.openxmlformats.org/officeDocument/2006/relationships/hyperlink" Target="mailto:shiper.golap@gmail.com" TargetMode="External"/><Relationship Id="rId8581" Type="http://schemas.openxmlformats.org/officeDocument/2006/relationships/hyperlink" Target="mailto:durgaenterprise10@gmail.com" TargetMode="External"/><Relationship Id="rId9218" Type="http://schemas.openxmlformats.org/officeDocument/2006/relationships/hyperlink" Target="mailto:mspanamaenterprise@gmail.com" TargetMode="External"/><Relationship Id="rId9425" Type="http://schemas.openxmlformats.org/officeDocument/2006/relationships/hyperlink" Target="mailto:hazi.sariatullah.traders@gmail.com" TargetMode="External"/><Relationship Id="rId9632" Type="http://schemas.openxmlformats.org/officeDocument/2006/relationships/hyperlink" Target="mailto:ethenmondoljv@gmail.com" TargetMode="External"/><Relationship Id="rId53" Type="http://schemas.openxmlformats.org/officeDocument/2006/relationships/hyperlink" Target="mailto:msmaaenterprise2017@gmail.com" TargetMode="External"/><Relationship Id="rId1207" Type="http://schemas.openxmlformats.org/officeDocument/2006/relationships/hyperlink" Target="mailto:donmannanjv@gmail.com" TargetMode="External"/><Relationship Id="rId1414" Type="http://schemas.openxmlformats.org/officeDocument/2006/relationships/hyperlink" Target="mailto:msmajumdertraders1976@gmail.com" TargetMode="External"/><Relationship Id="rId1621" Type="http://schemas.openxmlformats.org/officeDocument/2006/relationships/hyperlink" Target="mailto:waliullah011979@gmail.com" TargetMode="External"/><Relationship Id="rId4777" Type="http://schemas.openxmlformats.org/officeDocument/2006/relationships/hyperlink" Target="mailto:syfulislam6589@gmail.com" TargetMode="External"/><Relationship Id="rId4984" Type="http://schemas.openxmlformats.org/officeDocument/2006/relationships/hyperlink" Target="mailto:sohel1021988@gmail.com" TargetMode="External"/><Relationship Id="rId5828" Type="http://schemas.openxmlformats.org/officeDocument/2006/relationships/hyperlink" Target="mailto:mdruknuzzamansarkar@gmail.com" TargetMode="External"/><Relationship Id="rId7183" Type="http://schemas.openxmlformats.org/officeDocument/2006/relationships/hyperlink" Target="mailto:kabirkke2003@gmail.com" TargetMode="External"/><Relationship Id="rId7390" Type="http://schemas.openxmlformats.org/officeDocument/2006/relationships/hyperlink" Target="mailto:akmasad946@gmail.com" TargetMode="External"/><Relationship Id="rId8027" Type="http://schemas.openxmlformats.org/officeDocument/2006/relationships/hyperlink" Target="mailto:masmolla510@gmail.com" TargetMode="External"/><Relationship Id="rId8234" Type="http://schemas.openxmlformats.org/officeDocument/2006/relationships/hyperlink" Target="mailto:mssayedjahanconstruction@gmail.com" TargetMode="External"/><Relationship Id="rId8441" Type="http://schemas.openxmlformats.org/officeDocument/2006/relationships/hyperlink" Target="mailto:maengineering1958@yahoo.com" TargetMode="External"/><Relationship Id="rId3379" Type="http://schemas.openxmlformats.org/officeDocument/2006/relationships/hyperlink" Target="mailto:mgolamfaruq@yahoo.com" TargetMode="External"/><Relationship Id="rId3586" Type="http://schemas.openxmlformats.org/officeDocument/2006/relationships/hyperlink" Target="mailto:msmt_builders@yahoo.com" TargetMode="External"/><Relationship Id="rId3793" Type="http://schemas.openxmlformats.org/officeDocument/2006/relationships/hyperlink" Target="mailto:shomoyenterprise@gmail.com" TargetMode="External"/><Relationship Id="rId4637" Type="http://schemas.openxmlformats.org/officeDocument/2006/relationships/hyperlink" Target="mailto:msnirmanprokausholy1962@gmail.com" TargetMode="External"/><Relationship Id="rId7043" Type="http://schemas.openxmlformats.org/officeDocument/2006/relationships/hyperlink" Target="mailto:msmddelowarhossain@yahoo.com" TargetMode="External"/><Relationship Id="rId7250" Type="http://schemas.openxmlformats.org/officeDocument/2006/relationships/hyperlink" Target="mailto:kasempangsha@gmail.com" TargetMode="External"/><Relationship Id="rId8301" Type="http://schemas.openxmlformats.org/officeDocument/2006/relationships/hyperlink" Target="mailto:mahcnazmulocean@gmail.com" TargetMode="External"/><Relationship Id="rId2188" Type="http://schemas.openxmlformats.org/officeDocument/2006/relationships/hyperlink" Target="mailto:mr.rahim_uddin@yahoo.com" TargetMode="External"/><Relationship Id="rId2395" Type="http://schemas.openxmlformats.org/officeDocument/2006/relationships/hyperlink" Target="mailto:mstulitushi_enterprise@yahoo.com" TargetMode="External"/><Relationship Id="rId3239" Type="http://schemas.openxmlformats.org/officeDocument/2006/relationships/hyperlink" Target="mailto:mssujonenterprise16@gmail.com" TargetMode="External"/><Relationship Id="rId3446" Type="http://schemas.openxmlformats.org/officeDocument/2006/relationships/hyperlink" Target="mailto:mirjahurul@yahoo.com" TargetMode="External"/><Relationship Id="rId4844" Type="http://schemas.openxmlformats.org/officeDocument/2006/relationships/hyperlink" Target="mailto:maali059@yahoo.com" TargetMode="External"/><Relationship Id="rId7110" Type="http://schemas.openxmlformats.org/officeDocument/2006/relationships/hyperlink" Target="mailto:badal_barisal@yahoo.com" TargetMode="External"/><Relationship Id="rId367" Type="http://schemas.openxmlformats.org/officeDocument/2006/relationships/hyperlink" Target="mailto:mdmiraj2010@gmail.com" TargetMode="External"/><Relationship Id="rId574" Type="http://schemas.openxmlformats.org/officeDocument/2006/relationships/hyperlink" Target="mailto:ms.talukder.enterprise@gmail.com" TargetMode="External"/><Relationship Id="rId2048" Type="http://schemas.openxmlformats.org/officeDocument/2006/relationships/hyperlink" Target="mailto:attbd2012@gmail.com" TargetMode="External"/><Relationship Id="rId2255" Type="http://schemas.openxmlformats.org/officeDocument/2006/relationships/hyperlink" Target="mailto:ms.anowarhossain@yahoo.com" TargetMode="External"/><Relationship Id="rId3653" Type="http://schemas.openxmlformats.org/officeDocument/2006/relationships/hyperlink" Target="mailto:sifatnavin81@gmail.com" TargetMode="External"/><Relationship Id="rId3860" Type="http://schemas.openxmlformats.org/officeDocument/2006/relationships/hyperlink" Target="mailto:manichakma25@gmail.com" TargetMode="External"/><Relationship Id="rId4704" Type="http://schemas.openxmlformats.org/officeDocument/2006/relationships/hyperlink" Target="mailto:jonyenterprise.meherpur@gmail.com" TargetMode="External"/><Relationship Id="rId4911" Type="http://schemas.openxmlformats.org/officeDocument/2006/relationships/hyperlink" Target="mailto:siddikur1991@gmail.com" TargetMode="External"/><Relationship Id="rId9075" Type="http://schemas.openxmlformats.org/officeDocument/2006/relationships/hyperlink" Target="mailto:mozaharenterprisepvtltd@gmail.com" TargetMode="External"/><Relationship Id="rId9282" Type="http://schemas.openxmlformats.org/officeDocument/2006/relationships/hyperlink" Target="mailto:ripon.thakurgaon@gmail.com" TargetMode="External"/><Relationship Id="rId227" Type="http://schemas.openxmlformats.org/officeDocument/2006/relationships/hyperlink" Target="mailto:jabaeba@gmail.com" TargetMode="External"/><Relationship Id="rId781" Type="http://schemas.openxmlformats.org/officeDocument/2006/relationships/hyperlink" Target="mailto:msmadinaconstruction70@gmail.com" TargetMode="External"/><Relationship Id="rId2462" Type="http://schemas.openxmlformats.org/officeDocument/2006/relationships/hyperlink" Target="mailto:nhm.bejv@gmail.com" TargetMode="External"/><Relationship Id="rId3306" Type="http://schemas.openxmlformats.org/officeDocument/2006/relationships/hyperlink" Target="mailto:mdfarukahmed131972@gmail.com" TargetMode="External"/><Relationship Id="rId3513" Type="http://schemas.openxmlformats.org/officeDocument/2006/relationships/hyperlink" Target="mailto:emonenterprisjnd@gmail.com" TargetMode="External"/><Relationship Id="rId3720" Type="http://schemas.openxmlformats.org/officeDocument/2006/relationships/hyperlink" Target="mailto:Mollaenterprisejnd@gmail.com" TargetMode="External"/><Relationship Id="rId6669" Type="http://schemas.openxmlformats.org/officeDocument/2006/relationships/hyperlink" Target="mailto:sabinakazi2020@gmail.com" TargetMode="External"/><Relationship Id="rId6876" Type="http://schemas.openxmlformats.org/officeDocument/2006/relationships/hyperlink" Target="mailto:enayethossainpat@gmail.com" TargetMode="External"/><Relationship Id="rId7927" Type="http://schemas.openxmlformats.org/officeDocument/2006/relationships/hyperlink" Target="mailto:kbosu1958@yahoo.com" TargetMode="External"/><Relationship Id="rId8091" Type="http://schemas.openxmlformats.org/officeDocument/2006/relationships/hyperlink" Target="mailto:hazisheikh93@gmail.com" TargetMode="External"/><Relationship Id="rId434" Type="http://schemas.openxmlformats.org/officeDocument/2006/relationships/hyperlink" Target="mailto:razzakm50@yahoo.com" TargetMode="External"/><Relationship Id="rId641" Type="http://schemas.openxmlformats.org/officeDocument/2006/relationships/hyperlink" Target="mailto:badal_barisal@yahoo.com" TargetMode="External"/><Relationship Id="rId1064" Type="http://schemas.openxmlformats.org/officeDocument/2006/relationships/hyperlink" Target="mailto:msmrenterprise87@gmail.com" TargetMode="External"/><Relationship Id="rId1271" Type="http://schemas.openxmlformats.org/officeDocument/2006/relationships/hyperlink" Target="mailto:amir.engr_crp@yahoo.com" TargetMode="External"/><Relationship Id="rId2115" Type="http://schemas.openxmlformats.org/officeDocument/2006/relationships/hyperlink" Target="mailto:maishaconstructionpvtltd@gmail.com" TargetMode="External"/><Relationship Id="rId2322" Type="http://schemas.openxmlformats.org/officeDocument/2006/relationships/hyperlink" Target="mailto:msmonowarhossain@gmail.com" TargetMode="External"/><Relationship Id="rId5478" Type="http://schemas.openxmlformats.org/officeDocument/2006/relationships/hyperlink" Target="mailto:rahmanbrothers.polash@gmail.com" TargetMode="External"/><Relationship Id="rId5685" Type="http://schemas.openxmlformats.org/officeDocument/2006/relationships/hyperlink" Target="mailto:sadmancorporation1979@gmail.com" TargetMode="External"/><Relationship Id="rId5892" Type="http://schemas.openxmlformats.org/officeDocument/2006/relationships/hyperlink" Target="mailto:khairulkabir07@gmail.com" TargetMode="External"/><Relationship Id="rId6529" Type="http://schemas.openxmlformats.org/officeDocument/2006/relationships/hyperlink" Target="mailto:mahabubk9270@gmail.com" TargetMode="External"/><Relationship Id="rId6736" Type="http://schemas.openxmlformats.org/officeDocument/2006/relationships/hyperlink" Target="mailto:ahamedsteel@gmail.com" TargetMode="External"/><Relationship Id="rId6943" Type="http://schemas.openxmlformats.org/officeDocument/2006/relationships/hyperlink" Target="mailto:mohiuddinptk@gmail.com" TargetMode="External"/><Relationship Id="rId9142" Type="http://schemas.openxmlformats.org/officeDocument/2006/relationships/hyperlink" Target="mailto:dcl.iccjv@gmail.com" TargetMode="External"/><Relationship Id="rId501" Type="http://schemas.openxmlformats.org/officeDocument/2006/relationships/hyperlink" Target="mailto:iqbalalifent@gmail.com" TargetMode="External"/><Relationship Id="rId1131" Type="http://schemas.openxmlformats.org/officeDocument/2006/relationships/hyperlink" Target="mailto:azizbrotherschand@gmail.com" TargetMode="External"/><Relationship Id="rId4287" Type="http://schemas.openxmlformats.org/officeDocument/2006/relationships/hyperlink" Target="mailto:shaikatenterprise77@gmail.com" TargetMode="External"/><Relationship Id="rId4494" Type="http://schemas.openxmlformats.org/officeDocument/2006/relationships/hyperlink" Target="mailto:star.bonus@hotmail.com" TargetMode="External"/><Relationship Id="rId5338" Type="http://schemas.openxmlformats.org/officeDocument/2006/relationships/hyperlink" Target="mailto:mbcmkbmpsjv@gmail.com" TargetMode="External"/><Relationship Id="rId5545" Type="http://schemas.openxmlformats.org/officeDocument/2006/relationships/hyperlink" Target="mailto:badal_barisal@yahoo.com" TargetMode="External"/><Relationship Id="rId5752" Type="http://schemas.openxmlformats.org/officeDocument/2006/relationships/hyperlink" Target="mailto:hemayet470@gmail.com" TargetMode="External"/><Relationship Id="rId6803" Type="http://schemas.openxmlformats.org/officeDocument/2006/relationships/hyperlink" Target="mailto:msmddelowarhossain@yahoo.com" TargetMode="External"/><Relationship Id="rId9002" Type="http://schemas.openxmlformats.org/officeDocument/2006/relationships/hyperlink" Target="https://www.eprocure.gov.bd/officer/MyTenders.jsp" TargetMode="External"/><Relationship Id="rId3096" Type="http://schemas.openxmlformats.org/officeDocument/2006/relationships/hyperlink" Target="mailto:mdmahafuz.khan@yahoo.com" TargetMode="External"/><Relationship Id="rId4147" Type="http://schemas.openxmlformats.org/officeDocument/2006/relationships/hyperlink" Target="mailto:raihanenteerprise@gmail.com" TargetMode="External"/><Relationship Id="rId4354" Type="http://schemas.openxmlformats.org/officeDocument/2006/relationships/hyperlink" Target="mailto:ms.rajuenterprise1@yahoo.com" TargetMode="External"/><Relationship Id="rId4561" Type="http://schemas.openxmlformats.org/officeDocument/2006/relationships/hyperlink" Target="mailto:msshahana1980@gmail.com" TargetMode="External"/><Relationship Id="rId5405" Type="http://schemas.openxmlformats.org/officeDocument/2006/relationships/hyperlink" Target="mailto:msmahfujatraders82@yahoo.com" TargetMode="External"/><Relationship Id="rId5612" Type="http://schemas.openxmlformats.org/officeDocument/2006/relationships/hyperlink" Target="mailto:ar.smcjv@gmail.com" TargetMode="External"/><Relationship Id="rId8768" Type="http://schemas.openxmlformats.org/officeDocument/2006/relationships/hyperlink" Target="mailto:sbcelbd@gmail.com" TargetMode="External"/><Relationship Id="rId1948" Type="http://schemas.openxmlformats.org/officeDocument/2006/relationships/hyperlink" Target="mailto:selimsuchanajv@gmail.com" TargetMode="External"/><Relationship Id="rId3163" Type="http://schemas.openxmlformats.org/officeDocument/2006/relationships/hyperlink" Target="mailto:nishitbosu@gmail.com" TargetMode="External"/><Relationship Id="rId3370" Type="http://schemas.openxmlformats.org/officeDocument/2006/relationships/hyperlink" Target="mailto:mrshamim203260@yahoo.com" TargetMode="External"/><Relationship Id="rId4007" Type="http://schemas.openxmlformats.org/officeDocument/2006/relationships/hyperlink" Target="mailto:msshuvo1980@gmail.com%20;x" TargetMode="External"/><Relationship Id="rId4214" Type="http://schemas.openxmlformats.org/officeDocument/2006/relationships/hyperlink" Target="mailto:ms.mominul@yahoo.com" TargetMode="External"/><Relationship Id="rId4421" Type="http://schemas.openxmlformats.org/officeDocument/2006/relationships/hyperlink" Target="mailto:ria_enterprise@yahoo.com" TargetMode="External"/><Relationship Id="rId7577" Type="http://schemas.openxmlformats.org/officeDocument/2006/relationships/hyperlink" Target="mailto:utmong71@yahoo.com" TargetMode="External"/><Relationship Id="rId8975" Type="http://schemas.openxmlformats.org/officeDocument/2006/relationships/hyperlink" Target="mailto:atgmnjv2019@gmail.com" TargetMode="External"/><Relationship Id="rId291" Type="http://schemas.openxmlformats.org/officeDocument/2006/relationships/hyperlink" Target="mailto:utmong71@yahoo.com" TargetMode="External"/><Relationship Id="rId1808" Type="http://schemas.openxmlformats.org/officeDocument/2006/relationships/hyperlink" Target="mailto:msnipaenterprise748@gmail.com" TargetMode="External"/><Relationship Id="rId3023" Type="http://schemas.openxmlformats.org/officeDocument/2006/relationships/hyperlink" Target="mailto:ms.seleent780@gmail.com" TargetMode="External"/><Relationship Id="rId6179" Type="http://schemas.openxmlformats.org/officeDocument/2006/relationships/hyperlink" Target="mailto:puniinternationalbm@gmail.com" TargetMode="External"/><Relationship Id="rId6386" Type="http://schemas.openxmlformats.org/officeDocument/2006/relationships/hyperlink" Target="mailto:mdgoherali@gmail.com" TargetMode="External"/><Relationship Id="rId7784" Type="http://schemas.openxmlformats.org/officeDocument/2006/relationships/hyperlink" Target="mailto:ritraders1971@gmail.com" TargetMode="External"/><Relationship Id="rId7991" Type="http://schemas.openxmlformats.org/officeDocument/2006/relationships/hyperlink" Target="mailto:kbosu1958@yahoo.com" TargetMode="External"/><Relationship Id="rId8628" Type="http://schemas.openxmlformats.org/officeDocument/2006/relationships/hyperlink" Target="mailto:jomirpervez295@gmail.com" TargetMode="External"/><Relationship Id="rId8835" Type="http://schemas.openxmlformats.org/officeDocument/2006/relationships/hyperlink" Target="mailto:mrn1266@yahoo.com" TargetMode="External"/><Relationship Id="rId151" Type="http://schemas.openxmlformats.org/officeDocument/2006/relationships/hyperlink" Target="mailto:mdnazrulislamnilu@gmail.com" TargetMode="External"/><Relationship Id="rId3230" Type="http://schemas.openxmlformats.org/officeDocument/2006/relationships/hyperlink" Target="mailto:mdgolamsar65@gmail.com" TargetMode="External"/><Relationship Id="rId5195" Type="http://schemas.openxmlformats.org/officeDocument/2006/relationships/hyperlink" Target="mailto:islambrothers94@gmail.com" TargetMode="External"/><Relationship Id="rId6039" Type="http://schemas.openxmlformats.org/officeDocument/2006/relationships/hyperlink" Target="mailto:msmaaenterprisekazi@yahoo.com" TargetMode="External"/><Relationship Id="rId6593" Type="http://schemas.openxmlformats.org/officeDocument/2006/relationships/hyperlink" Target="mailto:mhcmaejv@gmail.com" TargetMode="External"/><Relationship Id="rId7437" Type="http://schemas.openxmlformats.org/officeDocument/2006/relationships/hyperlink" Target="mailto:mebl.bd@gmail.com" TargetMode="External"/><Relationship Id="rId7644" Type="http://schemas.openxmlformats.org/officeDocument/2006/relationships/hyperlink" Target="mailto:suvrangkarchakma@yahoo.com" TargetMode="External"/><Relationship Id="rId7851" Type="http://schemas.openxmlformats.org/officeDocument/2006/relationships/hyperlink" Target="mailto:maraufsarkar@gmail.com" TargetMode="External"/><Relationship Id="rId8902" Type="http://schemas.openxmlformats.org/officeDocument/2006/relationships/hyperlink" Target="mailto:msjanatacorporation@gmail.com" TargetMode="External"/><Relationship Id="rId2789" Type="http://schemas.openxmlformats.org/officeDocument/2006/relationships/hyperlink" Target="mailto:shahid.brothers.bd@gmail.com" TargetMode="External"/><Relationship Id="rId2996" Type="http://schemas.openxmlformats.org/officeDocument/2006/relationships/hyperlink" Target="mailto:ms.nahidenterprise11@gmail.com" TargetMode="External"/><Relationship Id="rId6246" Type="http://schemas.openxmlformats.org/officeDocument/2006/relationships/hyperlink" Target="mailto:rokeyaconstruction@gmail.com" TargetMode="External"/><Relationship Id="rId6453" Type="http://schemas.openxmlformats.org/officeDocument/2006/relationships/hyperlink" Target="mailto:msparadisetds@gmail.com" TargetMode="External"/><Relationship Id="rId6660" Type="http://schemas.openxmlformats.org/officeDocument/2006/relationships/hyperlink" Target="mailto:sarder.oishi@gmail.com" TargetMode="External"/><Relationship Id="rId7504" Type="http://schemas.openxmlformats.org/officeDocument/2006/relationships/hyperlink" Target="mailto:mdwasimulhaque15@gmail.com" TargetMode="External"/><Relationship Id="rId7711" Type="http://schemas.openxmlformats.org/officeDocument/2006/relationships/hyperlink" Target="mailto:mr.farukhosin@gmail.com" TargetMode="External"/><Relationship Id="rId968" Type="http://schemas.openxmlformats.org/officeDocument/2006/relationships/hyperlink" Target="mailto:msanwarhusain10@gmail.com" TargetMode="External"/><Relationship Id="rId1598" Type="http://schemas.openxmlformats.org/officeDocument/2006/relationships/hyperlink" Target="mailto:mssubarnaenterprise1@gmail.com" TargetMode="External"/><Relationship Id="rId2649" Type="http://schemas.openxmlformats.org/officeDocument/2006/relationships/hyperlink" Target="mailto:azadjv2018@gmail.com" TargetMode="External"/><Relationship Id="rId2856" Type="http://schemas.openxmlformats.org/officeDocument/2006/relationships/hyperlink" Target="mailto:ms.shahidullahenterprise@yahoo.com" TargetMode="External"/><Relationship Id="rId3907" Type="http://schemas.openxmlformats.org/officeDocument/2006/relationships/hyperlink" Target="mailto:msnasir1978@gmail.com," TargetMode="External"/><Relationship Id="rId5055" Type="http://schemas.openxmlformats.org/officeDocument/2006/relationships/hyperlink" Target="mailto:msshohelent@gmail.com" TargetMode="External"/><Relationship Id="rId5262" Type="http://schemas.openxmlformats.org/officeDocument/2006/relationships/hyperlink" Target="mailto:jvofncelpdl@gmail.com" TargetMode="External"/><Relationship Id="rId6106" Type="http://schemas.openxmlformats.org/officeDocument/2006/relationships/hyperlink" Target="mailto:msbablu13@gmail.com" TargetMode="External"/><Relationship Id="rId6313" Type="http://schemas.openxmlformats.org/officeDocument/2006/relationships/hyperlink" Target="mailto:m.alicorporation85@gmail.com" TargetMode="External"/><Relationship Id="rId6520" Type="http://schemas.openxmlformats.org/officeDocument/2006/relationships/hyperlink" Target="mailto:mhcmaejv@gmail.com" TargetMode="External"/><Relationship Id="rId9469" Type="http://schemas.openxmlformats.org/officeDocument/2006/relationships/hyperlink" Target="mailto:mmd.abulhossain@yahoo.com" TargetMode="External"/><Relationship Id="rId97" Type="http://schemas.openxmlformats.org/officeDocument/2006/relationships/hyperlink" Target="mailto:mollaenterprisejnd@gmail.com" TargetMode="External"/><Relationship Id="rId828" Type="http://schemas.openxmlformats.org/officeDocument/2006/relationships/hyperlink" Target="mailto:ms.anamicatraders@yahoo.com" TargetMode="External"/><Relationship Id="rId1458" Type="http://schemas.openxmlformats.org/officeDocument/2006/relationships/hyperlink" Target="mailto:ms.sumienterprise1@gmail.com" TargetMode="External"/><Relationship Id="rId1665" Type="http://schemas.openxmlformats.org/officeDocument/2006/relationships/hyperlink" Target="mailto:raselbinsalam@gmail.com" TargetMode="External"/><Relationship Id="rId1872" Type="http://schemas.openxmlformats.org/officeDocument/2006/relationships/hyperlink" Target="mailto:abser81bandarban@gmail.com" TargetMode="External"/><Relationship Id="rId2509" Type="http://schemas.openxmlformats.org/officeDocument/2006/relationships/hyperlink" Target="mailto:ms.ifthyandbrothers@gmail.com" TargetMode="External"/><Relationship Id="rId2716" Type="http://schemas.openxmlformats.org/officeDocument/2006/relationships/hyperlink" Target="mailto:chenterprise0@gmail.com" TargetMode="External"/><Relationship Id="rId4071" Type="http://schemas.openxmlformats.org/officeDocument/2006/relationships/hyperlink" Target="mailto:bhatibanglaenterprise@yahoo.com" TargetMode="External"/><Relationship Id="rId5122" Type="http://schemas.openxmlformats.org/officeDocument/2006/relationships/hyperlink" Target="mailto:msmenterprisenrl@gmail.com" TargetMode="External"/><Relationship Id="rId8278" Type="http://schemas.openxmlformats.org/officeDocument/2006/relationships/hyperlink" Target="mailto:dihanconstruction@gmail.com" TargetMode="External"/><Relationship Id="rId8485" Type="http://schemas.openxmlformats.org/officeDocument/2006/relationships/hyperlink" Target="mailto:msridoyent@gmail.com" TargetMode="External"/><Relationship Id="rId8692" Type="http://schemas.openxmlformats.org/officeDocument/2006/relationships/hyperlink" Target="mailto:nasiruddinctg79@gmail.com" TargetMode="External"/><Relationship Id="rId9329" Type="http://schemas.openxmlformats.org/officeDocument/2006/relationships/hyperlink" Target="mailto:sma.moin2013@gmail.com" TargetMode="External"/><Relationship Id="rId9536" Type="http://schemas.openxmlformats.org/officeDocument/2006/relationships/hyperlink" Target="mailto:smita.trading16@gmail.com" TargetMode="External"/><Relationship Id="rId1318" Type="http://schemas.openxmlformats.org/officeDocument/2006/relationships/hyperlink" Target="mailto:jahirullimited@gmail.com" TargetMode="External"/><Relationship Id="rId1525" Type="http://schemas.openxmlformats.org/officeDocument/2006/relationships/hyperlink" Target="mailto:abulhossansoton@yahoo.com" TargetMode="External"/><Relationship Id="rId2923" Type="http://schemas.openxmlformats.org/officeDocument/2006/relationships/hyperlink" Target="mailto:rana.delwar2080.2020@gmail.com" TargetMode="External"/><Relationship Id="rId7087" Type="http://schemas.openxmlformats.org/officeDocument/2006/relationships/hyperlink" Target="mailto:azadptk@gmail.com" TargetMode="External"/><Relationship Id="rId7294" Type="http://schemas.openxmlformats.org/officeDocument/2006/relationships/hyperlink" Target="mailto:mdsoriful000@gmail.com" TargetMode="External"/><Relationship Id="rId8138" Type="http://schemas.openxmlformats.org/officeDocument/2006/relationships/hyperlink" Target="mailto:mimenterprise141@gmail.com" TargetMode="External"/><Relationship Id="rId8345" Type="http://schemas.openxmlformats.org/officeDocument/2006/relationships/hyperlink" Target="mailto:fahimenterprise700@gmail.com" TargetMode="External"/><Relationship Id="rId8552" Type="http://schemas.openxmlformats.org/officeDocument/2006/relationships/hyperlink" Target="mailto:msshahine84@gmail.com" TargetMode="External"/><Relationship Id="rId1732" Type="http://schemas.openxmlformats.org/officeDocument/2006/relationships/hyperlink" Target="mailto:islamsirajul409@yahoo.com" TargetMode="External"/><Relationship Id="rId4888" Type="http://schemas.openxmlformats.org/officeDocument/2006/relationships/hyperlink" Target="mailto:mshaninur78@gmail.com" TargetMode="External"/><Relationship Id="rId5939" Type="http://schemas.openxmlformats.org/officeDocument/2006/relationships/hyperlink" Target="mailto:ms.mizanurrahman1310@yahoo.com" TargetMode="External"/><Relationship Id="rId7154" Type="http://schemas.openxmlformats.org/officeDocument/2006/relationships/hyperlink" Target="mailto:shahilenterprise@yahoo.com" TargetMode="External"/><Relationship Id="rId7361" Type="http://schemas.openxmlformats.org/officeDocument/2006/relationships/hyperlink" Target="mailto:moonenterprise84@gmail.com" TargetMode="External"/><Relationship Id="rId8205" Type="http://schemas.openxmlformats.org/officeDocument/2006/relationships/hyperlink" Target="mailto:singh_ashim@yahoo.com" TargetMode="External"/><Relationship Id="rId9603" Type="http://schemas.openxmlformats.org/officeDocument/2006/relationships/hyperlink" Target="mailto:msnisanenterprise1988@gmail.com" TargetMode="External"/><Relationship Id="rId24" Type="http://schemas.openxmlformats.org/officeDocument/2006/relationships/hyperlink" Target="mailto:msnurjahan76@gmail.com" TargetMode="External"/><Relationship Id="rId2299" Type="http://schemas.openxmlformats.org/officeDocument/2006/relationships/hyperlink" Target="mailto:ms.kamrulenterprise@yahoo.com" TargetMode="External"/><Relationship Id="rId3697" Type="http://schemas.openxmlformats.org/officeDocument/2006/relationships/hyperlink" Target="mailto:sifatnavin81@gmail.com" TargetMode="External"/><Relationship Id="rId4748" Type="http://schemas.openxmlformats.org/officeDocument/2006/relationships/hyperlink" Target="mailto:hafizurrahman.meherpur77@gmail.com" TargetMode="External"/><Relationship Id="rId4955" Type="http://schemas.openxmlformats.org/officeDocument/2006/relationships/hyperlink" Target="mailto:msrahman1964@yahoo.com" TargetMode="External"/><Relationship Id="rId7014" Type="http://schemas.openxmlformats.org/officeDocument/2006/relationships/hyperlink" Target="mailto:mscjkt2012@gmail.com" TargetMode="External"/><Relationship Id="rId8412" Type="http://schemas.openxmlformats.org/officeDocument/2006/relationships/hyperlink" Target="mailto:ismailaliashik@gmail.com" TargetMode="External"/><Relationship Id="rId3557" Type="http://schemas.openxmlformats.org/officeDocument/2006/relationships/hyperlink" Target="mailto:mosha.faridpur@gmail.com" TargetMode="External"/><Relationship Id="rId3764" Type="http://schemas.openxmlformats.org/officeDocument/2006/relationships/hyperlink" Target="mailto:emonenterprisejnd@gmail.com" TargetMode="External"/><Relationship Id="rId3971" Type="http://schemas.openxmlformats.org/officeDocument/2006/relationships/hyperlink" Target="mailto:mdhasanahmedkhan@gmail.com%20;" TargetMode="External"/><Relationship Id="rId4608" Type="http://schemas.openxmlformats.org/officeDocument/2006/relationships/hyperlink" Target="mailto:anowartrade@gmail.com" TargetMode="External"/><Relationship Id="rId4815" Type="http://schemas.openxmlformats.org/officeDocument/2006/relationships/hyperlink" Target="mailto:litonroy0123@gmail.com" TargetMode="External"/><Relationship Id="rId6170" Type="http://schemas.openxmlformats.org/officeDocument/2006/relationships/hyperlink" Target="mailto:msbijoyenterpriseali@yahoo.com" TargetMode="External"/><Relationship Id="rId7221" Type="http://schemas.openxmlformats.org/officeDocument/2006/relationships/hyperlink" Target="mailto:msrupalicons@gmail.com" TargetMode="External"/><Relationship Id="rId478" Type="http://schemas.openxmlformats.org/officeDocument/2006/relationships/hyperlink" Target="mailto:msmintuenterprise1978@gmail.com" TargetMode="External"/><Relationship Id="rId685" Type="http://schemas.openxmlformats.org/officeDocument/2006/relationships/hyperlink" Target="mailto:emsathay@yahoo.com" TargetMode="External"/><Relationship Id="rId892" Type="http://schemas.openxmlformats.org/officeDocument/2006/relationships/hyperlink" Target="mailto:mebl.bd@gmail.com" TargetMode="External"/><Relationship Id="rId2159" Type="http://schemas.openxmlformats.org/officeDocument/2006/relationships/hyperlink" Target="mailto:rabiulalamtuhin@yahoo.com" TargetMode="External"/><Relationship Id="rId2366" Type="http://schemas.openxmlformats.org/officeDocument/2006/relationships/hyperlink" Target="mailto:mssetu_enterprise@yahoo.com" TargetMode="External"/><Relationship Id="rId2573" Type="http://schemas.openxmlformats.org/officeDocument/2006/relationships/hyperlink" Target="mailto:rimonenterprise1981@gmail.com" TargetMode="External"/><Relationship Id="rId2780" Type="http://schemas.openxmlformats.org/officeDocument/2006/relationships/hyperlink" Target="mailto:mskhurshedenterprise@yahoo.com" TargetMode="External"/><Relationship Id="rId3417" Type="http://schemas.openxmlformats.org/officeDocument/2006/relationships/hyperlink" Target="mailto:seludcjakajv@gmail.com" TargetMode="External"/><Relationship Id="rId3624" Type="http://schemas.openxmlformats.org/officeDocument/2006/relationships/hyperlink" Target="mailto:santoenterprise65@gmail.com" TargetMode="External"/><Relationship Id="rId3831" Type="http://schemas.openxmlformats.org/officeDocument/2006/relationships/hyperlink" Target="mailto:S.Anantabikastripura@yahoo.com" TargetMode="External"/><Relationship Id="rId6030" Type="http://schemas.openxmlformats.org/officeDocument/2006/relationships/hyperlink" Target="mailto:khondokarmukul017@gmail.com" TargetMode="External"/><Relationship Id="rId6987" Type="http://schemas.openxmlformats.org/officeDocument/2006/relationships/hyperlink" Target="mailto:msaiyanenterprise75@gmail.com" TargetMode="External"/><Relationship Id="rId9186" Type="http://schemas.openxmlformats.org/officeDocument/2006/relationships/hyperlink" Target="mailto:mdselimreza.1979@gmail.com" TargetMode="External"/><Relationship Id="rId9393" Type="http://schemas.openxmlformats.org/officeDocument/2006/relationships/hyperlink" Target="mailto:meccanobd@gmail.com" TargetMode="External"/><Relationship Id="rId338" Type="http://schemas.openxmlformats.org/officeDocument/2006/relationships/hyperlink" Target="mailto:utmong71@yahoo.com" TargetMode="External"/><Relationship Id="rId545" Type="http://schemas.openxmlformats.org/officeDocument/2006/relationships/hyperlink" Target="mailto:badal_barisal@yahoo.com" TargetMode="External"/><Relationship Id="rId752" Type="http://schemas.openxmlformats.org/officeDocument/2006/relationships/hyperlink" Target="mailto:ms.tanjilconstruction@gmail.com" TargetMode="External"/><Relationship Id="rId1175" Type="http://schemas.openxmlformats.org/officeDocument/2006/relationships/hyperlink" Target="mailto:mzemsejv@yahoo.com" TargetMode="External"/><Relationship Id="rId1382" Type="http://schemas.openxmlformats.org/officeDocument/2006/relationships/hyperlink" Target="mailto:abulhossansoton@yahoo.com" TargetMode="External"/><Relationship Id="rId2019" Type="http://schemas.openxmlformats.org/officeDocument/2006/relationships/hyperlink" Target="mailto:salauddinmusharof@gmail.com" TargetMode="External"/><Relationship Id="rId2226" Type="http://schemas.openxmlformats.org/officeDocument/2006/relationships/hyperlink" Target="mailto:ms.litonbrothers@yahoo.com" TargetMode="External"/><Relationship Id="rId2433" Type="http://schemas.openxmlformats.org/officeDocument/2006/relationships/hyperlink" Target="mailto:ms.sajincorporation@gmail.com" TargetMode="External"/><Relationship Id="rId2640" Type="http://schemas.openxmlformats.org/officeDocument/2006/relationships/hyperlink" Target="mailto:kjewel953@gmail.com" TargetMode="External"/><Relationship Id="rId5589" Type="http://schemas.openxmlformats.org/officeDocument/2006/relationships/hyperlink" Target="mailto:ayshatreders1988@gmail.com" TargetMode="External"/><Relationship Id="rId5796" Type="http://schemas.openxmlformats.org/officeDocument/2006/relationships/hyperlink" Target="mailto:smangur4@gmail.com" TargetMode="External"/><Relationship Id="rId6847" Type="http://schemas.openxmlformats.org/officeDocument/2006/relationships/hyperlink" Target="mailto:msbrothertradinghalimjv@gmail.com" TargetMode="External"/><Relationship Id="rId9046" Type="http://schemas.openxmlformats.org/officeDocument/2006/relationships/hyperlink" Target="mailto:msnibalenterprise@gmail.com" TargetMode="External"/><Relationship Id="rId9253" Type="http://schemas.openxmlformats.org/officeDocument/2006/relationships/hyperlink" Target="mailto:msakandabs@%20gmail.com" TargetMode="External"/><Relationship Id="rId9460" Type="http://schemas.openxmlformats.org/officeDocument/2006/relationships/hyperlink" Target="mailto:joytraders1974@gmail.com" TargetMode="External"/><Relationship Id="rId405" Type="http://schemas.openxmlformats.org/officeDocument/2006/relationships/hyperlink" Target="mailto:alienterprise220@gmail.com" TargetMode="External"/><Relationship Id="rId612" Type="http://schemas.openxmlformats.org/officeDocument/2006/relationships/hyperlink" Target="mailto:mediazoneconstruction@gmail.com" TargetMode="External"/><Relationship Id="rId1035" Type="http://schemas.openxmlformats.org/officeDocument/2006/relationships/hyperlink" Target="mailto:kmabubakarsiddique@gmail.com" TargetMode="External"/><Relationship Id="rId1242" Type="http://schemas.openxmlformats.org/officeDocument/2006/relationships/hyperlink" Target="mailto:dulhaselimjvca@gmail.com" TargetMode="External"/><Relationship Id="rId2500" Type="http://schemas.openxmlformats.org/officeDocument/2006/relationships/hyperlink" Target="mailto:ms.sahabuddin@yahoo.com" TargetMode="External"/><Relationship Id="rId4398" Type="http://schemas.openxmlformats.org/officeDocument/2006/relationships/hyperlink" Target="mailto:bappy78@gmail.com" TargetMode="External"/><Relationship Id="rId5449" Type="http://schemas.openxmlformats.org/officeDocument/2006/relationships/hyperlink" Target="mailto:samimconstruction@gmail.com" TargetMode="External"/><Relationship Id="rId5656" Type="http://schemas.openxmlformats.org/officeDocument/2006/relationships/hyperlink" Target="mailto:saifulislam005566@gmail.com" TargetMode="External"/><Relationship Id="rId8062" Type="http://schemas.openxmlformats.org/officeDocument/2006/relationships/hyperlink" Target="mailto:anowarentp2020@gmail.com" TargetMode="External"/><Relationship Id="rId9113" Type="http://schemas.openxmlformats.org/officeDocument/2006/relationships/hyperlink" Target="mailto:mhaandmlejv@gmail.com" TargetMode="External"/><Relationship Id="rId9320" Type="http://schemas.openxmlformats.org/officeDocument/2006/relationships/hyperlink" Target="mailto:rambabu.thakurgaon@gmail.com" TargetMode="External"/><Relationship Id="rId1102" Type="http://schemas.openxmlformats.org/officeDocument/2006/relationships/hyperlink" Target="mailto:ms.mimtraders77@gmail.com" TargetMode="External"/><Relationship Id="rId4258" Type="http://schemas.openxmlformats.org/officeDocument/2006/relationships/hyperlink" Target="mailto:sheetal0007@yahoo.com" TargetMode="External"/><Relationship Id="rId4465" Type="http://schemas.openxmlformats.org/officeDocument/2006/relationships/hyperlink" Target="mailto:raseltraders9@gmail.com" TargetMode="External"/><Relationship Id="rId5309" Type="http://schemas.openxmlformats.org/officeDocument/2006/relationships/hyperlink" Target="mailto:satradeandsyndicate@gmail.com" TargetMode="External"/><Relationship Id="rId5863" Type="http://schemas.openxmlformats.org/officeDocument/2006/relationships/hyperlink" Target="mailto:rainbowdimla@gmail.com" TargetMode="External"/><Relationship Id="rId6707" Type="http://schemas.openxmlformats.org/officeDocument/2006/relationships/hyperlink" Target="mailto:badal_barisal@yahoo.com" TargetMode="External"/><Relationship Id="rId6914" Type="http://schemas.openxmlformats.org/officeDocument/2006/relationships/hyperlink" Target="mailto:riponptk@gmail.com" TargetMode="External"/><Relationship Id="rId3067" Type="http://schemas.openxmlformats.org/officeDocument/2006/relationships/hyperlink" Target="mailto:ms.prprokaushali@gmail.com" TargetMode="External"/><Relationship Id="rId3274" Type="http://schemas.openxmlformats.org/officeDocument/2006/relationships/hyperlink" Target="mailto:mrshamim203260@yahoo.com" TargetMode="External"/><Relationship Id="rId4118" Type="http://schemas.openxmlformats.org/officeDocument/2006/relationships/hyperlink" Target="mailto:scprojv@gmail.com" TargetMode="External"/><Relationship Id="rId4672" Type="http://schemas.openxmlformats.org/officeDocument/2006/relationships/hyperlink" Target="mailto:mssumonenterprise.bd@gmail.com" TargetMode="External"/><Relationship Id="rId5516" Type="http://schemas.openxmlformats.org/officeDocument/2006/relationships/hyperlink" Target="mailto:shantaenterprise74@gmail.com" TargetMode="External"/><Relationship Id="rId5723" Type="http://schemas.openxmlformats.org/officeDocument/2006/relationships/hyperlink" Target="mailto:aquddus649@yahoo.com" TargetMode="External"/><Relationship Id="rId5930" Type="http://schemas.openxmlformats.org/officeDocument/2006/relationships/hyperlink" Target="mailto:rubinatradersjewel@gmail.com" TargetMode="External"/><Relationship Id="rId8879" Type="http://schemas.openxmlformats.org/officeDocument/2006/relationships/hyperlink" Target="mailto:shahana.faridpur@gmail.com" TargetMode="External"/><Relationship Id="rId195" Type="http://schemas.openxmlformats.org/officeDocument/2006/relationships/hyperlink" Target="mailto:msjarnaenterprise@yahoo.com" TargetMode="External"/><Relationship Id="rId1919" Type="http://schemas.openxmlformats.org/officeDocument/2006/relationships/hyperlink" Target="mailto:zobair@fmcgroupglobal.com" TargetMode="External"/><Relationship Id="rId3481" Type="http://schemas.openxmlformats.org/officeDocument/2006/relationships/hyperlink" Target="mailto:mdfaizul.jessore@gmail.com" TargetMode="External"/><Relationship Id="rId4325" Type="http://schemas.openxmlformats.org/officeDocument/2006/relationships/hyperlink" Target="mailto:nuruzzamanmiah58@gmail.com" TargetMode="External"/><Relationship Id="rId4532" Type="http://schemas.openxmlformats.org/officeDocument/2006/relationships/hyperlink" Target="mailto:msislam.traders@yahoo.com" TargetMode="External"/><Relationship Id="rId7688" Type="http://schemas.openxmlformats.org/officeDocument/2006/relationships/hyperlink" Target="mailto:mhrahman3158@gmail.com" TargetMode="External"/><Relationship Id="rId7895" Type="http://schemas.openxmlformats.org/officeDocument/2006/relationships/hyperlink" Target="mailto:ms.ontoenterprise@gmail.com" TargetMode="External"/><Relationship Id="rId8739" Type="http://schemas.openxmlformats.org/officeDocument/2006/relationships/hyperlink" Target="mailto:nipaqcjv@gmail.com" TargetMode="External"/><Relationship Id="rId8946" Type="http://schemas.openxmlformats.org/officeDocument/2006/relationships/hyperlink" Target="mailto:mdnazrulislam597@yahoo.com" TargetMode="External"/><Relationship Id="rId2083" Type="http://schemas.openxmlformats.org/officeDocument/2006/relationships/hyperlink" Target="mailto:chishty.moshiul40@gmail.com" TargetMode="External"/><Relationship Id="rId2290" Type="http://schemas.openxmlformats.org/officeDocument/2006/relationships/hyperlink" Target="mailto:mskalam_enterprise@yahoo.com" TargetMode="External"/><Relationship Id="rId3134" Type="http://schemas.openxmlformats.org/officeDocument/2006/relationships/hyperlink" Target="mailto:sikderzahidulislam@gmail.com" TargetMode="External"/><Relationship Id="rId3341" Type="http://schemas.openxmlformats.org/officeDocument/2006/relationships/hyperlink" Target="mailto:dulal.neon3301@gmail.com" TargetMode="External"/><Relationship Id="rId6497" Type="http://schemas.openxmlformats.org/officeDocument/2006/relationships/hyperlink" Target="mailto:farukrahman2181973@gmail.com" TargetMode="External"/><Relationship Id="rId7548" Type="http://schemas.openxmlformats.org/officeDocument/2006/relationships/hyperlink" Target="mailto:mstfaridaislam@gmail.com" TargetMode="External"/><Relationship Id="rId7755" Type="http://schemas.openxmlformats.org/officeDocument/2006/relationships/hyperlink" Target="mailto:mostafizar852@gmail.com" TargetMode="External"/><Relationship Id="rId7962" Type="http://schemas.openxmlformats.org/officeDocument/2006/relationships/hyperlink" Target="mailto:mdtaherulhuda@gmail.com" TargetMode="External"/><Relationship Id="rId8806" Type="http://schemas.openxmlformats.org/officeDocument/2006/relationships/hyperlink" Target="mailto:modernconstructionfaridpur@yahoo.com" TargetMode="External"/><Relationship Id="rId262" Type="http://schemas.openxmlformats.org/officeDocument/2006/relationships/hyperlink" Target="mailto:md.khairulhasan399@yahoo.com" TargetMode="External"/><Relationship Id="rId2150" Type="http://schemas.openxmlformats.org/officeDocument/2006/relationships/hyperlink" Target="mailto:quality.construction.thakurgao@gmail.com" TargetMode="External"/><Relationship Id="rId3201" Type="http://schemas.openxmlformats.org/officeDocument/2006/relationships/hyperlink" Target="mailto:ms.sharifandsons@gmail.com" TargetMode="External"/><Relationship Id="rId5099" Type="http://schemas.openxmlformats.org/officeDocument/2006/relationships/hyperlink" Target="mailto:mdlalmahmood@gmail.com" TargetMode="External"/><Relationship Id="rId6357" Type="http://schemas.openxmlformats.org/officeDocument/2006/relationships/hyperlink" Target="mailto:arkltdbd@gmail.com" TargetMode="External"/><Relationship Id="rId6564" Type="http://schemas.openxmlformats.org/officeDocument/2006/relationships/hyperlink" Target="mailto:ekram123dhonipara@gmail.com" TargetMode="External"/><Relationship Id="rId6771" Type="http://schemas.openxmlformats.org/officeDocument/2006/relationships/hyperlink" Target="mailto:mebl.bd@gmail.com" TargetMode="External"/><Relationship Id="rId7408" Type="http://schemas.openxmlformats.org/officeDocument/2006/relationships/hyperlink" Target="mailto:solaimanalironi@gmail.com" TargetMode="External"/><Relationship Id="rId7615" Type="http://schemas.openxmlformats.org/officeDocument/2006/relationships/hyperlink" Target="mailto:ms_umtraders13@yahoo.com" TargetMode="External"/><Relationship Id="rId7822" Type="http://schemas.openxmlformats.org/officeDocument/2006/relationships/hyperlink" Target="mailto:aoishi76@gmail.com" TargetMode="External"/><Relationship Id="rId122" Type="http://schemas.openxmlformats.org/officeDocument/2006/relationships/hyperlink" Target="mailto:foyezsikder@yahoo.com" TargetMode="External"/><Relationship Id="rId2010" Type="http://schemas.openxmlformats.org/officeDocument/2006/relationships/hyperlink" Target="mailto:fastbuild.bd@gmail.com" TargetMode="External"/><Relationship Id="rId5166" Type="http://schemas.openxmlformats.org/officeDocument/2006/relationships/hyperlink" Target="mailto:gbadal777@gmail.com" TargetMode="External"/><Relationship Id="rId5373" Type="http://schemas.openxmlformats.org/officeDocument/2006/relationships/hyperlink" Target="mailto:shamimbhuiyanjv2019@gmail.com" TargetMode="External"/><Relationship Id="rId5580" Type="http://schemas.openxmlformats.org/officeDocument/2006/relationships/hyperlink" Target="mailto:joynalnat@gmail.com" TargetMode="External"/><Relationship Id="rId6217" Type="http://schemas.openxmlformats.org/officeDocument/2006/relationships/hyperlink" Target="mailto:nislamnipu@gmail.com" TargetMode="External"/><Relationship Id="rId6424" Type="http://schemas.openxmlformats.org/officeDocument/2006/relationships/hyperlink" Target="mailto:bhbsajv@gmail.com" TargetMode="External"/><Relationship Id="rId6631" Type="http://schemas.openxmlformats.org/officeDocument/2006/relationships/hyperlink" Target="mailto:mssaifuddintraders@yahoo.com" TargetMode="External"/><Relationship Id="rId1569" Type="http://schemas.openxmlformats.org/officeDocument/2006/relationships/hyperlink" Target="mailto:mashiursumonbd@gmail.com" TargetMode="External"/><Relationship Id="rId2967" Type="http://schemas.openxmlformats.org/officeDocument/2006/relationships/hyperlink" Target="mailto:eskenderaliandsons@gmail.com" TargetMode="External"/><Relationship Id="rId4182" Type="http://schemas.openxmlformats.org/officeDocument/2006/relationships/hyperlink" Target="mailto:msibrahimconstruction@yahoo.com" TargetMode="External"/><Relationship Id="rId5026" Type="http://schemas.openxmlformats.org/officeDocument/2006/relationships/hyperlink" Target="mailto:sorrnabricks@gmail.com" TargetMode="External"/><Relationship Id="rId5233" Type="http://schemas.openxmlformats.org/officeDocument/2006/relationships/hyperlink" Target="mailto:quashemconstruction@gmail.com" TargetMode="External"/><Relationship Id="rId5440" Type="http://schemas.openxmlformats.org/officeDocument/2006/relationships/hyperlink" Target="mailto:msmahintraders1984@gmail.com" TargetMode="External"/><Relationship Id="rId8389" Type="http://schemas.openxmlformats.org/officeDocument/2006/relationships/hyperlink" Target="mailto:rahman_taibur@yahoo.com" TargetMode="External"/><Relationship Id="rId8596" Type="http://schemas.openxmlformats.org/officeDocument/2006/relationships/hyperlink" Target="mailto:selim.brothers_874@yahoo.com" TargetMode="External"/><Relationship Id="rId939" Type="http://schemas.openxmlformats.org/officeDocument/2006/relationships/hyperlink" Target="mailto:serajulislam.bhola@gmail.com" TargetMode="External"/><Relationship Id="rId1776" Type="http://schemas.openxmlformats.org/officeDocument/2006/relationships/hyperlink" Target="mailto:green.construction19@gmail.com" TargetMode="External"/><Relationship Id="rId1983" Type="http://schemas.openxmlformats.org/officeDocument/2006/relationships/hyperlink" Target="mailto:mskofilenterprise.bd@gmail.com" TargetMode="External"/><Relationship Id="rId2827" Type="http://schemas.openxmlformats.org/officeDocument/2006/relationships/hyperlink" Target="mailto:daenterprise2014@yahoo.com" TargetMode="External"/><Relationship Id="rId4042" Type="http://schemas.openxmlformats.org/officeDocument/2006/relationships/hyperlink" Target="mailto:ms_challenger1@yahoo.com" TargetMode="External"/><Relationship Id="rId7198" Type="http://schemas.openxmlformats.org/officeDocument/2006/relationships/hyperlink" Target="mailto:oystercscltd@gmail.com" TargetMode="External"/><Relationship Id="rId8249" Type="http://schemas.openxmlformats.org/officeDocument/2006/relationships/hyperlink" Target="mailto:msshafinenterprise12@gmail.com" TargetMode="External"/><Relationship Id="rId9647" Type="http://schemas.openxmlformats.org/officeDocument/2006/relationships/vmlDrawing" Target="../drawings/vmlDrawing1.vml"/><Relationship Id="rId68" Type="http://schemas.openxmlformats.org/officeDocument/2006/relationships/hyperlink" Target="mailto:sarderjasim509@gmail.com" TargetMode="External"/><Relationship Id="rId1429" Type="http://schemas.openxmlformats.org/officeDocument/2006/relationships/hyperlink" Target="mailto:ms.madinaconstruction@gmail.com" TargetMode="External"/><Relationship Id="rId1636" Type="http://schemas.openxmlformats.org/officeDocument/2006/relationships/hyperlink" Target="mailto:ms.sahidtraders@gmail.com" TargetMode="External"/><Relationship Id="rId1843" Type="http://schemas.openxmlformats.org/officeDocument/2006/relationships/hyperlink" Target="mailto:modhumatiegp@yahoo.com" TargetMode="External"/><Relationship Id="rId4999" Type="http://schemas.openxmlformats.org/officeDocument/2006/relationships/hyperlink" Target="mailto:arnobent1980@gmail.com" TargetMode="External"/><Relationship Id="rId5300" Type="http://schemas.openxmlformats.org/officeDocument/2006/relationships/hyperlink" Target="mailto:aanowar125@gmail.com" TargetMode="External"/><Relationship Id="rId7058" Type="http://schemas.openxmlformats.org/officeDocument/2006/relationships/hyperlink" Target="mailto:akzaman43@gmail.com" TargetMode="External"/><Relationship Id="rId8456" Type="http://schemas.openxmlformats.org/officeDocument/2006/relationships/hyperlink" Target="mailto:msridoyent@gmail.com" TargetMode="External"/><Relationship Id="rId8663" Type="http://schemas.openxmlformats.org/officeDocument/2006/relationships/hyperlink" Target="mailto:ahamadiatraders2016@gmail.com" TargetMode="External"/><Relationship Id="rId8870" Type="http://schemas.openxmlformats.org/officeDocument/2006/relationships/hyperlink" Target="mailto:iqbalfaridpur6@gmail.com" TargetMode="External"/><Relationship Id="rId9507" Type="http://schemas.openxmlformats.org/officeDocument/2006/relationships/hyperlink" Target="mailto:acl.mt.mahcl.jv@gmail.com" TargetMode="External"/><Relationship Id="rId1703" Type="http://schemas.openxmlformats.org/officeDocument/2006/relationships/hyperlink" Target="mailto:mezbahcomilla@gmail.com" TargetMode="External"/><Relationship Id="rId1910" Type="http://schemas.openxmlformats.org/officeDocument/2006/relationships/hyperlink" Target="mailto:taigyun.kim@halla.com" TargetMode="External"/><Relationship Id="rId4859" Type="http://schemas.openxmlformats.org/officeDocument/2006/relationships/hyperlink" Target="mailto:murshadalam55@gmail.com" TargetMode="External"/><Relationship Id="rId7265" Type="http://schemas.openxmlformats.org/officeDocument/2006/relationships/hyperlink" Target="mailto:mssordarenterprise@gmail.com" TargetMode="External"/><Relationship Id="rId7472" Type="http://schemas.openxmlformats.org/officeDocument/2006/relationships/hyperlink" Target="mailto:saberaenterprise78@gmail.com" TargetMode="External"/><Relationship Id="rId8109" Type="http://schemas.openxmlformats.org/officeDocument/2006/relationships/hyperlink" Target="mailto:dollyconstructionltd@gmail.com" TargetMode="External"/><Relationship Id="rId8316" Type="http://schemas.openxmlformats.org/officeDocument/2006/relationships/hyperlink" Target="mailto:afrasadeka@yahoo.com" TargetMode="External"/><Relationship Id="rId8523" Type="http://schemas.openxmlformats.org/officeDocument/2006/relationships/hyperlink" Target="mailto:askandjejv@gmail.com" TargetMode="External"/><Relationship Id="rId8730" Type="http://schemas.openxmlformats.org/officeDocument/2006/relationships/hyperlink" Target="mailto:mssuchanaenterprise@gmail.com" TargetMode="External"/><Relationship Id="rId3668" Type="http://schemas.openxmlformats.org/officeDocument/2006/relationships/hyperlink" Target="mailto:santoenterprise65@gmail.com" TargetMode="External"/><Relationship Id="rId3875" Type="http://schemas.openxmlformats.org/officeDocument/2006/relationships/hyperlink" Target="mailto:S.Anantabikastripura@yahoo.com" TargetMode="External"/><Relationship Id="rId4719" Type="http://schemas.openxmlformats.org/officeDocument/2006/relationships/hyperlink" Target="mailto:mahafidul@gmail.com" TargetMode="External"/><Relationship Id="rId4926" Type="http://schemas.openxmlformats.org/officeDocument/2006/relationships/hyperlink" Target="mailto:meplrimijv2019@gmail.com" TargetMode="External"/><Relationship Id="rId6074" Type="http://schemas.openxmlformats.org/officeDocument/2006/relationships/hyperlink" Target="mailto:ms.bhuiyanandsons@yahoo.com" TargetMode="External"/><Relationship Id="rId6281" Type="http://schemas.openxmlformats.org/officeDocument/2006/relationships/hyperlink" Target="mailto:samiultraders@yahoo.com" TargetMode="External"/><Relationship Id="rId7125" Type="http://schemas.openxmlformats.org/officeDocument/2006/relationships/hyperlink" Target="mailto:quashemconstruction@gmail.com" TargetMode="External"/><Relationship Id="rId7332" Type="http://schemas.openxmlformats.org/officeDocument/2006/relationships/hyperlink" Target="mailto:yeacorporation83@gmail.com" TargetMode="External"/><Relationship Id="rId589" Type="http://schemas.openxmlformats.org/officeDocument/2006/relationships/hyperlink" Target="mailto:mohiuddinptk@gmail.com" TargetMode="External"/><Relationship Id="rId796" Type="http://schemas.openxmlformats.org/officeDocument/2006/relationships/hyperlink" Target="mailto:mssatraders66@gmail.com" TargetMode="External"/><Relationship Id="rId2477" Type="http://schemas.openxmlformats.org/officeDocument/2006/relationships/hyperlink" Target="mailto:ms.sahabuddin@yahoo.com" TargetMode="External"/><Relationship Id="rId2684" Type="http://schemas.openxmlformats.org/officeDocument/2006/relationships/hyperlink" Target="mailto:monyenterprise81@yahoo.com" TargetMode="External"/><Relationship Id="rId3528" Type="http://schemas.openxmlformats.org/officeDocument/2006/relationships/hyperlink" Target="mailto:amena.magura17@gmail.com" TargetMode="External"/><Relationship Id="rId3735" Type="http://schemas.openxmlformats.org/officeDocument/2006/relationships/hyperlink" Target="mailto:konaenterprisejnd@gmail.com" TargetMode="External"/><Relationship Id="rId5090" Type="http://schemas.openxmlformats.org/officeDocument/2006/relationships/hyperlink" Target="mailto:nuhas1211@gmail.com" TargetMode="External"/><Relationship Id="rId6141" Type="http://schemas.openxmlformats.org/officeDocument/2006/relationships/hyperlink" Target="mailto:msmokkaenterprise@gmail.com" TargetMode="External"/><Relationship Id="rId9297" Type="http://schemas.openxmlformats.org/officeDocument/2006/relationships/hyperlink" Target="mailto:rambabu.thakurgaon@gmail.com" TargetMode="External"/><Relationship Id="rId449" Type="http://schemas.openxmlformats.org/officeDocument/2006/relationships/hyperlink" Target="mailto:sraboniconstruction.naru@gmail.com" TargetMode="External"/><Relationship Id="rId656" Type="http://schemas.openxmlformats.org/officeDocument/2006/relationships/hyperlink" Target="mailto:ms.talukder.enterprise@gmail.com" TargetMode="External"/><Relationship Id="rId863" Type="http://schemas.openxmlformats.org/officeDocument/2006/relationships/hyperlink" Target="mailto:mdmorshed598@yahoo.com" TargetMode="External"/><Relationship Id="rId1079" Type="http://schemas.openxmlformats.org/officeDocument/2006/relationships/hyperlink" Target="mailto:msaliarshad@gmail.com" TargetMode="External"/><Relationship Id="rId1286" Type="http://schemas.openxmlformats.org/officeDocument/2006/relationships/hyperlink" Target="mailto:msdicotradingcorporation@gmail.com" TargetMode="External"/><Relationship Id="rId1493" Type="http://schemas.openxmlformats.org/officeDocument/2006/relationships/hyperlink" Target="mailto:msshetaraconstruction@gmail.com" TargetMode="External"/><Relationship Id="rId2337" Type="http://schemas.openxmlformats.org/officeDocument/2006/relationships/hyperlink" Target="mailto:ms.rafiqueenterprise2019@gmail.com" TargetMode="External"/><Relationship Id="rId2544" Type="http://schemas.openxmlformats.org/officeDocument/2006/relationships/hyperlink" Target="mailto:hoquetraders1980@gmail.com" TargetMode="External"/><Relationship Id="rId2891" Type="http://schemas.openxmlformats.org/officeDocument/2006/relationships/hyperlink" Target="mailto:msushaenterprise01@gmail.com" TargetMode="External"/><Relationship Id="rId3942" Type="http://schemas.openxmlformats.org/officeDocument/2006/relationships/hyperlink" Target="mailto:msvaivaienterpries@gmail.com" TargetMode="External"/><Relationship Id="rId6001" Type="http://schemas.openxmlformats.org/officeDocument/2006/relationships/hyperlink" Target="mailto:msmonaconstruction@yahoo.com" TargetMode="External"/><Relationship Id="rId9157" Type="http://schemas.openxmlformats.org/officeDocument/2006/relationships/hyperlink" Target="mailto:atandlejv@gmail.com" TargetMode="External"/><Relationship Id="rId9364" Type="http://schemas.openxmlformats.org/officeDocument/2006/relationships/hyperlink" Target="mailto:msprogatientp@yahoo.com" TargetMode="External"/><Relationship Id="rId9571" Type="http://schemas.openxmlformats.org/officeDocument/2006/relationships/hyperlink" Target="mailto:bhaibhaibricks1976@gmail.com" TargetMode="External"/><Relationship Id="rId309" Type="http://schemas.openxmlformats.org/officeDocument/2006/relationships/hyperlink" Target="mailto:nichowdhury944@gmail.com" TargetMode="External"/><Relationship Id="rId516" Type="http://schemas.openxmlformats.org/officeDocument/2006/relationships/hyperlink" Target="mailto:salimenterprise.modina@gmail.com" TargetMode="External"/><Relationship Id="rId1146" Type="http://schemas.openxmlformats.org/officeDocument/2006/relationships/hyperlink" Target="mailto:mamcl007@yahoo.com" TargetMode="External"/><Relationship Id="rId2751" Type="http://schemas.openxmlformats.org/officeDocument/2006/relationships/hyperlink" Target="mailto:ms.amrantraders18@gmail.com" TargetMode="External"/><Relationship Id="rId3802" Type="http://schemas.openxmlformats.org/officeDocument/2006/relationships/hyperlink" Target="mailto:hayatul.magura@gmail.com" TargetMode="External"/><Relationship Id="rId6958" Type="http://schemas.openxmlformats.org/officeDocument/2006/relationships/hyperlink" Target="mailto:rupalisureshjv2020@gmail.com" TargetMode="External"/><Relationship Id="rId8173" Type="http://schemas.openxmlformats.org/officeDocument/2006/relationships/hyperlink" Target="mailto:mdengineeringltd@gmail.com" TargetMode="External"/><Relationship Id="rId8380" Type="http://schemas.openxmlformats.org/officeDocument/2006/relationships/hyperlink" Target="mailto:rahman_taibur@yahoo.com" TargetMode="External"/><Relationship Id="rId9017" Type="http://schemas.openxmlformats.org/officeDocument/2006/relationships/hyperlink" Target="mailto:msislambrothersltd@gmail.com" TargetMode="External"/><Relationship Id="rId9224" Type="http://schemas.openxmlformats.org/officeDocument/2006/relationships/hyperlink" Target="mailto:hasnahena.din@gmail.com" TargetMode="External"/><Relationship Id="rId723" Type="http://schemas.openxmlformats.org/officeDocument/2006/relationships/hyperlink" Target="mailto:majumderandco18@gmail.com" TargetMode="External"/><Relationship Id="rId930" Type="http://schemas.openxmlformats.org/officeDocument/2006/relationships/hyperlink" Target="mailto:pabl_bhola1978@yahoo.com" TargetMode="External"/><Relationship Id="rId1006" Type="http://schemas.openxmlformats.org/officeDocument/2006/relationships/hyperlink" Target="mailto:msharunandsons@yahoo.com" TargetMode="External"/><Relationship Id="rId1353" Type="http://schemas.openxmlformats.org/officeDocument/2006/relationships/hyperlink" Target="mailto:rajatito@yahoo.com" TargetMode="External"/><Relationship Id="rId1560" Type="http://schemas.openxmlformats.org/officeDocument/2006/relationships/hyperlink" Target="mailto:msmonirenterprise01@gmail.com" TargetMode="External"/><Relationship Id="rId2404" Type="http://schemas.openxmlformats.org/officeDocument/2006/relationships/hyperlink" Target="mailto:mr.rahim_uddin@yahoo.com" TargetMode="External"/><Relationship Id="rId2611" Type="http://schemas.openxmlformats.org/officeDocument/2006/relationships/hyperlink" Target="mailto:pavelauto1969@gmail.com" TargetMode="External"/><Relationship Id="rId5767" Type="http://schemas.openxmlformats.org/officeDocument/2006/relationships/hyperlink" Target="mailto:semtnjv@gmail.com" TargetMode="External"/><Relationship Id="rId5974" Type="http://schemas.openxmlformats.org/officeDocument/2006/relationships/hyperlink" Target="mailto:ms.saymatraders1@gmail.com" TargetMode="External"/><Relationship Id="rId6818" Type="http://schemas.openxmlformats.org/officeDocument/2006/relationships/hyperlink" Target="mailto:najmulsadat76@gmail.com" TargetMode="External"/><Relationship Id="rId8033" Type="http://schemas.openxmlformats.org/officeDocument/2006/relationships/hyperlink" Target="mailto:md.shamim45@yahoo.com" TargetMode="External"/><Relationship Id="rId9431" Type="http://schemas.openxmlformats.org/officeDocument/2006/relationships/hyperlink" Target="mailto:msmunirchowdrroy@gmail.com" TargetMode="External"/><Relationship Id="rId1213" Type="http://schemas.openxmlformats.org/officeDocument/2006/relationships/hyperlink" Target="mailto:mdmoyenkhan@gmail.com" TargetMode="External"/><Relationship Id="rId1420" Type="http://schemas.openxmlformats.org/officeDocument/2006/relationships/hyperlink" Target="mailto:mshajiconstuction@gmail.com" TargetMode="External"/><Relationship Id="rId4369" Type="http://schemas.openxmlformats.org/officeDocument/2006/relationships/hyperlink" Target="mailto:msriasatandbrothers@gmail.com" TargetMode="External"/><Relationship Id="rId4576" Type="http://schemas.openxmlformats.org/officeDocument/2006/relationships/hyperlink" Target="mailto:nishitbosu@gmail.com" TargetMode="External"/><Relationship Id="rId4783" Type="http://schemas.openxmlformats.org/officeDocument/2006/relationships/hyperlink" Target="mailto:murshadalam55@gmail.com" TargetMode="External"/><Relationship Id="rId4990" Type="http://schemas.openxmlformats.org/officeDocument/2006/relationships/hyperlink" Target="mailto:surainternationalbd@gmail.com" TargetMode="External"/><Relationship Id="rId5627" Type="http://schemas.openxmlformats.org/officeDocument/2006/relationships/hyperlink" Target="mailto:mdjahangiralom413@gmail.com" TargetMode="External"/><Relationship Id="rId5834" Type="http://schemas.openxmlformats.org/officeDocument/2006/relationships/hyperlink" Target="mailto:mdruknuzzamansarkar@gmail.com" TargetMode="External"/><Relationship Id="rId8240" Type="http://schemas.openxmlformats.org/officeDocument/2006/relationships/hyperlink" Target="mailto:mannanjoarderbera@yahoo.com" TargetMode="External"/><Relationship Id="rId3178" Type="http://schemas.openxmlformats.org/officeDocument/2006/relationships/hyperlink" Target="mailto:jewel.const@yahoo.com" TargetMode="External"/><Relationship Id="rId3385" Type="http://schemas.openxmlformats.org/officeDocument/2006/relationships/hyperlink" Target="mailto:csl.egp@confidencegroup.com.bd" TargetMode="External"/><Relationship Id="rId3592" Type="http://schemas.openxmlformats.org/officeDocument/2006/relationships/hyperlink" Target="mailto:se.mmcjv@gmail.com" TargetMode="External"/><Relationship Id="rId4229" Type="http://schemas.openxmlformats.org/officeDocument/2006/relationships/hyperlink" Target="mailto:msibrahimconstruction@yahoo.com" TargetMode="External"/><Relationship Id="rId4436" Type="http://schemas.openxmlformats.org/officeDocument/2006/relationships/hyperlink" Target="mailto:esternrupalitraders@gmail.com" TargetMode="External"/><Relationship Id="rId4643" Type="http://schemas.openxmlformats.org/officeDocument/2006/relationships/hyperlink" Target="mailto:jahanarasayla1966@gmail.com" TargetMode="External"/><Relationship Id="rId4850" Type="http://schemas.openxmlformats.org/officeDocument/2006/relationships/hyperlink" Target="mailto:binoykurmi74@gmail.com" TargetMode="External"/><Relationship Id="rId5901" Type="http://schemas.openxmlformats.org/officeDocument/2006/relationships/hyperlink" Target="mailto:shahanwar71@gmail.com" TargetMode="External"/><Relationship Id="rId7799" Type="http://schemas.openxmlformats.org/officeDocument/2006/relationships/hyperlink" Target="mailto:khairulkabir07@gmail.com" TargetMode="External"/><Relationship Id="rId8100" Type="http://schemas.openxmlformats.org/officeDocument/2006/relationships/hyperlink" Target="mailto:atwrcutjv@gmail.com" TargetMode="External"/><Relationship Id="rId2194" Type="http://schemas.openxmlformats.org/officeDocument/2006/relationships/hyperlink" Target="mailto:ms.hasanuzzaman_bhuiyan@yahoo.com" TargetMode="External"/><Relationship Id="rId3038" Type="http://schemas.openxmlformats.org/officeDocument/2006/relationships/hyperlink" Target="mailto:ms.akashenterprise19@gmail.com" TargetMode="External"/><Relationship Id="rId3245" Type="http://schemas.openxmlformats.org/officeDocument/2006/relationships/hyperlink" Target="mailto:ms.showrovetraders@gmail.com" TargetMode="External"/><Relationship Id="rId3452" Type="http://schemas.openxmlformats.org/officeDocument/2006/relationships/hyperlink" Target="mailto:shimuljat@gmail.com" TargetMode="External"/><Relationship Id="rId4503" Type="http://schemas.openxmlformats.org/officeDocument/2006/relationships/hyperlink" Target="mailto:tomaconst1964@yahoo.com" TargetMode="External"/><Relationship Id="rId4710" Type="http://schemas.openxmlformats.org/officeDocument/2006/relationships/hyperlink" Target="mailto:shahanaconst.mahafiduljv@gmail.com" TargetMode="External"/><Relationship Id="rId7659" Type="http://schemas.openxmlformats.org/officeDocument/2006/relationships/hyperlink" Target="https://www.eprocure.gov.bd/officer/MyTenders.jsp" TargetMode="External"/><Relationship Id="rId7866" Type="http://schemas.openxmlformats.org/officeDocument/2006/relationships/hyperlink" Target="mailto:islamandco1971@gmail.com" TargetMode="External"/><Relationship Id="rId166" Type="http://schemas.openxmlformats.org/officeDocument/2006/relationships/hyperlink" Target="mailto:henara_b@yahoo.com" TargetMode="External"/><Relationship Id="rId373" Type="http://schemas.openxmlformats.org/officeDocument/2006/relationships/hyperlink" Target="mailto:mdnazurlislam63@gmail.com" TargetMode="External"/><Relationship Id="rId580" Type="http://schemas.openxmlformats.org/officeDocument/2006/relationships/hyperlink" Target="mailto:md.towfiqul02@gmail.com" TargetMode="External"/><Relationship Id="rId2054" Type="http://schemas.openxmlformats.org/officeDocument/2006/relationships/hyperlink" Target="mailto:joti.dhansiry@gmail.com" TargetMode="External"/><Relationship Id="rId2261" Type="http://schemas.openxmlformats.org/officeDocument/2006/relationships/hyperlink" Target="mailto:ms.basartraders19@gmail.com" TargetMode="External"/><Relationship Id="rId3105" Type="http://schemas.openxmlformats.org/officeDocument/2006/relationships/hyperlink" Target="mailto:mdnayebalikhan@gmail.com" TargetMode="External"/><Relationship Id="rId3312" Type="http://schemas.openxmlformats.org/officeDocument/2006/relationships/hyperlink" Target="mailto:msalamandbrothers1982@gmail.com" TargetMode="External"/><Relationship Id="rId6468" Type="http://schemas.openxmlformats.org/officeDocument/2006/relationships/hyperlink" Target="mailto:zinna.pabna@gmail.com" TargetMode="External"/><Relationship Id="rId6675" Type="http://schemas.openxmlformats.org/officeDocument/2006/relationships/hyperlink" Target="mailto:nafient78@gmail.com" TargetMode="External"/><Relationship Id="rId7519" Type="http://schemas.openxmlformats.org/officeDocument/2006/relationships/hyperlink" Target="mailto:mishadinternational75@gmail.com" TargetMode="External"/><Relationship Id="rId8917" Type="http://schemas.openxmlformats.org/officeDocument/2006/relationships/hyperlink" Target="mailto:sbcelbd@gmail.com" TargetMode="External"/><Relationship Id="rId9081" Type="http://schemas.openxmlformats.org/officeDocument/2006/relationships/hyperlink" Target="mailto:sreeanjankumar@yahoo.com" TargetMode="External"/><Relationship Id="rId233" Type="http://schemas.openxmlformats.org/officeDocument/2006/relationships/hyperlink" Target="mailto:skmohammadali440@gmail.com" TargetMode="External"/><Relationship Id="rId440" Type="http://schemas.openxmlformats.org/officeDocument/2006/relationships/hyperlink" Target="mailto:mdfayzsharif@yahoo.com" TargetMode="External"/><Relationship Id="rId1070" Type="http://schemas.openxmlformats.org/officeDocument/2006/relationships/hyperlink" Target="mailto:msmridatraders@gmail.com" TargetMode="External"/><Relationship Id="rId2121" Type="http://schemas.openxmlformats.org/officeDocument/2006/relationships/hyperlink" Target="mailto:msislamconstruction.bd@gmail.com" TargetMode="External"/><Relationship Id="rId5277" Type="http://schemas.openxmlformats.org/officeDocument/2006/relationships/hyperlink" Target="mailto:taherabu563@gmail.com" TargetMode="External"/><Relationship Id="rId5484" Type="http://schemas.openxmlformats.org/officeDocument/2006/relationships/hyperlink" Target="mailto:kamalandbrothers77@gmail.com" TargetMode="External"/><Relationship Id="rId6328" Type="http://schemas.openxmlformats.org/officeDocument/2006/relationships/hyperlink" Target="mailto:msbismillahenterprise1976@gmail.com" TargetMode="External"/><Relationship Id="rId6882" Type="http://schemas.openxmlformats.org/officeDocument/2006/relationships/hyperlink" Target="mailto:niaztraders.khan@yahool.com" TargetMode="External"/><Relationship Id="rId7726" Type="http://schemas.openxmlformats.org/officeDocument/2006/relationships/hyperlink" Target="mailto:mhrahman3158@gmail.com" TargetMode="External"/><Relationship Id="rId7933" Type="http://schemas.openxmlformats.org/officeDocument/2006/relationships/hyperlink" Target="mailto:kbosu1958@yahoo.com" TargetMode="External"/><Relationship Id="rId300" Type="http://schemas.openxmlformats.org/officeDocument/2006/relationships/hyperlink" Target="mailto:utmong71@yahoo.com" TargetMode="External"/><Relationship Id="rId4086" Type="http://schemas.openxmlformats.org/officeDocument/2006/relationships/hyperlink" Target="mailto:rajuconstn@gmail.com" TargetMode="External"/><Relationship Id="rId5137" Type="http://schemas.openxmlformats.org/officeDocument/2006/relationships/hyperlink" Target="mailto:unusaligazi.egp@gmail.com" TargetMode="External"/><Relationship Id="rId5691" Type="http://schemas.openxmlformats.org/officeDocument/2006/relationships/hyperlink" Target="mailto:ahchowdhury2013@gmail.com" TargetMode="External"/><Relationship Id="rId6535" Type="http://schemas.openxmlformats.org/officeDocument/2006/relationships/hyperlink" Target="mailto:shirin4egp@gmail.com" TargetMode="External"/><Relationship Id="rId6742" Type="http://schemas.openxmlformats.org/officeDocument/2006/relationships/hyperlink" Target="mailto:sarder.enterprise78@gmail.com" TargetMode="External"/><Relationship Id="rId1887" Type="http://schemas.openxmlformats.org/officeDocument/2006/relationships/hyperlink" Target="mailto:gazimoin35@gmail.com" TargetMode="External"/><Relationship Id="rId2938" Type="http://schemas.openxmlformats.org/officeDocument/2006/relationships/hyperlink" Target="mailto:nishit.showrove.jv@gmail.com" TargetMode="External"/><Relationship Id="rId4293" Type="http://schemas.openxmlformats.org/officeDocument/2006/relationships/hyperlink" Target="mailto:mataurrahman.bheramara@gmail.com" TargetMode="External"/><Relationship Id="rId5344" Type="http://schemas.openxmlformats.org/officeDocument/2006/relationships/hyperlink" Target="mailto:ronyenterprisezpn@gmail.com" TargetMode="External"/><Relationship Id="rId5551" Type="http://schemas.openxmlformats.org/officeDocument/2006/relationships/hyperlink" Target="mailto:sinthiaenterprise@gmail.com" TargetMode="External"/><Relationship Id="rId6602" Type="http://schemas.openxmlformats.org/officeDocument/2006/relationships/hyperlink" Target="mailto:sheikhtradersbd@gmail.com" TargetMode="External"/><Relationship Id="rId1747" Type="http://schemas.openxmlformats.org/officeDocument/2006/relationships/hyperlink" Target="mailto:zamanentp2014@yahoo.com" TargetMode="External"/><Relationship Id="rId1954" Type="http://schemas.openxmlformats.org/officeDocument/2006/relationships/hyperlink" Target="mailto:joti.dhansiry@gmail.com" TargetMode="External"/><Relationship Id="rId4153" Type="http://schemas.openxmlformats.org/officeDocument/2006/relationships/hyperlink" Target="mailto:s.c.sarkar1948@gmail.com" TargetMode="External"/><Relationship Id="rId4360" Type="http://schemas.openxmlformats.org/officeDocument/2006/relationships/hyperlink" Target="mailto:ms.rob.traders@gmail.com" TargetMode="External"/><Relationship Id="rId5204" Type="http://schemas.openxmlformats.org/officeDocument/2006/relationships/hyperlink" Target="mailto:harun7328@gmail.com" TargetMode="External"/><Relationship Id="rId5411" Type="http://schemas.openxmlformats.org/officeDocument/2006/relationships/hyperlink" Target="mailto:manirandco@gmail.com" TargetMode="External"/><Relationship Id="rId8567" Type="http://schemas.openxmlformats.org/officeDocument/2006/relationships/hyperlink" Target="mailto:salehandbrothers@gmail.com" TargetMode="External"/><Relationship Id="rId8774" Type="http://schemas.openxmlformats.org/officeDocument/2006/relationships/hyperlink" Target="mailto:alauddinenterprise97@gmail.com" TargetMode="External"/><Relationship Id="rId8981" Type="http://schemas.openxmlformats.org/officeDocument/2006/relationships/hyperlink" Target="mailto:mdemtiazasifjv@gmail.com" TargetMode="External"/><Relationship Id="rId9618" Type="http://schemas.openxmlformats.org/officeDocument/2006/relationships/hyperlink" Target="mailto:mdmotinshekh.raj@gmail.com" TargetMode="External"/><Relationship Id="rId39" Type="http://schemas.openxmlformats.org/officeDocument/2006/relationships/hyperlink" Target="mailto:ahsantraders1984@gmail.com" TargetMode="External"/><Relationship Id="rId1607" Type="http://schemas.openxmlformats.org/officeDocument/2006/relationships/hyperlink" Target="mailto:mdsarif01@yahoo.com" TargetMode="External"/><Relationship Id="rId1814" Type="http://schemas.openxmlformats.org/officeDocument/2006/relationships/hyperlink" Target="mailto:noorsyndicate@yahoo.com" TargetMode="External"/><Relationship Id="rId4013" Type="http://schemas.openxmlformats.org/officeDocument/2006/relationships/hyperlink" Target="mailto:msshuvo1980@gmail.com%20;" TargetMode="External"/><Relationship Id="rId4220" Type="http://schemas.openxmlformats.org/officeDocument/2006/relationships/hyperlink" Target="mailto:engr.jahangir@live.com" TargetMode="External"/><Relationship Id="rId7169" Type="http://schemas.openxmlformats.org/officeDocument/2006/relationships/hyperlink" Target="mailto:kabirkke2003@gmail.com" TargetMode="External"/><Relationship Id="rId7376" Type="http://schemas.openxmlformats.org/officeDocument/2006/relationships/hyperlink" Target="mailto:mssahilent@gmail.com" TargetMode="External"/><Relationship Id="rId7583" Type="http://schemas.openxmlformats.org/officeDocument/2006/relationships/hyperlink" Target="mailto:S.Anantabikastripura@yahoo.com" TargetMode="External"/><Relationship Id="rId7790" Type="http://schemas.openxmlformats.org/officeDocument/2006/relationships/hyperlink" Target="mailto:mmrmodhu@yahoo.com" TargetMode="External"/><Relationship Id="rId8427" Type="http://schemas.openxmlformats.org/officeDocument/2006/relationships/hyperlink" Target="mailto:msataurrahman2013@gmail.com" TargetMode="External"/><Relationship Id="rId8634" Type="http://schemas.openxmlformats.org/officeDocument/2006/relationships/hyperlink" Target="mailto:neb.tntljv@gmail.com" TargetMode="External"/><Relationship Id="rId8841" Type="http://schemas.openxmlformats.org/officeDocument/2006/relationships/hyperlink" Target="mailto:msrajmoniconstruction@gmail.com" TargetMode="External"/><Relationship Id="rId3779" Type="http://schemas.openxmlformats.org/officeDocument/2006/relationships/hyperlink" Target="mailto:ucljoadali@gmail.com" TargetMode="External"/><Relationship Id="rId6185" Type="http://schemas.openxmlformats.org/officeDocument/2006/relationships/hyperlink" Target="mailto:ms.yasintraders@gmail.com" TargetMode="External"/><Relationship Id="rId6392" Type="http://schemas.openxmlformats.org/officeDocument/2006/relationships/hyperlink" Target="mailto:ronyenterprise1967@gmail.com" TargetMode="External"/><Relationship Id="rId7029" Type="http://schemas.openxmlformats.org/officeDocument/2006/relationships/hyperlink" Target="mailto:rafiqjmuna@gmail.com" TargetMode="External"/><Relationship Id="rId7236" Type="http://schemas.openxmlformats.org/officeDocument/2006/relationships/hyperlink" Target="mailto:mostafizurrahmanshorif@yahoo.com" TargetMode="External"/><Relationship Id="rId7443" Type="http://schemas.openxmlformats.org/officeDocument/2006/relationships/hyperlink" Target="mailto:razyassociate@gmail.com" TargetMode="External"/><Relationship Id="rId7650" Type="http://schemas.openxmlformats.org/officeDocument/2006/relationships/hyperlink" Target="https://www.eprocure.gov.bd/officer/MyTenders.jsp" TargetMode="External"/><Relationship Id="rId2588" Type="http://schemas.openxmlformats.org/officeDocument/2006/relationships/hyperlink" Target="mailto:msdulalhsossain@gmail.com" TargetMode="External"/><Relationship Id="rId3986" Type="http://schemas.openxmlformats.org/officeDocument/2006/relationships/hyperlink" Target="mailto:egp.jananitraders1977@gmail.com%20;" TargetMode="External"/><Relationship Id="rId6045" Type="http://schemas.openxmlformats.org/officeDocument/2006/relationships/hyperlink" Target="mailto:msmaaenterprisekazi@yahoo.com" TargetMode="External"/><Relationship Id="rId6252" Type="http://schemas.openxmlformats.org/officeDocument/2006/relationships/hyperlink" Target="mailto:msmaaenterprisekazi@yahoo.com" TargetMode="External"/><Relationship Id="rId7303" Type="http://schemas.openxmlformats.org/officeDocument/2006/relationships/hyperlink" Target="mailto:labilenterprise@gmail.com" TargetMode="External"/><Relationship Id="rId8701" Type="http://schemas.openxmlformats.org/officeDocument/2006/relationships/hyperlink" Target="mailto:istrading1986@gmail.com" TargetMode="External"/><Relationship Id="rId1397" Type="http://schemas.openxmlformats.org/officeDocument/2006/relationships/hyperlink" Target="mailto:msmakader@yahoo.com" TargetMode="External"/><Relationship Id="rId2795" Type="http://schemas.openxmlformats.org/officeDocument/2006/relationships/hyperlink" Target="mailto:mojammelhaque760@yahoo.com" TargetMode="External"/><Relationship Id="rId3639" Type="http://schemas.openxmlformats.org/officeDocument/2006/relationships/hyperlink" Target="mailto:msnurandsons91@gmail.com" TargetMode="External"/><Relationship Id="rId3846" Type="http://schemas.openxmlformats.org/officeDocument/2006/relationships/hyperlink" Target="mailto:S.Anantabikastripura@yahoo.com" TargetMode="External"/><Relationship Id="rId5061" Type="http://schemas.openxmlformats.org/officeDocument/2006/relationships/hyperlink" Target="mailto:srsconstruction4@gmail.com" TargetMode="External"/><Relationship Id="rId6112" Type="http://schemas.openxmlformats.org/officeDocument/2006/relationships/hyperlink" Target="mailto:rahmanmasudurjv@gmail.com" TargetMode="External"/><Relationship Id="rId7510" Type="http://schemas.openxmlformats.org/officeDocument/2006/relationships/hyperlink" Target="mailto:mdhoda888@gmail.com" TargetMode="External"/><Relationship Id="rId9268" Type="http://schemas.openxmlformats.org/officeDocument/2006/relationships/hyperlink" Target="mailto:sumon.kumar.tkg@gmail.com" TargetMode="External"/><Relationship Id="rId767" Type="http://schemas.openxmlformats.org/officeDocument/2006/relationships/hyperlink" Target="mailto:razzakm50@yahoo.com" TargetMode="External"/><Relationship Id="rId974" Type="http://schemas.openxmlformats.org/officeDocument/2006/relationships/hyperlink" Target="mailto:mizanurrahmanliton@hotmail.com" TargetMode="External"/><Relationship Id="rId2448" Type="http://schemas.openxmlformats.org/officeDocument/2006/relationships/hyperlink" Target="mailto:msnurulhoque_mizan@yahoo.com" TargetMode="External"/><Relationship Id="rId2655" Type="http://schemas.openxmlformats.org/officeDocument/2006/relationships/hyperlink" Target="mailto:msmaficonstruction@gmail.com" TargetMode="External"/><Relationship Id="rId2862" Type="http://schemas.openxmlformats.org/officeDocument/2006/relationships/hyperlink" Target="mailto:tanvir2enterprise@gmail.com" TargetMode="External"/><Relationship Id="rId3706" Type="http://schemas.openxmlformats.org/officeDocument/2006/relationships/hyperlink" Target="mailto:moniruzzaman922@gmail.com" TargetMode="External"/><Relationship Id="rId3913" Type="http://schemas.openxmlformats.org/officeDocument/2006/relationships/hyperlink" Target="mailto:msmmenterprise72@gmail.com," TargetMode="External"/><Relationship Id="rId8077" Type="http://schemas.openxmlformats.org/officeDocument/2006/relationships/hyperlink" Target="mailto:ruhul_a13@yahoo.com" TargetMode="External"/><Relationship Id="rId9475" Type="http://schemas.openxmlformats.org/officeDocument/2006/relationships/hyperlink" Target="mailto:badal_barisal@yahoo.com" TargetMode="External"/><Relationship Id="rId627" Type="http://schemas.openxmlformats.org/officeDocument/2006/relationships/hyperlink" Target="mailto:msferdousi_construction1990@yahoo.com" TargetMode="External"/><Relationship Id="rId834" Type="http://schemas.openxmlformats.org/officeDocument/2006/relationships/hyperlink" Target="mailto:amir.engr_crp@yahoo.com" TargetMode="External"/><Relationship Id="rId1257" Type="http://schemas.openxmlformats.org/officeDocument/2006/relationships/hyperlink" Target="mailto:dulhaenter@gmail.com" TargetMode="External"/><Relationship Id="rId1464" Type="http://schemas.openxmlformats.org/officeDocument/2006/relationships/hyperlink" Target="mailto:zamanentp2014@yahoo.com" TargetMode="External"/><Relationship Id="rId1671" Type="http://schemas.openxmlformats.org/officeDocument/2006/relationships/hyperlink" Target="mailto:af.comilla@gmail.com" TargetMode="External"/><Relationship Id="rId2308" Type="http://schemas.openxmlformats.org/officeDocument/2006/relationships/hyperlink" Target="mailto:mskhokontraders@gmail.com" TargetMode="External"/><Relationship Id="rId2515" Type="http://schemas.openxmlformats.org/officeDocument/2006/relationships/hyperlink" Target="mailto:msanisulhoque@yahoo.com" TargetMode="External"/><Relationship Id="rId2722" Type="http://schemas.openxmlformats.org/officeDocument/2006/relationships/hyperlink" Target="mailto:superpowerengineering@gmail.com" TargetMode="External"/><Relationship Id="rId5878" Type="http://schemas.openxmlformats.org/officeDocument/2006/relationships/hyperlink" Target="mailto:nilkhalilurrahman2017@gmail.com" TargetMode="External"/><Relationship Id="rId6929" Type="http://schemas.openxmlformats.org/officeDocument/2006/relationships/hyperlink" Target="mailto:giusshahil@gmail.com" TargetMode="External"/><Relationship Id="rId8284" Type="http://schemas.openxmlformats.org/officeDocument/2006/relationships/hyperlink" Target="mailto:mseshaenterprise1@gmail.com" TargetMode="External"/><Relationship Id="rId8491" Type="http://schemas.openxmlformats.org/officeDocument/2006/relationships/hyperlink" Target="mailto:mslipuent2016@gmail.com" TargetMode="External"/><Relationship Id="rId9128" Type="http://schemas.openxmlformats.org/officeDocument/2006/relationships/hyperlink" Target="mailto:egp.saifenterprise@gmail.com" TargetMode="External"/><Relationship Id="rId9335" Type="http://schemas.openxmlformats.org/officeDocument/2006/relationships/hyperlink" Target="mailto:khairulkabir07@gmail.com" TargetMode="External"/><Relationship Id="rId9542" Type="http://schemas.openxmlformats.org/officeDocument/2006/relationships/hyperlink" Target="mailto:mdengineeringltd@gmail.com" TargetMode="External"/><Relationship Id="rId901" Type="http://schemas.openxmlformats.org/officeDocument/2006/relationships/hyperlink" Target="mailto:mebl.bd@gmail.com" TargetMode="External"/><Relationship Id="rId1117" Type="http://schemas.openxmlformats.org/officeDocument/2006/relationships/hyperlink" Target="mailto:shams_engineering_ltd@yahoo.com" TargetMode="External"/><Relationship Id="rId1324" Type="http://schemas.openxmlformats.org/officeDocument/2006/relationships/hyperlink" Target="mailto:sdmallic@yahoo.com" TargetMode="External"/><Relationship Id="rId1531" Type="http://schemas.openxmlformats.org/officeDocument/2006/relationships/hyperlink" Target="mailto:rannysaifulalam@gmail.com" TargetMode="External"/><Relationship Id="rId4687" Type="http://schemas.openxmlformats.org/officeDocument/2006/relationships/hyperlink" Target="mailto:surmaenterprise24@gmail.com" TargetMode="External"/><Relationship Id="rId4894" Type="http://schemas.openxmlformats.org/officeDocument/2006/relationships/hyperlink" Target="mailto:shahidbrothersjohiruljvca1@gmail.com" TargetMode="External"/><Relationship Id="rId5738" Type="http://schemas.openxmlformats.org/officeDocument/2006/relationships/hyperlink" Target="mailto:mawmrejv9@gmail.com" TargetMode="External"/><Relationship Id="rId5945" Type="http://schemas.openxmlformats.org/officeDocument/2006/relationships/hyperlink" Target="mailto:nafitraders1979@gmail.com" TargetMode="External"/><Relationship Id="rId7093" Type="http://schemas.openxmlformats.org/officeDocument/2006/relationships/hyperlink" Target="mailto:azadptk@gmail.com" TargetMode="External"/><Relationship Id="rId8144" Type="http://schemas.openxmlformats.org/officeDocument/2006/relationships/hyperlink" Target="mailto:mstanmayenterprise@gmail.com" TargetMode="External"/><Relationship Id="rId8351" Type="http://schemas.openxmlformats.org/officeDocument/2006/relationships/hyperlink" Target="mailto:mdiftakharrahman@gmail.com" TargetMode="External"/><Relationship Id="rId9402" Type="http://schemas.openxmlformats.org/officeDocument/2006/relationships/hyperlink" Target="mailto:asma.sendicate@gmail.com" TargetMode="External"/><Relationship Id="rId30" Type="http://schemas.openxmlformats.org/officeDocument/2006/relationships/hyperlink" Target="mailto:itandjejv@gmail.com" TargetMode="External"/><Relationship Id="rId3289" Type="http://schemas.openxmlformats.org/officeDocument/2006/relationships/hyperlink" Target="mailto:rubel.faysal@yahoo.com" TargetMode="External"/><Relationship Id="rId3496" Type="http://schemas.openxmlformats.org/officeDocument/2006/relationships/hyperlink" Target="mailto:msgmtraders18@gmail.com" TargetMode="External"/><Relationship Id="rId4547" Type="http://schemas.openxmlformats.org/officeDocument/2006/relationships/hyperlink" Target="mailto:hakimnufa@gmail.com" TargetMode="External"/><Relationship Id="rId4754" Type="http://schemas.openxmlformats.org/officeDocument/2006/relationships/hyperlink" Target="mailto:ansarshockranamanna@gmail.com" TargetMode="External"/><Relationship Id="rId7160" Type="http://schemas.openxmlformats.org/officeDocument/2006/relationships/hyperlink" Target="mailto:shahilenterprise@yahoo.com" TargetMode="External"/><Relationship Id="rId8004" Type="http://schemas.openxmlformats.org/officeDocument/2006/relationships/hyperlink" Target="mailto:nurulmolla5@gmail.com" TargetMode="External"/><Relationship Id="rId8211" Type="http://schemas.openxmlformats.org/officeDocument/2006/relationships/hyperlink" Target="mailto:bhuyanenterprise@gmail.com" TargetMode="External"/><Relationship Id="rId2098" Type="http://schemas.openxmlformats.org/officeDocument/2006/relationships/hyperlink" Target="mailto:zillurenterprise87@gmail.com" TargetMode="External"/><Relationship Id="rId3149" Type="http://schemas.openxmlformats.org/officeDocument/2006/relationships/hyperlink" Target="mailto:mdhadi1975@gmail.com" TargetMode="External"/><Relationship Id="rId3356" Type="http://schemas.openxmlformats.org/officeDocument/2006/relationships/hyperlink" Target="mailto:mdnoorali3300@gmail.com" TargetMode="External"/><Relationship Id="rId3563" Type="http://schemas.openxmlformats.org/officeDocument/2006/relationships/hyperlink" Target="mailto:mozaharbanantar2020@gmail.com" TargetMode="External"/><Relationship Id="rId4407" Type="http://schemas.openxmlformats.org/officeDocument/2006/relationships/hyperlink" Target="mailto:mminfrastructure19@gmail.com" TargetMode="External"/><Relationship Id="rId4961" Type="http://schemas.openxmlformats.org/officeDocument/2006/relationships/hyperlink" Target="mailto:tufaiela1@gmail.com" TargetMode="External"/><Relationship Id="rId5805" Type="http://schemas.openxmlformats.org/officeDocument/2006/relationships/hyperlink" Target="mailto:shahanwar71@gmail.com" TargetMode="External"/><Relationship Id="rId7020" Type="http://schemas.openxmlformats.org/officeDocument/2006/relationships/hyperlink" Target="mailto:mohiuddinptk@gmail.com" TargetMode="External"/><Relationship Id="rId277" Type="http://schemas.openxmlformats.org/officeDocument/2006/relationships/hyperlink" Target="mailto:utmong71@yahoo.com" TargetMode="External"/><Relationship Id="rId484" Type="http://schemas.openxmlformats.org/officeDocument/2006/relationships/hyperlink" Target="mailto:msyousufsikder83@yahoo.com" TargetMode="External"/><Relationship Id="rId2165" Type="http://schemas.openxmlformats.org/officeDocument/2006/relationships/hyperlink" Target="mailto:rafiqul.dinsr@gmail.com" TargetMode="External"/><Relationship Id="rId3009" Type="http://schemas.openxmlformats.org/officeDocument/2006/relationships/hyperlink" Target="mailto:msrehanaenterpriseegp@gmail.com" TargetMode="External"/><Relationship Id="rId3216" Type="http://schemas.openxmlformats.org/officeDocument/2006/relationships/hyperlink" Target="mailto:muktacon@gmail.com" TargetMode="External"/><Relationship Id="rId3770" Type="http://schemas.openxmlformats.org/officeDocument/2006/relationships/hyperlink" Target="mailto:nishitbosu@gmail.com" TargetMode="External"/><Relationship Id="rId4614" Type="http://schemas.openxmlformats.org/officeDocument/2006/relationships/hyperlink" Target="mailto:msdast1972@gmail.com" TargetMode="External"/><Relationship Id="rId4821" Type="http://schemas.openxmlformats.org/officeDocument/2006/relationships/hyperlink" Target="mailto:mimmaenterprise@yahoo.%20com" TargetMode="External"/><Relationship Id="rId7977" Type="http://schemas.openxmlformats.org/officeDocument/2006/relationships/hyperlink" Target="mailto:iqbaljamader@yahoo.com" TargetMode="External"/><Relationship Id="rId9192" Type="http://schemas.openxmlformats.org/officeDocument/2006/relationships/hyperlink" Target="mailto:msrawshanaraenterprise07@gamil.com" TargetMode="External"/><Relationship Id="rId137" Type="http://schemas.openxmlformats.org/officeDocument/2006/relationships/hyperlink" Target="mailto:rifatenterprise86@gmail.com" TargetMode="External"/><Relationship Id="rId344" Type="http://schemas.openxmlformats.org/officeDocument/2006/relationships/hyperlink" Target="mailto:mirazenterprise11@gmail.com" TargetMode="External"/><Relationship Id="rId691" Type="http://schemas.openxmlformats.org/officeDocument/2006/relationships/hyperlink" Target="mailto:mssikderarianenterprise@gmail.com" TargetMode="External"/><Relationship Id="rId2025" Type="http://schemas.openxmlformats.org/officeDocument/2006/relationships/hyperlink" Target="mailto:saymummae@gmail.com" TargetMode="External"/><Relationship Id="rId2372" Type="http://schemas.openxmlformats.org/officeDocument/2006/relationships/hyperlink" Target="mailto:mssetu_enterprise@yahoo.com" TargetMode="External"/><Relationship Id="rId3423" Type="http://schemas.openxmlformats.org/officeDocument/2006/relationships/hyperlink" Target="mailto:sharifulislamjv@gmail.com" TargetMode="External"/><Relationship Id="rId3630" Type="http://schemas.openxmlformats.org/officeDocument/2006/relationships/hyperlink" Target="mailto:msalifbd@gmail.com" TargetMode="External"/><Relationship Id="rId6579" Type="http://schemas.openxmlformats.org/officeDocument/2006/relationships/hyperlink" Target="mailto:saifulpan14@gmail.com" TargetMode="External"/><Relationship Id="rId6786" Type="http://schemas.openxmlformats.org/officeDocument/2006/relationships/hyperlink" Target="mailto:mdmahfuz.khan@yahoo.com" TargetMode="External"/><Relationship Id="rId6993" Type="http://schemas.openxmlformats.org/officeDocument/2006/relationships/hyperlink" Target="mailto:akzaman43@gmail.com" TargetMode="External"/><Relationship Id="rId7837" Type="http://schemas.openxmlformats.org/officeDocument/2006/relationships/hyperlink" Target="mailto:ataher4384@gmail.com" TargetMode="External"/><Relationship Id="rId9052" Type="http://schemas.openxmlformats.org/officeDocument/2006/relationships/hyperlink" Target="mailto:msrajaconstruction@gmail.com" TargetMode="External"/><Relationship Id="rId551" Type="http://schemas.openxmlformats.org/officeDocument/2006/relationships/hyperlink" Target="mailto:mskhantraders71@gmail.com" TargetMode="External"/><Relationship Id="rId1181" Type="http://schemas.openxmlformats.org/officeDocument/2006/relationships/hyperlink" Target="mailto:techbayfrarajijv@gmail.com" TargetMode="External"/><Relationship Id="rId2232" Type="http://schemas.openxmlformats.org/officeDocument/2006/relationships/hyperlink" Target="mailto:ms.nihalenterprise@gmail.com" TargetMode="External"/><Relationship Id="rId5388" Type="http://schemas.openxmlformats.org/officeDocument/2006/relationships/hyperlink" Target="mailto:sretee.enterprise@yahoo.com" TargetMode="External"/><Relationship Id="rId5595" Type="http://schemas.openxmlformats.org/officeDocument/2006/relationships/hyperlink" Target="mailto:mbplmhajv@yahoo.com" TargetMode="External"/><Relationship Id="rId6439" Type="http://schemas.openxmlformats.org/officeDocument/2006/relationships/hyperlink" Target="mailto:mmkdcl2018jv@gmail.com" TargetMode="External"/><Relationship Id="rId6646" Type="http://schemas.openxmlformats.org/officeDocument/2006/relationships/hyperlink" Target="mailto:tnasi2018@gmail.com" TargetMode="External"/><Relationship Id="rId6853" Type="http://schemas.openxmlformats.org/officeDocument/2006/relationships/hyperlink" Target="mailto:sikderptk@gmail.com" TargetMode="External"/><Relationship Id="rId7904" Type="http://schemas.openxmlformats.org/officeDocument/2006/relationships/hyperlink" Target="mailto:msnusratenterprise1976@gmail.com" TargetMode="External"/><Relationship Id="rId204" Type="http://schemas.openxmlformats.org/officeDocument/2006/relationships/hyperlink" Target="mailto:m.a.jalil.khan123@gmail.com" TargetMode="External"/><Relationship Id="rId411" Type="http://schemas.openxmlformats.org/officeDocument/2006/relationships/hyperlink" Target="mailto:mssarmintraders@gmail.com" TargetMode="External"/><Relationship Id="rId1041" Type="http://schemas.openxmlformats.org/officeDocument/2006/relationships/hyperlink" Target="mailto:mssufa.ntl@gmail.com" TargetMode="External"/><Relationship Id="rId1998" Type="http://schemas.openxmlformats.org/officeDocument/2006/relationships/hyperlink" Target="mailto:khoshedaenterprise@gmail.com" TargetMode="External"/><Relationship Id="rId4197" Type="http://schemas.openxmlformats.org/officeDocument/2006/relationships/hyperlink" Target="mailto:mr.kanchan13@yahoo.com" TargetMode="External"/><Relationship Id="rId5248" Type="http://schemas.openxmlformats.org/officeDocument/2006/relationships/hyperlink" Target="mailto:aristoc420@gmail.com" TargetMode="External"/><Relationship Id="rId5455" Type="http://schemas.openxmlformats.org/officeDocument/2006/relationships/hyperlink" Target="mailto:zahirandco@gmail.com" TargetMode="External"/><Relationship Id="rId5662" Type="http://schemas.openxmlformats.org/officeDocument/2006/relationships/hyperlink" Target="mailto:salimu875@gmail.com" TargetMode="External"/><Relationship Id="rId6506" Type="http://schemas.openxmlformats.org/officeDocument/2006/relationships/hyperlink" Target="mailto:nuruzzamanmiah58@gmail.com," TargetMode="External"/><Relationship Id="rId6713" Type="http://schemas.openxmlformats.org/officeDocument/2006/relationships/hyperlink" Target="mailto:kohinoor.rahimajv@gmail.com" TargetMode="External"/><Relationship Id="rId6920" Type="http://schemas.openxmlformats.org/officeDocument/2006/relationships/hyperlink" Target="mailto:badalmizanurjv@gmail.com" TargetMode="External"/><Relationship Id="rId1858" Type="http://schemas.openxmlformats.org/officeDocument/2006/relationships/hyperlink" Target="mailto:msnipaenterprise748@gmail.com" TargetMode="External"/><Relationship Id="rId4057" Type="http://schemas.openxmlformats.org/officeDocument/2006/relationships/hyperlink" Target="mailto:mhjnjv@gmail.com" TargetMode="External"/><Relationship Id="rId4264" Type="http://schemas.openxmlformats.org/officeDocument/2006/relationships/hyperlink" Target="mailto:nuruzzamank2013786@yahoo.com" TargetMode="External"/><Relationship Id="rId4471" Type="http://schemas.openxmlformats.org/officeDocument/2006/relationships/hyperlink" Target="mailto:meeandmscjv@gmail.com" TargetMode="External"/><Relationship Id="rId5108" Type="http://schemas.openxmlformats.org/officeDocument/2006/relationships/hyperlink" Target="mailto:tanimentpegp@gmail.com" TargetMode="External"/><Relationship Id="rId5315" Type="http://schemas.openxmlformats.org/officeDocument/2006/relationships/hyperlink" Target="mailto:nazmulhaque760@gmail.com" TargetMode="External"/><Relationship Id="rId5522" Type="http://schemas.openxmlformats.org/officeDocument/2006/relationships/hyperlink" Target="mailto:mminternational52@gmail.com" TargetMode="External"/><Relationship Id="rId8678" Type="http://schemas.openxmlformats.org/officeDocument/2006/relationships/hyperlink" Target="mailto:fr.tradersbd@yahoo.com" TargetMode="External"/><Relationship Id="rId8885" Type="http://schemas.openxmlformats.org/officeDocument/2006/relationships/hyperlink" Target="mailto:mdemtiazasif@gmail.com" TargetMode="External"/><Relationship Id="rId2909" Type="http://schemas.openxmlformats.org/officeDocument/2006/relationships/hyperlink" Target="mailto:rhb.jv19@gmail.com" TargetMode="External"/><Relationship Id="rId3073" Type="http://schemas.openxmlformats.org/officeDocument/2006/relationships/hyperlink" Target="mailto:tradersssms@gmail.com" TargetMode="External"/><Relationship Id="rId3280" Type="http://schemas.openxmlformats.org/officeDocument/2006/relationships/hyperlink" Target="mailto:mdnoorali3300@gmail.com" TargetMode="External"/><Relationship Id="rId4124" Type="http://schemas.openxmlformats.org/officeDocument/2006/relationships/hyperlink" Target="mailto:roy_enterprise@yahoo.com" TargetMode="External"/><Relationship Id="rId4331" Type="http://schemas.openxmlformats.org/officeDocument/2006/relationships/hyperlink" Target="mailto:shaikatenterprise77@gmail.com" TargetMode="External"/><Relationship Id="rId7487" Type="http://schemas.openxmlformats.org/officeDocument/2006/relationships/hyperlink" Target="mailto:msparadisetds@gmail.com" TargetMode="External"/><Relationship Id="rId7694" Type="http://schemas.openxmlformats.org/officeDocument/2006/relationships/hyperlink" Target="mailto:msziniatraders@gmail.com" TargetMode="External"/><Relationship Id="rId8538" Type="http://schemas.openxmlformats.org/officeDocument/2006/relationships/hyperlink" Target="mailto:mskhandakerenterprise62@gmail.com" TargetMode="External"/><Relationship Id="rId1718" Type="http://schemas.openxmlformats.org/officeDocument/2006/relationships/hyperlink" Target="mailto:maematjv@gmail.com" TargetMode="External"/><Relationship Id="rId1925" Type="http://schemas.openxmlformats.org/officeDocument/2006/relationships/hyperlink" Target="mailto:msarcorporationctg@gmail.com" TargetMode="External"/><Relationship Id="rId3140" Type="http://schemas.openxmlformats.org/officeDocument/2006/relationships/hyperlink" Target="mailto:udicogsjv@gmail.com" TargetMode="External"/><Relationship Id="rId6089" Type="http://schemas.openxmlformats.org/officeDocument/2006/relationships/hyperlink" Target="mailto:nislamnipu@gmail.com" TargetMode="External"/><Relationship Id="rId6296" Type="http://schemas.openxmlformats.org/officeDocument/2006/relationships/hyperlink" Target="mailto:msmalekenterprise1984@gmail.com" TargetMode="External"/><Relationship Id="rId7347" Type="http://schemas.openxmlformats.org/officeDocument/2006/relationships/hyperlink" Target="mailto:mdsalim.egp@gmail.com" TargetMode="External"/><Relationship Id="rId8745" Type="http://schemas.openxmlformats.org/officeDocument/2006/relationships/hyperlink" Target="mailto:aralmljv@gmail.com" TargetMode="External"/><Relationship Id="rId8952" Type="http://schemas.openxmlformats.org/officeDocument/2006/relationships/hyperlink" Target="https://www.eprocure.gov.bd/tenderer/ViewRegistrationDetail.jsp?cId=F2D33093B85CF3FD&amp;uId=450F598EBC58C740&amp;tId=A249170F4DB9321B&amp;top=no" TargetMode="External"/><Relationship Id="rId6156" Type="http://schemas.openxmlformats.org/officeDocument/2006/relationships/hyperlink" Target="mailto:msfnenterprise@yahoo.com" TargetMode="External"/><Relationship Id="rId7554" Type="http://schemas.openxmlformats.org/officeDocument/2006/relationships/hyperlink" Target="mailto:ssprise69@yahoo.com" TargetMode="External"/><Relationship Id="rId7761" Type="http://schemas.openxmlformats.org/officeDocument/2006/relationships/hyperlink" Target="mailto:aamahcjv@gmail.com" TargetMode="External"/><Relationship Id="rId8605" Type="http://schemas.openxmlformats.org/officeDocument/2006/relationships/hyperlink" Target="mailto:ms.kingsteel@gmail.com" TargetMode="External"/><Relationship Id="rId8812" Type="http://schemas.openxmlformats.org/officeDocument/2006/relationships/hyperlink" Target="mailto:mstasnimtraders1978@gmail.com" TargetMode="External"/><Relationship Id="rId2699" Type="http://schemas.openxmlformats.org/officeDocument/2006/relationships/hyperlink" Target="mailto:mail.motlu@gmail.com" TargetMode="External"/><Relationship Id="rId3000" Type="http://schemas.openxmlformats.org/officeDocument/2006/relationships/hyperlink" Target="mailto:ms.ntmajv@gmail.com" TargetMode="External"/><Relationship Id="rId3957" Type="http://schemas.openxmlformats.org/officeDocument/2006/relationships/hyperlink" Target="mailto:ziaultraders123@yahoo.com%20;" TargetMode="External"/><Relationship Id="rId6363" Type="http://schemas.openxmlformats.org/officeDocument/2006/relationships/hyperlink" Target="mailto:arklmziz@gmail.com" TargetMode="External"/><Relationship Id="rId6570" Type="http://schemas.openxmlformats.org/officeDocument/2006/relationships/hyperlink" Target="mailto:kzaman4egp@yahoo.com" TargetMode="External"/><Relationship Id="rId7207" Type="http://schemas.openxmlformats.org/officeDocument/2006/relationships/hyperlink" Target="mailto:msbonnatraders2017@gmail.com" TargetMode="External"/><Relationship Id="rId7414" Type="http://schemas.openxmlformats.org/officeDocument/2006/relationships/hyperlink" Target="mailto:msbulbultraders786@gmail.com" TargetMode="External"/><Relationship Id="rId7621" Type="http://schemas.openxmlformats.org/officeDocument/2006/relationships/hyperlink" Target="mailto:noorsyndicate@yahoo.com" TargetMode="External"/><Relationship Id="rId878" Type="http://schemas.openxmlformats.org/officeDocument/2006/relationships/hyperlink" Target="mailto:idrishrhd@gmail.com" TargetMode="External"/><Relationship Id="rId2559" Type="http://schemas.openxmlformats.org/officeDocument/2006/relationships/hyperlink" Target="mailto:hoquetraders1980@gmail.com" TargetMode="External"/><Relationship Id="rId2766" Type="http://schemas.openxmlformats.org/officeDocument/2006/relationships/hyperlink" Target="mailto:sourav.enterprise777@gmail.com" TargetMode="External"/><Relationship Id="rId2973" Type="http://schemas.openxmlformats.org/officeDocument/2006/relationships/hyperlink" Target="mailto:jalommadaripur@gmail.com" TargetMode="External"/><Relationship Id="rId3817" Type="http://schemas.openxmlformats.org/officeDocument/2006/relationships/hyperlink" Target="mailto:selim.brothers_874@yahoo.com" TargetMode="External"/><Relationship Id="rId5172" Type="http://schemas.openxmlformats.org/officeDocument/2006/relationships/hyperlink" Target="mailto:msmuktienterprise1968@gmail.com" TargetMode="External"/><Relationship Id="rId6016" Type="http://schemas.openxmlformats.org/officeDocument/2006/relationships/hyperlink" Target="mailto:msmalekenterprise1984@gmail.com" TargetMode="External"/><Relationship Id="rId6223" Type="http://schemas.openxmlformats.org/officeDocument/2006/relationships/hyperlink" Target="mailto:mohanabricksmanufacture@gmail.com" TargetMode="External"/><Relationship Id="rId6430" Type="http://schemas.openxmlformats.org/officeDocument/2006/relationships/hyperlink" Target="mailto:dclmmkmel@gmail.com" TargetMode="External"/><Relationship Id="rId9379" Type="http://schemas.openxmlformats.org/officeDocument/2006/relationships/hyperlink" Target="mailto:ms.honey.bangladesh@gmail.com" TargetMode="External"/><Relationship Id="rId9586" Type="http://schemas.openxmlformats.org/officeDocument/2006/relationships/hyperlink" Target="mailto:msrukuent@gmail.com" TargetMode="External"/><Relationship Id="rId738" Type="http://schemas.openxmlformats.org/officeDocument/2006/relationships/hyperlink" Target="mailto:mslailyenterprise@gmail.com" TargetMode="External"/><Relationship Id="rId945" Type="http://schemas.openxmlformats.org/officeDocument/2006/relationships/hyperlink" Target="mailto:alamenterprisebhola@gmail.com" TargetMode="External"/><Relationship Id="rId1368" Type="http://schemas.openxmlformats.org/officeDocument/2006/relationships/hyperlink" Target="mailto:mdharunorrashid868@gmail.com" TargetMode="External"/><Relationship Id="rId1575" Type="http://schemas.openxmlformats.org/officeDocument/2006/relationships/hyperlink" Target="mailto:msnadimnayemba@gmail.com" TargetMode="External"/><Relationship Id="rId1782" Type="http://schemas.openxmlformats.org/officeDocument/2006/relationships/hyperlink" Target="mailto:ms.hasan@outlook.com" TargetMode="External"/><Relationship Id="rId2419" Type="http://schemas.openxmlformats.org/officeDocument/2006/relationships/hyperlink" Target="mailto:ru.jejv@gmail.com" TargetMode="External"/><Relationship Id="rId2626" Type="http://schemas.openxmlformats.org/officeDocument/2006/relationships/hyperlink" Target="mailto:atiqurrahman2018@yahoo.com" TargetMode="External"/><Relationship Id="rId2833" Type="http://schemas.openxmlformats.org/officeDocument/2006/relationships/hyperlink" Target="mailto:ms.geonexbuilders@gmail.com" TargetMode="External"/><Relationship Id="rId5032" Type="http://schemas.openxmlformats.org/officeDocument/2006/relationships/hyperlink" Target="mailto:ahammadali825@gmail.com" TargetMode="External"/><Relationship Id="rId5989" Type="http://schemas.openxmlformats.org/officeDocument/2006/relationships/hyperlink" Target="mailto:samiultraders@yahoo.com" TargetMode="External"/><Relationship Id="rId8188" Type="http://schemas.openxmlformats.org/officeDocument/2006/relationships/hyperlink" Target="mailto:mssukraenterprise@gmail.com" TargetMode="External"/><Relationship Id="rId8395" Type="http://schemas.openxmlformats.org/officeDocument/2006/relationships/hyperlink" Target="mailto:ripontraders77@gmail.com" TargetMode="External"/><Relationship Id="rId9239" Type="http://schemas.openxmlformats.org/officeDocument/2006/relationships/hyperlink" Target="mailto:nuruddin0066@gmail" TargetMode="External"/><Relationship Id="rId9446" Type="http://schemas.openxmlformats.org/officeDocument/2006/relationships/hyperlink" Target="mailto:jnn4688@gmail.com" TargetMode="External"/><Relationship Id="rId74" Type="http://schemas.openxmlformats.org/officeDocument/2006/relationships/hyperlink" Target="mailto:mssantotraders5@gmail.com" TargetMode="External"/><Relationship Id="rId805" Type="http://schemas.openxmlformats.org/officeDocument/2006/relationships/hyperlink" Target="mailto:amir.engr_crp@yahoo.com" TargetMode="External"/><Relationship Id="rId1228" Type="http://schemas.openxmlformats.org/officeDocument/2006/relationships/hyperlink" Target="mailto:mdabduloyakil@gmail.com" TargetMode="External"/><Relationship Id="rId1435" Type="http://schemas.openxmlformats.org/officeDocument/2006/relationships/hyperlink" Target="mailto:erainternational1979@gmail.com" TargetMode="External"/><Relationship Id="rId4798" Type="http://schemas.openxmlformats.org/officeDocument/2006/relationships/hyperlink" Target="mailto:islamkamrul0101@gmail.com" TargetMode="External"/><Relationship Id="rId8048" Type="http://schemas.openxmlformats.org/officeDocument/2006/relationships/hyperlink" Target="mailto:msiqbal.hossain.mridha@gmail.com" TargetMode="External"/><Relationship Id="rId8255" Type="http://schemas.openxmlformats.org/officeDocument/2006/relationships/hyperlink" Target="mailto:munnitraders.pbn@gmail.com" TargetMode="External"/><Relationship Id="rId8462" Type="http://schemas.openxmlformats.org/officeDocument/2006/relationships/hyperlink" Target="mailto:msrufaidac@gmail.com" TargetMode="External"/><Relationship Id="rId9306" Type="http://schemas.openxmlformats.org/officeDocument/2006/relationships/hyperlink" Target="mailto:hossainjui.thakurgaon@gmail.com" TargetMode="External"/><Relationship Id="rId9513" Type="http://schemas.openxmlformats.org/officeDocument/2006/relationships/hyperlink" Target="mailto:ethenttsljv@gmail.com" TargetMode="External"/><Relationship Id="rId1642" Type="http://schemas.openxmlformats.org/officeDocument/2006/relationships/hyperlink" Target="mailto:ms.shamimbricks38@gmail.com" TargetMode="External"/><Relationship Id="rId2900" Type="http://schemas.openxmlformats.org/officeDocument/2006/relationships/hyperlink" Target="mailto:hamidkhorshedbachchujv@yahoo.com" TargetMode="External"/><Relationship Id="rId5849" Type="http://schemas.openxmlformats.org/officeDocument/2006/relationships/hyperlink" Target="mailto:mehmilon831@gmail.com" TargetMode="External"/><Relationship Id="rId7064" Type="http://schemas.openxmlformats.org/officeDocument/2006/relationships/hyperlink" Target="mailto:msjamunaenterprise9000@gmail.com" TargetMode="External"/><Relationship Id="rId7271" Type="http://schemas.openxmlformats.org/officeDocument/2006/relationships/hyperlink" Target="mailto:egpntclbd@gmail.com" TargetMode="External"/><Relationship Id="rId8115" Type="http://schemas.openxmlformats.org/officeDocument/2006/relationships/hyperlink" Target="mailto:mebl.bd@gmail.com" TargetMode="External"/><Relationship Id="rId8322" Type="http://schemas.openxmlformats.org/officeDocument/2006/relationships/hyperlink" Target="mailto:parvez.engmt@gmail.com" TargetMode="External"/><Relationship Id="rId1502" Type="http://schemas.openxmlformats.org/officeDocument/2006/relationships/hyperlink" Target="mailto:dawn557700@gmail.com" TargetMode="External"/><Relationship Id="rId4658" Type="http://schemas.openxmlformats.org/officeDocument/2006/relationships/hyperlink" Target="mailto:tender@pprojltd.com" TargetMode="External"/><Relationship Id="rId4865" Type="http://schemas.openxmlformats.org/officeDocument/2006/relationships/hyperlink" Target="mailto:shuebch.8351@yahoo.com" TargetMode="External"/><Relationship Id="rId5709" Type="http://schemas.openxmlformats.org/officeDocument/2006/relationships/hyperlink" Target="mailto:mtn4701@gmail.com" TargetMode="External"/><Relationship Id="rId5916" Type="http://schemas.openxmlformats.org/officeDocument/2006/relationships/hyperlink" Target="mailto:maemalijv@gmail.com" TargetMode="External"/><Relationship Id="rId6080" Type="http://schemas.openxmlformats.org/officeDocument/2006/relationships/hyperlink" Target="mailto:msstraders@yahoo.com" TargetMode="External"/><Relationship Id="rId7131" Type="http://schemas.openxmlformats.org/officeDocument/2006/relationships/hyperlink" Target="mailto:mdyousufali1959@gmail.com" TargetMode="External"/><Relationship Id="rId388" Type="http://schemas.openxmlformats.org/officeDocument/2006/relationships/hyperlink" Target="mailto:msoaisheenterprise@gmail.com" TargetMode="External"/><Relationship Id="rId2069" Type="http://schemas.openxmlformats.org/officeDocument/2006/relationships/hyperlink" Target="mailto:surmaenterprise24@gmail.com" TargetMode="External"/><Relationship Id="rId3467" Type="http://schemas.openxmlformats.org/officeDocument/2006/relationships/hyperlink" Target="mailto:msbtcorporation@gmail.com" TargetMode="External"/><Relationship Id="rId3674" Type="http://schemas.openxmlformats.org/officeDocument/2006/relationships/hyperlink" Target="mailto:santoenterprise65@gmail.com" TargetMode="External"/><Relationship Id="rId3881" Type="http://schemas.openxmlformats.org/officeDocument/2006/relationships/hyperlink" Target="mailto:sikderenterprise72@gmail.com" TargetMode="External"/><Relationship Id="rId4518" Type="http://schemas.openxmlformats.org/officeDocument/2006/relationships/hyperlink" Target="mailto:msrupantar@gmail.com" TargetMode="External"/><Relationship Id="rId4725" Type="http://schemas.openxmlformats.org/officeDocument/2006/relationships/hyperlink" Target="mailto:mebl.bd@gmail.com" TargetMode="External"/><Relationship Id="rId4932" Type="http://schemas.openxmlformats.org/officeDocument/2006/relationships/hyperlink" Target="mailto:murshadalam55@gmail.com" TargetMode="External"/><Relationship Id="rId9096" Type="http://schemas.openxmlformats.org/officeDocument/2006/relationships/hyperlink" Target="mailto:mahabbathossainjp@gmail.com" TargetMode="External"/><Relationship Id="rId595" Type="http://schemas.openxmlformats.org/officeDocument/2006/relationships/hyperlink" Target="mailto:mshowladerenterprise1980@gmail.com" TargetMode="External"/><Relationship Id="rId2276" Type="http://schemas.openxmlformats.org/officeDocument/2006/relationships/hyperlink" Target="mailto:emonenterprisebd2040@gmail.com" TargetMode="External"/><Relationship Id="rId2483" Type="http://schemas.openxmlformats.org/officeDocument/2006/relationships/hyperlink" Target="mailto:Salehbabul21@gmail.com" TargetMode="External"/><Relationship Id="rId2690" Type="http://schemas.openxmlformats.org/officeDocument/2006/relationships/hyperlink" Target="mailto:niaztraders.khan@yahoo.com" TargetMode="External"/><Relationship Id="rId3327" Type="http://schemas.openxmlformats.org/officeDocument/2006/relationships/hyperlink" Target="mailto:jerinfahmida@yahoo.com" TargetMode="External"/><Relationship Id="rId3534" Type="http://schemas.openxmlformats.org/officeDocument/2006/relationships/hyperlink" Target="mailto:rathindranathbosu@gmail.com" TargetMode="External"/><Relationship Id="rId3741" Type="http://schemas.openxmlformats.org/officeDocument/2006/relationships/hyperlink" Target="mailto:faizulislam.jnd@gmail.com" TargetMode="External"/><Relationship Id="rId6897" Type="http://schemas.openxmlformats.org/officeDocument/2006/relationships/hyperlink" Target="mailto:msrupalicons@gmail.com" TargetMode="External"/><Relationship Id="rId7948" Type="http://schemas.openxmlformats.org/officeDocument/2006/relationships/hyperlink" Target="mailto:ziaultraders123@yahoo.com" TargetMode="External"/><Relationship Id="rId248" Type="http://schemas.openxmlformats.org/officeDocument/2006/relationships/hyperlink" Target="mailto:msjarnaenterprise@yahoo.com" TargetMode="External"/><Relationship Id="rId455" Type="http://schemas.openxmlformats.org/officeDocument/2006/relationships/hyperlink" Target="mailto:ms.yamin.traders@gmail.com" TargetMode="External"/><Relationship Id="rId662" Type="http://schemas.openxmlformats.org/officeDocument/2006/relationships/hyperlink" Target="mailto:msrupalicons@gmail.com" TargetMode="External"/><Relationship Id="rId1085" Type="http://schemas.openxmlformats.org/officeDocument/2006/relationships/hyperlink" Target="mailto:noorsyndicat@gmail.com" TargetMode="External"/><Relationship Id="rId1292" Type="http://schemas.openxmlformats.org/officeDocument/2006/relationships/hyperlink" Target="mailto:akkas.kush@gmail.com" TargetMode="External"/><Relationship Id="rId2136" Type="http://schemas.openxmlformats.org/officeDocument/2006/relationships/hyperlink" Target="mailto:egp.suzan@gmail.com" TargetMode="External"/><Relationship Id="rId2343" Type="http://schemas.openxmlformats.org/officeDocument/2006/relationships/hyperlink" Target="mailto:ms.sajincorporation@gmail.com" TargetMode="External"/><Relationship Id="rId2550" Type="http://schemas.openxmlformats.org/officeDocument/2006/relationships/hyperlink" Target="mailto:emonenterprisebd2040@gmail.com" TargetMode="External"/><Relationship Id="rId3601" Type="http://schemas.openxmlformats.org/officeDocument/2006/relationships/hyperlink" Target="mailto:mme.mkbjv@gmail.com" TargetMode="External"/><Relationship Id="rId5499" Type="http://schemas.openxmlformats.org/officeDocument/2006/relationships/hyperlink" Target="mailto:mstareqtraders@gmail.com" TargetMode="External"/><Relationship Id="rId6757" Type="http://schemas.openxmlformats.org/officeDocument/2006/relationships/hyperlink" Target="mailto:ziaultraders123@yahoo.com" TargetMode="External"/><Relationship Id="rId6964" Type="http://schemas.openxmlformats.org/officeDocument/2006/relationships/hyperlink" Target="mailto:ekra637@gmail.com" TargetMode="External"/><Relationship Id="rId7808" Type="http://schemas.openxmlformats.org/officeDocument/2006/relationships/hyperlink" Target="mailto:zarif7799@gmail.com" TargetMode="External"/><Relationship Id="rId9163" Type="http://schemas.openxmlformats.org/officeDocument/2006/relationships/hyperlink" Target="mailto:durgaenterprisehemayetjv@gmail.com" TargetMode="External"/><Relationship Id="rId9370" Type="http://schemas.openxmlformats.org/officeDocument/2006/relationships/hyperlink" Target="mailto:nahalnila@gmail.com" TargetMode="External"/><Relationship Id="rId108" Type="http://schemas.openxmlformats.org/officeDocument/2006/relationships/hyperlink" Target="mailto:jvjeandsc@gmail.com" TargetMode="External"/><Relationship Id="rId315" Type="http://schemas.openxmlformats.org/officeDocument/2006/relationships/hyperlink" Target="mailto:chakrabortybban123@gmail.com" TargetMode="External"/><Relationship Id="rId522" Type="http://schemas.openxmlformats.org/officeDocument/2006/relationships/hyperlink" Target="mailto:mscjkt2012@gmail.com" TargetMode="External"/><Relationship Id="rId1152" Type="http://schemas.openxmlformats.org/officeDocument/2006/relationships/hyperlink" Target="mailto:S.Anantabikastripura@yahoo.com" TargetMode="External"/><Relationship Id="rId2203" Type="http://schemas.openxmlformats.org/officeDocument/2006/relationships/hyperlink" Target="mailto:ms.shumonenterprise14@gmail.com" TargetMode="External"/><Relationship Id="rId2410" Type="http://schemas.openxmlformats.org/officeDocument/2006/relationships/hyperlink" Target="mailto:ct.nftjv@gmail.com" TargetMode="External"/><Relationship Id="rId5359" Type="http://schemas.openxmlformats.org/officeDocument/2006/relationships/hyperlink" Target="mailto:ms.mominul@yahoo.com" TargetMode="External"/><Relationship Id="rId5566" Type="http://schemas.openxmlformats.org/officeDocument/2006/relationships/hyperlink" Target="mailto:noyon.nat@gmail.com" TargetMode="External"/><Relationship Id="rId5773" Type="http://schemas.openxmlformats.org/officeDocument/2006/relationships/hyperlink" Target="mailto:shamkijv@gmail.com" TargetMode="External"/><Relationship Id="rId6617" Type="http://schemas.openxmlformats.org/officeDocument/2006/relationships/hyperlink" Target="mailto:mssaifuddintraders@yahoo.com" TargetMode="External"/><Relationship Id="rId9023" Type="http://schemas.openxmlformats.org/officeDocument/2006/relationships/hyperlink" Target="mailto:mskonikaenterprisejp@gmail.com" TargetMode="External"/><Relationship Id="rId9230" Type="http://schemas.openxmlformats.org/officeDocument/2006/relationships/hyperlink" Target="mailto:zahidtradersnew@gmail.com" TargetMode="External"/><Relationship Id="rId1012" Type="http://schemas.openxmlformats.org/officeDocument/2006/relationships/hyperlink" Target="mailto:ms.mimtraders77@gmail.com" TargetMode="External"/><Relationship Id="rId4168" Type="http://schemas.openxmlformats.org/officeDocument/2006/relationships/hyperlink" Target="mailto:mdmasud1981hoss@gmail.com" TargetMode="External"/><Relationship Id="rId4375" Type="http://schemas.openxmlformats.org/officeDocument/2006/relationships/hyperlink" Target="mailto:msriasatandbrothers@gmail.com" TargetMode="External"/><Relationship Id="rId5219" Type="http://schemas.openxmlformats.org/officeDocument/2006/relationships/hyperlink" Target="mailto:mostafaandsons70@gmail.com" TargetMode="External"/><Relationship Id="rId5426" Type="http://schemas.openxmlformats.org/officeDocument/2006/relationships/hyperlink" Target="mailto:msshantoandbrothers98@gmail.com" TargetMode="External"/><Relationship Id="rId5980" Type="http://schemas.openxmlformats.org/officeDocument/2006/relationships/hyperlink" Target="mailto:msthenterprise@yahoo.com" TargetMode="External"/><Relationship Id="rId6824" Type="http://schemas.openxmlformats.org/officeDocument/2006/relationships/hyperlink" Target="mailto:msakotaenterprise@gmail.com" TargetMode="External"/><Relationship Id="rId1969" Type="http://schemas.openxmlformats.org/officeDocument/2006/relationships/hyperlink" Target="mailto:maengineering1958@yahoo.com" TargetMode="External"/><Relationship Id="rId3184" Type="http://schemas.openxmlformats.org/officeDocument/2006/relationships/hyperlink" Target="mailto:msranaenterprise@yahoo.com" TargetMode="External"/><Relationship Id="rId4028" Type="http://schemas.openxmlformats.org/officeDocument/2006/relationships/hyperlink" Target="mailto:ziaultraders123@yahoo.com" TargetMode="External"/><Relationship Id="rId4235" Type="http://schemas.openxmlformats.org/officeDocument/2006/relationships/hyperlink" Target="mailto:mskhadizaenterprise@gmail.com" TargetMode="External"/><Relationship Id="rId4582" Type="http://schemas.openxmlformats.org/officeDocument/2006/relationships/hyperlink" Target="mailto:shampaenterprise1977@yahoo.com" TargetMode="External"/><Relationship Id="rId5633" Type="http://schemas.openxmlformats.org/officeDocument/2006/relationships/hyperlink" Target="mailto:jsarwar938@gmail.com" TargetMode="External"/><Relationship Id="rId5840" Type="http://schemas.openxmlformats.org/officeDocument/2006/relationships/hyperlink" Target="mailto:zahurulhaquedulalk786@yahoo.com" TargetMode="External"/><Relationship Id="rId8789" Type="http://schemas.openxmlformats.org/officeDocument/2006/relationships/hyperlink" Target="mailto:faridpurjannatconstructionltd@gmail.com" TargetMode="External"/><Relationship Id="rId8996" Type="http://schemas.openxmlformats.org/officeDocument/2006/relationships/hyperlink" Target="mailto:mstanimenterprisebbtjv@gmail.com" TargetMode="External"/><Relationship Id="rId1829" Type="http://schemas.openxmlformats.org/officeDocument/2006/relationships/hyperlink" Target="mailto:egpnasir@gmail.com" TargetMode="External"/><Relationship Id="rId3391" Type="http://schemas.openxmlformats.org/officeDocument/2006/relationships/hyperlink" Target="mailto:riponbiswas.jessore@gmail.com" TargetMode="External"/><Relationship Id="rId4442" Type="http://schemas.openxmlformats.org/officeDocument/2006/relationships/hyperlink" Target="mailto:mshawladerenterprise1982@gmail.com" TargetMode="External"/><Relationship Id="rId5700" Type="http://schemas.openxmlformats.org/officeDocument/2006/relationships/hyperlink" Target="mailto:iqbal8505@gmail.com" TargetMode="External"/><Relationship Id="rId7598" Type="http://schemas.openxmlformats.org/officeDocument/2006/relationships/hyperlink" Target="mailto:sabtmht2019@gmail.com" TargetMode="External"/><Relationship Id="rId8649" Type="http://schemas.openxmlformats.org/officeDocument/2006/relationships/hyperlink" Target="mailto:newtradelinkfeni@gmail.com" TargetMode="External"/><Relationship Id="rId8856" Type="http://schemas.openxmlformats.org/officeDocument/2006/relationships/hyperlink" Target="mailto:leemon122@yahoo.com" TargetMode="External"/><Relationship Id="rId3044" Type="http://schemas.openxmlformats.org/officeDocument/2006/relationships/hyperlink" Target="mailto:ms.iqabalbrothers@gmail.com" TargetMode="External"/><Relationship Id="rId3251" Type="http://schemas.openxmlformats.org/officeDocument/2006/relationships/hyperlink" Target="mailto:ms.amirenterprise2013@gmail.com" TargetMode="External"/><Relationship Id="rId4302" Type="http://schemas.openxmlformats.org/officeDocument/2006/relationships/hyperlink" Target="mailto:msadikuzzamankhan@gmail.com" TargetMode="External"/><Relationship Id="rId7458" Type="http://schemas.openxmlformats.org/officeDocument/2006/relationships/hyperlink" Target="mailto:Sonali.egp@gmail.com" TargetMode="External"/><Relationship Id="rId7665" Type="http://schemas.openxmlformats.org/officeDocument/2006/relationships/hyperlink" Target="mailto:tajulislam9106@gmail.com" TargetMode="External"/><Relationship Id="rId7872" Type="http://schemas.openxmlformats.org/officeDocument/2006/relationships/hyperlink" Target="mailto:mostafizar852@gmail.com" TargetMode="External"/><Relationship Id="rId8509" Type="http://schemas.openxmlformats.org/officeDocument/2006/relationships/hyperlink" Target="mailto:maskandsmjejv@gmail.com" TargetMode="External"/><Relationship Id="rId8716" Type="http://schemas.openxmlformats.org/officeDocument/2006/relationships/hyperlink" Target="mailto:msmohashinandbrothers@gmail.com" TargetMode="External"/><Relationship Id="rId8923" Type="http://schemas.openxmlformats.org/officeDocument/2006/relationships/hyperlink" Target="mailto:msmahabub.enterprise@yahoo.com" TargetMode="External"/><Relationship Id="rId172" Type="http://schemas.openxmlformats.org/officeDocument/2006/relationships/hyperlink" Target="mailto:msrajuenterprise@yahoo.com" TargetMode="External"/><Relationship Id="rId2060" Type="http://schemas.openxmlformats.org/officeDocument/2006/relationships/hyperlink" Target="mailto:msfarokbrothers@gmail.com" TargetMode="External"/><Relationship Id="rId3111" Type="http://schemas.openxmlformats.org/officeDocument/2006/relationships/hyperlink" Target="mailto:mizanurrahman.bd001@gmail.com" TargetMode="External"/><Relationship Id="rId6267" Type="http://schemas.openxmlformats.org/officeDocument/2006/relationships/hyperlink" Target="mailto:msmaaenterprisekazi@yahoo.com" TargetMode="External"/><Relationship Id="rId6474" Type="http://schemas.openxmlformats.org/officeDocument/2006/relationships/hyperlink" Target="mailto:biva.entp@gmail.com" TargetMode="External"/><Relationship Id="rId6681" Type="http://schemas.openxmlformats.org/officeDocument/2006/relationships/hyperlink" Target="mailto:moniruzzaman922@gmail.com" TargetMode="External"/><Relationship Id="rId7318" Type="http://schemas.openxmlformats.org/officeDocument/2006/relationships/hyperlink" Target="mailto:mshafijurrahman71@gmail.com" TargetMode="External"/><Relationship Id="rId7525" Type="http://schemas.openxmlformats.org/officeDocument/2006/relationships/hyperlink" Target="mailto:moonenterprise.golamsarjv@gmail.com" TargetMode="External"/><Relationship Id="rId7732" Type="http://schemas.openxmlformats.org/officeDocument/2006/relationships/hyperlink" Target="mailto:maraufsarkar@gmail.com" TargetMode="External"/><Relationship Id="rId989" Type="http://schemas.openxmlformats.org/officeDocument/2006/relationships/hyperlink" Target="mailto:msarifaenterprise017@gmail.com" TargetMode="External"/><Relationship Id="rId2877" Type="http://schemas.openxmlformats.org/officeDocument/2006/relationships/hyperlink" Target="mailto:daenterprise2014@yahoo.com" TargetMode="External"/><Relationship Id="rId5076" Type="http://schemas.openxmlformats.org/officeDocument/2006/relationships/hyperlink" Target="mailto:egp.bhabnaenterprise@gmail.com" TargetMode="External"/><Relationship Id="rId5283" Type="http://schemas.openxmlformats.org/officeDocument/2006/relationships/hyperlink" Target="mailto:mss.sarkerenterprise@gmail.com" TargetMode="External"/><Relationship Id="rId5490" Type="http://schemas.openxmlformats.org/officeDocument/2006/relationships/hyperlink" Target="mailto:ms.mominul@yahoo.com" TargetMode="External"/><Relationship Id="rId6127" Type="http://schemas.openxmlformats.org/officeDocument/2006/relationships/hyperlink" Target="mailto:masudconstruction2019@gmail.com" TargetMode="External"/><Relationship Id="rId6334" Type="http://schemas.openxmlformats.org/officeDocument/2006/relationships/hyperlink" Target="mailto:ms.mithutraders9446@gmail.com" TargetMode="External"/><Relationship Id="rId6541" Type="http://schemas.openxmlformats.org/officeDocument/2006/relationships/hyperlink" Target="mailto:nazrul.mithapukur@gmail.com" TargetMode="External"/><Relationship Id="rId849" Type="http://schemas.openxmlformats.org/officeDocument/2006/relationships/hyperlink" Target="mailto:sudamsarker07@gmail.com" TargetMode="External"/><Relationship Id="rId1479" Type="http://schemas.openxmlformats.org/officeDocument/2006/relationships/hyperlink" Target="mailto:maematjv@gmail.com" TargetMode="External"/><Relationship Id="rId1686" Type="http://schemas.openxmlformats.org/officeDocument/2006/relationships/hyperlink" Target="mailto:alhajmdabuzaher@yahoo.com" TargetMode="External"/><Relationship Id="rId3928" Type="http://schemas.openxmlformats.org/officeDocument/2006/relationships/hyperlink" Target="mailto:msfaisaltraders93@gmail.com" TargetMode="External"/><Relationship Id="rId4092" Type="http://schemas.openxmlformats.org/officeDocument/2006/relationships/hyperlink" Target="mailto:romantraders.k@gmail.com" TargetMode="External"/><Relationship Id="rId5143" Type="http://schemas.openxmlformats.org/officeDocument/2006/relationships/hyperlink" Target="mailto:litonkaisermd@gmail.com" TargetMode="External"/><Relationship Id="rId5350" Type="http://schemas.openxmlformats.org/officeDocument/2006/relationships/hyperlink" Target="mailto:mahabub.tareq1967@gmail.com" TargetMode="External"/><Relationship Id="rId6401" Type="http://schemas.openxmlformats.org/officeDocument/2006/relationships/hyperlink" Target="mailto:rafikul.pbn@gmail.com" TargetMode="External"/><Relationship Id="rId8299" Type="http://schemas.openxmlformats.org/officeDocument/2006/relationships/hyperlink" Target="mailto:taherandsonspvtltd@yahoo.com" TargetMode="External"/><Relationship Id="rId9557" Type="http://schemas.openxmlformats.org/officeDocument/2006/relationships/hyperlink" Target="mailto:ETHEN-KSA-TTSL-JV@hotmail.com" TargetMode="External"/><Relationship Id="rId1339" Type="http://schemas.openxmlformats.org/officeDocument/2006/relationships/hyperlink" Target="mailto:mozaharenterprisepvtltd@gmail.com" TargetMode="External"/><Relationship Id="rId1893" Type="http://schemas.openxmlformats.org/officeDocument/2006/relationships/hyperlink" Target="mailto:rafibrothersegp@yahoo.com" TargetMode="External"/><Relationship Id="rId2737" Type="http://schemas.openxmlformats.org/officeDocument/2006/relationships/hyperlink" Target="mailto:nafisaenterprise27@gmail.com" TargetMode="External"/><Relationship Id="rId2944" Type="http://schemas.openxmlformats.org/officeDocument/2006/relationships/hyperlink" Target="mailto:bhaibhai2013@yahoo.com" TargetMode="External"/><Relationship Id="rId5003" Type="http://schemas.openxmlformats.org/officeDocument/2006/relationships/hyperlink" Target="mailto:foizulkarim71@gmail.com" TargetMode="External"/><Relationship Id="rId5210" Type="http://schemas.openxmlformats.org/officeDocument/2006/relationships/hyperlink" Target="mailto:azadptk@gmail.com" TargetMode="External"/><Relationship Id="rId8159" Type="http://schemas.openxmlformats.org/officeDocument/2006/relationships/hyperlink" Target="mailto:aparvez1962@gmail.com" TargetMode="External"/><Relationship Id="rId8366" Type="http://schemas.openxmlformats.org/officeDocument/2006/relationships/hyperlink" Target="mailto:mshalonenterprise@gmail.com" TargetMode="External"/><Relationship Id="rId709" Type="http://schemas.openxmlformats.org/officeDocument/2006/relationships/hyperlink" Target="mailto:rir.lgbsl@gmail.com" TargetMode="External"/><Relationship Id="rId916" Type="http://schemas.openxmlformats.org/officeDocument/2006/relationships/hyperlink" Target="mailto:mebl.bd@gmail.com" TargetMode="External"/><Relationship Id="rId1546" Type="http://schemas.openxmlformats.org/officeDocument/2006/relationships/hyperlink" Target="mailto:msmridaenterprise@gmail.com" TargetMode="External"/><Relationship Id="rId1753" Type="http://schemas.openxmlformats.org/officeDocument/2006/relationships/hyperlink" Target="mailto:ms.khorshedalam@yahoo.com" TargetMode="External"/><Relationship Id="rId1960" Type="http://schemas.openxmlformats.org/officeDocument/2006/relationships/hyperlink" Target="https://www.eprocure.gov.bd/tenderer/ViewRegistrationDetail.jsp?cId=5022D1A1DE184973&amp;uId=0B623A42B4BE9EA7&amp;tId=E3EF23A3013721D7&amp;top=no" TargetMode="External"/><Relationship Id="rId2804" Type="http://schemas.openxmlformats.org/officeDocument/2006/relationships/hyperlink" Target="mailto:rajenterprise.faridpur@gmail.com" TargetMode="External"/><Relationship Id="rId7175" Type="http://schemas.openxmlformats.org/officeDocument/2006/relationships/hyperlink" Target="mailto:deipenterprise@gmail.com" TargetMode="External"/><Relationship Id="rId8019" Type="http://schemas.openxmlformats.org/officeDocument/2006/relationships/hyperlink" Target="mailto:nurulmolla5@gmail.com" TargetMode="External"/><Relationship Id="rId8573" Type="http://schemas.openxmlformats.org/officeDocument/2006/relationships/hyperlink" Target="mailto:kmdabdussalam@gmail.com" TargetMode="External"/><Relationship Id="rId8780" Type="http://schemas.openxmlformats.org/officeDocument/2006/relationships/hyperlink" Target="mailto:msprotyashae@gmail.com" TargetMode="External"/><Relationship Id="rId9417" Type="http://schemas.openxmlformats.org/officeDocument/2006/relationships/hyperlink" Target="mailto:sarewaenterprise@gmail.com" TargetMode="External"/><Relationship Id="rId9624" Type="http://schemas.openxmlformats.org/officeDocument/2006/relationships/hyperlink" Target="mailto:ethenttsljv@gmail.com" TargetMode="External"/><Relationship Id="rId45" Type="http://schemas.openxmlformats.org/officeDocument/2006/relationships/hyperlink" Target="mailto:mdbadruddazabablu@gmail.com" TargetMode="External"/><Relationship Id="rId1406" Type="http://schemas.openxmlformats.org/officeDocument/2006/relationships/hyperlink" Target="mailto:eashan.enterprise@yahoo.com" TargetMode="External"/><Relationship Id="rId1613" Type="http://schemas.openxmlformats.org/officeDocument/2006/relationships/hyperlink" Target="mailto:msnoorjahan11@gmail.com" TargetMode="External"/><Relationship Id="rId1820" Type="http://schemas.openxmlformats.org/officeDocument/2006/relationships/hyperlink" Target="mailto:rnybltd@gmail.com" TargetMode="External"/><Relationship Id="rId4769" Type="http://schemas.openxmlformats.org/officeDocument/2006/relationships/hyperlink" Target="mailto:shamimaferdous85@gmail.com" TargetMode="External"/><Relationship Id="rId4976" Type="http://schemas.openxmlformats.org/officeDocument/2006/relationships/hyperlink" Target="mailto:md.eunusal-mamun@yahoo.%20Com" TargetMode="External"/><Relationship Id="rId7382" Type="http://schemas.openxmlformats.org/officeDocument/2006/relationships/hyperlink" Target="mailto:ms.afraenterprise1984@gmail.com" TargetMode="External"/><Relationship Id="rId8226" Type="http://schemas.openxmlformats.org/officeDocument/2006/relationships/hyperlink" Target="mailto:tuhinenterprise85@gmail.com" TargetMode="External"/><Relationship Id="rId8433" Type="http://schemas.openxmlformats.org/officeDocument/2006/relationships/hyperlink" Target="mailto:shakil.skmehedi.khan@gmail.com" TargetMode="External"/><Relationship Id="rId8640" Type="http://schemas.openxmlformats.org/officeDocument/2006/relationships/hyperlink" Target="mailto:jnentmhbjv@gmail.com" TargetMode="External"/><Relationship Id="rId3578" Type="http://schemas.openxmlformats.org/officeDocument/2006/relationships/hyperlink" Target="mailto:sahidenterprisepvtlimited@gmail.com" TargetMode="External"/><Relationship Id="rId3785" Type="http://schemas.openxmlformats.org/officeDocument/2006/relationships/hyperlink" Target="mailto:kazimahabuburahmanjnd@gmail.com" TargetMode="External"/><Relationship Id="rId3992" Type="http://schemas.openxmlformats.org/officeDocument/2006/relationships/hyperlink" Target="mailto:mshasanbrothers83@gmail.com" TargetMode="External"/><Relationship Id="rId4629" Type="http://schemas.openxmlformats.org/officeDocument/2006/relationships/hyperlink" Target="mailto:loknathenterprise4@gmail.com" TargetMode="External"/><Relationship Id="rId4836" Type="http://schemas.openxmlformats.org/officeDocument/2006/relationships/hyperlink" Target="mailto:mobinraza75@gmail.com" TargetMode="External"/><Relationship Id="rId6191" Type="http://schemas.openxmlformats.org/officeDocument/2006/relationships/hyperlink" Target="mailto:msfnenterprise@yahoo.com" TargetMode="External"/><Relationship Id="rId7035" Type="http://schemas.openxmlformats.org/officeDocument/2006/relationships/hyperlink" Target="mailto:lubna_khanom665@yahoo.com" TargetMode="External"/><Relationship Id="rId7242" Type="http://schemas.openxmlformats.org/officeDocument/2006/relationships/hyperlink" Target="mailto:mahaudkabir@gmail.com" TargetMode="External"/><Relationship Id="rId8500" Type="http://schemas.openxmlformats.org/officeDocument/2006/relationships/hyperlink" Target="mailto:msfarhadent@gmail.com" TargetMode="External"/><Relationship Id="rId499" Type="http://schemas.openxmlformats.org/officeDocument/2006/relationships/hyperlink" Target="mailto:badal_barisal@yahoo.com" TargetMode="External"/><Relationship Id="rId2387" Type="http://schemas.openxmlformats.org/officeDocument/2006/relationships/hyperlink" Target="mailto:newtradelinkfeni@gmail.com" TargetMode="External"/><Relationship Id="rId2594" Type="http://schemas.openxmlformats.org/officeDocument/2006/relationships/hyperlink" Target="mailto:aivy.ovi@gmail.com" TargetMode="External"/><Relationship Id="rId3438" Type="http://schemas.openxmlformats.org/officeDocument/2006/relationships/hyperlink" Target="mailto:mssajanenterprize@gmail.com" TargetMode="External"/><Relationship Id="rId3645" Type="http://schemas.openxmlformats.org/officeDocument/2006/relationships/hyperlink" Target="mailto:sifatnavin81@gmail.com" TargetMode="External"/><Relationship Id="rId3852" Type="http://schemas.openxmlformats.org/officeDocument/2006/relationships/hyperlink" Target="mailto:selim.brothers_874@yahoo.com" TargetMode="External"/><Relationship Id="rId6051" Type="http://schemas.openxmlformats.org/officeDocument/2006/relationships/hyperlink" Target="mailto:khazaenterprise19@gmail.com" TargetMode="External"/><Relationship Id="rId7102" Type="http://schemas.openxmlformats.org/officeDocument/2006/relationships/hyperlink" Target="mailto:md.gius_uddin@yahoo.com" TargetMode="External"/><Relationship Id="rId359" Type="http://schemas.openxmlformats.org/officeDocument/2006/relationships/hyperlink" Target="mailto:msrupalicons@gmail.com" TargetMode="External"/><Relationship Id="rId566" Type="http://schemas.openxmlformats.org/officeDocument/2006/relationships/hyperlink" Target="mailto:hs.engineers_munawar@yahoo.com" TargetMode="External"/><Relationship Id="rId773" Type="http://schemas.openxmlformats.org/officeDocument/2006/relationships/hyperlink" Target="mailto:abusaleh.md.litonbd2019@gmail.com" TargetMode="External"/><Relationship Id="rId1196" Type="http://schemas.openxmlformats.org/officeDocument/2006/relationships/hyperlink" Target="mailto:1963reza@gmail.com" TargetMode="External"/><Relationship Id="rId2247" Type="http://schemas.openxmlformats.org/officeDocument/2006/relationships/hyperlink" Target="mailto:ms.ahamedconstruction16@gmail.com" TargetMode="External"/><Relationship Id="rId2454" Type="http://schemas.openxmlformats.org/officeDocument/2006/relationships/hyperlink" Target="mailto:ms.sajincorporation@gmail.com" TargetMode="External"/><Relationship Id="rId3505" Type="http://schemas.openxmlformats.org/officeDocument/2006/relationships/hyperlink" Target="mailto:msnenterprise873@yahoo.com" TargetMode="External"/><Relationship Id="rId4903" Type="http://schemas.openxmlformats.org/officeDocument/2006/relationships/hyperlink" Target="mailto:d.partha179@gmail.com" TargetMode="External"/><Relationship Id="rId9067" Type="http://schemas.openxmlformats.org/officeDocument/2006/relationships/hyperlink" Target="mailto:mmbashilimited@gmail.com" TargetMode="External"/><Relationship Id="rId9274" Type="http://schemas.openxmlformats.org/officeDocument/2006/relationships/hyperlink" Target="mailto:babortraders.sons@gmail.com" TargetMode="External"/><Relationship Id="rId9481" Type="http://schemas.openxmlformats.org/officeDocument/2006/relationships/hyperlink" Target="mailto:mfk.mas.jvca@gmail.com" TargetMode="External"/><Relationship Id="rId219" Type="http://schemas.openxmlformats.org/officeDocument/2006/relationships/hyperlink" Target="mailto:antar.enterprise@yahoo.com" TargetMode="External"/><Relationship Id="rId426" Type="http://schemas.openxmlformats.org/officeDocument/2006/relationships/hyperlink" Target="mailto:tachbhibuilders@gmail.com" TargetMode="External"/><Relationship Id="rId633" Type="http://schemas.openxmlformats.org/officeDocument/2006/relationships/hyperlink" Target="mailto:rir.lgbsl@gmail.com" TargetMode="External"/><Relationship Id="rId980" Type="http://schemas.openxmlformats.org/officeDocument/2006/relationships/hyperlink" Target="mailto:msanantatraders@gmail.com" TargetMode="External"/><Relationship Id="rId1056" Type="http://schemas.openxmlformats.org/officeDocument/2006/relationships/hyperlink" Target="mailto:adorenterprise81@gmail.com" TargetMode="External"/><Relationship Id="rId1263" Type="http://schemas.openxmlformats.org/officeDocument/2006/relationships/hyperlink" Target="mailto:mdatiar_rahman13@yahoo.com" TargetMode="External"/><Relationship Id="rId2107" Type="http://schemas.openxmlformats.org/officeDocument/2006/relationships/hyperlink" Target="mailto:msprimeinternational@gmail.com" TargetMode="External"/><Relationship Id="rId2314" Type="http://schemas.openxmlformats.org/officeDocument/2006/relationships/hyperlink" Target="mailto:ms.mahbubtraders18@gmail.com" TargetMode="External"/><Relationship Id="rId2661" Type="http://schemas.openxmlformats.org/officeDocument/2006/relationships/hyperlink" Target="mailto:samesul15alam@gmail.com" TargetMode="External"/><Relationship Id="rId3712" Type="http://schemas.openxmlformats.org/officeDocument/2006/relationships/hyperlink" Target="mailto:syedmilon77@yahoo.com" TargetMode="External"/><Relationship Id="rId6868" Type="http://schemas.openxmlformats.org/officeDocument/2006/relationships/hyperlink" Target="mailto:enayethossainpat@gmail.com" TargetMode="External"/><Relationship Id="rId7919" Type="http://schemas.openxmlformats.org/officeDocument/2006/relationships/hyperlink" Target="mailto:suretech.engineering2019@gmail.com" TargetMode="External"/><Relationship Id="rId8083" Type="http://schemas.openxmlformats.org/officeDocument/2006/relationships/hyperlink" Target="mailto:ruhul_a13@yahoo.com" TargetMode="External"/><Relationship Id="rId8290" Type="http://schemas.openxmlformats.org/officeDocument/2006/relationships/hyperlink" Target="mailto:talukderhelal74@yahoo.com" TargetMode="External"/><Relationship Id="rId9134" Type="http://schemas.openxmlformats.org/officeDocument/2006/relationships/hyperlink" Target="mailto:msshohelent@gmail.com" TargetMode="External"/><Relationship Id="rId9341" Type="http://schemas.openxmlformats.org/officeDocument/2006/relationships/hyperlink" Target="mailto:ahmsadequlislam@gmail.com" TargetMode="External"/><Relationship Id="rId840" Type="http://schemas.openxmlformats.org/officeDocument/2006/relationships/hyperlink" Target="mailto:aec.mkbjv@gmail.com" TargetMode="External"/><Relationship Id="rId1470" Type="http://schemas.openxmlformats.org/officeDocument/2006/relationships/hyperlink" Target="mailto:robi.mir.bd@gmail.com" TargetMode="External"/><Relationship Id="rId2521" Type="http://schemas.openxmlformats.org/officeDocument/2006/relationships/hyperlink" Target="mailto:ms.arafattrading2019@gmail.com" TargetMode="External"/><Relationship Id="rId4279" Type="http://schemas.openxmlformats.org/officeDocument/2006/relationships/hyperlink" Target="mailto:galaxyassociate8@gmail.com" TargetMode="External"/><Relationship Id="rId5677" Type="http://schemas.openxmlformats.org/officeDocument/2006/relationships/hyperlink" Target="mailto:ammahbub1963@yahoo.com" TargetMode="External"/><Relationship Id="rId5884" Type="http://schemas.openxmlformats.org/officeDocument/2006/relationships/hyperlink" Target="mailto:sm11enterprise22@gmail.com" TargetMode="External"/><Relationship Id="rId6728" Type="http://schemas.openxmlformats.org/officeDocument/2006/relationships/hyperlink" Target="mailto:icl.pvtltd@yahoo.com" TargetMode="External"/><Relationship Id="rId6935" Type="http://schemas.openxmlformats.org/officeDocument/2006/relationships/hyperlink" Target="mailto:enayethossainpat@gmail.com" TargetMode="External"/><Relationship Id="rId700" Type="http://schemas.openxmlformats.org/officeDocument/2006/relationships/hyperlink" Target="mailto:mahfugkhanltd@yahoo.com" TargetMode="External"/><Relationship Id="rId1123" Type="http://schemas.openxmlformats.org/officeDocument/2006/relationships/hyperlink" Target="mailto:tanimtraders@yahoo.com" TargetMode="External"/><Relationship Id="rId1330" Type="http://schemas.openxmlformats.org/officeDocument/2006/relationships/hyperlink" Target="mailto:mizanur_79@ymail.com" TargetMode="External"/><Relationship Id="rId3088" Type="http://schemas.openxmlformats.org/officeDocument/2006/relationships/hyperlink" Target="mailto:mahamudulhaque69@gmail.com" TargetMode="External"/><Relationship Id="rId4486" Type="http://schemas.openxmlformats.org/officeDocument/2006/relationships/hyperlink" Target="mailto:msriasatandbrothers@gmail.com" TargetMode="External"/><Relationship Id="rId4693" Type="http://schemas.openxmlformats.org/officeDocument/2006/relationships/hyperlink" Target="mailto:hafizurpromajv@gmail.com" TargetMode="External"/><Relationship Id="rId5537" Type="http://schemas.openxmlformats.org/officeDocument/2006/relationships/hyperlink" Target="mailto:shawn.tradingnat@gmail.com" TargetMode="External"/><Relationship Id="rId5744" Type="http://schemas.openxmlformats.org/officeDocument/2006/relationships/hyperlink" Target="mailto:basetbhuyanjv@gmail.com" TargetMode="External"/><Relationship Id="rId5951" Type="http://schemas.openxmlformats.org/officeDocument/2006/relationships/hyperlink" Target="mailto:ms.tanvirenterprise3@gmail.com" TargetMode="External"/><Relationship Id="rId8150" Type="http://schemas.openxmlformats.org/officeDocument/2006/relationships/hyperlink" Target="mailto:mrezaenterprise@gmail.com" TargetMode="External"/><Relationship Id="rId9201" Type="http://schemas.openxmlformats.org/officeDocument/2006/relationships/hyperlink" Target="mailto:mdtouhidulislam1981@gmail.com" TargetMode="External"/><Relationship Id="rId3295" Type="http://schemas.openxmlformats.org/officeDocument/2006/relationships/hyperlink" Target="mailto:mdnoorali3300@gmail.com" TargetMode="External"/><Relationship Id="rId4139" Type="http://schemas.openxmlformats.org/officeDocument/2006/relationships/hyperlink" Target="mailto:borhanuddintraders@gmail.com" TargetMode="External"/><Relationship Id="rId4346" Type="http://schemas.openxmlformats.org/officeDocument/2006/relationships/hyperlink" Target="mailto:ms.raisatraders@gmail.com" TargetMode="External"/><Relationship Id="rId4553" Type="http://schemas.openxmlformats.org/officeDocument/2006/relationships/hyperlink" Target="mailto:khairulkabir07@gmail.com" TargetMode="External"/><Relationship Id="rId4760" Type="http://schemas.openxmlformats.org/officeDocument/2006/relationships/hyperlink" Target="mailto:helala532@gmail.com" TargetMode="External"/><Relationship Id="rId5604" Type="http://schemas.openxmlformats.org/officeDocument/2006/relationships/hyperlink" Target="mailto:mahabub_pvt@yahoo.com" TargetMode="External"/><Relationship Id="rId5811" Type="http://schemas.openxmlformats.org/officeDocument/2006/relationships/hyperlink" Target="mailto:ms.maishaenterprise2018@gmail.com" TargetMode="External"/><Relationship Id="rId8010" Type="http://schemas.openxmlformats.org/officeDocument/2006/relationships/hyperlink" Target="mailto:nurulmolla5@gmail.com" TargetMode="External"/><Relationship Id="rId8967" Type="http://schemas.openxmlformats.org/officeDocument/2006/relationships/hyperlink" Target="mailto:faridpurjannatconstructionltd@gmail.com" TargetMode="External"/><Relationship Id="rId3155" Type="http://schemas.openxmlformats.org/officeDocument/2006/relationships/hyperlink" Target="mailto:msdatjv@gmail.com" TargetMode="External"/><Relationship Id="rId3362" Type="http://schemas.openxmlformats.org/officeDocument/2006/relationships/hyperlink" Target="mailto:ferdauosahmed@gmail.com" TargetMode="External"/><Relationship Id="rId4206" Type="http://schemas.openxmlformats.org/officeDocument/2006/relationships/hyperlink" Target="mailto:smshameemconstruction@gmail.com" TargetMode="External"/><Relationship Id="rId4413" Type="http://schemas.openxmlformats.org/officeDocument/2006/relationships/hyperlink" Target="mailto:msshahitraders71@gmail.com" TargetMode="External"/><Relationship Id="rId4620" Type="http://schemas.openxmlformats.org/officeDocument/2006/relationships/hyperlink" Target="mailto:msmirzat@gmail.com" TargetMode="External"/><Relationship Id="rId7569" Type="http://schemas.openxmlformats.org/officeDocument/2006/relationships/hyperlink" Target="mailto:sartolged@gmail.com" TargetMode="External"/><Relationship Id="rId7776" Type="http://schemas.openxmlformats.org/officeDocument/2006/relationships/hyperlink" Target="mailto:akhi2462@gmail.com" TargetMode="External"/><Relationship Id="rId7983" Type="http://schemas.openxmlformats.org/officeDocument/2006/relationships/hyperlink" Target="mailto:ms.putulent2020@yahoo.com" TargetMode="External"/><Relationship Id="rId8827" Type="http://schemas.openxmlformats.org/officeDocument/2006/relationships/hyperlink" Target="mailto:summitbuilders80@gmail.com" TargetMode="External"/><Relationship Id="rId283" Type="http://schemas.openxmlformats.org/officeDocument/2006/relationships/hyperlink" Target="mailto:emmuconstruction@gmail.com" TargetMode="External"/><Relationship Id="rId490" Type="http://schemas.openxmlformats.org/officeDocument/2006/relationships/hyperlink" Target="mailto:oshin_enterprise@yahoo.com" TargetMode="External"/><Relationship Id="rId2171" Type="http://schemas.openxmlformats.org/officeDocument/2006/relationships/hyperlink" Target="mailto:m61ehaque@gmail.com" TargetMode="External"/><Relationship Id="rId3015" Type="http://schemas.openxmlformats.org/officeDocument/2006/relationships/hyperlink" Target="mailto:ms.sadyaenterprise@gmail.com" TargetMode="External"/><Relationship Id="rId3222" Type="http://schemas.openxmlformats.org/officeDocument/2006/relationships/hyperlink" Target="mailto:saifulalamnannu21@gmail.com" TargetMode="External"/><Relationship Id="rId6378" Type="http://schemas.openxmlformats.org/officeDocument/2006/relationships/hyperlink" Target="mailto:sseclbd@gmail.com" TargetMode="External"/><Relationship Id="rId6585" Type="http://schemas.openxmlformats.org/officeDocument/2006/relationships/hyperlink" Target="mailto:msaliflammimcon@gmail.com" TargetMode="External"/><Relationship Id="rId7429" Type="http://schemas.openxmlformats.org/officeDocument/2006/relationships/hyperlink" Target="mailto:msnusrattraders74@gmail.com" TargetMode="External"/><Relationship Id="rId7636" Type="http://schemas.openxmlformats.org/officeDocument/2006/relationships/hyperlink" Target="mailto:mssstraders82@gmail.com" TargetMode="External"/><Relationship Id="rId143" Type="http://schemas.openxmlformats.org/officeDocument/2006/relationships/hyperlink" Target="mailto:sohelenterprise69@yahoo.com" TargetMode="External"/><Relationship Id="rId350" Type="http://schemas.openxmlformats.org/officeDocument/2006/relationships/hyperlink" Target="mailto:m.ahmednabi15@gmail.com" TargetMode="External"/><Relationship Id="rId2031" Type="http://schemas.openxmlformats.org/officeDocument/2006/relationships/hyperlink" Target="mailto:kofilandisrath.jv@gmail.com" TargetMode="External"/><Relationship Id="rId5187" Type="http://schemas.openxmlformats.org/officeDocument/2006/relationships/hyperlink" Target="mailto:asif.azad92@gmail.com" TargetMode="External"/><Relationship Id="rId5394" Type="http://schemas.openxmlformats.org/officeDocument/2006/relationships/hyperlink" Target="mailto:mahidenterprise437@gmail.com" TargetMode="External"/><Relationship Id="rId6238" Type="http://schemas.openxmlformats.org/officeDocument/2006/relationships/hyperlink" Target="mailto:mszamantraders61@gmail.com" TargetMode="External"/><Relationship Id="rId6445" Type="http://schemas.openxmlformats.org/officeDocument/2006/relationships/hyperlink" Target="mailto:sumonpabna64@gmail.com" TargetMode="External"/><Relationship Id="rId6792" Type="http://schemas.openxmlformats.org/officeDocument/2006/relationships/hyperlink" Target="mailto:enayethossainpat@gmail.com" TargetMode="External"/><Relationship Id="rId7843" Type="http://schemas.openxmlformats.org/officeDocument/2006/relationships/hyperlink" Target="mailto:kamruzzaman3598@gmail.com" TargetMode="External"/><Relationship Id="rId9" Type="http://schemas.openxmlformats.org/officeDocument/2006/relationships/hyperlink" Target="mailto:msjarnaenterprise@yahoo.com" TargetMode="External"/><Relationship Id="rId210" Type="http://schemas.openxmlformats.org/officeDocument/2006/relationships/hyperlink" Target="mailto:msasamadtraders@gmail.com" TargetMode="External"/><Relationship Id="rId2988" Type="http://schemas.openxmlformats.org/officeDocument/2006/relationships/hyperlink" Target="mailto:lalintraders@gmail.com" TargetMode="External"/><Relationship Id="rId5047" Type="http://schemas.openxmlformats.org/officeDocument/2006/relationships/hyperlink" Target="mailto:ms.alamgirenterprise1987@gmail.com" TargetMode="External"/><Relationship Id="rId5254" Type="http://schemas.openxmlformats.org/officeDocument/2006/relationships/hyperlink" Target="mailto:aristoc421@gmail.com" TargetMode="External"/><Relationship Id="rId6652" Type="http://schemas.openxmlformats.org/officeDocument/2006/relationships/hyperlink" Target="mailto:gazi.oishi@gmail.com" TargetMode="External"/><Relationship Id="rId7703" Type="http://schemas.openxmlformats.org/officeDocument/2006/relationships/hyperlink" Target="mailto:zarif7799@gmail.com" TargetMode="External"/><Relationship Id="rId7910" Type="http://schemas.openxmlformats.org/officeDocument/2006/relationships/hyperlink" Target="mailto:skaislam1981@gmail.com" TargetMode="External"/><Relationship Id="rId1797" Type="http://schemas.openxmlformats.org/officeDocument/2006/relationships/hyperlink" Target="mailto:palongtradersegp@gmail.com" TargetMode="External"/><Relationship Id="rId2848" Type="http://schemas.openxmlformats.org/officeDocument/2006/relationships/hyperlink" Target="mailto:refat.enterprise@yahoo.com" TargetMode="External"/><Relationship Id="rId5461" Type="http://schemas.openxmlformats.org/officeDocument/2006/relationships/hyperlink" Target="mailto:sucheenterprise@gmail.com" TargetMode="External"/><Relationship Id="rId6305" Type="http://schemas.openxmlformats.org/officeDocument/2006/relationships/hyperlink" Target="mailto:ms.jannatanterprise@gmail.com" TargetMode="External"/><Relationship Id="rId6512" Type="http://schemas.openxmlformats.org/officeDocument/2006/relationships/hyperlink" Target="mailto:morshedtraders3@gmail.com" TargetMode="External"/><Relationship Id="rId89" Type="http://schemas.openxmlformats.org/officeDocument/2006/relationships/hyperlink" Target="mailto:anikenterprise4114@gmail.com" TargetMode="External"/><Relationship Id="rId1657" Type="http://schemas.openxmlformats.org/officeDocument/2006/relationships/hyperlink" Target="mailto:mssayedenterprise1978@gmail.com" TargetMode="External"/><Relationship Id="rId1864" Type="http://schemas.openxmlformats.org/officeDocument/2006/relationships/hyperlink" Target="mailto:nabaruntradersltd@gmail.com" TargetMode="External"/><Relationship Id="rId2708" Type="http://schemas.openxmlformats.org/officeDocument/2006/relationships/hyperlink" Target="mailto:badal_barisal@yahoo.com" TargetMode="External"/><Relationship Id="rId2915" Type="http://schemas.openxmlformats.org/officeDocument/2006/relationships/hyperlink" Target="mailto:bishal.khurshedjv@gmail.com" TargetMode="External"/><Relationship Id="rId4063" Type="http://schemas.openxmlformats.org/officeDocument/2006/relationships/hyperlink" Target="mailto:dollyconstructionltd@gmail.com" TargetMode="External"/><Relationship Id="rId4270" Type="http://schemas.openxmlformats.org/officeDocument/2006/relationships/hyperlink" Target="mailto:notunkuri1986@gmail.com" TargetMode="External"/><Relationship Id="rId5114" Type="http://schemas.openxmlformats.org/officeDocument/2006/relationships/hyperlink" Target="mailto:nawshinconstruction@gmail.com" TargetMode="External"/><Relationship Id="rId5321" Type="http://schemas.openxmlformats.org/officeDocument/2006/relationships/hyperlink" Target="mailto:shbnarayanganj@gmail.com" TargetMode="External"/><Relationship Id="rId8477" Type="http://schemas.openxmlformats.org/officeDocument/2006/relationships/hyperlink" Target="mailto:mskabirbrothersenterprise@gmail.com" TargetMode="External"/><Relationship Id="rId8684" Type="http://schemas.openxmlformats.org/officeDocument/2006/relationships/hyperlink" Target="mailto:md.selimandbrothers@gmail.com" TargetMode="External"/><Relationship Id="rId8891" Type="http://schemas.openxmlformats.org/officeDocument/2006/relationships/hyperlink" Target="mailto:saenterprise87@gmail.com" TargetMode="External"/><Relationship Id="rId9528" Type="http://schemas.openxmlformats.org/officeDocument/2006/relationships/hyperlink" Target="mailto:smmahmudulhaque007@gmail.com" TargetMode="External"/><Relationship Id="rId1517" Type="http://schemas.openxmlformats.org/officeDocument/2006/relationships/hyperlink" Target="mailto:rtapcjvca@gmail.com" TargetMode="External"/><Relationship Id="rId1724" Type="http://schemas.openxmlformats.org/officeDocument/2006/relationships/hyperlink" Target="mailto:islamsirajul409@yahoo.com" TargetMode="External"/><Relationship Id="rId4130" Type="http://schemas.openxmlformats.org/officeDocument/2006/relationships/hyperlink" Target="mailto:roy_enterprise@yahoo.com" TargetMode="External"/><Relationship Id="rId7079" Type="http://schemas.openxmlformats.org/officeDocument/2006/relationships/hyperlink" Target="mailto:badalsarwar@gmail.com" TargetMode="External"/><Relationship Id="rId7286" Type="http://schemas.openxmlformats.org/officeDocument/2006/relationships/hyperlink" Target="mailto:h_mallick@rocketmail.com" TargetMode="External"/><Relationship Id="rId7493" Type="http://schemas.openxmlformats.org/officeDocument/2006/relationships/hyperlink" Target="mailto:mssilverenterprise@gmail.com" TargetMode="External"/><Relationship Id="rId8337" Type="http://schemas.openxmlformats.org/officeDocument/2006/relationships/hyperlink" Target="mailto:msmuktaenterprise2018@gmail.com" TargetMode="External"/><Relationship Id="rId8544" Type="http://schemas.openxmlformats.org/officeDocument/2006/relationships/hyperlink" Target="mailto:msassenterprise25@gmail.com" TargetMode="External"/><Relationship Id="rId8751" Type="http://schemas.openxmlformats.org/officeDocument/2006/relationships/hyperlink" Target="mailto:nssjc01@gmail.com" TargetMode="External"/><Relationship Id="rId16" Type="http://schemas.openxmlformats.org/officeDocument/2006/relationships/hyperlink" Target="mailto:msnoyanenterprise@gmail.com" TargetMode="External"/><Relationship Id="rId1931" Type="http://schemas.openxmlformats.org/officeDocument/2006/relationships/hyperlink" Target="mailto:ad.kns2jv@gmail.com" TargetMode="External"/><Relationship Id="rId3689" Type="http://schemas.openxmlformats.org/officeDocument/2006/relationships/hyperlink" Target="mailto:msmonmon1980@gmail.com" TargetMode="External"/><Relationship Id="rId3896" Type="http://schemas.openxmlformats.org/officeDocument/2006/relationships/hyperlink" Target="mailto:coastaldevcor@gmail.com," TargetMode="External"/><Relationship Id="rId6095" Type="http://schemas.openxmlformats.org/officeDocument/2006/relationships/hyperlink" Target="mailto:ms.tanvirenterprise3@gmail.com" TargetMode="External"/><Relationship Id="rId7146" Type="http://schemas.openxmlformats.org/officeDocument/2006/relationships/hyperlink" Target="mailto:azadptk@gmail.com" TargetMode="External"/><Relationship Id="rId7353" Type="http://schemas.openxmlformats.org/officeDocument/2006/relationships/hyperlink" Target="mailto:golammostofakhan71@gmail.com" TargetMode="External"/><Relationship Id="rId7560" Type="http://schemas.openxmlformats.org/officeDocument/2006/relationships/hyperlink" Target="mailto:khushiaraent@gmail.com" TargetMode="External"/><Relationship Id="rId8404" Type="http://schemas.openxmlformats.org/officeDocument/2006/relationships/hyperlink" Target="mailto:sibabrata_bhowmik@yahoo.com" TargetMode="External"/><Relationship Id="rId8611" Type="http://schemas.openxmlformats.org/officeDocument/2006/relationships/hyperlink" Target="mailto:khantraders1970@gmail.com" TargetMode="External"/><Relationship Id="rId2498" Type="http://schemas.openxmlformats.org/officeDocument/2006/relationships/hyperlink" Target="mailto:ms.anowarhossain@yahoo.com" TargetMode="External"/><Relationship Id="rId3549" Type="http://schemas.openxmlformats.org/officeDocument/2006/relationships/hyperlink" Target="mailto:mskejsr@gmail.com" TargetMode="External"/><Relationship Id="rId4947" Type="http://schemas.openxmlformats.org/officeDocument/2006/relationships/hyperlink" Target="mailto:sharifenterprise73@gmail.com" TargetMode="External"/><Relationship Id="rId6162" Type="http://schemas.openxmlformats.org/officeDocument/2006/relationships/hyperlink" Target="mailto:mskalambricks@yahoo.com" TargetMode="External"/><Relationship Id="rId7006" Type="http://schemas.openxmlformats.org/officeDocument/2006/relationships/hyperlink" Target="mailto:qcpsdclptk@gmail.com" TargetMode="External"/><Relationship Id="rId7213" Type="http://schemas.openxmlformats.org/officeDocument/2006/relationships/hyperlink" Target="mailto:msmondoltraders7@gmail.com" TargetMode="External"/><Relationship Id="rId7420" Type="http://schemas.openxmlformats.org/officeDocument/2006/relationships/hyperlink" Target="mailto:msmasum.trad.cor@gmail.com" TargetMode="External"/><Relationship Id="rId677" Type="http://schemas.openxmlformats.org/officeDocument/2006/relationships/hyperlink" Target="mailto:amir.engr_crp@yahoo.com" TargetMode="External"/><Relationship Id="rId2358" Type="http://schemas.openxmlformats.org/officeDocument/2006/relationships/hyperlink" Target="mailto:mssetu_enterprise@yahoo.com" TargetMode="External"/><Relationship Id="rId3756" Type="http://schemas.openxmlformats.org/officeDocument/2006/relationships/hyperlink" Target="mailto:icl.pvtld@yahoo.com" TargetMode="External"/><Relationship Id="rId3963" Type="http://schemas.openxmlformats.org/officeDocument/2006/relationships/hyperlink" Target="mailto:mdbadruddazabablu@gmail.com" TargetMode="External"/><Relationship Id="rId4807" Type="http://schemas.openxmlformats.org/officeDocument/2006/relationships/hyperlink" Target="mailto:jerinenterprise92@gmail.com" TargetMode="External"/><Relationship Id="rId6022" Type="http://schemas.openxmlformats.org/officeDocument/2006/relationships/hyperlink" Target="mailto:msrupalitraders@yahoo.com" TargetMode="External"/><Relationship Id="rId9178" Type="http://schemas.openxmlformats.org/officeDocument/2006/relationships/hyperlink" Target="mailto:kalicharanagarwala1999@gmail.com" TargetMode="External"/><Relationship Id="rId9385" Type="http://schemas.openxmlformats.org/officeDocument/2006/relationships/hyperlink" Target="mailto:mslaskarsteelandfurniture@yahoo.com" TargetMode="External"/><Relationship Id="rId884" Type="http://schemas.openxmlformats.org/officeDocument/2006/relationships/hyperlink" Target="mailto:sayem.elijv2021@gmail.com" TargetMode="External"/><Relationship Id="rId2565" Type="http://schemas.openxmlformats.org/officeDocument/2006/relationships/hyperlink" Target="mailto:Ms.naharconstruction@yahoo.com" TargetMode="External"/><Relationship Id="rId2772" Type="http://schemas.openxmlformats.org/officeDocument/2006/relationships/hyperlink" Target="mailto:ms.shopniltraders@gmail.com" TargetMode="External"/><Relationship Id="rId3409" Type="http://schemas.openxmlformats.org/officeDocument/2006/relationships/hyperlink" Target="mailto:msbiswajit2013@gmail.com" TargetMode="External"/><Relationship Id="rId3616" Type="http://schemas.openxmlformats.org/officeDocument/2006/relationships/hyperlink" Target="mailto:santoenterprise65@gmail.com" TargetMode="External"/><Relationship Id="rId3823" Type="http://schemas.openxmlformats.org/officeDocument/2006/relationships/hyperlink" Target="mailto:selim.brothers_874@yahoo.com" TargetMode="External"/><Relationship Id="rId6979" Type="http://schemas.openxmlformats.org/officeDocument/2006/relationships/hyperlink" Target="mailto:ucljoadali@gmail.com" TargetMode="External"/><Relationship Id="rId8194" Type="http://schemas.openxmlformats.org/officeDocument/2006/relationships/hyperlink" Target="mailto:ms.badshatraders15@gmail.com" TargetMode="External"/><Relationship Id="rId9038" Type="http://schemas.openxmlformats.org/officeDocument/2006/relationships/hyperlink" Target="mailto:md.masudurrahman88@yahoo.com" TargetMode="External"/><Relationship Id="rId9592" Type="http://schemas.openxmlformats.org/officeDocument/2006/relationships/hyperlink" Target="mailto:tapan.nazipur@yahoo.com" TargetMode="External"/><Relationship Id="rId537" Type="http://schemas.openxmlformats.org/officeDocument/2006/relationships/hyperlink" Target="mailto:hkabir.humayun78@gmail.com" TargetMode="External"/><Relationship Id="rId744" Type="http://schemas.openxmlformats.org/officeDocument/2006/relationships/hyperlink" Target="mailto:kazi.holdings01@gmail.com" TargetMode="External"/><Relationship Id="rId951" Type="http://schemas.openxmlformats.org/officeDocument/2006/relationships/hyperlink" Target="mailto:mselienterprise@gmail.com" TargetMode="External"/><Relationship Id="rId1167" Type="http://schemas.openxmlformats.org/officeDocument/2006/relationships/hyperlink" Target="mailto:maeandmnejv@yahoo.com" TargetMode="External"/><Relationship Id="rId1374" Type="http://schemas.openxmlformats.org/officeDocument/2006/relationships/hyperlink" Target="mailto:bhuiyanenterprise1979@gmail.com" TargetMode="External"/><Relationship Id="rId1581" Type="http://schemas.openxmlformats.org/officeDocument/2006/relationships/hyperlink" Target="mailto:mofizul188@gmail.com" TargetMode="External"/><Relationship Id="rId2218" Type="http://schemas.openxmlformats.org/officeDocument/2006/relationships/hyperlink" Target="mailto:ms.salimandbrothers1@gmail.com" TargetMode="External"/><Relationship Id="rId2425" Type="http://schemas.openxmlformats.org/officeDocument/2006/relationships/hyperlink" Target="mailto:se.scjv19@gmail.com" TargetMode="External"/><Relationship Id="rId2632" Type="http://schemas.openxmlformats.org/officeDocument/2006/relationships/hyperlink" Target="mailto:abusayedsarker306@gmail.com" TargetMode="External"/><Relationship Id="rId5788" Type="http://schemas.openxmlformats.org/officeDocument/2006/relationships/hyperlink" Target="mailto:udayanashim2016@gmail.com" TargetMode="External"/><Relationship Id="rId5995" Type="http://schemas.openxmlformats.org/officeDocument/2006/relationships/hyperlink" Target="mailto:samiultraders@yahoo.com" TargetMode="External"/><Relationship Id="rId6839" Type="http://schemas.openxmlformats.org/officeDocument/2006/relationships/hyperlink" Target="mailto:shenterprise78@gmail.com" TargetMode="External"/><Relationship Id="rId9245" Type="http://schemas.openxmlformats.org/officeDocument/2006/relationships/hyperlink" Target="mailto:kpsconstruction11@yahoo.com" TargetMode="External"/><Relationship Id="rId9452" Type="http://schemas.openxmlformats.org/officeDocument/2006/relationships/hyperlink" Target="mailto:mshasanenterprise2016@gmail.com" TargetMode="External"/><Relationship Id="rId80" Type="http://schemas.openxmlformats.org/officeDocument/2006/relationships/hyperlink" Target="mailto:msmuniaenterprise75@gmail.com" TargetMode="External"/><Relationship Id="rId604" Type="http://schemas.openxmlformats.org/officeDocument/2006/relationships/hyperlink" Target="mailto:serniabad7@gmail.com" TargetMode="External"/><Relationship Id="rId811" Type="http://schemas.openxmlformats.org/officeDocument/2006/relationships/hyperlink" Target="mailto:shainyrahman2011@gmail.com" TargetMode="External"/><Relationship Id="rId1027" Type="http://schemas.openxmlformats.org/officeDocument/2006/relationships/hyperlink" Target="mailto:ms.taharbuilders@yahoo.com" TargetMode="External"/><Relationship Id="rId1234" Type="http://schemas.openxmlformats.org/officeDocument/2006/relationships/hyperlink" Target="mailto:mokshedmd@gmail.com" TargetMode="External"/><Relationship Id="rId1441" Type="http://schemas.openxmlformats.org/officeDocument/2006/relationships/hyperlink" Target="mailto:msmasterenterprise1@gmail.com" TargetMode="External"/><Relationship Id="rId4597" Type="http://schemas.openxmlformats.org/officeDocument/2006/relationships/hyperlink" Target="mailto:apexenterprise61@yahoo.com" TargetMode="External"/><Relationship Id="rId5648" Type="http://schemas.openxmlformats.org/officeDocument/2006/relationships/hyperlink" Target="mailto:abdullahalbaset@ymail.com" TargetMode="External"/><Relationship Id="rId5855" Type="http://schemas.openxmlformats.org/officeDocument/2006/relationships/hyperlink" Target="mailto:ms.mohesenaenterprise@gmail.com" TargetMode="External"/><Relationship Id="rId6906" Type="http://schemas.openxmlformats.org/officeDocument/2006/relationships/hyperlink" Target="mailto:ptksoma@gmail.com" TargetMode="External"/><Relationship Id="rId8054" Type="http://schemas.openxmlformats.org/officeDocument/2006/relationships/hyperlink" Target="mailto:ms.sheikmd.shamsuddoha@gmail.com" TargetMode="External"/><Relationship Id="rId8261" Type="http://schemas.openxmlformats.org/officeDocument/2006/relationships/hyperlink" Target="mailto:mahmudenterprise67@gmail.com" TargetMode="External"/><Relationship Id="rId9105" Type="http://schemas.openxmlformats.org/officeDocument/2006/relationships/hyperlink" Target="mailto:mmanduejv@gmail.com" TargetMode="External"/><Relationship Id="rId9312" Type="http://schemas.openxmlformats.org/officeDocument/2006/relationships/hyperlink" Target="mailto:rambabu.thakurgaon@gmail.com" TargetMode="External"/><Relationship Id="rId1301" Type="http://schemas.openxmlformats.org/officeDocument/2006/relationships/hyperlink" Target="mailto:srenterprise879@gmail.com" TargetMode="External"/><Relationship Id="rId3199" Type="http://schemas.openxmlformats.org/officeDocument/2006/relationships/hyperlink" Target="mailto:ms.sharifandsons@gmail.com" TargetMode="External"/><Relationship Id="rId4457" Type="http://schemas.openxmlformats.org/officeDocument/2006/relationships/hyperlink" Target="mailto:mszahangirenterprise1984@gmail.com" TargetMode="External"/><Relationship Id="rId4664" Type="http://schemas.openxmlformats.org/officeDocument/2006/relationships/hyperlink" Target="mailto:rafitraders1986@gmail.com" TargetMode="External"/><Relationship Id="rId5508" Type="http://schemas.openxmlformats.org/officeDocument/2006/relationships/hyperlink" Target="mailto:mstasnimbuildersandengineers@gmail.com" TargetMode="External"/><Relationship Id="rId5715" Type="http://schemas.openxmlformats.org/officeDocument/2006/relationships/hyperlink" Target="mailto:mtn4701@gmail.com" TargetMode="External"/><Relationship Id="rId7070" Type="http://schemas.openxmlformats.org/officeDocument/2006/relationships/hyperlink" Target="mailto:akzaman43@gmail.com" TargetMode="External"/><Relationship Id="rId8121" Type="http://schemas.openxmlformats.org/officeDocument/2006/relationships/hyperlink" Target="mailto:shondi.traders@gmail.com" TargetMode="External"/><Relationship Id="rId3059" Type="http://schemas.openxmlformats.org/officeDocument/2006/relationships/hyperlink" Target="mailto:ms.naharenterprise.bd@gmail.com" TargetMode="External"/><Relationship Id="rId3266" Type="http://schemas.openxmlformats.org/officeDocument/2006/relationships/hyperlink" Target="mailto:rhmjv2020@outlook.com" TargetMode="External"/><Relationship Id="rId3473" Type="http://schemas.openxmlformats.org/officeDocument/2006/relationships/hyperlink" Target="mailto:msbtcorporation@gmail.com" TargetMode="External"/><Relationship Id="rId4317" Type="http://schemas.openxmlformats.org/officeDocument/2006/relationships/hyperlink" Target="mailto:msekramul@gmail.com" TargetMode="External"/><Relationship Id="rId4524" Type="http://schemas.openxmlformats.org/officeDocument/2006/relationships/hyperlink" Target="mailto:mhmrah2019@gmail.com" TargetMode="External"/><Relationship Id="rId4871" Type="http://schemas.openxmlformats.org/officeDocument/2006/relationships/hyperlink" Target="mailto:sharifenterprise73@gmail.com" TargetMode="External"/><Relationship Id="rId5922" Type="http://schemas.openxmlformats.org/officeDocument/2006/relationships/hyperlink" Target="mailto:sfenterprise2021@gmail.com" TargetMode="External"/><Relationship Id="rId187" Type="http://schemas.openxmlformats.org/officeDocument/2006/relationships/hyperlink" Target="mailto:ahsantraders1984@gmail.com" TargetMode="External"/><Relationship Id="rId394" Type="http://schemas.openxmlformats.org/officeDocument/2006/relationships/hyperlink" Target="mailto:sabir.enterprise.bd2019@gmail.com" TargetMode="External"/><Relationship Id="rId2075" Type="http://schemas.openxmlformats.org/officeDocument/2006/relationships/hyperlink" Target="mailto:msfarokbrothers@gmail.com" TargetMode="External"/><Relationship Id="rId2282" Type="http://schemas.openxmlformats.org/officeDocument/2006/relationships/hyperlink" Target="mailto:ms.hasanuzzaman_bhuiyan@yahoo.com" TargetMode="External"/><Relationship Id="rId3126" Type="http://schemas.openxmlformats.org/officeDocument/2006/relationships/hyperlink" Target="mailto:sseclanjujv@gmail.com" TargetMode="External"/><Relationship Id="rId3680" Type="http://schemas.openxmlformats.org/officeDocument/2006/relationships/hyperlink" Target="mailto:msjesan36@gmail.com" TargetMode="External"/><Relationship Id="rId4731" Type="http://schemas.openxmlformats.org/officeDocument/2006/relationships/hyperlink" Target="mailto:mstulonconstruction@gmail.com" TargetMode="External"/><Relationship Id="rId6489" Type="http://schemas.openxmlformats.org/officeDocument/2006/relationships/hyperlink" Target="mailto:icl.pvtltd@yahoo.com" TargetMode="External"/><Relationship Id="rId7887" Type="http://schemas.openxmlformats.org/officeDocument/2006/relationships/hyperlink" Target="mailto:pplqcjv@yahoo.com" TargetMode="External"/><Relationship Id="rId8938" Type="http://schemas.openxmlformats.org/officeDocument/2006/relationships/hyperlink" Target="mailto:lubna_khanom665@yahoo.com" TargetMode="External"/><Relationship Id="rId254" Type="http://schemas.openxmlformats.org/officeDocument/2006/relationships/hyperlink" Target="https://www.eprocure.gov.bd/officer/MyTenders.jsp" TargetMode="External"/><Relationship Id="rId1091" Type="http://schemas.openxmlformats.org/officeDocument/2006/relationships/hyperlink" Target="mailto:halimaseddikahasi@gmail.com" TargetMode="External"/><Relationship Id="rId3333" Type="http://schemas.openxmlformats.org/officeDocument/2006/relationships/hyperlink" Target="mailto:dulal.neon3301@gmail.com" TargetMode="External"/><Relationship Id="rId3540" Type="http://schemas.openxmlformats.org/officeDocument/2006/relationships/hyperlink" Target="mailto:rezvi.shamimjv@gmail.com" TargetMode="External"/><Relationship Id="rId5298" Type="http://schemas.openxmlformats.org/officeDocument/2006/relationships/hyperlink" Target="mailto:aliakbarkhokon@gmail.com" TargetMode="External"/><Relationship Id="rId6696" Type="http://schemas.openxmlformats.org/officeDocument/2006/relationships/hyperlink" Target="mailto:hrsconstruction87@gmail.com" TargetMode="External"/><Relationship Id="rId7747" Type="http://schemas.openxmlformats.org/officeDocument/2006/relationships/hyperlink" Target="mailto:msmanaconstruction@gmail.com" TargetMode="External"/><Relationship Id="rId7954" Type="http://schemas.openxmlformats.org/officeDocument/2006/relationships/hyperlink" Target="mailto:msimrantrading1989corp@yahoo.com" TargetMode="External"/><Relationship Id="rId114" Type="http://schemas.openxmlformats.org/officeDocument/2006/relationships/hyperlink" Target="mailto:msrajuenterprise@yahoo.com" TargetMode="External"/><Relationship Id="rId461" Type="http://schemas.openxmlformats.org/officeDocument/2006/relationships/hyperlink" Target="mailto:shenterprise78@gmail.com" TargetMode="External"/><Relationship Id="rId2142" Type="http://schemas.openxmlformats.org/officeDocument/2006/relationships/hyperlink" Target="mailto:nabihatradeenterprise@gmail.com" TargetMode="External"/><Relationship Id="rId3400" Type="http://schemas.openxmlformats.org/officeDocument/2006/relationships/hyperlink" Target="mailto:msmonirtraders1@gmail.com" TargetMode="External"/><Relationship Id="rId6349" Type="http://schemas.openxmlformats.org/officeDocument/2006/relationships/hyperlink" Target="mailto:msjananienterprisee@gmail.com" TargetMode="External"/><Relationship Id="rId6556" Type="http://schemas.openxmlformats.org/officeDocument/2006/relationships/hyperlink" Target="mailto:msshouroneelconstruction@gmail.com" TargetMode="External"/><Relationship Id="rId6763" Type="http://schemas.openxmlformats.org/officeDocument/2006/relationships/hyperlink" Target="mailto:mebl.bd@gmail.com" TargetMode="External"/><Relationship Id="rId6970" Type="http://schemas.openxmlformats.org/officeDocument/2006/relationships/hyperlink" Target="mailto:shenterprise78@gmail.com" TargetMode="External"/><Relationship Id="rId7607" Type="http://schemas.openxmlformats.org/officeDocument/2006/relationships/hyperlink" Target="mailto:ms_rangamatitraders@yahoo.com" TargetMode="External"/><Relationship Id="rId7814" Type="http://schemas.openxmlformats.org/officeDocument/2006/relationships/hyperlink" Target="mailto:mzislam73@yahoo.com" TargetMode="External"/><Relationship Id="rId321" Type="http://schemas.openxmlformats.org/officeDocument/2006/relationships/hyperlink" Target="mailto:alnoorenterprise_egp@yahoo.com" TargetMode="External"/><Relationship Id="rId2002" Type="http://schemas.openxmlformats.org/officeDocument/2006/relationships/hyperlink" Target="mailto:msisratbuilders.bd@gmail.com" TargetMode="External"/><Relationship Id="rId2959" Type="http://schemas.openxmlformats.org/officeDocument/2006/relationships/hyperlink" Target="mailto:alifeenterprise.bd@gmail.com" TargetMode="External"/><Relationship Id="rId5158" Type="http://schemas.openxmlformats.org/officeDocument/2006/relationships/hyperlink" Target="mailto:almodinaenterprise1985@gmail.com" TargetMode="External"/><Relationship Id="rId5365" Type="http://schemas.openxmlformats.org/officeDocument/2006/relationships/hyperlink" Target="mailto:osmangani1961@yahoo.com" TargetMode="External"/><Relationship Id="rId5572" Type="http://schemas.openxmlformats.org/officeDocument/2006/relationships/hyperlink" Target="mailto:mdamirhossain.raj83@gmail.com" TargetMode="External"/><Relationship Id="rId6209" Type="http://schemas.openxmlformats.org/officeDocument/2006/relationships/hyperlink" Target="mailto:mskeyaenterprisef@gmail.com" TargetMode="External"/><Relationship Id="rId6416" Type="http://schemas.openxmlformats.org/officeDocument/2006/relationships/hyperlink" Target="mailto:mostafizurrahmanshorif@yahoo.com" TargetMode="External"/><Relationship Id="rId6623" Type="http://schemas.openxmlformats.org/officeDocument/2006/relationships/hyperlink" Target="mailto:ms.khanenterprise84@gmail.com" TargetMode="External"/><Relationship Id="rId6830" Type="http://schemas.openxmlformats.org/officeDocument/2006/relationships/hyperlink" Target="mailto:badalsarwar@gmail.com" TargetMode="External"/><Relationship Id="rId1768" Type="http://schemas.openxmlformats.org/officeDocument/2006/relationships/hyperlink" Target="mailto:mstarekbrothers@gmail.com" TargetMode="External"/><Relationship Id="rId2819" Type="http://schemas.openxmlformats.org/officeDocument/2006/relationships/hyperlink" Target="mailto:rahmanbrothers.polash@gmail.com" TargetMode="External"/><Relationship Id="rId4174" Type="http://schemas.openxmlformats.org/officeDocument/2006/relationships/hyperlink" Target="mailto:shossaintg@yahoo.com" TargetMode="External"/><Relationship Id="rId4381" Type="http://schemas.openxmlformats.org/officeDocument/2006/relationships/hyperlink" Target="mailto:mdharnurrashid1963@gmail.com" TargetMode="External"/><Relationship Id="rId5018" Type="http://schemas.openxmlformats.org/officeDocument/2006/relationships/hyperlink" Target="mailto:ms.nishatenterprise@yahoo.com" TargetMode="External"/><Relationship Id="rId5225" Type="http://schemas.openxmlformats.org/officeDocument/2006/relationships/hyperlink" Target="mailto:mdeunusalmamun1980@gmail.com" TargetMode="External"/><Relationship Id="rId5432" Type="http://schemas.openxmlformats.org/officeDocument/2006/relationships/hyperlink" Target="mailto:mimconstruction.romjan@gmail.com" TargetMode="External"/><Relationship Id="rId8588" Type="http://schemas.openxmlformats.org/officeDocument/2006/relationships/hyperlink" Target="mailto:smjahangire@gmail.com" TargetMode="External"/><Relationship Id="rId8795" Type="http://schemas.openxmlformats.org/officeDocument/2006/relationships/hyperlink" Target="mailto:sbcelbd@gmail.com" TargetMode="External"/><Relationship Id="rId9639" Type="http://schemas.openxmlformats.org/officeDocument/2006/relationships/hyperlink" Target="mailto:bhbandasjv@gmail.com" TargetMode="External"/><Relationship Id="rId1628" Type="http://schemas.openxmlformats.org/officeDocument/2006/relationships/hyperlink" Target="mailto:msbandhanenterprise@gmail.com" TargetMode="External"/><Relationship Id="rId1975" Type="http://schemas.openxmlformats.org/officeDocument/2006/relationships/hyperlink" Target="mailto:khoshedaenterprise@gmail.com" TargetMode="External"/><Relationship Id="rId3190" Type="http://schemas.openxmlformats.org/officeDocument/2006/relationships/hyperlink" Target="mailto:ms.amirenterprise2013@gmail.com" TargetMode="External"/><Relationship Id="rId4034" Type="http://schemas.openxmlformats.org/officeDocument/2006/relationships/hyperlink" Target="mailto:sahidenterprisepvtlimited@gmail.com%20;" TargetMode="External"/><Relationship Id="rId4241" Type="http://schemas.openxmlformats.org/officeDocument/2006/relationships/hyperlink" Target="mailto:msmrtraders1@gmail.com" TargetMode="External"/><Relationship Id="rId7397" Type="http://schemas.openxmlformats.org/officeDocument/2006/relationships/hyperlink" Target="mailto:msrajabandbrothers@gmail.com" TargetMode="External"/><Relationship Id="rId8448" Type="http://schemas.openxmlformats.org/officeDocument/2006/relationships/hyperlink" Target="mailto:msshakile1978@gmail.com" TargetMode="External"/><Relationship Id="rId8655" Type="http://schemas.openxmlformats.org/officeDocument/2006/relationships/hyperlink" Target="mailto:brothersandsons1974@gmail.com" TargetMode="External"/><Relationship Id="rId1835" Type="http://schemas.openxmlformats.org/officeDocument/2006/relationships/hyperlink" Target="mailto:shameemconstraction01@gmail.com" TargetMode="External"/><Relationship Id="rId3050" Type="http://schemas.openxmlformats.org/officeDocument/2006/relationships/hyperlink" Target="mailto:ms.lipeengineering.bd@gmail.com" TargetMode="External"/><Relationship Id="rId4101" Type="http://schemas.openxmlformats.org/officeDocument/2006/relationships/hyperlink" Target="mailto:owapdaenterprise20@gmail.com" TargetMode="External"/><Relationship Id="rId7257" Type="http://schemas.openxmlformats.org/officeDocument/2006/relationships/hyperlink" Target="mailto:kamarjani.traders@gmail.com" TargetMode="External"/><Relationship Id="rId7464" Type="http://schemas.openxmlformats.org/officeDocument/2006/relationships/hyperlink" Target="mailto:msrokonenterprise81@yahoo.com" TargetMode="External"/><Relationship Id="rId8308" Type="http://schemas.openxmlformats.org/officeDocument/2006/relationships/hyperlink" Target="mailto:khairselim@yahoo.com" TargetMode="External"/><Relationship Id="rId8862" Type="http://schemas.openxmlformats.org/officeDocument/2006/relationships/hyperlink" Target="mailto:faridpurjannatconstructionltd@gmail.com" TargetMode="External"/><Relationship Id="rId1902" Type="http://schemas.openxmlformats.org/officeDocument/2006/relationships/hyperlink" Target="mailto:bajalahmed3218@gmail.com" TargetMode="External"/><Relationship Id="rId6066" Type="http://schemas.openxmlformats.org/officeDocument/2006/relationships/hyperlink" Target="mailto:msrupalibricksmanufacturing@gmail.com" TargetMode="External"/><Relationship Id="rId7117" Type="http://schemas.openxmlformats.org/officeDocument/2006/relationships/hyperlink" Target="mailto:reazuddinptk@gmail.com" TargetMode="External"/><Relationship Id="rId7671" Type="http://schemas.openxmlformats.org/officeDocument/2006/relationships/hyperlink" Target="mailto:tajulislam9106@gmail.com" TargetMode="External"/><Relationship Id="rId8515" Type="http://schemas.openxmlformats.org/officeDocument/2006/relationships/hyperlink" Target="mailto:mmcandmdejv@gmail.com" TargetMode="External"/><Relationship Id="rId8722" Type="http://schemas.openxmlformats.org/officeDocument/2006/relationships/hyperlink" Target="mailto:kutubuddinandbrothers@gmail.com" TargetMode="External"/><Relationship Id="rId3867" Type="http://schemas.openxmlformats.org/officeDocument/2006/relationships/hyperlink" Target="mailto:enterprise.7rip@gmail.com" TargetMode="External"/><Relationship Id="rId4918" Type="http://schemas.openxmlformats.org/officeDocument/2006/relationships/hyperlink" Target="mailto:ruselkhan.mb@gmail.com" TargetMode="External"/><Relationship Id="rId6273" Type="http://schemas.openxmlformats.org/officeDocument/2006/relationships/hyperlink" Target="mailto:ms.fayshalenterprise@gmail.com" TargetMode="External"/><Relationship Id="rId6480" Type="http://schemas.openxmlformats.org/officeDocument/2006/relationships/hyperlink" Target="mailto:aslamuddinsrj@gmail.com" TargetMode="External"/><Relationship Id="rId7324" Type="http://schemas.openxmlformats.org/officeDocument/2006/relationships/hyperlink" Target="mailto:donenterprise71@gmail.com" TargetMode="External"/><Relationship Id="rId7531" Type="http://schemas.openxmlformats.org/officeDocument/2006/relationships/hyperlink" Target="mailto:jesoheljv@gmail.com" TargetMode="External"/><Relationship Id="rId788" Type="http://schemas.openxmlformats.org/officeDocument/2006/relationships/hyperlink" Target="mailto:mssuhana_construction@yahoo.com" TargetMode="External"/><Relationship Id="rId995" Type="http://schemas.openxmlformats.org/officeDocument/2006/relationships/hyperlink" Target="mailto:msirinenterprise@gmail.com" TargetMode="External"/><Relationship Id="rId2469" Type="http://schemas.openxmlformats.org/officeDocument/2006/relationships/hyperlink" Target="mailto:mssetu_enterprise@yahoo.com" TargetMode="External"/><Relationship Id="rId2676" Type="http://schemas.openxmlformats.org/officeDocument/2006/relationships/hyperlink" Target="mailto:saidur1969@yahoo.com" TargetMode="External"/><Relationship Id="rId2883" Type="http://schemas.openxmlformats.org/officeDocument/2006/relationships/hyperlink" Target="mailto:ms.ffmenterprise2015@gmail.com" TargetMode="External"/><Relationship Id="rId3727" Type="http://schemas.openxmlformats.org/officeDocument/2006/relationships/hyperlink" Target="mailto:nishitbosu@gmial.com" TargetMode="External"/><Relationship Id="rId3934" Type="http://schemas.openxmlformats.org/officeDocument/2006/relationships/hyperlink" Target="mailto:mdabdur20razzak@gmail.com" TargetMode="External"/><Relationship Id="rId5082" Type="http://schemas.openxmlformats.org/officeDocument/2006/relationships/hyperlink" Target="mailto:ms.sislamtraders18@gmail.com" TargetMode="External"/><Relationship Id="rId6133" Type="http://schemas.openxmlformats.org/officeDocument/2006/relationships/hyperlink" Target="mailto:msmizantraders1977@gmail.com" TargetMode="External"/><Relationship Id="rId6340" Type="http://schemas.openxmlformats.org/officeDocument/2006/relationships/hyperlink" Target="mailto:massnurtraders@gmail.com" TargetMode="External"/><Relationship Id="rId9289" Type="http://schemas.openxmlformats.org/officeDocument/2006/relationships/hyperlink" Target="mailto:zahangiralam15675@gmail.com" TargetMode="External"/><Relationship Id="rId9496" Type="http://schemas.openxmlformats.org/officeDocument/2006/relationships/hyperlink" Target="mailto:jiaur_j13@yahoo.com" TargetMode="External"/><Relationship Id="rId648" Type="http://schemas.openxmlformats.org/officeDocument/2006/relationships/hyperlink" Target="mailto:mdmahafuz.khan@yahoo.com" TargetMode="External"/><Relationship Id="rId855" Type="http://schemas.openxmlformats.org/officeDocument/2006/relationships/hyperlink" Target="mailto:machand2013@gmail.com" TargetMode="External"/><Relationship Id="rId1278" Type="http://schemas.openxmlformats.org/officeDocument/2006/relationships/hyperlink" Target="mailto:md.sowkatalicnj@gmail.com" TargetMode="External"/><Relationship Id="rId1485" Type="http://schemas.openxmlformats.org/officeDocument/2006/relationships/hyperlink" Target="mailto:mohammedrafiq658@yahoo.com" TargetMode="External"/><Relationship Id="rId1692" Type="http://schemas.openxmlformats.org/officeDocument/2006/relationships/hyperlink" Target="mailto:mslokmanhossain@gmail.com" TargetMode="External"/><Relationship Id="rId2329" Type="http://schemas.openxmlformats.org/officeDocument/2006/relationships/hyperlink" Target="mailto:ms.nihalenterprise@gmail.com" TargetMode="External"/><Relationship Id="rId2536" Type="http://schemas.openxmlformats.org/officeDocument/2006/relationships/hyperlink" Target="mailto:hoquetraders1980@gmail.com" TargetMode="External"/><Relationship Id="rId2743" Type="http://schemas.openxmlformats.org/officeDocument/2006/relationships/hyperlink" Target="mailto:mskhurshedenterprise@yahoo.com" TargetMode="External"/><Relationship Id="rId5899" Type="http://schemas.openxmlformats.org/officeDocument/2006/relationships/hyperlink" Target="mailto:jvazirshahanwar2019@gmail.com" TargetMode="External"/><Relationship Id="rId6200" Type="http://schemas.openxmlformats.org/officeDocument/2006/relationships/hyperlink" Target="mailto:msbijoyenterpriseali@yahoo.com" TargetMode="External"/><Relationship Id="rId8098" Type="http://schemas.openxmlformats.org/officeDocument/2006/relationships/hyperlink" Target="mailto:alifent2014.bd@gmail.com" TargetMode="External"/><Relationship Id="rId9149" Type="http://schemas.openxmlformats.org/officeDocument/2006/relationships/hyperlink" Target="mailto:mmanduejv@gmail.com" TargetMode="External"/><Relationship Id="rId9356" Type="http://schemas.openxmlformats.org/officeDocument/2006/relationships/hyperlink" Target="mailto:rafiqul.dinsr@gmail.com," TargetMode="External"/><Relationship Id="rId9563" Type="http://schemas.openxmlformats.org/officeDocument/2006/relationships/hyperlink" Target="mailto:ethen.mirhabibulalamjv@gmail.com" TargetMode="External"/><Relationship Id="rId508" Type="http://schemas.openxmlformats.org/officeDocument/2006/relationships/hyperlink" Target="mailto:easymax1971@gmail.com" TargetMode="External"/><Relationship Id="rId715" Type="http://schemas.openxmlformats.org/officeDocument/2006/relationships/hyperlink" Target="mailto:khanshahin1266@gmail.com" TargetMode="External"/><Relationship Id="rId922" Type="http://schemas.openxmlformats.org/officeDocument/2006/relationships/hyperlink" Target="mailto:mslailyenterprise@gmail.com" TargetMode="External"/><Relationship Id="rId1138" Type="http://schemas.openxmlformats.org/officeDocument/2006/relationships/hyperlink" Target="mailto:azizbrotherschand@gmail.com" TargetMode="External"/><Relationship Id="rId1345" Type="http://schemas.openxmlformats.org/officeDocument/2006/relationships/hyperlink" Target="mailto:msememotors.chua@gmail.com" TargetMode="External"/><Relationship Id="rId1552" Type="http://schemas.openxmlformats.org/officeDocument/2006/relationships/hyperlink" Target="mailto:mdmosherafhossain@yahoo.com" TargetMode="External"/><Relationship Id="rId2603" Type="http://schemas.openxmlformats.org/officeDocument/2006/relationships/hyperlink" Target="mailto:maqengltdbd@gmail.com" TargetMode="External"/><Relationship Id="rId2950" Type="http://schemas.openxmlformats.org/officeDocument/2006/relationships/hyperlink" Target="mailto:sseclandjewelconst.jv@gmail.com" TargetMode="External"/><Relationship Id="rId5759" Type="http://schemas.openxmlformats.org/officeDocument/2006/relationships/hyperlink" Target="mailto:egp.fktnqsjv@gmail.com" TargetMode="External"/><Relationship Id="rId8165" Type="http://schemas.openxmlformats.org/officeDocument/2006/relationships/hyperlink" Target="mailto:sumonconstruction79@gmail.com" TargetMode="External"/><Relationship Id="rId8372" Type="http://schemas.openxmlformats.org/officeDocument/2006/relationships/hyperlink" Target="mailto:mfa.beani2016@gmail.com" TargetMode="External"/><Relationship Id="rId9009" Type="http://schemas.openxmlformats.org/officeDocument/2006/relationships/hyperlink" Target="mailto:mitutradersandakramenterprisejv@yahoo.com" TargetMode="External"/><Relationship Id="rId9216" Type="http://schemas.openxmlformats.org/officeDocument/2006/relationships/hyperlink" Target="mailto:msartraders20@gmail.com" TargetMode="External"/><Relationship Id="rId9423" Type="http://schemas.openxmlformats.org/officeDocument/2006/relationships/hyperlink" Target="mailto:safolenterprise@gmail.com" TargetMode="External"/><Relationship Id="rId9630" Type="http://schemas.openxmlformats.org/officeDocument/2006/relationships/hyperlink" Target="mailto:bhbandfhjv@gmail.com" TargetMode="External"/><Relationship Id="rId1205" Type="http://schemas.openxmlformats.org/officeDocument/2006/relationships/hyperlink" Target="mailto:abdulmannan_71@yahoo.com" TargetMode="External"/><Relationship Id="rId2810" Type="http://schemas.openxmlformats.org/officeDocument/2006/relationships/hyperlink" Target="mailto:smenterprise5392@gmail.com" TargetMode="External"/><Relationship Id="rId4568" Type="http://schemas.openxmlformats.org/officeDocument/2006/relationships/hyperlink" Target="mailto:msfaisaltraders93@gmail.com" TargetMode="External"/><Relationship Id="rId5966" Type="http://schemas.openxmlformats.org/officeDocument/2006/relationships/hyperlink" Target="mailto:msthenterprise@yahoo.com" TargetMode="External"/><Relationship Id="rId7181" Type="http://schemas.openxmlformats.org/officeDocument/2006/relationships/hyperlink" Target="mailto:kabirkke2003@gmail.com" TargetMode="External"/><Relationship Id="rId8025" Type="http://schemas.openxmlformats.org/officeDocument/2006/relationships/hyperlink" Target="mailto:ruhul_a13@yahoo.com" TargetMode="External"/><Relationship Id="rId8232" Type="http://schemas.openxmlformats.org/officeDocument/2006/relationships/hyperlink" Target="mailto:alamgirzahan13@gmail.com" TargetMode="External"/><Relationship Id="rId51" Type="http://schemas.openxmlformats.org/officeDocument/2006/relationships/hyperlink" Target="mailto:nababjuienterprise@gmail.com" TargetMode="External"/><Relationship Id="rId1412" Type="http://schemas.openxmlformats.org/officeDocument/2006/relationships/hyperlink" Target="mailto:silverdevelopersltd@gmail.com" TargetMode="External"/><Relationship Id="rId3377" Type="http://schemas.openxmlformats.org/officeDocument/2006/relationships/hyperlink" Target="mailto:mrshamim203260@yahoo.com" TargetMode="External"/><Relationship Id="rId4775" Type="http://schemas.openxmlformats.org/officeDocument/2006/relationships/hyperlink" Target="mailto:sbasharatali60@gmail.com" TargetMode="External"/><Relationship Id="rId4982" Type="http://schemas.openxmlformats.org/officeDocument/2006/relationships/hyperlink" Target="mailto:temrjv2018@gmail.com" TargetMode="External"/><Relationship Id="rId5619" Type="http://schemas.openxmlformats.org/officeDocument/2006/relationships/hyperlink" Target="mailto:shuvoenterprise39@gmail.com" TargetMode="External"/><Relationship Id="rId5826" Type="http://schemas.openxmlformats.org/officeDocument/2006/relationships/hyperlink" Target="mailto:hamidulcnb@yahoo.com" TargetMode="External"/><Relationship Id="rId7041" Type="http://schemas.openxmlformats.org/officeDocument/2006/relationships/hyperlink" Target="mailto:badal_barisal@yahoo.com" TargetMode="External"/><Relationship Id="rId298" Type="http://schemas.openxmlformats.org/officeDocument/2006/relationships/hyperlink" Target="mailto:utmong71@yahoo.com" TargetMode="External"/><Relationship Id="rId3584" Type="http://schemas.openxmlformats.org/officeDocument/2006/relationships/hyperlink" Target="mailto:sifatnavin81@gmail.com" TargetMode="External"/><Relationship Id="rId3791" Type="http://schemas.openxmlformats.org/officeDocument/2006/relationships/hyperlink" Target="mailto:khandakershahin.ahmed@yahoo.com" TargetMode="External"/><Relationship Id="rId4428" Type="http://schemas.openxmlformats.org/officeDocument/2006/relationships/hyperlink" Target="mailto:atikaenterprise77@gmail.com" TargetMode="External"/><Relationship Id="rId4635" Type="http://schemas.openxmlformats.org/officeDocument/2006/relationships/hyperlink" Target="mailto:aniktradingcorporation22@gmail.com" TargetMode="External"/><Relationship Id="rId4842" Type="http://schemas.openxmlformats.org/officeDocument/2006/relationships/hyperlink" Target="mailto:srhmjv@gmail.com" TargetMode="External"/><Relationship Id="rId7998" Type="http://schemas.openxmlformats.org/officeDocument/2006/relationships/hyperlink" Target="mailto:roshnirobhudajv@gmail.com" TargetMode="External"/><Relationship Id="rId158" Type="http://schemas.openxmlformats.org/officeDocument/2006/relationships/hyperlink" Target="mailto:mdnazrulislamnilu@gmail.com" TargetMode="External"/><Relationship Id="rId2186" Type="http://schemas.openxmlformats.org/officeDocument/2006/relationships/hyperlink" Target="mailto:mr.rahim_uddin@yahoo.com" TargetMode="External"/><Relationship Id="rId2393" Type="http://schemas.openxmlformats.org/officeDocument/2006/relationships/hyperlink" Target="mailto:mstulitushi_enterprise@yahoo.com" TargetMode="External"/><Relationship Id="rId3237" Type="http://schemas.openxmlformats.org/officeDocument/2006/relationships/hyperlink" Target="mailto:ms.md.alienterprise@gmail.com" TargetMode="External"/><Relationship Id="rId3444" Type="http://schemas.openxmlformats.org/officeDocument/2006/relationships/hyperlink" Target="mailto:msrejaulkarimco@yahoo.com" TargetMode="External"/><Relationship Id="rId3651" Type="http://schemas.openxmlformats.org/officeDocument/2006/relationships/hyperlink" Target="mailto:syedmilon77@yahoo.com" TargetMode="External"/><Relationship Id="rId4702" Type="http://schemas.openxmlformats.org/officeDocument/2006/relationships/hyperlink" Target="mailto:shahanaconst@yahoo.com" TargetMode="External"/><Relationship Id="rId7858" Type="http://schemas.openxmlformats.org/officeDocument/2006/relationships/hyperlink" Target="mailto:arranga74@gmail.com" TargetMode="External"/><Relationship Id="rId8909" Type="http://schemas.openxmlformats.org/officeDocument/2006/relationships/hyperlink" Target="mailto:mssaroartraders@gmail.com" TargetMode="External"/><Relationship Id="rId365" Type="http://schemas.openxmlformats.org/officeDocument/2006/relationships/hyperlink" Target="mailto:ms.tanjilconstruction@gmail.com" TargetMode="External"/><Relationship Id="rId572" Type="http://schemas.openxmlformats.org/officeDocument/2006/relationships/hyperlink" Target="mailto:mbel_dhaka12@yahoo.com" TargetMode="External"/><Relationship Id="rId2046" Type="http://schemas.openxmlformats.org/officeDocument/2006/relationships/hyperlink" Target="mailto:tofaila84@gmail.com" TargetMode="External"/><Relationship Id="rId2253" Type="http://schemas.openxmlformats.org/officeDocument/2006/relationships/hyperlink" Target="mailto:ms.anowarhossain@yahoo.com" TargetMode="External"/><Relationship Id="rId2460" Type="http://schemas.openxmlformats.org/officeDocument/2006/relationships/hyperlink" Target="mailto:msnurulhoque_mizan@yahoo.com" TargetMode="External"/><Relationship Id="rId3304" Type="http://schemas.openxmlformats.org/officeDocument/2006/relationships/hyperlink" Target="mailto:robinrd_apaul@yahoo.com" TargetMode="External"/><Relationship Id="rId3511" Type="http://schemas.openxmlformats.org/officeDocument/2006/relationships/hyperlink" Target="mailto:sepandkkejv@gmail.com" TargetMode="External"/><Relationship Id="rId6667" Type="http://schemas.openxmlformats.org/officeDocument/2006/relationships/hyperlink" Target="mailto:alloenterprise20@gmail.com" TargetMode="External"/><Relationship Id="rId6874" Type="http://schemas.openxmlformats.org/officeDocument/2006/relationships/hyperlink" Target="mailto:juiptk2017@gmail.com" TargetMode="External"/><Relationship Id="rId7718" Type="http://schemas.openxmlformats.org/officeDocument/2006/relationships/hyperlink" Target="mailto:ritraders1971@gmail.com" TargetMode="External"/><Relationship Id="rId7925" Type="http://schemas.openxmlformats.org/officeDocument/2006/relationships/hyperlink" Target="mailto:otiktechno@gmail.com" TargetMode="External"/><Relationship Id="rId9073" Type="http://schemas.openxmlformats.org/officeDocument/2006/relationships/hyperlink" Target="mailto:durgaenterprise10@gmail.com" TargetMode="External"/><Relationship Id="rId9280" Type="http://schemas.openxmlformats.org/officeDocument/2006/relationships/hyperlink" Target="mailto:bashir_dinaj@yahoo.com" TargetMode="External"/><Relationship Id="rId225" Type="http://schemas.openxmlformats.org/officeDocument/2006/relationships/hyperlink" Target="mailto:iqbalhossain0786@gmail.com" TargetMode="External"/><Relationship Id="rId432" Type="http://schemas.openxmlformats.org/officeDocument/2006/relationships/hyperlink" Target="mailto:razzakm50@yahoo.com" TargetMode="External"/><Relationship Id="rId1062" Type="http://schemas.openxmlformats.org/officeDocument/2006/relationships/hyperlink" Target="mailto:msmrenterprise87@gmail.com" TargetMode="External"/><Relationship Id="rId2113" Type="http://schemas.openxmlformats.org/officeDocument/2006/relationships/hyperlink" Target="mailto:info@hmg-bd.com" TargetMode="External"/><Relationship Id="rId2320" Type="http://schemas.openxmlformats.org/officeDocument/2006/relationships/hyperlink" Target="mailto:msmonowarhossain@gmail.com" TargetMode="External"/><Relationship Id="rId5269" Type="http://schemas.openxmlformats.org/officeDocument/2006/relationships/hyperlink" Target="mailto:shbnarayanganj@gmail.com" TargetMode="External"/><Relationship Id="rId5476" Type="http://schemas.openxmlformats.org/officeDocument/2006/relationships/hyperlink" Target="mailto:msshinternational1971@gmail.com" TargetMode="External"/><Relationship Id="rId5683" Type="http://schemas.openxmlformats.org/officeDocument/2006/relationships/hyperlink" Target="mailto:sbtradersm@gmail.com" TargetMode="External"/><Relationship Id="rId6527" Type="http://schemas.openxmlformats.org/officeDocument/2006/relationships/hyperlink" Target="mailto:khairulkabir07@gmail.com" TargetMode="External"/><Relationship Id="rId6734" Type="http://schemas.openxmlformats.org/officeDocument/2006/relationships/hyperlink" Target="https://www.eprocure.gov.bd/officer/MyTenders.jsp" TargetMode="External"/><Relationship Id="rId9140" Type="http://schemas.openxmlformats.org/officeDocument/2006/relationships/hyperlink" Target="mailto:sel.mmcjv@gmail.com" TargetMode="External"/><Relationship Id="rId4078" Type="http://schemas.openxmlformats.org/officeDocument/2006/relationships/hyperlink" Target="mailto:ms_momoconstruction@yahoo.com" TargetMode="External"/><Relationship Id="rId4285" Type="http://schemas.openxmlformats.org/officeDocument/2006/relationships/hyperlink" Target="mailto:shaikatenterprise77@gmail.com" TargetMode="External"/><Relationship Id="rId4492" Type="http://schemas.openxmlformats.org/officeDocument/2006/relationships/hyperlink" Target="mailto:atbhyiyanbhuilders@gmail.com" TargetMode="External"/><Relationship Id="rId5129" Type="http://schemas.openxmlformats.org/officeDocument/2006/relationships/hyperlink" Target="mailto:msbsix@gmail.com" TargetMode="External"/><Relationship Id="rId5336" Type="http://schemas.openxmlformats.org/officeDocument/2006/relationships/hyperlink" Target="mailto:mskhantraders92@gmail.com" TargetMode="External"/><Relationship Id="rId5543" Type="http://schemas.openxmlformats.org/officeDocument/2006/relationships/hyperlink" Target="mailto:mdsowkatalli@gmail.com" TargetMode="External"/><Relationship Id="rId5890" Type="http://schemas.openxmlformats.org/officeDocument/2006/relationships/hyperlink" Target="mailto:ekram123dhonipara@gmail.com" TargetMode="External"/><Relationship Id="rId6941" Type="http://schemas.openxmlformats.org/officeDocument/2006/relationships/hyperlink" Target="mailto:mohiuddinptk@gmail.com" TargetMode="External"/><Relationship Id="rId8699" Type="http://schemas.openxmlformats.org/officeDocument/2006/relationships/hyperlink" Target="mailto:nssjc01@gmail.com" TargetMode="External"/><Relationship Id="rId9000" Type="http://schemas.openxmlformats.org/officeDocument/2006/relationships/hyperlink" Target="mailto:nbconstruction991@gmail.com" TargetMode="External"/><Relationship Id="rId1879" Type="http://schemas.openxmlformats.org/officeDocument/2006/relationships/hyperlink" Target="mailto:Chakariaso@gmail.com" TargetMode="External"/><Relationship Id="rId3094" Type="http://schemas.openxmlformats.org/officeDocument/2006/relationships/hyperlink" Target="mailto:khayrulegp@gmail.com" TargetMode="External"/><Relationship Id="rId4145" Type="http://schemas.openxmlformats.org/officeDocument/2006/relationships/hyperlink" Target="mailto:jhongkar01@gmail.com" TargetMode="External"/><Relationship Id="rId5750" Type="http://schemas.openxmlformats.org/officeDocument/2006/relationships/hyperlink" Target="mailto:ubaspejv@gmail.com" TargetMode="External"/><Relationship Id="rId6801" Type="http://schemas.openxmlformats.org/officeDocument/2006/relationships/hyperlink" Target="mailto:deipenterprise@gmail.com" TargetMode="External"/><Relationship Id="rId1739" Type="http://schemas.openxmlformats.org/officeDocument/2006/relationships/hyperlink" Target="mailto:mdmosherafhossain@yahoo.com" TargetMode="External"/><Relationship Id="rId1946" Type="http://schemas.openxmlformats.org/officeDocument/2006/relationships/hyperlink" Target="mailto:cebabjv@gmail.com" TargetMode="External"/><Relationship Id="rId4005" Type="http://schemas.openxmlformats.org/officeDocument/2006/relationships/hyperlink" Target="mailto:msshuvo1980@gmail.com" TargetMode="External"/><Relationship Id="rId4352" Type="http://schemas.openxmlformats.org/officeDocument/2006/relationships/hyperlink" Target="mailto:ms.rajuenterprise1@yahoo.com" TargetMode="External"/><Relationship Id="rId5403" Type="http://schemas.openxmlformats.org/officeDocument/2006/relationships/hyperlink" Target="mailto:marcomasumjv@gmail.com" TargetMode="External"/><Relationship Id="rId5610" Type="http://schemas.openxmlformats.org/officeDocument/2006/relationships/hyperlink" Target="mailto:smcorporation1988@gmail.com" TargetMode="External"/><Relationship Id="rId8559" Type="http://schemas.openxmlformats.org/officeDocument/2006/relationships/hyperlink" Target="mailto:nisetraders@gmail.com" TargetMode="External"/><Relationship Id="rId8766" Type="http://schemas.openxmlformats.org/officeDocument/2006/relationships/hyperlink" Target="mailto:rafiaconstructionltd@gmail.com" TargetMode="External"/><Relationship Id="rId8973" Type="http://schemas.openxmlformats.org/officeDocument/2006/relationships/hyperlink" Target="mailto:belayethossainmollah1915@gmail.com" TargetMode="External"/><Relationship Id="rId1806" Type="http://schemas.openxmlformats.org/officeDocument/2006/relationships/hyperlink" Target="mailto:ayeshaegp@gmail.com" TargetMode="External"/><Relationship Id="rId3161" Type="http://schemas.openxmlformats.org/officeDocument/2006/relationships/hyperlink" Target="mailto:ms.arfaenterprise.muk@gmail.com" TargetMode="External"/><Relationship Id="rId4212" Type="http://schemas.openxmlformats.org/officeDocument/2006/relationships/hyperlink" Target="mailto:kazi.zahidul2015@gmail.com" TargetMode="External"/><Relationship Id="rId7368" Type="http://schemas.openxmlformats.org/officeDocument/2006/relationships/hyperlink" Target="mailto:msparadisetds@gmail.com" TargetMode="External"/><Relationship Id="rId7575" Type="http://schemas.openxmlformats.org/officeDocument/2006/relationships/hyperlink" Target="mailto:utmong71@yahoo.com" TargetMode="External"/><Relationship Id="rId7782" Type="http://schemas.openxmlformats.org/officeDocument/2006/relationships/hyperlink" Target="mailto:mostafizar852@gmail.com" TargetMode="External"/><Relationship Id="rId8419" Type="http://schemas.openxmlformats.org/officeDocument/2006/relationships/hyperlink" Target="mailto:mdroisuddin9@gmail.com" TargetMode="External"/><Relationship Id="rId8626" Type="http://schemas.openxmlformats.org/officeDocument/2006/relationships/hyperlink" Target="mailto:istrading1986@gmail.com" TargetMode="External"/><Relationship Id="rId8833" Type="http://schemas.openxmlformats.org/officeDocument/2006/relationships/hyperlink" Target="mailto:zakirhossain007@hotmail.com" TargetMode="External"/><Relationship Id="rId3021" Type="http://schemas.openxmlformats.org/officeDocument/2006/relationships/hyperlink" Target="mailto:sarnaenterprise6000@gmail.com" TargetMode="External"/><Relationship Id="rId3978" Type="http://schemas.openxmlformats.org/officeDocument/2006/relationships/hyperlink" Target="mailto:mftandmbbjv@gmail.com" TargetMode="External"/><Relationship Id="rId6177" Type="http://schemas.openxmlformats.org/officeDocument/2006/relationships/hyperlink" Target="mailto:puniinternationalbm@gmail.com" TargetMode="External"/><Relationship Id="rId6384" Type="http://schemas.openxmlformats.org/officeDocument/2006/relationships/hyperlink" Target="mailto:shahidur.pbn@gmail.com" TargetMode="External"/><Relationship Id="rId6591" Type="http://schemas.openxmlformats.org/officeDocument/2006/relationships/hyperlink" Target="mailto:uday.tkg@yahoo.com" TargetMode="External"/><Relationship Id="rId7228" Type="http://schemas.openxmlformats.org/officeDocument/2006/relationships/hyperlink" Target="mailto:sohanenterprise1978@gmail.com" TargetMode="External"/><Relationship Id="rId7435" Type="http://schemas.openxmlformats.org/officeDocument/2006/relationships/hyperlink" Target="mailto:md_abulhossain35@yahoo.com" TargetMode="External"/><Relationship Id="rId7642" Type="http://schemas.openxmlformats.org/officeDocument/2006/relationships/hyperlink" Target="mailto:sthegroup1@gmail.com" TargetMode="External"/><Relationship Id="rId8900" Type="http://schemas.openxmlformats.org/officeDocument/2006/relationships/hyperlink" Target="mailto:mdemtiazasif@gmail.com" TargetMode="External"/><Relationship Id="rId899" Type="http://schemas.openxmlformats.org/officeDocument/2006/relationships/hyperlink" Target="mailto:shenterprise78@gmail.com" TargetMode="External"/><Relationship Id="rId2787" Type="http://schemas.openxmlformats.org/officeDocument/2006/relationships/hyperlink" Target="mailto:rahmanbrothers.polash@gmail.com" TargetMode="External"/><Relationship Id="rId3838" Type="http://schemas.openxmlformats.org/officeDocument/2006/relationships/hyperlink" Target="mailto:eliasctg2005@gmail.com" TargetMode="External"/><Relationship Id="rId5193" Type="http://schemas.openxmlformats.org/officeDocument/2006/relationships/hyperlink" Target="mailto:msrafida7@gmail.com" TargetMode="External"/><Relationship Id="rId6037" Type="http://schemas.openxmlformats.org/officeDocument/2006/relationships/hyperlink" Target="mailto:msmaaenterprisekazi@yahoo.com" TargetMode="External"/><Relationship Id="rId6244" Type="http://schemas.openxmlformats.org/officeDocument/2006/relationships/hyperlink" Target="mailto:m.alicorporation85@gmail.com" TargetMode="External"/><Relationship Id="rId6451" Type="http://schemas.openxmlformats.org/officeDocument/2006/relationships/hyperlink" Target="mailto:rumuengineer@gmail.com" TargetMode="External"/><Relationship Id="rId7502" Type="http://schemas.openxmlformats.org/officeDocument/2006/relationships/hyperlink" Target="mailto:moonenterprise84@gmail.com" TargetMode="External"/><Relationship Id="rId759" Type="http://schemas.openxmlformats.org/officeDocument/2006/relationships/hyperlink" Target="mailto:hasanmotors84@gmail.com" TargetMode="External"/><Relationship Id="rId966" Type="http://schemas.openxmlformats.org/officeDocument/2006/relationships/hyperlink" Target="mailto:mbel_dhaka12@yahoo.com" TargetMode="External"/><Relationship Id="rId1389" Type="http://schemas.openxmlformats.org/officeDocument/2006/relationships/hyperlink" Target="mailto:olimamoni@gmail.com" TargetMode="External"/><Relationship Id="rId1596" Type="http://schemas.openxmlformats.org/officeDocument/2006/relationships/hyperlink" Target="mailto:msalifenterprisee@gmail.com" TargetMode="External"/><Relationship Id="rId2647" Type="http://schemas.openxmlformats.org/officeDocument/2006/relationships/hyperlink" Target="mailto:tradersnr519@gmail.com" TargetMode="External"/><Relationship Id="rId2994" Type="http://schemas.openxmlformats.org/officeDocument/2006/relationships/hyperlink" Target="mailto:enterprisenafis@gmail.com" TargetMode="External"/><Relationship Id="rId5053" Type="http://schemas.openxmlformats.org/officeDocument/2006/relationships/hyperlink" Target="mailto:abmzahirul@gmail.com" TargetMode="External"/><Relationship Id="rId5260" Type="http://schemas.openxmlformats.org/officeDocument/2006/relationships/hyperlink" Target="mailto:ncel1962@gmail.com" TargetMode="External"/><Relationship Id="rId6104" Type="http://schemas.openxmlformats.org/officeDocument/2006/relationships/hyperlink" Target="mailto:ms.centurytraders@yahoo.com" TargetMode="External"/><Relationship Id="rId6311" Type="http://schemas.openxmlformats.org/officeDocument/2006/relationships/hyperlink" Target="mailto:ncel1962@gmail.com" TargetMode="External"/><Relationship Id="rId9467" Type="http://schemas.openxmlformats.org/officeDocument/2006/relationships/hyperlink" Target="mailto:sardarenterprise1@yahoo.com" TargetMode="External"/><Relationship Id="rId619" Type="http://schemas.openxmlformats.org/officeDocument/2006/relationships/hyperlink" Target="mailto:rir.lgbsl@gmail.com" TargetMode="External"/><Relationship Id="rId1249" Type="http://schemas.openxmlformats.org/officeDocument/2006/relationships/hyperlink" Target="mailto:rithinenterprise@gmail.com" TargetMode="External"/><Relationship Id="rId2854" Type="http://schemas.openxmlformats.org/officeDocument/2006/relationships/hyperlink" Target="mailto:juienterprise45@gmail.com" TargetMode="External"/><Relationship Id="rId3905" Type="http://schemas.openxmlformats.org/officeDocument/2006/relationships/hyperlink" Target="mailto:bishowjitkundu74@gmail.com," TargetMode="External"/><Relationship Id="rId5120" Type="http://schemas.openxmlformats.org/officeDocument/2006/relationships/hyperlink" Target="mailto:msjandv@gmail.com" TargetMode="External"/><Relationship Id="rId8069" Type="http://schemas.openxmlformats.org/officeDocument/2006/relationships/hyperlink" Target="mailto:ruhul_a13@yahoo.com" TargetMode="External"/><Relationship Id="rId8276" Type="http://schemas.openxmlformats.org/officeDocument/2006/relationships/hyperlink" Target="mailto:sufol2724@gmail.com" TargetMode="External"/><Relationship Id="rId8483" Type="http://schemas.openxmlformats.org/officeDocument/2006/relationships/hyperlink" Target="mailto:msnituenterprise@yahoo.com" TargetMode="External"/><Relationship Id="rId9327" Type="http://schemas.openxmlformats.org/officeDocument/2006/relationships/hyperlink" Target="mailto:rafiqconstructioncoltd@gmail.com" TargetMode="External"/><Relationship Id="rId95" Type="http://schemas.openxmlformats.org/officeDocument/2006/relationships/hyperlink" Target="mailto:jvJarna.mohammadali@gmail.com" TargetMode="External"/><Relationship Id="rId826" Type="http://schemas.openxmlformats.org/officeDocument/2006/relationships/hyperlink" Target="mailto:mat.msejv20@gmail.com" TargetMode="External"/><Relationship Id="rId1109" Type="http://schemas.openxmlformats.org/officeDocument/2006/relationships/hyperlink" Target="mailto:mridhaenterprise77@gmail.com" TargetMode="External"/><Relationship Id="rId1456" Type="http://schemas.openxmlformats.org/officeDocument/2006/relationships/hyperlink" Target="mailto:mojammelhaque760@yahoo.com" TargetMode="External"/><Relationship Id="rId1663" Type="http://schemas.openxmlformats.org/officeDocument/2006/relationships/hyperlink" Target="mailto:shahinmiah197@yahoo.com" TargetMode="External"/><Relationship Id="rId1870" Type="http://schemas.openxmlformats.org/officeDocument/2006/relationships/hyperlink" Target="mailto:msjahangirsikder@gmail.com" TargetMode="External"/><Relationship Id="rId2507" Type="http://schemas.openxmlformats.org/officeDocument/2006/relationships/hyperlink" Target="mailto:msmannantraders@gmail.com" TargetMode="External"/><Relationship Id="rId2714" Type="http://schemas.openxmlformats.org/officeDocument/2006/relationships/hyperlink" Target="mailto:ms.rafiqenterprise15@gmail.com" TargetMode="External"/><Relationship Id="rId2921" Type="http://schemas.openxmlformats.org/officeDocument/2006/relationships/hyperlink" Target="mailto:mtbmmejv@gmail.com" TargetMode="External"/><Relationship Id="rId7085" Type="http://schemas.openxmlformats.org/officeDocument/2006/relationships/hyperlink" Target="mailto:shenterprise78@gmail.com" TargetMode="External"/><Relationship Id="rId8136" Type="http://schemas.openxmlformats.org/officeDocument/2006/relationships/hyperlink" Target="mailto:piash.construction@yahoo.com" TargetMode="External"/><Relationship Id="rId8690" Type="http://schemas.openxmlformats.org/officeDocument/2006/relationships/hyperlink" Target="mailto:ahamadiatraders2016@gmail.com" TargetMode="External"/><Relationship Id="rId9534" Type="http://schemas.openxmlformats.org/officeDocument/2006/relationships/hyperlink" Target="mailto:milon594500@gmail.com" TargetMode="External"/><Relationship Id="rId1316" Type="http://schemas.openxmlformats.org/officeDocument/2006/relationships/hyperlink" Target="mailto:msasman69@gmail.com" TargetMode="External"/><Relationship Id="rId1523" Type="http://schemas.openxmlformats.org/officeDocument/2006/relationships/hyperlink" Target="mailto:mamuncorporationtmc@gmail.com" TargetMode="External"/><Relationship Id="rId1730" Type="http://schemas.openxmlformats.org/officeDocument/2006/relationships/hyperlink" Target="mailto:myshatraders@yahoo.com" TargetMode="External"/><Relationship Id="rId4679" Type="http://schemas.openxmlformats.org/officeDocument/2006/relationships/hyperlink" Target="mailto:surmaenterprise24@gmail.com" TargetMode="External"/><Relationship Id="rId4886" Type="http://schemas.openxmlformats.org/officeDocument/2006/relationships/hyperlink" Target="mailto:priyaenterprise304@gmail.com" TargetMode="External"/><Relationship Id="rId5937" Type="http://schemas.openxmlformats.org/officeDocument/2006/relationships/hyperlink" Target="mailto:arohitraders88@gmail.com" TargetMode="External"/><Relationship Id="rId7292" Type="http://schemas.openxmlformats.org/officeDocument/2006/relationships/hyperlink" Target="mailto:mizanur_79@ymail.com" TargetMode="External"/><Relationship Id="rId8343" Type="http://schemas.openxmlformats.org/officeDocument/2006/relationships/hyperlink" Target="mailto:arashid7116@gmail.com" TargetMode="External"/><Relationship Id="rId8550" Type="http://schemas.openxmlformats.org/officeDocument/2006/relationships/hyperlink" Target="mailto:msmamatraders@gmail.com" TargetMode="External"/><Relationship Id="rId9601" Type="http://schemas.openxmlformats.org/officeDocument/2006/relationships/hyperlink" Target="mailto:msoishienterprise76@gmail.com" TargetMode="External"/><Relationship Id="rId22" Type="http://schemas.openxmlformats.org/officeDocument/2006/relationships/hyperlink" Target="mailto:msprincenco@gmail.com" TargetMode="External"/><Relationship Id="rId3488" Type="http://schemas.openxmlformats.org/officeDocument/2006/relationships/hyperlink" Target="mailto:rimatraders39@gmail.com" TargetMode="External"/><Relationship Id="rId3695" Type="http://schemas.openxmlformats.org/officeDocument/2006/relationships/hyperlink" Target="mailto:fazalkhan082968@gmail.com" TargetMode="External"/><Relationship Id="rId4539" Type="http://schemas.openxmlformats.org/officeDocument/2006/relationships/hyperlink" Target="mailto:rt.grp.jv@gmail.com" TargetMode="External"/><Relationship Id="rId4746" Type="http://schemas.openxmlformats.org/officeDocument/2006/relationships/hyperlink" Target="mailto:biswasconstruction2@gmail.com" TargetMode="External"/><Relationship Id="rId4953" Type="http://schemas.openxmlformats.org/officeDocument/2006/relationships/hyperlink" Target="mailto:mrbaksh71@gmail.com" TargetMode="External"/><Relationship Id="rId7152" Type="http://schemas.openxmlformats.org/officeDocument/2006/relationships/hyperlink" Target="mailto:shahilenterprise@yahoo.com" TargetMode="External"/><Relationship Id="rId8203" Type="http://schemas.openxmlformats.org/officeDocument/2006/relationships/hyperlink" Target="mailto:stasjv17@gmail.com" TargetMode="External"/><Relationship Id="rId8410" Type="http://schemas.openxmlformats.org/officeDocument/2006/relationships/hyperlink" Target="mailto:fahimenterprise72@gmail.com" TargetMode="External"/><Relationship Id="rId2297" Type="http://schemas.openxmlformats.org/officeDocument/2006/relationships/hyperlink" Target="mailto:ms.kamalhossain@yahoo.com" TargetMode="External"/><Relationship Id="rId3348" Type="http://schemas.openxmlformats.org/officeDocument/2006/relationships/hyperlink" Target="mailto:mgolamfaruq@yahoo.com" TargetMode="External"/><Relationship Id="rId3555" Type="http://schemas.openxmlformats.org/officeDocument/2006/relationships/hyperlink" Target="mailto:khondokarenterprise@gmail.com" TargetMode="External"/><Relationship Id="rId3762" Type="http://schemas.openxmlformats.org/officeDocument/2006/relationships/hyperlink" Target="mailto:msashiqenterprise007@gmail.com" TargetMode="External"/><Relationship Id="rId4606" Type="http://schemas.openxmlformats.org/officeDocument/2006/relationships/hyperlink" Target="mailto:G2G.tech.limited@gmail.com" TargetMode="External"/><Relationship Id="rId4813" Type="http://schemas.openxmlformats.org/officeDocument/2006/relationships/hyperlink" Target="mailto:sumeshdas24@yahoo.com" TargetMode="External"/><Relationship Id="rId7012" Type="http://schemas.openxmlformats.org/officeDocument/2006/relationships/hyperlink" Target="mailto:absash@gmail.com" TargetMode="External"/><Relationship Id="rId7969" Type="http://schemas.openxmlformats.org/officeDocument/2006/relationships/hyperlink" Target="mailto:shahedenterprise7@gmail.com" TargetMode="External"/><Relationship Id="rId269" Type="http://schemas.openxmlformats.org/officeDocument/2006/relationships/hyperlink" Target="mailto:utmong71@yahoo.com" TargetMode="External"/><Relationship Id="rId476" Type="http://schemas.openxmlformats.org/officeDocument/2006/relationships/hyperlink" Target="mailto:mlkabir71@gmail.com" TargetMode="External"/><Relationship Id="rId683" Type="http://schemas.openxmlformats.org/officeDocument/2006/relationships/hyperlink" Target="mailto:mshelaltraders@gmail.com" TargetMode="External"/><Relationship Id="rId890" Type="http://schemas.openxmlformats.org/officeDocument/2006/relationships/hyperlink" Target="mailto:msmonirahmed@gmail.com" TargetMode="External"/><Relationship Id="rId2157" Type="http://schemas.openxmlformats.org/officeDocument/2006/relationships/hyperlink" Target="mailto:rta-cccjv@gmail.com" TargetMode="External"/><Relationship Id="rId2364" Type="http://schemas.openxmlformats.org/officeDocument/2006/relationships/hyperlink" Target="mailto:mssetu_enterprise@yahoo.com" TargetMode="External"/><Relationship Id="rId2571" Type="http://schemas.openxmlformats.org/officeDocument/2006/relationships/hyperlink" Target="mailto:monyenterprise81@yahoo.com" TargetMode="External"/><Relationship Id="rId3208" Type="http://schemas.openxmlformats.org/officeDocument/2006/relationships/hyperlink" Target="mailto:khanrafiqul180@gmail.com" TargetMode="External"/><Relationship Id="rId3415" Type="http://schemas.openxmlformats.org/officeDocument/2006/relationships/hyperlink" Target="mailto:mozaharbanantar2020@gmail.com" TargetMode="External"/><Relationship Id="rId6778" Type="http://schemas.openxmlformats.org/officeDocument/2006/relationships/hyperlink" Target="mailto:basirptk@gmail.com" TargetMode="External"/><Relationship Id="rId9184" Type="http://schemas.openxmlformats.org/officeDocument/2006/relationships/hyperlink" Target="mailto:msswarnalienterprise@gmail.com" TargetMode="External"/><Relationship Id="rId9391" Type="http://schemas.openxmlformats.org/officeDocument/2006/relationships/hyperlink" Target="mailto:rana.azazjv@gmail.com" TargetMode="External"/><Relationship Id="rId129" Type="http://schemas.openxmlformats.org/officeDocument/2006/relationships/hyperlink" Target="mailto:msmetuenterprise6@gmail.com" TargetMode="External"/><Relationship Id="rId336" Type="http://schemas.openxmlformats.org/officeDocument/2006/relationships/hyperlink" Target="mailto:ratansentanchangya@gmail.com" TargetMode="External"/><Relationship Id="rId543" Type="http://schemas.openxmlformats.org/officeDocument/2006/relationships/hyperlink" Target="mailto:ms.talukder.enterprise@gmail.com" TargetMode="External"/><Relationship Id="rId1173" Type="http://schemas.openxmlformats.org/officeDocument/2006/relationships/hyperlink" Target="mailto:msshohagenterprise@gmail.com" TargetMode="External"/><Relationship Id="rId1380" Type="http://schemas.openxmlformats.org/officeDocument/2006/relationships/hyperlink" Target="mailto:msnafisacon04@gmail.com" TargetMode="External"/><Relationship Id="rId2017" Type="http://schemas.openxmlformats.org/officeDocument/2006/relationships/hyperlink" Target="mailto:isamoti76@gmail.com" TargetMode="External"/><Relationship Id="rId2224" Type="http://schemas.openxmlformats.org/officeDocument/2006/relationships/hyperlink" Target="mailto:ms.alambrothers18@gmail.com" TargetMode="External"/><Relationship Id="rId3622" Type="http://schemas.openxmlformats.org/officeDocument/2006/relationships/hyperlink" Target="mailto:msmt_builders@yahoo.com" TargetMode="External"/><Relationship Id="rId5587" Type="http://schemas.openxmlformats.org/officeDocument/2006/relationships/hyperlink" Target="mailto:menterprise9140@gmail.com" TargetMode="External"/><Relationship Id="rId6985" Type="http://schemas.openxmlformats.org/officeDocument/2006/relationships/hyperlink" Target="mailto:khanenterprise20@gmail.com" TargetMode="External"/><Relationship Id="rId7829" Type="http://schemas.openxmlformats.org/officeDocument/2006/relationships/hyperlink" Target="mailto:abutalebmilu@gmail.com" TargetMode="External"/><Relationship Id="rId9044" Type="http://schemas.openxmlformats.org/officeDocument/2006/relationships/hyperlink" Target="mailto:mitatrading22@yahoo.com" TargetMode="External"/><Relationship Id="rId9251" Type="http://schemas.openxmlformats.org/officeDocument/2006/relationships/hyperlink" Target="mailto:mahpl.akram.jv@gmail.com" TargetMode="External"/><Relationship Id="rId403" Type="http://schemas.openxmlformats.org/officeDocument/2006/relationships/hyperlink" Target="mailto:msarenterprise18@gmail.com" TargetMode="External"/><Relationship Id="rId750" Type="http://schemas.openxmlformats.org/officeDocument/2006/relationships/hyperlink" Target="mailto:mementerprise19@gmail.com" TargetMode="External"/><Relationship Id="rId1033" Type="http://schemas.openxmlformats.org/officeDocument/2006/relationships/hyperlink" Target="mailto:kmabubakarsiddique@gmail.com" TargetMode="External"/><Relationship Id="rId2431" Type="http://schemas.openxmlformats.org/officeDocument/2006/relationships/hyperlink" Target="mailto:emonenterprisebd2040@gmail.com" TargetMode="External"/><Relationship Id="rId4189" Type="http://schemas.openxmlformats.org/officeDocument/2006/relationships/hyperlink" Target="mailto:faysal.enter1983@gmail.com" TargetMode="External"/><Relationship Id="rId5794" Type="http://schemas.openxmlformats.org/officeDocument/2006/relationships/hyperlink" Target="mailto:suttradhars@gmail.com" TargetMode="External"/><Relationship Id="rId6638" Type="http://schemas.openxmlformats.org/officeDocument/2006/relationships/hyperlink" Target="mailto:ms.mominul@yahoo.com" TargetMode="External"/><Relationship Id="rId6845" Type="http://schemas.openxmlformats.org/officeDocument/2006/relationships/hyperlink" Target="mailto:mdkutubuddinbaized@gmail.com" TargetMode="External"/><Relationship Id="rId8060" Type="http://schemas.openxmlformats.org/officeDocument/2006/relationships/hyperlink" Target="mailto:abedurrahman7000@gmail.com" TargetMode="External"/><Relationship Id="rId9111" Type="http://schemas.openxmlformats.org/officeDocument/2006/relationships/hyperlink" Target="mailto:durgaenterprisehemayetjv@gmail.com" TargetMode="External"/><Relationship Id="rId610" Type="http://schemas.openxmlformats.org/officeDocument/2006/relationships/hyperlink" Target="mailto:lucky.enterprise.bd2020@gmail.com" TargetMode="External"/><Relationship Id="rId1240" Type="http://schemas.openxmlformats.org/officeDocument/2006/relationships/hyperlink" Target="mailto:rithin.gr.jv@gmail.com" TargetMode="External"/><Relationship Id="rId4049" Type="http://schemas.openxmlformats.org/officeDocument/2006/relationships/hyperlink" Target="mailto:ms.mominul@yahoo.com" TargetMode="External"/><Relationship Id="rId4396" Type="http://schemas.openxmlformats.org/officeDocument/2006/relationships/hyperlink" Target="mailto:foridaenterprise89@gmail.com" TargetMode="External"/><Relationship Id="rId5447" Type="http://schemas.openxmlformats.org/officeDocument/2006/relationships/hyperlink" Target="mailto:samimconstruction@gmail.com" TargetMode="External"/><Relationship Id="rId5654" Type="http://schemas.openxmlformats.org/officeDocument/2006/relationships/hyperlink" Target="mailto:singh_ashim@yahoo.com" TargetMode="External"/><Relationship Id="rId5861" Type="http://schemas.openxmlformats.org/officeDocument/2006/relationships/hyperlink" Target="mailto:miranowarul1250@gmail.com" TargetMode="External"/><Relationship Id="rId6705" Type="http://schemas.openxmlformats.org/officeDocument/2006/relationships/hyperlink" Target="mailto:badal_barisal@yahoo.com" TargetMode="External"/><Relationship Id="rId6912" Type="http://schemas.openxmlformats.org/officeDocument/2006/relationships/hyperlink" Target="mailto:ptksamim1975@gmail.com" TargetMode="External"/><Relationship Id="rId1100" Type="http://schemas.openxmlformats.org/officeDocument/2006/relationships/hyperlink" Target="mailto:satterandsons@yahoo.com" TargetMode="External"/><Relationship Id="rId4256" Type="http://schemas.openxmlformats.org/officeDocument/2006/relationships/hyperlink" Target="mailto:allmamun786@yahoo.com" TargetMode="External"/><Relationship Id="rId4463" Type="http://schemas.openxmlformats.org/officeDocument/2006/relationships/hyperlink" Target="mailto:msnafisaenterprise372@gmail.com" TargetMode="External"/><Relationship Id="rId4670" Type="http://schemas.openxmlformats.org/officeDocument/2006/relationships/hyperlink" Target="mailto:leonenterprise79@yahoo.com" TargetMode="External"/><Relationship Id="rId5307" Type="http://schemas.openxmlformats.org/officeDocument/2006/relationships/hyperlink" Target="mailto:satradeandsyndicate@gmail.com" TargetMode="External"/><Relationship Id="rId5514" Type="http://schemas.openxmlformats.org/officeDocument/2006/relationships/hyperlink" Target="mailto:udayanenterprise59@gmail.com" TargetMode="External"/><Relationship Id="rId5721" Type="http://schemas.openxmlformats.org/officeDocument/2006/relationships/hyperlink" Target="mailto:mtn4701@gmail.com" TargetMode="External"/><Relationship Id="rId8877" Type="http://schemas.openxmlformats.org/officeDocument/2006/relationships/hyperlink" Target="mailto:msbonnatraders2017@gmail.com" TargetMode="External"/><Relationship Id="rId1917" Type="http://schemas.openxmlformats.org/officeDocument/2006/relationships/hyperlink" Target="mailto:msmohashinandbrothers@gmail.com" TargetMode="External"/><Relationship Id="rId3065" Type="http://schemas.openxmlformats.org/officeDocument/2006/relationships/hyperlink" Target="mailto:ms.noorshifaenterprise@gmail.com" TargetMode="External"/><Relationship Id="rId3272" Type="http://schemas.openxmlformats.org/officeDocument/2006/relationships/hyperlink" Target="mailto:ferdauosahmed@gmail.com" TargetMode="External"/><Relationship Id="rId4116" Type="http://schemas.openxmlformats.org/officeDocument/2006/relationships/hyperlink" Target="mailto:ratulentr@gmail.com" TargetMode="External"/><Relationship Id="rId4323" Type="http://schemas.openxmlformats.org/officeDocument/2006/relationships/hyperlink" Target="mailto:nuruzzamanmiah58@gmail.com" TargetMode="External"/><Relationship Id="rId4530" Type="http://schemas.openxmlformats.org/officeDocument/2006/relationships/hyperlink" Target="mailto:abutalebmilu@gmail.com" TargetMode="External"/><Relationship Id="rId7479" Type="http://schemas.openxmlformats.org/officeDocument/2006/relationships/hyperlink" Target="mailto:mh.enterprise@yahoo.com" TargetMode="External"/><Relationship Id="rId7686" Type="http://schemas.openxmlformats.org/officeDocument/2006/relationships/hyperlink" Target="mailto:northan_technotrade@yahoo.com" TargetMode="External"/><Relationship Id="rId7893" Type="http://schemas.openxmlformats.org/officeDocument/2006/relationships/hyperlink" Target="mailto:zetendranarth58@yahoo.com" TargetMode="External"/><Relationship Id="rId8737" Type="http://schemas.openxmlformats.org/officeDocument/2006/relationships/hyperlink" Target="mailto:mah.constructionltd2015@yahoo.com" TargetMode="External"/><Relationship Id="rId8944" Type="http://schemas.openxmlformats.org/officeDocument/2006/relationships/hyperlink" Target="mailto:mdemtiazasif@gmail.com" TargetMode="External"/><Relationship Id="rId193" Type="http://schemas.openxmlformats.org/officeDocument/2006/relationships/hyperlink" Target="mailto:msjarnaenterprise@yahoo.com" TargetMode="External"/><Relationship Id="rId2081" Type="http://schemas.openxmlformats.org/officeDocument/2006/relationships/hyperlink" Target="mailto:lifeenterprise19@gmail.com" TargetMode="External"/><Relationship Id="rId3132" Type="http://schemas.openxmlformats.org/officeDocument/2006/relationships/hyperlink" Target="mailto:sayedabdurrahmanm@gmail.com" TargetMode="External"/><Relationship Id="rId6288" Type="http://schemas.openxmlformats.org/officeDocument/2006/relationships/hyperlink" Target="mailto:mssayeementerprise@gmail.com" TargetMode="External"/><Relationship Id="rId6495" Type="http://schemas.openxmlformats.org/officeDocument/2006/relationships/hyperlink" Target="mailto:msislam.traders@yahoo.com" TargetMode="External"/><Relationship Id="rId7339" Type="http://schemas.openxmlformats.org/officeDocument/2006/relationships/hyperlink" Target="mailto:milonali482@gmail.com" TargetMode="External"/><Relationship Id="rId7546" Type="http://schemas.openxmlformats.org/officeDocument/2006/relationships/hyperlink" Target="mailto:msnayonegp@gmail.com" TargetMode="External"/><Relationship Id="rId7753" Type="http://schemas.openxmlformats.org/officeDocument/2006/relationships/hyperlink" Target="mailto:mmrmodhu@yahoo.com" TargetMode="External"/><Relationship Id="rId260" Type="http://schemas.openxmlformats.org/officeDocument/2006/relationships/hyperlink" Target="https://www.eprocure.gov.bd/tenderer/ViewRegistrationDetail.jsp?cId=E853CB7F73174D63&amp;uId=B922FF678EFD1ACA&amp;tId=95564DA367B63FB1&amp;top=no" TargetMode="External"/><Relationship Id="rId5097" Type="http://schemas.openxmlformats.org/officeDocument/2006/relationships/hyperlink" Target="https://www.eprocure.gov.bd/tenderer/ViewRegistrationDetail.jsp?cId=13BDD76ED6A54AD3&amp;uId=10C44F802AC27BB0&amp;tId=B516090416A7AA24&amp;top=no" TargetMode="External"/><Relationship Id="rId6148" Type="http://schemas.openxmlformats.org/officeDocument/2006/relationships/hyperlink" Target="mailto:msmokkaenterprise@gmail.com" TargetMode="External"/><Relationship Id="rId6355" Type="http://schemas.openxmlformats.org/officeDocument/2006/relationships/hyperlink" Target="mailto:mdzinnatalizinnah@gmail.com" TargetMode="External"/><Relationship Id="rId7406" Type="http://schemas.openxmlformats.org/officeDocument/2006/relationships/hyperlink" Target="mailto:anisurrahmanntr@gmail.com" TargetMode="External"/><Relationship Id="rId7960" Type="http://schemas.openxmlformats.org/officeDocument/2006/relationships/hyperlink" Target="mailto:otiktechno@gmail.com" TargetMode="External"/><Relationship Id="rId8804" Type="http://schemas.openxmlformats.org/officeDocument/2006/relationships/hyperlink" Target="mailto:sukumarvander@gmail.com" TargetMode="External"/><Relationship Id="rId120" Type="http://schemas.openxmlformats.org/officeDocument/2006/relationships/hyperlink" Target="mailto:fktradelink14@yahoo.com" TargetMode="External"/><Relationship Id="rId2898" Type="http://schemas.openxmlformats.org/officeDocument/2006/relationships/hyperlink" Target="mailto:mukul.construction@yahoo.com" TargetMode="External"/><Relationship Id="rId3949" Type="http://schemas.openxmlformats.org/officeDocument/2006/relationships/hyperlink" Target="mailto:msnasir1978@gmail.com%20;" TargetMode="External"/><Relationship Id="rId5164" Type="http://schemas.openxmlformats.org/officeDocument/2006/relationships/hyperlink" Target="mailto:egprbuilders@gmail.com" TargetMode="External"/><Relationship Id="rId6008" Type="http://schemas.openxmlformats.org/officeDocument/2006/relationships/hyperlink" Target="mailto:pinnacleconstructioncompany2@gmail.com" TargetMode="External"/><Relationship Id="rId6215" Type="http://schemas.openxmlformats.org/officeDocument/2006/relationships/hyperlink" Target="mailto:msdaudtradeinternational@gmail.com" TargetMode="External"/><Relationship Id="rId6562" Type="http://schemas.openxmlformats.org/officeDocument/2006/relationships/hyperlink" Target="mailto:mamun.tkg@yahoo.com" TargetMode="External"/><Relationship Id="rId7613" Type="http://schemas.openxmlformats.org/officeDocument/2006/relationships/hyperlink" Target="mailto:chakrabortybban123@gmail.com" TargetMode="External"/><Relationship Id="rId7820" Type="http://schemas.openxmlformats.org/officeDocument/2006/relationships/hyperlink" Target="mailto:anamulhaquerangpur@gmail.com" TargetMode="External"/><Relationship Id="rId2758" Type="http://schemas.openxmlformats.org/officeDocument/2006/relationships/hyperlink" Target="mailto:shantaenterprise74@gmail.com" TargetMode="External"/><Relationship Id="rId2965" Type="http://schemas.openxmlformats.org/officeDocument/2006/relationships/hyperlink" Target="mailto:msbiswastraders7@gmail.com" TargetMode="External"/><Relationship Id="rId3809" Type="http://schemas.openxmlformats.org/officeDocument/2006/relationships/hyperlink" Target="mailto:msrumanenterprise1990@gmail.com" TargetMode="External"/><Relationship Id="rId5024" Type="http://schemas.openxmlformats.org/officeDocument/2006/relationships/hyperlink" Target="mailto:saifulislam005566@gmail.com" TargetMode="External"/><Relationship Id="rId5371" Type="http://schemas.openxmlformats.org/officeDocument/2006/relationships/hyperlink" Target="mailto:atimhuejv@gmail.com" TargetMode="External"/><Relationship Id="rId6422" Type="http://schemas.openxmlformats.org/officeDocument/2006/relationships/hyperlink" Target="mailto:mae.dcl.jv@gmail.com" TargetMode="External"/><Relationship Id="rId9578" Type="http://schemas.openxmlformats.org/officeDocument/2006/relationships/hyperlink" Target="mailto:konamonitraders@gmail.com" TargetMode="External"/><Relationship Id="rId937" Type="http://schemas.openxmlformats.org/officeDocument/2006/relationships/hyperlink" Target="mailto:gmowlaenterprise89@gmail.com" TargetMode="External"/><Relationship Id="rId1567" Type="http://schemas.openxmlformats.org/officeDocument/2006/relationships/hyperlink" Target="mailto:ms.alamagro1978@gmail.com" TargetMode="External"/><Relationship Id="rId1774" Type="http://schemas.openxmlformats.org/officeDocument/2006/relationships/hyperlink" Target="mailto:mshkcenterprise@gmail.com" TargetMode="External"/><Relationship Id="rId1981" Type="http://schemas.openxmlformats.org/officeDocument/2006/relationships/hyperlink" Target="mailto:arenterprise990@gmail.com" TargetMode="External"/><Relationship Id="rId2618" Type="http://schemas.openxmlformats.org/officeDocument/2006/relationships/hyperlink" Target="mailto:msmaficonstruction@gmail.com" TargetMode="External"/><Relationship Id="rId2825" Type="http://schemas.openxmlformats.org/officeDocument/2006/relationships/hyperlink" Target="mailto:ms.lailyenterprise2019@gmail.com" TargetMode="External"/><Relationship Id="rId4180" Type="http://schemas.openxmlformats.org/officeDocument/2006/relationships/hyperlink" Target="mailto:mominuljvibrahim@gmail.com" TargetMode="External"/><Relationship Id="rId5231" Type="http://schemas.openxmlformats.org/officeDocument/2006/relationships/hyperlink" Target="mailto:marupganj@gmail.com" TargetMode="External"/><Relationship Id="rId8387" Type="http://schemas.openxmlformats.org/officeDocument/2006/relationships/hyperlink" Target="mailto:shawontraders78@gmail.com" TargetMode="External"/><Relationship Id="rId8594" Type="http://schemas.openxmlformats.org/officeDocument/2006/relationships/hyperlink" Target="mailto:kmdabdussalam@gmail.com" TargetMode="External"/><Relationship Id="rId9438" Type="http://schemas.openxmlformats.org/officeDocument/2006/relationships/hyperlink" Target="mailto:ruhul_a13@yahoo.com" TargetMode="External"/><Relationship Id="rId9645" Type="http://schemas.openxmlformats.org/officeDocument/2006/relationships/printerSettings" Target="../printerSettings/printerSettings1.bin"/><Relationship Id="rId66" Type="http://schemas.openxmlformats.org/officeDocument/2006/relationships/hyperlink" Target="mailto:ziaurrahman792@yahoo.com" TargetMode="External"/><Relationship Id="rId1427" Type="http://schemas.openxmlformats.org/officeDocument/2006/relationships/hyperlink" Target="mailto:mshkabir03@gmail.com" TargetMode="External"/><Relationship Id="rId1634" Type="http://schemas.openxmlformats.org/officeDocument/2006/relationships/hyperlink" Target="mailto:mbe.comilla@gmail.com" TargetMode="External"/><Relationship Id="rId1841" Type="http://schemas.openxmlformats.org/officeDocument/2006/relationships/hyperlink" Target="mailto:mslipienterprise@gmail.com" TargetMode="External"/><Relationship Id="rId4040" Type="http://schemas.openxmlformats.org/officeDocument/2006/relationships/hyperlink" Target="mailto:mstmparvez@gmail.com%20;" TargetMode="External"/><Relationship Id="rId4997" Type="http://schemas.openxmlformats.org/officeDocument/2006/relationships/hyperlink" Target="mailto:uniqueconsortium5@gmail.com" TargetMode="External"/><Relationship Id="rId7196" Type="http://schemas.openxmlformats.org/officeDocument/2006/relationships/hyperlink" Target="mailto:rana.majv@gmail.com" TargetMode="External"/><Relationship Id="rId8247" Type="http://schemas.openxmlformats.org/officeDocument/2006/relationships/hyperlink" Target="mailto:msshafintraders100@gmail.com" TargetMode="External"/><Relationship Id="rId8454" Type="http://schemas.openxmlformats.org/officeDocument/2006/relationships/hyperlink" Target="mailto:kamrulmollaenterprise@gmail.com" TargetMode="External"/><Relationship Id="rId8661" Type="http://schemas.openxmlformats.org/officeDocument/2006/relationships/hyperlink" Target="mailto:msgoniconstruction@gmail.com" TargetMode="External"/><Relationship Id="rId9505" Type="http://schemas.openxmlformats.org/officeDocument/2006/relationships/hyperlink" Target="https://www.eprocure.gov.bd/officer/MyTenders.jsp" TargetMode="External"/><Relationship Id="rId3599" Type="http://schemas.openxmlformats.org/officeDocument/2006/relationships/hyperlink" Target="mailto:sifatnavin81@gmail.com" TargetMode="External"/><Relationship Id="rId4857" Type="http://schemas.openxmlformats.org/officeDocument/2006/relationships/hyperlink" Target="mailto:rakibhkenterprise@gmail.com" TargetMode="External"/><Relationship Id="rId7056" Type="http://schemas.openxmlformats.org/officeDocument/2006/relationships/hyperlink" Target="mailto:rootsdevelopmentltd@yahoo.com" TargetMode="External"/><Relationship Id="rId7263" Type="http://schemas.openxmlformats.org/officeDocument/2006/relationships/hyperlink" Target="mailto:khanenterprise266@gmail.com" TargetMode="External"/><Relationship Id="rId7470" Type="http://schemas.openxmlformats.org/officeDocument/2006/relationships/hyperlink" Target="mailto:brconstructionegp@gmail.com" TargetMode="External"/><Relationship Id="rId8107" Type="http://schemas.openxmlformats.org/officeDocument/2006/relationships/hyperlink" Target="mailto:taherandsonspvtltd@yahoo.com" TargetMode="External"/><Relationship Id="rId8314" Type="http://schemas.openxmlformats.org/officeDocument/2006/relationships/hyperlink" Target="mailto:farukrahman2181973@gmail.com" TargetMode="External"/><Relationship Id="rId8521" Type="http://schemas.openxmlformats.org/officeDocument/2006/relationships/hyperlink" Target="mailto:kmdabdussalam@gmail.com" TargetMode="External"/><Relationship Id="rId1701" Type="http://schemas.openxmlformats.org/officeDocument/2006/relationships/hyperlink" Target="mailto:kazi_mohin@yahoo.com" TargetMode="External"/><Relationship Id="rId3459" Type="http://schemas.openxmlformats.org/officeDocument/2006/relationships/hyperlink" Target="mailto:mssahriarcjhe@gmail.com" TargetMode="External"/><Relationship Id="rId3666" Type="http://schemas.openxmlformats.org/officeDocument/2006/relationships/hyperlink" Target="mailto:motiur075@gmail.com" TargetMode="External"/><Relationship Id="rId5908" Type="http://schemas.openxmlformats.org/officeDocument/2006/relationships/hyperlink" Target="mailto:mainmostak2020@gmail.com" TargetMode="External"/><Relationship Id="rId6072" Type="http://schemas.openxmlformats.org/officeDocument/2006/relationships/hyperlink" Target="mailto:ms.tashinenterprise@yahoo.com" TargetMode="External"/><Relationship Id="rId7123" Type="http://schemas.openxmlformats.org/officeDocument/2006/relationships/hyperlink" Target="mailto:quashemconstruction@gmail.com" TargetMode="External"/><Relationship Id="rId7330" Type="http://schemas.openxmlformats.org/officeDocument/2006/relationships/hyperlink" Target="mailto:fatama.construction@gmail.com" TargetMode="External"/><Relationship Id="rId587" Type="http://schemas.openxmlformats.org/officeDocument/2006/relationships/hyperlink" Target="mailto:mdasad1977@gmail.com" TargetMode="External"/><Relationship Id="rId2268" Type="http://schemas.openxmlformats.org/officeDocument/2006/relationships/hyperlink" Target="mailto:ms.centurytraders@yahoo.com" TargetMode="External"/><Relationship Id="rId3319" Type="http://schemas.openxmlformats.org/officeDocument/2006/relationships/hyperlink" Target="mailto:tipuahmed7111978@gmail.com" TargetMode="External"/><Relationship Id="rId3873" Type="http://schemas.openxmlformats.org/officeDocument/2006/relationships/hyperlink" Target="mailto:sikderenterprise72@gmail.com" TargetMode="External"/><Relationship Id="rId4717" Type="http://schemas.openxmlformats.org/officeDocument/2006/relationships/hyperlink" Target="mailto:joarder46@gmail.com" TargetMode="External"/><Relationship Id="rId4924" Type="http://schemas.openxmlformats.org/officeDocument/2006/relationships/hyperlink" Target="mailto:tsjvca@gmail.com" TargetMode="External"/><Relationship Id="rId9088" Type="http://schemas.openxmlformats.org/officeDocument/2006/relationships/hyperlink" Target="mailto:mirzaconstruction@yahoo.com" TargetMode="External"/><Relationship Id="rId9295" Type="http://schemas.openxmlformats.org/officeDocument/2006/relationships/hyperlink" Target="mailto:mebl.bd@gmail.com" TargetMode="External"/><Relationship Id="rId447" Type="http://schemas.openxmlformats.org/officeDocument/2006/relationships/hyperlink" Target="mailto:ms.serniabad.traders@gmail.com" TargetMode="External"/><Relationship Id="rId794" Type="http://schemas.openxmlformats.org/officeDocument/2006/relationships/hyperlink" Target="mailto:amir.engr_crp@yahoo.com" TargetMode="External"/><Relationship Id="rId1077" Type="http://schemas.openxmlformats.org/officeDocument/2006/relationships/hyperlink" Target="mailto:msodhiraenter84@gmail.com" TargetMode="External"/><Relationship Id="rId2128" Type="http://schemas.openxmlformats.org/officeDocument/2006/relationships/hyperlink" Target="mailto:egp.suzan@gmail.com" TargetMode="External"/><Relationship Id="rId2475" Type="http://schemas.openxmlformats.org/officeDocument/2006/relationships/hyperlink" Target="mailto:ms.kamalhossain@yahoo.com" TargetMode="External"/><Relationship Id="rId2682" Type="http://schemas.openxmlformats.org/officeDocument/2006/relationships/hyperlink" Target="mailto:azad.construction@yahoo.com" TargetMode="External"/><Relationship Id="rId3526" Type="http://schemas.openxmlformats.org/officeDocument/2006/relationships/hyperlink" Target="mailto:sanjoykumarsheel1@gmail.com" TargetMode="External"/><Relationship Id="rId3733" Type="http://schemas.openxmlformats.org/officeDocument/2006/relationships/hyperlink" Target="mailto:mdkamrulhasankamram@gmail.com" TargetMode="External"/><Relationship Id="rId3940" Type="http://schemas.openxmlformats.org/officeDocument/2006/relationships/hyperlink" Target="mailto:msjoarderenterprise77@gmail.com%20;" TargetMode="External"/><Relationship Id="rId6889" Type="http://schemas.openxmlformats.org/officeDocument/2006/relationships/hyperlink" Target="mailto:mdahsan1387@gmail.com" TargetMode="External"/><Relationship Id="rId9155" Type="http://schemas.openxmlformats.org/officeDocument/2006/relationships/hyperlink" Target="mailto:icmnfejv@gmail.com" TargetMode="External"/><Relationship Id="rId654" Type="http://schemas.openxmlformats.org/officeDocument/2006/relationships/hyperlink" Target="mailto:ms.talukder.enterprise@gmail.com" TargetMode="External"/><Relationship Id="rId861" Type="http://schemas.openxmlformats.org/officeDocument/2006/relationships/hyperlink" Target="mailto:md.eunusal_mamun@yahoo.com" TargetMode="External"/><Relationship Id="rId1284" Type="http://schemas.openxmlformats.org/officeDocument/2006/relationships/hyperlink" Target="mailto:msshishirenterprise80@gmail.com" TargetMode="External"/><Relationship Id="rId1491" Type="http://schemas.openxmlformats.org/officeDocument/2006/relationships/hyperlink" Target="mailto:msmizantraders01@gmail.com" TargetMode="External"/><Relationship Id="rId2335" Type="http://schemas.openxmlformats.org/officeDocument/2006/relationships/hyperlink" Target="mailto:msnurulhoque_mizan@yahoo.com" TargetMode="External"/><Relationship Id="rId2542" Type="http://schemas.openxmlformats.org/officeDocument/2006/relationships/hyperlink" Target="mailto:hoquetraders1980@gmail.com" TargetMode="External"/><Relationship Id="rId3800" Type="http://schemas.openxmlformats.org/officeDocument/2006/relationships/hyperlink" Target="mailto:nishitbosu@gmial.com" TargetMode="External"/><Relationship Id="rId5698" Type="http://schemas.openxmlformats.org/officeDocument/2006/relationships/hyperlink" Target="mailto:shahilenterprise@yahoo.com" TargetMode="External"/><Relationship Id="rId6749" Type="http://schemas.openxmlformats.org/officeDocument/2006/relationships/hyperlink" Target="mailto:tnasi2018@gmail.com" TargetMode="External"/><Relationship Id="rId6956" Type="http://schemas.openxmlformats.org/officeDocument/2006/relationships/hyperlink" Target="mailto:manebur82@gmail.com" TargetMode="External"/><Relationship Id="rId9362" Type="http://schemas.openxmlformats.org/officeDocument/2006/relationships/hyperlink" Target="mailto:m.s.saifulalam@gmail.com" TargetMode="External"/><Relationship Id="rId307" Type="http://schemas.openxmlformats.org/officeDocument/2006/relationships/hyperlink" Target="mailto:moontraderscht@gmail.com" TargetMode="External"/><Relationship Id="rId514" Type="http://schemas.openxmlformats.org/officeDocument/2006/relationships/hyperlink" Target="mailto:msmuhibconstruction@gmail.com" TargetMode="External"/><Relationship Id="rId721" Type="http://schemas.openxmlformats.org/officeDocument/2006/relationships/hyperlink" Target="mailto:hasanmotors84@gmail.com" TargetMode="External"/><Relationship Id="rId1144" Type="http://schemas.openxmlformats.org/officeDocument/2006/relationships/hyperlink" Target="mailto:mrconst9@gmail.com" TargetMode="External"/><Relationship Id="rId1351" Type="http://schemas.openxmlformats.org/officeDocument/2006/relationships/hyperlink" Target="mailto:rajatito@yahoo.com" TargetMode="External"/><Relationship Id="rId2402" Type="http://schemas.openxmlformats.org/officeDocument/2006/relationships/hyperlink" Target="mailto:mr.rahim_uddin@yahoo.com" TargetMode="External"/><Relationship Id="rId5558" Type="http://schemas.openxmlformats.org/officeDocument/2006/relationships/hyperlink" Target="mailto:tamannatraders@yahoo.com" TargetMode="External"/><Relationship Id="rId5765" Type="http://schemas.openxmlformats.org/officeDocument/2006/relationships/hyperlink" Target="mailto:mtn4701@gmail.com" TargetMode="External"/><Relationship Id="rId5972" Type="http://schemas.openxmlformats.org/officeDocument/2006/relationships/hyperlink" Target="mailto:nafitraders1979@gmail.com" TargetMode="External"/><Relationship Id="rId6609" Type="http://schemas.openxmlformats.org/officeDocument/2006/relationships/hyperlink" Target="mailto:raj.brothers1956@gmail.com" TargetMode="External"/><Relationship Id="rId6816" Type="http://schemas.openxmlformats.org/officeDocument/2006/relationships/hyperlink" Target="mailto:najmulsadat76@gmail.com" TargetMode="External"/><Relationship Id="rId8171" Type="http://schemas.openxmlformats.org/officeDocument/2006/relationships/hyperlink" Target="mailto:mslataconstruction@gmail.com" TargetMode="External"/><Relationship Id="rId9015" Type="http://schemas.openxmlformats.org/officeDocument/2006/relationships/hyperlink" Target="mailto:mtandfejv@gmail.com" TargetMode="External"/><Relationship Id="rId9222" Type="http://schemas.openxmlformats.org/officeDocument/2006/relationships/hyperlink" Target="mailto:djdollar65@gmail.com" TargetMode="External"/><Relationship Id="rId1004" Type="http://schemas.openxmlformats.org/officeDocument/2006/relationships/hyperlink" Target="mailto:khairpatwary@gmail.com" TargetMode="External"/><Relationship Id="rId1211" Type="http://schemas.openxmlformats.org/officeDocument/2006/relationships/hyperlink" Target="mailto:prominentdeshunnayanjv@yahoo.com" TargetMode="External"/><Relationship Id="rId4367" Type="http://schemas.openxmlformats.org/officeDocument/2006/relationships/hyperlink" Target="mailto:msriasatandbrothers@gmail.com" TargetMode="External"/><Relationship Id="rId4574" Type="http://schemas.openxmlformats.org/officeDocument/2006/relationships/hyperlink" Target="https://www.eprocure.gov.bd/tenderer/ViewRegistrationDetail.jsp?cId=74B58A7743C4134E&amp;uId=1052611456979455&amp;tId=A0C0AD372918E82A&amp;top=no" TargetMode="External"/><Relationship Id="rId4781" Type="http://schemas.openxmlformats.org/officeDocument/2006/relationships/hyperlink" Target="mailto:habib.live166@gmail.com" TargetMode="External"/><Relationship Id="rId5418" Type="http://schemas.openxmlformats.org/officeDocument/2006/relationships/hyperlink" Target="mailto:bhuiyanandbrothers72@gmail.com" TargetMode="External"/><Relationship Id="rId5625" Type="http://schemas.openxmlformats.org/officeDocument/2006/relationships/hyperlink" Target="mailto:mdinzamanulh703@gmail.com" TargetMode="External"/><Relationship Id="rId5832" Type="http://schemas.openxmlformats.org/officeDocument/2006/relationships/hyperlink" Target="mailto:khairulkabir07@gmail.com" TargetMode="External"/><Relationship Id="rId8031" Type="http://schemas.openxmlformats.org/officeDocument/2006/relationships/hyperlink" Target="mailto:sayeed.steel12@gmail.com" TargetMode="External"/><Relationship Id="rId8988" Type="http://schemas.openxmlformats.org/officeDocument/2006/relationships/hyperlink" Target="mailto:kamarjanijahidjv@gmail.com" TargetMode="External"/><Relationship Id="rId3176" Type="http://schemas.openxmlformats.org/officeDocument/2006/relationships/hyperlink" Target="mailto:ms.amirenterprise2013@gmail.com" TargetMode="External"/><Relationship Id="rId3383" Type="http://schemas.openxmlformats.org/officeDocument/2006/relationships/hyperlink" Target="mailto:msjamalenterprise@yahoo.com" TargetMode="External"/><Relationship Id="rId3590" Type="http://schemas.openxmlformats.org/officeDocument/2006/relationships/hyperlink" Target="mailto:santoenterprise65@gmail.com" TargetMode="External"/><Relationship Id="rId4227" Type="http://schemas.openxmlformats.org/officeDocument/2006/relationships/hyperlink" Target="mailto:mominuljvibrahim@gmail.com" TargetMode="External"/><Relationship Id="rId4434" Type="http://schemas.openxmlformats.org/officeDocument/2006/relationships/hyperlink" Target="mailto:riponenterprise2011@gmail.com" TargetMode="External"/><Relationship Id="rId7797" Type="http://schemas.openxmlformats.org/officeDocument/2006/relationships/hyperlink" Target="mailto:arcrcjv@gmail.com" TargetMode="External"/><Relationship Id="rId2192" Type="http://schemas.openxmlformats.org/officeDocument/2006/relationships/hyperlink" Target="mailto:ms.hasanuzzaman_bhuiyan@yahoo.com" TargetMode="External"/><Relationship Id="rId3036" Type="http://schemas.openxmlformats.org/officeDocument/2006/relationships/hyperlink" Target="mailto:tonoyatradersbd@gmail.com" TargetMode="External"/><Relationship Id="rId3243" Type="http://schemas.openxmlformats.org/officeDocument/2006/relationships/hyperlink" Target="mailto:ms.mahmudhaque@gmail.com" TargetMode="External"/><Relationship Id="rId4641" Type="http://schemas.openxmlformats.org/officeDocument/2006/relationships/hyperlink" Target="mailto:mslrahmantraders@yahoo.com" TargetMode="External"/><Relationship Id="rId6399" Type="http://schemas.openxmlformats.org/officeDocument/2006/relationships/hyperlink" Target="mailto:zakir.vangura18@gmail.com" TargetMode="External"/><Relationship Id="rId8848" Type="http://schemas.openxmlformats.org/officeDocument/2006/relationships/hyperlink" Target="mailto:msnurjahanenterprise708@gmail.com" TargetMode="External"/><Relationship Id="rId164" Type="http://schemas.openxmlformats.org/officeDocument/2006/relationships/hyperlink" Target="mailto:henara_b@yahoo.com" TargetMode="External"/><Relationship Id="rId371" Type="http://schemas.openxmlformats.org/officeDocument/2006/relationships/hyperlink" Target="mailto:mskhanenterprise80@gmail.com" TargetMode="External"/><Relationship Id="rId2052" Type="http://schemas.openxmlformats.org/officeDocument/2006/relationships/hyperlink" Target="mailto:mskofilenterprise.bd@gmail.com" TargetMode="External"/><Relationship Id="rId3450" Type="http://schemas.openxmlformats.org/officeDocument/2006/relationships/hyperlink" Target="mailto:mdabdulkuddusegp@gmail.com" TargetMode="External"/><Relationship Id="rId4501" Type="http://schemas.openxmlformats.org/officeDocument/2006/relationships/hyperlink" Target="mailto:msriasatandbrothers@gmail.com" TargetMode="External"/><Relationship Id="rId6259" Type="http://schemas.openxmlformats.org/officeDocument/2006/relationships/hyperlink" Target="mailto:mspalashenterprise1978@gmail.com" TargetMode="External"/><Relationship Id="rId7657" Type="http://schemas.openxmlformats.org/officeDocument/2006/relationships/hyperlink" Target="https://www.eprocure.gov.bd/officer/MyTenders.jsp" TargetMode="External"/><Relationship Id="rId7864" Type="http://schemas.openxmlformats.org/officeDocument/2006/relationships/hyperlink" Target="mailto:ataher4384@gmail.com" TargetMode="External"/><Relationship Id="rId8708" Type="http://schemas.openxmlformats.org/officeDocument/2006/relationships/hyperlink" Target="mailto:mdsalamtalukder65@gmail.com" TargetMode="External"/><Relationship Id="rId8915" Type="http://schemas.openxmlformats.org/officeDocument/2006/relationships/hyperlink" Target="mailto:sbcelbd@gmail.com" TargetMode="External"/><Relationship Id="rId3103" Type="http://schemas.openxmlformats.org/officeDocument/2006/relationships/hyperlink" Target="mailto:mostafizurrahmanshorif@yahoo.com" TargetMode="External"/><Relationship Id="rId3310" Type="http://schemas.openxmlformats.org/officeDocument/2006/relationships/hyperlink" Target="mailto:ar_chowdhury75@yahoo.com" TargetMode="External"/><Relationship Id="rId5068" Type="http://schemas.openxmlformats.org/officeDocument/2006/relationships/hyperlink" Target="mailto:msibtihajenterprise@gmail.com" TargetMode="External"/><Relationship Id="rId6466" Type="http://schemas.openxmlformats.org/officeDocument/2006/relationships/hyperlink" Target="mailto:mdabdurrazzakbabul@gmail.com" TargetMode="External"/><Relationship Id="rId6673" Type="http://schemas.openxmlformats.org/officeDocument/2006/relationships/hyperlink" Target="mailto:efte.etcl@gmail.com" TargetMode="External"/><Relationship Id="rId6880" Type="http://schemas.openxmlformats.org/officeDocument/2006/relationships/hyperlink" Target="mailto:amir.engr_crp@yahoo.com" TargetMode="External"/><Relationship Id="rId7517" Type="http://schemas.openxmlformats.org/officeDocument/2006/relationships/hyperlink" Target="mailto:moonenterprise84@gmail.com" TargetMode="External"/><Relationship Id="rId7724" Type="http://schemas.openxmlformats.org/officeDocument/2006/relationships/hyperlink" Target="mailto:satotatraders58@gmail.com" TargetMode="External"/><Relationship Id="rId7931" Type="http://schemas.openxmlformats.org/officeDocument/2006/relationships/hyperlink" Target="mailto:sirajul1962@yahoo.com" TargetMode="External"/><Relationship Id="rId231" Type="http://schemas.openxmlformats.org/officeDocument/2006/relationships/hyperlink" Target="mailto:msjarnaenterprise@yahoo.com" TargetMode="External"/><Relationship Id="rId2869" Type="http://schemas.openxmlformats.org/officeDocument/2006/relationships/hyperlink" Target="mailto:motiur075@gmail.com" TargetMode="External"/><Relationship Id="rId5275" Type="http://schemas.openxmlformats.org/officeDocument/2006/relationships/hyperlink" Target="mailto:taherabu563@gmail.com" TargetMode="External"/><Relationship Id="rId5482" Type="http://schemas.openxmlformats.org/officeDocument/2006/relationships/hyperlink" Target="mailto:bhuiyanconstruction83@gmail.com" TargetMode="External"/><Relationship Id="rId6119" Type="http://schemas.openxmlformats.org/officeDocument/2006/relationships/hyperlink" Target="mailto:msrahimenterpsise@gmail.com" TargetMode="External"/><Relationship Id="rId6326" Type="http://schemas.openxmlformats.org/officeDocument/2006/relationships/hyperlink" Target="mailto:m.alicorporation85@gmail.com" TargetMode="External"/><Relationship Id="rId6533" Type="http://schemas.openxmlformats.org/officeDocument/2006/relationships/hyperlink" Target="mailto:mhcorporation33@gmail.com" TargetMode="External"/><Relationship Id="rId6740" Type="http://schemas.openxmlformats.org/officeDocument/2006/relationships/hyperlink" Target="mailto:sarder.enterprise78@gmail.com" TargetMode="External"/><Relationship Id="rId1678" Type="http://schemas.openxmlformats.org/officeDocument/2006/relationships/hyperlink" Target="mailto:mamonienterprise2014@gmail.com" TargetMode="External"/><Relationship Id="rId1885" Type="http://schemas.openxmlformats.org/officeDocument/2006/relationships/hyperlink" Target="mailto:ms.seacoxbrother82@gmail.com" TargetMode="External"/><Relationship Id="rId2729" Type="http://schemas.openxmlformats.org/officeDocument/2006/relationships/hyperlink" Target="mailto:ms.afrathenterprise15@gmail.com" TargetMode="External"/><Relationship Id="rId2936" Type="http://schemas.openxmlformats.org/officeDocument/2006/relationships/hyperlink" Target="mailto:ms.morolenterprise17@yahoo.com" TargetMode="External"/><Relationship Id="rId4084" Type="http://schemas.openxmlformats.org/officeDocument/2006/relationships/hyperlink" Target="mailto:msibrahimconstruction@yahoo.com" TargetMode="External"/><Relationship Id="rId4291" Type="http://schemas.openxmlformats.org/officeDocument/2006/relationships/hyperlink" Target="mailto:shaikatenterprise77@gmail.com" TargetMode="External"/><Relationship Id="rId5135" Type="http://schemas.openxmlformats.org/officeDocument/2006/relationships/hyperlink" Target="mailto:mizanur_79@ymail.com" TargetMode="External"/><Relationship Id="rId5342" Type="http://schemas.openxmlformats.org/officeDocument/2006/relationships/hyperlink" Target="mailto:mszidnienterprise75@gmail.com" TargetMode="External"/><Relationship Id="rId6600" Type="http://schemas.openxmlformats.org/officeDocument/2006/relationships/hyperlink" Target="mailto:ahasbjv@gmail.com" TargetMode="External"/><Relationship Id="rId8498" Type="http://schemas.openxmlformats.org/officeDocument/2006/relationships/hyperlink" Target="mailto:mscontinental55@gmail.com" TargetMode="External"/><Relationship Id="rId9549" Type="http://schemas.openxmlformats.org/officeDocument/2006/relationships/hyperlink" Target="mailto:tohatubaenterprise@gmail.com" TargetMode="External"/><Relationship Id="rId908" Type="http://schemas.openxmlformats.org/officeDocument/2006/relationships/hyperlink" Target="mailto:mselienterprise@gmail.com" TargetMode="External"/><Relationship Id="rId1538" Type="http://schemas.openxmlformats.org/officeDocument/2006/relationships/hyperlink" Target="mailto:bhuiyanenterprise1979@gmail.com" TargetMode="External"/><Relationship Id="rId4151" Type="http://schemas.openxmlformats.org/officeDocument/2006/relationships/hyperlink" Target="mailto:nahidavartstore@gmail.com" TargetMode="External"/><Relationship Id="rId5202" Type="http://schemas.openxmlformats.org/officeDocument/2006/relationships/hyperlink" Target="mailto:ncel1962@gmail.com" TargetMode="External"/><Relationship Id="rId8358" Type="http://schemas.openxmlformats.org/officeDocument/2006/relationships/hyperlink" Target="mailto:zagandsejvca1@gmail.com" TargetMode="External"/><Relationship Id="rId8565" Type="http://schemas.openxmlformats.org/officeDocument/2006/relationships/hyperlink" Target="mailto:obonienterprise@gmail.com" TargetMode="External"/><Relationship Id="rId9409" Type="http://schemas.openxmlformats.org/officeDocument/2006/relationships/hyperlink" Target="mailto:asma.sendicate@gmail.com" TargetMode="External"/><Relationship Id="rId9616" Type="http://schemas.openxmlformats.org/officeDocument/2006/relationships/hyperlink" Target="mailto:kmselim70@gmail.com" TargetMode="External"/><Relationship Id="rId1745" Type="http://schemas.openxmlformats.org/officeDocument/2006/relationships/hyperlink" Target="mailto:ms.maaenterprise11@gmail.com" TargetMode="External"/><Relationship Id="rId1952" Type="http://schemas.openxmlformats.org/officeDocument/2006/relationships/hyperlink" Target="mailto:mskofilenterprise.bd@gmail.com" TargetMode="External"/><Relationship Id="rId4011" Type="http://schemas.openxmlformats.org/officeDocument/2006/relationships/hyperlink" Target="mailto:msfaisaltraders93@gmail.com" TargetMode="External"/><Relationship Id="rId7167" Type="http://schemas.openxmlformats.org/officeDocument/2006/relationships/hyperlink" Target="mailto:md.gius_uddin@yahoo.com" TargetMode="External"/><Relationship Id="rId7374" Type="http://schemas.openxmlformats.org/officeDocument/2006/relationships/hyperlink" Target="mailto:mschowdhuryconstruction2020@gmail.com" TargetMode="External"/><Relationship Id="rId8218" Type="http://schemas.openxmlformats.org/officeDocument/2006/relationships/hyperlink" Target="mailto:msalamtraders1@gmail.com" TargetMode="External"/><Relationship Id="rId8425" Type="http://schemas.openxmlformats.org/officeDocument/2006/relationships/hyperlink" Target="mailto:shojibbelal@gmail.com" TargetMode="External"/><Relationship Id="rId8772" Type="http://schemas.openxmlformats.org/officeDocument/2006/relationships/hyperlink" Target="mailto:mosha.faridpur@gmail.com" TargetMode="External"/><Relationship Id="rId37" Type="http://schemas.openxmlformats.org/officeDocument/2006/relationships/hyperlink" Target="mailto:Fktradelink14@gmail.com" TargetMode="External"/><Relationship Id="rId1605" Type="http://schemas.openxmlformats.org/officeDocument/2006/relationships/hyperlink" Target="mailto:bhuiyanenterprise1979@gmail.com" TargetMode="External"/><Relationship Id="rId1812" Type="http://schemas.openxmlformats.org/officeDocument/2006/relationships/hyperlink" Target="mailto:abser81bandarban@gmail.com" TargetMode="External"/><Relationship Id="rId4968" Type="http://schemas.openxmlformats.org/officeDocument/2006/relationships/hyperlink" Target="mailto:shahid.brothers.bd@gmail.com" TargetMode="External"/><Relationship Id="rId6183" Type="http://schemas.openxmlformats.org/officeDocument/2006/relationships/hyperlink" Target="mailto:ms.yasintraders@gmail.com" TargetMode="External"/><Relationship Id="rId7027" Type="http://schemas.openxmlformats.org/officeDocument/2006/relationships/hyperlink" Target="mailto:mohiuddinptk@gmail.com" TargetMode="External"/><Relationship Id="rId7234" Type="http://schemas.openxmlformats.org/officeDocument/2006/relationships/hyperlink" Target="mailto:nationalengineeringandco74@gmail.com" TargetMode="External"/><Relationship Id="rId7581" Type="http://schemas.openxmlformats.org/officeDocument/2006/relationships/hyperlink" Target="mailto:jahangir121973@yahoo.com" TargetMode="External"/><Relationship Id="rId8632" Type="http://schemas.openxmlformats.org/officeDocument/2006/relationships/hyperlink" Target="mailto:eliasctg2005@gmail.com" TargetMode="External"/><Relationship Id="rId3777" Type="http://schemas.openxmlformats.org/officeDocument/2006/relationships/hyperlink" Target="mailto:ksasejv2019@gmail.com" TargetMode="External"/><Relationship Id="rId3984" Type="http://schemas.openxmlformats.org/officeDocument/2006/relationships/hyperlink" Target="mailto:syedziaulhoque@gmail.com%20;" TargetMode="External"/><Relationship Id="rId4828" Type="http://schemas.openxmlformats.org/officeDocument/2006/relationships/hyperlink" Target="mailto:khanmdradwan@gmail.com" TargetMode="External"/><Relationship Id="rId6390" Type="http://schemas.openxmlformats.org/officeDocument/2006/relationships/hyperlink" Target="mailto:shuvessaengineers1961@gmail.com" TargetMode="External"/><Relationship Id="rId7441" Type="http://schemas.openxmlformats.org/officeDocument/2006/relationships/hyperlink" Target="mailto:hossainenterprisejv2019@gmail.com" TargetMode="External"/><Relationship Id="rId9199" Type="http://schemas.openxmlformats.org/officeDocument/2006/relationships/hyperlink" Target="mailto:mahadi6786@gmail.com" TargetMode="External"/><Relationship Id="rId698" Type="http://schemas.openxmlformats.org/officeDocument/2006/relationships/hyperlink" Target="mailto:mahfugkhanltd@yahoo.com" TargetMode="External"/><Relationship Id="rId2379" Type="http://schemas.openxmlformats.org/officeDocument/2006/relationships/hyperlink" Target="mailto:mssirajandbrothers@gmail.com" TargetMode="External"/><Relationship Id="rId2586" Type="http://schemas.openxmlformats.org/officeDocument/2006/relationships/hyperlink" Target="mailto:nannuenterprise52@gmail.com" TargetMode="External"/><Relationship Id="rId2793" Type="http://schemas.openxmlformats.org/officeDocument/2006/relationships/hyperlink" Target="mailto:maruf@omcbd.com" TargetMode="External"/><Relationship Id="rId3637" Type="http://schemas.openxmlformats.org/officeDocument/2006/relationships/hyperlink" Target="mailto:khairhossain64@gmail.com" TargetMode="External"/><Relationship Id="rId3844" Type="http://schemas.openxmlformats.org/officeDocument/2006/relationships/hyperlink" Target="mailto:S.Anantabikastripura@yahoo.com" TargetMode="External"/><Relationship Id="rId6043" Type="http://schemas.openxmlformats.org/officeDocument/2006/relationships/hyperlink" Target="mailto:m.i.traders337@gmail.com" TargetMode="External"/><Relationship Id="rId6250" Type="http://schemas.openxmlformats.org/officeDocument/2006/relationships/hyperlink" Target="mailto:alauddin_1977@yahoo.com" TargetMode="External"/><Relationship Id="rId7301" Type="http://schemas.openxmlformats.org/officeDocument/2006/relationships/hyperlink" Target="mailto:mdengineeringltd@gmail.com" TargetMode="External"/><Relationship Id="rId558" Type="http://schemas.openxmlformats.org/officeDocument/2006/relationships/hyperlink" Target="mailto:amir.engr_crp@yahoo.com" TargetMode="External"/><Relationship Id="rId765" Type="http://schemas.openxmlformats.org/officeDocument/2006/relationships/hyperlink" Target="mailto:badal_barisal@yahoo.com" TargetMode="External"/><Relationship Id="rId972" Type="http://schemas.openxmlformats.org/officeDocument/2006/relationships/hyperlink" Target="mailto:zakirenterprise01@gmail.com" TargetMode="External"/><Relationship Id="rId1188" Type="http://schemas.openxmlformats.org/officeDocument/2006/relationships/hyperlink" Target="mailto:msshohagenterprise@gmail.com" TargetMode="External"/><Relationship Id="rId1395" Type="http://schemas.openxmlformats.org/officeDocument/2006/relationships/hyperlink" Target="mailto:msmannanenterprise01@yahoo.com" TargetMode="External"/><Relationship Id="rId2239" Type="http://schemas.openxmlformats.org/officeDocument/2006/relationships/hyperlink" Target="mailto:msabiraimanenterprise@gmail.com" TargetMode="External"/><Relationship Id="rId2446" Type="http://schemas.openxmlformats.org/officeDocument/2006/relationships/hyperlink" Target="mailto:mssetu_enterprise@yahoo.com" TargetMode="External"/><Relationship Id="rId2653" Type="http://schemas.openxmlformats.org/officeDocument/2006/relationships/hyperlink" Target="https://www.eprocure.gov.bd/tenderer/ViewRegistrationDetail.jsp?cId=BA4953406A7E6A76&amp;uId=0EF4EBD2D25E7A0D&amp;tId=9DF148C3EA6C044C&amp;top=no" TargetMode="External"/><Relationship Id="rId2860" Type="http://schemas.openxmlformats.org/officeDocument/2006/relationships/hyperlink" Target="mailto:ms.srenterprise.gazipur2015@gmail.com" TargetMode="External"/><Relationship Id="rId3704" Type="http://schemas.openxmlformats.org/officeDocument/2006/relationships/hyperlink" Target="mailto:sifatnavin81@gmail.com" TargetMode="External"/><Relationship Id="rId6110" Type="http://schemas.openxmlformats.org/officeDocument/2006/relationships/hyperlink" Target="mailto:kashedenterprise@gmail.com" TargetMode="External"/><Relationship Id="rId9059" Type="http://schemas.openxmlformats.org/officeDocument/2006/relationships/hyperlink" Target="mailto:mirzaconstruction@yahoo.com" TargetMode="External"/><Relationship Id="rId9266" Type="http://schemas.openxmlformats.org/officeDocument/2006/relationships/hyperlink" Target="mailto:mahabubk9270@gmail.com" TargetMode="External"/><Relationship Id="rId9473" Type="http://schemas.openxmlformats.org/officeDocument/2006/relationships/hyperlink" Target="mailto:badal_barisal@yahoo.com" TargetMode="External"/><Relationship Id="rId418" Type="http://schemas.openxmlformats.org/officeDocument/2006/relationships/hyperlink" Target="mailto:msfarihaengineering88@gmail.com" TargetMode="External"/><Relationship Id="rId625" Type="http://schemas.openxmlformats.org/officeDocument/2006/relationships/hyperlink" Target="mailto:msupakulconstruction@gmail.com" TargetMode="External"/><Relationship Id="rId832" Type="http://schemas.openxmlformats.org/officeDocument/2006/relationships/hyperlink" Target="mailto:rupalishadjv2020@gmail.com" TargetMode="External"/><Relationship Id="rId1048" Type="http://schemas.openxmlformats.org/officeDocument/2006/relationships/hyperlink" Target="mailto:msarifaenterprise017@gmail.com" TargetMode="External"/><Relationship Id="rId1255" Type="http://schemas.openxmlformats.org/officeDocument/2006/relationships/hyperlink" Target="mailto:ms.sanitarymuseum@gmail.com" TargetMode="External"/><Relationship Id="rId1462" Type="http://schemas.openxmlformats.org/officeDocument/2006/relationships/hyperlink" Target="mailto:alhajmdabuzaher@yahoo.com" TargetMode="External"/><Relationship Id="rId2306" Type="http://schemas.openxmlformats.org/officeDocument/2006/relationships/hyperlink" Target="mailto:mskashemtraders@gmail.com" TargetMode="External"/><Relationship Id="rId2513" Type="http://schemas.openxmlformats.org/officeDocument/2006/relationships/hyperlink" Target="mailto:ms.naharconstruction19@gmail.com" TargetMode="External"/><Relationship Id="rId3911" Type="http://schemas.openxmlformats.org/officeDocument/2006/relationships/hyperlink" Target="mailto:mdalomgirfakir@yahoo.com," TargetMode="External"/><Relationship Id="rId5669" Type="http://schemas.openxmlformats.org/officeDocument/2006/relationships/hyperlink" Target="mailto:hadisur332@gmail.com" TargetMode="External"/><Relationship Id="rId5876" Type="http://schemas.openxmlformats.org/officeDocument/2006/relationships/hyperlink" Target="mailto:abenterprise1976@gmail.com" TargetMode="External"/><Relationship Id="rId8075" Type="http://schemas.openxmlformats.org/officeDocument/2006/relationships/hyperlink" Target="mailto:md.shamim45@yahoo.com" TargetMode="External"/><Relationship Id="rId8282" Type="http://schemas.openxmlformats.org/officeDocument/2006/relationships/hyperlink" Target="mailto:bhuyanenterprise78@gmail.com" TargetMode="External"/><Relationship Id="rId9126" Type="http://schemas.openxmlformats.org/officeDocument/2006/relationships/hyperlink" Target="mailto:mofazzolelectric@gmail.com" TargetMode="External"/><Relationship Id="rId9333" Type="http://schemas.openxmlformats.org/officeDocument/2006/relationships/hyperlink" Target="mailto:jvca.4bs.2019@gmail.com" TargetMode="External"/><Relationship Id="rId9540" Type="http://schemas.openxmlformats.org/officeDocument/2006/relationships/hyperlink" Target="mailto:ethenmondoljv@gmail.com" TargetMode="External"/><Relationship Id="rId1115" Type="http://schemas.openxmlformats.org/officeDocument/2006/relationships/hyperlink" Target="mailto:kmabubakarsiddique@gmail.com" TargetMode="External"/><Relationship Id="rId1322" Type="http://schemas.openxmlformats.org/officeDocument/2006/relationships/hyperlink" Target="mailto:jaka.chuadanga@gmail.com" TargetMode="External"/><Relationship Id="rId2720" Type="http://schemas.openxmlformats.org/officeDocument/2006/relationships/hyperlink" Target="mailto:ms.jdsinternational15@gmail.com" TargetMode="External"/><Relationship Id="rId4478" Type="http://schemas.openxmlformats.org/officeDocument/2006/relationships/hyperlink" Target="mailto:ms.alvitraders@yahoo.com" TargetMode="External"/><Relationship Id="rId5529" Type="http://schemas.openxmlformats.org/officeDocument/2006/relationships/hyperlink" Target="mailto:ssprise69@yahoo.com" TargetMode="External"/><Relationship Id="rId6927" Type="http://schemas.openxmlformats.org/officeDocument/2006/relationships/hyperlink" Target="mailto:mblkkejv@gmail.com" TargetMode="External"/><Relationship Id="rId7091" Type="http://schemas.openxmlformats.org/officeDocument/2006/relationships/hyperlink" Target="mailto:azadptk@gmail.com" TargetMode="External"/><Relationship Id="rId8142" Type="http://schemas.openxmlformats.org/officeDocument/2006/relationships/hyperlink" Target="mailto:shajahanali1965@gmail.com" TargetMode="External"/><Relationship Id="rId9400" Type="http://schemas.openxmlformats.org/officeDocument/2006/relationships/hyperlink" Target="mailto:sonalisafoljv@gmail.com" TargetMode="External"/><Relationship Id="rId3287" Type="http://schemas.openxmlformats.org/officeDocument/2006/relationships/hyperlink" Target="mailto:mgolamfaruq@yahoo.com" TargetMode="External"/><Relationship Id="rId4338" Type="http://schemas.openxmlformats.org/officeDocument/2006/relationships/hyperlink" Target="mailto:mayerdoyatraders98@gmail.com" TargetMode="External"/><Relationship Id="rId4685" Type="http://schemas.openxmlformats.org/officeDocument/2006/relationships/hyperlink" Target="mailto:taposh.sharif@gmail.com" TargetMode="External"/><Relationship Id="rId4892" Type="http://schemas.openxmlformats.org/officeDocument/2006/relationships/hyperlink" Target="mailto:murshadalam55@gmail.com" TargetMode="External"/><Relationship Id="rId5736" Type="http://schemas.openxmlformats.org/officeDocument/2006/relationships/hyperlink" Target="mailto:wahedsarwarjv@gmail.com" TargetMode="External"/><Relationship Id="rId5943" Type="http://schemas.openxmlformats.org/officeDocument/2006/relationships/hyperlink" Target="mailto:masudconstruction2019@gmail.com" TargetMode="External"/><Relationship Id="rId8002" Type="http://schemas.openxmlformats.org/officeDocument/2006/relationships/hyperlink" Target="mailto:mewebajv@gmail.com" TargetMode="External"/><Relationship Id="rId2096" Type="http://schemas.openxmlformats.org/officeDocument/2006/relationships/hyperlink" Target="mailto:rstcorporation73@gmail.com" TargetMode="External"/><Relationship Id="rId3494" Type="http://schemas.openxmlformats.org/officeDocument/2006/relationships/hyperlink" Target="mailto:msjashoreconstructionegp@gmail.com" TargetMode="External"/><Relationship Id="rId4545" Type="http://schemas.openxmlformats.org/officeDocument/2006/relationships/hyperlink" Target="mailto:ms.abdulhakim@gmail.com" TargetMode="External"/><Relationship Id="rId4752" Type="http://schemas.openxmlformats.org/officeDocument/2006/relationships/hyperlink" Target="mailto:hafizurrahman.meherpur77@gmail.com" TargetMode="External"/><Relationship Id="rId5803" Type="http://schemas.openxmlformats.org/officeDocument/2006/relationships/hyperlink" Target="mailto:shahanwar71@gmail.com" TargetMode="External"/><Relationship Id="rId8959" Type="http://schemas.openxmlformats.org/officeDocument/2006/relationships/hyperlink" Target="mailto:bhaibhai2013@yahoo.com" TargetMode="External"/><Relationship Id="rId3147" Type="http://schemas.openxmlformats.org/officeDocument/2006/relationships/hyperlink" Target="mailto:msmirzaconstructionsiraj@gmail.com" TargetMode="External"/><Relationship Id="rId3354" Type="http://schemas.openxmlformats.org/officeDocument/2006/relationships/hyperlink" Target="mailto:mrs.akc.jv@gmail.com" TargetMode="External"/><Relationship Id="rId3561" Type="http://schemas.openxmlformats.org/officeDocument/2006/relationships/hyperlink" Target="mailto:msshamimchaklader@gmail.com" TargetMode="External"/><Relationship Id="rId4405" Type="http://schemas.openxmlformats.org/officeDocument/2006/relationships/hyperlink" Target="mailto:ms.farhadtraders@yahoo.com" TargetMode="External"/><Relationship Id="rId4612" Type="http://schemas.openxmlformats.org/officeDocument/2006/relationships/hyperlink" Target="mailto:litonsarker1972@gmail.com" TargetMode="External"/><Relationship Id="rId7768" Type="http://schemas.openxmlformats.org/officeDocument/2006/relationships/hyperlink" Target="mailto:maengineering1958@yahoo.com" TargetMode="External"/><Relationship Id="rId7975" Type="http://schemas.openxmlformats.org/officeDocument/2006/relationships/hyperlink" Target="mailto:sarderbricks@gmail.com" TargetMode="External"/><Relationship Id="rId8819" Type="http://schemas.openxmlformats.org/officeDocument/2006/relationships/hyperlink" Target="mailto:yeakub201@gmail.com" TargetMode="External"/><Relationship Id="rId275" Type="http://schemas.openxmlformats.org/officeDocument/2006/relationships/hyperlink" Target="mailto:utmong71@yahoo.com" TargetMode="External"/><Relationship Id="rId482" Type="http://schemas.openxmlformats.org/officeDocument/2006/relationships/hyperlink" Target="mailto:mdnazurlislam63@gmail.com" TargetMode="External"/><Relationship Id="rId2163" Type="http://schemas.openxmlformats.org/officeDocument/2006/relationships/hyperlink" Target="mailto:wareszaman.dinaj@gmail.com" TargetMode="External"/><Relationship Id="rId2370" Type="http://schemas.openxmlformats.org/officeDocument/2006/relationships/hyperlink" Target="mailto:mssetu_enterprise@yahoo.com" TargetMode="External"/><Relationship Id="rId3007" Type="http://schemas.openxmlformats.org/officeDocument/2006/relationships/hyperlink" Target="mailto:msranaenterprise@yahoo.com" TargetMode="External"/><Relationship Id="rId3214" Type="http://schemas.openxmlformats.org/officeDocument/2006/relationships/hyperlink" Target="mailto:aminur.mok.bd@gmail.com" TargetMode="External"/><Relationship Id="rId3421" Type="http://schemas.openxmlformats.org/officeDocument/2006/relationships/hyperlink" Target="mailto:sharifulislamjv@gmail.com" TargetMode="External"/><Relationship Id="rId6577" Type="http://schemas.openxmlformats.org/officeDocument/2006/relationships/hyperlink" Target="mailto:almas.egp@yahoo.com" TargetMode="External"/><Relationship Id="rId6784" Type="http://schemas.openxmlformats.org/officeDocument/2006/relationships/hyperlink" Target="mailto:Khanenterprise20@gmail.com" TargetMode="External"/><Relationship Id="rId6991" Type="http://schemas.openxmlformats.org/officeDocument/2006/relationships/hyperlink" Target="mailto:sikderenterprise.patua@gmail.com" TargetMode="External"/><Relationship Id="rId7628" Type="http://schemas.openxmlformats.org/officeDocument/2006/relationships/hyperlink" Target="https://www.eprocure.gov.bd/officer/MyTenders.jsp" TargetMode="External"/><Relationship Id="rId7835" Type="http://schemas.openxmlformats.org/officeDocument/2006/relationships/hyperlink" Target="mailto:Tutulmith_1978@yahoo.com" TargetMode="External"/><Relationship Id="rId9190" Type="http://schemas.openxmlformats.org/officeDocument/2006/relationships/hyperlink" Target="mailto:zahangiralam15675@gmail.com" TargetMode="External"/><Relationship Id="rId135" Type="http://schemas.openxmlformats.org/officeDocument/2006/relationships/hyperlink" Target="mailto:szamanenterprise@gmail.com" TargetMode="External"/><Relationship Id="rId342" Type="http://schemas.openxmlformats.org/officeDocument/2006/relationships/hyperlink" Target="mailto:msfriendstraders@yahoo.com" TargetMode="External"/><Relationship Id="rId2023" Type="http://schemas.openxmlformats.org/officeDocument/2006/relationships/hyperlink" Target="mailto:farokgenevajv19@gmail.com" TargetMode="External"/><Relationship Id="rId2230" Type="http://schemas.openxmlformats.org/officeDocument/2006/relationships/hyperlink" Target="mailto:ms.alfazenterprise17@gmail.com" TargetMode="External"/><Relationship Id="rId5179" Type="http://schemas.openxmlformats.org/officeDocument/2006/relationships/hyperlink" Target="mailto:mk10850@gmail.com" TargetMode="External"/><Relationship Id="rId5386" Type="http://schemas.openxmlformats.org/officeDocument/2006/relationships/hyperlink" Target="mailto:msjamienterprise78@gmail.com" TargetMode="External"/><Relationship Id="rId5593" Type="http://schemas.openxmlformats.org/officeDocument/2006/relationships/hyperlink" Target="mailto:ic.mntjv@gmail.com" TargetMode="External"/><Relationship Id="rId6437" Type="http://schemas.openxmlformats.org/officeDocument/2006/relationships/hyperlink" Target="mailto:msparadisetds@gmail.com" TargetMode="External"/><Relationship Id="rId6644" Type="http://schemas.openxmlformats.org/officeDocument/2006/relationships/hyperlink" Target="mailto:mbelamirjv@gmail.com" TargetMode="External"/><Relationship Id="rId9050" Type="http://schemas.openxmlformats.org/officeDocument/2006/relationships/hyperlink" Target="mailto:msseba.enterprise1972@gmail.com" TargetMode="External"/><Relationship Id="rId202" Type="http://schemas.openxmlformats.org/officeDocument/2006/relationships/hyperlink" Target="mailto:m.a.jalil.khan123@gmail.com" TargetMode="External"/><Relationship Id="rId4195" Type="http://schemas.openxmlformats.org/officeDocument/2006/relationships/hyperlink" Target="mailto:smshameemconstruction@gmail.com" TargetMode="External"/><Relationship Id="rId5039" Type="http://schemas.openxmlformats.org/officeDocument/2006/relationships/hyperlink" Target="mailto:ms.shariaenterprise@gmail.com" TargetMode="External"/><Relationship Id="rId5246" Type="http://schemas.openxmlformats.org/officeDocument/2006/relationships/hyperlink" Target="mailto:seiehe2020@gmail.com" TargetMode="External"/><Relationship Id="rId5453" Type="http://schemas.openxmlformats.org/officeDocument/2006/relationships/hyperlink" Target="mailto:shownent75@gmail.com" TargetMode="External"/><Relationship Id="rId6504" Type="http://schemas.openxmlformats.org/officeDocument/2006/relationships/hyperlink" Target="mailto:miss.sarwatzahan@gmail.com" TargetMode="External"/><Relationship Id="rId6851" Type="http://schemas.openxmlformats.org/officeDocument/2006/relationships/hyperlink" Target="mailto:chanptk@gmail.com" TargetMode="External"/><Relationship Id="rId7902" Type="http://schemas.openxmlformats.org/officeDocument/2006/relationships/hyperlink" Target="mailto:msmuniaenterprise75@gmail.com" TargetMode="External"/><Relationship Id="rId1789" Type="http://schemas.openxmlformats.org/officeDocument/2006/relationships/hyperlink" Target="mailto:theadcom@hotmail.com" TargetMode="External"/><Relationship Id="rId1996" Type="http://schemas.openxmlformats.org/officeDocument/2006/relationships/hyperlink" Target="mailto:kazitraders62@gmail.com" TargetMode="External"/><Relationship Id="rId4055" Type="http://schemas.openxmlformats.org/officeDocument/2006/relationships/hyperlink" Target="mailto:ms.mominul@yahoo.com" TargetMode="External"/><Relationship Id="rId4262" Type="http://schemas.openxmlformats.org/officeDocument/2006/relationships/hyperlink" Target="mailto:akashr2013@yahoo.com" TargetMode="External"/><Relationship Id="rId5106" Type="http://schemas.openxmlformats.org/officeDocument/2006/relationships/hyperlink" Target="mailto:mashihur.ss71@gmail.com" TargetMode="External"/><Relationship Id="rId5660" Type="http://schemas.openxmlformats.org/officeDocument/2006/relationships/hyperlink" Target="mailto:saifulislam005566@gmail.com" TargetMode="External"/><Relationship Id="rId6711" Type="http://schemas.openxmlformats.org/officeDocument/2006/relationships/hyperlink" Target="mailto:badal_barisal@yahoo.com" TargetMode="External"/><Relationship Id="rId8469" Type="http://schemas.openxmlformats.org/officeDocument/2006/relationships/hyperlink" Target="mailto:msshohele@gmail.com" TargetMode="External"/><Relationship Id="rId1649" Type="http://schemas.openxmlformats.org/officeDocument/2006/relationships/hyperlink" Target="mailto:msshahin.enterprise13@gmail.com" TargetMode="External"/><Relationship Id="rId1856" Type="http://schemas.openxmlformats.org/officeDocument/2006/relationships/hyperlink" Target="mailto:mebl.bd@gmail.com" TargetMode="External"/><Relationship Id="rId2907" Type="http://schemas.openxmlformats.org/officeDocument/2006/relationships/hyperlink" Target="mailto:amtstarjv@gmail.com" TargetMode="External"/><Relationship Id="rId3071" Type="http://schemas.openxmlformats.org/officeDocument/2006/relationships/hyperlink" Target="mailto:ms.rupatoli.builders@gmail.com" TargetMode="External"/><Relationship Id="rId5313" Type="http://schemas.openxmlformats.org/officeDocument/2006/relationships/hyperlink" Target="mailto:marupganj@gmail.com" TargetMode="External"/><Relationship Id="rId5520" Type="http://schemas.openxmlformats.org/officeDocument/2006/relationships/hyperlink" Target="mailto:shantammint@gmail.com" TargetMode="External"/><Relationship Id="rId7278" Type="http://schemas.openxmlformats.org/officeDocument/2006/relationships/hyperlink" Target="mailto:rafiaconstructionltd@gmail.com" TargetMode="External"/><Relationship Id="rId8676" Type="http://schemas.openxmlformats.org/officeDocument/2006/relationships/hyperlink" Target="mailto:nazimnawal13@gmail.com" TargetMode="External"/><Relationship Id="rId8883" Type="http://schemas.openxmlformats.org/officeDocument/2006/relationships/hyperlink" Target="mailto:jahid8brothers@gmail.com" TargetMode="External"/><Relationship Id="rId1509" Type="http://schemas.openxmlformats.org/officeDocument/2006/relationships/hyperlink" Target="mailto:lib.rel.jv@gmail.com" TargetMode="External"/><Relationship Id="rId1716" Type="http://schemas.openxmlformats.org/officeDocument/2006/relationships/hyperlink" Target="mailto:malitrad19@gmail.com" TargetMode="External"/><Relationship Id="rId1923" Type="http://schemas.openxmlformats.org/officeDocument/2006/relationships/hyperlink" Target="mailto:msarcorporationctg@gmail.com" TargetMode="External"/><Relationship Id="rId4122" Type="http://schemas.openxmlformats.org/officeDocument/2006/relationships/hyperlink" Target="mailto:roy_enterprise@yahoo.com" TargetMode="External"/><Relationship Id="rId7485" Type="http://schemas.openxmlformats.org/officeDocument/2006/relationships/hyperlink" Target="mailto:ayaanenterprise1987@gmail.com" TargetMode="External"/><Relationship Id="rId7692" Type="http://schemas.openxmlformats.org/officeDocument/2006/relationships/hyperlink" Target="mailto:mssaeraconstruction@gmail.com" TargetMode="External"/><Relationship Id="rId8329" Type="http://schemas.openxmlformats.org/officeDocument/2006/relationships/hyperlink" Target="mailto:letonenterprise68@gmail.com" TargetMode="External"/><Relationship Id="rId8536" Type="http://schemas.openxmlformats.org/officeDocument/2006/relationships/hyperlink" Target="mailto:siam.jaliljv20@gmail.com" TargetMode="External"/><Relationship Id="rId8743" Type="http://schemas.openxmlformats.org/officeDocument/2006/relationships/hyperlink" Target="mailto:smnoorjv@gmail.com" TargetMode="External"/><Relationship Id="rId8950" Type="http://schemas.openxmlformats.org/officeDocument/2006/relationships/hyperlink" Target="mailto:ms.nurjahantraders1967@gmail.com" TargetMode="External"/><Relationship Id="rId3888" Type="http://schemas.openxmlformats.org/officeDocument/2006/relationships/hyperlink" Target="mailto:msfaisaltraders93@gmail.com," TargetMode="External"/><Relationship Id="rId4939" Type="http://schemas.openxmlformats.org/officeDocument/2006/relationships/hyperlink" Target="mailto:zohirul81@gmail.%20Com" TargetMode="External"/><Relationship Id="rId6087" Type="http://schemas.openxmlformats.org/officeDocument/2006/relationships/hyperlink" Target="mailto:msmdmahmudurrahman@yahoo.com" TargetMode="External"/><Relationship Id="rId6294" Type="http://schemas.openxmlformats.org/officeDocument/2006/relationships/hyperlink" Target="mailto:msmasudurrahman@yahoo.com" TargetMode="External"/><Relationship Id="rId7138" Type="http://schemas.openxmlformats.org/officeDocument/2006/relationships/hyperlink" Target="mailto:shahilenterprise@yahoo.com" TargetMode="External"/><Relationship Id="rId7345" Type="http://schemas.openxmlformats.org/officeDocument/2006/relationships/hyperlink" Target="mailto:mssahilent@gmail.com" TargetMode="External"/><Relationship Id="rId7552" Type="http://schemas.openxmlformats.org/officeDocument/2006/relationships/hyperlink" Target="mailto:mannanegp@gmail.com" TargetMode="External"/><Relationship Id="rId8603" Type="http://schemas.openxmlformats.org/officeDocument/2006/relationships/hyperlink" Target="mailto:mdajalils@gmail.com" TargetMode="External"/><Relationship Id="rId8810" Type="http://schemas.openxmlformats.org/officeDocument/2006/relationships/hyperlink" Target="mailto:rumenenterprise@gmail.com" TargetMode="External"/><Relationship Id="rId2697" Type="http://schemas.openxmlformats.org/officeDocument/2006/relationships/hyperlink" Target="mailto:sahidrana1984@gmail.com" TargetMode="External"/><Relationship Id="rId3748" Type="http://schemas.openxmlformats.org/officeDocument/2006/relationships/hyperlink" Target="mailto:jamaluddintenaidah@gmail.com" TargetMode="External"/><Relationship Id="rId6154" Type="http://schemas.openxmlformats.org/officeDocument/2006/relationships/hyperlink" Target="mailto:msmokkaenterprise@gmail.com" TargetMode="External"/><Relationship Id="rId6361" Type="http://schemas.openxmlformats.org/officeDocument/2006/relationships/hyperlink" Target="mailto:mdzinnatalizinnah@gmail.com" TargetMode="External"/><Relationship Id="rId7205" Type="http://schemas.openxmlformats.org/officeDocument/2006/relationships/hyperlink" Target="mailto:msoaishiconstruction@gmail.com" TargetMode="External"/><Relationship Id="rId7412" Type="http://schemas.openxmlformats.org/officeDocument/2006/relationships/hyperlink" Target="mailto:msfarukenterprise2017@gmail.com" TargetMode="External"/><Relationship Id="rId669" Type="http://schemas.openxmlformats.org/officeDocument/2006/relationships/hyperlink" Target="mailto:amir.engr_crp@yahoo.com" TargetMode="External"/><Relationship Id="rId876" Type="http://schemas.openxmlformats.org/officeDocument/2006/relationships/hyperlink" Target="mailto:md.eunusal_mamun@yahoo.com" TargetMode="External"/><Relationship Id="rId1299" Type="http://schemas.openxmlformats.org/officeDocument/2006/relationships/hyperlink" Target="mailto:morzinaenterprise@gmail.com" TargetMode="External"/><Relationship Id="rId2557" Type="http://schemas.openxmlformats.org/officeDocument/2006/relationships/hyperlink" Target="mailto:mssetu_enterprise@yahoo.com" TargetMode="External"/><Relationship Id="rId3608" Type="http://schemas.openxmlformats.org/officeDocument/2006/relationships/hyperlink" Target="mailto:se.mmcjv@gmail.com" TargetMode="External"/><Relationship Id="rId3955" Type="http://schemas.openxmlformats.org/officeDocument/2006/relationships/hyperlink" Target="mailto:ziaultraders123@yahoo.com%20;" TargetMode="External"/><Relationship Id="rId5170" Type="http://schemas.openxmlformats.org/officeDocument/2006/relationships/hyperlink" Target="mailto:msmhossainconstruction2017@gmail.com" TargetMode="External"/><Relationship Id="rId6014" Type="http://schemas.openxmlformats.org/officeDocument/2006/relationships/hyperlink" Target="mailto:msmonaconstruction@yahoo.com" TargetMode="External"/><Relationship Id="rId6221" Type="http://schemas.openxmlformats.org/officeDocument/2006/relationships/hyperlink" Target="mailto:msmaaenterprisekazi@yahoo.com" TargetMode="External"/><Relationship Id="rId9377" Type="http://schemas.openxmlformats.org/officeDocument/2006/relationships/hyperlink" Target="mailto:msmazeda.traders@gmail.com" TargetMode="External"/><Relationship Id="rId9584" Type="http://schemas.openxmlformats.org/officeDocument/2006/relationships/hyperlink" Target="mailto:ms.khanconstructionraj@yahoo.com" TargetMode="External"/><Relationship Id="rId529" Type="http://schemas.openxmlformats.org/officeDocument/2006/relationships/hyperlink" Target="mailto:mssikderconstruction59@gmail.com" TargetMode="External"/><Relationship Id="rId736" Type="http://schemas.openxmlformats.org/officeDocument/2006/relationships/hyperlink" Target="mailto:kazi.holdings01@gmail.com" TargetMode="External"/><Relationship Id="rId1159" Type="http://schemas.openxmlformats.org/officeDocument/2006/relationships/hyperlink" Target="mailto:msfriendscorporation77@gmail.com" TargetMode="External"/><Relationship Id="rId1366" Type="http://schemas.openxmlformats.org/officeDocument/2006/relationships/hyperlink" Target="mailto:mslamiaenterprise1984@gmail.com" TargetMode="External"/><Relationship Id="rId2417" Type="http://schemas.openxmlformats.org/officeDocument/2006/relationships/hyperlink" Target="mailto:nhm.bejv@gmail.com" TargetMode="External"/><Relationship Id="rId2764" Type="http://schemas.openxmlformats.org/officeDocument/2006/relationships/hyperlink" Target="mailto:binti2011@yahoo.com" TargetMode="External"/><Relationship Id="rId2971" Type="http://schemas.openxmlformats.org/officeDocument/2006/relationships/hyperlink" Target="mailto:msfahimenterprise1990@gmail.com" TargetMode="External"/><Relationship Id="rId3815" Type="http://schemas.openxmlformats.org/officeDocument/2006/relationships/hyperlink" Target="mailto:enterprise.7rip@gmail.com" TargetMode="External"/><Relationship Id="rId5030" Type="http://schemas.openxmlformats.org/officeDocument/2006/relationships/hyperlink" Target="mailto:taherandsonspvtltd@yahoo.com" TargetMode="External"/><Relationship Id="rId8186" Type="http://schemas.openxmlformats.org/officeDocument/2006/relationships/hyperlink" Target="mailto:malihatraders1975@gmail.com" TargetMode="External"/><Relationship Id="rId8393" Type="http://schemas.openxmlformats.org/officeDocument/2006/relationships/hyperlink" Target="mailto:ms.shimul.enterprise2013@gmail.com" TargetMode="External"/><Relationship Id="rId9237" Type="http://schemas.openxmlformats.org/officeDocument/2006/relationships/hyperlink" Target="mailto:clacons1996@yahoo.com" TargetMode="External"/><Relationship Id="rId9444" Type="http://schemas.openxmlformats.org/officeDocument/2006/relationships/hyperlink" Target="mailto:jakirhossain1165@gmail.com" TargetMode="External"/><Relationship Id="rId943" Type="http://schemas.openxmlformats.org/officeDocument/2006/relationships/hyperlink" Target="mailto:bahadur.traders.bd2019@gmail.com" TargetMode="External"/><Relationship Id="rId1019" Type="http://schemas.openxmlformats.org/officeDocument/2006/relationships/hyperlink" Target="mailto:msshohagenterprise@gmail.com" TargetMode="External"/><Relationship Id="rId1573" Type="http://schemas.openxmlformats.org/officeDocument/2006/relationships/hyperlink" Target="mailto:msdiptaenterprise1@gmail.com" TargetMode="External"/><Relationship Id="rId1780" Type="http://schemas.openxmlformats.org/officeDocument/2006/relationships/hyperlink" Target="mailto:ayubchowdhuryc@gmail.com" TargetMode="External"/><Relationship Id="rId2624" Type="http://schemas.openxmlformats.org/officeDocument/2006/relationships/hyperlink" Target="mailto:samsr.jv@gmail.com" TargetMode="External"/><Relationship Id="rId2831" Type="http://schemas.openxmlformats.org/officeDocument/2006/relationships/hyperlink" Target="mailto:daenterprise2014@yahoo.com" TargetMode="External"/><Relationship Id="rId5987" Type="http://schemas.openxmlformats.org/officeDocument/2006/relationships/hyperlink" Target="mailto:msmaaenterprisekazi@yahoo.com" TargetMode="External"/><Relationship Id="rId8046" Type="http://schemas.openxmlformats.org/officeDocument/2006/relationships/hyperlink" Target="mailto:belayethossain8000@gmail.com" TargetMode="External"/><Relationship Id="rId72" Type="http://schemas.openxmlformats.org/officeDocument/2006/relationships/hyperlink" Target="mailto:anikaanishaenterprise@gmail.com" TargetMode="External"/><Relationship Id="rId803" Type="http://schemas.openxmlformats.org/officeDocument/2006/relationships/hyperlink" Target="mailto:manirul7199@gmail.com" TargetMode="External"/><Relationship Id="rId1226" Type="http://schemas.openxmlformats.org/officeDocument/2006/relationships/hyperlink" Target="mailto:Arfanali1973@gmail.com" TargetMode="External"/><Relationship Id="rId1433" Type="http://schemas.openxmlformats.org/officeDocument/2006/relationships/hyperlink" Target="mailto:mmtmptjvca@gmail.com" TargetMode="External"/><Relationship Id="rId1640" Type="http://schemas.openxmlformats.org/officeDocument/2006/relationships/hyperlink" Target="mailto:akterenterprise97@gmail.com" TargetMode="External"/><Relationship Id="rId4589" Type="http://schemas.openxmlformats.org/officeDocument/2006/relationships/hyperlink" Target="mailto:robin.pc02@gmail.com" TargetMode="External"/><Relationship Id="rId4796" Type="http://schemas.openxmlformats.org/officeDocument/2006/relationships/hyperlink" Target="mailto:alamintraders84@gmail.com" TargetMode="External"/><Relationship Id="rId5847" Type="http://schemas.openxmlformats.org/officeDocument/2006/relationships/hyperlink" Target="mailto:mmmssudulalam@gmail.com" TargetMode="External"/><Relationship Id="rId8253" Type="http://schemas.openxmlformats.org/officeDocument/2006/relationships/hyperlink" Target="mailto:amotalebsheikh84@gmail.com" TargetMode="External"/><Relationship Id="rId8460" Type="http://schemas.openxmlformats.org/officeDocument/2006/relationships/hyperlink" Target="mailto:mddulalmiah60@gmail.com" TargetMode="External"/><Relationship Id="rId9304" Type="http://schemas.openxmlformats.org/officeDocument/2006/relationships/hyperlink" Target="mailto:mahabubk9270@gmail.com" TargetMode="External"/><Relationship Id="rId9511" Type="http://schemas.openxmlformats.org/officeDocument/2006/relationships/hyperlink" Target="mailto:ethenttsljv@gmail.com" TargetMode="External"/><Relationship Id="rId1500" Type="http://schemas.openxmlformats.org/officeDocument/2006/relationships/hyperlink" Target="mailto:abulhossansoton@yahoo.com" TargetMode="External"/><Relationship Id="rId3398" Type="http://schemas.openxmlformats.org/officeDocument/2006/relationships/hyperlink" Target="mailto:msmonirtraders1@gmail.com" TargetMode="External"/><Relationship Id="rId4449" Type="http://schemas.openxmlformats.org/officeDocument/2006/relationships/hyperlink" Target="mailto:raseltraders9@gmail.com" TargetMode="External"/><Relationship Id="rId4656" Type="http://schemas.openxmlformats.org/officeDocument/2006/relationships/hyperlink" Target="mailto:shorabenterprise@yahoo.com" TargetMode="External"/><Relationship Id="rId4863" Type="http://schemas.openxmlformats.org/officeDocument/2006/relationships/hyperlink" Target="mailto:princemamun001@gmail.com" TargetMode="External"/><Relationship Id="rId5707" Type="http://schemas.openxmlformats.org/officeDocument/2006/relationships/hyperlink" Target="mailto:sshaharoy@yahoo.com" TargetMode="External"/><Relationship Id="rId5914" Type="http://schemas.openxmlformats.org/officeDocument/2006/relationships/hyperlink" Target="mailto:main2020@gmail.com" TargetMode="External"/><Relationship Id="rId7062" Type="http://schemas.openxmlformats.org/officeDocument/2006/relationships/hyperlink" Target="mailto:akzaman43@gmail.com" TargetMode="External"/><Relationship Id="rId8113" Type="http://schemas.openxmlformats.org/officeDocument/2006/relationships/hyperlink" Target="mailto:msdast1972@gmail.com" TargetMode="External"/><Relationship Id="rId8320" Type="http://schemas.openxmlformats.org/officeDocument/2006/relationships/hyperlink" Target="mailto:mdshahidulislamfokirtitu@gmail.com" TargetMode="External"/><Relationship Id="rId3258" Type="http://schemas.openxmlformats.org/officeDocument/2006/relationships/hyperlink" Target="mailto:saifulalamnannu21@gmail.com" TargetMode="External"/><Relationship Id="rId3465" Type="http://schemas.openxmlformats.org/officeDocument/2006/relationships/hyperlink" Target="mailto:fayazenterprise17@gmail.com" TargetMode="External"/><Relationship Id="rId3672" Type="http://schemas.openxmlformats.org/officeDocument/2006/relationships/hyperlink" Target="mailto:santoenterprise65@gmail.com" TargetMode="External"/><Relationship Id="rId4309" Type="http://schemas.openxmlformats.org/officeDocument/2006/relationships/hyperlink" Target="mailto:galaxyassociate8@gmail.com" TargetMode="External"/><Relationship Id="rId4516" Type="http://schemas.openxmlformats.org/officeDocument/2006/relationships/hyperlink" Target="mailto:aliahmedaltafhossain@gmail.com" TargetMode="External"/><Relationship Id="rId4723" Type="http://schemas.openxmlformats.org/officeDocument/2006/relationships/hyperlink" Target="mailto:jaka.chuadanga@gmail.com" TargetMode="External"/><Relationship Id="rId7879" Type="http://schemas.openxmlformats.org/officeDocument/2006/relationships/hyperlink" Target="mailto:shital.tahity.jv@gmail.com" TargetMode="External"/><Relationship Id="rId179" Type="http://schemas.openxmlformats.org/officeDocument/2006/relationships/hyperlink" Target="mailto:msmonowara76@gmail.com" TargetMode="External"/><Relationship Id="rId386" Type="http://schemas.openxmlformats.org/officeDocument/2006/relationships/hyperlink" Target="mailto:msrahamanbuilders@gmail.com" TargetMode="External"/><Relationship Id="rId593" Type="http://schemas.openxmlformats.org/officeDocument/2006/relationships/hyperlink" Target="mailto:mshowladerenterprise1980@gmail.com" TargetMode="External"/><Relationship Id="rId2067" Type="http://schemas.openxmlformats.org/officeDocument/2006/relationships/hyperlink" Target="mailto:rstcorporation73@gmail.com" TargetMode="External"/><Relationship Id="rId2274" Type="http://schemas.openxmlformats.org/officeDocument/2006/relationships/hyperlink" Target="mailto:chowdhury.132976@gmail.com" TargetMode="External"/><Relationship Id="rId2481" Type="http://schemas.openxmlformats.org/officeDocument/2006/relationships/hyperlink" Target="mailto:mskashemtraders@gmail.com" TargetMode="External"/><Relationship Id="rId3118" Type="http://schemas.openxmlformats.org/officeDocument/2006/relationships/hyperlink" Target="mailto:mukta.arpjv@gmail.com" TargetMode="External"/><Relationship Id="rId3325" Type="http://schemas.openxmlformats.org/officeDocument/2006/relationships/hyperlink" Target="mailto:azizul20011982@gmail.com" TargetMode="External"/><Relationship Id="rId3532" Type="http://schemas.openxmlformats.org/officeDocument/2006/relationships/hyperlink" Target="mailto:msparadisetds@gmail.com" TargetMode="External"/><Relationship Id="rId4930" Type="http://schemas.openxmlformats.org/officeDocument/2006/relationships/hyperlink" Target="mailto:maali059@yahoo.com" TargetMode="External"/><Relationship Id="rId6688" Type="http://schemas.openxmlformats.org/officeDocument/2006/relationships/hyperlink" Target="mailto:khanshahin1266@gmail.com" TargetMode="External"/><Relationship Id="rId7739" Type="http://schemas.openxmlformats.org/officeDocument/2006/relationships/hyperlink" Target="mailto:amd.mahbub671@yahoo.com" TargetMode="External"/><Relationship Id="rId9094" Type="http://schemas.openxmlformats.org/officeDocument/2006/relationships/hyperlink" Target="mailto:msnituenterprise2561@gmail.com" TargetMode="External"/><Relationship Id="rId246" Type="http://schemas.openxmlformats.org/officeDocument/2006/relationships/hyperlink" Target="mailto:msjarnaenterprise@yahoo.com" TargetMode="External"/><Relationship Id="rId453" Type="http://schemas.openxmlformats.org/officeDocument/2006/relationships/hyperlink" Target="mailto:mdfayzsharif@yahoo.com" TargetMode="External"/><Relationship Id="rId660" Type="http://schemas.openxmlformats.org/officeDocument/2006/relationships/hyperlink" Target="mailto:ms.sagar_enterprise@yahoo.com" TargetMode="External"/><Relationship Id="rId1083" Type="http://schemas.openxmlformats.org/officeDocument/2006/relationships/hyperlink" Target="mailto:mridhaenterprise77@gmail.com" TargetMode="External"/><Relationship Id="rId1290" Type="http://schemas.openxmlformats.org/officeDocument/2006/relationships/hyperlink" Target="mailto:rm_bricks@yahoo.com" TargetMode="External"/><Relationship Id="rId2134" Type="http://schemas.openxmlformats.org/officeDocument/2006/relationships/hyperlink" Target="mailto:tahimenterprise.egp@gmail.com" TargetMode="External"/><Relationship Id="rId2341" Type="http://schemas.openxmlformats.org/officeDocument/2006/relationships/hyperlink" Target="mailto:mssaj.enterprise@yahoo.com" TargetMode="External"/><Relationship Id="rId5497" Type="http://schemas.openxmlformats.org/officeDocument/2006/relationships/hyperlink" Target="mailto:ms_mahabubalam@yahoo.com" TargetMode="External"/><Relationship Id="rId6548" Type="http://schemas.openxmlformats.org/officeDocument/2006/relationships/hyperlink" Target="mailto:akterrozina610@gmail.com" TargetMode="External"/><Relationship Id="rId6895" Type="http://schemas.openxmlformats.org/officeDocument/2006/relationships/hyperlink" Target="mailto:badalsarwar@gmail.com" TargetMode="External"/><Relationship Id="rId7946" Type="http://schemas.openxmlformats.org/officeDocument/2006/relationships/hyperlink" Target="mailto:sayeed712@yahoo.com" TargetMode="External"/><Relationship Id="rId9161" Type="http://schemas.openxmlformats.org/officeDocument/2006/relationships/hyperlink" Target="mailto:mocandmaejv@gmail.com" TargetMode="External"/><Relationship Id="rId106" Type="http://schemas.openxmlformats.org/officeDocument/2006/relationships/hyperlink" Target="mailto:monzuenterprisebd@gmail.com" TargetMode="External"/><Relationship Id="rId313" Type="http://schemas.openxmlformats.org/officeDocument/2006/relationships/hyperlink" Target="mailto:madinacon19@gmail.com" TargetMode="External"/><Relationship Id="rId1150" Type="http://schemas.openxmlformats.org/officeDocument/2006/relationships/hyperlink" Target="mailto:mridhaenterprise77@gmail.com" TargetMode="External"/><Relationship Id="rId4099" Type="http://schemas.openxmlformats.org/officeDocument/2006/relationships/hyperlink" Target="mailto:hredisalamjv1234@gmail.com" TargetMode="External"/><Relationship Id="rId5357" Type="http://schemas.openxmlformats.org/officeDocument/2006/relationships/hyperlink" Target="mailto:haruntraders018@gmail.com" TargetMode="External"/><Relationship Id="rId6755" Type="http://schemas.openxmlformats.org/officeDocument/2006/relationships/hyperlink" Target="mailto:raj.brothers1956@gmail.com" TargetMode="External"/><Relationship Id="rId6962" Type="http://schemas.openxmlformats.org/officeDocument/2006/relationships/hyperlink" Target="mailto:mdiqbalhossian83@gmail.com" TargetMode="External"/><Relationship Id="rId7806" Type="http://schemas.openxmlformats.org/officeDocument/2006/relationships/hyperlink" Target="mailto:khairulkabir07@gmail.com" TargetMode="External"/><Relationship Id="rId9021" Type="http://schemas.openxmlformats.org/officeDocument/2006/relationships/hyperlink" Target="mailto:tomaconst1964@yahoo.com" TargetMode="External"/><Relationship Id="rId520" Type="http://schemas.openxmlformats.org/officeDocument/2006/relationships/hyperlink" Target="mailto:mssarmintraders@gmail.com" TargetMode="External"/><Relationship Id="rId2201" Type="http://schemas.openxmlformats.org/officeDocument/2006/relationships/hyperlink" Target="mailto:ms.sonalienterprise2017@gmail.com" TargetMode="External"/><Relationship Id="rId5564" Type="http://schemas.openxmlformats.org/officeDocument/2006/relationships/hyperlink" Target="mailto:momotacon83@gmail.com" TargetMode="External"/><Relationship Id="rId5771" Type="http://schemas.openxmlformats.org/officeDocument/2006/relationships/hyperlink" Target="mailto:kislam314@gmail.com" TargetMode="External"/><Relationship Id="rId6408" Type="http://schemas.openxmlformats.org/officeDocument/2006/relationships/hyperlink" Target="mailto:mizanur_79@ymail.com" TargetMode="External"/><Relationship Id="rId6615" Type="http://schemas.openxmlformats.org/officeDocument/2006/relationships/hyperlink" Target="mailto:kohinoor.rahimajv@gmail.com" TargetMode="External"/><Relationship Id="rId6822" Type="http://schemas.openxmlformats.org/officeDocument/2006/relationships/hyperlink" Target="mailto:selimptk@gmail.com" TargetMode="External"/><Relationship Id="rId1010" Type="http://schemas.openxmlformats.org/officeDocument/2006/relationships/hyperlink" Target="mailto:azizchandpur55@gmail.com" TargetMode="External"/><Relationship Id="rId1967" Type="http://schemas.openxmlformats.org/officeDocument/2006/relationships/hyperlink" Target="mailto:samratentrpr@gmail.com" TargetMode="External"/><Relationship Id="rId4166" Type="http://schemas.openxmlformats.org/officeDocument/2006/relationships/hyperlink" Target="mailto:msraseltraders.s@gmail.com" TargetMode="External"/><Relationship Id="rId4373" Type="http://schemas.openxmlformats.org/officeDocument/2006/relationships/hyperlink" Target="mailto:msriasatandbrothers@gmail.com" TargetMode="External"/><Relationship Id="rId4580" Type="http://schemas.openxmlformats.org/officeDocument/2006/relationships/hyperlink" Target="mailto:G2G.tech.limited@gmail.com" TargetMode="External"/><Relationship Id="rId5217" Type="http://schemas.openxmlformats.org/officeDocument/2006/relationships/hyperlink" Target="mailto:dhrobtradeagency@gmail.com" TargetMode="External"/><Relationship Id="rId5424" Type="http://schemas.openxmlformats.org/officeDocument/2006/relationships/hyperlink" Target="mailto:himaconstruction70@gmail.com" TargetMode="External"/><Relationship Id="rId5631" Type="http://schemas.openxmlformats.org/officeDocument/2006/relationships/hyperlink" Target="mailto:khmusa72@gmail.com" TargetMode="External"/><Relationship Id="rId8787" Type="http://schemas.openxmlformats.org/officeDocument/2006/relationships/hyperlink" Target="mailto:faridpurjannatconstructionltd@gmail.com" TargetMode="External"/><Relationship Id="rId8994" Type="http://schemas.openxmlformats.org/officeDocument/2006/relationships/hyperlink" Target="mailto:jahid8brothers@gmail.com" TargetMode="External"/><Relationship Id="rId4026" Type="http://schemas.openxmlformats.org/officeDocument/2006/relationships/hyperlink" Target="mailto:ziaultraders123@yahoo.com" TargetMode="External"/><Relationship Id="rId4440" Type="http://schemas.openxmlformats.org/officeDocument/2006/relationships/hyperlink" Target="mailto:ms.faridtraders1993@gmail.com" TargetMode="External"/><Relationship Id="rId7596" Type="http://schemas.openxmlformats.org/officeDocument/2006/relationships/hyperlink" Target="mailto:ssmmtraders@gmail.com" TargetMode="External"/><Relationship Id="rId8647" Type="http://schemas.openxmlformats.org/officeDocument/2006/relationships/hyperlink" Target="mailto:mnenterprise1994@gmail.com" TargetMode="External"/><Relationship Id="rId3042" Type="http://schemas.openxmlformats.org/officeDocument/2006/relationships/hyperlink" Target="mailto:anikaenterprise.ms@gmail.com" TargetMode="External"/><Relationship Id="rId6198" Type="http://schemas.openxmlformats.org/officeDocument/2006/relationships/hyperlink" Target="mailto:msemarattraders@gmail.com" TargetMode="External"/><Relationship Id="rId7249" Type="http://schemas.openxmlformats.org/officeDocument/2006/relationships/hyperlink" Target="mailto:kasempangsha@gmail.com" TargetMode="External"/><Relationship Id="rId7663" Type="http://schemas.openxmlformats.org/officeDocument/2006/relationships/hyperlink" Target="mailto:belalhossain.mbc74@gmail.com" TargetMode="External"/><Relationship Id="rId8714" Type="http://schemas.openxmlformats.org/officeDocument/2006/relationships/hyperlink" Target="mailto:arabienterprise.ctg@gmail.com" TargetMode="External"/><Relationship Id="rId6265" Type="http://schemas.openxmlformats.org/officeDocument/2006/relationships/hyperlink" Target="mailto:momenaconstruction@yahoo.com" TargetMode="External"/><Relationship Id="rId7316" Type="http://schemas.openxmlformats.org/officeDocument/2006/relationships/hyperlink" Target="mailto:msmra.nat@gmail.com" TargetMode="External"/><Relationship Id="rId3859" Type="http://schemas.openxmlformats.org/officeDocument/2006/relationships/hyperlink" Target="mailto:ashimchakma1979@gmail.com" TargetMode="External"/><Relationship Id="rId5281" Type="http://schemas.openxmlformats.org/officeDocument/2006/relationships/hyperlink" Target="mailto:aliakbarkhokon@gmail.com" TargetMode="External"/><Relationship Id="rId7730" Type="http://schemas.openxmlformats.org/officeDocument/2006/relationships/hyperlink" Target="mailto:saykatenterprise73@gmail.com" TargetMode="External"/><Relationship Id="rId9488" Type="http://schemas.openxmlformats.org/officeDocument/2006/relationships/hyperlink" Target="mailto:mizanprogotijv@gmail.com" TargetMode="External"/><Relationship Id="rId2875" Type="http://schemas.openxmlformats.org/officeDocument/2006/relationships/hyperlink" Target="mailto:delwar630@gmail.com" TargetMode="External"/><Relationship Id="rId3926" Type="http://schemas.openxmlformats.org/officeDocument/2006/relationships/hyperlink" Target="mailto:jotyconstruction.egp@gmail.com" TargetMode="External"/><Relationship Id="rId6332" Type="http://schemas.openxmlformats.org/officeDocument/2006/relationships/hyperlink" Target="mailto:mahtabalihatiya@gmail.com" TargetMode="External"/><Relationship Id="rId847" Type="http://schemas.openxmlformats.org/officeDocument/2006/relationships/hyperlink" Target="mailto:mizanmasumajv@gmail.com" TargetMode="External"/><Relationship Id="rId1477" Type="http://schemas.openxmlformats.org/officeDocument/2006/relationships/hyperlink" Target="mailto:mh.bablu@yahoo.com" TargetMode="External"/><Relationship Id="rId1891" Type="http://schemas.openxmlformats.org/officeDocument/2006/relationships/hyperlink" Target="mailto:skconstruction434@gmail.com" TargetMode="External"/><Relationship Id="rId2528" Type="http://schemas.openxmlformats.org/officeDocument/2006/relationships/hyperlink" Target="mailto:msalif_enterprise@yahoo.com" TargetMode="External"/><Relationship Id="rId2942" Type="http://schemas.openxmlformats.org/officeDocument/2006/relationships/hyperlink" Target="mailto:amirmizanurjv@gmail.com" TargetMode="External"/><Relationship Id="rId9555" Type="http://schemas.openxmlformats.org/officeDocument/2006/relationships/hyperlink" Target="mailto:farukrahman2181973@gmail.com" TargetMode="External"/><Relationship Id="rId914" Type="http://schemas.openxmlformats.org/officeDocument/2006/relationships/hyperlink" Target="mailto:mdmijanurrahman1977@gmail.com" TargetMode="External"/><Relationship Id="rId1544" Type="http://schemas.openxmlformats.org/officeDocument/2006/relationships/hyperlink" Target="mailto:bhuiyanenterprise1979@gmail.com" TargetMode="External"/><Relationship Id="rId5001" Type="http://schemas.openxmlformats.org/officeDocument/2006/relationships/hyperlink" Target="https://www.eprocure.gov.bd/tenderer/ViewRegistrationDetail.jsp?cId=5C34F16EB4A755DC&amp;uId=0C3DA0D5A6D322A4&amp;tId=599E12C96A503869&amp;top=no" TargetMode="External"/><Relationship Id="rId8157" Type="http://schemas.openxmlformats.org/officeDocument/2006/relationships/hyperlink" Target="mailto:msalamtraders1@gmail.com" TargetMode="External"/><Relationship Id="rId8571" Type="http://schemas.openxmlformats.org/officeDocument/2006/relationships/hyperlink" Target="mailto:dipconstructionlimited@gmail.com" TargetMode="External"/><Relationship Id="rId9208" Type="http://schemas.openxmlformats.org/officeDocument/2006/relationships/hyperlink" Target="mailto:ayubah82@gmail.com" TargetMode="External"/><Relationship Id="rId9622" Type="http://schemas.openxmlformats.org/officeDocument/2006/relationships/hyperlink" Target="mailto:ethenttsljv@gmail.com" TargetMode="External"/><Relationship Id="rId1611" Type="http://schemas.openxmlformats.org/officeDocument/2006/relationships/hyperlink" Target="mailto:msmamunenterprise16@gmail.com" TargetMode="External"/><Relationship Id="rId4767" Type="http://schemas.openxmlformats.org/officeDocument/2006/relationships/hyperlink" Target="mailto:jakirhussain3250@gmail.com" TargetMode="External"/><Relationship Id="rId5818" Type="http://schemas.openxmlformats.org/officeDocument/2006/relationships/hyperlink" Target="mailto:msfahimenterprise123@gmail.com" TargetMode="External"/><Relationship Id="rId7173" Type="http://schemas.openxmlformats.org/officeDocument/2006/relationships/hyperlink" Target="mailto:anowaraandsons@gmail.com" TargetMode="External"/><Relationship Id="rId8224" Type="http://schemas.openxmlformats.org/officeDocument/2006/relationships/hyperlink" Target="mailto:talukderhelal74@yahoo.com" TargetMode="External"/><Relationship Id="rId3369" Type="http://schemas.openxmlformats.org/officeDocument/2006/relationships/hyperlink" Target="mailto:hassanbuildersltd@gmail.com" TargetMode="External"/><Relationship Id="rId7240" Type="http://schemas.openxmlformats.org/officeDocument/2006/relationships/hyperlink" Target="mailto:mostafizurrahmanshorif@yahoo.com" TargetMode="External"/><Relationship Id="rId2385" Type="http://schemas.openxmlformats.org/officeDocument/2006/relationships/hyperlink" Target="mailto:ms.shumonenterprise14@gmail.com" TargetMode="External"/><Relationship Id="rId3783" Type="http://schemas.openxmlformats.org/officeDocument/2006/relationships/hyperlink" Target="mailto:Mollaenterprisejnd@gmail.com" TargetMode="External"/><Relationship Id="rId4834" Type="http://schemas.openxmlformats.org/officeDocument/2006/relationships/hyperlink" Target="mailto:soudagarenterprise@gmail.com" TargetMode="External"/><Relationship Id="rId357" Type="http://schemas.openxmlformats.org/officeDocument/2006/relationships/hyperlink" Target="mailto:hossainsanowar58@gmail.com" TargetMode="External"/><Relationship Id="rId2038" Type="http://schemas.openxmlformats.org/officeDocument/2006/relationships/hyperlink" Target="mailto:mskofilenterprise.bd@gmail.com" TargetMode="External"/><Relationship Id="rId3436" Type="http://schemas.openxmlformats.org/officeDocument/2006/relationships/hyperlink" Target="mailto:msrupaminternational@gmail.com" TargetMode="External"/><Relationship Id="rId3850" Type="http://schemas.openxmlformats.org/officeDocument/2006/relationships/hyperlink" Target="mailto:S.Anantabikastripura@yahoo.com" TargetMode="External"/><Relationship Id="rId4901" Type="http://schemas.openxmlformats.org/officeDocument/2006/relationships/hyperlink" Target="mailto:syedenterprise77@gmail.com" TargetMode="External"/><Relationship Id="rId9065" Type="http://schemas.openxmlformats.org/officeDocument/2006/relationships/hyperlink" Target="mailto:srsconstruction4@gmail.com" TargetMode="External"/><Relationship Id="rId771" Type="http://schemas.openxmlformats.org/officeDocument/2006/relationships/hyperlink" Target="mailto:abusaleh.md.litonbd2019@gmail.com" TargetMode="External"/><Relationship Id="rId2452" Type="http://schemas.openxmlformats.org/officeDocument/2006/relationships/hyperlink" Target="mailto:ms.centurytraders@yahoo.com" TargetMode="External"/><Relationship Id="rId3503" Type="http://schemas.openxmlformats.org/officeDocument/2006/relationships/hyperlink" Target="mailto:msmodernclothstore@gmail.com" TargetMode="External"/><Relationship Id="rId6659" Type="http://schemas.openxmlformats.org/officeDocument/2006/relationships/hyperlink" Target="mailto:sarder.oishi@gmail.com" TargetMode="External"/><Relationship Id="rId424" Type="http://schemas.openxmlformats.org/officeDocument/2006/relationships/hyperlink" Target="mailto:mdnazurlislam63@gmail.com" TargetMode="External"/><Relationship Id="rId1054" Type="http://schemas.openxmlformats.org/officeDocument/2006/relationships/hyperlink" Target="mailto:zakirenterprise01@gmail.com" TargetMode="External"/><Relationship Id="rId2105" Type="http://schemas.openxmlformats.org/officeDocument/2006/relationships/hyperlink" Target="mailto:class01traders@gmail.com" TargetMode="External"/><Relationship Id="rId5675" Type="http://schemas.openxmlformats.org/officeDocument/2006/relationships/hyperlink" Target="mailto:msshubaenterprise@gmail.com" TargetMode="External"/><Relationship Id="rId6726" Type="http://schemas.openxmlformats.org/officeDocument/2006/relationships/hyperlink" Target="mailto:sarder.enterprise78@gmail.com" TargetMode="External"/><Relationship Id="rId8081" Type="http://schemas.openxmlformats.org/officeDocument/2006/relationships/hyperlink" Target="mailto:arklhamim@gmail.com" TargetMode="External"/><Relationship Id="rId9132" Type="http://schemas.openxmlformats.org/officeDocument/2006/relationships/hyperlink" Target="mailto:mssangitent@gmail.com" TargetMode="External"/><Relationship Id="rId1121" Type="http://schemas.openxmlformats.org/officeDocument/2006/relationships/hyperlink" Target="mailto:msshafiqenterprise@yahoo.com" TargetMode="External"/><Relationship Id="rId4277" Type="http://schemas.openxmlformats.org/officeDocument/2006/relationships/hyperlink" Target="mailto:mstulonconstruction@gmail.com" TargetMode="External"/><Relationship Id="rId4691" Type="http://schemas.openxmlformats.org/officeDocument/2006/relationships/hyperlink" Target="mailto:marco.belabo@gmail.com" TargetMode="External"/><Relationship Id="rId5328" Type="http://schemas.openxmlformats.org/officeDocument/2006/relationships/hyperlink" Target="mailto:abandrbjv@gmail.com" TargetMode="External"/><Relationship Id="rId5742" Type="http://schemas.openxmlformats.org/officeDocument/2006/relationships/hyperlink" Target="mailto:bpgarjv@gmail.com" TargetMode="External"/><Relationship Id="rId8898" Type="http://schemas.openxmlformats.org/officeDocument/2006/relationships/hyperlink" Target="mailto:mdsiddiksh@gmail.com" TargetMode="External"/><Relationship Id="rId3293" Type="http://schemas.openxmlformats.org/officeDocument/2006/relationships/hyperlink" Target="mailto:ms.alienterprise230791@gmail.com" TargetMode="External"/><Relationship Id="rId4344" Type="http://schemas.openxmlformats.org/officeDocument/2006/relationships/hyperlink" Target="mailto:ms.raisatraders@gmail.com" TargetMode="External"/><Relationship Id="rId1938" Type="http://schemas.openxmlformats.org/officeDocument/2006/relationships/hyperlink" Target="mailto:arc.rabrc@yahoo.com" TargetMode="External"/><Relationship Id="rId3360" Type="http://schemas.openxmlformats.org/officeDocument/2006/relationships/hyperlink" Target="mailto:msmaaenterprise1984@gmail.com" TargetMode="External"/><Relationship Id="rId7567" Type="http://schemas.openxmlformats.org/officeDocument/2006/relationships/hyperlink" Target="mailto:msshonaconstruction@gmail.com" TargetMode="External"/><Relationship Id="rId8965" Type="http://schemas.openxmlformats.org/officeDocument/2006/relationships/hyperlink" Target="mailto:mdnazrulislam597@yahoo.com" TargetMode="External"/><Relationship Id="rId281" Type="http://schemas.openxmlformats.org/officeDocument/2006/relationships/hyperlink" Target="mailto:utmong71@yahoo.com" TargetMode="External"/><Relationship Id="rId3013" Type="http://schemas.openxmlformats.org/officeDocument/2006/relationships/hyperlink" Target="mailto:mssktraders7@gmail.com" TargetMode="External"/><Relationship Id="rId4411" Type="http://schemas.openxmlformats.org/officeDocument/2006/relationships/hyperlink" Target="mailto:rahamattraders2@gmail.com" TargetMode="External"/><Relationship Id="rId6169" Type="http://schemas.openxmlformats.org/officeDocument/2006/relationships/hyperlink" Target="mailto:mssohelenterprise1976@gmail.com" TargetMode="External"/><Relationship Id="rId7981" Type="http://schemas.openxmlformats.org/officeDocument/2006/relationships/hyperlink" Target="mailto:sirajul1962@yahoo.com" TargetMode="External"/><Relationship Id="rId8618" Type="http://schemas.openxmlformats.org/officeDocument/2006/relationships/hyperlink" Target="mailto:s.anantabikasands.a.cons.jv@gmail.com" TargetMode="External"/><Relationship Id="rId6583" Type="http://schemas.openxmlformats.org/officeDocument/2006/relationships/hyperlink" Target="mailto:belalhossain.thakurgaon@gmail.com" TargetMode="External"/><Relationship Id="rId7634" Type="http://schemas.openxmlformats.org/officeDocument/2006/relationships/hyperlink" Target="mailto:ms_newrose@yahoo.com" TargetMode="External"/><Relationship Id="rId2779" Type="http://schemas.openxmlformats.org/officeDocument/2006/relationships/hyperlink" Target="mailto:badal_barisal@yahoo.com" TargetMode="External"/><Relationship Id="rId5185" Type="http://schemas.openxmlformats.org/officeDocument/2006/relationships/hyperlink" Target="mailto:habiburrupshi@gmail.com" TargetMode="External"/><Relationship Id="rId6236" Type="http://schemas.openxmlformats.org/officeDocument/2006/relationships/hyperlink" Target="mailto:mrahman197308@gmail.com" TargetMode="External"/><Relationship Id="rId6650" Type="http://schemas.openxmlformats.org/officeDocument/2006/relationships/hyperlink" Target="mailto:tnasi2018@gmail.com" TargetMode="External"/><Relationship Id="rId7701" Type="http://schemas.openxmlformats.org/officeDocument/2006/relationships/hyperlink" Target="mailto:ruhulhaque89@gmail.com" TargetMode="External"/><Relationship Id="rId1795" Type="http://schemas.openxmlformats.org/officeDocument/2006/relationships/hyperlink" Target="mailto:moniregp@gmail.com" TargetMode="External"/><Relationship Id="rId2846" Type="http://schemas.openxmlformats.org/officeDocument/2006/relationships/hyperlink" Target="mailto:sretee.enterprise@yahoo.com" TargetMode="External"/><Relationship Id="rId5252" Type="http://schemas.openxmlformats.org/officeDocument/2006/relationships/hyperlink" Target="mailto:aristoc421@gmail.com" TargetMode="External"/><Relationship Id="rId6303" Type="http://schemas.openxmlformats.org/officeDocument/2006/relationships/hyperlink" Target="mailto:anasconstruction1@gmail.com" TargetMode="External"/><Relationship Id="rId9459" Type="http://schemas.openxmlformats.org/officeDocument/2006/relationships/hyperlink" Target="mailto:msnaharbuilders1996@gmail.com" TargetMode="External"/><Relationship Id="rId87" Type="http://schemas.openxmlformats.org/officeDocument/2006/relationships/hyperlink" Target="mailto:sardertito@gmail.com" TargetMode="External"/><Relationship Id="rId818" Type="http://schemas.openxmlformats.org/officeDocument/2006/relationships/hyperlink" Target="mailto:sharifserniabad65@gmail.com" TargetMode="External"/><Relationship Id="rId1448" Type="http://schemas.openxmlformats.org/officeDocument/2006/relationships/hyperlink" Target="mailto:abulhossansoton@yahoo.com" TargetMode="External"/><Relationship Id="rId8475" Type="http://schemas.openxmlformats.org/officeDocument/2006/relationships/hyperlink" Target="mailto:mssunvee@gmail.com" TargetMode="External"/><Relationship Id="rId9526" Type="http://schemas.openxmlformats.org/officeDocument/2006/relationships/hyperlink" Target="mailto:msshadenterprise81@gmail.com" TargetMode="External"/><Relationship Id="rId1862" Type="http://schemas.openxmlformats.org/officeDocument/2006/relationships/hyperlink" Target="mailto:thohidbrothers@gmail.com" TargetMode="External"/><Relationship Id="rId2913" Type="http://schemas.openxmlformats.org/officeDocument/2006/relationships/hyperlink" Target="mailto:HE_TE_JV@gmail.com" TargetMode="External"/><Relationship Id="rId7077" Type="http://schemas.openxmlformats.org/officeDocument/2006/relationships/hyperlink" Target="mailto:badalsarwar@gmail.com" TargetMode="External"/><Relationship Id="rId7491" Type="http://schemas.openxmlformats.org/officeDocument/2006/relationships/hyperlink" Target="mailto:aminsons82@gmail.com" TargetMode="External"/><Relationship Id="rId8128" Type="http://schemas.openxmlformats.org/officeDocument/2006/relationships/hyperlink" Target="mailto:litonenterprise78@gmail.com" TargetMode="External"/><Relationship Id="rId1515" Type="http://schemas.openxmlformats.org/officeDocument/2006/relationships/hyperlink" Target="mailto:mhamsejv@yahoo.com" TargetMode="External"/><Relationship Id="rId6093" Type="http://schemas.openxmlformats.org/officeDocument/2006/relationships/hyperlink" Target="mailto:kashedenterprise@gmail.com" TargetMode="External"/><Relationship Id="rId7144" Type="http://schemas.openxmlformats.org/officeDocument/2006/relationships/hyperlink" Target="mailto:mscjkt2012@gmail.com" TargetMode="External"/><Relationship Id="rId8542" Type="http://schemas.openxmlformats.org/officeDocument/2006/relationships/hyperlink" Target="mailto:msarjunent@gmail.com" TargetMode="External"/><Relationship Id="rId3687" Type="http://schemas.openxmlformats.org/officeDocument/2006/relationships/hyperlink" Target="mailto:msmonmon1980@gmail.com" TargetMode="External"/><Relationship Id="rId4738" Type="http://schemas.openxmlformats.org/officeDocument/2006/relationships/hyperlink" Target="mailto:jonyenterprise.meherpur@gmail.com" TargetMode="External"/><Relationship Id="rId2289" Type="http://schemas.openxmlformats.org/officeDocument/2006/relationships/hyperlink" Target="mailto:ms.jjandsons@gmail.com" TargetMode="External"/><Relationship Id="rId3754" Type="http://schemas.openxmlformats.org/officeDocument/2006/relationships/hyperlink" Target="mailto:foarder46@gmail.com" TargetMode="External"/><Relationship Id="rId4805" Type="http://schemas.openxmlformats.org/officeDocument/2006/relationships/hyperlink" Target="mailto:akmalotif@gmail.com" TargetMode="External"/><Relationship Id="rId6160" Type="http://schemas.openxmlformats.org/officeDocument/2006/relationships/hyperlink" Target="mailto:mskalambricks@yahoo.com" TargetMode="External"/><Relationship Id="rId7211" Type="http://schemas.openxmlformats.org/officeDocument/2006/relationships/hyperlink" Target="mailto:mssordarenterprise@gmail.com" TargetMode="External"/><Relationship Id="rId675" Type="http://schemas.openxmlformats.org/officeDocument/2006/relationships/hyperlink" Target="mailto:hossainsanowar58@gmail.com" TargetMode="External"/><Relationship Id="rId2356" Type="http://schemas.openxmlformats.org/officeDocument/2006/relationships/hyperlink" Target="mailto:ms.salimandbrothers1@gmail.com" TargetMode="External"/><Relationship Id="rId2770" Type="http://schemas.openxmlformats.org/officeDocument/2006/relationships/hyperlink" Target="mailto:mstasnimenterprise@gmail.com" TargetMode="External"/><Relationship Id="rId3407" Type="http://schemas.openxmlformats.org/officeDocument/2006/relationships/hyperlink" Target="mailto:msbiswajit2013@gmail.com" TargetMode="External"/><Relationship Id="rId3821" Type="http://schemas.openxmlformats.org/officeDocument/2006/relationships/hyperlink" Target="mailto:selim.brothers_874@yahoo.com" TargetMode="External"/><Relationship Id="rId6977" Type="http://schemas.openxmlformats.org/officeDocument/2006/relationships/hyperlink" Target="mailto:khanenterprise20@gmail.com" TargetMode="External"/><Relationship Id="rId9383" Type="http://schemas.openxmlformats.org/officeDocument/2006/relationships/hyperlink" Target="mailto:howladertraders1978@gmail.com" TargetMode="External"/><Relationship Id="rId328" Type="http://schemas.openxmlformats.org/officeDocument/2006/relationships/hyperlink" Target="mailto:mrenterprisebbn@gmail.com" TargetMode="External"/><Relationship Id="rId742" Type="http://schemas.openxmlformats.org/officeDocument/2006/relationships/hyperlink" Target="mailto:golammorshed.bsl@gmail.com" TargetMode="External"/><Relationship Id="rId1372" Type="http://schemas.openxmlformats.org/officeDocument/2006/relationships/hyperlink" Target="mailto:msnafisacon04@gmail.com" TargetMode="External"/><Relationship Id="rId2009" Type="http://schemas.openxmlformats.org/officeDocument/2006/relationships/hyperlink" Target="mailto:fastbuild.bd@gmail.com" TargetMode="External"/><Relationship Id="rId2423" Type="http://schemas.openxmlformats.org/officeDocument/2006/relationships/hyperlink" Target="mailto:sa.sejv19@gmail.com" TargetMode="External"/><Relationship Id="rId5579" Type="http://schemas.openxmlformats.org/officeDocument/2006/relationships/hyperlink" Target="mailto:rkdas.nat@gmail.com" TargetMode="External"/><Relationship Id="rId9036" Type="http://schemas.openxmlformats.org/officeDocument/2006/relationships/hyperlink" Target="mailto:1962jaalil@gmail.com" TargetMode="External"/><Relationship Id="rId9450" Type="http://schemas.openxmlformats.org/officeDocument/2006/relationships/hyperlink" Target="mailto:khanelectronicandconst@gmail.com" TargetMode="External"/><Relationship Id="rId1025" Type="http://schemas.openxmlformats.org/officeDocument/2006/relationships/hyperlink" Target="mailto:muktatraderschc@gmail.com" TargetMode="External"/><Relationship Id="rId4595" Type="http://schemas.openxmlformats.org/officeDocument/2006/relationships/hyperlink" Target="mailto:ranaenterprise1991@yahoo.com" TargetMode="External"/><Relationship Id="rId5646" Type="http://schemas.openxmlformats.org/officeDocument/2006/relationships/hyperlink" Target="mailto:abdullahalbaset@ymail.com" TargetMode="External"/><Relationship Id="rId5993" Type="http://schemas.openxmlformats.org/officeDocument/2006/relationships/hyperlink" Target="mailto:mrahman197308@gmail.com" TargetMode="External"/><Relationship Id="rId8052" Type="http://schemas.openxmlformats.org/officeDocument/2006/relationships/hyperlink" Target="mailto:md.shamim45@yahoo.com" TargetMode="External"/><Relationship Id="rId9103" Type="http://schemas.openxmlformats.org/officeDocument/2006/relationships/hyperlink" Target="mailto:icmnfejv@gmail.com" TargetMode="External"/><Relationship Id="rId3197" Type="http://schemas.openxmlformats.org/officeDocument/2006/relationships/hyperlink" Target="mailto:ms.sharifandsons@gmail.com" TargetMode="External"/><Relationship Id="rId4248" Type="http://schemas.openxmlformats.org/officeDocument/2006/relationships/hyperlink" Target="mailto:shahilandmominuljv@gmail.com" TargetMode="External"/><Relationship Id="rId4662" Type="http://schemas.openxmlformats.org/officeDocument/2006/relationships/hyperlink" Target="mailto:msrikaenterprise@gmail.com" TargetMode="External"/><Relationship Id="rId5713" Type="http://schemas.openxmlformats.org/officeDocument/2006/relationships/hyperlink" Target="mailto:singh_ashim@yahoo.com" TargetMode="External"/><Relationship Id="rId8869" Type="http://schemas.openxmlformats.org/officeDocument/2006/relationships/hyperlink" Target="mailto:nurenterprisem@gmail.com" TargetMode="External"/><Relationship Id="rId185" Type="http://schemas.openxmlformats.org/officeDocument/2006/relationships/hyperlink" Target="mailto:tusharkantigh@gmail.com" TargetMode="External"/><Relationship Id="rId1909" Type="http://schemas.openxmlformats.org/officeDocument/2006/relationships/hyperlink" Target="mailto:quashemconstruction@gmail.com" TargetMode="External"/><Relationship Id="rId3264" Type="http://schemas.openxmlformats.org/officeDocument/2006/relationships/hyperlink" Target="mailto:nuruandnawrinjv21@gmail.com" TargetMode="External"/><Relationship Id="rId4315" Type="http://schemas.openxmlformats.org/officeDocument/2006/relationships/hyperlink" Target="mailto:mizanur_79@ymail.com" TargetMode="External"/><Relationship Id="rId7885" Type="http://schemas.openxmlformats.org/officeDocument/2006/relationships/hyperlink" Target="mailto:pplqcjv@yahoo.com" TargetMode="External"/><Relationship Id="rId8936" Type="http://schemas.openxmlformats.org/officeDocument/2006/relationships/hyperlink" Target="mailto:alamintraders78@yahoo.com" TargetMode="External"/><Relationship Id="rId2280" Type="http://schemas.openxmlformats.org/officeDocument/2006/relationships/hyperlink" Target="mailto:ms.fabihaenterprise19@gmail.com" TargetMode="External"/><Relationship Id="rId3331" Type="http://schemas.openxmlformats.org/officeDocument/2006/relationships/hyperlink" Target="mailto:mbel_dhaka12@yahoo.com" TargetMode="External"/><Relationship Id="rId6487" Type="http://schemas.openxmlformats.org/officeDocument/2006/relationships/hyperlink" Target="mailto:khairulkabir07@gmail.com" TargetMode="External"/><Relationship Id="rId7538" Type="http://schemas.openxmlformats.org/officeDocument/2006/relationships/hyperlink" Target="mailto:jayada.shilajv2019@gmail.com" TargetMode="External"/><Relationship Id="rId7952" Type="http://schemas.openxmlformats.org/officeDocument/2006/relationships/hyperlink" Target="mailto:kazimazedulislam@gmail.com" TargetMode="External"/><Relationship Id="rId252" Type="http://schemas.openxmlformats.org/officeDocument/2006/relationships/hyperlink" Target="mailto:hamimconstruction@gmail.com" TargetMode="External"/><Relationship Id="rId5089" Type="http://schemas.openxmlformats.org/officeDocument/2006/relationships/hyperlink" Target="mailto:pabel_enterprise@yahoo.com" TargetMode="External"/><Relationship Id="rId6554" Type="http://schemas.openxmlformats.org/officeDocument/2006/relationships/hyperlink" Target="mailto:sincjv@gmail.com" TargetMode="External"/><Relationship Id="rId7605" Type="http://schemas.openxmlformats.org/officeDocument/2006/relationships/hyperlink" Target="mailto:mayadhan1967@yahoo.com" TargetMode="External"/><Relationship Id="rId1699" Type="http://schemas.openxmlformats.org/officeDocument/2006/relationships/hyperlink" Target="mailto:mezbahcomilla@gmail.com" TargetMode="External"/><Relationship Id="rId2000" Type="http://schemas.openxmlformats.org/officeDocument/2006/relationships/hyperlink" Target="mailto:khoshedaenterprise@gmail.com" TargetMode="External"/><Relationship Id="rId5156" Type="http://schemas.openxmlformats.org/officeDocument/2006/relationships/hyperlink" Target="mailto:msedenprise@gmail.com" TargetMode="External"/><Relationship Id="rId5570" Type="http://schemas.openxmlformats.org/officeDocument/2006/relationships/hyperlink" Target="mailto:bulbulnational@gmail.com" TargetMode="External"/><Relationship Id="rId6207" Type="http://schemas.openxmlformats.org/officeDocument/2006/relationships/hyperlink" Target="mailto:msfaenterprise1973@gmail.com" TargetMode="External"/><Relationship Id="rId4172" Type="http://schemas.openxmlformats.org/officeDocument/2006/relationships/hyperlink" Target="mailto:nahidenterprise1991@gmail.com" TargetMode="External"/><Relationship Id="rId5223" Type="http://schemas.openxmlformats.org/officeDocument/2006/relationships/hyperlink" Target="mailto:atikaproject2007@gmail.com" TargetMode="External"/><Relationship Id="rId6621" Type="http://schemas.openxmlformats.org/officeDocument/2006/relationships/hyperlink" Target="mailto:mssaifuddintraders@yahoo.com" TargetMode="External"/><Relationship Id="rId8379" Type="http://schemas.openxmlformats.org/officeDocument/2006/relationships/hyperlink" Target="mailto:shawontraders78@gmail.com" TargetMode="External"/><Relationship Id="rId1766" Type="http://schemas.openxmlformats.org/officeDocument/2006/relationships/hyperlink" Target="mailto:cdsfarid@yahoo.com" TargetMode="External"/><Relationship Id="rId2817" Type="http://schemas.openxmlformats.org/officeDocument/2006/relationships/hyperlink" Target="mailto:daenterprise2014@yahoo.com" TargetMode="External"/><Relationship Id="rId8793" Type="http://schemas.openxmlformats.org/officeDocument/2006/relationships/hyperlink" Target="mailto:shohidulconst@gmail.com" TargetMode="External"/><Relationship Id="rId58" Type="http://schemas.openxmlformats.org/officeDocument/2006/relationships/hyperlink" Target="mailto:msmetuenterprise6@gmail.com" TargetMode="External"/><Relationship Id="rId1419" Type="http://schemas.openxmlformats.org/officeDocument/2006/relationships/hyperlink" Target="mailto:mae.dcl.jv@gmail.com" TargetMode="External"/><Relationship Id="rId1833" Type="http://schemas.openxmlformats.org/officeDocument/2006/relationships/hyperlink" Target="mailto:msmonirahmed@gmail.com" TargetMode="External"/><Relationship Id="rId4989" Type="http://schemas.openxmlformats.org/officeDocument/2006/relationships/hyperlink" Target="mailto:surainternationalbd@gmail.com" TargetMode="External"/><Relationship Id="rId7048" Type="http://schemas.openxmlformats.org/officeDocument/2006/relationships/hyperlink" Target="mailto:snehangsuptk@gmail.com" TargetMode="External"/><Relationship Id="rId7395" Type="http://schemas.openxmlformats.org/officeDocument/2006/relationships/hyperlink" Target="mailto:smcorporation1988@gmail.com" TargetMode="External"/><Relationship Id="rId8446" Type="http://schemas.openxmlformats.org/officeDocument/2006/relationships/hyperlink" Target="mailto:mamun3174@yahoo.com" TargetMode="External"/><Relationship Id="rId8860" Type="http://schemas.openxmlformats.org/officeDocument/2006/relationships/hyperlink" Target="mailto:sbcelbd@gmail.com" TargetMode="External"/><Relationship Id="rId1900" Type="http://schemas.openxmlformats.org/officeDocument/2006/relationships/hyperlink" Target="mailto:abdurrashidcox@gmail.com" TargetMode="External"/><Relationship Id="rId7462" Type="http://schemas.openxmlformats.org/officeDocument/2006/relationships/hyperlink" Target="mailto:mdmostafizurrahman68@gmail.com" TargetMode="External"/><Relationship Id="rId8513" Type="http://schemas.openxmlformats.org/officeDocument/2006/relationships/hyperlink" Target="mailto:mdajalilsacl@gmail.com" TargetMode="External"/><Relationship Id="rId3658" Type="http://schemas.openxmlformats.org/officeDocument/2006/relationships/hyperlink" Target="mailto:msferoj_alam@yahoo.com" TargetMode="External"/><Relationship Id="rId4709" Type="http://schemas.openxmlformats.org/officeDocument/2006/relationships/hyperlink" Target="mailto:nishitjonyjv@gmail.com" TargetMode="External"/><Relationship Id="rId6064" Type="http://schemas.openxmlformats.org/officeDocument/2006/relationships/hyperlink" Target="mailto:msabulhashembhuiyan@gmail.com" TargetMode="External"/><Relationship Id="rId7115" Type="http://schemas.openxmlformats.org/officeDocument/2006/relationships/hyperlink" Target="mailto:mssarika_traders@yahoo.com" TargetMode="External"/><Relationship Id="rId579" Type="http://schemas.openxmlformats.org/officeDocument/2006/relationships/hyperlink" Target="mailto:mebl.bd@gmail.com" TargetMode="External"/><Relationship Id="rId993" Type="http://schemas.openxmlformats.org/officeDocument/2006/relationships/hyperlink" Target="mailto:msrenumiah@gmail.com" TargetMode="External"/><Relationship Id="rId2674" Type="http://schemas.openxmlformats.org/officeDocument/2006/relationships/hyperlink" Target="mailto:msatikur1980@gmail.com" TargetMode="External"/><Relationship Id="rId5080" Type="http://schemas.openxmlformats.org/officeDocument/2006/relationships/hyperlink" Target="mailto:egp.aaenterprise@gmail.com" TargetMode="External"/><Relationship Id="rId6131" Type="http://schemas.openxmlformats.org/officeDocument/2006/relationships/hyperlink" Target="mailto:momenaconstruction@yahoo.com" TargetMode="External"/><Relationship Id="rId9287" Type="http://schemas.openxmlformats.org/officeDocument/2006/relationships/hyperlink" Target="mailto:shaon.egp@gmail.com" TargetMode="External"/><Relationship Id="rId646" Type="http://schemas.openxmlformats.org/officeDocument/2006/relationships/hyperlink" Target="mailto:ms.hanifbuilders1994@gmail.com" TargetMode="External"/><Relationship Id="rId1276" Type="http://schemas.openxmlformats.org/officeDocument/2006/relationships/hyperlink" Target="mailto:mssadia.andsamiraen971@gmail.com" TargetMode="External"/><Relationship Id="rId2327" Type="http://schemas.openxmlformats.org/officeDocument/2006/relationships/hyperlink" Target="mailto:ms.nayanenterprise18@gmail.com" TargetMode="External"/><Relationship Id="rId3725" Type="http://schemas.openxmlformats.org/officeDocument/2006/relationships/hyperlink" Target="mailto:shohorenterprise@gmial.com" TargetMode="External"/><Relationship Id="rId9354" Type="http://schemas.openxmlformats.org/officeDocument/2006/relationships/hyperlink" Target="mailto:ishafikulm@yahoo.com" TargetMode="External"/><Relationship Id="rId1690" Type="http://schemas.openxmlformats.org/officeDocument/2006/relationships/hyperlink" Target="mailto:zakirhossain833@yahoo.com" TargetMode="External"/><Relationship Id="rId2741" Type="http://schemas.openxmlformats.org/officeDocument/2006/relationships/hyperlink" Target="mailto:msjatraders@yahoo.com" TargetMode="External"/><Relationship Id="rId5897" Type="http://schemas.openxmlformats.org/officeDocument/2006/relationships/hyperlink" Target="mailto:msillam.traders@yahoo.com" TargetMode="External"/><Relationship Id="rId6948" Type="http://schemas.openxmlformats.org/officeDocument/2006/relationships/hyperlink" Target="mailto:mohiuddinptk@gmail.com" TargetMode="External"/><Relationship Id="rId9007" Type="http://schemas.openxmlformats.org/officeDocument/2006/relationships/hyperlink" Target="mailto:msismailhossain@gmail.com" TargetMode="External"/><Relationship Id="rId713" Type="http://schemas.openxmlformats.org/officeDocument/2006/relationships/hyperlink" Target="mailto:azad.bsl2019@gmail.com" TargetMode="External"/><Relationship Id="rId1343" Type="http://schemas.openxmlformats.org/officeDocument/2006/relationships/hyperlink" Target="mailto:seludcjakajv@gmail.com" TargetMode="External"/><Relationship Id="rId4499" Type="http://schemas.openxmlformats.org/officeDocument/2006/relationships/hyperlink" Target="mailto:mstafaandsons70@gmail.com" TargetMode="External"/><Relationship Id="rId5964" Type="http://schemas.openxmlformats.org/officeDocument/2006/relationships/hyperlink" Target="mailto:msstraders@yahoo.com" TargetMode="External"/><Relationship Id="rId8370" Type="http://schemas.openxmlformats.org/officeDocument/2006/relationships/hyperlink" Target="mailto:neonayon2018@gmail.com" TargetMode="External"/><Relationship Id="rId9421" Type="http://schemas.openxmlformats.org/officeDocument/2006/relationships/hyperlink" Target="mailto:abwahab07@gmail.com" TargetMode="External"/><Relationship Id="rId1410" Type="http://schemas.openxmlformats.org/officeDocument/2006/relationships/hyperlink" Target="mailto:fmnafiz@gmail.com" TargetMode="External"/><Relationship Id="rId4566" Type="http://schemas.openxmlformats.org/officeDocument/2006/relationships/hyperlink" Target="mailto:ranamgregp@gmail.com" TargetMode="External"/><Relationship Id="rId4980" Type="http://schemas.openxmlformats.org/officeDocument/2006/relationships/hyperlink" Target="mailto:mrshamim203260@yahoo.com" TargetMode="External"/><Relationship Id="rId5617" Type="http://schemas.openxmlformats.org/officeDocument/2006/relationships/hyperlink" Target="mailto:ronokent90@gmail.com" TargetMode="External"/><Relationship Id="rId8023" Type="http://schemas.openxmlformats.org/officeDocument/2006/relationships/hyperlink" Target="mailto:khabiruddin7000@gmail.com" TargetMode="External"/><Relationship Id="rId3168" Type="http://schemas.openxmlformats.org/officeDocument/2006/relationships/hyperlink" Target="mailto:ms.amirenterprise2013@gmail.com" TargetMode="External"/><Relationship Id="rId3582" Type="http://schemas.openxmlformats.org/officeDocument/2006/relationships/hyperlink" Target="mailto:syedmilon77@yahoo.com" TargetMode="External"/><Relationship Id="rId4219" Type="http://schemas.openxmlformats.org/officeDocument/2006/relationships/hyperlink" Target="mailto:techbay_international@yahoo.com" TargetMode="External"/><Relationship Id="rId4633" Type="http://schemas.openxmlformats.org/officeDocument/2006/relationships/hyperlink" Target="mailto:abultraders12@yahoo.com" TargetMode="External"/><Relationship Id="rId7789" Type="http://schemas.openxmlformats.org/officeDocument/2006/relationships/hyperlink" Target="mailto:msabdullahalmamun@gmail.com" TargetMode="External"/><Relationship Id="rId2184" Type="http://schemas.openxmlformats.org/officeDocument/2006/relationships/hyperlink" Target="mailto:ms.omienterprise@gmail.com" TargetMode="External"/><Relationship Id="rId3235" Type="http://schemas.openxmlformats.org/officeDocument/2006/relationships/hyperlink" Target="mailto:khondokaregp2019@gmail.com" TargetMode="External"/><Relationship Id="rId7856" Type="http://schemas.openxmlformats.org/officeDocument/2006/relationships/hyperlink" Target="mailto:mostafizar852@gmail.com" TargetMode="External"/><Relationship Id="rId156" Type="http://schemas.openxmlformats.org/officeDocument/2006/relationships/hyperlink" Target="mailto:mdnazrulislamnilu@gmail.com" TargetMode="External"/><Relationship Id="rId570" Type="http://schemas.openxmlformats.org/officeDocument/2006/relationships/hyperlink" Target="mailto:msummitraders@yahoo.com" TargetMode="External"/><Relationship Id="rId2251" Type="http://schemas.openxmlformats.org/officeDocument/2006/relationships/hyperlink" Target="mailto:ms.alfazenterprise17@gmail.com" TargetMode="External"/><Relationship Id="rId3302" Type="http://schemas.openxmlformats.org/officeDocument/2006/relationships/hyperlink" Target="mailto:mdmahibulhasanmamun1982@gmail.com" TargetMode="External"/><Relationship Id="rId4700" Type="http://schemas.openxmlformats.org/officeDocument/2006/relationships/hyperlink" Target="mailto:hafizurbconjv@gmail.com" TargetMode="External"/><Relationship Id="rId6458" Type="http://schemas.openxmlformats.org/officeDocument/2006/relationships/hyperlink" Target="mailto:hasanalidublia@gmail.com" TargetMode="External"/><Relationship Id="rId7509" Type="http://schemas.openxmlformats.org/officeDocument/2006/relationships/hyperlink" Target="mailto:mdanwarhossain888@gmail.com" TargetMode="External"/><Relationship Id="rId8907" Type="http://schemas.openxmlformats.org/officeDocument/2006/relationships/hyperlink" Target="mailto:ms.modhurenterprise1@gmail.com" TargetMode="External"/><Relationship Id="rId223" Type="http://schemas.openxmlformats.org/officeDocument/2006/relationships/hyperlink" Target="mailto:azadptk@gmail.com" TargetMode="External"/><Relationship Id="rId6872" Type="http://schemas.openxmlformats.org/officeDocument/2006/relationships/hyperlink" Target="mailto:mbel_dhaka12@yahoo.com" TargetMode="External"/><Relationship Id="rId7923" Type="http://schemas.openxmlformats.org/officeDocument/2006/relationships/hyperlink" Target="mailto:bishowjitkundu74@gmail.com" TargetMode="External"/><Relationship Id="rId4076" Type="http://schemas.openxmlformats.org/officeDocument/2006/relationships/hyperlink" Target="mailto:msjatraders@yahoo.com" TargetMode="External"/><Relationship Id="rId5474" Type="http://schemas.openxmlformats.org/officeDocument/2006/relationships/hyperlink" Target="mailto:amirgonjbuilders@gmail.com" TargetMode="External"/><Relationship Id="rId6525" Type="http://schemas.openxmlformats.org/officeDocument/2006/relationships/hyperlink" Target="mailto:ezazconst@gmail.com" TargetMode="External"/><Relationship Id="rId4490" Type="http://schemas.openxmlformats.org/officeDocument/2006/relationships/hyperlink" Target="mailto:mscjkt2012@gmail.com" TargetMode="External"/><Relationship Id="rId5127" Type="http://schemas.openxmlformats.org/officeDocument/2006/relationships/hyperlink" Target="mailto:mdroufmolla@gmail.com" TargetMode="External"/><Relationship Id="rId5541" Type="http://schemas.openxmlformats.org/officeDocument/2006/relationships/hyperlink" Target="mailto:natoreairtravel@gmail.com" TargetMode="External"/><Relationship Id="rId8697" Type="http://schemas.openxmlformats.org/officeDocument/2006/relationships/hyperlink" Target="mailto:islamandsons004@gmail.com" TargetMode="External"/><Relationship Id="rId1737" Type="http://schemas.openxmlformats.org/officeDocument/2006/relationships/hyperlink" Target="mailto:scseloniyas@gmail.com" TargetMode="External"/><Relationship Id="rId3092" Type="http://schemas.openxmlformats.org/officeDocument/2006/relationships/hyperlink" Target="mailto:masudandjeweljv@gmail.com" TargetMode="External"/><Relationship Id="rId4143" Type="http://schemas.openxmlformats.org/officeDocument/2006/relationships/hyperlink" Target="mailto:mohiuddinentr@gmail.com" TargetMode="External"/><Relationship Id="rId7299" Type="http://schemas.openxmlformats.org/officeDocument/2006/relationships/hyperlink" Target="mailto:kael.bd71@gmail.com" TargetMode="External"/><Relationship Id="rId8764" Type="http://schemas.openxmlformats.org/officeDocument/2006/relationships/hyperlink" Target="mailto:faridpurjannatconstructionltd@gmail.com" TargetMode="External"/><Relationship Id="rId29" Type="http://schemas.openxmlformats.org/officeDocument/2006/relationships/hyperlink" Target="mailto:azadptk@gmail.com" TargetMode="External"/><Relationship Id="rId4210" Type="http://schemas.openxmlformats.org/officeDocument/2006/relationships/hyperlink" Target="mailto:kazi.zahidul2015@gmail.com" TargetMode="External"/><Relationship Id="rId7366" Type="http://schemas.openxmlformats.org/officeDocument/2006/relationships/hyperlink" Target="mailto:donenterprise71@gmail.com" TargetMode="External"/><Relationship Id="rId7780" Type="http://schemas.openxmlformats.org/officeDocument/2006/relationships/hyperlink" Target="mailto:mostafizar852@gmail.com" TargetMode="External"/><Relationship Id="rId8417" Type="http://schemas.openxmlformats.org/officeDocument/2006/relationships/hyperlink" Target="mailto:manemuddin1976@gmail.com" TargetMode="External"/><Relationship Id="rId1804" Type="http://schemas.openxmlformats.org/officeDocument/2006/relationships/hyperlink" Target="mailto:kaderenterprise.egp@gmail.com" TargetMode="External"/><Relationship Id="rId6382" Type="http://schemas.openxmlformats.org/officeDocument/2006/relationships/hyperlink" Target="mailto:mdgoherali@gmail.com" TargetMode="External"/><Relationship Id="rId7019" Type="http://schemas.openxmlformats.org/officeDocument/2006/relationships/hyperlink" Target="mailto:mohiuddinptk@gmail.com" TargetMode="External"/><Relationship Id="rId7433" Type="http://schemas.openxmlformats.org/officeDocument/2006/relationships/hyperlink" Target="mailto:md_abulhossain35@yahoo.com" TargetMode="External"/><Relationship Id="rId8831" Type="http://schemas.openxmlformats.org/officeDocument/2006/relationships/hyperlink" Target="mailto:belayethossainmollah1915@gmail.com" TargetMode="External"/><Relationship Id="rId3976" Type="http://schemas.openxmlformats.org/officeDocument/2006/relationships/hyperlink" Target="mailto:mszaranaenterprise@gmail.com%20;" TargetMode="External"/><Relationship Id="rId6035" Type="http://schemas.openxmlformats.org/officeDocument/2006/relationships/hyperlink" Target="mailto:ms.fabihaenterprise19@gmail.com" TargetMode="External"/><Relationship Id="rId897" Type="http://schemas.openxmlformats.org/officeDocument/2006/relationships/hyperlink" Target="mailto:mebl.bd@gmail.com" TargetMode="External"/><Relationship Id="rId2578" Type="http://schemas.openxmlformats.org/officeDocument/2006/relationships/hyperlink" Target="mailto:bappydcp2018@gmail.com" TargetMode="External"/><Relationship Id="rId2992" Type="http://schemas.openxmlformats.org/officeDocument/2006/relationships/hyperlink" Target="mailto:narbuilders@gmail.com" TargetMode="External"/><Relationship Id="rId3629" Type="http://schemas.openxmlformats.org/officeDocument/2006/relationships/hyperlink" Target="mailto:msalifbd@gmail.com" TargetMode="External"/><Relationship Id="rId5051" Type="http://schemas.openxmlformats.org/officeDocument/2006/relationships/hyperlink" Target="mailto:shohrab_hossain1956@yahoo.com" TargetMode="External"/><Relationship Id="rId7500" Type="http://schemas.openxmlformats.org/officeDocument/2006/relationships/hyperlink" Target="mailto:anisurrahmanntr@gmail.com" TargetMode="External"/><Relationship Id="rId9258" Type="http://schemas.openxmlformats.org/officeDocument/2006/relationships/hyperlink" Target="mailto:badal_barisal@yahoo.com" TargetMode="External"/><Relationship Id="rId964" Type="http://schemas.openxmlformats.org/officeDocument/2006/relationships/hyperlink" Target="mailto:nirmanbuilders886@gmail.com" TargetMode="External"/><Relationship Id="rId1594" Type="http://schemas.openxmlformats.org/officeDocument/2006/relationships/hyperlink" Target="mailto:hkabir.enterprise@gmail.com" TargetMode="External"/><Relationship Id="rId2645" Type="http://schemas.openxmlformats.org/officeDocument/2006/relationships/hyperlink" Target="mailto:tradersnr519@gmail.com" TargetMode="External"/><Relationship Id="rId6102" Type="http://schemas.openxmlformats.org/officeDocument/2006/relationships/hyperlink" Target="mailto:msrajuenterprise.bd@gmail.com" TargetMode="External"/><Relationship Id="rId617" Type="http://schemas.openxmlformats.org/officeDocument/2006/relationships/hyperlink" Target="mailto:razzakm50@yahoo.com" TargetMode="External"/><Relationship Id="rId1247" Type="http://schemas.openxmlformats.org/officeDocument/2006/relationships/hyperlink" Target="mailto:donenterprise71@gmail.com" TargetMode="External"/><Relationship Id="rId1661" Type="http://schemas.openxmlformats.org/officeDocument/2006/relationships/hyperlink" Target="mailto:mohibulalammazumder@yahoo.com" TargetMode="External"/><Relationship Id="rId2712" Type="http://schemas.openxmlformats.org/officeDocument/2006/relationships/hyperlink" Target="mailto:superpowerengineering@gmail.com" TargetMode="External"/><Relationship Id="rId5868" Type="http://schemas.openxmlformats.org/officeDocument/2006/relationships/hyperlink" Target="mailto:most.gofurannesa@gmail.com" TargetMode="External"/><Relationship Id="rId6919" Type="http://schemas.openxmlformats.org/officeDocument/2006/relationships/hyperlink" Target="mailto:badalsarwar@gmail.com" TargetMode="External"/><Relationship Id="rId8274" Type="http://schemas.openxmlformats.org/officeDocument/2006/relationships/hyperlink" Target="mailto:amittraders157@gmail.com" TargetMode="External"/><Relationship Id="rId9325" Type="http://schemas.openxmlformats.org/officeDocument/2006/relationships/hyperlink" Target="mailto:m61ehaque@gmail.com" TargetMode="External"/><Relationship Id="rId1314" Type="http://schemas.openxmlformats.org/officeDocument/2006/relationships/hyperlink" Target="mailto:satatatraders5@gmail.com" TargetMode="External"/><Relationship Id="rId4884" Type="http://schemas.openxmlformats.org/officeDocument/2006/relationships/hyperlink" Target="mailto:jcatjv2020@gmail.com" TargetMode="External"/><Relationship Id="rId5935" Type="http://schemas.openxmlformats.org/officeDocument/2006/relationships/hyperlink" Target="mailto:msbismillahenterprise1976@gmail.com" TargetMode="External"/><Relationship Id="rId7290" Type="http://schemas.openxmlformats.org/officeDocument/2006/relationships/hyperlink" Target="mailto:farukrahman2181973@gmail.com" TargetMode="External"/><Relationship Id="rId8341" Type="http://schemas.openxmlformats.org/officeDocument/2006/relationships/hyperlink" Target="mailto:mdhaumaunkabir@gmail.com" TargetMode="External"/><Relationship Id="rId3486" Type="http://schemas.openxmlformats.org/officeDocument/2006/relationships/hyperlink" Target="mailto:mskhushienterprise@gmail.com" TargetMode="External"/><Relationship Id="rId4537" Type="http://schemas.openxmlformats.org/officeDocument/2006/relationships/hyperlink" Target="mailto:zahurulhaquedulalk786@yahoo.com" TargetMode="External"/><Relationship Id="rId20" Type="http://schemas.openxmlformats.org/officeDocument/2006/relationships/hyperlink" Target="mailto:msabidenterprise16@gmail.com" TargetMode="External"/><Relationship Id="rId2088" Type="http://schemas.openxmlformats.org/officeDocument/2006/relationships/hyperlink" Target="mailto:md.eunusal_mamun@yahoo.com" TargetMode="External"/><Relationship Id="rId3139" Type="http://schemas.openxmlformats.org/officeDocument/2006/relationships/hyperlink" Target="mailto:trimmingworld1972@yahoo.com" TargetMode="External"/><Relationship Id="rId4951" Type="http://schemas.openxmlformats.org/officeDocument/2006/relationships/hyperlink" Target="mailto:khaledkulaura034@gmail.com" TargetMode="External"/><Relationship Id="rId7010" Type="http://schemas.openxmlformats.org/officeDocument/2006/relationships/hyperlink" Target="mailto:qcpsptk@gmail.com" TargetMode="External"/><Relationship Id="rId474" Type="http://schemas.openxmlformats.org/officeDocument/2006/relationships/hyperlink" Target="mailto:shenterprise78@gmail.com" TargetMode="External"/><Relationship Id="rId2155" Type="http://schemas.openxmlformats.org/officeDocument/2006/relationships/hyperlink" Target="https://www.eprocure.gov.bd/tenderer/ViewRegistrationDetail.jsp?cId=BB05AA7E1A7B2C1B&amp;uId=D82330219F32B458&amp;tId=A06C39990FBD12EA&amp;top=no" TargetMode="External"/><Relationship Id="rId3553" Type="http://schemas.openxmlformats.org/officeDocument/2006/relationships/hyperlink" Target="mailto:ms.showrovetraders@gmail.com" TargetMode="External"/><Relationship Id="rId4604" Type="http://schemas.openxmlformats.org/officeDocument/2006/relationships/hyperlink" Target="mailto:jalil.mganj@gmail.com" TargetMode="External"/><Relationship Id="rId9182" Type="http://schemas.openxmlformats.org/officeDocument/2006/relationships/hyperlink" Target="mailto:maatasinenterprise@gmail.com" TargetMode="External"/><Relationship Id="rId127" Type="http://schemas.openxmlformats.org/officeDocument/2006/relationships/hyperlink" Target="mailto:msanichtraders@gmail.com" TargetMode="External"/><Relationship Id="rId3206" Type="http://schemas.openxmlformats.org/officeDocument/2006/relationships/hyperlink" Target="mailto:ms.iqabalbrothers@gmail.com" TargetMode="External"/><Relationship Id="rId3620" Type="http://schemas.openxmlformats.org/officeDocument/2006/relationships/hyperlink" Target="mailto:mse.mmejv@gmail.com" TargetMode="External"/><Relationship Id="rId6776" Type="http://schemas.openxmlformats.org/officeDocument/2006/relationships/hyperlink" Target="mailto:badalsarwar@gmail.com" TargetMode="External"/><Relationship Id="rId7827" Type="http://schemas.openxmlformats.org/officeDocument/2006/relationships/hyperlink" Target="mailto:polashnabi@gmail.com" TargetMode="External"/><Relationship Id="rId541" Type="http://schemas.openxmlformats.org/officeDocument/2006/relationships/hyperlink" Target="mailto:badal_barisal@yahoo.com" TargetMode="External"/><Relationship Id="rId1171" Type="http://schemas.openxmlformats.org/officeDocument/2006/relationships/hyperlink" Target="mailto:mamcl007@yahoo.com" TargetMode="External"/><Relationship Id="rId2222" Type="http://schemas.openxmlformats.org/officeDocument/2006/relationships/hyperlink" Target="mailto:ms.momotradelink@gmail.com" TargetMode="External"/><Relationship Id="rId5378" Type="http://schemas.openxmlformats.org/officeDocument/2006/relationships/hyperlink" Target="mailto:ashraftradeint@gmail.com" TargetMode="External"/><Relationship Id="rId5792" Type="http://schemas.openxmlformats.org/officeDocument/2006/relationships/hyperlink" Target="mailto:kazisujon66348@gmail.com" TargetMode="External"/><Relationship Id="rId6429" Type="http://schemas.openxmlformats.org/officeDocument/2006/relationships/hyperlink" Target="mailto:asconstructionraj@yahoo.com" TargetMode="External"/><Relationship Id="rId6843" Type="http://schemas.openxmlformats.org/officeDocument/2006/relationships/hyperlink" Target="mailto:selimpatuakhali@gmail.com" TargetMode="External"/><Relationship Id="rId1988" Type="http://schemas.openxmlformats.org/officeDocument/2006/relationships/hyperlink" Target="mailto:egp.suzan@gmail.com" TargetMode="External"/><Relationship Id="rId4394" Type="http://schemas.openxmlformats.org/officeDocument/2006/relationships/hyperlink" Target="mailto:maengineering1958@yahoo.com" TargetMode="External"/><Relationship Id="rId5445" Type="http://schemas.openxmlformats.org/officeDocument/2006/relationships/hyperlink" Target="mailto:ststradeinternational520@gmail.com" TargetMode="External"/><Relationship Id="rId4047" Type="http://schemas.openxmlformats.org/officeDocument/2006/relationships/hyperlink" Target="mailto:ms.mominul@yahoo.com" TargetMode="External"/><Relationship Id="rId4461" Type="http://schemas.openxmlformats.org/officeDocument/2006/relationships/hyperlink" Target="mailto:md.babul2600@gmail.com" TargetMode="External"/><Relationship Id="rId5512" Type="http://schemas.openxmlformats.org/officeDocument/2006/relationships/hyperlink" Target="mailto:udayanenterprise59@gmail.com" TargetMode="External"/><Relationship Id="rId6910" Type="http://schemas.openxmlformats.org/officeDocument/2006/relationships/hyperlink" Target="mailto:badalmizanurjv@gmail.com" TargetMode="External"/><Relationship Id="rId8668" Type="http://schemas.openxmlformats.org/officeDocument/2006/relationships/hyperlink" Target="mailto:mshossainandbrothers65@gmail.com" TargetMode="External"/><Relationship Id="rId3063" Type="http://schemas.openxmlformats.org/officeDocument/2006/relationships/hyperlink" Target="mailto:niaztraders.khan@yahoo.com" TargetMode="External"/><Relationship Id="rId4114" Type="http://schemas.openxmlformats.org/officeDocument/2006/relationships/hyperlink" Target="mailto:fahim_traders490@yahoo.com" TargetMode="External"/><Relationship Id="rId1708" Type="http://schemas.openxmlformats.org/officeDocument/2006/relationships/hyperlink" Target="mailto:malitrad19@gmail.com" TargetMode="External"/><Relationship Id="rId3130" Type="http://schemas.openxmlformats.org/officeDocument/2006/relationships/hyperlink" Target="mailto:nannusaiful@gmail.com" TargetMode="External"/><Relationship Id="rId6286" Type="http://schemas.openxmlformats.org/officeDocument/2006/relationships/hyperlink" Target="mailto:samiultraders@yahoo.com" TargetMode="External"/><Relationship Id="rId7337" Type="http://schemas.openxmlformats.org/officeDocument/2006/relationships/hyperlink" Target="mailto:solaimanalironi@gmail.com" TargetMode="External"/><Relationship Id="rId7684" Type="http://schemas.openxmlformats.org/officeDocument/2006/relationships/hyperlink" Target="mailto:mehedienterprize1975@gmail.com" TargetMode="External"/><Relationship Id="rId8735" Type="http://schemas.openxmlformats.org/officeDocument/2006/relationships/hyperlink" Target="mailto:kamalasso@yahoo.com" TargetMode="External"/><Relationship Id="rId7751" Type="http://schemas.openxmlformats.org/officeDocument/2006/relationships/hyperlink" Target="mailto:akhi2462@gmail.com" TargetMode="External"/><Relationship Id="rId8802" Type="http://schemas.openxmlformats.org/officeDocument/2006/relationships/hyperlink" Target="mailto:msmondolenterprise79@gmail.com" TargetMode="External"/><Relationship Id="rId2896" Type="http://schemas.openxmlformats.org/officeDocument/2006/relationships/hyperlink" Target="mailto:poritosh.rpengineers@gmail.com" TargetMode="External"/><Relationship Id="rId3947" Type="http://schemas.openxmlformats.org/officeDocument/2006/relationships/hyperlink" Target="mailto:mdshajahanjamaddar@gmail.com%20;" TargetMode="External"/><Relationship Id="rId6353" Type="http://schemas.openxmlformats.org/officeDocument/2006/relationships/hyperlink" Target="mailto:mariamenterprise202@gmail.com" TargetMode="External"/><Relationship Id="rId7404" Type="http://schemas.openxmlformats.org/officeDocument/2006/relationships/hyperlink" Target="mailto:mokshedmd@gmail.com" TargetMode="External"/><Relationship Id="rId868" Type="http://schemas.openxmlformats.org/officeDocument/2006/relationships/hyperlink" Target="mailto:msjahangiralamchow@yahoo.com" TargetMode="External"/><Relationship Id="rId1498" Type="http://schemas.openxmlformats.org/officeDocument/2006/relationships/hyperlink" Target="mailto:bhuiyanenterprise1979@gmail.com" TargetMode="External"/><Relationship Id="rId2549" Type="http://schemas.openxmlformats.org/officeDocument/2006/relationships/hyperlink" Target="mailto:emonenterprisebd2040@gmail.com" TargetMode="External"/><Relationship Id="rId2963" Type="http://schemas.openxmlformats.org/officeDocument/2006/relationships/hyperlink" Target="mailto:ashikbuilders@gmail.com" TargetMode="External"/><Relationship Id="rId6006" Type="http://schemas.openxmlformats.org/officeDocument/2006/relationships/hyperlink" Target="mailto:pinnacleconstructioncompany2@gmail.com" TargetMode="External"/><Relationship Id="rId6420" Type="http://schemas.openxmlformats.org/officeDocument/2006/relationships/hyperlink" Target="mailto:mdzinnatalizinnah@gmail.com" TargetMode="External"/><Relationship Id="rId9576" Type="http://schemas.openxmlformats.org/officeDocument/2006/relationships/hyperlink" Target="mailto:ms.alihossainkhan@yahoo.com" TargetMode="External"/><Relationship Id="rId935" Type="http://schemas.openxmlformats.org/officeDocument/2006/relationships/hyperlink" Target="mailto:tccmdsp@gmail.com" TargetMode="External"/><Relationship Id="rId1565" Type="http://schemas.openxmlformats.org/officeDocument/2006/relationships/hyperlink" Target="mailto:soheldct@gmail.com" TargetMode="External"/><Relationship Id="rId2616" Type="http://schemas.openxmlformats.org/officeDocument/2006/relationships/hyperlink" Target="mailto:alhrsl500@gmail.com" TargetMode="External"/><Relationship Id="rId5022" Type="http://schemas.openxmlformats.org/officeDocument/2006/relationships/hyperlink" Target="mailto:ms.nishatenterprise@yahoo.com" TargetMode="External"/><Relationship Id="rId8178" Type="http://schemas.openxmlformats.org/officeDocument/2006/relationships/hyperlink" Target="mailto:urmienterprisetrs@gmail.com" TargetMode="External"/><Relationship Id="rId8592" Type="http://schemas.openxmlformats.org/officeDocument/2006/relationships/hyperlink" Target="mailto:sadiaandsamia1989@gmail.com" TargetMode="External"/><Relationship Id="rId9229" Type="http://schemas.openxmlformats.org/officeDocument/2006/relationships/hyperlink" Target="mailto:zahidtradersnew@gmail.com" TargetMode="External"/><Relationship Id="rId9643" Type="http://schemas.openxmlformats.org/officeDocument/2006/relationships/hyperlink" Target="mailto:ethen.mirhabibulalamjv@gmail.com" TargetMode="External"/><Relationship Id="rId1218" Type="http://schemas.openxmlformats.org/officeDocument/2006/relationships/hyperlink" Target="mailto:msronyenterprisertm@gmail.com" TargetMode="External"/><Relationship Id="rId7194" Type="http://schemas.openxmlformats.org/officeDocument/2006/relationships/hyperlink" Target="mailto:mirhibibulalm@yahoo.com" TargetMode="External"/><Relationship Id="rId8245" Type="http://schemas.openxmlformats.org/officeDocument/2006/relationships/hyperlink" Target="mailto:hasanalidublia@gmail.com" TargetMode="External"/><Relationship Id="rId1632" Type="http://schemas.openxmlformats.org/officeDocument/2006/relationships/hyperlink" Target="mailto:msgafuren@gmail.com" TargetMode="External"/><Relationship Id="rId4788" Type="http://schemas.openxmlformats.org/officeDocument/2006/relationships/hyperlink" Target="mailto:umedali72@yandex.com" TargetMode="External"/><Relationship Id="rId5839" Type="http://schemas.openxmlformats.org/officeDocument/2006/relationships/hyperlink" Target="mailto:zahurulhaquedulalk786@yahoo.com" TargetMode="External"/><Relationship Id="rId7261" Type="http://schemas.openxmlformats.org/officeDocument/2006/relationships/hyperlink" Target="mailto:mdhedayetali007@gmail.com" TargetMode="External"/><Relationship Id="rId4855" Type="http://schemas.openxmlformats.org/officeDocument/2006/relationships/hyperlink" Target="mailto:pritienterprisesunam@gmail.com" TargetMode="External"/><Relationship Id="rId5906" Type="http://schemas.openxmlformats.org/officeDocument/2006/relationships/hyperlink" Target="mailto:muhaautoricemills@gmail.com" TargetMode="External"/><Relationship Id="rId8312" Type="http://schemas.openxmlformats.org/officeDocument/2006/relationships/hyperlink" Target="mailto:farukrahman2181973@gmail.com" TargetMode="External"/><Relationship Id="rId3457" Type="http://schemas.openxmlformats.org/officeDocument/2006/relationships/hyperlink" Target="mailto:mscentralmotors@gmail.com" TargetMode="External"/><Relationship Id="rId3871" Type="http://schemas.openxmlformats.org/officeDocument/2006/relationships/hyperlink" Target="mailto:sikderenterprise72@gmail.com" TargetMode="External"/><Relationship Id="rId4508" Type="http://schemas.openxmlformats.org/officeDocument/2006/relationships/hyperlink" Target="mailto:mozedul.mst@gmail.com" TargetMode="External"/><Relationship Id="rId4922" Type="http://schemas.openxmlformats.org/officeDocument/2006/relationships/hyperlink" Target="mailto:ahaquechowdhury17@gmail.com" TargetMode="External"/><Relationship Id="rId378" Type="http://schemas.openxmlformats.org/officeDocument/2006/relationships/hyperlink" Target="mailto:kundubappi7931@gmail.com" TargetMode="External"/><Relationship Id="rId792" Type="http://schemas.openxmlformats.org/officeDocument/2006/relationships/hyperlink" Target="mailto:badal_barisal@yahoo.com" TargetMode="External"/><Relationship Id="rId2059" Type="http://schemas.openxmlformats.org/officeDocument/2006/relationships/hyperlink" Target="mailto:khosheda.rm@gmail.com" TargetMode="External"/><Relationship Id="rId2473" Type="http://schemas.openxmlformats.org/officeDocument/2006/relationships/hyperlink" Target="mailto:ms.bhuiyanelectric@yahoo.com" TargetMode="External"/><Relationship Id="rId3524" Type="http://schemas.openxmlformats.org/officeDocument/2006/relationships/hyperlink" Target="mailto:mdabdulkuddusegp@gmail.com" TargetMode="External"/><Relationship Id="rId9086" Type="http://schemas.openxmlformats.org/officeDocument/2006/relationships/hyperlink" Target="mailto:msashaenterprise2018@gmail.com" TargetMode="External"/><Relationship Id="rId445" Type="http://schemas.openxmlformats.org/officeDocument/2006/relationships/hyperlink" Target="mailto:ms.yamin.traders@gmail.com" TargetMode="External"/><Relationship Id="rId1075" Type="http://schemas.openxmlformats.org/officeDocument/2006/relationships/hyperlink" Target="mailto:msshafiqenterprise@yahoo.com" TargetMode="External"/><Relationship Id="rId2126" Type="http://schemas.openxmlformats.org/officeDocument/2006/relationships/hyperlink" Target="mailto:sbcelbd@gmail.com" TargetMode="External"/><Relationship Id="rId2540" Type="http://schemas.openxmlformats.org/officeDocument/2006/relationships/hyperlink" Target="mailto:hoquetraders1980@gmail.com" TargetMode="External"/><Relationship Id="rId5696" Type="http://schemas.openxmlformats.org/officeDocument/2006/relationships/hyperlink" Target="mailto:shams_engineering_ltd@yahoo.com" TargetMode="External"/><Relationship Id="rId6747" Type="http://schemas.openxmlformats.org/officeDocument/2006/relationships/hyperlink" Target="mailto:tender@pprojltd.com" TargetMode="External"/><Relationship Id="rId9153" Type="http://schemas.openxmlformats.org/officeDocument/2006/relationships/hyperlink" Target="mailto:icmnfejv@gmail.com" TargetMode="External"/><Relationship Id="rId512" Type="http://schemas.openxmlformats.org/officeDocument/2006/relationships/hyperlink" Target="mailto:traders_bushra@yahoo.com" TargetMode="External"/><Relationship Id="rId1142" Type="http://schemas.openxmlformats.org/officeDocument/2006/relationships/hyperlink" Target="mailto:mrcmi.jv1@gmail.com" TargetMode="External"/><Relationship Id="rId4298" Type="http://schemas.openxmlformats.org/officeDocument/2006/relationships/hyperlink" Target="mailto:msparadisrtds@gmail.com" TargetMode="External"/><Relationship Id="rId5349" Type="http://schemas.openxmlformats.org/officeDocument/2006/relationships/hyperlink" Target="mailto:mahabub.tareq1967@gmail.com" TargetMode="External"/><Relationship Id="rId9220" Type="http://schemas.openxmlformats.org/officeDocument/2006/relationships/hyperlink" Target="mailto:mspanamaenterprise@gmail.com" TargetMode="External"/><Relationship Id="rId4365" Type="http://schemas.openxmlformats.org/officeDocument/2006/relationships/hyperlink" Target="mailto:msnizamtrading@gmail.com" TargetMode="External"/><Relationship Id="rId5763" Type="http://schemas.openxmlformats.org/officeDocument/2006/relationships/hyperlink" Target="mailto:shams_engineering_ltd@yahoo.com" TargetMode="External"/><Relationship Id="rId6814" Type="http://schemas.openxmlformats.org/officeDocument/2006/relationships/hyperlink" Target="mailto:azadptk@gmail.com" TargetMode="External"/><Relationship Id="rId1959" Type="http://schemas.openxmlformats.org/officeDocument/2006/relationships/hyperlink" Target="mailto:genevaint2014@gmail.com" TargetMode="External"/><Relationship Id="rId4018" Type="http://schemas.openxmlformats.org/officeDocument/2006/relationships/hyperlink" Target="mailto:msfaisaltraders93@gmail.com%20%20%20;" TargetMode="External"/><Relationship Id="rId5416" Type="http://schemas.openxmlformats.org/officeDocument/2006/relationships/hyperlink" Target="mailto:msratultraders75@gmail.com" TargetMode="External"/><Relationship Id="rId5830" Type="http://schemas.openxmlformats.org/officeDocument/2006/relationships/hyperlink" Target="mailto:alamgirdebiganj@gmail.com" TargetMode="External"/><Relationship Id="rId8986" Type="http://schemas.openxmlformats.org/officeDocument/2006/relationships/hyperlink" Target="mailto:wahidcl830@gmail.com" TargetMode="External"/><Relationship Id="rId3381" Type="http://schemas.openxmlformats.org/officeDocument/2006/relationships/hyperlink" Target="mailto:md_murshed_alam_belal@yahoo.com" TargetMode="External"/><Relationship Id="rId4432" Type="http://schemas.openxmlformats.org/officeDocument/2006/relationships/hyperlink" Target="mailto:ms.lm_traders@yahoo.com" TargetMode="External"/><Relationship Id="rId7588" Type="http://schemas.openxmlformats.org/officeDocument/2006/relationships/hyperlink" Target="mailto:utmong71@yahoo.com" TargetMode="External"/><Relationship Id="rId8639" Type="http://schemas.openxmlformats.org/officeDocument/2006/relationships/hyperlink" Target="mailto:msnipaenterprise748@gmail.com" TargetMode="External"/><Relationship Id="rId3034" Type="http://schemas.openxmlformats.org/officeDocument/2006/relationships/hyperlink" Target="mailto:tanimenterprise.gopalganj@gmail.com" TargetMode="External"/><Relationship Id="rId7655" Type="http://schemas.openxmlformats.org/officeDocument/2006/relationships/hyperlink" Target="https://www.eprocure.gov.bd/officer/MyTenders.jsp" TargetMode="External"/><Relationship Id="rId8706" Type="http://schemas.openxmlformats.org/officeDocument/2006/relationships/hyperlink" Target="mailto:islamandsons004@gmail.com" TargetMode="External"/><Relationship Id="rId2050" Type="http://schemas.openxmlformats.org/officeDocument/2006/relationships/hyperlink" Target="https://www.eprocure.gov.bd/tenderer/ViewRegistrationDetail.jsp?cId=25BFF24CAB0C547B&amp;uId=0DD4A9A11DE9CFA9&amp;tId=C092A0634F7EC857&amp;top=no" TargetMode="External"/><Relationship Id="rId3101" Type="http://schemas.openxmlformats.org/officeDocument/2006/relationships/hyperlink" Target="mailto:md.imrulhossain83@gmail.com" TargetMode="External"/><Relationship Id="rId6257" Type="http://schemas.openxmlformats.org/officeDocument/2006/relationships/hyperlink" Target="mailto:ms.yasintraders@gmail.com" TargetMode="External"/><Relationship Id="rId6671" Type="http://schemas.openxmlformats.org/officeDocument/2006/relationships/hyperlink" Target="mailto:nasirnazirpur@gmail.com" TargetMode="External"/><Relationship Id="rId7308" Type="http://schemas.openxmlformats.org/officeDocument/2006/relationships/hyperlink" Target="mailto:mstfaridaislam@gmail.com" TargetMode="External"/><Relationship Id="rId7722" Type="http://schemas.openxmlformats.org/officeDocument/2006/relationships/hyperlink" Target="mailto:almahmudmilon@gmail.com" TargetMode="External"/><Relationship Id="rId5273" Type="http://schemas.openxmlformats.org/officeDocument/2006/relationships/hyperlink" Target="mailto:shbnarayanganj@gmail.com" TargetMode="External"/><Relationship Id="rId6324" Type="http://schemas.openxmlformats.org/officeDocument/2006/relationships/hyperlink" Target="mailto:msmizantraders1977@gmail.com" TargetMode="External"/><Relationship Id="rId839" Type="http://schemas.openxmlformats.org/officeDocument/2006/relationships/hyperlink" Target="mailto:mmdhmezjv@gmail.com" TargetMode="External"/><Relationship Id="rId1469" Type="http://schemas.openxmlformats.org/officeDocument/2006/relationships/hyperlink" Target="mailto:ms.moyeenenterprise78@gmail.com" TargetMode="External"/><Relationship Id="rId2867" Type="http://schemas.openxmlformats.org/officeDocument/2006/relationships/hyperlink" Target="mailto:mssetuenterprise17@gmail.com" TargetMode="External"/><Relationship Id="rId3918" Type="http://schemas.openxmlformats.org/officeDocument/2006/relationships/hyperlink" Target="mailto:sahidenterprisepvtlimited@gmail.com%20;" TargetMode="External"/><Relationship Id="rId5340" Type="http://schemas.openxmlformats.org/officeDocument/2006/relationships/hyperlink" Target="mailto:msdipenterprise82@gmail.com" TargetMode="External"/><Relationship Id="rId8496" Type="http://schemas.openxmlformats.org/officeDocument/2006/relationships/hyperlink" Target="mailto:msshabujbangla65@gmail.com" TargetMode="External"/><Relationship Id="rId9547" Type="http://schemas.openxmlformats.org/officeDocument/2006/relationships/hyperlink" Target="mailto:maniruzzaman2223@gmail.com" TargetMode="External"/><Relationship Id="rId1883" Type="http://schemas.openxmlformats.org/officeDocument/2006/relationships/hyperlink" Target="mailto:shameemconstraction01@gmail.com" TargetMode="External"/><Relationship Id="rId2934" Type="http://schemas.openxmlformats.org/officeDocument/2006/relationships/hyperlink" Target="mailto:ms.srenterprise.gazipur2015@gmail.com" TargetMode="External"/><Relationship Id="rId7098" Type="http://schemas.openxmlformats.org/officeDocument/2006/relationships/hyperlink" Target="mailto:amir.engr_crp@yahoo.com" TargetMode="External"/><Relationship Id="rId8149" Type="http://schemas.openxmlformats.org/officeDocument/2006/relationships/hyperlink" Target="mailto:mrshadiaenterprise@gmail.com" TargetMode="External"/><Relationship Id="rId906" Type="http://schemas.openxmlformats.org/officeDocument/2006/relationships/hyperlink" Target="mailto:msjahangiralamchow@yahoo.com" TargetMode="External"/><Relationship Id="rId1536" Type="http://schemas.openxmlformats.org/officeDocument/2006/relationships/hyperlink" Target="mailto:msramimen@gmail.com" TargetMode="External"/><Relationship Id="rId1950" Type="http://schemas.openxmlformats.org/officeDocument/2006/relationships/hyperlink" Target="mailto:isamoti76@gmail.com" TargetMode="External"/><Relationship Id="rId8563" Type="http://schemas.openxmlformats.org/officeDocument/2006/relationships/hyperlink" Target="mailto:mssiamenterprisesabalia@gmail.com" TargetMode="External"/><Relationship Id="rId9614" Type="http://schemas.openxmlformats.org/officeDocument/2006/relationships/hyperlink" Target="mailto:rafienterprise86@gmail.com" TargetMode="External"/><Relationship Id="rId1603" Type="http://schemas.openxmlformats.org/officeDocument/2006/relationships/hyperlink" Target="mailto:meballalhossain@gmail.com" TargetMode="External"/><Relationship Id="rId4759" Type="http://schemas.openxmlformats.org/officeDocument/2006/relationships/hyperlink" Target="mailto:sahajanenterprise815@gmail.com" TargetMode="External"/><Relationship Id="rId7165" Type="http://schemas.openxmlformats.org/officeDocument/2006/relationships/hyperlink" Target="mailto:giusshahil@gmail.com" TargetMode="External"/><Relationship Id="rId8216" Type="http://schemas.openxmlformats.org/officeDocument/2006/relationships/hyperlink" Target="mailto:trishaconstruction05@gmail.com" TargetMode="External"/><Relationship Id="rId8630" Type="http://schemas.openxmlformats.org/officeDocument/2006/relationships/hyperlink" Target="mailto:nipaqcjv@gmail.com" TargetMode="External"/><Relationship Id="rId3775" Type="http://schemas.openxmlformats.org/officeDocument/2006/relationships/hyperlink" Target="mailto:emonenterprisejnd@gmail.com" TargetMode="External"/><Relationship Id="rId4826" Type="http://schemas.openxmlformats.org/officeDocument/2006/relationships/hyperlink" Target="mailto:sayhamrumel@yandex.com" TargetMode="External"/><Relationship Id="rId6181" Type="http://schemas.openxmlformats.org/officeDocument/2006/relationships/hyperlink" Target="mailto:ms.yasintraders@gmail.com" TargetMode="External"/><Relationship Id="rId7232" Type="http://schemas.openxmlformats.org/officeDocument/2006/relationships/hyperlink" Target="mailto:liton73mollik@gmail.com" TargetMode="External"/><Relationship Id="rId696" Type="http://schemas.openxmlformats.org/officeDocument/2006/relationships/hyperlink" Target="mailto:amir.engr_crp@yahoo.com" TargetMode="External"/><Relationship Id="rId2377" Type="http://schemas.openxmlformats.org/officeDocument/2006/relationships/hyperlink" Target="mailto:ms.shumonenterprise14@gmail.com" TargetMode="External"/><Relationship Id="rId2791" Type="http://schemas.openxmlformats.org/officeDocument/2006/relationships/hyperlink" Target="mailto:G2G.tech.limited@gmail.com" TargetMode="External"/><Relationship Id="rId3428" Type="http://schemas.openxmlformats.org/officeDocument/2006/relationships/hyperlink" Target="mailto:mssarderinternational@gmail.com" TargetMode="External"/><Relationship Id="rId349" Type="http://schemas.openxmlformats.org/officeDocument/2006/relationships/hyperlink" Target="mailto:eeconegp@gmail.com" TargetMode="External"/><Relationship Id="rId763" Type="http://schemas.openxmlformats.org/officeDocument/2006/relationships/hyperlink" Target="mailto:con.bul.beig.engr.lab@gmail.com" TargetMode="External"/><Relationship Id="rId1393" Type="http://schemas.openxmlformats.org/officeDocument/2006/relationships/hyperlink" Target="mailto:rtamsbjv@gmail.com" TargetMode="External"/><Relationship Id="rId2444" Type="http://schemas.openxmlformats.org/officeDocument/2006/relationships/hyperlink" Target="mailto:ms.arafattrading2019@gmail.com" TargetMode="External"/><Relationship Id="rId3842" Type="http://schemas.openxmlformats.org/officeDocument/2006/relationships/hyperlink" Target="mailto:ibaherkhd@gmail.com" TargetMode="External"/><Relationship Id="rId6998" Type="http://schemas.openxmlformats.org/officeDocument/2006/relationships/hyperlink" Target="mailto:alamin.pltk1@gmail.com" TargetMode="External"/><Relationship Id="rId9057" Type="http://schemas.openxmlformats.org/officeDocument/2006/relationships/hyperlink" Target="mailto:mdmonoharali@gmail.com" TargetMode="External"/><Relationship Id="rId9471" Type="http://schemas.openxmlformats.org/officeDocument/2006/relationships/hyperlink" Target="mailto:mha-sepljv@gmail.com" TargetMode="External"/><Relationship Id="rId416" Type="http://schemas.openxmlformats.org/officeDocument/2006/relationships/hyperlink" Target="mailto:msrokeyaenterprise92@gmail.com" TargetMode="External"/><Relationship Id="rId1046" Type="http://schemas.openxmlformats.org/officeDocument/2006/relationships/hyperlink" Target="mailto:luckyenterprise1962@gmail.com" TargetMode="External"/><Relationship Id="rId8073" Type="http://schemas.openxmlformats.org/officeDocument/2006/relationships/hyperlink" Target="mailto:aminulislam9000@gmail.com" TargetMode="External"/><Relationship Id="rId9124" Type="http://schemas.openxmlformats.org/officeDocument/2006/relationships/hyperlink" Target="mailto:srsconstruction4@gmail.com" TargetMode="External"/><Relationship Id="rId830" Type="http://schemas.openxmlformats.org/officeDocument/2006/relationships/hyperlink" Target="mailto:mkhanpbljv@yahoo.com" TargetMode="External"/><Relationship Id="rId1460" Type="http://schemas.openxmlformats.org/officeDocument/2006/relationships/hyperlink" Target="mailto:ms.maaenterprise11@gmail.com" TargetMode="External"/><Relationship Id="rId2511" Type="http://schemas.openxmlformats.org/officeDocument/2006/relationships/hyperlink" Target="mailto:msalif_enterprise@yahoo.com" TargetMode="External"/><Relationship Id="rId5667" Type="http://schemas.openxmlformats.org/officeDocument/2006/relationships/hyperlink" Target="mailto:smangur4@gmail.com" TargetMode="External"/><Relationship Id="rId6718" Type="http://schemas.openxmlformats.org/officeDocument/2006/relationships/hyperlink" Target="mailto:badal_barisal@yahoo.com" TargetMode="External"/><Relationship Id="rId1113" Type="http://schemas.openxmlformats.org/officeDocument/2006/relationships/hyperlink" Target="mailto:fardoush1979@gmail.com" TargetMode="External"/><Relationship Id="rId4269" Type="http://schemas.openxmlformats.org/officeDocument/2006/relationships/hyperlink" Target="mailto:shorifuzzamandudu@gmail.com" TargetMode="External"/><Relationship Id="rId4683" Type="http://schemas.openxmlformats.org/officeDocument/2006/relationships/hyperlink" Target="mailto:maksudengineering1972@gmail.com" TargetMode="External"/><Relationship Id="rId5734" Type="http://schemas.openxmlformats.org/officeDocument/2006/relationships/hyperlink" Target="mailto:abdullahalbaset@ymail.com" TargetMode="External"/><Relationship Id="rId8140" Type="http://schemas.openxmlformats.org/officeDocument/2006/relationships/hyperlink" Target="mailto:himshitolconstruction@gmail.com" TargetMode="External"/><Relationship Id="rId3285" Type="http://schemas.openxmlformats.org/officeDocument/2006/relationships/hyperlink" Target="mailto:ms.tajuddin@yahoo.com" TargetMode="External"/><Relationship Id="rId4336" Type="http://schemas.openxmlformats.org/officeDocument/2006/relationships/hyperlink" Target="mailto:mebl.bd@gmail.com" TargetMode="External"/><Relationship Id="rId4750" Type="http://schemas.openxmlformats.org/officeDocument/2006/relationships/hyperlink" Target="mailto:biswasconstruction2@gmail.com" TargetMode="External"/><Relationship Id="rId5801" Type="http://schemas.openxmlformats.org/officeDocument/2006/relationships/hyperlink" Target="mailto:ms.mohesenaenterprise@gmail.com" TargetMode="External"/><Relationship Id="rId8957" Type="http://schemas.openxmlformats.org/officeDocument/2006/relationships/hyperlink" Target="mailto:shahana.faridpur@gmail.com" TargetMode="External"/><Relationship Id="rId3352" Type="http://schemas.openxmlformats.org/officeDocument/2006/relationships/hyperlink" Target="mailto:kamal_mostafa10@yahoo.com" TargetMode="External"/><Relationship Id="rId4403" Type="http://schemas.openxmlformats.org/officeDocument/2006/relationships/hyperlink" Target="mailto:msmridulenterprise@gmail.com" TargetMode="External"/><Relationship Id="rId7559" Type="http://schemas.openxmlformats.org/officeDocument/2006/relationships/hyperlink" Target="mailto:sadiaent1966@gmail.com" TargetMode="External"/><Relationship Id="rId273" Type="http://schemas.openxmlformats.org/officeDocument/2006/relationships/hyperlink" Target="mailto:acutjv81@gmail.com" TargetMode="External"/><Relationship Id="rId3005" Type="http://schemas.openxmlformats.org/officeDocument/2006/relationships/hyperlink" Target="mailto:msprogatientp@yahoo.com" TargetMode="External"/><Relationship Id="rId6575" Type="http://schemas.openxmlformats.org/officeDocument/2006/relationships/hyperlink" Target="mailto:hayuzzaman@gmail.com" TargetMode="External"/><Relationship Id="rId7626" Type="http://schemas.openxmlformats.org/officeDocument/2006/relationships/hyperlink" Target="mailto:kabirmdhumayun82@gmail.com" TargetMode="External"/><Relationship Id="rId7973" Type="http://schemas.openxmlformats.org/officeDocument/2006/relationships/hyperlink" Target="mailto:ziaultraders123@yahoo.com" TargetMode="External"/><Relationship Id="rId340" Type="http://schemas.openxmlformats.org/officeDocument/2006/relationships/hyperlink" Target="mailto:mrhrbban@gmail.com" TargetMode="External"/><Relationship Id="rId2021" Type="http://schemas.openxmlformats.org/officeDocument/2006/relationships/hyperlink" Target="mailto:shahanaenterprisesbceljv@gmail.com" TargetMode="External"/><Relationship Id="rId5177" Type="http://schemas.openxmlformats.org/officeDocument/2006/relationships/hyperlink" Target="mailto:ms.tasbiah.enterprise@gmail.com" TargetMode="External"/><Relationship Id="rId6228" Type="http://schemas.openxmlformats.org/officeDocument/2006/relationships/hyperlink" Target="mailto:mohanabricksmanufacture@gmail.com" TargetMode="External"/><Relationship Id="rId4193" Type="http://schemas.openxmlformats.org/officeDocument/2006/relationships/hyperlink" Target="mailto:bhowmiktraders@gmail.com" TargetMode="External"/><Relationship Id="rId5591" Type="http://schemas.openxmlformats.org/officeDocument/2006/relationships/hyperlink" Target="mailto:runaenterprize1981@gmail.com" TargetMode="External"/><Relationship Id="rId6642" Type="http://schemas.openxmlformats.org/officeDocument/2006/relationships/hyperlink" Target="mailto:ziaultraders123@yahoo.com" TargetMode="External"/><Relationship Id="rId1787" Type="http://schemas.openxmlformats.org/officeDocument/2006/relationships/hyperlink" Target="mailto:msasadenterprise@gmail.com" TargetMode="External"/><Relationship Id="rId2838" Type="http://schemas.openxmlformats.org/officeDocument/2006/relationships/hyperlink" Target="mailto:orienttrade.zitu@yahoo.com" TargetMode="External"/><Relationship Id="rId5244" Type="http://schemas.openxmlformats.org/officeDocument/2006/relationships/hyperlink" Target="mailto:mohammadi.jv7328@gmail.com" TargetMode="External"/><Relationship Id="rId79" Type="http://schemas.openxmlformats.org/officeDocument/2006/relationships/hyperlink" Target="mailto:jisanenterprise11@gmail.com" TargetMode="External"/><Relationship Id="rId1854" Type="http://schemas.openxmlformats.org/officeDocument/2006/relationships/hyperlink" Target="mailto:csiconstructionsltd@gmail.com" TargetMode="External"/><Relationship Id="rId2905" Type="http://schemas.openxmlformats.org/officeDocument/2006/relationships/hyperlink" Target="mailto:udcdaejv@gmail.com" TargetMode="External"/><Relationship Id="rId4260" Type="http://schemas.openxmlformats.org/officeDocument/2006/relationships/hyperlink" Target="mailto:kmakasjv@gmail.com" TargetMode="External"/><Relationship Id="rId5311" Type="http://schemas.openxmlformats.org/officeDocument/2006/relationships/hyperlink" Target="mailto:rbieasmtjv@gmail.com" TargetMode="External"/><Relationship Id="rId8467" Type="http://schemas.openxmlformats.org/officeDocument/2006/relationships/hyperlink" Target="mailto:msraditenterprice@gmail.com" TargetMode="External"/><Relationship Id="rId8881" Type="http://schemas.openxmlformats.org/officeDocument/2006/relationships/hyperlink" Target="mailto:mdemtiazasif@gmail.com" TargetMode="External"/><Relationship Id="rId9518" Type="http://schemas.openxmlformats.org/officeDocument/2006/relationships/hyperlink" Target="mailto:ethenmondoljv@gmail.com" TargetMode="External"/><Relationship Id="rId1507" Type="http://schemas.openxmlformats.org/officeDocument/2006/relationships/hyperlink" Target="mailto:msjahirbe@gmail.com" TargetMode="External"/><Relationship Id="rId7069" Type="http://schemas.openxmlformats.org/officeDocument/2006/relationships/hyperlink" Target="mailto:selimptk@gmail.com" TargetMode="External"/><Relationship Id="rId7483" Type="http://schemas.openxmlformats.org/officeDocument/2006/relationships/hyperlink" Target="mailto:mdsoriful000@gmail.com" TargetMode="External"/><Relationship Id="rId8534" Type="http://schemas.openxmlformats.org/officeDocument/2006/relationships/hyperlink" Target="mailto:msalmadinat@gmail.com" TargetMode="External"/><Relationship Id="rId1921" Type="http://schemas.openxmlformats.org/officeDocument/2006/relationships/hyperlink" Target="mailto:basaranowara@gmail.com" TargetMode="External"/><Relationship Id="rId3679" Type="http://schemas.openxmlformats.org/officeDocument/2006/relationships/hyperlink" Target="mailto:rezaulkabir54@yahoo.com" TargetMode="External"/><Relationship Id="rId6085" Type="http://schemas.openxmlformats.org/officeDocument/2006/relationships/hyperlink" Target="mailto:msmdkamaluddin@gmail.com" TargetMode="External"/><Relationship Id="rId7136" Type="http://schemas.openxmlformats.org/officeDocument/2006/relationships/hyperlink" Target="mailto:msrupalicons@gmail.com" TargetMode="External"/><Relationship Id="rId7550" Type="http://schemas.openxmlformats.org/officeDocument/2006/relationships/hyperlink" Target="mailto:ms.tufanenterprise@gmail.com" TargetMode="External"/><Relationship Id="rId6152" Type="http://schemas.openxmlformats.org/officeDocument/2006/relationships/hyperlink" Target="mailto:msmokkaenterprise@gmail.com" TargetMode="External"/><Relationship Id="rId7203" Type="http://schemas.openxmlformats.org/officeDocument/2006/relationships/hyperlink" Target="mailto:mshelal.enterprise@yahoo.com" TargetMode="External"/><Relationship Id="rId8601" Type="http://schemas.openxmlformats.org/officeDocument/2006/relationships/hyperlink" Target="mailto:mssiamenterprisesabalia@gmail.com" TargetMode="External"/><Relationship Id="rId1297" Type="http://schemas.openxmlformats.org/officeDocument/2006/relationships/hyperlink" Target="mailto:nayemhassanjoarder@gmail.com" TargetMode="External"/><Relationship Id="rId2695" Type="http://schemas.openxmlformats.org/officeDocument/2006/relationships/hyperlink" Target="mailto:rslenterprise87@yahoo.com" TargetMode="External"/><Relationship Id="rId3746" Type="http://schemas.openxmlformats.org/officeDocument/2006/relationships/hyperlink" Target="mailto:mdratonjhd@gmail.com" TargetMode="External"/><Relationship Id="rId667" Type="http://schemas.openxmlformats.org/officeDocument/2006/relationships/hyperlink" Target="mailto:mia.builders.bd2019@gmail.com" TargetMode="External"/><Relationship Id="rId2348" Type="http://schemas.openxmlformats.org/officeDocument/2006/relationships/hyperlink" Target="mailto:ms.sajincorporation@gmail.com" TargetMode="External"/><Relationship Id="rId2762" Type="http://schemas.openxmlformats.org/officeDocument/2006/relationships/hyperlink" Target="mailto:amzadtraders@gmail.com" TargetMode="External"/><Relationship Id="rId3813" Type="http://schemas.openxmlformats.org/officeDocument/2006/relationships/hyperlink" Target="mailto:emonenterprisejnd@gmail.com" TargetMode="External"/><Relationship Id="rId6969" Type="http://schemas.openxmlformats.org/officeDocument/2006/relationships/hyperlink" Target="mailto:orthyenterprise2019@gmail.com" TargetMode="External"/><Relationship Id="rId9028" Type="http://schemas.openxmlformats.org/officeDocument/2006/relationships/hyperlink" Target="mailto:juienterprise72@gmail.com" TargetMode="External"/><Relationship Id="rId9375" Type="http://schemas.openxmlformats.org/officeDocument/2006/relationships/hyperlink" Target="mailto:ms.howlader.enterprise0@gmail.com" TargetMode="External"/><Relationship Id="rId734" Type="http://schemas.openxmlformats.org/officeDocument/2006/relationships/hyperlink" Target="mailto:olikhan2019@gmail.com" TargetMode="External"/><Relationship Id="rId1364" Type="http://schemas.openxmlformats.org/officeDocument/2006/relationships/hyperlink" Target="mailto:mezbahcomilla@gmail.com" TargetMode="External"/><Relationship Id="rId2415" Type="http://schemas.openxmlformats.org/officeDocument/2006/relationships/hyperlink" Target="mailto:ms.sahabuddin@yahoo.com" TargetMode="External"/><Relationship Id="rId5985" Type="http://schemas.openxmlformats.org/officeDocument/2006/relationships/hyperlink" Target="mailto:shakilconstruction@yahoo.com" TargetMode="External"/><Relationship Id="rId8391" Type="http://schemas.openxmlformats.org/officeDocument/2006/relationships/hyperlink" Target="mailto:ms.shimul.enterprise2013@gmail.com" TargetMode="External"/><Relationship Id="rId9442" Type="http://schemas.openxmlformats.org/officeDocument/2006/relationships/hyperlink" Target="mailto:mst.rasida.begum962@gmail.com" TargetMode="External"/><Relationship Id="rId70" Type="http://schemas.openxmlformats.org/officeDocument/2006/relationships/hyperlink" Target="mailto:mukeshbawali1991@gmail.com" TargetMode="External"/><Relationship Id="rId801" Type="http://schemas.openxmlformats.org/officeDocument/2006/relationships/hyperlink" Target="mailto:smalom48@gmail.com" TargetMode="External"/><Relationship Id="rId1017" Type="http://schemas.openxmlformats.org/officeDocument/2006/relationships/hyperlink" Target="mailto:msakkasconstruction@gmail.com" TargetMode="External"/><Relationship Id="rId1431" Type="http://schemas.openxmlformats.org/officeDocument/2006/relationships/hyperlink" Target="mailto:rasalahamedmozumder01@gmail.com" TargetMode="External"/><Relationship Id="rId4587" Type="http://schemas.openxmlformats.org/officeDocument/2006/relationships/hyperlink" Target="mailto:msbasharenterprise12@gmail.com" TargetMode="External"/><Relationship Id="rId5638" Type="http://schemas.openxmlformats.org/officeDocument/2006/relationships/hyperlink" Target="mailto:jsarwar938@gmail.com" TargetMode="External"/><Relationship Id="rId8044" Type="http://schemas.openxmlformats.org/officeDocument/2006/relationships/hyperlink" Target="mailto:sarder.construction2021@gmail.com" TargetMode="External"/><Relationship Id="rId3189" Type="http://schemas.openxmlformats.org/officeDocument/2006/relationships/hyperlink" Target="mailto:kamrulandbrothers@yahoo.com" TargetMode="External"/><Relationship Id="rId4654" Type="http://schemas.openxmlformats.org/officeDocument/2006/relationships/hyperlink" Target="mailto:haniftraders31@yahoo.com" TargetMode="External"/><Relationship Id="rId7060" Type="http://schemas.openxmlformats.org/officeDocument/2006/relationships/hyperlink" Target="mailto:akzaman43@gmail.com" TargetMode="External"/><Relationship Id="rId8111" Type="http://schemas.openxmlformats.org/officeDocument/2006/relationships/hyperlink" Target="mailto:dollyconstructionltd@gmail.com" TargetMode="External"/><Relationship Id="rId3256" Type="http://schemas.openxmlformats.org/officeDocument/2006/relationships/hyperlink" Target="mailto:biswastraders6@gmail.com" TargetMode="External"/><Relationship Id="rId4307" Type="http://schemas.openxmlformats.org/officeDocument/2006/relationships/hyperlink" Target="mailto:mnmsejv@gmail.com" TargetMode="External"/><Relationship Id="rId5705" Type="http://schemas.openxmlformats.org/officeDocument/2006/relationships/hyperlink" Target="mailto:rajib.netrokona7@gmail.com" TargetMode="External"/><Relationship Id="rId177" Type="http://schemas.openxmlformats.org/officeDocument/2006/relationships/hyperlink" Target="mailto:ms.munnaenterprise@yahoo.com" TargetMode="External"/><Relationship Id="rId591" Type="http://schemas.openxmlformats.org/officeDocument/2006/relationships/hyperlink" Target="mailto:msyousufsikder83@yahoo.com" TargetMode="External"/><Relationship Id="rId2272" Type="http://schemas.openxmlformats.org/officeDocument/2006/relationships/hyperlink" Target="mailto:chowdhury.132976@gmail.com" TargetMode="External"/><Relationship Id="rId3670" Type="http://schemas.openxmlformats.org/officeDocument/2006/relationships/hyperlink" Target="mailto:sekbjv@gmail.com" TargetMode="External"/><Relationship Id="rId4721" Type="http://schemas.openxmlformats.org/officeDocument/2006/relationships/hyperlink" Target="mailto:kekejv2019@gmail.com" TargetMode="External"/><Relationship Id="rId7877" Type="http://schemas.openxmlformats.org/officeDocument/2006/relationships/hyperlink" Target="mailto:saykatenterprise73@gmail.com" TargetMode="External"/><Relationship Id="rId8928" Type="http://schemas.openxmlformats.org/officeDocument/2006/relationships/hyperlink" Target="mailto:msprotyashae@gmail.com" TargetMode="External"/><Relationship Id="rId244" Type="http://schemas.openxmlformats.org/officeDocument/2006/relationships/hyperlink" Target="mailto:msjarnaenterprise@yahoo.com" TargetMode="External"/><Relationship Id="rId3323" Type="http://schemas.openxmlformats.org/officeDocument/2006/relationships/hyperlink" Target="mailto:ms.rsconstruction@yahoo.com" TargetMode="External"/><Relationship Id="rId6479" Type="http://schemas.openxmlformats.org/officeDocument/2006/relationships/hyperlink" Target="mailto:mahuaentp@gmail.com" TargetMode="External"/><Relationship Id="rId6893" Type="http://schemas.openxmlformats.org/officeDocument/2006/relationships/hyperlink" Target="mailto:giusshail@gmail.com" TargetMode="External"/><Relationship Id="rId7944" Type="http://schemas.openxmlformats.org/officeDocument/2006/relationships/hyperlink" Target="mailto:msrebaconstruction82@gmail.com" TargetMode="External"/><Relationship Id="rId5495" Type="http://schemas.openxmlformats.org/officeDocument/2006/relationships/hyperlink" Target="mailto:ms_mahabubalam@yahoo.com" TargetMode="External"/><Relationship Id="rId6546" Type="http://schemas.openxmlformats.org/officeDocument/2006/relationships/hyperlink" Target="mailto:hafizurahman.thakurgaon@gmail.com" TargetMode="External"/><Relationship Id="rId6960" Type="http://schemas.openxmlformats.org/officeDocument/2006/relationships/hyperlink" Target="mailto:rupalisureshjv2020@gmail.com" TargetMode="External"/><Relationship Id="rId311" Type="http://schemas.openxmlformats.org/officeDocument/2006/relationships/hyperlink" Target="mailto:armanconstruction16@gmail.com" TargetMode="External"/><Relationship Id="rId4097" Type="http://schemas.openxmlformats.org/officeDocument/2006/relationships/hyperlink" Target="mailto:ahang.trade.inter@gmail.com" TargetMode="External"/><Relationship Id="rId5148" Type="http://schemas.openxmlformats.org/officeDocument/2006/relationships/hyperlink" Target="mailto:bmrafiq7373@gmail.com" TargetMode="External"/><Relationship Id="rId5562" Type="http://schemas.openxmlformats.org/officeDocument/2006/relationships/hyperlink" Target="mailto:mdsoriful000@gmail.com" TargetMode="External"/><Relationship Id="rId6613" Type="http://schemas.openxmlformats.org/officeDocument/2006/relationships/hyperlink" Target="mailto:raj.brothers1956@gmail.com" TargetMode="External"/><Relationship Id="rId1758" Type="http://schemas.openxmlformats.org/officeDocument/2006/relationships/hyperlink" Target="mailto:oliahamedmazumder@yahoo.com" TargetMode="External"/><Relationship Id="rId2809" Type="http://schemas.openxmlformats.org/officeDocument/2006/relationships/hyperlink" Target="mailto:ms.hazitraders22@yahoo.com" TargetMode="External"/><Relationship Id="rId4164" Type="http://schemas.openxmlformats.org/officeDocument/2006/relationships/hyperlink" Target="mailto:nurulkis2020@gmail.com" TargetMode="External"/><Relationship Id="rId5215" Type="http://schemas.openxmlformats.org/officeDocument/2006/relationships/hyperlink" Target="mailto:aliakbarkhokon@gmail.con" TargetMode="External"/><Relationship Id="rId8785" Type="http://schemas.openxmlformats.org/officeDocument/2006/relationships/hyperlink" Target="mailto:faridpurjannatconstructionltd@gmail.com" TargetMode="External"/><Relationship Id="rId3180" Type="http://schemas.openxmlformats.org/officeDocument/2006/relationships/hyperlink" Target="mailto:mostafizurrahmanshorif@yahoo.com" TargetMode="External"/><Relationship Id="rId4231" Type="http://schemas.openxmlformats.org/officeDocument/2006/relationships/hyperlink" Target="mailto:ms.mominul@yahoo.com" TargetMode="External"/><Relationship Id="rId7387" Type="http://schemas.openxmlformats.org/officeDocument/2006/relationships/hyperlink" Target="mailto:ms.baborenterprise@gmail.com" TargetMode="External"/><Relationship Id="rId8438" Type="http://schemas.openxmlformats.org/officeDocument/2006/relationships/hyperlink" Target="mailto:dollyconstructionltd@gmail.com" TargetMode="External"/><Relationship Id="rId1825" Type="http://schemas.openxmlformats.org/officeDocument/2006/relationships/hyperlink" Target="mailto:qraa.ahnaf@gmail.com" TargetMode="External"/><Relationship Id="rId8852" Type="http://schemas.openxmlformats.org/officeDocument/2006/relationships/hyperlink" Target="mailto:egpenaenterprise@gmail.com" TargetMode="External"/><Relationship Id="rId3997" Type="http://schemas.openxmlformats.org/officeDocument/2006/relationships/hyperlink" Target="mailto:msjoharatraders@gmail.com%20;" TargetMode="External"/><Relationship Id="rId6056" Type="http://schemas.openxmlformats.org/officeDocument/2006/relationships/hyperlink" Target="mailto:mskalambricks@yahoo.com" TargetMode="External"/><Relationship Id="rId7454" Type="http://schemas.openxmlformats.org/officeDocument/2006/relationships/hyperlink" Target="mailto:abdulkhalequeraj@gmail.com" TargetMode="External"/><Relationship Id="rId8505" Type="http://schemas.openxmlformats.org/officeDocument/2006/relationships/hyperlink" Target="mailto:hamimsalehjv@gmail.com" TargetMode="External"/><Relationship Id="rId2599" Type="http://schemas.openxmlformats.org/officeDocument/2006/relationships/hyperlink" Target="mailto:jahangir_alam500@yahoo.com" TargetMode="External"/><Relationship Id="rId6470" Type="http://schemas.openxmlformats.org/officeDocument/2006/relationships/hyperlink" Target="mailto:farukrahman2181973@gmail.com" TargetMode="External"/><Relationship Id="rId7107" Type="http://schemas.openxmlformats.org/officeDocument/2006/relationships/hyperlink" Target="mailto:kabirkke2003@gmail.com" TargetMode="External"/><Relationship Id="rId7521" Type="http://schemas.openxmlformats.org/officeDocument/2006/relationships/hyperlink" Target="mailto:donenterprise.moonenterprise@gmail.com" TargetMode="External"/><Relationship Id="rId985" Type="http://schemas.openxmlformats.org/officeDocument/2006/relationships/hyperlink" Target="mailto:giasuddinpradan@yahoo.com" TargetMode="External"/><Relationship Id="rId2666" Type="http://schemas.openxmlformats.org/officeDocument/2006/relationships/hyperlink" Target="mailto:mokaddesh1969@gmail.com" TargetMode="External"/><Relationship Id="rId3717" Type="http://schemas.openxmlformats.org/officeDocument/2006/relationships/hyperlink" Target="mailto:nishitbosu@gmial.com" TargetMode="External"/><Relationship Id="rId5072" Type="http://schemas.openxmlformats.org/officeDocument/2006/relationships/hyperlink" Target="mailto:msthripon738@gmail.com" TargetMode="External"/><Relationship Id="rId6123" Type="http://schemas.openxmlformats.org/officeDocument/2006/relationships/hyperlink" Target="mailto:msrahimenterpsise@gmail.com" TargetMode="External"/><Relationship Id="rId9279" Type="http://schemas.openxmlformats.org/officeDocument/2006/relationships/hyperlink" Target="mailto:nobo.ent@gmail.com" TargetMode="External"/><Relationship Id="rId638" Type="http://schemas.openxmlformats.org/officeDocument/2006/relationships/hyperlink" Target="mailto:ms.talukder.enterprise@gmail.com" TargetMode="External"/><Relationship Id="rId1268" Type="http://schemas.openxmlformats.org/officeDocument/2006/relationships/hyperlink" Target="mailto:mssweetenterprise@gmail.com" TargetMode="External"/><Relationship Id="rId1682" Type="http://schemas.openxmlformats.org/officeDocument/2006/relationships/hyperlink" Target="mailto:abulhossansoton@yahoo.com" TargetMode="External"/><Relationship Id="rId2319" Type="http://schemas.openxmlformats.org/officeDocument/2006/relationships/hyperlink" Target="mailto:msmonowarhossain@gmail.com" TargetMode="External"/><Relationship Id="rId2733" Type="http://schemas.openxmlformats.org/officeDocument/2006/relationships/hyperlink" Target="mailto:msronyconstruction@gmail.com" TargetMode="External"/><Relationship Id="rId5889" Type="http://schemas.openxmlformats.org/officeDocument/2006/relationships/hyperlink" Target="mailto:ekram123dhonipara@gmail.com" TargetMode="External"/><Relationship Id="rId8295" Type="http://schemas.openxmlformats.org/officeDocument/2006/relationships/hyperlink" Target="mailto:ms.shohienterprise15@gmail.com" TargetMode="External"/><Relationship Id="rId9346" Type="http://schemas.openxmlformats.org/officeDocument/2006/relationships/hyperlink" Target="mailto:rabiul.dinaj@gmail.com" TargetMode="External"/><Relationship Id="rId705" Type="http://schemas.openxmlformats.org/officeDocument/2006/relationships/hyperlink" Target="mailto:jaka.chuadanga@gmail.com" TargetMode="External"/><Relationship Id="rId1335" Type="http://schemas.openxmlformats.org/officeDocument/2006/relationships/hyperlink" Target="mailto:shaikatenterprise77@gmail.com" TargetMode="External"/><Relationship Id="rId8362" Type="http://schemas.openxmlformats.org/officeDocument/2006/relationships/hyperlink" Target="mailto:ersadul_haque@yahoo.com" TargetMode="External"/><Relationship Id="rId9413" Type="http://schemas.openxmlformats.org/officeDocument/2006/relationships/hyperlink" Target="mailto:ms.shornil.enterprise@gmail.com" TargetMode="External"/><Relationship Id="rId2800" Type="http://schemas.openxmlformats.org/officeDocument/2006/relationships/hyperlink" Target="mailto:mb2traders@gmail.com" TargetMode="External"/><Relationship Id="rId5956" Type="http://schemas.openxmlformats.org/officeDocument/2006/relationships/hyperlink" Target="mailto:ms.jannatanterprise@gmail.com" TargetMode="External"/><Relationship Id="rId8015" Type="http://schemas.openxmlformats.org/officeDocument/2006/relationships/hyperlink" Target="mailto:msshinikdhaparvin@gmail.com" TargetMode="External"/><Relationship Id="rId41" Type="http://schemas.openxmlformats.org/officeDocument/2006/relationships/hyperlink" Target="mailto:mselaconstruction16@gmail.com" TargetMode="External"/><Relationship Id="rId1402" Type="http://schemas.openxmlformats.org/officeDocument/2006/relationships/hyperlink" Target="mailto:ms.sayedali01@gmail.com" TargetMode="External"/><Relationship Id="rId4558" Type="http://schemas.openxmlformats.org/officeDocument/2006/relationships/hyperlink" Target="mailto:msislam.traders@yahoo.com" TargetMode="External"/><Relationship Id="rId4972" Type="http://schemas.openxmlformats.org/officeDocument/2006/relationships/hyperlink" Target="mailto:rakibenterprise144@gmail.com" TargetMode="External"/><Relationship Id="rId5609" Type="http://schemas.openxmlformats.org/officeDocument/2006/relationships/hyperlink" Target="mailto:scpcjv20@gmail.com" TargetMode="External"/><Relationship Id="rId7031" Type="http://schemas.openxmlformats.org/officeDocument/2006/relationships/hyperlink" Target="mailto:sikderptk@gmail.com" TargetMode="External"/><Relationship Id="rId3574" Type="http://schemas.openxmlformats.org/officeDocument/2006/relationships/hyperlink" Target="mailto:msssconstructionjnd@gmail.com" TargetMode="External"/><Relationship Id="rId4625" Type="http://schemas.openxmlformats.org/officeDocument/2006/relationships/hyperlink" Target="mailto:anowartrade@gmail.com" TargetMode="External"/><Relationship Id="rId495" Type="http://schemas.openxmlformats.org/officeDocument/2006/relationships/hyperlink" Target="mailto:shahilenterprise@yahoo.com" TargetMode="External"/><Relationship Id="rId2176" Type="http://schemas.openxmlformats.org/officeDocument/2006/relationships/hyperlink" Target="https://www.eprocure.gov.bd/tenderer/ViewRegistrationDetail.jsp?cId=BB05AA7E1A7B2C1B&amp;uId=D82330219F32B458&amp;tId=A06C39990FBD12EA&amp;top=no" TargetMode="External"/><Relationship Id="rId2590" Type="http://schemas.openxmlformats.org/officeDocument/2006/relationships/hyperlink" Target="mailto:msumon200@yahoo.com" TargetMode="External"/><Relationship Id="rId3227" Type="http://schemas.openxmlformats.org/officeDocument/2006/relationships/hyperlink" Target="https://www.eprocure.gov.bd/tenderer/ViewRegistrationDetail.jsp?cId=CC086C1205A45E6A&amp;uId=0B642701A5FECAC8&amp;tId=AAB4CA5CBB6BF624&amp;top=no" TargetMode="External"/><Relationship Id="rId3641" Type="http://schemas.openxmlformats.org/officeDocument/2006/relationships/hyperlink" Target="mailto:mscjkt2012@gmail.com" TargetMode="External"/><Relationship Id="rId6797" Type="http://schemas.openxmlformats.org/officeDocument/2006/relationships/hyperlink" Target="mailto:barikoli1982@gmail.com" TargetMode="External"/><Relationship Id="rId7848" Type="http://schemas.openxmlformats.org/officeDocument/2006/relationships/hyperlink" Target="mailto:arranga74@gmail.com" TargetMode="External"/><Relationship Id="rId148" Type="http://schemas.openxmlformats.org/officeDocument/2006/relationships/hyperlink" Target="mailto:mssohelconst@yahoo.com" TargetMode="External"/><Relationship Id="rId562" Type="http://schemas.openxmlformats.org/officeDocument/2006/relationships/hyperlink" Target="mailto:rubienterprise74@gmail.com" TargetMode="External"/><Relationship Id="rId1192" Type="http://schemas.openxmlformats.org/officeDocument/2006/relationships/hyperlink" Target="mailto:ms.sanvienterprise@gmail.com" TargetMode="External"/><Relationship Id="rId2243" Type="http://schemas.openxmlformats.org/officeDocument/2006/relationships/hyperlink" Target="mailto:ms.ahamedconstruction16@gmail.com" TargetMode="External"/><Relationship Id="rId5399" Type="http://schemas.openxmlformats.org/officeDocument/2006/relationships/hyperlink" Target="mailto:matraders.alamin@gmail.com" TargetMode="External"/><Relationship Id="rId6864" Type="http://schemas.openxmlformats.org/officeDocument/2006/relationships/hyperlink" Target="mailto:efte.etcl@gmail.com" TargetMode="External"/><Relationship Id="rId7915" Type="http://schemas.openxmlformats.org/officeDocument/2006/relationships/hyperlink" Target="mailto:mswanyenterprise@yahoo.com" TargetMode="External"/><Relationship Id="rId9270" Type="http://schemas.openxmlformats.org/officeDocument/2006/relationships/hyperlink" Target="mailto:m.s.saifulalam@gmail.com" TargetMode="External"/><Relationship Id="rId215" Type="http://schemas.openxmlformats.org/officeDocument/2006/relationships/hyperlink" Target="mailto:khan.tradingcorporation@gmail.com" TargetMode="External"/><Relationship Id="rId2310" Type="http://schemas.openxmlformats.org/officeDocument/2006/relationships/hyperlink" Target="mailto:ms.khusboojahanenterprise@yahoo.com" TargetMode="External"/><Relationship Id="rId5466" Type="http://schemas.openxmlformats.org/officeDocument/2006/relationships/hyperlink" Target="mailto:faruktraders.nar@gmail.com" TargetMode="External"/><Relationship Id="rId6517" Type="http://schemas.openxmlformats.org/officeDocument/2006/relationships/hyperlink" Target="mailto:morshedtraders3@gmail.com" TargetMode="External"/><Relationship Id="rId4068" Type="http://schemas.openxmlformats.org/officeDocument/2006/relationships/hyperlink" Target="mailto:osmangani1961@yahoo.com" TargetMode="External"/><Relationship Id="rId4482" Type="http://schemas.openxmlformats.org/officeDocument/2006/relationships/hyperlink" Target="mailto:tomaconst1964@yahoo.com" TargetMode="External"/><Relationship Id="rId5119" Type="http://schemas.openxmlformats.org/officeDocument/2006/relationships/hyperlink" Target="mailto:syednurulmomen@gmail.com" TargetMode="External"/><Relationship Id="rId5880" Type="http://schemas.openxmlformats.org/officeDocument/2006/relationships/hyperlink" Target="mailto:lutforrahman.din@gmail.com" TargetMode="External"/><Relationship Id="rId6931" Type="http://schemas.openxmlformats.org/officeDocument/2006/relationships/hyperlink" Target="mailto:giusshahil@gmail.com" TargetMode="External"/><Relationship Id="rId3084" Type="http://schemas.openxmlformats.org/officeDocument/2006/relationships/hyperlink" Target="mailto:ms.sunwaytrading@gmail.com" TargetMode="External"/><Relationship Id="rId4135" Type="http://schemas.openxmlformats.org/officeDocument/2006/relationships/hyperlink" Target="mailto:marsegp19@gmail.com" TargetMode="External"/><Relationship Id="rId5533" Type="http://schemas.openxmlformats.org/officeDocument/2006/relationships/hyperlink" Target="mailto:msrafienterprise2020@gmail.com" TargetMode="External"/><Relationship Id="rId8689" Type="http://schemas.openxmlformats.org/officeDocument/2006/relationships/hyperlink" Target="mailto:azamankhanenterprise@gmail.com" TargetMode="External"/><Relationship Id="rId1729" Type="http://schemas.openxmlformats.org/officeDocument/2006/relationships/hyperlink" Target="mailto:noonatraders@yahoo.com" TargetMode="External"/><Relationship Id="rId5600" Type="http://schemas.openxmlformats.org/officeDocument/2006/relationships/hyperlink" Target="mailto:ic.mntjv@gmail.com" TargetMode="External"/><Relationship Id="rId8756" Type="http://schemas.openxmlformats.org/officeDocument/2006/relationships/hyperlink" Target="mailto:johoraconst@gmail.com" TargetMode="External"/><Relationship Id="rId3151" Type="http://schemas.openxmlformats.org/officeDocument/2006/relationships/hyperlink" Target="mailto:ziaulbashir@gmail.com" TargetMode="External"/><Relationship Id="rId4202" Type="http://schemas.openxmlformats.org/officeDocument/2006/relationships/hyperlink" Target="mailto:bhatibanglaenterprise@yahoo.com" TargetMode="External"/><Relationship Id="rId7358" Type="http://schemas.openxmlformats.org/officeDocument/2006/relationships/hyperlink" Target="mailto:skenterprize75@gmail.com" TargetMode="External"/><Relationship Id="rId7772" Type="http://schemas.openxmlformats.org/officeDocument/2006/relationships/hyperlink" Target="mailto:kjewel953@gmail.com" TargetMode="External"/><Relationship Id="rId8409" Type="http://schemas.openxmlformats.org/officeDocument/2006/relationships/hyperlink" Target="mailto:elhasenterprise@gmail.com" TargetMode="External"/><Relationship Id="rId8823" Type="http://schemas.openxmlformats.org/officeDocument/2006/relationships/hyperlink" Target="mailto:cellcitygeneraltrading@gmail.com" TargetMode="External"/><Relationship Id="rId3968" Type="http://schemas.openxmlformats.org/officeDocument/2006/relationships/hyperlink" Target="mailto:gour.dacope@gmail.com%20;" TargetMode="External"/><Relationship Id="rId6374" Type="http://schemas.openxmlformats.org/officeDocument/2006/relationships/hyperlink" Target="mailto:mastercorporation7@gmail.com" TargetMode="External"/><Relationship Id="rId7425" Type="http://schemas.openxmlformats.org/officeDocument/2006/relationships/hyperlink" Target="mailto:msrajabandbrothers@gmail.com" TargetMode="External"/><Relationship Id="rId5" Type="http://schemas.openxmlformats.org/officeDocument/2006/relationships/hyperlink" Target="mailto:rafia.apu@gmail.com" TargetMode="External"/><Relationship Id="rId889" Type="http://schemas.openxmlformats.org/officeDocument/2006/relationships/hyperlink" Target="mailto:msmonirahmed@gmail.com" TargetMode="External"/><Relationship Id="rId5390" Type="http://schemas.openxmlformats.org/officeDocument/2006/relationships/hyperlink" Target="mailto:sawdagarconstruction@gmail.com" TargetMode="External"/><Relationship Id="rId6027" Type="http://schemas.openxmlformats.org/officeDocument/2006/relationships/hyperlink" Target="mailto:msshtraders1962@gmail.com" TargetMode="External"/><Relationship Id="rId6441" Type="http://schemas.openxmlformats.org/officeDocument/2006/relationships/hyperlink" Target="mailto:msjahangiralom1978@gmail.com" TargetMode="External"/><Relationship Id="rId9597" Type="http://schemas.openxmlformats.org/officeDocument/2006/relationships/hyperlink" Target="mailto:msoishienterprise76@gmail.com" TargetMode="External"/><Relationship Id="rId1586" Type="http://schemas.openxmlformats.org/officeDocument/2006/relationships/hyperlink" Target="mailto:mseasternconstruction68@gmail.com" TargetMode="External"/><Relationship Id="rId2984" Type="http://schemas.openxmlformats.org/officeDocument/2006/relationships/hyperlink" Target="mailto:kamrulandbrothers@yahoo.com" TargetMode="External"/><Relationship Id="rId5043" Type="http://schemas.openxmlformats.org/officeDocument/2006/relationships/hyperlink" Target="mailto:jsarwar938@gmail.com" TargetMode="External"/><Relationship Id="rId8199" Type="http://schemas.openxmlformats.org/officeDocument/2006/relationships/hyperlink" Target="mailto:techbay.saydul@yahoo.com" TargetMode="External"/><Relationship Id="rId609" Type="http://schemas.openxmlformats.org/officeDocument/2006/relationships/hyperlink" Target="mailto:ms.serniabad.traders@gmail.com" TargetMode="External"/><Relationship Id="rId956" Type="http://schemas.openxmlformats.org/officeDocument/2006/relationships/hyperlink" Target="mailto:mschowdhuryenterprise88@gmail.com" TargetMode="External"/><Relationship Id="rId1239" Type="http://schemas.openxmlformats.org/officeDocument/2006/relationships/hyperlink" Target="mailto:mdmasudulalameed@gmail.com" TargetMode="External"/><Relationship Id="rId2637" Type="http://schemas.openxmlformats.org/officeDocument/2006/relationships/hyperlink" Target="mailto:maraufsarkar@gmail.com" TargetMode="External"/><Relationship Id="rId5110" Type="http://schemas.openxmlformats.org/officeDocument/2006/relationships/hyperlink" Target="mailto:ekraentlohagara@gmail.com" TargetMode="External"/><Relationship Id="rId8266" Type="http://schemas.openxmlformats.org/officeDocument/2006/relationships/hyperlink" Target="mailto:sarkersonstraders@gmail.com" TargetMode="External"/><Relationship Id="rId9317" Type="http://schemas.openxmlformats.org/officeDocument/2006/relationships/hyperlink" Target="mailto:ezazconst@gmail.com" TargetMode="External"/><Relationship Id="rId1653" Type="http://schemas.openxmlformats.org/officeDocument/2006/relationships/hyperlink" Target="mailto:ms.shamimbricks38@gmail.com" TargetMode="External"/><Relationship Id="rId2704" Type="http://schemas.openxmlformats.org/officeDocument/2006/relationships/hyperlink" Target="mailto:udayanbuild@gmail.com" TargetMode="External"/><Relationship Id="rId8680" Type="http://schemas.openxmlformats.org/officeDocument/2006/relationships/hyperlink" Target="mailto:towakkulenterprise@gmail.com" TargetMode="External"/><Relationship Id="rId1306" Type="http://schemas.openxmlformats.org/officeDocument/2006/relationships/hyperlink" Target="mailto:msparvintraders7200@gmail.com" TargetMode="External"/><Relationship Id="rId1720" Type="http://schemas.openxmlformats.org/officeDocument/2006/relationships/hyperlink" Target="mailto:chairman.ajgara@gmail.com" TargetMode="External"/><Relationship Id="rId4876" Type="http://schemas.openxmlformats.org/officeDocument/2006/relationships/hyperlink" Target="mailto:amjjv40@gmail.com" TargetMode="External"/><Relationship Id="rId5927" Type="http://schemas.openxmlformats.org/officeDocument/2006/relationships/hyperlink" Target="mailto:hrediconstructionltd@gmail.com" TargetMode="External"/><Relationship Id="rId7282" Type="http://schemas.openxmlformats.org/officeDocument/2006/relationships/hyperlink" Target="mailto:msbadhontraders@gmail.com" TargetMode="External"/><Relationship Id="rId8333" Type="http://schemas.openxmlformats.org/officeDocument/2006/relationships/hyperlink" Target="mailto:mfkaderrume@gmail.com" TargetMode="External"/><Relationship Id="rId12" Type="http://schemas.openxmlformats.org/officeDocument/2006/relationships/hyperlink" Target="mailto:msmollaenterprise81@yahoo.com" TargetMode="External"/><Relationship Id="rId3478" Type="http://schemas.openxmlformats.org/officeDocument/2006/relationships/hyperlink" Target="mailto:msarinenterprise@gmail.com" TargetMode="External"/><Relationship Id="rId3892" Type="http://schemas.openxmlformats.org/officeDocument/2006/relationships/hyperlink" Target="mailto:ziaultraders123@yahoo.com" TargetMode="External"/><Relationship Id="rId4529" Type="http://schemas.openxmlformats.org/officeDocument/2006/relationships/hyperlink" Target="mailto:abutalebmilu@gmail.com" TargetMode="External"/><Relationship Id="rId4943" Type="http://schemas.openxmlformats.org/officeDocument/2006/relationships/hyperlink" Target="mailto:lutfurkhandakar101254@gmail.com" TargetMode="External"/><Relationship Id="rId8400" Type="http://schemas.openxmlformats.org/officeDocument/2006/relationships/hyperlink" Target="mailto:msbhaibhaienterprise68@gmail.com" TargetMode="External"/><Relationship Id="rId399" Type="http://schemas.openxmlformats.org/officeDocument/2006/relationships/hyperlink" Target="mailto:msudoyenterprise80@gmail.com" TargetMode="External"/><Relationship Id="rId2494" Type="http://schemas.openxmlformats.org/officeDocument/2006/relationships/hyperlink" Target="mailto:ms.noorjahanfurnitureandtimber@gmail.com" TargetMode="External"/><Relationship Id="rId3545" Type="http://schemas.openxmlformats.org/officeDocument/2006/relationships/hyperlink" Target="mailto:jaka.chuadanga@gmail.com" TargetMode="External"/><Relationship Id="rId7002" Type="http://schemas.openxmlformats.org/officeDocument/2006/relationships/hyperlink" Target="mailto:giusshahil@gmail.com" TargetMode="External"/><Relationship Id="rId466" Type="http://schemas.openxmlformats.org/officeDocument/2006/relationships/hyperlink" Target="mailto:iqbalalifent@gmail.com" TargetMode="External"/><Relationship Id="rId880" Type="http://schemas.openxmlformats.org/officeDocument/2006/relationships/hyperlink" Target="mailto:md.eunusal_mamun@yahoo.com" TargetMode="External"/><Relationship Id="rId1096" Type="http://schemas.openxmlformats.org/officeDocument/2006/relationships/hyperlink" Target="mailto:msmariument@yahoo.com" TargetMode="External"/><Relationship Id="rId2147" Type="http://schemas.openxmlformats.org/officeDocument/2006/relationships/hyperlink" Target="mailto:alifenterprise.egp@gmail.com" TargetMode="External"/><Relationship Id="rId2561" Type="http://schemas.openxmlformats.org/officeDocument/2006/relationships/hyperlink" Target="mailto:Ms.naharconstruction@yahoo.com" TargetMode="External"/><Relationship Id="rId9174" Type="http://schemas.openxmlformats.org/officeDocument/2006/relationships/hyperlink" Target="mailto:milon594500@gmail.com" TargetMode="External"/><Relationship Id="rId119" Type="http://schemas.openxmlformats.org/officeDocument/2006/relationships/hyperlink" Target="mailto:palash4429@gmail.com" TargetMode="External"/><Relationship Id="rId533" Type="http://schemas.openxmlformats.org/officeDocument/2006/relationships/hyperlink" Target="mailto:msmddelowarhossainbsl@gmail.com" TargetMode="External"/><Relationship Id="rId1163" Type="http://schemas.openxmlformats.org/officeDocument/2006/relationships/hyperlink" Target="mailto:badal_barisal@yahoo.com" TargetMode="External"/><Relationship Id="rId2214" Type="http://schemas.openxmlformats.org/officeDocument/2006/relationships/hyperlink" Target="mailto:ms.hoquebrothers@yahoo.com" TargetMode="External"/><Relationship Id="rId3612" Type="http://schemas.openxmlformats.org/officeDocument/2006/relationships/hyperlink" Target="mailto:sohel80ptk@gmail.com" TargetMode="External"/><Relationship Id="rId6768" Type="http://schemas.openxmlformats.org/officeDocument/2006/relationships/hyperlink" Target="mailto:mebl.bd@gmail.com" TargetMode="External"/><Relationship Id="rId7819" Type="http://schemas.openxmlformats.org/officeDocument/2006/relationships/hyperlink" Target="mailto:kamruzzaman3598@gmail.com" TargetMode="External"/><Relationship Id="rId8190" Type="http://schemas.openxmlformats.org/officeDocument/2006/relationships/hyperlink" Target="mailto:mahclmoejv@gmail.com" TargetMode="External"/><Relationship Id="rId9241" Type="http://schemas.openxmlformats.org/officeDocument/2006/relationships/hyperlink" Target="mailto:msdast.eleisjv@gmail.com" TargetMode="External"/><Relationship Id="rId5784" Type="http://schemas.openxmlformats.org/officeDocument/2006/relationships/hyperlink" Target="mailto:taherandsonspvtltd@yahoo.com" TargetMode="External"/><Relationship Id="rId6835" Type="http://schemas.openxmlformats.org/officeDocument/2006/relationships/hyperlink" Target="mailto:sohagbrather@gmail.com" TargetMode="External"/><Relationship Id="rId600" Type="http://schemas.openxmlformats.org/officeDocument/2006/relationships/hyperlink" Target="mailto:shadhin.builders2020@gmail.com" TargetMode="External"/><Relationship Id="rId1230" Type="http://schemas.openxmlformats.org/officeDocument/2006/relationships/hyperlink" Target="mailto:msshanjidaconstruction77@gmail.com" TargetMode="External"/><Relationship Id="rId4386" Type="http://schemas.openxmlformats.org/officeDocument/2006/relationships/hyperlink" Target="mailto:raipurassociates1952@gmail.com" TargetMode="External"/><Relationship Id="rId5437" Type="http://schemas.openxmlformats.org/officeDocument/2006/relationships/hyperlink" Target="mailto:mstareqtraders@gmail.com" TargetMode="External"/><Relationship Id="rId5851" Type="http://schemas.openxmlformats.org/officeDocument/2006/relationships/hyperlink" Target="mailto:msnishienterprise14@yahoo.com" TargetMode="External"/><Relationship Id="rId6902" Type="http://schemas.openxmlformats.org/officeDocument/2006/relationships/hyperlink" Target="mailto:badalsarwar@gmail.com" TargetMode="External"/><Relationship Id="rId4039" Type="http://schemas.openxmlformats.org/officeDocument/2006/relationships/hyperlink" Target="mailto:skidrish@yahoo.com" TargetMode="External"/><Relationship Id="rId4453" Type="http://schemas.openxmlformats.org/officeDocument/2006/relationships/hyperlink" Target="mailto:sohidulislam790@yahoo.com" TargetMode="External"/><Relationship Id="rId5504" Type="http://schemas.openxmlformats.org/officeDocument/2006/relationships/hyperlink" Target="mailto:ms.bishwabandhuinternational@gmail.com" TargetMode="External"/><Relationship Id="rId3055" Type="http://schemas.openxmlformats.org/officeDocument/2006/relationships/hyperlink" Target="mailto:ms.mohiuddinenterprise7@gmail.com" TargetMode="External"/><Relationship Id="rId4106" Type="http://schemas.openxmlformats.org/officeDocument/2006/relationships/hyperlink" Target="mailto:preanka_ent@yahoo.com" TargetMode="External"/><Relationship Id="rId4520" Type="http://schemas.openxmlformats.org/officeDocument/2006/relationships/hyperlink" Target="mailto:khairul.ssjv@gmail.com" TargetMode="External"/><Relationship Id="rId7676" Type="http://schemas.openxmlformats.org/officeDocument/2006/relationships/hyperlink" Target="mailto:bharatprosad@gmail.com" TargetMode="External"/><Relationship Id="rId8727" Type="http://schemas.openxmlformats.org/officeDocument/2006/relationships/hyperlink" Target="mailto:msnafitraders@gmail.com" TargetMode="External"/><Relationship Id="rId390" Type="http://schemas.openxmlformats.org/officeDocument/2006/relationships/hyperlink" Target="mailto:serniabad7@gmail.com" TargetMode="External"/><Relationship Id="rId2071" Type="http://schemas.openxmlformats.org/officeDocument/2006/relationships/hyperlink" Target="mailto:asad.zaman.maz@gmail.com" TargetMode="External"/><Relationship Id="rId3122" Type="http://schemas.openxmlformats.org/officeDocument/2006/relationships/hyperlink" Target="mailto:nishitbosu@gmail.com" TargetMode="External"/><Relationship Id="rId6278" Type="http://schemas.openxmlformats.org/officeDocument/2006/relationships/hyperlink" Target="mailto:samiultraders@yahoo.com" TargetMode="External"/><Relationship Id="rId6692" Type="http://schemas.openxmlformats.org/officeDocument/2006/relationships/hyperlink" Target="mailto:ahsan.kamil81@yahoo.com" TargetMode="External"/><Relationship Id="rId7329" Type="http://schemas.openxmlformats.org/officeDocument/2006/relationships/hyperlink" Target="mailto:maziruddin68@gmail.com" TargetMode="External"/><Relationship Id="rId5294" Type="http://schemas.openxmlformats.org/officeDocument/2006/relationships/hyperlink" Target="mailto:bakconstruction1991@gmail.com" TargetMode="External"/><Relationship Id="rId6345" Type="http://schemas.openxmlformats.org/officeDocument/2006/relationships/hyperlink" Target="mailto:ms.tanvirenterprise3@gmail.com" TargetMode="External"/><Relationship Id="rId7743" Type="http://schemas.openxmlformats.org/officeDocument/2006/relationships/hyperlink" Target="mailto:msmodinatraderspirganj@gmail.com" TargetMode="External"/><Relationship Id="rId110" Type="http://schemas.openxmlformats.org/officeDocument/2006/relationships/hyperlink" Target="mailto:msmasud1974@yahoo.com" TargetMode="External"/><Relationship Id="rId2888" Type="http://schemas.openxmlformats.org/officeDocument/2006/relationships/hyperlink" Target="mailto:mallikbrothers@yahoo.com" TargetMode="External"/><Relationship Id="rId3939" Type="http://schemas.openxmlformats.org/officeDocument/2006/relationships/hyperlink" Target="mailto:chadnienterprise1992@gmail.com" TargetMode="External"/><Relationship Id="rId7810" Type="http://schemas.openxmlformats.org/officeDocument/2006/relationships/hyperlink" Target="mailto:kjewel953@gmail.com" TargetMode="External"/><Relationship Id="rId2955" Type="http://schemas.openxmlformats.org/officeDocument/2006/relationships/hyperlink" Target="mailto:mmmonirnoni@gmail.com" TargetMode="External"/><Relationship Id="rId5361" Type="http://schemas.openxmlformats.org/officeDocument/2006/relationships/hyperlink" Target="mailto:ms.mominul@yahoo.com" TargetMode="External"/><Relationship Id="rId6412" Type="http://schemas.openxmlformats.org/officeDocument/2006/relationships/hyperlink" Target="mailto:ahmedpabna@gmail.com" TargetMode="External"/><Relationship Id="rId9568" Type="http://schemas.openxmlformats.org/officeDocument/2006/relationships/hyperlink" Target="mailto:mssaraenterprise2019@gmail.com" TargetMode="External"/><Relationship Id="rId927" Type="http://schemas.openxmlformats.org/officeDocument/2006/relationships/hyperlink" Target="mailto:hoqemdsaidul@gmail.com" TargetMode="External"/><Relationship Id="rId1557" Type="http://schemas.openxmlformats.org/officeDocument/2006/relationships/hyperlink" Target="mailto:rannysaifulalam@gmail.com" TargetMode="External"/><Relationship Id="rId1971" Type="http://schemas.openxmlformats.org/officeDocument/2006/relationships/hyperlink" Target="mailto:badal_barisal@yahoo.com" TargetMode="External"/><Relationship Id="rId2608" Type="http://schemas.openxmlformats.org/officeDocument/2006/relationships/hyperlink" Target="mailto:rafiqconstructioncoltd@gmail.com" TargetMode="External"/><Relationship Id="rId5014" Type="http://schemas.openxmlformats.org/officeDocument/2006/relationships/hyperlink" Target="mailto:ms.snahaenterprise1972@gmail.com" TargetMode="External"/><Relationship Id="rId8584" Type="http://schemas.openxmlformats.org/officeDocument/2006/relationships/hyperlink" Target="mailto:durgaenterprise10@gmail.com" TargetMode="External"/><Relationship Id="rId9635" Type="http://schemas.openxmlformats.org/officeDocument/2006/relationships/hyperlink" Target="mailto:ETHEN-KSA-TTSL-JV@hotmail.com" TargetMode="External"/><Relationship Id="rId1624" Type="http://schemas.openxmlformats.org/officeDocument/2006/relationships/hyperlink" Target="mailto:bhuiyanenterprise1979@gmail.com" TargetMode="External"/><Relationship Id="rId4030" Type="http://schemas.openxmlformats.org/officeDocument/2006/relationships/hyperlink" Target="mailto:msashraftraders@gmail.com" TargetMode="External"/><Relationship Id="rId7186" Type="http://schemas.openxmlformats.org/officeDocument/2006/relationships/hyperlink" Target="mailto:mselienterprise@gmail.com" TargetMode="External"/><Relationship Id="rId8237" Type="http://schemas.openxmlformats.org/officeDocument/2006/relationships/hyperlink" Target="mailto:dhaly07@gmail.com" TargetMode="External"/><Relationship Id="rId8651" Type="http://schemas.openxmlformats.org/officeDocument/2006/relationships/hyperlink" Target="mailto:msnipaenterprise748@gmail.com" TargetMode="External"/><Relationship Id="rId3796" Type="http://schemas.openxmlformats.org/officeDocument/2006/relationships/hyperlink" Target="mailto:shomoyenterprise@gmail.com" TargetMode="External"/><Relationship Id="rId7253" Type="http://schemas.openxmlformats.org/officeDocument/2006/relationships/hyperlink" Target="mailto:msfaisaltraders7@gmail.com" TargetMode="External"/><Relationship Id="rId8304" Type="http://schemas.openxmlformats.org/officeDocument/2006/relationships/hyperlink" Target="mailto:msnajmulandbrothers@gmail.com" TargetMode="External"/><Relationship Id="rId2398" Type="http://schemas.openxmlformats.org/officeDocument/2006/relationships/hyperlink" Target="mailto:mstulitushi_enterprise@yahoo.com" TargetMode="External"/><Relationship Id="rId3449" Type="http://schemas.openxmlformats.org/officeDocument/2006/relationships/hyperlink" Target="mailto:khondokarenterprise@gmail.com" TargetMode="External"/><Relationship Id="rId4847" Type="http://schemas.openxmlformats.org/officeDocument/2006/relationships/hyperlink" Target="mailto:binoykurmi74@gmail.com" TargetMode="External"/><Relationship Id="rId7320" Type="http://schemas.openxmlformats.org/officeDocument/2006/relationships/hyperlink" Target="mailto:tihamenterprisebagha@gmail.com" TargetMode="External"/><Relationship Id="rId3863" Type="http://schemas.openxmlformats.org/officeDocument/2006/relationships/hyperlink" Target="mailto:selim.brothers_874@yahoo.com" TargetMode="External"/><Relationship Id="rId4914" Type="http://schemas.openxmlformats.org/officeDocument/2006/relationships/hyperlink" Target="mailto:mmenterprise832@gmail.com" TargetMode="External"/><Relationship Id="rId9078" Type="http://schemas.openxmlformats.org/officeDocument/2006/relationships/hyperlink" Target="mailto:mae.mbejv2018@gmail.com" TargetMode="External"/><Relationship Id="rId784" Type="http://schemas.openxmlformats.org/officeDocument/2006/relationships/hyperlink" Target="mailto:sm_enterprise92@yahoo.com" TargetMode="External"/><Relationship Id="rId1067" Type="http://schemas.openxmlformats.org/officeDocument/2006/relationships/hyperlink" Target="mailto:stradesystem@yahoo.com" TargetMode="External"/><Relationship Id="rId2465" Type="http://schemas.openxmlformats.org/officeDocument/2006/relationships/hyperlink" Target="mailto:ms.naharenterprise14@yahoo.com" TargetMode="External"/><Relationship Id="rId3516" Type="http://schemas.openxmlformats.org/officeDocument/2006/relationships/hyperlink" Target="mailto:abulislam1969@gmail.com" TargetMode="External"/><Relationship Id="rId3930" Type="http://schemas.openxmlformats.org/officeDocument/2006/relationships/hyperlink" Target="mailto:mstalukdarenterprise27@gmail.com" TargetMode="External"/><Relationship Id="rId8094" Type="http://schemas.openxmlformats.org/officeDocument/2006/relationships/hyperlink" Target="mailto:ruhul_a13@yahoo.com" TargetMode="External"/><Relationship Id="rId9492" Type="http://schemas.openxmlformats.org/officeDocument/2006/relationships/hyperlink" Target="mailto:ms.kakoly.enterprise0@gmail.com" TargetMode="External"/><Relationship Id="rId437" Type="http://schemas.openxmlformats.org/officeDocument/2006/relationships/hyperlink" Target="mailto:razzakm50@yahoo.com" TargetMode="External"/><Relationship Id="rId851" Type="http://schemas.openxmlformats.org/officeDocument/2006/relationships/hyperlink" Target="mailto:msalamgirandsons2018@gmail.com" TargetMode="External"/><Relationship Id="rId1481" Type="http://schemas.openxmlformats.org/officeDocument/2006/relationships/hyperlink" Target="mailto:maemmitjv@gmail.com" TargetMode="External"/><Relationship Id="rId2118" Type="http://schemas.openxmlformats.org/officeDocument/2006/relationships/hyperlink" Target="mailto:msanikaenterprise.bd@gmail.com" TargetMode="External"/><Relationship Id="rId2532" Type="http://schemas.openxmlformats.org/officeDocument/2006/relationships/hyperlink" Target="mailto:ms.meghnatrading@gmail.com" TargetMode="External"/><Relationship Id="rId5688" Type="http://schemas.openxmlformats.org/officeDocument/2006/relationships/hyperlink" Target="mailto:humaynkabir02@gmail.com" TargetMode="External"/><Relationship Id="rId6739" Type="http://schemas.openxmlformats.org/officeDocument/2006/relationships/hyperlink" Target="mailto:salma.pirojpur@gmail.com" TargetMode="External"/><Relationship Id="rId9145" Type="http://schemas.openxmlformats.org/officeDocument/2006/relationships/hyperlink" Target="mailto:mtandfejv@gmail.com" TargetMode="External"/><Relationship Id="rId504" Type="http://schemas.openxmlformats.org/officeDocument/2006/relationships/hyperlink" Target="mailto:mrsyasminb@gmail.com" TargetMode="External"/><Relationship Id="rId1134" Type="http://schemas.openxmlformats.org/officeDocument/2006/relationships/hyperlink" Target="mailto:shahid.brothers.bd@gmail.com" TargetMode="External"/><Relationship Id="rId5755" Type="http://schemas.openxmlformats.org/officeDocument/2006/relationships/hyperlink" Target="mailto:sharujv@gmail.com" TargetMode="External"/><Relationship Id="rId6806" Type="http://schemas.openxmlformats.org/officeDocument/2006/relationships/hyperlink" Target="mailto:msmddelowarhossain@yahoo.com" TargetMode="External"/><Relationship Id="rId8161" Type="http://schemas.openxmlformats.org/officeDocument/2006/relationships/hyperlink" Target="mailto:msshafintraders100@gmail.com" TargetMode="External"/><Relationship Id="rId9212" Type="http://schemas.openxmlformats.org/officeDocument/2006/relationships/hyperlink" Target="mailto:msnishatinternational@gmail.com" TargetMode="External"/><Relationship Id="rId1201" Type="http://schemas.openxmlformats.org/officeDocument/2006/relationships/hyperlink" Target="mailto:msjabberenterprise@gmail.com" TargetMode="External"/><Relationship Id="rId4357" Type="http://schemas.openxmlformats.org/officeDocument/2006/relationships/hyperlink" Target="mailto:rubinatradersjewel@gmail.com" TargetMode="External"/><Relationship Id="rId4771" Type="http://schemas.openxmlformats.org/officeDocument/2006/relationships/hyperlink" Target="mailto:fahimenterprise74@gmail.com" TargetMode="External"/><Relationship Id="rId5408" Type="http://schemas.openxmlformats.org/officeDocument/2006/relationships/hyperlink" Target="mailto:bhuyianpalash@gmail.com" TargetMode="External"/><Relationship Id="rId3373" Type="http://schemas.openxmlformats.org/officeDocument/2006/relationships/hyperlink" Target="mailto:shahilenterprise@yahoo.com" TargetMode="External"/><Relationship Id="rId4424" Type="http://schemas.openxmlformats.org/officeDocument/2006/relationships/hyperlink" Target="mailto:abresamtrade@gmail.com" TargetMode="External"/><Relationship Id="rId5822" Type="http://schemas.openxmlformats.org/officeDocument/2006/relationships/hyperlink" Target="mailto:mrs.shobujbiplobconstruction@gmail.com" TargetMode="External"/><Relationship Id="rId8978" Type="http://schemas.openxmlformats.org/officeDocument/2006/relationships/hyperlink" Target="mailto:mdemtiazasifjv@gmail.com" TargetMode="External"/><Relationship Id="rId294" Type="http://schemas.openxmlformats.org/officeDocument/2006/relationships/hyperlink" Target="mailto:md.khairulhasan399@yahoo.com" TargetMode="External"/><Relationship Id="rId3026" Type="http://schemas.openxmlformats.org/officeDocument/2006/relationships/hyperlink" Target="mailto:sharifmijanjv2020@gmail.com" TargetMode="External"/><Relationship Id="rId7994" Type="http://schemas.openxmlformats.org/officeDocument/2006/relationships/hyperlink" Target="mailto:mssrtraders29@gmail.com" TargetMode="External"/><Relationship Id="rId361" Type="http://schemas.openxmlformats.org/officeDocument/2006/relationships/hyperlink" Target="mailto:m.s.hazienterprisee@gmail.com" TargetMode="External"/><Relationship Id="rId2042" Type="http://schemas.openxmlformats.org/officeDocument/2006/relationships/hyperlink" Target="mailto:princemamun001@gmail.com" TargetMode="External"/><Relationship Id="rId3440" Type="http://schemas.openxmlformats.org/officeDocument/2006/relationships/hyperlink" Target="mailto:sanjoykumarsheel1@gmail.com" TargetMode="External"/><Relationship Id="rId5198" Type="http://schemas.openxmlformats.org/officeDocument/2006/relationships/hyperlink" Target="mailto:dollyconstructionltd@gmail.com" TargetMode="External"/><Relationship Id="rId6596" Type="http://schemas.openxmlformats.org/officeDocument/2006/relationships/hyperlink" Target="mailto:msje.saifuljv@gmail.com" TargetMode="External"/><Relationship Id="rId7647" Type="http://schemas.openxmlformats.org/officeDocument/2006/relationships/hyperlink" Target="mailto:khairulkabir07@gmail.com" TargetMode="External"/><Relationship Id="rId6249" Type="http://schemas.openxmlformats.org/officeDocument/2006/relationships/hyperlink" Target="mailto:kashedenterprise@gmail.com" TargetMode="External"/><Relationship Id="rId6663" Type="http://schemas.openxmlformats.org/officeDocument/2006/relationships/hyperlink" Target="mailto:raj.brothers1956@gmail.com" TargetMode="External"/><Relationship Id="rId7714" Type="http://schemas.openxmlformats.org/officeDocument/2006/relationships/hyperlink" Target="https://www.eprocure.gov.bd/officer/MyTenders.jsp" TargetMode="External"/><Relationship Id="rId2859" Type="http://schemas.openxmlformats.org/officeDocument/2006/relationships/hyperlink" Target="mailto:ms.momenenterprise1995@gmail.com" TargetMode="External"/><Relationship Id="rId5265" Type="http://schemas.openxmlformats.org/officeDocument/2006/relationships/hyperlink" Target="mailto:atikaproject2007@gmail.com" TargetMode="External"/><Relationship Id="rId6316" Type="http://schemas.openxmlformats.org/officeDocument/2006/relationships/hyperlink" Target="mailto:mdeunusalmamun1980@gmail.com" TargetMode="External"/><Relationship Id="rId6730" Type="http://schemas.openxmlformats.org/officeDocument/2006/relationships/hyperlink" Target="mailto:ahamedsteel@gmail.com" TargetMode="External"/><Relationship Id="rId1875" Type="http://schemas.openxmlformats.org/officeDocument/2006/relationships/hyperlink" Target="mailto:soniatuklyenterprise123@gmail.com" TargetMode="External"/><Relationship Id="rId4281" Type="http://schemas.openxmlformats.org/officeDocument/2006/relationships/hyperlink" Target="mailto:eshanul.kus@gmail.com" TargetMode="External"/><Relationship Id="rId5332" Type="http://schemas.openxmlformats.org/officeDocument/2006/relationships/hyperlink" Target="mailto:faruksuchejv@gmail.com" TargetMode="External"/><Relationship Id="rId8488" Type="http://schemas.openxmlformats.org/officeDocument/2006/relationships/hyperlink" Target="mailto:msposhantraders@gmail.com" TargetMode="External"/><Relationship Id="rId9539" Type="http://schemas.openxmlformats.org/officeDocument/2006/relationships/hyperlink" Target="mailto:bhbandfhjv@gmail.com" TargetMode="External"/><Relationship Id="rId1528" Type="http://schemas.openxmlformats.org/officeDocument/2006/relationships/hyperlink" Target="mailto:hossaintradersbd1985@gmail.com" TargetMode="External"/><Relationship Id="rId2926" Type="http://schemas.openxmlformats.org/officeDocument/2006/relationships/hyperlink" Target="mailto:mcjvstar@gmail.com" TargetMode="External"/><Relationship Id="rId8555" Type="http://schemas.openxmlformats.org/officeDocument/2006/relationships/hyperlink" Target="mailto:shaandsejv@gmail.com" TargetMode="External"/><Relationship Id="rId9606" Type="http://schemas.openxmlformats.org/officeDocument/2006/relationships/hyperlink" Target="mailto:jamtolahotel2019@gmail.com" TargetMode="External"/><Relationship Id="rId1942" Type="http://schemas.openxmlformats.org/officeDocument/2006/relationships/hyperlink" Target="mailto:monirmohashinjv@gmail.com" TargetMode="External"/><Relationship Id="rId4001" Type="http://schemas.openxmlformats.org/officeDocument/2006/relationships/hyperlink" Target="mailto:eshaenterprise3694@gmail.com," TargetMode="External"/><Relationship Id="rId7157" Type="http://schemas.openxmlformats.org/officeDocument/2006/relationships/hyperlink" Target="mailto:shahilenterprise@yahoo.com" TargetMode="External"/><Relationship Id="rId8208" Type="http://schemas.openxmlformats.org/officeDocument/2006/relationships/hyperlink" Target="mailto:mnbmtmatjv2020@gmail.com" TargetMode="External"/><Relationship Id="rId6173" Type="http://schemas.openxmlformats.org/officeDocument/2006/relationships/hyperlink" Target="mailto:msfnenterprise@yahoo.com" TargetMode="External"/><Relationship Id="rId7571" Type="http://schemas.openxmlformats.org/officeDocument/2006/relationships/hyperlink" Target="mailto:moonenterprise84@gmail.com" TargetMode="External"/><Relationship Id="rId8622" Type="http://schemas.openxmlformats.org/officeDocument/2006/relationships/hyperlink" Target="mailto:msceeb.2018@gmail.com" TargetMode="External"/><Relationship Id="rId3767" Type="http://schemas.openxmlformats.org/officeDocument/2006/relationships/hyperlink" Target="mailto:miznur_79@gmail.com" TargetMode="External"/><Relationship Id="rId4818" Type="http://schemas.openxmlformats.org/officeDocument/2006/relationships/hyperlink" Target="mailto:lokonmiah63@gmail.com" TargetMode="External"/><Relationship Id="rId7224" Type="http://schemas.openxmlformats.org/officeDocument/2006/relationships/hyperlink" Target="mailto:rumienterprise7@gmail.com" TargetMode="External"/><Relationship Id="rId688" Type="http://schemas.openxmlformats.org/officeDocument/2006/relationships/hyperlink" Target="mailto:foraji_1984@yahoo.com" TargetMode="External"/><Relationship Id="rId2369" Type="http://schemas.openxmlformats.org/officeDocument/2006/relationships/hyperlink" Target="mailto:mssetu_enterprise@yahoo.com" TargetMode="External"/><Relationship Id="rId2783" Type="http://schemas.openxmlformats.org/officeDocument/2006/relationships/hyperlink" Target="mailto:chowdhury162@yahoo.com" TargetMode="External"/><Relationship Id="rId3834" Type="http://schemas.openxmlformats.org/officeDocument/2006/relationships/hyperlink" Target="mailto:sikderenterprise72@gmail.com" TargetMode="External"/><Relationship Id="rId6240" Type="http://schemas.openxmlformats.org/officeDocument/2006/relationships/hyperlink" Target="mailto:ms.audrekatraders79@gmail.com" TargetMode="External"/><Relationship Id="rId9396" Type="http://schemas.openxmlformats.org/officeDocument/2006/relationships/hyperlink" Target="mailto:abwahab07@gmail.com" TargetMode="External"/><Relationship Id="rId755" Type="http://schemas.openxmlformats.org/officeDocument/2006/relationships/hyperlink" Target="mailto:md.towfiqul02@gmail.com" TargetMode="External"/><Relationship Id="rId1385" Type="http://schemas.openxmlformats.org/officeDocument/2006/relationships/hyperlink" Target="mailto:abulhossansoton@yahoo.com" TargetMode="External"/><Relationship Id="rId2436" Type="http://schemas.openxmlformats.org/officeDocument/2006/relationships/hyperlink" Target="mailto:mssakenterprise_feni@yahoo.com" TargetMode="External"/><Relationship Id="rId2850" Type="http://schemas.openxmlformats.org/officeDocument/2006/relationships/hyperlink" Target="mailto:builders.hamid@yahoo.com" TargetMode="External"/><Relationship Id="rId9049" Type="http://schemas.openxmlformats.org/officeDocument/2006/relationships/hyperlink" Target="mailto:msjoybildurs@gmail.com" TargetMode="External"/><Relationship Id="rId9463" Type="http://schemas.openxmlformats.org/officeDocument/2006/relationships/hyperlink" Target="mailto:mfk.mas.jvca@gmail.com" TargetMode="External"/><Relationship Id="rId91" Type="http://schemas.openxmlformats.org/officeDocument/2006/relationships/hyperlink" Target="mailto:sohidul_islam82@yahoo.com" TargetMode="External"/><Relationship Id="rId408" Type="http://schemas.openxmlformats.org/officeDocument/2006/relationships/hyperlink" Target="mailto:mssikderconstruction59@gmail.com" TargetMode="External"/><Relationship Id="rId822" Type="http://schemas.openxmlformats.org/officeDocument/2006/relationships/hyperlink" Target="mailto:mdfayzsharif@yahoo.com" TargetMode="External"/><Relationship Id="rId1038" Type="http://schemas.openxmlformats.org/officeDocument/2006/relationships/hyperlink" Target="mailto:ahsanabu20@gmail.com" TargetMode="External"/><Relationship Id="rId1452" Type="http://schemas.openxmlformats.org/officeDocument/2006/relationships/hyperlink" Target="mailto:ms.alamagro1978@gmail.com" TargetMode="External"/><Relationship Id="rId2503" Type="http://schemas.openxmlformats.org/officeDocument/2006/relationships/hyperlink" Target="mailto:ms.shatarupaenterprise16@gmail.com" TargetMode="External"/><Relationship Id="rId3901" Type="http://schemas.openxmlformats.org/officeDocument/2006/relationships/hyperlink" Target="mailto:msmmenterprise72@gmail.com," TargetMode="External"/><Relationship Id="rId5659" Type="http://schemas.openxmlformats.org/officeDocument/2006/relationships/hyperlink" Target="mailto:saifulislam005566@gmail.com" TargetMode="External"/><Relationship Id="rId8065" Type="http://schemas.openxmlformats.org/officeDocument/2006/relationships/hyperlink" Target="mailto:abwahab07@gmail.com" TargetMode="External"/><Relationship Id="rId9116" Type="http://schemas.openxmlformats.org/officeDocument/2006/relationships/hyperlink" Target="mailto:leandmejv@gmail.com" TargetMode="External"/><Relationship Id="rId9530" Type="http://schemas.openxmlformats.org/officeDocument/2006/relationships/hyperlink" Target="mailto:sarwar.egp@gmail.com" TargetMode="External"/><Relationship Id="rId1105" Type="http://schemas.openxmlformats.org/officeDocument/2006/relationships/hyperlink" Target="mailto:maliandco@yahoo.com" TargetMode="External"/><Relationship Id="rId7081" Type="http://schemas.openxmlformats.org/officeDocument/2006/relationships/hyperlink" Target="mailto:badalsarwar@gmail.com" TargetMode="External"/><Relationship Id="rId8132" Type="http://schemas.openxmlformats.org/officeDocument/2006/relationships/hyperlink" Target="mailto:mmbashilimited@gmail.com" TargetMode="External"/><Relationship Id="rId3277" Type="http://schemas.openxmlformats.org/officeDocument/2006/relationships/hyperlink" Target="mailto:mrshamim203260@yahoo.com" TargetMode="External"/><Relationship Id="rId4675" Type="http://schemas.openxmlformats.org/officeDocument/2006/relationships/hyperlink" Target="mailto:nabila_enterprise113@yahoo.com" TargetMode="External"/><Relationship Id="rId5726" Type="http://schemas.openxmlformats.org/officeDocument/2006/relationships/hyperlink" Target="mailto:smangur4@gmail.com" TargetMode="External"/><Relationship Id="rId198" Type="http://schemas.openxmlformats.org/officeDocument/2006/relationships/hyperlink" Target="mailto:msalifstore@yahoo.com" TargetMode="External"/><Relationship Id="rId3691" Type="http://schemas.openxmlformats.org/officeDocument/2006/relationships/hyperlink" Target="mailto:fazalkhan082968@gmail.com" TargetMode="External"/><Relationship Id="rId4328" Type="http://schemas.openxmlformats.org/officeDocument/2006/relationships/hyperlink" Target="mailto:shaikatenterprise77@gmail.com" TargetMode="External"/><Relationship Id="rId4742" Type="http://schemas.openxmlformats.org/officeDocument/2006/relationships/hyperlink" Target="mailto:golam.roshul1@gmail.com" TargetMode="External"/><Relationship Id="rId7898" Type="http://schemas.openxmlformats.org/officeDocument/2006/relationships/hyperlink" Target="mailto:nahidulislam1977@yahoo.com" TargetMode="External"/><Relationship Id="rId8949" Type="http://schemas.openxmlformats.org/officeDocument/2006/relationships/hyperlink" Target="mailto:msranaenterprise@yahoo.com" TargetMode="External"/><Relationship Id="rId2293" Type="http://schemas.openxmlformats.org/officeDocument/2006/relationships/hyperlink" Target="mailto:mskalam_enterprise@yahoo.com" TargetMode="External"/><Relationship Id="rId3344" Type="http://schemas.openxmlformats.org/officeDocument/2006/relationships/hyperlink" Target="mailto:mrshamim203260@yahoo.com" TargetMode="External"/><Relationship Id="rId7965" Type="http://schemas.openxmlformats.org/officeDocument/2006/relationships/hyperlink" Target="mailto:jaka.chuadanga@gmail.com" TargetMode="External"/><Relationship Id="rId265" Type="http://schemas.openxmlformats.org/officeDocument/2006/relationships/hyperlink" Target="mailto:ms.mominul@yahoo.com" TargetMode="External"/><Relationship Id="rId2360" Type="http://schemas.openxmlformats.org/officeDocument/2006/relationships/hyperlink" Target="mailto:mssetu_enterprise@yahoo.com" TargetMode="External"/><Relationship Id="rId3411" Type="http://schemas.openxmlformats.org/officeDocument/2006/relationships/hyperlink" Target="mailto:msbiswajit2013@gmail.com" TargetMode="External"/><Relationship Id="rId6567" Type="http://schemas.openxmlformats.org/officeDocument/2006/relationships/hyperlink" Target="mailto:babortraders.sons@gmail.com" TargetMode="External"/><Relationship Id="rId6981" Type="http://schemas.openxmlformats.org/officeDocument/2006/relationships/hyperlink" Target="mailto:ucljoadali@gmail.com" TargetMode="External"/><Relationship Id="rId7618" Type="http://schemas.openxmlformats.org/officeDocument/2006/relationships/hyperlink" Target="mailto:mayadhan1967@yahoo.com" TargetMode="External"/><Relationship Id="rId332" Type="http://schemas.openxmlformats.org/officeDocument/2006/relationships/hyperlink" Target="mailto:tituandmac@gmail.com" TargetMode="External"/><Relationship Id="rId2013" Type="http://schemas.openxmlformats.org/officeDocument/2006/relationships/hyperlink" Target="mailto:ssenterprise1305@gmail.com" TargetMode="External"/><Relationship Id="rId5169" Type="http://schemas.openxmlformats.org/officeDocument/2006/relationships/hyperlink" Target="mailto:msriadhenterprise@gmail.com" TargetMode="External"/><Relationship Id="rId5583" Type="http://schemas.openxmlformats.org/officeDocument/2006/relationships/hyperlink" Target="mailto:mspapiaenterprise@gmail.com" TargetMode="External"/><Relationship Id="rId6634" Type="http://schemas.openxmlformats.org/officeDocument/2006/relationships/hyperlink" Target="mailto:raj.brothers1956@gmail.com" TargetMode="External"/><Relationship Id="rId9040" Type="http://schemas.openxmlformats.org/officeDocument/2006/relationships/hyperlink" Target="mailto:mskallyantraders786@gmail.com" TargetMode="External"/><Relationship Id="rId4185" Type="http://schemas.openxmlformats.org/officeDocument/2006/relationships/hyperlink" Target="mailto:ms.mominul@yahoo.com" TargetMode="External"/><Relationship Id="rId5236" Type="http://schemas.openxmlformats.org/officeDocument/2006/relationships/hyperlink" Target="mailto:mostafaquashemjv@gmail.com" TargetMode="External"/><Relationship Id="rId1779" Type="http://schemas.openxmlformats.org/officeDocument/2006/relationships/hyperlink" Target="mailto:nurunnabitraders74@gmail.com" TargetMode="External"/><Relationship Id="rId4252" Type="http://schemas.openxmlformats.org/officeDocument/2006/relationships/hyperlink" Target="mailto:mhamr2019@gmail.com" TargetMode="External"/><Relationship Id="rId5650" Type="http://schemas.openxmlformats.org/officeDocument/2006/relationships/hyperlink" Target="mailto:singh_ashim@yahoo.com" TargetMode="External"/><Relationship Id="rId6701" Type="http://schemas.openxmlformats.org/officeDocument/2006/relationships/hyperlink" Target="mailto:ashrafandsikderjv@gmail.com" TargetMode="External"/><Relationship Id="rId1846" Type="http://schemas.openxmlformats.org/officeDocument/2006/relationships/hyperlink" Target="mailto:shahariaregp@gmail.com" TargetMode="External"/><Relationship Id="rId5303" Type="http://schemas.openxmlformats.org/officeDocument/2006/relationships/hyperlink" Target="mailto:satradeandsyndicate@gmail.com" TargetMode="External"/><Relationship Id="rId8459" Type="http://schemas.openxmlformats.org/officeDocument/2006/relationships/hyperlink" Target="mailto:rabiuli79@gmail.com" TargetMode="External"/><Relationship Id="rId8873" Type="http://schemas.openxmlformats.org/officeDocument/2006/relationships/hyperlink" Target="mailto:alauddinenterprise97@gmail.com" TargetMode="External"/><Relationship Id="rId1913" Type="http://schemas.openxmlformats.org/officeDocument/2006/relationships/hyperlink" Target="mailto:alhajmdabuzaher@yahoo.com" TargetMode="External"/><Relationship Id="rId7475" Type="http://schemas.openxmlformats.org/officeDocument/2006/relationships/hyperlink" Target="mailto:ashamustafiz@gmail.com" TargetMode="External"/><Relationship Id="rId8526" Type="http://schemas.openxmlformats.org/officeDocument/2006/relationships/hyperlink" Target="mailto:nabila_enterprise113@yahoo.com" TargetMode="External"/><Relationship Id="rId8940" Type="http://schemas.openxmlformats.org/officeDocument/2006/relationships/hyperlink" Target="mailto:mdemtiazasif@gmail.com" TargetMode="External"/><Relationship Id="rId6077" Type="http://schemas.openxmlformats.org/officeDocument/2006/relationships/hyperlink" Target="mailto:mntraders1996@gmail.com" TargetMode="External"/><Relationship Id="rId6491" Type="http://schemas.openxmlformats.org/officeDocument/2006/relationships/hyperlink" Target="mailto:alamkkr1966@gmail.com" TargetMode="External"/><Relationship Id="rId7128" Type="http://schemas.openxmlformats.org/officeDocument/2006/relationships/hyperlink" Target="mailto:shahilenterprise@yahoo.com" TargetMode="External"/><Relationship Id="rId7542" Type="http://schemas.openxmlformats.org/officeDocument/2006/relationships/hyperlink" Target="mailto:Liton.mamun.jv@gmail.com" TargetMode="External"/><Relationship Id="rId2687" Type="http://schemas.openxmlformats.org/officeDocument/2006/relationships/hyperlink" Target="mailto:saidur1969@yahoo.com" TargetMode="External"/><Relationship Id="rId3738" Type="http://schemas.openxmlformats.org/officeDocument/2006/relationships/hyperlink" Target="mailto:shjadur.rahman1977@gmail.com" TargetMode="External"/><Relationship Id="rId5093" Type="http://schemas.openxmlformats.org/officeDocument/2006/relationships/hyperlink" Target="mailto:egp.bristyenterprise@gmail.com" TargetMode="External"/><Relationship Id="rId6144" Type="http://schemas.openxmlformats.org/officeDocument/2006/relationships/hyperlink" Target="mailto:sultanatraders85@gmail.com" TargetMode="External"/><Relationship Id="rId659" Type="http://schemas.openxmlformats.org/officeDocument/2006/relationships/hyperlink" Target="mailto:mim.enterprise.bd2019@gmail.com" TargetMode="External"/><Relationship Id="rId1289" Type="http://schemas.openxmlformats.org/officeDocument/2006/relationships/hyperlink" Target="mailto:siful.kus@gmail.com" TargetMode="External"/><Relationship Id="rId5160" Type="http://schemas.openxmlformats.org/officeDocument/2006/relationships/hyperlink" Target="mailto:bmrafiq7373@gmail.com" TargetMode="External"/><Relationship Id="rId6211" Type="http://schemas.openxmlformats.org/officeDocument/2006/relationships/hyperlink" Target="mailto:msabulkhayerbachu@yahoo.com" TargetMode="External"/><Relationship Id="rId9367" Type="http://schemas.openxmlformats.org/officeDocument/2006/relationships/hyperlink" Target="mailto:dewan_jamal@yahoo.com" TargetMode="External"/><Relationship Id="rId1356" Type="http://schemas.openxmlformats.org/officeDocument/2006/relationships/hyperlink" Target="mailto:rcjl2017@gmail.com" TargetMode="External"/><Relationship Id="rId2754" Type="http://schemas.openxmlformats.org/officeDocument/2006/relationships/hyperlink" Target="mailto:ms.abirenterprise1976@gmail.com" TargetMode="External"/><Relationship Id="rId3805" Type="http://schemas.openxmlformats.org/officeDocument/2006/relationships/hyperlink" Target="mailto:mdziaulhaqueegp@gmail.com" TargetMode="External"/><Relationship Id="rId8383" Type="http://schemas.openxmlformats.org/officeDocument/2006/relationships/hyperlink" Target="mailto:msnuresaenterprise@gmail.com" TargetMode="External"/><Relationship Id="rId726" Type="http://schemas.openxmlformats.org/officeDocument/2006/relationships/hyperlink" Target="mailto:msmitraandco@yahoo.com" TargetMode="External"/><Relationship Id="rId1009" Type="http://schemas.openxmlformats.org/officeDocument/2006/relationships/hyperlink" Target="mailto:contemanantajv@yahoo.com" TargetMode="External"/><Relationship Id="rId1770" Type="http://schemas.openxmlformats.org/officeDocument/2006/relationships/hyperlink" Target="mailto:suchanaenterprise01@gmail.com" TargetMode="External"/><Relationship Id="rId2407" Type="http://schemas.openxmlformats.org/officeDocument/2006/relationships/hyperlink" Target="mailto:ah.ftjv19@gmail.com" TargetMode="External"/><Relationship Id="rId2821" Type="http://schemas.openxmlformats.org/officeDocument/2006/relationships/hyperlink" Target="mailto:alamtrade12@gmail.com" TargetMode="External"/><Relationship Id="rId5977" Type="http://schemas.openxmlformats.org/officeDocument/2006/relationships/hyperlink" Target="mailto:mskmcbricks@gmail.com" TargetMode="External"/><Relationship Id="rId8036" Type="http://schemas.openxmlformats.org/officeDocument/2006/relationships/hyperlink" Target="mailto:ruhul_a13@yahoo.com" TargetMode="External"/><Relationship Id="rId9434" Type="http://schemas.openxmlformats.org/officeDocument/2006/relationships/hyperlink" Target="mailto:salamsarderandsons86@gmail.com" TargetMode="External"/><Relationship Id="rId62" Type="http://schemas.openxmlformats.org/officeDocument/2006/relationships/hyperlink" Target="mailto:alamin.tra@yahoo.com" TargetMode="External"/><Relationship Id="rId1423" Type="http://schemas.openxmlformats.org/officeDocument/2006/relationships/hyperlink" Target="mailto:mlhmmk.jv@gmail.com" TargetMode="External"/><Relationship Id="rId4579" Type="http://schemas.openxmlformats.org/officeDocument/2006/relationships/hyperlink" Target="mailto:muslimitraders@gmail.com" TargetMode="External"/><Relationship Id="rId4993" Type="http://schemas.openxmlformats.org/officeDocument/2006/relationships/hyperlink" Target="mailto:sayonconstruction79@gmail.com" TargetMode="External"/><Relationship Id="rId8450" Type="http://schemas.openxmlformats.org/officeDocument/2006/relationships/hyperlink" Target="mailto:msdittaent@gmail.com" TargetMode="External"/><Relationship Id="rId9501" Type="http://schemas.openxmlformats.org/officeDocument/2006/relationships/hyperlink" Target="mailto:habibaconstructionoku@gmail.com" TargetMode="External"/><Relationship Id="rId3595" Type="http://schemas.openxmlformats.org/officeDocument/2006/relationships/hyperlink" Target="mailto:msmt_builders@yahoo.com" TargetMode="External"/><Relationship Id="rId4646" Type="http://schemas.openxmlformats.org/officeDocument/2006/relationships/hyperlink" Target="mailto:mrenterprise63@yahoo.com" TargetMode="External"/><Relationship Id="rId7052" Type="http://schemas.openxmlformats.org/officeDocument/2006/relationships/hyperlink" Target="mailto:msmddelowarhossain@yahoo.com" TargetMode="External"/><Relationship Id="rId8103" Type="http://schemas.openxmlformats.org/officeDocument/2006/relationships/hyperlink" Target="mailto:khairselim@yahoo.com" TargetMode="External"/><Relationship Id="rId2197" Type="http://schemas.openxmlformats.org/officeDocument/2006/relationships/hyperlink" Target="mailto:mssaj.enterprise@yahoo.com" TargetMode="External"/><Relationship Id="rId3248" Type="http://schemas.openxmlformats.org/officeDocument/2006/relationships/hyperlink" Target="mailto:durlaventerprise@gmail.com" TargetMode="External"/><Relationship Id="rId3662" Type="http://schemas.openxmlformats.org/officeDocument/2006/relationships/hyperlink" Target="mailto:mizanuralam71@gmail.com" TargetMode="External"/><Relationship Id="rId4713" Type="http://schemas.openxmlformats.org/officeDocument/2006/relationships/hyperlink" Target="mailto:hafizurbconjv@gmail.com" TargetMode="External"/><Relationship Id="rId7869" Type="http://schemas.openxmlformats.org/officeDocument/2006/relationships/hyperlink" Target="mailto:dollyconstructionltd@gmail.com" TargetMode="External"/><Relationship Id="rId169" Type="http://schemas.openxmlformats.org/officeDocument/2006/relationships/hyperlink" Target="mailto:henara_b@yahoo.com" TargetMode="External"/><Relationship Id="rId583" Type="http://schemas.openxmlformats.org/officeDocument/2006/relationships/hyperlink" Target="mailto:mssarder_faruk1971@yahoo.com" TargetMode="External"/><Relationship Id="rId2264" Type="http://schemas.openxmlformats.org/officeDocument/2006/relationships/hyperlink" Target="mailto:ms.centurytraders@yahoo.com" TargetMode="External"/><Relationship Id="rId3315" Type="http://schemas.openxmlformats.org/officeDocument/2006/relationships/hyperlink" Target="mailto:msshaditraders@gmail.com" TargetMode="External"/><Relationship Id="rId9291" Type="http://schemas.openxmlformats.org/officeDocument/2006/relationships/hyperlink" Target="mailto:m61ehaque@gmail.com" TargetMode="External"/><Relationship Id="rId236" Type="http://schemas.openxmlformats.org/officeDocument/2006/relationships/hyperlink" Target="mailto:jvJarna.mohammadali@gmail.com" TargetMode="External"/><Relationship Id="rId650" Type="http://schemas.openxmlformats.org/officeDocument/2006/relationships/hyperlink" Target="mailto:azadptk@gmail.com" TargetMode="External"/><Relationship Id="rId1280" Type="http://schemas.openxmlformats.org/officeDocument/2006/relationships/hyperlink" Target="mailto:mehedihasan13183@gmail.com" TargetMode="External"/><Relationship Id="rId2331" Type="http://schemas.openxmlformats.org/officeDocument/2006/relationships/hyperlink" Target="mailto:noha.enterprise627@gmail.com" TargetMode="External"/><Relationship Id="rId5487" Type="http://schemas.openxmlformats.org/officeDocument/2006/relationships/hyperlink" Target="mailto:palashsyndicate@gmail.com" TargetMode="External"/><Relationship Id="rId6885" Type="http://schemas.openxmlformats.org/officeDocument/2006/relationships/hyperlink" Target="mailto:najmulsadat76@gmail.com" TargetMode="External"/><Relationship Id="rId7936" Type="http://schemas.openxmlformats.org/officeDocument/2006/relationships/hyperlink" Target="mailto:rabeyatraders657@gmail.com" TargetMode="External"/><Relationship Id="rId303" Type="http://schemas.openxmlformats.org/officeDocument/2006/relationships/hyperlink" Target="mailto:utmong71@yahoo.com" TargetMode="External"/><Relationship Id="rId4089" Type="http://schemas.openxmlformats.org/officeDocument/2006/relationships/hyperlink" Target="mailto:ks84enterprise@gmail.com" TargetMode="External"/><Relationship Id="rId6538" Type="http://schemas.openxmlformats.org/officeDocument/2006/relationships/hyperlink" Target="mailto:ssohel4egp@gmail.com" TargetMode="External"/><Relationship Id="rId6952" Type="http://schemas.openxmlformats.org/officeDocument/2006/relationships/hyperlink" Target="mailto:akamdeptk@gmail.com" TargetMode="External"/><Relationship Id="rId9011" Type="http://schemas.openxmlformats.org/officeDocument/2006/relationships/hyperlink" Target="mailto:mebl.bd@gmail.com" TargetMode="External"/><Relationship Id="rId5554" Type="http://schemas.openxmlformats.org/officeDocument/2006/relationships/hyperlink" Target="mailto:farhiaenterprise@gmail.com" TargetMode="External"/><Relationship Id="rId6605" Type="http://schemas.openxmlformats.org/officeDocument/2006/relationships/hyperlink" Target="mailto:aynulhaquethakurga@gmail.com" TargetMode="External"/><Relationship Id="rId1000" Type="http://schemas.openxmlformats.org/officeDocument/2006/relationships/hyperlink" Target="mailto:azizchandpur55@gmail.com" TargetMode="External"/><Relationship Id="rId4156" Type="http://schemas.openxmlformats.org/officeDocument/2006/relationships/hyperlink" Target="mailto:atik.entr@gmail.com" TargetMode="External"/><Relationship Id="rId4570" Type="http://schemas.openxmlformats.org/officeDocument/2006/relationships/hyperlink" Target="mailto:alamintraders78@yahoo.com" TargetMode="External"/><Relationship Id="rId5207" Type="http://schemas.openxmlformats.org/officeDocument/2006/relationships/hyperlink" Target="mailto:prominentengneers@yahoo.com" TargetMode="External"/><Relationship Id="rId5621" Type="http://schemas.openxmlformats.org/officeDocument/2006/relationships/hyperlink" Target="mailto:jotsna.nat@gmail.com" TargetMode="External"/><Relationship Id="rId8777" Type="http://schemas.openxmlformats.org/officeDocument/2006/relationships/hyperlink" Target="mailto:rezaulkarimfaridpur@gmail.com" TargetMode="External"/><Relationship Id="rId1817" Type="http://schemas.openxmlformats.org/officeDocument/2006/relationships/hyperlink" Target="mailto:tomaconst1964@yahoo.com" TargetMode="External"/><Relationship Id="rId3172" Type="http://schemas.openxmlformats.org/officeDocument/2006/relationships/hyperlink" Target="mailto:abwahab07@gmail.com" TargetMode="External"/><Relationship Id="rId4223" Type="http://schemas.openxmlformats.org/officeDocument/2006/relationships/hyperlink" Target="mailto:sharifandbulbultraders@gmail.com" TargetMode="External"/><Relationship Id="rId7379" Type="http://schemas.openxmlformats.org/officeDocument/2006/relationships/hyperlink" Target="mailto:shuvhaandshamihaconstruction@gmail.com" TargetMode="External"/><Relationship Id="rId7793" Type="http://schemas.openxmlformats.org/officeDocument/2006/relationships/hyperlink" Target="mailto:msdast1972@gmail.com" TargetMode="External"/><Relationship Id="rId8844" Type="http://schemas.openxmlformats.org/officeDocument/2006/relationships/hyperlink" Target="mailto:masumandco1975@gmail.com" TargetMode="External"/><Relationship Id="rId6395" Type="http://schemas.openxmlformats.org/officeDocument/2006/relationships/hyperlink" Target="mailto:rialmedicincorner@gmail.com" TargetMode="External"/><Relationship Id="rId7446" Type="http://schemas.openxmlformats.org/officeDocument/2006/relationships/hyperlink" Target="mailto:konamonitraders@gmail.com" TargetMode="External"/><Relationship Id="rId160" Type="http://schemas.openxmlformats.org/officeDocument/2006/relationships/hyperlink" Target="mailto:mdnazrulislamnilu@gmail.com" TargetMode="External"/><Relationship Id="rId3989" Type="http://schemas.openxmlformats.org/officeDocument/2006/relationships/hyperlink" Target="mailto:tanimentpegp@gmail.com" TargetMode="External"/><Relationship Id="rId6048" Type="http://schemas.openxmlformats.org/officeDocument/2006/relationships/hyperlink" Target="mailto:msfirozahmed27@gmail.com" TargetMode="External"/><Relationship Id="rId6462" Type="http://schemas.openxmlformats.org/officeDocument/2006/relationships/hyperlink" Target="mailto:herok2745@gmail.com" TargetMode="External"/><Relationship Id="rId7860" Type="http://schemas.openxmlformats.org/officeDocument/2006/relationships/hyperlink" Target="mailto:arranga74@gmail.com" TargetMode="External"/><Relationship Id="rId8911" Type="http://schemas.openxmlformats.org/officeDocument/2006/relationships/hyperlink" Target="mailto:mdrezaulk287@gmail.com" TargetMode="External"/><Relationship Id="rId5064" Type="http://schemas.openxmlformats.org/officeDocument/2006/relationships/hyperlink" Target="mailto:nimutraders@gmail.com" TargetMode="External"/><Relationship Id="rId6115" Type="http://schemas.openxmlformats.org/officeDocument/2006/relationships/hyperlink" Target="mailto:msmohinenterprise@gmail.com" TargetMode="External"/><Relationship Id="rId7513" Type="http://schemas.openxmlformats.org/officeDocument/2006/relationships/hyperlink" Target="mailto:msjhenter8579@gmail.com" TargetMode="External"/><Relationship Id="rId977" Type="http://schemas.openxmlformats.org/officeDocument/2006/relationships/hyperlink" Target="mailto:rons84.sir@gmail.com" TargetMode="External"/><Relationship Id="rId2658" Type="http://schemas.openxmlformats.org/officeDocument/2006/relationships/hyperlink" Target="mailto:ahmmed26@gmail.com" TargetMode="External"/><Relationship Id="rId3709" Type="http://schemas.openxmlformats.org/officeDocument/2006/relationships/hyperlink" Target="mailto:motiur075@gmail.com" TargetMode="External"/><Relationship Id="rId4080" Type="http://schemas.openxmlformats.org/officeDocument/2006/relationships/hyperlink" Target="mailto:ms_momoconstruction@yahoo.com" TargetMode="External"/><Relationship Id="rId1674" Type="http://schemas.openxmlformats.org/officeDocument/2006/relationships/hyperlink" Target="mailto:islamsirajul409@yahoo.com" TargetMode="External"/><Relationship Id="rId2725" Type="http://schemas.openxmlformats.org/officeDocument/2006/relationships/hyperlink" Target="mailto:ms.ansconstruction@gmail.com" TargetMode="External"/><Relationship Id="rId5131" Type="http://schemas.openxmlformats.org/officeDocument/2006/relationships/hyperlink" Target="mailto:shahid.brothers.bd@gmail.com" TargetMode="External"/><Relationship Id="rId8287" Type="http://schemas.openxmlformats.org/officeDocument/2006/relationships/hyperlink" Target="mailto:sarkersonstraders@gmail.com" TargetMode="External"/><Relationship Id="rId9338" Type="http://schemas.openxmlformats.org/officeDocument/2006/relationships/hyperlink" Target="mailto:ahmsadequlislam@gmail.com" TargetMode="External"/><Relationship Id="rId1327" Type="http://schemas.openxmlformats.org/officeDocument/2006/relationships/hyperlink" Target="mailto:sdmallic@yahoo.com" TargetMode="External"/><Relationship Id="rId1741" Type="http://schemas.openxmlformats.org/officeDocument/2006/relationships/hyperlink" Target="mailto:Kamal_mostafa10@%20yahoo.Co%20m" TargetMode="External"/><Relationship Id="rId4897" Type="http://schemas.openxmlformats.org/officeDocument/2006/relationships/hyperlink" Target="mailto:dollyconstructionltd@gmail.com" TargetMode="External"/><Relationship Id="rId5948" Type="http://schemas.openxmlformats.org/officeDocument/2006/relationships/hyperlink" Target="mailto:ms.tanvirenterprise3@gmail.com" TargetMode="External"/><Relationship Id="rId8354" Type="http://schemas.openxmlformats.org/officeDocument/2006/relationships/hyperlink" Target="mailto:amadenterprise1973@gmail.com" TargetMode="External"/><Relationship Id="rId9405" Type="http://schemas.openxmlformats.org/officeDocument/2006/relationships/hyperlink" Target="mailto:ruhul_a13@yahoo.com" TargetMode="External"/><Relationship Id="rId33" Type="http://schemas.openxmlformats.org/officeDocument/2006/relationships/hyperlink" Target="mailto:msasamadtraders@gmail.com" TargetMode="External"/><Relationship Id="rId3499" Type="http://schemas.openxmlformats.org/officeDocument/2006/relationships/hyperlink" Target="mailto:msluckytrade@gmail.com" TargetMode="External"/><Relationship Id="rId7370" Type="http://schemas.openxmlformats.org/officeDocument/2006/relationships/hyperlink" Target="mailto:msparadisetds@gmail.com" TargetMode="External"/><Relationship Id="rId8007" Type="http://schemas.openxmlformats.org/officeDocument/2006/relationships/hyperlink" Target="mailto:mssattarenterprise16@gmail.com" TargetMode="External"/><Relationship Id="rId8421" Type="http://schemas.openxmlformats.org/officeDocument/2006/relationships/hyperlink" Target="mailto:mdfarukahmed71@gmail.com" TargetMode="External"/><Relationship Id="rId3566" Type="http://schemas.openxmlformats.org/officeDocument/2006/relationships/hyperlink" Target="mailto:mozaharbanantar2020@gmail.com" TargetMode="External"/><Relationship Id="rId4964" Type="http://schemas.openxmlformats.org/officeDocument/2006/relationships/hyperlink" Target="mailto:bmtradecenter@gmail.com" TargetMode="External"/><Relationship Id="rId7023" Type="http://schemas.openxmlformats.org/officeDocument/2006/relationships/hyperlink" Target="mailto:selimpatuakhali@gmail.com" TargetMode="External"/><Relationship Id="rId487" Type="http://schemas.openxmlformats.org/officeDocument/2006/relationships/hyperlink" Target="mailto:msahanaenterprise@gmail.com" TargetMode="External"/><Relationship Id="rId2168" Type="http://schemas.openxmlformats.org/officeDocument/2006/relationships/hyperlink" Target="mailto:rafiqconstructioncoltd@gmail.com" TargetMode="External"/><Relationship Id="rId3219" Type="http://schemas.openxmlformats.org/officeDocument/2006/relationships/hyperlink" Target="mailto:nbconstruction991@gmail.com" TargetMode="External"/><Relationship Id="rId3980" Type="http://schemas.openxmlformats.org/officeDocument/2006/relationships/hyperlink" Target="mailto:sahidenterprisepvtlimited@gmail.com%20;" TargetMode="External"/><Relationship Id="rId4617" Type="http://schemas.openxmlformats.org/officeDocument/2006/relationships/hyperlink" Target="mailto:debesh63@yahoo.com" TargetMode="External"/><Relationship Id="rId9195" Type="http://schemas.openxmlformats.org/officeDocument/2006/relationships/hyperlink" Target="mailto:mosnobienterprise@gmail.com" TargetMode="External"/><Relationship Id="rId1184" Type="http://schemas.openxmlformats.org/officeDocument/2006/relationships/hyperlink" Target="mailto:maeandmtejv@yahoo.com" TargetMode="External"/><Relationship Id="rId2582" Type="http://schemas.openxmlformats.org/officeDocument/2006/relationships/hyperlink" Target="mailto:hiru.traders74@gmail.com" TargetMode="External"/><Relationship Id="rId3633" Type="http://schemas.openxmlformats.org/officeDocument/2006/relationships/hyperlink" Target="mailto:ithuwanjv@gmail.com" TargetMode="External"/><Relationship Id="rId6789" Type="http://schemas.openxmlformats.org/officeDocument/2006/relationships/hyperlink" Target="mailto:rcdelowarjv2019@gmail.com" TargetMode="External"/><Relationship Id="rId554" Type="http://schemas.openxmlformats.org/officeDocument/2006/relationships/hyperlink" Target="mailto:esha.mony.enterprise2019@gmail.com" TargetMode="External"/><Relationship Id="rId2235" Type="http://schemas.openxmlformats.org/officeDocument/2006/relationships/hyperlink" Target="mailto:hoquetraders1980@gmail.com" TargetMode="External"/><Relationship Id="rId3700" Type="http://schemas.openxmlformats.org/officeDocument/2006/relationships/hyperlink" Target="mailto:moniruzzaman922@gmail.com" TargetMode="External"/><Relationship Id="rId6856" Type="http://schemas.openxmlformats.org/officeDocument/2006/relationships/hyperlink" Target="mailto:najmulbadal45@gmail.com" TargetMode="External"/><Relationship Id="rId7907" Type="http://schemas.openxmlformats.org/officeDocument/2006/relationships/hyperlink" Target="mailto:suraiyakhatun1976@gmail.com" TargetMode="External"/><Relationship Id="rId9262" Type="http://schemas.openxmlformats.org/officeDocument/2006/relationships/hyperlink" Target="mailto:mahabubk9270@gmail.com" TargetMode="External"/><Relationship Id="rId207" Type="http://schemas.openxmlformats.org/officeDocument/2006/relationships/hyperlink" Target="mailto:m.a.jalil.khan123@gmail.com" TargetMode="External"/><Relationship Id="rId621" Type="http://schemas.openxmlformats.org/officeDocument/2006/relationships/hyperlink" Target="mailto:azizulrashel83@gmail.com" TargetMode="External"/><Relationship Id="rId1251" Type="http://schemas.openxmlformats.org/officeDocument/2006/relationships/hyperlink" Target="mailto:dulhaenter@gmail.com" TargetMode="External"/><Relationship Id="rId2302" Type="http://schemas.openxmlformats.org/officeDocument/2006/relationships/hyperlink" Target="mailto:mskashemtraders@gmail.com" TargetMode="External"/><Relationship Id="rId5458" Type="http://schemas.openxmlformats.org/officeDocument/2006/relationships/hyperlink" Target="mailto:faruktraders.nar@gmail.com" TargetMode="External"/><Relationship Id="rId5872" Type="http://schemas.openxmlformats.org/officeDocument/2006/relationships/hyperlink" Target="mailto:shirin4egp@gmail.com" TargetMode="External"/><Relationship Id="rId6509" Type="http://schemas.openxmlformats.org/officeDocument/2006/relationships/hyperlink" Target="mailto:armancenter73@gmail.com" TargetMode="External"/><Relationship Id="rId6923" Type="http://schemas.openxmlformats.org/officeDocument/2006/relationships/hyperlink" Target="mailto:sunrise.charpara@gmail.com" TargetMode="External"/><Relationship Id="rId4474" Type="http://schemas.openxmlformats.org/officeDocument/2006/relationships/hyperlink" Target="mailto:ms.kaziconstruction77@yahoo.com" TargetMode="External"/><Relationship Id="rId5525" Type="http://schemas.openxmlformats.org/officeDocument/2006/relationships/hyperlink" Target="mailto:sujit.sarkar80@yahoo.com" TargetMode="External"/><Relationship Id="rId3076" Type="http://schemas.openxmlformats.org/officeDocument/2006/relationships/hyperlink" Target="mailto:mssajibenter@gmail.com" TargetMode="External"/><Relationship Id="rId3490" Type="http://schemas.openxmlformats.org/officeDocument/2006/relationships/hyperlink" Target="mailto:msprovaagro@gmail.com" TargetMode="External"/><Relationship Id="rId4127" Type="http://schemas.openxmlformats.org/officeDocument/2006/relationships/hyperlink" Target="mailto:techbay_international@yahoo.com" TargetMode="External"/><Relationship Id="rId4541" Type="http://schemas.openxmlformats.org/officeDocument/2006/relationships/hyperlink" Target="mailto:alimostafizjv@gmail.com" TargetMode="External"/><Relationship Id="rId7697" Type="http://schemas.openxmlformats.org/officeDocument/2006/relationships/hyperlink" Target="mailto:alamcon66@yahoo.com" TargetMode="External"/><Relationship Id="rId2092" Type="http://schemas.openxmlformats.org/officeDocument/2006/relationships/hyperlink" Target="mailto:arenterprise990@gmail.com" TargetMode="External"/><Relationship Id="rId3143" Type="http://schemas.openxmlformats.org/officeDocument/2006/relationships/hyperlink" Target="mailto:wahidcl830@gmail.com" TargetMode="External"/><Relationship Id="rId6299" Type="http://schemas.openxmlformats.org/officeDocument/2006/relationships/hyperlink" Target="mailto:ms.tanvirenterprise3@gmail.com" TargetMode="External"/><Relationship Id="rId8748" Type="http://schemas.openxmlformats.org/officeDocument/2006/relationships/hyperlink" Target="mailto:nipaquashemjv2017@gmail.com" TargetMode="External"/><Relationship Id="rId7764" Type="http://schemas.openxmlformats.org/officeDocument/2006/relationships/hyperlink" Target="mailto:nazibtraders1977@gmail.com" TargetMode="External"/><Relationship Id="rId8815" Type="http://schemas.openxmlformats.org/officeDocument/2006/relationships/hyperlink" Target="mailto:nurenterprisem@gmail.com" TargetMode="External"/><Relationship Id="rId131" Type="http://schemas.openxmlformats.org/officeDocument/2006/relationships/hyperlink" Target="mailto:udayanbangladesh2019@gmail.com" TargetMode="External"/><Relationship Id="rId3210" Type="http://schemas.openxmlformats.org/officeDocument/2006/relationships/hyperlink" Target="mailto:khanrafiqul180@gmail.com" TargetMode="External"/><Relationship Id="rId6366" Type="http://schemas.openxmlformats.org/officeDocument/2006/relationships/hyperlink" Target="mailto:ratfapbn@gmail.com" TargetMode="External"/><Relationship Id="rId6780" Type="http://schemas.openxmlformats.org/officeDocument/2006/relationships/hyperlink" Target="mailto:kamrulandbrothers@yahoo.com" TargetMode="External"/><Relationship Id="rId7417" Type="http://schemas.openxmlformats.org/officeDocument/2006/relationships/hyperlink" Target="mailto:raselteb1985@gmail.com" TargetMode="External"/><Relationship Id="rId7831" Type="http://schemas.openxmlformats.org/officeDocument/2006/relationships/hyperlink" Target="mailto:ranju8170@gmail.com" TargetMode="External"/><Relationship Id="rId2976" Type="http://schemas.openxmlformats.org/officeDocument/2006/relationships/hyperlink" Target="mailto:msjibantraders@gmail.com" TargetMode="External"/><Relationship Id="rId5382" Type="http://schemas.openxmlformats.org/officeDocument/2006/relationships/hyperlink" Target="mailto:ifranenterprise@gmail.com" TargetMode="External"/><Relationship Id="rId6019" Type="http://schemas.openxmlformats.org/officeDocument/2006/relationships/hyperlink" Target="mailto:msabulkhayerbachu@yahoo.com" TargetMode="External"/><Relationship Id="rId6433" Type="http://schemas.openxmlformats.org/officeDocument/2006/relationships/hyperlink" Target="mailto:tapankumarbasaksdp@gmail.com" TargetMode="External"/><Relationship Id="rId9589" Type="http://schemas.openxmlformats.org/officeDocument/2006/relationships/hyperlink" Target="mailto:aj.ent.bd@gmail.com" TargetMode="External"/><Relationship Id="rId948" Type="http://schemas.openxmlformats.org/officeDocument/2006/relationships/hyperlink" Target="mailto:akashem1971@gmail.com" TargetMode="External"/><Relationship Id="rId1578" Type="http://schemas.openxmlformats.org/officeDocument/2006/relationships/hyperlink" Target="mailto:nusratenterprise1965@gmail.com" TargetMode="External"/><Relationship Id="rId1992" Type="http://schemas.openxmlformats.org/officeDocument/2006/relationships/hyperlink" Target="mailto:info.angirasolar@gmail.com" TargetMode="External"/><Relationship Id="rId2629" Type="http://schemas.openxmlformats.org/officeDocument/2006/relationships/hyperlink" Target="mailto:armabjv@gmail.com" TargetMode="External"/><Relationship Id="rId5035" Type="http://schemas.openxmlformats.org/officeDocument/2006/relationships/hyperlink" Target="mailto:egp.readoyent@gmail.com" TargetMode="External"/><Relationship Id="rId6500" Type="http://schemas.openxmlformats.org/officeDocument/2006/relationships/hyperlink" Target="mailto:bhbsajv@gmail.com" TargetMode="External"/><Relationship Id="rId1645" Type="http://schemas.openxmlformats.org/officeDocument/2006/relationships/hyperlink" Target="mailto:mssamihaenterprise06@gmail.com" TargetMode="External"/><Relationship Id="rId4051" Type="http://schemas.openxmlformats.org/officeDocument/2006/relationships/hyperlink" Target="mailto:ms.mominul@yahoo.com" TargetMode="External"/><Relationship Id="rId5102" Type="http://schemas.openxmlformats.org/officeDocument/2006/relationships/hyperlink" Target="mailto:egp.swapnabricks@gmail.com" TargetMode="External"/><Relationship Id="rId8258" Type="http://schemas.openxmlformats.org/officeDocument/2006/relationships/hyperlink" Target="mailto:mshumaenterprisetrs@gmail.com" TargetMode="External"/><Relationship Id="rId8672" Type="http://schemas.openxmlformats.org/officeDocument/2006/relationships/hyperlink" Target="mailto:alifenterprise462@gmail.com" TargetMode="External"/><Relationship Id="rId9309" Type="http://schemas.openxmlformats.org/officeDocument/2006/relationships/hyperlink" Target="mailto:mebl.bd@gmail.com" TargetMode="External"/><Relationship Id="rId7274" Type="http://schemas.openxmlformats.org/officeDocument/2006/relationships/hyperlink" Target="mailto:mschoudhuryenterprise7@gmail.com" TargetMode="External"/><Relationship Id="rId8325" Type="http://schemas.openxmlformats.org/officeDocument/2006/relationships/hyperlink" Target="mailto:mszahinconstruction@gmail.com" TargetMode="External"/><Relationship Id="rId1712" Type="http://schemas.openxmlformats.org/officeDocument/2006/relationships/hyperlink" Target="mailto:malitrad19@gmail.com" TargetMode="External"/><Relationship Id="rId4868" Type="http://schemas.openxmlformats.org/officeDocument/2006/relationships/hyperlink" Target="mailto:msabdussamad31@gmail.com" TargetMode="External"/><Relationship Id="rId5919" Type="http://schemas.openxmlformats.org/officeDocument/2006/relationships/hyperlink" Target="mailto:msmaaenterprisekazi@yahoo.com" TargetMode="External"/><Relationship Id="rId6290" Type="http://schemas.openxmlformats.org/officeDocument/2006/relationships/hyperlink" Target="mailto:shakilconstruction@yahoo.com" TargetMode="External"/><Relationship Id="rId3884" Type="http://schemas.openxmlformats.org/officeDocument/2006/relationships/hyperlink" Target="mailto:ziaultraders123@yahoo.com" TargetMode="External"/><Relationship Id="rId4935" Type="http://schemas.openxmlformats.org/officeDocument/2006/relationships/hyperlink" Target="mailto:zohirul81@gmail.%20Com" TargetMode="External"/><Relationship Id="rId7341" Type="http://schemas.openxmlformats.org/officeDocument/2006/relationships/hyperlink" Target="mailto:mdsalim.egp@gmail.com" TargetMode="External"/><Relationship Id="rId9099" Type="http://schemas.openxmlformats.org/officeDocument/2006/relationships/hyperlink" Target="mailto:msaminenterprise@yahoo.com" TargetMode="External"/><Relationship Id="rId2486" Type="http://schemas.openxmlformats.org/officeDocument/2006/relationships/hyperlink" Target="mailto:chowdhury.132976@gmail.com" TargetMode="External"/><Relationship Id="rId3537" Type="http://schemas.openxmlformats.org/officeDocument/2006/relationships/hyperlink" Target="mailto:egpmsferozenterprise@yahoo.com" TargetMode="External"/><Relationship Id="rId3951" Type="http://schemas.openxmlformats.org/officeDocument/2006/relationships/hyperlink" Target="mailto:msjarnashuvojv@gmail.com%20;" TargetMode="External"/><Relationship Id="rId458" Type="http://schemas.openxmlformats.org/officeDocument/2006/relationships/hyperlink" Target="mailto:naimenterprise1981@gmail.com" TargetMode="External"/><Relationship Id="rId872" Type="http://schemas.openxmlformats.org/officeDocument/2006/relationships/hyperlink" Target="mailto:ms.samataenterprise68@gmail.com" TargetMode="External"/><Relationship Id="rId1088" Type="http://schemas.openxmlformats.org/officeDocument/2006/relationships/hyperlink" Target="mailto:abdulawalpatwary01@gmail.com" TargetMode="External"/><Relationship Id="rId2139" Type="http://schemas.openxmlformats.org/officeDocument/2006/relationships/hyperlink" Target="mailto:msbrothersandsons@gmail.com" TargetMode="External"/><Relationship Id="rId2553" Type="http://schemas.openxmlformats.org/officeDocument/2006/relationships/hyperlink" Target="mailto:emonenterprisebd2040@gmail.com" TargetMode="External"/><Relationship Id="rId3604" Type="http://schemas.openxmlformats.org/officeDocument/2006/relationships/hyperlink" Target="mailto:santoenterprise65@gmail.com" TargetMode="External"/><Relationship Id="rId6010" Type="http://schemas.openxmlformats.org/officeDocument/2006/relationships/hyperlink" Target="mailto:msmonaconstruction@yahoo.com" TargetMode="External"/><Relationship Id="rId9166" Type="http://schemas.openxmlformats.org/officeDocument/2006/relationships/hyperlink" Target="mailto:beandmrjv@gmail.com" TargetMode="External"/><Relationship Id="rId9580" Type="http://schemas.openxmlformats.org/officeDocument/2006/relationships/hyperlink" Target="mailto:mollahtraders1978@gmail.com" TargetMode="External"/><Relationship Id="rId525" Type="http://schemas.openxmlformats.org/officeDocument/2006/relationships/hyperlink" Target="mailto:oshin_enterprise@yahoo.com" TargetMode="External"/><Relationship Id="rId1155" Type="http://schemas.openxmlformats.org/officeDocument/2006/relationships/hyperlink" Target="mailto:badal_barisal@yahoo.com" TargetMode="External"/><Relationship Id="rId2206" Type="http://schemas.openxmlformats.org/officeDocument/2006/relationships/hyperlink" Target="mailto:ms.fabihaenterprise19@gmail.com" TargetMode="External"/><Relationship Id="rId2620" Type="http://schemas.openxmlformats.org/officeDocument/2006/relationships/hyperlink" Target="mailto:basundharak786@yahoo.com" TargetMode="External"/><Relationship Id="rId5776" Type="http://schemas.openxmlformats.org/officeDocument/2006/relationships/hyperlink" Target="mailto:srsanduejv@gmail.com" TargetMode="External"/><Relationship Id="rId8182" Type="http://schemas.openxmlformats.org/officeDocument/2006/relationships/hyperlink" Target="mailto:nbconstruction991@gmail.com" TargetMode="External"/><Relationship Id="rId9233" Type="http://schemas.openxmlformats.org/officeDocument/2006/relationships/hyperlink" Target="mailto:rambabukalicharanagarwala2020@gmail.com" TargetMode="External"/><Relationship Id="rId1222" Type="http://schemas.openxmlformats.org/officeDocument/2006/relationships/hyperlink" Target="mailto:mahamudaenterprise@gmail.com" TargetMode="External"/><Relationship Id="rId4378" Type="http://schemas.openxmlformats.org/officeDocument/2006/relationships/hyperlink" Target="mailto:ms.babulpathanlxp@gmail.com" TargetMode="External"/><Relationship Id="rId5429" Type="http://schemas.openxmlformats.org/officeDocument/2006/relationships/hyperlink" Target="mailto:nazmulhaqueenterprise@gmail.com" TargetMode="External"/><Relationship Id="rId6827" Type="http://schemas.openxmlformats.org/officeDocument/2006/relationships/hyperlink" Target="mailto:ptkzakir@gmail.com" TargetMode="External"/><Relationship Id="rId9300" Type="http://schemas.openxmlformats.org/officeDocument/2006/relationships/hyperlink" Target="mailto:rambabu.thakurgaon@gmail.com" TargetMode="External"/><Relationship Id="rId3394" Type="http://schemas.openxmlformats.org/officeDocument/2006/relationships/hyperlink" Target="mailto:msbtcorporation@gmail.com" TargetMode="External"/><Relationship Id="rId4792" Type="http://schemas.openxmlformats.org/officeDocument/2006/relationships/hyperlink" Target="mailto:khokonpaul1975@gmail.com" TargetMode="External"/><Relationship Id="rId5843" Type="http://schemas.openxmlformats.org/officeDocument/2006/relationships/hyperlink" Target="mailto:ibkbc2019@gmail.com" TargetMode="External"/><Relationship Id="rId8999" Type="http://schemas.openxmlformats.org/officeDocument/2006/relationships/hyperlink" Target="mailto:nbmuktajv@gmail.com" TargetMode="External"/><Relationship Id="rId3047" Type="http://schemas.openxmlformats.org/officeDocument/2006/relationships/hyperlink" Target="mailto:mskalpanaenterprise1978@gmail.com" TargetMode="External"/><Relationship Id="rId4445" Type="http://schemas.openxmlformats.org/officeDocument/2006/relationships/hyperlink" Target="mailto:msjonienterprise@gmail.com" TargetMode="External"/><Relationship Id="rId5910" Type="http://schemas.openxmlformats.org/officeDocument/2006/relationships/hyperlink" Target="mailto:kammom71@yahoo.com" TargetMode="External"/><Relationship Id="rId3461" Type="http://schemas.openxmlformats.org/officeDocument/2006/relationships/hyperlink" Target="mailto:msbtcorporation@gmail.com" TargetMode="External"/><Relationship Id="rId4512" Type="http://schemas.openxmlformats.org/officeDocument/2006/relationships/hyperlink" Target="mailto:mhmrah2019@gmail.com" TargetMode="External"/><Relationship Id="rId7668" Type="http://schemas.openxmlformats.org/officeDocument/2006/relationships/hyperlink" Target="mailto:belalhossain.mbc74@gmail.com" TargetMode="External"/><Relationship Id="rId8719" Type="http://schemas.openxmlformats.org/officeDocument/2006/relationships/hyperlink" Target="mailto:shohagenterprise1980@gmail.com" TargetMode="External"/><Relationship Id="rId382" Type="http://schemas.openxmlformats.org/officeDocument/2006/relationships/hyperlink" Target="mailto:md.rakibulhasan1926@gmail.com" TargetMode="External"/><Relationship Id="rId2063" Type="http://schemas.openxmlformats.org/officeDocument/2006/relationships/hyperlink" Target="mailto:isamoti76@gmail.com" TargetMode="External"/><Relationship Id="rId3114" Type="http://schemas.openxmlformats.org/officeDocument/2006/relationships/hyperlink" Target="mailto:atmejv@gmail.com" TargetMode="External"/><Relationship Id="rId6684" Type="http://schemas.openxmlformats.org/officeDocument/2006/relationships/hyperlink" Target="mailto:efte.etcl@gmail.com" TargetMode="External"/><Relationship Id="rId7735" Type="http://schemas.openxmlformats.org/officeDocument/2006/relationships/hyperlink" Target="mailto:Mostafizurdablu@yahoo.com" TargetMode="External"/><Relationship Id="rId9090" Type="http://schemas.openxmlformats.org/officeDocument/2006/relationships/hyperlink" Target="mailto:zahurulhaquedulalk786@yahoo.com" TargetMode="External"/><Relationship Id="rId2130" Type="http://schemas.openxmlformats.org/officeDocument/2006/relationships/hyperlink" Target="mailto:egp.suzan@gmail.com" TargetMode="External"/><Relationship Id="rId5286" Type="http://schemas.openxmlformats.org/officeDocument/2006/relationships/hyperlink" Target="mailto:nannurafiqul@gmail.com" TargetMode="External"/><Relationship Id="rId6337" Type="http://schemas.openxmlformats.org/officeDocument/2006/relationships/hyperlink" Target="mailto:jannatenterprise633@gmail.com" TargetMode="External"/><Relationship Id="rId6751" Type="http://schemas.openxmlformats.org/officeDocument/2006/relationships/hyperlink" Target="mailto:gazi.construction777@gmail.com" TargetMode="External"/><Relationship Id="rId102" Type="http://schemas.openxmlformats.org/officeDocument/2006/relationships/hyperlink" Target="mailto:msniloyenterprise15@gmail.com" TargetMode="External"/><Relationship Id="rId5353" Type="http://schemas.openxmlformats.org/officeDocument/2006/relationships/hyperlink" Target="mailto:parvazenterprise@gmail.com" TargetMode="External"/><Relationship Id="rId6404" Type="http://schemas.openxmlformats.org/officeDocument/2006/relationships/hyperlink" Target="mailto:palashentp.pbn@gmail.com" TargetMode="External"/><Relationship Id="rId7802" Type="http://schemas.openxmlformats.org/officeDocument/2006/relationships/hyperlink" Target="mailto:mratjv@gmail.com" TargetMode="External"/><Relationship Id="rId1896" Type="http://schemas.openxmlformats.org/officeDocument/2006/relationships/hyperlink" Target="mailto:ms.hasan@outlook.com" TargetMode="External"/><Relationship Id="rId2947" Type="http://schemas.openxmlformats.org/officeDocument/2006/relationships/hyperlink" Target="mailto:hamimmizanjv@yahoo.com" TargetMode="External"/><Relationship Id="rId5006" Type="http://schemas.openxmlformats.org/officeDocument/2006/relationships/hyperlink" Target="https://www.eprocure.gov.bd/tenderer/ViewRegistrationDetail.jsp?cId=F72D69221C7AF526&amp;uId=534F161588B69020&amp;tId=DBFA634FAF1F1538&amp;top=no" TargetMode="External"/><Relationship Id="rId919" Type="http://schemas.openxmlformats.org/officeDocument/2006/relationships/hyperlink" Target="mailto:idrishrhd@gmail.com" TargetMode="External"/><Relationship Id="rId1549" Type="http://schemas.openxmlformats.org/officeDocument/2006/relationships/hyperlink" Target="mailto:af.comilla@gmail.com" TargetMode="External"/><Relationship Id="rId1963" Type="http://schemas.openxmlformats.org/officeDocument/2006/relationships/hyperlink" Target="mailto:kamarjani.traders@gmail.com" TargetMode="External"/><Relationship Id="rId4022" Type="http://schemas.openxmlformats.org/officeDocument/2006/relationships/hyperlink" Target="mailto:akhteruzzamanm@gmail.com%20;" TargetMode="External"/><Relationship Id="rId5420" Type="http://schemas.openxmlformats.org/officeDocument/2006/relationships/hyperlink" Target="mailto:ststradeinternational520@gmail.com" TargetMode="External"/><Relationship Id="rId7178" Type="http://schemas.openxmlformats.org/officeDocument/2006/relationships/hyperlink" Target="mailto:quashemconstruction@gmail.com" TargetMode="External"/><Relationship Id="rId8576" Type="http://schemas.openxmlformats.org/officeDocument/2006/relationships/hyperlink" Target="mailto:mnirmansangstha@gmail.com" TargetMode="External"/><Relationship Id="rId8990" Type="http://schemas.openxmlformats.org/officeDocument/2006/relationships/hyperlink" Target="mailto:sbcelkamarjanijv@gmail.com" TargetMode="External"/><Relationship Id="rId9627" Type="http://schemas.openxmlformats.org/officeDocument/2006/relationships/hyperlink" Target="mailto:doneepljv123@gmail.com" TargetMode="External"/><Relationship Id="rId1616" Type="http://schemas.openxmlformats.org/officeDocument/2006/relationships/hyperlink" Target="mailto:msnoorjahan11@gmail.com" TargetMode="External"/><Relationship Id="rId7592" Type="http://schemas.openxmlformats.org/officeDocument/2006/relationships/hyperlink" Target="mailto:msnipaenterprise748@gmail.com" TargetMode="External"/><Relationship Id="rId8229" Type="http://schemas.openxmlformats.org/officeDocument/2006/relationships/hyperlink" Target="mailto:samadroconstruction@gmail.com" TargetMode="External"/><Relationship Id="rId8643" Type="http://schemas.openxmlformats.org/officeDocument/2006/relationships/hyperlink" Target="mailto:msbaizidenterprise@gmail.com" TargetMode="External"/><Relationship Id="rId3788" Type="http://schemas.openxmlformats.org/officeDocument/2006/relationships/hyperlink" Target="mailto:khandakershahin.ahmed@yahoo.com" TargetMode="External"/><Relationship Id="rId4839" Type="http://schemas.openxmlformats.org/officeDocument/2006/relationships/hyperlink" Target="mailto:ujjalsyl008@gmail.com" TargetMode="External"/><Relationship Id="rId6194" Type="http://schemas.openxmlformats.org/officeDocument/2006/relationships/hyperlink" Target="mailto:khondokarmukul017@gmail.com" TargetMode="External"/><Relationship Id="rId7245" Type="http://schemas.openxmlformats.org/officeDocument/2006/relationships/hyperlink" Target="mailto:uttam.kundurajbari@gmail.com" TargetMode="External"/><Relationship Id="rId8710" Type="http://schemas.openxmlformats.org/officeDocument/2006/relationships/hyperlink" Target="mailto:msmahienterprise33@gmail.com" TargetMode="External"/><Relationship Id="rId3855" Type="http://schemas.openxmlformats.org/officeDocument/2006/relationships/hyperlink" Target="mailto:selim.brothers_874@yahoo.com" TargetMode="External"/><Relationship Id="rId6261" Type="http://schemas.openxmlformats.org/officeDocument/2006/relationships/hyperlink" Target="mailto:ms.kabirtraders@yahoo.com" TargetMode="External"/><Relationship Id="rId7312" Type="http://schemas.openxmlformats.org/officeDocument/2006/relationships/hyperlink" Target="mailto:mdshihabuddin9744@gmail.com" TargetMode="External"/><Relationship Id="rId776" Type="http://schemas.openxmlformats.org/officeDocument/2006/relationships/hyperlink" Target="mailto:msrupalicons@gmail.com" TargetMode="External"/><Relationship Id="rId2457" Type="http://schemas.openxmlformats.org/officeDocument/2006/relationships/hyperlink" Target="mailto:ms.tuhinenterprise18@gmail.com" TargetMode="External"/><Relationship Id="rId3508" Type="http://schemas.openxmlformats.org/officeDocument/2006/relationships/hyperlink" Target="mailto:zillur023@gmail.com" TargetMode="External"/><Relationship Id="rId4906" Type="http://schemas.openxmlformats.org/officeDocument/2006/relationships/hyperlink" Target="mailto:msmonir_traders@yahoo.com" TargetMode="External"/><Relationship Id="rId9484" Type="http://schemas.openxmlformats.org/officeDocument/2006/relationships/hyperlink" Target="mailto:habibahamimjv@gmail.com" TargetMode="External"/><Relationship Id="rId429" Type="http://schemas.openxmlformats.org/officeDocument/2006/relationships/hyperlink" Target="mailto:mszoa_enterprise@yahoo.com" TargetMode="External"/><Relationship Id="rId1059" Type="http://schemas.openxmlformats.org/officeDocument/2006/relationships/hyperlink" Target="mailto:msjabedtraders.bd@gmail.com" TargetMode="External"/><Relationship Id="rId1473" Type="http://schemas.openxmlformats.org/officeDocument/2006/relationships/hyperlink" Target="mailto:robi.mir.bd@gmail.com" TargetMode="External"/><Relationship Id="rId2871" Type="http://schemas.openxmlformats.org/officeDocument/2006/relationships/hyperlink" Target="mailto:motiur075@gmail.com" TargetMode="External"/><Relationship Id="rId3922" Type="http://schemas.openxmlformats.org/officeDocument/2006/relationships/hyperlink" Target="mailto:msjoharatraders@gmail.com%20;" TargetMode="External"/><Relationship Id="rId8086" Type="http://schemas.openxmlformats.org/officeDocument/2006/relationships/hyperlink" Target="mailto:ruhul_a13@yahoo.com" TargetMode="External"/><Relationship Id="rId9137" Type="http://schemas.openxmlformats.org/officeDocument/2006/relationships/hyperlink" Target="mailto:ronyenterprise77@gmail.com" TargetMode="External"/><Relationship Id="rId843" Type="http://schemas.openxmlformats.org/officeDocument/2006/relationships/hyperlink" Target="mailto:jayantajkt25@gmail.com" TargetMode="External"/><Relationship Id="rId1126" Type="http://schemas.openxmlformats.org/officeDocument/2006/relationships/hyperlink" Target="mailto:ms.mehedienterprise2000@gmail.com" TargetMode="External"/><Relationship Id="rId2524" Type="http://schemas.openxmlformats.org/officeDocument/2006/relationships/hyperlink" Target="mailto:msalif_enterprise@yahoo.com" TargetMode="External"/><Relationship Id="rId8153" Type="http://schemas.openxmlformats.org/officeDocument/2006/relationships/hyperlink" Target="mailto:shoibenterprise28@gmail.com" TargetMode="External"/><Relationship Id="rId9551" Type="http://schemas.openxmlformats.org/officeDocument/2006/relationships/hyperlink" Target="mailto:purnimaenterprise2017@gmail.com" TargetMode="External"/><Relationship Id="rId910" Type="http://schemas.openxmlformats.org/officeDocument/2006/relationships/hyperlink" Target="mailto:mselienterprise@gmail.com" TargetMode="External"/><Relationship Id="rId1540" Type="http://schemas.openxmlformats.org/officeDocument/2006/relationships/hyperlink" Target="mailto:mshafeza01@gmail.com" TargetMode="External"/><Relationship Id="rId4696" Type="http://schemas.openxmlformats.org/officeDocument/2006/relationships/hyperlink" Target="mailto:jonyenterprise.meherpur@gmail.com" TargetMode="External"/><Relationship Id="rId5747" Type="http://schemas.openxmlformats.org/officeDocument/2006/relationships/hyperlink" Target="mailto:jrasjv@gmail.com" TargetMode="External"/><Relationship Id="rId9204" Type="http://schemas.openxmlformats.org/officeDocument/2006/relationships/hyperlink" Target="mailto:mshossaintraders@yahoo.com" TargetMode="External"/><Relationship Id="rId3298" Type="http://schemas.openxmlformats.org/officeDocument/2006/relationships/hyperlink" Target="mailto:ferdauosahmed@gmail.com" TargetMode="External"/><Relationship Id="rId4349" Type="http://schemas.openxmlformats.org/officeDocument/2006/relationships/hyperlink" Target="mailto:ms.rajuenterprise1@yahoo.com" TargetMode="External"/><Relationship Id="rId4763" Type="http://schemas.openxmlformats.org/officeDocument/2006/relationships/hyperlink" Target="mailto:jamaluddin10156@yahoo.com" TargetMode="External"/><Relationship Id="rId5814" Type="http://schemas.openxmlformats.org/officeDocument/2006/relationships/hyperlink" Target="mailto:rostom3046@gmail.com" TargetMode="External"/><Relationship Id="rId8220" Type="http://schemas.openxmlformats.org/officeDocument/2006/relationships/hyperlink" Target="mailto:mofazzolbilu@gmail.com" TargetMode="External"/><Relationship Id="rId3365" Type="http://schemas.openxmlformats.org/officeDocument/2006/relationships/hyperlink" Target="mailto:mskhanenterprise1974@yahoo.com" TargetMode="External"/><Relationship Id="rId4416" Type="http://schemas.openxmlformats.org/officeDocument/2006/relationships/hyperlink" Target="mailto:nurhossain19711@gmail.com" TargetMode="External"/><Relationship Id="rId4830" Type="http://schemas.openxmlformats.org/officeDocument/2006/relationships/hyperlink" Target="mailto:ujjalsyl008@gmail.com" TargetMode="External"/><Relationship Id="rId7986" Type="http://schemas.openxmlformats.org/officeDocument/2006/relationships/hyperlink" Target="mailto:rafidtradersshazin@gmail.com" TargetMode="External"/><Relationship Id="rId286" Type="http://schemas.openxmlformats.org/officeDocument/2006/relationships/hyperlink" Target="mailto:md.khairulhasan399@yahoo.com" TargetMode="External"/><Relationship Id="rId2381" Type="http://schemas.openxmlformats.org/officeDocument/2006/relationships/hyperlink" Target="mailto:ms.sonalienterprise2017@gmail.com" TargetMode="External"/><Relationship Id="rId3018" Type="http://schemas.openxmlformats.org/officeDocument/2006/relationships/hyperlink" Target="mailto:sibbir687@gmail.com" TargetMode="External"/><Relationship Id="rId3432" Type="http://schemas.openxmlformats.org/officeDocument/2006/relationships/hyperlink" Target="mailto:egpmsferozenterprise@yahoo.com" TargetMode="External"/><Relationship Id="rId6588" Type="http://schemas.openxmlformats.org/officeDocument/2006/relationships/hyperlink" Target="mailto:subhan.liton2017@gmail.com" TargetMode="External"/><Relationship Id="rId7639" Type="http://schemas.openxmlformats.org/officeDocument/2006/relationships/hyperlink" Target="https://www.eprocure.gov.bd/officer/MyTenders.jsp" TargetMode="External"/><Relationship Id="rId353" Type="http://schemas.openxmlformats.org/officeDocument/2006/relationships/hyperlink" Target="mailto:azadptk@gmail.com" TargetMode="External"/><Relationship Id="rId2034" Type="http://schemas.openxmlformats.org/officeDocument/2006/relationships/hyperlink" Target="mailto:info.angirasolar@gmail.com" TargetMode="External"/><Relationship Id="rId9061" Type="http://schemas.openxmlformats.org/officeDocument/2006/relationships/hyperlink" Target="mailto:aminulhaquepvtltd@gmail.com" TargetMode="External"/><Relationship Id="rId420" Type="http://schemas.openxmlformats.org/officeDocument/2006/relationships/hyperlink" Target="mailto:salim.ahmed664@gmail.com" TargetMode="External"/><Relationship Id="rId1050" Type="http://schemas.openxmlformats.org/officeDocument/2006/relationships/hyperlink" Target="mailto:msakkasconstruction@gmail.com" TargetMode="External"/><Relationship Id="rId2101" Type="http://schemas.openxmlformats.org/officeDocument/2006/relationships/hyperlink" Target="mailto:class01traders@gmail.com" TargetMode="External"/><Relationship Id="rId5257" Type="http://schemas.openxmlformats.org/officeDocument/2006/relationships/hyperlink" Target="mailto:ncel1962@gmail.com" TargetMode="External"/><Relationship Id="rId6655" Type="http://schemas.openxmlformats.org/officeDocument/2006/relationships/hyperlink" Target="mailto:shomejlk@gmail.com" TargetMode="External"/><Relationship Id="rId7706" Type="http://schemas.openxmlformats.org/officeDocument/2006/relationships/hyperlink" Target="mailto:kzahcjv@gmail.com" TargetMode="External"/><Relationship Id="rId5671" Type="http://schemas.openxmlformats.org/officeDocument/2006/relationships/hyperlink" Target="mailto:egp.mshakilenterprise@gmail.com" TargetMode="External"/><Relationship Id="rId6308" Type="http://schemas.openxmlformats.org/officeDocument/2006/relationships/hyperlink" Target="mailto:msrsenterprise1986@gmail.com" TargetMode="External"/><Relationship Id="rId6722" Type="http://schemas.openxmlformats.org/officeDocument/2006/relationships/hyperlink" Target="mailto:sarder.enterprise78@gmail.com" TargetMode="External"/><Relationship Id="rId1867" Type="http://schemas.openxmlformats.org/officeDocument/2006/relationships/hyperlink" Target="mailto:nabaruntradersltd@gmail.com" TargetMode="External"/><Relationship Id="rId2918" Type="http://schemas.openxmlformats.org/officeDocument/2006/relationships/hyperlink" Target="mailto:omcsbg2g.jv@gmail.com" TargetMode="External"/><Relationship Id="rId4273" Type="http://schemas.openxmlformats.org/officeDocument/2006/relationships/hyperlink" Target="mailto:tamanna.kush@gmail.com" TargetMode="External"/><Relationship Id="rId5324" Type="http://schemas.openxmlformats.org/officeDocument/2006/relationships/hyperlink" Target="mailto:mssienterprise2021@gmail.com" TargetMode="External"/><Relationship Id="rId8894" Type="http://schemas.openxmlformats.org/officeDocument/2006/relationships/hyperlink" Target="mailto:alamintraders78@yahoo.com" TargetMode="External"/><Relationship Id="rId1934" Type="http://schemas.openxmlformats.org/officeDocument/2006/relationships/hyperlink" Target="mailto:bajaldidaruljv@gmail.com" TargetMode="External"/><Relationship Id="rId4340" Type="http://schemas.openxmlformats.org/officeDocument/2006/relationships/hyperlink" Target="mailto:abdulmannanshumon@gmail.com" TargetMode="External"/><Relationship Id="rId7496" Type="http://schemas.openxmlformats.org/officeDocument/2006/relationships/hyperlink" Target="mailto:zohirul1971@yahoo.com" TargetMode="External"/><Relationship Id="rId8547" Type="http://schemas.openxmlformats.org/officeDocument/2006/relationships/hyperlink" Target="mailto:smjahangire@gmail.com" TargetMode="External"/><Relationship Id="rId8961" Type="http://schemas.openxmlformats.org/officeDocument/2006/relationships/hyperlink" Target="mailto:mlemsrkr@gmail.com" TargetMode="External"/><Relationship Id="rId6098" Type="http://schemas.openxmlformats.org/officeDocument/2006/relationships/hyperlink" Target="mailto:msrajuenterprise.bd@gmail.com" TargetMode="External"/><Relationship Id="rId7149" Type="http://schemas.openxmlformats.org/officeDocument/2006/relationships/hyperlink" Target="mailto:enayethossainpat@gmail.com" TargetMode="External"/><Relationship Id="rId7563" Type="http://schemas.openxmlformats.org/officeDocument/2006/relationships/hyperlink" Target="mailto:barrithin@gmail.com" TargetMode="External"/><Relationship Id="rId8614" Type="http://schemas.openxmlformats.org/officeDocument/2006/relationships/hyperlink" Target="mailto:md.moyenuddin@yahoo.com" TargetMode="External"/><Relationship Id="rId6165" Type="http://schemas.openxmlformats.org/officeDocument/2006/relationships/hyperlink" Target="mailto:puniinternationalbm@gmail.com" TargetMode="External"/><Relationship Id="rId7216" Type="http://schemas.openxmlformats.org/officeDocument/2006/relationships/hyperlink" Target="mailto:mskeyaenterprise@yahoo.com" TargetMode="External"/><Relationship Id="rId3759" Type="http://schemas.openxmlformats.org/officeDocument/2006/relationships/hyperlink" Target="mailto:akashmedia2011@gmail.com" TargetMode="External"/><Relationship Id="rId5181" Type="http://schemas.openxmlformats.org/officeDocument/2006/relationships/hyperlink" Target="mailto:atikaproject2007@gmail.com" TargetMode="External"/><Relationship Id="rId6232" Type="http://schemas.openxmlformats.org/officeDocument/2006/relationships/hyperlink" Target="mailto:msabulhashembhuiyan@gmail.com" TargetMode="External"/><Relationship Id="rId7630" Type="http://schemas.openxmlformats.org/officeDocument/2006/relationships/hyperlink" Target="https://www.eprocure.gov.bd/officer/MyTenders.jsp" TargetMode="External"/><Relationship Id="rId9388" Type="http://schemas.openxmlformats.org/officeDocument/2006/relationships/hyperlink" Target="mailto:sagorenterprise76@gmail.com" TargetMode="External"/><Relationship Id="rId2775" Type="http://schemas.openxmlformats.org/officeDocument/2006/relationships/hyperlink" Target="mailto:alamenterprise92@yahoo.com" TargetMode="External"/><Relationship Id="rId3826" Type="http://schemas.openxmlformats.org/officeDocument/2006/relationships/hyperlink" Target="mailto:S.Anantabikastripura@yahoo.com" TargetMode="External"/><Relationship Id="rId747" Type="http://schemas.openxmlformats.org/officeDocument/2006/relationships/hyperlink" Target="mailto:lopaent80@gmail.com" TargetMode="External"/><Relationship Id="rId1377" Type="http://schemas.openxmlformats.org/officeDocument/2006/relationships/hyperlink" Target="mailto:msmamunenterprise16@gmail.com" TargetMode="External"/><Relationship Id="rId1791" Type="http://schemas.openxmlformats.org/officeDocument/2006/relationships/hyperlink" Target="mailto:ors.southtekparacxb@gmail.com" TargetMode="External"/><Relationship Id="rId2428" Type="http://schemas.openxmlformats.org/officeDocument/2006/relationships/hyperlink" Target="mailto:ms.rahmangroups@gmail.com" TargetMode="External"/><Relationship Id="rId2842" Type="http://schemas.openxmlformats.org/officeDocument/2006/relationships/hyperlink" Target="mailto:meem.tradei@yahoo.com" TargetMode="External"/><Relationship Id="rId5998" Type="http://schemas.openxmlformats.org/officeDocument/2006/relationships/hyperlink" Target="mailto:mskmcbricks@gmail.com" TargetMode="External"/><Relationship Id="rId9455" Type="http://schemas.openxmlformats.org/officeDocument/2006/relationships/hyperlink" Target="mailto:hossainahmedpanna@gmail.com" TargetMode="External"/><Relationship Id="rId83" Type="http://schemas.openxmlformats.org/officeDocument/2006/relationships/hyperlink" Target="mailto:rajuburrahaman@gmail.com" TargetMode="External"/><Relationship Id="rId814" Type="http://schemas.openxmlformats.org/officeDocument/2006/relationships/hyperlink" Target="mailto:md.nasir_uddin30@yahoo.com" TargetMode="External"/><Relationship Id="rId1444" Type="http://schemas.openxmlformats.org/officeDocument/2006/relationships/hyperlink" Target="mailto:pcmbejvca@gmail.com" TargetMode="External"/><Relationship Id="rId8057" Type="http://schemas.openxmlformats.org/officeDocument/2006/relationships/hyperlink" Target="mailto:msarifandbrothers53@gmail.com" TargetMode="External"/><Relationship Id="rId8471" Type="http://schemas.openxmlformats.org/officeDocument/2006/relationships/hyperlink" Target="mailto:mdlokman72@gmail.com" TargetMode="External"/><Relationship Id="rId9108" Type="http://schemas.openxmlformats.org/officeDocument/2006/relationships/hyperlink" Target="mailto:mmcandmootjv@gmail.com" TargetMode="External"/><Relationship Id="rId9522" Type="http://schemas.openxmlformats.org/officeDocument/2006/relationships/hyperlink" Target="mailto:khantradersnao@gmail.com" TargetMode="External"/><Relationship Id="rId1511" Type="http://schemas.openxmlformats.org/officeDocument/2006/relationships/hyperlink" Target="mailto:kazi_mohin@yahoo.com" TargetMode="External"/><Relationship Id="rId4667" Type="http://schemas.openxmlformats.org/officeDocument/2006/relationships/hyperlink" Target="mailto:aruquetraders.bd@gmail.com" TargetMode="External"/><Relationship Id="rId5718" Type="http://schemas.openxmlformats.org/officeDocument/2006/relationships/hyperlink" Target="mailto:saifulislam005566@gmail.com" TargetMode="External"/><Relationship Id="rId7073" Type="http://schemas.openxmlformats.org/officeDocument/2006/relationships/hyperlink" Target="mailto:badalsarwar@gmail.com" TargetMode="External"/><Relationship Id="rId8124" Type="http://schemas.openxmlformats.org/officeDocument/2006/relationships/hyperlink" Target="mailto:khanrafiqul180@gmail.com" TargetMode="External"/><Relationship Id="rId3269" Type="http://schemas.openxmlformats.org/officeDocument/2006/relationships/hyperlink" Target="mailto:mrshamim203260@yahoo.com" TargetMode="External"/><Relationship Id="rId3683" Type="http://schemas.openxmlformats.org/officeDocument/2006/relationships/hyperlink" Target="mailto:motiur075@gmail.com" TargetMode="External"/><Relationship Id="rId7140" Type="http://schemas.openxmlformats.org/officeDocument/2006/relationships/hyperlink" Target="mailto:msrupalicons@gmail.com" TargetMode="External"/><Relationship Id="rId2285" Type="http://schemas.openxmlformats.org/officeDocument/2006/relationships/hyperlink" Target="mailto:ms.ifthyandbrothers@gmail.com" TargetMode="External"/><Relationship Id="rId3336" Type="http://schemas.openxmlformats.org/officeDocument/2006/relationships/hyperlink" Target="mailto:mrshamim203260@yahoo.com" TargetMode="External"/><Relationship Id="rId4734" Type="http://schemas.openxmlformats.org/officeDocument/2006/relationships/hyperlink" Target="mailto:mdammamhossain.meherpur@gmail.com" TargetMode="External"/><Relationship Id="rId257" Type="http://schemas.openxmlformats.org/officeDocument/2006/relationships/hyperlink" Target="https://www.eprocure.gov.bd/officer/MyTenders.jsp" TargetMode="External"/><Relationship Id="rId3750" Type="http://schemas.openxmlformats.org/officeDocument/2006/relationships/hyperlink" Target="mailto:massaenterprisejnd@gmail.com" TargetMode="External"/><Relationship Id="rId4801" Type="http://schemas.openxmlformats.org/officeDocument/2006/relationships/hyperlink" Target="mailto:ahsanhussain6969@yahoo.com" TargetMode="External"/><Relationship Id="rId7957" Type="http://schemas.openxmlformats.org/officeDocument/2006/relationships/hyperlink" Target="mailto:ms.shaiadenterprise2018@gmail.com" TargetMode="External"/><Relationship Id="rId671" Type="http://schemas.openxmlformats.org/officeDocument/2006/relationships/hyperlink" Target="mailto:mshasan.construction1978@gmail.com" TargetMode="External"/><Relationship Id="rId2352" Type="http://schemas.openxmlformats.org/officeDocument/2006/relationships/hyperlink" Target="mailto:ms.sajincorporation@gmail.com" TargetMode="External"/><Relationship Id="rId3403" Type="http://schemas.openxmlformats.org/officeDocument/2006/relationships/hyperlink" Target="mailto:msbiswajit2013@gmail.com" TargetMode="External"/><Relationship Id="rId6559" Type="http://schemas.openxmlformats.org/officeDocument/2006/relationships/hyperlink" Target="mailto:ishak.mig@gmail.com" TargetMode="External"/><Relationship Id="rId6973" Type="http://schemas.openxmlformats.org/officeDocument/2006/relationships/hyperlink" Target="mailto:shenterprise78@gmail.com" TargetMode="External"/><Relationship Id="rId324" Type="http://schemas.openxmlformats.org/officeDocument/2006/relationships/hyperlink" Target="mailto:utmong71@yahoo.com" TargetMode="External"/><Relationship Id="rId2005" Type="http://schemas.openxmlformats.org/officeDocument/2006/relationships/hyperlink" Target="mailto:surmaenterprise24@gmail.com" TargetMode="External"/><Relationship Id="rId5575" Type="http://schemas.openxmlformats.org/officeDocument/2006/relationships/hyperlink" Target="mailto:manhalged@gmail.com" TargetMode="External"/><Relationship Id="rId6626" Type="http://schemas.openxmlformats.org/officeDocument/2006/relationships/hyperlink" Target="mailto:mssaifuddintraders@yahoo.com" TargetMode="External"/><Relationship Id="rId9032" Type="http://schemas.openxmlformats.org/officeDocument/2006/relationships/hyperlink" Target="mailto:msjakiaenterprise72@gmail.com" TargetMode="External"/><Relationship Id="rId1021" Type="http://schemas.openxmlformats.org/officeDocument/2006/relationships/hyperlink" Target="mailto:msmakader@yahoo.com" TargetMode="External"/><Relationship Id="rId4177" Type="http://schemas.openxmlformats.org/officeDocument/2006/relationships/hyperlink" Target="mailto:rsenterprise271@gmail.com" TargetMode="External"/><Relationship Id="rId4591" Type="http://schemas.openxmlformats.org/officeDocument/2006/relationships/hyperlink" Target="mailto:abidenterprise70@gmail.com" TargetMode="External"/><Relationship Id="rId5228" Type="http://schemas.openxmlformats.org/officeDocument/2006/relationships/hyperlink" Target="mailto:pdl25@prangroup.comm" TargetMode="External"/><Relationship Id="rId5642" Type="http://schemas.openxmlformats.org/officeDocument/2006/relationships/hyperlink" Target="mailto:mawahed8@gmail.com" TargetMode="External"/><Relationship Id="rId8798" Type="http://schemas.openxmlformats.org/officeDocument/2006/relationships/hyperlink" Target="mailto:msazamconstruction@gmail.com" TargetMode="External"/><Relationship Id="rId3193" Type="http://schemas.openxmlformats.org/officeDocument/2006/relationships/hyperlink" Target="mailto:ms.amirenterprise2013@gmail.com" TargetMode="External"/><Relationship Id="rId4244" Type="http://schemas.openxmlformats.org/officeDocument/2006/relationships/hyperlink" Target="mailto:maishaandco@gmail.com" TargetMode="External"/><Relationship Id="rId1838" Type="http://schemas.openxmlformats.org/officeDocument/2006/relationships/hyperlink" Target="mailto:msafsanaenterprise@gmail.com" TargetMode="External"/><Relationship Id="rId3260" Type="http://schemas.openxmlformats.org/officeDocument/2006/relationships/hyperlink" Target="mailto:ms.amirenterprise2013@gmail.com" TargetMode="External"/><Relationship Id="rId4311" Type="http://schemas.openxmlformats.org/officeDocument/2006/relationships/hyperlink" Target="mailto:afsertrading@gmail.com" TargetMode="External"/><Relationship Id="rId7467" Type="http://schemas.openxmlformats.org/officeDocument/2006/relationships/hyperlink" Target="mailto:malikmohammadali2015@gmail.com" TargetMode="External"/><Relationship Id="rId8865" Type="http://schemas.openxmlformats.org/officeDocument/2006/relationships/hyperlink" Target="mailto:sbcelbd@gmail.com" TargetMode="External"/><Relationship Id="rId181" Type="http://schemas.openxmlformats.org/officeDocument/2006/relationships/hyperlink" Target="mailto:kazimirajuli@gmail.com" TargetMode="External"/><Relationship Id="rId1905" Type="http://schemas.openxmlformats.org/officeDocument/2006/relationships/hyperlink" Target="mailto:msasadenterprise@gmail.com" TargetMode="External"/><Relationship Id="rId6069" Type="http://schemas.openxmlformats.org/officeDocument/2006/relationships/hyperlink" Target="mailto:ms.tashinenterprise@yahoo.com" TargetMode="External"/><Relationship Id="rId7881" Type="http://schemas.openxmlformats.org/officeDocument/2006/relationships/hyperlink" Target="mailto:mmbashikkrjv@gmail.com" TargetMode="External"/><Relationship Id="rId8518" Type="http://schemas.openxmlformats.org/officeDocument/2006/relationships/hyperlink" Target="mailto:siddiquet02@gmail.com" TargetMode="External"/><Relationship Id="rId8932" Type="http://schemas.openxmlformats.org/officeDocument/2006/relationships/hyperlink" Target="mailto:nishattraders13@gmail.com" TargetMode="External"/><Relationship Id="rId5085" Type="http://schemas.openxmlformats.org/officeDocument/2006/relationships/hyperlink" Target="mailto:sarkarenterprise1200@gmail.com" TargetMode="External"/><Relationship Id="rId6483" Type="http://schemas.openxmlformats.org/officeDocument/2006/relationships/hyperlink" Target="mailto:mrshadiaenterprise@gmail.com" TargetMode="External"/><Relationship Id="rId7534" Type="http://schemas.openxmlformats.org/officeDocument/2006/relationships/hyperlink" Target="mailto:wasimulhaque.donenterprise@gmail.com" TargetMode="External"/><Relationship Id="rId998" Type="http://schemas.openxmlformats.org/officeDocument/2006/relationships/hyperlink" Target="mailto:surmaenterprise24@gmail.com" TargetMode="External"/><Relationship Id="rId2679" Type="http://schemas.openxmlformats.org/officeDocument/2006/relationships/hyperlink" Target="mailto:samesul15alam@gmail.com" TargetMode="External"/><Relationship Id="rId6136" Type="http://schemas.openxmlformats.org/officeDocument/2006/relationships/hyperlink" Target="mailto:mskalambricks@yahoo.com" TargetMode="External"/><Relationship Id="rId6550" Type="http://schemas.openxmlformats.org/officeDocument/2006/relationships/hyperlink" Target="mailto:fazlulhaque4egp@gmail.com" TargetMode="External"/><Relationship Id="rId7601" Type="http://schemas.openxmlformats.org/officeDocument/2006/relationships/hyperlink" Target="mailto:rangamati.mayadhan2020@gmail.com" TargetMode="External"/><Relationship Id="rId1695" Type="http://schemas.openxmlformats.org/officeDocument/2006/relationships/hyperlink" Target="mailto:msmonirahmed@gmail.com" TargetMode="External"/><Relationship Id="rId2746" Type="http://schemas.openxmlformats.org/officeDocument/2006/relationships/hyperlink" Target="mailto:provaent0169@gmail.com" TargetMode="External"/><Relationship Id="rId5152" Type="http://schemas.openxmlformats.org/officeDocument/2006/relationships/hyperlink" Target="mailto:mssikder1@gmail.com" TargetMode="External"/><Relationship Id="rId6203" Type="http://schemas.openxmlformats.org/officeDocument/2006/relationships/hyperlink" Target="mailto:msmostafaandsons1958@gmail.com" TargetMode="External"/><Relationship Id="rId9359" Type="http://schemas.openxmlformats.org/officeDocument/2006/relationships/hyperlink" Target="mailto:deloar5010@gmail.com" TargetMode="External"/><Relationship Id="rId718" Type="http://schemas.openxmlformats.org/officeDocument/2006/relationships/hyperlink" Target="mailto:mstuhuriaandrafienterprise@gmail.com" TargetMode="External"/><Relationship Id="rId1348" Type="http://schemas.openxmlformats.org/officeDocument/2006/relationships/hyperlink" Target="mailto:msememotorsjv@yahoo.com" TargetMode="External"/><Relationship Id="rId1762" Type="http://schemas.openxmlformats.org/officeDocument/2006/relationships/hyperlink" Target="mailto:islamsirajul409@yahoo.com" TargetMode="External"/><Relationship Id="rId8375" Type="http://schemas.openxmlformats.org/officeDocument/2006/relationships/hyperlink" Target="mailto:roufabdur54@yahoo.com" TargetMode="External"/><Relationship Id="rId9426" Type="http://schemas.openxmlformats.org/officeDocument/2006/relationships/hyperlink" Target="mailto:b.d.traders8@gmail.com" TargetMode="External"/><Relationship Id="rId1415" Type="http://schemas.openxmlformats.org/officeDocument/2006/relationships/hyperlink" Target="mailto:zk.zakir19@gmail.com" TargetMode="External"/><Relationship Id="rId2813" Type="http://schemas.openxmlformats.org/officeDocument/2006/relationships/hyperlink" Target="mailto:ms.lataenterprise16@yahoo.com" TargetMode="External"/><Relationship Id="rId5969" Type="http://schemas.openxmlformats.org/officeDocument/2006/relationships/hyperlink" Target="mailto:nafitraders1979@gmail.com" TargetMode="External"/><Relationship Id="rId7391" Type="http://schemas.openxmlformats.org/officeDocument/2006/relationships/hyperlink" Target="mailto:mdmoyenkhan@gmail.com" TargetMode="External"/><Relationship Id="rId8028" Type="http://schemas.openxmlformats.org/officeDocument/2006/relationships/hyperlink" Target="mailto:msjamunaenterprise9000@gmail.com" TargetMode="External"/><Relationship Id="rId8442" Type="http://schemas.openxmlformats.org/officeDocument/2006/relationships/hyperlink" Target="mailto:meeinternational18@gmail.com" TargetMode="External"/><Relationship Id="rId54" Type="http://schemas.openxmlformats.org/officeDocument/2006/relationships/hyperlink" Target="mailto:msasamadtraders@gmail.com" TargetMode="External"/><Relationship Id="rId4985" Type="http://schemas.openxmlformats.org/officeDocument/2006/relationships/hyperlink" Target="mailto:rajibenterprise1983@gmail.com" TargetMode="External"/><Relationship Id="rId7044" Type="http://schemas.openxmlformats.org/officeDocument/2006/relationships/hyperlink" Target="mailto:shenterprise78@gmail.com" TargetMode="External"/><Relationship Id="rId2189" Type="http://schemas.openxmlformats.org/officeDocument/2006/relationships/hyperlink" Target="mailto:mr.rahim_uddin@yahoo.com" TargetMode="External"/><Relationship Id="rId3587" Type="http://schemas.openxmlformats.org/officeDocument/2006/relationships/hyperlink" Target="mailto:mtbcjv@gmail.com" TargetMode="External"/><Relationship Id="rId4638" Type="http://schemas.openxmlformats.org/officeDocument/2006/relationships/hyperlink" Target="mailto:orienttrade.zitu@yahoo.com" TargetMode="External"/><Relationship Id="rId6060" Type="http://schemas.openxmlformats.org/officeDocument/2006/relationships/hyperlink" Target="mailto:msemarattraders@gmail.com" TargetMode="External"/><Relationship Id="rId3654" Type="http://schemas.openxmlformats.org/officeDocument/2006/relationships/hyperlink" Target="mailto:syedmilon77@yahoo.com" TargetMode="External"/><Relationship Id="rId4705" Type="http://schemas.openxmlformats.org/officeDocument/2006/relationships/hyperlink" Target="mailto:hafizurbconjv@gmail.com" TargetMode="External"/><Relationship Id="rId7111" Type="http://schemas.openxmlformats.org/officeDocument/2006/relationships/hyperlink" Target="mailto:mizanuralam71@gmail.com" TargetMode="External"/><Relationship Id="rId575" Type="http://schemas.openxmlformats.org/officeDocument/2006/relationships/hyperlink" Target="mailto:sraboniconstruction.naru@gmail.com" TargetMode="External"/><Relationship Id="rId2256" Type="http://schemas.openxmlformats.org/officeDocument/2006/relationships/hyperlink" Target="mailto:ms.arafattrading2019@gmail.com" TargetMode="External"/><Relationship Id="rId2670" Type="http://schemas.openxmlformats.org/officeDocument/2006/relationships/hyperlink" Target="mailto:saidur1969@yahoo.com" TargetMode="External"/><Relationship Id="rId3307" Type="http://schemas.openxmlformats.org/officeDocument/2006/relationships/hyperlink" Target="mailto:chowdhurytreaders@gmail.com" TargetMode="External"/><Relationship Id="rId3721" Type="http://schemas.openxmlformats.org/officeDocument/2006/relationships/hyperlink" Target="mailto:Mollaenterprisejnd@gmail.com" TargetMode="External"/><Relationship Id="rId6877" Type="http://schemas.openxmlformats.org/officeDocument/2006/relationships/hyperlink" Target="mailto:enayethossainpat@gmail.com" TargetMode="External"/><Relationship Id="rId7928" Type="http://schemas.openxmlformats.org/officeDocument/2006/relationships/hyperlink" Target="mailto:khanenterprise1975@yahoo.com" TargetMode="External"/><Relationship Id="rId9283" Type="http://schemas.openxmlformats.org/officeDocument/2006/relationships/hyperlink" Target="mailto:dipu.egp@gmail.com" TargetMode="External"/><Relationship Id="rId228" Type="http://schemas.openxmlformats.org/officeDocument/2006/relationships/hyperlink" Target="mailto:rafia.apu@gmail.com" TargetMode="External"/><Relationship Id="rId642" Type="http://schemas.openxmlformats.org/officeDocument/2006/relationships/hyperlink" Target="mailto:badal_barisal@yahoo.com" TargetMode="External"/><Relationship Id="rId1272" Type="http://schemas.openxmlformats.org/officeDocument/2006/relationships/hyperlink" Target="mailto:khondokerbrothers@yahoo.com" TargetMode="External"/><Relationship Id="rId2323" Type="http://schemas.openxmlformats.org/officeDocument/2006/relationships/hyperlink" Target="mailto:ms.mostafaandsons@gmail.com" TargetMode="External"/><Relationship Id="rId5479" Type="http://schemas.openxmlformats.org/officeDocument/2006/relationships/hyperlink" Target="mailto:rahmanbrothers.polash@gmail.com" TargetMode="External"/><Relationship Id="rId5893" Type="http://schemas.openxmlformats.org/officeDocument/2006/relationships/hyperlink" Target="mailto:khairulkabir07@gmail.com" TargetMode="External"/><Relationship Id="rId9350" Type="http://schemas.openxmlformats.org/officeDocument/2006/relationships/hyperlink" Target="mailto:donenterprise71@gmail.com" TargetMode="External"/><Relationship Id="rId4495" Type="http://schemas.openxmlformats.org/officeDocument/2006/relationships/hyperlink" Target="mailto:atbhyiyanbhuilders@gmail.com" TargetMode="External"/><Relationship Id="rId5546" Type="http://schemas.openxmlformats.org/officeDocument/2006/relationships/hyperlink" Target="mailto:otblbd@yahoo.com" TargetMode="External"/><Relationship Id="rId6944" Type="http://schemas.openxmlformats.org/officeDocument/2006/relationships/hyperlink" Target="mailto:mohiuddinptk@gmail.com" TargetMode="External"/><Relationship Id="rId9003" Type="http://schemas.openxmlformats.org/officeDocument/2006/relationships/hyperlink" Target="https://www.eprocure.gov.bd/officer/MyTenders.jsp" TargetMode="External"/><Relationship Id="rId3097" Type="http://schemas.openxmlformats.org/officeDocument/2006/relationships/hyperlink" Target="mailto:mdabulkalamazad001.muk@gmail.com" TargetMode="External"/><Relationship Id="rId4148" Type="http://schemas.openxmlformats.org/officeDocument/2006/relationships/hyperlink" Target="mailto:shakinconstruction@gmail.com" TargetMode="External"/><Relationship Id="rId5960" Type="http://schemas.openxmlformats.org/officeDocument/2006/relationships/hyperlink" Target="mailto:bestwestengineeringltd@gmail.com" TargetMode="External"/><Relationship Id="rId3164" Type="http://schemas.openxmlformats.org/officeDocument/2006/relationships/hyperlink" Target="mailto:ms.showrovetraders@gmail.com" TargetMode="External"/><Relationship Id="rId4562" Type="http://schemas.openxmlformats.org/officeDocument/2006/relationships/hyperlink" Target="mailto:waliarrahman56@gmail.com" TargetMode="External"/><Relationship Id="rId5613" Type="http://schemas.openxmlformats.org/officeDocument/2006/relationships/hyperlink" Target="mailto:anisurrahmanntr@gmail.com" TargetMode="External"/><Relationship Id="rId8769" Type="http://schemas.openxmlformats.org/officeDocument/2006/relationships/hyperlink" Target="mailto:kamarjani.traders@gmail.com" TargetMode="External"/><Relationship Id="rId1809" Type="http://schemas.openxmlformats.org/officeDocument/2006/relationships/hyperlink" Target="mailto:msmrco.egp@gmail.com" TargetMode="External"/><Relationship Id="rId4215" Type="http://schemas.openxmlformats.org/officeDocument/2006/relationships/hyperlink" Target="mailto:mmbashilimited@gmail.com" TargetMode="External"/><Relationship Id="rId7785" Type="http://schemas.openxmlformats.org/officeDocument/2006/relationships/hyperlink" Target="mailto:khairulkabir07@gmail.com" TargetMode="External"/><Relationship Id="rId8836" Type="http://schemas.openxmlformats.org/officeDocument/2006/relationships/hyperlink" Target="mailto:faridpurjannatconstructionltd@gmail.com" TargetMode="External"/><Relationship Id="rId2180" Type="http://schemas.openxmlformats.org/officeDocument/2006/relationships/hyperlink" Target="https://www.eprocure.gov.bd/tenderer/ViewRegistrationDetail.jsp?cId=3915F1B217858BD1&amp;uId=C9FEF4809E81919D&amp;tId=9542245BA2E944C7&amp;top=no" TargetMode="External"/><Relationship Id="rId3231" Type="http://schemas.openxmlformats.org/officeDocument/2006/relationships/hyperlink" Target="mailto:mmbashilimited@gmail.com" TargetMode="External"/><Relationship Id="rId6387" Type="http://schemas.openxmlformats.org/officeDocument/2006/relationships/hyperlink" Target="mailto:siamsaadconstruction@gmail.com" TargetMode="External"/><Relationship Id="rId7438" Type="http://schemas.openxmlformats.org/officeDocument/2006/relationships/hyperlink" Target="mailto:mdsunny888@gmail.com" TargetMode="External"/><Relationship Id="rId7852" Type="http://schemas.openxmlformats.org/officeDocument/2006/relationships/hyperlink" Target="mailto:shitalentp018@gmail.com" TargetMode="External"/><Relationship Id="rId8903" Type="http://schemas.openxmlformats.org/officeDocument/2006/relationships/hyperlink" Target="mailto:msabirenterprise07@gmail.com" TargetMode="External"/><Relationship Id="rId152" Type="http://schemas.openxmlformats.org/officeDocument/2006/relationships/hyperlink" Target="mailto:mdnazrulislamnilu@gmail.com" TargetMode="External"/><Relationship Id="rId2997" Type="http://schemas.openxmlformats.org/officeDocument/2006/relationships/hyperlink" Target="mailto:ms.nasimenterprise001@gmail.com" TargetMode="External"/><Relationship Id="rId6454" Type="http://schemas.openxmlformats.org/officeDocument/2006/relationships/hyperlink" Target="mailto:jyotytrade@gmail.com" TargetMode="External"/><Relationship Id="rId7505" Type="http://schemas.openxmlformats.org/officeDocument/2006/relationships/hyperlink" Target="mailto:mdwasimulhaque15@gmail.com" TargetMode="External"/><Relationship Id="rId969" Type="http://schemas.openxmlformats.org/officeDocument/2006/relationships/hyperlink" Target="mailto:mayerdoa.construction.algi@gmail.com" TargetMode="External"/><Relationship Id="rId1599" Type="http://schemas.openxmlformats.org/officeDocument/2006/relationships/hyperlink" Target="mailto:ms.popyenterprise1966@gmail.com" TargetMode="External"/><Relationship Id="rId5056" Type="http://schemas.openxmlformats.org/officeDocument/2006/relationships/hyperlink" Target="mailto:bishwajitproshad@gmail.com" TargetMode="External"/><Relationship Id="rId5470" Type="http://schemas.openxmlformats.org/officeDocument/2006/relationships/hyperlink" Target="mailto:amirgonjbuilders@gmail.com" TargetMode="External"/><Relationship Id="rId6107" Type="http://schemas.openxmlformats.org/officeDocument/2006/relationships/hyperlink" Target="mailto:msbablu13@gmail.com" TargetMode="External"/><Relationship Id="rId6521" Type="http://schemas.openxmlformats.org/officeDocument/2006/relationships/hyperlink" Target="mailto:ms.desajv@gmail.com" TargetMode="External"/><Relationship Id="rId4072" Type="http://schemas.openxmlformats.org/officeDocument/2006/relationships/hyperlink" Target="mailto:mebl.bbe.jv@gmail.com" TargetMode="External"/><Relationship Id="rId5123" Type="http://schemas.openxmlformats.org/officeDocument/2006/relationships/hyperlink" Target="mailto:msfakirenterprise@gmail.com" TargetMode="External"/><Relationship Id="rId8279" Type="http://schemas.openxmlformats.org/officeDocument/2006/relationships/hyperlink" Target="mailto:mmawul963@gmail.com" TargetMode="External"/><Relationship Id="rId1666" Type="http://schemas.openxmlformats.org/officeDocument/2006/relationships/hyperlink" Target="mailto:islamsirajul409@yahoo.com" TargetMode="External"/><Relationship Id="rId2717" Type="http://schemas.openxmlformats.org/officeDocument/2006/relationships/hyperlink" Target="mailto:msvaivaienterprise81@gmail.com" TargetMode="External"/><Relationship Id="rId7295" Type="http://schemas.openxmlformats.org/officeDocument/2006/relationships/hyperlink" Target="mailto:shilaenterprise15@yahoo.com" TargetMode="External"/><Relationship Id="rId8693" Type="http://schemas.openxmlformats.org/officeDocument/2006/relationships/hyperlink" Target="mailto:armengr1982@yahoo.com" TargetMode="External"/><Relationship Id="rId1319" Type="http://schemas.openxmlformats.org/officeDocument/2006/relationships/hyperlink" Target="mailto:bayofbangalcorporation@gmail.com" TargetMode="External"/><Relationship Id="rId1733" Type="http://schemas.openxmlformats.org/officeDocument/2006/relationships/hyperlink" Target="mailto:mezbahcomilla@gmail.com" TargetMode="External"/><Relationship Id="rId4889" Type="http://schemas.openxmlformats.org/officeDocument/2006/relationships/hyperlink" Target="mailto:helala532@gmail.com" TargetMode="External"/><Relationship Id="rId8346" Type="http://schemas.openxmlformats.org/officeDocument/2006/relationships/hyperlink" Target="mailto:rinaconstructionsiraj@gmail.com" TargetMode="External"/><Relationship Id="rId8760" Type="http://schemas.openxmlformats.org/officeDocument/2006/relationships/hyperlink" Target="mailto:msprotyashae@gmail.com" TargetMode="External"/><Relationship Id="rId25" Type="http://schemas.openxmlformats.org/officeDocument/2006/relationships/hyperlink" Target="mailto:efte.etcl@gmail.com" TargetMode="External"/><Relationship Id="rId1800" Type="http://schemas.openxmlformats.org/officeDocument/2006/relationships/hyperlink" Target="mailto:msasadenterprise@gmail.com" TargetMode="External"/><Relationship Id="rId4956" Type="http://schemas.openxmlformats.org/officeDocument/2006/relationships/hyperlink" Target="mailto:helalmiah91@gmail.com" TargetMode="External"/><Relationship Id="rId7362" Type="http://schemas.openxmlformats.org/officeDocument/2006/relationships/hyperlink" Target="mailto:mdmonsurrohoman@gmail.com" TargetMode="External"/><Relationship Id="rId8413" Type="http://schemas.openxmlformats.org/officeDocument/2006/relationships/hyperlink" Target="mailto:global.trading2925@gmail.com" TargetMode="External"/><Relationship Id="rId3558" Type="http://schemas.openxmlformats.org/officeDocument/2006/relationships/hyperlink" Target="mailto:mlercljv@gmail.com" TargetMode="External"/><Relationship Id="rId3972" Type="http://schemas.openxmlformats.org/officeDocument/2006/relationships/hyperlink" Target="mailto:egp.msayaanenterprise19@gmail.com%20;" TargetMode="External"/><Relationship Id="rId4609" Type="http://schemas.openxmlformats.org/officeDocument/2006/relationships/hyperlink" Target="mailto:dollyconstructionltd@gmail.com" TargetMode="External"/><Relationship Id="rId7015" Type="http://schemas.openxmlformats.org/officeDocument/2006/relationships/hyperlink" Target="mailto:amir.engr_crp@yahoo.com" TargetMode="External"/><Relationship Id="rId479" Type="http://schemas.openxmlformats.org/officeDocument/2006/relationships/hyperlink" Target="mailto:amir.engr_crp@yahoo.com" TargetMode="External"/><Relationship Id="rId893" Type="http://schemas.openxmlformats.org/officeDocument/2006/relationships/hyperlink" Target="mailto:mebl.bd@gmail.com" TargetMode="External"/><Relationship Id="rId2574" Type="http://schemas.openxmlformats.org/officeDocument/2006/relationships/hyperlink" Target="mailto:ashrafinternational47@gmail.com" TargetMode="External"/><Relationship Id="rId3625" Type="http://schemas.openxmlformats.org/officeDocument/2006/relationships/hyperlink" Target="mailto:balarampodder68@gmail.com" TargetMode="External"/><Relationship Id="rId6031" Type="http://schemas.openxmlformats.org/officeDocument/2006/relationships/hyperlink" Target="mailto:mskalambricks@yahoo.com" TargetMode="External"/><Relationship Id="rId9187" Type="http://schemas.openxmlformats.org/officeDocument/2006/relationships/hyperlink" Target="mailto:saydul.2011@gmail.com" TargetMode="External"/><Relationship Id="rId546" Type="http://schemas.openxmlformats.org/officeDocument/2006/relationships/hyperlink" Target="mailto:msrokeyaenterprise92@gmail.com" TargetMode="External"/><Relationship Id="rId1176" Type="http://schemas.openxmlformats.org/officeDocument/2006/relationships/hyperlink" Target="mailto:msshohagenterprise@gmail.com" TargetMode="External"/><Relationship Id="rId2227" Type="http://schemas.openxmlformats.org/officeDocument/2006/relationships/hyperlink" Target="mailto:trustcorporationftsc@gmail.com" TargetMode="External"/><Relationship Id="rId9254" Type="http://schemas.openxmlformats.org/officeDocument/2006/relationships/hyperlink" Target="mailto:msdast.eleisjv@gmail.com" TargetMode="External"/><Relationship Id="rId960" Type="http://schemas.openxmlformats.org/officeDocument/2006/relationships/hyperlink" Target="https://www.eprocure.gov.bd/tenderer/ViewRegistrationDetail.jsp?cId=C682C843DD86D68B&amp;uId=DCC8267FD11BC3D9&amp;tId=43C4C005B6A7BA00&amp;top=no" TargetMode="External"/><Relationship Id="rId1243" Type="http://schemas.openxmlformats.org/officeDocument/2006/relationships/hyperlink" Target="mailto:smsajv2020@gmail.com" TargetMode="External"/><Relationship Id="rId1590" Type="http://schemas.openxmlformats.org/officeDocument/2006/relationships/hyperlink" Target="mailto:mssalimenterprise02@gmail.com" TargetMode="External"/><Relationship Id="rId2641" Type="http://schemas.openxmlformats.org/officeDocument/2006/relationships/hyperlink" Target="mailto:ferdousbari73@yahoo.com" TargetMode="External"/><Relationship Id="rId4399" Type="http://schemas.openxmlformats.org/officeDocument/2006/relationships/hyperlink" Target="mailto:bappy78@gmail.com" TargetMode="External"/><Relationship Id="rId5797" Type="http://schemas.openxmlformats.org/officeDocument/2006/relationships/hyperlink" Target="mailto:ms.mohesenaenterprise@gmail.com" TargetMode="External"/><Relationship Id="rId6848" Type="http://schemas.openxmlformats.org/officeDocument/2006/relationships/hyperlink" Target="mailto:msemtejv@gmail.com" TargetMode="External"/><Relationship Id="rId8270" Type="http://schemas.openxmlformats.org/officeDocument/2006/relationships/hyperlink" Target="mailto:mssayedjahanconstruction@gmail.com" TargetMode="External"/><Relationship Id="rId613" Type="http://schemas.openxmlformats.org/officeDocument/2006/relationships/hyperlink" Target="mailto:msrupalicons@gmail.com" TargetMode="External"/><Relationship Id="rId5864" Type="http://schemas.openxmlformats.org/officeDocument/2006/relationships/hyperlink" Target="mailto:golaprabbani123@gmail.com" TargetMode="External"/><Relationship Id="rId6915" Type="http://schemas.openxmlformats.org/officeDocument/2006/relationships/hyperlink" Target="mailto:marinptk4317@gmail.com" TargetMode="External"/><Relationship Id="rId9321" Type="http://schemas.openxmlformats.org/officeDocument/2006/relationships/hyperlink" Target="mailto:dewan_jamal@yahoo.com" TargetMode="External"/><Relationship Id="rId1310" Type="http://schemas.openxmlformats.org/officeDocument/2006/relationships/hyperlink" Target="mailto:mdhiderali1965@gmail.com" TargetMode="External"/><Relationship Id="rId4466" Type="http://schemas.openxmlformats.org/officeDocument/2006/relationships/hyperlink" Target="mailto:msmonaconstruction@yahoo.comNationality%20:%20%20Bangladeshi" TargetMode="External"/><Relationship Id="rId4880" Type="http://schemas.openxmlformats.org/officeDocument/2006/relationships/hyperlink" Target="mailto:arcjamaluddin@gmail.com" TargetMode="External"/><Relationship Id="rId5517" Type="http://schemas.openxmlformats.org/officeDocument/2006/relationships/hyperlink" Target="mailto:shantaenterprise74@gmail.com" TargetMode="External"/><Relationship Id="rId5931" Type="http://schemas.openxmlformats.org/officeDocument/2006/relationships/hyperlink" Target="mailto:anasconstruction1@gmail.com" TargetMode="External"/><Relationship Id="rId3068" Type="http://schemas.openxmlformats.org/officeDocument/2006/relationships/hyperlink" Target="mailto:mspalashenterprise@yahoo.com" TargetMode="External"/><Relationship Id="rId3482" Type="http://schemas.openxmlformats.org/officeDocument/2006/relationships/hyperlink" Target="mailto:mdnoorislam75@yahoo.com" TargetMode="External"/><Relationship Id="rId4119" Type="http://schemas.openxmlformats.org/officeDocument/2006/relationships/hyperlink" Target="mailto:mrkjvsc@gmail.com" TargetMode="External"/><Relationship Id="rId4533" Type="http://schemas.openxmlformats.org/officeDocument/2006/relationships/hyperlink" Target="mailto:obaydurrahman2013@yahoo.com" TargetMode="External"/><Relationship Id="rId7689" Type="http://schemas.openxmlformats.org/officeDocument/2006/relationships/hyperlink" Target="mailto:khairulkabir07@gmail.com" TargetMode="External"/><Relationship Id="rId2084" Type="http://schemas.openxmlformats.org/officeDocument/2006/relationships/hyperlink" Target="mailto:binti2011@yahoo.com" TargetMode="External"/><Relationship Id="rId3135" Type="http://schemas.openxmlformats.org/officeDocument/2006/relationships/hyperlink" Target="mailto:muktomunshi02@gmail.com" TargetMode="External"/><Relationship Id="rId4600" Type="http://schemas.openxmlformats.org/officeDocument/2006/relationships/hyperlink" Target="mailto:ghoseint@gmail.com" TargetMode="External"/><Relationship Id="rId7756" Type="http://schemas.openxmlformats.org/officeDocument/2006/relationships/hyperlink" Target="mailto:aoishi76@gmail.com" TargetMode="External"/><Relationship Id="rId470" Type="http://schemas.openxmlformats.org/officeDocument/2006/relationships/hyperlink" Target="mailto:msyousufsikder83@yahoo.com" TargetMode="External"/><Relationship Id="rId2151" Type="http://schemas.openxmlformats.org/officeDocument/2006/relationships/hyperlink" Target="mailto:wareszaman.dinaj@gmail.com" TargetMode="External"/><Relationship Id="rId3202" Type="http://schemas.openxmlformats.org/officeDocument/2006/relationships/hyperlink" Target="mailto:mijanur.rahaman264315@gmail.com" TargetMode="External"/><Relationship Id="rId6358" Type="http://schemas.openxmlformats.org/officeDocument/2006/relationships/hyperlink" Target="mailto:arkltdbd@gmail.com" TargetMode="External"/><Relationship Id="rId7409" Type="http://schemas.openxmlformats.org/officeDocument/2006/relationships/hyperlink" Target="mailto:mdziaulhasan21@gmail.com" TargetMode="External"/><Relationship Id="rId8807" Type="http://schemas.openxmlformats.org/officeDocument/2006/relationships/hyperlink" Target="mailto:nurenterprisem@gmail.com" TargetMode="External"/><Relationship Id="rId123" Type="http://schemas.openxmlformats.org/officeDocument/2006/relationships/hyperlink" Target="mailto:sksimonali55@gmail.com" TargetMode="External"/><Relationship Id="rId5374" Type="http://schemas.openxmlformats.org/officeDocument/2006/relationships/hyperlink" Target="mailto:shamimbhuiyanjv2019@gmail.com" TargetMode="External"/><Relationship Id="rId6772" Type="http://schemas.openxmlformats.org/officeDocument/2006/relationships/hyperlink" Target="mailto:dhara.enterprise69@gmail.com" TargetMode="External"/><Relationship Id="rId7823" Type="http://schemas.openxmlformats.org/officeDocument/2006/relationships/hyperlink" Target="mailto:shaharulkabir.jc@gmail.com" TargetMode="External"/><Relationship Id="rId2968" Type="http://schemas.openxmlformats.org/officeDocument/2006/relationships/hyperlink" Target="mailto:msfahimenterprise1990@gmail.com" TargetMode="External"/><Relationship Id="rId5027" Type="http://schemas.openxmlformats.org/officeDocument/2006/relationships/hyperlink" Target="mailto:abmzahirul@gmail.com" TargetMode="External"/><Relationship Id="rId6425" Type="http://schemas.openxmlformats.org/officeDocument/2006/relationships/hyperlink" Target="mailto:zahidur.pbn@gmail.com" TargetMode="External"/><Relationship Id="rId1984" Type="http://schemas.openxmlformats.org/officeDocument/2006/relationships/hyperlink" Target="mailto:msisratbuilders.bd@gmail.com" TargetMode="External"/><Relationship Id="rId4390" Type="http://schemas.openxmlformats.org/officeDocument/2006/relationships/hyperlink" Target="mailto:megaelactrons93@gmail.com" TargetMode="External"/><Relationship Id="rId5441" Type="http://schemas.openxmlformats.org/officeDocument/2006/relationships/hyperlink" Target="mailto:refattraders97@gmail.com" TargetMode="External"/><Relationship Id="rId8597" Type="http://schemas.openxmlformats.org/officeDocument/2006/relationships/hyperlink" Target="mailto:nabila_enterprise113@yahoo.com" TargetMode="External"/><Relationship Id="rId9648" Type="http://schemas.openxmlformats.org/officeDocument/2006/relationships/comments" Target="../comments1.xml"/><Relationship Id="rId1637" Type="http://schemas.openxmlformats.org/officeDocument/2006/relationships/hyperlink" Target="mailto:msmishuenterprise01@gmail.com" TargetMode="External"/><Relationship Id="rId4043" Type="http://schemas.openxmlformats.org/officeDocument/2006/relationships/hyperlink" Target="mailto:ms_challenger1@yahoo.com" TargetMode="External"/><Relationship Id="rId7199" Type="http://schemas.openxmlformats.org/officeDocument/2006/relationships/hyperlink" Target="mailto:mizanhamimjv@gmail.com" TargetMode="External"/><Relationship Id="rId8664" Type="http://schemas.openxmlformats.org/officeDocument/2006/relationships/hyperlink" Target="mailto:msnipaenterprise748@gmail.com" TargetMode="External"/><Relationship Id="rId1704" Type="http://schemas.openxmlformats.org/officeDocument/2006/relationships/hyperlink" Target="mailto:malitrad19@gmail.com" TargetMode="External"/><Relationship Id="rId4110" Type="http://schemas.openxmlformats.org/officeDocument/2006/relationships/hyperlink" Target="mailto:binoyenter@gmail.com" TargetMode="External"/><Relationship Id="rId7266" Type="http://schemas.openxmlformats.org/officeDocument/2006/relationships/hyperlink" Target="mailto:msanonnatradersbd@gmail.com" TargetMode="External"/><Relationship Id="rId7680" Type="http://schemas.openxmlformats.org/officeDocument/2006/relationships/hyperlink" Target="mailto:riad2161@gmail.com" TargetMode="External"/><Relationship Id="rId8317" Type="http://schemas.openxmlformats.org/officeDocument/2006/relationships/hyperlink" Target="mailto:basundharak786@yahoo.com" TargetMode="External"/><Relationship Id="rId8731" Type="http://schemas.openxmlformats.org/officeDocument/2006/relationships/hyperlink" Target="mailto:bnenterprise1996@gmail.com" TargetMode="External"/><Relationship Id="rId6282" Type="http://schemas.openxmlformats.org/officeDocument/2006/relationships/hyperlink" Target="mailto:samiultraders@yahoo.com" TargetMode="External"/><Relationship Id="rId7333" Type="http://schemas.openxmlformats.org/officeDocument/2006/relationships/hyperlink" Target="mailto:kolient.egp@gmail.com" TargetMode="External"/><Relationship Id="rId797" Type="http://schemas.openxmlformats.org/officeDocument/2006/relationships/hyperlink" Target="mailto:ms.rono.traders@gmail.com" TargetMode="External"/><Relationship Id="rId2478" Type="http://schemas.openxmlformats.org/officeDocument/2006/relationships/hyperlink" Target="mailto:Salehbabul21@gmail.com" TargetMode="External"/><Relationship Id="rId3876" Type="http://schemas.openxmlformats.org/officeDocument/2006/relationships/hyperlink" Target="mailto:selim.brothers_874@yahoo.com" TargetMode="External"/><Relationship Id="rId4927" Type="http://schemas.openxmlformats.org/officeDocument/2006/relationships/hyperlink" Target="mailto:temrjv2018@gmail.com" TargetMode="External"/><Relationship Id="rId2892" Type="http://schemas.openxmlformats.org/officeDocument/2006/relationships/hyperlink" Target="mailto:ms.rahelaenterprise15@yahoo.com" TargetMode="External"/><Relationship Id="rId3529" Type="http://schemas.openxmlformats.org/officeDocument/2006/relationships/hyperlink" Target="mailto:mdabdulkuddusegp@gmail.com" TargetMode="External"/><Relationship Id="rId3943" Type="http://schemas.openxmlformats.org/officeDocument/2006/relationships/hyperlink" Target="mailto:akashconstruction1971@gmail.com%20;" TargetMode="External"/><Relationship Id="rId6002" Type="http://schemas.openxmlformats.org/officeDocument/2006/relationships/hyperlink" Target="mailto:pinnacleconstructioncompany2@gmail.com" TargetMode="External"/><Relationship Id="rId7400" Type="http://schemas.openxmlformats.org/officeDocument/2006/relationships/hyperlink" Target="mailto:mstfaridaislam@gmail.com" TargetMode="External"/><Relationship Id="rId9158" Type="http://schemas.openxmlformats.org/officeDocument/2006/relationships/hyperlink" Target="mailto:leandmejv@gmail.com" TargetMode="External"/><Relationship Id="rId864" Type="http://schemas.openxmlformats.org/officeDocument/2006/relationships/hyperlink" Target="mailto:rakubal1981@gmail.com" TargetMode="External"/><Relationship Id="rId1494" Type="http://schemas.openxmlformats.org/officeDocument/2006/relationships/hyperlink" Target="mailto:jahangirkhanchow@gmail.com" TargetMode="External"/><Relationship Id="rId2545" Type="http://schemas.openxmlformats.org/officeDocument/2006/relationships/hyperlink" Target="mailto:hoquetraders1980@gmail.com" TargetMode="External"/><Relationship Id="rId9572" Type="http://schemas.openxmlformats.org/officeDocument/2006/relationships/hyperlink" Target="mailto:mshumayraenterprise2019@gmail.com" TargetMode="External"/><Relationship Id="rId517" Type="http://schemas.openxmlformats.org/officeDocument/2006/relationships/hyperlink" Target="mailto:msgolam_kabir@yahoo.com" TargetMode="External"/><Relationship Id="rId931" Type="http://schemas.openxmlformats.org/officeDocument/2006/relationships/hyperlink" Target="mailto:mebl.bd@gmail.com" TargetMode="External"/><Relationship Id="rId1147" Type="http://schemas.openxmlformats.org/officeDocument/2006/relationships/hyperlink" Target="mailto:moonintbd@gmail.com" TargetMode="External"/><Relationship Id="rId1561" Type="http://schemas.openxmlformats.org/officeDocument/2006/relationships/hyperlink" Target="mailto:msmoslemuddinkhan@gmail.com" TargetMode="External"/><Relationship Id="rId2612" Type="http://schemas.openxmlformats.org/officeDocument/2006/relationships/hyperlink" Target="mailto:msatikur1980@gmail.com" TargetMode="External"/><Relationship Id="rId5768" Type="http://schemas.openxmlformats.org/officeDocument/2006/relationships/hyperlink" Target="mailto:mtn4701@gmail.com" TargetMode="External"/><Relationship Id="rId6819" Type="http://schemas.openxmlformats.org/officeDocument/2006/relationships/hyperlink" Target="mailto:sikderenterprise81@gmail.com" TargetMode="External"/><Relationship Id="rId8174" Type="http://schemas.openxmlformats.org/officeDocument/2006/relationships/hyperlink" Target="mailto:mssayedjahanconstruction@gmail.com" TargetMode="External"/><Relationship Id="rId9225" Type="http://schemas.openxmlformats.org/officeDocument/2006/relationships/hyperlink" Target="mailto:msrahmantraders07@gmail.com" TargetMode="External"/><Relationship Id="rId1214" Type="http://schemas.openxmlformats.org/officeDocument/2006/relationships/hyperlink" Target="mailto:md.amirulislam.cnj@gmail.com" TargetMode="External"/><Relationship Id="rId4784" Type="http://schemas.openxmlformats.org/officeDocument/2006/relationships/hyperlink" Target="mailto:islamkamrul0101@gmail.com" TargetMode="External"/><Relationship Id="rId5835" Type="http://schemas.openxmlformats.org/officeDocument/2006/relationships/hyperlink" Target="mailto:khairulkabir07@gmail.com" TargetMode="External"/><Relationship Id="rId7190" Type="http://schemas.openxmlformats.org/officeDocument/2006/relationships/hyperlink" Target="mailto:jaka@gmail.com" TargetMode="External"/><Relationship Id="rId8241" Type="http://schemas.openxmlformats.org/officeDocument/2006/relationships/hyperlink" Target="mailto:msismailhossain@gmail.com" TargetMode="External"/><Relationship Id="rId3386" Type="http://schemas.openxmlformats.org/officeDocument/2006/relationships/hyperlink" Target="mailto:enterprisemsmitu@yahoo.com" TargetMode="External"/><Relationship Id="rId4437" Type="http://schemas.openxmlformats.org/officeDocument/2006/relationships/hyperlink" Target="mailto:ms.rubabenterprise@gmail.com" TargetMode="External"/><Relationship Id="rId3039" Type="http://schemas.openxmlformats.org/officeDocument/2006/relationships/hyperlink" Target="mailto:alalifenterprise85@gmail.com" TargetMode="External"/><Relationship Id="rId3453" Type="http://schemas.openxmlformats.org/officeDocument/2006/relationships/hyperlink" Target="mailto:emonenterprisjnd@gmail.com" TargetMode="External"/><Relationship Id="rId4851" Type="http://schemas.openxmlformats.org/officeDocument/2006/relationships/hyperlink" Target="mailto:mdmujibur74@gmail.com" TargetMode="External"/><Relationship Id="rId5902" Type="http://schemas.openxmlformats.org/officeDocument/2006/relationships/hyperlink" Target="mailto:moonconstruction186@gmail.com" TargetMode="External"/><Relationship Id="rId374" Type="http://schemas.openxmlformats.org/officeDocument/2006/relationships/hyperlink" Target="mailto:topaderconstruction@yahoo.com" TargetMode="External"/><Relationship Id="rId2055" Type="http://schemas.openxmlformats.org/officeDocument/2006/relationships/hyperlink" Target="mailto:salauddinmusharof@gmail.com" TargetMode="External"/><Relationship Id="rId3106" Type="http://schemas.openxmlformats.org/officeDocument/2006/relationships/hyperlink" Target="mailto:ms.milon1984@gmail.com" TargetMode="External"/><Relationship Id="rId4504" Type="http://schemas.openxmlformats.org/officeDocument/2006/relationships/hyperlink" Target="mailto:msmonowarhossain@gmail.com" TargetMode="External"/><Relationship Id="rId9082" Type="http://schemas.openxmlformats.org/officeDocument/2006/relationships/hyperlink" Target="mailto:azizandsons1960@gmail.com" TargetMode="External"/><Relationship Id="rId3520" Type="http://schemas.openxmlformats.org/officeDocument/2006/relationships/hyperlink" Target="mailto:hiraconstraction@gmail.com" TargetMode="External"/><Relationship Id="rId6676" Type="http://schemas.openxmlformats.org/officeDocument/2006/relationships/hyperlink" Target="mailto:s.international.prj@gmail.com" TargetMode="External"/><Relationship Id="rId7727" Type="http://schemas.openxmlformats.org/officeDocument/2006/relationships/hyperlink" Target="mailto:maraufsarkar@gmail.com" TargetMode="External"/><Relationship Id="rId441" Type="http://schemas.openxmlformats.org/officeDocument/2006/relationships/hyperlink" Target="mailto:mdfayzsharif@yahoo.com" TargetMode="External"/><Relationship Id="rId1071" Type="http://schemas.openxmlformats.org/officeDocument/2006/relationships/hyperlink" Target="mailto:hosenenterprise@yahoo.com" TargetMode="External"/><Relationship Id="rId2122" Type="http://schemas.openxmlformats.org/officeDocument/2006/relationships/hyperlink" Target="mailto:egp.quashemtradevoxjv@gmail.com" TargetMode="External"/><Relationship Id="rId5278" Type="http://schemas.openxmlformats.org/officeDocument/2006/relationships/hyperlink" Target="mailto:egprbuilders@gmail.com" TargetMode="External"/><Relationship Id="rId5692" Type="http://schemas.openxmlformats.org/officeDocument/2006/relationships/hyperlink" Target="mailto:ratantraders776@gmail.com" TargetMode="External"/><Relationship Id="rId6329" Type="http://schemas.openxmlformats.org/officeDocument/2006/relationships/hyperlink" Target="mailto:abdulconstruction1985@gmail.com" TargetMode="External"/><Relationship Id="rId6743" Type="http://schemas.openxmlformats.org/officeDocument/2006/relationships/hyperlink" Target="mailto:salma.pirojpur@gmail.com" TargetMode="External"/><Relationship Id="rId1888" Type="http://schemas.openxmlformats.org/officeDocument/2006/relationships/hyperlink" Target="mailto:cdsfarid@yahoo.com" TargetMode="External"/><Relationship Id="rId2939" Type="http://schemas.openxmlformats.org/officeDocument/2006/relationships/hyperlink" Target="mailto:hannanmollah.bd@gmail.com" TargetMode="External"/><Relationship Id="rId4294" Type="http://schemas.openxmlformats.org/officeDocument/2006/relationships/hyperlink" Target="mailto:mataurrahman.bheramara@gmail.com" TargetMode="External"/><Relationship Id="rId5345" Type="http://schemas.openxmlformats.org/officeDocument/2006/relationships/hyperlink" Target="mailto:mhandbhaibhaijv@gmail.com" TargetMode="External"/><Relationship Id="rId6810" Type="http://schemas.openxmlformats.org/officeDocument/2006/relationships/hyperlink" Target="mailto:mdfirozptk@gmail.com" TargetMode="External"/><Relationship Id="rId4361" Type="http://schemas.openxmlformats.org/officeDocument/2006/relationships/hyperlink" Target="mailto:ms.rob.traders@gmail.com" TargetMode="External"/><Relationship Id="rId5412" Type="http://schemas.openxmlformats.org/officeDocument/2006/relationships/hyperlink" Target="mailto:ayatelmienterprise.pope@gmail.com" TargetMode="External"/><Relationship Id="rId8568" Type="http://schemas.openxmlformats.org/officeDocument/2006/relationships/hyperlink" Target="mailto:hclbd@hotmail.com" TargetMode="External"/><Relationship Id="rId9619" Type="http://schemas.openxmlformats.org/officeDocument/2006/relationships/hyperlink" Target="mailto:mdabdussattar.cnj@gmail.com" TargetMode="External"/><Relationship Id="rId1955" Type="http://schemas.openxmlformats.org/officeDocument/2006/relationships/hyperlink" Target="mailto:eastlandengineering.bd@gmail.com" TargetMode="External"/><Relationship Id="rId4014" Type="http://schemas.openxmlformats.org/officeDocument/2006/relationships/hyperlink" Target="mailto:msjarnaenterprise@yahoo.com%20," TargetMode="External"/><Relationship Id="rId7584" Type="http://schemas.openxmlformats.org/officeDocument/2006/relationships/hyperlink" Target="mailto:S.Anantabikastripura@yahoo.com" TargetMode="External"/><Relationship Id="rId8982" Type="http://schemas.openxmlformats.org/officeDocument/2006/relationships/hyperlink" Target="mailto:mdemtiazasif@gmail.com" TargetMode="External"/><Relationship Id="rId1608" Type="http://schemas.openxmlformats.org/officeDocument/2006/relationships/hyperlink" Target="mailto:af.comilla@gmail.com" TargetMode="External"/><Relationship Id="rId3030" Type="http://schemas.openxmlformats.org/officeDocument/2006/relationships/hyperlink" Target="mailto:sikderalamin1986@gmail.com" TargetMode="External"/><Relationship Id="rId6186" Type="http://schemas.openxmlformats.org/officeDocument/2006/relationships/hyperlink" Target="mailto:mssumitraders1962@gmail.com" TargetMode="External"/><Relationship Id="rId7237" Type="http://schemas.openxmlformats.org/officeDocument/2006/relationships/hyperlink" Target="mailto:mostafizurrahmanshorif@yahoo.com" TargetMode="External"/><Relationship Id="rId8635" Type="http://schemas.openxmlformats.org/officeDocument/2006/relationships/hyperlink" Target="mailto:selim.brothers_874@yahoo.com" TargetMode="External"/><Relationship Id="rId7651" Type="http://schemas.openxmlformats.org/officeDocument/2006/relationships/hyperlink" Target="https://www.eprocure.gov.bd/officer/MyTenders.jsp" TargetMode="External"/><Relationship Id="rId8702" Type="http://schemas.openxmlformats.org/officeDocument/2006/relationships/hyperlink" Target="mailto:islamandsons004@gmail.com" TargetMode="External"/><Relationship Id="rId2796" Type="http://schemas.openxmlformats.org/officeDocument/2006/relationships/hyperlink" Target="mailto:libertytraders2@gmail.com" TargetMode="External"/><Relationship Id="rId3847" Type="http://schemas.openxmlformats.org/officeDocument/2006/relationships/hyperlink" Target="mailto:ms.hakimandbrothers@gmail.com" TargetMode="External"/><Relationship Id="rId6253" Type="http://schemas.openxmlformats.org/officeDocument/2006/relationships/hyperlink" Target="mailto:msmostafaandsons1958@gmail.com" TargetMode="External"/><Relationship Id="rId7304" Type="http://schemas.openxmlformats.org/officeDocument/2006/relationships/hyperlink" Target="mailto:urmitraders.raj@gmail.com" TargetMode="External"/><Relationship Id="rId768" Type="http://schemas.openxmlformats.org/officeDocument/2006/relationships/hyperlink" Target="mailto:razzakm50@yahoo.com" TargetMode="External"/><Relationship Id="rId1398" Type="http://schemas.openxmlformats.org/officeDocument/2006/relationships/hyperlink" Target="mailto:msrichienterprise@gmail.com" TargetMode="External"/><Relationship Id="rId2449" Type="http://schemas.openxmlformats.org/officeDocument/2006/relationships/hyperlink" Target="mailto:mskashemtraders@gmail.com" TargetMode="External"/><Relationship Id="rId2863" Type="http://schemas.openxmlformats.org/officeDocument/2006/relationships/hyperlink" Target="mailto:masud_construction@yahoo.com" TargetMode="External"/><Relationship Id="rId3914" Type="http://schemas.openxmlformats.org/officeDocument/2006/relationships/hyperlink" Target="mailto:ms.rozaenterprise@yahoo.com," TargetMode="External"/><Relationship Id="rId6320" Type="http://schemas.openxmlformats.org/officeDocument/2006/relationships/hyperlink" Target="mailto:msbismillaenterprise82@gmail.com" TargetMode="External"/><Relationship Id="rId9476" Type="http://schemas.openxmlformats.org/officeDocument/2006/relationships/hyperlink" Target="mailto:lubna_khanom665@yahoo.com" TargetMode="External"/><Relationship Id="rId835" Type="http://schemas.openxmlformats.org/officeDocument/2006/relationships/hyperlink" Target="mailto:srabonishejv2019@yahoo.com" TargetMode="External"/><Relationship Id="rId1465" Type="http://schemas.openxmlformats.org/officeDocument/2006/relationships/hyperlink" Target="mailto:mdalamgirhossain64@gmail.com" TargetMode="External"/><Relationship Id="rId2516" Type="http://schemas.openxmlformats.org/officeDocument/2006/relationships/hyperlink" Target="mailto:newtradelinkfeni@gmail.com" TargetMode="External"/><Relationship Id="rId8078" Type="http://schemas.openxmlformats.org/officeDocument/2006/relationships/hyperlink" Target="mailto:nbconstruction991@gmail.com" TargetMode="External"/><Relationship Id="rId8492" Type="http://schemas.openxmlformats.org/officeDocument/2006/relationships/hyperlink" Target="mailto:msmahimae89@gmail.com" TargetMode="External"/><Relationship Id="rId9129" Type="http://schemas.openxmlformats.org/officeDocument/2006/relationships/hyperlink" Target="mailto:farhan150581@gmail.com" TargetMode="External"/><Relationship Id="rId9543" Type="http://schemas.openxmlformats.org/officeDocument/2006/relationships/hyperlink" Target="mailto:barandrotraders@gmail.com" TargetMode="External"/><Relationship Id="rId1118" Type="http://schemas.openxmlformats.org/officeDocument/2006/relationships/hyperlink" Target="mailto:appolloengineeringandconsltd@gmail.com" TargetMode="External"/><Relationship Id="rId1532" Type="http://schemas.openxmlformats.org/officeDocument/2006/relationships/hyperlink" Target="mailto:msmasterenterprise1@gmail.com" TargetMode="External"/><Relationship Id="rId2930" Type="http://schemas.openxmlformats.org/officeDocument/2006/relationships/hyperlink" Target="mailto:ms.nehimenterprise@gmail.com" TargetMode="External"/><Relationship Id="rId4688" Type="http://schemas.openxmlformats.org/officeDocument/2006/relationships/hyperlink" Target="mailto:litonsarker1972@gmail.com" TargetMode="External"/><Relationship Id="rId7094" Type="http://schemas.openxmlformats.org/officeDocument/2006/relationships/hyperlink" Target="mailto:mohiuddinptk@gmail.com" TargetMode="External"/><Relationship Id="rId8145" Type="http://schemas.openxmlformats.org/officeDocument/2006/relationships/hyperlink" Target="mailto:salehbabul21@gmail.com" TargetMode="External"/><Relationship Id="rId902" Type="http://schemas.openxmlformats.org/officeDocument/2006/relationships/hyperlink" Target="mailto:mebl.bd@gmail.com" TargetMode="External"/><Relationship Id="rId5739" Type="http://schemas.openxmlformats.org/officeDocument/2006/relationships/hyperlink" Target="mailto:iqbal8505@gmail.com" TargetMode="External"/><Relationship Id="rId7161" Type="http://schemas.openxmlformats.org/officeDocument/2006/relationships/hyperlink" Target="mailto:md.gius_uddin@yahoo.com" TargetMode="External"/><Relationship Id="rId8212" Type="http://schemas.openxmlformats.org/officeDocument/2006/relationships/hyperlink" Target="mailto:mseandmenterprise@gmail.com" TargetMode="External"/><Relationship Id="rId9610" Type="http://schemas.openxmlformats.org/officeDocument/2006/relationships/hyperlink" Target="mailto:maenterprise1978@gmail.com" TargetMode="External"/><Relationship Id="rId4755" Type="http://schemas.openxmlformats.org/officeDocument/2006/relationships/hyperlink" Target="mailto:zohirul81@gmail.%20Com" TargetMode="External"/><Relationship Id="rId5806" Type="http://schemas.openxmlformats.org/officeDocument/2006/relationships/hyperlink" Target="mailto:shahanwar71@gmail.com" TargetMode="External"/><Relationship Id="rId278" Type="http://schemas.openxmlformats.org/officeDocument/2006/relationships/hyperlink" Target="https://www.eprocure.gov.bd/tenderer/ViewRegistrationDetail.jsp?cId=E853CB7F73174D63&amp;uId=B922FF678EFD1ACA&amp;tId=95564DA367B63FB1&amp;top=no" TargetMode="External"/><Relationship Id="rId3357" Type="http://schemas.openxmlformats.org/officeDocument/2006/relationships/hyperlink" Target="mailto:mssheiksalim@gmail.com" TargetMode="External"/><Relationship Id="rId3771" Type="http://schemas.openxmlformats.org/officeDocument/2006/relationships/hyperlink" Target="mailto:manirulislam4209@gmail.com" TargetMode="External"/><Relationship Id="rId4408" Type="http://schemas.openxmlformats.org/officeDocument/2006/relationships/hyperlink" Target="mailto:mstahminaenterprise81@gmail.com" TargetMode="External"/><Relationship Id="rId4822" Type="http://schemas.openxmlformats.org/officeDocument/2006/relationships/hyperlink" Target="mailto:kamrulalam861@gmail.colm" TargetMode="External"/><Relationship Id="rId7978" Type="http://schemas.openxmlformats.org/officeDocument/2006/relationships/hyperlink" Target="mailto:Fktradelink14@yahoo.com" TargetMode="External"/><Relationship Id="rId692" Type="http://schemas.openxmlformats.org/officeDocument/2006/relationships/hyperlink" Target="mailto:msnabilenterprise83@gmail.com" TargetMode="External"/><Relationship Id="rId2373" Type="http://schemas.openxmlformats.org/officeDocument/2006/relationships/hyperlink" Target="mailto:mssetu_enterprise@yahoo.com" TargetMode="External"/><Relationship Id="rId3424" Type="http://schemas.openxmlformats.org/officeDocument/2006/relationships/hyperlink" Target="mailto:mdharunorrashid633@yahoo.com" TargetMode="External"/><Relationship Id="rId6994" Type="http://schemas.openxmlformats.org/officeDocument/2006/relationships/hyperlink" Target="mailto:ptkzakir@gmail.com" TargetMode="External"/><Relationship Id="rId345" Type="http://schemas.openxmlformats.org/officeDocument/2006/relationships/hyperlink" Target="mailto:mssrtrading85@gmail.com" TargetMode="External"/><Relationship Id="rId2026" Type="http://schemas.openxmlformats.org/officeDocument/2006/relationships/hyperlink" Target="mailto:badalsajib111@gmail.com" TargetMode="External"/><Relationship Id="rId2440" Type="http://schemas.openxmlformats.org/officeDocument/2006/relationships/hyperlink" Target="mailto:trustcorporationftsc@gmail.com" TargetMode="External"/><Relationship Id="rId5596" Type="http://schemas.openxmlformats.org/officeDocument/2006/relationships/hyperlink" Target="mailto:mha.ic2019@gmail.com" TargetMode="External"/><Relationship Id="rId6647" Type="http://schemas.openxmlformats.org/officeDocument/2006/relationships/hyperlink" Target="mailto:asitbk2019@gmail.com" TargetMode="External"/><Relationship Id="rId9053" Type="http://schemas.openxmlformats.org/officeDocument/2006/relationships/hyperlink" Target="mailto:plabonenterprise74@gmail.com" TargetMode="External"/><Relationship Id="rId412" Type="http://schemas.openxmlformats.org/officeDocument/2006/relationships/hyperlink" Target="mailto:razzakm50@yahoo.com" TargetMode="External"/><Relationship Id="rId1042" Type="http://schemas.openxmlformats.org/officeDocument/2006/relationships/hyperlink" Target="mailto:alienterprise83@gmail.com" TargetMode="External"/><Relationship Id="rId4198" Type="http://schemas.openxmlformats.org/officeDocument/2006/relationships/hyperlink" Target="mailto:smshameemconstruction@gmail.com" TargetMode="External"/><Relationship Id="rId5249" Type="http://schemas.openxmlformats.org/officeDocument/2006/relationships/hyperlink" Target="mailto:aristoc420@gmail.com" TargetMode="External"/><Relationship Id="rId5663" Type="http://schemas.openxmlformats.org/officeDocument/2006/relationships/hyperlink" Target="mailto:salimu875@gmail.com" TargetMode="External"/><Relationship Id="rId9120" Type="http://schemas.openxmlformats.org/officeDocument/2006/relationships/hyperlink" Target="mailto:mhaandmlejv@gmail.com" TargetMode="External"/><Relationship Id="rId4265" Type="http://schemas.openxmlformats.org/officeDocument/2006/relationships/hyperlink" Target="mailto:abdulhamid201360@yahoo.com" TargetMode="External"/><Relationship Id="rId5316" Type="http://schemas.openxmlformats.org/officeDocument/2006/relationships/hyperlink" Target="mailto:gmenterprise38@gmail.com" TargetMode="External"/><Relationship Id="rId6714" Type="http://schemas.openxmlformats.org/officeDocument/2006/relationships/hyperlink" Target="mailto:badal_barisal@yahoo.com" TargetMode="External"/><Relationship Id="rId1859" Type="http://schemas.openxmlformats.org/officeDocument/2006/relationships/hyperlink" Target="mailto:yakub_ali5565@yahoo.com" TargetMode="External"/><Relationship Id="rId5730" Type="http://schemas.openxmlformats.org/officeDocument/2006/relationships/hyperlink" Target="mailto:singh_ashim@yahoo.com" TargetMode="External"/><Relationship Id="rId8886" Type="http://schemas.openxmlformats.org/officeDocument/2006/relationships/hyperlink" Target="mailto:salehandbrothers@gmail.com" TargetMode="External"/><Relationship Id="rId1926" Type="http://schemas.openxmlformats.org/officeDocument/2006/relationships/hyperlink" Target="mailto:arc.rabrc@yahoo.com" TargetMode="External"/><Relationship Id="rId3281" Type="http://schemas.openxmlformats.org/officeDocument/2006/relationships/hyperlink" Target="mailto:mdnoorali3300@gmail.com" TargetMode="External"/><Relationship Id="rId4332" Type="http://schemas.openxmlformats.org/officeDocument/2006/relationships/hyperlink" Target="mailto:mirhabibulalam@yahoo.com" TargetMode="External"/><Relationship Id="rId7488" Type="http://schemas.openxmlformats.org/officeDocument/2006/relationships/hyperlink" Target="mailto:msalauddintraders.raj@gmail.com" TargetMode="External"/><Relationship Id="rId8539" Type="http://schemas.openxmlformats.org/officeDocument/2006/relationships/hyperlink" Target="mailto:msmadinaent86@gmail.com" TargetMode="External"/><Relationship Id="rId8953" Type="http://schemas.openxmlformats.org/officeDocument/2006/relationships/hyperlink" Target="mailto:alamintradersjv@gmail.com" TargetMode="External"/><Relationship Id="rId7555" Type="http://schemas.openxmlformats.org/officeDocument/2006/relationships/hyperlink" Target="mailto:sadmanenterprise65@gmail.com" TargetMode="External"/><Relationship Id="rId8606" Type="http://schemas.openxmlformats.org/officeDocument/2006/relationships/hyperlink" Target="mailto:elhoseengineering.cc@gmail.com" TargetMode="External"/><Relationship Id="rId3001" Type="http://schemas.openxmlformats.org/officeDocument/2006/relationships/hyperlink" Target="mailto:niaztraders.khan@yahoo.com" TargetMode="External"/><Relationship Id="rId6157" Type="http://schemas.openxmlformats.org/officeDocument/2006/relationships/hyperlink" Target="mailto:msfnenterprise@yahoo.com" TargetMode="External"/><Relationship Id="rId6571" Type="http://schemas.openxmlformats.org/officeDocument/2006/relationships/hyperlink" Target="mailto:ripon.thakurgaon@gmail.com" TargetMode="External"/><Relationship Id="rId7208" Type="http://schemas.openxmlformats.org/officeDocument/2006/relationships/hyperlink" Target="mailto:badhontraders2@gmail.com" TargetMode="External"/><Relationship Id="rId7622" Type="http://schemas.openxmlformats.org/officeDocument/2006/relationships/hyperlink" Target="mailto:mdjasimuddin074@gmail.com" TargetMode="External"/><Relationship Id="rId2767" Type="http://schemas.openxmlformats.org/officeDocument/2006/relationships/hyperlink" Target="mailto:maerdoae@yahoo.com" TargetMode="External"/><Relationship Id="rId5173" Type="http://schemas.openxmlformats.org/officeDocument/2006/relationships/hyperlink" Target="mailto:asib5310@gmail.com" TargetMode="External"/><Relationship Id="rId6224" Type="http://schemas.openxmlformats.org/officeDocument/2006/relationships/hyperlink" Target="mailto:pinnacleconstructioncompany2@gmail.com" TargetMode="External"/><Relationship Id="rId739" Type="http://schemas.openxmlformats.org/officeDocument/2006/relationships/hyperlink" Target="mailto:mskhantraders71@gmail.com" TargetMode="External"/><Relationship Id="rId1369" Type="http://schemas.openxmlformats.org/officeDocument/2006/relationships/hyperlink" Target="mailto:mshbtrading1@yahoo.com" TargetMode="External"/><Relationship Id="rId3818" Type="http://schemas.openxmlformats.org/officeDocument/2006/relationships/hyperlink" Target="mailto:S.Anantabikastripura@yahoo.com" TargetMode="External"/><Relationship Id="rId5240" Type="http://schemas.openxmlformats.org/officeDocument/2006/relationships/hyperlink" Target="mailto:litonsarker1972@gmail.com" TargetMode="External"/><Relationship Id="rId8396" Type="http://schemas.openxmlformats.org/officeDocument/2006/relationships/hyperlink" Target="mailto:khaled.bd259@gmail.com" TargetMode="External"/><Relationship Id="rId9447" Type="http://schemas.openxmlformats.org/officeDocument/2006/relationships/hyperlink" Target="mailto:monikatraders58@gmail.com" TargetMode="External"/><Relationship Id="rId1783" Type="http://schemas.openxmlformats.org/officeDocument/2006/relationships/hyperlink" Target="mailto:cdsfarid@yahoo.com" TargetMode="External"/><Relationship Id="rId2834" Type="http://schemas.openxmlformats.org/officeDocument/2006/relationships/hyperlink" Target="mailto:amzadtraders@gmail.com" TargetMode="External"/><Relationship Id="rId8049" Type="http://schemas.openxmlformats.org/officeDocument/2006/relationships/hyperlink" Target="mailto:bgbcorporation74@gmail.com" TargetMode="External"/><Relationship Id="rId75" Type="http://schemas.openxmlformats.org/officeDocument/2006/relationships/hyperlink" Target="mailto:sikdersahin61@gmail.com" TargetMode="External"/><Relationship Id="rId806" Type="http://schemas.openxmlformats.org/officeDocument/2006/relationships/hyperlink" Target="mailto:mdfirojkabir70@gmail.com" TargetMode="External"/><Relationship Id="rId1436" Type="http://schemas.openxmlformats.org/officeDocument/2006/relationships/hyperlink" Target="mailto:bhuiyanenterprise1979@gmail.com" TargetMode="External"/><Relationship Id="rId1850" Type="http://schemas.openxmlformats.org/officeDocument/2006/relationships/hyperlink" Target="mailto:bajalahmed3218@gmail.com" TargetMode="External"/><Relationship Id="rId2901" Type="http://schemas.openxmlformats.org/officeDocument/2006/relationships/hyperlink" Target="mailto:myshaprova.jv2020@gmail.com" TargetMode="External"/><Relationship Id="rId7065" Type="http://schemas.openxmlformats.org/officeDocument/2006/relationships/hyperlink" Target="mailto:rafiqconstructioncoltd@gmail.com" TargetMode="External"/><Relationship Id="rId8463" Type="http://schemas.openxmlformats.org/officeDocument/2006/relationships/hyperlink" Target="mailto:mshumaounkabir1970@gmail.com" TargetMode="External"/><Relationship Id="rId9514" Type="http://schemas.openxmlformats.org/officeDocument/2006/relationships/hyperlink" Target="mailto:ethenmamunjv@gmail.com" TargetMode="External"/><Relationship Id="rId1503" Type="http://schemas.openxmlformats.org/officeDocument/2006/relationships/hyperlink" Target="mailto:islamsirajul409@yahoo.com" TargetMode="External"/><Relationship Id="rId4659" Type="http://schemas.openxmlformats.org/officeDocument/2006/relationships/hyperlink" Target="mailto:tender@pprojltd.com" TargetMode="External"/><Relationship Id="rId8116" Type="http://schemas.openxmlformats.org/officeDocument/2006/relationships/hyperlink" Target="mailto:mebl.bd@gmail.com" TargetMode="External"/><Relationship Id="rId8530" Type="http://schemas.openxmlformats.org/officeDocument/2006/relationships/hyperlink" Target="mailto:maskandsmjejv@gmail.com" TargetMode="External"/><Relationship Id="rId3675" Type="http://schemas.openxmlformats.org/officeDocument/2006/relationships/hyperlink" Target="mailto:kemprince455@gmail.com" TargetMode="External"/><Relationship Id="rId4726" Type="http://schemas.openxmlformats.org/officeDocument/2006/relationships/hyperlink" Target="mailto:sohelmotmura2018@gmail.com" TargetMode="External"/><Relationship Id="rId6081" Type="http://schemas.openxmlformats.org/officeDocument/2006/relationships/hyperlink" Target="mailto:msstraders@yahoo.com" TargetMode="External"/><Relationship Id="rId7132" Type="http://schemas.openxmlformats.org/officeDocument/2006/relationships/hyperlink" Target="mailto:azadptk@gmail.com" TargetMode="External"/><Relationship Id="rId596" Type="http://schemas.openxmlformats.org/officeDocument/2006/relationships/hyperlink" Target="mailto:mshowladerenterprise1980@gmail.com" TargetMode="External"/><Relationship Id="rId2277" Type="http://schemas.openxmlformats.org/officeDocument/2006/relationships/hyperlink" Target="mailto:emonenterprisebd2040@gmail.com" TargetMode="External"/><Relationship Id="rId2691" Type="http://schemas.openxmlformats.org/officeDocument/2006/relationships/hyperlink" Target="mailto:jahidnnb@gmail.com" TargetMode="External"/><Relationship Id="rId3328" Type="http://schemas.openxmlformats.org/officeDocument/2006/relationships/hyperlink" Target="mailto:mrshamim203260@yahoo.com" TargetMode="External"/><Relationship Id="rId3742" Type="http://schemas.openxmlformats.org/officeDocument/2006/relationships/hyperlink" Target="mailto:khafaenterprisefnd@gmail.com" TargetMode="External"/><Relationship Id="rId6898" Type="http://schemas.openxmlformats.org/officeDocument/2006/relationships/hyperlink" Target="mailto:aecmbel_mntjv@yahoo.com" TargetMode="External"/><Relationship Id="rId249" Type="http://schemas.openxmlformats.org/officeDocument/2006/relationships/hyperlink" Target="mailto:mykencobd@gmail.com" TargetMode="External"/><Relationship Id="rId663" Type="http://schemas.openxmlformats.org/officeDocument/2006/relationships/hyperlink" Target="mailto:khairhossain64@gmail.com" TargetMode="External"/><Relationship Id="rId1293" Type="http://schemas.openxmlformats.org/officeDocument/2006/relationships/hyperlink" Target="mailto:akconstruction.chua@gmail.com" TargetMode="External"/><Relationship Id="rId2344" Type="http://schemas.openxmlformats.org/officeDocument/2006/relationships/hyperlink" Target="mailto:ms.sajincorporation@gmail.com" TargetMode="External"/><Relationship Id="rId7949" Type="http://schemas.openxmlformats.org/officeDocument/2006/relationships/hyperlink" Target="mailto:msfahimenterprise@yahoo.com" TargetMode="External"/><Relationship Id="rId9371" Type="http://schemas.openxmlformats.org/officeDocument/2006/relationships/hyperlink" Target="mailto:mstasminatraders@gmail.com" TargetMode="External"/><Relationship Id="rId316" Type="http://schemas.openxmlformats.org/officeDocument/2006/relationships/hyperlink" Target="mailto:tcclmaz18@gmail.com" TargetMode="External"/><Relationship Id="rId6965" Type="http://schemas.openxmlformats.org/officeDocument/2006/relationships/hyperlink" Target="mailto:rony63404@gmail.com" TargetMode="External"/><Relationship Id="rId9024" Type="http://schemas.openxmlformats.org/officeDocument/2006/relationships/hyperlink" Target="mailto:mskamaltraders701@gmail.com" TargetMode="External"/><Relationship Id="rId730" Type="http://schemas.openxmlformats.org/officeDocument/2006/relationships/hyperlink" Target="mailto:mollatrading.contractor26310@gmail.com" TargetMode="External"/><Relationship Id="rId1013" Type="http://schemas.openxmlformats.org/officeDocument/2006/relationships/hyperlink" Target="mailto:ms.mimtraders77@gmail.com" TargetMode="External"/><Relationship Id="rId1360" Type="http://schemas.openxmlformats.org/officeDocument/2006/relationships/hyperlink" Target="mailto:rabiulalambipu@yahoo.com" TargetMode="External"/><Relationship Id="rId2411" Type="http://schemas.openxmlformats.org/officeDocument/2006/relationships/hyperlink" Target="mailto:monowargreenland2020@gmail.com" TargetMode="External"/><Relationship Id="rId4169" Type="http://schemas.openxmlformats.org/officeDocument/2006/relationships/hyperlink" Target="mailto:scmcmkcjv@gmail.com" TargetMode="External"/><Relationship Id="rId5567" Type="http://schemas.openxmlformats.org/officeDocument/2006/relationships/hyperlink" Target="mailto:msrokonenterprise81@yahoo.com" TargetMode="External"/><Relationship Id="rId5981" Type="http://schemas.openxmlformats.org/officeDocument/2006/relationships/hyperlink" Target="mailto:mskmcbricks@gmail.com" TargetMode="External"/><Relationship Id="rId6618" Type="http://schemas.openxmlformats.org/officeDocument/2006/relationships/hyperlink" Target="mailto:kohinoor.rahimajv@gmail.com" TargetMode="External"/><Relationship Id="rId8040" Type="http://schemas.openxmlformats.org/officeDocument/2006/relationships/hyperlink" Target="mailto:jakirjarin78@gmail.com" TargetMode="External"/><Relationship Id="rId4583" Type="http://schemas.openxmlformats.org/officeDocument/2006/relationships/hyperlink" Target="mailto:masud_construction@yahoo.com" TargetMode="External"/><Relationship Id="rId5634" Type="http://schemas.openxmlformats.org/officeDocument/2006/relationships/hyperlink" Target="mailto:jsarwar938@gmail.com" TargetMode="External"/><Relationship Id="rId3185" Type="http://schemas.openxmlformats.org/officeDocument/2006/relationships/hyperlink" Target="mailto:maengineering1958@yahoo.com" TargetMode="External"/><Relationship Id="rId4236" Type="http://schemas.openxmlformats.org/officeDocument/2006/relationships/hyperlink" Target="mailto:delipenteerprise@gmail.com" TargetMode="External"/><Relationship Id="rId4650" Type="http://schemas.openxmlformats.org/officeDocument/2006/relationships/hyperlink" Target="mailto:haniftraders31@yahoo.com" TargetMode="External"/><Relationship Id="rId5701" Type="http://schemas.openxmlformats.org/officeDocument/2006/relationships/hyperlink" Target="mailto:azadr728@gmail.com" TargetMode="External"/><Relationship Id="rId8857" Type="http://schemas.openxmlformats.org/officeDocument/2006/relationships/hyperlink" Target="mailto:hakkanibrick@gmail.com" TargetMode="External"/><Relationship Id="rId3252" Type="http://schemas.openxmlformats.org/officeDocument/2006/relationships/hyperlink" Target="mailto:kamrulandbrothers@yahoo.com" TargetMode="External"/><Relationship Id="rId4303" Type="http://schemas.openxmlformats.org/officeDocument/2006/relationships/hyperlink" Target="mailto:msadikuzzamankhan@gmail.com" TargetMode="External"/><Relationship Id="rId7459" Type="http://schemas.openxmlformats.org/officeDocument/2006/relationships/hyperlink" Target="mailto:aj.ent.bd@gmail.com" TargetMode="External"/><Relationship Id="rId7873" Type="http://schemas.openxmlformats.org/officeDocument/2006/relationships/hyperlink" Target="mailto:ataher4384@gmail.com" TargetMode="External"/><Relationship Id="rId173" Type="http://schemas.openxmlformats.org/officeDocument/2006/relationships/hyperlink" Target="mailto:msprincenco@gmail.com" TargetMode="External"/><Relationship Id="rId6475" Type="http://schemas.openxmlformats.org/officeDocument/2006/relationships/hyperlink" Target="mailto:dinaminpabna@gmail.com" TargetMode="External"/><Relationship Id="rId7526" Type="http://schemas.openxmlformats.org/officeDocument/2006/relationships/hyperlink" Target="mailto:mokshedandmilonjv@gmail.com" TargetMode="External"/><Relationship Id="rId8924" Type="http://schemas.openxmlformats.org/officeDocument/2006/relationships/hyperlink" Target="mailto:malay.faridpur@gmail.com" TargetMode="External"/><Relationship Id="rId240" Type="http://schemas.openxmlformats.org/officeDocument/2006/relationships/hyperlink" Target="mailto:mssohelconst@yahoo.com" TargetMode="External"/><Relationship Id="rId5077" Type="http://schemas.openxmlformats.org/officeDocument/2006/relationships/hyperlink" Target="mailto:mszahidenterprise940@gmail.com" TargetMode="External"/><Relationship Id="rId6128" Type="http://schemas.openxmlformats.org/officeDocument/2006/relationships/hyperlink" Target="mailto:masudconstruction2019@gmail.com" TargetMode="External"/><Relationship Id="rId7940" Type="http://schemas.openxmlformats.org/officeDocument/2006/relationships/hyperlink" Target="mailto:mdamainurrahman@gmail.com" TargetMode="External"/><Relationship Id="rId4093" Type="http://schemas.openxmlformats.org/officeDocument/2006/relationships/hyperlink" Target="mailto:romantraders.k@gmail.com" TargetMode="External"/><Relationship Id="rId5144" Type="http://schemas.openxmlformats.org/officeDocument/2006/relationships/hyperlink" Target="https://www.eprocure.gov.bd/tenderer/ViewRegistrationDetail.jsp?cId=A6BF378C25356586&amp;uId=B98A0F1DC1686B4B&amp;tId=249BAAC9EFFA10CA&amp;top=no" TargetMode="External"/><Relationship Id="rId5491" Type="http://schemas.openxmlformats.org/officeDocument/2006/relationships/hyperlink" Target="mailto:ms.mominul@yahoo.com" TargetMode="External"/><Relationship Id="rId6542" Type="http://schemas.openxmlformats.org/officeDocument/2006/relationships/hyperlink" Target="mailto:ma.muktasarkar2013@gmail.com" TargetMode="External"/><Relationship Id="rId1687" Type="http://schemas.openxmlformats.org/officeDocument/2006/relationships/hyperlink" Target="mailto:tomaconst1964@yahoo.com" TargetMode="External"/><Relationship Id="rId2738" Type="http://schemas.openxmlformats.org/officeDocument/2006/relationships/hyperlink" Target="mailto:meem.tradei@yahoo.com" TargetMode="External"/><Relationship Id="rId1754" Type="http://schemas.openxmlformats.org/officeDocument/2006/relationships/hyperlink" Target="mailto:apu_bhatt27@yahoo.com" TargetMode="External"/><Relationship Id="rId2805" Type="http://schemas.openxmlformats.org/officeDocument/2006/relationships/hyperlink" Target="mailto:mb2traders@gmail.com" TargetMode="External"/><Relationship Id="rId4160" Type="http://schemas.openxmlformats.org/officeDocument/2006/relationships/hyperlink" Target="mailto:sarkarconstn@gmail.com" TargetMode="External"/><Relationship Id="rId5211" Type="http://schemas.openxmlformats.org/officeDocument/2006/relationships/hyperlink" Target="mailto:msemtraders@gmail.com" TargetMode="External"/><Relationship Id="rId8367" Type="http://schemas.openxmlformats.org/officeDocument/2006/relationships/hyperlink" Target="mailto:babulenterprise72@gmail.com" TargetMode="External"/><Relationship Id="rId8781" Type="http://schemas.openxmlformats.org/officeDocument/2006/relationships/hyperlink" Target="mailto:sbcelbd@gmail.com" TargetMode="External"/><Relationship Id="rId9418" Type="http://schemas.openxmlformats.org/officeDocument/2006/relationships/hyperlink" Target="mailto:jorasakointernational@gmail.com" TargetMode="External"/><Relationship Id="rId46" Type="http://schemas.openxmlformats.org/officeDocument/2006/relationships/hyperlink" Target="mailto:mshuqtraders123@gmail.com" TargetMode="External"/><Relationship Id="rId1407" Type="http://schemas.openxmlformats.org/officeDocument/2006/relationships/hyperlink" Target="mailto:eashan.enterprise@yahoo.com" TargetMode="External"/><Relationship Id="rId1821" Type="http://schemas.openxmlformats.org/officeDocument/2006/relationships/hyperlink" Target="mailto:mnirmansangstha@gmail.com" TargetMode="External"/><Relationship Id="rId4977" Type="http://schemas.openxmlformats.org/officeDocument/2006/relationships/hyperlink" Target="mailto:md.khairulhasan399@yahoo.com" TargetMode="External"/><Relationship Id="rId7383" Type="http://schemas.openxmlformats.org/officeDocument/2006/relationships/hyperlink" Target="mailto:munsad1984@gmail.com" TargetMode="External"/><Relationship Id="rId8434" Type="http://schemas.openxmlformats.org/officeDocument/2006/relationships/hyperlink" Target="mailto:kazi.refatjv@yahoo.com" TargetMode="External"/><Relationship Id="rId3579" Type="http://schemas.openxmlformats.org/officeDocument/2006/relationships/hyperlink" Target="mailto:fayazenterprise17@gmail.com" TargetMode="External"/><Relationship Id="rId7036" Type="http://schemas.openxmlformats.org/officeDocument/2006/relationships/hyperlink" Target="mailto:lubna_khanom665@yahoo.com" TargetMode="External"/><Relationship Id="rId7450" Type="http://schemas.openxmlformats.org/officeDocument/2006/relationships/hyperlink" Target="mailto:mtrade.nat@gmail.com" TargetMode="External"/><Relationship Id="rId8501" Type="http://schemas.openxmlformats.org/officeDocument/2006/relationships/hyperlink" Target="mailto:mshamimcor@gmail.com" TargetMode="External"/><Relationship Id="rId2595" Type="http://schemas.openxmlformats.org/officeDocument/2006/relationships/hyperlink" Target="mailto:golden3450@gmail.com" TargetMode="External"/><Relationship Id="rId3993" Type="http://schemas.openxmlformats.org/officeDocument/2006/relationships/hyperlink" Target="mailto:palash4429@gmail.com%20;" TargetMode="External"/><Relationship Id="rId6052" Type="http://schemas.openxmlformats.org/officeDocument/2006/relationships/hyperlink" Target="mailto:lilyenterprise1980@gmail.com" TargetMode="External"/><Relationship Id="rId7103" Type="http://schemas.openxmlformats.org/officeDocument/2006/relationships/hyperlink" Target="mailto:amir.engr_crp@yahoo.com" TargetMode="External"/><Relationship Id="rId567" Type="http://schemas.openxmlformats.org/officeDocument/2006/relationships/hyperlink" Target="mailto:mollatrading.contractor26310@gmail.com" TargetMode="External"/><Relationship Id="rId1197" Type="http://schemas.openxmlformats.org/officeDocument/2006/relationships/hyperlink" Target="mailto:shahin.miazee.algi@gmail.com" TargetMode="External"/><Relationship Id="rId2248" Type="http://schemas.openxmlformats.org/officeDocument/2006/relationships/hyperlink" Target="mailto:ms.alahienterprise_feni@yahoo.com" TargetMode="External"/><Relationship Id="rId3646" Type="http://schemas.openxmlformats.org/officeDocument/2006/relationships/hyperlink" Target="mailto:sifatnavin81@gmail.com" TargetMode="External"/><Relationship Id="rId9275" Type="http://schemas.openxmlformats.org/officeDocument/2006/relationships/hyperlink" Target="mailto:aphtraders63@gmail.com" TargetMode="External"/><Relationship Id="rId981" Type="http://schemas.openxmlformats.org/officeDocument/2006/relationships/hyperlink" Target="mailto:msrenumiah@gmail.com" TargetMode="External"/><Relationship Id="rId2662" Type="http://schemas.openxmlformats.org/officeDocument/2006/relationships/hyperlink" Target="mailto:rafiqul197711@yahoo.com" TargetMode="External"/><Relationship Id="rId3713" Type="http://schemas.openxmlformats.org/officeDocument/2006/relationships/hyperlink" Target="mailto:syedmilon77@yahoo.com" TargetMode="External"/><Relationship Id="rId6869" Type="http://schemas.openxmlformats.org/officeDocument/2006/relationships/hyperlink" Target="mailto:mbel_dhaka12@yahoo.com" TargetMode="External"/><Relationship Id="rId634" Type="http://schemas.openxmlformats.org/officeDocument/2006/relationships/hyperlink" Target="mailto:mhasan15587@gmail.com" TargetMode="External"/><Relationship Id="rId1264" Type="http://schemas.openxmlformats.org/officeDocument/2006/relationships/hyperlink" Target="mailto:abdulmannan_71@yahoo.com" TargetMode="External"/><Relationship Id="rId2315" Type="http://schemas.openxmlformats.org/officeDocument/2006/relationships/hyperlink" Target="mailto:ms.mahbubtraders18@gmail.com" TargetMode="External"/><Relationship Id="rId5885" Type="http://schemas.openxmlformats.org/officeDocument/2006/relationships/hyperlink" Target="mailto:jasir1950@gmail.com" TargetMode="External"/><Relationship Id="rId6936" Type="http://schemas.openxmlformats.org/officeDocument/2006/relationships/hyperlink" Target="mailto:kabirkke2003@gmail.com" TargetMode="External"/><Relationship Id="rId8291" Type="http://schemas.openxmlformats.org/officeDocument/2006/relationships/hyperlink" Target="mailto:msshohanenterprisesiraj@gmail.com" TargetMode="External"/><Relationship Id="rId9342" Type="http://schemas.openxmlformats.org/officeDocument/2006/relationships/hyperlink" Target="mailto:mhcorporation22@gmail.com" TargetMode="External"/><Relationship Id="rId701" Type="http://schemas.openxmlformats.org/officeDocument/2006/relationships/hyperlink" Target="mailto:msferoj_alam@yahoo.com" TargetMode="External"/><Relationship Id="rId1331" Type="http://schemas.openxmlformats.org/officeDocument/2006/relationships/hyperlink" Target="mailto:abdullahalbaset@ymail.com" TargetMode="External"/><Relationship Id="rId4487" Type="http://schemas.openxmlformats.org/officeDocument/2006/relationships/hyperlink" Target="mailto:monowar20khondokar@gmail.com" TargetMode="External"/><Relationship Id="rId5538" Type="http://schemas.openxmlformats.org/officeDocument/2006/relationships/hyperlink" Target="mailto:rjconstruction.nat@gmail.com" TargetMode="External"/><Relationship Id="rId5952" Type="http://schemas.openxmlformats.org/officeDocument/2006/relationships/hyperlink" Target="mailto:ms.tanvirenterprise3@gmail.com" TargetMode="External"/><Relationship Id="rId3089" Type="http://schemas.openxmlformats.org/officeDocument/2006/relationships/hyperlink" Target="mailto:madaud64@gmail.com" TargetMode="External"/><Relationship Id="rId4554" Type="http://schemas.openxmlformats.org/officeDocument/2006/relationships/hyperlink" Target="mailto:oe.sh.jv@gmail.com" TargetMode="External"/><Relationship Id="rId5605" Type="http://schemas.openxmlformats.org/officeDocument/2006/relationships/hyperlink" Target="https://www.eprocure.gov.bd/tenderer/ViewRegistrationDetail.jsp?uId=B504500A0F60F5C4&amp;tId=B8513111D4A0C3FC&amp;cId=39D56CA902CB2BED&amp;top=no" TargetMode="External"/><Relationship Id="rId8011" Type="http://schemas.openxmlformats.org/officeDocument/2006/relationships/hyperlink" Target="mailto:iqbaljamader@yahoo.com" TargetMode="External"/><Relationship Id="rId3156" Type="http://schemas.openxmlformats.org/officeDocument/2006/relationships/hyperlink" Target="mailto:msdatjv@gmail.com" TargetMode="External"/><Relationship Id="rId4207" Type="http://schemas.openxmlformats.org/officeDocument/2006/relationships/hyperlink" Target="mailto:masum_construction@yahoo.com" TargetMode="External"/><Relationship Id="rId491" Type="http://schemas.openxmlformats.org/officeDocument/2006/relationships/hyperlink" Target="mailto:msrifatenterprise90@gmail.com" TargetMode="External"/><Relationship Id="rId2172" Type="http://schemas.openxmlformats.org/officeDocument/2006/relationships/hyperlink" Target="mailto:ke.bnb.jvc@gmail.com" TargetMode="External"/><Relationship Id="rId3223" Type="http://schemas.openxmlformats.org/officeDocument/2006/relationships/hyperlink" Target="mailto:mssajibenter@gmail.com" TargetMode="External"/><Relationship Id="rId3570" Type="http://schemas.openxmlformats.org/officeDocument/2006/relationships/hyperlink" Target="mailto:sepandkkejv@gmail.com" TargetMode="External"/><Relationship Id="rId4621" Type="http://schemas.openxmlformats.org/officeDocument/2006/relationships/hyperlink" Target="mailto:sikderenterprise1983@gmail.com" TargetMode="External"/><Relationship Id="rId6379" Type="http://schemas.openxmlformats.org/officeDocument/2006/relationships/hyperlink" Target="mailto:saengbd@yahoo.com" TargetMode="External"/><Relationship Id="rId7777" Type="http://schemas.openxmlformats.org/officeDocument/2006/relationships/hyperlink" Target="mailto:amin.atmjv@gmail.com" TargetMode="External"/><Relationship Id="rId8828" Type="http://schemas.openxmlformats.org/officeDocument/2006/relationships/hyperlink" Target="mailto:bhaibhai2013@yahoo.com" TargetMode="External"/><Relationship Id="rId144" Type="http://schemas.openxmlformats.org/officeDocument/2006/relationships/hyperlink" Target="mailto:ziaultraders123@yahoo.com" TargetMode="External"/><Relationship Id="rId6793" Type="http://schemas.openxmlformats.org/officeDocument/2006/relationships/hyperlink" Target="mailto:enayethossainpat@gmail.com" TargetMode="External"/><Relationship Id="rId7844" Type="http://schemas.openxmlformats.org/officeDocument/2006/relationships/hyperlink" Target="mailto:riad2161@gmail.com" TargetMode="External"/><Relationship Id="rId2989" Type="http://schemas.openxmlformats.org/officeDocument/2006/relationships/hyperlink" Target="mailto:misorenterprise@gmail.com" TargetMode="External"/><Relationship Id="rId5395" Type="http://schemas.openxmlformats.org/officeDocument/2006/relationships/hyperlink" Target="mailto:msmosharoftraders@gmail.com" TargetMode="External"/><Relationship Id="rId6446" Type="http://schemas.openxmlformats.org/officeDocument/2006/relationships/hyperlink" Target="mailto:mnenteprise987@gmail.com" TargetMode="External"/><Relationship Id="rId6860" Type="http://schemas.openxmlformats.org/officeDocument/2006/relationships/hyperlink" Target="mailto:akamaptk2018@gmail.com" TargetMode="External"/><Relationship Id="rId7911" Type="http://schemas.openxmlformats.org/officeDocument/2006/relationships/hyperlink" Target="mailto:mistee_enterprise@yahoo.com" TargetMode="External"/><Relationship Id="rId211" Type="http://schemas.openxmlformats.org/officeDocument/2006/relationships/hyperlink" Target="mailto:mahabub_pvt@yahoo.com" TargetMode="External"/><Relationship Id="rId5048" Type="http://schemas.openxmlformats.org/officeDocument/2006/relationships/hyperlink" Target="mailto:taherandsonspvtltd@yahoo.com" TargetMode="External"/><Relationship Id="rId5462" Type="http://schemas.openxmlformats.org/officeDocument/2006/relationships/hyperlink" Target="mailto:sucheenterprise@gmail.com" TargetMode="External"/><Relationship Id="rId6513" Type="http://schemas.openxmlformats.org/officeDocument/2006/relationships/hyperlink" Target="mailto:mslipytraders@gmail.com" TargetMode="External"/><Relationship Id="rId1658" Type="http://schemas.openxmlformats.org/officeDocument/2006/relationships/hyperlink" Target="mailto:msomartraders@gmail.com" TargetMode="External"/><Relationship Id="rId2709" Type="http://schemas.openxmlformats.org/officeDocument/2006/relationships/hyperlink" Target="mailto:kwosaralam73@gmail.com" TargetMode="External"/><Relationship Id="rId4064" Type="http://schemas.openxmlformats.org/officeDocument/2006/relationships/hyperlink" Target="mailto:dollyconstructionltd@gmail.com" TargetMode="External"/><Relationship Id="rId5115" Type="http://schemas.openxmlformats.org/officeDocument/2006/relationships/hyperlink" Target="mailto:mdshajahanjamaddar@gmail.com" TargetMode="External"/><Relationship Id="rId8685" Type="http://schemas.openxmlformats.org/officeDocument/2006/relationships/hyperlink" Target="mailto:md.selimandbrothers@gmail.com" TargetMode="External"/><Relationship Id="rId3080" Type="http://schemas.openxmlformats.org/officeDocument/2006/relationships/hyperlink" Target="mailto:ms.shikdarbrothers@gmail.com" TargetMode="External"/><Relationship Id="rId4131" Type="http://schemas.openxmlformats.org/officeDocument/2006/relationships/hyperlink" Target="mailto:roy_enterprise@yahoo.com" TargetMode="External"/><Relationship Id="rId7287" Type="http://schemas.openxmlformats.org/officeDocument/2006/relationships/hyperlink" Target="mailto:msrupalicons@gmail.com" TargetMode="External"/><Relationship Id="rId8338" Type="http://schemas.openxmlformats.org/officeDocument/2006/relationships/hyperlink" Target="mailto:wahedul5@yahoo.com" TargetMode="External"/><Relationship Id="rId1725" Type="http://schemas.openxmlformats.org/officeDocument/2006/relationships/hyperlink" Target="mailto:abulhossansoton@yahoo.com" TargetMode="External"/><Relationship Id="rId7354" Type="http://schemas.openxmlformats.org/officeDocument/2006/relationships/hyperlink" Target="mailto:kohinurconstruction522@gmail.com" TargetMode="External"/><Relationship Id="rId8752" Type="http://schemas.openxmlformats.org/officeDocument/2006/relationships/hyperlink" Target="mailto:otblmahmed@yahoo.com" TargetMode="External"/><Relationship Id="rId17" Type="http://schemas.openxmlformats.org/officeDocument/2006/relationships/hyperlink" Target="mailto:mdsharifulalam63@gmail.com" TargetMode="External"/><Relationship Id="rId3897" Type="http://schemas.openxmlformats.org/officeDocument/2006/relationships/hyperlink" Target="mailto:mstowfiqenterprise@yahoo.com," TargetMode="External"/><Relationship Id="rId4948" Type="http://schemas.openxmlformats.org/officeDocument/2006/relationships/hyperlink" Target="mailto:sharifenterprise73@gmail.com" TargetMode="External"/><Relationship Id="rId7007" Type="http://schemas.openxmlformats.org/officeDocument/2006/relationships/hyperlink" Target="mailto:quashemconstruction@gmail.com" TargetMode="External"/><Relationship Id="rId8405" Type="http://schemas.openxmlformats.org/officeDocument/2006/relationships/hyperlink" Target="mailto:jahidegp@gmail.com" TargetMode="External"/><Relationship Id="rId2499" Type="http://schemas.openxmlformats.org/officeDocument/2006/relationships/hyperlink" Target="mailto:ms.fulkuri.traders@gmail.com" TargetMode="External"/><Relationship Id="rId3964" Type="http://schemas.openxmlformats.org/officeDocument/2006/relationships/hyperlink" Target="mailto:msniribilienterprise@gmail.com%20;" TargetMode="External"/><Relationship Id="rId6370" Type="http://schemas.openxmlformats.org/officeDocument/2006/relationships/hyperlink" Target="mailto:nuruzzamanmiah58@gmail.com" TargetMode="External"/><Relationship Id="rId7421" Type="http://schemas.openxmlformats.org/officeDocument/2006/relationships/hyperlink" Target="mailto:mdsalim.egp@gmail.com" TargetMode="External"/><Relationship Id="rId1" Type="http://schemas.openxmlformats.org/officeDocument/2006/relationships/hyperlink" Target="mailto:mssohelconst@yahoo.com" TargetMode="External"/><Relationship Id="rId885" Type="http://schemas.openxmlformats.org/officeDocument/2006/relationships/hyperlink" Target="mailto:sayem.elijv2021@gmail.com" TargetMode="External"/><Relationship Id="rId2566" Type="http://schemas.openxmlformats.org/officeDocument/2006/relationships/hyperlink" Target="mailto:mstahiagroups18@gmail.com" TargetMode="External"/><Relationship Id="rId2980" Type="http://schemas.openxmlformats.org/officeDocument/2006/relationships/hyperlink" Target="mailto:mskbandaejv@gmail.com" TargetMode="External"/><Relationship Id="rId3617" Type="http://schemas.openxmlformats.org/officeDocument/2006/relationships/hyperlink" Target="mailto:santoenterprise65@gmail.com" TargetMode="External"/><Relationship Id="rId6023" Type="http://schemas.openxmlformats.org/officeDocument/2006/relationships/hyperlink" Target="mailto:msnbenterprise1987@gmail.com" TargetMode="External"/><Relationship Id="rId9179" Type="http://schemas.openxmlformats.org/officeDocument/2006/relationships/hyperlink" Target="mailto:mslitontraders@yahoo.com" TargetMode="External"/><Relationship Id="rId9593" Type="http://schemas.openxmlformats.org/officeDocument/2006/relationships/hyperlink" Target="mailto:malikmohammadali2015@gmail.com" TargetMode="External"/><Relationship Id="rId538" Type="http://schemas.openxmlformats.org/officeDocument/2006/relationships/hyperlink" Target="mailto:razzakm50@yahoo.com" TargetMode="External"/><Relationship Id="rId952" Type="http://schemas.openxmlformats.org/officeDocument/2006/relationships/hyperlink" Target="mailto:mselienterprise@gmail.com" TargetMode="External"/><Relationship Id="rId1168" Type="http://schemas.openxmlformats.org/officeDocument/2006/relationships/hyperlink" Target="mailto:msarifaenterprise017@gmail.com" TargetMode="External"/><Relationship Id="rId1582" Type="http://schemas.openxmlformats.org/officeDocument/2006/relationships/hyperlink" Target="mailto:mofizul188@gmail.com" TargetMode="External"/><Relationship Id="rId2219" Type="http://schemas.openxmlformats.org/officeDocument/2006/relationships/hyperlink" Target="mailto:msabiraimanenterprise@gmail.com" TargetMode="External"/><Relationship Id="rId2633" Type="http://schemas.openxmlformats.org/officeDocument/2006/relationships/hyperlink" Target="mailto:shamimahammedjv@gmail.com" TargetMode="External"/><Relationship Id="rId5789" Type="http://schemas.openxmlformats.org/officeDocument/2006/relationships/hyperlink" Target="mailto:mmcandshajv@gmail.com" TargetMode="External"/><Relationship Id="rId8195" Type="http://schemas.openxmlformats.org/officeDocument/2006/relationships/hyperlink" Target="mailto:ponthienterprise@gmail.com" TargetMode="External"/><Relationship Id="rId9246" Type="http://schemas.openxmlformats.org/officeDocument/2006/relationships/hyperlink" Target="mailto:rumanintl@gmail.com" TargetMode="External"/><Relationship Id="rId605" Type="http://schemas.openxmlformats.org/officeDocument/2006/relationships/hyperlink" Target="mailto:serniabad7@gmail.com" TargetMode="External"/><Relationship Id="rId1235" Type="http://schemas.openxmlformats.org/officeDocument/2006/relationships/hyperlink" Target="mailto:abdulmannan_71@yahoo.com" TargetMode="External"/><Relationship Id="rId8262" Type="http://schemas.openxmlformats.org/officeDocument/2006/relationships/hyperlink" Target="mailto:umdmoslim@gmail.com" TargetMode="External"/><Relationship Id="rId9313" Type="http://schemas.openxmlformats.org/officeDocument/2006/relationships/hyperlink" Target="mailto:khairulkabir07@gmail.com" TargetMode="External"/><Relationship Id="rId1302" Type="http://schemas.openxmlformats.org/officeDocument/2006/relationships/hyperlink" Target="mailto:daffodilsconstruction@gmail.com" TargetMode="External"/><Relationship Id="rId2700" Type="http://schemas.openxmlformats.org/officeDocument/2006/relationships/hyperlink" Target="mailto:infoarc@arcconstructionbd.com" TargetMode="External"/><Relationship Id="rId4458" Type="http://schemas.openxmlformats.org/officeDocument/2006/relationships/hyperlink" Target="mailto:msmonowarhossain@gmail.com" TargetMode="External"/><Relationship Id="rId5856" Type="http://schemas.openxmlformats.org/officeDocument/2006/relationships/hyperlink" Target="mailto:muhaautoricemills@gmail.com" TargetMode="External"/><Relationship Id="rId6907" Type="http://schemas.openxmlformats.org/officeDocument/2006/relationships/hyperlink" Target="mailto:Mssikderenterpriseptk@gmail.com" TargetMode="External"/><Relationship Id="rId4872" Type="http://schemas.openxmlformats.org/officeDocument/2006/relationships/hyperlink" Target="mailto:badruljuri@gmail.com" TargetMode="External"/><Relationship Id="rId5509" Type="http://schemas.openxmlformats.org/officeDocument/2006/relationships/hyperlink" Target="mailto:mstasnimbuildersandengineers@gmail.com" TargetMode="External"/><Relationship Id="rId5923" Type="http://schemas.openxmlformats.org/officeDocument/2006/relationships/hyperlink" Target="mailto:msabulhashembhuiyan@gmail.com" TargetMode="External"/><Relationship Id="rId395" Type="http://schemas.openxmlformats.org/officeDocument/2006/relationships/hyperlink" Target="mailto:mia.builders.bd2019@gmail.com" TargetMode="External"/><Relationship Id="rId2076" Type="http://schemas.openxmlformats.org/officeDocument/2006/relationships/hyperlink" Target="https://www.eprocure.gov.bd/tenderer/ViewRegistrationDetail.jsp?cId=5022D1A1DE184973&amp;uId=0B623A42B4BE9EA7&amp;tId=E3EF23A3013721D7&amp;top=no" TargetMode="External"/><Relationship Id="rId3474" Type="http://schemas.openxmlformats.org/officeDocument/2006/relationships/hyperlink" Target="mailto:sharifulislamjv@gmail.com" TargetMode="External"/><Relationship Id="rId4525" Type="http://schemas.openxmlformats.org/officeDocument/2006/relationships/hyperlink" Target="mailto:aliahmedaltafhossain@gmail.com" TargetMode="External"/><Relationship Id="rId2490" Type="http://schemas.openxmlformats.org/officeDocument/2006/relationships/hyperlink" Target="mailto:newtradelinkfeni@gmail.com" TargetMode="External"/><Relationship Id="rId3127" Type="http://schemas.openxmlformats.org/officeDocument/2006/relationships/hyperlink" Target="mailto:smnazmulhuda962@gmail.com" TargetMode="External"/><Relationship Id="rId3541" Type="http://schemas.openxmlformats.org/officeDocument/2006/relationships/hyperlink" Target="mailto:anowarhhossain3@gmail.com" TargetMode="External"/><Relationship Id="rId6697" Type="http://schemas.openxmlformats.org/officeDocument/2006/relationships/hyperlink" Target="mailto:rafidtraders124@gmail.com" TargetMode="External"/><Relationship Id="rId7748" Type="http://schemas.openxmlformats.org/officeDocument/2006/relationships/hyperlink" Target="mailto:bncorporation87@gmail.com" TargetMode="External"/><Relationship Id="rId462" Type="http://schemas.openxmlformats.org/officeDocument/2006/relationships/hyperlink" Target="mailto:niaztraders.khan@yahoo.com" TargetMode="External"/><Relationship Id="rId1092" Type="http://schemas.openxmlformats.org/officeDocument/2006/relationships/hyperlink" Target="mailto:zabberenterprise@gmail.com" TargetMode="External"/><Relationship Id="rId2143" Type="http://schemas.openxmlformats.org/officeDocument/2006/relationships/hyperlink" Target="mailto:mssumonenterprise.bd@gmail.com" TargetMode="External"/><Relationship Id="rId5299" Type="http://schemas.openxmlformats.org/officeDocument/2006/relationships/hyperlink" Target="mailto:aanowar125@gmail.com" TargetMode="External"/><Relationship Id="rId6764" Type="http://schemas.openxmlformats.org/officeDocument/2006/relationships/hyperlink" Target="mailto:mebl.bd@gmail.com" TargetMode="External"/><Relationship Id="rId7815" Type="http://schemas.openxmlformats.org/officeDocument/2006/relationships/hyperlink" Target="mailto:polashnabi@gmail.com" TargetMode="External"/><Relationship Id="rId9170" Type="http://schemas.openxmlformats.org/officeDocument/2006/relationships/hyperlink" Target="mailto:mhaandmlejv@gmail.com" TargetMode="External"/><Relationship Id="rId115" Type="http://schemas.openxmlformats.org/officeDocument/2006/relationships/hyperlink" Target="mailto:msazadrashidi@yahoo.com" TargetMode="External"/><Relationship Id="rId2210" Type="http://schemas.openxmlformats.org/officeDocument/2006/relationships/hyperlink" Target="mailto:msjerin_enterprise@yahoo.com" TargetMode="External"/><Relationship Id="rId5366" Type="http://schemas.openxmlformats.org/officeDocument/2006/relationships/hyperlink" Target="mailto:ms_mahabubalam@yahoo.com" TargetMode="External"/><Relationship Id="rId6417" Type="http://schemas.openxmlformats.org/officeDocument/2006/relationships/hyperlink" Target="mailto:hasanalidublia@gmail.com" TargetMode="External"/><Relationship Id="rId4382" Type="http://schemas.openxmlformats.org/officeDocument/2006/relationships/hyperlink" Target="mailto:ms.mehidienterprise@gmail.com" TargetMode="External"/><Relationship Id="rId5019" Type="http://schemas.openxmlformats.org/officeDocument/2006/relationships/hyperlink" Target="mailto:mirzaconstruction@yahoo.com" TargetMode="External"/><Relationship Id="rId5433" Type="http://schemas.openxmlformats.org/officeDocument/2006/relationships/hyperlink" Target="mailto:msdoyalenterprise@gmail.com" TargetMode="External"/><Relationship Id="rId5780" Type="http://schemas.openxmlformats.org/officeDocument/2006/relationships/hyperlink" Target="mailto:kislam314@gmail.com" TargetMode="External"/><Relationship Id="rId6831" Type="http://schemas.openxmlformats.org/officeDocument/2006/relationships/hyperlink" Target="mailto:msbrothertradinghalimjv@gmail.com" TargetMode="External"/><Relationship Id="rId8589" Type="http://schemas.openxmlformats.org/officeDocument/2006/relationships/hyperlink" Target="mailto:nabila_enterprise113@yahoo.com" TargetMode="External"/><Relationship Id="rId1976" Type="http://schemas.openxmlformats.org/officeDocument/2006/relationships/hyperlink" Target="mailto:badal_barisal@yahoo.com" TargetMode="External"/><Relationship Id="rId4035" Type="http://schemas.openxmlformats.org/officeDocument/2006/relationships/hyperlink" Target="mailto:smsalahuddin47@gmail.com" TargetMode="External"/><Relationship Id="rId1629" Type="http://schemas.openxmlformats.org/officeDocument/2006/relationships/hyperlink" Target="mailto:mshedayetenterprise@gmail.com" TargetMode="External"/><Relationship Id="rId5500" Type="http://schemas.openxmlformats.org/officeDocument/2006/relationships/hyperlink" Target="mailto:mstareqtraders@gmail.com" TargetMode="External"/><Relationship Id="rId8656" Type="http://schemas.openxmlformats.org/officeDocument/2006/relationships/hyperlink" Target="mailto:shafiqandbrothers3645@gmail.com" TargetMode="External"/><Relationship Id="rId3051" Type="http://schemas.openxmlformats.org/officeDocument/2006/relationships/hyperlink" Target="mailto:masudegp@gmail.com" TargetMode="External"/><Relationship Id="rId4102" Type="http://schemas.openxmlformats.org/officeDocument/2006/relationships/hyperlink" Target="mailto:mrmconstn@gmail.com" TargetMode="External"/><Relationship Id="rId7258" Type="http://schemas.openxmlformats.org/officeDocument/2006/relationships/hyperlink" Target="mailto:rana.mahamud7@gmail.com" TargetMode="External"/><Relationship Id="rId7672" Type="http://schemas.openxmlformats.org/officeDocument/2006/relationships/hyperlink" Target="mailto:mdanamulhaquesarker@gmail.com" TargetMode="External"/><Relationship Id="rId8309" Type="http://schemas.openxmlformats.org/officeDocument/2006/relationships/hyperlink" Target="mailto:khairselim@yahoo.com" TargetMode="External"/><Relationship Id="rId8723" Type="http://schemas.openxmlformats.org/officeDocument/2006/relationships/hyperlink" Target="mailto:skm.international4@gmail.com" TargetMode="External"/><Relationship Id="rId3868" Type="http://schemas.openxmlformats.org/officeDocument/2006/relationships/hyperlink" Target="mailto:msshamsulalam@gmail.com" TargetMode="External"/><Relationship Id="rId4919" Type="http://schemas.openxmlformats.org/officeDocument/2006/relationships/hyperlink" Target="mailto:nehalenterprise018@gmail.com" TargetMode="External"/><Relationship Id="rId6274" Type="http://schemas.openxmlformats.org/officeDocument/2006/relationships/hyperlink" Target="mailto:samiultraders@yahoo.com" TargetMode="External"/><Relationship Id="rId7325" Type="http://schemas.openxmlformats.org/officeDocument/2006/relationships/hyperlink" Target="mailto:md_abulhossain35@yahoo.com" TargetMode="External"/><Relationship Id="rId789" Type="http://schemas.openxmlformats.org/officeDocument/2006/relationships/hyperlink" Target="mailto:olikhan2019@gmail.com" TargetMode="External"/><Relationship Id="rId2884" Type="http://schemas.openxmlformats.org/officeDocument/2006/relationships/hyperlink" Target="mailto:ms.nahidenterprise2014@gmail.com" TargetMode="External"/><Relationship Id="rId5290" Type="http://schemas.openxmlformats.org/officeDocument/2006/relationships/hyperlink" Target="mailto:marupganj@gmail.com" TargetMode="External"/><Relationship Id="rId6341" Type="http://schemas.openxmlformats.org/officeDocument/2006/relationships/hyperlink" Target="mailto:mrnconstruction86@gmail.com" TargetMode="External"/><Relationship Id="rId9497" Type="http://schemas.openxmlformats.org/officeDocument/2006/relationships/hyperlink" Target="mailto:basu.dtenterprise@gmail.com" TargetMode="External"/><Relationship Id="rId856" Type="http://schemas.openxmlformats.org/officeDocument/2006/relationships/hyperlink" Target="mailto:shahid.brothers.bd@gmail.com" TargetMode="External"/><Relationship Id="rId1486" Type="http://schemas.openxmlformats.org/officeDocument/2006/relationships/hyperlink" Target="mailto:ms.shaikot.construction@gmail.com" TargetMode="External"/><Relationship Id="rId2537" Type="http://schemas.openxmlformats.org/officeDocument/2006/relationships/hyperlink" Target="mailto:hoquetraders1980@gmail.com" TargetMode="External"/><Relationship Id="rId3935" Type="http://schemas.openxmlformats.org/officeDocument/2006/relationships/hyperlink" Target="mailto:tanimentpegp@gmail.com%20;%20Address%20:" TargetMode="External"/><Relationship Id="rId8099" Type="http://schemas.openxmlformats.org/officeDocument/2006/relationships/hyperlink" Target="mailto:khanenterprise4415@gmail.com" TargetMode="External"/><Relationship Id="rId9564" Type="http://schemas.openxmlformats.org/officeDocument/2006/relationships/hyperlink" Target="mailto:brothersengineers99@gmail.com" TargetMode="External"/><Relationship Id="rId509" Type="http://schemas.openxmlformats.org/officeDocument/2006/relationships/hyperlink" Target="mailto:farhad.enterprise1978@gmail.com" TargetMode="External"/><Relationship Id="rId1139" Type="http://schemas.openxmlformats.org/officeDocument/2006/relationships/hyperlink" Target="mailto:mjamhsjv@yahoo.com" TargetMode="External"/><Relationship Id="rId2951" Type="http://schemas.openxmlformats.org/officeDocument/2006/relationships/hyperlink" Target="mailto:kabcoltdandjewel.jv@gmail.com" TargetMode="External"/><Relationship Id="rId5010" Type="http://schemas.openxmlformats.org/officeDocument/2006/relationships/hyperlink" Target="mailto:ms.snahaenterprise1972@gmail.com" TargetMode="External"/><Relationship Id="rId8166" Type="http://schemas.openxmlformats.org/officeDocument/2006/relationships/hyperlink" Target="mailto:smnazrulislam18@gmail.com" TargetMode="External"/><Relationship Id="rId9217" Type="http://schemas.openxmlformats.org/officeDocument/2006/relationships/hyperlink" Target="mailto:mszitutradeinternational@gmail.com" TargetMode="External"/><Relationship Id="rId923" Type="http://schemas.openxmlformats.org/officeDocument/2006/relationships/hyperlink" Target="mailto:egp.rubel@gmail.com" TargetMode="External"/><Relationship Id="rId1553" Type="http://schemas.openxmlformats.org/officeDocument/2006/relationships/hyperlink" Target="mailto:mohammedtofayil@yahoo.com" TargetMode="External"/><Relationship Id="rId2604" Type="http://schemas.openxmlformats.org/officeDocument/2006/relationships/hyperlink" Target="mailto:htbl_cccjv@gmail.com" TargetMode="External"/><Relationship Id="rId8580" Type="http://schemas.openxmlformats.org/officeDocument/2006/relationships/hyperlink" Target="mailto:mirzaconstruction@yahoo.com" TargetMode="External"/><Relationship Id="rId9631" Type="http://schemas.openxmlformats.org/officeDocument/2006/relationships/hyperlink" Target="mailto:bhbandfhjv@gmail.com" TargetMode="External"/><Relationship Id="rId1206" Type="http://schemas.openxmlformats.org/officeDocument/2006/relationships/hyperlink" Target="mailto:mdshihabuddin9744@gmail.com" TargetMode="External"/><Relationship Id="rId1620" Type="http://schemas.openxmlformats.org/officeDocument/2006/relationships/hyperlink" Target="mailto:msfimexconstruction1972@gmail.com" TargetMode="External"/><Relationship Id="rId4776" Type="http://schemas.openxmlformats.org/officeDocument/2006/relationships/hyperlink" Target="mailto:rasel9229@yahoo.com" TargetMode="External"/><Relationship Id="rId5827" Type="http://schemas.openxmlformats.org/officeDocument/2006/relationships/hyperlink" Target="mailto:abutalebmilu@gmail.com" TargetMode="External"/><Relationship Id="rId7182" Type="http://schemas.openxmlformats.org/officeDocument/2006/relationships/hyperlink" Target="mailto:quashemconstruction@gmail.com" TargetMode="External"/><Relationship Id="rId8233" Type="http://schemas.openxmlformats.org/officeDocument/2006/relationships/hyperlink" Target="mailto:alamgirzahan13@gmail.com" TargetMode="External"/><Relationship Id="rId3378" Type="http://schemas.openxmlformats.org/officeDocument/2006/relationships/hyperlink" Target="mailto:mslokmanhossain@gmail.com" TargetMode="External"/><Relationship Id="rId3792" Type="http://schemas.openxmlformats.org/officeDocument/2006/relationships/hyperlink" Target="mailto:shomoyenterprise@gmail.com" TargetMode="External"/><Relationship Id="rId4429" Type="http://schemas.openxmlformats.org/officeDocument/2006/relationships/hyperlink" Target="mailto:msnbenterprise1987@gmail.com" TargetMode="External"/><Relationship Id="rId4843" Type="http://schemas.openxmlformats.org/officeDocument/2006/relationships/hyperlink" Target="mailto:skyenterprise87@gmail.com" TargetMode="External"/><Relationship Id="rId7999" Type="http://schemas.openxmlformats.org/officeDocument/2006/relationships/hyperlink" Target="mailto:skaislam1981@gmail.com" TargetMode="External"/><Relationship Id="rId8300" Type="http://schemas.openxmlformats.org/officeDocument/2006/relationships/hyperlink" Target="mailto:khanrafiqul180@gmail.com" TargetMode="External"/><Relationship Id="rId299" Type="http://schemas.openxmlformats.org/officeDocument/2006/relationships/hyperlink" Target="mailto:md.khairulhasan399@yahoo.com" TargetMode="External"/><Relationship Id="rId2394" Type="http://schemas.openxmlformats.org/officeDocument/2006/relationships/hyperlink" Target="mailto:mstulitushi_enterprise@yahoo.com" TargetMode="External"/><Relationship Id="rId3445" Type="http://schemas.openxmlformats.org/officeDocument/2006/relationships/hyperlink" Target="mailto:amena.magura17@gmail.com" TargetMode="External"/><Relationship Id="rId366" Type="http://schemas.openxmlformats.org/officeDocument/2006/relationships/hyperlink" Target="mailto:mdkamal_hossain1975@yahoo.com" TargetMode="External"/><Relationship Id="rId780" Type="http://schemas.openxmlformats.org/officeDocument/2006/relationships/hyperlink" Target="mailto:msakbuilders82@gmail.com" TargetMode="External"/><Relationship Id="rId2047" Type="http://schemas.openxmlformats.org/officeDocument/2006/relationships/hyperlink" Target="mailto:tofaila84@gmail.com" TargetMode="External"/><Relationship Id="rId2461" Type="http://schemas.openxmlformats.org/officeDocument/2006/relationships/hyperlink" Target="mailto:ms.bhuiyanelectric@yahoo.com" TargetMode="External"/><Relationship Id="rId3512" Type="http://schemas.openxmlformats.org/officeDocument/2006/relationships/hyperlink" Target="mailto:sepandkkejv@gmail.com" TargetMode="External"/><Relationship Id="rId4910" Type="http://schemas.openxmlformats.org/officeDocument/2006/relationships/hyperlink" Target="mailto:msrtufaiel@gmail.%20Com" TargetMode="External"/><Relationship Id="rId6668" Type="http://schemas.openxmlformats.org/officeDocument/2006/relationships/hyperlink" Target="mailto:msmahienterprise80@gmail.com" TargetMode="External"/><Relationship Id="rId9074" Type="http://schemas.openxmlformats.org/officeDocument/2006/relationships/hyperlink" Target="mailto:mskhantradersjp@gmail.com" TargetMode="External"/><Relationship Id="rId433" Type="http://schemas.openxmlformats.org/officeDocument/2006/relationships/hyperlink" Target="mailto:razzakm50@yahoo.com" TargetMode="External"/><Relationship Id="rId1063" Type="http://schemas.openxmlformats.org/officeDocument/2006/relationships/hyperlink" Target="mailto:ms.shafiqurrahman@yahoo.com" TargetMode="External"/><Relationship Id="rId2114" Type="http://schemas.openxmlformats.org/officeDocument/2006/relationships/hyperlink" Target="mailto:maishaconstructionpvtltd@gmail.com" TargetMode="External"/><Relationship Id="rId7719" Type="http://schemas.openxmlformats.org/officeDocument/2006/relationships/hyperlink" Target="mailto:polashnabi@gmail.com" TargetMode="External"/><Relationship Id="rId8090" Type="http://schemas.openxmlformats.org/officeDocument/2006/relationships/hyperlink" Target="mailto:msjercenterprise@gmail.com" TargetMode="External"/><Relationship Id="rId9141" Type="http://schemas.openxmlformats.org/officeDocument/2006/relationships/hyperlink" Target="mailto:mitutradersandakramenterprisejv@yahoo.com" TargetMode="External"/><Relationship Id="rId4286" Type="http://schemas.openxmlformats.org/officeDocument/2006/relationships/hyperlink" Target="mailto:shaikatenterprise77@gmail.com" TargetMode="External"/><Relationship Id="rId5684" Type="http://schemas.openxmlformats.org/officeDocument/2006/relationships/hyperlink" Target="mailto:sadmancorporation1979@gmail.com" TargetMode="External"/><Relationship Id="rId6735" Type="http://schemas.openxmlformats.org/officeDocument/2006/relationships/hyperlink" Target="mailto:tnasi2018@gmail.com" TargetMode="External"/><Relationship Id="rId500" Type="http://schemas.openxmlformats.org/officeDocument/2006/relationships/hyperlink" Target="mailto:reaz777udn@gmail.com" TargetMode="External"/><Relationship Id="rId1130" Type="http://schemas.openxmlformats.org/officeDocument/2006/relationships/hyperlink" Target="mailto:mssundarbon@yahoo.com" TargetMode="External"/><Relationship Id="rId5337" Type="http://schemas.openxmlformats.org/officeDocument/2006/relationships/hyperlink" Target="mailto:alifinternational67@gmail.com" TargetMode="External"/><Relationship Id="rId5751" Type="http://schemas.openxmlformats.org/officeDocument/2006/relationships/hyperlink" Target="mailto:udayanbuild@gmail.com" TargetMode="External"/><Relationship Id="rId6802" Type="http://schemas.openxmlformats.org/officeDocument/2006/relationships/hyperlink" Target="mailto:msmddelowarhossain@yahoo.com" TargetMode="External"/><Relationship Id="rId1947" Type="http://schemas.openxmlformats.org/officeDocument/2006/relationships/hyperlink" Target="mailto:thohidandqcjv@gmail.com" TargetMode="External"/><Relationship Id="rId4353" Type="http://schemas.openxmlformats.org/officeDocument/2006/relationships/hyperlink" Target="mailto:ms.rajuenterprise1@yahoo.com" TargetMode="External"/><Relationship Id="rId5404" Type="http://schemas.openxmlformats.org/officeDocument/2006/relationships/hyperlink" Target="mailto:shahelenterprise@gmail.com" TargetMode="External"/><Relationship Id="rId8974" Type="http://schemas.openxmlformats.org/officeDocument/2006/relationships/hyperlink" Target="mailto:msazamconstruction@gmail.com" TargetMode="External"/><Relationship Id="rId4006" Type="http://schemas.openxmlformats.org/officeDocument/2006/relationships/hyperlink" Target="mailto:msjarnaenterprise@yahoo.com%20," TargetMode="External"/><Relationship Id="rId4420" Type="http://schemas.openxmlformats.org/officeDocument/2006/relationships/hyperlink" Target="mailto:ria_enterprise@yahoo.com" TargetMode="External"/><Relationship Id="rId7576" Type="http://schemas.openxmlformats.org/officeDocument/2006/relationships/hyperlink" Target="mailto:utmong71@yahoo.com" TargetMode="External"/><Relationship Id="rId7990" Type="http://schemas.openxmlformats.org/officeDocument/2006/relationships/hyperlink" Target="mailto:rafidtraders69@yahoo.com" TargetMode="External"/><Relationship Id="rId8627" Type="http://schemas.openxmlformats.org/officeDocument/2006/relationships/hyperlink" Target="mailto:runu1967@gmail.com" TargetMode="External"/><Relationship Id="rId290" Type="http://schemas.openxmlformats.org/officeDocument/2006/relationships/hyperlink" Target="mailto:nsutmongjv19@gmail.com" TargetMode="External"/><Relationship Id="rId3022" Type="http://schemas.openxmlformats.org/officeDocument/2006/relationships/hyperlink" Target="mailto:ms.seleent780@gmail.com" TargetMode="External"/><Relationship Id="rId6178" Type="http://schemas.openxmlformats.org/officeDocument/2006/relationships/hyperlink" Target="mailto:puniinternationalbm@gmail.com" TargetMode="External"/><Relationship Id="rId6592" Type="http://schemas.openxmlformats.org/officeDocument/2006/relationships/hyperlink" Target="mailto:jaka@gmail.com" TargetMode="External"/><Relationship Id="rId7229" Type="http://schemas.openxmlformats.org/officeDocument/2006/relationships/hyperlink" Target="mailto:ms.chowdhuryenterprise02@gmail.com" TargetMode="External"/><Relationship Id="rId7643" Type="http://schemas.openxmlformats.org/officeDocument/2006/relationships/hyperlink" Target="mailto:mssstraders82@gmail.com" TargetMode="External"/><Relationship Id="rId5194" Type="http://schemas.openxmlformats.org/officeDocument/2006/relationships/hyperlink" Target="mailto:ris3jv@gmail.com" TargetMode="External"/><Relationship Id="rId6245" Type="http://schemas.openxmlformats.org/officeDocument/2006/relationships/hyperlink" Target="mailto:m.alicorporation85@gmail.com" TargetMode="External"/><Relationship Id="rId2788" Type="http://schemas.openxmlformats.org/officeDocument/2006/relationships/hyperlink" Target="mailto:amzadtraders@gmail.com" TargetMode="External"/><Relationship Id="rId3839" Type="http://schemas.openxmlformats.org/officeDocument/2006/relationships/hyperlink" Target="mailto:ms.maximkhisa@gmail.com" TargetMode="External"/><Relationship Id="rId7710" Type="http://schemas.openxmlformats.org/officeDocument/2006/relationships/hyperlink" Target="mailto:tahityenterprise89@gmail.com" TargetMode="External"/><Relationship Id="rId2855" Type="http://schemas.openxmlformats.org/officeDocument/2006/relationships/hyperlink" Target="mailto:daenterprise2014@yahoo.com" TargetMode="External"/><Relationship Id="rId3906" Type="http://schemas.openxmlformats.org/officeDocument/2006/relationships/hyperlink" Target="mailto:skmizanurrahman1974@gmail.com," TargetMode="External"/><Relationship Id="rId5261" Type="http://schemas.openxmlformats.org/officeDocument/2006/relationships/hyperlink" Target="mailto:pdl25@prangroup.comm" TargetMode="External"/><Relationship Id="rId6312" Type="http://schemas.openxmlformats.org/officeDocument/2006/relationships/hyperlink" Target="mailto:maengineering1958@yahoo.com" TargetMode="External"/><Relationship Id="rId9468" Type="http://schemas.openxmlformats.org/officeDocument/2006/relationships/hyperlink" Target="mailto:elias.salehajv@gmail.com" TargetMode="External"/><Relationship Id="rId96" Type="http://schemas.openxmlformats.org/officeDocument/2006/relationships/hyperlink" Target="mailto:mshimelenterprise15@gmail.com" TargetMode="External"/><Relationship Id="rId827" Type="http://schemas.openxmlformats.org/officeDocument/2006/relationships/hyperlink" Target="mailto:kohinoorotblbd@gmail.com" TargetMode="External"/><Relationship Id="rId1457" Type="http://schemas.openxmlformats.org/officeDocument/2006/relationships/hyperlink" Target="mailto:ms.fahadenterprise@yahoo.com" TargetMode="External"/><Relationship Id="rId1871" Type="http://schemas.openxmlformats.org/officeDocument/2006/relationships/hyperlink" Target="mailto:quashemconstruction@gmail.com" TargetMode="External"/><Relationship Id="rId2508" Type="http://schemas.openxmlformats.org/officeDocument/2006/relationships/hyperlink" Target="mailto:ms.omienterprise@gmail.com" TargetMode="External"/><Relationship Id="rId2922" Type="http://schemas.openxmlformats.org/officeDocument/2006/relationships/hyperlink" Target="mailto:mtbmmejv@gmail.com" TargetMode="External"/><Relationship Id="rId8484" Type="http://schemas.openxmlformats.org/officeDocument/2006/relationships/hyperlink" Target="mailto:alsafayat1980@gmail.com" TargetMode="External"/><Relationship Id="rId9535" Type="http://schemas.openxmlformats.org/officeDocument/2006/relationships/hyperlink" Target="mailto:msronyenterprisertm@gmail.com" TargetMode="External"/><Relationship Id="rId1524" Type="http://schemas.openxmlformats.org/officeDocument/2006/relationships/hyperlink" Target="mailto:raselbinsalam@gmail.com" TargetMode="External"/><Relationship Id="rId7086" Type="http://schemas.openxmlformats.org/officeDocument/2006/relationships/hyperlink" Target="mailto:msmddelowarhossain@yahoo.com" TargetMode="External"/><Relationship Id="rId8137" Type="http://schemas.openxmlformats.org/officeDocument/2006/relationships/hyperlink" Target="mailto:mimenterprise141@gmail.com" TargetMode="External"/><Relationship Id="rId8551" Type="http://schemas.openxmlformats.org/officeDocument/2006/relationships/hyperlink" Target="mailto:azgorali1969@gmail.com" TargetMode="External"/><Relationship Id="rId9602" Type="http://schemas.openxmlformats.org/officeDocument/2006/relationships/hyperlink" Target="mailto:ms.rakin.traders1977@gmail.com" TargetMode="External"/><Relationship Id="rId3696" Type="http://schemas.openxmlformats.org/officeDocument/2006/relationships/hyperlink" Target="mailto:ssisohag83@gmail.com" TargetMode="External"/><Relationship Id="rId4747" Type="http://schemas.openxmlformats.org/officeDocument/2006/relationships/hyperlink" Target="mailto:shaikatenterprise77@gmail.com" TargetMode="External"/><Relationship Id="rId7153" Type="http://schemas.openxmlformats.org/officeDocument/2006/relationships/hyperlink" Target="mailto:md.gius_uddin@yahoo.com" TargetMode="External"/><Relationship Id="rId8204" Type="http://schemas.openxmlformats.org/officeDocument/2006/relationships/hyperlink" Target="mailto:basundharascjv@gmail.com" TargetMode="External"/><Relationship Id="rId2298" Type="http://schemas.openxmlformats.org/officeDocument/2006/relationships/hyperlink" Target="mailto:ms.kamrulenterprise@yahoo.com" TargetMode="External"/><Relationship Id="rId3349" Type="http://schemas.openxmlformats.org/officeDocument/2006/relationships/hyperlink" Target="mailto:mgolamfaruq@yahoo.com" TargetMode="External"/><Relationship Id="rId7220" Type="http://schemas.openxmlformats.org/officeDocument/2006/relationships/hyperlink" Target="mailto:shohagenterprise64@gmail.com" TargetMode="External"/><Relationship Id="rId684" Type="http://schemas.openxmlformats.org/officeDocument/2006/relationships/hyperlink" Target="mailto:beautyconstruction80@gmail.com" TargetMode="External"/><Relationship Id="rId2365" Type="http://schemas.openxmlformats.org/officeDocument/2006/relationships/hyperlink" Target="mailto:mssetu_enterprise@yahoo.com" TargetMode="External"/><Relationship Id="rId3763" Type="http://schemas.openxmlformats.org/officeDocument/2006/relationships/hyperlink" Target="mailto:msnewronistore@gmail.com" TargetMode="External"/><Relationship Id="rId4814" Type="http://schemas.openxmlformats.org/officeDocument/2006/relationships/hyperlink" Target="mailto:laskarconstruction19@gmail.com" TargetMode="External"/><Relationship Id="rId9392" Type="http://schemas.openxmlformats.org/officeDocument/2006/relationships/hyperlink" Target="mailto:msata1978@gmail.com" TargetMode="External"/><Relationship Id="rId337" Type="http://schemas.openxmlformats.org/officeDocument/2006/relationships/hyperlink" Target="mailto:utmong71@yahoo.com" TargetMode="External"/><Relationship Id="rId2018" Type="http://schemas.openxmlformats.org/officeDocument/2006/relationships/hyperlink" Target="https://www.eprocure.gov.bd/tenderer/ViewRegistrationDetail.jsp?cId=25BFF24CAB0C547B&amp;uId=0DD4A9A11DE9CFA9&amp;tId=C092A0634F7EC857&amp;top=no" TargetMode="External"/><Relationship Id="rId3416" Type="http://schemas.openxmlformats.org/officeDocument/2006/relationships/hyperlink" Target="mailto:mozaharbanantar2020@gmail.com" TargetMode="External"/><Relationship Id="rId3830" Type="http://schemas.openxmlformats.org/officeDocument/2006/relationships/hyperlink" Target="mailto:utmong71@yahoo.com" TargetMode="External"/><Relationship Id="rId6986" Type="http://schemas.openxmlformats.org/officeDocument/2006/relationships/hyperlink" Target="mailto:msislambrothersltd@gmail.com" TargetMode="External"/><Relationship Id="rId9045" Type="http://schemas.openxmlformats.org/officeDocument/2006/relationships/hyperlink" Target="mailto:torofdarenterprise7@gmail.com" TargetMode="External"/><Relationship Id="rId751" Type="http://schemas.openxmlformats.org/officeDocument/2006/relationships/hyperlink" Target="mailto:kazi.holdings01@gmail.com" TargetMode="External"/><Relationship Id="rId1381" Type="http://schemas.openxmlformats.org/officeDocument/2006/relationships/hyperlink" Target="mailto:msmorshedaandsons80@gmail.com" TargetMode="External"/><Relationship Id="rId2432" Type="http://schemas.openxmlformats.org/officeDocument/2006/relationships/hyperlink" Target="mailto:mskhokontraders@gmail.com" TargetMode="External"/><Relationship Id="rId5588" Type="http://schemas.openxmlformats.org/officeDocument/2006/relationships/hyperlink" Target="mailto:mdkamaluddin516@gmail.com" TargetMode="External"/><Relationship Id="rId6639" Type="http://schemas.openxmlformats.org/officeDocument/2006/relationships/hyperlink" Target="mailto:ziaultraders123@yahoo.com" TargetMode="External"/><Relationship Id="rId404" Type="http://schemas.openxmlformats.org/officeDocument/2006/relationships/hyperlink" Target="mailto:msfarihaengineering88@gmail.com" TargetMode="External"/><Relationship Id="rId1034" Type="http://schemas.openxmlformats.org/officeDocument/2006/relationships/hyperlink" Target="mailto:ahsanhabib2525@gmail.com" TargetMode="External"/><Relationship Id="rId5655" Type="http://schemas.openxmlformats.org/officeDocument/2006/relationships/hyperlink" Target="mailto:mmcandshajv@gmail.com" TargetMode="External"/><Relationship Id="rId6706" Type="http://schemas.openxmlformats.org/officeDocument/2006/relationships/hyperlink" Target="mailto:msrahimaenterprise.hanif@gmail.com" TargetMode="External"/><Relationship Id="rId8061" Type="http://schemas.openxmlformats.org/officeDocument/2006/relationships/hyperlink" Target="mailto:kazi.furniture.mart@gmail.com" TargetMode="External"/><Relationship Id="rId9112" Type="http://schemas.openxmlformats.org/officeDocument/2006/relationships/hyperlink" Target="mailto:durgaenterprisehemayetjv@gmail.com" TargetMode="External"/><Relationship Id="rId1101" Type="http://schemas.openxmlformats.org/officeDocument/2006/relationships/hyperlink" Target="mailto:noormdtraders@gmail.com" TargetMode="External"/><Relationship Id="rId4257" Type="http://schemas.openxmlformats.org/officeDocument/2006/relationships/hyperlink" Target="mailto:msfatematraders1983@gmail.com" TargetMode="External"/><Relationship Id="rId4671" Type="http://schemas.openxmlformats.org/officeDocument/2006/relationships/hyperlink" Target="mailto:leonsumonjv@gmail.com" TargetMode="External"/><Relationship Id="rId5308" Type="http://schemas.openxmlformats.org/officeDocument/2006/relationships/hyperlink" Target="mailto:satradeandsyndicate@gmail.com" TargetMode="External"/><Relationship Id="rId5722" Type="http://schemas.openxmlformats.org/officeDocument/2006/relationships/hyperlink" Target="mailto:mtn4701@gmail.com" TargetMode="External"/><Relationship Id="rId8878" Type="http://schemas.openxmlformats.org/officeDocument/2006/relationships/hyperlink" Target="mailto:malay.faridpur@gmail.com" TargetMode="External"/><Relationship Id="rId3273" Type="http://schemas.openxmlformats.org/officeDocument/2006/relationships/hyperlink" Target="mailto:dulal.neon3301@gmail.com" TargetMode="External"/><Relationship Id="rId4324" Type="http://schemas.openxmlformats.org/officeDocument/2006/relationships/hyperlink" Target="mailto:shaikatenterprise77@gmail.com" TargetMode="External"/><Relationship Id="rId194" Type="http://schemas.openxmlformats.org/officeDocument/2006/relationships/hyperlink" Target="mailto:msjarnaenterprise@yahoo.com" TargetMode="External"/><Relationship Id="rId1918" Type="http://schemas.openxmlformats.org/officeDocument/2006/relationships/hyperlink" Target="mailto:tendersel2013@gmail.com" TargetMode="External"/><Relationship Id="rId6496" Type="http://schemas.openxmlformats.org/officeDocument/2006/relationships/hyperlink" Target="mailto:farukrahman2181973@gmail.com" TargetMode="External"/><Relationship Id="rId7894" Type="http://schemas.openxmlformats.org/officeDocument/2006/relationships/hyperlink" Target="mailto:salam.sonaroy@gmail.com" TargetMode="External"/><Relationship Id="rId8945" Type="http://schemas.openxmlformats.org/officeDocument/2006/relationships/hyperlink" Target="mailto:msranaenterprise@yahoo.com" TargetMode="External"/><Relationship Id="rId261" Type="http://schemas.openxmlformats.org/officeDocument/2006/relationships/hyperlink" Target="mailto:emmuconstruction@gmail.com" TargetMode="External"/><Relationship Id="rId3340" Type="http://schemas.openxmlformats.org/officeDocument/2006/relationships/hyperlink" Target="mailto:dulal.neon3301@gmail.com" TargetMode="External"/><Relationship Id="rId5098" Type="http://schemas.openxmlformats.org/officeDocument/2006/relationships/hyperlink" Target="mailto:msmughdhaent@gmail.com" TargetMode="External"/><Relationship Id="rId6149" Type="http://schemas.openxmlformats.org/officeDocument/2006/relationships/hyperlink" Target="mailto:msmokkaenterprise@gmail.com" TargetMode="External"/><Relationship Id="rId7547" Type="http://schemas.openxmlformats.org/officeDocument/2006/relationships/hyperlink" Target="mailto:somaconstruction64@gmail.com" TargetMode="External"/><Relationship Id="rId7961" Type="http://schemas.openxmlformats.org/officeDocument/2006/relationships/hyperlink" Target="mailto:otiktechno@gmail.com" TargetMode="External"/><Relationship Id="rId6563" Type="http://schemas.openxmlformats.org/officeDocument/2006/relationships/hyperlink" Target="mailto:mariyaintarnational@gmail.com" TargetMode="External"/><Relationship Id="rId7614" Type="http://schemas.openxmlformats.org/officeDocument/2006/relationships/hyperlink" Target="https://www.eprocure.gov.bd/tenderer/ViewRegistrationDetail.jsp?uId=A46102C5FA14C17A&amp;tId=0FB697AAC05EDA9E&amp;cId=8851AD949CC9FCD1&amp;top=no" TargetMode="External"/><Relationship Id="rId2759" Type="http://schemas.openxmlformats.org/officeDocument/2006/relationships/hyperlink" Target="mailto:khokachairman@gmail.com" TargetMode="External"/><Relationship Id="rId5165" Type="http://schemas.openxmlformats.org/officeDocument/2006/relationships/hyperlink" Target="mailto:nirmolsaha77@gmail.com" TargetMode="External"/><Relationship Id="rId6216" Type="http://schemas.openxmlformats.org/officeDocument/2006/relationships/hyperlink" Target="mailto:msbhaibhaitradingcorporation@gmail.com" TargetMode="External"/><Relationship Id="rId6630" Type="http://schemas.openxmlformats.org/officeDocument/2006/relationships/hyperlink" Target="mailto:mssaifuddintraders@yahoo.com" TargetMode="External"/><Relationship Id="rId1775" Type="http://schemas.openxmlformats.org/officeDocument/2006/relationships/hyperlink" Target="mailto:bnenterprise1996@gmail.com" TargetMode="External"/><Relationship Id="rId2826" Type="http://schemas.openxmlformats.org/officeDocument/2006/relationships/hyperlink" Target="mailto:shakibenterprise8@gmail.com" TargetMode="External"/><Relationship Id="rId4181" Type="http://schemas.openxmlformats.org/officeDocument/2006/relationships/hyperlink" Target="mailto:mominuljvibrahim@gmail.com" TargetMode="External"/><Relationship Id="rId5232" Type="http://schemas.openxmlformats.org/officeDocument/2006/relationships/hyperlink" Target="mailto:habiburrupshi@gmail.com" TargetMode="External"/><Relationship Id="rId8388" Type="http://schemas.openxmlformats.org/officeDocument/2006/relationships/hyperlink" Target="mailto:shawontraders78@gmail.com" TargetMode="External"/><Relationship Id="rId9439" Type="http://schemas.openxmlformats.org/officeDocument/2006/relationships/hyperlink" Target="mailto:mfk.mas.jvca@gmail.com" TargetMode="External"/><Relationship Id="rId67" Type="http://schemas.openxmlformats.org/officeDocument/2006/relationships/hyperlink" Target="mailto:raj00758@yahoo.com" TargetMode="External"/><Relationship Id="rId1428" Type="http://schemas.openxmlformats.org/officeDocument/2006/relationships/hyperlink" Target="mailto:mirzaqureshi56@gmail.com" TargetMode="External"/><Relationship Id="rId8455" Type="http://schemas.openxmlformats.org/officeDocument/2006/relationships/hyperlink" Target="mailto:msalmadinat@gmail.com" TargetMode="External"/><Relationship Id="rId9506" Type="http://schemas.openxmlformats.org/officeDocument/2006/relationships/hyperlink" Target="mailto:alaminconstruction84@gmail.com" TargetMode="External"/><Relationship Id="rId1842" Type="http://schemas.openxmlformats.org/officeDocument/2006/relationships/hyperlink" Target="mailto:sakibenterpriseegp@gmail.com" TargetMode="External"/><Relationship Id="rId4998" Type="http://schemas.openxmlformats.org/officeDocument/2006/relationships/hyperlink" Target="mailto:anikenterprise61@gmail.com" TargetMode="External"/><Relationship Id="rId7057" Type="http://schemas.openxmlformats.org/officeDocument/2006/relationships/hyperlink" Target="mailto:selimptk@gmail.com" TargetMode="External"/><Relationship Id="rId8108" Type="http://schemas.openxmlformats.org/officeDocument/2006/relationships/hyperlink" Target="mailto:dollyconstructionltd@gmail.com" TargetMode="External"/><Relationship Id="rId6073" Type="http://schemas.openxmlformats.org/officeDocument/2006/relationships/hyperlink" Target="mailto:msmaaenterprisekazi@yahoo.com" TargetMode="External"/><Relationship Id="rId7124" Type="http://schemas.openxmlformats.org/officeDocument/2006/relationships/hyperlink" Target="mailto:badalsarwar@gmail.com" TargetMode="External"/><Relationship Id="rId7471" Type="http://schemas.openxmlformats.org/officeDocument/2006/relationships/hyperlink" Target="mailto:torikulent1964@gmail.com" TargetMode="External"/><Relationship Id="rId8522" Type="http://schemas.openxmlformats.org/officeDocument/2006/relationships/hyperlink" Target="mailto:mtd.mfcjv@gmail.com" TargetMode="External"/><Relationship Id="rId3667" Type="http://schemas.openxmlformats.org/officeDocument/2006/relationships/hyperlink" Target="mailto:sifatnavin81@gmail.com" TargetMode="External"/><Relationship Id="rId4718" Type="http://schemas.openxmlformats.org/officeDocument/2006/relationships/hyperlink" Target="mailto:mrtraders.meherpur@gmail.com" TargetMode="External"/><Relationship Id="rId588" Type="http://schemas.openxmlformats.org/officeDocument/2006/relationships/hyperlink" Target="mailto:auditi.enterprise@gmail.com" TargetMode="External"/><Relationship Id="rId2269" Type="http://schemas.openxmlformats.org/officeDocument/2006/relationships/hyperlink" Target="mailto:ms.centurytraders@yahoo.com" TargetMode="External"/><Relationship Id="rId2683" Type="http://schemas.openxmlformats.org/officeDocument/2006/relationships/hyperlink" Target="mailto:rabbienterprisepirganj@gmail.com" TargetMode="External"/><Relationship Id="rId3734" Type="http://schemas.openxmlformats.org/officeDocument/2006/relationships/hyperlink" Target="mailto:Priontienterprised2013@gmail.com" TargetMode="External"/><Relationship Id="rId6140" Type="http://schemas.openxmlformats.org/officeDocument/2006/relationships/hyperlink" Target="mailto:msmokkaenterprise@gmail.com" TargetMode="External"/><Relationship Id="rId9296" Type="http://schemas.openxmlformats.org/officeDocument/2006/relationships/hyperlink" Target="mailto:rambabu.thakurgaon@gmail.com" TargetMode="External"/><Relationship Id="rId655" Type="http://schemas.openxmlformats.org/officeDocument/2006/relationships/hyperlink" Target="mailto:shenterprise78@gmail.com" TargetMode="External"/><Relationship Id="rId1285" Type="http://schemas.openxmlformats.org/officeDocument/2006/relationships/hyperlink" Target="mailto:m.shiswas1991@gmail.com" TargetMode="External"/><Relationship Id="rId2336" Type="http://schemas.openxmlformats.org/officeDocument/2006/relationships/hyperlink" Target="mailto:ms.rafiqueenterprise2019@gmail.com" TargetMode="External"/><Relationship Id="rId2750" Type="http://schemas.openxmlformats.org/officeDocument/2006/relationships/hyperlink" Target="mailto:ms.ivaenterprise14@gmail.com" TargetMode="External"/><Relationship Id="rId3801" Type="http://schemas.openxmlformats.org/officeDocument/2006/relationships/hyperlink" Target="mailto:mdmasumjnd@gmail.com" TargetMode="External"/><Relationship Id="rId6957" Type="http://schemas.openxmlformats.org/officeDocument/2006/relationships/hyperlink" Target="mailto:msjje2019@gmail.com" TargetMode="External"/><Relationship Id="rId9363" Type="http://schemas.openxmlformats.org/officeDocument/2006/relationships/hyperlink" Target="mailto:aaziz6521@gmail.com" TargetMode="External"/><Relationship Id="rId308" Type="http://schemas.openxmlformats.org/officeDocument/2006/relationships/hyperlink" Target="mailto:farukbbn15@gmail.com" TargetMode="External"/><Relationship Id="rId722" Type="http://schemas.openxmlformats.org/officeDocument/2006/relationships/hyperlink" Target="mailto:msmasudenterprise91@gmail.com" TargetMode="External"/><Relationship Id="rId1352" Type="http://schemas.openxmlformats.org/officeDocument/2006/relationships/hyperlink" Target="mailto:imemejvca@gmail.com" TargetMode="External"/><Relationship Id="rId2403" Type="http://schemas.openxmlformats.org/officeDocument/2006/relationships/hyperlink" Target="mailto:mr.rahim_uddin@yahoo.com" TargetMode="External"/><Relationship Id="rId5559" Type="http://schemas.openxmlformats.org/officeDocument/2006/relationships/hyperlink" Target="mailto:muslimuddin1981@gmail.com" TargetMode="External"/><Relationship Id="rId9016" Type="http://schemas.openxmlformats.org/officeDocument/2006/relationships/hyperlink" Target="mailto:mae.mbejv2018@gmail.com" TargetMode="External"/><Relationship Id="rId9430" Type="http://schemas.openxmlformats.org/officeDocument/2006/relationships/hyperlink" Target="mailto:habibahamimjv@gmail.com" TargetMode="External"/><Relationship Id="rId1005" Type="http://schemas.openxmlformats.org/officeDocument/2006/relationships/hyperlink" Target="mailto:mstituenterprise@gmail.com" TargetMode="External"/><Relationship Id="rId4575" Type="http://schemas.openxmlformats.org/officeDocument/2006/relationships/hyperlink" Target="https://www.eprocure.gov.bd/tenderer/ViewRegistrationDetail.jsp?cId=68A8D9EB325EC00E&amp;uId=5124BCEB3E9CA793&amp;tId=7E7B3437497F0A54&amp;top=no" TargetMode="External"/><Relationship Id="rId5973" Type="http://schemas.openxmlformats.org/officeDocument/2006/relationships/hyperlink" Target="mailto:ms.saymatraders1@gmail.com" TargetMode="External"/><Relationship Id="rId8032" Type="http://schemas.openxmlformats.org/officeDocument/2006/relationships/hyperlink" Target="mailto:md.shamim45@yahoo.com" TargetMode="External"/><Relationship Id="rId3177" Type="http://schemas.openxmlformats.org/officeDocument/2006/relationships/hyperlink" Target="mailto:sseclbd@gmail.com" TargetMode="External"/><Relationship Id="rId4228" Type="http://schemas.openxmlformats.org/officeDocument/2006/relationships/hyperlink" Target="mailto:ms.mominul@yahoo.com" TargetMode="External"/><Relationship Id="rId5626" Type="http://schemas.openxmlformats.org/officeDocument/2006/relationships/hyperlink" Target="mailto:sushangtraders@yahoo.com" TargetMode="External"/><Relationship Id="rId3591" Type="http://schemas.openxmlformats.org/officeDocument/2006/relationships/hyperlink" Target="mailto:sifatnavin81@gmail.com" TargetMode="External"/><Relationship Id="rId4642" Type="http://schemas.openxmlformats.org/officeDocument/2006/relationships/hyperlink" Target="mailto:m61ehaque@gmail.com" TargetMode="External"/><Relationship Id="rId7798" Type="http://schemas.openxmlformats.org/officeDocument/2006/relationships/hyperlink" Target="mailto:arcrcjv@gmail.com" TargetMode="External"/><Relationship Id="rId8849" Type="http://schemas.openxmlformats.org/officeDocument/2006/relationships/hyperlink" Target="mailto:ms.nurjahantraders1967@gmail.com" TargetMode="External"/><Relationship Id="rId2193" Type="http://schemas.openxmlformats.org/officeDocument/2006/relationships/hyperlink" Target="mailto:ms.hasanuzzaman_bhuiyan@yahoo.com" TargetMode="External"/><Relationship Id="rId3244" Type="http://schemas.openxmlformats.org/officeDocument/2006/relationships/hyperlink" Target="mailto:nuruandmahamudjv@gmail.com" TargetMode="External"/><Relationship Id="rId7865" Type="http://schemas.openxmlformats.org/officeDocument/2006/relationships/hyperlink" Target="mailto:arranga74@gmail.com" TargetMode="External"/><Relationship Id="rId8916" Type="http://schemas.openxmlformats.org/officeDocument/2006/relationships/hyperlink" Target="mailto:nurenterprisem@gmail.com" TargetMode="External"/><Relationship Id="rId165" Type="http://schemas.openxmlformats.org/officeDocument/2006/relationships/hyperlink" Target="mailto:henara_b@yahoo.com" TargetMode="External"/><Relationship Id="rId2260" Type="http://schemas.openxmlformats.org/officeDocument/2006/relationships/hyperlink" Target="mailto:ms.basartraders19@gmail.com" TargetMode="External"/><Relationship Id="rId3311" Type="http://schemas.openxmlformats.org/officeDocument/2006/relationships/hyperlink" Target="mailto:mssakibenterprise1973@gmail.com" TargetMode="External"/><Relationship Id="rId6467" Type="http://schemas.openxmlformats.org/officeDocument/2006/relationships/hyperlink" Target="mailto:arahim.pbn@gmail.com" TargetMode="External"/><Relationship Id="rId6881" Type="http://schemas.openxmlformats.org/officeDocument/2006/relationships/hyperlink" Target="mailto:niaztraders.khan@yahool.com" TargetMode="External"/><Relationship Id="rId7518" Type="http://schemas.openxmlformats.org/officeDocument/2006/relationships/hyperlink" Target="mailto:mdhoda888@gmail.com" TargetMode="External"/><Relationship Id="rId7932" Type="http://schemas.openxmlformats.org/officeDocument/2006/relationships/hyperlink" Target="mailto:sayeed712@yahoo.com" TargetMode="External"/><Relationship Id="rId232" Type="http://schemas.openxmlformats.org/officeDocument/2006/relationships/hyperlink" Target="mailto:iqbalhossain0786@gmail.com" TargetMode="External"/><Relationship Id="rId5069" Type="http://schemas.openxmlformats.org/officeDocument/2006/relationships/hyperlink" Target="mailto:mamunenterprise89@gmail.com" TargetMode="External"/><Relationship Id="rId5483" Type="http://schemas.openxmlformats.org/officeDocument/2006/relationships/hyperlink" Target="mailto:bhuiyanconstruction83@gmail.com" TargetMode="External"/><Relationship Id="rId6534" Type="http://schemas.openxmlformats.org/officeDocument/2006/relationships/hyperlink" Target="mailto:msje.saifuljv@gmail.com" TargetMode="External"/><Relationship Id="rId1679" Type="http://schemas.openxmlformats.org/officeDocument/2006/relationships/hyperlink" Target="mailto:abulhossansoton@yahoo.com" TargetMode="External"/><Relationship Id="rId4085" Type="http://schemas.openxmlformats.org/officeDocument/2006/relationships/hyperlink" Target="mailto:shiplo_traders@yahoo.com" TargetMode="External"/><Relationship Id="rId5136" Type="http://schemas.openxmlformats.org/officeDocument/2006/relationships/hyperlink" Target="mailto:msrajriceenterprise@gmail.com" TargetMode="External"/><Relationship Id="rId4152" Type="http://schemas.openxmlformats.org/officeDocument/2006/relationships/hyperlink" Target="mailto:giasuddin.trading@gmail.com" TargetMode="External"/><Relationship Id="rId5203" Type="http://schemas.openxmlformats.org/officeDocument/2006/relationships/hyperlink" Target="mailto:meclbd84@gmail.com" TargetMode="External"/><Relationship Id="rId5550" Type="http://schemas.openxmlformats.org/officeDocument/2006/relationships/hyperlink" Target="mailto:shuvoenterprise39@gmail.com" TargetMode="External"/><Relationship Id="rId6601" Type="http://schemas.openxmlformats.org/officeDocument/2006/relationships/hyperlink" Target="mailto:sincjv@gmail.com" TargetMode="External"/><Relationship Id="rId8359" Type="http://schemas.openxmlformats.org/officeDocument/2006/relationships/hyperlink" Target="mailto:zillurrahman675@gmail.com" TargetMode="External"/><Relationship Id="rId1746" Type="http://schemas.openxmlformats.org/officeDocument/2006/relationships/hyperlink" Target="mailto:chairman.ajgara@gmail.com" TargetMode="External"/><Relationship Id="rId8773" Type="http://schemas.openxmlformats.org/officeDocument/2006/relationships/hyperlink" Target="mailto:mdemtiazasif@gmail.com" TargetMode="External"/><Relationship Id="rId38" Type="http://schemas.openxmlformats.org/officeDocument/2006/relationships/hyperlink" Target="mailto:abusufianentr@gmail.com" TargetMode="External"/><Relationship Id="rId1813" Type="http://schemas.openxmlformats.org/officeDocument/2006/relationships/hyperlink" Target="mailto:noorsyndicate@yahoo.com" TargetMode="External"/><Relationship Id="rId4969" Type="http://schemas.openxmlformats.org/officeDocument/2006/relationships/hyperlink" Target="mailto:mazidur1985@gmail.com" TargetMode="External"/><Relationship Id="rId7375" Type="http://schemas.openxmlformats.org/officeDocument/2006/relationships/hyperlink" Target="mailto:manabiands05@gmail.com" TargetMode="External"/><Relationship Id="rId8426" Type="http://schemas.openxmlformats.org/officeDocument/2006/relationships/hyperlink" Target="mailto:md_murshed_alam_belal@yahoo.com" TargetMode="External"/><Relationship Id="rId8840" Type="http://schemas.openxmlformats.org/officeDocument/2006/relationships/hyperlink" Target="mailto:ms.tanzilatraders01@gmail.com" TargetMode="External"/><Relationship Id="rId3985" Type="http://schemas.openxmlformats.org/officeDocument/2006/relationships/hyperlink" Target="mailto:mdsowkothossain74@gmail.com" TargetMode="External"/><Relationship Id="rId6391" Type="http://schemas.openxmlformats.org/officeDocument/2006/relationships/hyperlink" Target="mailto:konokentp.pbn@gmail.com" TargetMode="External"/><Relationship Id="rId7028" Type="http://schemas.openxmlformats.org/officeDocument/2006/relationships/hyperlink" Target="mailto:ptkzakir@gmail.com" TargetMode="External"/><Relationship Id="rId7442" Type="http://schemas.openxmlformats.org/officeDocument/2006/relationships/hyperlink" Target="mailto:mdwasimulhaque15@gmail.com" TargetMode="External"/><Relationship Id="rId2587" Type="http://schemas.openxmlformats.org/officeDocument/2006/relationships/hyperlink" Target="mailto:hshoheb@gmail.com" TargetMode="External"/><Relationship Id="rId3638" Type="http://schemas.openxmlformats.org/officeDocument/2006/relationships/hyperlink" Target="mailto:ji.raselkhan@gmail.com" TargetMode="External"/><Relationship Id="rId6044" Type="http://schemas.openxmlformats.org/officeDocument/2006/relationships/hyperlink" Target="mailto:m.i.traders337@gmail.com" TargetMode="External"/><Relationship Id="rId559" Type="http://schemas.openxmlformats.org/officeDocument/2006/relationships/hyperlink" Target="mailto:rir.lgbsl@gmail.com" TargetMode="External"/><Relationship Id="rId1189" Type="http://schemas.openxmlformats.org/officeDocument/2006/relationships/hyperlink" Target="mailto:zakirenterprise01@gmail.com" TargetMode="External"/><Relationship Id="rId5060" Type="http://schemas.openxmlformats.org/officeDocument/2006/relationships/hyperlink" Target="mailto:egp.msenterprise@gmail.com" TargetMode="External"/><Relationship Id="rId6111" Type="http://schemas.openxmlformats.org/officeDocument/2006/relationships/hyperlink" Target="mailto:kashedenterprise@gmail.com" TargetMode="External"/><Relationship Id="rId9267" Type="http://schemas.openxmlformats.org/officeDocument/2006/relationships/hyperlink" Target="mailto:mahabubk9270@gmail.com" TargetMode="External"/><Relationship Id="rId626" Type="http://schemas.openxmlformats.org/officeDocument/2006/relationships/hyperlink" Target="mailto:monabbarjkb@gmail.com" TargetMode="External"/><Relationship Id="rId973" Type="http://schemas.openxmlformats.org/officeDocument/2006/relationships/hyperlink" Target="mailto:mizanurrahmanliton@hotmail.com" TargetMode="External"/><Relationship Id="rId1256" Type="http://schemas.openxmlformats.org/officeDocument/2006/relationships/hyperlink" Target="mailto:md.shahalamgir.cnj@gmail.com" TargetMode="External"/><Relationship Id="rId2307" Type="http://schemas.openxmlformats.org/officeDocument/2006/relationships/hyperlink" Target="mailto:mskashemtraders@gmail.com" TargetMode="External"/><Relationship Id="rId2654" Type="http://schemas.openxmlformats.org/officeDocument/2006/relationships/hyperlink" Target="mailto:alhmrjv@gmail.com" TargetMode="External"/><Relationship Id="rId3705" Type="http://schemas.openxmlformats.org/officeDocument/2006/relationships/hyperlink" Target="mailto:sifatnavin81@gmail.com" TargetMode="External"/><Relationship Id="rId8283" Type="http://schemas.openxmlformats.org/officeDocument/2006/relationships/hyperlink" Target="mailto:happyandsons@gmail.com" TargetMode="External"/><Relationship Id="rId9334" Type="http://schemas.openxmlformats.org/officeDocument/2006/relationships/hyperlink" Target="mailto:rambabu.thakurgaon@gmail.com" TargetMode="External"/><Relationship Id="rId1670" Type="http://schemas.openxmlformats.org/officeDocument/2006/relationships/hyperlink" Target="mailto:msmunaenterprise01@gmail.com" TargetMode="External"/><Relationship Id="rId2721" Type="http://schemas.openxmlformats.org/officeDocument/2006/relationships/hyperlink" Target="mailto:anika.enterprise46@yahoo.com" TargetMode="External"/><Relationship Id="rId5877" Type="http://schemas.openxmlformats.org/officeDocument/2006/relationships/hyperlink" Target="mailto:sagorandco@gmail.com" TargetMode="External"/><Relationship Id="rId6928" Type="http://schemas.openxmlformats.org/officeDocument/2006/relationships/hyperlink" Target="mailto:rckkejv@gmail.com" TargetMode="External"/><Relationship Id="rId1323" Type="http://schemas.openxmlformats.org/officeDocument/2006/relationships/hyperlink" Target="mailto:sdmallic@yahoo.com" TargetMode="External"/><Relationship Id="rId4479" Type="http://schemas.openxmlformats.org/officeDocument/2006/relationships/hyperlink" Target="mailto:bandbjv@gmail.com" TargetMode="External"/><Relationship Id="rId4893" Type="http://schemas.openxmlformats.org/officeDocument/2006/relationships/hyperlink" Target="mailto:mdmuhibur73@gmail.com" TargetMode="External"/><Relationship Id="rId5944" Type="http://schemas.openxmlformats.org/officeDocument/2006/relationships/hyperlink" Target="mailto:mariamenterprise202@gmail.com" TargetMode="External"/><Relationship Id="rId8350" Type="http://schemas.openxmlformats.org/officeDocument/2006/relationships/hyperlink" Target="mailto:sonarbanglaenterprise75@gmail.com" TargetMode="External"/><Relationship Id="rId9401" Type="http://schemas.openxmlformats.org/officeDocument/2006/relationships/hyperlink" Target="mailto:mfk.mas.jvca@gmail.com" TargetMode="External"/><Relationship Id="rId3495" Type="http://schemas.openxmlformats.org/officeDocument/2006/relationships/hyperlink" Target="mailto:msrebekaenterprise@yahoo.com" TargetMode="External"/><Relationship Id="rId4546" Type="http://schemas.openxmlformats.org/officeDocument/2006/relationships/hyperlink" Target="mailto:khairulkabir07@gmail.com" TargetMode="External"/><Relationship Id="rId4960" Type="http://schemas.openxmlformats.org/officeDocument/2006/relationships/hyperlink" Target="mailto:tufaiela1@gmail.com" TargetMode="External"/><Relationship Id="rId8003" Type="http://schemas.openxmlformats.org/officeDocument/2006/relationships/hyperlink" Target="mailto:jabaeba@gmail.com" TargetMode="External"/><Relationship Id="rId2097" Type="http://schemas.openxmlformats.org/officeDocument/2006/relationships/hyperlink" Target="mailto:zillurenterprise87@gmail.com" TargetMode="External"/><Relationship Id="rId3148" Type="http://schemas.openxmlformats.org/officeDocument/2006/relationships/hyperlink" Target="mailto:mstajulenterprise@gmail.com" TargetMode="External"/><Relationship Id="rId3562" Type="http://schemas.openxmlformats.org/officeDocument/2006/relationships/hyperlink" Target="mailto:rezviconstructionltd1@gmail.com" TargetMode="External"/><Relationship Id="rId4613" Type="http://schemas.openxmlformats.org/officeDocument/2006/relationships/hyperlink" Target="mailto:genevaint2014@gmail.com" TargetMode="External"/><Relationship Id="rId7769" Type="http://schemas.openxmlformats.org/officeDocument/2006/relationships/hyperlink" Target="mailto:arcrcjv@gmail.com" TargetMode="External"/><Relationship Id="rId483" Type="http://schemas.openxmlformats.org/officeDocument/2006/relationships/hyperlink" Target="mailto:msjeon_t@yahoo.com" TargetMode="External"/><Relationship Id="rId2164" Type="http://schemas.openxmlformats.org/officeDocument/2006/relationships/hyperlink" Target="mailto:msmasumabegum@gmail.com" TargetMode="External"/><Relationship Id="rId3215" Type="http://schemas.openxmlformats.org/officeDocument/2006/relationships/hyperlink" Target="mailto:muktacon@gmail.com" TargetMode="External"/><Relationship Id="rId6785" Type="http://schemas.openxmlformats.org/officeDocument/2006/relationships/hyperlink" Target="mailto:mhossain1201@gmail.com" TargetMode="External"/><Relationship Id="rId9191" Type="http://schemas.openxmlformats.org/officeDocument/2006/relationships/hyperlink" Target="mailto:amobtraders77@gmail.com" TargetMode="External"/><Relationship Id="rId136" Type="http://schemas.openxmlformats.org/officeDocument/2006/relationships/hyperlink" Target="mailto:FARUQEENTERPRISE2013@yahoo.com" TargetMode="External"/><Relationship Id="rId550" Type="http://schemas.openxmlformats.org/officeDocument/2006/relationships/hyperlink" Target="mailto:nazmaandco19@yahoo.com" TargetMode="External"/><Relationship Id="rId1180" Type="http://schemas.openxmlformats.org/officeDocument/2006/relationships/hyperlink" Target="mailto:farajienterprise@yahoo.com" TargetMode="External"/><Relationship Id="rId2231" Type="http://schemas.openxmlformats.org/officeDocument/2006/relationships/hyperlink" Target="mailto:ms.bhuiyanandsons@gmail.com" TargetMode="External"/><Relationship Id="rId5387" Type="http://schemas.openxmlformats.org/officeDocument/2006/relationships/hyperlink" Target="mailto:classicbuilders@yahoo.com" TargetMode="External"/><Relationship Id="rId6438" Type="http://schemas.openxmlformats.org/officeDocument/2006/relationships/hyperlink" Target="mailto:bhbsajv@gmail.com" TargetMode="External"/><Relationship Id="rId7836" Type="http://schemas.openxmlformats.org/officeDocument/2006/relationships/hyperlink" Target="mailto:mostafizar852@gmail.com" TargetMode="External"/><Relationship Id="rId203" Type="http://schemas.openxmlformats.org/officeDocument/2006/relationships/hyperlink" Target="mailto:m.a.jalil.khan123@gmail.com" TargetMode="External"/><Relationship Id="rId6852" Type="http://schemas.openxmlformats.org/officeDocument/2006/relationships/hyperlink" Target="mailto:shahidulptk1968@gmail.com" TargetMode="External"/><Relationship Id="rId7903" Type="http://schemas.openxmlformats.org/officeDocument/2006/relationships/hyperlink" Target="mailto:msnusratenterprise1976@gmail.com" TargetMode="External"/><Relationship Id="rId1997" Type="http://schemas.openxmlformats.org/officeDocument/2006/relationships/hyperlink" Target="mailto:msbasoritraders.bd@gmail.com" TargetMode="External"/><Relationship Id="rId4056" Type="http://schemas.openxmlformats.org/officeDocument/2006/relationships/hyperlink" Target="mailto:ms.mominul@yahoo.com" TargetMode="External"/><Relationship Id="rId5454" Type="http://schemas.openxmlformats.org/officeDocument/2006/relationships/hyperlink" Target="mailto:jesmintraders@gmail.com" TargetMode="External"/><Relationship Id="rId6505" Type="http://schemas.openxmlformats.org/officeDocument/2006/relationships/hyperlink" Target="mailto:mdsharifuddin180@gmail.com" TargetMode="External"/><Relationship Id="rId4470" Type="http://schemas.openxmlformats.org/officeDocument/2006/relationships/hyperlink" Target="mailto:msgazienterprise88@gmail.com" TargetMode="External"/><Relationship Id="rId5107" Type="http://schemas.openxmlformats.org/officeDocument/2006/relationships/hyperlink" Target="mailto:abul50113@gmail.com" TargetMode="External"/><Relationship Id="rId5521" Type="http://schemas.openxmlformats.org/officeDocument/2006/relationships/hyperlink" Target="mailto:shantaenterprise74@gmail.com" TargetMode="External"/><Relationship Id="rId8677" Type="http://schemas.openxmlformats.org/officeDocument/2006/relationships/hyperlink" Target="mailto:msmazadaenterprise2018@gmail.com" TargetMode="External"/><Relationship Id="rId1717" Type="http://schemas.openxmlformats.org/officeDocument/2006/relationships/hyperlink" Target="mailto:chairman.ajgara@gmail.com" TargetMode="External"/><Relationship Id="rId3072" Type="http://schemas.openxmlformats.org/officeDocument/2006/relationships/hyperlink" Target="mailto:tradersssms@gmail.com" TargetMode="External"/><Relationship Id="rId4123" Type="http://schemas.openxmlformats.org/officeDocument/2006/relationships/hyperlink" Target="mailto:roy_enterprise@yahoo.com" TargetMode="External"/><Relationship Id="rId7279" Type="http://schemas.openxmlformats.org/officeDocument/2006/relationships/hyperlink" Target="mailto:kamarjani.traders@gmail.com" TargetMode="External"/><Relationship Id="rId7693" Type="http://schemas.openxmlformats.org/officeDocument/2006/relationships/hyperlink" Target="mailto:mdrafiqul1200@gmail.com" TargetMode="External"/><Relationship Id="rId8744" Type="http://schemas.openxmlformats.org/officeDocument/2006/relationships/hyperlink" Target="mailto:jnentmhbjv@gmail.com" TargetMode="External"/><Relationship Id="rId3889" Type="http://schemas.openxmlformats.org/officeDocument/2006/relationships/hyperlink" Target="mailto:msfaisaltraders93@gmail.com," TargetMode="External"/><Relationship Id="rId6295" Type="http://schemas.openxmlformats.org/officeDocument/2006/relationships/hyperlink" Target="mailto:pinnacleconstructioncompany2@gmail.com" TargetMode="External"/><Relationship Id="rId7346" Type="http://schemas.openxmlformats.org/officeDocument/2006/relationships/hyperlink" Target="mailto:msmimibmda@gmail.com" TargetMode="External"/><Relationship Id="rId6362" Type="http://schemas.openxmlformats.org/officeDocument/2006/relationships/hyperlink" Target="mailto:arkltdbd@gmail.com" TargetMode="External"/><Relationship Id="rId7413" Type="http://schemas.openxmlformats.org/officeDocument/2006/relationships/hyperlink" Target="mailto:anaenterprise28@gmail.com" TargetMode="External"/><Relationship Id="rId7760" Type="http://schemas.openxmlformats.org/officeDocument/2006/relationships/hyperlink" Target="mailto:altafhossain@outlook.com" TargetMode="External"/><Relationship Id="rId8811" Type="http://schemas.openxmlformats.org/officeDocument/2006/relationships/hyperlink" Target="mailto:msmunshetraders14@gmail.com" TargetMode="External"/><Relationship Id="rId3956" Type="http://schemas.openxmlformats.org/officeDocument/2006/relationships/hyperlink" Target="mailto:ziaultraders123@yahoo.com" TargetMode="External"/><Relationship Id="rId6015" Type="http://schemas.openxmlformats.org/officeDocument/2006/relationships/hyperlink" Target="mailto:msmalekenterprise1984@gmail.com" TargetMode="External"/><Relationship Id="rId877" Type="http://schemas.openxmlformats.org/officeDocument/2006/relationships/hyperlink" Target="mailto:ms.samataenterprise68@gmail.com" TargetMode="External"/><Relationship Id="rId2558" Type="http://schemas.openxmlformats.org/officeDocument/2006/relationships/hyperlink" Target="mailto:hoquetraders1980@gmail.com" TargetMode="External"/><Relationship Id="rId2972" Type="http://schemas.openxmlformats.org/officeDocument/2006/relationships/hyperlink" Target="mailto:islambak20202@gmail.com" TargetMode="External"/><Relationship Id="rId3609" Type="http://schemas.openxmlformats.org/officeDocument/2006/relationships/hyperlink" Target="mailto:kamalptk0@gmail.com" TargetMode="External"/><Relationship Id="rId8187" Type="http://schemas.openxmlformats.org/officeDocument/2006/relationships/hyperlink" Target="mailto:msadiktraders@gmail.com" TargetMode="External"/><Relationship Id="rId9585" Type="http://schemas.openxmlformats.org/officeDocument/2006/relationships/hyperlink" Target="mailto:bivashkumarmajumder@gmail.com" TargetMode="External"/><Relationship Id="rId944" Type="http://schemas.openxmlformats.org/officeDocument/2006/relationships/hyperlink" Target="mailto:anisulhaq0007@gmail.com" TargetMode="External"/><Relationship Id="rId1574" Type="http://schemas.openxmlformats.org/officeDocument/2006/relationships/hyperlink" Target="mailto:msnadimnayemba@gmail.com" TargetMode="External"/><Relationship Id="rId2625" Type="http://schemas.openxmlformats.org/officeDocument/2006/relationships/hyperlink" Target="mailto:basundharak786@yahoo.com" TargetMode="External"/><Relationship Id="rId5031" Type="http://schemas.openxmlformats.org/officeDocument/2006/relationships/hyperlink" Target="mailto:mdlalmahmood@gmail.com" TargetMode="External"/><Relationship Id="rId9238" Type="http://schemas.openxmlformats.org/officeDocument/2006/relationships/hyperlink" Target="mailto:mm.traders1697@gmail" TargetMode="External"/><Relationship Id="rId1227" Type="http://schemas.openxmlformats.org/officeDocument/2006/relationships/hyperlink" Target="mailto:msroyalnncons@gmail.com" TargetMode="External"/><Relationship Id="rId1641" Type="http://schemas.openxmlformats.org/officeDocument/2006/relationships/hyperlink" Target="mailto:mohammedtofayil@yahoo.com" TargetMode="External"/><Relationship Id="rId4797" Type="http://schemas.openxmlformats.org/officeDocument/2006/relationships/hyperlink" Target="mailto:jahangir92262@gmail.com" TargetMode="External"/><Relationship Id="rId5848" Type="http://schemas.openxmlformats.org/officeDocument/2006/relationships/hyperlink" Target="mailto:al.muhaymin.egp@gmail.com" TargetMode="External"/><Relationship Id="rId8254" Type="http://schemas.openxmlformats.org/officeDocument/2006/relationships/hyperlink" Target="mailto:mssakilenterprise64@gmail.com" TargetMode="External"/><Relationship Id="rId9305" Type="http://schemas.openxmlformats.org/officeDocument/2006/relationships/hyperlink" Target="mailto:mh.ri.jv.thakurgaon@gmail.com" TargetMode="External"/><Relationship Id="rId3399" Type="http://schemas.openxmlformats.org/officeDocument/2006/relationships/hyperlink" Target="mailto:msmonirtraders1@gmail.com" TargetMode="External"/><Relationship Id="rId4864" Type="http://schemas.openxmlformats.org/officeDocument/2006/relationships/hyperlink" Target="mailto:salehahmed1699@gmail.com" TargetMode="External"/><Relationship Id="rId7270" Type="http://schemas.openxmlformats.org/officeDocument/2006/relationships/hyperlink" Target="mailto:tenderkingdombd@gmail.com" TargetMode="External"/><Relationship Id="rId8321" Type="http://schemas.openxmlformats.org/officeDocument/2006/relationships/hyperlink" Target="mailto:msnajmulandbrothers@gmail.com" TargetMode="External"/><Relationship Id="rId3466" Type="http://schemas.openxmlformats.org/officeDocument/2006/relationships/hyperlink" Target="mailto:mkemnijv@gmail.com" TargetMode="External"/><Relationship Id="rId4517" Type="http://schemas.openxmlformats.org/officeDocument/2006/relationships/hyperlink" Target="mailto:msislam.traders@yahoo.com" TargetMode="External"/><Relationship Id="rId5915" Type="http://schemas.openxmlformats.org/officeDocument/2006/relationships/hyperlink" Target="mailto:mostak2020@gmal.com" TargetMode="External"/><Relationship Id="rId387" Type="http://schemas.openxmlformats.org/officeDocument/2006/relationships/hyperlink" Target="mailto:jihadenterprise2@gmail.com" TargetMode="External"/><Relationship Id="rId2068" Type="http://schemas.openxmlformats.org/officeDocument/2006/relationships/hyperlink" Target="mailto:msbonnaenterprise2015@yahoo.com" TargetMode="External"/><Relationship Id="rId3119" Type="http://schemas.openxmlformats.org/officeDocument/2006/relationships/hyperlink" Target="mailto:nbcmuktajv@gmail.com" TargetMode="External"/><Relationship Id="rId3880" Type="http://schemas.openxmlformats.org/officeDocument/2006/relationships/hyperlink" Target="mailto:kabiranjantripura15@gmail.com" TargetMode="External"/><Relationship Id="rId4931" Type="http://schemas.openxmlformats.org/officeDocument/2006/relationships/hyperlink" Target="mailto:jamaluddin10156@yahoo.com" TargetMode="External"/><Relationship Id="rId9095" Type="http://schemas.openxmlformats.org/officeDocument/2006/relationships/hyperlink" Target="mailto:mebl.bd@gmail.com" TargetMode="External"/><Relationship Id="rId1084" Type="http://schemas.openxmlformats.org/officeDocument/2006/relationships/hyperlink" Target="mailto:senterprise1961@gmail.com" TargetMode="External"/><Relationship Id="rId2482" Type="http://schemas.openxmlformats.org/officeDocument/2006/relationships/hyperlink" Target="mailto:newtradelinkfeni@gmail.com" TargetMode="External"/><Relationship Id="rId3533" Type="http://schemas.openxmlformats.org/officeDocument/2006/relationships/hyperlink" Target="mailto:mssonalijd@gmail.com" TargetMode="External"/><Relationship Id="rId6689" Type="http://schemas.openxmlformats.org/officeDocument/2006/relationships/hyperlink" Target="mailto:shimranmayan@gmail.com" TargetMode="External"/><Relationship Id="rId9162" Type="http://schemas.openxmlformats.org/officeDocument/2006/relationships/hyperlink" Target="mailto:durgaenterprisehemayetjv@gmail.com" TargetMode="External"/><Relationship Id="rId107" Type="http://schemas.openxmlformats.org/officeDocument/2006/relationships/hyperlink" Target="mailto:ms.fatimaenterprise02@gmail.com" TargetMode="External"/><Relationship Id="rId454" Type="http://schemas.openxmlformats.org/officeDocument/2006/relationships/hyperlink" Target="mailto:mdfayzsharif@yahoo.com" TargetMode="External"/><Relationship Id="rId2135" Type="http://schemas.openxmlformats.org/officeDocument/2006/relationships/hyperlink" Target="mailto:arenterprise990@gmail.com" TargetMode="External"/><Relationship Id="rId3600" Type="http://schemas.openxmlformats.org/officeDocument/2006/relationships/hyperlink" Target="mailto:sekbjv@gmail.com" TargetMode="External"/><Relationship Id="rId6756" Type="http://schemas.openxmlformats.org/officeDocument/2006/relationships/hyperlink" Target="mailto:faysalenterprise87@gmail.com" TargetMode="External"/><Relationship Id="rId7807" Type="http://schemas.openxmlformats.org/officeDocument/2006/relationships/hyperlink" Target="mailto:khairulkabir07@gmail.com" TargetMode="External"/><Relationship Id="rId521" Type="http://schemas.openxmlformats.org/officeDocument/2006/relationships/hyperlink" Target="mailto:manirul7199@gmail.com" TargetMode="External"/><Relationship Id="rId1151" Type="http://schemas.openxmlformats.org/officeDocument/2006/relationships/hyperlink" Target="mailto:sabtrabrcjv2019@gmail.com" TargetMode="External"/><Relationship Id="rId2202" Type="http://schemas.openxmlformats.org/officeDocument/2006/relationships/hyperlink" Target="mailto:ms.sonalienterprise2017@gmail.com" TargetMode="External"/><Relationship Id="rId5358" Type="http://schemas.openxmlformats.org/officeDocument/2006/relationships/hyperlink" Target="mailto:ms.mominul@yahoo.com" TargetMode="External"/><Relationship Id="rId5772" Type="http://schemas.openxmlformats.org/officeDocument/2006/relationships/hyperlink" Target="mailto:hemayet470@gmail.com" TargetMode="External"/><Relationship Id="rId6409" Type="http://schemas.openxmlformats.org/officeDocument/2006/relationships/hyperlink" Target="mailto:arkltdbd@gmail.com" TargetMode="External"/><Relationship Id="rId6823" Type="http://schemas.openxmlformats.org/officeDocument/2006/relationships/hyperlink" Target="mailto:selimpatuakhali@gmail.com" TargetMode="External"/><Relationship Id="rId1968" Type="http://schemas.openxmlformats.org/officeDocument/2006/relationships/hyperlink" Target="mailto:sikderenterprise72@gmail.com" TargetMode="External"/><Relationship Id="rId4374" Type="http://schemas.openxmlformats.org/officeDocument/2006/relationships/hyperlink" Target="mailto:msriasatandbrothers@gmail.com" TargetMode="External"/><Relationship Id="rId5425" Type="http://schemas.openxmlformats.org/officeDocument/2006/relationships/hyperlink" Target="mailto:msluckyenterprise192@gmail.com" TargetMode="External"/><Relationship Id="rId8995" Type="http://schemas.openxmlformats.org/officeDocument/2006/relationships/hyperlink" Target="mailto:maengineering1958@yahoo.com" TargetMode="External"/><Relationship Id="rId3390" Type="http://schemas.openxmlformats.org/officeDocument/2006/relationships/hyperlink" Target="mailto:islamandsons1978@gmail.com" TargetMode="External"/><Relationship Id="rId4027" Type="http://schemas.openxmlformats.org/officeDocument/2006/relationships/hyperlink" Target="mailto:msfaisaltraders93@gmail.com," TargetMode="External"/><Relationship Id="rId4441" Type="http://schemas.openxmlformats.org/officeDocument/2006/relationships/hyperlink" Target="mailto:maametal19@gmail.com" TargetMode="External"/><Relationship Id="rId7597" Type="http://schemas.openxmlformats.org/officeDocument/2006/relationships/hyperlink" Target="mailto:mssstraders82@gmail.com" TargetMode="External"/><Relationship Id="rId8648" Type="http://schemas.openxmlformats.org/officeDocument/2006/relationships/hyperlink" Target="mailto:msraenterprise2013@gmail.com" TargetMode="External"/><Relationship Id="rId3043" Type="http://schemas.openxmlformats.org/officeDocument/2006/relationships/hyperlink" Target="mailto:ms.bismillatraders.bd@gmail.com" TargetMode="External"/><Relationship Id="rId6199" Type="http://schemas.openxmlformats.org/officeDocument/2006/relationships/hyperlink" Target="mailto:msmostafaandsons1958@gmail.com" TargetMode="External"/><Relationship Id="rId6266" Type="http://schemas.openxmlformats.org/officeDocument/2006/relationships/hyperlink" Target="mailto:khokonenterprise1957@gmail.com" TargetMode="External"/><Relationship Id="rId7664" Type="http://schemas.openxmlformats.org/officeDocument/2006/relationships/hyperlink" Target="mailto:shihabenterprise17@gmail.com" TargetMode="External"/><Relationship Id="rId8715" Type="http://schemas.openxmlformats.org/officeDocument/2006/relationships/hyperlink" Target="mailto:gausepak.ctg@gmail.com" TargetMode="External"/><Relationship Id="rId3110" Type="http://schemas.openxmlformats.org/officeDocument/2006/relationships/hyperlink" Target="mailto:mizanurrahman.bd001@gmail.com" TargetMode="External"/><Relationship Id="rId6680" Type="http://schemas.openxmlformats.org/officeDocument/2006/relationships/hyperlink" Target="mailto:sagar.enterprise33@gmail.com" TargetMode="External"/><Relationship Id="rId7317" Type="http://schemas.openxmlformats.org/officeDocument/2006/relationships/hyperlink" Target="mailto:jarinenterprise.egp@gmail.com" TargetMode="External"/><Relationship Id="rId7731" Type="http://schemas.openxmlformats.org/officeDocument/2006/relationships/hyperlink" Target="mailto:ms.ontoenterprise@gmail.com" TargetMode="External"/><Relationship Id="rId2876" Type="http://schemas.openxmlformats.org/officeDocument/2006/relationships/hyperlink" Target="mailto:udcconstructionltd9@gmail.com" TargetMode="External"/><Relationship Id="rId3927" Type="http://schemas.openxmlformats.org/officeDocument/2006/relationships/hyperlink" Target="mailto:mssumanaenterprise@gmail.com" TargetMode="External"/><Relationship Id="rId5282" Type="http://schemas.openxmlformats.org/officeDocument/2006/relationships/hyperlink" Target="mailto:msriadhenterprise@gmail.com" TargetMode="External"/><Relationship Id="rId6333" Type="http://schemas.openxmlformats.org/officeDocument/2006/relationships/hyperlink" Target="mailto:ms.mithutraders9446@gmail.com" TargetMode="External"/><Relationship Id="rId9489" Type="http://schemas.openxmlformats.org/officeDocument/2006/relationships/hyperlink" Target="mailto:mha-sepljv@gmail.com" TargetMode="External"/><Relationship Id="rId848" Type="http://schemas.openxmlformats.org/officeDocument/2006/relationships/hyperlink" Target="mailto:yasminbegaum1981@gmail.com" TargetMode="External"/><Relationship Id="rId1478" Type="http://schemas.openxmlformats.org/officeDocument/2006/relationships/hyperlink" Target="mailto:maematjv@gmail.com" TargetMode="External"/><Relationship Id="rId1892" Type="http://schemas.openxmlformats.org/officeDocument/2006/relationships/hyperlink" Target="mailto:rafibrothersegp@yahoo.com" TargetMode="External"/><Relationship Id="rId2529" Type="http://schemas.openxmlformats.org/officeDocument/2006/relationships/hyperlink" Target="mailto:mssaj.enterprise@yahoo.com" TargetMode="External"/><Relationship Id="rId6400" Type="http://schemas.openxmlformats.org/officeDocument/2006/relationships/hyperlink" Target="mailto:dhaly07@gmail.com" TargetMode="External"/><Relationship Id="rId9556" Type="http://schemas.openxmlformats.org/officeDocument/2006/relationships/hyperlink" Target="mailto:ETHEN-KSA-TTSL-JV@hotmail.com" TargetMode="External"/><Relationship Id="rId915" Type="http://schemas.openxmlformats.org/officeDocument/2006/relationships/hyperlink" Target="mailto:mssasimi@gmail.com" TargetMode="External"/><Relationship Id="rId1545" Type="http://schemas.openxmlformats.org/officeDocument/2006/relationships/hyperlink" Target="mailto:kawsarrahil@gmail.com" TargetMode="External"/><Relationship Id="rId2943" Type="http://schemas.openxmlformats.org/officeDocument/2006/relationships/hyperlink" Target="mailto:moriarjv@gmail.com" TargetMode="External"/><Relationship Id="rId5002" Type="http://schemas.openxmlformats.org/officeDocument/2006/relationships/hyperlink" Target="https://www.eprocure.gov.bd/tenderer/ViewRegistrationDetail.jsp?cId=A238DC5C061D8142&amp;uId=B3CB600EF6CE2424&amp;tId=69CFDC0321EA5A4D&amp;top=no" TargetMode="External"/><Relationship Id="rId8158" Type="http://schemas.openxmlformats.org/officeDocument/2006/relationships/hyperlink" Target="mailto:msjahanenterprise2@gmail.com" TargetMode="External"/><Relationship Id="rId8572" Type="http://schemas.openxmlformats.org/officeDocument/2006/relationships/hyperlink" Target="mailto:khanandco37@gmail.com" TargetMode="External"/><Relationship Id="rId9209" Type="http://schemas.openxmlformats.org/officeDocument/2006/relationships/hyperlink" Target="mailto:ms.samiconstruction16@gmail.com" TargetMode="External"/><Relationship Id="rId9623" Type="http://schemas.openxmlformats.org/officeDocument/2006/relationships/hyperlink" Target="mailto:ethenttsljv@gmail.com" TargetMode="External"/><Relationship Id="rId7174" Type="http://schemas.openxmlformats.org/officeDocument/2006/relationships/hyperlink" Target="mailto:azadptk@gmail.com" TargetMode="External"/><Relationship Id="rId8225" Type="http://schemas.openxmlformats.org/officeDocument/2006/relationships/hyperlink" Target="mailto:hasanconstruction07@gmail.com" TargetMode="External"/><Relationship Id="rId1612" Type="http://schemas.openxmlformats.org/officeDocument/2006/relationships/hyperlink" Target="mailto:msnoorjahan11@gmail.com" TargetMode="External"/><Relationship Id="rId4768" Type="http://schemas.openxmlformats.org/officeDocument/2006/relationships/hyperlink" Target="mailto:technoenterprise73@gmail.com" TargetMode="External"/><Relationship Id="rId5819" Type="http://schemas.openxmlformats.org/officeDocument/2006/relationships/hyperlink" Target="mailto:hamidulcnb@yahoo.com" TargetMode="External"/><Relationship Id="rId6190" Type="http://schemas.openxmlformats.org/officeDocument/2006/relationships/hyperlink" Target="mailto:ms.nurbanubricks_manu@yahoo.com" TargetMode="External"/><Relationship Id="rId3784" Type="http://schemas.openxmlformats.org/officeDocument/2006/relationships/hyperlink" Target="mailto:sayanirenterprised@gmail.com" TargetMode="External"/><Relationship Id="rId4835" Type="http://schemas.openxmlformats.org/officeDocument/2006/relationships/hyperlink" Target="mailto:mdshafialamu@gmail.com" TargetMode="External"/><Relationship Id="rId7241" Type="http://schemas.openxmlformats.org/officeDocument/2006/relationships/hyperlink" Target="mailto:mahaudkabir@gmail.com" TargetMode="External"/><Relationship Id="rId2386" Type="http://schemas.openxmlformats.org/officeDocument/2006/relationships/hyperlink" Target="mailto:ms.saniandseyumenterprise@gmail.com" TargetMode="External"/><Relationship Id="rId3437" Type="http://schemas.openxmlformats.org/officeDocument/2006/relationships/hyperlink" Target="mailto:goneshpadadattaegp@gmail.com" TargetMode="External"/><Relationship Id="rId3851" Type="http://schemas.openxmlformats.org/officeDocument/2006/relationships/hyperlink" Target="mailto:ms.khagrachariconstruction@gmail.com" TargetMode="External"/><Relationship Id="rId4902" Type="http://schemas.openxmlformats.org/officeDocument/2006/relationships/hyperlink" Target="mailto:royelboksh9@gmail.com" TargetMode="External"/><Relationship Id="rId358" Type="http://schemas.openxmlformats.org/officeDocument/2006/relationships/hyperlink" Target="mailto:mshasan.construction1978@gmail.com" TargetMode="External"/><Relationship Id="rId772" Type="http://schemas.openxmlformats.org/officeDocument/2006/relationships/hyperlink" Target="mailto:mdfayzsharif@yahoo.com" TargetMode="External"/><Relationship Id="rId2039" Type="http://schemas.openxmlformats.org/officeDocument/2006/relationships/hyperlink" Target="mailto:msislamconstruction.bd@gmail.com" TargetMode="External"/><Relationship Id="rId2453" Type="http://schemas.openxmlformats.org/officeDocument/2006/relationships/hyperlink" Target="mailto:ms.centurytraders@yahoo.com" TargetMode="External"/><Relationship Id="rId3504" Type="http://schemas.openxmlformats.org/officeDocument/2006/relationships/hyperlink" Target="mailto:kumarashim778@gmail.com" TargetMode="External"/><Relationship Id="rId9066" Type="http://schemas.openxmlformats.org/officeDocument/2006/relationships/hyperlink" Target="mailto:mmbashilimited@gmail.com" TargetMode="External"/><Relationship Id="rId9480" Type="http://schemas.openxmlformats.org/officeDocument/2006/relationships/hyperlink" Target="mailto:sonalisafoljv@gmail.com" TargetMode="External"/><Relationship Id="rId425" Type="http://schemas.openxmlformats.org/officeDocument/2006/relationships/hyperlink" Target="mailto:esha.mony.enterprise2019@gmail.com" TargetMode="External"/><Relationship Id="rId1055" Type="http://schemas.openxmlformats.org/officeDocument/2006/relationships/hyperlink" Target="mailto:mdkamalhossain019@gmail.com" TargetMode="External"/><Relationship Id="rId2106" Type="http://schemas.openxmlformats.org/officeDocument/2006/relationships/hyperlink" Target="mailto:mpiclassjv@gmail.com" TargetMode="External"/><Relationship Id="rId2520" Type="http://schemas.openxmlformats.org/officeDocument/2006/relationships/hyperlink" Target="mailto:ms.arafattrading2019@gmail.com" TargetMode="External"/><Relationship Id="rId5676" Type="http://schemas.openxmlformats.org/officeDocument/2006/relationships/hyperlink" Target="mailto:rsbdenterprise@gmail.com" TargetMode="External"/><Relationship Id="rId6727" Type="http://schemas.openxmlformats.org/officeDocument/2006/relationships/hyperlink" Target="mailto:msjiaulbrothers@gmail.com" TargetMode="External"/><Relationship Id="rId8082" Type="http://schemas.openxmlformats.org/officeDocument/2006/relationships/hyperlink" Target="mailto:qcsepejv@gmail.com" TargetMode="External"/><Relationship Id="rId9133" Type="http://schemas.openxmlformats.org/officeDocument/2006/relationships/hyperlink" Target="mailto:msahsanent@gmail.com" TargetMode="External"/><Relationship Id="rId1122" Type="http://schemas.openxmlformats.org/officeDocument/2006/relationships/hyperlink" Target="mailto:rtsundharbon@yahoo.com" TargetMode="External"/><Relationship Id="rId4278" Type="http://schemas.openxmlformats.org/officeDocument/2006/relationships/hyperlink" Target="mailto:harunorrashid.kushtia@gmail.com" TargetMode="External"/><Relationship Id="rId5329" Type="http://schemas.openxmlformats.org/officeDocument/2006/relationships/hyperlink" Target="mailto:faruksuchejv@gmail.com" TargetMode="External"/><Relationship Id="rId9200" Type="http://schemas.openxmlformats.org/officeDocument/2006/relationships/hyperlink" Target="mailto:msmiluconstruction7@yahoo.com" TargetMode="External"/><Relationship Id="rId3294" Type="http://schemas.openxmlformats.org/officeDocument/2006/relationships/hyperlink" Target="mailto:msrahimelectricworks71@gmail.com" TargetMode="External"/><Relationship Id="rId4345" Type="http://schemas.openxmlformats.org/officeDocument/2006/relationships/hyperlink" Target="mailto:ms.raisatraders@gmail.com" TargetMode="External"/><Relationship Id="rId4692" Type="http://schemas.openxmlformats.org/officeDocument/2006/relationships/hyperlink" Target="mailto:aniktradingcorporation22@gmail.com" TargetMode="External"/><Relationship Id="rId5743" Type="http://schemas.openxmlformats.org/officeDocument/2006/relationships/hyperlink" Target="mailto:garshadur@gmail.com" TargetMode="External"/><Relationship Id="rId8899" Type="http://schemas.openxmlformats.org/officeDocument/2006/relationships/hyperlink" Target="mailto:mdemtiazasif@gmail.com" TargetMode="External"/><Relationship Id="rId1939" Type="http://schemas.openxmlformats.org/officeDocument/2006/relationships/hyperlink" Target="mailto:msmominulsiam2019@gmail.com" TargetMode="External"/><Relationship Id="rId5810" Type="http://schemas.openxmlformats.org/officeDocument/2006/relationships/hyperlink" Target="mailto:shahanwar71@gmail.com" TargetMode="External"/><Relationship Id="rId8966" Type="http://schemas.openxmlformats.org/officeDocument/2006/relationships/hyperlink" Target="mailto:fjclkamarjanijv@gmail.com" TargetMode="External"/><Relationship Id="rId3361" Type="http://schemas.openxmlformats.org/officeDocument/2006/relationships/hyperlink" Target="mailto:srbejvca@gmail.com" TargetMode="External"/><Relationship Id="rId4412" Type="http://schemas.openxmlformats.org/officeDocument/2006/relationships/hyperlink" Target="mailto:jhaheruddin.bhuiyan@yahoo.com" TargetMode="External"/><Relationship Id="rId7568" Type="http://schemas.openxmlformats.org/officeDocument/2006/relationships/hyperlink" Target="mailto:mkalamazad646@gmail.com" TargetMode="External"/><Relationship Id="rId7982" Type="http://schemas.openxmlformats.org/officeDocument/2006/relationships/hyperlink" Target="mailto:mdrafiqulislam1978@yahoo.com" TargetMode="External"/><Relationship Id="rId8619" Type="http://schemas.openxmlformats.org/officeDocument/2006/relationships/hyperlink" Target="mailto:saconstructionbd60@gmail.com" TargetMode="External"/><Relationship Id="rId282" Type="http://schemas.openxmlformats.org/officeDocument/2006/relationships/hyperlink" Target="mailto:md.khairulhasan399@yahoo.com" TargetMode="External"/><Relationship Id="rId3014" Type="http://schemas.openxmlformats.org/officeDocument/2006/relationships/hyperlink" Target="mailto:sabbirenter671@gmail.com" TargetMode="External"/><Relationship Id="rId6584" Type="http://schemas.openxmlformats.org/officeDocument/2006/relationships/hyperlink" Target="mailto:shifa.tkg@gmail.com" TargetMode="External"/><Relationship Id="rId7635" Type="http://schemas.openxmlformats.org/officeDocument/2006/relationships/hyperlink" Target="mailto:sthegroup1@gmail.com" TargetMode="External"/><Relationship Id="rId2030" Type="http://schemas.openxmlformats.org/officeDocument/2006/relationships/hyperlink" Target="mailto:sapnamonalisaarenterprisejv@gmail.com" TargetMode="External"/><Relationship Id="rId5186" Type="http://schemas.openxmlformats.org/officeDocument/2006/relationships/hyperlink" Target="mailto:mss.sarkerenterprise@gmail.com" TargetMode="External"/><Relationship Id="rId6237" Type="http://schemas.openxmlformats.org/officeDocument/2006/relationships/hyperlink" Target="mailto:msmizantraders1977@gmail.com" TargetMode="External"/><Relationship Id="rId6651" Type="http://schemas.openxmlformats.org/officeDocument/2006/relationships/hyperlink" Target="mailto:oshiconstruction81@gmail.com" TargetMode="External"/><Relationship Id="rId7702" Type="http://schemas.openxmlformats.org/officeDocument/2006/relationships/hyperlink" Target="mailto:miranowarul1250@gmail.com" TargetMode="External"/><Relationship Id="rId5253" Type="http://schemas.openxmlformats.org/officeDocument/2006/relationships/hyperlink" Target="mailto:aristoc420@gmail.com" TargetMode="External"/><Relationship Id="rId6304" Type="http://schemas.openxmlformats.org/officeDocument/2006/relationships/hyperlink" Target="mailto:ms.natraders@yahoo.com" TargetMode="External"/><Relationship Id="rId1449" Type="http://schemas.openxmlformats.org/officeDocument/2006/relationships/hyperlink" Target="mailto:faruk@nurealahee.com" TargetMode="External"/><Relationship Id="rId1796" Type="http://schemas.openxmlformats.org/officeDocument/2006/relationships/hyperlink" Target="mailto:msasadenterprise@gmail.com" TargetMode="External"/><Relationship Id="rId2847" Type="http://schemas.openxmlformats.org/officeDocument/2006/relationships/hyperlink" Target="mailto:shantaenterprise74@gmail.com" TargetMode="External"/><Relationship Id="rId8476" Type="http://schemas.openxmlformats.org/officeDocument/2006/relationships/hyperlink" Target="mailto:msnahidenterprise98@gmail.com" TargetMode="External"/><Relationship Id="rId88" Type="http://schemas.openxmlformats.org/officeDocument/2006/relationships/hyperlink" Target="mailto:tusharkantigh@gmail.com" TargetMode="External"/><Relationship Id="rId819" Type="http://schemas.openxmlformats.org/officeDocument/2006/relationships/hyperlink" Target="mailto:mat.msejv20@gmail.com" TargetMode="External"/><Relationship Id="rId1863" Type="http://schemas.openxmlformats.org/officeDocument/2006/relationships/hyperlink" Target="mailto:csiconstructionsltd@gmail.com" TargetMode="External"/><Relationship Id="rId2914" Type="http://schemas.openxmlformats.org/officeDocument/2006/relationships/hyperlink" Target="mailto:egp.akjv2019@yahoo.com" TargetMode="External"/><Relationship Id="rId5320" Type="http://schemas.openxmlformats.org/officeDocument/2006/relationships/hyperlink" Target="mailto:hoqueentr@gmail.com" TargetMode="External"/><Relationship Id="rId7078" Type="http://schemas.openxmlformats.org/officeDocument/2006/relationships/hyperlink" Target="mailto:najmulsadat76@gmail.com" TargetMode="External"/><Relationship Id="rId8129" Type="http://schemas.openxmlformats.org/officeDocument/2006/relationships/hyperlink" Target="mailto:dihanconstruction@gmail.com" TargetMode="External"/><Relationship Id="rId8890" Type="http://schemas.openxmlformats.org/officeDocument/2006/relationships/hyperlink" Target="mailto:belayethossainmollah1915@gmail.com" TargetMode="External"/><Relationship Id="rId9527" Type="http://schemas.openxmlformats.org/officeDocument/2006/relationships/hyperlink" Target="mailto:ms.krrahman@yahoo.com" TargetMode="External"/><Relationship Id="rId1516" Type="http://schemas.openxmlformats.org/officeDocument/2006/relationships/hyperlink" Target="mailto:noonamyshabsl@gmail.com" TargetMode="External"/><Relationship Id="rId1930" Type="http://schemas.openxmlformats.org/officeDocument/2006/relationships/hyperlink" Target="mailto:thohidandqcjv@gmail.com" TargetMode="External"/><Relationship Id="rId7492" Type="http://schemas.openxmlformats.org/officeDocument/2006/relationships/hyperlink" Target="mailto:safwana.trading@gmail.com" TargetMode="External"/><Relationship Id="rId8543" Type="http://schemas.openxmlformats.org/officeDocument/2006/relationships/hyperlink" Target="mailto:msrajesh1978@gmail.com" TargetMode="External"/><Relationship Id="rId3688" Type="http://schemas.openxmlformats.org/officeDocument/2006/relationships/hyperlink" Target="mailto:fazalkhan082968@gmail.com" TargetMode="External"/><Relationship Id="rId4739" Type="http://schemas.openxmlformats.org/officeDocument/2006/relationships/hyperlink" Target="mailto:jonyenterprise.meherpur@gmail.com" TargetMode="External"/><Relationship Id="rId6094" Type="http://schemas.openxmlformats.org/officeDocument/2006/relationships/hyperlink" Target="mailto:ms.centurytraders@yahoo.com" TargetMode="External"/><Relationship Id="rId7145" Type="http://schemas.openxmlformats.org/officeDocument/2006/relationships/hyperlink" Target="mailto:enayethossainpat@gmail.com" TargetMode="External"/><Relationship Id="rId8610" Type="http://schemas.openxmlformats.org/officeDocument/2006/relationships/hyperlink" Target="mailto:msuchchalconstruction@gmail.com" TargetMode="External"/><Relationship Id="rId3755" Type="http://schemas.openxmlformats.org/officeDocument/2006/relationships/hyperlink" Target="mailto:kaziahid1959@gmail.com" TargetMode="External"/><Relationship Id="rId4806" Type="http://schemas.openxmlformats.org/officeDocument/2006/relationships/hyperlink" Target="mailto:shamimsa.101010@gmail.com" TargetMode="External"/><Relationship Id="rId6161" Type="http://schemas.openxmlformats.org/officeDocument/2006/relationships/hyperlink" Target="mailto:mskalambricks@yahoo.com" TargetMode="External"/><Relationship Id="rId7212" Type="http://schemas.openxmlformats.org/officeDocument/2006/relationships/hyperlink" Target="mailto:msabulandco.1962@gmail.com" TargetMode="External"/><Relationship Id="rId676" Type="http://schemas.openxmlformats.org/officeDocument/2006/relationships/hyperlink" Target="mailto:amir.engr_crp@yahoo.com" TargetMode="External"/><Relationship Id="rId2357" Type="http://schemas.openxmlformats.org/officeDocument/2006/relationships/hyperlink" Target="mailto:mssetu_enterprise@yahoo.com" TargetMode="External"/><Relationship Id="rId3408" Type="http://schemas.openxmlformats.org/officeDocument/2006/relationships/hyperlink" Target="mailto:msbiswajit2013@gmail.com" TargetMode="External"/><Relationship Id="rId9384" Type="http://schemas.openxmlformats.org/officeDocument/2006/relationships/hyperlink" Target="mailto:md.totak@yahoo.com" TargetMode="External"/><Relationship Id="rId329" Type="http://schemas.openxmlformats.org/officeDocument/2006/relationships/hyperlink" Target="mailto:md.khairulhasan399@yahoo.com" TargetMode="External"/><Relationship Id="rId1373" Type="http://schemas.openxmlformats.org/officeDocument/2006/relationships/hyperlink" Target="mailto:msbitsandbites@gmail.com" TargetMode="External"/><Relationship Id="rId2771" Type="http://schemas.openxmlformats.org/officeDocument/2006/relationships/hyperlink" Target="mailto:ms.bnsconstruction2014@gmail.com" TargetMode="External"/><Relationship Id="rId3822" Type="http://schemas.openxmlformats.org/officeDocument/2006/relationships/hyperlink" Target="mailto:enterprise.7rip@gmail.com" TargetMode="External"/><Relationship Id="rId6978" Type="http://schemas.openxmlformats.org/officeDocument/2006/relationships/hyperlink" Target="mailto:sifatnavin81@gmail.com" TargetMode="External"/><Relationship Id="rId9037" Type="http://schemas.openxmlformats.org/officeDocument/2006/relationships/hyperlink" Target="mailto:dhrobtradeagency@gmail.com" TargetMode="External"/><Relationship Id="rId743" Type="http://schemas.openxmlformats.org/officeDocument/2006/relationships/hyperlink" Target="mailto:kazi.holdings01@gmail.com" TargetMode="External"/><Relationship Id="rId1026" Type="http://schemas.openxmlformats.org/officeDocument/2006/relationships/hyperlink" Target="mailto:mssundarbon@yahoo.com" TargetMode="External"/><Relationship Id="rId2424" Type="http://schemas.openxmlformats.org/officeDocument/2006/relationships/hyperlink" Target="mailto:sa.sejv19@gmail.com" TargetMode="External"/><Relationship Id="rId5994" Type="http://schemas.openxmlformats.org/officeDocument/2006/relationships/hyperlink" Target="mailto:m.i.traders337@gmail.com" TargetMode="External"/><Relationship Id="rId8053" Type="http://schemas.openxmlformats.org/officeDocument/2006/relationships/hyperlink" Target="mailto:md.shamim45@yahoo.com" TargetMode="External"/><Relationship Id="rId9104" Type="http://schemas.openxmlformats.org/officeDocument/2006/relationships/hyperlink" Target="mailto:icmnfejv@gmail.com" TargetMode="External"/><Relationship Id="rId9451" Type="http://schemas.openxmlformats.org/officeDocument/2006/relationships/hyperlink" Target="mailto:ms.nusabenterprise1@gmail.com" TargetMode="External"/><Relationship Id="rId810" Type="http://schemas.openxmlformats.org/officeDocument/2006/relationships/hyperlink" Target="mailto:msmahitraders70@gmail.com" TargetMode="External"/><Relationship Id="rId1440" Type="http://schemas.openxmlformats.org/officeDocument/2006/relationships/hyperlink" Target="mailto:msmasterenterprise1@gmail.com" TargetMode="External"/><Relationship Id="rId4596" Type="http://schemas.openxmlformats.org/officeDocument/2006/relationships/hyperlink" Target="mailto:G2G.tech.limited@gmail.com" TargetMode="External"/><Relationship Id="rId5647" Type="http://schemas.openxmlformats.org/officeDocument/2006/relationships/hyperlink" Target="mailto:abdullahalbaset@ymail.com" TargetMode="External"/><Relationship Id="rId3198" Type="http://schemas.openxmlformats.org/officeDocument/2006/relationships/hyperlink" Target="mailto:mijanur.rahaman264315@gmail.com" TargetMode="External"/><Relationship Id="rId4249" Type="http://schemas.openxmlformats.org/officeDocument/2006/relationships/hyperlink" Target="mailto:bhatibanglaenterprise@yahoo.com" TargetMode="External"/><Relationship Id="rId4663" Type="http://schemas.openxmlformats.org/officeDocument/2006/relationships/hyperlink" Target="mailto:dhroboenterprise@gmail.com" TargetMode="External"/><Relationship Id="rId5714" Type="http://schemas.openxmlformats.org/officeDocument/2006/relationships/hyperlink" Target="mailto:azadr728@gmail.com" TargetMode="External"/><Relationship Id="rId8120" Type="http://schemas.openxmlformats.org/officeDocument/2006/relationships/hyperlink" Target="mailto:mebl.bd@gmail.com" TargetMode="External"/><Relationship Id="rId3265" Type="http://schemas.openxmlformats.org/officeDocument/2006/relationships/hyperlink" Target="mailto:chmhjv2@gmail.com" TargetMode="External"/><Relationship Id="rId4316" Type="http://schemas.openxmlformats.org/officeDocument/2006/relationships/hyperlink" Target="mailto:mlt_mehjv@gmail.com" TargetMode="External"/><Relationship Id="rId4730" Type="http://schemas.openxmlformats.org/officeDocument/2006/relationships/hyperlink" Target="mailto:jahirullimited@gmail.com" TargetMode="External"/><Relationship Id="rId7886" Type="http://schemas.openxmlformats.org/officeDocument/2006/relationships/hyperlink" Target="mailto:tender@pprojltd.com" TargetMode="External"/><Relationship Id="rId8937" Type="http://schemas.openxmlformats.org/officeDocument/2006/relationships/hyperlink" Target="mailto:msaliftraders7690@gmail.com" TargetMode="External"/><Relationship Id="rId186" Type="http://schemas.openxmlformats.org/officeDocument/2006/relationships/hyperlink" Target="mailto:msabidenterprise16@gmail.com" TargetMode="External"/><Relationship Id="rId2281" Type="http://schemas.openxmlformats.org/officeDocument/2006/relationships/hyperlink" Target="mailto:ms.hasanuzzaman_bhuiyan@yahoo.com" TargetMode="External"/><Relationship Id="rId3332" Type="http://schemas.openxmlformats.org/officeDocument/2006/relationships/hyperlink" Target="mailto:kamal_mostafa10@yahoo.com" TargetMode="External"/><Relationship Id="rId6488" Type="http://schemas.openxmlformats.org/officeDocument/2006/relationships/hyperlink" Target="mailto:alamgirzahan13@gmail.com" TargetMode="External"/><Relationship Id="rId7539" Type="http://schemas.openxmlformats.org/officeDocument/2006/relationships/hyperlink" Target="mailto:mmwh.nrjv2020@gmail.com" TargetMode="External"/><Relationship Id="rId253" Type="http://schemas.openxmlformats.org/officeDocument/2006/relationships/hyperlink" Target="https://www.eprocure.gov.bd/officer/MyTenders.jsp" TargetMode="External"/><Relationship Id="rId6555" Type="http://schemas.openxmlformats.org/officeDocument/2006/relationships/hyperlink" Target="mailto:monira.akter.tkg@gmail.com" TargetMode="External"/><Relationship Id="rId7953" Type="http://schemas.openxmlformats.org/officeDocument/2006/relationships/hyperlink" Target="mailto:ruhulkudduskhan.egp@gmail.com" TargetMode="External"/><Relationship Id="rId320" Type="http://schemas.openxmlformats.org/officeDocument/2006/relationships/hyperlink" Target="mailto:S.Anantabikastripura@yahoo.com" TargetMode="External"/><Relationship Id="rId2001" Type="http://schemas.openxmlformats.org/officeDocument/2006/relationships/hyperlink" Target="mailto:sign_1978@yahoo.com" TargetMode="External"/><Relationship Id="rId5157" Type="http://schemas.openxmlformats.org/officeDocument/2006/relationships/hyperlink" Target="mailto:mizanur_79@ymail.com" TargetMode="External"/><Relationship Id="rId6208" Type="http://schemas.openxmlformats.org/officeDocument/2006/relationships/hyperlink" Target="mailto:khondokarmukul017@gmail.com" TargetMode="External"/><Relationship Id="rId7606" Type="http://schemas.openxmlformats.org/officeDocument/2006/relationships/hyperlink" Target="mailto:rangamati.mayadhan2020@gmail.com" TargetMode="External"/><Relationship Id="rId5571" Type="http://schemas.openxmlformats.org/officeDocument/2006/relationships/hyperlink" Target="mailto:ronokent90@gmail.com" TargetMode="External"/><Relationship Id="rId6622" Type="http://schemas.openxmlformats.org/officeDocument/2006/relationships/hyperlink" Target="mailto:kohinoor.rahimajv@gmail.com" TargetMode="External"/><Relationship Id="rId1767" Type="http://schemas.openxmlformats.org/officeDocument/2006/relationships/hyperlink" Target="mailto:msabmcon@gmail.com" TargetMode="External"/><Relationship Id="rId2818" Type="http://schemas.openxmlformats.org/officeDocument/2006/relationships/hyperlink" Target="mailto:udcconstructionltd9@gmail.com" TargetMode="External"/><Relationship Id="rId4173" Type="http://schemas.openxmlformats.org/officeDocument/2006/relationships/hyperlink" Target="mailto:saajibtraders@gmail.com" TargetMode="External"/><Relationship Id="rId5224" Type="http://schemas.openxmlformats.org/officeDocument/2006/relationships/hyperlink" Target="mailto:gbadal777@gmail.com" TargetMode="External"/><Relationship Id="rId8794" Type="http://schemas.openxmlformats.org/officeDocument/2006/relationships/hyperlink" Target="mailto:sbcelbd@gmail.com" TargetMode="External"/><Relationship Id="rId59" Type="http://schemas.openxmlformats.org/officeDocument/2006/relationships/hyperlink" Target="mailto:henara_b@yahoo.com" TargetMode="External"/><Relationship Id="rId1834" Type="http://schemas.openxmlformats.org/officeDocument/2006/relationships/hyperlink" Target="mailto:mnirmansangstha@gmail.com" TargetMode="External"/><Relationship Id="rId4240" Type="http://schemas.openxmlformats.org/officeDocument/2006/relationships/hyperlink" Target="mailto:thekishoreganjhaiderandco@gmail.com" TargetMode="External"/><Relationship Id="rId7396" Type="http://schemas.openxmlformats.org/officeDocument/2006/relationships/hyperlink" Target="mailto:msshihabenterprise1963@gmail.com" TargetMode="External"/><Relationship Id="rId8447" Type="http://schemas.openxmlformats.org/officeDocument/2006/relationships/hyperlink" Target="mailto:shapnaenterprise1962@gmail.com" TargetMode="External"/><Relationship Id="rId8861" Type="http://schemas.openxmlformats.org/officeDocument/2006/relationships/hyperlink" Target="mailto:sbcelbd@gmail.com" TargetMode="External"/><Relationship Id="rId7049" Type="http://schemas.openxmlformats.org/officeDocument/2006/relationships/hyperlink" Target="mailto:selimptk@gmail.com" TargetMode="External"/><Relationship Id="rId7463" Type="http://schemas.openxmlformats.org/officeDocument/2006/relationships/hyperlink" Target="mailto:ismatara2041@gmail.com" TargetMode="External"/><Relationship Id="rId8514" Type="http://schemas.openxmlformats.org/officeDocument/2006/relationships/hyperlink" Target="mailto:taposh.sharif@gmail.com" TargetMode="External"/><Relationship Id="rId1901" Type="http://schemas.openxmlformats.org/officeDocument/2006/relationships/hyperlink" Target="mailto:bajalahmed3218@gmail.com" TargetMode="External"/><Relationship Id="rId3659" Type="http://schemas.openxmlformats.org/officeDocument/2006/relationships/hyperlink" Target="mailto:syedmilon77@yahoo.com" TargetMode="External"/><Relationship Id="rId6065" Type="http://schemas.openxmlformats.org/officeDocument/2006/relationships/hyperlink" Target="mailto:msmamunbrothers1977@gmail.com" TargetMode="External"/><Relationship Id="rId7116" Type="http://schemas.openxmlformats.org/officeDocument/2006/relationships/hyperlink" Target="mailto:badal_barisal@yahoo.com" TargetMode="External"/><Relationship Id="rId5081" Type="http://schemas.openxmlformats.org/officeDocument/2006/relationships/hyperlink" Target="mailto:egp.badolenterprise@gmail.com" TargetMode="External"/><Relationship Id="rId6132" Type="http://schemas.openxmlformats.org/officeDocument/2006/relationships/hyperlink" Target="mailto:mskalambricks@yahoo.com" TargetMode="External"/><Relationship Id="rId7530" Type="http://schemas.openxmlformats.org/officeDocument/2006/relationships/hyperlink" Target="https://www.eprocure.gov.bd/tenderer/ViewRegistrationDetail.jsp?uId=A507D874D1F973B8&amp;tId=FBB39EC64A8C801E&amp;cId=56FAA54524D6180F&amp;top=no" TargetMode="External"/><Relationship Id="rId9288" Type="http://schemas.openxmlformats.org/officeDocument/2006/relationships/hyperlink" Target="mailto:sanjana.tkg18@gmail.com" TargetMode="External"/><Relationship Id="rId994" Type="http://schemas.openxmlformats.org/officeDocument/2006/relationships/hyperlink" Target="mailto:msarifaenterprise017@gmail.com" TargetMode="External"/><Relationship Id="rId2675" Type="http://schemas.openxmlformats.org/officeDocument/2006/relationships/hyperlink" Target="mailto:mdatiar_rahman13@yahoo.com" TargetMode="External"/><Relationship Id="rId3726" Type="http://schemas.openxmlformats.org/officeDocument/2006/relationships/hyperlink" Target="mailto:shohorenterprise@gmial.com" TargetMode="External"/><Relationship Id="rId647" Type="http://schemas.openxmlformats.org/officeDocument/2006/relationships/hyperlink" Target="mailto:giasuddin1986@yahoo.com" TargetMode="External"/><Relationship Id="rId1277" Type="http://schemas.openxmlformats.org/officeDocument/2006/relationships/hyperlink" Target="mailto:mssadia.andsamiraen971@gmail.com" TargetMode="External"/><Relationship Id="rId1691" Type="http://schemas.openxmlformats.org/officeDocument/2006/relationships/hyperlink" Target="mailto:mmbashilimited@gmail.com" TargetMode="External"/><Relationship Id="rId2328" Type="http://schemas.openxmlformats.org/officeDocument/2006/relationships/hyperlink" Target="mailto:ms.nihalenterprise@gmail.com" TargetMode="External"/><Relationship Id="rId2742" Type="http://schemas.openxmlformats.org/officeDocument/2006/relationships/hyperlink" Target="mailto:builders.hamid@yahoo.com" TargetMode="External"/><Relationship Id="rId5898" Type="http://schemas.openxmlformats.org/officeDocument/2006/relationships/hyperlink" Target="mailto:mssunam.ent@gmail.com" TargetMode="External"/><Relationship Id="rId6949" Type="http://schemas.openxmlformats.org/officeDocument/2006/relationships/hyperlink" Target="mailto:enayets2019@gmail.com" TargetMode="External"/><Relationship Id="rId9355" Type="http://schemas.openxmlformats.org/officeDocument/2006/relationships/hyperlink" Target="mailto:muradhossain.tkg@gmail.com" TargetMode="External"/><Relationship Id="rId714" Type="http://schemas.openxmlformats.org/officeDocument/2006/relationships/hyperlink" Target="mailto:motiur075@gmail.com" TargetMode="External"/><Relationship Id="rId1344" Type="http://schemas.openxmlformats.org/officeDocument/2006/relationships/hyperlink" Target="mailto:jaka.chuadanga@gmail.com" TargetMode="External"/><Relationship Id="rId5965" Type="http://schemas.openxmlformats.org/officeDocument/2006/relationships/hyperlink" Target="mailto:msthenterprise@yahoo.com" TargetMode="External"/><Relationship Id="rId8371" Type="http://schemas.openxmlformats.org/officeDocument/2006/relationships/hyperlink" Target="mailto:rahman_taibur@yahoo.com" TargetMode="External"/><Relationship Id="rId9008" Type="http://schemas.openxmlformats.org/officeDocument/2006/relationships/hyperlink" Target="mailto:sel.mmcjv@gmail.com" TargetMode="External"/><Relationship Id="rId9422" Type="http://schemas.openxmlformats.org/officeDocument/2006/relationships/hyperlink" Target="mailto:abwahab07@gmail.com" TargetMode="External"/><Relationship Id="rId50" Type="http://schemas.openxmlformats.org/officeDocument/2006/relationships/hyperlink" Target="mailto:alifrazjv2019@gmail.com" TargetMode="External"/><Relationship Id="rId1411" Type="http://schemas.openxmlformats.org/officeDocument/2006/relationships/hyperlink" Target="mailto:akterenterprise97@gmail.com" TargetMode="External"/><Relationship Id="rId4567" Type="http://schemas.openxmlformats.org/officeDocument/2006/relationships/hyperlink" Target="mailto:dollyconstructionltd@gmail.com" TargetMode="External"/><Relationship Id="rId5618" Type="http://schemas.openxmlformats.org/officeDocument/2006/relationships/hyperlink" Target="mailto:anowartrade@gmail.com" TargetMode="External"/><Relationship Id="rId8024" Type="http://schemas.openxmlformats.org/officeDocument/2006/relationships/hyperlink" Target="mailto:ruhul_a13@yahoo.com" TargetMode="External"/><Relationship Id="rId3169" Type="http://schemas.openxmlformats.org/officeDocument/2006/relationships/hyperlink" Target="mailto:hazramotiar@gmail.com" TargetMode="External"/><Relationship Id="rId3583" Type="http://schemas.openxmlformats.org/officeDocument/2006/relationships/hyperlink" Target="mailto:syedmilon77@yahoo.com" TargetMode="External"/><Relationship Id="rId4981" Type="http://schemas.openxmlformats.org/officeDocument/2006/relationships/hyperlink" Target="mailto:mrshamim203260@yahoo.com" TargetMode="External"/><Relationship Id="rId7040" Type="http://schemas.openxmlformats.org/officeDocument/2006/relationships/hyperlink" Target="mailto:shenterprise78@gmail.com" TargetMode="External"/><Relationship Id="rId2185" Type="http://schemas.openxmlformats.org/officeDocument/2006/relationships/hyperlink" Target="mailto:mskalam_enterprise@yahoo.com" TargetMode="External"/><Relationship Id="rId3236" Type="http://schemas.openxmlformats.org/officeDocument/2006/relationships/hyperlink" Target="mailto:khondokaregp2019@gmail.com" TargetMode="External"/><Relationship Id="rId4634" Type="http://schemas.openxmlformats.org/officeDocument/2006/relationships/hyperlink" Target="mailto:abultraders12@yahoo.com" TargetMode="External"/><Relationship Id="rId157" Type="http://schemas.openxmlformats.org/officeDocument/2006/relationships/hyperlink" Target="mailto:mdnazrulislamnilu@gmail.com" TargetMode="External"/><Relationship Id="rId3650" Type="http://schemas.openxmlformats.org/officeDocument/2006/relationships/hyperlink" Target="mailto:meccanobd@gmail.com" TargetMode="External"/><Relationship Id="rId4701" Type="http://schemas.openxmlformats.org/officeDocument/2006/relationships/hyperlink" Target="mailto:jonyenterprise.meherpur@gmail.com" TargetMode="External"/><Relationship Id="rId7857" Type="http://schemas.openxmlformats.org/officeDocument/2006/relationships/hyperlink" Target="mailto:ataher4384@gmail.com" TargetMode="External"/><Relationship Id="rId8908" Type="http://schemas.openxmlformats.org/officeDocument/2006/relationships/hyperlink" Target="mailto:sayedrafikulhasan@gmail.com" TargetMode="External"/><Relationship Id="rId571" Type="http://schemas.openxmlformats.org/officeDocument/2006/relationships/hyperlink" Target="mailto:mskabirenterprise91@gmail.com" TargetMode="External"/><Relationship Id="rId2252" Type="http://schemas.openxmlformats.org/officeDocument/2006/relationships/hyperlink" Target="mailto:ms.anowarhossain@yahoo.com" TargetMode="External"/><Relationship Id="rId3303" Type="http://schemas.openxmlformats.org/officeDocument/2006/relationships/hyperlink" Target="mailto:ferdauosahmed@gmail.com" TargetMode="External"/><Relationship Id="rId6459" Type="http://schemas.openxmlformats.org/officeDocument/2006/relationships/hyperlink" Target="mailto:mmawul963@gmail.com" TargetMode="External"/><Relationship Id="rId6873" Type="http://schemas.openxmlformats.org/officeDocument/2006/relationships/hyperlink" Target="mailto:mahhbubptk83@gmail.com" TargetMode="External"/><Relationship Id="rId7924" Type="http://schemas.openxmlformats.org/officeDocument/2006/relationships/hyperlink" Target="mailto:msmaabuilders1976@gmail.com" TargetMode="External"/><Relationship Id="rId224" Type="http://schemas.openxmlformats.org/officeDocument/2006/relationships/hyperlink" Target="mailto:mohiuddinptk@gmail.com" TargetMode="External"/><Relationship Id="rId5475" Type="http://schemas.openxmlformats.org/officeDocument/2006/relationships/hyperlink" Target="mailto:rahmanbrothers.polash@gmail.com" TargetMode="External"/><Relationship Id="rId6526" Type="http://schemas.openxmlformats.org/officeDocument/2006/relationships/hyperlink" Target="mailto:mahibul1971@gmail.com" TargetMode="External"/><Relationship Id="rId6940" Type="http://schemas.openxmlformats.org/officeDocument/2006/relationships/hyperlink" Target="mailto:mohiuddinptk@gmail.com" TargetMode="External"/><Relationship Id="rId4077" Type="http://schemas.openxmlformats.org/officeDocument/2006/relationships/hyperlink" Target="mailto:msjatraders@yahoo.com" TargetMode="External"/><Relationship Id="rId4491" Type="http://schemas.openxmlformats.org/officeDocument/2006/relationships/hyperlink" Target="mailto:mselienterprise@gmail.com" TargetMode="External"/><Relationship Id="rId5128" Type="http://schemas.openxmlformats.org/officeDocument/2006/relationships/hyperlink" Target="mailto:mspritomenterprise@gmail.com" TargetMode="External"/><Relationship Id="rId5542" Type="http://schemas.openxmlformats.org/officeDocument/2006/relationships/hyperlink" Target="mailto:arifpowerandconstructionltd7@gmail.com" TargetMode="External"/><Relationship Id="rId8698" Type="http://schemas.openxmlformats.org/officeDocument/2006/relationships/hyperlink" Target="mailto:roammaramustafajv@gmail.com" TargetMode="External"/><Relationship Id="rId1738" Type="http://schemas.openxmlformats.org/officeDocument/2006/relationships/hyperlink" Target="mailto:ms.shajalalmazumder75@gmail.com" TargetMode="External"/><Relationship Id="rId3093" Type="http://schemas.openxmlformats.org/officeDocument/2006/relationships/hyperlink" Target="mailto:masudandjeweljv@gmail.com" TargetMode="External"/><Relationship Id="rId4144" Type="http://schemas.openxmlformats.org/officeDocument/2006/relationships/hyperlink" Target="mailto:dolon.enter@gmail.com" TargetMode="External"/><Relationship Id="rId8765" Type="http://schemas.openxmlformats.org/officeDocument/2006/relationships/hyperlink" Target="mailto:abdurrob2013@hotmail.com" TargetMode="External"/><Relationship Id="rId3160" Type="http://schemas.openxmlformats.org/officeDocument/2006/relationships/hyperlink" Target="mailto:nishatenterprise001@gmail.com" TargetMode="External"/><Relationship Id="rId4211" Type="http://schemas.openxmlformats.org/officeDocument/2006/relationships/hyperlink" Target="mailto:sarkarconstn@gmail.com" TargetMode="External"/><Relationship Id="rId7367" Type="http://schemas.openxmlformats.org/officeDocument/2006/relationships/hyperlink" Target="mailto:moonenterprise84@gmail.com" TargetMode="External"/><Relationship Id="rId8418" Type="http://schemas.openxmlformats.org/officeDocument/2006/relationships/hyperlink" Target="mailto:h.uddin1969@gmail.com" TargetMode="External"/><Relationship Id="rId1805" Type="http://schemas.openxmlformats.org/officeDocument/2006/relationships/hyperlink" Target="mailto:kaderenterprise.egp@gmail.com" TargetMode="External"/><Relationship Id="rId7781" Type="http://schemas.openxmlformats.org/officeDocument/2006/relationships/hyperlink" Target="mailto:ms.onatraders@gmail.com" TargetMode="External"/><Relationship Id="rId8832" Type="http://schemas.openxmlformats.org/officeDocument/2006/relationships/hyperlink" Target="mailto:belayethossainmollah1915@gmail.com" TargetMode="External"/><Relationship Id="rId3977" Type="http://schemas.openxmlformats.org/officeDocument/2006/relationships/hyperlink" Target="mailto:mssumantraders07@gmail.com%20;" TargetMode="External"/><Relationship Id="rId6036" Type="http://schemas.openxmlformats.org/officeDocument/2006/relationships/hyperlink" Target="mailto:samiultraders@yahoo.com" TargetMode="External"/><Relationship Id="rId6383" Type="http://schemas.openxmlformats.org/officeDocument/2006/relationships/hyperlink" Target="mailto:mokshed.pbn@gmail.com" TargetMode="External"/><Relationship Id="rId7434" Type="http://schemas.openxmlformats.org/officeDocument/2006/relationships/hyperlink" Target="mailto:md_abulhossain35@yahoo.com" TargetMode="External"/><Relationship Id="rId898" Type="http://schemas.openxmlformats.org/officeDocument/2006/relationships/hyperlink" Target="mailto:nabaruntradersltd@gmail.com" TargetMode="External"/><Relationship Id="rId2579" Type="http://schemas.openxmlformats.org/officeDocument/2006/relationships/hyperlink" Target="mailto:mahabubrupom72@yahoo.com" TargetMode="External"/><Relationship Id="rId2993" Type="http://schemas.openxmlformats.org/officeDocument/2006/relationships/hyperlink" Target="mailto:nadimandbrothers@gmail.com" TargetMode="External"/><Relationship Id="rId6450" Type="http://schemas.openxmlformats.org/officeDocument/2006/relationships/hyperlink" Target="mailto:fatematraders444@gmail.com" TargetMode="External"/><Relationship Id="rId7501" Type="http://schemas.openxmlformats.org/officeDocument/2006/relationships/hyperlink" Target="mailto:mdhoda888@gmail.com" TargetMode="External"/><Relationship Id="rId965" Type="http://schemas.openxmlformats.org/officeDocument/2006/relationships/hyperlink" Target="mailto:zakirhossain833@yahoo.com" TargetMode="External"/><Relationship Id="rId1595" Type="http://schemas.openxmlformats.org/officeDocument/2006/relationships/hyperlink" Target="mailto:msbandhanenterprise@gmail.com" TargetMode="External"/><Relationship Id="rId2646" Type="http://schemas.openxmlformats.org/officeDocument/2006/relationships/hyperlink" Target="mailto:mokaddeshjv1969@gmail.com" TargetMode="External"/><Relationship Id="rId5052" Type="http://schemas.openxmlformats.org/officeDocument/2006/relationships/hyperlink" Target="mailto:ms.nishatenterprise@yahoo.com" TargetMode="External"/><Relationship Id="rId6103" Type="http://schemas.openxmlformats.org/officeDocument/2006/relationships/hyperlink" Target="mailto:msrajuenterprise.bd@gmail.com" TargetMode="External"/><Relationship Id="rId9259" Type="http://schemas.openxmlformats.org/officeDocument/2006/relationships/hyperlink" Target="mailto:de.rb.jv@gmail.com" TargetMode="External"/><Relationship Id="rId618" Type="http://schemas.openxmlformats.org/officeDocument/2006/relationships/hyperlink" Target="mailto:shenterprise78@gmail.com" TargetMode="External"/><Relationship Id="rId1248" Type="http://schemas.openxmlformats.org/officeDocument/2006/relationships/hyperlink" Target="mailto:abdulmannan_71@yahoo.com" TargetMode="External"/><Relationship Id="rId1662" Type="http://schemas.openxmlformats.org/officeDocument/2006/relationships/hyperlink" Target="mailto:badalenterprise1969@gmail.com" TargetMode="External"/><Relationship Id="rId5869" Type="http://schemas.openxmlformats.org/officeDocument/2006/relationships/hyperlink" Target="mailto:dewanshaikotahmed@gmail.com" TargetMode="External"/><Relationship Id="rId8275" Type="http://schemas.openxmlformats.org/officeDocument/2006/relationships/hyperlink" Target="mailto:shifatenterprise434@gmail.com" TargetMode="External"/><Relationship Id="rId9326" Type="http://schemas.openxmlformats.org/officeDocument/2006/relationships/hyperlink" Target="mailto:rat.sa.jv@gmail.com" TargetMode="External"/><Relationship Id="rId1315" Type="http://schemas.openxmlformats.org/officeDocument/2006/relationships/hyperlink" Target="mailto:msmahatabtraders@gmail.com" TargetMode="External"/><Relationship Id="rId2713" Type="http://schemas.openxmlformats.org/officeDocument/2006/relationships/hyperlink" Target="mailto:superpowerengineering@gmail.com" TargetMode="External"/><Relationship Id="rId7291" Type="http://schemas.openxmlformats.org/officeDocument/2006/relationships/hyperlink" Target="mailto:newrelation14@gmail.com" TargetMode="External"/><Relationship Id="rId8342" Type="http://schemas.openxmlformats.org/officeDocument/2006/relationships/hyperlink" Target="mailto:aslamuddinsrj@gmail.com" TargetMode="External"/><Relationship Id="rId4885" Type="http://schemas.openxmlformats.org/officeDocument/2006/relationships/hyperlink" Target="mailto:habib.live166@gmail.com" TargetMode="External"/><Relationship Id="rId5936" Type="http://schemas.openxmlformats.org/officeDocument/2006/relationships/hyperlink" Target="mailto:mskazihelalenterprise@yahoo.com" TargetMode="External"/><Relationship Id="rId21" Type="http://schemas.openxmlformats.org/officeDocument/2006/relationships/hyperlink" Target="mailto:sikderzahidul@yahoo.com" TargetMode="External"/><Relationship Id="rId2089" Type="http://schemas.openxmlformats.org/officeDocument/2006/relationships/hyperlink" Target="mailto:ascldec19@gmail.com" TargetMode="External"/><Relationship Id="rId3487" Type="http://schemas.openxmlformats.org/officeDocument/2006/relationships/hyperlink" Target="mailto:ornoborponenterprise2017@gmail.com" TargetMode="External"/><Relationship Id="rId4538" Type="http://schemas.openxmlformats.org/officeDocument/2006/relationships/hyperlink" Target="mailto:zahurulhaquedulalk786@yahoo.com" TargetMode="External"/><Relationship Id="rId4952" Type="http://schemas.openxmlformats.org/officeDocument/2006/relationships/hyperlink" Target="mailto:khaledkulaura034@gmail.com" TargetMode="External"/><Relationship Id="rId3554" Type="http://schemas.openxmlformats.org/officeDocument/2006/relationships/hyperlink" Target="mailto:showrove.emon.jv@gmail.com" TargetMode="External"/><Relationship Id="rId4605" Type="http://schemas.openxmlformats.org/officeDocument/2006/relationships/hyperlink" Target="mailto:nabogramtraders@gmail.com" TargetMode="External"/><Relationship Id="rId7011" Type="http://schemas.openxmlformats.org/officeDocument/2006/relationships/hyperlink" Target="mailto:azadptk@gmail.com" TargetMode="External"/><Relationship Id="rId475" Type="http://schemas.openxmlformats.org/officeDocument/2006/relationships/hyperlink" Target="mailto:shenterprise78@gmail.com" TargetMode="External"/><Relationship Id="rId2156" Type="http://schemas.openxmlformats.org/officeDocument/2006/relationships/hyperlink" Target="mailto:m61ehaque@gmail.com" TargetMode="External"/><Relationship Id="rId2570" Type="http://schemas.openxmlformats.org/officeDocument/2006/relationships/hyperlink" Target="mailto:islammdtouhidul8@gmail.com" TargetMode="External"/><Relationship Id="rId3207" Type="http://schemas.openxmlformats.org/officeDocument/2006/relationships/hyperlink" Target="mailto:masudegp@gmail.com" TargetMode="External"/><Relationship Id="rId3621" Type="http://schemas.openxmlformats.org/officeDocument/2006/relationships/hyperlink" Target="mailto:mse.mmejv@gmail.com" TargetMode="External"/><Relationship Id="rId6777" Type="http://schemas.openxmlformats.org/officeDocument/2006/relationships/hyperlink" Target="mailto:msmddelowarhossain@yahoo.com" TargetMode="External"/><Relationship Id="rId7828" Type="http://schemas.openxmlformats.org/officeDocument/2006/relationships/hyperlink" Target="mailto:airanga64@gmail.com" TargetMode="External"/><Relationship Id="rId9183" Type="http://schemas.openxmlformats.org/officeDocument/2006/relationships/hyperlink" Target="mailto:kalicharanagarwala1999@gmail.com" TargetMode="External"/><Relationship Id="rId128" Type="http://schemas.openxmlformats.org/officeDocument/2006/relationships/hyperlink" Target="mailto:shamimenter355@gmail.com" TargetMode="External"/><Relationship Id="rId542" Type="http://schemas.openxmlformats.org/officeDocument/2006/relationships/hyperlink" Target="mailto:msrupalicons@gmail.com" TargetMode="External"/><Relationship Id="rId1172" Type="http://schemas.openxmlformats.org/officeDocument/2006/relationships/hyperlink" Target="mailto:mzemsejv@yahoo.com" TargetMode="External"/><Relationship Id="rId2223" Type="http://schemas.openxmlformats.org/officeDocument/2006/relationships/hyperlink" Target="mailto:ms.anowarhossain@yahoo.com" TargetMode="External"/><Relationship Id="rId5379" Type="http://schemas.openxmlformats.org/officeDocument/2006/relationships/hyperlink" Target="mailto:nhbtraders@gmail.com" TargetMode="External"/><Relationship Id="rId5793" Type="http://schemas.openxmlformats.org/officeDocument/2006/relationships/hyperlink" Target="mailto:mssdmrejv@gmail.com" TargetMode="External"/><Relationship Id="rId6844" Type="http://schemas.openxmlformats.org/officeDocument/2006/relationships/hyperlink" Target="mailto:mseasyenterprise@gmail.com" TargetMode="External"/><Relationship Id="rId9250" Type="http://schemas.openxmlformats.org/officeDocument/2006/relationships/hyperlink" Target="mailto:msdast.eleisjv@gmail.com" TargetMode="External"/><Relationship Id="rId4395" Type="http://schemas.openxmlformats.org/officeDocument/2006/relationships/hyperlink" Target="mailto:maengineering1958@yahoo.com" TargetMode="External"/><Relationship Id="rId5446" Type="http://schemas.openxmlformats.org/officeDocument/2006/relationships/hyperlink" Target="mailto:nipuntraders79@gmail.com" TargetMode="External"/><Relationship Id="rId1989" Type="http://schemas.openxmlformats.org/officeDocument/2006/relationships/hyperlink" Target="mailto:safiaenter@gmail.com" TargetMode="External"/><Relationship Id="rId4048" Type="http://schemas.openxmlformats.org/officeDocument/2006/relationships/hyperlink" Target="mailto:ms.mominul@yahoo.com" TargetMode="External"/><Relationship Id="rId5860" Type="http://schemas.openxmlformats.org/officeDocument/2006/relationships/hyperlink" Target="mailto:dabluataur644@gmail.com" TargetMode="External"/><Relationship Id="rId6911" Type="http://schemas.openxmlformats.org/officeDocument/2006/relationships/hyperlink" Target="mailto:enayethossainpat@gmail.com" TargetMode="External"/><Relationship Id="rId3064" Type="http://schemas.openxmlformats.org/officeDocument/2006/relationships/hyperlink" Target="mailto:niaztraders.khan@yahoo.com" TargetMode="External"/><Relationship Id="rId4462" Type="http://schemas.openxmlformats.org/officeDocument/2006/relationships/hyperlink" Target="mailto:ms.riaandbrothers@gmail.com" TargetMode="External"/><Relationship Id="rId5513" Type="http://schemas.openxmlformats.org/officeDocument/2006/relationships/hyperlink" Target="mailto:swapantraders70@gmail.com" TargetMode="External"/><Relationship Id="rId8669" Type="http://schemas.openxmlformats.org/officeDocument/2006/relationships/hyperlink" Target="mailto:zillurnb@gmail.com" TargetMode="External"/><Relationship Id="rId1709" Type="http://schemas.openxmlformats.org/officeDocument/2006/relationships/hyperlink" Target="mailto:chairman.ajgara@gmail.com" TargetMode="External"/><Relationship Id="rId4115" Type="http://schemas.openxmlformats.org/officeDocument/2006/relationships/hyperlink" Target="mailto:fahim_traders490@yahoo.com" TargetMode="External"/><Relationship Id="rId7685" Type="http://schemas.openxmlformats.org/officeDocument/2006/relationships/hyperlink" Target="mailto:shoukhintraders07@gmail.com" TargetMode="External"/><Relationship Id="rId8736" Type="http://schemas.openxmlformats.org/officeDocument/2006/relationships/hyperlink" Target="mailto:otblmahmed@yahoo.com" TargetMode="External"/><Relationship Id="rId2080" Type="http://schemas.openxmlformats.org/officeDocument/2006/relationships/hyperlink" Target="mailto:salimenterprise13@yahoo.com" TargetMode="External"/><Relationship Id="rId3131" Type="http://schemas.openxmlformats.org/officeDocument/2006/relationships/hyperlink" Target="mailto:sajibandnannujv@gmail.com" TargetMode="External"/><Relationship Id="rId6287" Type="http://schemas.openxmlformats.org/officeDocument/2006/relationships/hyperlink" Target="mailto:khondokarmukul017@gmail.com" TargetMode="External"/><Relationship Id="rId7338" Type="http://schemas.openxmlformats.org/officeDocument/2006/relationships/hyperlink" Target="mailto:razyassociate@gmail.com" TargetMode="External"/><Relationship Id="rId7752" Type="http://schemas.openxmlformats.org/officeDocument/2006/relationships/hyperlink" Target="mailto:msmoontraderskaunia@gmail.com" TargetMode="External"/><Relationship Id="rId8803" Type="http://schemas.openxmlformats.org/officeDocument/2006/relationships/hyperlink" Target="mailto:sbcelbd@gmail.com" TargetMode="External"/><Relationship Id="rId2897" Type="http://schemas.openxmlformats.org/officeDocument/2006/relationships/hyperlink" Target="mailto:ms.shaimengineering2018@gmail.com" TargetMode="External"/><Relationship Id="rId3948" Type="http://schemas.openxmlformats.org/officeDocument/2006/relationships/hyperlink" Target="mailto:andimpexegp@gmail.com%20;" TargetMode="External"/><Relationship Id="rId6354" Type="http://schemas.openxmlformats.org/officeDocument/2006/relationships/hyperlink" Target="mailto:msbijoyenterpriseali@yahoo.com" TargetMode="External"/><Relationship Id="rId7405" Type="http://schemas.openxmlformats.org/officeDocument/2006/relationships/hyperlink" Target="mailto:Taohid.allal@gmail.com" TargetMode="External"/><Relationship Id="rId869" Type="http://schemas.openxmlformats.org/officeDocument/2006/relationships/hyperlink" Target="mailto:msjahangiralamchow@yahoo.com" TargetMode="External"/><Relationship Id="rId1499" Type="http://schemas.openxmlformats.org/officeDocument/2006/relationships/hyperlink" Target="mailto:mdharunorrashid868@gmail.com" TargetMode="External"/><Relationship Id="rId5370" Type="http://schemas.openxmlformats.org/officeDocument/2006/relationships/hyperlink" Target="mailto:haquemominuljv@gmail.com" TargetMode="External"/><Relationship Id="rId6007" Type="http://schemas.openxmlformats.org/officeDocument/2006/relationships/hyperlink" Target="mailto:pinnacleconstructioncompany2@gmail.com" TargetMode="External"/><Relationship Id="rId6421" Type="http://schemas.openxmlformats.org/officeDocument/2006/relationships/hyperlink" Target="mailto:mdzinnatalizinnah@gmail.com" TargetMode="External"/><Relationship Id="rId9577" Type="http://schemas.openxmlformats.org/officeDocument/2006/relationships/hyperlink" Target="mailto:mssabinenterprise@gmail.com" TargetMode="External"/><Relationship Id="rId2964" Type="http://schemas.openxmlformats.org/officeDocument/2006/relationships/hyperlink" Target="mailto:ms.benojirconstruction@gmail.com" TargetMode="External"/><Relationship Id="rId5023" Type="http://schemas.openxmlformats.org/officeDocument/2006/relationships/hyperlink" Target="mailto:shajahanali1965@gmail.com" TargetMode="External"/><Relationship Id="rId8179" Type="http://schemas.openxmlformats.org/officeDocument/2006/relationships/hyperlink" Target="mailto:mdgolamsar65@gmail.com" TargetMode="External"/><Relationship Id="rId936" Type="http://schemas.openxmlformats.org/officeDocument/2006/relationships/hyperlink" Target="mailto:mollahkamaljv@gmail.com" TargetMode="External"/><Relationship Id="rId1219" Type="http://schemas.openxmlformats.org/officeDocument/2006/relationships/hyperlink" Target="mailto:mdselimreza.1979@gmail.com" TargetMode="External"/><Relationship Id="rId1566" Type="http://schemas.openxmlformats.org/officeDocument/2006/relationships/hyperlink" Target="mailto:mml.comilla@gmail.com" TargetMode="External"/><Relationship Id="rId1980" Type="http://schemas.openxmlformats.org/officeDocument/2006/relationships/hyperlink" Target="mailto:msmonalisabd@gmail.com" TargetMode="External"/><Relationship Id="rId2617" Type="http://schemas.openxmlformats.org/officeDocument/2006/relationships/hyperlink" Target="mailto:hshoheb@gmail.com" TargetMode="External"/><Relationship Id="rId7195" Type="http://schemas.openxmlformats.org/officeDocument/2006/relationships/hyperlink" Target="mailto:rana.majv@gmail.com" TargetMode="External"/><Relationship Id="rId8246" Type="http://schemas.openxmlformats.org/officeDocument/2006/relationships/hyperlink" Target="mailto:mirzaaislam68@gmail.com" TargetMode="External"/><Relationship Id="rId8593" Type="http://schemas.openxmlformats.org/officeDocument/2006/relationships/hyperlink" Target="mailto:smjahangire@gmail.com" TargetMode="External"/><Relationship Id="rId9644" Type="http://schemas.openxmlformats.org/officeDocument/2006/relationships/hyperlink" Target="mailto:soheltanjimul@gmail.com" TargetMode="External"/><Relationship Id="rId1633" Type="http://schemas.openxmlformats.org/officeDocument/2006/relationships/hyperlink" Target="mailto:mshedayetenterprise@gmail.com" TargetMode="External"/><Relationship Id="rId4789" Type="http://schemas.openxmlformats.org/officeDocument/2006/relationships/hyperlink" Target="mailto:rahelaconstruction49@gmail.com" TargetMode="External"/><Relationship Id="rId8660" Type="http://schemas.openxmlformats.org/officeDocument/2006/relationships/hyperlink" Target="mailto:msshahamanattraders66@gmail.com" TargetMode="External"/><Relationship Id="rId1700" Type="http://schemas.openxmlformats.org/officeDocument/2006/relationships/hyperlink" Target="mailto:akterenterprise97@gmail.com" TargetMode="External"/><Relationship Id="rId4856" Type="http://schemas.openxmlformats.org/officeDocument/2006/relationships/hyperlink" Target="mailto:rashedentrprise81@gmail.com" TargetMode="External"/><Relationship Id="rId5907" Type="http://schemas.openxmlformats.org/officeDocument/2006/relationships/hyperlink" Target="mailto:saengineering123@gmail.com" TargetMode="External"/><Relationship Id="rId7262" Type="http://schemas.openxmlformats.org/officeDocument/2006/relationships/hyperlink" Target="mailto:ms.mir.azaz@gmail.com" TargetMode="External"/><Relationship Id="rId8313" Type="http://schemas.openxmlformats.org/officeDocument/2006/relationships/hyperlink" Target="mailto:farukrahman2181973@gmail.com" TargetMode="External"/><Relationship Id="rId3458" Type="http://schemas.openxmlformats.org/officeDocument/2006/relationships/hyperlink" Target="mailto:mssahriarcjhe@gmail.com" TargetMode="External"/><Relationship Id="rId3872" Type="http://schemas.openxmlformats.org/officeDocument/2006/relationships/hyperlink" Target="mailto:surmaenterprise24@gmail.com" TargetMode="External"/><Relationship Id="rId4509" Type="http://schemas.openxmlformats.org/officeDocument/2006/relationships/hyperlink" Target="mailto:alimostafizjv@gmail.com" TargetMode="External"/><Relationship Id="rId379" Type="http://schemas.openxmlformats.org/officeDocument/2006/relationships/hyperlink" Target="mailto:mshowladerconstruction60@gmail.com" TargetMode="External"/><Relationship Id="rId793" Type="http://schemas.openxmlformats.org/officeDocument/2006/relationships/hyperlink" Target="mailto:badal_barisal@yahoo.com" TargetMode="External"/><Relationship Id="rId2474" Type="http://schemas.openxmlformats.org/officeDocument/2006/relationships/hyperlink" Target="mailto:ms.kamalhossain@yahoo.com" TargetMode="External"/><Relationship Id="rId3525" Type="http://schemas.openxmlformats.org/officeDocument/2006/relationships/hyperlink" Target="mailto:mssimutradersjnd@gmail.com" TargetMode="External"/><Relationship Id="rId4923" Type="http://schemas.openxmlformats.org/officeDocument/2006/relationships/hyperlink" Target="mailto:rajuentreprise83@gmail.com" TargetMode="External"/><Relationship Id="rId9087" Type="http://schemas.openxmlformats.org/officeDocument/2006/relationships/hyperlink" Target="mailto:mskhantradersjp@gmail.com" TargetMode="External"/><Relationship Id="rId446" Type="http://schemas.openxmlformats.org/officeDocument/2006/relationships/hyperlink" Target="mailto:mdfayzsharif@yahoo.com" TargetMode="External"/><Relationship Id="rId1076" Type="http://schemas.openxmlformats.org/officeDocument/2006/relationships/hyperlink" Target="mailto:hazijamalenterprise@gmail.com" TargetMode="External"/><Relationship Id="rId1490" Type="http://schemas.openxmlformats.org/officeDocument/2006/relationships/hyperlink" Target="mailto:babluandbrothers373@gmail.com" TargetMode="External"/><Relationship Id="rId2127" Type="http://schemas.openxmlformats.org/officeDocument/2006/relationships/hyperlink" Target="mailto:shahanaenterprisesbceljv@gmail.com" TargetMode="External"/><Relationship Id="rId9154" Type="http://schemas.openxmlformats.org/officeDocument/2006/relationships/hyperlink" Target="mailto:mmanduejv@gmail.com" TargetMode="External"/><Relationship Id="rId860" Type="http://schemas.openxmlformats.org/officeDocument/2006/relationships/hyperlink" Target="mailto:md.eunusal_mamun@yahoo.com" TargetMode="External"/><Relationship Id="rId1143" Type="http://schemas.openxmlformats.org/officeDocument/2006/relationships/hyperlink" Target="mailto:moonintbd@gmail.com" TargetMode="External"/><Relationship Id="rId2541" Type="http://schemas.openxmlformats.org/officeDocument/2006/relationships/hyperlink" Target="mailto:hoquetraders1980@gmail.com" TargetMode="External"/><Relationship Id="rId4299" Type="http://schemas.openxmlformats.org/officeDocument/2006/relationships/hyperlink" Target="mailto:msparadisrtds@gmail.com" TargetMode="External"/><Relationship Id="rId5697" Type="http://schemas.openxmlformats.org/officeDocument/2006/relationships/hyperlink" Target="mailto:starinfragroup@gmail.com" TargetMode="External"/><Relationship Id="rId6748" Type="http://schemas.openxmlformats.org/officeDocument/2006/relationships/hyperlink" Target="mailto:sarder.enterprise78@gmail.com" TargetMode="External"/><Relationship Id="rId8170" Type="http://schemas.openxmlformats.org/officeDocument/2006/relationships/hyperlink" Target="mailto:ishaqueuddin.sarkar@gmail.com" TargetMode="External"/><Relationship Id="rId513" Type="http://schemas.openxmlformats.org/officeDocument/2006/relationships/hyperlink" Target="mailto:jaka.chuadanga@gmail.com" TargetMode="External"/><Relationship Id="rId5764" Type="http://schemas.openxmlformats.org/officeDocument/2006/relationships/hyperlink" Target="mailto:tbealtd.2009@gmail.com" TargetMode="External"/><Relationship Id="rId6815" Type="http://schemas.openxmlformats.org/officeDocument/2006/relationships/hyperlink" Target="mailto:sobahantraders345@gmail.com" TargetMode="External"/><Relationship Id="rId9221" Type="http://schemas.openxmlformats.org/officeDocument/2006/relationships/hyperlink" Target="mailto:msrahmanenterprise22@gmail.com" TargetMode="External"/><Relationship Id="rId1210" Type="http://schemas.openxmlformats.org/officeDocument/2006/relationships/hyperlink" Target="mailto:rajuandrajib@gmail.com" TargetMode="External"/><Relationship Id="rId4366" Type="http://schemas.openxmlformats.org/officeDocument/2006/relationships/hyperlink" Target="mailto:msriasatandbrothers@gmail.com" TargetMode="External"/><Relationship Id="rId4780" Type="http://schemas.openxmlformats.org/officeDocument/2006/relationships/hyperlink" Target="mailto:jumkienterprise@gmail.com" TargetMode="External"/><Relationship Id="rId5417" Type="http://schemas.openxmlformats.org/officeDocument/2006/relationships/hyperlink" Target="mailto:msronienterprise78@gmail.com" TargetMode="External"/><Relationship Id="rId5831" Type="http://schemas.openxmlformats.org/officeDocument/2006/relationships/hyperlink" Target="mailto:khairulkabir07@gmail.com" TargetMode="External"/><Relationship Id="rId8987" Type="http://schemas.openxmlformats.org/officeDocument/2006/relationships/hyperlink" Target="mailto:jahid8brothers@gmail.com" TargetMode="External"/><Relationship Id="rId3382" Type="http://schemas.openxmlformats.org/officeDocument/2006/relationships/hyperlink" Target="mailto:msemonenterprise91@yahoo.com" TargetMode="External"/><Relationship Id="rId4019" Type="http://schemas.openxmlformats.org/officeDocument/2006/relationships/hyperlink" Target="mailto:ziaultraders123@yahoo.com" TargetMode="External"/><Relationship Id="rId4433" Type="http://schemas.openxmlformats.org/officeDocument/2006/relationships/hyperlink" Target="mailto:riponenterprise2011@gmail.com" TargetMode="External"/><Relationship Id="rId7589" Type="http://schemas.openxmlformats.org/officeDocument/2006/relationships/hyperlink" Target="mailto:utmong71@yahoo.com" TargetMode="External"/><Relationship Id="rId3035" Type="http://schemas.openxmlformats.org/officeDocument/2006/relationships/hyperlink" Target="mailto:mstarektraders@gmail.com" TargetMode="External"/><Relationship Id="rId4500" Type="http://schemas.openxmlformats.org/officeDocument/2006/relationships/hyperlink" Target="mailto:maengineering1958@yahoo.com" TargetMode="External"/><Relationship Id="rId7656" Type="http://schemas.openxmlformats.org/officeDocument/2006/relationships/hyperlink" Target="https://www.eprocure.gov.bd/officer/MyTenders.jsp" TargetMode="External"/><Relationship Id="rId8707" Type="http://schemas.openxmlformats.org/officeDocument/2006/relationships/hyperlink" Target="mailto:mdsalamtalukder65@gmail.com" TargetMode="External"/><Relationship Id="rId370" Type="http://schemas.openxmlformats.org/officeDocument/2006/relationships/hyperlink" Target="mailto:mssharifbrathers@gmail.com" TargetMode="External"/><Relationship Id="rId2051" Type="http://schemas.openxmlformats.org/officeDocument/2006/relationships/hyperlink" Target="mailto:salauddinmusharof@gmail.com" TargetMode="External"/><Relationship Id="rId3102" Type="http://schemas.openxmlformats.org/officeDocument/2006/relationships/hyperlink" Target="mailto:md.mortozamirdha@gmail.com" TargetMode="External"/><Relationship Id="rId6258" Type="http://schemas.openxmlformats.org/officeDocument/2006/relationships/hyperlink" Target="mailto:ms.yasintraders@gmail.com" TargetMode="External"/><Relationship Id="rId7309" Type="http://schemas.openxmlformats.org/officeDocument/2006/relationships/hyperlink" Target="mailto:msafiaconstruction.raj@gmail.com" TargetMode="External"/><Relationship Id="rId5274" Type="http://schemas.openxmlformats.org/officeDocument/2006/relationships/hyperlink" Target="mailto:taherabu563@gmail.com" TargetMode="External"/><Relationship Id="rId6325" Type="http://schemas.openxmlformats.org/officeDocument/2006/relationships/hyperlink" Target="mailto:ms.shahinuddinconstruction@gmail.com" TargetMode="External"/><Relationship Id="rId6672" Type="http://schemas.openxmlformats.org/officeDocument/2006/relationships/hyperlink" Target="mailto:mallik.brothers76@gmail.com" TargetMode="External"/><Relationship Id="rId7723" Type="http://schemas.openxmlformats.org/officeDocument/2006/relationships/hyperlink" Target="mailto:khanbrothers1212@yahoo.com" TargetMode="External"/><Relationship Id="rId2868" Type="http://schemas.openxmlformats.org/officeDocument/2006/relationships/hyperlink" Target="mailto:meem.tradei@yahoo.com" TargetMode="External"/><Relationship Id="rId3919" Type="http://schemas.openxmlformats.org/officeDocument/2006/relationships/hyperlink" Target="mailto:mftandmbbjv@gmail.com" TargetMode="External"/><Relationship Id="rId1884" Type="http://schemas.openxmlformats.org/officeDocument/2006/relationships/hyperlink" Target="mailto:kajolconstructions@gmail.com" TargetMode="External"/><Relationship Id="rId2935" Type="http://schemas.openxmlformats.org/officeDocument/2006/relationships/hyperlink" Target="mailto:salnaenterprise260@gmail.com" TargetMode="External"/><Relationship Id="rId4290" Type="http://schemas.openxmlformats.org/officeDocument/2006/relationships/hyperlink" Target="mailto:eshanul.kus@gmail.com" TargetMode="External"/><Relationship Id="rId5341" Type="http://schemas.openxmlformats.org/officeDocument/2006/relationships/hyperlink" Target="mailto:ronyenterprisezpn@gmail.com" TargetMode="External"/><Relationship Id="rId8497" Type="http://schemas.openxmlformats.org/officeDocument/2006/relationships/hyperlink" Target="mailto:msmirzat@gmail.com" TargetMode="External"/><Relationship Id="rId9548" Type="http://schemas.openxmlformats.org/officeDocument/2006/relationships/hyperlink" Target="mailto:milon594500@gmail.com" TargetMode="External"/><Relationship Id="rId907" Type="http://schemas.openxmlformats.org/officeDocument/2006/relationships/hyperlink" Target="mailto:ms.jarirbinrakib@gmail.com" TargetMode="External"/><Relationship Id="rId1537" Type="http://schemas.openxmlformats.org/officeDocument/2006/relationships/hyperlink" Target="mailto:msnazrulent@gmail.com" TargetMode="External"/><Relationship Id="rId1951" Type="http://schemas.openxmlformats.org/officeDocument/2006/relationships/hyperlink" Target="mailto:salauddinmusharof@gmail.com" TargetMode="External"/><Relationship Id="rId7099" Type="http://schemas.openxmlformats.org/officeDocument/2006/relationships/hyperlink" Target="mailto:mbel_dhaka12@yahoo.com" TargetMode="External"/><Relationship Id="rId8564" Type="http://schemas.openxmlformats.org/officeDocument/2006/relationships/hyperlink" Target="mailto:nisetraders@gmail.com" TargetMode="External"/><Relationship Id="rId9615" Type="http://schemas.openxmlformats.org/officeDocument/2006/relationships/hyperlink" Target="mailto:romjan1974@gmail.com" TargetMode="External"/><Relationship Id="rId1604" Type="http://schemas.openxmlformats.org/officeDocument/2006/relationships/hyperlink" Target="mailto:msjhinenterprise@gmail.com" TargetMode="External"/><Relationship Id="rId4010" Type="http://schemas.openxmlformats.org/officeDocument/2006/relationships/hyperlink" Target="mailto:mdbadruddazabablu@gmail.com," TargetMode="External"/><Relationship Id="rId7166" Type="http://schemas.openxmlformats.org/officeDocument/2006/relationships/hyperlink" Target="mailto:shahilenterprise@yahoo.com" TargetMode="External"/><Relationship Id="rId7580" Type="http://schemas.openxmlformats.org/officeDocument/2006/relationships/hyperlink" Target="mailto:utmong71@yahoo.com" TargetMode="External"/><Relationship Id="rId8217" Type="http://schemas.openxmlformats.org/officeDocument/2006/relationships/hyperlink" Target="mailto:shehabtraders68@gmail.com" TargetMode="External"/><Relationship Id="rId8631" Type="http://schemas.openxmlformats.org/officeDocument/2006/relationships/hyperlink" Target="mailto:seht.jv@gmail.com" TargetMode="External"/><Relationship Id="rId6182" Type="http://schemas.openxmlformats.org/officeDocument/2006/relationships/hyperlink" Target="mailto:ms.yasintraders@gmail.com" TargetMode="External"/><Relationship Id="rId7233" Type="http://schemas.openxmlformats.org/officeDocument/2006/relationships/hyperlink" Target="mailto:msmithilaconstruction@gmail.com" TargetMode="External"/><Relationship Id="rId697" Type="http://schemas.openxmlformats.org/officeDocument/2006/relationships/hyperlink" Target="mailto:amir.engr_crp@yahoo.com" TargetMode="External"/><Relationship Id="rId2378" Type="http://schemas.openxmlformats.org/officeDocument/2006/relationships/hyperlink" Target="mailto:mssirajandbrothers@gmail.com" TargetMode="External"/><Relationship Id="rId3429" Type="http://schemas.openxmlformats.org/officeDocument/2006/relationships/hyperlink" Target="mailto:mssarderinternational@gmail.com" TargetMode="External"/><Relationship Id="rId3776" Type="http://schemas.openxmlformats.org/officeDocument/2006/relationships/hyperlink" Target="mailto:firojaenterprisejnd@gmail.com" TargetMode="External"/><Relationship Id="rId4827" Type="http://schemas.openxmlformats.org/officeDocument/2006/relationships/hyperlink" Target="mailto:con.jalalahmed@gmail.com" TargetMode="External"/><Relationship Id="rId2792" Type="http://schemas.openxmlformats.org/officeDocument/2006/relationships/hyperlink" Target="mailto:shahid.brothers.bd@gmail.com" TargetMode="External"/><Relationship Id="rId3843" Type="http://schemas.openxmlformats.org/officeDocument/2006/relationships/hyperlink" Target="mailto:ms.hoquebrothers@yahoo.com" TargetMode="External"/><Relationship Id="rId6999" Type="http://schemas.openxmlformats.org/officeDocument/2006/relationships/hyperlink" Target="mailto:safiqul89436@gmail.com" TargetMode="External"/><Relationship Id="rId7300" Type="http://schemas.openxmlformats.org/officeDocument/2006/relationships/hyperlink" Target="mailto:shahid.brothers.bd@gmail.com" TargetMode="External"/><Relationship Id="rId9058" Type="http://schemas.openxmlformats.org/officeDocument/2006/relationships/hyperlink" Target="mailto:hasan_enter@yahoo.com" TargetMode="External"/><Relationship Id="rId764" Type="http://schemas.openxmlformats.org/officeDocument/2006/relationships/hyperlink" Target="mailto:badal_barisal@yahoo.com" TargetMode="External"/><Relationship Id="rId1394" Type="http://schemas.openxmlformats.org/officeDocument/2006/relationships/hyperlink" Target="mailto:pcrtaenterprisemae@gmail.com" TargetMode="External"/><Relationship Id="rId2445" Type="http://schemas.openxmlformats.org/officeDocument/2006/relationships/hyperlink" Target="mailto:hoquetraders1980@gmail.com" TargetMode="External"/><Relationship Id="rId3910" Type="http://schemas.openxmlformats.org/officeDocument/2006/relationships/hyperlink" Target="mailto:gmnur74@gmail.com," TargetMode="External"/><Relationship Id="rId9472" Type="http://schemas.openxmlformats.org/officeDocument/2006/relationships/hyperlink" Target="mailto:badal_barisal@yahoo.com" TargetMode="External"/><Relationship Id="rId417" Type="http://schemas.openxmlformats.org/officeDocument/2006/relationships/hyperlink" Target="mailto:amir.engr_crp@yahoo.com" TargetMode="External"/><Relationship Id="rId831" Type="http://schemas.openxmlformats.org/officeDocument/2006/relationships/hyperlink" Target="mailto:pbldhaka1977@yahoo.com" TargetMode="External"/><Relationship Id="rId1047" Type="http://schemas.openxmlformats.org/officeDocument/2006/relationships/hyperlink" Target="mailto:msaliarshad@gmail.com" TargetMode="External"/><Relationship Id="rId1461" Type="http://schemas.openxmlformats.org/officeDocument/2006/relationships/hyperlink" Target="mailto:ms.sahidtraders@gmail.com" TargetMode="External"/><Relationship Id="rId2512" Type="http://schemas.openxmlformats.org/officeDocument/2006/relationships/hyperlink" Target="mailto:ms.sonalienterprise2017@gmail.com" TargetMode="External"/><Relationship Id="rId5668" Type="http://schemas.openxmlformats.org/officeDocument/2006/relationships/hyperlink" Target="mailto:shajahanali1965@gmail.com" TargetMode="External"/><Relationship Id="rId6719" Type="http://schemas.openxmlformats.org/officeDocument/2006/relationships/hyperlink" Target="mailto:msrahimaenterprise.hanif@gmail.com" TargetMode="External"/><Relationship Id="rId8074" Type="http://schemas.openxmlformats.org/officeDocument/2006/relationships/hyperlink" Target="mailto:atwrcutjv@gmail.com" TargetMode="External"/><Relationship Id="rId9125" Type="http://schemas.openxmlformats.org/officeDocument/2006/relationships/hyperlink" Target="mailto:durgaenterprise10@gmail.com" TargetMode="External"/><Relationship Id="rId1114" Type="http://schemas.openxmlformats.org/officeDocument/2006/relationships/hyperlink" Target="mailto:1963reza@gmail.com" TargetMode="External"/><Relationship Id="rId4684" Type="http://schemas.openxmlformats.org/officeDocument/2006/relationships/hyperlink" Target="mailto:marco.belabo@gmail.com" TargetMode="External"/><Relationship Id="rId5735" Type="http://schemas.openxmlformats.org/officeDocument/2006/relationships/hyperlink" Target="mailto:jsarwar938@gmail.com" TargetMode="External"/><Relationship Id="rId7090" Type="http://schemas.openxmlformats.org/officeDocument/2006/relationships/hyperlink" Target="mailto:mohiuddinptk@gmail.com" TargetMode="External"/><Relationship Id="rId8141" Type="http://schemas.openxmlformats.org/officeDocument/2006/relationships/hyperlink" Target="mailto:tapankumarbasak.sdp@gmail.com" TargetMode="External"/><Relationship Id="rId3286" Type="http://schemas.openxmlformats.org/officeDocument/2006/relationships/hyperlink" Target="mailto:dulal.neon3301@gmail.com" TargetMode="External"/><Relationship Id="rId4337" Type="http://schemas.openxmlformats.org/officeDocument/2006/relationships/hyperlink" Target="mailto:mebl.bd@gmail.com" TargetMode="External"/><Relationship Id="rId3353" Type="http://schemas.openxmlformats.org/officeDocument/2006/relationships/hyperlink" Target="mailto:kamal_mostafa10@yahoo.com" TargetMode="External"/><Relationship Id="rId4751" Type="http://schemas.openxmlformats.org/officeDocument/2006/relationships/hyperlink" Target="mailto:hafizurrahman.meherpur77@gmail.com" TargetMode="External"/><Relationship Id="rId5802" Type="http://schemas.openxmlformats.org/officeDocument/2006/relationships/hyperlink" Target="mailto:shahanwar71@gmail.com" TargetMode="External"/><Relationship Id="rId8958" Type="http://schemas.openxmlformats.org/officeDocument/2006/relationships/hyperlink" Target="mailto:msbhaibhaitradersmrmjv@gmail.com" TargetMode="External"/><Relationship Id="rId274" Type="http://schemas.openxmlformats.org/officeDocument/2006/relationships/hyperlink" Target="mailto:utmong71@yahoo.com" TargetMode="External"/><Relationship Id="rId3006" Type="http://schemas.openxmlformats.org/officeDocument/2006/relationships/hyperlink" Target="mailto:msprogatientp@yahoo.com" TargetMode="External"/><Relationship Id="rId4404" Type="http://schemas.openxmlformats.org/officeDocument/2006/relationships/hyperlink" Target="mailto:adibatraders15@gmail.com" TargetMode="External"/><Relationship Id="rId7974" Type="http://schemas.openxmlformats.org/officeDocument/2006/relationships/hyperlink" Target="mailto:renterprise1966@yahoo.com" TargetMode="External"/><Relationship Id="rId3420" Type="http://schemas.openxmlformats.org/officeDocument/2006/relationships/hyperlink" Target="mailto:sharifulislamjv@gmail.com" TargetMode="External"/><Relationship Id="rId6576" Type="http://schemas.openxmlformats.org/officeDocument/2006/relationships/hyperlink" Target="mailto:promilbd2013@gmail.com" TargetMode="External"/><Relationship Id="rId6990" Type="http://schemas.openxmlformats.org/officeDocument/2006/relationships/hyperlink" Target="mailto:abumunim2018@gmail.com" TargetMode="External"/><Relationship Id="rId7627" Type="http://schemas.openxmlformats.org/officeDocument/2006/relationships/hyperlink" Target="mailto:mdjasimuddin074@gmail.com" TargetMode="External"/><Relationship Id="rId341" Type="http://schemas.openxmlformats.org/officeDocument/2006/relationships/hyperlink" Target="mailto:ratansentanchangya@gmail.com" TargetMode="External"/><Relationship Id="rId2022" Type="http://schemas.openxmlformats.org/officeDocument/2006/relationships/hyperlink" Target="mailto:kamarjanianowarajv@gmail.com" TargetMode="External"/><Relationship Id="rId5178" Type="http://schemas.openxmlformats.org/officeDocument/2006/relationships/hyperlink" Target="mailto:nazmulhaque760@gmail.com" TargetMode="External"/><Relationship Id="rId5592" Type="http://schemas.openxmlformats.org/officeDocument/2006/relationships/hyperlink" Target="mailto:juwelrj4343@gmail.com" TargetMode="External"/><Relationship Id="rId6229" Type="http://schemas.openxmlformats.org/officeDocument/2006/relationships/hyperlink" Target="mailto:mohanabricksmanufacture@gmail.com" TargetMode="External"/><Relationship Id="rId6643" Type="http://schemas.openxmlformats.org/officeDocument/2006/relationships/hyperlink" Target="mailto:mbelamirjv@gmail.com" TargetMode="External"/><Relationship Id="rId1788" Type="http://schemas.openxmlformats.org/officeDocument/2006/relationships/hyperlink" Target="mailto:hossanenterpriseegp@gmail.com" TargetMode="External"/><Relationship Id="rId2839" Type="http://schemas.openxmlformats.org/officeDocument/2006/relationships/hyperlink" Target="mailto:khan.builders2015@gmail.com" TargetMode="External"/><Relationship Id="rId4194" Type="http://schemas.openxmlformats.org/officeDocument/2006/relationships/hyperlink" Target="mailto:abdullahalbaset@ymail.com" TargetMode="External"/><Relationship Id="rId5245" Type="http://schemas.openxmlformats.org/officeDocument/2006/relationships/hyperlink" Target="mailto:nannujv3@gmail.com" TargetMode="External"/><Relationship Id="rId6710" Type="http://schemas.openxmlformats.org/officeDocument/2006/relationships/hyperlink" Target="mailto:msrahimaenterprise.hanif@gmail.com" TargetMode="External"/><Relationship Id="rId4261" Type="http://schemas.openxmlformats.org/officeDocument/2006/relationships/hyperlink" Target="mailto:mamun2013786@yahoo.com" TargetMode="External"/><Relationship Id="rId5312" Type="http://schemas.openxmlformats.org/officeDocument/2006/relationships/hyperlink" Target="mailto:rahmanbrothers.polash@gmail.com" TargetMode="External"/><Relationship Id="rId8468" Type="http://schemas.openxmlformats.org/officeDocument/2006/relationships/hyperlink" Target="mailto:fatemaent1982@gmail.com" TargetMode="External"/><Relationship Id="rId9519" Type="http://schemas.openxmlformats.org/officeDocument/2006/relationships/hyperlink" Target="mailto:ethenshadequljv@gmail.com" TargetMode="External"/><Relationship Id="rId1508" Type="http://schemas.openxmlformats.org/officeDocument/2006/relationships/hyperlink" Target="mailto:msmithil.tc@gmail.com" TargetMode="External"/><Relationship Id="rId1855" Type="http://schemas.openxmlformats.org/officeDocument/2006/relationships/hyperlink" Target="mailto:mebl.bd@gmail.com" TargetMode="External"/><Relationship Id="rId2906" Type="http://schemas.openxmlformats.org/officeDocument/2006/relationships/hyperlink" Target="mailto:amtstarjv@gmail.com" TargetMode="External"/><Relationship Id="rId7484" Type="http://schemas.openxmlformats.org/officeDocument/2006/relationships/hyperlink" Target="mailto:msrukuent@gmail.com" TargetMode="External"/><Relationship Id="rId8535" Type="http://schemas.openxmlformats.org/officeDocument/2006/relationships/hyperlink" Target="mailto:gs.siamjv@gmail.com" TargetMode="External"/><Relationship Id="rId8882" Type="http://schemas.openxmlformats.org/officeDocument/2006/relationships/hyperlink" Target="mailto:tanimentp@hotmail.com" TargetMode="External"/><Relationship Id="rId1922" Type="http://schemas.openxmlformats.org/officeDocument/2006/relationships/hyperlink" Target="mailto:mssuchanaenterprise@gmail.com" TargetMode="External"/><Relationship Id="rId6086" Type="http://schemas.openxmlformats.org/officeDocument/2006/relationships/hyperlink" Target="mailto:msmdmahmudurrahman@yahoo.com" TargetMode="External"/><Relationship Id="rId7137" Type="http://schemas.openxmlformats.org/officeDocument/2006/relationships/hyperlink" Target="mailto:sureshchandraptk@gmail.com" TargetMode="External"/><Relationship Id="rId7551" Type="http://schemas.openxmlformats.org/officeDocument/2006/relationships/hyperlink" Target="mailto:bismillahborson@gmail.com" TargetMode="External"/><Relationship Id="rId8602" Type="http://schemas.openxmlformats.org/officeDocument/2006/relationships/hyperlink" Target="mailto:mssiamenterprisesabalia@gmail.com" TargetMode="External"/><Relationship Id="rId2696" Type="http://schemas.openxmlformats.org/officeDocument/2006/relationships/hyperlink" Target="mailto:tradersm11@yahoo.com" TargetMode="External"/><Relationship Id="rId3747" Type="http://schemas.openxmlformats.org/officeDocument/2006/relationships/hyperlink" Target="mailto:mizanur_79@gmail.com" TargetMode="External"/><Relationship Id="rId6153" Type="http://schemas.openxmlformats.org/officeDocument/2006/relationships/hyperlink" Target="mailto:msmokkaenterprise@gmail.com" TargetMode="External"/><Relationship Id="rId7204" Type="http://schemas.openxmlformats.org/officeDocument/2006/relationships/hyperlink" Target="mailto:mstamannaenterprise83@gmail.com" TargetMode="External"/><Relationship Id="rId668" Type="http://schemas.openxmlformats.org/officeDocument/2006/relationships/hyperlink" Target="mailto:amir.engr_crp@yahoo.com" TargetMode="External"/><Relationship Id="rId1298" Type="http://schemas.openxmlformats.org/officeDocument/2006/relationships/hyperlink" Target="mailto:msridienterprise.chua@gmail.com" TargetMode="External"/><Relationship Id="rId2349" Type="http://schemas.openxmlformats.org/officeDocument/2006/relationships/hyperlink" Target="mailto:ms.sajincorporation@gmail.com" TargetMode="External"/><Relationship Id="rId2763" Type="http://schemas.openxmlformats.org/officeDocument/2006/relationships/hyperlink" Target="mailto:binti2011@yahoo.com" TargetMode="External"/><Relationship Id="rId3814" Type="http://schemas.openxmlformats.org/officeDocument/2006/relationships/hyperlink" Target="mailto:emonenterprisejnd@gmail.com" TargetMode="External"/><Relationship Id="rId6220" Type="http://schemas.openxmlformats.org/officeDocument/2006/relationships/hyperlink" Target="mailto:msmonaconstruction@yahoo.com" TargetMode="External"/><Relationship Id="rId9376" Type="http://schemas.openxmlformats.org/officeDocument/2006/relationships/hyperlink" Target="mailto:mschakdarenterprise@gmail.com" TargetMode="External"/><Relationship Id="rId735" Type="http://schemas.openxmlformats.org/officeDocument/2006/relationships/hyperlink" Target="mailto:hasanmotors84@gmail.com" TargetMode="External"/><Relationship Id="rId1365" Type="http://schemas.openxmlformats.org/officeDocument/2006/relationships/hyperlink" Target="mailto:unitedtrading.cor@gmail.com" TargetMode="External"/><Relationship Id="rId2416" Type="http://schemas.openxmlformats.org/officeDocument/2006/relationships/hyperlink" Target="mailto:mhe.tejv@gmail.com" TargetMode="External"/><Relationship Id="rId8392" Type="http://schemas.openxmlformats.org/officeDocument/2006/relationships/hyperlink" Target="mailto:ms.shimul.enterprise2013@gmail.com" TargetMode="External"/><Relationship Id="rId9029" Type="http://schemas.openxmlformats.org/officeDocument/2006/relationships/hyperlink" Target="mailto:habzobuildersjp@gmail.com" TargetMode="External"/><Relationship Id="rId9443" Type="http://schemas.openxmlformats.org/officeDocument/2006/relationships/hyperlink" Target="mailto:basu.dtenterprise@gmail.com" TargetMode="External"/><Relationship Id="rId1018" Type="http://schemas.openxmlformats.org/officeDocument/2006/relationships/hyperlink" Target="mailto:msanantatraders@gmail.com" TargetMode="External"/><Relationship Id="rId1432" Type="http://schemas.openxmlformats.org/officeDocument/2006/relationships/hyperlink" Target="mailto:waliullah011979@gmail.com" TargetMode="External"/><Relationship Id="rId2830" Type="http://schemas.openxmlformats.org/officeDocument/2006/relationships/hyperlink" Target="mailto:durgaenterprise10@gmail.com" TargetMode="External"/><Relationship Id="rId4588" Type="http://schemas.openxmlformats.org/officeDocument/2006/relationships/hyperlink" Target="mailto:Talhaenterprise1965@gmail.com" TargetMode="External"/><Relationship Id="rId5639" Type="http://schemas.openxmlformats.org/officeDocument/2006/relationships/hyperlink" Target="mailto:rakib.cgtinbary@gmail.com" TargetMode="External"/><Relationship Id="rId5986" Type="http://schemas.openxmlformats.org/officeDocument/2006/relationships/hyperlink" Target="mailto:meghnaenterprise12@gmail.com" TargetMode="External"/><Relationship Id="rId8045" Type="http://schemas.openxmlformats.org/officeDocument/2006/relationships/hyperlink" Target="mailto:abwahab07@gmail.com" TargetMode="External"/><Relationship Id="rId71" Type="http://schemas.openxmlformats.org/officeDocument/2006/relationships/hyperlink" Target="mailto:msalifstore@yahoo.com" TargetMode="External"/><Relationship Id="rId802" Type="http://schemas.openxmlformats.org/officeDocument/2006/relationships/hyperlink" Target="mailto:smalom48@gmail.com" TargetMode="External"/><Relationship Id="rId7061" Type="http://schemas.openxmlformats.org/officeDocument/2006/relationships/hyperlink" Target="mailto:selimptk@gmail.com" TargetMode="External"/><Relationship Id="rId8112" Type="http://schemas.openxmlformats.org/officeDocument/2006/relationships/hyperlink" Target="mailto:msdast1972@gmail.com" TargetMode="External"/><Relationship Id="rId9510" Type="http://schemas.openxmlformats.org/officeDocument/2006/relationships/hyperlink" Target="mailto:mamataenterprise@gmail.com" TargetMode="External"/><Relationship Id="rId4655" Type="http://schemas.openxmlformats.org/officeDocument/2006/relationships/hyperlink" Target="mailto:salimsurmajv@gmail.com" TargetMode="External"/><Relationship Id="rId5706" Type="http://schemas.openxmlformats.org/officeDocument/2006/relationships/hyperlink" Target="mailto:mahabubislam118@yahoo.com" TargetMode="External"/><Relationship Id="rId178" Type="http://schemas.openxmlformats.org/officeDocument/2006/relationships/hyperlink" Target="mailto:mirenterprise2018@gmail.com" TargetMode="External"/><Relationship Id="rId3257" Type="http://schemas.openxmlformats.org/officeDocument/2006/relationships/hyperlink" Target="mailto:tradersssms@gmail.com" TargetMode="External"/><Relationship Id="rId3671" Type="http://schemas.openxmlformats.org/officeDocument/2006/relationships/hyperlink" Target="mailto:mme.mjejv@gmail.com" TargetMode="External"/><Relationship Id="rId4308" Type="http://schemas.openxmlformats.org/officeDocument/2006/relationships/hyperlink" Target="mailto:mataurrahman.bheramara@gmail.com" TargetMode="External"/><Relationship Id="rId4722" Type="http://schemas.openxmlformats.org/officeDocument/2006/relationships/hyperlink" Target="mailto:mdmozammel.chandbil@gmail.com" TargetMode="External"/><Relationship Id="rId7878" Type="http://schemas.openxmlformats.org/officeDocument/2006/relationships/hyperlink" Target="mailto:alamgirzahan13@gmail.com" TargetMode="External"/><Relationship Id="rId8929" Type="http://schemas.openxmlformats.org/officeDocument/2006/relationships/hyperlink" Target="mailto:msazamconstruction@gmail.com" TargetMode="External"/><Relationship Id="rId592" Type="http://schemas.openxmlformats.org/officeDocument/2006/relationships/hyperlink" Target="mailto:md.asadulislamrazu03@gmail.com" TargetMode="External"/><Relationship Id="rId2273" Type="http://schemas.openxmlformats.org/officeDocument/2006/relationships/hyperlink" Target="mailto:chowdhury.132976@gmail.com" TargetMode="External"/><Relationship Id="rId3324" Type="http://schemas.openxmlformats.org/officeDocument/2006/relationships/hyperlink" Target="mailto:shamayun_kabir03@yahoo.com" TargetMode="External"/><Relationship Id="rId6894" Type="http://schemas.openxmlformats.org/officeDocument/2006/relationships/hyperlink" Target="mailto:asaduz1977@gmail.com" TargetMode="External"/><Relationship Id="rId7945" Type="http://schemas.openxmlformats.org/officeDocument/2006/relationships/hyperlink" Target="mailto:amanatenterprise38@gmail.com" TargetMode="External"/><Relationship Id="rId245" Type="http://schemas.openxmlformats.org/officeDocument/2006/relationships/hyperlink" Target="mailto:msislam.traders@yahoo.com" TargetMode="External"/><Relationship Id="rId2340" Type="http://schemas.openxmlformats.org/officeDocument/2006/relationships/hyperlink" Target="mailto:mssakenterprise_feni@yahoo.com" TargetMode="External"/><Relationship Id="rId5496" Type="http://schemas.openxmlformats.org/officeDocument/2006/relationships/hyperlink" Target="mailto:ms_mahabubalam@yahoo.com" TargetMode="External"/><Relationship Id="rId6547" Type="http://schemas.openxmlformats.org/officeDocument/2006/relationships/hyperlink" Target="mailto:ssohel4egp@gmail.com" TargetMode="External"/><Relationship Id="rId312" Type="http://schemas.openxmlformats.org/officeDocument/2006/relationships/hyperlink" Target="mailto:emmuconstruction@gmail.com" TargetMode="External"/><Relationship Id="rId4098" Type="http://schemas.openxmlformats.org/officeDocument/2006/relationships/hyperlink" Target="mailto:ahang.trade.inter@gmail.com" TargetMode="External"/><Relationship Id="rId5149" Type="http://schemas.openxmlformats.org/officeDocument/2006/relationships/hyperlink" Target="mailto:probirkumarkundo@gmail.com" TargetMode="External"/><Relationship Id="rId5563" Type="http://schemas.openxmlformats.org/officeDocument/2006/relationships/hyperlink" Target="mailto:nabilconstruction.nat@gmail.com" TargetMode="External"/><Relationship Id="rId6961" Type="http://schemas.openxmlformats.org/officeDocument/2006/relationships/hyperlink" Target="mailto:almodinamotors.ptk@gmail.com" TargetMode="External"/><Relationship Id="rId9020" Type="http://schemas.openxmlformats.org/officeDocument/2006/relationships/hyperlink" Target="mailto:dhrobtradeagency@gmail.com" TargetMode="External"/><Relationship Id="rId4165" Type="http://schemas.openxmlformats.org/officeDocument/2006/relationships/hyperlink" Target="mailto:nurulkis2020@gmail.com" TargetMode="External"/><Relationship Id="rId5216" Type="http://schemas.openxmlformats.org/officeDocument/2006/relationships/hyperlink" Target="mailto:razunraquibenterprise@yahoo.com" TargetMode="External"/><Relationship Id="rId6614" Type="http://schemas.openxmlformats.org/officeDocument/2006/relationships/hyperlink" Target="https://www.eprocure.gov.bd/officer/MyTenders.jsp" TargetMode="External"/><Relationship Id="rId1759" Type="http://schemas.openxmlformats.org/officeDocument/2006/relationships/hyperlink" Target="mailto:msjhinenterprise@gmail.com" TargetMode="External"/><Relationship Id="rId3181" Type="http://schemas.openxmlformats.org/officeDocument/2006/relationships/hyperlink" Target="mailto:khabirandco@gmail.com" TargetMode="External"/><Relationship Id="rId5630" Type="http://schemas.openxmlformats.org/officeDocument/2006/relationships/hyperlink" Target="mailto:assarulahmed250@gmail.com" TargetMode="External"/><Relationship Id="rId8786" Type="http://schemas.openxmlformats.org/officeDocument/2006/relationships/hyperlink" Target="mailto:bismillah.byke.galery@gmail.com" TargetMode="External"/><Relationship Id="rId1826" Type="http://schemas.openxmlformats.org/officeDocument/2006/relationships/hyperlink" Target="mailto:iftekarcox199@gmail.com" TargetMode="External"/><Relationship Id="rId4232" Type="http://schemas.openxmlformats.org/officeDocument/2006/relationships/hyperlink" Target="mailto:dollyconstructionltd@gmail.com" TargetMode="External"/><Relationship Id="rId7388" Type="http://schemas.openxmlformats.org/officeDocument/2006/relationships/hyperlink" Target="mailto:tanjimulislam2470@gmail.com" TargetMode="External"/><Relationship Id="rId8439" Type="http://schemas.openxmlformats.org/officeDocument/2006/relationships/hyperlink" Target="mailto:ammahbub1963@yahoo.com" TargetMode="External"/><Relationship Id="rId8853" Type="http://schemas.openxmlformats.org/officeDocument/2006/relationships/hyperlink" Target="mailto:alamintraders78@yahoo.com" TargetMode="External"/><Relationship Id="rId3998" Type="http://schemas.openxmlformats.org/officeDocument/2006/relationships/hyperlink" Target="mailto:msjoharatraders@gmail.com%20;" TargetMode="External"/><Relationship Id="rId7455" Type="http://schemas.openxmlformats.org/officeDocument/2006/relationships/hyperlink" Target="mailto:mschowdhuryconstruction2020@gmail.com" TargetMode="External"/><Relationship Id="rId8506" Type="http://schemas.openxmlformats.org/officeDocument/2006/relationships/hyperlink" Target="mailto:mbdcjv@gmail.com" TargetMode="External"/><Relationship Id="rId8920" Type="http://schemas.openxmlformats.org/officeDocument/2006/relationships/hyperlink" Target="mailto:msmunshetraders14@gmail.com" TargetMode="External"/><Relationship Id="rId6057" Type="http://schemas.openxmlformats.org/officeDocument/2006/relationships/hyperlink" Target="mailto:mskalambricks@yahoo.com" TargetMode="External"/><Relationship Id="rId6471" Type="http://schemas.openxmlformats.org/officeDocument/2006/relationships/hyperlink" Target="mailto:msakashtraders18@gmail.com" TargetMode="External"/><Relationship Id="rId7108" Type="http://schemas.openxmlformats.org/officeDocument/2006/relationships/hyperlink" Target="mailto:nabaruntradersltd@gmail.com" TargetMode="External"/><Relationship Id="rId7522" Type="http://schemas.openxmlformats.org/officeDocument/2006/relationships/hyperlink" Target="mailto:donenterprise.moonenterprise@gmail.com" TargetMode="External"/><Relationship Id="rId986" Type="http://schemas.openxmlformats.org/officeDocument/2006/relationships/hyperlink" Target="mailto:msarifaenterprise017@gmail.com" TargetMode="External"/><Relationship Id="rId2667" Type="http://schemas.openxmlformats.org/officeDocument/2006/relationships/hyperlink" Target="mailto:mdatiar_rahman13@yahoo.com" TargetMode="External"/><Relationship Id="rId3718" Type="http://schemas.openxmlformats.org/officeDocument/2006/relationships/hyperlink" Target="mailto:mdmasumjnd@gmail.com" TargetMode="External"/><Relationship Id="rId5073" Type="http://schemas.openxmlformats.org/officeDocument/2006/relationships/hyperlink" Target="mailto:golamkibriaandsons@yahoo.com" TargetMode="External"/><Relationship Id="rId6124" Type="http://schemas.openxmlformats.org/officeDocument/2006/relationships/hyperlink" Target="mailto:gulshaninternational72@gmail.com" TargetMode="External"/><Relationship Id="rId639" Type="http://schemas.openxmlformats.org/officeDocument/2006/relationships/hyperlink" Target="mailto:msrupalicons@gmail.com" TargetMode="External"/><Relationship Id="rId1269" Type="http://schemas.openxmlformats.org/officeDocument/2006/relationships/hyperlink" Target="mailto:abdulmannan_71@yahoo.com" TargetMode="External"/><Relationship Id="rId5140" Type="http://schemas.openxmlformats.org/officeDocument/2006/relationships/hyperlink" Target="mailto:rajibtraders8@gmail.com" TargetMode="External"/><Relationship Id="rId8296" Type="http://schemas.openxmlformats.org/officeDocument/2006/relationships/hyperlink" Target="mailto:msalfaridconstruction@gmail.com" TargetMode="External"/><Relationship Id="rId9347" Type="http://schemas.openxmlformats.org/officeDocument/2006/relationships/hyperlink" Target="mailto:rabiul.dinaj@gmail.com" TargetMode="External"/><Relationship Id="rId1683" Type="http://schemas.openxmlformats.org/officeDocument/2006/relationships/hyperlink" Target="mailto:islamsirajul409@yahoo.com" TargetMode="External"/><Relationship Id="rId2734" Type="http://schemas.openxmlformats.org/officeDocument/2006/relationships/hyperlink" Target="mailto:nurjaahanenterprise@gmail.com" TargetMode="External"/><Relationship Id="rId706" Type="http://schemas.openxmlformats.org/officeDocument/2006/relationships/hyperlink" Target="mailto:mshelaltraders@gmail.com" TargetMode="External"/><Relationship Id="rId1336" Type="http://schemas.openxmlformats.org/officeDocument/2006/relationships/hyperlink" Target="mailto:shaikatenterprise77@gmail.com" TargetMode="External"/><Relationship Id="rId1750" Type="http://schemas.openxmlformats.org/officeDocument/2006/relationships/hyperlink" Target="mailto:kalamazad234@yahoo.com" TargetMode="External"/><Relationship Id="rId2801" Type="http://schemas.openxmlformats.org/officeDocument/2006/relationships/hyperlink" Target="mailto:anisulcon@gmail.com" TargetMode="External"/><Relationship Id="rId5957" Type="http://schemas.openxmlformats.org/officeDocument/2006/relationships/hyperlink" Target="mailto:ms.jannatanterprise@gmail.com" TargetMode="External"/><Relationship Id="rId8016" Type="http://schemas.openxmlformats.org/officeDocument/2006/relationships/hyperlink" Target="mailto:sirajul1962@yahoo.com" TargetMode="External"/><Relationship Id="rId8363" Type="http://schemas.openxmlformats.org/officeDocument/2006/relationships/hyperlink" Target="mailto:rahmanmizanur86@yahoo.com" TargetMode="External"/><Relationship Id="rId9414" Type="http://schemas.openxmlformats.org/officeDocument/2006/relationships/hyperlink" Target="mailto:a.s.international90@gmail.com" TargetMode="External"/><Relationship Id="rId42" Type="http://schemas.openxmlformats.org/officeDocument/2006/relationships/hyperlink" Target="mailto:wahiduzzaman706@gmail.com" TargetMode="External"/><Relationship Id="rId1403" Type="http://schemas.openxmlformats.org/officeDocument/2006/relationships/hyperlink" Target="mailto:z_liton@yahoo.com" TargetMode="External"/><Relationship Id="rId4559" Type="http://schemas.openxmlformats.org/officeDocument/2006/relationships/hyperlink" Target="mailto:sarmaenterprisemagura@yahoo.com" TargetMode="External"/><Relationship Id="rId4973" Type="http://schemas.openxmlformats.org/officeDocument/2006/relationships/hyperlink" Target="mailto:humayun071@gmail.com" TargetMode="External"/><Relationship Id="rId8430" Type="http://schemas.openxmlformats.org/officeDocument/2006/relationships/hyperlink" Target="mailto:maengineering1958@yahoo.com" TargetMode="External"/><Relationship Id="rId3575" Type="http://schemas.openxmlformats.org/officeDocument/2006/relationships/hyperlink" Target="mailto:enterprisemsmitu@yahoo.com" TargetMode="External"/><Relationship Id="rId4626" Type="http://schemas.openxmlformats.org/officeDocument/2006/relationships/hyperlink" Target="mailto:genevaint2014@gmail.com" TargetMode="External"/><Relationship Id="rId7032" Type="http://schemas.openxmlformats.org/officeDocument/2006/relationships/hyperlink" Target="mailto:najmulbadal45@gmail.com" TargetMode="External"/><Relationship Id="rId496" Type="http://schemas.openxmlformats.org/officeDocument/2006/relationships/hyperlink" Target="mailto:mdmiraj2010@gmail.com" TargetMode="External"/><Relationship Id="rId2177" Type="http://schemas.openxmlformats.org/officeDocument/2006/relationships/hyperlink" Target="https://www.eprocure.gov.bd/tenderer/ViewRegistrationDetail.jsp?cId=3915F1B217858BD1&amp;uId=C9FEF4809E81919D&amp;tId=9542245BA2E944C7&amp;top=no" TargetMode="External"/><Relationship Id="rId2591" Type="http://schemas.openxmlformats.org/officeDocument/2006/relationships/hyperlink" Target="mailto:jamanconstruction1971@gmail.com" TargetMode="External"/><Relationship Id="rId3228" Type="http://schemas.openxmlformats.org/officeDocument/2006/relationships/hyperlink" Target="mailto:mdgolamsar65@gmail.com" TargetMode="External"/><Relationship Id="rId3642" Type="http://schemas.openxmlformats.org/officeDocument/2006/relationships/hyperlink" Target="mailto:maseptk@gmail.com" TargetMode="External"/><Relationship Id="rId6798" Type="http://schemas.openxmlformats.org/officeDocument/2006/relationships/hyperlink" Target="mailto:mkeroots@gmail.com" TargetMode="External"/><Relationship Id="rId7849" Type="http://schemas.openxmlformats.org/officeDocument/2006/relationships/hyperlink" Target="mailto:rakibbrothers@gmail.com" TargetMode="External"/><Relationship Id="rId149" Type="http://schemas.openxmlformats.org/officeDocument/2006/relationships/hyperlink" Target="mailto:mssoniaenterprise4@gmail.com" TargetMode="External"/><Relationship Id="rId563" Type="http://schemas.openxmlformats.org/officeDocument/2006/relationships/hyperlink" Target="mailto:mhuk.masud@gmail.com" TargetMode="External"/><Relationship Id="rId1193" Type="http://schemas.openxmlformats.org/officeDocument/2006/relationships/hyperlink" Target="mailto:msabdullahenterprise@yahoo.com" TargetMode="External"/><Relationship Id="rId2244" Type="http://schemas.openxmlformats.org/officeDocument/2006/relationships/hyperlink" Target="mailto:ms.ahamedconstruction16@gmail.com" TargetMode="External"/><Relationship Id="rId9271" Type="http://schemas.openxmlformats.org/officeDocument/2006/relationships/hyperlink" Target="mailto:mahibul1971@gmail.com" TargetMode="External"/><Relationship Id="rId216" Type="http://schemas.openxmlformats.org/officeDocument/2006/relationships/hyperlink" Target="mailto:kazimazedulislam@gmail.com" TargetMode="External"/><Relationship Id="rId1260" Type="http://schemas.openxmlformats.org/officeDocument/2006/relationships/hyperlink" Target="mailto:mauconstruction2013@gmail.com" TargetMode="External"/><Relationship Id="rId6865" Type="http://schemas.openxmlformats.org/officeDocument/2006/relationships/hyperlink" Target="mailto:dipuptk@gmail.com" TargetMode="External"/><Relationship Id="rId7916" Type="http://schemas.openxmlformats.org/officeDocument/2006/relationships/hyperlink" Target="mailto:towfaenterprise@gmail.com" TargetMode="External"/><Relationship Id="rId630" Type="http://schemas.openxmlformats.org/officeDocument/2006/relationships/hyperlink" Target="mailto:razzakm50@yahoo.com" TargetMode="External"/><Relationship Id="rId2311" Type="http://schemas.openxmlformats.org/officeDocument/2006/relationships/hyperlink" Target="mailto:ms.mhenterprise19@gmail.com" TargetMode="External"/><Relationship Id="rId4069" Type="http://schemas.openxmlformats.org/officeDocument/2006/relationships/hyperlink" Target="mailto:osmangani1961@yahoo.com" TargetMode="External"/><Relationship Id="rId5467" Type="http://schemas.openxmlformats.org/officeDocument/2006/relationships/hyperlink" Target="mailto:faruktraders.nar@gmail.com" TargetMode="External"/><Relationship Id="rId5881" Type="http://schemas.openxmlformats.org/officeDocument/2006/relationships/hyperlink" Target="mailto:khansteel.egp@gmail.com" TargetMode="External"/><Relationship Id="rId6518" Type="http://schemas.openxmlformats.org/officeDocument/2006/relationships/hyperlink" Target="mailto:saadenterprise79@gmail.com" TargetMode="External"/><Relationship Id="rId6932" Type="http://schemas.openxmlformats.org/officeDocument/2006/relationships/hyperlink" Target="mailto:giusshahil@gmail.com" TargetMode="External"/><Relationship Id="rId4483" Type="http://schemas.openxmlformats.org/officeDocument/2006/relationships/hyperlink" Target="mailto:ms.raziaconstruction71@gmail.com" TargetMode="External"/><Relationship Id="rId5534" Type="http://schemas.openxmlformats.org/officeDocument/2006/relationships/hyperlink" Target="mailto:anisurrahmanntr@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428"/>
  <sheetViews>
    <sheetView tabSelected="1" topLeftCell="F1" zoomScaleNormal="100" workbookViewId="0">
      <selection activeCell="O6" sqref="O6"/>
    </sheetView>
  </sheetViews>
  <sheetFormatPr defaultRowHeight="12.75"/>
  <cols>
    <col min="1" max="1" width="6.85546875" style="4" bestFit="1" customWidth="1"/>
    <col min="2" max="2" width="11" style="2" customWidth="1"/>
    <col min="3" max="3" width="21.42578125" style="2" customWidth="1"/>
    <col min="4" max="4" width="17.85546875" style="2" customWidth="1"/>
    <col min="5" max="5" width="40.85546875" style="3" customWidth="1"/>
    <col min="6" max="6" width="9.5703125" style="2" customWidth="1"/>
    <col min="7" max="7" width="28" style="2" customWidth="1"/>
    <col min="8" max="8" width="18.5703125" style="2" bestFit="1" customWidth="1"/>
    <col min="9" max="9" width="14.28515625" style="2" customWidth="1"/>
    <col min="10" max="10" width="14.42578125" style="2" customWidth="1"/>
    <col min="11" max="11" width="26.140625" style="2" customWidth="1"/>
    <col min="12" max="12" width="7.7109375" style="2" bestFit="1" customWidth="1"/>
    <col min="13" max="13" width="14" style="2" customWidth="1"/>
    <col min="14" max="14" width="15" style="2" customWidth="1"/>
    <col min="15" max="15" width="32.5703125" style="2" bestFit="1" customWidth="1"/>
    <col min="16" max="16384" width="9.140625" style="2"/>
  </cols>
  <sheetData>
    <row r="1" spans="1:14" ht="21">
      <c r="A1" s="21" t="s">
        <v>17617</v>
      </c>
      <c r="B1" s="21"/>
      <c r="C1" s="21"/>
      <c r="D1" s="21"/>
      <c r="E1" s="21"/>
      <c r="F1" s="21"/>
      <c r="G1" s="21"/>
      <c r="H1" s="21"/>
      <c r="I1" s="21"/>
      <c r="J1" s="21"/>
      <c r="K1" s="21"/>
      <c r="L1" s="21"/>
      <c r="M1" s="21"/>
      <c r="N1" s="21"/>
    </row>
    <row r="2" spans="1:14" s="1" customFormat="1" ht="63">
      <c r="A2" s="5" t="s">
        <v>8</v>
      </c>
      <c r="B2" s="5" t="s">
        <v>11</v>
      </c>
      <c r="C2" s="5" t="s">
        <v>9</v>
      </c>
      <c r="D2" s="5" t="s">
        <v>10</v>
      </c>
      <c r="E2" s="5" t="s">
        <v>7</v>
      </c>
      <c r="F2" s="5" t="s">
        <v>6</v>
      </c>
      <c r="G2" s="5" t="s">
        <v>5</v>
      </c>
      <c r="H2" s="5" t="s">
        <v>4</v>
      </c>
      <c r="I2" s="5" t="s">
        <v>3</v>
      </c>
      <c r="J2" s="5" t="s">
        <v>2</v>
      </c>
      <c r="K2" s="5" t="s">
        <v>1</v>
      </c>
      <c r="L2" s="5" t="s">
        <v>12</v>
      </c>
      <c r="M2" s="5" t="s">
        <v>0</v>
      </c>
      <c r="N2" s="5" t="s">
        <v>13</v>
      </c>
    </row>
    <row r="3" spans="1:14" ht="94.5" customHeight="1">
      <c r="A3" s="6">
        <v>1</v>
      </c>
      <c r="B3" s="8" t="s">
        <v>35</v>
      </c>
      <c r="C3" s="9" t="s">
        <v>36</v>
      </c>
      <c r="D3" s="10" t="s">
        <v>37</v>
      </c>
      <c r="E3" s="11" t="s">
        <v>505</v>
      </c>
      <c r="F3" s="6">
        <v>180939</v>
      </c>
      <c r="G3" s="6" t="s">
        <v>2665</v>
      </c>
      <c r="H3" s="16">
        <v>10034343.65</v>
      </c>
      <c r="I3" s="12">
        <v>43243</v>
      </c>
      <c r="J3" s="12">
        <v>43614</v>
      </c>
      <c r="K3" s="15">
        <v>10029000</v>
      </c>
      <c r="L3" s="13" t="s">
        <v>15</v>
      </c>
      <c r="M3" s="7">
        <v>1</v>
      </c>
      <c r="N3" s="14"/>
    </row>
    <row r="4" spans="1:14" ht="63">
      <c r="A4" s="6">
        <v>2</v>
      </c>
      <c r="B4" s="8" t="s">
        <v>35</v>
      </c>
      <c r="C4" s="9" t="s">
        <v>36</v>
      </c>
      <c r="D4" s="10" t="s">
        <v>37</v>
      </c>
      <c r="E4" s="11" t="s">
        <v>38</v>
      </c>
      <c r="F4" s="6">
        <v>362286</v>
      </c>
      <c r="G4" s="6" t="s">
        <v>13217</v>
      </c>
      <c r="H4" s="16">
        <v>15470000.862</v>
      </c>
      <c r="I4" s="12">
        <v>43829</v>
      </c>
      <c r="J4" s="12">
        <v>44534</v>
      </c>
      <c r="K4" s="15">
        <v>12012000</v>
      </c>
      <c r="L4" s="13" t="s">
        <v>15</v>
      </c>
      <c r="M4" s="7">
        <v>1</v>
      </c>
      <c r="N4" s="17"/>
    </row>
    <row r="5" spans="1:14" ht="63">
      <c r="A5" s="6">
        <v>3</v>
      </c>
      <c r="B5" s="8" t="s">
        <v>35</v>
      </c>
      <c r="C5" s="9" t="s">
        <v>36</v>
      </c>
      <c r="D5" s="10" t="s">
        <v>37</v>
      </c>
      <c r="E5" s="11" t="s">
        <v>39</v>
      </c>
      <c r="F5" s="6">
        <v>53272</v>
      </c>
      <c r="G5" s="6" t="s">
        <v>3787</v>
      </c>
      <c r="H5" s="16">
        <v>4164290.1749999998</v>
      </c>
      <c r="I5" s="12">
        <v>42516</v>
      </c>
      <c r="J5" s="12">
        <v>42705</v>
      </c>
      <c r="K5" s="15">
        <v>0</v>
      </c>
      <c r="L5" s="13" t="s">
        <v>15</v>
      </c>
      <c r="M5" s="7">
        <v>1</v>
      </c>
      <c r="N5" s="17"/>
    </row>
    <row r="6" spans="1:14" ht="157.5">
      <c r="A6" s="6">
        <v>4</v>
      </c>
      <c r="B6" s="8" t="s">
        <v>35</v>
      </c>
      <c r="C6" s="9" t="s">
        <v>36</v>
      </c>
      <c r="D6" s="10" t="s">
        <v>37</v>
      </c>
      <c r="E6" s="11" t="s">
        <v>40</v>
      </c>
      <c r="F6" s="6">
        <v>290613</v>
      </c>
      <c r="G6" s="6" t="s">
        <v>13217</v>
      </c>
      <c r="H6" s="16">
        <v>13891899.017999999</v>
      </c>
      <c r="I6" s="12">
        <v>43629</v>
      </c>
      <c r="J6" s="12">
        <v>44221</v>
      </c>
      <c r="K6" s="15">
        <v>8192000</v>
      </c>
      <c r="L6" s="13" t="s">
        <v>15</v>
      </c>
      <c r="M6" s="7">
        <v>1</v>
      </c>
      <c r="N6" s="17"/>
    </row>
    <row r="7" spans="1:14" ht="63">
      <c r="A7" s="6">
        <v>5</v>
      </c>
      <c r="B7" s="8" t="s">
        <v>35</v>
      </c>
      <c r="C7" s="9" t="s">
        <v>41</v>
      </c>
      <c r="D7" s="10" t="s">
        <v>42</v>
      </c>
      <c r="E7" s="11" t="s">
        <v>43</v>
      </c>
      <c r="F7" s="6">
        <v>405774</v>
      </c>
      <c r="G7" s="6" t="s">
        <v>2521</v>
      </c>
      <c r="H7" s="16">
        <v>8957009.4499999993</v>
      </c>
      <c r="I7" s="12">
        <v>43906</v>
      </c>
      <c r="J7" s="12">
        <v>43996</v>
      </c>
      <c r="K7" s="15">
        <v>2600000</v>
      </c>
      <c r="L7" s="13" t="s">
        <v>15</v>
      </c>
      <c r="M7" s="7">
        <v>1</v>
      </c>
      <c r="N7" s="17"/>
    </row>
    <row r="8" spans="1:14" ht="31.5">
      <c r="A8" s="6">
        <v>6</v>
      </c>
      <c r="B8" s="8" t="s">
        <v>35</v>
      </c>
      <c r="C8" s="9" t="s">
        <v>44</v>
      </c>
      <c r="D8" s="10" t="s">
        <v>45</v>
      </c>
      <c r="E8" s="11" t="s">
        <v>46</v>
      </c>
      <c r="F8" s="6">
        <v>406248</v>
      </c>
      <c r="G8" s="6" t="s">
        <v>13217</v>
      </c>
      <c r="H8" s="16">
        <v>3325000</v>
      </c>
      <c r="I8" s="12">
        <v>43979</v>
      </c>
      <c r="J8" s="12">
        <v>44168</v>
      </c>
      <c r="K8" s="15">
        <v>1415600</v>
      </c>
      <c r="L8" s="13" t="s">
        <v>15</v>
      </c>
      <c r="M8" s="7">
        <v>1</v>
      </c>
      <c r="N8" s="17"/>
    </row>
    <row r="9" spans="1:14" ht="31.5">
      <c r="A9" s="6">
        <v>7</v>
      </c>
      <c r="B9" s="8" t="s">
        <v>35</v>
      </c>
      <c r="C9" s="9" t="s">
        <v>44</v>
      </c>
      <c r="D9" s="10" t="s">
        <v>45</v>
      </c>
      <c r="E9" s="11" t="s">
        <v>47</v>
      </c>
      <c r="F9" s="6">
        <v>406245</v>
      </c>
      <c r="G9" s="6" t="s">
        <v>13217</v>
      </c>
      <c r="H9" s="16">
        <v>3325000</v>
      </c>
      <c r="I9" s="12">
        <v>43979</v>
      </c>
      <c r="J9" s="12">
        <v>44168</v>
      </c>
      <c r="K9" s="15">
        <v>858000</v>
      </c>
      <c r="L9" s="13" t="s">
        <v>15</v>
      </c>
      <c r="M9" s="7">
        <v>1</v>
      </c>
      <c r="N9" s="17"/>
    </row>
    <row r="10" spans="1:14" ht="77.25">
      <c r="A10" s="6">
        <v>8</v>
      </c>
      <c r="B10" s="8" t="s">
        <v>35</v>
      </c>
      <c r="C10" s="9" t="s">
        <v>48</v>
      </c>
      <c r="D10" s="10" t="s">
        <v>49</v>
      </c>
      <c r="E10" s="11" t="s">
        <v>506</v>
      </c>
      <c r="F10" s="6">
        <v>315043</v>
      </c>
      <c r="G10" s="6" t="s">
        <v>2665</v>
      </c>
      <c r="H10" s="16">
        <v>4521203.9000000004</v>
      </c>
      <c r="I10" s="12">
        <v>43674</v>
      </c>
      <c r="J10" s="12" t="s">
        <v>50</v>
      </c>
      <c r="K10" s="15">
        <v>4090000</v>
      </c>
      <c r="L10" s="13" t="s">
        <v>15</v>
      </c>
      <c r="M10" s="7">
        <v>1</v>
      </c>
      <c r="N10" s="17"/>
    </row>
    <row r="11" spans="1:14" ht="78.75">
      <c r="A11" s="6">
        <v>9</v>
      </c>
      <c r="B11" s="8" t="s">
        <v>35</v>
      </c>
      <c r="C11" s="9" t="s">
        <v>48</v>
      </c>
      <c r="D11" s="10" t="s">
        <v>49</v>
      </c>
      <c r="E11" s="11" t="s">
        <v>507</v>
      </c>
      <c r="F11" s="6">
        <v>137914</v>
      </c>
      <c r="G11" s="6" t="s">
        <v>2665</v>
      </c>
      <c r="H11" s="16">
        <v>3708837.3369999998</v>
      </c>
      <c r="I11" s="12">
        <v>43132</v>
      </c>
      <c r="J11" s="12">
        <v>43410</v>
      </c>
      <c r="K11" s="15">
        <v>0</v>
      </c>
      <c r="L11" s="13" t="s">
        <v>15</v>
      </c>
      <c r="M11" s="7">
        <v>1</v>
      </c>
      <c r="N11" s="17"/>
    </row>
    <row r="12" spans="1:14" ht="31.5">
      <c r="A12" s="6">
        <v>10</v>
      </c>
      <c r="B12" s="8" t="s">
        <v>35</v>
      </c>
      <c r="C12" s="9" t="s">
        <v>48</v>
      </c>
      <c r="D12" s="10" t="s">
        <v>49</v>
      </c>
      <c r="E12" s="11" t="s">
        <v>508</v>
      </c>
      <c r="F12" s="6">
        <v>135570</v>
      </c>
      <c r="G12" s="6" t="s">
        <v>2665</v>
      </c>
      <c r="H12" s="16">
        <v>1753067.101</v>
      </c>
      <c r="I12" s="12">
        <v>43132</v>
      </c>
      <c r="J12" s="12">
        <v>43410</v>
      </c>
      <c r="K12" s="15">
        <v>0</v>
      </c>
      <c r="L12" s="13" t="s">
        <v>15</v>
      </c>
      <c r="M12" s="7">
        <v>1</v>
      </c>
      <c r="N12" s="17"/>
    </row>
    <row r="13" spans="1:14" ht="63">
      <c r="A13" s="6">
        <v>11</v>
      </c>
      <c r="B13" s="8" t="s">
        <v>35</v>
      </c>
      <c r="C13" s="9" t="s">
        <v>48</v>
      </c>
      <c r="D13" s="10" t="s">
        <v>49</v>
      </c>
      <c r="E13" s="11" t="s">
        <v>51</v>
      </c>
      <c r="F13" s="6">
        <v>338120</v>
      </c>
      <c r="G13" s="6" t="s">
        <v>13217</v>
      </c>
      <c r="H13" s="16">
        <v>11359124.402000001</v>
      </c>
      <c r="I13" s="12">
        <v>43754</v>
      </c>
      <c r="J13" s="12">
        <v>44125</v>
      </c>
      <c r="K13" s="15">
        <v>6671000</v>
      </c>
      <c r="L13" s="13" t="s">
        <v>15</v>
      </c>
      <c r="M13" s="7">
        <v>1</v>
      </c>
      <c r="N13" s="17"/>
    </row>
    <row r="14" spans="1:14" ht="157.5">
      <c r="A14" s="6">
        <v>12</v>
      </c>
      <c r="B14" s="8" t="s">
        <v>35</v>
      </c>
      <c r="C14" s="9" t="s">
        <v>48</v>
      </c>
      <c r="D14" s="10" t="s">
        <v>49</v>
      </c>
      <c r="E14" s="11" t="s">
        <v>52</v>
      </c>
      <c r="F14" s="6">
        <v>338121</v>
      </c>
      <c r="G14" s="6" t="s">
        <v>13217</v>
      </c>
      <c r="H14" s="16">
        <v>17313546.272</v>
      </c>
      <c r="I14" s="12">
        <v>43754</v>
      </c>
      <c r="J14" s="12">
        <v>44125</v>
      </c>
      <c r="K14" s="15">
        <v>7000000</v>
      </c>
      <c r="L14" s="13" t="s">
        <v>15</v>
      </c>
      <c r="M14" s="7">
        <v>1</v>
      </c>
      <c r="N14" s="17"/>
    </row>
    <row r="15" spans="1:14" ht="173.25">
      <c r="A15" s="6">
        <v>13</v>
      </c>
      <c r="B15" s="8" t="s">
        <v>35</v>
      </c>
      <c r="C15" s="9" t="s">
        <v>48</v>
      </c>
      <c r="D15" s="10" t="s">
        <v>49</v>
      </c>
      <c r="E15" s="11" t="s">
        <v>53</v>
      </c>
      <c r="F15" s="6">
        <v>310604</v>
      </c>
      <c r="G15" s="6" t="s">
        <v>13217</v>
      </c>
      <c r="H15" s="16">
        <v>34619188.030000001</v>
      </c>
      <c r="I15" s="12">
        <v>43657</v>
      </c>
      <c r="J15" s="12">
        <v>44255</v>
      </c>
      <c r="K15" s="15">
        <v>23702000</v>
      </c>
      <c r="L15" s="13" t="s">
        <v>15</v>
      </c>
      <c r="M15" s="7">
        <v>1</v>
      </c>
      <c r="N15" s="17"/>
    </row>
    <row r="16" spans="1:14" ht="94.5">
      <c r="A16" s="6">
        <v>14</v>
      </c>
      <c r="B16" s="8" t="s">
        <v>35</v>
      </c>
      <c r="C16" s="9" t="s">
        <v>48</v>
      </c>
      <c r="D16" s="10" t="s">
        <v>49</v>
      </c>
      <c r="E16" s="11" t="s">
        <v>54</v>
      </c>
      <c r="F16" s="6">
        <v>294245</v>
      </c>
      <c r="G16" s="6" t="s">
        <v>13217</v>
      </c>
      <c r="H16" s="16">
        <v>14389974.25</v>
      </c>
      <c r="I16" s="12">
        <v>43643</v>
      </c>
      <c r="J16" s="12">
        <v>44015</v>
      </c>
      <c r="K16" s="15">
        <v>8864000</v>
      </c>
      <c r="L16" s="13" t="s">
        <v>15</v>
      </c>
      <c r="M16" s="7">
        <v>1</v>
      </c>
      <c r="N16" s="17"/>
    </row>
    <row r="17" spans="1:14" ht="94.5">
      <c r="A17" s="6">
        <v>15</v>
      </c>
      <c r="B17" s="8" t="s">
        <v>35</v>
      </c>
      <c r="C17" s="9" t="s">
        <v>48</v>
      </c>
      <c r="D17" s="10" t="s">
        <v>49</v>
      </c>
      <c r="E17" s="11" t="s">
        <v>55</v>
      </c>
      <c r="F17" s="6">
        <v>298219</v>
      </c>
      <c r="G17" s="6" t="s">
        <v>13217</v>
      </c>
      <c r="H17" s="16">
        <v>22352632.432</v>
      </c>
      <c r="I17" s="12">
        <v>43627</v>
      </c>
      <c r="J17" s="12">
        <v>44235</v>
      </c>
      <c r="K17" s="15">
        <v>7729000</v>
      </c>
      <c r="L17" s="13" t="s">
        <v>15</v>
      </c>
      <c r="M17" s="7">
        <v>1</v>
      </c>
      <c r="N17" s="17"/>
    </row>
    <row r="18" spans="1:14" ht="157.5">
      <c r="A18" s="6">
        <v>16</v>
      </c>
      <c r="B18" s="8" t="s">
        <v>35</v>
      </c>
      <c r="C18" s="9" t="s">
        <v>48</v>
      </c>
      <c r="D18" s="10" t="s">
        <v>49</v>
      </c>
      <c r="E18" s="11" t="s">
        <v>56</v>
      </c>
      <c r="F18" s="6">
        <v>298220</v>
      </c>
      <c r="G18" s="6" t="s">
        <v>13217</v>
      </c>
      <c r="H18" s="16">
        <v>27779284.695</v>
      </c>
      <c r="I18" s="12">
        <v>43643</v>
      </c>
      <c r="J18" s="12">
        <v>44234</v>
      </c>
      <c r="K18" s="15">
        <v>8350000</v>
      </c>
      <c r="L18" s="13" t="s">
        <v>15</v>
      </c>
      <c r="M18" s="7">
        <v>1</v>
      </c>
      <c r="N18" s="17"/>
    </row>
    <row r="19" spans="1:14" ht="141.75">
      <c r="A19" s="6">
        <v>17</v>
      </c>
      <c r="B19" s="8" t="s">
        <v>35</v>
      </c>
      <c r="C19" s="9" t="s">
        <v>48</v>
      </c>
      <c r="D19" s="10" t="s">
        <v>49</v>
      </c>
      <c r="E19" s="11" t="s">
        <v>57</v>
      </c>
      <c r="F19" s="6">
        <v>320988</v>
      </c>
      <c r="G19" s="6" t="s">
        <v>13217</v>
      </c>
      <c r="H19" s="16">
        <v>11946521.074999999</v>
      </c>
      <c r="I19" s="12">
        <v>43724</v>
      </c>
      <c r="J19" s="12">
        <v>44097</v>
      </c>
      <c r="K19" s="15">
        <v>0</v>
      </c>
      <c r="L19" s="13" t="s">
        <v>15</v>
      </c>
      <c r="M19" s="7">
        <v>1</v>
      </c>
      <c r="N19" s="17"/>
    </row>
    <row r="20" spans="1:14" ht="204.75">
      <c r="A20" s="6">
        <v>18</v>
      </c>
      <c r="B20" s="8" t="s">
        <v>35</v>
      </c>
      <c r="C20" s="9" t="s">
        <v>48</v>
      </c>
      <c r="D20" s="10" t="s">
        <v>49</v>
      </c>
      <c r="E20" s="11" t="s">
        <v>58</v>
      </c>
      <c r="F20" s="6">
        <v>364046</v>
      </c>
      <c r="G20" s="6" t="s">
        <v>13217</v>
      </c>
      <c r="H20" s="16">
        <v>15999630.109999999</v>
      </c>
      <c r="I20" s="12">
        <v>43505</v>
      </c>
      <c r="J20" s="12">
        <v>44179</v>
      </c>
      <c r="K20" s="15">
        <v>4440000</v>
      </c>
      <c r="L20" s="13" t="s">
        <v>15</v>
      </c>
      <c r="M20" s="7">
        <v>1</v>
      </c>
      <c r="N20" s="17"/>
    </row>
    <row r="21" spans="1:14" ht="63">
      <c r="A21" s="6">
        <v>19</v>
      </c>
      <c r="B21" s="8" t="s">
        <v>35</v>
      </c>
      <c r="C21" s="9" t="s">
        <v>48</v>
      </c>
      <c r="D21" s="10" t="s">
        <v>49</v>
      </c>
      <c r="E21" s="11" t="s">
        <v>59</v>
      </c>
      <c r="F21" s="6">
        <v>383571</v>
      </c>
      <c r="G21" s="6" t="s">
        <v>60</v>
      </c>
      <c r="H21" s="16">
        <v>16798959</v>
      </c>
      <c r="I21" s="12">
        <v>43876</v>
      </c>
      <c r="J21" s="12">
        <v>43996</v>
      </c>
      <c r="K21" s="15">
        <v>0</v>
      </c>
      <c r="L21" s="13" t="s">
        <v>15</v>
      </c>
      <c r="M21" s="7">
        <v>1</v>
      </c>
      <c r="N21" s="17"/>
    </row>
    <row r="22" spans="1:14" ht="63">
      <c r="A22" s="6">
        <v>20</v>
      </c>
      <c r="B22" s="8" t="s">
        <v>35</v>
      </c>
      <c r="C22" s="9" t="s">
        <v>61</v>
      </c>
      <c r="D22" s="10" t="s">
        <v>62</v>
      </c>
      <c r="E22" s="11" t="s">
        <v>63</v>
      </c>
      <c r="F22" s="6">
        <v>405772</v>
      </c>
      <c r="G22" s="6" t="s">
        <v>2521</v>
      </c>
      <c r="H22" s="16">
        <v>2561392.85</v>
      </c>
      <c r="I22" s="12">
        <v>43912</v>
      </c>
      <c r="J22" s="12">
        <v>43972</v>
      </c>
      <c r="K22" s="15">
        <v>0</v>
      </c>
      <c r="L22" s="13" t="s">
        <v>15</v>
      </c>
      <c r="M22" s="7">
        <v>1</v>
      </c>
      <c r="N22" s="17"/>
    </row>
    <row r="23" spans="1:14" ht="78.75">
      <c r="A23" s="6">
        <v>21</v>
      </c>
      <c r="B23" s="8" t="s">
        <v>35</v>
      </c>
      <c r="C23" s="9" t="s">
        <v>64</v>
      </c>
      <c r="D23" s="10" t="s">
        <v>62</v>
      </c>
      <c r="E23" s="11" t="s">
        <v>65</v>
      </c>
      <c r="F23" s="6">
        <v>290615</v>
      </c>
      <c r="G23" s="6" t="s">
        <v>13217</v>
      </c>
      <c r="H23" s="16">
        <v>19799112.239999998</v>
      </c>
      <c r="I23" s="12">
        <v>43628</v>
      </c>
      <c r="J23" s="12">
        <v>44073</v>
      </c>
      <c r="K23" s="15">
        <v>8015000</v>
      </c>
      <c r="L23" s="13" t="s">
        <v>15</v>
      </c>
      <c r="M23" s="7">
        <v>1</v>
      </c>
      <c r="N23" s="17"/>
    </row>
    <row r="24" spans="1:14" ht="47.25">
      <c r="A24" s="6">
        <v>22</v>
      </c>
      <c r="B24" s="8" t="s">
        <v>35</v>
      </c>
      <c r="C24" s="9" t="s">
        <v>66</v>
      </c>
      <c r="D24" s="10" t="s">
        <v>67</v>
      </c>
      <c r="E24" s="11" t="s">
        <v>68</v>
      </c>
      <c r="F24" s="6">
        <v>406247</v>
      </c>
      <c r="G24" s="6" t="s">
        <v>13217</v>
      </c>
      <c r="H24" s="16">
        <v>3325000</v>
      </c>
      <c r="I24" s="12">
        <v>43979</v>
      </c>
      <c r="J24" s="12">
        <v>44168</v>
      </c>
      <c r="K24" s="15">
        <v>0</v>
      </c>
      <c r="L24" s="13" t="s">
        <v>15</v>
      </c>
      <c r="M24" s="7">
        <v>1</v>
      </c>
      <c r="N24" s="17"/>
    </row>
    <row r="25" spans="1:14" ht="126">
      <c r="A25" s="6">
        <v>23</v>
      </c>
      <c r="B25" s="8" t="s">
        <v>35</v>
      </c>
      <c r="C25" s="9" t="s">
        <v>66</v>
      </c>
      <c r="D25" s="10" t="s">
        <v>67</v>
      </c>
      <c r="E25" s="11" t="s">
        <v>509</v>
      </c>
      <c r="F25" s="6">
        <v>373723</v>
      </c>
      <c r="G25" s="6" t="s">
        <v>17596</v>
      </c>
      <c r="H25" s="16">
        <v>10257379.9</v>
      </c>
      <c r="I25" s="12">
        <v>43836</v>
      </c>
      <c r="J25" s="12">
        <v>44207</v>
      </c>
      <c r="K25" s="15">
        <v>1500000</v>
      </c>
      <c r="L25" s="13" t="s">
        <v>15</v>
      </c>
      <c r="M25" s="7">
        <v>1</v>
      </c>
      <c r="N25" s="17"/>
    </row>
    <row r="26" spans="1:14" ht="63">
      <c r="A26" s="6">
        <v>24</v>
      </c>
      <c r="B26" s="8" t="s">
        <v>35</v>
      </c>
      <c r="C26" s="9" t="s">
        <v>66</v>
      </c>
      <c r="D26" s="10" t="s">
        <v>67</v>
      </c>
      <c r="E26" s="11" t="s">
        <v>69</v>
      </c>
      <c r="F26" s="6">
        <v>383567</v>
      </c>
      <c r="G26" s="6" t="s">
        <v>70</v>
      </c>
      <c r="H26" s="16">
        <v>7103830</v>
      </c>
      <c r="I26" s="12">
        <v>43877</v>
      </c>
      <c r="J26" s="12">
        <v>43973</v>
      </c>
      <c r="K26" s="15">
        <v>0</v>
      </c>
      <c r="L26" s="13" t="s">
        <v>15</v>
      </c>
      <c r="M26" s="7">
        <v>1</v>
      </c>
      <c r="N26" s="17"/>
    </row>
    <row r="27" spans="1:14" ht="157.5">
      <c r="A27" s="6">
        <v>25</v>
      </c>
      <c r="B27" s="8" t="s">
        <v>35</v>
      </c>
      <c r="C27" s="9" t="s">
        <v>66</v>
      </c>
      <c r="D27" s="10" t="s">
        <v>67</v>
      </c>
      <c r="E27" s="11" t="s">
        <v>71</v>
      </c>
      <c r="F27" s="6">
        <v>418427</v>
      </c>
      <c r="G27" s="6" t="s">
        <v>1687</v>
      </c>
      <c r="H27" s="16">
        <v>1916949.84</v>
      </c>
      <c r="I27" s="12">
        <v>44039</v>
      </c>
      <c r="J27" s="12">
        <v>44287</v>
      </c>
      <c r="K27" s="15">
        <v>0</v>
      </c>
      <c r="L27" s="13" t="s">
        <v>15</v>
      </c>
      <c r="M27" s="7">
        <v>1</v>
      </c>
      <c r="N27" s="17"/>
    </row>
    <row r="28" spans="1:14" ht="63">
      <c r="A28" s="6">
        <v>26</v>
      </c>
      <c r="B28" s="8" t="s">
        <v>35</v>
      </c>
      <c r="C28" s="9" t="s">
        <v>72</v>
      </c>
      <c r="D28" s="10" t="s">
        <v>73</v>
      </c>
      <c r="E28" s="11" t="s">
        <v>74</v>
      </c>
      <c r="F28" s="6">
        <v>490495</v>
      </c>
      <c r="G28" s="6" t="s">
        <v>75</v>
      </c>
      <c r="H28" s="16">
        <v>10691256.300000001</v>
      </c>
      <c r="I28" s="12">
        <v>44130</v>
      </c>
      <c r="J28" s="12">
        <v>44221</v>
      </c>
      <c r="K28" s="15">
        <v>0</v>
      </c>
      <c r="L28" s="13" t="s">
        <v>15</v>
      </c>
      <c r="M28" s="7">
        <v>1</v>
      </c>
      <c r="N28" s="17"/>
    </row>
    <row r="29" spans="1:14" ht="47.25">
      <c r="A29" s="6">
        <v>27</v>
      </c>
      <c r="B29" s="8" t="s">
        <v>35</v>
      </c>
      <c r="C29" s="9" t="s">
        <v>72</v>
      </c>
      <c r="D29" s="10" t="s">
        <v>73</v>
      </c>
      <c r="E29" s="11" t="s">
        <v>510</v>
      </c>
      <c r="F29" s="6" t="s">
        <v>76</v>
      </c>
      <c r="G29" s="6" t="s">
        <v>13217</v>
      </c>
      <c r="H29" s="16">
        <v>2519249.9</v>
      </c>
      <c r="I29" s="12">
        <v>44152</v>
      </c>
      <c r="J29" s="12">
        <v>44523</v>
      </c>
      <c r="K29" s="15">
        <v>0</v>
      </c>
      <c r="L29" s="13" t="s">
        <v>15</v>
      </c>
      <c r="M29" s="7">
        <v>1</v>
      </c>
      <c r="N29" s="17"/>
    </row>
    <row r="30" spans="1:14" ht="204.75">
      <c r="A30" s="6">
        <v>28</v>
      </c>
      <c r="B30" s="8" t="s">
        <v>35</v>
      </c>
      <c r="C30" s="9" t="s">
        <v>77</v>
      </c>
      <c r="D30" s="10" t="s">
        <v>19</v>
      </c>
      <c r="E30" s="11" t="s">
        <v>78</v>
      </c>
      <c r="F30" s="6">
        <v>351292</v>
      </c>
      <c r="G30" s="6" t="s">
        <v>13217</v>
      </c>
      <c r="H30" s="16">
        <v>27986960</v>
      </c>
      <c r="I30" s="12">
        <v>43776</v>
      </c>
      <c r="J30" s="12">
        <v>44147</v>
      </c>
      <c r="K30" s="15">
        <v>16950000</v>
      </c>
      <c r="L30" s="13" t="s">
        <v>15</v>
      </c>
      <c r="M30" s="7">
        <v>1</v>
      </c>
      <c r="N30" s="17"/>
    </row>
    <row r="31" spans="1:14" ht="204.75">
      <c r="A31" s="6">
        <v>29</v>
      </c>
      <c r="B31" s="8" t="s">
        <v>35</v>
      </c>
      <c r="C31" s="9" t="s">
        <v>77</v>
      </c>
      <c r="D31" s="10" t="s">
        <v>19</v>
      </c>
      <c r="E31" s="11" t="s">
        <v>79</v>
      </c>
      <c r="F31" s="6">
        <v>351291</v>
      </c>
      <c r="G31" s="6" t="s">
        <v>13217</v>
      </c>
      <c r="H31" s="16">
        <v>28181000</v>
      </c>
      <c r="I31" s="12">
        <v>43776</v>
      </c>
      <c r="J31" s="12">
        <v>44147</v>
      </c>
      <c r="K31" s="15">
        <v>19381110</v>
      </c>
      <c r="L31" s="13" t="s">
        <v>15</v>
      </c>
      <c r="M31" s="7">
        <v>1</v>
      </c>
      <c r="N31" s="17"/>
    </row>
    <row r="32" spans="1:14" ht="78.75">
      <c r="A32" s="6">
        <v>30</v>
      </c>
      <c r="B32" s="8" t="s">
        <v>35</v>
      </c>
      <c r="C32" s="9" t="s">
        <v>80</v>
      </c>
      <c r="D32" s="10" t="s">
        <v>19</v>
      </c>
      <c r="E32" s="11" t="s">
        <v>81</v>
      </c>
      <c r="F32" s="6">
        <v>405287</v>
      </c>
      <c r="G32" s="6" t="s">
        <v>13217</v>
      </c>
      <c r="H32" s="16">
        <v>40512858.140000001</v>
      </c>
      <c r="I32" s="12">
        <v>44088</v>
      </c>
      <c r="J32" s="12">
        <v>44397</v>
      </c>
      <c r="K32" s="15">
        <v>0</v>
      </c>
      <c r="L32" s="13" t="s">
        <v>15</v>
      </c>
      <c r="M32" s="7">
        <v>1</v>
      </c>
      <c r="N32" s="17"/>
    </row>
    <row r="33" spans="1:14" ht="78.75">
      <c r="A33" s="6">
        <v>31</v>
      </c>
      <c r="B33" s="8" t="s">
        <v>35</v>
      </c>
      <c r="C33" s="9" t="s">
        <v>80</v>
      </c>
      <c r="D33" s="10" t="s">
        <v>19</v>
      </c>
      <c r="E33" s="11" t="s">
        <v>511</v>
      </c>
      <c r="F33" s="6">
        <v>342803</v>
      </c>
      <c r="G33" s="6" t="s">
        <v>2665</v>
      </c>
      <c r="H33" s="16">
        <v>27835601.221999999</v>
      </c>
      <c r="I33" s="12">
        <v>43744</v>
      </c>
      <c r="J33" s="12" t="s">
        <v>17618</v>
      </c>
      <c r="K33" s="15">
        <v>0</v>
      </c>
      <c r="L33" s="13" t="s">
        <v>15</v>
      </c>
      <c r="M33" s="7">
        <v>1</v>
      </c>
      <c r="N33" s="17"/>
    </row>
    <row r="34" spans="1:14" ht="78.75">
      <c r="A34" s="6">
        <v>32</v>
      </c>
      <c r="B34" s="8" t="s">
        <v>35</v>
      </c>
      <c r="C34" s="9" t="s">
        <v>80</v>
      </c>
      <c r="D34" s="10" t="s">
        <v>19</v>
      </c>
      <c r="E34" s="11" t="s">
        <v>512</v>
      </c>
      <c r="F34" s="6">
        <v>342800</v>
      </c>
      <c r="G34" s="6" t="s">
        <v>2665</v>
      </c>
      <c r="H34" s="16">
        <v>25810052.232000001</v>
      </c>
      <c r="I34" s="12">
        <v>43744</v>
      </c>
      <c r="J34" s="12" t="s">
        <v>2153</v>
      </c>
      <c r="K34" s="15">
        <v>14580000</v>
      </c>
      <c r="L34" s="13" t="s">
        <v>15</v>
      </c>
      <c r="M34" s="7">
        <v>1</v>
      </c>
      <c r="N34" s="17"/>
    </row>
    <row r="35" spans="1:14" ht="220.5">
      <c r="A35" s="6">
        <v>33</v>
      </c>
      <c r="B35" s="8" t="s">
        <v>35</v>
      </c>
      <c r="C35" s="9" t="s">
        <v>80</v>
      </c>
      <c r="D35" s="10" t="s">
        <v>19</v>
      </c>
      <c r="E35" s="11" t="s">
        <v>82</v>
      </c>
      <c r="F35" s="6">
        <v>351290</v>
      </c>
      <c r="G35" s="6" t="s">
        <v>13217</v>
      </c>
      <c r="H35" s="16">
        <v>28634347</v>
      </c>
      <c r="I35" s="12">
        <v>43776</v>
      </c>
      <c r="J35" s="12">
        <v>44147</v>
      </c>
      <c r="K35" s="15">
        <v>18840000</v>
      </c>
      <c r="L35" s="13" t="s">
        <v>15</v>
      </c>
      <c r="M35" s="7">
        <v>1</v>
      </c>
      <c r="N35" s="17"/>
    </row>
    <row r="36" spans="1:14" ht="141.75">
      <c r="A36" s="6">
        <v>34</v>
      </c>
      <c r="B36" s="8" t="s">
        <v>35</v>
      </c>
      <c r="C36" s="9" t="s">
        <v>80</v>
      </c>
      <c r="D36" s="10" t="s">
        <v>19</v>
      </c>
      <c r="E36" s="11" t="s">
        <v>83</v>
      </c>
      <c r="F36" s="6">
        <v>303119</v>
      </c>
      <c r="G36" s="6" t="s">
        <v>13217</v>
      </c>
      <c r="H36" s="16">
        <v>17183878</v>
      </c>
      <c r="I36" s="12">
        <v>43776</v>
      </c>
      <c r="J36" s="12">
        <v>44147</v>
      </c>
      <c r="K36" s="15">
        <v>3030000</v>
      </c>
      <c r="L36" s="13" t="s">
        <v>15</v>
      </c>
      <c r="M36" s="7">
        <v>1</v>
      </c>
      <c r="N36" s="17"/>
    </row>
    <row r="37" spans="1:14" ht="173.25">
      <c r="A37" s="6">
        <v>35</v>
      </c>
      <c r="B37" s="8" t="s">
        <v>35</v>
      </c>
      <c r="C37" s="9" t="s">
        <v>80</v>
      </c>
      <c r="D37" s="10" t="s">
        <v>19</v>
      </c>
      <c r="E37" s="11" t="s">
        <v>84</v>
      </c>
      <c r="F37" s="6">
        <v>320986</v>
      </c>
      <c r="G37" s="6" t="s">
        <v>13217</v>
      </c>
      <c r="H37" s="16">
        <v>25616869.445</v>
      </c>
      <c r="I37" s="12">
        <v>43754</v>
      </c>
      <c r="J37" s="12">
        <v>44198</v>
      </c>
      <c r="K37" s="15">
        <v>0</v>
      </c>
      <c r="L37" s="13" t="s">
        <v>15</v>
      </c>
      <c r="M37" s="7">
        <v>1</v>
      </c>
      <c r="N37" s="17"/>
    </row>
    <row r="38" spans="1:14" ht="63">
      <c r="A38" s="6">
        <v>36</v>
      </c>
      <c r="B38" s="8" t="s">
        <v>35</v>
      </c>
      <c r="C38" s="9" t="s">
        <v>85</v>
      </c>
      <c r="D38" s="10" t="s">
        <v>86</v>
      </c>
      <c r="E38" s="11" t="s">
        <v>87</v>
      </c>
      <c r="F38" s="6">
        <v>376137</v>
      </c>
      <c r="G38" s="6" t="s">
        <v>88</v>
      </c>
      <c r="H38" s="16">
        <v>3925614</v>
      </c>
      <c r="I38" s="12">
        <v>43835</v>
      </c>
      <c r="J38" s="12">
        <v>43895</v>
      </c>
      <c r="K38" s="15">
        <v>0</v>
      </c>
      <c r="L38" s="13" t="s">
        <v>15</v>
      </c>
      <c r="M38" s="7">
        <v>1</v>
      </c>
      <c r="N38" s="17"/>
    </row>
    <row r="39" spans="1:14" ht="47.25">
      <c r="A39" s="6">
        <v>37</v>
      </c>
      <c r="B39" s="8" t="s">
        <v>35</v>
      </c>
      <c r="C39" s="9" t="s">
        <v>85</v>
      </c>
      <c r="D39" s="10" t="s">
        <v>86</v>
      </c>
      <c r="E39" s="11" t="s">
        <v>89</v>
      </c>
      <c r="F39" s="6">
        <v>406243</v>
      </c>
      <c r="G39" s="6" t="s">
        <v>13217</v>
      </c>
      <c r="H39" s="16">
        <v>3325000</v>
      </c>
      <c r="I39" s="12">
        <v>43963</v>
      </c>
      <c r="J39" s="12">
        <v>44182</v>
      </c>
      <c r="K39" s="15">
        <v>0</v>
      </c>
      <c r="L39" s="13" t="s">
        <v>15</v>
      </c>
      <c r="M39" s="7">
        <v>1</v>
      </c>
      <c r="N39" s="17"/>
    </row>
    <row r="40" spans="1:14" ht="63">
      <c r="A40" s="6">
        <v>38</v>
      </c>
      <c r="B40" s="8" t="s">
        <v>35</v>
      </c>
      <c r="C40" s="9" t="s">
        <v>90</v>
      </c>
      <c r="D40" s="10" t="s">
        <v>91</v>
      </c>
      <c r="E40" s="11" t="s">
        <v>513</v>
      </c>
      <c r="F40" s="6" t="s">
        <v>92</v>
      </c>
      <c r="G40" s="6" t="s">
        <v>13217</v>
      </c>
      <c r="H40" s="16">
        <v>3562435.4</v>
      </c>
      <c r="I40" s="12">
        <v>44152</v>
      </c>
      <c r="J40" s="12">
        <v>44349</v>
      </c>
      <c r="K40" s="15">
        <v>0</v>
      </c>
      <c r="L40" s="13" t="s">
        <v>15</v>
      </c>
      <c r="M40" s="7">
        <v>1</v>
      </c>
      <c r="N40" s="17"/>
    </row>
    <row r="41" spans="1:14" ht="63">
      <c r="A41" s="6">
        <v>39</v>
      </c>
      <c r="B41" s="8" t="s">
        <v>35</v>
      </c>
      <c r="C41" s="9" t="s">
        <v>90</v>
      </c>
      <c r="D41" s="10" t="s">
        <v>91</v>
      </c>
      <c r="E41" s="11" t="s">
        <v>93</v>
      </c>
      <c r="F41" s="6">
        <v>406246</v>
      </c>
      <c r="G41" s="6" t="s">
        <v>13217</v>
      </c>
      <c r="H41" s="16">
        <v>4273261.5</v>
      </c>
      <c r="I41" s="12">
        <v>43979</v>
      </c>
      <c r="J41" s="12">
        <v>44168</v>
      </c>
      <c r="K41" s="15">
        <v>0</v>
      </c>
      <c r="L41" s="13" t="s">
        <v>15</v>
      </c>
      <c r="M41" s="7">
        <v>1</v>
      </c>
      <c r="N41" s="17"/>
    </row>
    <row r="42" spans="1:14" ht="63">
      <c r="A42" s="6">
        <v>40</v>
      </c>
      <c r="B42" s="8" t="s">
        <v>35</v>
      </c>
      <c r="C42" s="9" t="s">
        <v>94</v>
      </c>
      <c r="D42" s="10" t="s">
        <v>95</v>
      </c>
      <c r="E42" s="11" t="s">
        <v>96</v>
      </c>
      <c r="F42" s="6">
        <v>335371</v>
      </c>
      <c r="G42" s="6" t="s">
        <v>873</v>
      </c>
      <c r="H42" s="16">
        <v>11381000</v>
      </c>
      <c r="I42" s="12">
        <v>43709</v>
      </c>
      <c r="J42" s="12" t="s">
        <v>30</v>
      </c>
      <c r="K42" s="15">
        <f>849000+1248000+1035000</f>
        <v>3132000</v>
      </c>
      <c r="L42" s="13" t="s">
        <v>15</v>
      </c>
      <c r="M42" s="7">
        <v>1</v>
      </c>
      <c r="N42" s="17"/>
    </row>
    <row r="43" spans="1:14" ht="61.5">
      <c r="A43" s="6">
        <v>41</v>
      </c>
      <c r="B43" s="8" t="s">
        <v>35</v>
      </c>
      <c r="C43" s="9" t="s">
        <v>94</v>
      </c>
      <c r="D43" s="10" t="s">
        <v>95</v>
      </c>
      <c r="E43" s="11" t="s">
        <v>514</v>
      </c>
      <c r="F43" s="6">
        <v>484081</v>
      </c>
      <c r="G43" s="6" t="s">
        <v>2665</v>
      </c>
      <c r="H43" s="16">
        <v>6133190.5</v>
      </c>
      <c r="I43" s="12">
        <v>44118</v>
      </c>
      <c r="J43" s="12">
        <v>44489</v>
      </c>
      <c r="K43" s="15">
        <v>0</v>
      </c>
      <c r="L43" s="13" t="s">
        <v>15</v>
      </c>
      <c r="M43" s="7">
        <v>1</v>
      </c>
      <c r="N43" s="17"/>
    </row>
    <row r="44" spans="1:14" ht="61.5">
      <c r="A44" s="6">
        <v>42</v>
      </c>
      <c r="B44" s="8" t="s">
        <v>35</v>
      </c>
      <c r="C44" s="9" t="s">
        <v>97</v>
      </c>
      <c r="D44" s="10" t="s">
        <v>98</v>
      </c>
      <c r="E44" s="11" t="s">
        <v>515</v>
      </c>
      <c r="F44" s="6">
        <v>128496</v>
      </c>
      <c r="G44" s="6" t="s">
        <v>2665</v>
      </c>
      <c r="H44" s="16">
        <v>16636983.511</v>
      </c>
      <c r="I44" s="12">
        <v>43102</v>
      </c>
      <c r="J44" s="12">
        <v>43821</v>
      </c>
      <c r="K44" s="15">
        <v>9083000</v>
      </c>
      <c r="L44" s="13" t="s">
        <v>15</v>
      </c>
      <c r="M44" s="7">
        <v>1</v>
      </c>
      <c r="N44" s="17"/>
    </row>
    <row r="45" spans="1:14" ht="61.5">
      <c r="A45" s="6">
        <v>43</v>
      </c>
      <c r="B45" s="8" t="s">
        <v>35</v>
      </c>
      <c r="C45" s="9" t="s">
        <v>97</v>
      </c>
      <c r="D45" s="10" t="s">
        <v>98</v>
      </c>
      <c r="E45" s="11" t="s">
        <v>516</v>
      </c>
      <c r="F45" s="6">
        <v>124908</v>
      </c>
      <c r="G45" s="6" t="s">
        <v>2665</v>
      </c>
      <c r="H45" s="16">
        <v>14456237.413000001</v>
      </c>
      <c r="I45" s="12">
        <v>43083</v>
      </c>
      <c r="J45" s="12" t="s">
        <v>2195</v>
      </c>
      <c r="K45" s="15">
        <v>4615000</v>
      </c>
      <c r="L45" s="13" t="s">
        <v>15</v>
      </c>
      <c r="M45" s="7">
        <v>1</v>
      </c>
      <c r="N45" s="17"/>
    </row>
    <row r="46" spans="1:14" ht="45.75">
      <c r="A46" s="6">
        <v>44</v>
      </c>
      <c r="B46" s="8" t="s">
        <v>35</v>
      </c>
      <c r="C46" s="9" t="s">
        <v>99</v>
      </c>
      <c r="D46" s="10" t="s">
        <v>32</v>
      </c>
      <c r="E46" s="11" t="s">
        <v>517</v>
      </c>
      <c r="F46" s="6">
        <v>109858</v>
      </c>
      <c r="G46" s="6" t="s">
        <v>2665</v>
      </c>
      <c r="H46" s="16">
        <v>21757606.875999998</v>
      </c>
      <c r="I46" s="12">
        <v>42989</v>
      </c>
      <c r="J46" s="12">
        <v>43889</v>
      </c>
      <c r="K46" s="15">
        <v>3233000</v>
      </c>
      <c r="L46" s="13" t="s">
        <v>15</v>
      </c>
      <c r="M46" s="7">
        <v>1</v>
      </c>
      <c r="N46" s="17"/>
    </row>
    <row r="47" spans="1:14" ht="61.5">
      <c r="A47" s="6">
        <v>45</v>
      </c>
      <c r="B47" s="8" t="s">
        <v>35</v>
      </c>
      <c r="C47" s="9" t="s">
        <v>99</v>
      </c>
      <c r="D47" s="10" t="s">
        <v>32</v>
      </c>
      <c r="E47" s="11" t="s">
        <v>518</v>
      </c>
      <c r="F47" s="6">
        <v>125903</v>
      </c>
      <c r="G47" s="6" t="s">
        <v>2665</v>
      </c>
      <c r="H47" s="16">
        <v>16684156.130000001</v>
      </c>
      <c r="I47" s="12">
        <v>43082</v>
      </c>
      <c r="J47" s="12">
        <v>43799</v>
      </c>
      <c r="K47" s="15">
        <v>7852000</v>
      </c>
      <c r="L47" s="13" t="s">
        <v>15</v>
      </c>
      <c r="M47" s="7">
        <v>1</v>
      </c>
      <c r="N47" s="17"/>
    </row>
    <row r="48" spans="1:14" ht="76.5">
      <c r="A48" s="6">
        <v>46</v>
      </c>
      <c r="B48" s="8" t="s">
        <v>35</v>
      </c>
      <c r="C48" s="9" t="s">
        <v>100</v>
      </c>
      <c r="D48" s="10" t="s">
        <v>101</v>
      </c>
      <c r="E48" s="11" t="s">
        <v>519</v>
      </c>
      <c r="F48" s="6">
        <v>487952</v>
      </c>
      <c r="G48" s="6" t="s">
        <v>13217</v>
      </c>
      <c r="H48" s="16">
        <v>7145927.5499999998</v>
      </c>
      <c r="I48" s="12">
        <v>44145</v>
      </c>
      <c r="J48" s="12">
        <v>44516</v>
      </c>
      <c r="K48" s="15">
        <v>0</v>
      </c>
      <c r="L48" s="13" t="s">
        <v>15</v>
      </c>
      <c r="M48" s="7">
        <v>1</v>
      </c>
      <c r="N48" s="17"/>
    </row>
    <row r="49" spans="1:14" ht="63">
      <c r="A49" s="6">
        <v>47</v>
      </c>
      <c r="B49" s="8" t="s">
        <v>35</v>
      </c>
      <c r="C49" s="9" t="s">
        <v>100</v>
      </c>
      <c r="D49" s="10" t="s">
        <v>101</v>
      </c>
      <c r="E49" s="11" t="s">
        <v>520</v>
      </c>
      <c r="F49" s="6">
        <v>484084</v>
      </c>
      <c r="G49" s="6" t="s">
        <v>2665</v>
      </c>
      <c r="H49" s="16">
        <v>7236137.6500000004</v>
      </c>
      <c r="I49" s="12">
        <v>44118</v>
      </c>
      <c r="J49" s="12">
        <v>44490</v>
      </c>
      <c r="K49" s="15">
        <v>0</v>
      </c>
      <c r="L49" s="13" t="s">
        <v>15</v>
      </c>
      <c r="M49" s="7">
        <v>1</v>
      </c>
      <c r="N49" s="17"/>
    </row>
    <row r="50" spans="1:14" ht="47.25">
      <c r="A50" s="6">
        <v>48</v>
      </c>
      <c r="B50" s="8" t="s">
        <v>35</v>
      </c>
      <c r="C50" s="9" t="s">
        <v>102</v>
      </c>
      <c r="D50" s="10" t="s">
        <v>103</v>
      </c>
      <c r="E50" s="11" t="s">
        <v>104</v>
      </c>
      <c r="F50" s="6">
        <v>270335</v>
      </c>
      <c r="G50" s="6" t="s">
        <v>762</v>
      </c>
      <c r="H50" s="16">
        <v>1135794.3500000001</v>
      </c>
      <c r="I50" s="12">
        <v>43566</v>
      </c>
      <c r="J50" s="12">
        <v>43748</v>
      </c>
      <c r="K50" s="15">
        <v>1090000</v>
      </c>
      <c r="L50" s="13" t="s">
        <v>15</v>
      </c>
      <c r="M50" s="7">
        <v>1</v>
      </c>
      <c r="N50" s="17"/>
    </row>
    <row r="51" spans="1:14" ht="77.25">
      <c r="A51" s="6">
        <v>49</v>
      </c>
      <c r="B51" s="8" t="s">
        <v>35</v>
      </c>
      <c r="C51" s="9" t="s">
        <v>102</v>
      </c>
      <c r="D51" s="10" t="s">
        <v>103</v>
      </c>
      <c r="E51" s="11" t="s">
        <v>521</v>
      </c>
      <c r="F51" s="6">
        <v>289303</v>
      </c>
      <c r="G51" s="6" t="s">
        <v>2665</v>
      </c>
      <c r="H51" s="16">
        <v>11639821.800000001</v>
      </c>
      <c r="I51" s="12">
        <v>43599</v>
      </c>
      <c r="J51" s="12">
        <v>44224</v>
      </c>
      <c r="K51" s="15">
        <v>3299000</v>
      </c>
      <c r="L51" s="13" t="s">
        <v>15</v>
      </c>
      <c r="M51" s="7">
        <v>1</v>
      </c>
      <c r="N51" s="17"/>
    </row>
    <row r="52" spans="1:14" ht="63">
      <c r="A52" s="6">
        <v>50</v>
      </c>
      <c r="B52" s="8" t="s">
        <v>35</v>
      </c>
      <c r="C52" s="9" t="s">
        <v>105</v>
      </c>
      <c r="D52" s="10" t="s">
        <v>106</v>
      </c>
      <c r="E52" s="11" t="s">
        <v>107</v>
      </c>
      <c r="F52" s="6">
        <v>365216</v>
      </c>
      <c r="G52" s="6" t="s">
        <v>13217</v>
      </c>
      <c r="H52" s="16">
        <v>6167628.9500000002</v>
      </c>
      <c r="I52" s="12">
        <v>43817</v>
      </c>
      <c r="J52" s="12">
        <v>44188</v>
      </c>
      <c r="K52" s="15">
        <v>1000000</v>
      </c>
      <c r="L52" s="13" t="s">
        <v>15</v>
      </c>
      <c r="M52" s="7">
        <v>1</v>
      </c>
      <c r="N52" s="17"/>
    </row>
    <row r="53" spans="1:14" ht="63">
      <c r="A53" s="6">
        <v>51</v>
      </c>
      <c r="B53" s="8" t="s">
        <v>35</v>
      </c>
      <c r="C53" s="9" t="s">
        <v>105</v>
      </c>
      <c r="D53" s="10" t="s">
        <v>106</v>
      </c>
      <c r="E53" s="11" t="s">
        <v>108</v>
      </c>
      <c r="F53" s="6">
        <v>365217</v>
      </c>
      <c r="G53" s="6" t="s">
        <v>13217</v>
      </c>
      <c r="H53" s="16">
        <v>4875764.8</v>
      </c>
      <c r="I53" s="12">
        <v>43817</v>
      </c>
      <c r="J53" s="12">
        <v>44188</v>
      </c>
      <c r="K53" s="15">
        <v>1000000</v>
      </c>
      <c r="L53" s="13" t="s">
        <v>15</v>
      </c>
      <c r="M53" s="7">
        <v>1</v>
      </c>
      <c r="N53" s="17"/>
    </row>
    <row r="54" spans="1:14" ht="63">
      <c r="A54" s="6">
        <v>52</v>
      </c>
      <c r="B54" s="8" t="s">
        <v>35</v>
      </c>
      <c r="C54" s="9" t="s">
        <v>109</v>
      </c>
      <c r="D54" s="10" t="s">
        <v>110</v>
      </c>
      <c r="E54" s="11" t="s">
        <v>111</v>
      </c>
      <c r="F54" s="6">
        <v>376323</v>
      </c>
      <c r="G54" s="6" t="s">
        <v>112</v>
      </c>
      <c r="H54" s="16">
        <v>4769485</v>
      </c>
      <c r="I54" s="12">
        <v>43823</v>
      </c>
      <c r="J54" s="12">
        <v>43974</v>
      </c>
      <c r="K54" s="15">
        <v>0</v>
      </c>
      <c r="L54" s="13" t="s">
        <v>15</v>
      </c>
      <c r="M54" s="7">
        <v>1</v>
      </c>
      <c r="N54" s="17"/>
    </row>
    <row r="55" spans="1:14" ht="63">
      <c r="A55" s="6">
        <v>53</v>
      </c>
      <c r="B55" s="8" t="s">
        <v>35</v>
      </c>
      <c r="C55" s="9" t="s">
        <v>109</v>
      </c>
      <c r="D55" s="10" t="s">
        <v>110</v>
      </c>
      <c r="E55" s="11" t="s">
        <v>113</v>
      </c>
      <c r="F55" s="6">
        <v>490483</v>
      </c>
      <c r="G55" s="6" t="s">
        <v>114</v>
      </c>
      <c r="H55" s="16">
        <v>5114916.8499999996</v>
      </c>
      <c r="I55" s="12">
        <v>44125</v>
      </c>
      <c r="J55" s="12">
        <v>44199</v>
      </c>
      <c r="K55" s="15">
        <v>0</v>
      </c>
      <c r="L55" s="13" t="s">
        <v>15</v>
      </c>
      <c r="M55" s="7">
        <v>1</v>
      </c>
      <c r="N55" s="17"/>
    </row>
    <row r="56" spans="1:14" ht="63">
      <c r="A56" s="6">
        <v>54</v>
      </c>
      <c r="B56" s="8" t="s">
        <v>35</v>
      </c>
      <c r="C56" s="9" t="s">
        <v>115</v>
      </c>
      <c r="D56" s="10" t="s">
        <v>116</v>
      </c>
      <c r="E56" s="11" t="s">
        <v>117</v>
      </c>
      <c r="F56" s="6">
        <v>365215</v>
      </c>
      <c r="G56" s="6" t="s">
        <v>13217</v>
      </c>
      <c r="H56" s="16">
        <v>12777456.300000001</v>
      </c>
      <c r="I56" s="12">
        <v>43843</v>
      </c>
      <c r="J56" s="12">
        <v>44214</v>
      </c>
      <c r="K56" s="15">
        <v>4400000</v>
      </c>
      <c r="L56" s="13" t="s">
        <v>15</v>
      </c>
      <c r="M56" s="7">
        <v>1</v>
      </c>
      <c r="N56" s="17"/>
    </row>
    <row r="57" spans="1:14" ht="63">
      <c r="A57" s="6">
        <v>55</v>
      </c>
      <c r="B57" s="8" t="s">
        <v>35</v>
      </c>
      <c r="C57" s="9" t="s">
        <v>115</v>
      </c>
      <c r="D57" s="10" t="s">
        <v>116</v>
      </c>
      <c r="E57" s="11" t="s">
        <v>118</v>
      </c>
      <c r="F57" s="6">
        <v>490479</v>
      </c>
      <c r="G57" s="6" t="s">
        <v>119</v>
      </c>
      <c r="H57" s="16">
        <v>4247549.75</v>
      </c>
      <c r="I57" s="12">
        <v>44136</v>
      </c>
      <c r="J57" s="12">
        <v>44197</v>
      </c>
      <c r="K57" s="15">
        <v>0</v>
      </c>
      <c r="L57" s="13" t="s">
        <v>15</v>
      </c>
      <c r="M57" s="7">
        <v>1</v>
      </c>
      <c r="N57" s="17"/>
    </row>
    <row r="58" spans="1:14" ht="189.75">
      <c r="A58" s="6">
        <v>56</v>
      </c>
      <c r="B58" s="8" t="s">
        <v>35</v>
      </c>
      <c r="C58" s="9" t="s">
        <v>120</v>
      </c>
      <c r="D58" s="10" t="s">
        <v>121</v>
      </c>
      <c r="E58" s="11" t="s">
        <v>522</v>
      </c>
      <c r="F58" s="6">
        <v>418421</v>
      </c>
      <c r="G58" s="6" t="s">
        <v>2665</v>
      </c>
      <c r="H58" s="16">
        <v>16751219.524</v>
      </c>
      <c r="I58" s="12">
        <v>43965</v>
      </c>
      <c r="J58" s="12">
        <v>44316</v>
      </c>
      <c r="K58" s="15">
        <v>3800000</v>
      </c>
      <c r="L58" s="13" t="s">
        <v>15</v>
      </c>
      <c r="M58" s="7">
        <v>1</v>
      </c>
      <c r="N58" s="17"/>
    </row>
    <row r="59" spans="1:14" ht="78.75">
      <c r="A59" s="6">
        <v>57</v>
      </c>
      <c r="B59" s="8" t="s">
        <v>35</v>
      </c>
      <c r="C59" s="9" t="s">
        <v>120</v>
      </c>
      <c r="D59" s="10" t="s">
        <v>121</v>
      </c>
      <c r="E59" s="11" t="s">
        <v>122</v>
      </c>
      <c r="F59" s="6">
        <v>338123</v>
      </c>
      <c r="G59" s="6" t="s">
        <v>13217</v>
      </c>
      <c r="H59" s="16">
        <v>12489050.321</v>
      </c>
      <c r="I59" s="12">
        <v>43732</v>
      </c>
      <c r="J59" s="12">
        <v>44207</v>
      </c>
      <c r="K59" s="15">
        <v>8330000</v>
      </c>
      <c r="L59" s="13" t="s">
        <v>15</v>
      </c>
      <c r="M59" s="7">
        <v>1</v>
      </c>
      <c r="N59" s="17"/>
    </row>
    <row r="60" spans="1:14" ht="78.75">
      <c r="A60" s="6">
        <v>58</v>
      </c>
      <c r="B60" s="8" t="s">
        <v>35</v>
      </c>
      <c r="C60" s="9" t="s">
        <v>123</v>
      </c>
      <c r="D60" s="10" t="s">
        <v>124</v>
      </c>
      <c r="E60" s="11" t="s">
        <v>125</v>
      </c>
      <c r="F60" s="6">
        <v>262070</v>
      </c>
      <c r="G60" s="6" t="s">
        <v>3787</v>
      </c>
      <c r="H60" s="16">
        <v>5828802.4680000003</v>
      </c>
      <c r="I60" s="12">
        <v>43626</v>
      </c>
      <c r="J60" s="12">
        <v>43998</v>
      </c>
      <c r="K60" s="15">
        <v>3707000</v>
      </c>
      <c r="L60" s="13" t="s">
        <v>15</v>
      </c>
      <c r="M60" s="7">
        <v>1</v>
      </c>
      <c r="N60" s="17"/>
    </row>
    <row r="61" spans="1:14" ht="63">
      <c r="A61" s="6">
        <v>59</v>
      </c>
      <c r="B61" s="8" t="s">
        <v>35</v>
      </c>
      <c r="C61" s="9" t="s">
        <v>123</v>
      </c>
      <c r="D61" s="10" t="s">
        <v>124</v>
      </c>
      <c r="E61" s="11" t="s">
        <v>523</v>
      </c>
      <c r="F61" s="6">
        <v>315044</v>
      </c>
      <c r="G61" s="6" t="s">
        <v>2665</v>
      </c>
      <c r="H61" s="16">
        <v>6490945.2999999998</v>
      </c>
      <c r="I61" s="12">
        <v>43660</v>
      </c>
      <c r="J61" s="12">
        <v>43990</v>
      </c>
      <c r="K61" s="15">
        <v>0</v>
      </c>
      <c r="L61" s="13" t="s">
        <v>15</v>
      </c>
      <c r="M61" s="7">
        <v>1</v>
      </c>
      <c r="N61" s="17"/>
    </row>
    <row r="62" spans="1:14" ht="63">
      <c r="A62" s="6">
        <v>60</v>
      </c>
      <c r="B62" s="8" t="s">
        <v>35</v>
      </c>
      <c r="C62" s="9" t="s">
        <v>126</v>
      </c>
      <c r="D62" s="10" t="s">
        <v>127</v>
      </c>
      <c r="E62" s="11" t="s">
        <v>128</v>
      </c>
      <c r="F62" s="6">
        <v>468445</v>
      </c>
      <c r="G62" s="6" t="s">
        <v>17597</v>
      </c>
      <c r="H62" s="16">
        <v>1735656.65</v>
      </c>
      <c r="I62" s="12">
        <v>44070</v>
      </c>
      <c r="J62" s="12">
        <v>44347</v>
      </c>
      <c r="K62" s="15">
        <v>0</v>
      </c>
      <c r="L62" s="13" t="s">
        <v>15</v>
      </c>
      <c r="M62" s="7">
        <v>1</v>
      </c>
      <c r="N62" s="17"/>
    </row>
    <row r="63" spans="1:14" ht="61.5">
      <c r="A63" s="6">
        <v>61</v>
      </c>
      <c r="B63" s="8" t="s">
        <v>35</v>
      </c>
      <c r="C63" s="9" t="s">
        <v>126</v>
      </c>
      <c r="D63" s="10" t="s">
        <v>127</v>
      </c>
      <c r="E63" s="11" t="s">
        <v>524</v>
      </c>
      <c r="F63" s="6">
        <v>397486</v>
      </c>
      <c r="G63" s="6" t="s">
        <v>2665</v>
      </c>
      <c r="H63" s="16">
        <v>23491729.362</v>
      </c>
      <c r="I63" s="12">
        <v>42410</v>
      </c>
      <c r="J63" s="12">
        <v>44242</v>
      </c>
      <c r="K63" s="15">
        <v>10000000</v>
      </c>
      <c r="L63" s="13" t="s">
        <v>15</v>
      </c>
      <c r="M63" s="7">
        <v>1</v>
      </c>
      <c r="N63" s="17"/>
    </row>
    <row r="64" spans="1:14" ht="63">
      <c r="A64" s="6">
        <v>62</v>
      </c>
      <c r="B64" s="8" t="s">
        <v>35</v>
      </c>
      <c r="C64" s="9" t="s">
        <v>129</v>
      </c>
      <c r="D64" s="10" t="s">
        <v>130</v>
      </c>
      <c r="E64" s="11" t="s">
        <v>131</v>
      </c>
      <c r="F64" s="6">
        <v>365213</v>
      </c>
      <c r="G64" s="6" t="s">
        <v>13217</v>
      </c>
      <c r="H64" s="16">
        <v>5917246</v>
      </c>
      <c r="I64" s="12">
        <v>43818</v>
      </c>
      <c r="J64" s="12">
        <v>44189</v>
      </c>
      <c r="K64" s="15">
        <v>1625000</v>
      </c>
      <c r="L64" s="13" t="s">
        <v>15</v>
      </c>
      <c r="M64" s="7">
        <v>1</v>
      </c>
      <c r="N64" s="17"/>
    </row>
    <row r="65" spans="1:14" ht="78.75">
      <c r="A65" s="6">
        <v>63</v>
      </c>
      <c r="B65" s="8" t="s">
        <v>35</v>
      </c>
      <c r="C65" s="9" t="s">
        <v>129</v>
      </c>
      <c r="D65" s="10" t="s">
        <v>130</v>
      </c>
      <c r="E65" s="11" t="s">
        <v>132</v>
      </c>
      <c r="F65" s="6">
        <v>365211</v>
      </c>
      <c r="G65" s="6" t="s">
        <v>13217</v>
      </c>
      <c r="H65" s="16">
        <v>1221400.8</v>
      </c>
      <c r="I65" s="12">
        <v>43818</v>
      </c>
      <c r="J65" s="12">
        <v>44189</v>
      </c>
      <c r="K65" s="15">
        <v>0</v>
      </c>
      <c r="L65" s="13" t="s">
        <v>15</v>
      </c>
      <c r="M65" s="7">
        <v>1</v>
      </c>
      <c r="N65" s="17"/>
    </row>
    <row r="66" spans="1:14" ht="63">
      <c r="A66" s="6">
        <v>64</v>
      </c>
      <c r="B66" s="8" t="s">
        <v>35</v>
      </c>
      <c r="C66" s="9" t="s">
        <v>133</v>
      </c>
      <c r="D66" s="10" t="s">
        <v>33</v>
      </c>
      <c r="E66" s="11" t="s">
        <v>525</v>
      </c>
      <c r="F66" s="6">
        <v>383229</v>
      </c>
      <c r="G66" s="6" t="s">
        <v>17598</v>
      </c>
      <c r="H66" s="16">
        <v>15531227.34</v>
      </c>
      <c r="I66" s="12">
        <v>43941</v>
      </c>
      <c r="J66" s="12">
        <v>44312</v>
      </c>
      <c r="K66" s="15">
        <v>0</v>
      </c>
      <c r="L66" s="13" t="s">
        <v>15</v>
      </c>
      <c r="M66" s="7">
        <v>1</v>
      </c>
      <c r="N66" s="17"/>
    </row>
    <row r="67" spans="1:14" ht="220.5">
      <c r="A67" s="6">
        <v>65</v>
      </c>
      <c r="B67" s="8" t="s">
        <v>35</v>
      </c>
      <c r="C67" s="9" t="s">
        <v>133</v>
      </c>
      <c r="D67" s="10" t="s">
        <v>33</v>
      </c>
      <c r="E67" s="11" t="s">
        <v>134</v>
      </c>
      <c r="F67" s="6">
        <v>290612</v>
      </c>
      <c r="G67" s="6" t="s">
        <v>13217</v>
      </c>
      <c r="H67" s="16">
        <v>17426027.813000001</v>
      </c>
      <c r="I67" s="12">
        <v>43633</v>
      </c>
      <c r="J67" s="12">
        <v>44198</v>
      </c>
      <c r="K67" s="15">
        <v>6300000</v>
      </c>
      <c r="L67" s="13" t="s">
        <v>15</v>
      </c>
      <c r="M67" s="7">
        <v>1</v>
      </c>
      <c r="N67" s="17"/>
    </row>
    <row r="68" spans="1:14" ht="63">
      <c r="A68" s="6">
        <v>66</v>
      </c>
      <c r="B68" s="8" t="s">
        <v>35</v>
      </c>
      <c r="C68" s="9" t="s">
        <v>135</v>
      </c>
      <c r="D68" s="10" t="s">
        <v>136</v>
      </c>
      <c r="E68" s="11" t="s">
        <v>137</v>
      </c>
      <c r="F68" s="6">
        <v>281020</v>
      </c>
      <c r="G68" s="6" t="s">
        <v>1109</v>
      </c>
      <c r="H68" s="16">
        <v>856706.2</v>
      </c>
      <c r="I68" s="12">
        <v>43579</v>
      </c>
      <c r="J68" s="12">
        <v>43768</v>
      </c>
      <c r="K68" s="15">
        <v>0</v>
      </c>
      <c r="L68" s="13" t="s">
        <v>15</v>
      </c>
      <c r="M68" s="7">
        <v>1</v>
      </c>
      <c r="N68" s="17"/>
    </row>
    <row r="69" spans="1:14" ht="47.25">
      <c r="A69" s="6">
        <v>67</v>
      </c>
      <c r="B69" s="8" t="s">
        <v>35</v>
      </c>
      <c r="C69" s="9" t="s">
        <v>135</v>
      </c>
      <c r="D69" s="10" t="s">
        <v>136</v>
      </c>
      <c r="E69" s="11" t="s">
        <v>138</v>
      </c>
      <c r="F69" s="6">
        <v>314438</v>
      </c>
      <c r="G69" s="6" t="s">
        <v>1109</v>
      </c>
      <c r="H69" s="16">
        <v>852746.6</v>
      </c>
      <c r="I69" s="12">
        <v>43648</v>
      </c>
      <c r="J69" s="12">
        <v>43838</v>
      </c>
      <c r="K69" s="15">
        <v>0</v>
      </c>
      <c r="L69" s="13" t="s">
        <v>15</v>
      </c>
      <c r="M69" s="7">
        <v>1</v>
      </c>
      <c r="N69" s="17"/>
    </row>
    <row r="70" spans="1:14" ht="61.5">
      <c r="A70" s="6">
        <v>68</v>
      </c>
      <c r="B70" s="8" t="s">
        <v>35</v>
      </c>
      <c r="C70" s="9" t="s">
        <v>139</v>
      </c>
      <c r="D70" s="10" t="s">
        <v>140</v>
      </c>
      <c r="E70" s="11" t="s">
        <v>526</v>
      </c>
      <c r="F70" s="6">
        <v>376143</v>
      </c>
      <c r="G70" s="6" t="s">
        <v>2665</v>
      </c>
      <c r="H70" s="16">
        <v>4774139.5</v>
      </c>
      <c r="I70" s="12">
        <v>43844</v>
      </c>
      <c r="J70" s="12">
        <v>44215</v>
      </c>
      <c r="K70" s="15">
        <v>0</v>
      </c>
      <c r="L70" s="13" t="s">
        <v>15</v>
      </c>
      <c r="M70" s="7">
        <v>1</v>
      </c>
      <c r="N70" s="17"/>
    </row>
    <row r="71" spans="1:14" ht="78.75">
      <c r="A71" s="6">
        <v>69</v>
      </c>
      <c r="B71" s="8" t="s">
        <v>35</v>
      </c>
      <c r="C71" s="9" t="s">
        <v>139</v>
      </c>
      <c r="D71" s="10" t="s">
        <v>140</v>
      </c>
      <c r="E71" s="11" t="s">
        <v>141</v>
      </c>
      <c r="F71" s="6">
        <v>366381</v>
      </c>
      <c r="G71" s="6" t="s">
        <v>13217</v>
      </c>
      <c r="H71" s="16" t="s">
        <v>142</v>
      </c>
      <c r="I71" s="12">
        <v>43807</v>
      </c>
      <c r="J71" s="12">
        <v>44178</v>
      </c>
      <c r="K71" s="15">
        <v>0</v>
      </c>
      <c r="L71" s="13" t="s">
        <v>15</v>
      </c>
      <c r="M71" s="7">
        <v>1</v>
      </c>
      <c r="N71" s="17"/>
    </row>
    <row r="72" spans="1:14" ht="63">
      <c r="A72" s="6">
        <v>70</v>
      </c>
      <c r="B72" s="8" t="s">
        <v>35</v>
      </c>
      <c r="C72" s="9" t="s">
        <v>143</v>
      </c>
      <c r="D72" s="10" t="s">
        <v>31</v>
      </c>
      <c r="E72" s="11" t="s">
        <v>144</v>
      </c>
      <c r="F72" s="6">
        <v>351417</v>
      </c>
      <c r="G72" s="6" t="s">
        <v>13217</v>
      </c>
      <c r="H72" s="16">
        <v>6617235</v>
      </c>
      <c r="I72" s="12">
        <v>43769</v>
      </c>
      <c r="J72" s="12">
        <v>44141</v>
      </c>
      <c r="K72" s="15">
        <v>0</v>
      </c>
      <c r="L72" s="13" t="s">
        <v>15</v>
      </c>
      <c r="M72" s="7">
        <v>1</v>
      </c>
      <c r="N72" s="17"/>
    </row>
    <row r="73" spans="1:14" ht="78.75">
      <c r="A73" s="6">
        <v>71</v>
      </c>
      <c r="B73" s="8" t="s">
        <v>35</v>
      </c>
      <c r="C73" s="9" t="s">
        <v>143</v>
      </c>
      <c r="D73" s="10" t="s">
        <v>31</v>
      </c>
      <c r="E73" s="11" t="s">
        <v>145</v>
      </c>
      <c r="F73" s="6">
        <v>351591</v>
      </c>
      <c r="G73" s="6" t="s">
        <v>13217</v>
      </c>
      <c r="H73" s="16">
        <v>8547571</v>
      </c>
      <c r="I73" s="12">
        <v>43769</v>
      </c>
      <c r="J73" s="12">
        <v>44141</v>
      </c>
      <c r="K73" s="15">
        <v>2950000</v>
      </c>
      <c r="L73" s="13" t="s">
        <v>15</v>
      </c>
      <c r="M73" s="7">
        <v>1</v>
      </c>
      <c r="N73" s="17"/>
    </row>
    <row r="74" spans="1:14" ht="78.75">
      <c r="A74" s="6">
        <v>72</v>
      </c>
      <c r="B74" s="8" t="s">
        <v>35</v>
      </c>
      <c r="C74" s="9" t="s">
        <v>146</v>
      </c>
      <c r="D74" s="10" t="s">
        <v>147</v>
      </c>
      <c r="E74" s="11" t="s">
        <v>148</v>
      </c>
      <c r="F74" s="6">
        <v>351414</v>
      </c>
      <c r="G74" s="6" t="s">
        <v>13217</v>
      </c>
      <c r="H74" s="16">
        <v>8891506.9499999993</v>
      </c>
      <c r="I74" s="12">
        <v>43774</v>
      </c>
      <c r="J74" s="12">
        <v>44145</v>
      </c>
      <c r="K74" s="15">
        <v>0</v>
      </c>
      <c r="L74" s="13" t="s">
        <v>15</v>
      </c>
      <c r="M74" s="7">
        <v>1</v>
      </c>
      <c r="N74" s="17"/>
    </row>
    <row r="75" spans="1:14" ht="78.75">
      <c r="A75" s="6">
        <v>73</v>
      </c>
      <c r="B75" s="8" t="s">
        <v>35</v>
      </c>
      <c r="C75" s="9" t="s">
        <v>146</v>
      </c>
      <c r="D75" s="10" t="s">
        <v>147</v>
      </c>
      <c r="E75" s="11" t="s">
        <v>149</v>
      </c>
      <c r="F75" s="6">
        <v>351415</v>
      </c>
      <c r="G75" s="6" t="s">
        <v>13217</v>
      </c>
      <c r="H75" s="16">
        <v>7646606</v>
      </c>
      <c r="I75" s="12">
        <v>43774</v>
      </c>
      <c r="J75" s="12">
        <v>44145</v>
      </c>
      <c r="K75" s="15">
        <v>0</v>
      </c>
      <c r="L75" s="13" t="s">
        <v>15</v>
      </c>
      <c r="M75" s="7">
        <v>1</v>
      </c>
      <c r="N75" s="17"/>
    </row>
    <row r="76" spans="1:14" ht="63">
      <c r="A76" s="6">
        <v>74</v>
      </c>
      <c r="B76" s="8" t="s">
        <v>35</v>
      </c>
      <c r="C76" s="9" t="s">
        <v>150</v>
      </c>
      <c r="D76" s="10" t="s">
        <v>151</v>
      </c>
      <c r="E76" s="11" t="s">
        <v>152</v>
      </c>
      <c r="F76" s="6">
        <v>290611</v>
      </c>
      <c r="G76" s="6" t="s">
        <v>1109</v>
      </c>
      <c r="H76" s="16">
        <v>1013251.95</v>
      </c>
      <c r="I76" s="12">
        <v>43577</v>
      </c>
      <c r="J76" s="12">
        <v>43766</v>
      </c>
      <c r="K76" s="15">
        <v>0</v>
      </c>
      <c r="L76" s="13" t="s">
        <v>15</v>
      </c>
      <c r="M76" s="7">
        <v>1</v>
      </c>
      <c r="N76" s="17"/>
    </row>
    <row r="77" spans="1:14" ht="47.25">
      <c r="A77" s="6">
        <v>75</v>
      </c>
      <c r="B77" s="8" t="s">
        <v>35</v>
      </c>
      <c r="C77" s="9" t="s">
        <v>153</v>
      </c>
      <c r="D77" s="10" t="s">
        <v>154</v>
      </c>
      <c r="E77" s="11" t="s">
        <v>527</v>
      </c>
      <c r="F77" s="6">
        <v>177688</v>
      </c>
      <c r="G77" s="6" t="s">
        <v>2665</v>
      </c>
      <c r="H77" s="16">
        <v>41886751</v>
      </c>
      <c r="I77" s="12">
        <v>43243</v>
      </c>
      <c r="J77" s="12">
        <v>44165</v>
      </c>
      <c r="K77" s="15">
        <v>24184000</v>
      </c>
      <c r="L77" s="13" t="s">
        <v>14</v>
      </c>
      <c r="M77" s="7">
        <v>1</v>
      </c>
      <c r="N77" s="17"/>
    </row>
    <row r="78" spans="1:14" ht="47.25">
      <c r="A78" s="6">
        <v>76</v>
      </c>
      <c r="B78" s="8" t="s">
        <v>35</v>
      </c>
      <c r="C78" s="9" t="s">
        <v>468</v>
      </c>
      <c r="D78" s="10" t="s">
        <v>29</v>
      </c>
      <c r="E78" s="11" t="s">
        <v>527</v>
      </c>
      <c r="F78" s="6">
        <v>177688</v>
      </c>
      <c r="G78" s="6" t="s">
        <v>2665</v>
      </c>
      <c r="H78" s="16">
        <v>41886751</v>
      </c>
      <c r="I78" s="12">
        <v>43243</v>
      </c>
      <c r="J78" s="12">
        <v>44165</v>
      </c>
      <c r="K78" s="15">
        <v>24184000</v>
      </c>
      <c r="L78" s="13" t="s">
        <v>14</v>
      </c>
      <c r="M78" s="7">
        <v>0.51</v>
      </c>
      <c r="N78" s="17"/>
    </row>
    <row r="79" spans="1:14" ht="63">
      <c r="A79" s="6">
        <v>77</v>
      </c>
      <c r="B79" s="8" t="s">
        <v>35</v>
      </c>
      <c r="C79" s="9" t="s">
        <v>469</v>
      </c>
      <c r="D79" s="10" t="s">
        <v>160</v>
      </c>
      <c r="E79" s="11" t="s">
        <v>527</v>
      </c>
      <c r="F79" s="6">
        <v>177688</v>
      </c>
      <c r="G79" s="6" t="s">
        <v>2665</v>
      </c>
      <c r="H79" s="16">
        <v>41886751</v>
      </c>
      <c r="I79" s="12">
        <v>43243</v>
      </c>
      <c r="J79" s="12">
        <v>44165</v>
      </c>
      <c r="K79" s="15">
        <v>24184000</v>
      </c>
      <c r="L79" s="13" t="s">
        <v>14</v>
      </c>
      <c r="M79" s="7">
        <v>0.49</v>
      </c>
      <c r="N79" s="17"/>
    </row>
    <row r="80" spans="1:14" ht="47.25">
      <c r="A80" s="6">
        <v>78</v>
      </c>
      <c r="B80" s="8" t="s">
        <v>35</v>
      </c>
      <c r="C80" s="9" t="s">
        <v>153</v>
      </c>
      <c r="D80" s="10" t="s">
        <v>154</v>
      </c>
      <c r="E80" s="11" t="s">
        <v>528</v>
      </c>
      <c r="F80" s="6">
        <v>211020</v>
      </c>
      <c r="G80" s="6" t="s">
        <v>2665</v>
      </c>
      <c r="H80" s="16">
        <v>23377428</v>
      </c>
      <c r="I80" s="12">
        <v>43382</v>
      </c>
      <c r="J80" s="12">
        <v>44172</v>
      </c>
      <c r="K80" s="15">
        <v>4000000</v>
      </c>
      <c r="L80" s="13" t="s">
        <v>14</v>
      </c>
      <c r="M80" s="7">
        <v>1</v>
      </c>
      <c r="N80" s="17"/>
    </row>
    <row r="81" spans="1:14" ht="47.25">
      <c r="A81" s="6">
        <v>79</v>
      </c>
      <c r="B81" s="8" t="s">
        <v>35</v>
      </c>
      <c r="C81" s="9" t="s">
        <v>468</v>
      </c>
      <c r="D81" s="10" t="s">
        <v>29</v>
      </c>
      <c r="E81" s="11" t="s">
        <v>528</v>
      </c>
      <c r="F81" s="6">
        <v>211020</v>
      </c>
      <c r="G81" s="6" t="s">
        <v>2665</v>
      </c>
      <c r="H81" s="16">
        <v>23377428</v>
      </c>
      <c r="I81" s="12">
        <v>43382</v>
      </c>
      <c r="J81" s="12">
        <v>44172</v>
      </c>
      <c r="K81" s="15">
        <v>4000000</v>
      </c>
      <c r="L81" s="13" t="s">
        <v>14</v>
      </c>
      <c r="M81" s="7">
        <v>0.51</v>
      </c>
      <c r="N81" s="17"/>
    </row>
    <row r="82" spans="1:14" ht="63">
      <c r="A82" s="6">
        <v>80</v>
      </c>
      <c r="B82" s="8" t="s">
        <v>35</v>
      </c>
      <c r="C82" s="9" t="s">
        <v>469</v>
      </c>
      <c r="D82" s="10" t="s">
        <v>160</v>
      </c>
      <c r="E82" s="11" t="s">
        <v>528</v>
      </c>
      <c r="F82" s="6">
        <v>211020</v>
      </c>
      <c r="G82" s="6" t="s">
        <v>2665</v>
      </c>
      <c r="H82" s="16">
        <v>23377428</v>
      </c>
      <c r="I82" s="12">
        <v>43382</v>
      </c>
      <c r="J82" s="12">
        <v>44172</v>
      </c>
      <c r="K82" s="15">
        <v>4000000</v>
      </c>
      <c r="L82" s="13" t="s">
        <v>14</v>
      </c>
      <c r="M82" s="7">
        <v>0.49</v>
      </c>
      <c r="N82" s="17"/>
    </row>
    <row r="83" spans="1:14" ht="63">
      <c r="A83" s="6">
        <v>81</v>
      </c>
      <c r="B83" s="8" t="s">
        <v>35</v>
      </c>
      <c r="C83" s="9" t="s">
        <v>153</v>
      </c>
      <c r="D83" s="10" t="s">
        <v>154</v>
      </c>
      <c r="E83" s="11" t="s">
        <v>529</v>
      </c>
      <c r="F83" s="6">
        <v>184514</v>
      </c>
      <c r="G83" s="6" t="s">
        <v>2665</v>
      </c>
      <c r="H83" s="16">
        <v>23100050.289000001</v>
      </c>
      <c r="I83" s="12">
        <v>43317</v>
      </c>
      <c r="J83" s="12">
        <v>44252</v>
      </c>
      <c r="K83" s="15">
        <v>7700000</v>
      </c>
      <c r="L83" s="13" t="s">
        <v>14</v>
      </c>
      <c r="M83" s="7">
        <v>1</v>
      </c>
      <c r="N83" s="17"/>
    </row>
    <row r="84" spans="1:14" ht="63">
      <c r="A84" s="6">
        <v>82</v>
      </c>
      <c r="B84" s="8" t="s">
        <v>35</v>
      </c>
      <c r="C84" s="9" t="s">
        <v>468</v>
      </c>
      <c r="D84" s="10" t="s">
        <v>29</v>
      </c>
      <c r="E84" s="11" t="s">
        <v>529</v>
      </c>
      <c r="F84" s="6">
        <v>184514</v>
      </c>
      <c r="G84" s="6" t="s">
        <v>2665</v>
      </c>
      <c r="H84" s="16">
        <v>23100050.289000001</v>
      </c>
      <c r="I84" s="12">
        <v>43317</v>
      </c>
      <c r="J84" s="12">
        <v>44252</v>
      </c>
      <c r="K84" s="15">
        <v>7700000</v>
      </c>
      <c r="L84" s="13" t="s">
        <v>14</v>
      </c>
      <c r="M84" s="7">
        <v>0.51</v>
      </c>
      <c r="N84" s="17"/>
    </row>
    <row r="85" spans="1:14" ht="63">
      <c r="A85" s="6">
        <v>83</v>
      </c>
      <c r="B85" s="8" t="s">
        <v>35</v>
      </c>
      <c r="C85" s="9" t="s">
        <v>469</v>
      </c>
      <c r="D85" s="10" t="s">
        <v>160</v>
      </c>
      <c r="E85" s="11" t="s">
        <v>529</v>
      </c>
      <c r="F85" s="6">
        <v>184514</v>
      </c>
      <c r="G85" s="6" t="s">
        <v>2665</v>
      </c>
      <c r="H85" s="16">
        <v>23100050.289000001</v>
      </c>
      <c r="I85" s="12">
        <v>43317</v>
      </c>
      <c r="J85" s="12">
        <v>44252</v>
      </c>
      <c r="K85" s="15">
        <v>7700000</v>
      </c>
      <c r="L85" s="13" t="s">
        <v>14</v>
      </c>
      <c r="M85" s="7">
        <v>0.49</v>
      </c>
      <c r="N85" s="17"/>
    </row>
    <row r="86" spans="1:14" ht="141.75">
      <c r="A86" s="6">
        <v>84</v>
      </c>
      <c r="B86" s="8" t="s">
        <v>35</v>
      </c>
      <c r="C86" s="9" t="s">
        <v>155</v>
      </c>
      <c r="D86" s="10" t="s">
        <v>156</v>
      </c>
      <c r="E86" s="11" t="s">
        <v>530</v>
      </c>
      <c r="F86" s="6">
        <v>383228</v>
      </c>
      <c r="G86" s="6" t="s">
        <v>17598</v>
      </c>
      <c r="H86" s="16">
        <v>16229685.287</v>
      </c>
      <c r="I86" s="12">
        <v>43888</v>
      </c>
      <c r="J86" s="12">
        <v>44259</v>
      </c>
      <c r="K86" s="15">
        <v>2000000</v>
      </c>
      <c r="L86" s="13" t="s">
        <v>14</v>
      </c>
      <c r="M86" s="7">
        <v>1</v>
      </c>
      <c r="N86" s="17"/>
    </row>
    <row r="87" spans="1:14" ht="141.75">
      <c r="A87" s="6">
        <v>85</v>
      </c>
      <c r="B87" s="8" t="s">
        <v>35</v>
      </c>
      <c r="C87" s="9" t="s">
        <v>470</v>
      </c>
      <c r="D87" s="10" t="s">
        <v>160</v>
      </c>
      <c r="E87" s="11" t="s">
        <v>530</v>
      </c>
      <c r="F87" s="6">
        <v>383228</v>
      </c>
      <c r="G87" s="6" t="s">
        <v>17598</v>
      </c>
      <c r="H87" s="16">
        <v>16229685.287</v>
      </c>
      <c r="I87" s="12">
        <v>43888</v>
      </c>
      <c r="J87" s="12">
        <v>44259</v>
      </c>
      <c r="K87" s="15">
        <v>2000000</v>
      </c>
      <c r="L87" s="13" t="s">
        <v>14</v>
      </c>
      <c r="M87" s="7">
        <v>0.6</v>
      </c>
      <c r="N87" s="17"/>
    </row>
    <row r="88" spans="1:14" ht="141.75">
      <c r="A88" s="6">
        <v>86</v>
      </c>
      <c r="B88" s="8" t="s">
        <v>35</v>
      </c>
      <c r="C88" s="9" t="s">
        <v>471</v>
      </c>
      <c r="D88" s="10" t="s">
        <v>37</v>
      </c>
      <c r="E88" s="11" t="s">
        <v>530</v>
      </c>
      <c r="F88" s="6">
        <v>383228</v>
      </c>
      <c r="G88" s="6" t="s">
        <v>17598</v>
      </c>
      <c r="H88" s="16">
        <v>16229685.287</v>
      </c>
      <c r="I88" s="12">
        <v>43888</v>
      </c>
      <c r="J88" s="12">
        <v>44259</v>
      </c>
      <c r="K88" s="15">
        <v>2000000</v>
      </c>
      <c r="L88" s="13" t="s">
        <v>14</v>
      </c>
      <c r="M88" s="7">
        <v>0.4</v>
      </c>
      <c r="N88" s="17"/>
    </row>
    <row r="89" spans="1:14" ht="63">
      <c r="A89" s="6">
        <v>87</v>
      </c>
      <c r="B89" s="8" t="s">
        <v>35</v>
      </c>
      <c r="C89" s="9" t="s">
        <v>155</v>
      </c>
      <c r="D89" s="10" t="s">
        <v>156</v>
      </c>
      <c r="E89" s="11" t="s">
        <v>531</v>
      </c>
      <c r="F89" s="6">
        <v>396928</v>
      </c>
      <c r="G89" s="6" t="s">
        <v>17599</v>
      </c>
      <c r="H89" s="16">
        <v>22300635.443</v>
      </c>
      <c r="I89" s="12">
        <v>43933</v>
      </c>
      <c r="J89" s="12">
        <v>44304</v>
      </c>
      <c r="K89" s="15">
        <v>0</v>
      </c>
      <c r="L89" s="13" t="s">
        <v>14</v>
      </c>
      <c r="M89" s="7">
        <v>1</v>
      </c>
      <c r="N89" s="17"/>
    </row>
    <row r="90" spans="1:14" ht="63">
      <c r="A90" s="6">
        <v>88</v>
      </c>
      <c r="B90" s="8" t="s">
        <v>35</v>
      </c>
      <c r="C90" s="9" t="s">
        <v>470</v>
      </c>
      <c r="D90" s="10" t="s">
        <v>160</v>
      </c>
      <c r="E90" s="11" t="s">
        <v>531</v>
      </c>
      <c r="F90" s="6">
        <v>396928</v>
      </c>
      <c r="G90" s="6" t="s">
        <v>17599</v>
      </c>
      <c r="H90" s="16">
        <v>22300635.443</v>
      </c>
      <c r="I90" s="12">
        <v>43933</v>
      </c>
      <c r="J90" s="12">
        <v>44304</v>
      </c>
      <c r="K90" s="15">
        <v>0</v>
      </c>
      <c r="L90" s="13" t="s">
        <v>14</v>
      </c>
      <c r="M90" s="7">
        <v>0.6</v>
      </c>
      <c r="N90" s="17"/>
    </row>
    <row r="91" spans="1:14" ht="63">
      <c r="A91" s="6">
        <v>89</v>
      </c>
      <c r="B91" s="8" t="s">
        <v>35</v>
      </c>
      <c r="C91" s="9" t="s">
        <v>471</v>
      </c>
      <c r="D91" s="10" t="s">
        <v>37</v>
      </c>
      <c r="E91" s="11" t="s">
        <v>531</v>
      </c>
      <c r="F91" s="6">
        <v>396928</v>
      </c>
      <c r="G91" s="6" t="s">
        <v>17599</v>
      </c>
      <c r="H91" s="16">
        <v>22300635.443</v>
      </c>
      <c r="I91" s="12">
        <v>43933</v>
      </c>
      <c r="J91" s="12">
        <v>44304</v>
      </c>
      <c r="K91" s="15">
        <v>0</v>
      </c>
      <c r="L91" s="13" t="s">
        <v>14</v>
      </c>
      <c r="M91" s="7">
        <v>0.4</v>
      </c>
      <c r="N91" s="17"/>
    </row>
    <row r="92" spans="1:14" ht="61.5">
      <c r="A92" s="6">
        <v>90</v>
      </c>
      <c r="B92" s="8" t="s">
        <v>35</v>
      </c>
      <c r="C92" s="9" t="s">
        <v>157</v>
      </c>
      <c r="D92" s="10" t="s">
        <v>156</v>
      </c>
      <c r="E92" s="11" t="s">
        <v>532</v>
      </c>
      <c r="F92" s="6">
        <v>366282</v>
      </c>
      <c r="G92" s="6" t="s">
        <v>2665</v>
      </c>
      <c r="H92" s="16">
        <v>46661959.292999998</v>
      </c>
      <c r="I92" s="12">
        <v>43803</v>
      </c>
      <c r="J92" s="12" t="s">
        <v>158</v>
      </c>
      <c r="K92" s="15">
        <v>32421000</v>
      </c>
      <c r="L92" s="13" t="s">
        <v>14</v>
      </c>
      <c r="M92" s="7">
        <v>1</v>
      </c>
      <c r="N92" s="17"/>
    </row>
    <row r="93" spans="1:14" ht="63">
      <c r="A93" s="6">
        <v>91</v>
      </c>
      <c r="B93" s="8" t="s">
        <v>35</v>
      </c>
      <c r="C93" s="9" t="s">
        <v>470</v>
      </c>
      <c r="D93" s="10" t="s">
        <v>160</v>
      </c>
      <c r="E93" s="11" t="s">
        <v>532</v>
      </c>
      <c r="F93" s="6">
        <v>366282</v>
      </c>
      <c r="G93" s="6" t="s">
        <v>2665</v>
      </c>
      <c r="H93" s="16">
        <v>46661959.292999998</v>
      </c>
      <c r="I93" s="12">
        <v>43803</v>
      </c>
      <c r="J93" s="12" t="s">
        <v>158</v>
      </c>
      <c r="K93" s="15">
        <v>32421000</v>
      </c>
      <c r="L93" s="13" t="s">
        <v>14</v>
      </c>
      <c r="M93" s="7">
        <v>0.6</v>
      </c>
      <c r="N93" s="17"/>
    </row>
    <row r="94" spans="1:14" ht="63">
      <c r="A94" s="6">
        <v>92</v>
      </c>
      <c r="B94" s="8" t="s">
        <v>35</v>
      </c>
      <c r="C94" s="9" t="s">
        <v>471</v>
      </c>
      <c r="D94" s="10" t="s">
        <v>37</v>
      </c>
      <c r="E94" s="11" t="s">
        <v>532</v>
      </c>
      <c r="F94" s="6">
        <v>366282</v>
      </c>
      <c r="G94" s="6" t="s">
        <v>2665</v>
      </c>
      <c r="H94" s="16">
        <v>46661959.292999998</v>
      </c>
      <c r="I94" s="12">
        <v>43803</v>
      </c>
      <c r="J94" s="12" t="s">
        <v>158</v>
      </c>
      <c r="K94" s="15">
        <v>32421000</v>
      </c>
      <c r="L94" s="13" t="s">
        <v>14</v>
      </c>
      <c r="M94" s="7">
        <v>0.4</v>
      </c>
      <c r="N94" s="17"/>
    </row>
    <row r="95" spans="1:14" ht="77.25">
      <c r="A95" s="6">
        <v>93</v>
      </c>
      <c r="B95" s="8" t="s">
        <v>35</v>
      </c>
      <c r="C95" s="9" t="s">
        <v>159</v>
      </c>
      <c r="D95" s="10" t="s">
        <v>160</v>
      </c>
      <c r="E95" s="11" t="s">
        <v>533</v>
      </c>
      <c r="F95" s="6">
        <v>266713</v>
      </c>
      <c r="G95" s="6" t="s">
        <v>2665</v>
      </c>
      <c r="H95" s="16">
        <v>41790750.386</v>
      </c>
      <c r="I95" s="12">
        <v>43548</v>
      </c>
      <c r="J95" s="12" t="s">
        <v>161</v>
      </c>
      <c r="K95" s="15">
        <v>0</v>
      </c>
      <c r="L95" s="13" t="s">
        <v>15</v>
      </c>
      <c r="M95" s="7">
        <v>1</v>
      </c>
      <c r="N95" s="17"/>
    </row>
    <row r="96" spans="1:14" ht="78.75">
      <c r="A96" s="6">
        <v>94</v>
      </c>
      <c r="B96" s="8" t="s">
        <v>35</v>
      </c>
      <c r="C96" s="9" t="s">
        <v>159</v>
      </c>
      <c r="D96" s="10" t="s">
        <v>160</v>
      </c>
      <c r="E96" s="11" t="s">
        <v>162</v>
      </c>
      <c r="F96" s="6">
        <v>383572</v>
      </c>
      <c r="G96" s="6" t="s">
        <v>163</v>
      </c>
      <c r="H96" s="16">
        <v>14571560</v>
      </c>
      <c r="I96" s="12">
        <v>43877</v>
      </c>
      <c r="J96" s="12">
        <v>44195</v>
      </c>
      <c r="K96" s="15">
        <v>0</v>
      </c>
      <c r="L96" s="13" t="s">
        <v>15</v>
      </c>
      <c r="M96" s="7">
        <v>1</v>
      </c>
      <c r="N96" s="17"/>
    </row>
    <row r="97" spans="1:14" ht="63">
      <c r="A97" s="6">
        <v>95</v>
      </c>
      <c r="B97" s="8" t="s">
        <v>35</v>
      </c>
      <c r="C97" s="9" t="s">
        <v>159</v>
      </c>
      <c r="D97" s="10" t="s">
        <v>160</v>
      </c>
      <c r="E97" s="11" t="s">
        <v>164</v>
      </c>
      <c r="F97" s="6">
        <v>383595</v>
      </c>
      <c r="G97" s="6" t="s">
        <v>165</v>
      </c>
      <c r="H97" s="16">
        <v>12283370</v>
      </c>
      <c r="I97" s="12">
        <v>43877</v>
      </c>
      <c r="J97" s="12">
        <v>44195</v>
      </c>
      <c r="K97" s="15">
        <v>0</v>
      </c>
      <c r="L97" s="13" t="s">
        <v>15</v>
      </c>
      <c r="M97" s="7">
        <v>1</v>
      </c>
      <c r="N97" s="17"/>
    </row>
    <row r="98" spans="1:14" ht="63">
      <c r="A98" s="6">
        <v>96</v>
      </c>
      <c r="B98" s="8" t="s">
        <v>35</v>
      </c>
      <c r="C98" s="9" t="s">
        <v>159</v>
      </c>
      <c r="D98" s="10" t="s">
        <v>160</v>
      </c>
      <c r="E98" s="11" t="s">
        <v>166</v>
      </c>
      <c r="F98" s="6">
        <v>383596</v>
      </c>
      <c r="G98" s="6" t="s">
        <v>167</v>
      </c>
      <c r="H98" s="16">
        <v>10444872</v>
      </c>
      <c r="I98" s="12">
        <v>43877</v>
      </c>
      <c r="J98" s="12">
        <v>44195</v>
      </c>
      <c r="K98" s="15">
        <v>0</v>
      </c>
      <c r="L98" s="13" t="s">
        <v>15</v>
      </c>
      <c r="M98" s="7">
        <v>1</v>
      </c>
      <c r="N98" s="17"/>
    </row>
    <row r="99" spans="1:14" ht="47.25">
      <c r="A99" s="6">
        <v>97</v>
      </c>
      <c r="B99" s="8" t="s">
        <v>35</v>
      </c>
      <c r="C99" s="9" t="s">
        <v>159</v>
      </c>
      <c r="D99" s="10" t="s">
        <v>160</v>
      </c>
      <c r="E99" s="11" t="s">
        <v>168</v>
      </c>
      <c r="F99" s="6">
        <v>383599</v>
      </c>
      <c r="G99" s="6" t="s">
        <v>169</v>
      </c>
      <c r="H99" s="16">
        <v>26881876</v>
      </c>
      <c r="I99" s="12">
        <v>43877</v>
      </c>
      <c r="J99" s="12">
        <v>44195</v>
      </c>
      <c r="K99" s="15">
        <v>10248000</v>
      </c>
      <c r="L99" s="13" t="s">
        <v>15</v>
      </c>
      <c r="M99" s="7">
        <v>1</v>
      </c>
      <c r="N99" s="17"/>
    </row>
    <row r="100" spans="1:14" ht="63">
      <c r="A100" s="6">
        <v>98</v>
      </c>
      <c r="B100" s="8" t="s">
        <v>35</v>
      </c>
      <c r="C100" s="9" t="s">
        <v>159</v>
      </c>
      <c r="D100" s="10" t="s">
        <v>160</v>
      </c>
      <c r="E100" s="11" t="s">
        <v>170</v>
      </c>
      <c r="F100" s="6">
        <v>383600</v>
      </c>
      <c r="G100" s="6" t="s">
        <v>171</v>
      </c>
      <c r="H100" s="16">
        <v>25596152</v>
      </c>
      <c r="I100" s="12">
        <v>43877</v>
      </c>
      <c r="J100" s="12">
        <v>44195</v>
      </c>
      <c r="K100" s="15">
        <v>8650000</v>
      </c>
      <c r="L100" s="13" t="s">
        <v>15</v>
      </c>
      <c r="M100" s="7">
        <v>1</v>
      </c>
      <c r="N100" s="17"/>
    </row>
    <row r="101" spans="1:14" ht="78.75">
      <c r="A101" s="6">
        <v>99</v>
      </c>
      <c r="B101" s="8" t="s">
        <v>35</v>
      </c>
      <c r="C101" s="9" t="s">
        <v>159</v>
      </c>
      <c r="D101" s="10" t="s">
        <v>160</v>
      </c>
      <c r="E101" s="11" t="s">
        <v>534</v>
      </c>
      <c r="F101" s="6">
        <v>237664</v>
      </c>
      <c r="G101" s="6" t="s">
        <v>2665</v>
      </c>
      <c r="H101" s="16">
        <v>22795000.07</v>
      </c>
      <c r="I101" s="12">
        <v>43467</v>
      </c>
      <c r="J101" s="12">
        <v>43838</v>
      </c>
      <c r="K101" s="15">
        <v>0</v>
      </c>
      <c r="L101" s="13" t="s">
        <v>15</v>
      </c>
      <c r="M101" s="7">
        <v>1</v>
      </c>
      <c r="N101" s="17"/>
    </row>
    <row r="102" spans="1:14" ht="126">
      <c r="A102" s="6">
        <v>100</v>
      </c>
      <c r="B102" s="8" t="s">
        <v>35</v>
      </c>
      <c r="C102" s="9" t="s">
        <v>159</v>
      </c>
      <c r="D102" s="10" t="s">
        <v>160</v>
      </c>
      <c r="E102" s="11" t="s">
        <v>172</v>
      </c>
      <c r="F102" s="6">
        <v>282901</v>
      </c>
      <c r="G102" s="6" t="s">
        <v>13217</v>
      </c>
      <c r="H102" s="16">
        <v>22537774.831999999</v>
      </c>
      <c r="I102" s="12">
        <v>43601</v>
      </c>
      <c r="J102" s="12">
        <v>44205</v>
      </c>
      <c r="K102" s="15">
        <v>13035000</v>
      </c>
      <c r="L102" s="13" t="s">
        <v>15</v>
      </c>
      <c r="M102" s="7">
        <v>1</v>
      </c>
      <c r="N102" s="17"/>
    </row>
    <row r="103" spans="1:14" ht="110.25">
      <c r="A103" s="6">
        <v>101</v>
      </c>
      <c r="B103" s="8" t="s">
        <v>35</v>
      </c>
      <c r="C103" s="9" t="s">
        <v>173</v>
      </c>
      <c r="D103" s="10" t="s">
        <v>174</v>
      </c>
      <c r="E103" s="11" t="s">
        <v>175</v>
      </c>
      <c r="F103" s="6">
        <v>299693</v>
      </c>
      <c r="G103" s="6" t="s">
        <v>3787</v>
      </c>
      <c r="H103" s="16">
        <v>11976680</v>
      </c>
      <c r="I103" s="12">
        <v>43663</v>
      </c>
      <c r="J103" s="12">
        <v>43985</v>
      </c>
      <c r="K103" s="15">
        <v>3950000</v>
      </c>
      <c r="L103" s="13" t="s">
        <v>14</v>
      </c>
      <c r="M103" s="7">
        <v>1</v>
      </c>
      <c r="N103" s="17"/>
    </row>
    <row r="104" spans="1:14" ht="110.25">
      <c r="A104" s="6">
        <v>102</v>
      </c>
      <c r="B104" s="8" t="s">
        <v>35</v>
      </c>
      <c r="C104" s="9" t="s">
        <v>472</v>
      </c>
      <c r="D104" s="10" t="s">
        <v>174</v>
      </c>
      <c r="E104" s="11" t="s">
        <v>175</v>
      </c>
      <c r="F104" s="6">
        <v>299693</v>
      </c>
      <c r="G104" s="6" t="s">
        <v>3787</v>
      </c>
      <c r="H104" s="16">
        <v>11976680</v>
      </c>
      <c r="I104" s="12">
        <v>43663</v>
      </c>
      <c r="J104" s="12">
        <v>43985</v>
      </c>
      <c r="K104" s="15">
        <v>3950000</v>
      </c>
      <c r="L104" s="13" t="s">
        <v>14</v>
      </c>
      <c r="M104" s="7">
        <v>0.51</v>
      </c>
      <c r="N104" s="17"/>
    </row>
    <row r="105" spans="1:14" ht="110.25">
      <c r="A105" s="6">
        <v>103</v>
      </c>
      <c r="B105" s="8" t="s">
        <v>35</v>
      </c>
      <c r="C105" s="9" t="s">
        <v>473</v>
      </c>
      <c r="D105" s="10" t="s">
        <v>474</v>
      </c>
      <c r="E105" s="11" t="s">
        <v>175</v>
      </c>
      <c r="F105" s="6">
        <v>299693</v>
      </c>
      <c r="G105" s="6" t="s">
        <v>3787</v>
      </c>
      <c r="H105" s="16">
        <v>11976680</v>
      </c>
      <c r="I105" s="12">
        <v>43663</v>
      </c>
      <c r="J105" s="12">
        <v>43985</v>
      </c>
      <c r="K105" s="15">
        <v>3950000</v>
      </c>
      <c r="L105" s="13" t="s">
        <v>14</v>
      </c>
      <c r="M105" s="7">
        <v>0.49</v>
      </c>
      <c r="N105" s="17"/>
    </row>
    <row r="106" spans="1:14" ht="157.5">
      <c r="A106" s="6">
        <v>104</v>
      </c>
      <c r="B106" s="8" t="s">
        <v>35</v>
      </c>
      <c r="C106" s="9" t="s">
        <v>173</v>
      </c>
      <c r="D106" s="10" t="s">
        <v>174</v>
      </c>
      <c r="E106" s="11" t="s">
        <v>176</v>
      </c>
      <c r="F106" s="6">
        <v>299694</v>
      </c>
      <c r="G106" s="6" t="s">
        <v>3787</v>
      </c>
      <c r="H106" s="16">
        <v>17551499.239999998</v>
      </c>
      <c r="I106" s="12">
        <v>43663</v>
      </c>
      <c r="J106" s="12">
        <v>43985</v>
      </c>
      <c r="K106" s="15">
        <v>4362827</v>
      </c>
      <c r="L106" s="13" t="s">
        <v>14</v>
      </c>
      <c r="M106" s="7">
        <v>1</v>
      </c>
      <c r="N106" s="17"/>
    </row>
    <row r="107" spans="1:14" ht="157.5">
      <c r="A107" s="6">
        <v>105</v>
      </c>
      <c r="B107" s="8" t="s">
        <v>35</v>
      </c>
      <c r="C107" s="9" t="s">
        <v>475</v>
      </c>
      <c r="D107" s="10" t="s">
        <v>160</v>
      </c>
      <c r="E107" s="11" t="s">
        <v>176</v>
      </c>
      <c r="F107" s="6">
        <v>299694</v>
      </c>
      <c r="G107" s="6" t="s">
        <v>3787</v>
      </c>
      <c r="H107" s="16">
        <v>17551499.239999998</v>
      </c>
      <c r="I107" s="12">
        <v>43663</v>
      </c>
      <c r="J107" s="12">
        <v>43985</v>
      </c>
      <c r="K107" s="15">
        <v>4362827</v>
      </c>
      <c r="L107" s="13" t="s">
        <v>14</v>
      </c>
      <c r="M107" s="7">
        <v>0.51</v>
      </c>
      <c r="N107" s="17"/>
    </row>
    <row r="108" spans="1:14" ht="157.5">
      <c r="A108" s="6">
        <v>106</v>
      </c>
      <c r="B108" s="8" t="s">
        <v>35</v>
      </c>
      <c r="C108" s="9" t="s">
        <v>473</v>
      </c>
      <c r="D108" s="10" t="s">
        <v>474</v>
      </c>
      <c r="E108" s="11" t="s">
        <v>176</v>
      </c>
      <c r="F108" s="6">
        <v>299694</v>
      </c>
      <c r="G108" s="6" t="s">
        <v>3787</v>
      </c>
      <c r="H108" s="16">
        <v>17551499.239999998</v>
      </c>
      <c r="I108" s="12">
        <v>43663</v>
      </c>
      <c r="J108" s="12">
        <v>43985</v>
      </c>
      <c r="K108" s="15">
        <v>4362827</v>
      </c>
      <c r="L108" s="13" t="s">
        <v>14</v>
      </c>
      <c r="M108" s="7">
        <v>0.49</v>
      </c>
      <c r="N108" s="17"/>
    </row>
    <row r="109" spans="1:14" ht="47.25">
      <c r="A109" s="6">
        <v>107</v>
      </c>
      <c r="B109" s="8" t="s">
        <v>35</v>
      </c>
      <c r="C109" s="9" t="s">
        <v>177</v>
      </c>
      <c r="D109" s="10" t="s">
        <v>178</v>
      </c>
      <c r="E109" s="11" t="s">
        <v>535</v>
      </c>
      <c r="F109" s="6">
        <v>309291</v>
      </c>
      <c r="G109" s="6" t="s">
        <v>2665</v>
      </c>
      <c r="H109" s="16">
        <v>31346211.113000002</v>
      </c>
      <c r="I109" s="12">
        <v>43744</v>
      </c>
      <c r="J109" s="12">
        <v>44278</v>
      </c>
      <c r="K109" s="15">
        <v>20185000</v>
      </c>
      <c r="L109" s="13" t="s">
        <v>14</v>
      </c>
      <c r="M109" s="7">
        <v>1</v>
      </c>
      <c r="N109" s="17"/>
    </row>
    <row r="110" spans="1:14" ht="63">
      <c r="A110" s="6">
        <v>108</v>
      </c>
      <c r="B110" s="8" t="s">
        <v>35</v>
      </c>
      <c r="C110" s="9" t="s">
        <v>472</v>
      </c>
      <c r="D110" s="10" t="s">
        <v>160</v>
      </c>
      <c r="E110" s="11" t="s">
        <v>535</v>
      </c>
      <c r="F110" s="6">
        <v>309291</v>
      </c>
      <c r="G110" s="6" t="s">
        <v>2665</v>
      </c>
      <c r="H110" s="16">
        <v>31346211.113000002</v>
      </c>
      <c r="I110" s="12">
        <v>43744</v>
      </c>
      <c r="J110" s="12">
        <v>44278</v>
      </c>
      <c r="K110" s="15">
        <v>20185000</v>
      </c>
      <c r="L110" s="13" t="s">
        <v>14</v>
      </c>
      <c r="M110" s="7">
        <v>0.51</v>
      </c>
      <c r="N110" s="17"/>
    </row>
    <row r="111" spans="1:14" ht="63">
      <c r="A111" s="6">
        <v>109</v>
      </c>
      <c r="B111" s="8" t="s">
        <v>35</v>
      </c>
      <c r="C111" s="9" t="s">
        <v>476</v>
      </c>
      <c r="D111" s="10" t="s">
        <v>477</v>
      </c>
      <c r="E111" s="11" t="s">
        <v>535</v>
      </c>
      <c r="F111" s="6">
        <v>309291</v>
      </c>
      <c r="G111" s="6" t="s">
        <v>2665</v>
      </c>
      <c r="H111" s="16">
        <v>31346211.113000002</v>
      </c>
      <c r="I111" s="12">
        <v>43744</v>
      </c>
      <c r="J111" s="12">
        <v>44278</v>
      </c>
      <c r="K111" s="15">
        <v>20185000</v>
      </c>
      <c r="L111" s="13" t="s">
        <v>14</v>
      </c>
      <c r="M111" s="7">
        <v>0.49</v>
      </c>
      <c r="N111" s="17"/>
    </row>
    <row r="112" spans="1:14" ht="78.75">
      <c r="A112" s="6">
        <v>110</v>
      </c>
      <c r="B112" s="8" t="s">
        <v>35</v>
      </c>
      <c r="C112" s="9" t="s">
        <v>179</v>
      </c>
      <c r="D112" s="10" t="s">
        <v>22</v>
      </c>
      <c r="E112" s="11" t="s">
        <v>536</v>
      </c>
      <c r="F112" s="6">
        <v>180941</v>
      </c>
      <c r="G112" s="6" t="s">
        <v>2665</v>
      </c>
      <c r="H112" s="16">
        <v>24685109.846000001</v>
      </c>
      <c r="I112" s="12">
        <v>43447</v>
      </c>
      <c r="J112" s="12">
        <v>44196</v>
      </c>
      <c r="K112" s="15">
        <v>11500000</v>
      </c>
      <c r="L112" s="13" t="s">
        <v>15</v>
      </c>
      <c r="M112" s="7">
        <v>1</v>
      </c>
      <c r="N112" s="17"/>
    </row>
    <row r="113" spans="1:14" ht="78.75">
      <c r="A113" s="6">
        <v>111</v>
      </c>
      <c r="B113" s="8" t="s">
        <v>35</v>
      </c>
      <c r="C113" s="9" t="s">
        <v>179</v>
      </c>
      <c r="D113" s="10" t="s">
        <v>22</v>
      </c>
      <c r="E113" s="11" t="s">
        <v>537</v>
      </c>
      <c r="F113" s="6">
        <v>180743</v>
      </c>
      <c r="G113" s="6" t="s">
        <v>2665</v>
      </c>
      <c r="H113" s="16">
        <v>19220802.579999998</v>
      </c>
      <c r="I113" s="12">
        <v>43447</v>
      </c>
      <c r="J113" s="12">
        <v>44196</v>
      </c>
      <c r="K113" s="15">
        <v>7500000</v>
      </c>
      <c r="L113" s="13" t="s">
        <v>15</v>
      </c>
      <c r="M113" s="7">
        <v>1</v>
      </c>
      <c r="N113" s="17"/>
    </row>
    <row r="114" spans="1:14" ht="78.75">
      <c r="A114" s="6">
        <v>112</v>
      </c>
      <c r="B114" s="8" t="s">
        <v>35</v>
      </c>
      <c r="C114" s="9" t="s">
        <v>179</v>
      </c>
      <c r="D114" s="10" t="s">
        <v>22</v>
      </c>
      <c r="E114" s="11" t="s">
        <v>538</v>
      </c>
      <c r="F114" s="6">
        <v>180742</v>
      </c>
      <c r="G114" s="6" t="s">
        <v>2665</v>
      </c>
      <c r="H114" s="16">
        <v>22397560.605</v>
      </c>
      <c r="I114" s="12">
        <v>43447</v>
      </c>
      <c r="J114" s="12">
        <v>44196</v>
      </c>
      <c r="K114" s="15">
        <v>11000000</v>
      </c>
      <c r="L114" s="13" t="s">
        <v>15</v>
      </c>
      <c r="M114" s="7">
        <v>1</v>
      </c>
      <c r="N114" s="17"/>
    </row>
    <row r="115" spans="1:14" ht="94.5">
      <c r="A115" s="6">
        <v>113</v>
      </c>
      <c r="B115" s="8" t="s">
        <v>35</v>
      </c>
      <c r="C115" s="9" t="s">
        <v>180</v>
      </c>
      <c r="D115" s="10" t="s">
        <v>181</v>
      </c>
      <c r="E115" s="11" t="s">
        <v>182</v>
      </c>
      <c r="F115" s="6">
        <v>320985</v>
      </c>
      <c r="G115" s="6" t="s">
        <v>13217</v>
      </c>
      <c r="H115" s="16">
        <v>16654901.869000001</v>
      </c>
      <c r="I115" s="12">
        <v>43706</v>
      </c>
      <c r="J115" s="12">
        <v>44076</v>
      </c>
      <c r="K115" s="15">
        <v>13325000</v>
      </c>
      <c r="L115" s="13" t="s">
        <v>15</v>
      </c>
      <c r="M115" s="7">
        <v>1</v>
      </c>
      <c r="N115" s="17"/>
    </row>
    <row r="116" spans="1:14" ht="78.75">
      <c r="A116" s="6">
        <v>114</v>
      </c>
      <c r="B116" s="8" t="s">
        <v>35</v>
      </c>
      <c r="C116" s="9" t="s">
        <v>183</v>
      </c>
      <c r="D116" s="10" t="s">
        <v>184</v>
      </c>
      <c r="E116" s="11" t="s">
        <v>185</v>
      </c>
      <c r="F116" s="6">
        <v>338122</v>
      </c>
      <c r="G116" s="6" t="s">
        <v>13217</v>
      </c>
      <c r="H116" s="16">
        <v>11495031.034</v>
      </c>
      <c r="I116" s="12">
        <v>43753</v>
      </c>
      <c r="J116" s="12">
        <v>44197</v>
      </c>
      <c r="K116" s="15">
        <v>8300000</v>
      </c>
      <c r="L116" s="13" t="s">
        <v>14</v>
      </c>
      <c r="M116" s="7">
        <v>1</v>
      </c>
      <c r="N116" s="17"/>
    </row>
    <row r="117" spans="1:14" ht="78.75">
      <c r="A117" s="6">
        <v>115</v>
      </c>
      <c r="B117" s="8" t="s">
        <v>35</v>
      </c>
      <c r="C117" s="9" t="s">
        <v>478</v>
      </c>
      <c r="D117" s="10" t="s">
        <v>187</v>
      </c>
      <c r="E117" s="11" t="s">
        <v>185</v>
      </c>
      <c r="F117" s="6">
        <v>338122</v>
      </c>
      <c r="G117" s="6" t="s">
        <v>13217</v>
      </c>
      <c r="H117" s="16">
        <v>11495031.034</v>
      </c>
      <c r="I117" s="12">
        <v>43753</v>
      </c>
      <c r="J117" s="12">
        <v>44197</v>
      </c>
      <c r="K117" s="15">
        <v>8300000</v>
      </c>
      <c r="L117" s="13" t="s">
        <v>14</v>
      </c>
      <c r="M117" s="7">
        <v>0.51</v>
      </c>
      <c r="N117" s="17"/>
    </row>
    <row r="118" spans="1:14" ht="78.75">
      <c r="A118" s="6">
        <v>116</v>
      </c>
      <c r="B118" s="8" t="s">
        <v>35</v>
      </c>
      <c r="C118" s="9" t="s">
        <v>479</v>
      </c>
      <c r="D118" s="10" t="s">
        <v>456</v>
      </c>
      <c r="E118" s="11" t="s">
        <v>185</v>
      </c>
      <c r="F118" s="6">
        <v>338122</v>
      </c>
      <c r="G118" s="6" t="s">
        <v>13217</v>
      </c>
      <c r="H118" s="16">
        <v>11495031.034</v>
      </c>
      <c r="I118" s="12">
        <v>43753</v>
      </c>
      <c r="J118" s="12">
        <v>44197</v>
      </c>
      <c r="K118" s="15">
        <v>8300000</v>
      </c>
      <c r="L118" s="13" t="s">
        <v>14</v>
      </c>
      <c r="M118" s="7">
        <v>0.49</v>
      </c>
      <c r="N118" s="17"/>
    </row>
    <row r="119" spans="1:14" ht="78.75">
      <c r="A119" s="6">
        <v>117</v>
      </c>
      <c r="B119" s="8" t="s">
        <v>35</v>
      </c>
      <c r="C119" s="9" t="s">
        <v>186</v>
      </c>
      <c r="D119" s="10" t="s">
        <v>187</v>
      </c>
      <c r="E119" s="11" t="s">
        <v>188</v>
      </c>
      <c r="F119" s="6">
        <v>320987</v>
      </c>
      <c r="G119" s="6" t="s">
        <v>13217</v>
      </c>
      <c r="H119" s="16">
        <v>15275021.944</v>
      </c>
      <c r="I119" s="12">
        <v>43716</v>
      </c>
      <c r="J119" s="12">
        <v>44083</v>
      </c>
      <c r="K119" s="15">
        <v>10297000</v>
      </c>
      <c r="L119" s="13" t="s">
        <v>15</v>
      </c>
      <c r="M119" s="7">
        <v>1</v>
      </c>
      <c r="N119" s="17"/>
    </row>
    <row r="120" spans="1:14" ht="157.5">
      <c r="A120" s="6">
        <v>118</v>
      </c>
      <c r="B120" s="8" t="s">
        <v>35</v>
      </c>
      <c r="C120" s="9" t="s">
        <v>186</v>
      </c>
      <c r="D120" s="10" t="s">
        <v>187</v>
      </c>
      <c r="E120" s="11" t="s">
        <v>189</v>
      </c>
      <c r="F120" s="6">
        <v>445627</v>
      </c>
      <c r="G120" s="6" t="s">
        <v>13217</v>
      </c>
      <c r="H120" s="16">
        <v>23461297.024999999</v>
      </c>
      <c r="I120" s="12">
        <v>44017</v>
      </c>
      <c r="J120" s="12">
        <v>44388</v>
      </c>
      <c r="K120" s="15">
        <v>1377953</v>
      </c>
      <c r="L120" s="13" t="s">
        <v>15</v>
      </c>
      <c r="M120" s="7">
        <v>1</v>
      </c>
      <c r="N120" s="17"/>
    </row>
    <row r="121" spans="1:14" ht="47.25">
      <c r="A121" s="6">
        <v>119</v>
      </c>
      <c r="B121" s="8" t="s">
        <v>35</v>
      </c>
      <c r="C121" s="9" t="s">
        <v>186</v>
      </c>
      <c r="D121" s="10" t="s">
        <v>187</v>
      </c>
      <c r="E121" s="11" t="s">
        <v>539</v>
      </c>
      <c r="F121" s="6">
        <v>396929</v>
      </c>
      <c r="G121" s="6" t="s">
        <v>17599</v>
      </c>
      <c r="H121" s="16">
        <v>21430481.530000001</v>
      </c>
      <c r="I121" s="12">
        <v>43933</v>
      </c>
      <c r="J121" s="12">
        <v>44304</v>
      </c>
      <c r="K121" s="15">
        <v>0</v>
      </c>
      <c r="L121" s="13" t="s">
        <v>15</v>
      </c>
      <c r="M121" s="7">
        <v>1</v>
      </c>
      <c r="N121" s="17"/>
    </row>
    <row r="122" spans="1:14" ht="77.25">
      <c r="A122" s="6">
        <v>120</v>
      </c>
      <c r="B122" s="8" t="s">
        <v>35</v>
      </c>
      <c r="C122" s="9" t="s">
        <v>190</v>
      </c>
      <c r="D122" s="10" t="s">
        <v>191</v>
      </c>
      <c r="E122" s="11" t="s">
        <v>540</v>
      </c>
      <c r="F122" s="6">
        <v>165410</v>
      </c>
      <c r="G122" s="6" t="s">
        <v>2665</v>
      </c>
      <c r="H122" s="16">
        <v>45672185.331</v>
      </c>
      <c r="I122" s="12">
        <v>43215</v>
      </c>
      <c r="J122" s="12">
        <v>44165</v>
      </c>
      <c r="K122" s="15">
        <v>16511000.000000002</v>
      </c>
      <c r="L122" s="13" t="s">
        <v>15</v>
      </c>
      <c r="M122" s="7">
        <v>1</v>
      </c>
      <c r="N122" s="17"/>
    </row>
    <row r="123" spans="1:14" ht="61.5">
      <c r="A123" s="6">
        <v>121</v>
      </c>
      <c r="B123" s="8" t="s">
        <v>35</v>
      </c>
      <c r="C123" s="9" t="s">
        <v>190</v>
      </c>
      <c r="D123" s="10" t="s">
        <v>191</v>
      </c>
      <c r="E123" s="11" t="s">
        <v>541</v>
      </c>
      <c r="F123" s="6">
        <v>315503</v>
      </c>
      <c r="G123" s="6" t="s">
        <v>2665</v>
      </c>
      <c r="H123" s="16">
        <v>15027022.852</v>
      </c>
      <c r="I123" s="12">
        <v>43691</v>
      </c>
      <c r="J123" s="12">
        <v>44240</v>
      </c>
      <c r="K123" s="15">
        <v>8200000</v>
      </c>
      <c r="L123" s="13" t="s">
        <v>15</v>
      </c>
      <c r="M123" s="7">
        <v>1</v>
      </c>
      <c r="N123" s="17"/>
    </row>
    <row r="124" spans="1:14" ht="61.5">
      <c r="A124" s="6">
        <v>122</v>
      </c>
      <c r="B124" s="8" t="s">
        <v>35</v>
      </c>
      <c r="C124" s="9" t="s">
        <v>190</v>
      </c>
      <c r="D124" s="10" t="s">
        <v>191</v>
      </c>
      <c r="E124" s="11" t="s">
        <v>542</v>
      </c>
      <c r="F124" s="6">
        <v>315504</v>
      </c>
      <c r="G124" s="6" t="s">
        <v>2665</v>
      </c>
      <c r="H124" s="16">
        <v>11366135.946</v>
      </c>
      <c r="I124" s="12">
        <v>43691</v>
      </c>
      <c r="J124" s="12">
        <v>44316</v>
      </c>
      <c r="K124" s="15">
        <v>5750000</v>
      </c>
      <c r="L124" s="13" t="s">
        <v>15</v>
      </c>
      <c r="M124" s="7">
        <v>1</v>
      </c>
      <c r="N124" s="17"/>
    </row>
    <row r="125" spans="1:14" ht="141.75">
      <c r="A125" s="6">
        <v>123</v>
      </c>
      <c r="B125" s="8" t="s">
        <v>35</v>
      </c>
      <c r="C125" s="9" t="s">
        <v>190</v>
      </c>
      <c r="D125" s="10" t="s">
        <v>191</v>
      </c>
      <c r="E125" s="11" t="s">
        <v>192</v>
      </c>
      <c r="F125" s="6">
        <v>317711</v>
      </c>
      <c r="G125" s="6" t="s">
        <v>13217</v>
      </c>
      <c r="H125" s="16">
        <v>12819754.204</v>
      </c>
      <c r="I125" s="12">
        <v>43691</v>
      </c>
      <c r="J125" s="12">
        <v>44240</v>
      </c>
      <c r="K125" s="15">
        <v>3770000</v>
      </c>
      <c r="L125" s="13" t="s">
        <v>15</v>
      </c>
      <c r="M125" s="7">
        <v>1</v>
      </c>
      <c r="N125" s="17"/>
    </row>
    <row r="126" spans="1:14" ht="141.75">
      <c r="A126" s="6">
        <v>124</v>
      </c>
      <c r="B126" s="8" t="s">
        <v>35</v>
      </c>
      <c r="C126" s="9" t="s">
        <v>190</v>
      </c>
      <c r="D126" s="10" t="s">
        <v>191</v>
      </c>
      <c r="E126" s="11" t="s">
        <v>193</v>
      </c>
      <c r="F126" s="6">
        <v>317712</v>
      </c>
      <c r="G126" s="6" t="s">
        <v>13217</v>
      </c>
      <c r="H126" s="16">
        <v>13885250.589</v>
      </c>
      <c r="I126" s="12">
        <v>43691</v>
      </c>
      <c r="J126" s="12">
        <v>44240</v>
      </c>
      <c r="K126" s="15">
        <v>5624000</v>
      </c>
      <c r="L126" s="13" t="s">
        <v>15</v>
      </c>
      <c r="M126" s="7">
        <v>1</v>
      </c>
      <c r="N126" s="17"/>
    </row>
    <row r="127" spans="1:14" ht="157.5">
      <c r="A127" s="6">
        <v>125</v>
      </c>
      <c r="B127" s="8" t="s">
        <v>35</v>
      </c>
      <c r="C127" s="9" t="s">
        <v>190</v>
      </c>
      <c r="D127" s="10" t="s">
        <v>191</v>
      </c>
      <c r="E127" s="11" t="s">
        <v>194</v>
      </c>
      <c r="F127" s="6">
        <v>317713</v>
      </c>
      <c r="G127" s="6" t="s">
        <v>13217</v>
      </c>
      <c r="H127" s="16">
        <v>14929425.411</v>
      </c>
      <c r="I127" s="12">
        <v>43691</v>
      </c>
      <c r="J127" s="12">
        <v>44240</v>
      </c>
      <c r="K127" s="15">
        <v>9349000</v>
      </c>
      <c r="L127" s="13" t="s">
        <v>15</v>
      </c>
      <c r="M127" s="7">
        <v>1</v>
      </c>
      <c r="N127" s="17"/>
    </row>
    <row r="128" spans="1:14" ht="173.25">
      <c r="A128" s="6">
        <v>126</v>
      </c>
      <c r="B128" s="8" t="s">
        <v>35</v>
      </c>
      <c r="C128" s="9" t="s">
        <v>190</v>
      </c>
      <c r="D128" s="10" t="s">
        <v>191</v>
      </c>
      <c r="E128" s="11" t="s">
        <v>195</v>
      </c>
      <c r="F128" s="6">
        <v>317714</v>
      </c>
      <c r="G128" s="6" t="s">
        <v>13217</v>
      </c>
      <c r="H128" s="16">
        <v>12407392.117000001</v>
      </c>
      <c r="I128" s="12">
        <v>43691</v>
      </c>
      <c r="J128" s="12">
        <v>44240</v>
      </c>
      <c r="K128" s="15">
        <v>6315000</v>
      </c>
      <c r="L128" s="13" t="s">
        <v>15</v>
      </c>
      <c r="M128" s="7">
        <v>1</v>
      </c>
      <c r="N128" s="17"/>
    </row>
    <row r="129" spans="1:14" ht="141.75">
      <c r="A129" s="6">
        <v>127</v>
      </c>
      <c r="B129" s="8" t="s">
        <v>35</v>
      </c>
      <c r="C129" s="9" t="s">
        <v>190</v>
      </c>
      <c r="D129" s="10" t="s">
        <v>191</v>
      </c>
      <c r="E129" s="11" t="s">
        <v>196</v>
      </c>
      <c r="F129" s="6">
        <v>317715</v>
      </c>
      <c r="G129" s="6" t="s">
        <v>13217</v>
      </c>
      <c r="H129" s="16">
        <v>12310171.273</v>
      </c>
      <c r="I129" s="12">
        <v>43691</v>
      </c>
      <c r="J129" s="12">
        <v>44241</v>
      </c>
      <c r="K129" s="15">
        <v>7779000</v>
      </c>
      <c r="L129" s="13" t="s">
        <v>15</v>
      </c>
      <c r="M129" s="7">
        <v>1</v>
      </c>
      <c r="N129" s="17"/>
    </row>
    <row r="130" spans="1:14" ht="63">
      <c r="A130" s="6">
        <v>128</v>
      </c>
      <c r="B130" s="8" t="s">
        <v>35</v>
      </c>
      <c r="C130" s="9" t="s">
        <v>190</v>
      </c>
      <c r="D130" s="10" t="s">
        <v>191</v>
      </c>
      <c r="E130" s="11" t="s">
        <v>197</v>
      </c>
      <c r="F130" s="6">
        <v>317717</v>
      </c>
      <c r="G130" s="6" t="s">
        <v>13217</v>
      </c>
      <c r="H130" s="16">
        <v>15203576.913000001</v>
      </c>
      <c r="I130" s="12">
        <v>43691</v>
      </c>
      <c r="J130" s="12">
        <v>44240</v>
      </c>
      <c r="K130" s="15">
        <v>1500000</v>
      </c>
      <c r="L130" s="13" t="s">
        <v>15</v>
      </c>
      <c r="M130" s="7">
        <v>1</v>
      </c>
      <c r="N130" s="17"/>
    </row>
    <row r="131" spans="1:14" ht="78.75">
      <c r="A131" s="6">
        <v>129</v>
      </c>
      <c r="B131" s="8" t="s">
        <v>35</v>
      </c>
      <c r="C131" s="9" t="s">
        <v>190</v>
      </c>
      <c r="D131" s="10" t="s">
        <v>191</v>
      </c>
      <c r="E131" s="11" t="s">
        <v>198</v>
      </c>
      <c r="F131" s="6">
        <v>396927</v>
      </c>
      <c r="G131" s="6" t="s">
        <v>13217</v>
      </c>
      <c r="H131" s="16">
        <v>22961004</v>
      </c>
      <c r="I131" s="12">
        <v>43856</v>
      </c>
      <c r="J131" s="12">
        <v>44226</v>
      </c>
      <c r="K131" s="15">
        <v>1550000</v>
      </c>
      <c r="L131" s="13" t="s">
        <v>15</v>
      </c>
      <c r="M131" s="7">
        <v>1</v>
      </c>
      <c r="N131" s="17"/>
    </row>
    <row r="132" spans="1:14" ht="107.25">
      <c r="A132" s="6">
        <v>130</v>
      </c>
      <c r="B132" s="8" t="s">
        <v>35</v>
      </c>
      <c r="C132" s="9" t="s">
        <v>199</v>
      </c>
      <c r="D132" s="10" t="s">
        <v>200</v>
      </c>
      <c r="E132" s="11" t="s">
        <v>543</v>
      </c>
      <c r="F132" s="6">
        <v>180940</v>
      </c>
      <c r="G132" s="6" t="s">
        <v>2665</v>
      </c>
      <c r="H132" s="16">
        <v>7167585.6500000004</v>
      </c>
      <c r="I132" s="12">
        <v>43250</v>
      </c>
      <c r="J132" s="12" t="s">
        <v>17619</v>
      </c>
      <c r="K132" s="15">
        <v>7151000.0000000009</v>
      </c>
      <c r="L132" s="13" t="s">
        <v>15</v>
      </c>
      <c r="M132" s="7">
        <v>1</v>
      </c>
      <c r="N132" s="17"/>
    </row>
    <row r="133" spans="1:14" ht="78.75">
      <c r="A133" s="6">
        <v>131</v>
      </c>
      <c r="B133" s="8" t="s">
        <v>35</v>
      </c>
      <c r="C133" s="9" t="s">
        <v>199</v>
      </c>
      <c r="D133" s="10" t="s">
        <v>200</v>
      </c>
      <c r="E133" s="11" t="s">
        <v>201</v>
      </c>
      <c r="F133" s="6">
        <v>365292</v>
      </c>
      <c r="G133" s="6" t="s">
        <v>13217</v>
      </c>
      <c r="H133" s="16">
        <v>7082339</v>
      </c>
      <c r="I133" s="12">
        <v>43817</v>
      </c>
      <c r="J133" s="12">
        <v>44188</v>
      </c>
      <c r="K133" s="15">
        <v>0</v>
      </c>
      <c r="L133" s="13" t="s">
        <v>15</v>
      </c>
      <c r="M133" s="7">
        <v>1</v>
      </c>
      <c r="N133" s="17"/>
    </row>
    <row r="134" spans="1:14" ht="94.5">
      <c r="A134" s="6">
        <v>132</v>
      </c>
      <c r="B134" s="8" t="s">
        <v>35</v>
      </c>
      <c r="C134" s="9" t="s">
        <v>199</v>
      </c>
      <c r="D134" s="10" t="s">
        <v>200</v>
      </c>
      <c r="E134" s="11" t="s">
        <v>202</v>
      </c>
      <c r="F134" s="6">
        <v>365294</v>
      </c>
      <c r="G134" s="6" t="s">
        <v>13217</v>
      </c>
      <c r="H134" s="16">
        <v>8606253.3000000007</v>
      </c>
      <c r="I134" s="12">
        <v>43817</v>
      </c>
      <c r="J134" s="12">
        <v>44188</v>
      </c>
      <c r="K134" s="15">
        <v>3578000</v>
      </c>
      <c r="L134" s="13" t="s">
        <v>15</v>
      </c>
      <c r="M134" s="7">
        <v>1</v>
      </c>
      <c r="N134" s="17"/>
    </row>
    <row r="135" spans="1:14" ht="78.75">
      <c r="A135" s="6">
        <v>133</v>
      </c>
      <c r="B135" s="8" t="s">
        <v>35</v>
      </c>
      <c r="C135" s="9" t="s">
        <v>199</v>
      </c>
      <c r="D135" s="10" t="s">
        <v>200</v>
      </c>
      <c r="E135" s="11" t="s">
        <v>203</v>
      </c>
      <c r="F135" s="6">
        <v>365296</v>
      </c>
      <c r="G135" s="6" t="s">
        <v>13217</v>
      </c>
      <c r="H135" s="16">
        <v>8795048</v>
      </c>
      <c r="I135" s="12">
        <v>43817</v>
      </c>
      <c r="J135" s="12">
        <v>44188</v>
      </c>
      <c r="K135" s="15">
        <v>1050000</v>
      </c>
      <c r="L135" s="13" t="s">
        <v>15</v>
      </c>
      <c r="M135" s="7">
        <v>1</v>
      </c>
      <c r="N135" s="17"/>
    </row>
    <row r="136" spans="1:14" ht="63">
      <c r="A136" s="6">
        <v>134</v>
      </c>
      <c r="B136" s="8" t="s">
        <v>35</v>
      </c>
      <c r="C136" s="9" t="s">
        <v>204</v>
      </c>
      <c r="D136" s="10" t="s">
        <v>205</v>
      </c>
      <c r="E136" s="11" t="s">
        <v>544</v>
      </c>
      <c r="F136" s="6" t="s">
        <v>206</v>
      </c>
      <c r="G136" s="6" t="s">
        <v>13217</v>
      </c>
      <c r="H136" s="16">
        <v>4737164.55</v>
      </c>
      <c r="I136" s="12"/>
      <c r="J136" s="12"/>
      <c r="K136" s="15">
        <v>0</v>
      </c>
      <c r="L136" s="13" t="s">
        <v>15</v>
      </c>
      <c r="M136" s="7">
        <v>1</v>
      </c>
      <c r="N136" s="17"/>
    </row>
    <row r="137" spans="1:14" ht="63">
      <c r="A137" s="6">
        <v>135</v>
      </c>
      <c r="B137" s="8" t="s">
        <v>35</v>
      </c>
      <c r="C137" s="9" t="s">
        <v>480</v>
      </c>
      <c r="D137" s="10" t="s">
        <v>207</v>
      </c>
      <c r="E137" s="11" t="s">
        <v>545</v>
      </c>
      <c r="F137" s="6">
        <v>106383</v>
      </c>
      <c r="G137" s="6" t="s">
        <v>2665</v>
      </c>
      <c r="H137" s="16">
        <v>38883073.498999998</v>
      </c>
      <c r="I137" s="12">
        <v>42949</v>
      </c>
      <c r="J137" s="12" t="s">
        <v>16058</v>
      </c>
      <c r="K137" s="15">
        <v>10172000</v>
      </c>
      <c r="L137" s="13" t="s">
        <v>14</v>
      </c>
      <c r="M137" s="7">
        <v>1</v>
      </c>
      <c r="N137" s="17"/>
    </row>
    <row r="138" spans="1:14" ht="63">
      <c r="A138" s="6">
        <v>136</v>
      </c>
      <c r="B138" s="8" t="s">
        <v>35</v>
      </c>
      <c r="C138" s="9" t="s">
        <v>481</v>
      </c>
      <c r="D138" s="10" t="s">
        <v>482</v>
      </c>
      <c r="E138" s="11" t="s">
        <v>545</v>
      </c>
      <c r="F138" s="6">
        <v>106383</v>
      </c>
      <c r="G138" s="6" t="s">
        <v>2665</v>
      </c>
      <c r="H138" s="16">
        <v>38883073.498999998</v>
      </c>
      <c r="I138" s="12">
        <v>42949</v>
      </c>
      <c r="J138" s="12" t="s">
        <v>16058</v>
      </c>
      <c r="K138" s="15">
        <v>10172000</v>
      </c>
      <c r="L138" s="13" t="s">
        <v>14</v>
      </c>
      <c r="M138" s="7">
        <v>0.51</v>
      </c>
      <c r="N138" s="17"/>
    </row>
    <row r="139" spans="1:14" ht="63">
      <c r="A139" s="6">
        <v>137</v>
      </c>
      <c r="B139" s="8" t="s">
        <v>35</v>
      </c>
      <c r="C139" s="9" t="s">
        <v>483</v>
      </c>
      <c r="D139" s="10" t="s">
        <v>363</v>
      </c>
      <c r="E139" s="11" t="s">
        <v>545</v>
      </c>
      <c r="F139" s="6">
        <v>106383</v>
      </c>
      <c r="G139" s="6" t="s">
        <v>2665</v>
      </c>
      <c r="H139" s="16">
        <v>38883073.498999998</v>
      </c>
      <c r="I139" s="12">
        <v>42949</v>
      </c>
      <c r="J139" s="12" t="s">
        <v>16058</v>
      </c>
      <c r="K139" s="15">
        <v>10172000</v>
      </c>
      <c r="L139" s="13" t="s">
        <v>14</v>
      </c>
      <c r="M139" s="7">
        <v>0.49</v>
      </c>
      <c r="N139" s="17"/>
    </row>
    <row r="140" spans="1:14" ht="77.25">
      <c r="A140" s="6">
        <v>138</v>
      </c>
      <c r="B140" s="8" t="s">
        <v>35</v>
      </c>
      <c r="C140" s="9" t="s">
        <v>208</v>
      </c>
      <c r="D140" s="10" t="s">
        <v>49</v>
      </c>
      <c r="E140" s="11" t="s">
        <v>546</v>
      </c>
      <c r="F140" s="6">
        <v>315043</v>
      </c>
      <c r="G140" s="6" t="s">
        <v>2665</v>
      </c>
      <c r="H140" s="16">
        <v>4521203.9000000004</v>
      </c>
      <c r="I140" s="12">
        <v>43662</v>
      </c>
      <c r="J140" s="12" t="s">
        <v>1755</v>
      </c>
      <c r="K140" s="15">
        <v>1772000</v>
      </c>
      <c r="L140" s="13" t="s">
        <v>15</v>
      </c>
      <c r="M140" s="7">
        <v>1</v>
      </c>
      <c r="N140" s="17"/>
    </row>
    <row r="141" spans="1:14" ht="45.75">
      <c r="A141" s="6">
        <v>139</v>
      </c>
      <c r="B141" s="8" t="s">
        <v>35</v>
      </c>
      <c r="C141" s="9" t="s">
        <v>209</v>
      </c>
      <c r="D141" s="10" t="s">
        <v>23</v>
      </c>
      <c r="E141" s="11" t="s">
        <v>547</v>
      </c>
      <c r="F141" s="6">
        <v>153691</v>
      </c>
      <c r="G141" s="6" t="s">
        <v>2665</v>
      </c>
      <c r="H141" s="16">
        <v>13666356.9</v>
      </c>
      <c r="I141" s="12">
        <v>43180</v>
      </c>
      <c r="J141" s="12" t="s">
        <v>17620</v>
      </c>
      <c r="K141" s="15">
        <v>10603000</v>
      </c>
      <c r="L141" s="13" t="s">
        <v>15</v>
      </c>
      <c r="M141" s="7">
        <v>1</v>
      </c>
      <c r="N141" s="17"/>
    </row>
    <row r="142" spans="1:14" ht="63">
      <c r="A142" s="6">
        <v>140</v>
      </c>
      <c r="B142" s="8" t="s">
        <v>35</v>
      </c>
      <c r="C142" s="9" t="s">
        <v>210</v>
      </c>
      <c r="D142" s="10" t="s">
        <v>211</v>
      </c>
      <c r="E142" s="11" t="s">
        <v>548</v>
      </c>
      <c r="F142" s="6">
        <v>366284</v>
      </c>
      <c r="G142" s="6" t="s">
        <v>2665</v>
      </c>
      <c r="H142" s="16">
        <v>18394955.346999999</v>
      </c>
      <c r="I142" s="12">
        <v>43853</v>
      </c>
      <c r="J142" s="12">
        <v>44224</v>
      </c>
      <c r="K142" s="15">
        <v>1500000</v>
      </c>
      <c r="L142" s="13" t="s">
        <v>15</v>
      </c>
      <c r="M142" s="7">
        <v>1</v>
      </c>
      <c r="N142" s="17"/>
    </row>
    <row r="143" spans="1:14" ht="78.75">
      <c r="A143" s="6">
        <v>141</v>
      </c>
      <c r="B143" s="8" t="s">
        <v>35</v>
      </c>
      <c r="C143" s="9" t="s">
        <v>212</v>
      </c>
      <c r="D143" s="10" t="s">
        <v>213</v>
      </c>
      <c r="E143" s="11" t="s">
        <v>549</v>
      </c>
      <c r="F143" s="6">
        <v>165409</v>
      </c>
      <c r="G143" s="6" t="s">
        <v>2665</v>
      </c>
      <c r="H143" s="16">
        <v>23130338.289000001</v>
      </c>
      <c r="I143" s="12">
        <v>43214</v>
      </c>
      <c r="J143" s="12">
        <v>43799</v>
      </c>
      <c r="K143" s="15">
        <v>3100000</v>
      </c>
      <c r="L143" s="13" t="s">
        <v>15</v>
      </c>
      <c r="M143" s="7">
        <v>1</v>
      </c>
      <c r="N143" s="17"/>
    </row>
    <row r="144" spans="1:14" ht="63">
      <c r="A144" s="6">
        <v>142</v>
      </c>
      <c r="B144" s="8" t="s">
        <v>35</v>
      </c>
      <c r="C144" s="9" t="s">
        <v>214</v>
      </c>
      <c r="D144" s="10" t="s">
        <v>215</v>
      </c>
      <c r="E144" s="11" t="s">
        <v>550</v>
      </c>
      <c r="F144" s="6">
        <v>484082</v>
      </c>
      <c r="G144" s="6" t="s">
        <v>2665</v>
      </c>
      <c r="H144" s="16">
        <v>11062096.4</v>
      </c>
      <c r="I144" s="12">
        <v>44124</v>
      </c>
      <c r="J144" s="12">
        <v>44480</v>
      </c>
      <c r="K144" s="15">
        <v>0</v>
      </c>
      <c r="L144" s="13" t="s">
        <v>15</v>
      </c>
      <c r="M144" s="7">
        <v>1</v>
      </c>
      <c r="N144" s="17"/>
    </row>
    <row r="145" spans="1:14" ht="61.5">
      <c r="A145" s="6">
        <v>143</v>
      </c>
      <c r="B145" s="8" t="s">
        <v>35</v>
      </c>
      <c r="C145" s="9" t="s">
        <v>216</v>
      </c>
      <c r="D145" s="10" t="s">
        <v>217</v>
      </c>
      <c r="E145" s="11" t="s">
        <v>551</v>
      </c>
      <c r="F145" s="6">
        <v>289302</v>
      </c>
      <c r="G145" s="6" t="s">
        <v>2665</v>
      </c>
      <c r="H145" s="16">
        <v>9364269.6999999993</v>
      </c>
      <c r="I145" s="12">
        <v>43682</v>
      </c>
      <c r="J145" s="12">
        <v>44017</v>
      </c>
      <c r="K145" s="15">
        <v>0</v>
      </c>
      <c r="L145" s="13" t="s">
        <v>15</v>
      </c>
      <c r="M145" s="7">
        <v>1</v>
      </c>
      <c r="N145" s="17"/>
    </row>
    <row r="146" spans="1:14" ht="45.75">
      <c r="A146" s="6">
        <v>144</v>
      </c>
      <c r="B146" s="8" t="s">
        <v>35</v>
      </c>
      <c r="C146" s="9" t="s">
        <v>218</v>
      </c>
      <c r="D146" s="10" t="s">
        <v>219</v>
      </c>
      <c r="E146" s="11" t="s">
        <v>552</v>
      </c>
      <c r="F146" s="6">
        <v>114097</v>
      </c>
      <c r="G146" s="6" t="s">
        <v>2665</v>
      </c>
      <c r="H146" s="16">
        <v>8312436.5060000001</v>
      </c>
      <c r="I146" s="12">
        <v>43019</v>
      </c>
      <c r="J146" s="12">
        <v>44165</v>
      </c>
      <c r="K146" s="15">
        <v>3852000</v>
      </c>
      <c r="L146" s="13" t="s">
        <v>15</v>
      </c>
      <c r="M146" s="7">
        <v>1</v>
      </c>
      <c r="N146" s="17"/>
    </row>
    <row r="147" spans="1:14" ht="47.25">
      <c r="A147" s="6">
        <v>145</v>
      </c>
      <c r="B147" s="8" t="s">
        <v>35</v>
      </c>
      <c r="C147" s="9" t="s">
        <v>220</v>
      </c>
      <c r="D147" s="10" t="s">
        <v>221</v>
      </c>
      <c r="E147" s="11" t="s">
        <v>553</v>
      </c>
      <c r="F147" s="6">
        <v>149522</v>
      </c>
      <c r="G147" s="6" t="s">
        <v>2665</v>
      </c>
      <c r="H147" s="16">
        <v>12677752.603</v>
      </c>
      <c r="I147" s="12">
        <v>43170</v>
      </c>
      <c r="J147" s="12" t="s">
        <v>10796</v>
      </c>
      <c r="K147" s="15">
        <v>0</v>
      </c>
      <c r="L147" s="13" t="s">
        <v>15</v>
      </c>
      <c r="M147" s="7">
        <v>1</v>
      </c>
      <c r="N147" s="17"/>
    </row>
    <row r="148" spans="1:14" ht="77.25">
      <c r="A148" s="6">
        <v>146</v>
      </c>
      <c r="B148" s="8" t="s">
        <v>35</v>
      </c>
      <c r="C148" s="9" t="s">
        <v>222</v>
      </c>
      <c r="D148" s="10" t="s">
        <v>223</v>
      </c>
      <c r="E148" s="11" t="s">
        <v>554</v>
      </c>
      <c r="F148" s="6">
        <v>149523</v>
      </c>
      <c r="G148" s="6" t="s">
        <v>2665</v>
      </c>
      <c r="H148" s="16">
        <v>15759886.841</v>
      </c>
      <c r="I148" s="12">
        <v>43151</v>
      </c>
      <c r="J148" s="12">
        <v>43799</v>
      </c>
      <c r="K148" s="15">
        <v>10993000</v>
      </c>
      <c r="L148" s="13" t="s">
        <v>15</v>
      </c>
      <c r="M148" s="7">
        <v>1</v>
      </c>
      <c r="N148" s="17"/>
    </row>
    <row r="149" spans="1:14" ht="118.5">
      <c r="A149" s="6">
        <v>147</v>
      </c>
      <c r="B149" s="8" t="s">
        <v>35</v>
      </c>
      <c r="C149" s="9" t="s">
        <v>224</v>
      </c>
      <c r="D149" s="10" t="s">
        <v>225</v>
      </c>
      <c r="E149" s="11" t="s">
        <v>555</v>
      </c>
      <c r="F149" s="6">
        <v>324419</v>
      </c>
      <c r="G149" s="6" t="s">
        <v>2665</v>
      </c>
      <c r="H149" s="16">
        <v>8995355.9959999993</v>
      </c>
      <c r="I149" s="12">
        <v>43724</v>
      </c>
      <c r="J149" s="12">
        <v>44096</v>
      </c>
      <c r="K149" s="15">
        <v>3290000</v>
      </c>
      <c r="L149" s="13" t="s">
        <v>15</v>
      </c>
      <c r="M149" s="7">
        <v>1</v>
      </c>
      <c r="N149" s="17"/>
    </row>
    <row r="150" spans="1:14" ht="61.5">
      <c r="A150" s="6">
        <v>148</v>
      </c>
      <c r="B150" s="8" t="s">
        <v>35</v>
      </c>
      <c r="C150" s="9" t="s">
        <v>226</v>
      </c>
      <c r="D150" s="10" t="s">
        <v>227</v>
      </c>
      <c r="E150" s="11" t="s">
        <v>556</v>
      </c>
      <c r="F150" s="6">
        <v>469601</v>
      </c>
      <c r="G150" s="6" t="s">
        <v>2665</v>
      </c>
      <c r="H150" s="16">
        <v>11174622.949999999</v>
      </c>
      <c r="I150" s="12">
        <v>44081</v>
      </c>
      <c r="J150" s="12">
        <v>43994</v>
      </c>
      <c r="K150" s="15">
        <v>0</v>
      </c>
      <c r="L150" s="13" t="s">
        <v>15</v>
      </c>
      <c r="M150" s="7">
        <v>1</v>
      </c>
      <c r="N150" s="17"/>
    </row>
    <row r="151" spans="1:14" ht="63">
      <c r="A151" s="6">
        <v>149</v>
      </c>
      <c r="B151" s="8" t="s">
        <v>35</v>
      </c>
      <c r="C151" s="9" t="s">
        <v>228</v>
      </c>
      <c r="D151" s="10" t="s">
        <v>229</v>
      </c>
      <c r="E151" s="11" t="s">
        <v>230</v>
      </c>
      <c r="F151" s="6">
        <v>317780</v>
      </c>
      <c r="G151" s="6" t="s">
        <v>13217</v>
      </c>
      <c r="H151" s="16">
        <v>4900501.8499999996</v>
      </c>
      <c r="I151" s="12">
        <v>43668</v>
      </c>
      <c r="J151" s="12">
        <v>44285</v>
      </c>
      <c r="K151" s="15">
        <v>0</v>
      </c>
      <c r="L151" s="13" t="s">
        <v>15</v>
      </c>
      <c r="M151" s="7">
        <v>1</v>
      </c>
      <c r="N151" s="17"/>
    </row>
    <row r="152" spans="1:14" ht="63">
      <c r="A152" s="6">
        <v>150</v>
      </c>
      <c r="B152" s="8" t="s">
        <v>35</v>
      </c>
      <c r="C152" s="9" t="s">
        <v>231</v>
      </c>
      <c r="D152" s="10" t="s">
        <v>221</v>
      </c>
      <c r="E152" s="11" t="s">
        <v>232</v>
      </c>
      <c r="F152" s="6">
        <v>351418</v>
      </c>
      <c r="G152" s="6" t="s">
        <v>13217</v>
      </c>
      <c r="H152" s="16">
        <v>6168215</v>
      </c>
      <c r="I152" s="12">
        <v>43780</v>
      </c>
      <c r="J152" s="12">
        <v>44151</v>
      </c>
      <c r="K152" s="15">
        <v>0</v>
      </c>
      <c r="L152" s="13" t="s">
        <v>15</v>
      </c>
      <c r="M152" s="7">
        <v>1</v>
      </c>
      <c r="N152" s="17"/>
    </row>
    <row r="153" spans="1:14" ht="63">
      <c r="A153" s="6">
        <v>151</v>
      </c>
      <c r="B153" s="8" t="s">
        <v>35</v>
      </c>
      <c r="C153" s="9" t="s">
        <v>233</v>
      </c>
      <c r="D153" s="10" t="s">
        <v>234</v>
      </c>
      <c r="E153" s="11" t="s">
        <v>235</v>
      </c>
      <c r="F153" s="6">
        <v>351590</v>
      </c>
      <c r="G153" s="6" t="s">
        <v>13217</v>
      </c>
      <c r="H153" s="16">
        <v>4220570</v>
      </c>
      <c r="I153" s="12">
        <v>43776</v>
      </c>
      <c r="J153" s="12">
        <v>44147</v>
      </c>
      <c r="K153" s="15">
        <v>0</v>
      </c>
      <c r="L153" s="13" t="s">
        <v>15</v>
      </c>
      <c r="M153" s="7">
        <v>1</v>
      </c>
      <c r="N153" s="17"/>
    </row>
    <row r="154" spans="1:14" ht="63">
      <c r="A154" s="6">
        <v>152</v>
      </c>
      <c r="B154" s="8" t="s">
        <v>35</v>
      </c>
      <c r="C154" s="9" t="s">
        <v>236</v>
      </c>
      <c r="D154" s="10" t="s">
        <v>237</v>
      </c>
      <c r="E154" s="11" t="s">
        <v>238</v>
      </c>
      <c r="F154" s="6">
        <v>351593</v>
      </c>
      <c r="G154" s="6" t="s">
        <v>13217</v>
      </c>
      <c r="H154" s="16">
        <v>7488253.4000000004</v>
      </c>
      <c r="I154" s="12">
        <v>43775</v>
      </c>
      <c r="J154" s="12">
        <v>44146</v>
      </c>
      <c r="K154" s="15">
        <v>1100000</v>
      </c>
      <c r="L154" s="13" t="s">
        <v>15</v>
      </c>
      <c r="M154" s="7">
        <v>1</v>
      </c>
      <c r="N154" s="17"/>
    </row>
    <row r="155" spans="1:14" ht="63">
      <c r="A155" s="6">
        <v>153</v>
      </c>
      <c r="B155" s="8" t="s">
        <v>35</v>
      </c>
      <c r="C155" s="9" t="s">
        <v>239</v>
      </c>
      <c r="D155" s="10" t="s">
        <v>240</v>
      </c>
      <c r="E155" s="11" t="s">
        <v>557</v>
      </c>
      <c r="F155" s="6">
        <v>394123</v>
      </c>
      <c r="G155" s="6" t="s">
        <v>13217</v>
      </c>
      <c r="H155" s="16">
        <v>9301317.25</v>
      </c>
      <c r="I155" s="12">
        <v>43878</v>
      </c>
      <c r="J155" s="12">
        <v>44249</v>
      </c>
      <c r="K155" s="15">
        <v>0</v>
      </c>
      <c r="L155" s="13" t="s">
        <v>15</v>
      </c>
      <c r="M155" s="7">
        <v>1</v>
      </c>
      <c r="N155" s="17"/>
    </row>
    <row r="156" spans="1:14" ht="63">
      <c r="A156" s="6">
        <v>154</v>
      </c>
      <c r="B156" s="8" t="s">
        <v>35</v>
      </c>
      <c r="C156" s="9" t="s">
        <v>241</v>
      </c>
      <c r="D156" s="10" t="s">
        <v>242</v>
      </c>
      <c r="E156" s="11" t="s">
        <v>558</v>
      </c>
      <c r="F156" s="6">
        <v>487951</v>
      </c>
      <c r="G156" s="6" t="s">
        <v>13217</v>
      </c>
      <c r="H156" s="16">
        <v>8819487.4499999993</v>
      </c>
      <c r="I156" s="12"/>
      <c r="J156" s="12"/>
      <c r="K156" s="15">
        <v>0</v>
      </c>
      <c r="L156" s="13" t="s">
        <v>15</v>
      </c>
      <c r="M156" s="7">
        <v>1</v>
      </c>
      <c r="N156" s="17"/>
    </row>
    <row r="157" spans="1:14" ht="346.5">
      <c r="A157" s="6">
        <v>155</v>
      </c>
      <c r="B157" s="8" t="s">
        <v>35</v>
      </c>
      <c r="C157" s="9" t="s">
        <v>243</v>
      </c>
      <c r="D157" s="10" t="s">
        <v>244</v>
      </c>
      <c r="E157" s="11" t="s">
        <v>245</v>
      </c>
      <c r="F157" s="6">
        <v>282900</v>
      </c>
      <c r="G157" s="6" t="s">
        <v>13217</v>
      </c>
      <c r="H157" s="16">
        <v>69483000</v>
      </c>
      <c r="I157" s="12">
        <v>43648</v>
      </c>
      <c r="J157" s="12">
        <v>44185</v>
      </c>
      <c r="K157" s="15">
        <v>49801000</v>
      </c>
      <c r="L157" s="13" t="s">
        <v>15</v>
      </c>
      <c r="M157" s="7">
        <v>1</v>
      </c>
      <c r="N157" s="17"/>
    </row>
    <row r="158" spans="1:14" ht="47.25">
      <c r="A158" s="6">
        <v>156</v>
      </c>
      <c r="B158" s="8" t="s">
        <v>35</v>
      </c>
      <c r="C158" s="9" t="s">
        <v>246</v>
      </c>
      <c r="D158" s="10" t="s">
        <v>247</v>
      </c>
      <c r="E158" s="11" t="s">
        <v>559</v>
      </c>
      <c r="F158" s="6">
        <v>303433</v>
      </c>
      <c r="G158" s="6" t="s">
        <v>13217</v>
      </c>
      <c r="H158" s="16">
        <v>794508.75</v>
      </c>
      <c r="I158" s="12">
        <v>43640</v>
      </c>
      <c r="J158" s="12">
        <v>43830</v>
      </c>
      <c r="K158" s="15">
        <v>0</v>
      </c>
      <c r="L158" s="13" t="s">
        <v>15</v>
      </c>
      <c r="M158" s="7">
        <v>1</v>
      </c>
      <c r="N158" s="17"/>
    </row>
    <row r="159" spans="1:14" ht="78.75">
      <c r="A159" s="6">
        <v>157</v>
      </c>
      <c r="B159" s="8" t="s">
        <v>35</v>
      </c>
      <c r="C159" s="9" t="s">
        <v>248</v>
      </c>
      <c r="D159" s="10" t="s">
        <v>200</v>
      </c>
      <c r="E159" s="11" t="s">
        <v>249</v>
      </c>
      <c r="F159" s="6">
        <v>365214</v>
      </c>
      <c r="G159" s="6" t="s">
        <v>13217</v>
      </c>
      <c r="H159" s="16">
        <v>11841667.35</v>
      </c>
      <c r="I159" s="12">
        <v>43845</v>
      </c>
      <c r="J159" s="12">
        <v>44216</v>
      </c>
      <c r="K159" s="15">
        <v>0</v>
      </c>
      <c r="L159" s="13" t="s">
        <v>15</v>
      </c>
      <c r="M159" s="7">
        <v>1</v>
      </c>
      <c r="N159" s="17"/>
    </row>
    <row r="160" spans="1:14" ht="63">
      <c r="A160" s="6">
        <v>158</v>
      </c>
      <c r="B160" s="8" t="s">
        <v>35</v>
      </c>
      <c r="C160" s="9" t="s">
        <v>250</v>
      </c>
      <c r="D160" s="10" t="s">
        <v>251</v>
      </c>
      <c r="E160" s="11" t="s">
        <v>252</v>
      </c>
      <c r="F160" s="6">
        <v>418020</v>
      </c>
      <c r="G160" s="6" t="s">
        <v>13217</v>
      </c>
      <c r="H160" s="16">
        <v>4273261</v>
      </c>
      <c r="I160" s="12">
        <v>43962</v>
      </c>
      <c r="J160" s="12">
        <v>44152</v>
      </c>
      <c r="K160" s="15">
        <v>1400000</v>
      </c>
      <c r="L160" s="13" t="s">
        <v>15</v>
      </c>
      <c r="M160" s="7">
        <v>1</v>
      </c>
      <c r="N160" s="17"/>
    </row>
    <row r="161" spans="1:14" ht="47.25">
      <c r="A161" s="6">
        <v>159</v>
      </c>
      <c r="B161" s="8" t="s">
        <v>35</v>
      </c>
      <c r="C161" s="9" t="s">
        <v>253</v>
      </c>
      <c r="D161" s="10" t="s">
        <v>254</v>
      </c>
      <c r="E161" s="11" t="s">
        <v>255</v>
      </c>
      <c r="F161" s="6">
        <v>335372</v>
      </c>
      <c r="G161" s="6" t="s">
        <v>13217</v>
      </c>
      <c r="H161" s="16">
        <v>3586580</v>
      </c>
      <c r="I161" s="12">
        <v>43720</v>
      </c>
      <c r="J161" s="12">
        <v>44047</v>
      </c>
      <c r="K161" s="15">
        <v>0</v>
      </c>
      <c r="L161" s="13" t="s">
        <v>15</v>
      </c>
      <c r="M161" s="7">
        <v>1</v>
      </c>
      <c r="N161" s="17"/>
    </row>
    <row r="162" spans="1:14" ht="31.5">
      <c r="A162" s="6">
        <v>160</v>
      </c>
      <c r="B162" s="8" t="s">
        <v>35</v>
      </c>
      <c r="C162" s="9" t="s">
        <v>256</v>
      </c>
      <c r="D162" s="10" t="s">
        <v>257</v>
      </c>
      <c r="E162" s="11" t="s">
        <v>258</v>
      </c>
      <c r="F162" s="6">
        <v>406249</v>
      </c>
      <c r="G162" s="6" t="s">
        <v>13217</v>
      </c>
      <c r="H162" s="16">
        <v>3325000</v>
      </c>
      <c r="I162" s="12">
        <v>43963</v>
      </c>
      <c r="J162" s="12">
        <v>44152</v>
      </c>
      <c r="K162" s="15">
        <v>0</v>
      </c>
      <c r="L162" s="13" t="s">
        <v>15</v>
      </c>
      <c r="M162" s="7">
        <v>1</v>
      </c>
      <c r="N162" s="17"/>
    </row>
    <row r="163" spans="1:14" ht="31.5">
      <c r="A163" s="6">
        <v>161</v>
      </c>
      <c r="B163" s="8" t="s">
        <v>35</v>
      </c>
      <c r="C163" s="9" t="s">
        <v>259</v>
      </c>
      <c r="D163" s="10" t="s">
        <v>260</v>
      </c>
      <c r="E163" s="11" t="s">
        <v>261</v>
      </c>
      <c r="F163" s="6">
        <v>406242</v>
      </c>
      <c r="G163" s="6" t="s">
        <v>13217</v>
      </c>
      <c r="H163" s="16">
        <v>3325000</v>
      </c>
      <c r="I163" s="12">
        <v>43964</v>
      </c>
      <c r="J163" s="12">
        <v>44153</v>
      </c>
      <c r="K163" s="15">
        <v>1580000</v>
      </c>
      <c r="L163" s="13" t="s">
        <v>15</v>
      </c>
      <c r="M163" s="7">
        <v>1</v>
      </c>
      <c r="N163" s="17"/>
    </row>
    <row r="164" spans="1:14" ht="63">
      <c r="A164" s="6">
        <v>162</v>
      </c>
      <c r="B164" s="8" t="s">
        <v>35</v>
      </c>
      <c r="C164" s="9" t="s">
        <v>262</v>
      </c>
      <c r="D164" s="10" t="s">
        <v>263</v>
      </c>
      <c r="E164" s="11" t="s">
        <v>560</v>
      </c>
      <c r="F164" s="6" t="s">
        <v>264</v>
      </c>
      <c r="G164" s="6" t="s">
        <v>13217</v>
      </c>
      <c r="H164" s="16">
        <v>4987500</v>
      </c>
      <c r="I164" s="12">
        <v>44145</v>
      </c>
      <c r="J164" s="12">
        <v>44151</v>
      </c>
      <c r="K164" s="15">
        <v>0</v>
      </c>
      <c r="L164" s="13" t="s">
        <v>15</v>
      </c>
      <c r="M164" s="7">
        <v>1</v>
      </c>
      <c r="N164" s="17"/>
    </row>
    <row r="165" spans="1:14" ht="78.75">
      <c r="A165" s="6">
        <v>163</v>
      </c>
      <c r="B165" s="8" t="s">
        <v>35</v>
      </c>
      <c r="C165" s="9" t="s">
        <v>265</v>
      </c>
      <c r="D165" s="10" t="s">
        <v>266</v>
      </c>
      <c r="E165" s="11" t="s">
        <v>267</v>
      </c>
      <c r="F165" s="6">
        <v>365295</v>
      </c>
      <c r="G165" s="6" t="s">
        <v>13217</v>
      </c>
      <c r="H165" s="16">
        <v>9107005.9000000004</v>
      </c>
      <c r="I165" s="12">
        <v>43817</v>
      </c>
      <c r="J165" s="12">
        <v>44188</v>
      </c>
      <c r="K165" s="15">
        <v>0</v>
      </c>
      <c r="L165" s="13" t="s">
        <v>15</v>
      </c>
      <c r="M165" s="7">
        <v>1</v>
      </c>
      <c r="N165" s="17"/>
    </row>
    <row r="166" spans="1:14" ht="78.75">
      <c r="A166" s="6">
        <v>164</v>
      </c>
      <c r="B166" s="8" t="s">
        <v>35</v>
      </c>
      <c r="C166" s="9" t="s">
        <v>268</v>
      </c>
      <c r="D166" s="10" t="s">
        <v>266</v>
      </c>
      <c r="E166" s="11" t="s">
        <v>269</v>
      </c>
      <c r="F166" s="6">
        <v>398060</v>
      </c>
      <c r="G166" s="6" t="s">
        <v>13217</v>
      </c>
      <c r="H166" s="16">
        <v>7750405.9000000004</v>
      </c>
      <c r="I166" s="12">
        <v>43877</v>
      </c>
      <c r="J166" s="12">
        <v>44250</v>
      </c>
      <c r="K166" s="15">
        <v>0</v>
      </c>
      <c r="L166" s="13" t="s">
        <v>15</v>
      </c>
      <c r="M166" s="7">
        <v>1</v>
      </c>
      <c r="N166" s="17"/>
    </row>
    <row r="167" spans="1:14" ht="110.25">
      <c r="A167" s="6">
        <v>165</v>
      </c>
      <c r="B167" s="8" t="s">
        <v>35</v>
      </c>
      <c r="C167" s="9" t="s">
        <v>270</v>
      </c>
      <c r="D167" s="10" t="s">
        <v>271</v>
      </c>
      <c r="E167" s="11" t="s">
        <v>561</v>
      </c>
      <c r="F167" s="6">
        <v>487954</v>
      </c>
      <c r="G167" s="6" t="s">
        <v>13217</v>
      </c>
      <c r="H167" s="16">
        <v>7448506.3499999996</v>
      </c>
      <c r="I167" s="12">
        <v>44152</v>
      </c>
      <c r="J167" s="12">
        <v>44595</v>
      </c>
      <c r="K167" s="15">
        <v>0</v>
      </c>
      <c r="L167" s="13" t="s">
        <v>15</v>
      </c>
      <c r="M167" s="7">
        <v>1</v>
      </c>
      <c r="N167" s="17"/>
    </row>
    <row r="168" spans="1:14" ht="63">
      <c r="A168" s="6">
        <v>166</v>
      </c>
      <c r="B168" s="8" t="s">
        <v>35</v>
      </c>
      <c r="C168" s="9" t="s">
        <v>272</v>
      </c>
      <c r="D168" s="10" t="s">
        <v>273</v>
      </c>
      <c r="E168" s="11" t="s">
        <v>274</v>
      </c>
      <c r="F168" s="6">
        <v>215101</v>
      </c>
      <c r="G168" s="6" t="s">
        <v>1109</v>
      </c>
      <c r="H168" s="16">
        <v>485070</v>
      </c>
      <c r="I168" s="12">
        <v>43363</v>
      </c>
      <c r="J168" s="12">
        <v>43550</v>
      </c>
      <c r="K168" s="15">
        <v>0</v>
      </c>
      <c r="L168" s="13" t="s">
        <v>15</v>
      </c>
      <c r="M168" s="7">
        <v>1</v>
      </c>
      <c r="N168" s="17"/>
    </row>
    <row r="169" spans="1:14" ht="78.75">
      <c r="A169" s="6">
        <v>167</v>
      </c>
      <c r="B169" s="8" t="s">
        <v>35</v>
      </c>
      <c r="C169" s="9" t="s">
        <v>275</v>
      </c>
      <c r="D169" s="10" t="s">
        <v>276</v>
      </c>
      <c r="E169" s="11" t="s">
        <v>277</v>
      </c>
      <c r="F169" s="6">
        <v>374070</v>
      </c>
      <c r="G169" s="6" t="s">
        <v>3787</v>
      </c>
      <c r="H169" s="16">
        <v>27974489</v>
      </c>
      <c r="I169" s="12">
        <v>43860</v>
      </c>
      <c r="J169" s="12">
        <v>44007</v>
      </c>
      <c r="K169" s="15">
        <v>0</v>
      </c>
      <c r="L169" s="13" t="s">
        <v>15</v>
      </c>
      <c r="M169" s="7">
        <v>1</v>
      </c>
      <c r="N169" s="17"/>
    </row>
    <row r="170" spans="1:14" ht="157.5">
      <c r="A170" s="6">
        <v>168</v>
      </c>
      <c r="B170" s="8" t="s">
        <v>35</v>
      </c>
      <c r="C170" s="9" t="s">
        <v>275</v>
      </c>
      <c r="D170" s="10" t="s">
        <v>276</v>
      </c>
      <c r="E170" s="11" t="s">
        <v>562</v>
      </c>
      <c r="F170" s="6">
        <v>373726</v>
      </c>
      <c r="G170" s="6" t="s">
        <v>17596</v>
      </c>
      <c r="H170" s="16">
        <v>25438255</v>
      </c>
      <c r="I170" s="12">
        <v>43885</v>
      </c>
      <c r="J170" s="12">
        <v>44256</v>
      </c>
      <c r="K170" s="15">
        <v>4000000</v>
      </c>
      <c r="L170" s="13" t="s">
        <v>15</v>
      </c>
      <c r="M170" s="7">
        <v>1</v>
      </c>
      <c r="N170" s="17"/>
    </row>
    <row r="171" spans="1:14" ht="47.25">
      <c r="A171" s="6">
        <v>169</v>
      </c>
      <c r="B171" s="8" t="s">
        <v>35</v>
      </c>
      <c r="C171" s="9" t="s">
        <v>278</v>
      </c>
      <c r="D171" s="10" t="s">
        <v>279</v>
      </c>
      <c r="E171" s="11" t="s">
        <v>280</v>
      </c>
      <c r="F171" s="6">
        <v>231447</v>
      </c>
      <c r="G171" s="6" t="s">
        <v>3293</v>
      </c>
      <c r="H171" s="16">
        <v>3323345.1</v>
      </c>
      <c r="I171" s="12">
        <v>43458</v>
      </c>
      <c r="J171" s="12">
        <v>43822</v>
      </c>
      <c r="K171" s="15">
        <v>3305159</v>
      </c>
      <c r="L171" s="13" t="s">
        <v>15</v>
      </c>
      <c r="M171" s="7">
        <v>1</v>
      </c>
      <c r="N171" s="17"/>
    </row>
    <row r="172" spans="1:14" ht="94.5">
      <c r="A172" s="6">
        <v>170</v>
      </c>
      <c r="B172" s="8" t="s">
        <v>35</v>
      </c>
      <c r="C172" s="9" t="s">
        <v>281</v>
      </c>
      <c r="D172" s="10" t="s">
        <v>282</v>
      </c>
      <c r="E172" s="11" t="s">
        <v>283</v>
      </c>
      <c r="F172" s="6">
        <v>298221</v>
      </c>
      <c r="G172" s="6" t="s">
        <v>762</v>
      </c>
      <c r="H172" s="16">
        <v>3388500</v>
      </c>
      <c r="I172" s="12">
        <v>43653</v>
      </c>
      <c r="J172" s="12">
        <v>43979</v>
      </c>
      <c r="K172" s="15">
        <v>176949</v>
      </c>
      <c r="L172" s="13" t="s">
        <v>15</v>
      </c>
      <c r="M172" s="7">
        <v>1</v>
      </c>
      <c r="N172" s="17"/>
    </row>
    <row r="173" spans="1:14" ht="47.25">
      <c r="A173" s="6">
        <v>171</v>
      </c>
      <c r="B173" s="8" t="s">
        <v>35</v>
      </c>
      <c r="C173" s="9" t="s">
        <v>284</v>
      </c>
      <c r="D173" s="10" t="s">
        <v>285</v>
      </c>
      <c r="E173" s="11" t="s">
        <v>563</v>
      </c>
      <c r="F173" s="6">
        <v>373725</v>
      </c>
      <c r="G173" s="6" t="s">
        <v>17596</v>
      </c>
      <c r="H173" s="16">
        <v>1055911.7</v>
      </c>
      <c r="I173" s="12">
        <v>43822</v>
      </c>
      <c r="J173" s="12">
        <v>44008</v>
      </c>
      <c r="K173" s="15">
        <v>0</v>
      </c>
      <c r="L173" s="13" t="s">
        <v>15</v>
      </c>
      <c r="M173" s="7">
        <v>1</v>
      </c>
      <c r="N173" s="17"/>
    </row>
    <row r="174" spans="1:14" ht="47.25">
      <c r="A174" s="6">
        <v>172</v>
      </c>
      <c r="B174" s="8" t="s">
        <v>35</v>
      </c>
      <c r="C174" s="9" t="s">
        <v>286</v>
      </c>
      <c r="D174" s="10" t="s">
        <v>42</v>
      </c>
      <c r="E174" s="11" t="s">
        <v>564</v>
      </c>
      <c r="F174" s="6">
        <v>468443</v>
      </c>
      <c r="G174" s="6" t="s">
        <v>17597</v>
      </c>
      <c r="H174" s="16">
        <v>9248139.8000000007</v>
      </c>
      <c r="I174" s="12"/>
      <c r="J174" s="12"/>
      <c r="K174" s="15">
        <v>0</v>
      </c>
      <c r="L174" s="13" t="s">
        <v>15</v>
      </c>
      <c r="M174" s="7">
        <v>1</v>
      </c>
      <c r="N174" s="17"/>
    </row>
    <row r="175" spans="1:14" ht="141.75">
      <c r="A175" s="6">
        <v>173</v>
      </c>
      <c r="B175" s="8" t="s">
        <v>35</v>
      </c>
      <c r="C175" s="9" t="s">
        <v>287</v>
      </c>
      <c r="D175" s="10" t="s">
        <v>288</v>
      </c>
      <c r="E175" s="11" t="s">
        <v>289</v>
      </c>
      <c r="F175" s="6">
        <v>468436</v>
      </c>
      <c r="G175" s="6" t="s">
        <v>17597</v>
      </c>
      <c r="H175" s="16">
        <v>18563363.833000001</v>
      </c>
      <c r="I175" s="12">
        <v>44105</v>
      </c>
      <c r="J175" s="12">
        <v>44469</v>
      </c>
      <c r="K175" s="15">
        <v>0</v>
      </c>
      <c r="L175" s="13" t="s">
        <v>15</v>
      </c>
      <c r="M175" s="7">
        <v>1</v>
      </c>
      <c r="N175" s="17"/>
    </row>
    <row r="176" spans="1:14" ht="78.75">
      <c r="A176" s="6">
        <v>174</v>
      </c>
      <c r="B176" s="8" t="s">
        <v>35</v>
      </c>
      <c r="C176" s="9" t="s">
        <v>290</v>
      </c>
      <c r="D176" s="10" t="s">
        <v>291</v>
      </c>
      <c r="E176" s="11" t="s">
        <v>292</v>
      </c>
      <c r="F176" s="6">
        <v>362270</v>
      </c>
      <c r="G176" s="6" t="s">
        <v>873</v>
      </c>
      <c r="H176" s="16">
        <v>11785700</v>
      </c>
      <c r="I176" s="12">
        <v>43809</v>
      </c>
      <c r="J176" s="12" t="s">
        <v>293</v>
      </c>
      <c r="K176" s="15">
        <f>1172160</f>
        <v>1172160</v>
      </c>
      <c r="L176" s="13" t="s">
        <v>15</v>
      </c>
      <c r="M176" s="7">
        <v>1</v>
      </c>
      <c r="N176" s="17"/>
    </row>
    <row r="177" spans="1:14" ht="126">
      <c r="A177" s="6">
        <v>175</v>
      </c>
      <c r="B177" s="8" t="s">
        <v>35</v>
      </c>
      <c r="C177" s="9" t="s">
        <v>294</v>
      </c>
      <c r="D177" s="10" t="s">
        <v>295</v>
      </c>
      <c r="E177" s="11" t="s">
        <v>296</v>
      </c>
      <c r="F177" s="6">
        <v>415274</v>
      </c>
      <c r="G177" s="6" t="s">
        <v>17600</v>
      </c>
      <c r="H177" s="16">
        <v>24761608.081</v>
      </c>
      <c r="I177" s="12">
        <v>43968</v>
      </c>
      <c r="J177" s="12">
        <v>44370</v>
      </c>
      <c r="K177" s="15">
        <v>483928</v>
      </c>
      <c r="L177" s="13" t="s">
        <v>14</v>
      </c>
      <c r="M177" s="7">
        <v>1</v>
      </c>
      <c r="N177" s="17"/>
    </row>
    <row r="178" spans="1:14" ht="126">
      <c r="A178" s="6">
        <v>176</v>
      </c>
      <c r="B178" s="8" t="s">
        <v>35</v>
      </c>
      <c r="C178" s="9" t="s">
        <v>475</v>
      </c>
      <c r="D178" s="10" t="s">
        <v>160</v>
      </c>
      <c r="E178" s="11" t="s">
        <v>296</v>
      </c>
      <c r="F178" s="6">
        <v>415274</v>
      </c>
      <c r="G178" s="6" t="s">
        <v>17600</v>
      </c>
      <c r="H178" s="16">
        <v>24761608.081</v>
      </c>
      <c r="I178" s="12">
        <v>43968</v>
      </c>
      <c r="J178" s="12">
        <v>44370</v>
      </c>
      <c r="K178" s="15">
        <v>483928</v>
      </c>
      <c r="L178" s="13" t="s">
        <v>14</v>
      </c>
      <c r="M178" s="7">
        <v>0.6</v>
      </c>
      <c r="N178" s="17"/>
    </row>
    <row r="179" spans="1:14" ht="126">
      <c r="A179" s="6">
        <v>177</v>
      </c>
      <c r="B179" s="8" t="s">
        <v>35</v>
      </c>
      <c r="C179" s="9" t="s">
        <v>476</v>
      </c>
      <c r="D179" s="10" t="s">
        <v>477</v>
      </c>
      <c r="E179" s="11" t="s">
        <v>296</v>
      </c>
      <c r="F179" s="6">
        <v>415274</v>
      </c>
      <c r="G179" s="6" t="s">
        <v>17600</v>
      </c>
      <c r="H179" s="16">
        <v>24761608.081</v>
      </c>
      <c r="I179" s="12">
        <v>43968</v>
      </c>
      <c r="J179" s="12">
        <v>44370</v>
      </c>
      <c r="K179" s="15">
        <v>483928</v>
      </c>
      <c r="L179" s="13" t="s">
        <v>14</v>
      </c>
      <c r="M179" s="7">
        <v>0.4</v>
      </c>
      <c r="N179" s="17"/>
    </row>
    <row r="180" spans="1:14" ht="78.75">
      <c r="A180" s="6">
        <v>178</v>
      </c>
      <c r="B180" s="8" t="s">
        <v>35</v>
      </c>
      <c r="C180" s="9" t="s">
        <v>297</v>
      </c>
      <c r="D180" s="10" t="s">
        <v>298</v>
      </c>
      <c r="E180" s="11" t="s">
        <v>299</v>
      </c>
      <c r="F180" s="6">
        <v>490484</v>
      </c>
      <c r="G180" s="6" t="s">
        <v>300</v>
      </c>
      <c r="H180" s="16">
        <v>7035507.1500000004</v>
      </c>
      <c r="I180" s="12">
        <v>44132</v>
      </c>
      <c r="J180" s="12">
        <v>44208</v>
      </c>
      <c r="K180" s="15">
        <v>0</v>
      </c>
      <c r="L180" s="13" t="s">
        <v>15</v>
      </c>
      <c r="M180" s="7">
        <v>1</v>
      </c>
      <c r="N180" s="17"/>
    </row>
    <row r="181" spans="1:14" ht="78.75">
      <c r="A181" s="6">
        <v>179</v>
      </c>
      <c r="B181" s="8" t="s">
        <v>35</v>
      </c>
      <c r="C181" s="9" t="s">
        <v>301</v>
      </c>
      <c r="D181" s="10" t="s">
        <v>302</v>
      </c>
      <c r="E181" s="11" t="s">
        <v>303</v>
      </c>
      <c r="F181" s="6">
        <v>476842</v>
      </c>
      <c r="G181" s="6" t="s">
        <v>304</v>
      </c>
      <c r="H181" s="16">
        <v>889043</v>
      </c>
      <c r="I181" s="12">
        <v>44094</v>
      </c>
      <c r="J181" s="12">
        <v>44157</v>
      </c>
      <c r="K181" s="15">
        <v>886034</v>
      </c>
      <c r="L181" s="13" t="s">
        <v>15</v>
      </c>
      <c r="M181" s="7">
        <v>1</v>
      </c>
      <c r="N181" s="17"/>
    </row>
    <row r="182" spans="1:14" ht="63">
      <c r="A182" s="6">
        <v>180</v>
      </c>
      <c r="B182" s="8" t="s">
        <v>35</v>
      </c>
      <c r="C182" s="9" t="s">
        <v>305</v>
      </c>
      <c r="D182" s="10" t="s">
        <v>306</v>
      </c>
      <c r="E182" s="11" t="s">
        <v>307</v>
      </c>
      <c r="F182" s="6">
        <v>490492</v>
      </c>
      <c r="G182" s="6" t="s">
        <v>112</v>
      </c>
      <c r="H182" s="16">
        <v>7635522.4000000004</v>
      </c>
      <c r="I182" s="12">
        <v>44132</v>
      </c>
      <c r="J182" s="12">
        <v>44223</v>
      </c>
      <c r="K182" s="15">
        <v>0</v>
      </c>
      <c r="L182" s="13" t="s">
        <v>15</v>
      </c>
      <c r="M182" s="7">
        <v>1</v>
      </c>
      <c r="N182" s="17"/>
    </row>
    <row r="183" spans="1:14" ht="63">
      <c r="A183" s="6">
        <v>181</v>
      </c>
      <c r="B183" s="8" t="s">
        <v>35</v>
      </c>
      <c r="C183" s="9" t="s">
        <v>308</v>
      </c>
      <c r="D183" s="10" t="s">
        <v>309</v>
      </c>
      <c r="E183" s="11" t="s">
        <v>310</v>
      </c>
      <c r="F183" s="6">
        <v>476839</v>
      </c>
      <c r="G183" s="6" t="s">
        <v>311</v>
      </c>
      <c r="H183" s="16">
        <v>7289331.9500000002</v>
      </c>
      <c r="I183" s="12">
        <v>44111</v>
      </c>
      <c r="J183" s="12">
        <v>44203</v>
      </c>
      <c r="K183" s="15">
        <v>0</v>
      </c>
      <c r="L183" s="13" t="s">
        <v>15</v>
      </c>
      <c r="M183" s="7">
        <v>1</v>
      </c>
      <c r="N183" s="17"/>
    </row>
    <row r="184" spans="1:14" ht="63">
      <c r="A184" s="6">
        <v>182</v>
      </c>
      <c r="B184" s="8" t="s">
        <v>35</v>
      </c>
      <c r="C184" s="9" t="s">
        <v>312</v>
      </c>
      <c r="D184" s="10" t="s">
        <v>254</v>
      </c>
      <c r="E184" s="11" t="s">
        <v>313</v>
      </c>
      <c r="F184" s="6">
        <v>309560</v>
      </c>
      <c r="G184" s="6" t="s">
        <v>314</v>
      </c>
      <c r="H184" s="16">
        <v>8834864</v>
      </c>
      <c r="I184" s="12">
        <v>43739</v>
      </c>
      <c r="J184" s="12">
        <v>43829</v>
      </c>
      <c r="K184" s="15">
        <v>0</v>
      </c>
      <c r="L184" s="13" t="s">
        <v>15</v>
      </c>
      <c r="M184" s="7">
        <v>1</v>
      </c>
      <c r="N184" s="17"/>
    </row>
    <row r="185" spans="1:14" ht="63">
      <c r="A185" s="6">
        <v>183</v>
      </c>
      <c r="B185" s="8" t="s">
        <v>35</v>
      </c>
      <c r="C185" s="9" t="s">
        <v>315</v>
      </c>
      <c r="D185" s="10" t="s">
        <v>316</v>
      </c>
      <c r="E185" s="11" t="s">
        <v>317</v>
      </c>
      <c r="F185" s="6">
        <v>490487</v>
      </c>
      <c r="G185" s="6" t="s">
        <v>318</v>
      </c>
      <c r="H185" s="16">
        <v>6759278.5</v>
      </c>
      <c r="I185" s="12">
        <v>44151</v>
      </c>
      <c r="J185" s="12">
        <v>44225</v>
      </c>
      <c r="K185" s="15">
        <v>0</v>
      </c>
      <c r="L185" s="13" t="s">
        <v>15</v>
      </c>
      <c r="M185" s="7">
        <v>1</v>
      </c>
      <c r="N185" s="17"/>
    </row>
    <row r="186" spans="1:14" ht="63">
      <c r="A186" s="6">
        <v>184</v>
      </c>
      <c r="B186" s="8" t="s">
        <v>35</v>
      </c>
      <c r="C186" s="9" t="s">
        <v>319</v>
      </c>
      <c r="D186" s="10" t="s">
        <v>320</v>
      </c>
      <c r="E186" s="11" t="s">
        <v>321</v>
      </c>
      <c r="F186" s="6">
        <v>490478</v>
      </c>
      <c r="G186" s="6" t="s">
        <v>322</v>
      </c>
      <c r="H186" s="16">
        <v>4738275.0999999996</v>
      </c>
      <c r="I186" s="12">
        <v>44130</v>
      </c>
      <c r="J186" s="12">
        <v>44190</v>
      </c>
      <c r="K186" s="15">
        <v>0</v>
      </c>
      <c r="L186" s="13" t="s">
        <v>15</v>
      </c>
      <c r="M186" s="7">
        <v>1</v>
      </c>
      <c r="N186" s="17"/>
    </row>
    <row r="187" spans="1:14" ht="63">
      <c r="A187" s="6">
        <v>185</v>
      </c>
      <c r="B187" s="8" t="s">
        <v>35</v>
      </c>
      <c r="C187" s="9" t="s">
        <v>323</v>
      </c>
      <c r="D187" s="10" t="s">
        <v>324</v>
      </c>
      <c r="E187" s="11" t="s">
        <v>325</v>
      </c>
      <c r="F187" s="6">
        <v>490481</v>
      </c>
      <c r="G187" s="6" t="s">
        <v>326</v>
      </c>
      <c r="H187" s="16">
        <v>3013889.25</v>
      </c>
      <c r="I187" s="12">
        <v>44126</v>
      </c>
      <c r="J187" s="12">
        <v>44200</v>
      </c>
      <c r="K187" s="15">
        <v>0</v>
      </c>
      <c r="L187" s="13" t="s">
        <v>15</v>
      </c>
      <c r="M187" s="7">
        <v>1</v>
      </c>
      <c r="N187" s="17"/>
    </row>
    <row r="188" spans="1:14" ht="63">
      <c r="A188" s="6">
        <v>186</v>
      </c>
      <c r="B188" s="8" t="s">
        <v>35</v>
      </c>
      <c r="C188" s="9" t="s">
        <v>327</v>
      </c>
      <c r="D188" s="10" t="s">
        <v>34</v>
      </c>
      <c r="E188" s="11" t="s">
        <v>328</v>
      </c>
      <c r="F188" s="6">
        <v>405775</v>
      </c>
      <c r="G188" s="6" t="s">
        <v>2521</v>
      </c>
      <c r="H188" s="16">
        <v>2563995.85</v>
      </c>
      <c r="I188" s="12">
        <v>43919</v>
      </c>
      <c r="J188" s="12">
        <v>43979</v>
      </c>
      <c r="K188" s="15">
        <v>0</v>
      </c>
      <c r="L188" s="13" t="s">
        <v>15</v>
      </c>
      <c r="M188" s="7">
        <v>1</v>
      </c>
      <c r="N188" s="17"/>
    </row>
    <row r="189" spans="1:14" ht="63">
      <c r="A189" s="6">
        <v>187</v>
      </c>
      <c r="B189" s="8" t="s">
        <v>35</v>
      </c>
      <c r="C189" s="9" t="s">
        <v>329</v>
      </c>
      <c r="D189" s="10" t="s">
        <v>330</v>
      </c>
      <c r="E189" s="11" t="s">
        <v>331</v>
      </c>
      <c r="F189" s="6">
        <v>351416</v>
      </c>
      <c r="G189" s="6" t="s">
        <v>13217</v>
      </c>
      <c r="H189" s="16">
        <v>9194970</v>
      </c>
      <c r="I189" s="12">
        <v>43776</v>
      </c>
      <c r="J189" s="12">
        <v>44147</v>
      </c>
      <c r="K189" s="15">
        <v>2647000</v>
      </c>
      <c r="L189" s="13" t="s">
        <v>15</v>
      </c>
      <c r="M189" s="7">
        <v>1</v>
      </c>
      <c r="N189" s="17"/>
    </row>
    <row r="190" spans="1:14" ht="78.75">
      <c r="A190" s="6">
        <v>188</v>
      </c>
      <c r="B190" s="8" t="s">
        <v>35</v>
      </c>
      <c r="C190" s="9" t="s">
        <v>332</v>
      </c>
      <c r="D190" s="10" t="s">
        <v>333</v>
      </c>
      <c r="E190" s="11" t="s">
        <v>334</v>
      </c>
      <c r="F190" s="6">
        <v>131449</v>
      </c>
      <c r="G190" s="6" t="s">
        <v>3298</v>
      </c>
      <c r="H190" s="16">
        <v>213179625.64500001</v>
      </c>
      <c r="I190" s="12">
        <v>43150</v>
      </c>
      <c r="J190" s="12" t="s">
        <v>1037</v>
      </c>
      <c r="K190" s="15">
        <v>75200000</v>
      </c>
      <c r="L190" s="13" t="s">
        <v>14</v>
      </c>
      <c r="M190" s="7">
        <v>1</v>
      </c>
      <c r="N190" s="17"/>
    </row>
    <row r="191" spans="1:14" ht="78.75">
      <c r="A191" s="6">
        <v>189</v>
      </c>
      <c r="B191" s="8" t="s">
        <v>35</v>
      </c>
      <c r="C191" s="9" t="s">
        <v>484</v>
      </c>
      <c r="D191" s="10" t="s">
        <v>21</v>
      </c>
      <c r="E191" s="11" t="s">
        <v>334</v>
      </c>
      <c r="F191" s="6">
        <v>131449</v>
      </c>
      <c r="G191" s="6" t="s">
        <v>3298</v>
      </c>
      <c r="H191" s="16">
        <v>213179625.64500001</v>
      </c>
      <c r="I191" s="12">
        <v>43150</v>
      </c>
      <c r="J191" s="12" t="s">
        <v>1037</v>
      </c>
      <c r="K191" s="15">
        <v>75200000</v>
      </c>
      <c r="L191" s="13" t="s">
        <v>14</v>
      </c>
      <c r="M191" s="7">
        <v>0.51</v>
      </c>
      <c r="N191" s="17"/>
    </row>
    <row r="192" spans="1:14" ht="78.75">
      <c r="A192" s="6">
        <v>190</v>
      </c>
      <c r="B192" s="8" t="s">
        <v>35</v>
      </c>
      <c r="C192" s="9" t="s">
        <v>485</v>
      </c>
      <c r="D192" s="10" t="s">
        <v>18</v>
      </c>
      <c r="E192" s="11" t="s">
        <v>334</v>
      </c>
      <c r="F192" s="6">
        <v>131449</v>
      </c>
      <c r="G192" s="6" t="s">
        <v>3298</v>
      </c>
      <c r="H192" s="16">
        <v>213179625.64500001</v>
      </c>
      <c r="I192" s="12">
        <v>43150</v>
      </c>
      <c r="J192" s="12" t="s">
        <v>1037</v>
      </c>
      <c r="K192" s="15">
        <v>75200000</v>
      </c>
      <c r="L192" s="13" t="s">
        <v>14</v>
      </c>
      <c r="M192" s="7">
        <v>0.49</v>
      </c>
      <c r="N192" s="17"/>
    </row>
    <row r="193" spans="1:14" ht="78.75">
      <c r="A193" s="6">
        <v>191</v>
      </c>
      <c r="B193" s="8" t="s">
        <v>35</v>
      </c>
      <c r="C193" s="9" t="s">
        <v>335</v>
      </c>
      <c r="D193" s="10" t="s">
        <v>336</v>
      </c>
      <c r="E193" s="11" t="s">
        <v>337</v>
      </c>
      <c r="F193" s="6">
        <v>338119</v>
      </c>
      <c r="G193" s="6" t="s">
        <v>13217</v>
      </c>
      <c r="H193" s="16">
        <v>30650000.414000001</v>
      </c>
      <c r="I193" s="12">
        <v>43747</v>
      </c>
      <c r="J193" s="12">
        <v>44333</v>
      </c>
      <c r="K193" s="15">
        <v>0</v>
      </c>
      <c r="L193" s="13" t="s">
        <v>14</v>
      </c>
      <c r="M193" s="7">
        <v>1</v>
      </c>
      <c r="N193" s="17"/>
    </row>
    <row r="194" spans="1:14" ht="78.75">
      <c r="A194" s="6">
        <v>192</v>
      </c>
      <c r="B194" s="8" t="s">
        <v>35</v>
      </c>
      <c r="C194" s="9" t="s">
        <v>486</v>
      </c>
      <c r="D194" s="10" t="s">
        <v>378</v>
      </c>
      <c r="E194" s="11" t="s">
        <v>337</v>
      </c>
      <c r="F194" s="6">
        <v>338119</v>
      </c>
      <c r="G194" s="6" t="s">
        <v>13217</v>
      </c>
      <c r="H194" s="16">
        <v>30650000.414000001</v>
      </c>
      <c r="I194" s="12">
        <v>43747</v>
      </c>
      <c r="J194" s="12">
        <v>44333</v>
      </c>
      <c r="K194" s="15">
        <v>0</v>
      </c>
      <c r="L194" s="13" t="s">
        <v>14</v>
      </c>
      <c r="M194" s="7">
        <v>0.4</v>
      </c>
      <c r="N194" s="17"/>
    </row>
    <row r="195" spans="1:14" ht="78.75">
      <c r="A195" s="6">
        <v>193</v>
      </c>
      <c r="B195" s="8" t="s">
        <v>35</v>
      </c>
      <c r="C195" s="9" t="s">
        <v>487</v>
      </c>
      <c r="D195" s="10" t="s">
        <v>28</v>
      </c>
      <c r="E195" s="11" t="s">
        <v>337</v>
      </c>
      <c r="F195" s="6">
        <v>338119</v>
      </c>
      <c r="G195" s="6" t="s">
        <v>13217</v>
      </c>
      <c r="H195" s="16">
        <v>30650000.414000001</v>
      </c>
      <c r="I195" s="12">
        <v>43747</v>
      </c>
      <c r="J195" s="12">
        <v>44333</v>
      </c>
      <c r="K195" s="15">
        <v>0</v>
      </c>
      <c r="L195" s="13" t="s">
        <v>14</v>
      </c>
      <c r="M195" s="7">
        <v>0.6</v>
      </c>
      <c r="N195" s="17"/>
    </row>
    <row r="196" spans="1:14" ht="78.75">
      <c r="A196" s="6">
        <v>194</v>
      </c>
      <c r="B196" s="8" t="s">
        <v>35</v>
      </c>
      <c r="C196" s="9" t="s">
        <v>338</v>
      </c>
      <c r="D196" s="10" t="s">
        <v>339</v>
      </c>
      <c r="E196" s="11" t="s">
        <v>340</v>
      </c>
      <c r="F196" s="6">
        <v>362269</v>
      </c>
      <c r="G196" s="6" t="s">
        <v>873</v>
      </c>
      <c r="H196" s="16">
        <v>12073550</v>
      </c>
      <c r="I196" s="12">
        <v>43830</v>
      </c>
      <c r="J196" s="12">
        <v>44201</v>
      </c>
      <c r="K196" s="15">
        <v>0</v>
      </c>
      <c r="L196" s="13" t="s">
        <v>15</v>
      </c>
      <c r="M196" s="7">
        <v>1</v>
      </c>
      <c r="N196" s="17"/>
    </row>
    <row r="197" spans="1:14" ht="78.75">
      <c r="A197" s="6">
        <v>195</v>
      </c>
      <c r="B197" s="8" t="s">
        <v>35</v>
      </c>
      <c r="C197" s="9" t="s">
        <v>341</v>
      </c>
      <c r="D197" s="10" t="s">
        <v>342</v>
      </c>
      <c r="E197" s="11" t="s">
        <v>343</v>
      </c>
      <c r="F197" s="6">
        <v>294312</v>
      </c>
      <c r="G197" s="6" t="s">
        <v>13217</v>
      </c>
      <c r="H197" s="16">
        <v>11327418.412</v>
      </c>
      <c r="I197" s="12">
        <v>43753</v>
      </c>
      <c r="J197" s="12">
        <v>44199</v>
      </c>
      <c r="K197" s="15">
        <v>5130000</v>
      </c>
      <c r="L197" s="13" t="s">
        <v>15</v>
      </c>
      <c r="M197" s="7">
        <v>1</v>
      </c>
      <c r="N197" s="17"/>
    </row>
    <row r="198" spans="1:14" ht="63">
      <c r="A198" s="6">
        <v>196</v>
      </c>
      <c r="B198" s="8" t="s">
        <v>35</v>
      </c>
      <c r="C198" s="9" t="s">
        <v>344</v>
      </c>
      <c r="D198" s="10" t="s">
        <v>345</v>
      </c>
      <c r="E198" s="11" t="s">
        <v>346</v>
      </c>
      <c r="F198" s="6">
        <v>490488</v>
      </c>
      <c r="G198" s="6" t="s">
        <v>347</v>
      </c>
      <c r="H198" s="16">
        <v>6937809.1500000004</v>
      </c>
      <c r="I198" s="12">
        <v>44144</v>
      </c>
      <c r="J198" s="12">
        <v>44218</v>
      </c>
      <c r="K198" s="15">
        <v>0</v>
      </c>
      <c r="L198" s="13" t="s">
        <v>15</v>
      </c>
      <c r="M198" s="7">
        <v>1</v>
      </c>
      <c r="N198" s="17"/>
    </row>
    <row r="199" spans="1:14" ht="61.5">
      <c r="A199" s="6">
        <v>197</v>
      </c>
      <c r="B199" s="8" t="s">
        <v>35</v>
      </c>
      <c r="C199" s="9" t="s">
        <v>348</v>
      </c>
      <c r="D199" s="10" t="s">
        <v>349</v>
      </c>
      <c r="E199" s="11" t="s">
        <v>565</v>
      </c>
      <c r="F199" s="6">
        <v>484083</v>
      </c>
      <c r="G199" s="6" t="s">
        <v>2665</v>
      </c>
      <c r="H199" s="16">
        <v>10517011.1</v>
      </c>
      <c r="I199" s="12">
        <v>44117</v>
      </c>
      <c r="J199" s="12">
        <v>44488</v>
      </c>
      <c r="K199" s="15">
        <v>0</v>
      </c>
      <c r="L199" s="13" t="s">
        <v>15</v>
      </c>
      <c r="M199" s="7">
        <v>1</v>
      </c>
      <c r="N199" s="17"/>
    </row>
    <row r="200" spans="1:14" ht="94.5">
      <c r="A200" s="6">
        <v>198</v>
      </c>
      <c r="B200" s="8" t="s">
        <v>35</v>
      </c>
      <c r="C200" s="9" t="s">
        <v>348</v>
      </c>
      <c r="D200" s="10" t="s">
        <v>349</v>
      </c>
      <c r="E200" s="11" t="s">
        <v>566</v>
      </c>
      <c r="F200" s="6">
        <v>468444</v>
      </c>
      <c r="G200" s="6" t="s">
        <v>17597</v>
      </c>
      <c r="H200" s="16">
        <v>3479437.7</v>
      </c>
      <c r="I200" s="12">
        <v>44074</v>
      </c>
      <c r="J200" s="12">
        <v>44352</v>
      </c>
      <c r="K200" s="15">
        <v>0</v>
      </c>
      <c r="L200" s="13" t="s">
        <v>15</v>
      </c>
      <c r="M200" s="7">
        <v>1</v>
      </c>
      <c r="N200" s="17"/>
    </row>
    <row r="201" spans="1:14" ht="61.5">
      <c r="A201" s="6">
        <v>199</v>
      </c>
      <c r="B201" s="8" t="s">
        <v>35</v>
      </c>
      <c r="C201" s="9" t="s">
        <v>350</v>
      </c>
      <c r="D201" s="10" t="s">
        <v>21</v>
      </c>
      <c r="E201" s="11" t="s">
        <v>567</v>
      </c>
      <c r="F201" s="6">
        <v>174154</v>
      </c>
      <c r="G201" s="6" t="s">
        <v>2665</v>
      </c>
      <c r="H201" s="16">
        <v>63273522</v>
      </c>
      <c r="I201" s="12">
        <v>43257</v>
      </c>
      <c r="J201" s="12">
        <v>44347</v>
      </c>
      <c r="K201" s="15">
        <v>19600000</v>
      </c>
      <c r="L201" s="13" t="s">
        <v>15</v>
      </c>
      <c r="M201" s="7">
        <v>1</v>
      </c>
      <c r="N201" s="17"/>
    </row>
    <row r="202" spans="1:14" ht="78.75">
      <c r="A202" s="6">
        <v>200</v>
      </c>
      <c r="B202" s="8" t="s">
        <v>35</v>
      </c>
      <c r="C202" s="9" t="s">
        <v>351</v>
      </c>
      <c r="D202" s="10" t="s">
        <v>28</v>
      </c>
      <c r="E202" s="11" t="s">
        <v>352</v>
      </c>
      <c r="F202" s="6">
        <v>324421</v>
      </c>
      <c r="G202" s="6" t="s">
        <v>3347</v>
      </c>
      <c r="H202" s="16">
        <v>51972169</v>
      </c>
      <c r="I202" s="12">
        <v>43703</v>
      </c>
      <c r="J202" s="12">
        <v>44195</v>
      </c>
      <c r="K202" s="15">
        <v>24345613</v>
      </c>
      <c r="L202" s="13" t="s">
        <v>15</v>
      </c>
      <c r="M202" s="7">
        <v>1</v>
      </c>
      <c r="N202" s="17"/>
    </row>
    <row r="203" spans="1:14" ht="31.5">
      <c r="A203" s="6">
        <v>201</v>
      </c>
      <c r="B203" s="8" t="s">
        <v>35</v>
      </c>
      <c r="C203" s="9" t="s">
        <v>353</v>
      </c>
      <c r="D203" s="10" t="s">
        <v>354</v>
      </c>
      <c r="E203" s="11" t="s">
        <v>355</v>
      </c>
      <c r="F203" s="6">
        <v>406251</v>
      </c>
      <c r="G203" s="6" t="s">
        <v>13217</v>
      </c>
      <c r="H203" s="16">
        <v>3325000</v>
      </c>
      <c r="I203" s="12">
        <v>43979</v>
      </c>
      <c r="J203" s="12">
        <v>44168</v>
      </c>
      <c r="K203" s="15">
        <v>196400</v>
      </c>
      <c r="L203" s="13" t="s">
        <v>15</v>
      </c>
      <c r="M203" s="7">
        <v>1</v>
      </c>
      <c r="N203" s="17"/>
    </row>
    <row r="204" spans="1:14" ht="78.75">
      <c r="A204" s="6">
        <v>202</v>
      </c>
      <c r="B204" s="8" t="s">
        <v>35</v>
      </c>
      <c r="C204" s="9" t="s">
        <v>356</v>
      </c>
      <c r="D204" s="10" t="s">
        <v>357</v>
      </c>
      <c r="E204" s="11" t="s">
        <v>358</v>
      </c>
      <c r="F204" s="6">
        <v>490491</v>
      </c>
      <c r="G204" s="6" t="s">
        <v>359</v>
      </c>
      <c r="H204" s="16">
        <v>7943950.3499999996</v>
      </c>
      <c r="I204" s="12">
        <v>44136</v>
      </c>
      <c r="J204" s="12">
        <v>44226</v>
      </c>
      <c r="K204" s="15">
        <v>0</v>
      </c>
      <c r="L204" s="13" t="s">
        <v>15</v>
      </c>
      <c r="M204" s="7">
        <v>1</v>
      </c>
      <c r="N204" s="17"/>
    </row>
    <row r="205" spans="1:14" ht="94.5">
      <c r="A205" s="6">
        <v>203</v>
      </c>
      <c r="B205" s="8" t="s">
        <v>35</v>
      </c>
      <c r="C205" s="9" t="s">
        <v>488</v>
      </c>
      <c r="D205" s="10" t="s">
        <v>360</v>
      </c>
      <c r="E205" s="11" t="s">
        <v>361</v>
      </c>
      <c r="F205" s="6">
        <v>362284</v>
      </c>
      <c r="G205" s="6" t="s">
        <v>873</v>
      </c>
      <c r="H205" s="16">
        <v>13983000.147</v>
      </c>
      <c r="I205" s="12">
        <v>43835</v>
      </c>
      <c r="J205" s="12">
        <v>44206</v>
      </c>
      <c r="K205" s="15">
        <v>0</v>
      </c>
      <c r="L205" s="13" t="s">
        <v>14</v>
      </c>
      <c r="M205" s="7">
        <v>1</v>
      </c>
      <c r="N205" s="17"/>
    </row>
    <row r="206" spans="1:14" ht="94.5">
      <c r="A206" s="6">
        <v>204</v>
      </c>
      <c r="B206" s="8" t="s">
        <v>35</v>
      </c>
      <c r="C206" s="9" t="s">
        <v>489</v>
      </c>
      <c r="D206" s="10" t="s">
        <v>490</v>
      </c>
      <c r="E206" s="11" t="s">
        <v>361</v>
      </c>
      <c r="F206" s="6">
        <v>362284</v>
      </c>
      <c r="G206" s="6" t="s">
        <v>873</v>
      </c>
      <c r="H206" s="16">
        <v>13983000.147</v>
      </c>
      <c r="I206" s="12">
        <v>43835</v>
      </c>
      <c r="J206" s="12">
        <v>44206</v>
      </c>
      <c r="K206" s="15">
        <v>0</v>
      </c>
      <c r="L206" s="13" t="s">
        <v>14</v>
      </c>
      <c r="M206" s="7">
        <v>0.51</v>
      </c>
      <c r="N206" s="17"/>
    </row>
    <row r="207" spans="1:14" ht="94.5">
      <c r="A207" s="6">
        <v>205</v>
      </c>
      <c r="B207" s="8" t="s">
        <v>35</v>
      </c>
      <c r="C207" s="9" t="s">
        <v>491</v>
      </c>
      <c r="D207" s="10" t="s">
        <v>492</v>
      </c>
      <c r="E207" s="11" t="s">
        <v>361</v>
      </c>
      <c r="F207" s="6">
        <v>362284</v>
      </c>
      <c r="G207" s="6" t="s">
        <v>873</v>
      </c>
      <c r="H207" s="16">
        <v>13983000.147</v>
      </c>
      <c r="I207" s="12">
        <v>43835</v>
      </c>
      <c r="J207" s="12">
        <v>44206</v>
      </c>
      <c r="K207" s="15">
        <v>0</v>
      </c>
      <c r="L207" s="13" t="s">
        <v>14</v>
      </c>
      <c r="M207" s="7">
        <v>0.49</v>
      </c>
      <c r="N207" s="17"/>
    </row>
    <row r="208" spans="1:14" ht="77.25">
      <c r="A208" s="6">
        <v>206</v>
      </c>
      <c r="B208" s="8" t="s">
        <v>35</v>
      </c>
      <c r="C208" s="9" t="s">
        <v>362</v>
      </c>
      <c r="D208" s="10" t="s">
        <v>363</v>
      </c>
      <c r="E208" s="11" t="s">
        <v>568</v>
      </c>
      <c r="F208" s="6">
        <v>106390</v>
      </c>
      <c r="G208" s="6" t="s">
        <v>2665</v>
      </c>
      <c r="H208" s="16">
        <v>27271889.671999998</v>
      </c>
      <c r="I208" s="12">
        <v>42949</v>
      </c>
      <c r="J208" s="12" t="s">
        <v>13139</v>
      </c>
      <c r="K208" s="15">
        <v>7506000</v>
      </c>
      <c r="L208" s="13" t="s">
        <v>15</v>
      </c>
      <c r="M208" s="7">
        <v>1</v>
      </c>
      <c r="N208" s="17"/>
    </row>
    <row r="209" spans="1:14" ht="47.25">
      <c r="A209" s="6">
        <v>207</v>
      </c>
      <c r="B209" s="8" t="s">
        <v>35</v>
      </c>
      <c r="C209" s="9" t="s">
        <v>364</v>
      </c>
      <c r="D209" s="10" t="s">
        <v>365</v>
      </c>
      <c r="E209" s="11" t="s">
        <v>366</v>
      </c>
      <c r="F209" s="6">
        <v>418120</v>
      </c>
      <c r="G209" s="6" t="s">
        <v>1486</v>
      </c>
      <c r="H209" s="16">
        <v>25751208.752</v>
      </c>
      <c r="I209" s="12">
        <v>43984</v>
      </c>
      <c r="J209" s="12">
        <v>44477</v>
      </c>
      <c r="K209" s="15">
        <v>0</v>
      </c>
      <c r="L209" s="13" t="s">
        <v>15</v>
      </c>
      <c r="M209" s="7">
        <v>1</v>
      </c>
      <c r="N209" s="17"/>
    </row>
    <row r="210" spans="1:14" ht="63">
      <c r="A210" s="6">
        <v>208</v>
      </c>
      <c r="B210" s="8" t="s">
        <v>35</v>
      </c>
      <c r="C210" s="9" t="s">
        <v>367</v>
      </c>
      <c r="D210" s="10" t="s">
        <v>368</v>
      </c>
      <c r="E210" s="11" t="s">
        <v>369</v>
      </c>
      <c r="F210" s="6">
        <v>365293</v>
      </c>
      <c r="G210" s="6" t="s">
        <v>13217</v>
      </c>
      <c r="H210" s="16">
        <v>6213134</v>
      </c>
      <c r="I210" s="12">
        <v>43797</v>
      </c>
      <c r="J210" s="12">
        <v>44168</v>
      </c>
      <c r="K210" s="15">
        <v>2312000</v>
      </c>
      <c r="L210" s="13" t="s">
        <v>15</v>
      </c>
      <c r="M210" s="7">
        <v>1</v>
      </c>
      <c r="N210" s="17"/>
    </row>
    <row r="211" spans="1:14" ht="63">
      <c r="A211" s="6">
        <v>209</v>
      </c>
      <c r="B211" s="8" t="s">
        <v>35</v>
      </c>
      <c r="C211" s="9" t="s">
        <v>370</v>
      </c>
      <c r="D211" s="10" t="s">
        <v>371</v>
      </c>
      <c r="E211" s="11" t="s">
        <v>372</v>
      </c>
      <c r="F211" s="6">
        <v>490477</v>
      </c>
      <c r="G211" s="6" t="s">
        <v>373</v>
      </c>
      <c r="H211" s="16">
        <v>4259585.3</v>
      </c>
      <c r="I211" s="12">
        <v>44125</v>
      </c>
      <c r="J211" s="12">
        <v>44200</v>
      </c>
      <c r="K211" s="15">
        <v>2311000</v>
      </c>
      <c r="L211" s="13" t="s">
        <v>15</v>
      </c>
      <c r="M211" s="7">
        <v>1</v>
      </c>
      <c r="N211" s="17"/>
    </row>
    <row r="212" spans="1:14" ht="63">
      <c r="A212" s="6">
        <v>210</v>
      </c>
      <c r="B212" s="8" t="s">
        <v>35</v>
      </c>
      <c r="C212" s="9" t="s">
        <v>374</v>
      </c>
      <c r="D212" s="10" t="s">
        <v>375</v>
      </c>
      <c r="E212" s="11" t="s">
        <v>376</v>
      </c>
      <c r="F212" s="6">
        <v>351419</v>
      </c>
      <c r="G212" s="6" t="s">
        <v>13217</v>
      </c>
      <c r="H212" s="16">
        <v>8407250.75</v>
      </c>
      <c r="I212" s="12">
        <v>43776</v>
      </c>
      <c r="J212" s="12">
        <v>44147</v>
      </c>
      <c r="K212" s="15">
        <v>2700000</v>
      </c>
      <c r="L212" s="13" t="s">
        <v>15</v>
      </c>
      <c r="M212" s="7">
        <v>1</v>
      </c>
      <c r="N212" s="17"/>
    </row>
    <row r="213" spans="1:14" ht="47.25">
      <c r="A213" s="6">
        <v>211</v>
      </c>
      <c r="B213" s="8" t="s">
        <v>35</v>
      </c>
      <c r="C213" s="9" t="s">
        <v>377</v>
      </c>
      <c r="D213" s="10" t="s">
        <v>378</v>
      </c>
      <c r="E213" s="11" t="s">
        <v>379</v>
      </c>
      <c r="F213" s="6">
        <v>409691</v>
      </c>
      <c r="G213" s="6" t="s">
        <v>873</v>
      </c>
      <c r="H213" s="16">
        <v>6887500</v>
      </c>
      <c r="I213" s="12">
        <v>43933</v>
      </c>
      <c r="J213" s="12">
        <v>44245</v>
      </c>
      <c r="K213" s="15">
        <v>0</v>
      </c>
      <c r="L213" s="13" t="s">
        <v>15</v>
      </c>
      <c r="M213" s="7">
        <v>1</v>
      </c>
      <c r="N213" s="17"/>
    </row>
    <row r="214" spans="1:14" ht="63">
      <c r="A214" s="6">
        <v>212</v>
      </c>
      <c r="B214" s="8" t="s">
        <v>35</v>
      </c>
      <c r="C214" s="9" t="s">
        <v>380</v>
      </c>
      <c r="D214" s="10" t="s">
        <v>381</v>
      </c>
      <c r="E214" s="11" t="s">
        <v>382</v>
      </c>
      <c r="F214" s="6">
        <v>490489</v>
      </c>
      <c r="G214" s="6" t="s">
        <v>383</v>
      </c>
      <c r="H214" s="16">
        <v>9361103.3499999996</v>
      </c>
      <c r="I214" s="12">
        <v>44139</v>
      </c>
      <c r="J214" s="12">
        <v>44230</v>
      </c>
      <c r="K214" s="15">
        <v>0</v>
      </c>
      <c r="L214" s="13" t="s">
        <v>15</v>
      </c>
      <c r="M214" s="7">
        <v>1</v>
      </c>
      <c r="N214" s="17"/>
    </row>
    <row r="215" spans="1:14" ht="47.25">
      <c r="A215" s="6">
        <v>213</v>
      </c>
      <c r="B215" s="8" t="s">
        <v>35</v>
      </c>
      <c r="C215" s="9" t="s">
        <v>384</v>
      </c>
      <c r="D215" s="10" t="s">
        <v>385</v>
      </c>
      <c r="E215" s="11" t="s">
        <v>569</v>
      </c>
      <c r="F215" s="6">
        <v>396930</v>
      </c>
      <c r="G215" s="6" t="s">
        <v>17599</v>
      </c>
      <c r="H215" s="16">
        <v>2855427.35</v>
      </c>
      <c r="I215" s="12">
        <v>43884</v>
      </c>
      <c r="J215" s="12">
        <v>44255</v>
      </c>
      <c r="K215" s="15">
        <v>0</v>
      </c>
      <c r="L215" s="13" t="s">
        <v>15</v>
      </c>
      <c r="M215" s="7">
        <v>1</v>
      </c>
      <c r="N215" s="17"/>
    </row>
    <row r="216" spans="1:14" ht="63">
      <c r="A216" s="6">
        <v>214</v>
      </c>
      <c r="B216" s="8" t="s">
        <v>35</v>
      </c>
      <c r="C216" s="9" t="s">
        <v>386</v>
      </c>
      <c r="D216" s="10" t="s">
        <v>387</v>
      </c>
      <c r="E216" s="11" t="s">
        <v>388</v>
      </c>
      <c r="F216" s="6">
        <v>376136</v>
      </c>
      <c r="G216" s="6" t="s">
        <v>389</v>
      </c>
      <c r="H216" s="16">
        <v>3304422</v>
      </c>
      <c r="I216" s="12">
        <v>43835</v>
      </c>
      <c r="J216" s="12">
        <v>43895</v>
      </c>
      <c r="K216" s="15">
        <v>0</v>
      </c>
      <c r="L216" s="13" t="s">
        <v>15</v>
      </c>
      <c r="M216" s="7">
        <v>1</v>
      </c>
      <c r="N216" s="17"/>
    </row>
    <row r="217" spans="1:14" ht="45">
      <c r="A217" s="6">
        <v>215</v>
      </c>
      <c r="B217" s="8" t="s">
        <v>35</v>
      </c>
      <c r="C217" s="9" t="s">
        <v>390</v>
      </c>
      <c r="D217" s="10" t="s">
        <v>391</v>
      </c>
      <c r="E217" s="11" t="s">
        <v>570</v>
      </c>
      <c r="F217" s="6">
        <v>487950</v>
      </c>
      <c r="G217" s="6" t="s">
        <v>13217</v>
      </c>
      <c r="H217" s="16">
        <v>7457524.7000000002</v>
      </c>
      <c r="I217" s="12">
        <v>44160</v>
      </c>
      <c r="J217" s="12">
        <v>44532</v>
      </c>
      <c r="K217" s="15">
        <v>0</v>
      </c>
      <c r="L217" s="13" t="s">
        <v>15</v>
      </c>
      <c r="M217" s="7">
        <v>1</v>
      </c>
      <c r="N217" s="17"/>
    </row>
    <row r="218" spans="1:14" ht="63">
      <c r="A218" s="6">
        <v>216</v>
      </c>
      <c r="B218" s="8" t="s">
        <v>35</v>
      </c>
      <c r="C218" s="9" t="s">
        <v>392</v>
      </c>
      <c r="D218" s="10" t="s">
        <v>393</v>
      </c>
      <c r="E218" s="11" t="s">
        <v>394</v>
      </c>
      <c r="F218" s="6">
        <v>490486</v>
      </c>
      <c r="G218" s="6" t="s">
        <v>395</v>
      </c>
      <c r="H218" s="16">
        <v>5475398.1500000004</v>
      </c>
      <c r="I218" s="12">
        <v>44136</v>
      </c>
      <c r="J218" s="12">
        <v>44210</v>
      </c>
      <c r="K218" s="15">
        <v>0</v>
      </c>
      <c r="L218" s="13" t="s">
        <v>15</v>
      </c>
      <c r="M218" s="7">
        <v>1</v>
      </c>
      <c r="N218" s="17"/>
    </row>
    <row r="219" spans="1:14" ht="63">
      <c r="A219" s="6">
        <v>217</v>
      </c>
      <c r="B219" s="8" t="s">
        <v>35</v>
      </c>
      <c r="C219" s="9" t="s">
        <v>396</v>
      </c>
      <c r="D219" s="10" t="s">
        <v>397</v>
      </c>
      <c r="E219" s="11" t="s">
        <v>398</v>
      </c>
      <c r="F219" s="6">
        <v>62652</v>
      </c>
      <c r="G219" s="6" t="s">
        <v>3787</v>
      </c>
      <c r="H219" s="16">
        <v>13042480.035</v>
      </c>
      <c r="I219" s="12">
        <v>42653</v>
      </c>
      <c r="J219" s="12">
        <v>42871</v>
      </c>
      <c r="K219" s="15">
        <v>0</v>
      </c>
      <c r="L219" s="13" t="s">
        <v>15</v>
      </c>
      <c r="M219" s="7">
        <v>1</v>
      </c>
      <c r="N219" s="17"/>
    </row>
    <row r="220" spans="1:14" ht="60.75">
      <c r="A220" s="6">
        <v>218</v>
      </c>
      <c r="B220" s="8" t="s">
        <v>35</v>
      </c>
      <c r="C220" s="9" t="s">
        <v>399</v>
      </c>
      <c r="D220" s="10" t="s">
        <v>400</v>
      </c>
      <c r="E220" s="11" t="s">
        <v>571</v>
      </c>
      <c r="F220" s="6">
        <v>487955</v>
      </c>
      <c r="G220" s="6" t="s">
        <v>13217</v>
      </c>
      <c r="H220" s="16">
        <v>5501669.4500000002</v>
      </c>
      <c r="I220" s="12">
        <v>44157</v>
      </c>
      <c r="J220" s="12">
        <v>44529</v>
      </c>
      <c r="K220" s="15">
        <v>0</v>
      </c>
      <c r="L220" s="13" t="s">
        <v>15</v>
      </c>
      <c r="M220" s="7">
        <v>1</v>
      </c>
      <c r="N220" s="17"/>
    </row>
    <row r="221" spans="1:14" ht="63">
      <c r="A221" s="6">
        <v>219</v>
      </c>
      <c r="B221" s="8" t="s">
        <v>35</v>
      </c>
      <c r="C221" s="9" t="s">
        <v>401</v>
      </c>
      <c r="D221" s="10" t="s">
        <v>402</v>
      </c>
      <c r="E221" s="11" t="s">
        <v>403</v>
      </c>
      <c r="F221" s="6">
        <v>490493</v>
      </c>
      <c r="G221" s="6" t="s">
        <v>404</v>
      </c>
      <c r="H221" s="16">
        <v>9847409.3000000007</v>
      </c>
      <c r="I221" s="12">
        <v>44152</v>
      </c>
      <c r="J221" s="12">
        <v>44242</v>
      </c>
      <c r="K221" s="15">
        <v>0</v>
      </c>
      <c r="L221" s="13" t="s">
        <v>15</v>
      </c>
      <c r="M221" s="7">
        <v>1</v>
      </c>
      <c r="N221" s="17"/>
    </row>
    <row r="222" spans="1:14" ht="63">
      <c r="A222" s="6">
        <v>220</v>
      </c>
      <c r="B222" s="8" t="s">
        <v>35</v>
      </c>
      <c r="C222" s="9" t="s">
        <v>405</v>
      </c>
      <c r="D222" s="10" t="s">
        <v>406</v>
      </c>
      <c r="E222" s="11" t="s">
        <v>407</v>
      </c>
      <c r="F222" s="6">
        <v>490480</v>
      </c>
      <c r="G222" s="6" t="s">
        <v>408</v>
      </c>
      <c r="H222" s="16">
        <v>4726616.7</v>
      </c>
      <c r="I222" s="12">
        <v>44140</v>
      </c>
      <c r="J222" s="12">
        <v>44200</v>
      </c>
      <c r="K222" s="15">
        <v>0</v>
      </c>
      <c r="L222" s="13" t="s">
        <v>15</v>
      </c>
      <c r="M222" s="7">
        <v>1</v>
      </c>
      <c r="N222" s="17"/>
    </row>
    <row r="223" spans="1:14" ht="78.75">
      <c r="A223" s="6">
        <v>221</v>
      </c>
      <c r="B223" s="8" t="s">
        <v>35</v>
      </c>
      <c r="C223" s="9" t="s">
        <v>409</v>
      </c>
      <c r="D223" s="10" t="s">
        <v>410</v>
      </c>
      <c r="E223" s="11" t="s">
        <v>411</v>
      </c>
      <c r="F223" s="6">
        <v>365212</v>
      </c>
      <c r="G223" s="6" t="s">
        <v>13217</v>
      </c>
      <c r="H223" s="16">
        <v>8547646</v>
      </c>
      <c r="I223" s="12">
        <v>43836</v>
      </c>
      <c r="J223" s="12">
        <v>44207</v>
      </c>
      <c r="K223" s="15">
        <v>2787900</v>
      </c>
      <c r="L223" s="13" t="s">
        <v>15</v>
      </c>
      <c r="M223" s="7">
        <v>1</v>
      </c>
      <c r="N223" s="17"/>
    </row>
    <row r="224" spans="1:14" ht="47.25">
      <c r="A224" s="6">
        <v>222</v>
      </c>
      <c r="B224" s="8" t="s">
        <v>35</v>
      </c>
      <c r="C224" s="9" t="s">
        <v>412</v>
      </c>
      <c r="D224" s="10" t="s">
        <v>413</v>
      </c>
      <c r="E224" s="11" t="s">
        <v>414</v>
      </c>
      <c r="F224" s="6">
        <v>152671</v>
      </c>
      <c r="G224" s="6" t="s">
        <v>2018</v>
      </c>
      <c r="H224" s="16">
        <v>25467396.057999998</v>
      </c>
      <c r="I224" s="12">
        <v>43157</v>
      </c>
      <c r="J224" s="12" t="s">
        <v>6668</v>
      </c>
      <c r="K224" s="15">
        <v>24546689</v>
      </c>
      <c r="L224" s="13" t="s">
        <v>15</v>
      </c>
      <c r="M224" s="7">
        <v>1</v>
      </c>
      <c r="N224" s="17"/>
    </row>
    <row r="225" spans="1:14" ht="45.75">
      <c r="A225" s="6">
        <v>223</v>
      </c>
      <c r="B225" s="8" t="s">
        <v>35</v>
      </c>
      <c r="C225" s="9" t="s">
        <v>415</v>
      </c>
      <c r="D225" s="10" t="s">
        <v>416</v>
      </c>
      <c r="E225" s="11" t="s">
        <v>572</v>
      </c>
      <c r="F225" s="6">
        <v>268694</v>
      </c>
      <c r="G225" s="6" t="s">
        <v>2665</v>
      </c>
      <c r="H225" s="16">
        <v>7889024.2000000002</v>
      </c>
      <c r="I225" s="12">
        <v>43501</v>
      </c>
      <c r="J225" s="12">
        <v>43872</v>
      </c>
      <c r="K225" s="15">
        <v>800000</v>
      </c>
      <c r="L225" s="13" t="s">
        <v>15</v>
      </c>
      <c r="M225" s="7">
        <v>1</v>
      </c>
      <c r="N225" s="17"/>
    </row>
    <row r="226" spans="1:14" ht="47.25">
      <c r="A226" s="6">
        <v>224</v>
      </c>
      <c r="B226" s="8" t="s">
        <v>35</v>
      </c>
      <c r="C226" s="9" t="s">
        <v>417</v>
      </c>
      <c r="D226" s="10" t="s">
        <v>418</v>
      </c>
      <c r="E226" s="11" t="s">
        <v>419</v>
      </c>
      <c r="F226" s="6">
        <v>391499</v>
      </c>
      <c r="G226" s="6" t="s">
        <v>873</v>
      </c>
      <c r="H226" s="16">
        <v>8463550</v>
      </c>
      <c r="I226" s="12">
        <v>43874</v>
      </c>
      <c r="J226" s="12">
        <v>44196</v>
      </c>
      <c r="K226" s="15">
        <v>0</v>
      </c>
      <c r="L226" s="13" t="s">
        <v>15</v>
      </c>
      <c r="M226" s="7">
        <v>1</v>
      </c>
      <c r="N226" s="17"/>
    </row>
    <row r="227" spans="1:14" ht="63">
      <c r="A227" s="6">
        <v>225</v>
      </c>
      <c r="B227" s="8" t="s">
        <v>35</v>
      </c>
      <c r="C227" s="9" t="s">
        <v>420</v>
      </c>
      <c r="D227" s="10" t="s">
        <v>421</v>
      </c>
      <c r="E227" s="11" t="s">
        <v>422</v>
      </c>
      <c r="F227" s="6">
        <v>175867</v>
      </c>
      <c r="G227" s="6" t="s">
        <v>1109</v>
      </c>
      <c r="H227" s="16">
        <v>1054544.6780000001</v>
      </c>
      <c r="I227" s="12">
        <v>43228</v>
      </c>
      <c r="J227" s="12">
        <v>43464</v>
      </c>
      <c r="K227" s="15">
        <v>0</v>
      </c>
      <c r="L227" s="13" t="s">
        <v>15</v>
      </c>
      <c r="M227" s="7">
        <v>1</v>
      </c>
      <c r="N227" s="17"/>
    </row>
    <row r="228" spans="1:14" ht="78.75">
      <c r="A228" s="6">
        <v>226</v>
      </c>
      <c r="B228" s="8" t="s">
        <v>35</v>
      </c>
      <c r="C228" s="9" t="s">
        <v>423</v>
      </c>
      <c r="D228" s="10" t="s">
        <v>424</v>
      </c>
      <c r="E228" s="11" t="s">
        <v>81</v>
      </c>
      <c r="F228" s="6">
        <v>431126</v>
      </c>
      <c r="G228" s="6" t="s">
        <v>13217</v>
      </c>
      <c r="H228" s="16">
        <v>40512858.140000001</v>
      </c>
      <c r="I228" s="12">
        <v>44088</v>
      </c>
      <c r="J228" s="12">
        <v>44397</v>
      </c>
      <c r="K228" s="15">
        <v>0</v>
      </c>
      <c r="L228" s="13" t="s">
        <v>15</v>
      </c>
      <c r="M228" s="7">
        <v>1</v>
      </c>
      <c r="N228" s="17"/>
    </row>
    <row r="229" spans="1:14" ht="78.75">
      <c r="A229" s="6">
        <v>227</v>
      </c>
      <c r="B229" s="8" t="s">
        <v>35</v>
      </c>
      <c r="C229" s="9" t="s">
        <v>425</v>
      </c>
      <c r="D229" s="10" t="s">
        <v>426</v>
      </c>
      <c r="E229" s="11" t="s">
        <v>427</v>
      </c>
      <c r="F229" s="6">
        <v>139783</v>
      </c>
      <c r="G229" s="6" t="s">
        <v>3787</v>
      </c>
      <c r="H229" s="16">
        <v>1130954.226</v>
      </c>
      <c r="I229" s="12">
        <v>43139</v>
      </c>
      <c r="J229" s="12">
        <v>43418</v>
      </c>
      <c r="K229" s="15">
        <v>0</v>
      </c>
      <c r="L229" s="13" t="s">
        <v>15</v>
      </c>
      <c r="M229" s="7">
        <v>1</v>
      </c>
      <c r="N229" s="17"/>
    </row>
    <row r="230" spans="1:14" ht="61.5">
      <c r="A230" s="6">
        <v>228</v>
      </c>
      <c r="B230" s="8" t="s">
        <v>35</v>
      </c>
      <c r="C230" s="9" t="s">
        <v>428</v>
      </c>
      <c r="D230" s="10" t="s">
        <v>429</v>
      </c>
      <c r="E230" s="11" t="s">
        <v>573</v>
      </c>
      <c r="F230" s="6">
        <v>366380</v>
      </c>
      <c r="G230" s="6" t="s">
        <v>2665</v>
      </c>
      <c r="H230" s="16">
        <v>7090249</v>
      </c>
      <c r="I230" s="12">
        <v>43802</v>
      </c>
      <c r="J230" s="12" t="s">
        <v>430</v>
      </c>
      <c r="K230" s="15">
        <v>0</v>
      </c>
      <c r="L230" s="13" t="s">
        <v>15</v>
      </c>
      <c r="M230" s="7">
        <v>1</v>
      </c>
      <c r="N230" s="17"/>
    </row>
    <row r="231" spans="1:14" ht="31.5">
      <c r="A231" s="6">
        <v>229</v>
      </c>
      <c r="B231" s="8" t="s">
        <v>35</v>
      </c>
      <c r="C231" s="9" t="s">
        <v>431</v>
      </c>
      <c r="D231" s="10" t="s">
        <v>432</v>
      </c>
      <c r="E231" s="11" t="s">
        <v>433</v>
      </c>
      <c r="F231" s="6">
        <v>108845</v>
      </c>
      <c r="G231" s="6" t="s">
        <v>2018</v>
      </c>
      <c r="H231" s="16">
        <v>21565302.368999999</v>
      </c>
      <c r="I231" s="12">
        <v>42974</v>
      </c>
      <c r="J231" s="12" t="s">
        <v>1576</v>
      </c>
      <c r="K231" s="15">
        <v>15216822</v>
      </c>
      <c r="L231" s="13" t="s">
        <v>15</v>
      </c>
      <c r="M231" s="7">
        <v>1</v>
      </c>
      <c r="N231" s="17"/>
    </row>
    <row r="232" spans="1:14" ht="63">
      <c r="A232" s="6">
        <v>230</v>
      </c>
      <c r="B232" s="8" t="s">
        <v>35</v>
      </c>
      <c r="C232" s="9" t="s">
        <v>434</v>
      </c>
      <c r="D232" s="10" t="s">
        <v>435</v>
      </c>
      <c r="E232" s="11" t="s">
        <v>436</v>
      </c>
      <c r="F232" s="6">
        <v>458614</v>
      </c>
      <c r="G232" s="6" t="s">
        <v>1109</v>
      </c>
      <c r="H232" s="16">
        <v>287880.40000000002</v>
      </c>
      <c r="I232" s="12">
        <v>44031</v>
      </c>
      <c r="J232" s="12">
        <v>44144</v>
      </c>
      <c r="K232" s="15">
        <v>0</v>
      </c>
      <c r="L232" s="13" t="s">
        <v>15</v>
      </c>
      <c r="M232" s="7">
        <v>1</v>
      </c>
      <c r="N232" s="17"/>
    </row>
    <row r="233" spans="1:14" ht="76.5">
      <c r="A233" s="6">
        <v>231</v>
      </c>
      <c r="B233" s="8" t="s">
        <v>35</v>
      </c>
      <c r="C233" s="9" t="s">
        <v>437</v>
      </c>
      <c r="D233" s="10" t="s">
        <v>438</v>
      </c>
      <c r="E233" s="11" t="s">
        <v>574</v>
      </c>
      <c r="F233" s="6">
        <v>487956</v>
      </c>
      <c r="G233" s="6" t="s">
        <v>17601</v>
      </c>
      <c r="H233" s="16">
        <v>3558634.45</v>
      </c>
      <c r="I233" s="12">
        <v>44153</v>
      </c>
      <c r="J233" s="12">
        <v>44383</v>
      </c>
      <c r="K233" s="15">
        <v>0</v>
      </c>
      <c r="L233" s="13" t="s">
        <v>15</v>
      </c>
      <c r="M233" s="7">
        <v>1</v>
      </c>
      <c r="N233" s="17"/>
    </row>
    <row r="234" spans="1:14" ht="31.5">
      <c r="A234" s="6">
        <v>232</v>
      </c>
      <c r="B234" s="8" t="s">
        <v>35</v>
      </c>
      <c r="C234" s="9" t="s">
        <v>439</v>
      </c>
      <c r="D234" s="10" t="s">
        <v>440</v>
      </c>
      <c r="E234" s="11" t="s">
        <v>575</v>
      </c>
      <c r="F234" s="6">
        <v>144287</v>
      </c>
      <c r="G234" s="6" t="s">
        <v>2665</v>
      </c>
      <c r="H234" s="16">
        <v>1374894</v>
      </c>
      <c r="I234" s="12">
        <v>43146</v>
      </c>
      <c r="J234" s="12">
        <v>43394</v>
      </c>
      <c r="K234" s="15">
        <v>0</v>
      </c>
      <c r="L234" s="13" t="s">
        <v>15</v>
      </c>
      <c r="M234" s="7">
        <v>1</v>
      </c>
      <c r="N234" s="17"/>
    </row>
    <row r="235" spans="1:14" ht="78.75">
      <c r="A235" s="6">
        <v>233</v>
      </c>
      <c r="B235" s="8" t="s">
        <v>35</v>
      </c>
      <c r="C235" s="9" t="s">
        <v>441</v>
      </c>
      <c r="D235" s="10" t="s">
        <v>442</v>
      </c>
      <c r="E235" s="11" t="s">
        <v>443</v>
      </c>
      <c r="F235" s="6">
        <v>357571</v>
      </c>
      <c r="G235" s="6" t="s">
        <v>13217</v>
      </c>
      <c r="H235" s="16">
        <v>10236736.4</v>
      </c>
      <c r="I235" s="12">
        <v>43817</v>
      </c>
      <c r="J235" s="12">
        <v>44188</v>
      </c>
      <c r="K235" s="15">
        <v>300000</v>
      </c>
      <c r="L235" s="13" t="s">
        <v>15</v>
      </c>
      <c r="M235" s="7">
        <v>1</v>
      </c>
      <c r="N235" s="17"/>
    </row>
    <row r="236" spans="1:14" ht="77.25">
      <c r="A236" s="6">
        <v>234</v>
      </c>
      <c r="B236" s="8" t="s">
        <v>35</v>
      </c>
      <c r="C236" s="9" t="s">
        <v>444</v>
      </c>
      <c r="D236" s="10" t="s">
        <v>445</v>
      </c>
      <c r="E236" s="11" t="s">
        <v>576</v>
      </c>
      <c r="F236" s="6">
        <v>209525</v>
      </c>
      <c r="G236" s="6" t="s">
        <v>2665</v>
      </c>
      <c r="H236" s="16">
        <v>13928236.800000001</v>
      </c>
      <c r="I236" s="12">
        <v>43339</v>
      </c>
      <c r="J236" s="12" t="s">
        <v>2461</v>
      </c>
      <c r="K236" s="15">
        <v>4781000</v>
      </c>
      <c r="L236" s="13" t="s">
        <v>15</v>
      </c>
      <c r="M236" s="7">
        <v>1</v>
      </c>
      <c r="N236" s="17"/>
    </row>
    <row r="237" spans="1:14" ht="94.5">
      <c r="A237" s="6">
        <v>235</v>
      </c>
      <c r="B237" s="8" t="s">
        <v>35</v>
      </c>
      <c r="C237" s="9" t="s">
        <v>446</v>
      </c>
      <c r="D237" s="10" t="s">
        <v>447</v>
      </c>
      <c r="E237" s="11" t="s">
        <v>448</v>
      </c>
      <c r="F237" s="6">
        <v>363568</v>
      </c>
      <c r="G237" s="6" t="s">
        <v>13217</v>
      </c>
      <c r="H237" s="16">
        <v>13976879</v>
      </c>
      <c r="I237" s="12">
        <v>43817</v>
      </c>
      <c r="J237" s="12">
        <v>44188</v>
      </c>
      <c r="K237" s="15">
        <v>4750000</v>
      </c>
      <c r="L237" s="13" t="s">
        <v>15</v>
      </c>
      <c r="M237" s="7">
        <v>1</v>
      </c>
      <c r="N237" s="17"/>
    </row>
    <row r="238" spans="1:14" ht="47.25">
      <c r="A238" s="6">
        <v>236</v>
      </c>
      <c r="B238" s="8" t="s">
        <v>35</v>
      </c>
      <c r="C238" s="9" t="s">
        <v>449</v>
      </c>
      <c r="D238" s="10" t="s">
        <v>450</v>
      </c>
      <c r="E238" s="11" t="s">
        <v>451</v>
      </c>
      <c r="F238" s="6">
        <v>406250</v>
      </c>
      <c r="G238" s="6" t="s">
        <v>13217</v>
      </c>
      <c r="H238" s="16">
        <v>3325000</v>
      </c>
      <c r="I238" s="12">
        <v>43979</v>
      </c>
      <c r="J238" s="12">
        <v>44168</v>
      </c>
      <c r="K238" s="15">
        <v>950000</v>
      </c>
      <c r="L238" s="13" t="s">
        <v>15</v>
      </c>
      <c r="M238" s="7">
        <v>1</v>
      </c>
      <c r="N238" s="17"/>
    </row>
    <row r="239" spans="1:14" ht="78.75">
      <c r="A239" s="6">
        <v>237</v>
      </c>
      <c r="B239" s="8" t="s">
        <v>35</v>
      </c>
      <c r="C239" s="9" t="s">
        <v>452</v>
      </c>
      <c r="D239" s="10" t="s">
        <v>453</v>
      </c>
      <c r="E239" s="11" t="s">
        <v>454</v>
      </c>
      <c r="F239" s="6">
        <v>351592</v>
      </c>
      <c r="G239" s="6" t="s">
        <v>13217</v>
      </c>
      <c r="H239" s="16">
        <v>6956527</v>
      </c>
      <c r="I239" s="12">
        <v>43769</v>
      </c>
      <c r="J239" s="12">
        <v>44141</v>
      </c>
      <c r="K239" s="15">
        <v>0</v>
      </c>
      <c r="L239" s="13" t="s">
        <v>15</v>
      </c>
      <c r="M239" s="7">
        <v>1</v>
      </c>
      <c r="N239" s="17"/>
    </row>
    <row r="240" spans="1:14" ht="47.25">
      <c r="A240" s="6">
        <v>238</v>
      </c>
      <c r="B240" s="8" t="s">
        <v>35</v>
      </c>
      <c r="C240" s="9" t="s">
        <v>455</v>
      </c>
      <c r="D240" s="10" t="s">
        <v>456</v>
      </c>
      <c r="E240" s="11" t="s">
        <v>457</v>
      </c>
      <c r="F240" s="6">
        <v>406244</v>
      </c>
      <c r="G240" s="6" t="s">
        <v>13217</v>
      </c>
      <c r="H240" s="16">
        <v>3325000</v>
      </c>
      <c r="I240" s="12">
        <v>43979</v>
      </c>
      <c r="J240" s="12">
        <v>44168</v>
      </c>
      <c r="K240" s="15">
        <v>0</v>
      </c>
      <c r="L240" s="13" t="s">
        <v>15</v>
      </c>
      <c r="M240" s="7">
        <v>1</v>
      </c>
      <c r="N240" s="17"/>
    </row>
    <row r="241" spans="1:14" ht="63">
      <c r="A241" s="6">
        <v>239</v>
      </c>
      <c r="B241" s="8" t="s">
        <v>35</v>
      </c>
      <c r="C241" s="9" t="s">
        <v>458</v>
      </c>
      <c r="D241" s="10" t="s">
        <v>459</v>
      </c>
      <c r="E241" s="11" t="s">
        <v>460</v>
      </c>
      <c r="F241" s="6">
        <v>401019</v>
      </c>
      <c r="G241" s="6" t="s">
        <v>1109</v>
      </c>
      <c r="H241" s="16">
        <v>565146.44999999995</v>
      </c>
      <c r="I241" s="12">
        <v>43901</v>
      </c>
      <c r="J241" s="12">
        <v>44010</v>
      </c>
      <c r="K241" s="15">
        <v>0</v>
      </c>
      <c r="L241" s="13" t="s">
        <v>15</v>
      </c>
      <c r="M241" s="7">
        <v>1</v>
      </c>
      <c r="N241" s="17"/>
    </row>
    <row r="242" spans="1:14" ht="63">
      <c r="A242" s="6">
        <v>240</v>
      </c>
      <c r="B242" s="8" t="s">
        <v>35</v>
      </c>
      <c r="C242" s="9" t="s">
        <v>461</v>
      </c>
      <c r="D242" s="10" t="s">
        <v>462</v>
      </c>
      <c r="E242" s="11" t="s">
        <v>463</v>
      </c>
      <c r="F242" s="6">
        <v>490475</v>
      </c>
      <c r="G242" s="6" t="s">
        <v>464</v>
      </c>
      <c r="H242" s="16">
        <v>4417981.6500000004</v>
      </c>
      <c r="I242" s="12">
        <v>44130</v>
      </c>
      <c r="J242" s="12">
        <v>44190</v>
      </c>
      <c r="K242" s="15">
        <v>0</v>
      </c>
      <c r="L242" s="13" t="s">
        <v>15</v>
      </c>
      <c r="M242" s="7">
        <v>1</v>
      </c>
      <c r="N242" s="17"/>
    </row>
    <row r="243" spans="1:14" ht="61.5">
      <c r="A243" s="6">
        <v>241</v>
      </c>
      <c r="B243" s="8" t="s">
        <v>35</v>
      </c>
      <c r="C243" s="9" t="s">
        <v>465</v>
      </c>
      <c r="D243" s="10" t="s">
        <v>18</v>
      </c>
      <c r="E243" s="11" t="s">
        <v>577</v>
      </c>
      <c r="F243" s="6">
        <v>220034</v>
      </c>
      <c r="G243" s="6" t="s">
        <v>2665</v>
      </c>
      <c r="H243" s="16">
        <v>34399993.494999997</v>
      </c>
      <c r="I243" s="12">
        <v>43436</v>
      </c>
      <c r="J243" s="12">
        <v>44347</v>
      </c>
      <c r="K243" s="15">
        <v>15300000</v>
      </c>
      <c r="L243" s="13" t="s">
        <v>15</v>
      </c>
      <c r="M243" s="7">
        <v>1</v>
      </c>
      <c r="N243" s="17"/>
    </row>
    <row r="244" spans="1:14" ht="110.25">
      <c r="A244" s="6">
        <v>242</v>
      </c>
      <c r="B244" s="8" t="s">
        <v>35</v>
      </c>
      <c r="C244" s="9" t="s">
        <v>493</v>
      </c>
      <c r="D244" s="10" t="s">
        <v>494</v>
      </c>
      <c r="E244" s="11" t="s">
        <v>495</v>
      </c>
      <c r="F244" s="6">
        <v>490499</v>
      </c>
      <c r="G244" s="6" t="s">
        <v>16</v>
      </c>
      <c r="H244" s="16">
        <v>15981876.892000001</v>
      </c>
      <c r="I244" s="12" t="s">
        <v>25</v>
      </c>
      <c r="J244" s="12" t="s">
        <v>466</v>
      </c>
      <c r="K244" s="15">
        <v>0</v>
      </c>
      <c r="L244" s="13" t="s">
        <v>26</v>
      </c>
      <c r="M244" s="7">
        <v>1</v>
      </c>
      <c r="N244" s="17"/>
    </row>
    <row r="245" spans="1:14" ht="78.75">
      <c r="A245" s="6">
        <v>243</v>
      </c>
      <c r="B245" s="8" t="s">
        <v>35</v>
      </c>
      <c r="C245" s="9" t="s">
        <v>496</v>
      </c>
      <c r="D245" s="10" t="s">
        <v>20</v>
      </c>
      <c r="E245" s="11" t="s">
        <v>495</v>
      </c>
      <c r="F245" s="6">
        <v>490499</v>
      </c>
      <c r="G245" s="6" t="s">
        <v>16</v>
      </c>
      <c r="H245" s="16">
        <v>15981876.892000001</v>
      </c>
      <c r="I245" s="12" t="s">
        <v>25</v>
      </c>
      <c r="J245" s="12" t="s">
        <v>466</v>
      </c>
      <c r="K245" s="15">
        <v>0</v>
      </c>
      <c r="L245" s="13" t="s">
        <v>26</v>
      </c>
      <c r="M245" s="7">
        <v>0.6</v>
      </c>
      <c r="N245" s="17"/>
    </row>
    <row r="246" spans="1:14" ht="78.75">
      <c r="A246" s="6">
        <v>244</v>
      </c>
      <c r="B246" s="8" t="s">
        <v>35</v>
      </c>
      <c r="C246" s="9" t="s">
        <v>497</v>
      </c>
      <c r="D246" s="10" t="s">
        <v>498</v>
      </c>
      <c r="E246" s="11" t="s">
        <v>495</v>
      </c>
      <c r="F246" s="6">
        <v>490499</v>
      </c>
      <c r="G246" s="6" t="s">
        <v>16</v>
      </c>
      <c r="H246" s="16">
        <v>15981876.892000001</v>
      </c>
      <c r="I246" s="12" t="s">
        <v>25</v>
      </c>
      <c r="J246" s="12" t="s">
        <v>466</v>
      </c>
      <c r="K246" s="15">
        <v>0</v>
      </c>
      <c r="L246" s="13" t="s">
        <v>26</v>
      </c>
      <c r="M246" s="7">
        <v>0.4</v>
      </c>
      <c r="N246" s="17"/>
    </row>
    <row r="247" spans="1:14" ht="63">
      <c r="A247" s="6">
        <v>245</v>
      </c>
      <c r="B247" s="8" t="s">
        <v>35</v>
      </c>
      <c r="C247" s="9" t="s">
        <v>499</v>
      </c>
      <c r="D247" s="10" t="s">
        <v>467</v>
      </c>
      <c r="E247" s="11" t="s">
        <v>500</v>
      </c>
      <c r="F247" s="6">
        <v>490498</v>
      </c>
      <c r="G247" s="6" t="s">
        <v>16</v>
      </c>
      <c r="H247" s="16">
        <v>16631515.834000001</v>
      </c>
      <c r="I247" s="12" t="s">
        <v>17</v>
      </c>
      <c r="J247" s="12">
        <v>44260</v>
      </c>
      <c r="K247" s="15">
        <v>0</v>
      </c>
      <c r="L247" s="13" t="s">
        <v>15</v>
      </c>
      <c r="M247" s="7">
        <v>1</v>
      </c>
      <c r="N247" s="17"/>
    </row>
    <row r="248" spans="1:14" ht="78.75">
      <c r="A248" s="6">
        <v>246</v>
      </c>
      <c r="B248" s="8" t="s">
        <v>35</v>
      </c>
      <c r="C248" s="9" t="s">
        <v>501</v>
      </c>
      <c r="D248" s="10" t="s">
        <v>413</v>
      </c>
      <c r="E248" s="11" t="s">
        <v>502</v>
      </c>
      <c r="F248" s="6">
        <v>490497</v>
      </c>
      <c r="G248" s="6" t="s">
        <v>16</v>
      </c>
      <c r="H248" s="16">
        <v>25924847.561000001</v>
      </c>
      <c r="I248" s="12" t="s">
        <v>24</v>
      </c>
      <c r="J248" s="12" t="s">
        <v>27</v>
      </c>
      <c r="K248" s="15">
        <v>0</v>
      </c>
      <c r="L248" s="13" t="s">
        <v>15</v>
      </c>
      <c r="M248" s="7">
        <v>1</v>
      </c>
      <c r="N248" s="17"/>
    </row>
    <row r="249" spans="1:14" ht="78.75">
      <c r="A249" s="6">
        <v>247</v>
      </c>
      <c r="B249" s="8" t="s">
        <v>35</v>
      </c>
      <c r="C249" s="9" t="s">
        <v>503</v>
      </c>
      <c r="D249" s="10" t="s">
        <v>62</v>
      </c>
      <c r="E249" s="11" t="s">
        <v>504</v>
      </c>
      <c r="F249" s="6">
        <v>490496</v>
      </c>
      <c r="G249" s="6" t="s">
        <v>16</v>
      </c>
      <c r="H249" s="16">
        <v>13282378.676999999</v>
      </c>
      <c r="I249" s="12" t="s">
        <v>25</v>
      </c>
      <c r="J249" s="12" t="s">
        <v>27</v>
      </c>
      <c r="K249" s="15">
        <v>0</v>
      </c>
      <c r="L249" s="13" t="s">
        <v>15</v>
      </c>
      <c r="M249" s="7">
        <v>1</v>
      </c>
      <c r="N249" s="17"/>
    </row>
    <row r="250" spans="1:14" ht="94.5">
      <c r="A250" s="6">
        <v>248</v>
      </c>
      <c r="B250" s="8" t="s">
        <v>35</v>
      </c>
      <c r="C250" s="9" t="s">
        <v>17603</v>
      </c>
      <c r="D250" s="10" t="s">
        <v>17604</v>
      </c>
      <c r="E250" s="11" t="s">
        <v>17605</v>
      </c>
      <c r="F250" s="6">
        <v>514498</v>
      </c>
      <c r="G250" s="6" t="s">
        <v>16</v>
      </c>
      <c r="H250" s="16">
        <v>1623835</v>
      </c>
      <c r="I250" s="12">
        <v>44348</v>
      </c>
      <c r="J250" s="12" t="s">
        <v>17606</v>
      </c>
      <c r="K250" s="15">
        <v>0</v>
      </c>
      <c r="L250" s="13" t="s">
        <v>15</v>
      </c>
      <c r="M250" s="7">
        <v>1</v>
      </c>
      <c r="N250" s="17"/>
    </row>
    <row r="251" spans="1:14" ht="63">
      <c r="A251" s="6">
        <v>249</v>
      </c>
      <c r="B251" s="8" t="s">
        <v>35</v>
      </c>
      <c r="C251" s="9" t="s">
        <v>17607</v>
      </c>
      <c r="D251" s="10" t="s">
        <v>254</v>
      </c>
      <c r="E251" s="11" t="s">
        <v>17608</v>
      </c>
      <c r="F251" s="6">
        <v>514499</v>
      </c>
      <c r="G251" s="6" t="s">
        <v>16</v>
      </c>
      <c r="H251" s="16">
        <v>7837493.3499999996</v>
      </c>
      <c r="I251" s="12">
        <v>44348</v>
      </c>
      <c r="J251" s="12">
        <v>44534</v>
      </c>
      <c r="K251" s="15">
        <v>0</v>
      </c>
      <c r="L251" s="13" t="s">
        <v>15</v>
      </c>
      <c r="M251" s="7">
        <v>1</v>
      </c>
      <c r="N251" s="17"/>
    </row>
    <row r="252" spans="1:14" ht="63">
      <c r="A252" s="6">
        <v>250</v>
      </c>
      <c r="B252" s="8" t="s">
        <v>35</v>
      </c>
      <c r="C252" s="9" t="s">
        <v>17609</v>
      </c>
      <c r="D252" s="10" t="s">
        <v>17610</v>
      </c>
      <c r="E252" s="11" t="s">
        <v>17611</v>
      </c>
      <c r="F252" s="6">
        <v>490482</v>
      </c>
      <c r="G252" s="6" t="s">
        <v>16</v>
      </c>
      <c r="H252" s="16">
        <v>6483407.0499999998</v>
      </c>
      <c r="I252" s="12" t="s">
        <v>17612</v>
      </c>
      <c r="J252" s="12">
        <v>44320</v>
      </c>
      <c r="K252" s="15">
        <v>0</v>
      </c>
      <c r="L252" s="13" t="s">
        <v>15</v>
      </c>
      <c r="M252" s="7">
        <v>1</v>
      </c>
      <c r="N252" s="17"/>
    </row>
    <row r="253" spans="1:14" ht="63">
      <c r="A253" s="6">
        <v>251</v>
      </c>
      <c r="B253" s="8" t="s">
        <v>35</v>
      </c>
      <c r="C253" s="9" t="s">
        <v>17613</v>
      </c>
      <c r="D253" s="10" t="s">
        <v>17614</v>
      </c>
      <c r="E253" s="11" t="s">
        <v>17615</v>
      </c>
      <c r="F253" s="6">
        <v>490490</v>
      </c>
      <c r="G253" s="6" t="s">
        <v>16</v>
      </c>
      <c r="H253" s="16">
        <v>7852712.3499999996</v>
      </c>
      <c r="I253" s="12" t="s">
        <v>9394</v>
      </c>
      <c r="J253" s="12" t="s">
        <v>17616</v>
      </c>
      <c r="K253" s="15">
        <v>0</v>
      </c>
      <c r="L253" s="13" t="s">
        <v>15</v>
      </c>
      <c r="M253" s="7">
        <v>1</v>
      </c>
      <c r="N253" s="17"/>
    </row>
    <row r="254" spans="1:14" ht="141.75">
      <c r="A254" s="6">
        <v>252</v>
      </c>
      <c r="B254" s="8" t="s">
        <v>578</v>
      </c>
      <c r="C254" s="9" t="s">
        <v>579</v>
      </c>
      <c r="D254" s="10" t="s">
        <v>580</v>
      </c>
      <c r="E254" s="11" t="s">
        <v>581</v>
      </c>
      <c r="F254" s="6">
        <v>289737</v>
      </c>
      <c r="G254" s="6" t="s">
        <v>582</v>
      </c>
      <c r="H254" s="16">
        <v>78007501</v>
      </c>
      <c r="I254" s="12" t="s">
        <v>583</v>
      </c>
      <c r="J254" s="12" t="s">
        <v>584</v>
      </c>
      <c r="K254" s="15">
        <v>53154282</v>
      </c>
      <c r="L254" s="13" t="s">
        <v>15</v>
      </c>
      <c r="M254" s="7">
        <v>1</v>
      </c>
      <c r="N254" s="17"/>
    </row>
    <row r="255" spans="1:14" ht="47.25">
      <c r="A255" s="6">
        <v>253</v>
      </c>
      <c r="B255" s="8" t="s">
        <v>578</v>
      </c>
      <c r="C255" s="9" t="s">
        <v>579</v>
      </c>
      <c r="D255" s="10" t="s">
        <v>580</v>
      </c>
      <c r="E255" s="11" t="s">
        <v>585</v>
      </c>
      <c r="F255" s="6">
        <v>417191</v>
      </c>
      <c r="G255" s="6" t="s">
        <v>582</v>
      </c>
      <c r="H255" s="16">
        <v>78009279.480000004</v>
      </c>
      <c r="I255" s="12" t="s">
        <v>586</v>
      </c>
      <c r="J255" s="12">
        <v>44594</v>
      </c>
      <c r="K255" s="15">
        <v>10000000</v>
      </c>
      <c r="L255" s="13" t="s">
        <v>15</v>
      </c>
      <c r="M255" s="7">
        <v>1</v>
      </c>
      <c r="N255" s="17"/>
    </row>
    <row r="256" spans="1:14" ht="47.25">
      <c r="A256" s="6">
        <v>254</v>
      </c>
      <c r="B256" s="8" t="s">
        <v>578</v>
      </c>
      <c r="C256" s="9" t="s">
        <v>579</v>
      </c>
      <c r="D256" s="10" t="s">
        <v>580</v>
      </c>
      <c r="E256" s="11" t="s">
        <v>587</v>
      </c>
      <c r="F256" s="6">
        <v>417192</v>
      </c>
      <c r="G256" s="6" t="s">
        <v>582</v>
      </c>
      <c r="H256" s="16">
        <v>71631458.430000007</v>
      </c>
      <c r="I256" s="12" t="s">
        <v>588</v>
      </c>
      <c r="J256" s="12">
        <v>44652</v>
      </c>
      <c r="K256" s="15">
        <v>9884000</v>
      </c>
      <c r="L256" s="13" t="s">
        <v>15</v>
      </c>
      <c r="M256" s="7">
        <v>1</v>
      </c>
      <c r="N256" s="17"/>
    </row>
    <row r="257" spans="1:14" ht="47.25">
      <c r="A257" s="6">
        <v>255</v>
      </c>
      <c r="B257" s="8" t="s">
        <v>578</v>
      </c>
      <c r="C257" s="9" t="s">
        <v>589</v>
      </c>
      <c r="D257" s="10" t="s">
        <v>590</v>
      </c>
      <c r="E257" s="11" t="s">
        <v>591</v>
      </c>
      <c r="F257" s="6">
        <v>441401</v>
      </c>
      <c r="G257" s="6" t="s">
        <v>582</v>
      </c>
      <c r="H257" s="16">
        <v>24375479.190000001</v>
      </c>
      <c r="I257" s="12" t="s">
        <v>592</v>
      </c>
      <c r="J257" s="12" t="s">
        <v>593</v>
      </c>
      <c r="K257" s="15">
        <v>10735200</v>
      </c>
      <c r="L257" s="13" t="s">
        <v>14</v>
      </c>
      <c r="M257" s="7">
        <v>1</v>
      </c>
      <c r="N257" s="17"/>
    </row>
    <row r="258" spans="1:14" ht="110.25">
      <c r="A258" s="6">
        <v>256</v>
      </c>
      <c r="B258" s="8" t="s">
        <v>578</v>
      </c>
      <c r="C258" s="9" t="s">
        <v>594</v>
      </c>
      <c r="D258" s="10" t="s">
        <v>595</v>
      </c>
      <c r="E258" s="11" t="s">
        <v>591</v>
      </c>
      <c r="F258" s="6">
        <v>441401</v>
      </c>
      <c r="G258" s="6" t="s">
        <v>582</v>
      </c>
      <c r="H258" s="16">
        <v>24375479.190000001</v>
      </c>
      <c r="I258" s="12" t="s">
        <v>592</v>
      </c>
      <c r="J258" s="12" t="s">
        <v>593</v>
      </c>
      <c r="K258" s="15">
        <v>10735200</v>
      </c>
      <c r="L258" s="13" t="s">
        <v>14</v>
      </c>
      <c r="M258" s="7">
        <v>0.75</v>
      </c>
      <c r="N258" s="17"/>
    </row>
    <row r="259" spans="1:14" ht="63">
      <c r="A259" s="6">
        <v>257</v>
      </c>
      <c r="B259" s="8" t="s">
        <v>578</v>
      </c>
      <c r="C259" s="9" t="s">
        <v>596</v>
      </c>
      <c r="D259" s="10" t="s">
        <v>597</v>
      </c>
      <c r="E259" s="11" t="s">
        <v>591</v>
      </c>
      <c r="F259" s="6">
        <v>441401</v>
      </c>
      <c r="G259" s="6" t="s">
        <v>582</v>
      </c>
      <c r="H259" s="16">
        <v>24375479.190000001</v>
      </c>
      <c r="I259" s="12" t="s">
        <v>592</v>
      </c>
      <c r="J259" s="12" t="s">
        <v>593</v>
      </c>
      <c r="K259" s="15">
        <v>10735200</v>
      </c>
      <c r="L259" s="13" t="s">
        <v>14</v>
      </c>
      <c r="M259" s="7">
        <v>0.25</v>
      </c>
      <c r="N259" s="17"/>
    </row>
    <row r="260" spans="1:14" ht="47.25">
      <c r="A260" s="6">
        <v>258</v>
      </c>
      <c r="B260" s="8" t="s">
        <v>578</v>
      </c>
      <c r="C260" s="9" t="s">
        <v>598</v>
      </c>
      <c r="D260" s="10" t="s">
        <v>599</v>
      </c>
      <c r="E260" s="11" t="s">
        <v>600</v>
      </c>
      <c r="F260" s="6">
        <v>471418</v>
      </c>
      <c r="G260" s="6" t="s">
        <v>582</v>
      </c>
      <c r="H260" s="16">
        <v>77753817.640000001</v>
      </c>
      <c r="I260" s="12" t="s">
        <v>601</v>
      </c>
      <c r="J260" s="12" t="s">
        <v>602</v>
      </c>
      <c r="K260" s="15">
        <v>0</v>
      </c>
      <c r="L260" s="13" t="s">
        <v>14</v>
      </c>
      <c r="M260" s="7">
        <v>1</v>
      </c>
      <c r="N260" s="17"/>
    </row>
    <row r="261" spans="1:14" ht="47.25">
      <c r="A261" s="6">
        <v>259</v>
      </c>
      <c r="B261" s="8" t="s">
        <v>578</v>
      </c>
      <c r="C261" s="9" t="s">
        <v>603</v>
      </c>
      <c r="D261" s="10" t="s">
        <v>604</v>
      </c>
      <c r="E261" s="11" t="s">
        <v>600</v>
      </c>
      <c r="F261" s="6">
        <v>471418</v>
      </c>
      <c r="G261" s="6" t="s">
        <v>582</v>
      </c>
      <c r="H261" s="16">
        <v>77753817.640000001</v>
      </c>
      <c r="I261" s="12" t="s">
        <v>601</v>
      </c>
      <c r="J261" s="12" t="s">
        <v>602</v>
      </c>
      <c r="K261" s="15">
        <v>0</v>
      </c>
      <c r="L261" s="13" t="s">
        <v>14</v>
      </c>
      <c r="M261" s="7">
        <v>0.49</v>
      </c>
      <c r="N261" s="17"/>
    </row>
    <row r="262" spans="1:14" ht="47.25">
      <c r="A262" s="6">
        <v>260</v>
      </c>
      <c r="B262" s="8" t="s">
        <v>578</v>
      </c>
      <c r="C262" s="9" t="s">
        <v>605</v>
      </c>
      <c r="D262" s="10" t="s">
        <v>606</v>
      </c>
      <c r="E262" s="11" t="s">
        <v>600</v>
      </c>
      <c r="F262" s="6">
        <v>471418</v>
      </c>
      <c r="G262" s="6" t="s">
        <v>582</v>
      </c>
      <c r="H262" s="16">
        <v>77753817.640000001</v>
      </c>
      <c r="I262" s="12" t="s">
        <v>601</v>
      </c>
      <c r="J262" s="12" t="s">
        <v>602</v>
      </c>
      <c r="K262" s="15">
        <v>0</v>
      </c>
      <c r="L262" s="13" t="s">
        <v>14</v>
      </c>
      <c r="M262" s="7">
        <v>0.51</v>
      </c>
      <c r="N262" s="17"/>
    </row>
    <row r="263" spans="1:14" ht="63">
      <c r="A263" s="6">
        <v>261</v>
      </c>
      <c r="B263" s="8" t="s">
        <v>578</v>
      </c>
      <c r="C263" s="9" t="s">
        <v>579</v>
      </c>
      <c r="D263" s="10" t="s">
        <v>580</v>
      </c>
      <c r="E263" s="11" t="s">
        <v>607</v>
      </c>
      <c r="F263" s="6">
        <v>471428</v>
      </c>
      <c r="G263" s="6" t="s">
        <v>582</v>
      </c>
      <c r="H263" s="16">
        <v>60361322</v>
      </c>
      <c r="I263" s="12">
        <v>44174</v>
      </c>
      <c r="J263" s="12">
        <v>44510</v>
      </c>
      <c r="K263" s="15">
        <v>0</v>
      </c>
      <c r="L263" s="13" t="s">
        <v>15</v>
      </c>
      <c r="M263" s="7">
        <v>1</v>
      </c>
      <c r="N263" s="17"/>
    </row>
    <row r="264" spans="1:14" ht="47.25">
      <c r="A264" s="6">
        <v>262</v>
      </c>
      <c r="B264" s="8" t="s">
        <v>578</v>
      </c>
      <c r="C264" s="9" t="s">
        <v>579</v>
      </c>
      <c r="D264" s="10" t="s">
        <v>580</v>
      </c>
      <c r="E264" s="11" t="s">
        <v>608</v>
      </c>
      <c r="F264" s="6">
        <v>471416</v>
      </c>
      <c r="G264" s="6" t="s">
        <v>582</v>
      </c>
      <c r="H264" s="16">
        <v>11955040.75</v>
      </c>
      <c r="I264" s="12" t="s">
        <v>609</v>
      </c>
      <c r="J264" s="12" t="s">
        <v>610</v>
      </c>
      <c r="K264" s="15">
        <v>0</v>
      </c>
      <c r="L264" s="13" t="s">
        <v>15</v>
      </c>
      <c r="M264" s="7">
        <v>1</v>
      </c>
      <c r="N264" s="17"/>
    </row>
    <row r="265" spans="1:14" ht="141.75">
      <c r="A265" s="6">
        <v>263</v>
      </c>
      <c r="B265" s="8" t="s">
        <v>578</v>
      </c>
      <c r="C265" s="9" t="s">
        <v>611</v>
      </c>
      <c r="D265" s="10" t="s">
        <v>612</v>
      </c>
      <c r="E265" s="11" t="s">
        <v>613</v>
      </c>
      <c r="F265" s="6">
        <v>365801</v>
      </c>
      <c r="G265" s="6" t="s">
        <v>582</v>
      </c>
      <c r="H265" s="16">
        <v>102775147.40000001</v>
      </c>
      <c r="I265" s="12">
        <v>44166</v>
      </c>
      <c r="J265" s="12">
        <v>44506</v>
      </c>
      <c r="K265" s="15">
        <v>22210538</v>
      </c>
      <c r="L265" s="13" t="s">
        <v>15</v>
      </c>
      <c r="M265" s="7">
        <v>1</v>
      </c>
      <c r="N265" s="17"/>
    </row>
    <row r="266" spans="1:14" ht="47.25">
      <c r="A266" s="6">
        <v>264</v>
      </c>
      <c r="B266" s="8" t="s">
        <v>578</v>
      </c>
      <c r="C266" s="9" t="s">
        <v>614</v>
      </c>
      <c r="D266" s="10" t="s">
        <v>580</v>
      </c>
      <c r="E266" s="11" t="s">
        <v>615</v>
      </c>
      <c r="F266" s="6">
        <v>371169</v>
      </c>
      <c r="G266" s="6" t="s">
        <v>582</v>
      </c>
      <c r="H266" s="16">
        <v>65299910.299999997</v>
      </c>
      <c r="I266" s="12" t="s">
        <v>616</v>
      </c>
      <c r="J266" s="12" t="s">
        <v>617</v>
      </c>
      <c r="K266" s="15">
        <v>41978901</v>
      </c>
      <c r="L266" s="13" t="s">
        <v>15</v>
      </c>
      <c r="M266" s="7">
        <v>1</v>
      </c>
      <c r="N266" s="17"/>
    </row>
    <row r="267" spans="1:14" ht="63">
      <c r="A267" s="6">
        <v>265</v>
      </c>
      <c r="B267" s="8" t="s">
        <v>578</v>
      </c>
      <c r="C267" s="9" t="s">
        <v>618</v>
      </c>
      <c r="D267" s="10" t="s">
        <v>619</v>
      </c>
      <c r="E267" s="11" t="s">
        <v>620</v>
      </c>
      <c r="F267" s="6">
        <v>395828</v>
      </c>
      <c r="G267" s="6" t="s">
        <v>582</v>
      </c>
      <c r="H267" s="16">
        <v>128691303.33</v>
      </c>
      <c r="I267" s="12">
        <v>44077</v>
      </c>
      <c r="J267" s="12" t="s">
        <v>621</v>
      </c>
      <c r="K267" s="15">
        <v>13895061</v>
      </c>
      <c r="L267" s="13" t="s">
        <v>14</v>
      </c>
      <c r="M267" s="7">
        <v>1</v>
      </c>
      <c r="N267" s="17"/>
    </row>
    <row r="268" spans="1:14" ht="63">
      <c r="A268" s="6">
        <v>266</v>
      </c>
      <c r="B268" s="8" t="s">
        <v>578</v>
      </c>
      <c r="C268" s="9" t="s">
        <v>596</v>
      </c>
      <c r="D268" s="10" t="s">
        <v>597</v>
      </c>
      <c r="E268" s="11" t="s">
        <v>620</v>
      </c>
      <c r="F268" s="6">
        <v>395828</v>
      </c>
      <c r="G268" s="6" t="s">
        <v>582</v>
      </c>
      <c r="H268" s="16">
        <v>128691303.33</v>
      </c>
      <c r="I268" s="12">
        <v>44077</v>
      </c>
      <c r="J268" s="12" t="s">
        <v>621</v>
      </c>
      <c r="K268" s="15">
        <v>13895061</v>
      </c>
      <c r="L268" s="13" t="s">
        <v>14</v>
      </c>
      <c r="M268" s="7">
        <v>0.7</v>
      </c>
      <c r="N268" s="17"/>
    </row>
    <row r="269" spans="1:14" ht="63">
      <c r="A269" s="6">
        <v>267</v>
      </c>
      <c r="B269" s="8" t="s">
        <v>578</v>
      </c>
      <c r="C269" s="9" t="s">
        <v>603</v>
      </c>
      <c r="D269" s="10" t="s">
        <v>604</v>
      </c>
      <c r="E269" s="11" t="s">
        <v>620</v>
      </c>
      <c r="F269" s="6">
        <v>395828</v>
      </c>
      <c r="G269" s="6" t="s">
        <v>582</v>
      </c>
      <c r="H269" s="16">
        <v>128691303.33</v>
      </c>
      <c r="I269" s="12">
        <v>44077</v>
      </c>
      <c r="J269" s="12" t="s">
        <v>621</v>
      </c>
      <c r="K269" s="15">
        <v>13895061</v>
      </c>
      <c r="L269" s="13" t="s">
        <v>14</v>
      </c>
      <c r="M269" s="7">
        <v>0.3</v>
      </c>
      <c r="N269" s="17"/>
    </row>
    <row r="270" spans="1:14" ht="78.75">
      <c r="A270" s="6">
        <v>268</v>
      </c>
      <c r="B270" s="8" t="s">
        <v>578</v>
      </c>
      <c r="C270" s="9" t="s">
        <v>622</v>
      </c>
      <c r="D270" s="10" t="s">
        <v>623</v>
      </c>
      <c r="E270" s="11" t="s">
        <v>624</v>
      </c>
      <c r="F270" s="6">
        <v>365791</v>
      </c>
      <c r="G270" s="6" t="s">
        <v>582</v>
      </c>
      <c r="H270" s="16">
        <v>144000000</v>
      </c>
      <c r="I270" s="12" t="s">
        <v>616</v>
      </c>
      <c r="J270" s="12" t="s">
        <v>625</v>
      </c>
      <c r="K270" s="15">
        <v>31149600</v>
      </c>
      <c r="L270" s="13" t="s">
        <v>15</v>
      </c>
      <c r="M270" s="7">
        <v>1</v>
      </c>
      <c r="N270" s="17"/>
    </row>
    <row r="271" spans="1:14" ht="47.25">
      <c r="A271" s="6">
        <v>269</v>
      </c>
      <c r="B271" s="8" t="s">
        <v>578</v>
      </c>
      <c r="C271" s="9" t="s">
        <v>589</v>
      </c>
      <c r="D271" s="10" t="s">
        <v>590</v>
      </c>
      <c r="E271" s="11" t="s">
        <v>626</v>
      </c>
      <c r="F271" s="6">
        <v>441405</v>
      </c>
      <c r="G271" s="6" t="s">
        <v>582</v>
      </c>
      <c r="H271" s="16">
        <v>81769233</v>
      </c>
      <c r="I271" s="12" t="s">
        <v>592</v>
      </c>
      <c r="J271" s="12" t="s">
        <v>593</v>
      </c>
      <c r="K271" s="15">
        <v>17128974</v>
      </c>
      <c r="L271" s="13" t="s">
        <v>14</v>
      </c>
      <c r="M271" s="7">
        <v>1</v>
      </c>
      <c r="N271" s="17"/>
    </row>
    <row r="272" spans="1:14" ht="110.25">
      <c r="A272" s="6">
        <v>270</v>
      </c>
      <c r="B272" s="8" t="s">
        <v>578</v>
      </c>
      <c r="C272" s="9" t="s">
        <v>594</v>
      </c>
      <c r="D272" s="10" t="s">
        <v>627</v>
      </c>
      <c r="E272" s="11" t="s">
        <v>626</v>
      </c>
      <c r="F272" s="6">
        <v>441405</v>
      </c>
      <c r="G272" s="6" t="s">
        <v>582</v>
      </c>
      <c r="H272" s="16">
        <v>81769233</v>
      </c>
      <c r="I272" s="12" t="s">
        <v>592</v>
      </c>
      <c r="J272" s="12" t="s">
        <v>593</v>
      </c>
      <c r="K272" s="15">
        <v>17128974</v>
      </c>
      <c r="L272" s="13" t="s">
        <v>14</v>
      </c>
      <c r="M272" s="7">
        <v>0.75</v>
      </c>
      <c r="N272" s="17"/>
    </row>
    <row r="273" spans="1:14" ht="63">
      <c r="A273" s="6">
        <v>271</v>
      </c>
      <c r="B273" s="8" t="s">
        <v>578</v>
      </c>
      <c r="C273" s="9" t="s">
        <v>596</v>
      </c>
      <c r="D273" s="10" t="s">
        <v>597</v>
      </c>
      <c r="E273" s="11" t="s">
        <v>626</v>
      </c>
      <c r="F273" s="6">
        <v>441405</v>
      </c>
      <c r="G273" s="6" t="s">
        <v>582</v>
      </c>
      <c r="H273" s="16">
        <v>81769233</v>
      </c>
      <c r="I273" s="12" t="s">
        <v>592</v>
      </c>
      <c r="J273" s="12" t="s">
        <v>593</v>
      </c>
      <c r="K273" s="15">
        <v>17128974</v>
      </c>
      <c r="L273" s="13" t="s">
        <v>14</v>
      </c>
      <c r="M273" s="7">
        <v>0.25</v>
      </c>
      <c r="N273" s="17"/>
    </row>
    <row r="274" spans="1:14" ht="47.25">
      <c r="A274" s="6">
        <v>272</v>
      </c>
      <c r="B274" s="8" t="s">
        <v>578</v>
      </c>
      <c r="C274" s="9" t="s">
        <v>628</v>
      </c>
      <c r="D274" s="10" t="s">
        <v>629</v>
      </c>
      <c r="E274" s="11" t="s">
        <v>630</v>
      </c>
      <c r="F274" s="6">
        <v>298633</v>
      </c>
      <c r="G274" s="6" t="s">
        <v>582</v>
      </c>
      <c r="H274" s="16">
        <v>61864174.399999999</v>
      </c>
      <c r="I274" s="12">
        <v>43654</v>
      </c>
      <c r="J274" s="12" t="s">
        <v>631</v>
      </c>
      <c r="K274" s="15">
        <v>31413944</v>
      </c>
      <c r="L274" s="13" t="s">
        <v>14</v>
      </c>
      <c r="M274" s="7">
        <v>1</v>
      </c>
      <c r="N274" s="17"/>
    </row>
    <row r="275" spans="1:14" ht="94.5">
      <c r="A275" s="6">
        <v>273</v>
      </c>
      <c r="B275" s="8" t="s">
        <v>578</v>
      </c>
      <c r="C275" s="9" t="s">
        <v>632</v>
      </c>
      <c r="D275" s="10" t="s">
        <v>633</v>
      </c>
      <c r="E275" s="11" t="s">
        <v>630</v>
      </c>
      <c r="F275" s="6">
        <v>298633</v>
      </c>
      <c r="G275" s="6" t="s">
        <v>582</v>
      </c>
      <c r="H275" s="16">
        <v>61864174.399999999</v>
      </c>
      <c r="I275" s="12">
        <v>43654</v>
      </c>
      <c r="J275" s="12" t="s">
        <v>631</v>
      </c>
      <c r="K275" s="15">
        <v>31413944</v>
      </c>
      <c r="L275" s="13" t="s">
        <v>14</v>
      </c>
      <c r="M275" s="7">
        <v>0.51</v>
      </c>
      <c r="N275" s="17"/>
    </row>
    <row r="276" spans="1:14" ht="47.25">
      <c r="A276" s="6">
        <v>274</v>
      </c>
      <c r="B276" s="8" t="s">
        <v>578</v>
      </c>
      <c r="C276" s="9" t="s">
        <v>614</v>
      </c>
      <c r="D276" s="10" t="s">
        <v>580</v>
      </c>
      <c r="E276" s="11" t="s">
        <v>630</v>
      </c>
      <c r="F276" s="6">
        <v>298633</v>
      </c>
      <c r="G276" s="6" t="s">
        <v>582</v>
      </c>
      <c r="H276" s="16">
        <v>61864174.399999999</v>
      </c>
      <c r="I276" s="12">
        <v>43654</v>
      </c>
      <c r="J276" s="12" t="s">
        <v>631</v>
      </c>
      <c r="K276" s="15">
        <v>31413944</v>
      </c>
      <c r="L276" s="13" t="s">
        <v>14</v>
      </c>
      <c r="M276" s="7">
        <v>0.49</v>
      </c>
      <c r="N276" s="17"/>
    </row>
    <row r="277" spans="1:14" ht="47.25">
      <c r="A277" s="6">
        <v>275</v>
      </c>
      <c r="B277" s="8" t="s">
        <v>578</v>
      </c>
      <c r="C277" s="9" t="s">
        <v>618</v>
      </c>
      <c r="D277" s="10" t="s">
        <v>619</v>
      </c>
      <c r="E277" s="11" t="s">
        <v>634</v>
      </c>
      <c r="F277" s="6">
        <v>395801</v>
      </c>
      <c r="G277" s="6" t="s">
        <v>582</v>
      </c>
      <c r="H277" s="16">
        <v>104534470</v>
      </c>
      <c r="I277" s="12" t="s">
        <v>635</v>
      </c>
      <c r="J277" s="12" t="s">
        <v>636</v>
      </c>
      <c r="K277" s="15">
        <v>20919589</v>
      </c>
      <c r="L277" s="13" t="s">
        <v>14</v>
      </c>
      <c r="M277" s="7">
        <v>1</v>
      </c>
      <c r="N277" s="17"/>
    </row>
    <row r="278" spans="1:14" ht="63">
      <c r="A278" s="6">
        <v>276</v>
      </c>
      <c r="B278" s="8" t="s">
        <v>578</v>
      </c>
      <c r="C278" s="9" t="s">
        <v>596</v>
      </c>
      <c r="D278" s="10" t="s">
        <v>597</v>
      </c>
      <c r="E278" s="11" t="s">
        <v>634</v>
      </c>
      <c r="F278" s="6">
        <v>395801</v>
      </c>
      <c r="G278" s="6" t="s">
        <v>582</v>
      </c>
      <c r="H278" s="16">
        <v>104534470</v>
      </c>
      <c r="I278" s="12" t="s">
        <v>635</v>
      </c>
      <c r="J278" s="12" t="s">
        <v>636</v>
      </c>
      <c r="K278" s="15">
        <v>20919589</v>
      </c>
      <c r="L278" s="13" t="s">
        <v>14</v>
      </c>
      <c r="M278" s="7">
        <v>0.25</v>
      </c>
      <c r="N278" s="17"/>
    </row>
    <row r="279" spans="1:14" ht="47.25">
      <c r="A279" s="6">
        <v>277</v>
      </c>
      <c r="B279" s="8" t="s">
        <v>578</v>
      </c>
      <c r="C279" s="9" t="s">
        <v>603</v>
      </c>
      <c r="D279" s="10" t="s">
        <v>604</v>
      </c>
      <c r="E279" s="11" t="s">
        <v>634</v>
      </c>
      <c r="F279" s="6">
        <v>395801</v>
      </c>
      <c r="G279" s="6" t="s">
        <v>582</v>
      </c>
      <c r="H279" s="16">
        <v>104534470</v>
      </c>
      <c r="I279" s="12" t="s">
        <v>635</v>
      </c>
      <c r="J279" s="12" t="s">
        <v>636</v>
      </c>
      <c r="K279" s="15">
        <v>20919589</v>
      </c>
      <c r="L279" s="13" t="s">
        <v>14</v>
      </c>
      <c r="M279" s="7">
        <v>0.75</v>
      </c>
      <c r="N279" s="17"/>
    </row>
    <row r="280" spans="1:14" ht="47.25">
      <c r="A280" s="6">
        <v>278</v>
      </c>
      <c r="B280" s="8" t="s">
        <v>578</v>
      </c>
      <c r="C280" s="9" t="s">
        <v>622</v>
      </c>
      <c r="D280" s="10" t="s">
        <v>623</v>
      </c>
      <c r="E280" s="11" t="s">
        <v>637</v>
      </c>
      <c r="F280" s="6">
        <v>425544</v>
      </c>
      <c r="G280" s="6" t="s">
        <v>582</v>
      </c>
      <c r="H280" s="16">
        <v>55470337.546999998</v>
      </c>
      <c r="I280" s="12" t="s">
        <v>638</v>
      </c>
      <c r="J280" s="12" t="s">
        <v>639</v>
      </c>
      <c r="K280" s="15">
        <v>0</v>
      </c>
      <c r="L280" s="13" t="s">
        <v>15</v>
      </c>
      <c r="M280" s="7">
        <v>1</v>
      </c>
      <c r="N280" s="17"/>
    </row>
    <row r="281" spans="1:14" ht="299.25">
      <c r="A281" s="6">
        <v>279</v>
      </c>
      <c r="B281" s="8" t="s">
        <v>578</v>
      </c>
      <c r="C281" s="9" t="s">
        <v>611</v>
      </c>
      <c r="D281" s="10" t="s">
        <v>612</v>
      </c>
      <c r="E281" s="11" t="s">
        <v>640</v>
      </c>
      <c r="F281" s="6">
        <v>419546</v>
      </c>
      <c r="G281" s="6" t="s">
        <v>582</v>
      </c>
      <c r="H281" s="16">
        <v>57853843.218999997</v>
      </c>
      <c r="I281" s="12">
        <v>43837</v>
      </c>
      <c r="J281" s="12">
        <v>44203</v>
      </c>
      <c r="K281" s="15">
        <v>0</v>
      </c>
      <c r="L281" s="13" t="s">
        <v>15</v>
      </c>
      <c r="M281" s="7">
        <v>1</v>
      </c>
      <c r="N281" s="17"/>
    </row>
    <row r="282" spans="1:14" ht="63">
      <c r="A282" s="6">
        <v>280</v>
      </c>
      <c r="B282" s="8" t="s">
        <v>578</v>
      </c>
      <c r="C282" s="9" t="s">
        <v>614</v>
      </c>
      <c r="D282" s="10" t="s">
        <v>580</v>
      </c>
      <c r="E282" s="11" t="s">
        <v>641</v>
      </c>
      <c r="F282" s="6">
        <v>427030</v>
      </c>
      <c r="G282" s="6" t="s">
        <v>582</v>
      </c>
      <c r="H282" s="16">
        <v>110500644</v>
      </c>
      <c r="I282" s="12" t="s">
        <v>642</v>
      </c>
      <c r="J282" s="12" t="s">
        <v>643</v>
      </c>
      <c r="K282" s="15">
        <v>21864695</v>
      </c>
      <c r="L282" s="13" t="s">
        <v>15</v>
      </c>
      <c r="M282" s="7">
        <v>1</v>
      </c>
      <c r="N282" s="17"/>
    </row>
    <row r="283" spans="1:14" ht="63">
      <c r="A283" s="6">
        <v>281</v>
      </c>
      <c r="B283" s="8" t="s">
        <v>578</v>
      </c>
      <c r="C283" s="9" t="s">
        <v>589</v>
      </c>
      <c r="D283" s="10" t="s">
        <v>590</v>
      </c>
      <c r="E283" s="11" t="s">
        <v>644</v>
      </c>
      <c r="F283" s="6">
        <v>427032</v>
      </c>
      <c r="G283" s="6" t="s">
        <v>582</v>
      </c>
      <c r="H283" s="16">
        <v>120391663</v>
      </c>
      <c r="I283" s="12" t="s">
        <v>645</v>
      </c>
      <c r="J283" s="12" t="s">
        <v>646</v>
      </c>
      <c r="K283" s="15">
        <v>22070499</v>
      </c>
      <c r="L283" s="13" t="s">
        <v>14</v>
      </c>
      <c r="M283" s="7">
        <v>1</v>
      </c>
      <c r="N283" s="17"/>
    </row>
    <row r="284" spans="1:14" ht="110.25">
      <c r="A284" s="6">
        <v>282</v>
      </c>
      <c r="B284" s="8" t="s">
        <v>578</v>
      </c>
      <c r="C284" s="9" t="s">
        <v>594</v>
      </c>
      <c r="D284" s="10" t="s">
        <v>627</v>
      </c>
      <c r="E284" s="11" t="s">
        <v>644</v>
      </c>
      <c r="F284" s="6">
        <v>427032</v>
      </c>
      <c r="G284" s="6" t="s">
        <v>582</v>
      </c>
      <c r="H284" s="16">
        <v>120391663</v>
      </c>
      <c r="I284" s="12" t="s">
        <v>645</v>
      </c>
      <c r="J284" s="12" t="s">
        <v>646</v>
      </c>
      <c r="K284" s="15">
        <v>22070499</v>
      </c>
      <c r="L284" s="13" t="s">
        <v>14</v>
      </c>
      <c r="M284" s="7">
        <v>0.75</v>
      </c>
      <c r="N284" s="17"/>
    </row>
    <row r="285" spans="1:14" ht="63">
      <c r="A285" s="6">
        <v>283</v>
      </c>
      <c r="B285" s="8" t="s">
        <v>578</v>
      </c>
      <c r="C285" s="9" t="s">
        <v>596</v>
      </c>
      <c r="D285" s="10" t="s">
        <v>597</v>
      </c>
      <c r="E285" s="11" t="s">
        <v>644</v>
      </c>
      <c r="F285" s="6">
        <v>427032</v>
      </c>
      <c r="G285" s="6" t="s">
        <v>582</v>
      </c>
      <c r="H285" s="16">
        <v>120391663</v>
      </c>
      <c r="I285" s="12" t="s">
        <v>645</v>
      </c>
      <c r="J285" s="12" t="s">
        <v>646</v>
      </c>
      <c r="K285" s="15">
        <v>22070499</v>
      </c>
      <c r="L285" s="13" t="s">
        <v>14</v>
      </c>
      <c r="M285" s="7">
        <v>0.25</v>
      </c>
      <c r="N285" s="17"/>
    </row>
    <row r="286" spans="1:14" ht="63">
      <c r="A286" s="6">
        <v>284</v>
      </c>
      <c r="B286" s="8" t="s">
        <v>578</v>
      </c>
      <c r="C286" s="9" t="s">
        <v>647</v>
      </c>
      <c r="D286" s="10" t="s">
        <v>648</v>
      </c>
      <c r="E286" s="11" t="s">
        <v>649</v>
      </c>
      <c r="F286" s="6">
        <v>427033</v>
      </c>
      <c r="G286" s="6" t="s">
        <v>582</v>
      </c>
      <c r="H286" s="16">
        <v>120292425</v>
      </c>
      <c r="I286" s="12" t="s">
        <v>592</v>
      </c>
      <c r="J286" s="12" t="s">
        <v>646</v>
      </c>
      <c r="K286" s="15">
        <v>46884417</v>
      </c>
      <c r="L286" s="13" t="s">
        <v>14</v>
      </c>
      <c r="M286" s="7">
        <v>1</v>
      </c>
      <c r="N286" s="17"/>
    </row>
    <row r="287" spans="1:14" ht="63">
      <c r="A287" s="6">
        <v>285</v>
      </c>
      <c r="B287" s="8" t="s">
        <v>578</v>
      </c>
      <c r="C287" s="9" t="s">
        <v>596</v>
      </c>
      <c r="D287" s="10" t="s">
        <v>597</v>
      </c>
      <c r="E287" s="11" t="s">
        <v>649</v>
      </c>
      <c r="F287" s="6">
        <v>427033</v>
      </c>
      <c r="G287" s="6" t="s">
        <v>582</v>
      </c>
      <c r="H287" s="16">
        <v>120292425</v>
      </c>
      <c r="I287" s="12" t="s">
        <v>592</v>
      </c>
      <c r="J287" s="12" t="s">
        <v>646</v>
      </c>
      <c r="K287" s="15">
        <v>46884417</v>
      </c>
      <c r="L287" s="13" t="s">
        <v>14</v>
      </c>
      <c r="M287" s="7">
        <v>0.51</v>
      </c>
      <c r="N287" s="17"/>
    </row>
    <row r="288" spans="1:14" ht="63">
      <c r="A288" s="6">
        <v>286</v>
      </c>
      <c r="B288" s="8" t="s">
        <v>578</v>
      </c>
      <c r="C288" s="9" t="s">
        <v>614</v>
      </c>
      <c r="D288" s="10" t="s">
        <v>580</v>
      </c>
      <c r="E288" s="11" t="s">
        <v>649</v>
      </c>
      <c r="F288" s="6">
        <v>427033</v>
      </c>
      <c r="G288" s="6" t="s">
        <v>582</v>
      </c>
      <c r="H288" s="16">
        <v>120292425</v>
      </c>
      <c r="I288" s="12" t="s">
        <v>592</v>
      </c>
      <c r="J288" s="12" t="s">
        <v>646</v>
      </c>
      <c r="K288" s="15">
        <v>46884417</v>
      </c>
      <c r="L288" s="13" t="s">
        <v>14</v>
      </c>
      <c r="M288" s="7">
        <v>0.49</v>
      </c>
      <c r="N288" s="17"/>
    </row>
    <row r="289" spans="1:14" ht="189">
      <c r="A289" s="6">
        <v>287</v>
      </c>
      <c r="B289" s="8" t="s">
        <v>578</v>
      </c>
      <c r="C289" s="9" t="s">
        <v>650</v>
      </c>
      <c r="D289" s="10" t="s">
        <v>651</v>
      </c>
      <c r="E289" s="11" t="s">
        <v>652</v>
      </c>
      <c r="F289" s="6">
        <v>393738</v>
      </c>
      <c r="G289" s="6" t="s">
        <v>582</v>
      </c>
      <c r="H289" s="16">
        <v>7201011.1100000003</v>
      </c>
      <c r="I289" s="12" t="s">
        <v>635</v>
      </c>
      <c r="J289" s="12" t="s">
        <v>653</v>
      </c>
      <c r="K289" s="15">
        <v>17500000</v>
      </c>
      <c r="L289" s="13" t="s">
        <v>14</v>
      </c>
      <c r="M289" s="7">
        <v>1</v>
      </c>
      <c r="N289" s="17"/>
    </row>
    <row r="290" spans="1:14" ht="189">
      <c r="A290" s="6">
        <v>288</v>
      </c>
      <c r="B290" s="8" t="s">
        <v>578</v>
      </c>
      <c r="C290" s="9" t="s">
        <v>654</v>
      </c>
      <c r="D290" s="10" t="s">
        <v>655</v>
      </c>
      <c r="E290" s="11" t="s">
        <v>652</v>
      </c>
      <c r="F290" s="6">
        <v>393738</v>
      </c>
      <c r="G290" s="6" t="s">
        <v>582</v>
      </c>
      <c r="H290" s="16">
        <v>7201011.1100000003</v>
      </c>
      <c r="I290" s="12" t="s">
        <v>635</v>
      </c>
      <c r="J290" s="12" t="s">
        <v>653</v>
      </c>
      <c r="K290" s="15">
        <v>17500000</v>
      </c>
      <c r="L290" s="13" t="s">
        <v>14</v>
      </c>
      <c r="M290" s="7">
        <v>0.51</v>
      </c>
      <c r="N290" s="17"/>
    </row>
    <row r="291" spans="1:14" ht="189">
      <c r="A291" s="6">
        <v>289</v>
      </c>
      <c r="B291" s="8" t="s">
        <v>578</v>
      </c>
      <c r="C291" s="9" t="s">
        <v>614</v>
      </c>
      <c r="D291" s="10" t="s">
        <v>580</v>
      </c>
      <c r="E291" s="11" t="s">
        <v>652</v>
      </c>
      <c r="F291" s="6">
        <v>393738</v>
      </c>
      <c r="G291" s="6" t="s">
        <v>582</v>
      </c>
      <c r="H291" s="16">
        <v>7201011.1100000003</v>
      </c>
      <c r="I291" s="12" t="s">
        <v>635</v>
      </c>
      <c r="J291" s="12" t="s">
        <v>653</v>
      </c>
      <c r="K291" s="15">
        <v>17500000</v>
      </c>
      <c r="L291" s="13" t="s">
        <v>14</v>
      </c>
      <c r="M291" s="7">
        <v>0.49</v>
      </c>
      <c r="N291" s="17"/>
    </row>
    <row r="292" spans="1:14" ht="47.25">
      <c r="A292" s="6">
        <v>290</v>
      </c>
      <c r="B292" s="8" t="s">
        <v>578</v>
      </c>
      <c r="C292" s="9" t="s">
        <v>614</v>
      </c>
      <c r="D292" s="10" t="s">
        <v>580</v>
      </c>
      <c r="E292" s="11" t="s">
        <v>656</v>
      </c>
      <c r="F292" s="6">
        <v>352252</v>
      </c>
      <c r="G292" s="6" t="s">
        <v>582</v>
      </c>
      <c r="H292" s="16">
        <v>62282794.162</v>
      </c>
      <c r="I292" s="12">
        <v>43811</v>
      </c>
      <c r="J292" s="12" t="s">
        <v>657</v>
      </c>
      <c r="K292" s="15">
        <v>37150929</v>
      </c>
      <c r="L292" s="13" t="s">
        <v>15</v>
      </c>
      <c r="M292" s="7">
        <v>1</v>
      </c>
      <c r="N292" s="17"/>
    </row>
    <row r="293" spans="1:14" ht="94.5">
      <c r="A293" s="6">
        <v>291</v>
      </c>
      <c r="B293" s="8" t="s">
        <v>578</v>
      </c>
      <c r="C293" s="9" t="s">
        <v>614</v>
      </c>
      <c r="D293" s="10" t="s">
        <v>580</v>
      </c>
      <c r="E293" s="11" t="s">
        <v>658</v>
      </c>
      <c r="F293" s="6">
        <v>352670</v>
      </c>
      <c r="G293" s="6" t="s">
        <v>582</v>
      </c>
      <c r="H293" s="16">
        <v>70918411.919</v>
      </c>
      <c r="I293" s="12" t="s">
        <v>659</v>
      </c>
      <c r="J293" s="12" t="s">
        <v>660</v>
      </c>
      <c r="K293" s="15">
        <v>54899694</v>
      </c>
      <c r="L293" s="13" t="s">
        <v>15</v>
      </c>
      <c r="M293" s="7">
        <v>1</v>
      </c>
      <c r="N293" s="17"/>
    </row>
    <row r="294" spans="1:14" ht="63">
      <c r="A294" s="6">
        <v>292</v>
      </c>
      <c r="B294" s="8" t="s">
        <v>578</v>
      </c>
      <c r="C294" s="9" t="s">
        <v>611</v>
      </c>
      <c r="D294" s="10" t="s">
        <v>612</v>
      </c>
      <c r="E294" s="11" t="s">
        <v>661</v>
      </c>
      <c r="F294" s="6">
        <v>385360</v>
      </c>
      <c r="G294" s="6" t="s">
        <v>582</v>
      </c>
      <c r="H294" s="16">
        <v>54930931.982000001</v>
      </c>
      <c r="I294" s="12">
        <v>43893</v>
      </c>
      <c r="J294" s="12">
        <v>44236</v>
      </c>
      <c r="K294" s="15">
        <v>20213719</v>
      </c>
      <c r="L294" s="13" t="s">
        <v>15</v>
      </c>
      <c r="M294" s="7">
        <v>1</v>
      </c>
      <c r="N294" s="17"/>
    </row>
    <row r="295" spans="1:14" ht="63">
      <c r="A295" s="6">
        <v>293</v>
      </c>
      <c r="B295" s="8" t="s">
        <v>578</v>
      </c>
      <c r="C295" s="9" t="s">
        <v>611</v>
      </c>
      <c r="D295" s="10" t="s">
        <v>612</v>
      </c>
      <c r="E295" s="11" t="s">
        <v>662</v>
      </c>
      <c r="F295" s="6">
        <v>385386</v>
      </c>
      <c r="G295" s="6" t="s">
        <v>582</v>
      </c>
      <c r="H295" s="16">
        <v>93026749.797999993</v>
      </c>
      <c r="I295" s="12">
        <v>43893</v>
      </c>
      <c r="J295" s="12">
        <v>44236</v>
      </c>
      <c r="K295" s="15">
        <v>15397802</v>
      </c>
      <c r="L295" s="13" t="s">
        <v>15</v>
      </c>
      <c r="M295" s="7">
        <v>1</v>
      </c>
      <c r="N295" s="17"/>
    </row>
    <row r="296" spans="1:14" ht="236.25">
      <c r="A296" s="6">
        <v>294</v>
      </c>
      <c r="B296" s="8" t="s">
        <v>578</v>
      </c>
      <c r="C296" s="9" t="s">
        <v>663</v>
      </c>
      <c r="D296" s="10" t="s">
        <v>590</v>
      </c>
      <c r="E296" s="11" t="s">
        <v>664</v>
      </c>
      <c r="F296" s="6">
        <v>456905</v>
      </c>
      <c r="G296" s="6" t="s">
        <v>582</v>
      </c>
      <c r="H296" s="16">
        <v>78192230.473000005</v>
      </c>
      <c r="I296" s="12" t="s">
        <v>586</v>
      </c>
      <c r="J296" s="12" t="s">
        <v>665</v>
      </c>
      <c r="K296" s="15">
        <v>33949712</v>
      </c>
      <c r="L296" s="13" t="s">
        <v>14</v>
      </c>
      <c r="M296" s="7">
        <v>1</v>
      </c>
      <c r="N296" s="17"/>
    </row>
    <row r="297" spans="1:14" ht="236.25">
      <c r="A297" s="6">
        <v>295</v>
      </c>
      <c r="B297" s="8" t="s">
        <v>578</v>
      </c>
      <c r="C297" s="9" t="s">
        <v>594</v>
      </c>
      <c r="D297" s="10" t="s">
        <v>627</v>
      </c>
      <c r="E297" s="11" t="s">
        <v>664</v>
      </c>
      <c r="F297" s="6">
        <v>456905</v>
      </c>
      <c r="G297" s="6" t="s">
        <v>582</v>
      </c>
      <c r="H297" s="16">
        <v>78192230.473000005</v>
      </c>
      <c r="I297" s="12" t="s">
        <v>586</v>
      </c>
      <c r="J297" s="12" t="s">
        <v>665</v>
      </c>
      <c r="K297" s="15">
        <v>33949712</v>
      </c>
      <c r="L297" s="13" t="s">
        <v>14</v>
      </c>
      <c r="M297" s="7">
        <v>0.75</v>
      </c>
      <c r="N297" s="17"/>
    </row>
    <row r="298" spans="1:14" ht="236.25">
      <c r="A298" s="6">
        <v>296</v>
      </c>
      <c r="B298" s="8" t="s">
        <v>578</v>
      </c>
      <c r="C298" s="9" t="s">
        <v>596</v>
      </c>
      <c r="D298" s="10" t="s">
        <v>597</v>
      </c>
      <c r="E298" s="11" t="s">
        <v>664</v>
      </c>
      <c r="F298" s="6">
        <v>456905</v>
      </c>
      <c r="G298" s="6" t="s">
        <v>582</v>
      </c>
      <c r="H298" s="16">
        <v>78192230.473000005</v>
      </c>
      <c r="I298" s="12" t="s">
        <v>586</v>
      </c>
      <c r="J298" s="12" t="s">
        <v>665</v>
      </c>
      <c r="K298" s="15">
        <v>33949712</v>
      </c>
      <c r="L298" s="13" t="s">
        <v>14</v>
      </c>
      <c r="M298" s="7">
        <v>0.25</v>
      </c>
      <c r="N298" s="17"/>
    </row>
    <row r="299" spans="1:14" ht="63">
      <c r="A299" s="6">
        <v>297</v>
      </c>
      <c r="B299" s="8" t="s">
        <v>578</v>
      </c>
      <c r="C299" s="9" t="s">
        <v>647</v>
      </c>
      <c r="D299" s="10" t="s">
        <v>648</v>
      </c>
      <c r="E299" s="11" t="s">
        <v>666</v>
      </c>
      <c r="F299" s="6">
        <v>45508</v>
      </c>
      <c r="G299" s="6" t="s">
        <v>582</v>
      </c>
      <c r="H299" s="16">
        <v>88343329</v>
      </c>
      <c r="I299" s="12" t="s">
        <v>667</v>
      </c>
      <c r="J299" s="12" t="s">
        <v>668</v>
      </c>
      <c r="K299" s="15">
        <v>10000000</v>
      </c>
      <c r="L299" s="13" t="s">
        <v>14</v>
      </c>
      <c r="M299" s="7">
        <v>1</v>
      </c>
      <c r="N299" s="17"/>
    </row>
    <row r="300" spans="1:14" ht="63">
      <c r="A300" s="6">
        <v>298</v>
      </c>
      <c r="B300" s="8" t="s">
        <v>578</v>
      </c>
      <c r="C300" s="9" t="s">
        <v>596</v>
      </c>
      <c r="D300" s="10" t="s">
        <v>597</v>
      </c>
      <c r="E300" s="11" t="s">
        <v>666</v>
      </c>
      <c r="F300" s="6">
        <v>45508</v>
      </c>
      <c r="G300" s="6" t="s">
        <v>582</v>
      </c>
      <c r="H300" s="16">
        <v>88343329</v>
      </c>
      <c r="I300" s="12" t="s">
        <v>667</v>
      </c>
      <c r="J300" s="12" t="s">
        <v>668</v>
      </c>
      <c r="K300" s="15">
        <v>10000000</v>
      </c>
      <c r="L300" s="13" t="s">
        <v>14</v>
      </c>
      <c r="M300" s="7">
        <v>0.25</v>
      </c>
      <c r="N300" s="17"/>
    </row>
    <row r="301" spans="1:14" ht="63">
      <c r="A301" s="6">
        <v>299</v>
      </c>
      <c r="B301" s="8" t="s">
        <v>578</v>
      </c>
      <c r="C301" s="9" t="s">
        <v>614</v>
      </c>
      <c r="D301" s="10" t="s">
        <v>580</v>
      </c>
      <c r="E301" s="11" t="s">
        <v>666</v>
      </c>
      <c r="F301" s="6">
        <v>45508</v>
      </c>
      <c r="G301" s="6" t="s">
        <v>582</v>
      </c>
      <c r="H301" s="16">
        <v>88343329</v>
      </c>
      <c r="I301" s="12" t="s">
        <v>667</v>
      </c>
      <c r="J301" s="12" t="s">
        <v>668</v>
      </c>
      <c r="K301" s="15">
        <v>10000000</v>
      </c>
      <c r="L301" s="13" t="s">
        <v>14</v>
      </c>
      <c r="M301" s="7">
        <v>0.75</v>
      </c>
      <c r="N301" s="17"/>
    </row>
    <row r="302" spans="1:14" ht="63">
      <c r="A302" s="6">
        <v>300</v>
      </c>
      <c r="B302" s="8" t="s">
        <v>578</v>
      </c>
      <c r="C302" s="9" t="s">
        <v>647</v>
      </c>
      <c r="D302" s="10" t="s">
        <v>648</v>
      </c>
      <c r="E302" s="11" t="s">
        <v>669</v>
      </c>
      <c r="F302" s="6">
        <v>425541</v>
      </c>
      <c r="G302" s="6" t="s">
        <v>582</v>
      </c>
      <c r="H302" s="16">
        <v>78782678</v>
      </c>
      <c r="I302" s="12" t="s">
        <v>670</v>
      </c>
      <c r="J302" s="12" t="s">
        <v>646</v>
      </c>
      <c r="K302" s="15">
        <v>41875196</v>
      </c>
      <c r="L302" s="13" t="s">
        <v>14</v>
      </c>
      <c r="M302" s="7">
        <v>1</v>
      </c>
      <c r="N302" s="17"/>
    </row>
    <row r="303" spans="1:14" ht="63">
      <c r="A303" s="6">
        <v>301</v>
      </c>
      <c r="B303" s="8" t="s">
        <v>578</v>
      </c>
      <c r="C303" s="9" t="s">
        <v>596</v>
      </c>
      <c r="D303" s="10" t="s">
        <v>597</v>
      </c>
      <c r="E303" s="11" t="s">
        <v>671</v>
      </c>
      <c r="F303" s="6">
        <v>425541</v>
      </c>
      <c r="G303" s="6" t="s">
        <v>582</v>
      </c>
      <c r="H303" s="16">
        <v>78782678</v>
      </c>
      <c r="I303" s="12" t="s">
        <v>670</v>
      </c>
      <c r="J303" s="12" t="s">
        <v>646</v>
      </c>
      <c r="K303" s="15">
        <v>41875196</v>
      </c>
      <c r="L303" s="13" t="s">
        <v>14</v>
      </c>
      <c r="M303" s="7">
        <v>0.25</v>
      </c>
      <c r="N303" s="17"/>
    </row>
    <row r="304" spans="1:14" ht="63">
      <c r="A304" s="6">
        <v>302</v>
      </c>
      <c r="B304" s="8" t="s">
        <v>578</v>
      </c>
      <c r="C304" s="9" t="s">
        <v>614</v>
      </c>
      <c r="D304" s="10" t="s">
        <v>580</v>
      </c>
      <c r="E304" s="11" t="s">
        <v>672</v>
      </c>
      <c r="F304" s="6">
        <v>425541</v>
      </c>
      <c r="G304" s="6" t="s">
        <v>582</v>
      </c>
      <c r="H304" s="16">
        <v>78782678</v>
      </c>
      <c r="I304" s="12" t="s">
        <v>670</v>
      </c>
      <c r="J304" s="12" t="s">
        <v>646</v>
      </c>
      <c r="K304" s="15">
        <v>41875196</v>
      </c>
      <c r="L304" s="13" t="s">
        <v>14</v>
      </c>
      <c r="M304" s="7">
        <v>0.75</v>
      </c>
      <c r="N304" s="17"/>
    </row>
    <row r="305" spans="1:14" ht="110.25">
      <c r="A305" s="6">
        <v>303</v>
      </c>
      <c r="B305" s="8" t="s">
        <v>578</v>
      </c>
      <c r="C305" s="9" t="s">
        <v>647</v>
      </c>
      <c r="D305" s="10" t="s">
        <v>648</v>
      </c>
      <c r="E305" s="11" t="s">
        <v>673</v>
      </c>
      <c r="F305" s="6">
        <v>402338</v>
      </c>
      <c r="G305" s="6" t="s">
        <v>582</v>
      </c>
      <c r="H305" s="16">
        <v>105467881.631</v>
      </c>
      <c r="I305" s="12" t="s">
        <v>674</v>
      </c>
      <c r="J305" s="12" t="s">
        <v>675</v>
      </c>
      <c r="K305" s="15">
        <v>20940440</v>
      </c>
      <c r="L305" s="13" t="s">
        <v>14</v>
      </c>
      <c r="M305" s="7">
        <v>1</v>
      </c>
      <c r="N305" s="17"/>
    </row>
    <row r="306" spans="1:14" ht="110.25">
      <c r="A306" s="6">
        <v>304</v>
      </c>
      <c r="B306" s="8" t="s">
        <v>578</v>
      </c>
      <c r="C306" s="9" t="s">
        <v>596</v>
      </c>
      <c r="D306" s="10" t="s">
        <v>597</v>
      </c>
      <c r="E306" s="11" t="s">
        <v>673</v>
      </c>
      <c r="F306" s="6">
        <v>402338</v>
      </c>
      <c r="G306" s="6" t="s">
        <v>582</v>
      </c>
      <c r="H306" s="16">
        <v>105467881.631</v>
      </c>
      <c r="I306" s="12" t="s">
        <v>674</v>
      </c>
      <c r="J306" s="12" t="s">
        <v>675</v>
      </c>
      <c r="K306" s="15">
        <v>20940440</v>
      </c>
      <c r="L306" s="13" t="s">
        <v>14</v>
      </c>
      <c r="M306" s="7">
        <v>0.25</v>
      </c>
      <c r="N306" s="17"/>
    </row>
    <row r="307" spans="1:14" ht="110.25">
      <c r="A307" s="6">
        <v>305</v>
      </c>
      <c r="B307" s="8" t="s">
        <v>578</v>
      </c>
      <c r="C307" s="9" t="s">
        <v>614</v>
      </c>
      <c r="D307" s="10" t="s">
        <v>580</v>
      </c>
      <c r="E307" s="11" t="s">
        <v>673</v>
      </c>
      <c r="F307" s="6">
        <v>402338</v>
      </c>
      <c r="G307" s="6" t="s">
        <v>582</v>
      </c>
      <c r="H307" s="16">
        <v>105467881.631</v>
      </c>
      <c r="I307" s="12" t="s">
        <v>674</v>
      </c>
      <c r="J307" s="12" t="s">
        <v>675</v>
      </c>
      <c r="K307" s="15">
        <v>20940440</v>
      </c>
      <c r="L307" s="13" t="s">
        <v>14</v>
      </c>
      <c r="M307" s="7">
        <v>0.75</v>
      </c>
      <c r="N307" s="17"/>
    </row>
    <row r="308" spans="1:14" ht="47.25">
      <c r="A308" s="6">
        <v>306</v>
      </c>
      <c r="B308" s="8" t="s">
        <v>578</v>
      </c>
      <c r="C308" s="9" t="s">
        <v>676</v>
      </c>
      <c r="D308" s="10" t="s">
        <v>677</v>
      </c>
      <c r="E308" s="11" t="s">
        <v>678</v>
      </c>
      <c r="F308" s="6">
        <v>417190</v>
      </c>
      <c r="G308" s="6" t="s">
        <v>679</v>
      </c>
      <c r="H308" s="16">
        <v>1894537.5</v>
      </c>
      <c r="I308" s="12" t="s">
        <v>680</v>
      </c>
      <c r="J308" s="12">
        <v>43993</v>
      </c>
      <c r="K308" s="15">
        <v>0</v>
      </c>
      <c r="L308" s="13" t="s">
        <v>15</v>
      </c>
      <c r="M308" s="7">
        <v>1</v>
      </c>
      <c r="N308" s="17"/>
    </row>
    <row r="309" spans="1:14" ht="157.5">
      <c r="A309" s="6">
        <v>307</v>
      </c>
      <c r="B309" s="8" t="s">
        <v>578</v>
      </c>
      <c r="C309" s="9" t="s">
        <v>681</v>
      </c>
      <c r="D309" s="10" t="s">
        <v>682</v>
      </c>
      <c r="E309" s="11" t="s">
        <v>683</v>
      </c>
      <c r="F309" s="6">
        <v>417189</v>
      </c>
      <c r="G309" s="6" t="s">
        <v>679</v>
      </c>
      <c r="H309" s="16">
        <v>12136706</v>
      </c>
      <c r="I309" s="12">
        <v>43926</v>
      </c>
      <c r="J309" s="12">
        <v>44260</v>
      </c>
      <c r="K309" s="15">
        <v>0</v>
      </c>
      <c r="L309" s="13" t="s">
        <v>15</v>
      </c>
      <c r="M309" s="7">
        <v>1</v>
      </c>
      <c r="N309" s="17"/>
    </row>
    <row r="310" spans="1:14" ht="126">
      <c r="A310" s="6">
        <v>308</v>
      </c>
      <c r="B310" s="8" t="s">
        <v>578</v>
      </c>
      <c r="C310" s="9" t="s">
        <v>684</v>
      </c>
      <c r="D310" s="10" t="s">
        <v>685</v>
      </c>
      <c r="E310" s="11" t="s">
        <v>686</v>
      </c>
      <c r="F310" s="6">
        <v>416566</v>
      </c>
      <c r="G310" s="6" t="s">
        <v>679</v>
      </c>
      <c r="H310" s="16">
        <v>4453453.7</v>
      </c>
      <c r="I310" s="12" t="s">
        <v>687</v>
      </c>
      <c r="J310" s="12" t="s">
        <v>688</v>
      </c>
      <c r="K310" s="15">
        <v>0</v>
      </c>
      <c r="L310" s="13" t="s">
        <v>15</v>
      </c>
      <c r="M310" s="7">
        <v>1</v>
      </c>
      <c r="N310" s="17"/>
    </row>
    <row r="311" spans="1:14" ht="126">
      <c r="A311" s="6">
        <v>309</v>
      </c>
      <c r="B311" s="8" t="s">
        <v>578</v>
      </c>
      <c r="C311" s="9" t="s">
        <v>689</v>
      </c>
      <c r="D311" s="10" t="s">
        <v>690</v>
      </c>
      <c r="E311" s="11" t="s">
        <v>691</v>
      </c>
      <c r="F311" s="6">
        <v>416557</v>
      </c>
      <c r="G311" s="6" t="s">
        <v>679</v>
      </c>
      <c r="H311" s="16">
        <v>14046669.6</v>
      </c>
      <c r="I311" s="12">
        <v>43926</v>
      </c>
      <c r="J311" s="12">
        <v>44474</v>
      </c>
      <c r="K311" s="15">
        <v>0</v>
      </c>
      <c r="L311" s="13" t="s">
        <v>15</v>
      </c>
      <c r="M311" s="7">
        <v>1</v>
      </c>
      <c r="N311" s="17"/>
    </row>
    <row r="312" spans="1:14" ht="126">
      <c r="A312" s="6">
        <v>310</v>
      </c>
      <c r="B312" s="8" t="s">
        <v>578</v>
      </c>
      <c r="C312" s="9" t="s">
        <v>579</v>
      </c>
      <c r="D312" s="10" t="s">
        <v>580</v>
      </c>
      <c r="E312" s="11" t="s">
        <v>691</v>
      </c>
      <c r="F312" s="6">
        <v>416544</v>
      </c>
      <c r="G312" s="6" t="s">
        <v>679</v>
      </c>
      <c r="H312" s="16">
        <v>18810608.846000001</v>
      </c>
      <c r="I312" s="12">
        <v>44110</v>
      </c>
      <c r="J312" s="12">
        <v>44445</v>
      </c>
      <c r="K312" s="15">
        <v>0</v>
      </c>
      <c r="L312" s="13" t="s">
        <v>15</v>
      </c>
      <c r="M312" s="7">
        <v>1</v>
      </c>
      <c r="N312" s="17"/>
    </row>
    <row r="313" spans="1:14" ht="94.5">
      <c r="A313" s="6">
        <v>311</v>
      </c>
      <c r="B313" s="8" t="s">
        <v>578</v>
      </c>
      <c r="C313" s="9" t="s">
        <v>692</v>
      </c>
      <c r="D313" s="10" t="s">
        <v>693</v>
      </c>
      <c r="E313" s="11" t="s">
        <v>694</v>
      </c>
      <c r="F313" s="6">
        <v>416539</v>
      </c>
      <c r="G313" s="6" t="s">
        <v>679</v>
      </c>
      <c r="H313" s="16">
        <v>5253781.2</v>
      </c>
      <c r="I313" s="12" t="s">
        <v>687</v>
      </c>
      <c r="J313" s="12" t="s">
        <v>688</v>
      </c>
      <c r="K313" s="15">
        <v>0</v>
      </c>
      <c r="L313" s="13" t="s">
        <v>15</v>
      </c>
      <c r="M313" s="7">
        <v>1</v>
      </c>
      <c r="N313" s="17"/>
    </row>
    <row r="314" spans="1:14" ht="94.5">
      <c r="A314" s="6">
        <v>312</v>
      </c>
      <c r="B314" s="8" t="s">
        <v>578</v>
      </c>
      <c r="C314" s="9" t="s">
        <v>579</v>
      </c>
      <c r="D314" s="10" t="s">
        <v>580</v>
      </c>
      <c r="E314" s="11" t="s">
        <v>695</v>
      </c>
      <c r="F314" s="6">
        <v>416488</v>
      </c>
      <c r="G314" s="6" t="s">
        <v>679</v>
      </c>
      <c r="H314" s="16">
        <v>17116000</v>
      </c>
      <c r="I314" s="12">
        <v>44110</v>
      </c>
      <c r="J314" s="12">
        <v>44445</v>
      </c>
      <c r="K314" s="15">
        <v>0</v>
      </c>
      <c r="L314" s="13" t="s">
        <v>15</v>
      </c>
      <c r="M314" s="7">
        <v>1</v>
      </c>
      <c r="N314" s="17"/>
    </row>
    <row r="315" spans="1:14" ht="141.75">
      <c r="A315" s="6">
        <v>313</v>
      </c>
      <c r="B315" s="8" t="s">
        <v>578</v>
      </c>
      <c r="C315" s="9" t="s">
        <v>676</v>
      </c>
      <c r="D315" s="10" t="s">
        <v>677</v>
      </c>
      <c r="E315" s="11" t="s">
        <v>696</v>
      </c>
      <c r="F315" s="6">
        <v>443998</v>
      </c>
      <c r="G315" s="6" t="s">
        <v>679</v>
      </c>
      <c r="H315" s="16">
        <v>11597926</v>
      </c>
      <c r="I315" s="12" t="s">
        <v>697</v>
      </c>
      <c r="J315" s="12" t="s">
        <v>698</v>
      </c>
      <c r="K315" s="15">
        <v>0</v>
      </c>
      <c r="L315" s="13" t="s">
        <v>15</v>
      </c>
      <c r="M315" s="7">
        <v>1</v>
      </c>
      <c r="N315" s="17"/>
    </row>
    <row r="316" spans="1:14" ht="78.75">
      <c r="A316" s="6">
        <v>314</v>
      </c>
      <c r="B316" s="8" t="s">
        <v>578</v>
      </c>
      <c r="C316" s="9" t="s">
        <v>699</v>
      </c>
      <c r="D316" s="10" t="s">
        <v>700</v>
      </c>
      <c r="E316" s="11" t="s">
        <v>701</v>
      </c>
      <c r="F316" s="6">
        <v>444000</v>
      </c>
      <c r="G316" s="6" t="s">
        <v>679</v>
      </c>
      <c r="H316" s="16">
        <v>3748358.95</v>
      </c>
      <c r="I316" s="12" t="s">
        <v>702</v>
      </c>
      <c r="J316" s="12" t="s">
        <v>703</v>
      </c>
      <c r="K316" s="15">
        <v>0</v>
      </c>
      <c r="L316" s="13" t="s">
        <v>15</v>
      </c>
      <c r="M316" s="7">
        <v>1</v>
      </c>
      <c r="N316" s="17"/>
    </row>
    <row r="317" spans="1:14" ht="47.25">
      <c r="A317" s="6">
        <v>315</v>
      </c>
      <c r="B317" s="8" t="s">
        <v>578</v>
      </c>
      <c r="C317" s="9" t="s">
        <v>704</v>
      </c>
      <c r="D317" s="10" t="s">
        <v>627</v>
      </c>
      <c r="E317" s="11" t="s">
        <v>705</v>
      </c>
      <c r="F317" s="6">
        <v>435774</v>
      </c>
      <c r="G317" s="6" t="s">
        <v>706</v>
      </c>
      <c r="H317" s="16">
        <v>16111268.533</v>
      </c>
      <c r="I317" s="12" t="s">
        <v>707</v>
      </c>
      <c r="J317" s="12">
        <v>44507</v>
      </c>
      <c r="K317" s="15">
        <v>3884379</v>
      </c>
      <c r="L317" s="13" t="s">
        <v>15</v>
      </c>
      <c r="M317" s="7">
        <v>1</v>
      </c>
      <c r="N317" s="17"/>
    </row>
    <row r="318" spans="1:14" ht="47.25">
      <c r="A318" s="6">
        <v>316</v>
      </c>
      <c r="B318" s="8" t="s">
        <v>578</v>
      </c>
      <c r="C318" s="9" t="s">
        <v>579</v>
      </c>
      <c r="D318" s="10" t="s">
        <v>580</v>
      </c>
      <c r="E318" s="11" t="s">
        <v>708</v>
      </c>
      <c r="F318" s="6">
        <v>435820</v>
      </c>
      <c r="G318" s="6" t="s">
        <v>706</v>
      </c>
      <c r="H318" s="16">
        <v>24011270.377</v>
      </c>
      <c r="I318" s="12" t="s">
        <v>707</v>
      </c>
      <c r="J318" s="12">
        <v>44502</v>
      </c>
      <c r="K318" s="15">
        <v>1705328</v>
      </c>
      <c r="L318" s="13" t="s">
        <v>15</v>
      </c>
      <c r="M318" s="7">
        <v>1</v>
      </c>
      <c r="N318" s="17"/>
    </row>
    <row r="319" spans="1:14" ht="63">
      <c r="A319" s="6">
        <v>317</v>
      </c>
      <c r="B319" s="8" t="s">
        <v>578</v>
      </c>
      <c r="C319" s="9" t="s">
        <v>709</v>
      </c>
      <c r="D319" s="10" t="s">
        <v>710</v>
      </c>
      <c r="E319" s="11" t="s">
        <v>711</v>
      </c>
      <c r="F319" s="6">
        <v>435827</v>
      </c>
      <c r="G319" s="6" t="s">
        <v>706</v>
      </c>
      <c r="H319" s="16">
        <v>9360521</v>
      </c>
      <c r="I319" s="12" t="s">
        <v>712</v>
      </c>
      <c r="J319" s="12">
        <v>44086</v>
      </c>
      <c r="K319" s="15">
        <v>4738452</v>
      </c>
      <c r="L319" s="13" t="s">
        <v>15</v>
      </c>
      <c r="M319" s="7">
        <v>1</v>
      </c>
      <c r="N319" s="17"/>
    </row>
    <row r="320" spans="1:14" ht="47.25">
      <c r="A320" s="6">
        <v>318</v>
      </c>
      <c r="B320" s="8" t="s">
        <v>578</v>
      </c>
      <c r="C320" s="9" t="s">
        <v>713</v>
      </c>
      <c r="D320" s="10" t="s">
        <v>714</v>
      </c>
      <c r="E320" s="11" t="s">
        <v>715</v>
      </c>
      <c r="F320" s="6">
        <v>212132</v>
      </c>
      <c r="G320" s="6" t="s">
        <v>716</v>
      </c>
      <c r="H320" s="16">
        <v>19864439.199999999</v>
      </c>
      <c r="I320" s="12" t="s">
        <v>717</v>
      </c>
      <c r="J320" s="12" t="s">
        <v>718</v>
      </c>
      <c r="K320" s="15">
        <v>11207967</v>
      </c>
      <c r="L320" s="13" t="s">
        <v>15</v>
      </c>
      <c r="M320" s="7">
        <v>1</v>
      </c>
      <c r="N320" s="17"/>
    </row>
    <row r="321" spans="1:14" ht="47.25">
      <c r="A321" s="6">
        <v>319</v>
      </c>
      <c r="B321" s="8" t="s">
        <v>578</v>
      </c>
      <c r="C321" s="9" t="s">
        <v>719</v>
      </c>
      <c r="D321" s="10" t="s">
        <v>604</v>
      </c>
      <c r="E321" s="11" t="s">
        <v>720</v>
      </c>
      <c r="F321" s="6">
        <v>94579</v>
      </c>
      <c r="G321" s="6" t="s">
        <v>716</v>
      </c>
      <c r="H321" s="16">
        <v>14972796.9</v>
      </c>
      <c r="I321" s="12">
        <v>42774</v>
      </c>
      <c r="J321" s="12" t="s">
        <v>721</v>
      </c>
      <c r="K321" s="15">
        <v>14972796.9</v>
      </c>
      <c r="L321" s="13" t="s">
        <v>15</v>
      </c>
      <c r="M321" s="7">
        <v>1</v>
      </c>
      <c r="N321" s="17"/>
    </row>
    <row r="322" spans="1:14" ht="47.25">
      <c r="A322" s="6">
        <v>320</v>
      </c>
      <c r="B322" s="8" t="s">
        <v>578</v>
      </c>
      <c r="C322" s="9" t="s">
        <v>722</v>
      </c>
      <c r="D322" s="10" t="s">
        <v>580</v>
      </c>
      <c r="E322" s="11" t="s">
        <v>723</v>
      </c>
      <c r="F322" s="6">
        <v>98364</v>
      </c>
      <c r="G322" s="6" t="s">
        <v>716</v>
      </c>
      <c r="H322" s="16">
        <v>17909782.199999999</v>
      </c>
      <c r="I322" s="12">
        <v>43016</v>
      </c>
      <c r="J322" s="12" t="s">
        <v>724</v>
      </c>
      <c r="K322" s="15">
        <v>13778337</v>
      </c>
      <c r="L322" s="13" t="s">
        <v>15</v>
      </c>
      <c r="M322" s="7">
        <v>1</v>
      </c>
      <c r="N322" s="17"/>
    </row>
    <row r="323" spans="1:14" ht="47.25">
      <c r="A323" s="6">
        <v>321</v>
      </c>
      <c r="B323" s="8" t="s">
        <v>578</v>
      </c>
      <c r="C323" s="9" t="s">
        <v>725</v>
      </c>
      <c r="D323" s="10" t="s">
        <v>726</v>
      </c>
      <c r="E323" s="11" t="s">
        <v>727</v>
      </c>
      <c r="F323" s="6">
        <v>231268</v>
      </c>
      <c r="G323" s="6" t="s">
        <v>716</v>
      </c>
      <c r="H323" s="16">
        <v>113654364.985</v>
      </c>
      <c r="I323" s="12">
        <v>43559</v>
      </c>
      <c r="J323" s="12" t="s">
        <v>728</v>
      </c>
      <c r="K323" s="15">
        <v>55164790</v>
      </c>
      <c r="L323" s="13" t="s">
        <v>14</v>
      </c>
      <c r="M323" s="7">
        <v>1</v>
      </c>
      <c r="N323" s="17"/>
    </row>
    <row r="324" spans="1:14" ht="63">
      <c r="A324" s="6">
        <v>322</v>
      </c>
      <c r="B324" s="8" t="s">
        <v>578</v>
      </c>
      <c r="C324" s="9" t="s">
        <v>729</v>
      </c>
      <c r="D324" s="10" t="s">
        <v>730</v>
      </c>
      <c r="E324" s="11" t="s">
        <v>727</v>
      </c>
      <c r="F324" s="6">
        <v>231268</v>
      </c>
      <c r="G324" s="6" t="s">
        <v>716</v>
      </c>
      <c r="H324" s="16">
        <v>113654364.985</v>
      </c>
      <c r="I324" s="12">
        <v>43559</v>
      </c>
      <c r="J324" s="12" t="s">
        <v>728</v>
      </c>
      <c r="K324" s="15">
        <v>55164790</v>
      </c>
      <c r="L324" s="13" t="s">
        <v>14</v>
      </c>
      <c r="M324" s="7">
        <v>0.75</v>
      </c>
      <c r="N324" s="17"/>
    </row>
    <row r="325" spans="1:14" ht="47.25">
      <c r="A325" s="6">
        <v>323</v>
      </c>
      <c r="B325" s="8" t="s">
        <v>578</v>
      </c>
      <c r="C325" s="9" t="s">
        <v>731</v>
      </c>
      <c r="D325" s="10" t="s">
        <v>732</v>
      </c>
      <c r="E325" s="11" t="s">
        <v>727</v>
      </c>
      <c r="F325" s="6">
        <v>231268</v>
      </c>
      <c r="G325" s="6" t="s">
        <v>716</v>
      </c>
      <c r="H325" s="16">
        <v>113654364.985</v>
      </c>
      <c r="I325" s="12">
        <v>43559</v>
      </c>
      <c r="J325" s="12" t="s">
        <v>728</v>
      </c>
      <c r="K325" s="15">
        <v>55164790</v>
      </c>
      <c r="L325" s="13" t="s">
        <v>14</v>
      </c>
      <c r="M325" s="7">
        <v>0.25</v>
      </c>
      <c r="N325" s="17"/>
    </row>
    <row r="326" spans="1:14" ht="63">
      <c r="A326" s="6">
        <v>324</v>
      </c>
      <c r="B326" s="8" t="s">
        <v>578</v>
      </c>
      <c r="C326" s="9" t="s">
        <v>733</v>
      </c>
      <c r="D326" s="10" t="s">
        <v>734</v>
      </c>
      <c r="E326" s="11" t="s">
        <v>735</v>
      </c>
      <c r="F326" s="6">
        <v>184634</v>
      </c>
      <c r="G326" s="6" t="s">
        <v>716</v>
      </c>
      <c r="H326" s="16">
        <v>36160592.555</v>
      </c>
      <c r="I326" s="12">
        <v>43352</v>
      </c>
      <c r="J326" s="12" t="s">
        <v>736</v>
      </c>
      <c r="K326" s="15">
        <v>20964452</v>
      </c>
      <c r="L326" s="13" t="s">
        <v>14</v>
      </c>
      <c r="M326" s="7">
        <v>1</v>
      </c>
      <c r="N326" s="17"/>
    </row>
    <row r="327" spans="1:14" ht="63">
      <c r="A327" s="6">
        <v>325</v>
      </c>
      <c r="B327" s="8" t="s">
        <v>578</v>
      </c>
      <c r="C327" s="9" t="s">
        <v>737</v>
      </c>
      <c r="D327" s="10" t="s">
        <v>738</v>
      </c>
      <c r="E327" s="11" t="s">
        <v>739</v>
      </c>
      <c r="F327" s="6">
        <v>184634</v>
      </c>
      <c r="G327" s="6" t="s">
        <v>716</v>
      </c>
      <c r="H327" s="16">
        <v>36160592.555</v>
      </c>
      <c r="I327" s="12">
        <v>43352</v>
      </c>
      <c r="J327" s="12" t="s">
        <v>736</v>
      </c>
      <c r="K327" s="15">
        <v>20964452</v>
      </c>
      <c r="L327" s="13" t="s">
        <v>14</v>
      </c>
      <c r="M327" s="7">
        <v>0.9</v>
      </c>
      <c r="N327" s="17"/>
    </row>
    <row r="328" spans="1:14" ht="94.5">
      <c r="A328" s="6">
        <v>326</v>
      </c>
      <c r="B328" s="8" t="s">
        <v>578</v>
      </c>
      <c r="C328" s="9" t="s">
        <v>632</v>
      </c>
      <c r="D328" s="10" t="s">
        <v>633</v>
      </c>
      <c r="E328" s="11" t="s">
        <v>740</v>
      </c>
      <c r="F328" s="6">
        <v>184634</v>
      </c>
      <c r="G328" s="6" t="s">
        <v>716</v>
      </c>
      <c r="H328" s="16">
        <v>36160592.555</v>
      </c>
      <c r="I328" s="12">
        <v>43352</v>
      </c>
      <c r="J328" s="12" t="s">
        <v>736</v>
      </c>
      <c r="K328" s="15">
        <v>20964452</v>
      </c>
      <c r="L328" s="13" t="s">
        <v>14</v>
      </c>
      <c r="M328" s="7">
        <v>0.1</v>
      </c>
      <c r="N328" s="17"/>
    </row>
    <row r="329" spans="1:14" ht="141.75">
      <c r="A329" s="6">
        <v>327</v>
      </c>
      <c r="B329" s="8" t="s">
        <v>578</v>
      </c>
      <c r="C329" s="9" t="s">
        <v>741</v>
      </c>
      <c r="D329" s="10" t="s">
        <v>633</v>
      </c>
      <c r="E329" s="11" t="s">
        <v>742</v>
      </c>
      <c r="F329" s="6">
        <v>113767</v>
      </c>
      <c r="G329" s="6" t="s">
        <v>716</v>
      </c>
      <c r="H329" s="16">
        <v>14096979.657</v>
      </c>
      <c r="I329" s="12" t="s">
        <v>743</v>
      </c>
      <c r="J329" s="12" t="s">
        <v>744</v>
      </c>
      <c r="K329" s="15">
        <v>12366827</v>
      </c>
      <c r="L329" s="13" t="s">
        <v>15</v>
      </c>
      <c r="M329" s="7">
        <v>1</v>
      </c>
      <c r="N329" s="17"/>
    </row>
    <row r="330" spans="1:14" ht="78.75">
      <c r="A330" s="6">
        <v>328</v>
      </c>
      <c r="B330" s="8" t="s">
        <v>578</v>
      </c>
      <c r="C330" s="9" t="s">
        <v>745</v>
      </c>
      <c r="D330" s="10" t="s">
        <v>746</v>
      </c>
      <c r="E330" s="11" t="s">
        <v>747</v>
      </c>
      <c r="F330" s="6">
        <v>146333</v>
      </c>
      <c r="G330" s="6" t="s">
        <v>716</v>
      </c>
      <c r="H330" s="16">
        <v>17148498.5</v>
      </c>
      <c r="I330" s="12" t="s">
        <v>748</v>
      </c>
      <c r="J330" s="12" t="s">
        <v>749</v>
      </c>
      <c r="K330" s="15">
        <v>13222097</v>
      </c>
      <c r="L330" s="13" t="s">
        <v>15</v>
      </c>
      <c r="M330" s="7">
        <v>1</v>
      </c>
      <c r="N330" s="17"/>
    </row>
    <row r="331" spans="1:14" ht="94.5">
      <c r="A331" s="6">
        <v>329</v>
      </c>
      <c r="B331" s="8" t="s">
        <v>578</v>
      </c>
      <c r="C331" s="9" t="s">
        <v>750</v>
      </c>
      <c r="D331" s="10" t="s">
        <v>612</v>
      </c>
      <c r="E331" s="11" t="s">
        <v>751</v>
      </c>
      <c r="F331" s="6">
        <v>298288</v>
      </c>
      <c r="G331" s="6" t="s">
        <v>716</v>
      </c>
      <c r="H331" s="16">
        <v>37536439.390000001</v>
      </c>
      <c r="I331" s="12">
        <v>43563</v>
      </c>
      <c r="J331" s="12" t="s">
        <v>752</v>
      </c>
      <c r="K331" s="15">
        <v>28301170</v>
      </c>
      <c r="L331" s="13" t="s">
        <v>15</v>
      </c>
      <c r="M331" s="7">
        <v>1</v>
      </c>
      <c r="N331" s="17"/>
    </row>
    <row r="332" spans="1:14" ht="63">
      <c r="A332" s="6">
        <v>330</v>
      </c>
      <c r="B332" s="8" t="s">
        <v>578</v>
      </c>
      <c r="C332" s="9" t="s">
        <v>753</v>
      </c>
      <c r="D332" s="10" t="s">
        <v>754</v>
      </c>
      <c r="E332" s="11" t="s">
        <v>755</v>
      </c>
      <c r="F332" s="6">
        <v>231270</v>
      </c>
      <c r="G332" s="6" t="s">
        <v>716</v>
      </c>
      <c r="H332" s="16">
        <v>63466835.296999998</v>
      </c>
      <c r="I332" s="12" t="s">
        <v>756</v>
      </c>
      <c r="J332" s="12" t="s">
        <v>757</v>
      </c>
      <c r="K332" s="15">
        <v>42562810</v>
      </c>
      <c r="L332" s="13" t="s">
        <v>14</v>
      </c>
      <c r="M332" s="7">
        <v>1</v>
      </c>
      <c r="N332" s="17"/>
    </row>
    <row r="333" spans="1:14" ht="63">
      <c r="A333" s="6">
        <v>331</v>
      </c>
      <c r="B333" s="8" t="s">
        <v>578</v>
      </c>
      <c r="C333" s="9" t="s">
        <v>741</v>
      </c>
      <c r="D333" s="10" t="s">
        <v>633</v>
      </c>
      <c r="E333" s="11" t="s">
        <v>755</v>
      </c>
      <c r="F333" s="6">
        <v>231270</v>
      </c>
      <c r="G333" s="6" t="s">
        <v>716</v>
      </c>
      <c r="H333" s="16">
        <v>63466835.296999998</v>
      </c>
      <c r="I333" s="12" t="s">
        <v>756</v>
      </c>
      <c r="J333" s="12" t="s">
        <v>757</v>
      </c>
      <c r="K333" s="15">
        <v>42562810</v>
      </c>
      <c r="L333" s="13" t="s">
        <v>14</v>
      </c>
      <c r="M333" s="7">
        <v>0.49</v>
      </c>
      <c r="N333" s="17"/>
    </row>
    <row r="334" spans="1:14" ht="63">
      <c r="A334" s="6">
        <v>332</v>
      </c>
      <c r="B334" s="8" t="s">
        <v>578</v>
      </c>
      <c r="C334" s="9" t="s">
        <v>737</v>
      </c>
      <c r="D334" s="10" t="s">
        <v>738</v>
      </c>
      <c r="E334" s="11" t="s">
        <v>755</v>
      </c>
      <c r="F334" s="6">
        <v>231270</v>
      </c>
      <c r="G334" s="6" t="s">
        <v>716</v>
      </c>
      <c r="H334" s="16">
        <v>63466835.296999998</v>
      </c>
      <c r="I334" s="12" t="s">
        <v>756</v>
      </c>
      <c r="J334" s="12" t="s">
        <v>757</v>
      </c>
      <c r="K334" s="15">
        <v>42562810</v>
      </c>
      <c r="L334" s="13" t="s">
        <v>14</v>
      </c>
      <c r="M334" s="7">
        <v>0.51</v>
      </c>
      <c r="N334" s="17"/>
    </row>
    <row r="335" spans="1:14" ht="47.25">
      <c r="A335" s="6">
        <v>333</v>
      </c>
      <c r="B335" s="8" t="s">
        <v>578</v>
      </c>
      <c r="C335" s="9" t="s">
        <v>622</v>
      </c>
      <c r="D335" s="10" t="s">
        <v>623</v>
      </c>
      <c r="E335" s="11" t="s">
        <v>758</v>
      </c>
      <c r="F335" s="6">
        <v>97945</v>
      </c>
      <c r="G335" s="6" t="s">
        <v>716</v>
      </c>
      <c r="H335" s="16">
        <v>39841279.009999998</v>
      </c>
      <c r="I335" s="12" t="s">
        <v>759</v>
      </c>
      <c r="J335" s="12">
        <v>43528</v>
      </c>
      <c r="K335" s="15">
        <v>28270498</v>
      </c>
      <c r="L335" s="13" t="s">
        <v>15</v>
      </c>
      <c r="M335" s="7">
        <v>1</v>
      </c>
      <c r="N335" s="17"/>
    </row>
    <row r="336" spans="1:14" ht="94.5">
      <c r="A336" s="6">
        <v>334</v>
      </c>
      <c r="B336" s="8" t="s">
        <v>578</v>
      </c>
      <c r="C336" s="9" t="s">
        <v>760</v>
      </c>
      <c r="D336" s="10" t="s">
        <v>612</v>
      </c>
      <c r="E336" s="11" t="s">
        <v>761</v>
      </c>
      <c r="F336" s="6">
        <v>411918</v>
      </c>
      <c r="G336" s="6" t="s">
        <v>762</v>
      </c>
      <c r="H336" s="16">
        <v>7079515.2000000002</v>
      </c>
      <c r="I336" s="12">
        <v>43992</v>
      </c>
      <c r="J336" s="12">
        <v>43999</v>
      </c>
      <c r="K336" s="15">
        <v>3000000</v>
      </c>
      <c r="L336" s="13" t="s">
        <v>15</v>
      </c>
      <c r="M336" s="7">
        <v>1</v>
      </c>
      <c r="N336" s="17"/>
    </row>
    <row r="337" spans="1:14" ht="47.25">
      <c r="A337" s="6">
        <v>335</v>
      </c>
      <c r="B337" s="8" t="s">
        <v>578</v>
      </c>
      <c r="C337" s="9" t="s">
        <v>763</v>
      </c>
      <c r="D337" s="10" t="s">
        <v>580</v>
      </c>
      <c r="E337" s="11" t="s">
        <v>764</v>
      </c>
      <c r="F337" s="6">
        <v>410674</v>
      </c>
      <c r="G337" s="6" t="s">
        <v>765</v>
      </c>
      <c r="H337" s="16" t="s">
        <v>766</v>
      </c>
      <c r="I337" s="12" t="s">
        <v>767</v>
      </c>
      <c r="J337" s="12" t="s">
        <v>667</v>
      </c>
      <c r="K337" s="15">
        <v>0</v>
      </c>
      <c r="L337" s="13" t="s">
        <v>15</v>
      </c>
      <c r="M337" s="7">
        <v>1</v>
      </c>
      <c r="N337" s="17"/>
    </row>
    <row r="338" spans="1:14" ht="63">
      <c r="A338" s="6">
        <v>336</v>
      </c>
      <c r="B338" s="8" t="s">
        <v>578</v>
      </c>
      <c r="C338" s="9" t="s">
        <v>17621</v>
      </c>
      <c r="D338" s="10" t="s">
        <v>17622</v>
      </c>
      <c r="E338" s="11" t="s">
        <v>17623</v>
      </c>
      <c r="F338" s="6">
        <v>506067</v>
      </c>
      <c r="G338" s="6" t="s">
        <v>1493</v>
      </c>
      <c r="H338" s="16">
        <v>2908900</v>
      </c>
      <c r="I338" s="12">
        <v>44287</v>
      </c>
      <c r="J338" s="12" t="s">
        <v>1371</v>
      </c>
      <c r="K338" s="15">
        <v>0</v>
      </c>
      <c r="L338" s="13" t="s">
        <v>15</v>
      </c>
      <c r="M338" s="7">
        <v>1</v>
      </c>
      <c r="N338" s="17"/>
    </row>
    <row r="339" spans="1:14" ht="189">
      <c r="A339" s="6">
        <v>337</v>
      </c>
      <c r="B339" s="8" t="s">
        <v>578</v>
      </c>
      <c r="C339" s="9" t="s">
        <v>17624</v>
      </c>
      <c r="D339" s="10" t="s">
        <v>17625</v>
      </c>
      <c r="E339" s="11" t="s">
        <v>17626</v>
      </c>
      <c r="F339" s="6">
        <v>506072</v>
      </c>
      <c r="G339" s="6" t="s">
        <v>1493</v>
      </c>
      <c r="H339" s="16">
        <v>6594289.1500000004</v>
      </c>
      <c r="I339" s="12">
        <v>44287</v>
      </c>
      <c r="J339" s="12" t="s">
        <v>1371</v>
      </c>
      <c r="K339" s="15">
        <v>0</v>
      </c>
      <c r="L339" s="13" t="s">
        <v>15</v>
      </c>
      <c r="M339" s="7">
        <v>1</v>
      </c>
      <c r="N339" s="17"/>
    </row>
    <row r="340" spans="1:14" ht="63">
      <c r="A340" s="6">
        <v>338</v>
      </c>
      <c r="B340" s="8" t="s">
        <v>578</v>
      </c>
      <c r="C340" s="9" t="s">
        <v>17627</v>
      </c>
      <c r="D340" s="10" t="s">
        <v>17628</v>
      </c>
      <c r="E340" s="11" t="s">
        <v>17629</v>
      </c>
      <c r="F340" s="6">
        <v>435774</v>
      </c>
      <c r="G340" s="6" t="s">
        <v>1486</v>
      </c>
      <c r="H340" s="16">
        <v>38229461.270000003</v>
      </c>
      <c r="I340" s="12" t="s">
        <v>707</v>
      </c>
      <c r="J340" s="12">
        <v>44501</v>
      </c>
      <c r="K340" s="15">
        <v>0</v>
      </c>
      <c r="L340" s="13" t="s">
        <v>15</v>
      </c>
      <c r="M340" s="7">
        <v>1</v>
      </c>
      <c r="N340" s="17"/>
    </row>
    <row r="341" spans="1:14" ht="63">
      <c r="A341" s="6">
        <v>339</v>
      </c>
      <c r="B341" s="8" t="s">
        <v>578</v>
      </c>
      <c r="C341" s="9" t="s">
        <v>17630</v>
      </c>
      <c r="D341" s="10" t="s">
        <v>604</v>
      </c>
      <c r="E341" s="11" t="s">
        <v>17631</v>
      </c>
      <c r="F341" s="6">
        <v>501810</v>
      </c>
      <c r="G341" s="6" t="s">
        <v>1486</v>
      </c>
      <c r="H341" s="16">
        <v>35309290.927000001</v>
      </c>
      <c r="I341" s="12" t="s">
        <v>728</v>
      </c>
      <c r="J341" s="12" t="s">
        <v>9232</v>
      </c>
      <c r="K341" s="15">
        <v>0</v>
      </c>
      <c r="L341" s="13" t="s">
        <v>15</v>
      </c>
      <c r="M341" s="7">
        <v>1</v>
      </c>
      <c r="N341" s="17"/>
    </row>
    <row r="342" spans="1:14" ht="47.25">
      <c r="A342" s="6">
        <v>340</v>
      </c>
      <c r="B342" s="8" t="s">
        <v>578</v>
      </c>
      <c r="C342" s="9" t="s">
        <v>768</v>
      </c>
      <c r="D342" s="10" t="s">
        <v>769</v>
      </c>
      <c r="E342" s="11" t="s">
        <v>17632</v>
      </c>
      <c r="F342" s="6">
        <v>489439</v>
      </c>
      <c r="G342" s="6" t="s">
        <v>16</v>
      </c>
      <c r="H342" s="16">
        <v>6634221.4500000002</v>
      </c>
      <c r="I342" s="12">
        <v>43932</v>
      </c>
      <c r="J342" s="12" t="s">
        <v>17</v>
      </c>
      <c r="K342" s="15">
        <v>0</v>
      </c>
      <c r="L342" s="13" t="s">
        <v>15</v>
      </c>
      <c r="M342" s="7">
        <v>1</v>
      </c>
      <c r="N342" s="17"/>
    </row>
    <row r="343" spans="1:14" ht="63">
      <c r="A343" s="6">
        <v>341</v>
      </c>
      <c r="B343" s="8" t="s">
        <v>578</v>
      </c>
      <c r="C343" s="9" t="s">
        <v>770</v>
      </c>
      <c r="D343" s="10" t="s">
        <v>771</v>
      </c>
      <c r="E343" s="11" t="s">
        <v>17633</v>
      </c>
      <c r="F343" s="6">
        <v>488922</v>
      </c>
      <c r="G343" s="6" t="s">
        <v>16</v>
      </c>
      <c r="H343" s="16">
        <v>2735619</v>
      </c>
      <c r="I343" s="12">
        <v>43932</v>
      </c>
      <c r="J343" s="12" t="s">
        <v>772</v>
      </c>
      <c r="K343" s="15">
        <v>2449100</v>
      </c>
      <c r="L343" s="13" t="s">
        <v>15</v>
      </c>
      <c r="M343" s="7">
        <v>1</v>
      </c>
      <c r="N343" s="17"/>
    </row>
    <row r="344" spans="1:14" ht="78.75">
      <c r="A344" s="6">
        <v>342</v>
      </c>
      <c r="B344" s="8" t="s">
        <v>578</v>
      </c>
      <c r="C344" s="9" t="s">
        <v>773</v>
      </c>
      <c r="D344" s="10" t="s">
        <v>690</v>
      </c>
      <c r="E344" s="11" t="s">
        <v>17634</v>
      </c>
      <c r="F344" s="6">
        <v>489271</v>
      </c>
      <c r="G344" s="6" t="s">
        <v>16</v>
      </c>
      <c r="H344" s="16">
        <v>4184927.65</v>
      </c>
      <c r="I344" s="12">
        <v>44054</v>
      </c>
      <c r="J344" s="12" t="s">
        <v>774</v>
      </c>
      <c r="K344" s="15">
        <v>0</v>
      </c>
      <c r="L344" s="13" t="s">
        <v>15</v>
      </c>
      <c r="M344" s="7">
        <v>1</v>
      </c>
      <c r="N344" s="17"/>
    </row>
    <row r="345" spans="1:14" ht="31.5">
      <c r="A345" s="6">
        <v>343</v>
      </c>
      <c r="B345" s="8" t="s">
        <v>578</v>
      </c>
      <c r="C345" s="9" t="s">
        <v>775</v>
      </c>
      <c r="D345" s="10" t="s">
        <v>590</v>
      </c>
      <c r="E345" s="11" t="s">
        <v>17635</v>
      </c>
      <c r="F345" s="6">
        <v>489453</v>
      </c>
      <c r="G345" s="6" t="s">
        <v>16</v>
      </c>
      <c r="H345" s="16">
        <v>30381456.82</v>
      </c>
      <c r="I345" s="12">
        <v>43842</v>
      </c>
      <c r="J345" s="12" t="s">
        <v>776</v>
      </c>
      <c r="K345" s="15">
        <v>1502890</v>
      </c>
      <c r="L345" s="13" t="s">
        <v>15</v>
      </c>
      <c r="M345" s="7">
        <v>1</v>
      </c>
      <c r="N345" s="17"/>
    </row>
    <row r="346" spans="1:14" ht="110.25">
      <c r="A346" s="6">
        <v>344</v>
      </c>
      <c r="B346" s="8" t="s">
        <v>578</v>
      </c>
      <c r="C346" s="9" t="s">
        <v>594</v>
      </c>
      <c r="D346" s="10" t="s">
        <v>627</v>
      </c>
      <c r="E346" s="11" t="s">
        <v>17635</v>
      </c>
      <c r="F346" s="6">
        <v>489453</v>
      </c>
      <c r="G346" s="6" t="s">
        <v>16</v>
      </c>
      <c r="H346" s="16">
        <v>30381456.82</v>
      </c>
      <c r="I346" s="12">
        <v>43842</v>
      </c>
      <c r="J346" s="12" t="s">
        <v>776</v>
      </c>
      <c r="K346" s="15">
        <v>1502890</v>
      </c>
      <c r="L346" s="13" t="s">
        <v>15</v>
      </c>
      <c r="M346" s="7">
        <v>0.75</v>
      </c>
      <c r="N346" s="17"/>
    </row>
    <row r="347" spans="1:14" ht="63">
      <c r="A347" s="6">
        <v>345</v>
      </c>
      <c r="B347" s="8" t="s">
        <v>578</v>
      </c>
      <c r="C347" s="9" t="s">
        <v>596</v>
      </c>
      <c r="D347" s="10" t="s">
        <v>597</v>
      </c>
      <c r="E347" s="11" t="s">
        <v>17635</v>
      </c>
      <c r="F347" s="6">
        <v>489453</v>
      </c>
      <c r="G347" s="6" t="s">
        <v>16</v>
      </c>
      <c r="H347" s="16">
        <v>30381456.82</v>
      </c>
      <c r="I347" s="12">
        <v>43842</v>
      </c>
      <c r="J347" s="12" t="s">
        <v>776</v>
      </c>
      <c r="K347" s="15">
        <v>1502890</v>
      </c>
      <c r="L347" s="13" t="s">
        <v>15</v>
      </c>
      <c r="M347" s="7">
        <v>0.25</v>
      </c>
      <c r="N347" s="17"/>
    </row>
    <row r="348" spans="1:14" ht="31.5">
      <c r="A348" s="6">
        <v>346</v>
      </c>
      <c r="B348" s="8" t="s">
        <v>578</v>
      </c>
      <c r="C348" s="9" t="s">
        <v>684</v>
      </c>
      <c r="D348" s="10" t="s">
        <v>685</v>
      </c>
      <c r="E348" s="11" t="s">
        <v>17636</v>
      </c>
      <c r="F348" s="6"/>
      <c r="G348" s="6" t="s">
        <v>16</v>
      </c>
      <c r="H348" s="16">
        <v>5110094</v>
      </c>
      <c r="I348" s="12">
        <v>43962</v>
      </c>
      <c r="J348" s="12" t="s">
        <v>800</v>
      </c>
      <c r="K348" s="15">
        <v>4845546</v>
      </c>
      <c r="L348" s="13" t="s">
        <v>15</v>
      </c>
      <c r="M348" s="7">
        <v>1</v>
      </c>
      <c r="N348" s="17"/>
    </row>
    <row r="349" spans="1:14" ht="78.75">
      <c r="A349" s="6">
        <v>347</v>
      </c>
      <c r="B349" s="8" t="s">
        <v>578</v>
      </c>
      <c r="C349" s="9" t="s">
        <v>777</v>
      </c>
      <c r="D349" s="10" t="s">
        <v>778</v>
      </c>
      <c r="E349" s="11" t="s">
        <v>779</v>
      </c>
      <c r="F349" s="6">
        <v>489369</v>
      </c>
      <c r="G349" s="6" t="s">
        <v>16</v>
      </c>
      <c r="H349" s="16">
        <v>2173064.2000000002</v>
      </c>
      <c r="I349" s="12">
        <v>43901</v>
      </c>
      <c r="J349" s="12" t="s">
        <v>772</v>
      </c>
      <c r="K349" s="15">
        <v>0</v>
      </c>
      <c r="L349" s="13" t="s">
        <v>15</v>
      </c>
      <c r="M349" s="7">
        <v>1</v>
      </c>
      <c r="N349" s="17"/>
    </row>
    <row r="350" spans="1:14" ht="31.5">
      <c r="A350" s="6">
        <v>348</v>
      </c>
      <c r="B350" s="8" t="s">
        <v>578</v>
      </c>
      <c r="C350" s="9" t="s">
        <v>780</v>
      </c>
      <c r="D350" s="10" t="s">
        <v>781</v>
      </c>
      <c r="E350" s="11" t="s">
        <v>17637</v>
      </c>
      <c r="F350" s="6">
        <v>489447</v>
      </c>
      <c r="G350" s="6" t="s">
        <v>16</v>
      </c>
      <c r="H350" s="16">
        <v>13944132.688999999</v>
      </c>
      <c r="I350" s="12" t="s">
        <v>782</v>
      </c>
      <c r="J350" s="12" t="s">
        <v>783</v>
      </c>
      <c r="K350" s="15">
        <v>0</v>
      </c>
      <c r="L350" s="13" t="s">
        <v>14</v>
      </c>
      <c r="M350" s="7">
        <v>1</v>
      </c>
      <c r="N350" s="17"/>
    </row>
    <row r="351" spans="1:14" ht="78.75">
      <c r="A351" s="6">
        <v>349</v>
      </c>
      <c r="B351" s="8" t="s">
        <v>578</v>
      </c>
      <c r="C351" s="9" t="s">
        <v>784</v>
      </c>
      <c r="D351" s="10" t="s">
        <v>785</v>
      </c>
      <c r="E351" s="11" t="s">
        <v>17637</v>
      </c>
      <c r="F351" s="6">
        <v>489447</v>
      </c>
      <c r="G351" s="6" t="s">
        <v>16</v>
      </c>
      <c r="H351" s="16">
        <v>13944132.688999999</v>
      </c>
      <c r="I351" s="12" t="s">
        <v>782</v>
      </c>
      <c r="J351" s="12" t="s">
        <v>783</v>
      </c>
      <c r="K351" s="15">
        <v>0</v>
      </c>
      <c r="L351" s="13" t="s">
        <v>14</v>
      </c>
      <c r="M351" s="7">
        <v>0.49</v>
      </c>
      <c r="N351" s="17"/>
    </row>
    <row r="352" spans="1:14" ht="63">
      <c r="A352" s="6">
        <v>350</v>
      </c>
      <c r="B352" s="8" t="s">
        <v>578</v>
      </c>
      <c r="C352" s="9" t="s">
        <v>786</v>
      </c>
      <c r="D352" s="10" t="s">
        <v>787</v>
      </c>
      <c r="E352" s="11" t="s">
        <v>17637</v>
      </c>
      <c r="F352" s="6">
        <v>489447</v>
      </c>
      <c r="G352" s="6" t="s">
        <v>16</v>
      </c>
      <c r="H352" s="16">
        <v>13944132.688999999</v>
      </c>
      <c r="I352" s="12" t="s">
        <v>782</v>
      </c>
      <c r="J352" s="12" t="s">
        <v>783</v>
      </c>
      <c r="K352" s="15">
        <v>0</v>
      </c>
      <c r="L352" s="13" t="s">
        <v>14</v>
      </c>
      <c r="M352" s="7">
        <v>0.51</v>
      </c>
      <c r="N352" s="17"/>
    </row>
    <row r="353" spans="1:14" ht="47.25">
      <c r="A353" s="6">
        <v>351</v>
      </c>
      <c r="B353" s="8" t="s">
        <v>578</v>
      </c>
      <c r="C353" s="9" t="s">
        <v>579</v>
      </c>
      <c r="D353" s="10" t="s">
        <v>580</v>
      </c>
      <c r="E353" s="11" t="s">
        <v>17638</v>
      </c>
      <c r="F353" s="6">
        <v>489448</v>
      </c>
      <c r="G353" s="6" t="s">
        <v>16</v>
      </c>
      <c r="H353" s="16">
        <v>13511494.961999999</v>
      </c>
      <c r="I353" s="12" t="s">
        <v>782</v>
      </c>
      <c r="J353" s="12" t="s">
        <v>788</v>
      </c>
      <c r="K353" s="15">
        <v>0</v>
      </c>
      <c r="L353" s="13" t="s">
        <v>15</v>
      </c>
      <c r="M353" s="7">
        <v>1</v>
      </c>
      <c r="N353" s="17"/>
    </row>
    <row r="354" spans="1:14" ht="63">
      <c r="A354" s="6">
        <v>352</v>
      </c>
      <c r="B354" s="8" t="s">
        <v>578</v>
      </c>
      <c r="C354" s="9" t="s">
        <v>789</v>
      </c>
      <c r="D354" s="10" t="s">
        <v>790</v>
      </c>
      <c r="E354" s="11" t="s">
        <v>17639</v>
      </c>
      <c r="F354" s="6">
        <v>489291</v>
      </c>
      <c r="G354" s="6" t="s">
        <v>16</v>
      </c>
      <c r="H354" s="16">
        <v>1820729.15</v>
      </c>
      <c r="I354" s="12">
        <v>43841</v>
      </c>
      <c r="J354" s="12" t="s">
        <v>791</v>
      </c>
      <c r="K354" s="15">
        <v>0</v>
      </c>
      <c r="L354" s="13" t="s">
        <v>15</v>
      </c>
      <c r="M354" s="7">
        <v>1</v>
      </c>
      <c r="N354" s="17"/>
    </row>
    <row r="355" spans="1:14" ht="78.75">
      <c r="A355" s="6">
        <v>353</v>
      </c>
      <c r="B355" s="8" t="s">
        <v>578</v>
      </c>
      <c r="C355" s="9" t="s">
        <v>792</v>
      </c>
      <c r="D355" s="10" t="s">
        <v>793</v>
      </c>
      <c r="E355" s="11" t="s">
        <v>17640</v>
      </c>
      <c r="F355" s="6">
        <v>489356</v>
      </c>
      <c r="G355" s="6" t="s">
        <v>16</v>
      </c>
      <c r="H355" s="16">
        <v>607276.1</v>
      </c>
      <c r="I355" s="12">
        <v>43932</v>
      </c>
      <c r="J355" s="12" t="s">
        <v>17</v>
      </c>
      <c r="K355" s="15">
        <v>0</v>
      </c>
      <c r="L355" s="13" t="s">
        <v>15</v>
      </c>
      <c r="M355" s="7">
        <v>1</v>
      </c>
      <c r="N355" s="17"/>
    </row>
    <row r="356" spans="1:14" ht="63">
      <c r="A356" s="6">
        <v>354</v>
      </c>
      <c r="B356" s="8" t="s">
        <v>578</v>
      </c>
      <c r="C356" s="9" t="s">
        <v>794</v>
      </c>
      <c r="D356" s="10" t="s">
        <v>795</v>
      </c>
      <c r="E356" s="11" t="s">
        <v>17641</v>
      </c>
      <c r="F356" s="6">
        <v>489377</v>
      </c>
      <c r="G356" s="6" t="s">
        <v>16</v>
      </c>
      <c r="H356" s="16">
        <v>2563107.6</v>
      </c>
      <c r="I356" s="12">
        <v>43932</v>
      </c>
      <c r="J356" s="12" t="s">
        <v>796</v>
      </c>
      <c r="K356" s="15">
        <v>0</v>
      </c>
      <c r="L356" s="13" t="s">
        <v>15</v>
      </c>
      <c r="M356" s="7">
        <v>1</v>
      </c>
      <c r="N356" s="17"/>
    </row>
    <row r="357" spans="1:14" ht="78.75">
      <c r="A357" s="6">
        <v>355</v>
      </c>
      <c r="B357" s="8" t="s">
        <v>578</v>
      </c>
      <c r="C357" s="9" t="s">
        <v>811</v>
      </c>
      <c r="D357" s="10" t="s">
        <v>812</v>
      </c>
      <c r="E357" s="11" t="s">
        <v>17642</v>
      </c>
      <c r="F357" s="6">
        <v>489403</v>
      </c>
      <c r="G357" s="6" t="s">
        <v>16</v>
      </c>
      <c r="H357" s="16">
        <v>928570.85</v>
      </c>
      <c r="I357" s="12">
        <v>43932</v>
      </c>
      <c r="J357" s="12" t="s">
        <v>796</v>
      </c>
      <c r="K357" s="15">
        <v>0</v>
      </c>
      <c r="L357" s="13" t="s">
        <v>15</v>
      </c>
      <c r="M357" s="7">
        <v>1</v>
      </c>
      <c r="N357" s="17"/>
    </row>
    <row r="358" spans="1:14" ht="31.5">
      <c r="A358" s="6">
        <v>356</v>
      </c>
      <c r="B358" s="8" t="s">
        <v>578</v>
      </c>
      <c r="C358" s="9" t="s">
        <v>797</v>
      </c>
      <c r="D358" s="10" t="s">
        <v>648</v>
      </c>
      <c r="E358" s="11" t="s">
        <v>17643</v>
      </c>
      <c r="F358" s="6">
        <v>489453</v>
      </c>
      <c r="G358" s="6" t="s">
        <v>16</v>
      </c>
      <c r="H358" s="16">
        <v>25795406.359999999</v>
      </c>
      <c r="I358" s="12">
        <v>43842</v>
      </c>
      <c r="J358" s="12" t="s">
        <v>776</v>
      </c>
      <c r="K358" s="15">
        <v>19170757</v>
      </c>
      <c r="L358" s="13" t="s">
        <v>14</v>
      </c>
      <c r="M358" s="7">
        <v>1</v>
      </c>
      <c r="N358" s="17"/>
    </row>
    <row r="359" spans="1:14" ht="63">
      <c r="A359" s="6">
        <v>357</v>
      </c>
      <c r="B359" s="8" t="s">
        <v>578</v>
      </c>
      <c r="C359" s="9" t="s">
        <v>596</v>
      </c>
      <c r="D359" s="10" t="s">
        <v>597</v>
      </c>
      <c r="E359" s="11" t="s">
        <v>17643</v>
      </c>
      <c r="F359" s="6">
        <v>489453</v>
      </c>
      <c r="G359" s="6" t="s">
        <v>16</v>
      </c>
      <c r="H359" s="16">
        <v>25795406.359999999</v>
      </c>
      <c r="I359" s="12">
        <v>43842</v>
      </c>
      <c r="J359" s="12" t="s">
        <v>776</v>
      </c>
      <c r="K359" s="15">
        <v>19170757</v>
      </c>
      <c r="L359" s="13" t="s">
        <v>14</v>
      </c>
      <c r="M359" s="7">
        <v>0.25</v>
      </c>
      <c r="N359" s="17"/>
    </row>
    <row r="360" spans="1:14" ht="47.25">
      <c r="A360" s="6">
        <v>358</v>
      </c>
      <c r="B360" s="8" t="s">
        <v>578</v>
      </c>
      <c r="C360" s="9" t="s">
        <v>614</v>
      </c>
      <c r="D360" s="10" t="s">
        <v>580</v>
      </c>
      <c r="E360" s="11" t="s">
        <v>17643</v>
      </c>
      <c r="F360" s="6">
        <v>489453</v>
      </c>
      <c r="G360" s="6" t="s">
        <v>16</v>
      </c>
      <c r="H360" s="16">
        <v>25795406.359999999</v>
      </c>
      <c r="I360" s="12">
        <v>43842</v>
      </c>
      <c r="J360" s="12" t="s">
        <v>776</v>
      </c>
      <c r="K360" s="15">
        <v>19170757</v>
      </c>
      <c r="L360" s="13" t="s">
        <v>14</v>
      </c>
      <c r="M360" s="7">
        <v>0.75</v>
      </c>
      <c r="N360" s="17"/>
    </row>
    <row r="361" spans="1:14" ht="78.75">
      <c r="A361" s="6">
        <v>359</v>
      </c>
      <c r="B361" s="8" t="s">
        <v>578</v>
      </c>
      <c r="C361" s="9" t="s">
        <v>798</v>
      </c>
      <c r="D361" s="10" t="s">
        <v>799</v>
      </c>
      <c r="E361" s="11" t="s">
        <v>17644</v>
      </c>
      <c r="F361" s="6">
        <v>489450</v>
      </c>
      <c r="G361" s="6" t="s">
        <v>16</v>
      </c>
      <c r="H361" s="16">
        <v>7175527.6500000004</v>
      </c>
      <c r="I361" s="12">
        <v>44085</v>
      </c>
      <c r="J361" s="12">
        <v>44198</v>
      </c>
      <c r="K361" s="15">
        <v>0</v>
      </c>
      <c r="L361" s="13" t="s">
        <v>15</v>
      </c>
      <c r="M361" s="7">
        <v>1</v>
      </c>
      <c r="N361" s="17"/>
    </row>
    <row r="362" spans="1:14" ht="63">
      <c r="A362" s="6">
        <v>360</v>
      </c>
      <c r="B362" s="8" t="s">
        <v>578</v>
      </c>
      <c r="C362" s="9" t="s">
        <v>789</v>
      </c>
      <c r="D362" s="10" t="s">
        <v>790</v>
      </c>
      <c r="E362" s="11" t="s">
        <v>17645</v>
      </c>
      <c r="F362" s="6">
        <v>489358</v>
      </c>
      <c r="G362" s="6" t="s">
        <v>16</v>
      </c>
      <c r="H362" s="16">
        <v>2793428.45</v>
      </c>
      <c r="I362" s="12">
        <v>43962</v>
      </c>
      <c r="J362" s="12" t="s">
        <v>800</v>
      </c>
      <c r="K362" s="15">
        <v>2765673</v>
      </c>
      <c r="L362" s="13" t="s">
        <v>15</v>
      </c>
      <c r="M362" s="7">
        <v>1</v>
      </c>
      <c r="N362" s="17"/>
    </row>
    <row r="363" spans="1:14" ht="47.25">
      <c r="A363" s="6">
        <v>361</v>
      </c>
      <c r="B363" s="8" t="s">
        <v>578</v>
      </c>
      <c r="C363" s="9" t="s">
        <v>801</v>
      </c>
      <c r="D363" s="10" t="s">
        <v>802</v>
      </c>
      <c r="E363" s="11" t="s">
        <v>17646</v>
      </c>
      <c r="F363" s="6">
        <v>489422</v>
      </c>
      <c r="G363" s="6" t="s">
        <v>16</v>
      </c>
      <c r="H363" s="16">
        <v>2594209.65</v>
      </c>
      <c r="I363" s="12">
        <v>43901</v>
      </c>
      <c r="J363" s="12" t="s">
        <v>772</v>
      </c>
      <c r="K363" s="15">
        <v>0</v>
      </c>
      <c r="L363" s="13" t="s">
        <v>15</v>
      </c>
      <c r="M363" s="7">
        <v>1</v>
      </c>
      <c r="N363" s="17"/>
    </row>
    <row r="364" spans="1:14" ht="78.75">
      <c r="A364" s="6">
        <v>362</v>
      </c>
      <c r="B364" s="8" t="s">
        <v>578</v>
      </c>
      <c r="C364" s="9" t="s">
        <v>803</v>
      </c>
      <c r="D364" s="10" t="s">
        <v>804</v>
      </c>
      <c r="E364" s="11" t="s">
        <v>17647</v>
      </c>
      <c r="F364" s="6">
        <v>489435</v>
      </c>
      <c r="G364" s="6" t="s">
        <v>16</v>
      </c>
      <c r="H364" s="16">
        <v>3583894</v>
      </c>
      <c r="I364" s="12">
        <v>43932</v>
      </c>
      <c r="J364" s="12" t="s">
        <v>17</v>
      </c>
      <c r="K364" s="15">
        <v>0</v>
      </c>
      <c r="L364" s="13" t="s">
        <v>15</v>
      </c>
      <c r="M364" s="7">
        <v>1</v>
      </c>
      <c r="N364" s="17"/>
    </row>
    <row r="365" spans="1:14" ht="63">
      <c r="A365" s="6">
        <v>363</v>
      </c>
      <c r="B365" s="8" t="s">
        <v>578</v>
      </c>
      <c r="C365" s="9" t="s">
        <v>805</v>
      </c>
      <c r="D365" s="10" t="s">
        <v>806</v>
      </c>
      <c r="E365" s="11" t="s">
        <v>17648</v>
      </c>
      <c r="F365" s="6">
        <v>489436</v>
      </c>
      <c r="G365" s="6" t="s">
        <v>16</v>
      </c>
      <c r="H365" s="16">
        <v>3063320.6</v>
      </c>
      <c r="I365" s="12">
        <v>43901</v>
      </c>
      <c r="J365" s="12" t="s">
        <v>772</v>
      </c>
      <c r="K365" s="15">
        <v>0</v>
      </c>
      <c r="L365" s="13" t="s">
        <v>15</v>
      </c>
      <c r="M365" s="7">
        <v>1</v>
      </c>
      <c r="N365" s="17"/>
    </row>
    <row r="366" spans="1:14" ht="63">
      <c r="A366" s="6">
        <v>364</v>
      </c>
      <c r="B366" s="8" t="s">
        <v>578</v>
      </c>
      <c r="C366" s="9" t="s">
        <v>807</v>
      </c>
      <c r="D366" s="10" t="s">
        <v>808</v>
      </c>
      <c r="E366" s="11" t="s">
        <v>17649</v>
      </c>
      <c r="F366" s="6">
        <v>489435</v>
      </c>
      <c r="G366" s="6" t="s">
        <v>16</v>
      </c>
      <c r="H366" s="16">
        <v>5922678.0999999996</v>
      </c>
      <c r="I366" s="12">
        <v>43962</v>
      </c>
      <c r="J366" s="12" t="s">
        <v>800</v>
      </c>
      <c r="K366" s="15">
        <v>0</v>
      </c>
      <c r="L366" s="13" t="s">
        <v>15</v>
      </c>
      <c r="M366" s="7">
        <v>1</v>
      </c>
      <c r="N366" s="17"/>
    </row>
    <row r="367" spans="1:14" ht="63">
      <c r="A367" s="6">
        <v>365</v>
      </c>
      <c r="B367" s="8" t="s">
        <v>578</v>
      </c>
      <c r="C367" s="9" t="s">
        <v>809</v>
      </c>
      <c r="D367" s="10" t="s">
        <v>810</v>
      </c>
      <c r="E367" s="11" t="s">
        <v>17650</v>
      </c>
      <c r="F367" s="6">
        <v>489423</v>
      </c>
      <c r="G367" s="6" t="s">
        <v>16</v>
      </c>
      <c r="H367" s="16">
        <v>3661325.65</v>
      </c>
      <c r="I367" s="12">
        <v>43962</v>
      </c>
      <c r="J367" s="12" t="s">
        <v>800</v>
      </c>
      <c r="K367" s="15">
        <v>0</v>
      </c>
      <c r="L367" s="13" t="s">
        <v>15</v>
      </c>
      <c r="M367" s="7">
        <v>1</v>
      </c>
      <c r="N367" s="17"/>
    </row>
    <row r="368" spans="1:14" ht="110.25">
      <c r="A368" s="6">
        <v>366</v>
      </c>
      <c r="B368" s="8" t="s">
        <v>813</v>
      </c>
      <c r="C368" s="9" t="s">
        <v>814</v>
      </c>
      <c r="D368" s="10" t="s">
        <v>815</v>
      </c>
      <c r="E368" s="11" t="s">
        <v>816</v>
      </c>
      <c r="F368" s="6">
        <v>172871</v>
      </c>
      <c r="G368" s="6" t="s">
        <v>817</v>
      </c>
      <c r="H368" s="16">
        <v>5387347.2000000002</v>
      </c>
      <c r="I368" s="12" t="s">
        <v>818</v>
      </c>
      <c r="J368" s="12" t="s">
        <v>819</v>
      </c>
      <c r="K368" s="15">
        <v>1576723</v>
      </c>
      <c r="L368" s="13" t="s">
        <v>15</v>
      </c>
      <c r="M368" s="7">
        <v>1</v>
      </c>
      <c r="N368" s="17"/>
    </row>
    <row r="369" spans="1:14" ht="94.5">
      <c r="A369" s="6">
        <v>367</v>
      </c>
      <c r="B369" s="8" t="s">
        <v>813</v>
      </c>
      <c r="C369" s="9" t="s">
        <v>814</v>
      </c>
      <c r="D369" s="10" t="s">
        <v>815</v>
      </c>
      <c r="E369" s="11" t="s">
        <v>820</v>
      </c>
      <c r="F369" s="6">
        <v>162872</v>
      </c>
      <c r="G369" s="6" t="s">
        <v>817</v>
      </c>
      <c r="H369" s="16">
        <v>5327342.22</v>
      </c>
      <c r="I369" s="12" t="s">
        <v>818</v>
      </c>
      <c r="J369" s="12" t="s">
        <v>819</v>
      </c>
      <c r="K369" s="15">
        <v>3333058</v>
      </c>
      <c r="L369" s="13" t="s">
        <v>15</v>
      </c>
      <c r="M369" s="7">
        <v>1</v>
      </c>
      <c r="N369" s="17"/>
    </row>
    <row r="370" spans="1:14" ht="78.75">
      <c r="A370" s="6">
        <v>368</v>
      </c>
      <c r="B370" s="8" t="s">
        <v>813</v>
      </c>
      <c r="C370" s="9" t="s">
        <v>821</v>
      </c>
      <c r="D370" s="10" t="s">
        <v>822</v>
      </c>
      <c r="E370" s="11" t="s">
        <v>823</v>
      </c>
      <c r="F370" s="6">
        <v>190361</v>
      </c>
      <c r="G370" s="6" t="s">
        <v>817</v>
      </c>
      <c r="H370" s="16">
        <v>20906703.75</v>
      </c>
      <c r="I370" s="12" t="s">
        <v>824</v>
      </c>
      <c r="J370" s="12" t="s">
        <v>825</v>
      </c>
      <c r="K370" s="15">
        <v>18998549</v>
      </c>
      <c r="L370" s="13" t="s">
        <v>826</v>
      </c>
      <c r="M370" s="7">
        <v>1</v>
      </c>
      <c r="N370" s="17"/>
    </row>
    <row r="371" spans="1:14" ht="78.75">
      <c r="A371" s="6">
        <v>369</v>
      </c>
      <c r="B371" s="8" t="s">
        <v>813</v>
      </c>
      <c r="C371" s="9" t="s">
        <v>827</v>
      </c>
      <c r="D371" s="10" t="s">
        <v>828</v>
      </c>
      <c r="E371" s="11" t="s">
        <v>823</v>
      </c>
      <c r="F371" s="6">
        <v>190361</v>
      </c>
      <c r="G371" s="6" t="s">
        <v>817</v>
      </c>
      <c r="H371" s="16">
        <v>20906703.75</v>
      </c>
      <c r="I371" s="12" t="s">
        <v>824</v>
      </c>
      <c r="J371" s="12" t="s">
        <v>825</v>
      </c>
      <c r="K371" s="15">
        <v>18998549</v>
      </c>
      <c r="L371" s="13" t="s">
        <v>826</v>
      </c>
      <c r="M371" s="7">
        <v>0.2</v>
      </c>
      <c r="N371" s="17"/>
    </row>
    <row r="372" spans="1:14" ht="78.75">
      <c r="A372" s="6">
        <v>370</v>
      </c>
      <c r="B372" s="8" t="s">
        <v>813</v>
      </c>
      <c r="C372" s="9" t="s">
        <v>829</v>
      </c>
      <c r="D372" s="10" t="s">
        <v>830</v>
      </c>
      <c r="E372" s="11" t="s">
        <v>823</v>
      </c>
      <c r="F372" s="6">
        <v>190361</v>
      </c>
      <c r="G372" s="6" t="s">
        <v>817</v>
      </c>
      <c r="H372" s="16">
        <v>20906703.75</v>
      </c>
      <c r="I372" s="12" t="s">
        <v>824</v>
      </c>
      <c r="J372" s="12" t="s">
        <v>825</v>
      </c>
      <c r="K372" s="15">
        <v>18998549</v>
      </c>
      <c r="L372" s="13" t="s">
        <v>826</v>
      </c>
      <c r="M372" s="7">
        <v>0.8</v>
      </c>
      <c r="N372" s="17"/>
    </row>
    <row r="373" spans="1:14" ht="110.25">
      <c r="A373" s="6">
        <v>371</v>
      </c>
      <c r="B373" s="8" t="s">
        <v>813</v>
      </c>
      <c r="C373" s="9" t="s">
        <v>831</v>
      </c>
      <c r="D373" s="10" t="s">
        <v>832</v>
      </c>
      <c r="E373" s="11" t="s">
        <v>833</v>
      </c>
      <c r="F373" s="6">
        <v>190362</v>
      </c>
      <c r="G373" s="6" t="s">
        <v>817</v>
      </c>
      <c r="H373" s="16">
        <v>22098987.620000001</v>
      </c>
      <c r="I373" s="12" t="s">
        <v>834</v>
      </c>
      <c r="J373" s="12" t="s">
        <v>835</v>
      </c>
      <c r="K373" s="15">
        <v>19479731</v>
      </c>
      <c r="L373" s="13" t="s">
        <v>826</v>
      </c>
      <c r="M373" s="7">
        <v>1</v>
      </c>
      <c r="N373" s="17"/>
    </row>
    <row r="374" spans="1:14" ht="110.25">
      <c r="A374" s="6">
        <v>372</v>
      </c>
      <c r="B374" s="8" t="s">
        <v>813</v>
      </c>
      <c r="C374" s="9" t="s">
        <v>836</v>
      </c>
      <c r="D374" s="10" t="s">
        <v>837</v>
      </c>
      <c r="E374" s="11" t="s">
        <v>833</v>
      </c>
      <c r="F374" s="6">
        <v>190362</v>
      </c>
      <c r="G374" s="6" t="s">
        <v>817</v>
      </c>
      <c r="H374" s="16">
        <v>22098987.620000001</v>
      </c>
      <c r="I374" s="12" t="s">
        <v>834</v>
      </c>
      <c r="J374" s="12" t="s">
        <v>835</v>
      </c>
      <c r="K374" s="15">
        <v>19479731</v>
      </c>
      <c r="L374" s="13" t="s">
        <v>826</v>
      </c>
      <c r="M374" s="7">
        <v>0.51</v>
      </c>
      <c r="N374" s="17"/>
    </row>
    <row r="375" spans="1:14" ht="110.25">
      <c r="A375" s="6">
        <v>373</v>
      </c>
      <c r="B375" s="8" t="s">
        <v>813</v>
      </c>
      <c r="C375" s="9" t="s">
        <v>838</v>
      </c>
      <c r="D375" s="10" t="s">
        <v>32</v>
      </c>
      <c r="E375" s="11" t="s">
        <v>833</v>
      </c>
      <c r="F375" s="6">
        <v>190362</v>
      </c>
      <c r="G375" s="6" t="s">
        <v>817</v>
      </c>
      <c r="H375" s="16">
        <v>22098987.620000001</v>
      </c>
      <c r="I375" s="12" t="s">
        <v>834</v>
      </c>
      <c r="J375" s="12" t="s">
        <v>835</v>
      </c>
      <c r="K375" s="15">
        <v>19479731</v>
      </c>
      <c r="L375" s="13" t="s">
        <v>826</v>
      </c>
      <c r="M375" s="7">
        <v>0.49</v>
      </c>
      <c r="N375" s="17"/>
    </row>
    <row r="376" spans="1:14" ht="63">
      <c r="A376" s="6">
        <v>374</v>
      </c>
      <c r="B376" s="8" t="s">
        <v>813</v>
      </c>
      <c r="C376" s="9" t="s">
        <v>831</v>
      </c>
      <c r="D376" s="10" t="s">
        <v>832</v>
      </c>
      <c r="E376" s="11" t="s">
        <v>839</v>
      </c>
      <c r="F376" s="6">
        <v>220790</v>
      </c>
      <c r="G376" s="6" t="s">
        <v>817</v>
      </c>
      <c r="H376" s="16">
        <v>22045900.260000002</v>
      </c>
      <c r="I376" s="12" t="s">
        <v>840</v>
      </c>
      <c r="J376" s="12" t="s">
        <v>841</v>
      </c>
      <c r="K376" s="15">
        <v>10650000</v>
      </c>
      <c r="L376" s="13" t="s">
        <v>826</v>
      </c>
      <c r="M376" s="7">
        <v>1</v>
      </c>
      <c r="N376" s="17"/>
    </row>
    <row r="377" spans="1:14" ht="63">
      <c r="A377" s="6">
        <v>375</v>
      </c>
      <c r="B377" s="8" t="s">
        <v>813</v>
      </c>
      <c r="C377" s="9" t="s">
        <v>836</v>
      </c>
      <c r="D377" s="10" t="s">
        <v>837</v>
      </c>
      <c r="E377" s="11" t="s">
        <v>839</v>
      </c>
      <c r="F377" s="6">
        <v>220790</v>
      </c>
      <c r="G377" s="6" t="s">
        <v>817</v>
      </c>
      <c r="H377" s="16">
        <v>22045900.260000002</v>
      </c>
      <c r="I377" s="12" t="s">
        <v>840</v>
      </c>
      <c r="J377" s="12" t="s">
        <v>841</v>
      </c>
      <c r="K377" s="15">
        <v>10650000</v>
      </c>
      <c r="L377" s="13" t="s">
        <v>826</v>
      </c>
      <c r="M377" s="7">
        <v>0.51</v>
      </c>
      <c r="N377" s="17"/>
    </row>
    <row r="378" spans="1:14" ht="63">
      <c r="A378" s="6">
        <v>376</v>
      </c>
      <c r="B378" s="8" t="s">
        <v>813</v>
      </c>
      <c r="C378" s="9" t="s">
        <v>838</v>
      </c>
      <c r="D378" s="10" t="s">
        <v>32</v>
      </c>
      <c r="E378" s="11" t="s">
        <v>839</v>
      </c>
      <c r="F378" s="6">
        <v>220790</v>
      </c>
      <c r="G378" s="6" t="s">
        <v>817</v>
      </c>
      <c r="H378" s="16">
        <v>22045900.260000002</v>
      </c>
      <c r="I378" s="12" t="s">
        <v>840</v>
      </c>
      <c r="J378" s="12" t="s">
        <v>841</v>
      </c>
      <c r="K378" s="15">
        <v>10650000</v>
      </c>
      <c r="L378" s="13" t="s">
        <v>826</v>
      </c>
      <c r="M378" s="7">
        <v>0.49</v>
      </c>
      <c r="N378" s="17"/>
    </row>
    <row r="379" spans="1:14" ht="94.5">
      <c r="A379" s="6">
        <v>377</v>
      </c>
      <c r="B379" s="8" t="s">
        <v>813</v>
      </c>
      <c r="C379" s="9" t="s">
        <v>842</v>
      </c>
      <c r="D379" s="10" t="s">
        <v>843</v>
      </c>
      <c r="E379" s="11" t="s">
        <v>844</v>
      </c>
      <c r="F379" s="6">
        <v>277654</v>
      </c>
      <c r="G379" s="6" t="s">
        <v>817</v>
      </c>
      <c r="H379" s="16">
        <v>11207240</v>
      </c>
      <c r="I379" s="12" t="s">
        <v>845</v>
      </c>
      <c r="J379" s="12" t="s">
        <v>846</v>
      </c>
      <c r="K379" s="15">
        <v>7544123</v>
      </c>
      <c r="L379" s="13" t="s">
        <v>15</v>
      </c>
      <c r="M379" s="7">
        <v>1</v>
      </c>
      <c r="N379" s="17"/>
    </row>
    <row r="380" spans="1:14" ht="63">
      <c r="A380" s="6">
        <v>378</v>
      </c>
      <c r="B380" s="8" t="s">
        <v>813</v>
      </c>
      <c r="C380" s="9" t="s">
        <v>842</v>
      </c>
      <c r="D380" s="10" t="s">
        <v>843</v>
      </c>
      <c r="E380" s="11" t="s">
        <v>847</v>
      </c>
      <c r="F380" s="6">
        <v>278816</v>
      </c>
      <c r="G380" s="6" t="s">
        <v>817</v>
      </c>
      <c r="H380" s="16">
        <v>11394729</v>
      </c>
      <c r="I380" s="12" t="s">
        <v>848</v>
      </c>
      <c r="J380" s="12" t="s">
        <v>841</v>
      </c>
      <c r="K380" s="15">
        <v>5788900</v>
      </c>
      <c r="L380" s="13" t="s">
        <v>15</v>
      </c>
      <c r="M380" s="7">
        <v>1</v>
      </c>
      <c r="N380" s="17"/>
    </row>
    <row r="381" spans="1:14" ht="220.5">
      <c r="A381" s="6">
        <v>379</v>
      </c>
      <c r="B381" s="8" t="s">
        <v>813</v>
      </c>
      <c r="C381" s="9" t="s">
        <v>849</v>
      </c>
      <c r="D381" s="10" t="s">
        <v>19</v>
      </c>
      <c r="E381" s="11" t="s">
        <v>850</v>
      </c>
      <c r="F381" s="6">
        <v>299698</v>
      </c>
      <c r="G381" s="6" t="s">
        <v>817</v>
      </c>
      <c r="H381" s="16">
        <v>9213511</v>
      </c>
      <c r="I381" s="12" t="s">
        <v>851</v>
      </c>
      <c r="J381" s="12" t="s">
        <v>852</v>
      </c>
      <c r="K381" s="15">
        <v>0</v>
      </c>
      <c r="L381" s="13" t="s">
        <v>15</v>
      </c>
      <c r="M381" s="7">
        <v>1</v>
      </c>
      <c r="N381" s="17"/>
    </row>
    <row r="382" spans="1:14" ht="96.75">
      <c r="A382" s="6">
        <v>380</v>
      </c>
      <c r="B382" s="8" t="s">
        <v>813</v>
      </c>
      <c r="C382" s="9" t="s">
        <v>853</v>
      </c>
      <c r="D382" s="10" t="s">
        <v>854</v>
      </c>
      <c r="E382" s="11" t="s">
        <v>855</v>
      </c>
      <c r="F382" s="6">
        <v>301553</v>
      </c>
      <c r="G382" s="6" t="s">
        <v>817</v>
      </c>
      <c r="H382" s="16">
        <v>4730236</v>
      </c>
      <c r="I382" s="12" t="s">
        <v>856</v>
      </c>
      <c r="J382" s="12" t="s">
        <v>841</v>
      </c>
      <c r="K382" s="15">
        <v>1435921</v>
      </c>
      <c r="L382" s="13"/>
      <c r="M382" s="7">
        <v>1</v>
      </c>
      <c r="N382" s="17"/>
    </row>
    <row r="383" spans="1:14" ht="47.25">
      <c r="A383" s="6">
        <v>381</v>
      </c>
      <c r="B383" s="8" t="s">
        <v>813</v>
      </c>
      <c r="C383" s="9" t="s">
        <v>857</v>
      </c>
      <c r="D383" s="10" t="s">
        <v>858</v>
      </c>
      <c r="E383" s="11" t="s">
        <v>859</v>
      </c>
      <c r="F383" s="6">
        <v>397674</v>
      </c>
      <c r="G383" s="6" t="s">
        <v>817</v>
      </c>
      <c r="H383" s="16">
        <v>9559471</v>
      </c>
      <c r="I383" s="12" t="s">
        <v>860</v>
      </c>
      <c r="J383" s="12" t="s">
        <v>861</v>
      </c>
      <c r="K383" s="15">
        <v>0</v>
      </c>
      <c r="L383" s="13" t="s">
        <v>15</v>
      </c>
      <c r="M383" s="7">
        <v>1</v>
      </c>
      <c r="N383" s="17"/>
    </row>
    <row r="384" spans="1:14" ht="94.5">
      <c r="A384" s="6">
        <v>382</v>
      </c>
      <c r="B384" s="8" t="s">
        <v>813</v>
      </c>
      <c r="C384" s="9" t="s">
        <v>862</v>
      </c>
      <c r="D384" s="10" t="s">
        <v>863</v>
      </c>
      <c r="E384" s="11" t="s">
        <v>864</v>
      </c>
      <c r="F384" s="6">
        <v>410433</v>
      </c>
      <c r="G384" s="6" t="s">
        <v>817</v>
      </c>
      <c r="H384" s="16">
        <v>24210105</v>
      </c>
      <c r="I384" s="12" t="s">
        <v>865</v>
      </c>
      <c r="J384" s="12" t="s">
        <v>866</v>
      </c>
      <c r="K384" s="15">
        <v>0</v>
      </c>
      <c r="L384" s="13" t="s">
        <v>14</v>
      </c>
      <c r="M384" s="7">
        <v>1</v>
      </c>
      <c r="N384" s="17"/>
    </row>
    <row r="385" spans="1:14" ht="94.5">
      <c r="A385" s="6">
        <v>383</v>
      </c>
      <c r="B385" s="8" t="s">
        <v>813</v>
      </c>
      <c r="C385" s="9" t="s">
        <v>867</v>
      </c>
      <c r="D385" s="10" t="s">
        <v>858</v>
      </c>
      <c r="E385" s="11" t="s">
        <v>864</v>
      </c>
      <c r="F385" s="6">
        <v>410433</v>
      </c>
      <c r="G385" s="6" t="s">
        <v>817</v>
      </c>
      <c r="H385" s="16">
        <v>24210105</v>
      </c>
      <c r="I385" s="12" t="s">
        <v>865</v>
      </c>
      <c r="J385" s="12" t="s">
        <v>866</v>
      </c>
      <c r="K385" s="15">
        <v>0</v>
      </c>
      <c r="L385" s="13" t="s">
        <v>14</v>
      </c>
      <c r="M385" s="7">
        <v>0.49</v>
      </c>
      <c r="N385" s="17"/>
    </row>
    <row r="386" spans="1:14" ht="94.5">
      <c r="A386" s="6">
        <v>384</v>
      </c>
      <c r="B386" s="8" t="s">
        <v>813</v>
      </c>
      <c r="C386" s="9" t="s">
        <v>868</v>
      </c>
      <c r="D386" s="10" t="s">
        <v>869</v>
      </c>
      <c r="E386" s="11" t="s">
        <v>864</v>
      </c>
      <c r="F386" s="6">
        <v>410433</v>
      </c>
      <c r="G386" s="6" t="s">
        <v>817</v>
      </c>
      <c r="H386" s="16">
        <v>24210105</v>
      </c>
      <c r="I386" s="12" t="s">
        <v>865</v>
      </c>
      <c r="J386" s="12" t="s">
        <v>866</v>
      </c>
      <c r="K386" s="15">
        <v>0</v>
      </c>
      <c r="L386" s="13" t="s">
        <v>14</v>
      </c>
      <c r="M386" s="7">
        <v>0.51</v>
      </c>
      <c r="N386" s="17"/>
    </row>
    <row r="387" spans="1:14" ht="31.5">
      <c r="A387" s="6">
        <v>385</v>
      </c>
      <c r="B387" s="8" t="s">
        <v>813</v>
      </c>
      <c r="C387" s="9" t="s">
        <v>870</v>
      </c>
      <c r="D387" s="10" t="s">
        <v>871</v>
      </c>
      <c r="E387" s="11" t="s">
        <v>872</v>
      </c>
      <c r="F387" s="6">
        <v>388241</v>
      </c>
      <c r="G387" s="6" t="s">
        <v>873</v>
      </c>
      <c r="H387" s="16">
        <v>6189250</v>
      </c>
      <c r="I387" s="12" t="s">
        <v>874</v>
      </c>
      <c r="J387" s="12" t="s">
        <v>875</v>
      </c>
      <c r="K387" s="15">
        <v>995136</v>
      </c>
      <c r="L387" s="13" t="s">
        <v>15</v>
      </c>
      <c r="M387" s="7">
        <v>1</v>
      </c>
      <c r="N387" s="17"/>
    </row>
    <row r="388" spans="1:14" ht="78.75">
      <c r="A388" s="6">
        <v>386</v>
      </c>
      <c r="B388" s="8" t="s">
        <v>813</v>
      </c>
      <c r="C388" s="9" t="s">
        <v>876</v>
      </c>
      <c r="D388" s="10" t="s">
        <v>877</v>
      </c>
      <c r="E388" s="11" t="s">
        <v>878</v>
      </c>
      <c r="F388" s="6">
        <v>388252</v>
      </c>
      <c r="G388" s="6" t="s">
        <v>873</v>
      </c>
      <c r="H388" s="16">
        <v>14850498</v>
      </c>
      <c r="I388" s="12" t="s">
        <v>879</v>
      </c>
      <c r="J388" s="12" t="s">
        <v>880</v>
      </c>
      <c r="K388" s="15">
        <v>900000</v>
      </c>
      <c r="L388" s="13" t="s">
        <v>15</v>
      </c>
      <c r="M388" s="7">
        <v>1</v>
      </c>
      <c r="N388" s="17"/>
    </row>
    <row r="389" spans="1:14" ht="94.5">
      <c r="A389" s="6">
        <v>387</v>
      </c>
      <c r="B389" s="8" t="s">
        <v>813</v>
      </c>
      <c r="C389" s="9" t="s">
        <v>881</v>
      </c>
      <c r="D389" s="10" t="s">
        <v>882</v>
      </c>
      <c r="E389" s="11" t="s">
        <v>883</v>
      </c>
      <c r="F389" s="6">
        <v>388256</v>
      </c>
      <c r="G389" s="6" t="s">
        <v>873</v>
      </c>
      <c r="H389" s="16">
        <v>17380598</v>
      </c>
      <c r="I389" s="12" t="s">
        <v>884</v>
      </c>
      <c r="J389" s="12" t="s">
        <v>841</v>
      </c>
      <c r="K389" s="15">
        <v>2100000</v>
      </c>
      <c r="L389" s="13" t="s">
        <v>15</v>
      </c>
      <c r="M389" s="7">
        <v>1</v>
      </c>
      <c r="N389" s="17"/>
    </row>
    <row r="390" spans="1:14" ht="47.25">
      <c r="A390" s="6">
        <v>388</v>
      </c>
      <c r="B390" s="8" t="s">
        <v>813</v>
      </c>
      <c r="C390" s="9" t="s">
        <v>885</v>
      </c>
      <c r="D390" s="10" t="s">
        <v>886</v>
      </c>
      <c r="E390" s="11" t="s">
        <v>887</v>
      </c>
      <c r="F390" s="6">
        <v>389088</v>
      </c>
      <c r="G390" s="6" t="s">
        <v>873</v>
      </c>
      <c r="H390" s="16">
        <v>8027500</v>
      </c>
      <c r="I390" s="12" t="s">
        <v>888</v>
      </c>
      <c r="J390" s="12" t="s">
        <v>889</v>
      </c>
      <c r="K390" s="15">
        <v>2000000</v>
      </c>
      <c r="L390" s="13" t="s">
        <v>15</v>
      </c>
      <c r="M390" s="7">
        <v>1</v>
      </c>
      <c r="N390" s="17"/>
    </row>
    <row r="391" spans="1:14" ht="63">
      <c r="A391" s="6">
        <v>389</v>
      </c>
      <c r="B391" s="8" t="s">
        <v>813</v>
      </c>
      <c r="C391" s="9" t="s">
        <v>890</v>
      </c>
      <c r="D391" s="10" t="s">
        <v>891</v>
      </c>
      <c r="E391" s="11" t="s">
        <v>892</v>
      </c>
      <c r="F391" s="6">
        <v>236237</v>
      </c>
      <c r="G391" s="6" t="s">
        <v>893</v>
      </c>
      <c r="H391" s="16">
        <v>18102494</v>
      </c>
      <c r="I391" s="12" t="s">
        <v>894</v>
      </c>
      <c r="J391" s="12" t="s">
        <v>895</v>
      </c>
      <c r="K391" s="15">
        <v>18098256</v>
      </c>
      <c r="L391" s="13" t="s">
        <v>15</v>
      </c>
      <c r="M391" s="7">
        <v>1</v>
      </c>
      <c r="N391" s="17"/>
    </row>
    <row r="392" spans="1:14" ht="78.75">
      <c r="A392" s="6">
        <v>390</v>
      </c>
      <c r="B392" s="8" t="s">
        <v>813</v>
      </c>
      <c r="C392" s="9" t="s">
        <v>896</v>
      </c>
      <c r="D392" s="10" t="s">
        <v>897</v>
      </c>
      <c r="E392" s="11" t="s">
        <v>898</v>
      </c>
      <c r="F392" s="6">
        <v>400177</v>
      </c>
      <c r="G392" s="6" t="s">
        <v>893</v>
      </c>
      <c r="H392" s="16">
        <v>15630419</v>
      </c>
      <c r="I392" s="12" t="s">
        <v>899</v>
      </c>
      <c r="J392" s="12" t="s">
        <v>900</v>
      </c>
      <c r="K392" s="15">
        <v>3881014</v>
      </c>
      <c r="L392" s="13" t="s">
        <v>15</v>
      </c>
      <c r="M392" s="7">
        <v>1</v>
      </c>
      <c r="N392" s="17"/>
    </row>
    <row r="393" spans="1:14" ht="67.5">
      <c r="A393" s="6">
        <v>391</v>
      </c>
      <c r="B393" s="8" t="s">
        <v>813</v>
      </c>
      <c r="C393" s="9" t="s">
        <v>901</v>
      </c>
      <c r="D393" s="10" t="s">
        <v>902</v>
      </c>
      <c r="E393" s="11" t="s">
        <v>903</v>
      </c>
      <c r="F393" s="6">
        <v>496687</v>
      </c>
      <c r="G393" s="6" t="s">
        <v>893</v>
      </c>
      <c r="H393" s="16">
        <v>15229431</v>
      </c>
      <c r="I393" s="12" t="s">
        <v>904</v>
      </c>
      <c r="J393" s="12" t="s">
        <v>905</v>
      </c>
      <c r="K393" s="15">
        <v>0</v>
      </c>
      <c r="L393" s="13" t="s">
        <v>15</v>
      </c>
      <c r="M393" s="7">
        <v>1</v>
      </c>
      <c r="N393" s="17"/>
    </row>
    <row r="394" spans="1:14" ht="90">
      <c r="A394" s="6">
        <v>392</v>
      </c>
      <c r="B394" s="8" t="s">
        <v>813</v>
      </c>
      <c r="C394" s="9" t="s">
        <v>17651</v>
      </c>
      <c r="D394" s="10" t="s">
        <v>21</v>
      </c>
      <c r="E394" s="11" t="s">
        <v>17652</v>
      </c>
      <c r="F394" s="6">
        <v>496690</v>
      </c>
      <c r="G394" s="6" t="s">
        <v>893</v>
      </c>
      <c r="H394" s="16">
        <v>18241323</v>
      </c>
      <c r="I394" s="12" t="s">
        <v>2607</v>
      </c>
      <c r="J394" s="12" t="s">
        <v>17653</v>
      </c>
      <c r="K394" s="15">
        <v>0</v>
      </c>
      <c r="L394" s="13" t="s">
        <v>15</v>
      </c>
      <c r="M394" s="7">
        <v>1</v>
      </c>
      <c r="N394" s="17"/>
    </row>
    <row r="395" spans="1:14" ht="67.5">
      <c r="A395" s="6">
        <v>393</v>
      </c>
      <c r="B395" s="8" t="s">
        <v>813</v>
      </c>
      <c r="C395" s="9" t="s">
        <v>906</v>
      </c>
      <c r="D395" s="10" t="s">
        <v>907</v>
      </c>
      <c r="E395" s="11" t="s">
        <v>908</v>
      </c>
      <c r="F395" s="6">
        <v>496641</v>
      </c>
      <c r="G395" s="6" t="s">
        <v>893</v>
      </c>
      <c r="H395" s="16">
        <v>9555974</v>
      </c>
      <c r="I395" s="12" t="s">
        <v>904</v>
      </c>
      <c r="J395" s="12" t="s">
        <v>905</v>
      </c>
      <c r="K395" s="15">
        <v>0</v>
      </c>
      <c r="L395" s="13" t="s">
        <v>15</v>
      </c>
      <c r="M395" s="7">
        <v>1</v>
      </c>
      <c r="N395" s="17"/>
    </row>
    <row r="396" spans="1:14" ht="94.5">
      <c r="A396" s="6">
        <v>394</v>
      </c>
      <c r="B396" s="8" t="s">
        <v>813</v>
      </c>
      <c r="C396" s="9" t="s">
        <v>909</v>
      </c>
      <c r="D396" s="10" t="s">
        <v>907</v>
      </c>
      <c r="E396" s="11" t="s">
        <v>910</v>
      </c>
      <c r="F396" s="6">
        <v>252815</v>
      </c>
      <c r="G396" s="6" t="s">
        <v>893</v>
      </c>
      <c r="H396" s="16">
        <v>5973559</v>
      </c>
      <c r="I396" s="12" t="s">
        <v>911</v>
      </c>
      <c r="J396" s="12" t="s">
        <v>912</v>
      </c>
      <c r="K396" s="15">
        <v>3100437</v>
      </c>
      <c r="L396" s="13" t="s">
        <v>15</v>
      </c>
      <c r="M396" s="7">
        <v>1</v>
      </c>
      <c r="N396" s="17"/>
    </row>
    <row r="397" spans="1:14" ht="94.5">
      <c r="A397" s="6">
        <v>395</v>
      </c>
      <c r="B397" s="8" t="s">
        <v>813</v>
      </c>
      <c r="C397" s="9" t="s">
        <v>913</v>
      </c>
      <c r="D397" s="10" t="s">
        <v>914</v>
      </c>
      <c r="E397" s="11" t="s">
        <v>915</v>
      </c>
      <c r="F397" s="6">
        <v>252818</v>
      </c>
      <c r="G397" s="6" t="s">
        <v>893</v>
      </c>
      <c r="H397" s="16">
        <v>14384684</v>
      </c>
      <c r="I397" s="12" t="s">
        <v>911</v>
      </c>
      <c r="J397" s="12" t="s">
        <v>916</v>
      </c>
      <c r="K397" s="15">
        <v>10304913</v>
      </c>
      <c r="L397" s="13" t="s">
        <v>15</v>
      </c>
      <c r="M397" s="7">
        <v>1</v>
      </c>
      <c r="N397" s="17"/>
    </row>
    <row r="398" spans="1:14" ht="78.75">
      <c r="A398" s="6">
        <v>396</v>
      </c>
      <c r="B398" s="8" t="s">
        <v>813</v>
      </c>
      <c r="C398" s="9" t="s">
        <v>917</v>
      </c>
      <c r="D398" s="10" t="s">
        <v>918</v>
      </c>
      <c r="E398" s="11" t="s">
        <v>919</v>
      </c>
      <c r="F398" s="6">
        <v>289774</v>
      </c>
      <c r="G398" s="6" t="s">
        <v>893</v>
      </c>
      <c r="H398" s="16">
        <v>8919768</v>
      </c>
      <c r="I398" s="12" t="s">
        <v>920</v>
      </c>
      <c r="J398" s="12" t="s">
        <v>921</v>
      </c>
      <c r="K398" s="15">
        <v>4184019</v>
      </c>
      <c r="L398" s="13" t="s">
        <v>15</v>
      </c>
      <c r="M398" s="7">
        <v>1</v>
      </c>
      <c r="N398" s="17"/>
    </row>
    <row r="399" spans="1:14" ht="78.75">
      <c r="A399" s="6">
        <v>397</v>
      </c>
      <c r="B399" s="8" t="s">
        <v>813</v>
      </c>
      <c r="C399" s="9" t="s">
        <v>827</v>
      </c>
      <c r="D399" s="10" t="s">
        <v>882</v>
      </c>
      <c r="E399" s="11" t="s">
        <v>922</v>
      </c>
      <c r="F399" s="6">
        <v>252819</v>
      </c>
      <c r="G399" s="6" t="s">
        <v>893</v>
      </c>
      <c r="H399" s="16">
        <v>4136034</v>
      </c>
      <c r="I399" s="12" t="s">
        <v>923</v>
      </c>
      <c r="J399" s="12" t="s">
        <v>924</v>
      </c>
      <c r="K399" s="15">
        <v>2774101</v>
      </c>
      <c r="L399" s="13" t="s">
        <v>15</v>
      </c>
      <c r="M399" s="7">
        <v>1</v>
      </c>
      <c r="N399" s="17"/>
    </row>
    <row r="400" spans="1:14" ht="78.75">
      <c r="A400" s="6">
        <v>398</v>
      </c>
      <c r="B400" s="8" t="s">
        <v>813</v>
      </c>
      <c r="C400" s="9" t="s">
        <v>842</v>
      </c>
      <c r="D400" s="10" t="s">
        <v>18</v>
      </c>
      <c r="E400" s="11" t="s">
        <v>925</v>
      </c>
      <c r="F400" s="6">
        <v>252814</v>
      </c>
      <c r="G400" s="6" t="s">
        <v>893</v>
      </c>
      <c r="H400" s="16">
        <v>25625947</v>
      </c>
      <c r="I400" s="12" t="s">
        <v>926</v>
      </c>
      <c r="J400" s="12" t="s">
        <v>927</v>
      </c>
      <c r="K400" s="15">
        <v>9028988</v>
      </c>
      <c r="L400" s="13" t="s">
        <v>15</v>
      </c>
      <c r="M400" s="7">
        <v>1</v>
      </c>
      <c r="N400" s="17"/>
    </row>
    <row r="401" spans="1:14" ht="94.5">
      <c r="A401" s="6">
        <v>399</v>
      </c>
      <c r="B401" s="8" t="s">
        <v>813</v>
      </c>
      <c r="C401" s="9" t="s">
        <v>928</v>
      </c>
      <c r="D401" s="10" t="s">
        <v>929</v>
      </c>
      <c r="E401" s="11" t="s">
        <v>930</v>
      </c>
      <c r="F401" s="6">
        <v>370505</v>
      </c>
      <c r="G401" s="6" t="s">
        <v>893</v>
      </c>
      <c r="H401" s="16">
        <v>19274931</v>
      </c>
      <c r="I401" s="12" t="s">
        <v>931</v>
      </c>
      <c r="J401" s="12" t="s">
        <v>932</v>
      </c>
      <c r="K401" s="15">
        <v>0</v>
      </c>
      <c r="L401" s="13" t="s">
        <v>826</v>
      </c>
      <c r="M401" s="7">
        <v>1</v>
      </c>
      <c r="N401" s="17"/>
    </row>
    <row r="402" spans="1:14" ht="94.5">
      <c r="A402" s="6">
        <v>400</v>
      </c>
      <c r="B402" s="8" t="s">
        <v>813</v>
      </c>
      <c r="C402" s="9" t="s">
        <v>933</v>
      </c>
      <c r="D402" s="10" t="s">
        <v>858</v>
      </c>
      <c r="E402" s="11" t="s">
        <v>930</v>
      </c>
      <c r="F402" s="6">
        <v>370505</v>
      </c>
      <c r="G402" s="6" t="s">
        <v>893</v>
      </c>
      <c r="H402" s="16">
        <v>19274931</v>
      </c>
      <c r="I402" s="12" t="s">
        <v>931</v>
      </c>
      <c r="J402" s="12" t="s">
        <v>932</v>
      </c>
      <c r="K402" s="15">
        <v>0</v>
      </c>
      <c r="L402" s="13" t="s">
        <v>826</v>
      </c>
      <c r="M402" s="7">
        <v>0.51</v>
      </c>
      <c r="N402" s="17"/>
    </row>
    <row r="403" spans="1:14" ht="94.5">
      <c r="A403" s="6">
        <v>401</v>
      </c>
      <c r="B403" s="8" t="s">
        <v>813</v>
      </c>
      <c r="C403" s="9" t="s">
        <v>934</v>
      </c>
      <c r="D403" s="10" t="s">
        <v>869</v>
      </c>
      <c r="E403" s="11" t="s">
        <v>930</v>
      </c>
      <c r="F403" s="6">
        <v>370505</v>
      </c>
      <c r="G403" s="6" t="s">
        <v>893</v>
      </c>
      <c r="H403" s="16">
        <v>19274931</v>
      </c>
      <c r="I403" s="12" t="s">
        <v>931</v>
      </c>
      <c r="J403" s="12" t="s">
        <v>932</v>
      </c>
      <c r="K403" s="15">
        <v>0</v>
      </c>
      <c r="L403" s="13" t="s">
        <v>826</v>
      </c>
      <c r="M403" s="7">
        <v>0.49</v>
      </c>
      <c r="N403" s="17"/>
    </row>
    <row r="404" spans="1:14" ht="78.75">
      <c r="A404" s="6">
        <v>402</v>
      </c>
      <c r="B404" s="8" t="s">
        <v>813</v>
      </c>
      <c r="C404" s="9" t="s">
        <v>933</v>
      </c>
      <c r="D404" s="10" t="s">
        <v>935</v>
      </c>
      <c r="E404" s="11" t="s">
        <v>936</v>
      </c>
      <c r="F404" s="6">
        <v>394443</v>
      </c>
      <c r="G404" s="6" t="s">
        <v>893</v>
      </c>
      <c r="H404" s="16">
        <v>27885305</v>
      </c>
      <c r="I404" s="12" t="s">
        <v>937</v>
      </c>
      <c r="J404" s="12" t="s">
        <v>938</v>
      </c>
      <c r="K404" s="15">
        <v>0</v>
      </c>
      <c r="L404" s="13" t="s">
        <v>15</v>
      </c>
      <c r="M404" s="7">
        <v>1</v>
      </c>
      <c r="N404" s="17"/>
    </row>
    <row r="405" spans="1:14" ht="94.5">
      <c r="A405" s="6">
        <v>403</v>
      </c>
      <c r="B405" s="8" t="s">
        <v>813</v>
      </c>
      <c r="C405" s="9" t="s">
        <v>939</v>
      </c>
      <c r="D405" s="10" t="s">
        <v>940</v>
      </c>
      <c r="E405" s="11" t="s">
        <v>941</v>
      </c>
      <c r="F405" s="6">
        <v>394442</v>
      </c>
      <c r="G405" s="6" t="s">
        <v>893</v>
      </c>
      <c r="H405" s="16">
        <v>17888785</v>
      </c>
      <c r="I405" s="12" t="s">
        <v>942</v>
      </c>
      <c r="J405" s="12" t="s">
        <v>912</v>
      </c>
      <c r="K405" s="15">
        <v>4640097</v>
      </c>
      <c r="L405" s="13" t="s">
        <v>15</v>
      </c>
      <c r="M405" s="7">
        <v>1</v>
      </c>
      <c r="N405" s="17"/>
    </row>
    <row r="406" spans="1:14" ht="83.25">
      <c r="A406" s="6">
        <v>404</v>
      </c>
      <c r="B406" s="8" t="s">
        <v>813</v>
      </c>
      <c r="C406" s="9" t="s">
        <v>943</v>
      </c>
      <c r="D406" s="10" t="s">
        <v>944</v>
      </c>
      <c r="E406" s="11" t="s">
        <v>945</v>
      </c>
      <c r="F406" s="6">
        <v>509351</v>
      </c>
      <c r="G406" s="6" t="s">
        <v>893</v>
      </c>
      <c r="H406" s="16">
        <v>7070704</v>
      </c>
      <c r="I406" s="12" t="s">
        <v>846</v>
      </c>
      <c r="J406" s="12" t="s">
        <v>946</v>
      </c>
      <c r="K406" s="15">
        <v>0</v>
      </c>
      <c r="L406" s="13" t="s">
        <v>15</v>
      </c>
      <c r="M406" s="7">
        <v>1</v>
      </c>
      <c r="N406" s="17"/>
    </row>
    <row r="407" spans="1:14" ht="75.75">
      <c r="A407" s="6">
        <v>405</v>
      </c>
      <c r="B407" s="8" t="s">
        <v>813</v>
      </c>
      <c r="C407" s="9" t="s">
        <v>17654</v>
      </c>
      <c r="D407" s="10" t="s">
        <v>1285</v>
      </c>
      <c r="E407" s="11" t="s">
        <v>17655</v>
      </c>
      <c r="F407" s="6">
        <v>509349</v>
      </c>
      <c r="G407" s="6" t="s">
        <v>893</v>
      </c>
      <c r="H407" s="16">
        <v>7677048</v>
      </c>
      <c r="I407" s="12" t="s">
        <v>2433</v>
      </c>
      <c r="J407" s="12" t="s">
        <v>10743</v>
      </c>
      <c r="K407" s="15">
        <v>0</v>
      </c>
      <c r="L407" s="13" t="s">
        <v>15</v>
      </c>
      <c r="M407" s="7">
        <v>1</v>
      </c>
      <c r="N407" s="17"/>
    </row>
    <row r="408" spans="1:14" ht="69.75">
      <c r="A408" s="6">
        <v>406</v>
      </c>
      <c r="B408" s="8" t="s">
        <v>813</v>
      </c>
      <c r="C408" s="9" t="s">
        <v>947</v>
      </c>
      <c r="D408" s="10" t="s">
        <v>948</v>
      </c>
      <c r="E408" s="11" t="s">
        <v>949</v>
      </c>
      <c r="F408" s="6">
        <v>509352</v>
      </c>
      <c r="G408" s="6" t="s">
        <v>893</v>
      </c>
      <c r="H408" s="16">
        <v>8114736</v>
      </c>
      <c r="I408" s="12" t="s">
        <v>921</v>
      </c>
      <c r="J408" s="12" t="s">
        <v>17656</v>
      </c>
      <c r="K408" s="15">
        <v>0</v>
      </c>
      <c r="L408" s="13" t="s">
        <v>15</v>
      </c>
      <c r="M408" s="7">
        <v>1</v>
      </c>
      <c r="N408" s="17"/>
    </row>
    <row r="409" spans="1:14" ht="78.75">
      <c r="A409" s="6">
        <v>407</v>
      </c>
      <c r="B409" s="8" t="s">
        <v>813</v>
      </c>
      <c r="C409" s="9" t="s">
        <v>951</v>
      </c>
      <c r="D409" s="10" t="s">
        <v>830</v>
      </c>
      <c r="E409" s="11" t="s">
        <v>952</v>
      </c>
      <c r="F409" s="6">
        <v>133234</v>
      </c>
      <c r="G409" s="6" t="s">
        <v>893</v>
      </c>
      <c r="H409" s="16">
        <v>38059270</v>
      </c>
      <c r="I409" s="12" t="s">
        <v>953</v>
      </c>
      <c r="J409" s="12" t="s">
        <v>954</v>
      </c>
      <c r="K409" s="15">
        <v>20000000</v>
      </c>
      <c r="L409" s="13" t="s">
        <v>15</v>
      </c>
      <c r="M409" s="7">
        <v>1</v>
      </c>
      <c r="N409" s="17"/>
    </row>
    <row r="410" spans="1:14" ht="63">
      <c r="A410" s="6">
        <v>408</v>
      </c>
      <c r="B410" s="8" t="s">
        <v>813</v>
      </c>
      <c r="C410" s="9" t="s">
        <v>955</v>
      </c>
      <c r="D410" s="10" t="s">
        <v>956</v>
      </c>
      <c r="E410" s="11" t="s">
        <v>957</v>
      </c>
      <c r="F410" s="6">
        <v>252808</v>
      </c>
      <c r="G410" s="6" t="s">
        <v>893</v>
      </c>
      <c r="H410" s="16">
        <v>15013598</v>
      </c>
      <c r="I410" s="12" t="s">
        <v>958</v>
      </c>
      <c r="J410" s="12" t="s">
        <v>959</v>
      </c>
      <c r="K410" s="15">
        <v>8103257</v>
      </c>
      <c r="L410" s="13" t="s">
        <v>15</v>
      </c>
      <c r="M410" s="7">
        <v>1</v>
      </c>
      <c r="N410" s="17"/>
    </row>
    <row r="411" spans="1:14" ht="67.5">
      <c r="A411" s="6">
        <v>409</v>
      </c>
      <c r="B411" s="8" t="s">
        <v>813</v>
      </c>
      <c r="C411" s="9" t="s">
        <v>960</v>
      </c>
      <c r="D411" s="10" t="s">
        <v>961</v>
      </c>
      <c r="E411" s="11" t="s">
        <v>962</v>
      </c>
      <c r="F411" s="6">
        <v>252811</v>
      </c>
      <c r="G411" s="6" t="s">
        <v>893</v>
      </c>
      <c r="H411" s="16">
        <v>14019086</v>
      </c>
      <c r="I411" s="12" t="s">
        <v>958</v>
      </c>
      <c r="J411" s="12" t="s">
        <v>963</v>
      </c>
      <c r="K411" s="15">
        <v>4059240</v>
      </c>
      <c r="L411" s="13" t="s">
        <v>15</v>
      </c>
      <c r="M411" s="7">
        <v>1</v>
      </c>
      <c r="N411" s="17"/>
    </row>
    <row r="412" spans="1:14" ht="78.75">
      <c r="A412" s="6">
        <v>410</v>
      </c>
      <c r="B412" s="8" t="s">
        <v>813</v>
      </c>
      <c r="C412" s="9" t="s">
        <v>964</v>
      </c>
      <c r="D412" s="10" t="s">
        <v>956</v>
      </c>
      <c r="E412" s="11" t="s">
        <v>965</v>
      </c>
      <c r="F412" s="6">
        <v>252812</v>
      </c>
      <c r="G412" s="6" t="s">
        <v>893</v>
      </c>
      <c r="H412" s="16">
        <v>15495621</v>
      </c>
      <c r="I412" s="12" t="s">
        <v>958</v>
      </c>
      <c r="J412" s="12" t="s">
        <v>966</v>
      </c>
      <c r="K412" s="15">
        <v>6701939</v>
      </c>
      <c r="L412" s="13" t="s">
        <v>15</v>
      </c>
      <c r="M412" s="7">
        <v>1</v>
      </c>
      <c r="N412" s="17"/>
    </row>
    <row r="413" spans="1:14" ht="78.75">
      <c r="A413" s="6">
        <v>411</v>
      </c>
      <c r="B413" s="8" t="s">
        <v>813</v>
      </c>
      <c r="C413" s="9" t="s">
        <v>967</v>
      </c>
      <c r="D413" s="10" t="s">
        <v>968</v>
      </c>
      <c r="E413" s="11" t="s">
        <v>969</v>
      </c>
      <c r="F413" s="6">
        <v>252806</v>
      </c>
      <c r="G413" s="6" t="s">
        <v>893</v>
      </c>
      <c r="H413" s="16">
        <v>47123460</v>
      </c>
      <c r="I413" s="12" t="s">
        <v>970</v>
      </c>
      <c r="J413" s="12" t="s">
        <v>971</v>
      </c>
      <c r="K413" s="15">
        <v>14121260</v>
      </c>
      <c r="L413" s="13" t="s">
        <v>826</v>
      </c>
      <c r="M413" s="7">
        <v>1</v>
      </c>
      <c r="N413" s="17"/>
    </row>
    <row r="414" spans="1:14" ht="78.75">
      <c r="A414" s="6">
        <v>412</v>
      </c>
      <c r="B414" s="8" t="s">
        <v>813</v>
      </c>
      <c r="C414" s="9" t="s">
        <v>972</v>
      </c>
      <c r="D414" s="10" t="s">
        <v>973</v>
      </c>
      <c r="E414" s="11" t="s">
        <v>969</v>
      </c>
      <c r="F414" s="6">
        <v>252806</v>
      </c>
      <c r="G414" s="6" t="s">
        <v>893</v>
      </c>
      <c r="H414" s="16">
        <v>47123460</v>
      </c>
      <c r="I414" s="12" t="s">
        <v>970</v>
      </c>
      <c r="J414" s="12" t="s">
        <v>971</v>
      </c>
      <c r="K414" s="15">
        <v>14121260</v>
      </c>
      <c r="L414" s="13" t="s">
        <v>826</v>
      </c>
      <c r="M414" s="7">
        <v>0.51</v>
      </c>
      <c r="N414" s="17"/>
    </row>
    <row r="415" spans="1:14" ht="78.75">
      <c r="A415" s="6">
        <v>413</v>
      </c>
      <c r="B415" s="8" t="s">
        <v>813</v>
      </c>
      <c r="C415" s="9" t="s">
        <v>974</v>
      </c>
      <c r="D415" s="10" t="s">
        <v>975</v>
      </c>
      <c r="E415" s="11" t="s">
        <v>969</v>
      </c>
      <c r="F415" s="6">
        <v>252806</v>
      </c>
      <c r="G415" s="6" t="s">
        <v>893</v>
      </c>
      <c r="H415" s="16">
        <v>47123460</v>
      </c>
      <c r="I415" s="12" t="s">
        <v>970</v>
      </c>
      <c r="J415" s="12" t="s">
        <v>971</v>
      </c>
      <c r="K415" s="15">
        <v>14121260</v>
      </c>
      <c r="L415" s="13" t="s">
        <v>826</v>
      </c>
      <c r="M415" s="7">
        <v>0.49</v>
      </c>
      <c r="N415" s="17"/>
    </row>
    <row r="416" spans="1:14" ht="94.5">
      <c r="A416" s="6">
        <v>414</v>
      </c>
      <c r="B416" s="8" t="s">
        <v>813</v>
      </c>
      <c r="C416" s="9" t="s">
        <v>976</v>
      </c>
      <c r="D416" s="10" t="s">
        <v>977</v>
      </c>
      <c r="E416" s="11" t="s">
        <v>978</v>
      </c>
      <c r="F416" s="6">
        <v>496688</v>
      </c>
      <c r="G416" s="6" t="s">
        <v>893</v>
      </c>
      <c r="H416" s="16">
        <v>18154234</v>
      </c>
      <c r="I416" s="12" t="s">
        <v>904</v>
      </c>
      <c r="J416" s="12" t="s">
        <v>979</v>
      </c>
      <c r="K416" s="15">
        <v>0</v>
      </c>
      <c r="L416" s="13" t="s">
        <v>15</v>
      </c>
      <c r="M416" s="7">
        <v>1</v>
      </c>
      <c r="N416" s="17"/>
    </row>
    <row r="417" spans="1:14" ht="94.5">
      <c r="A417" s="6">
        <v>415</v>
      </c>
      <c r="B417" s="8" t="s">
        <v>813</v>
      </c>
      <c r="C417" s="9" t="s">
        <v>980</v>
      </c>
      <c r="D417" s="10" t="s">
        <v>981</v>
      </c>
      <c r="E417" s="11" t="s">
        <v>982</v>
      </c>
      <c r="F417" s="6">
        <v>496689</v>
      </c>
      <c r="G417" s="6" t="s">
        <v>893</v>
      </c>
      <c r="H417" s="16">
        <v>17835419</v>
      </c>
      <c r="I417" s="12" t="s">
        <v>904</v>
      </c>
      <c r="J417" s="12" t="s">
        <v>979</v>
      </c>
      <c r="K417" s="15">
        <v>0</v>
      </c>
      <c r="L417" s="13" t="s">
        <v>15</v>
      </c>
      <c r="M417" s="7">
        <v>1</v>
      </c>
      <c r="N417" s="17"/>
    </row>
    <row r="418" spans="1:14" ht="78.75">
      <c r="A418" s="6">
        <v>416</v>
      </c>
      <c r="B418" s="8" t="s">
        <v>813</v>
      </c>
      <c r="C418" s="9" t="s">
        <v>983</v>
      </c>
      <c r="D418" s="10" t="s">
        <v>18</v>
      </c>
      <c r="E418" s="11" t="s">
        <v>984</v>
      </c>
      <c r="F418" s="6">
        <v>133238</v>
      </c>
      <c r="G418" s="6" t="s">
        <v>893</v>
      </c>
      <c r="H418" s="16">
        <v>14400407</v>
      </c>
      <c r="I418" s="12" t="s">
        <v>985</v>
      </c>
      <c r="J418" s="12" t="s">
        <v>986</v>
      </c>
      <c r="K418" s="15">
        <v>8529843</v>
      </c>
      <c r="L418" s="13" t="s">
        <v>15</v>
      </c>
      <c r="M418" s="7">
        <v>1</v>
      </c>
      <c r="N418" s="17"/>
    </row>
    <row r="419" spans="1:14" ht="63">
      <c r="A419" s="6">
        <v>417</v>
      </c>
      <c r="B419" s="8" t="s">
        <v>813</v>
      </c>
      <c r="C419" s="9" t="s">
        <v>983</v>
      </c>
      <c r="D419" s="10" t="s">
        <v>18</v>
      </c>
      <c r="E419" s="11" t="s">
        <v>987</v>
      </c>
      <c r="F419" s="6">
        <v>133242</v>
      </c>
      <c r="G419" s="6" t="s">
        <v>893</v>
      </c>
      <c r="H419" s="16">
        <v>16567272</v>
      </c>
      <c r="I419" s="12" t="s">
        <v>988</v>
      </c>
      <c r="J419" s="12" t="s">
        <v>986</v>
      </c>
      <c r="K419" s="15">
        <v>6211637</v>
      </c>
      <c r="L419" s="13" t="s">
        <v>15</v>
      </c>
      <c r="M419" s="7">
        <v>1</v>
      </c>
      <c r="N419" s="17"/>
    </row>
    <row r="420" spans="1:14" ht="63">
      <c r="A420" s="6">
        <v>418</v>
      </c>
      <c r="B420" s="8" t="s">
        <v>813</v>
      </c>
      <c r="C420" s="9" t="s">
        <v>17657</v>
      </c>
      <c r="D420" s="10" t="s">
        <v>17658</v>
      </c>
      <c r="E420" s="11" t="s">
        <v>17659</v>
      </c>
      <c r="F420" s="6">
        <v>526634</v>
      </c>
      <c r="G420" s="6" t="s">
        <v>893</v>
      </c>
      <c r="H420" s="16">
        <v>8587093</v>
      </c>
      <c r="I420" s="12" t="s">
        <v>5715</v>
      </c>
      <c r="J420" s="12" t="s">
        <v>10420</v>
      </c>
      <c r="K420" s="15">
        <v>0</v>
      </c>
      <c r="L420" s="13" t="s">
        <v>15</v>
      </c>
      <c r="M420" s="7">
        <v>1</v>
      </c>
      <c r="N420" s="17"/>
    </row>
    <row r="421" spans="1:14" ht="78.75">
      <c r="A421" s="6">
        <v>419</v>
      </c>
      <c r="B421" s="8" t="s">
        <v>813</v>
      </c>
      <c r="C421" s="9" t="s">
        <v>17660</v>
      </c>
      <c r="D421" s="10" t="s">
        <v>1428</v>
      </c>
      <c r="E421" s="11" t="s">
        <v>17661</v>
      </c>
      <c r="F421" s="6">
        <v>526635</v>
      </c>
      <c r="G421" s="6" t="s">
        <v>893</v>
      </c>
      <c r="H421" s="16">
        <v>12162906</v>
      </c>
      <c r="I421" s="12" t="s">
        <v>17662</v>
      </c>
      <c r="J421" s="12" t="s">
        <v>17663</v>
      </c>
      <c r="K421" s="15">
        <v>0</v>
      </c>
      <c r="L421" s="13" t="s">
        <v>15</v>
      </c>
      <c r="M421" s="7">
        <v>1</v>
      </c>
      <c r="N421" s="17"/>
    </row>
    <row r="422" spans="1:14" ht="47.25">
      <c r="A422" s="6">
        <v>420</v>
      </c>
      <c r="B422" s="8" t="s">
        <v>813</v>
      </c>
      <c r="C422" s="9" t="s">
        <v>960</v>
      </c>
      <c r="D422" s="10" t="s">
        <v>961</v>
      </c>
      <c r="E422" s="11" t="s">
        <v>989</v>
      </c>
      <c r="F422" s="6">
        <v>234466</v>
      </c>
      <c r="G422" s="6" t="s">
        <v>893</v>
      </c>
      <c r="H422" s="16">
        <v>11638183</v>
      </c>
      <c r="I422" s="12" t="s">
        <v>990</v>
      </c>
      <c r="J422" s="12" t="s">
        <v>991</v>
      </c>
      <c r="K422" s="15">
        <v>5959290</v>
      </c>
      <c r="L422" s="13" t="s">
        <v>15</v>
      </c>
      <c r="M422" s="7">
        <v>1</v>
      </c>
      <c r="N422" s="17"/>
    </row>
    <row r="423" spans="1:14" ht="78.75">
      <c r="A423" s="6">
        <v>421</v>
      </c>
      <c r="B423" s="8" t="s">
        <v>813</v>
      </c>
      <c r="C423" s="9" t="s">
        <v>992</v>
      </c>
      <c r="D423" s="10" t="s">
        <v>993</v>
      </c>
      <c r="E423" s="11" t="s">
        <v>994</v>
      </c>
      <c r="F423" s="6">
        <v>154029</v>
      </c>
      <c r="G423" s="6" t="s">
        <v>893</v>
      </c>
      <c r="H423" s="16">
        <v>10711854</v>
      </c>
      <c r="I423" s="12" t="s">
        <v>995</v>
      </c>
      <c r="J423" s="12" t="s">
        <v>996</v>
      </c>
      <c r="K423" s="15">
        <v>2546099</v>
      </c>
      <c r="L423" s="13" t="s">
        <v>15</v>
      </c>
      <c r="M423" s="7">
        <v>1</v>
      </c>
      <c r="N423" s="17"/>
    </row>
    <row r="424" spans="1:14" ht="63">
      <c r="A424" s="6">
        <v>422</v>
      </c>
      <c r="B424" s="8" t="s">
        <v>813</v>
      </c>
      <c r="C424" s="9" t="s">
        <v>997</v>
      </c>
      <c r="D424" s="10" t="s">
        <v>830</v>
      </c>
      <c r="E424" s="11" t="s">
        <v>998</v>
      </c>
      <c r="F424" s="6">
        <v>154030</v>
      </c>
      <c r="G424" s="6" t="s">
        <v>893</v>
      </c>
      <c r="H424" s="16">
        <v>11924259</v>
      </c>
      <c r="I424" s="12" t="s">
        <v>999</v>
      </c>
      <c r="J424" s="12" t="s">
        <v>841</v>
      </c>
      <c r="K424" s="15">
        <v>3481572</v>
      </c>
      <c r="L424" s="13" t="s">
        <v>15</v>
      </c>
      <c r="M424" s="7">
        <v>1</v>
      </c>
      <c r="N424" s="17"/>
    </row>
    <row r="425" spans="1:14" ht="94.5">
      <c r="A425" s="6">
        <v>423</v>
      </c>
      <c r="B425" s="8" t="s">
        <v>813</v>
      </c>
      <c r="C425" s="9" t="s">
        <v>997</v>
      </c>
      <c r="D425" s="10" t="s">
        <v>830</v>
      </c>
      <c r="E425" s="11" t="s">
        <v>1000</v>
      </c>
      <c r="F425" s="6">
        <v>154582</v>
      </c>
      <c r="G425" s="6" t="s">
        <v>893</v>
      </c>
      <c r="H425" s="16">
        <v>16554528.779999999</v>
      </c>
      <c r="I425" s="12" t="s">
        <v>1001</v>
      </c>
      <c r="J425" s="12" t="s">
        <v>841</v>
      </c>
      <c r="K425" s="15">
        <v>3102069</v>
      </c>
      <c r="L425" s="13" t="s">
        <v>15</v>
      </c>
      <c r="M425" s="7">
        <v>1</v>
      </c>
      <c r="N425" s="17"/>
    </row>
    <row r="426" spans="1:14" ht="78.75">
      <c r="A426" s="6">
        <v>424</v>
      </c>
      <c r="B426" s="8" t="s">
        <v>813</v>
      </c>
      <c r="C426" s="9" t="s">
        <v>1002</v>
      </c>
      <c r="D426" s="10" t="s">
        <v>1003</v>
      </c>
      <c r="E426" s="11" t="s">
        <v>1004</v>
      </c>
      <c r="F426" s="6">
        <v>198160</v>
      </c>
      <c r="G426" s="6" t="s">
        <v>893</v>
      </c>
      <c r="H426" s="16">
        <v>21547038</v>
      </c>
      <c r="I426" s="12" t="s">
        <v>1005</v>
      </c>
      <c r="J426" s="12" t="s">
        <v>846</v>
      </c>
      <c r="K426" s="15">
        <v>12687244</v>
      </c>
      <c r="L426" s="13" t="s">
        <v>15</v>
      </c>
      <c r="M426" s="7">
        <v>1</v>
      </c>
      <c r="N426" s="17"/>
    </row>
    <row r="427" spans="1:14" ht="78.75">
      <c r="A427" s="6">
        <v>425</v>
      </c>
      <c r="B427" s="8" t="s">
        <v>813</v>
      </c>
      <c r="C427" s="9" t="s">
        <v>1006</v>
      </c>
      <c r="D427" s="10" t="s">
        <v>1007</v>
      </c>
      <c r="E427" s="11" t="s">
        <v>1008</v>
      </c>
      <c r="F427" s="6">
        <v>496693</v>
      </c>
      <c r="G427" s="6" t="s">
        <v>893</v>
      </c>
      <c r="H427" s="16">
        <v>8116908</v>
      </c>
      <c r="I427" s="12" t="s">
        <v>904</v>
      </c>
      <c r="J427" s="12" t="s">
        <v>1009</v>
      </c>
      <c r="K427" s="15">
        <v>0</v>
      </c>
      <c r="L427" s="13" t="s">
        <v>15</v>
      </c>
      <c r="M427" s="7">
        <v>1</v>
      </c>
      <c r="N427" s="17"/>
    </row>
    <row r="428" spans="1:14" ht="78.75">
      <c r="A428" s="6">
        <v>426</v>
      </c>
      <c r="B428" s="8" t="s">
        <v>813</v>
      </c>
      <c r="C428" s="9" t="s">
        <v>1010</v>
      </c>
      <c r="D428" s="10" t="s">
        <v>1011</v>
      </c>
      <c r="E428" s="11" t="s">
        <v>1012</v>
      </c>
      <c r="F428" s="6">
        <v>286064</v>
      </c>
      <c r="G428" s="6" t="s">
        <v>893</v>
      </c>
      <c r="H428" s="16">
        <v>41542447</v>
      </c>
      <c r="I428" s="12" t="s">
        <v>848</v>
      </c>
      <c r="J428" s="12" t="s">
        <v>819</v>
      </c>
      <c r="K428" s="15">
        <v>12762235</v>
      </c>
      <c r="L428" s="13" t="s">
        <v>15</v>
      </c>
      <c r="M428" s="7">
        <v>1</v>
      </c>
      <c r="N428" s="17"/>
    </row>
    <row r="429" spans="1:14" ht="47.25">
      <c r="A429" s="6">
        <v>427</v>
      </c>
      <c r="B429" s="8" t="s">
        <v>813</v>
      </c>
      <c r="C429" s="9" t="s">
        <v>1013</v>
      </c>
      <c r="D429" s="10" t="s">
        <v>1014</v>
      </c>
      <c r="E429" s="11" t="s">
        <v>1015</v>
      </c>
      <c r="F429" s="6">
        <v>234471</v>
      </c>
      <c r="G429" s="6" t="s">
        <v>893</v>
      </c>
      <c r="H429" s="16">
        <v>16475921</v>
      </c>
      <c r="I429" s="12" t="s">
        <v>894</v>
      </c>
      <c r="J429" s="12" t="s">
        <v>1016</v>
      </c>
      <c r="K429" s="15">
        <v>0</v>
      </c>
      <c r="L429" s="13" t="s">
        <v>15</v>
      </c>
      <c r="M429" s="7">
        <v>1</v>
      </c>
      <c r="N429" s="17"/>
    </row>
    <row r="430" spans="1:14" ht="47.25">
      <c r="A430" s="6">
        <v>428</v>
      </c>
      <c r="B430" s="8" t="s">
        <v>813</v>
      </c>
      <c r="C430" s="9" t="s">
        <v>1017</v>
      </c>
      <c r="D430" s="10" t="s">
        <v>1018</v>
      </c>
      <c r="E430" s="11" t="s">
        <v>1019</v>
      </c>
      <c r="F430" s="6">
        <v>234470</v>
      </c>
      <c r="G430" s="6" t="s">
        <v>893</v>
      </c>
      <c r="H430" s="16">
        <v>23006064</v>
      </c>
      <c r="I430" s="12" t="s">
        <v>1020</v>
      </c>
      <c r="J430" s="12" t="s">
        <v>1021</v>
      </c>
      <c r="K430" s="15">
        <v>8687408</v>
      </c>
      <c r="L430" s="13" t="s">
        <v>15</v>
      </c>
      <c r="M430" s="7">
        <v>1</v>
      </c>
      <c r="N430" s="17"/>
    </row>
    <row r="431" spans="1:14" ht="94.5">
      <c r="A431" s="6">
        <v>429</v>
      </c>
      <c r="B431" s="8" t="s">
        <v>813</v>
      </c>
      <c r="C431" s="9" t="s">
        <v>1022</v>
      </c>
      <c r="D431" s="10" t="s">
        <v>1023</v>
      </c>
      <c r="E431" s="11" t="s">
        <v>1024</v>
      </c>
      <c r="F431" s="6">
        <v>252820</v>
      </c>
      <c r="G431" s="6" t="s">
        <v>893</v>
      </c>
      <c r="H431" s="16">
        <v>11797759</v>
      </c>
      <c r="I431" s="12" t="s">
        <v>958</v>
      </c>
      <c r="J431" s="12" t="s">
        <v>1025</v>
      </c>
      <c r="K431" s="15">
        <v>3848374</v>
      </c>
      <c r="L431" s="13" t="s">
        <v>15</v>
      </c>
      <c r="M431" s="7">
        <v>1</v>
      </c>
      <c r="N431" s="17"/>
    </row>
    <row r="432" spans="1:14" ht="63">
      <c r="A432" s="6">
        <v>430</v>
      </c>
      <c r="B432" s="8" t="s">
        <v>813</v>
      </c>
      <c r="C432" s="9" t="s">
        <v>1026</v>
      </c>
      <c r="D432" s="10" t="s">
        <v>1011</v>
      </c>
      <c r="E432" s="11" t="s">
        <v>1027</v>
      </c>
      <c r="F432" s="6">
        <v>306775</v>
      </c>
      <c r="G432" s="6" t="s">
        <v>893</v>
      </c>
      <c r="H432" s="16">
        <v>33557412</v>
      </c>
      <c r="I432" s="12" t="s">
        <v>1028</v>
      </c>
      <c r="J432" s="12" t="s">
        <v>819</v>
      </c>
      <c r="K432" s="15">
        <v>28932818</v>
      </c>
      <c r="L432" s="13" t="s">
        <v>15</v>
      </c>
      <c r="M432" s="7">
        <v>1</v>
      </c>
      <c r="N432" s="17"/>
    </row>
    <row r="433" spans="1:14" ht="94.5">
      <c r="A433" s="6">
        <v>431</v>
      </c>
      <c r="B433" s="8" t="s">
        <v>813</v>
      </c>
      <c r="C433" s="9" t="s">
        <v>1029</v>
      </c>
      <c r="D433" s="10" t="s">
        <v>1030</v>
      </c>
      <c r="E433" s="11" t="s">
        <v>1031</v>
      </c>
      <c r="F433" s="6">
        <v>252821</v>
      </c>
      <c r="G433" s="6" t="s">
        <v>893</v>
      </c>
      <c r="H433" s="16">
        <v>21505983</v>
      </c>
      <c r="I433" s="12" t="s">
        <v>926</v>
      </c>
      <c r="J433" s="12" t="s">
        <v>841</v>
      </c>
      <c r="K433" s="15">
        <v>14929528</v>
      </c>
      <c r="L433" s="13" t="s">
        <v>826</v>
      </c>
      <c r="M433" s="7">
        <v>1</v>
      </c>
      <c r="N433" s="17"/>
    </row>
    <row r="434" spans="1:14" ht="94.5">
      <c r="A434" s="6">
        <v>432</v>
      </c>
      <c r="B434" s="8" t="s">
        <v>813</v>
      </c>
      <c r="C434" s="9" t="s">
        <v>1032</v>
      </c>
      <c r="D434" s="10" t="s">
        <v>20</v>
      </c>
      <c r="E434" s="11" t="s">
        <v>1031</v>
      </c>
      <c r="F434" s="6">
        <v>252821</v>
      </c>
      <c r="G434" s="6" t="s">
        <v>893</v>
      </c>
      <c r="H434" s="16">
        <v>21505983</v>
      </c>
      <c r="I434" s="12" t="s">
        <v>926</v>
      </c>
      <c r="J434" s="12" t="s">
        <v>841</v>
      </c>
      <c r="K434" s="15">
        <v>14929528</v>
      </c>
      <c r="L434" s="13" t="s">
        <v>826</v>
      </c>
      <c r="M434" s="7">
        <v>0.49</v>
      </c>
      <c r="N434" s="17"/>
    </row>
    <row r="435" spans="1:14" ht="94.5">
      <c r="A435" s="6">
        <v>433</v>
      </c>
      <c r="B435" s="8" t="s">
        <v>813</v>
      </c>
      <c r="C435" s="9" t="s">
        <v>1033</v>
      </c>
      <c r="D435" s="10" t="s">
        <v>1034</v>
      </c>
      <c r="E435" s="11" t="s">
        <v>1031</v>
      </c>
      <c r="F435" s="6">
        <v>252821</v>
      </c>
      <c r="G435" s="6" t="s">
        <v>893</v>
      </c>
      <c r="H435" s="16">
        <v>21505983</v>
      </c>
      <c r="I435" s="12" t="s">
        <v>926</v>
      </c>
      <c r="J435" s="12" t="s">
        <v>841</v>
      </c>
      <c r="K435" s="15">
        <v>14929528</v>
      </c>
      <c r="L435" s="13" t="s">
        <v>826</v>
      </c>
      <c r="M435" s="7">
        <v>0.51</v>
      </c>
      <c r="N435" s="17"/>
    </row>
    <row r="436" spans="1:14" ht="94.5">
      <c r="A436" s="6">
        <v>434</v>
      </c>
      <c r="B436" s="8" t="s">
        <v>813</v>
      </c>
      <c r="C436" s="9" t="s">
        <v>842</v>
      </c>
      <c r="D436" s="10" t="s">
        <v>18</v>
      </c>
      <c r="E436" s="11" t="s">
        <v>1035</v>
      </c>
      <c r="F436" s="6">
        <v>252822</v>
      </c>
      <c r="G436" s="6" t="s">
        <v>893</v>
      </c>
      <c r="H436" s="16">
        <v>31536415</v>
      </c>
      <c r="I436" s="12" t="s">
        <v>926</v>
      </c>
      <c r="J436" s="12" t="s">
        <v>841</v>
      </c>
      <c r="K436" s="15">
        <v>8980849</v>
      </c>
      <c r="L436" s="13" t="s">
        <v>15</v>
      </c>
      <c r="M436" s="7">
        <v>1</v>
      </c>
      <c r="N436" s="17"/>
    </row>
    <row r="437" spans="1:14" ht="63">
      <c r="A437" s="6">
        <v>435</v>
      </c>
      <c r="B437" s="8" t="s">
        <v>813</v>
      </c>
      <c r="C437" s="9" t="s">
        <v>933</v>
      </c>
      <c r="D437" s="10" t="s">
        <v>863</v>
      </c>
      <c r="E437" s="11" t="s">
        <v>1036</v>
      </c>
      <c r="F437" s="6">
        <v>394444</v>
      </c>
      <c r="G437" s="6" t="s">
        <v>893</v>
      </c>
      <c r="H437" s="16">
        <v>17639152</v>
      </c>
      <c r="I437" s="12" t="s">
        <v>937</v>
      </c>
      <c r="J437" s="12" t="s">
        <v>1037</v>
      </c>
      <c r="K437" s="15">
        <v>0</v>
      </c>
      <c r="L437" s="13" t="s">
        <v>15</v>
      </c>
      <c r="M437" s="7">
        <v>1</v>
      </c>
      <c r="N437" s="17"/>
    </row>
    <row r="438" spans="1:14" ht="110.25">
      <c r="A438" s="6">
        <v>436</v>
      </c>
      <c r="B438" s="8" t="s">
        <v>813</v>
      </c>
      <c r="C438" s="9" t="s">
        <v>1038</v>
      </c>
      <c r="D438" s="10" t="s">
        <v>1039</v>
      </c>
      <c r="E438" s="11" t="s">
        <v>1040</v>
      </c>
      <c r="F438" s="6">
        <v>496692</v>
      </c>
      <c r="G438" s="6" t="s">
        <v>893</v>
      </c>
      <c r="H438" s="16">
        <v>9756289</v>
      </c>
      <c r="I438" s="12" t="s">
        <v>1041</v>
      </c>
      <c r="J438" s="12" t="s">
        <v>1042</v>
      </c>
      <c r="K438" s="15">
        <v>0</v>
      </c>
      <c r="L438" s="13" t="s">
        <v>15</v>
      </c>
      <c r="M438" s="7">
        <v>1</v>
      </c>
      <c r="N438" s="17"/>
    </row>
    <row r="439" spans="1:14" ht="78.75">
      <c r="A439" s="6">
        <v>437</v>
      </c>
      <c r="B439" s="8" t="s">
        <v>813</v>
      </c>
      <c r="C439" s="9" t="s">
        <v>1043</v>
      </c>
      <c r="D439" s="10" t="s">
        <v>1044</v>
      </c>
      <c r="E439" s="11" t="s">
        <v>1045</v>
      </c>
      <c r="F439" s="6">
        <v>505090</v>
      </c>
      <c r="G439" s="6" t="s">
        <v>893</v>
      </c>
      <c r="H439" s="16">
        <v>4248831.3</v>
      </c>
      <c r="I439" s="12" t="s">
        <v>1046</v>
      </c>
      <c r="J439" s="12" t="s">
        <v>1047</v>
      </c>
      <c r="K439" s="15">
        <v>0</v>
      </c>
      <c r="L439" s="13" t="s">
        <v>15</v>
      </c>
      <c r="M439" s="7">
        <v>1</v>
      </c>
      <c r="N439" s="17"/>
    </row>
    <row r="440" spans="1:14" ht="63">
      <c r="A440" s="6">
        <v>438</v>
      </c>
      <c r="B440" s="8" t="s">
        <v>813</v>
      </c>
      <c r="C440" s="9" t="s">
        <v>17664</v>
      </c>
      <c r="D440" s="10" t="s">
        <v>17665</v>
      </c>
      <c r="E440" s="11" t="s">
        <v>17666</v>
      </c>
      <c r="F440" s="6">
        <v>505091</v>
      </c>
      <c r="G440" s="6" t="s">
        <v>893</v>
      </c>
      <c r="H440" s="16">
        <v>3096695.05</v>
      </c>
      <c r="I440" s="12" t="s">
        <v>293</v>
      </c>
      <c r="J440" s="12" t="s">
        <v>1060</v>
      </c>
      <c r="K440" s="15">
        <v>0</v>
      </c>
      <c r="L440" s="13" t="s">
        <v>15</v>
      </c>
      <c r="M440" s="7">
        <v>1</v>
      </c>
      <c r="N440" s="17"/>
    </row>
    <row r="441" spans="1:14" ht="78.75">
      <c r="A441" s="6">
        <v>439</v>
      </c>
      <c r="B441" s="8" t="s">
        <v>813</v>
      </c>
      <c r="C441" s="9" t="s">
        <v>17667</v>
      </c>
      <c r="D441" s="10" t="s">
        <v>17668</v>
      </c>
      <c r="E441" s="11" t="s">
        <v>17669</v>
      </c>
      <c r="F441" s="6">
        <v>187928</v>
      </c>
      <c r="G441" s="6" t="s">
        <v>893</v>
      </c>
      <c r="H441" s="16">
        <v>6852806.9500000002</v>
      </c>
      <c r="I441" s="12" t="s">
        <v>4572</v>
      </c>
      <c r="J441" s="12" t="s">
        <v>17670</v>
      </c>
      <c r="K441" s="15">
        <v>0</v>
      </c>
      <c r="L441" s="13" t="s">
        <v>15</v>
      </c>
      <c r="M441" s="7">
        <v>1</v>
      </c>
      <c r="N441" s="17"/>
    </row>
    <row r="442" spans="1:14" ht="60">
      <c r="A442" s="6">
        <v>440</v>
      </c>
      <c r="B442" s="8" t="s">
        <v>813</v>
      </c>
      <c r="C442" s="9" t="s">
        <v>1022</v>
      </c>
      <c r="D442" s="10" t="s">
        <v>1023</v>
      </c>
      <c r="E442" s="11" t="s">
        <v>17671</v>
      </c>
      <c r="F442" s="6">
        <v>505097</v>
      </c>
      <c r="G442" s="6" t="s">
        <v>893</v>
      </c>
      <c r="H442" s="16">
        <v>15436083</v>
      </c>
      <c r="I442" s="12" t="s">
        <v>293</v>
      </c>
      <c r="J442" s="12" t="s">
        <v>1072</v>
      </c>
      <c r="K442" s="15">
        <v>0</v>
      </c>
      <c r="L442" s="13" t="s">
        <v>15</v>
      </c>
      <c r="M442" s="7">
        <v>1</v>
      </c>
      <c r="N442" s="17"/>
    </row>
    <row r="443" spans="1:14" ht="67.5">
      <c r="A443" s="6">
        <v>441</v>
      </c>
      <c r="B443" s="8" t="s">
        <v>813</v>
      </c>
      <c r="C443" s="9" t="s">
        <v>1048</v>
      </c>
      <c r="D443" s="10" t="s">
        <v>1049</v>
      </c>
      <c r="E443" s="11" t="s">
        <v>1050</v>
      </c>
      <c r="F443" s="6">
        <v>505098</v>
      </c>
      <c r="G443" s="6" t="s">
        <v>893</v>
      </c>
      <c r="H443" s="16">
        <v>9145922</v>
      </c>
      <c r="I443" s="12" t="s">
        <v>293</v>
      </c>
      <c r="J443" s="12" t="s">
        <v>1051</v>
      </c>
      <c r="K443" s="15">
        <v>0</v>
      </c>
      <c r="L443" s="13" t="s">
        <v>15</v>
      </c>
      <c r="M443" s="7">
        <v>1</v>
      </c>
      <c r="N443" s="17"/>
    </row>
    <row r="444" spans="1:14" ht="67.5">
      <c r="A444" s="6">
        <v>442</v>
      </c>
      <c r="B444" s="8" t="s">
        <v>813</v>
      </c>
      <c r="C444" s="9" t="s">
        <v>1052</v>
      </c>
      <c r="D444" s="10" t="s">
        <v>1053</v>
      </c>
      <c r="E444" s="11" t="s">
        <v>1054</v>
      </c>
      <c r="F444" s="6">
        <v>505099</v>
      </c>
      <c r="G444" s="6" t="s">
        <v>893</v>
      </c>
      <c r="H444" s="16">
        <v>2096927.4</v>
      </c>
      <c r="I444" s="12" t="s">
        <v>1055</v>
      </c>
      <c r="J444" s="12" t="s">
        <v>1056</v>
      </c>
      <c r="K444" s="15">
        <v>0</v>
      </c>
      <c r="L444" s="13" t="s">
        <v>15</v>
      </c>
      <c r="M444" s="7">
        <v>1</v>
      </c>
      <c r="N444" s="17"/>
    </row>
    <row r="445" spans="1:14" ht="67.5">
      <c r="A445" s="6">
        <v>443</v>
      </c>
      <c r="B445" s="8" t="s">
        <v>813</v>
      </c>
      <c r="C445" s="9" t="s">
        <v>1057</v>
      </c>
      <c r="D445" s="10" t="s">
        <v>1058</v>
      </c>
      <c r="E445" s="11" t="s">
        <v>1059</v>
      </c>
      <c r="F445" s="6">
        <v>505100</v>
      </c>
      <c r="G445" s="6" t="s">
        <v>893</v>
      </c>
      <c r="H445" s="16">
        <v>3406276</v>
      </c>
      <c r="I445" s="12" t="s">
        <v>293</v>
      </c>
      <c r="J445" s="12" t="s">
        <v>1060</v>
      </c>
      <c r="K445" s="15">
        <v>0</v>
      </c>
      <c r="L445" s="13" t="s">
        <v>15</v>
      </c>
      <c r="M445" s="7">
        <v>1</v>
      </c>
      <c r="N445" s="17"/>
    </row>
    <row r="446" spans="1:14" ht="67.5">
      <c r="A446" s="6">
        <v>444</v>
      </c>
      <c r="B446" s="8" t="s">
        <v>813</v>
      </c>
      <c r="C446" s="9" t="s">
        <v>1061</v>
      </c>
      <c r="D446" s="10" t="s">
        <v>1062</v>
      </c>
      <c r="E446" s="11" t="s">
        <v>1063</v>
      </c>
      <c r="F446" s="6">
        <v>505101</v>
      </c>
      <c r="G446" s="6" t="s">
        <v>893</v>
      </c>
      <c r="H446" s="16">
        <v>8616690.9499999993</v>
      </c>
      <c r="I446" s="12" t="s">
        <v>1064</v>
      </c>
      <c r="J446" s="12" t="s">
        <v>1065</v>
      </c>
      <c r="K446" s="15">
        <v>7634005</v>
      </c>
      <c r="L446" s="13" t="s">
        <v>15</v>
      </c>
      <c r="M446" s="7">
        <v>1</v>
      </c>
      <c r="N446" s="17"/>
    </row>
    <row r="447" spans="1:14" ht="54">
      <c r="A447" s="6">
        <v>445</v>
      </c>
      <c r="B447" s="8" t="s">
        <v>813</v>
      </c>
      <c r="C447" s="9" t="s">
        <v>1066</v>
      </c>
      <c r="D447" s="10" t="s">
        <v>1067</v>
      </c>
      <c r="E447" s="11" t="s">
        <v>1068</v>
      </c>
      <c r="F447" s="6">
        <v>505102</v>
      </c>
      <c r="G447" s="6" t="s">
        <v>893</v>
      </c>
      <c r="H447" s="16">
        <v>1495793</v>
      </c>
      <c r="I447" s="12" t="s">
        <v>293</v>
      </c>
      <c r="J447" s="12" t="s">
        <v>1060</v>
      </c>
      <c r="K447" s="15">
        <v>0</v>
      </c>
      <c r="L447" s="13" t="s">
        <v>15</v>
      </c>
      <c r="M447" s="7">
        <v>1</v>
      </c>
      <c r="N447" s="17"/>
    </row>
    <row r="448" spans="1:14" ht="56.25">
      <c r="A448" s="6">
        <v>446</v>
      </c>
      <c r="B448" s="8" t="s">
        <v>813</v>
      </c>
      <c r="C448" s="9" t="s">
        <v>1069</v>
      </c>
      <c r="D448" s="10" t="s">
        <v>1070</v>
      </c>
      <c r="E448" s="11" t="s">
        <v>1071</v>
      </c>
      <c r="F448" s="6">
        <v>505087</v>
      </c>
      <c r="G448" s="6" t="s">
        <v>893</v>
      </c>
      <c r="H448" s="16">
        <v>2815080.85</v>
      </c>
      <c r="I448" s="12" t="s">
        <v>293</v>
      </c>
      <c r="J448" s="12" t="s">
        <v>1072</v>
      </c>
      <c r="K448" s="15">
        <v>0</v>
      </c>
      <c r="L448" s="13" t="s">
        <v>15</v>
      </c>
      <c r="M448" s="7">
        <v>1</v>
      </c>
      <c r="N448" s="17"/>
    </row>
    <row r="449" spans="1:14" ht="78.75">
      <c r="A449" s="6">
        <v>447</v>
      </c>
      <c r="B449" s="8" t="s">
        <v>813</v>
      </c>
      <c r="C449" s="9" t="s">
        <v>1073</v>
      </c>
      <c r="D449" s="10" t="s">
        <v>1074</v>
      </c>
      <c r="E449" s="11" t="s">
        <v>1075</v>
      </c>
      <c r="F449" s="6">
        <v>505088</v>
      </c>
      <c r="G449" s="6" t="s">
        <v>893</v>
      </c>
      <c r="H449" s="16">
        <v>3454432.75</v>
      </c>
      <c r="I449" s="12" t="s">
        <v>1076</v>
      </c>
      <c r="J449" s="12" t="s">
        <v>1037</v>
      </c>
      <c r="K449" s="15">
        <v>0</v>
      </c>
      <c r="L449" s="13" t="s">
        <v>15</v>
      </c>
      <c r="M449" s="7">
        <v>1</v>
      </c>
      <c r="N449" s="17"/>
    </row>
    <row r="450" spans="1:14" ht="56.25">
      <c r="A450" s="6">
        <v>448</v>
      </c>
      <c r="B450" s="8" t="s">
        <v>813</v>
      </c>
      <c r="C450" s="9" t="s">
        <v>1077</v>
      </c>
      <c r="D450" s="10" t="s">
        <v>1078</v>
      </c>
      <c r="E450" s="11" t="s">
        <v>1079</v>
      </c>
      <c r="F450" s="6">
        <v>505089</v>
      </c>
      <c r="G450" s="6" t="s">
        <v>893</v>
      </c>
      <c r="H450" s="16">
        <v>2085682</v>
      </c>
      <c r="I450" s="12" t="s">
        <v>293</v>
      </c>
      <c r="J450" s="12" t="s">
        <v>1060</v>
      </c>
      <c r="K450" s="15">
        <v>0</v>
      </c>
      <c r="L450" s="13" t="s">
        <v>15</v>
      </c>
      <c r="M450" s="7">
        <v>1</v>
      </c>
      <c r="N450" s="17"/>
    </row>
    <row r="451" spans="1:14" ht="67.5">
      <c r="A451" s="6">
        <v>449</v>
      </c>
      <c r="B451" s="8" t="s">
        <v>813</v>
      </c>
      <c r="C451" s="9" t="s">
        <v>1081</v>
      </c>
      <c r="D451" s="10" t="s">
        <v>1082</v>
      </c>
      <c r="E451" s="11" t="s">
        <v>1083</v>
      </c>
      <c r="F451" s="6">
        <v>505092</v>
      </c>
      <c r="G451" s="6" t="s">
        <v>893</v>
      </c>
      <c r="H451" s="16">
        <v>7785886</v>
      </c>
      <c r="I451" s="12" t="s">
        <v>1084</v>
      </c>
      <c r="J451" s="12" t="s">
        <v>1085</v>
      </c>
      <c r="K451" s="15">
        <v>0</v>
      </c>
      <c r="L451" s="13" t="s">
        <v>15</v>
      </c>
      <c r="M451" s="7">
        <v>1</v>
      </c>
      <c r="N451" s="17"/>
    </row>
    <row r="452" spans="1:14" ht="67.5">
      <c r="A452" s="6">
        <v>450</v>
      </c>
      <c r="B452" s="8" t="s">
        <v>813</v>
      </c>
      <c r="C452" s="9" t="s">
        <v>1086</v>
      </c>
      <c r="D452" s="10" t="s">
        <v>981</v>
      </c>
      <c r="E452" s="11" t="s">
        <v>1087</v>
      </c>
      <c r="F452" s="6">
        <v>505093</v>
      </c>
      <c r="G452" s="6" t="s">
        <v>893</v>
      </c>
      <c r="H452" s="16">
        <v>2444493.4500000002</v>
      </c>
      <c r="I452" s="12" t="s">
        <v>1076</v>
      </c>
      <c r="J452" s="12" t="s">
        <v>1088</v>
      </c>
      <c r="K452" s="15">
        <v>0</v>
      </c>
      <c r="L452" s="13" t="s">
        <v>15</v>
      </c>
      <c r="M452" s="7">
        <v>1</v>
      </c>
      <c r="N452" s="17"/>
    </row>
    <row r="453" spans="1:14" ht="54">
      <c r="A453" s="6">
        <v>451</v>
      </c>
      <c r="B453" s="8" t="s">
        <v>813</v>
      </c>
      <c r="C453" s="9" t="s">
        <v>1089</v>
      </c>
      <c r="D453" s="10" t="s">
        <v>1090</v>
      </c>
      <c r="E453" s="11" t="s">
        <v>1091</v>
      </c>
      <c r="F453" s="6">
        <v>505094</v>
      </c>
      <c r="G453" s="6" t="s">
        <v>893</v>
      </c>
      <c r="H453" s="16">
        <v>4082242</v>
      </c>
      <c r="I453" s="12" t="s">
        <v>1046</v>
      </c>
      <c r="J453" s="12" t="s">
        <v>1092</v>
      </c>
      <c r="K453" s="15">
        <v>0</v>
      </c>
      <c r="L453" s="13" t="s">
        <v>15</v>
      </c>
      <c r="M453" s="7">
        <v>1</v>
      </c>
      <c r="N453" s="17"/>
    </row>
    <row r="454" spans="1:14" ht="54">
      <c r="A454" s="6">
        <v>452</v>
      </c>
      <c r="B454" s="8" t="s">
        <v>813</v>
      </c>
      <c r="C454" s="9" t="s">
        <v>1093</v>
      </c>
      <c r="D454" s="10" t="s">
        <v>1094</v>
      </c>
      <c r="E454" s="11" t="s">
        <v>1095</v>
      </c>
      <c r="F454" s="6">
        <v>505095</v>
      </c>
      <c r="G454" s="6" t="s">
        <v>893</v>
      </c>
      <c r="H454" s="16">
        <v>9015460</v>
      </c>
      <c r="I454" s="12" t="s">
        <v>293</v>
      </c>
      <c r="J454" s="12" t="s">
        <v>1051</v>
      </c>
      <c r="K454" s="15">
        <v>0</v>
      </c>
      <c r="L454" s="13" t="s">
        <v>15</v>
      </c>
      <c r="M454" s="7">
        <v>1</v>
      </c>
      <c r="N454" s="17"/>
    </row>
    <row r="455" spans="1:14" ht="54">
      <c r="A455" s="6">
        <v>453</v>
      </c>
      <c r="B455" s="8" t="s">
        <v>813</v>
      </c>
      <c r="C455" s="9" t="s">
        <v>1096</v>
      </c>
      <c r="D455" s="10" t="s">
        <v>1097</v>
      </c>
      <c r="E455" s="11" t="s">
        <v>1098</v>
      </c>
      <c r="F455" s="6">
        <v>505096</v>
      </c>
      <c r="G455" s="6" t="s">
        <v>893</v>
      </c>
      <c r="H455" s="16">
        <v>3187248</v>
      </c>
      <c r="I455" s="12" t="s">
        <v>1046</v>
      </c>
      <c r="J455" s="12" t="s">
        <v>1099</v>
      </c>
      <c r="K455" s="15">
        <v>0</v>
      </c>
      <c r="L455" s="13" t="s">
        <v>15</v>
      </c>
      <c r="M455" s="7">
        <v>1</v>
      </c>
      <c r="N455" s="17"/>
    </row>
    <row r="456" spans="1:14" ht="60">
      <c r="A456" s="6">
        <v>454</v>
      </c>
      <c r="B456" s="8" t="s">
        <v>813</v>
      </c>
      <c r="C456" s="9" t="s">
        <v>17672</v>
      </c>
      <c r="D456" s="10" t="s">
        <v>1304</v>
      </c>
      <c r="E456" s="11" t="s">
        <v>17673</v>
      </c>
      <c r="F456" s="6">
        <v>505078</v>
      </c>
      <c r="G456" s="6" t="s">
        <v>893</v>
      </c>
      <c r="H456" s="16">
        <v>2578922</v>
      </c>
      <c r="I456" s="12" t="s">
        <v>2433</v>
      </c>
      <c r="J456" s="12" t="s">
        <v>15055</v>
      </c>
      <c r="K456" s="15">
        <v>0</v>
      </c>
      <c r="L456" s="13" t="s">
        <v>15</v>
      </c>
      <c r="M456" s="7">
        <v>1</v>
      </c>
      <c r="N456" s="17"/>
    </row>
    <row r="457" spans="1:14" ht="63">
      <c r="A457" s="6">
        <v>455</v>
      </c>
      <c r="B457" s="8" t="s">
        <v>813</v>
      </c>
      <c r="C457" s="9" t="s">
        <v>1100</v>
      </c>
      <c r="D457" s="10" t="s">
        <v>830</v>
      </c>
      <c r="E457" s="11" t="s">
        <v>1101</v>
      </c>
      <c r="F457" s="6">
        <v>194444</v>
      </c>
      <c r="G457" s="6" t="s">
        <v>706</v>
      </c>
      <c r="H457" s="16">
        <v>53904243</v>
      </c>
      <c r="I457" s="12" t="s">
        <v>1102</v>
      </c>
      <c r="J457" s="12" t="s">
        <v>996</v>
      </c>
      <c r="K457" s="15">
        <v>0</v>
      </c>
      <c r="L457" s="13" t="s">
        <v>15</v>
      </c>
      <c r="M457" s="7">
        <v>1</v>
      </c>
      <c r="N457" s="17"/>
    </row>
    <row r="458" spans="1:14" ht="47.25">
      <c r="A458" s="6">
        <v>456</v>
      </c>
      <c r="B458" s="8" t="s">
        <v>813</v>
      </c>
      <c r="C458" s="9" t="s">
        <v>1103</v>
      </c>
      <c r="D458" s="10" t="s">
        <v>1104</v>
      </c>
      <c r="E458" s="11" t="s">
        <v>1105</v>
      </c>
      <c r="F458" s="6">
        <v>368131</v>
      </c>
      <c r="G458" s="6" t="s">
        <v>706</v>
      </c>
      <c r="H458" s="16">
        <v>10356957</v>
      </c>
      <c r="I458" s="12">
        <v>43874</v>
      </c>
      <c r="J458" s="12">
        <v>44032</v>
      </c>
      <c r="K458" s="15">
        <v>0</v>
      </c>
      <c r="L458" s="13" t="s">
        <v>15</v>
      </c>
      <c r="M458" s="7">
        <v>1</v>
      </c>
      <c r="N458" s="17"/>
    </row>
    <row r="459" spans="1:14" ht="63">
      <c r="A459" s="6">
        <v>457</v>
      </c>
      <c r="B459" s="8" t="s">
        <v>813</v>
      </c>
      <c r="C459" s="9" t="s">
        <v>1106</v>
      </c>
      <c r="D459" s="10" t="s">
        <v>1107</v>
      </c>
      <c r="E459" s="11" t="s">
        <v>1108</v>
      </c>
      <c r="F459" s="6">
        <v>502068</v>
      </c>
      <c r="G459" s="6" t="s">
        <v>1109</v>
      </c>
      <c r="H459" s="16">
        <v>753940.9</v>
      </c>
      <c r="I459" s="12" t="s">
        <v>1110</v>
      </c>
      <c r="J459" s="12" t="s">
        <v>1099</v>
      </c>
      <c r="K459" s="15">
        <v>0</v>
      </c>
      <c r="L459" s="13" t="s">
        <v>15</v>
      </c>
      <c r="M459" s="7">
        <v>1</v>
      </c>
      <c r="N459" s="17"/>
    </row>
    <row r="460" spans="1:14" ht="63">
      <c r="A460" s="6">
        <v>458</v>
      </c>
      <c r="B460" s="8" t="s">
        <v>813</v>
      </c>
      <c r="C460" s="9" t="s">
        <v>1111</v>
      </c>
      <c r="D460" s="10" t="s">
        <v>1112</v>
      </c>
      <c r="E460" s="11" t="s">
        <v>1113</v>
      </c>
      <c r="F460" s="6">
        <v>505175</v>
      </c>
      <c r="G460" s="6" t="s">
        <v>1109</v>
      </c>
      <c r="H460" s="16">
        <v>361247</v>
      </c>
      <c r="I460" s="12" t="s">
        <v>1110</v>
      </c>
      <c r="J460" s="12" t="s">
        <v>1099</v>
      </c>
      <c r="K460" s="15">
        <v>0</v>
      </c>
      <c r="L460" s="13" t="s">
        <v>15</v>
      </c>
      <c r="M460" s="7">
        <v>1</v>
      </c>
      <c r="N460" s="17"/>
    </row>
    <row r="461" spans="1:14" ht="63">
      <c r="A461" s="6">
        <v>459</v>
      </c>
      <c r="B461" s="8" t="s">
        <v>813</v>
      </c>
      <c r="C461" s="9" t="s">
        <v>1114</v>
      </c>
      <c r="D461" s="10" t="s">
        <v>1115</v>
      </c>
      <c r="E461" s="11" t="s">
        <v>1116</v>
      </c>
      <c r="F461" s="6">
        <v>425667</v>
      </c>
      <c r="G461" s="6" t="s">
        <v>1109</v>
      </c>
      <c r="H461" s="16">
        <v>285000</v>
      </c>
      <c r="I461" s="12" t="s">
        <v>1117</v>
      </c>
      <c r="J461" s="12" t="s">
        <v>1118</v>
      </c>
      <c r="K461" s="15">
        <v>0</v>
      </c>
      <c r="L461" s="13" t="s">
        <v>15</v>
      </c>
      <c r="M461" s="7">
        <v>1</v>
      </c>
      <c r="N461" s="17"/>
    </row>
    <row r="462" spans="1:14" ht="47.25">
      <c r="A462" s="6">
        <v>460</v>
      </c>
      <c r="B462" s="8" t="s">
        <v>813</v>
      </c>
      <c r="C462" s="9" t="s">
        <v>1119</v>
      </c>
      <c r="D462" s="10" t="s">
        <v>1120</v>
      </c>
      <c r="E462" s="11" t="s">
        <v>1121</v>
      </c>
      <c r="F462" s="6">
        <v>425674</v>
      </c>
      <c r="G462" s="6" t="s">
        <v>1109</v>
      </c>
      <c r="H462" s="16">
        <v>285000</v>
      </c>
      <c r="I462" s="12" t="s">
        <v>1117</v>
      </c>
      <c r="J462" s="12" t="s">
        <v>1118</v>
      </c>
      <c r="K462" s="15">
        <v>0</v>
      </c>
      <c r="L462" s="13" t="s">
        <v>15</v>
      </c>
      <c r="M462" s="7">
        <v>1</v>
      </c>
      <c r="N462" s="17"/>
    </row>
    <row r="463" spans="1:14" ht="63">
      <c r="A463" s="6">
        <v>461</v>
      </c>
      <c r="B463" s="8" t="s">
        <v>813</v>
      </c>
      <c r="C463" s="9" t="s">
        <v>1122</v>
      </c>
      <c r="D463" s="10" t="s">
        <v>1123</v>
      </c>
      <c r="E463" s="11" t="s">
        <v>1124</v>
      </c>
      <c r="F463" s="6">
        <v>425676</v>
      </c>
      <c r="G463" s="6" t="s">
        <v>1109</v>
      </c>
      <c r="H463" s="16">
        <v>285000</v>
      </c>
      <c r="I463" s="12" t="s">
        <v>1125</v>
      </c>
      <c r="J463" s="12" t="s">
        <v>1126</v>
      </c>
      <c r="K463" s="15">
        <v>0</v>
      </c>
      <c r="L463" s="13" t="s">
        <v>15</v>
      </c>
      <c r="M463" s="7">
        <v>1</v>
      </c>
      <c r="N463" s="17"/>
    </row>
    <row r="464" spans="1:14" ht="78.75">
      <c r="A464" s="6">
        <v>462</v>
      </c>
      <c r="B464" s="8" t="s">
        <v>813</v>
      </c>
      <c r="C464" s="9" t="s">
        <v>1127</v>
      </c>
      <c r="D464" s="10" t="s">
        <v>1128</v>
      </c>
      <c r="E464" s="11" t="s">
        <v>1129</v>
      </c>
      <c r="F464" s="6">
        <v>394405</v>
      </c>
      <c r="G464" s="6" t="s">
        <v>1109</v>
      </c>
      <c r="H464" s="16">
        <v>316599</v>
      </c>
      <c r="I464" s="12" t="s">
        <v>1130</v>
      </c>
      <c r="J464" s="12" t="s">
        <v>1131</v>
      </c>
      <c r="K464" s="15">
        <v>0</v>
      </c>
      <c r="L464" s="13" t="s">
        <v>15</v>
      </c>
      <c r="M464" s="7">
        <v>1</v>
      </c>
      <c r="N464" s="17"/>
    </row>
    <row r="465" spans="1:14" ht="78.75">
      <c r="A465" s="6">
        <v>463</v>
      </c>
      <c r="B465" s="8" t="s">
        <v>813</v>
      </c>
      <c r="C465" s="9" t="s">
        <v>1127</v>
      </c>
      <c r="D465" s="10" t="s">
        <v>1128</v>
      </c>
      <c r="E465" s="11" t="s">
        <v>1132</v>
      </c>
      <c r="F465" s="6">
        <v>390050</v>
      </c>
      <c r="G465" s="6" t="s">
        <v>1109</v>
      </c>
      <c r="H465" s="16">
        <v>287028</v>
      </c>
      <c r="I465" s="12" t="s">
        <v>1130</v>
      </c>
      <c r="J465" s="12" t="s">
        <v>1131</v>
      </c>
      <c r="K465" s="15">
        <v>0</v>
      </c>
      <c r="L465" s="13" t="s">
        <v>15</v>
      </c>
      <c r="M465" s="7">
        <v>1</v>
      </c>
      <c r="N465" s="17"/>
    </row>
    <row r="466" spans="1:14" ht="78.75">
      <c r="A466" s="6">
        <v>464</v>
      </c>
      <c r="B466" s="8" t="s">
        <v>813</v>
      </c>
      <c r="C466" s="9" t="s">
        <v>1133</v>
      </c>
      <c r="D466" s="10" t="s">
        <v>1003</v>
      </c>
      <c r="E466" s="11" t="s">
        <v>1134</v>
      </c>
      <c r="F466" s="6">
        <v>200129</v>
      </c>
      <c r="G466" s="6" t="s">
        <v>1135</v>
      </c>
      <c r="H466" s="16">
        <v>31682229.91</v>
      </c>
      <c r="I466" s="12" t="s">
        <v>1136</v>
      </c>
      <c r="J466" s="12" t="s">
        <v>1137</v>
      </c>
      <c r="K466" s="15">
        <v>29894285</v>
      </c>
      <c r="L466" s="13" t="s">
        <v>15</v>
      </c>
      <c r="M466" s="7">
        <v>1</v>
      </c>
      <c r="N466" s="17"/>
    </row>
    <row r="467" spans="1:14" ht="78.75">
      <c r="A467" s="6">
        <v>465</v>
      </c>
      <c r="B467" s="8" t="s">
        <v>813</v>
      </c>
      <c r="C467" s="9" t="s">
        <v>1138</v>
      </c>
      <c r="D467" s="10" t="s">
        <v>1139</v>
      </c>
      <c r="E467" s="11" t="s">
        <v>1140</v>
      </c>
      <c r="F467" s="6">
        <v>174399</v>
      </c>
      <c r="G467" s="6" t="s">
        <v>1135</v>
      </c>
      <c r="H467" s="16">
        <v>43492965</v>
      </c>
      <c r="I467" s="12" t="s">
        <v>1141</v>
      </c>
      <c r="J467" s="12" t="s">
        <v>1142</v>
      </c>
      <c r="K467" s="15">
        <v>27181193</v>
      </c>
      <c r="L467" s="13" t="s">
        <v>826</v>
      </c>
      <c r="M467" s="7">
        <v>1</v>
      </c>
      <c r="N467" s="17"/>
    </row>
    <row r="468" spans="1:14" ht="63">
      <c r="A468" s="6">
        <v>466</v>
      </c>
      <c r="B468" s="8" t="s">
        <v>813</v>
      </c>
      <c r="C468" s="9" t="s">
        <v>1143</v>
      </c>
      <c r="D468" s="10" t="s">
        <v>1144</v>
      </c>
      <c r="E468" s="11" t="s">
        <v>1140</v>
      </c>
      <c r="F468" s="6">
        <v>174399</v>
      </c>
      <c r="G468" s="6" t="s">
        <v>1135</v>
      </c>
      <c r="H468" s="16">
        <v>43492965</v>
      </c>
      <c r="I468" s="12" t="s">
        <v>1141</v>
      </c>
      <c r="J468" s="12" t="s">
        <v>1142</v>
      </c>
      <c r="K468" s="15">
        <v>27181193</v>
      </c>
      <c r="L468" s="13" t="s">
        <v>826</v>
      </c>
      <c r="M468" s="7">
        <v>0.51</v>
      </c>
      <c r="N468" s="17"/>
    </row>
    <row r="469" spans="1:14" ht="63">
      <c r="A469" s="6">
        <v>467</v>
      </c>
      <c r="B469" s="8" t="s">
        <v>813</v>
      </c>
      <c r="C469" s="9" t="s">
        <v>1145</v>
      </c>
      <c r="D469" s="10" t="s">
        <v>1146</v>
      </c>
      <c r="E469" s="11" t="s">
        <v>1140</v>
      </c>
      <c r="F469" s="6">
        <v>174399</v>
      </c>
      <c r="G469" s="6" t="s">
        <v>1135</v>
      </c>
      <c r="H469" s="16">
        <v>43492965</v>
      </c>
      <c r="I469" s="12" t="s">
        <v>1141</v>
      </c>
      <c r="J469" s="12" t="s">
        <v>1142</v>
      </c>
      <c r="K469" s="15">
        <v>27181193</v>
      </c>
      <c r="L469" s="13" t="s">
        <v>826</v>
      </c>
      <c r="M469" s="7">
        <v>0.49</v>
      </c>
      <c r="N469" s="17"/>
    </row>
    <row r="470" spans="1:14" ht="94.5">
      <c r="A470" s="6">
        <v>468</v>
      </c>
      <c r="B470" s="8" t="s">
        <v>813</v>
      </c>
      <c r="C470" s="9" t="s">
        <v>1133</v>
      </c>
      <c r="D470" s="10" t="s">
        <v>1003</v>
      </c>
      <c r="E470" s="11" t="s">
        <v>1147</v>
      </c>
      <c r="F470" s="6">
        <v>200210</v>
      </c>
      <c r="G470" s="6" t="s">
        <v>1135</v>
      </c>
      <c r="H470" s="16">
        <v>29745905.890000001</v>
      </c>
      <c r="I470" s="12" t="s">
        <v>1136</v>
      </c>
      <c r="J470" s="12" t="s">
        <v>1148</v>
      </c>
      <c r="K470" s="15">
        <v>27158658</v>
      </c>
      <c r="L470" s="13" t="s">
        <v>15</v>
      </c>
      <c r="M470" s="7">
        <v>1</v>
      </c>
      <c r="N470" s="17"/>
    </row>
    <row r="471" spans="1:14" ht="94.5">
      <c r="A471" s="6">
        <v>469</v>
      </c>
      <c r="B471" s="8" t="s">
        <v>813</v>
      </c>
      <c r="C471" s="9" t="s">
        <v>1149</v>
      </c>
      <c r="D471" s="10" t="s">
        <v>1150</v>
      </c>
      <c r="E471" s="11" t="s">
        <v>1151</v>
      </c>
      <c r="F471" s="6">
        <v>182446</v>
      </c>
      <c r="G471" s="6" t="s">
        <v>1135</v>
      </c>
      <c r="H471" s="16">
        <v>11358588.550000001</v>
      </c>
      <c r="I471" s="12" t="s">
        <v>1152</v>
      </c>
      <c r="J471" s="12" t="s">
        <v>846</v>
      </c>
      <c r="K471" s="15">
        <v>11341208</v>
      </c>
      <c r="L471" s="13" t="s">
        <v>15</v>
      </c>
      <c r="M471" s="7">
        <v>1</v>
      </c>
      <c r="N471" s="17"/>
    </row>
    <row r="472" spans="1:14" ht="78.75">
      <c r="A472" s="6">
        <v>470</v>
      </c>
      <c r="B472" s="8" t="s">
        <v>813</v>
      </c>
      <c r="C472" s="9" t="s">
        <v>1153</v>
      </c>
      <c r="D472" s="10" t="s">
        <v>1154</v>
      </c>
      <c r="E472" s="11" t="s">
        <v>1155</v>
      </c>
      <c r="F472" s="6">
        <v>194448</v>
      </c>
      <c r="G472" s="6" t="s">
        <v>1135</v>
      </c>
      <c r="H472" s="16">
        <v>55616994.899999999</v>
      </c>
      <c r="I472" s="12" t="s">
        <v>1156</v>
      </c>
      <c r="J472" s="12" t="s">
        <v>1157</v>
      </c>
      <c r="K472" s="15">
        <v>52349951</v>
      </c>
      <c r="L472" s="13" t="s">
        <v>15</v>
      </c>
      <c r="M472" s="7">
        <v>1</v>
      </c>
      <c r="N472" s="17"/>
    </row>
    <row r="473" spans="1:14" ht="63">
      <c r="A473" s="6">
        <v>471</v>
      </c>
      <c r="B473" s="8" t="s">
        <v>813</v>
      </c>
      <c r="C473" s="9" t="s">
        <v>1158</v>
      </c>
      <c r="D473" s="10" t="s">
        <v>1154</v>
      </c>
      <c r="E473" s="11" t="s">
        <v>1159</v>
      </c>
      <c r="F473" s="6">
        <v>221796</v>
      </c>
      <c r="G473" s="6" t="s">
        <v>1135</v>
      </c>
      <c r="H473" s="16">
        <v>13548788.039999999</v>
      </c>
      <c r="I473" s="12" t="s">
        <v>1160</v>
      </c>
      <c r="J473" s="12" t="s">
        <v>1161</v>
      </c>
      <c r="K473" s="15">
        <v>10986653</v>
      </c>
      <c r="L473" s="13" t="s">
        <v>15</v>
      </c>
      <c r="M473" s="7">
        <v>1</v>
      </c>
      <c r="N473" s="17"/>
    </row>
    <row r="474" spans="1:14" ht="78.75">
      <c r="A474" s="6">
        <v>472</v>
      </c>
      <c r="B474" s="8" t="s">
        <v>813</v>
      </c>
      <c r="C474" s="9" t="s">
        <v>881</v>
      </c>
      <c r="D474" s="10" t="s">
        <v>882</v>
      </c>
      <c r="E474" s="11" t="s">
        <v>1162</v>
      </c>
      <c r="F474" s="6">
        <v>221797</v>
      </c>
      <c r="G474" s="6" t="s">
        <v>1135</v>
      </c>
      <c r="H474" s="16">
        <v>14898786</v>
      </c>
      <c r="I474" s="12" t="s">
        <v>1163</v>
      </c>
      <c r="J474" s="12" t="s">
        <v>1164</v>
      </c>
      <c r="K474" s="15">
        <v>11538558</v>
      </c>
      <c r="L474" s="13" t="s">
        <v>15</v>
      </c>
      <c r="M474" s="7">
        <v>1</v>
      </c>
      <c r="N474" s="17"/>
    </row>
    <row r="475" spans="1:14" ht="78.75">
      <c r="A475" s="6">
        <v>473</v>
      </c>
      <c r="B475" s="8" t="s">
        <v>813</v>
      </c>
      <c r="C475" s="9" t="s">
        <v>1153</v>
      </c>
      <c r="D475" s="10" t="s">
        <v>1154</v>
      </c>
      <c r="E475" s="11" t="s">
        <v>1165</v>
      </c>
      <c r="F475" s="6">
        <v>221798</v>
      </c>
      <c r="G475" s="6" t="s">
        <v>1135</v>
      </c>
      <c r="H475" s="16">
        <v>14692926</v>
      </c>
      <c r="I475" s="12" t="s">
        <v>1166</v>
      </c>
      <c r="J475" s="12" t="s">
        <v>1167</v>
      </c>
      <c r="K475" s="15">
        <v>13910351</v>
      </c>
      <c r="L475" s="13" t="s">
        <v>15</v>
      </c>
      <c r="M475" s="7">
        <v>1</v>
      </c>
      <c r="N475" s="17"/>
    </row>
    <row r="476" spans="1:14" ht="63">
      <c r="A476" s="6">
        <v>474</v>
      </c>
      <c r="B476" s="8" t="s">
        <v>813</v>
      </c>
      <c r="C476" s="9" t="s">
        <v>1168</v>
      </c>
      <c r="D476" s="10" t="s">
        <v>1169</v>
      </c>
      <c r="E476" s="11" t="s">
        <v>1170</v>
      </c>
      <c r="F476" s="6">
        <v>231540</v>
      </c>
      <c r="G476" s="6" t="s">
        <v>1135</v>
      </c>
      <c r="H476" s="16">
        <v>12801485.6</v>
      </c>
      <c r="I476" s="12" t="s">
        <v>1171</v>
      </c>
      <c r="J476" s="12" t="s">
        <v>1172</v>
      </c>
      <c r="K476" s="15">
        <v>12797003</v>
      </c>
      <c r="L476" s="13" t="s">
        <v>15</v>
      </c>
      <c r="M476" s="7">
        <v>1</v>
      </c>
      <c r="N476" s="17"/>
    </row>
    <row r="477" spans="1:14" ht="63">
      <c r="A477" s="6">
        <v>475</v>
      </c>
      <c r="B477" s="8" t="s">
        <v>813</v>
      </c>
      <c r="C477" s="9" t="s">
        <v>1173</v>
      </c>
      <c r="D477" s="10" t="s">
        <v>882</v>
      </c>
      <c r="E477" s="11" t="s">
        <v>1174</v>
      </c>
      <c r="F477" s="6">
        <v>231541</v>
      </c>
      <c r="G477" s="6" t="s">
        <v>1135</v>
      </c>
      <c r="H477" s="16">
        <v>18160645</v>
      </c>
      <c r="I477" s="12" t="s">
        <v>1171</v>
      </c>
      <c r="J477" s="12" t="s">
        <v>1172</v>
      </c>
      <c r="K477" s="15">
        <v>13365544</v>
      </c>
      <c r="L477" s="13" t="s">
        <v>15</v>
      </c>
      <c r="M477" s="7">
        <v>1</v>
      </c>
      <c r="N477" s="17"/>
    </row>
    <row r="478" spans="1:14" ht="63">
      <c r="A478" s="6">
        <v>476</v>
      </c>
      <c r="B478" s="8" t="s">
        <v>813</v>
      </c>
      <c r="C478" s="9" t="s">
        <v>1175</v>
      </c>
      <c r="D478" s="10" t="s">
        <v>1176</v>
      </c>
      <c r="E478" s="11" t="s">
        <v>1177</v>
      </c>
      <c r="F478" s="6">
        <v>232757</v>
      </c>
      <c r="G478" s="6" t="s">
        <v>1135</v>
      </c>
      <c r="H478" s="16">
        <v>14815890.199999999</v>
      </c>
      <c r="I478" s="12" t="s">
        <v>1171</v>
      </c>
      <c r="J478" s="12" t="s">
        <v>1178</v>
      </c>
      <c r="K478" s="15">
        <v>11705972</v>
      </c>
      <c r="L478" s="13" t="s">
        <v>15</v>
      </c>
      <c r="M478" s="7">
        <v>1</v>
      </c>
      <c r="N478" s="17"/>
    </row>
    <row r="479" spans="1:14" ht="78.75">
      <c r="A479" s="6">
        <v>477</v>
      </c>
      <c r="B479" s="8" t="s">
        <v>813</v>
      </c>
      <c r="C479" s="9" t="s">
        <v>1179</v>
      </c>
      <c r="D479" s="10" t="s">
        <v>1180</v>
      </c>
      <c r="E479" s="11" t="s">
        <v>1181</v>
      </c>
      <c r="F479" s="6">
        <v>239606</v>
      </c>
      <c r="G479" s="6" t="s">
        <v>1135</v>
      </c>
      <c r="H479" s="16">
        <v>16515659.75</v>
      </c>
      <c r="I479" s="12" t="s">
        <v>1171</v>
      </c>
      <c r="J479" s="12" t="s">
        <v>1182</v>
      </c>
      <c r="K479" s="15">
        <v>16387885</v>
      </c>
      <c r="L479" s="13" t="s">
        <v>15</v>
      </c>
      <c r="M479" s="7">
        <v>1</v>
      </c>
      <c r="N479" s="17"/>
    </row>
    <row r="480" spans="1:14" ht="63">
      <c r="A480" s="6">
        <v>478</v>
      </c>
      <c r="B480" s="8" t="s">
        <v>813</v>
      </c>
      <c r="C480" s="9" t="s">
        <v>1183</v>
      </c>
      <c r="D480" s="10" t="s">
        <v>1184</v>
      </c>
      <c r="E480" s="11" t="s">
        <v>1185</v>
      </c>
      <c r="F480" s="6">
        <v>259552</v>
      </c>
      <c r="G480" s="6" t="s">
        <v>1135</v>
      </c>
      <c r="H480" s="16">
        <v>18317643</v>
      </c>
      <c r="I480" s="12" t="s">
        <v>1186</v>
      </c>
      <c r="J480" s="12" t="s">
        <v>1187</v>
      </c>
      <c r="K480" s="15">
        <v>5345452</v>
      </c>
      <c r="L480" s="13" t="s">
        <v>15</v>
      </c>
      <c r="M480" s="7">
        <v>1</v>
      </c>
      <c r="N480" s="17"/>
    </row>
    <row r="481" spans="1:14" ht="63">
      <c r="A481" s="6">
        <v>479</v>
      </c>
      <c r="B481" s="8" t="s">
        <v>813</v>
      </c>
      <c r="C481" s="9" t="s">
        <v>1183</v>
      </c>
      <c r="D481" s="10" t="s">
        <v>1184</v>
      </c>
      <c r="E481" s="11" t="s">
        <v>1188</v>
      </c>
      <c r="F481" s="6">
        <v>259553</v>
      </c>
      <c r="G481" s="6" t="s">
        <v>1135</v>
      </c>
      <c r="H481" s="16">
        <v>14994797</v>
      </c>
      <c r="I481" s="12" t="s">
        <v>1186</v>
      </c>
      <c r="J481" s="12" t="s">
        <v>846</v>
      </c>
      <c r="K481" s="15">
        <v>11544124</v>
      </c>
      <c r="L481" s="13" t="s">
        <v>15</v>
      </c>
      <c r="M481" s="7">
        <v>1</v>
      </c>
      <c r="N481" s="17"/>
    </row>
    <row r="482" spans="1:14" ht="78.75">
      <c r="A482" s="6">
        <v>480</v>
      </c>
      <c r="B482" s="8" t="s">
        <v>813</v>
      </c>
      <c r="C482" s="9" t="s">
        <v>842</v>
      </c>
      <c r="D482" s="10" t="s">
        <v>18</v>
      </c>
      <c r="E482" s="11" t="s">
        <v>1189</v>
      </c>
      <c r="F482" s="6">
        <v>278509</v>
      </c>
      <c r="G482" s="6" t="s">
        <v>1135</v>
      </c>
      <c r="H482" s="16">
        <v>30574960</v>
      </c>
      <c r="I482" s="12" t="s">
        <v>1190</v>
      </c>
      <c r="J482" s="12" t="s">
        <v>1191</v>
      </c>
      <c r="K482" s="15">
        <v>0</v>
      </c>
      <c r="L482" s="13" t="s">
        <v>15</v>
      </c>
      <c r="M482" s="7">
        <v>1</v>
      </c>
      <c r="N482" s="17" t="s">
        <v>1192</v>
      </c>
    </row>
    <row r="483" spans="1:14" ht="78.75">
      <c r="A483" s="6">
        <v>481</v>
      </c>
      <c r="B483" s="8" t="s">
        <v>813</v>
      </c>
      <c r="C483" s="9" t="s">
        <v>842</v>
      </c>
      <c r="D483" s="10" t="s">
        <v>18</v>
      </c>
      <c r="E483" s="11" t="s">
        <v>1193</v>
      </c>
      <c r="F483" s="6">
        <v>278492</v>
      </c>
      <c r="G483" s="6" t="s">
        <v>1135</v>
      </c>
      <c r="H483" s="16">
        <v>37473780.799999997</v>
      </c>
      <c r="I483" s="12" t="s">
        <v>848</v>
      </c>
      <c r="J483" s="12" t="s">
        <v>2298</v>
      </c>
      <c r="K483" s="15">
        <v>0</v>
      </c>
      <c r="L483" s="13" t="s">
        <v>15</v>
      </c>
      <c r="M483" s="7">
        <v>1</v>
      </c>
      <c r="N483" s="17"/>
    </row>
    <row r="484" spans="1:14" ht="78.75">
      <c r="A484" s="6">
        <v>482</v>
      </c>
      <c r="B484" s="8" t="s">
        <v>813</v>
      </c>
      <c r="C484" s="9" t="s">
        <v>1194</v>
      </c>
      <c r="D484" s="10" t="s">
        <v>1195</v>
      </c>
      <c r="E484" s="11" t="s">
        <v>1196</v>
      </c>
      <c r="F484" s="6">
        <v>303319</v>
      </c>
      <c r="G484" s="6" t="s">
        <v>1135</v>
      </c>
      <c r="H484" s="16">
        <v>37353737</v>
      </c>
      <c r="I484" s="12" t="s">
        <v>1197</v>
      </c>
      <c r="J484" s="12" t="s">
        <v>1198</v>
      </c>
      <c r="K484" s="15">
        <v>20192232</v>
      </c>
      <c r="L484" s="13" t="s">
        <v>826</v>
      </c>
      <c r="M484" s="7">
        <v>1</v>
      </c>
      <c r="N484" s="17"/>
    </row>
    <row r="485" spans="1:14" ht="78.75">
      <c r="A485" s="6">
        <v>483</v>
      </c>
      <c r="B485" s="8" t="s">
        <v>813</v>
      </c>
      <c r="C485" s="9" t="s">
        <v>1199</v>
      </c>
      <c r="D485" s="10" t="s">
        <v>1200</v>
      </c>
      <c r="E485" s="11" t="s">
        <v>1196</v>
      </c>
      <c r="F485" s="6">
        <v>303319</v>
      </c>
      <c r="G485" s="6" t="s">
        <v>1135</v>
      </c>
      <c r="H485" s="16">
        <v>37353737</v>
      </c>
      <c r="I485" s="12" t="s">
        <v>1197</v>
      </c>
      <c r="J485" s="12" t="s">
        <v>1198</v>
      </c>
      <c r="K485" s="15">
        <v>20192232</v>
      </c>
      <c r="L485" s="13" t="s">
        <v>826</v>
      </c>
      <c r="M485" s="7">
        <v>0.51</v>
      </c>
      <c r="N485" s="17"/>
    </row>
    <row r="486" spans="1:14" ht="78.75">
      <c r="A486" s="6">
        <v>484</v>
      </c>
      <c r="B486" s="8" t="s">
        <v>813</v>
      </c>
      <c r="C486" s="9" t="s">
        <v>1201</v>
      </c>
      <c r="D486" s="10" t="s">
        <v>1011</v>
      </c>
      <c r="E486" s="11" t="s">
        <v>1196</v>
      </c>
      <c r="F486" s="6">
        <v>303319</v>
      </c>
      <c r="G486" s="6" t="s">
        <v>1135</v>
      </c>
      <c r="H486" s="16">
        <v>37353737</v>
      </c>
      <c r="I486" s="12" t="s">
        <v>1197</v>
      </c>
      <c r="J486" s="12" t="s">
        <v>1198</v>
      </c>
      <c r="K486" s="15">
        <v>20192232</v>
      </c>
      <c r="L486" s="13" t="s">
        <v>826</v>
      </c>
      <c r="M486" s="7">
        <v>0.49</v>
      </c>
      <c r="N486" s="17"/>
    </row>
    <row r="487" spans="1:14" ht="78.75">
      <c r="A487" s="6">
        <v>485</v>
      </c>
      <c r="B487" s="8" t="s">
        <v>813</v>
      </c>
      <c r="C487" s="9" t="s">
        <v>1202</v>
      </c>
      <c r="D487" s="10" t="s">
        <v>1203</v>
      </c>
      <c r="E487" s="11" t="s">
        <v>1204</v>
      </c>
      <c r="F487" s="6">
        <v>387806</v>
      </c>
      <c r="G487" s="6" t="s">
        <v>1135</v>
      </c>
      <c r="H487" s="16">
        <v>22168469.969999999</v>
      </c>
      <c r="I487" s="12" t="s">
        <v>1205</v>
      </c>
      <c r="J487" s="12" t="s">
        <v>1206</v>
      </c>
      <c r="K487" s="15">
        <v>7129737</v>
      </c>
      <c r="L487" s="13" t="s">
        <v>15</v>
      </c>
      <c r="M487" s="7">
        <v>1</v>
      </c>
      <c r="N487" s="17"/>
    </row>
    <row r="488" spans="1:14" ht="67.5">
      <c r="A488" s="6">
        <v>486</v>
      </c>
      <c r="B488" s="8" t="s">
        <v>813</v>
      </c>
      <c r="C488" s="9" t="s">
        <v>1207</v>
      </c>
      <c r="D488" s="10" t="s">
        <v>863</v>
      </c>
      <c r="E488" s="11" t="s">
        <v>1208</v>
      </c>
      <c r="F488" s="6">
        <v>426155</v>
      </c>
      <c r="G488" s="6" t="s">
        <v>1135</v>
      </c>
      <c r="H488" s="16">
        <v>26899960</v>
      </c>
      <c r="I488" s="12" t="s">
        <v>865</v>
      </c>
      <c r="J488" s="12" t="s">
        <v>866</v>
      </c>
      <c r="K488" s="15">
        <v>14212169</v>
      </c>
      <c r="L488" s="13" t="s">
        <v>826</v>
      </c>
      <c r="M488" s="7">
        <v>1</v>
      </c>
      <c r="N488" s="17"/>
    </row>
    <row r="489" spans="1:14" ht="67.5">
      <c r="A489" s="6">
        <v>487</v>
      </c>
      <c r="B489" s="8" t="s">
        <v>813</v>
      </c>
      <c r="C489" s="9" t="s">
        <v>933</v>
      </c>
      <c r="D489" s="10" t="s">
        <v>858</v>
      </c>
      <c r="E489" s="11" t="s">
        <v>1208</v>
      </c>
      <c r="F489" s="6">
        <v>426155</v>
      </c>
      <c r="G489" s="6" t="s">
        <v>1135</v>
      </c>
      <c r="H489" s="16">
        <v>26899960</v>
      </c>
      <c r="I489" s="12" t="s">
        <v>865</v>
      </c>
      <c r="J489" s="12" t="s">
        <v>866</v>
      </c>
      <c r="K489" s="15">
        <v>14212169</v>
      </c>
      <c r="L489" s="13" t="s">
        <v>826</v>
      </c>
      <c r="M489" s="7">
        <v>0.49</v>
      </c>
      <c r="N489" s="17"/>
    </row>
    <row r="490" spans="1:14" ht="67.5">
      <c r="A490" s="6">
        <v>488</v>
      </c>
      <c r="B490" s="8" t="s">
        <v>813</v>
      </c>
      <c r="C490" s="9" t="s">
        <v>1209</v>
      </c>
      <c r="D490" s="10" t="s">
        <v>869</v>
      </c>
      <c r="E490" s="11" t="s">
        <v>1208</v>
      </c>
      <c r="F490" s="6">
        <v>426155</v>
      </c>
      <c r="G490" s="6" t="s">
        <v>1135</v>
      </c>
      <c r="H490" s="16">
        <v>26899960</v>
      </c>
      <c r="I490" s="12" t="s">
        <v>865</v>
      </c>
      <c r="J490" s="12" t="s">
        <v>866</v>
      </c>
      <c r="K490" s="15">
        <v>14212169</v>
      </c>
      <c r="L490" s="13" t="s">
        <v>826</v>
      </c>
      <c r="M490" s="7">
        <v>0.51</v>
      </c>
      <c r="N490" s="17"/>
    </row>
    <row r="491" spans="1:14" ht="78.75">
      <c r="A491" s="6">
        <v>489</v>
      </c>
      <c r="B491" s="8" t="s">
        <v>813</v>
      </c>
      <c r="C491" s="9" t="s">
        <v>1210</v>
      </c>
      <c r="D491" s="10" t="s">
        <v>20</v>
      </c>
      <c r="E491" s="11" t="s">
        <v>1211</v>
      </c>
      <c r="F491" s="6">
        <v>270451</v>
      </c>
      <c r="G491" s="6" t="s">
        <v>1212</v>
      </c>
      <c r="H491" s="16">
        <v>48024264</v>
      </c>
      <c r="I491" s="12" t="s">
        <v>848</v>
      </c>
      <c r="J491" s="12" t="s">
        <v>1213</v>
      </c>
      <c r="K491" s="15">
        <v>0</v>
      </c>
      <c r="L491" s="13" t="s">
        <v>15</v>
      </c>
      <c r="M491" s="7">
        <v>1</v>
      </c>
      <c r="N491" s="17"/>
    </row>
    <row r="492" spans="1:14" ht="63">
      <c r="A492" s="6">
        <v>490</v>
      </c>
      <c r="B492" s="8" t="s">
        <v>813</v>
      </c>
      <c r="C492" s="9" t="s">
        <v>1194</v>
      </c>
      <c r="D492" s="10" t="s">
        <v>1195</v>
      </c>
      <c r="E492" s="11" t="s">
        <v>1214</v>
      </c>
      <c r="F492" s="6">
        <v>346959</v>
      </c>
      <c r="G492" s="6" t="s">
        <v>1212</v>
      </c>
      <c r="H492" s="16" t="s">
        <v>1215</v>
      </c>
      <c r="I492" s="12" t="s">
        <v>1216</v>
      </c>
      <c r="J492" s="12" t="s">
        <v>1217</v>
      </c>
      <c r="K492" s="15">
        <v>0</v>
      </c>
      <c r="L492" s="13" t="s">
        <v>826</v>
      </c>
      <c r="M492" s="7">
        <v>1</v>
      </c>
      <c r="N492" s="17"/>
    </row>
    <row r="493" spans="1:14" ht="63">
      <c r="A493" s="6">
        <v>491</v>
      </c>
      <c r="B493" s="8" t="s">
        <v>813</v>
      </c>
      <c r="C493" s="9" t="s">
        <v>1199</v>
      </c>
      <c r="D493" s="10" t="s">
        <v>1200</v>
      </c>
      <c r="E493" s="11" t="s">
        <v>1214</v>
      </c>
      <c r="F493" s="6">
        <v>346959</v>
      </c>
      <c r="G493" s="6" t="s">
        <v>1212</v>
      </c>
      <c r="H493" s="16" t="s">
        <v>1215</v>
      </c>
      <c r="I493" s="12" t="s">
        <v>1216</v>
      </c>
      <c r="J493" s="12" t="s">
        <v>1217</v>
      </c>
      <c r="K493" s="15">
        <v>0</v>
      </c>
      <c r="L493" s="13" t="s">
        <v>826</v>
      </c>
      <c r="M493" s="7">
        <v>0.51</v>
      </c>
      <c r="N493" s="17"/>
    </row>
    <row r="494" spans="1:14" ht="63">
      <c r="A494" s="6">
        <v>492</v>
      </c>
      <c r="B494" s="8" t="s">
        <v>813</v>
      </c>
      <c r="C494" s="9" t="s">
        <v>1201</v>
      </c>
      <c r="D494" s="10" t="s">
        <v>1011</v>
      </c>
      <c r="E494" s="11" t="s">
        <v>1214</v>
      </c>
      <c r="F494" s="6">
        <v>346959</v>
      </c>
      <c r="G494" s="6" t="s">
        <v>1212</v>
      </c>
      <c r="H494" s="16" t="s">
        <v>1215</v>
      </c>
      <c r="I494" s="12" t="s">
        <v>1216</v>
      </c>
      <c r="J494" s="12" t="s">
        <v>1217</v>
      </c>
      <c r="K494" s="15">
        <v>0</v>
      </c>
      <c r="L494" s="13" t="s">
        <v>826</v>
      </c>
      <c r="M494" s="7">
        <v>0.49</v>
      </c>
      <c r="N494" s="17"/>
    </row>
    <row r="495" spans="1:14" ht="94.5">
      <c r="A495" s="6">
        <v>493</v>
      </c>
      <c r="B495" s="8" t="s">
        <v>813</v>
      </c>
      <c r="C495" s="9" t="s">
        <v>1218</v>
      </c>
      <c r="D495" s="10" t="s">
        <v>21</v>
      </c>
      <c r="E495" s="11" t="s">
        <v>1219</v>
      </c>
      <c r="F495" s="6">
        <v>292256</v>
      </c>
      <c r="G495" s="6" t="s">
        <v>1212</v>
      </c>
      <c r="H495" s="16">
        <v>33732174</v>
      </c>
      <c r="I495" s="12">
        <v>43662</v>
      </c>
      <c r="J495" s="12" t="s">
        <v>1220</v>
      </c>
      <c r="K495" s="15">
        <v>10000000</v>
      </c>
      <c r="L495" s="13" t="s">
        <v>15</v>
      </c>
      <c r="M495" s="7">
        <v>1</v>
      </c>
      <c r="N495" s="17"/>
    </row>
    <row r="496" spans="1:14" ht="63">
      <c r="A496" s="6">
        <v>494</v>
      </c>
      <c r="B496" s="8" t="s">
        <v>813</v>
      </c>
      <c r="C496" s="9" t="s">
        <v>1218</v>
      </c>
      <c r="D496" s="10" t="s">
        <v>21</v>
      </c>
      <c r="E496" s="11" t="s">
        <v>1221</v>
      </c>
      <c r="F496" s="6">
        <v>292257</v>
      </c>
      <c r="G496" s="6" t="s">
        <v>1212</v>
      </c>
      <c r="H496" s="16">
        <v>42379368</v>
      </c>
      <c r="I496" s="12">
        <v>43662</v>
      </c>
      <c r="J496" s="12" t="s">
        <v>1222</v>
      </c>
      <c r="K496" s="15">
        <v>0</v>
      </c>
      <c r="L496" s="13" t="s">
        <v>15</v>
      </c>
      <c r="M496" s="7">
        <v>1</v>
      </c>
      <c r="N496" s="17"/>
    </row>
    <row r="497" spans="1:14" ht="63">
      <c r="A497" s="6">
        <v>495</v>
      </c>
      <c r="B497" s="8" t="s">
        <v>813</v>
      </c>
      <c r="C497" s="9" t="s">
        <v>881</v>
      </c>
      <c r="D497" s="10" t="s">
        <v>882</v>
      </c>
      <c r="E497" s="11" t="s">
        <v>1223</v>
      </c>
      <c r="F497" s="6">
        <v>292254</v>
      </c>
      <c r="G497" s="6" t="s">
        <v>1212</v>
      </c>
      <c r="H497" s="16">
        <v>46380608</v>
      </c>
      <c r="I497" s="12" t="s">
        <v>1224</v>
      </c>
      <c r="J497" s="12" t="s">
        <v>1225</v>
      </c>
      <c r="K497" s="15"/>
      <c r="L497" s="13" t="s">
        <v>15</v>
      </c>
      <c r="M497" s="7">
        <v>1</v>
      </c>
      <c r="N497" s="17"/>
    </row>
    <row r="498" spans="1:14" ht="78.75">
      <c r="A498" s="6">
        <v>496</v>
      </c>
      <c r="B498" s="8" t="s">
        <v>813</v>
      </c>
      <c r="C498" s="9" t="s">
        <v>1226</v>
      </c>
      <c r="D498" s="10" t="s">
        <v>19</v>
      </c>
      <c r="E498" s="11" t="s">
        <v>1227</v>
      </c>
      <c r="F498" s="6">
        <v>299703</v>
      </c>
      <c r="G498" s="6" t="s">
        <v>1212</v>
      </c>
      <c r="H498" s="16">
        <v>13297458</v>
      </c>
      <c r="I498" s="12">
        <v>7137</v>
      </c>
      <c r="J498" s="12" t="s">
        <v>1228</v>
      </c>
      <c r="K498" s="15">
        <v>6845807</v>
      </c>
      <c r="L498" s="13" t="s">
        <v>15</v>
      </c>
      <c r="M498" s="7">
        <v>1</v>
      </c>
      <c r="N498" s="17"/>
    </row>
    <row r="499" spans="1:14" ht="63">
      <c r="A499" s="6">
        <v>497</v>
      </c>
      <c r="B499" s="8" t="s">
        <v>813</v>
      </c>
      <c r="C499" s="9" t="s">
        <v>1229</v>
      </c>
      <c r="D499" s="10" t="s">
        <v>1230</v>
      </c>
      <c r="E499" s="11" t="s">
        <v>1231</v>
      </c>
      <c r="F499" s="6">
        <v>355348</v>
      </c>
      <c r="G499" s="6" t="s">
        <v>1212</v>
      </c>
      <c r="H499" s="16">
        <v>2697966</v>
      </c>
      <c r="I499" s="12" t="s">
        <v>1232</v>
      </c>
      <c r="J499" s="12" t="s">
        <v>1157</v>
      </c>
      <c r="K499" s="15">
        <v>1425601</v>
      </c>
      <c r="L499" s="13" t="s">
        <v>15</v>
      </c>
      <c r="M499" s="7">
        <v>1</v>
      </c>
      <c r="N499" s="17"/>
    </row>
    <row r="500" spans="1:14" ht="78.75">
      <c r="A500" s="6">
        <v>498</v>
      </c>
      <c r="B500" s="8" t="s">
        <v>813</v>
      </c>
      <c r="C500" s="9" t="s">
        <v>1233</v>
      </c>
      <c r="D500" s="10" t="s">
        <v>1234</v>
      </c>
      <c r="E500" s="11" t="s">
        <v>1235</v>
      </c>
      <c r="F500" s="6">
        <v>357794</v>
      </c>
      <c r="G500" s="6" t="s">
        <v>1212</v>
      </c>
      <c r="H500" s="16">
        <v>4167288</v>
      </c>
      <c r="I500" s="12" t="s">
        <v>1232</v>
      </c>
      <c r="J500" s="12" t="s">
        <v>1236</v>
      </c>
      <c r="K500" s="15">
        <v>4167242</v>
      </c>
      <c r="L500" s="13" t="s">
        <v>15</v>
      </c>
      <c r="M500" s="7">
        <v>1</v>
      </c>
      <c r="N500" s="17"/>
    </row>
    <row r="501" spans="1:14" ht="78.75">
      <c r="A501" s="6">
        <v>499</v>
      </c>
      <c r="B501" s="8" t="s">
        <v>813</v>
      </c>
      <c r="C501" s="9" t="s">
        <v>1237</v>
      </c>
      <c r="D501" s="10" t="s">
        <v>1238</v>
      </c>
      <c r="E501" s="11" t="s">
        <v>1239</v>
      </c>
      <c r="F501" s="6">
        <v>357795</v>
      </c>
      <c r="G501" s="6" t="s">
        <v>1212</v>
      </c>
      <c r="H501" s="16">
        <v>4449359</v>
      </c>
      <c r="I501" s="12" t="s">
        <v>1240</v>
      </c>
      <c r="J501" s="12" t="s">
        <v>1241</v>
      </c>
      <c r="K501" s="15">
        <v>843302</v>
      </c>
      <c r="L501" s="13" t="s">
        <v>15</v>
      </c>
      <c r="M501" s="7">
        <v>1</v>
      </c>
      <c r="N501" s="17"/>
    </row>
    <row r="502" spans="1:14" ht="94.5">
      <c r="A502" s="6">
        <v>500</v>
      </c>
      <c r="B502" s="8" t="s">
        <v>813</v>
      </c>
      <c r="C502" s="9" t="s">
        <v>1242</v>
      </c>
      <c r="D502" s="10" t="s">
        <v>1234</v>
      </c>
      <c r="E502" s="11" t="s">
        <v>1243</v>
      </c>
      <c r="F502" s="6">
        <v>357796</v>
      </c>
      <c r="G502" s="6" t="s">
        <v>1212</v>
      </c>
      <c r="H502" s="16">
        <v>2872821</v>
      </c>
      <c r="I502" s="12" t="s">
        <v>1232</v>
      </c>
      <c r="J502" s="12" t="s">
        <v>1236</v>
      </c>
      <c r="K502" s="15">
        <v>2870882</v>
      </c>
      <c r="L502" s="13" t="s">
        <v>15</v>
      </c>
      <c r="M502" s="7">
        <v>1</v>
      </c>
      <c r="N502" s="17"/>
    </row>
    <row r="503" spans="1:14" ht="78.75">
      <c r="A503" s="6">
        <v>501</v>
      </c>
      <c r="B503" s="8" t="s">
        <v>813</v>
      </c>
      <c r="C503" s="9" t="s">
        <v>1244</v>
      </c>
      <c r="D503" s="10" t="s">
        <v>1245</v>
      </c>
      <c r="E503" s="11" t="s">
        <v>1246</v>
      </c>
      <c r="F503" s="6">
        <v>354198</v>
      </c>
      <c r="G503" s="6" t="s">
        <v>1212</v>
      </c>
      <c r="H503" s="16">
        <v>69764715</v>
      </c>
      <c r="I503" s="12" t="s">
        <v>942</v>
      </c>
      <c r="J503" s="12" t="s">
        <v>879</v>
      </c>
      <c r="K503" s="15">
        <v>9000000</v>
      </c>
      <c r="L503" s="13" t="s">
        <v>826</v>
      </c>
      <c r="M503" s="7">
        <v>1</v>
      </c>
      <c r="N503" s="17"/>
    </row>
    <row r="504" spans="1:14" ht="63">
      <c r="A504" s="6">
        <v>502</v>
      </c>
      <c r="B504" s="8" t="s">
        <v>813</v>
      </c>
      <c r="C504" s="9" t="s">
        <v>1247</v>
      </c>
      <c r="D504" s="10" t="s">
        <v>1248</v>
      </c>
      <c r="E504" s="11" t="s">
        <v>1246</v>
      </c>
      <c r="F504" s="6">
        <v>354198</v>
      </c>
      <c r="G504" s="6" t="s">
        <v>1212</v>
      </c>
      <c r="H504" s="16">
        <v>69764715</v>
      </c>
      <c r="I504" s="12" t="s">
        <v>942</v>
      </c>
      <c r="J504" s="12" t="s">
        <v>879</v>
      </c>
      <c r="K504" s="15">
        <v>9000000</v>
      </c>
      <c r="L504" s="13" t="s">
        <v>826</v>
      </c>
      <c r="M504" s="7">
        <v>0.51</v>
      </c>
      <c r="N504" s="17"/>
    </row>
    <row r="505" spans="1:14" ht="63">
      <c r="A505" s="6">
        <v>503</v>
      </c>
      <c r="B505" s="8" t="s">
        <v>813</v>
      </c>
      <c r="C505" s="9" t="s">
        <v>1249</v>
      </c>
      <c r="D505" s="10" t="s">
        <v>1203</v>
      </c>
      <c r="E505" s="11" t="s">
        <v>1246</v>
      </c>
      <c r="F505" s="6">
        <v>354198</v>
      </c>
      <c r="G505" s="6" t="s">
        <v>1212</v>
      </c>
      <c r="H505" s="16">
        <v>69764715</v>
      </c>
      <c r="I505" s="12" t="s">
        <v>942</v>
      </c>
      <c r="J505" s="12" t="s">
        <v>879</v>
      </c>
      <c r="K505" s="15">
        <v>9000000</v>
      </c>
      <c r="L505" s="13" t="s">
        <v>826</v>
      </c>
      <c r="M505" s="7">
        <v>0.49</v>
      </c>
      <c r="N505" s="17"/>
    </row>
    <row r="506" spans="1:14" ht="63">
      <c r="A506" s="6">
        <v>504</v>
      </c>
      <c r="B506" s="8" t="s">
        <v>813</v>
      </c>
      <c r="C506" s="9" t="s">
        <v>997</v>
      </c>
      <c r="D506" s="10" t="s">
        <v>830</v>
      </c>
      <c r="E506" s="11" t="s">
        <v>1250</v>
      </c>
      <c r="F506" s="6">
        <v>448606</v>
      </c>
      <c r="G506" s="6" t="s">
        <v>1212</v>
      </c>
      <c r="H506" s="16">
        <v>20100161</v>
      </c>
      <c r="I506" s="12" t="s">
        <v>1251</v>
      </c>
      <c r="J506" s="12" t="s">
        <v>1252</v>
      </c>
      <c r="K506" s="15">
        <v>0</v>
      </c>
      <c r="L506" s="13" t="s">
        <v>15</v>
      </c>
      <c r="M506" s="7">
        <v>1</v>
      </c>
      <c r="N506" s="17"/>
    </row>
    <row r="507" spans="1:14" ht="94.5">
      <c r="A507" s="6">
        <v>505</v>
      </c>
      <c r="B507" s="8" t="s">
        <v>813</v>
      </c>
      <c r="C507" s="9" t="s">
        <v>881</v>
      </c>
      <c r="D507" s="10" t="s">
        <v>882</v>
      </c>
      <c r="E507" s="11" t="s">
        <v>1253</v>
      </c>
      <c r="F507" s="6">
        <v>448650</v>
      </c>
      <c r="G507" s="6" t="s">
        <v>1212</v>
      </c>
      <c r="H507" s="16">
        <v>17360351</v>
      </c>
      <c r="I507" s="12" t="s">
        <v>1251</v>
      </c>
      <c r="J507" s="12" t="s">
        <v>1025</v>
      </c>
      <c r="K507" s="15">
        <v>0</v>
      </c>
      <c r="L507" s="13" t="s">
        <v>15</v>
      </c>
      <c r="M507" s="7">
        <v>1</v>
      </c>
      <c r="N507" s="17"/>
    </row>
    <row r="508" spans="1:14" ht="78.75">
      <c r="A508" s="6">
        <v>506</v>
      </c>
      <c r="B508" s="8" t="s">
        <v>813</v>
      </c>
      <c r="C508" s="9" t="s">
        <v>881</v>
      </c>
      <c r="D508" s="10" t="s">
        <v>882</v>
      </c>
      <c r="E508" s="11" t="s">
        <v>1254</v>
      </c>
      <c r="F508" s="6">
        <v>448658</v>
      </c>
      <c r="G508" s="6" t="s">
        <v>1212</v>
      </c>
      <c r="H508" s="16">
        <v>16632632</v>
      </c>
      <c r="I508" s="12" t="s">
        <v>1255</v>
      </c>
      <c r="J508" s="12" t="s">
        <v>1025</v>
      </c>
      <c r="K508" s="15">
        <v>0</v>
      </c>
      <c r="L508" s="13" t="s">
        <v>15</v>
      </c>
      <c r="M508" s="7">
        <v>1</v>
      </c>
      <c r="N508" s="17"/>
    </row>
    <row r="509" spans="1:14" ht="63">
      <c r="A509" s="6">
        <v>507</v>
      </c>
      <c r="B509" s="8" t="s">
        <v>813</v>
      </c>
      <c r="C509" s="9" t="s">
        <v>997</v>
      </c>
      <c r="D509" s="10" t="s">
        <v>830</v>
      </c>
      <c r="E509" s="11" t="s">
        <v>1256</v>
      </c>
      <c r="F509" s="6">
        <v>448660</v>
      </c>
      <c r="G509" s="6" t="s">
        <v>1212</v>
      </c>
      <c r="H509" s="16">
        <v>17388321</v>
      </c>
      <c r="I509" s="12" t="s">
        <v>1251</v>
      </c>
      <c r="J509" s="12" t="s">
        <v>1252</v>
      </c>
      <c r="K509" s="15">
        <v>0</v>
      </c>
      <c r="L509" s="13" t="s">
        <v>15</v>
      </c>
      <c r="M509" s="7">
        <v>1</v>
      </c>
      <c r="N509" s="17"/>
    </row>
    <row r="510" spans="1:14" ht="63">
      <c r="A510" s="6">
        <v>508</v>
      </c>
      <c r="B510" s="8" t="s">
        <v>813</v>
      </c>
      <c r="C510" s="9" t="s">
        <v>997</v>
      </c>
      <c r="D510" s="10" t="s">
        <v>830</v>
      </c>
      <c r="E510" s="11" t="s">
        <v>1257</v>
      </c>
      <c r="F510" s="6">
        <v>448642</v>
      </c>
      <c r="G510" s="6" t="s">
        <v>1212</v>
      </c>
      <c r="H510" s="16">
        <v>21472115</v>
      </c>
      <c r="I510" s="12" t="s">
        <v>1251</v>
      </c>
      <c r="J510" s="12" t="s">
        <v>1252</v>
      </c>
      <c r="K510" s="15">
        <v>0</v>
      </c>
      <c r="L510" s="13" t="s">
        <v>15</v>
      </c>
      <c r="M510" s="7">
        <v>1</v>
      </c>
      <c r="N510" s="17"/>
    </row>
    <row r="511" spans="1:14" ht="78.75">
      <c r="A511" s="6">
        <v>509</v>
      </c>
      <c r="B511" s="8" t="s">
        <v>813</v>
      </c>
      <c r="C511" s="9" t="s">
        <v>1153</v>
      </c>
      <c r="D511" s="10" t="s">
        <v>1154</v>
      </c>
      <c r="E511" s="11" t="s">
        <v>1258</v>
      </c>
      <c r="F511" s="6">
        <v>364200</v>
      </c>
      <c r="G511" s="6" t="s">
        <v>1212</v>
      </c>
      <c r="H511" s="16">
        <v>38999047</v>
      </c>
      <c r="I511" s="12" t="s">
        <v>942</v>
      </c>
      <c r="J511" s="12" t="s">
        <v>1167</v>
      </c>
      <c r="K511" s="15">
        <v>0</v>
      </c>
      <c r="L511" s="13" t="s">
        <v>15</v>
      </c>
      <c r="M511" s="7">
        <v>1</v>
      </c>
      <c r="N511" s="17"/>
    </row>
    <row r="512" spans="1:14" ht="78.75">
      <c r="A512" s="6">
        <v>510</v>
      </c>
      <c r="B512" s="8" t="s">
        <v>813</v>
      </c>
      <c r="C512" s="9" t="s">
        <v>1153</v>
      </c>
      <c r="D512" s="10" t="s">
        <v>1154</v>
      </c>
      <c r="E512" s="11" t="s">
        <v>1259</v>
      </c>
      <c r="F512" s="6">
        <v>364201</v>
      </c>
      <c r="G512" s="6" t="s">
        <v>1212</v>
      </c>
      <c r="H512" s="16">
        <v>39546198</v>
      </c>
      <c r="I512" s="12" t="s">
        <v>942</v>
      </c>
      <c r="J512" s="12" t="s">
        <v>1167</v>
      </c>
      <c r="K512" s="15">
        <v>0</v>
      </c>
      <c r="L512" s="13" t="s">
        <v>15</v>
      </c>
      <c r="M512" s="7">
        <v>1</v>
      </c>
      <c r="N512" s="17"/>
    </row>
    <row r="513" spans="1:14" ht="63">
      <c r="A513" s="6">
        <v>511</v>
      </c>
      <c r="B513" s="8" t="s">
        <v>813</v>
      </c>
      <c r="C513" s="9" t="s">
        <v>1260</v>
      </c>
      <c r="D513" s="10" t="s">
        <v>1261</v>
      </c>
      <c r="E513" s="11" t="s">
        <v>1262</v>
      </c>
      <c r="F513" s="6">
        <v>364202</v>
      </c>
      <c r="G513" s="6" t="s">
        <v>1212</v>
      </c>
      <c r="H513" s="16">
        <v>16675161</v>
      </c>
      <c r="I513" s="12" t="s">
        <v>942</v>
      </c>
      <c r="J513" s="12" t="s">
        <v>1167</v>
      </c>
      <c r="K513" s="15">
        <v>0</v>
      </c>
      <c r="L513" s="13" t="s">
        <v>15</v>
      </c>
      <c r="M513" s="7">
        <v>1</v>
      </c>
      <c r="N513" s="17"/>
    </row>
    <row r="514" spans="1:14" ht="94.5">
      <c r="A514" s="6">
        <v>512</v>
      </c>
      <c r="B514" s="8" t="s">
        <v>813</v>
      </c>
      <c r="C514" s="9" t="s">
        <v>1202</v>
      </c>
      <c r="D514" s="10" t="s">
        <v>1203</v>
      </c>
      <c r="E514" s="11" t="s">
        <v>1263</v>
      </c>
      <c r="F514" s="6">
        <v>366355</v>
      </c>
      <c r="G514" s="6" t="s">
        <v>1212</v>
      </c>
      <c r="H514" s="16">
        <v>17143360</v>
      </c>
      <c r="I514" s="12" t="s">
        <v>942</v>
      </c>
      <c r="J514" s="12" t="s">
        <v>1264</v>
      </c>
      <c r="K514" s="15">
        <v>5400000</v>
      </c>
      <c r="L514" s="13" t="s">
        <v>15</v>
      </c>
      <c r="M514" s="7">
        <v>1</v>
      </c>
      <c r="N514" s="17"/>
    </row>
    <row r="515" spans="1:14" ht="78.75">
      <c r="A515" s="6">
        <v>513</v>
      </c>
      <c r="B515" s="8" t="s">
        <v>813</v>
      </c>
      <c r="C515" s="9" t="s">
        <v>1265</v>
      </c>
      <c r="D515" s="10" t="s">
        <v>1266</v>
      </c>
      <c r="E515" s="11" t="s">
        <v>1267</v>
      </c>
      <c r="F515" s="6">
        <v>366342</v>
      </c>
      <c r="G515" s="6" t="s">
        <v>1212</v>
      </c>
      <c r="H515" s="16">
        <v>19574595</v>
      </c>
      <c r="I515" s="12" t="s">
        <v>942</v>
      </c>
      <c r="J515" s="12" t="s">
        <v>880</v>
      </c>
      <c r="K515" s="15">
        <v>10500000</v>
      </c>
      <c r="L515" s="13" t="s">
        <v>826</v>
      </c>
      <c r="M515" s="7">
        <v>1</v>
      </c>
      <c r="N515" s="17"/>
    </row>
    <row r="516" spans="1:14" ht="78.75">
      <c r="A516" s="6">
        <v>514</v>
      </c>
      <c r="B516" s="8" t="s">
        <v>813</v>
      </c>
      <c r="C516" s="9" t="s">
        <v>1268</v>
      </c>
      <c r="D516" s="10" t="s">
        <v>223</v>
      </c>
      <c r="E516" s="11" t="s">
        <v>1267</v>
      </c>
      <c r="F516" s="6">
        <v>366350</v>
      </c>
      <c r="G516" s="6" t="s">
        <v>1212</v>
      </c>
      <c r="H516" s="16">
        <v>19574595</v>
      </c>
      <c r="I516" s="12" t="s">
        <v>942</v>
      </c>
      <c r="J516" s="12" t="s">
        <v>880</v>
      </c>
      <c r="K516" s="15">
        <v>10500000</v>
      </c>
      <c r="L516" s="13" t="s">
        <v>826</v>
      </c>
      <c r="M516" s="7">
        <v>0.4</v>
      </c>
      <c r="N516" s="17"/>
    </row>
    <row r="517" spans="1:14" ht="78.75">
      <c r="A517" s="6">
        <v>515</v>
      </c>
      <c r="B517" s="8" t="s">
        <v>813</v>
      </c>
      <c r="C517" s="9" t="s">
        <v>1269</v>
      </c>
      <c r="D517" s="10" t="s">
        <v>1270</v>
      </c>
      <c r="E517" s="11" t="s">
        <v>1267</v>
      </c>
      <c r="F517" s="6">
        <v>366350</v>
      </c>
      <c r="G517" s="6" t="s">
        <v>1212</v>
      </c>
      <c r="H517" s="16">
        <v>19574595</v>
      </c>
      <c r="I517" s="12" t="s">
        <v>942</v>
      </c>
      <c r="J517" s="12" t="s">
        <v>880</v>
      </c>
      <c r="K517" s="15">
        <v>10500000</v>
      </c>
      <c r="L517" s="13" t="s">
        <v>826</v>
      </c>
      <c r="M517" s="7">
        <v>0.3</v>
      </c>
      <c r="N517" s="17"/>
    </row>
    <row r="518" spans="1:14" ht="78.75">
      <c r="A518" s="6">
        <v>516</v>
      </c>
      <c r="B518" s="8" t="s">
        <v>813</v>
      </c>
      <c r="C518" s="9" t="s">
        <v>876</v>
      </c>
      <c r="D518" s="10" t="s">
        <v>877</v>
      </c>
      <c r="E518" s="11" t="s">
        <v>1267</v>
      </c>
      <c r="F518" s="6">
        <v>366350</v>
      </c>
      <c r="G518" s="6" t="s">
        <v>1212</v>
      </c>
      <c r="H518" s="16">
        <v>19574595</v>
      </c>
      <c r="I518" s="12" t="s">
        <v>942</v>
      </c>
      <c r="J518" s="12" t="s">
        <v>880</v>
      </c>
      <c r="K518" s="15">
        <v>10500000</v>
      </c>
      <c r="L518" s="13" t="s">
        <v>826</v>
      </c>
      <c r="M518" s="7">
        <v>0.3</v>
      </c>
      <c r="N518" s="17"/>
    </row>
    <row r="519" spans="1:14" ht="78.75">
      <c r="A519" s="6">
        <v>517</v>
      </c>
      <c r="B519" s="8" t="s">
        <v>813</v>
      </c>
      <c r="C519" s="9" t="s">
        <v>1265</v>
      </c>
      <c r="D519" s="10" t="s">
        <v>1266</v>
      </c>
      <c r="E519" s="11" t="s">
        <v>1271</v>
      </c>
      <c r="F519" s="6">
        <v>366350</v>
      </c>
      <c r="G519" s="6" t="s">
        <v>1212</v>
      </c>
      <c r="H519" s="16">
        <v>15092782</v>
      </c>
      <c r="I519" s="12" t="s">
        <v>1272</v>
      </c>
      <c r="J519" s="12" t="s">
        <v>841</v>
      </c>
      <c r="K519" s="15">
        <v>7955720</v>
      </c>
      <c r="L519" s="13" t="s">
        <v>826</v>
      </c>
      <c r="M519" s="7">
        <v>1</v>
      </c>
      <c r="N519" s="17"/>
    </row>
    <row r="520" spans="1:14" ht="78.75">
      <c r="A520" s="6">
        <v>518</v>
      </c>
      <c r="B520" s="8" t="s">
        <v>813</v>
      </c>
      <c r="C520" s="9" t="s">
        <v>1268</v>
      </c>
      <c r="D520" s="10" t="s">
        <v>223</v>
      </c>
      <c r="E520" s="11" t="s">
        <v>1271</v>
      </c>
      <c r="F520" s="6">
        <v>366350</v>
      </c>
      <c r="G520" s="6" t="s">
        <v>1212</v>
      </c>
      <c r="H520" s="16">
        <v>15092782</v>
      </c>
      <c r="I520" s="12" t="s">
        <v>1272</v>
      </c>
      <c r="J520" s="12" t="s">
        <v>841</v>
      </c>
      <c r="K520" s="15">
        <v>7955720</v>
      </c>
      <c r="L520" s="13" t="s">
        <v>826</v>
      </c>
      <c r="M520" s="7">
        <v>0.4</v>
      </c>
      <c r="N520" s="17"/>
    </row>
    <row r="521" spans="1:14" ht="78.75">
      <c r="A521" s="6">
        <v>519</v>
      </c>
      <c r="B521" s="8" t="s">
        <v>813</v>
      </c>
      <c r="C521" s="9" t="s">
        <v>1269</v>
      </c>
      <c r="D521" s="10" t="s">
        <v>1270</v>
      </c>
      <c r="E521" s="11" t="s">
        <v>1271</v>
      </c>
      <c r="F521" s="6">
        <v>366350</v>
      </c>
      <c r="G521" s="6" t="s">
        <v>1212</v>
      </c>
      <c r="H521" s="16">
        <v>15092782</v>
      </c>
      <c r="I521" s="12" t="s">
        <v>1272</v>
      </c>
      <c r="J521" s="12" t="s">
        <v>841</v>
      </c>
      <c r="K521" s="15">
        <v>7955720</v>
      </c>
      <c r="L521" s="13" t="s">
        <v>826</v>
      </c>
      <c r="M521" s="7">
        <v>0.3</v>
      </c>
      <c r="N521" s="17"/>
    </row>
    <row r="522" spans="1:14" ht="78.75">
      <c r="A522" s="6">
        <v>520</v>
      </c>
      <c r="B522" s="8" t="s">
        <v>813</v>
      </c>
      <c r="C522" s="9" t="s">
        <v>876</v>
      </c>
      <c r="D522" s="10" t="s">
        <v>877</v>
      </c>
      <c r="E522" s="11" t="s">
        <v>1271</v>
      </c>
      <c r="F522" s="6">
        <v>366350</v>
      </c>
      <c r="G522" s="6" t="s">
        <v>1212</v>
      </c>
      <c r="H522" s="16">
        <v>15092782</v>
      </c>
      <c r="I522" s="12" t="s">
        <v>1272</v>
      </c>
      <c r="J522" s="12" t="s">
        <v>841</v>
      </c>
      <c r="K522" s="15">
        <v>7955720</v>
      </c>
      <c r="L522" s="13" t="s">
        <v>826</v>
      </c>
      <c r="M522" s="7">
        <v>0.3</v>
      </c>
      <c r="N522" s="17"/>
    </row>
    <row r="523" spans="1:14" ht="78.75">
      <c r="A523" s="6">
        <v>521</v>
      </c>
      <c r="B523" s="8" t="s">
        <v>813</v>
      </c>
      <c r="C523" s="9" t="s">
        <v>1202</v>
      </c>
      <c r="D523" s="10" t="s">
        <v>1203</v>
      </c>
      <c r="E523" s="11" t="s">
        <v>1273</v>
      </c>
      <c r="F523" s="6">
        <v>366369</v>
      </c>
      <c r="G523" s="6" t="s">
        <v>1212</v>
      </c>
      <c r="H523" s="16">
        <v>16679381</v>
      </c>
      <c r="I523" s="12" t="s">
        <v>942</v>
      </c>
      <c r="J523" s="12" t="s">
        <v>1274</v>
      </c>
      <c r="K523" s="15">
        <v>0</v>
      </c>
      <c r="L523" s="13" t="s">
        <v>15</v>
      </c>
      <c r="M523" s="7">
        <v>1</v>
      </c>
      <c r="N523" s="17"/>
    </row>
    <row r="524" spans="1:14" ht="63">
      <c r="A524" s="6">
        <v>522</v>
      </c>
      <c r="B524" s="8" t="s">
        <v>813</v>
      </c>
      <c r="C524" s="9" t="s">
        <v>1275</v>
      </c>
      <c r="D524" s="10" t="s">
        <v>929</v>
      </c>
      <c r="E524" s="11" t="s">
        <v>1276</v>
      </c>
      <c r="F524" s="6">
        <v>366304</v>
      </c>
      <c r="G524" s="6" t="s">
        <v>1212</v>
      </c>
      <c r="H524" s="16">
        <v>18700981</v>
      </c>
      <c r="I524" s="12" t="s">
        <v>931</v>
      </c>
      <c r="J524" s="12" t="s">
        <v>932</v>
      </c>
      <c r="K524" s="15">
        <v>4500000</v>
      </c>
      <c r="L524" s="13" t="s">
        <v>826</v>
      </c>
      <c r="M524" s="7">
        <v>1</v>
      </c>
      <c r="N524" s="17"/>
    </row>
    <row r="525" spans="1:14" ht="63">
      <c r="A525" s="6">
        <v>523</v>
      </c>
      <c r="B525" s="8" t="s">
        <v>813</v>
      </c>
      <c r="C525" s="9" t="s">
        <v>1277</v>
      </c>
      <c r="D525" s="10" t="s">
        <v>1278</v>
      </c>
      <c r="E525" s="11" t="s">
        <v>1276</v>
      </c>
      <c r="F525" s="6">
        <v>366304</v>
      </c>
      <c r="G525" s="6" t="s">
        <v>1212</v>
      </c>
      <c r="H525" s="16">
        <v>18700981</v>
      </c>
      <c r="I525" s="12" t="s">
        <v>931</v>
      </c>
      <c r="J525" s="12" t="s">
        <v>932</v>
      </c>
      <c r="K525" s="15">
        <v>4500000</v>
      </c>
      <c r="L525" s="13" t="s">
        <v>826</v>
      </c>
      <c r="M525" s="7">
        <v>0.51</v>
      </c>
      <c r="N525" s="17"/>
    </row>
    <row r="526" spans="1:14" ht="63">
      <c r="A526" s="6">
        <v>524</v>
      </c>
      <c r="B526" s="8" t="s">
        <v>813</v>
      </c>
      <c r="C526" s="9" t="s">
        <v>1279</v>
      </c>
      <c r="D526" s="10" t="s">
        <v>1280</v>
      </c>
      <c r="E526" s="11" t="s">
        <v>1276</v>
      </c>
      <c r="F526" s="6">
        <v>366304</v>
      </c>
      <c r="G526" s="6" t="s">
        <v>1212</v>
      </c>
      <c r="H526" s="16">
        <v>18700981</v>
      </c>
      <c r="I526" s="12" t="s">
        <v>931</v>
      </c>
      <c r="J526" s="12" t="s">
        <v>932</v>
      </c>
      <c r="K526" s="15">
        <v>4500000</v>
      </c>
      <c r="L526" s="13" t="s">
        <v>826</v>
      </c>
      <c r="M526" s="7">
        <v>0.49</v>
      </c>
      <c r="N526" s="17"/>
    </row>
    <row r="527" spans="1:14" ht="78.75">
      <c r="A527" s="6">
        <v>525</v>
      </c>
      <c r="B527" s="8" t="s">
        <v>813</v>
      </c>
      <c r="C527" s="9" t="s">
        <v>1202</v>
      </c>
      <c r="D527" s="10" t="s">
        <v>1203</v>
      </c>
      <c r="E527" s="11" t="s">
        <v>1281</v>
      </c>
      <c r="F527" s="6">
        <v>366376</v>
      </c>
      <c r="G527" s="6" t="s">
        <v>1212</v>
      </c>
      <c r="H527" s="16">
        <v>15549557</v>
      </c>
      <c r="I527" s="12" t="s">
        <v>942</v>
      </c>
      <c r="J527" s="12" t="s">
        <v>1264</v>
      </c>
      <c r="K527" s="15">
        <v>0</v>
      </c>
      <c r="L527" s="13" t="s">
        <v>15</v>
      </c>
      <c r="M527" s="7">
        <v>1</v>
      </c>
      <c r="N527" s="17"/>
    </row>
    <row r="528" spans="1:14" ht="78.75">
      <c r="A528" s="6">
        <v>526</v>
      </c>
      <c r="B528" s="8" t="s">
        <v>813</v>
      </c>
      <c r="C528" s="9" t="s">
        <v>1202</v>
      </c>
      <c r="D528" s="10" t="s">
        <v>1203</v>
      </c>
      <c r="E528" s="11" t="s">
        <v>1282</v>
      </c>
      <c r="F528" s="6">
        <v>366357</v>
      </c>
      <c r="G528" s="6" t="s">
        <v>1212</v>
      </c>
      <c r="H528" s="16">
        <v>20810559.579999998</v>
      </c>
      <c r="I528" s="12" t="s">
        <v>852</v>
      </c>
      <c r="J528" s="12" t="s">
        <v>1283</v>
      </c>
      <c r="K528" s="15">
        <v>11000000</v>
      </c>
      <c r="L528" s="13" t="s">
        <v>15</v>
      </c>
      <c r="M528" s="7">
        <v>1</v>
      </c>
      <c r="N528" s="17"/>
    </row>
    <row r="529" spans="1:14" ht="78.75">
      <c r="A529" s="6">
        <v>527</v>
      </c>
      <c r="B529" s="8" t="s">
        <v>813</v>
      </c>
      <c r="C529" s="9" t="s">
        <v>1284</v>
      </c>
      <c r="D529" s="10" t="s">
        <v>1285</v>
      </c>
      <c r="E529" s="11" t="s">
        <v>1286</v>
      </c>
      <c r="F529" s="6">
        <v>366391</v>
      </c>
      <c r="G529" s="6" t="s">
        <v>1212</v>
      </c>
      <c r="H529" s="16">
        <v>26350670</v>
      </c>
      <c r="I529" s="12" t="s">
        <v>942</v>
      </c>
      <c r="J529" s="12" t="s">
        <v>1274</v>
      </c>
      <c r="K529" s="15">
        <v>9000000</v>
      </c>
      <c r="L529" s="13" t="s">
        <v>15</v>
      </c>
      <c r="M529" s="7">
        <v>1</v>
      </c>
      <c r="N529" s="17"/>
    </row>
    <row r="530" spans="1:14" ht="78.75">
      <c r="A530" s="6">
        <v>528</v>
      </c>
      <c r="B530" s="8" t="s">
        <v>813</v>
      </c>
      <c r="C530" s="9" t="s">
        <v>1202</v>
      </c>
      <c r="D530" s="10" t="s">
        <v>1203</v>
      </c>
      <c r="E530" s="11" t="s">
        <v>1287</v>
      </c>
      <c r="F530" s="6">
        <v>366373</v>
      </c>
      <c r="G530" s="6" t="s">
        <v>1212</v>
      </c>
      <c r="H530" s="16">
        <v>19949386</v>
      </c>
      <c r="I530" s="12" t="s">
        <v>942</v>
      </c>
      <c r="J530" s="12" t="s">
        <v>1274</v>
      </c>
      <c r="K530" s="15">
        <v>0</v>
      </c>
      <c r="L530" s="13" t="s">
        <v>15</v>
      </c>
      <c r="M530" s="7">
        <v>1</v>
      </c>
      <c r="N530" s="17"/>
    </row>
    <row r="531" spans="1:14" ht="63">
      <c r="A531" s="6">
        <v>529</v>
      </c>
      <c r="B531" s="8" t="s">
        <v>813</v>
      </c>
      <c r="C531" s="9" t="s">
        <v>1288</v>
      </c>
      <c r="D531" s="10" t="s">
        <v>1289</v>
      </c>
      <c r="E531" s="11" t="s">
        <v>1290</v>
      </c>
      <c r="F531" s="6">
        <v>366324</v>
      </c>
      <c r="G531" s="6" t="s">
        <v>1212</v>
      </c>
      <c r="H531" s="16">
        <v>25886759</v>
      </c>
      <c r="I531" s="12" t="s">
        <v>942</v>
      </c>
      <c r="J531" s="12" t="s">
        <v>1291</v>
      </c>
      <c r="K531" s="15">
        <v>8846311</v>
      </c>
      <c r="L531" s="13" t="s">
        <v>15</v>
      </c>
      <c r="M531" s="7">
        <v>1</v>
      </c>
      <c r="N531" s="17"/>
    </row>
    <row r="532" spans="1:14" ht="78.75">
      <c r="A532" s="6">
        <v>530</v>
      </c>
      <c r="B532" s="8" t="s">
        <v>813</v>
      </c>
      <c r="C532" s="9" t="s">
        <v>1292</v>
      </c>
      <c r="D532" s="10" t="s">
        <v>1293</v>
      </c>
      <c r="E532" s="11" t="s">
        <v>1294</v>
      </c>
      <c r="F532" s="6">
        <v>374307</v>
      </c>
      <c r="G532" s="6" t="s">
        <v>1212</v>
      </c>
      <c r="H532" s="16">
        <v>4299046</v>
      </c>
      <c r="I532" s="12" t="s">
        <v>942</v>
      </c>
      <c r="J532" s="12" t="s">
        <v>1295</v>
      </c>
      <c r="K532" s="15">
        <v>0</v>
      </c>
      <c r="L532" s="13" t="s">
        <v>15</v>
      </c>
      <c r="M532" s="7">
        <v>1</v>
      </c>
      <c r="N532" s="17"/>
    </row>
    <row r="533" spans="1:14" ht="78.75">
      <c r="A533" s="6">
        <v>531</v>
      </c>
      <c r="B533" s="8" t="s">
        <v>813</v>
      </c>
      <c r="C533" s="9" t="s">
        <v>1296</v>
      </c>
      <c r="D533" s="10" t="s">
        <v>1090</v>
      </c>
      <c r="E533" s="11" t="s">
        <v>1297</v>
      </c>
      <c r="F533" s="6">
        <v>367678</v>
      </c>
      <c r="G533" s="6" t="s">
        <v>1212</v>
      </c>
      <c r="H533" s="16">
        <v>12340419</v>
      </c>
      <c r="I533" s="12" t="s">
        <v>1298</v>
      </c>
      <c r="J533" s="12" t="s">
        <v>889</v>
      </c>
      <c r="K533" s="15">
        <v>3500000</v>
      </c>
      <c r="L533" s="13" t="s">
        <v>15</v>
      </c>
      <c r="M533" s="7">
        <v>1</v>
      </c>
      <c r="N533" s="17"/>
    </row>
    <row r="534" spans="1:14" ht="94.5">
      <c r="A534" s="6">
        <v>532</v>
      </c>
      <c r="B534" s="8" t="s">
        <v>813</v>
      </c>
      <c r="C534" s="9" t="s">
        <v>1299</v>
      </c>
      <c r="D534" s="10" t="s">
        <v>1300</v>
      </c>
      <c r="E534" s="11" t="s">
        <v>1301</v>
      </c>
      <c r="F534" s="6">
        <v>376679</v>
      </c>
      <c r="G534" s="6" t="s">
        <v>1212</v>
      </c>
      <c r="H534" s="16">
        <v>12890884</v>
      </c>
      <c r="I534" s="12" t="s">
        <v>942</v>
      </c>
      <c r="J534" s="12" t="s">
        <v>1302</v>
      </c>
      <c r="K534" s="15">
        <v>5667264</v>
      </c>
      <c r="L534" s="13" t="s">
        <v>15</v>
      </c>
      <c r="M534" s="7">
        <v>1</v>
      </c>
      <c r="N534" s="17"/>
    </row>
    <row r="535" spans="1:14" ht="63">
      <c r="A535" s="6">
        <v>533</v>
      </c>
      <c r="B535" s="8" t="s">
        <v>813</v>
      </c>
      <c r="C535" s="9" t="s">
        <v>1303</v>
      </c>
      <c r="D535" s="10" t="s">
        <v>1304</v>
      </c>
      <c r="E535" s="11" t="s">
        <v>1305</v>
      </c>
      <c r="F535" s="6">
        <v>376680</v>
      </c>
      <c r="G535" s="6" t="s">
        <v>1212</v>
      </c>
      <c r="H535" s="16">
        <v>12392970</v>
      </c>
      <c r="I535" s="12" t="s">
        <v>942</v>
      </c>
      <c r="J535" s="12" t="s">
        <v>1306</v>
      </c>
      <c r="K535" s="15">
        <v>3800000</v>
      </c>
      <c r="L535" s="13" t="s">
        <v>15</v>
      </c>
      <c r="M535" s="7">
        <v>1</v>
      </c>
      <c r="N535" s="17"/>
    </row>
    <row r="536" spans="1:14" ht="83.25">
      <c r="A536" s="6">
        <v>534</v>
      </c>
      <c r="B536" s="8" t="s">
        <v>813</v>
      </c>
      <c r="C536" s="9" t="s">
        <v>1307</v>
      </c>
      <c r="D536" s="10" t="s">
        <v>1308</v>
      </c>
      <c r="E536" s="11" t="s">
        <v>1309</v>
      </c>
      <c r="F536" s="6">
        <v>398855</v>
      </c>
      <c r="G536" s="6" t="s">
        <v>1212</v>
      </c>
      <c r="H536" s="16">
        <v>12494685</v>
      </c>
      <c r="I536" s="12" t="s">
        <v>1310</v>
      </c>
      <c r="J536" s="12" t="s">
        <v>1274</v>
      </c>
      <c r="K536" s="15">
        <v>4000000</v>
      </c>
      <c r="L536" s="13" t="s">
        <v>15</v>
      </c>
      <c r="M536" s="7">
        <v>1</v>
      </c>
      <c r="N536" s="17"/>
    </row>
    <row r="537" spans="1:14" ht="63">
      <c r="A537" s="6">
        <v>535</v>
      </c>
      <c r="B537" s="8" t="s">
        <v>813</v>
      </c>
      <c r="C537" s="9" t="s">
        <v>1194</v>
      </c>
      <c r="D537" s="10" t="s">
        <v>1195</v>
      </c>
      <c r="E537" s="11" t="s">
        <v>1311</v>
      </c>
      <c r="F537" s="6">
        <v>374308</v>
      </c>
      <c r="G537" s="6" t="s">
        <v>1212</v>
      </c>
      <c r="H537" s="16">
        <v>57337248</v>
      </c>
      <c r="I537" s="12" t="s">
        <v>1312</v>
      </c>
      <c r="J537" s="12" t="s">
        <v>1313</v>
      </c>
      <c r="K537" s="15">
        <v>0</v>
      </c>
      <c r="L537" s="13" t="s">
        <v>14</v>
      </c>
      <c r="M537" s="7">
        <v>1</v>
      </c>
      <c r="N537" s="17"/>
    </row>
    <row r="538" spans="1:14" ht="63">
      <c r="A538" s="6">
        <v>536</v>
      </c>
      <c r="B538" s="8" t="s">
        <v>813</v>
      </c>
      <c r="C538" s="9" t="s">
        <v>1199</v>
      </c>
      <c r="D538" s="10" t="s">
        <v>1200</v>
      </c>
      <c r="E538" s="11" t="s">
        <v>1311</v>
      </c>
      <c r="F538" s="6">
        <v>374308</v>
      </c>
      <c r="G538" s="6" t="s">
        <v>1212</v>
      </c>
      <c r="H538" s="16">
        <v>57337248</v>
      </c>
      <c r="I538" s="12" t="s">
        <v>1312</v>
      </c>
      <c r="J538" s="12" t="s">
        <v>1313</v>
      </c>
      <c r="K538" s="15">
        <v>0</v>
      </c>
      <c r="L538" s="13" t="s">
        <v>14</v>
      </c>
      <c r="M538" s="7">
        <v>0.51</v>
      </c>
      <c r="N538" s="17"/>
    </row>
    <row r="539" spans="1:14" ht="63">
      <c r="A539" s="6">
        <v>537</v>
      </c>
      <c r="B539" s="8" t="s">
        <v>813</v>
      </c>
      <c r="C539" s="9" t="s">
        <v>1201</v>
      </c>
      <c r="D539" s="10" t="s">
        <v>1011</v>
      </c>
      <c r="E539" s="11" t="s">
        <v>1311</v>
      </c>
      <c r="F539" s="6">
        <v>374308</v>
      </c>
      <c r="G539" s="6" t="s">
        <v>1212</v>
      </c>
      <c r="H539" s="16">
        <v>57337248</v>
      </c>
      <c r="I539" s="12" t="s">
        <v>1312</v>
      </c>
      <c r="J539" s="12" t="s">
        <v>1313</v>
      </c>
      <c r="K539" s="15">
        <v>0</v>
      </c>
      <c r="L539" s="13" t="s">
        <v>14</v>
      </c>
      <c r="M539" s="7">
        <v>0.49</v>
      </c>
      <c r="N539" s="17"/>
    </row>
    <row r="540" spans="1:14" ht="78.75">
      <c r="A540" s="6">
        <v>538</v>
      </c>
      <c r="B540" s="8" t="s">
        <v>813</v>
      </c>
      <c r="C540" s="9" t="s">
        <v>1314</v>
      </c>
      <c r="D540" s="10" t="s">
        <v>1315</v>
      </c>
      <c r="E540" s="11" t="s">
        <v>1316</v>
      </c>
      <c r="F540" s="6">
        <v>376676</v>
      </c>
      <c r="G540" s="6" t="s">
        <v>1212</v>
      </c>
      <c r="H540" s="16">
        <v>15207665</v>
      </c>
      <c r="I540" s="12" t="s">
        <v>1317</v>
      </c>
      <c r="J540" s="12" t="s">
        <v>1037</v>
      </c>
      <c r="K540" s="15">
        <v>0</v>
      </c>
      <c r="L540" s="13" t="s">
        <v>15</v>
      </c>
      <c r="M540" s="7">
        <v>1</v>
      </c>
      <c r="N540" s="17"/>
    </row>
    <row r="541" spans="1:14" ht="78.75">
      <c r="A541" s="6">
        <v>539</v>
      </c>
      <c r="B541" s="8" t="s">
        <v>813</v>
      </c>
      <c r="C541" s="9" t="s">
        <v>1318</v>
      </c>
      <c r="D541" s="10" t="s">
        <v>22</v>
      </c>
      <c r="E541" s="11" t="s">
        <v>1319</v>
      </c>
      <c r="F541" s="6">
        <v>376677</v>
      </c>
      <c r="G541" s="6" t="s">
        <v>1212</v>
      </c>
      <c r="H541" s="16">
        <v>19299693</v>
      </c>
      <c r="I541" s="12" t="s">
        <v>1320</v>
      </c>
      <c r="J541" s="12" t="s">
        <v>1321</v>
      </c>
      <c r="K541" s="15">
        <v>0</v>
      </c>
      <c r="L541" s="13" t="s">
        <v>15</v>
      </c>
      <c r="M541" s="7">
        <v>1</v>
      </c>
      <c r="N541" s="17"/>
    </row>
    <row r="542" spans="1:14" ht="63">
      <c r="A542" s="6">
        <v>540</v>
      </c>
      <c r="B542" s="8" t="s">
        <v>813</v>
      </c>
      <c r="C542" s="9" t="s">
        <v>1322</v>
      </c>
      <c r="D542" s="10" t="s">
        <v>1323</v>
      </c>
      <c r="E542" s="11" t="s">
        <v>1324</v>
      </c>
      <c r="F542" s="6">
        <v>389090</v>
      </c>
      <c r="G542" s="6" t="s">
        <v>1212</v>
      </c>
      <c r="H542" s="16">
        <v>28569792</v>
      </c>
      <c r="I542" s="12" t="s">
        <v>1320</v>
      </c>
      <c r="J542" s="12" t="s">
        <v>1321</v>
      </c>
      <c r="K542" s="15">
        <v>0</v>
      </c>
      <c r="L542" s="13" t="s">
        <v>826</v>
      </c>
      <c r="M542" s="7">
        <v>1</v>
      </c>
      <c r="N542" s="17"/>
    </row>
    <row r="543" spans="1:14" ht="63">
      <c r="A543" s="6">
        <v>541</v>
      </c>
      <c r="B543" s="8" t="s">
        <v>813</v>
      </c>
      <c r="C543" s="9" t="s">
        <v>1325</v>
      </c>
      <c r="D543" s="10" t="s">
        <v>837</v>
      </c>
      <c r="E543" s="11" t="s">
        <v>1324</v>
      </c>
      <c r="F543" s="6">
        <v>389090</v>
      </c>
      <c r="G543" s="6" t="s">
        <v>1212</v>
      </c>
      <c r="H543" s="16">
        <v>28569792</v>
      </c>
      <c r="I543" s="12" t="s">
        <v>1320</v>
      </c>
      <c r="J543" s="12" t="s">
        <v>1321</v>
      </c>
      <c r="K543" s="15">
        <v>0</v>
      </c>
      <c r="L543" s="13" t="s">
        <v>826</v>
      </c>
      <c r="M543" s="7">
        <v>0.51</v>
      </c>
      <c r="N543" s="17"/>
    </row>
    <row r="544" spans="1:14" ht="63">
      <c r="A544" s="6">
        <v>542</v>
      </c>
      <c r="B544" s="8" t="s">
        <v>813</v>
      </c>
      <c r="C544" s="9" t="s">
        <v>1326</v>
      </c>
      <c r="D544" s="10" t="s">
        <v>1261</v>
      </c>
      <c r="E544" s="11" t="s">
        <v>1324</v>
      </c>
      <c r="F544" s="6">
        <v>389090</v>
      </c>
      <c r="G544" s="6" t="s">
        <v>1212</v>
      </c>
      <c r="H544" s="16">
        <v>28569792</v>
      </c>
      <c r="I544" s="12" t="s">
        <v>1320</v>
      </c>
      <c r="J544" s="12" t="s">
        <v>1321</v>
      </c>
      <c r="K544" s="15">
        <v>0</v>
      </c>
      <c r="L544" s="13" t="s">
        <v>826</v>
      </c>
      <c r="M544" s="7">
        <v>0.49</v>
      </c>
      <c r="N544" s="17"/>
    </row>
    <row r="545" spans="1:14" ht="63">
      <c r="A545" s="6">
        <v>543</v>
      </c>
      <c r="B545" s="8" t="s">
        <v>813</v>
      </c>
      <c r="C545" s="9" t="s">
        <v>842</v>
      </c>
      <c r="D545" s="10" t="s">
        <v>18</v>
      </c>
      <c r="E545" s="11" t="s">
        <v>1327</v>
      </c>
      <c r="F545" s="6">
        <v>409041</v>
      </c>
      <c r="G545" s="6" t="s">
        <v>1212</v>
      </c>
      <c r="H545" s="16">
        <v>13660755</v>
      </c>
      <c r="I545" s="12" t="s">
        <v>1328</v>
      </c>
      <c r="J545" s="12" t="s">
        <v>1329</v>
      </c>
      <c r="K545" s="15">
        <v>0</v>
      </c>
      <c r="L545" s="13" t="s">
        <v>15</v>
      </c>
      <c r="M545" s="7">
        <v>1</v>
      </c>
      <c r="N545" s="17"/>
    </row>
    <row r="546" spans="1:14" ht="78.75">
      <c r="A546" s="6">
        <v>544</v>
      </c>
      <c r="B546" s="8" t="s">
        <v>813</v>
      </c>
      <c r="C546" s="9" t="s">
        <v>881</v>
      </c>
      <c r="D546" s="10" t="s">
        <v>882</v>
      </c>
      <c r="E546" s="11" t="s">
        <v>1330</v>
      </c>
      <c r="F546" s="6">
        <v>415494</v>
      </c>
      <c r="G546" s="6" t="s">
        <v>1212</v>
      </c>
      <c r="H546" s="16">
        <v>28197444</v>
      </c>
      <c r="I546" s="12" t="s">
        <v>860</v>
      </c>
      <c r="J546" s="12" t="s">
        <v>1331</v>
      </c>
      <c r="K546" s="15">
        <v>0</v>
      </c>
      <c r="L546" s="13" t="s">
        <v>15</v>
      </c>
      <c r="M546" s="7">
        <v>1</v>
      </c>
      <c r="N546" s="17"/>
    </row>
    <row r="547" spans="1:14" ht="63">
      <c r="A547" s="6">
        <v>545</v>
      </c>
      <c r="B547" s="8" t="s">
        <v>813</v>
      </c>
      <c r="C547" s="9" t="s">
        <v>881</v>
      </c>
      <c r="D547" s="10" t="s">
        <v>882</v>
      </c>
      <c r="E547" s="11" t="s">
        <v>1332</v>
      </c>
      <c r="F547" s="6">
        <v>415496</v>
      </c>
      <c r="G547" s="6" t="s">
        <v>1212</v>
      </c>
      <c r="H547" s="16">
        <v>17897231</v>
      </c>
      <c r="I547" s="12" t="s">
        <v>860</v>
      </c>
      <c r="J547" s="12" t="s">
        <v>1333</v>
      </c>
      <c r="K547" s="15">
        <v>0</v>
      </c>
      <c r="L547" s="13" t="s">
        <v>15</v>
      </c>
      <c r="M547" s="7">
        <v>1</v>
      </c>
      <c r="N547" s="17"/>
    </row>
    <row r="548" spans="1:14" ht="63">
      <c r="A548" s="6">
        <v>546</v>
      </c>
      <c r="B548" s="8" t="s">
        <v>813</v>
      </c>
      <c r="C548" s="9" t="s">
        <v>881</v>
      </c>
      <c r="D548" s="10" t="s">
        <v>882</v>
      </c>
      <c r="E548" s="11" t="s">
        <v>1334</v>
      </c>
      <c r="F548" s="6">
        <v>423080</v>
      </c>
      <c r="G548" s="6" t="s">
        <v>1212</v>
      </c>
      <c r="H548" s="16">
        <v>22994382</v>
      </c>
      <c r="I548" s="12" t="s">
        <v>860</v>
      </c>
      <c r="J548" s="12" t="s">
        <v>1331</v>
      </c>
      <c r="K548" s="15">
        <v>0</v>
      </c>
      <c r="L548" s="13" t="s">
        <v>15</v>
      </c>
      <c r="M548" s="7">
        <v>1</v>
      </c>
      <c r="N548" s="17"/>
    </row>
    <row r="549" spans="1:14" ht="78.75">
      <c r="A549" s="6">
        <v>547</v>
      </c>
      <c r="B549" s="8" t="s">
        <v>813</v>
      </c>
      <c r="C549" s="9" t="s">
        <v>1336</v>
      </c>
      <c r="D549" s="10" t="s">
        <v>1337</v>
      </c>
      <c r="E549" s="11" t="s">
        <v>1338</v>
      </c>
      <c r="F549" s="6">
        <v>423081</v>
      </c>
      <c r="G549" s="6" t="s">
        <v>1212</v>
      </c>
      <c r="H549" s="16">
        <v>1228498</v>
      </c>
      <c r="I549" s="12" t="s">
        <v>860</v>
      </c>
      <c r="J549" s="12" t="s">
        <v>1055</v>
      </c>
      <c r="K549" s="15">
        <v>0</v>
      </c>
      <c r="L549" s="13" t="s">
        <v>15</v>
      </c>
      <c r="M549" s="7">
        <v>1</v>
      </c>
      <c r="N549" s="17"/>
    </row>
    <row r="550" spans="1:14" ht="78.75">
      <c r="A550" s="6">
        <v>548</v>
      </c>
      <c r="B550" s="8" t="s">
        <v>813</v>
      </c>
      <c r="C550" s="9" t="s">
        <v>1127</v>
      </c>
      <c r="D550" s="10" t="s">
        <v>1128</v>
      </c>
      <c r="E550" s="11" t="s">
        <v>1339</v>
      </c>
      <c r="F550" s="6">
        <v>423082</v>
      </c>
      <c r="G550" s="6" t="s">
        <v>1212</v>
      </c>
      <c r="H550" s="16">
        <v>12451427</v>
      </c>
      <c r="I550" s="12" t="s">
        <v>860</v>
      </c>
      <c r="J550" s="12" t="s">
        <v>1340</v>
      </c>
      <c r="K550" s="15">
        <v>0</v>
      </c>
      <c r="L550" s="13" t="s">
        <v>15</v>
      </c>
      <c r="M550" s="7">
        <v>1</v>
      </c>
      <c r="N550" s="17"/>
    </row>
    <row r="551" spans="1:14" ht="94.5">
      <c r="A551" s="6">
        <v>549</v>
      </c>
      <c r="B551" s="8" t="s">
        <v>813</v>
      </c>
      <c r="C551" s="9" t="s">
        <v>1299</v>
      </c>
      <c r="D551" s="10" t="s">
        <v>1300</v>
      </c>
      <c r="E551" s="11" t="s">
        <v>1341</v>
      </c>
      <c r="F551" s="6">
        <v>430403</v>
      </c>
      <c r="G551" s="6" t="s">
        <v>1212</v>
      </c>
      <c r="H551" s="16">
        <v>8393914</v>
      </c>
      <c r="I551" s="12" t="s">
        <v>1225</v>
      </c>
      <c r="J551" s="12" t="s">
        <v>1342</v>
      </c>
      <c r="K551" s="15">
        <v>5000000</v>
      </c>
      <c r="L551" s="13" t="s">
        <v>15</v>
      </c>
      <c r="M551" s="7">
        <v>1</v>
      </c>
      <c r="N551" s="17"/>
    </row>
    <row r="552" spans="1:14" ht="78.75">
      <c r="A552" s="6">
        <v>550</v>
      </c>
      <c r="B552" s="8" t="s">
        <v>813</v>
      </c>
      <c r="C552" s="9" t="s">
        <v>1343</v>
      </c>
      <c r="D552" s="10" t="s">
        <v>1344</v>
      </c>
      <c r="E552" s="11" t="s">
        <v>1345</v>
      </c>
      <c r="F552" s="6">
        <v>430404</v>
      </c>
      <c r="G552" s="6" t="s">
        <v>1212</v>
      </c>
      <c r="H552" s="16">
        <v>8491661</v>
      </c>
      <c r="I552" s="12" t="s">
        <v>1047</v>
      </c>
      <c r="J552" s="12" t="s">
        <v>1346</v>
      </c>
      <c r="K552" s="15">
        <v>0</v>
      </c>
      <c r="L552" s="13" t="s">
        <v>15</v>
      </c>
      <c r="M552" s="7">
        <v>1</v>
      </c>
      <c r="N552" s="17"/>
    </row>
    <row r="553" spans="1:14" ht="78.75">
      <c r="A553" s="6">
        <v>551</v>
      </c>
      <c r="B553" s="8" t="s">
        <v>813</v>
      </c>
      <c r="C553" s="9" t="s">
        <v>1347</v>
      </c>
      <c r="D553" s="10" t="s">
        <v>1070</v>
      </c>
      <c r="E553" s="11" t="s">
        <v>1348</v>
      </c>
      <c r="F553" s="6">
        <v>475592</v>
      </c>
      <c r="G553" s="6" t="s">
        <v>1212</v>
      </c>
      <c r="H553" s="16">
        <v>4661877</v>
      </c>
      <c r="I553" s="12" t="s">
        <v>900</v>
      </c>
      <c r="J553" s="12" t="s">
        <v>1313</v>
      </c>
      <c r="K553" s="15">
        <v>0</v>
      </c>
      <c r="L553" s="13" t="s">
        <v>15</v>
      </c>
      <c r="M553" s="7">
        <v>1</v>
      </c>
      <c r="N553" s="17"/>
    </row>
    <row r="554" spans="1:14" ht="220.5">
      <c r="A554" s="6">
        <v>552</v>
      </c>
      <c r="B554" s="8" t="s">
        <v>813</v>
      </c>
      <c r="C554" s="9" t="s">
        <v>1349</v>
      </c>
      <c r="D554" s="10" t="s">
        <v>1350</v>
      </c>
      <c r="E554" s="11" t="s">
        <v>1351</v>
      </c>
      <c r="F554" s="6">
        <v>479824</v>
      </c>
      <c r="G554" s="6" t="s">
        <v>1212</v>
      </c>
      <c r="H554" s="16">
        <v>7577295</v>
      </c>
      <c r="I554" s="12" t="s">
        <v>900</v>
      </c>
      <c r="J554" s="12" t="s">
        <v>1340</v>
      </c>
      <c r="K554" s="15">
        <v>0</v>
      </c>
      <c r="L554" s="13" t="s">
        <v>15</v>
      </c>
      <c r="M554" s="7">
        <v>1</v>
      </c>
      <c r="N554" s="17"/>
    </row>
    <row r="555" spans="1:14" ht="94.5">
      <c r="A555" s="6">
        <v>553</v>
      </c>
      <c r="B555" s="8" t="s">
        <v>813</v>
      </c>
      <c r="C555" s="9" t="s">
        <v>1352</v>
      </c>
      <c r="D555" s="10" t="s">
        <v>1353</v>
      </c>
      <c r="E555" s="11" t="s">
        <v>1354</v>
      </c>
      <c r="F555" s="6">
        <v>481289</v>
      </c>
      <c r="G555" s="6" t="s">
        <v>1212</v>
      </c>
      <c r="H555" s="16">
        <v>4418100</v>
      </c>
      <c r="I555" s="12" t="s">
        <v>900</v>
      </c>
      <c r="J555" s="12" t="s">
        <v>1355</v>
      </c>
      <c r="K555" s="15">
        <v>0</v>
      </c>
      <c r="L555" s="13" t="s">
        <v>15</v>
      </c>
      <c r="M555" s="7">
        <v>1</v>
      </c>
      <c r="N555" s="17"/>
    </row>
    <row r="556" spans="1:14" ht="63">
      <c r="A556" s="6">
        <v>554</v>
      </c>
      <c r="B556" s="8" t="s">
        <v>813</v>
      </c>
      <c r="C556" s="9" t="s">
        <v>1356</v>
      </c>
      <c r="D556" s="10" t="s">
        <v>1115</v>
      </c>
      <c r="E556" s="11" t="s">
        <v>1357</v>
      </c>
      <c r="F556" s="6">
        <v>377124</v>
      </c>
      <c r="G556" s="6" t="s">
        <v>16</v>
      </c>
      <c r="H556" s="16">
        <v>8734861.4499999993</v>
      </c>
      <c r="I556" s="12">
        <v>43842</v>
      </c>
      <c r="J556" s="12">
        <v>43933</v>
      </c>
      <c r="K556" s="15">
        <v>0</v>
      </c>
      <c r="L556" s="13" t="s">
        <v>15</v>
      </c>
      <c r="M556" s="7">
        <v>1</v>
      </c>
      <c r="N556" s="17"/>
    </row>
    <row r="557" spans="1:14" ht="47.25">
      <c r="A557" s="6">
        <v>555</v>
      </c>
      <c r="B557" s="8" t="s">
        <v>813</v>
      </c>
      <c r="C557" s="9" t="s">
        <v>1358</v>
      </c>
      <c r="D557" s="10" t="s">
        <v>1359</v>
      </c>
      <c r="E557" s="11" t="s">
        <v>1357</v>
      </c>
      <c r="F557" s="6">
        <v>377127</v>
      </c>
      <c r="G557" s="6" t="s">
        <v>16</v>
      </c>
      <c r="H557" s="16">
        <v>7817818</v>
      </c>
      <c r="I557" s="12">
        <v>43837</v>
      </c>
      <c r="J557" s="12">
        <v>43928</v>
      </c>
      <c r="K557" s="15">
        <v>0</v>
      </c>
      <c r="L557" s="13" t="s">
        <v>15</v>
      </c>
      <c r="M557" s="7">
        <v>1</v>
      </c>
      <c r="N557" s="17"/>
    </row>
    <row r="558" spans="1:14" ht="78.75">
      <c r="A558" s="6">
        <v>556</v>
      </c>
      <c r="B558" s="8" t="s">
        <v>813</v>
      </c>
      <c r="C558" s="9" t="s">
        <v>1360</v>
      </c>
      <c r="D558" s="10" t="s">
        <v>1361</v>
      </c>
      <c r="E558" s="11" t="s">
        <v>1362</v>
      </c>
      <c r="F558" s="6">
        <v>489916</v>
      </c>
      <c r="G558" s="6" t="s">
        <v>16</v>
      </c>
      <c r="H558" s="16">
        <v>14803535.289999999</v>
      </c>
      <c r="I558" s="12">
        <v>43994</v>
      </c>
      <c r="J558" s="12">
        <v>44319</v>
      </c>
      <c r="K558" s="15">
        <v>0</v>
      </c>
      <c r="L558" s="13" t="s">
        <v>14</v>
      </c>
      <c r="M558" s="7">
        <v>1</v>
      </c>
      <c r="N558" s="17"/>
    </row>
    <row r="559" spans="1:14" ht="31.5">
      <c r="A559" s="6">
        <v>557</v>
      </c>
      <c r="B559" s="8" t="s">
        <v>813</v>
      </c>
      <c r="C559" s="9" t="s">
        <v>1363</v>
      </c>
      <c r="D559" s="10" t="s">
        <v>981</v>
      </c>
      <c r="E559" s="11" t="s">
        <v>1362</v>
      </c>
      <c r="F559" s="6">
        <v>489916</v>
      </c>
      <c r="G559" s="6" t="s">
        <v>16</v>
      </c>
      <c r="H559" s="16">
        <v>14803535.289999999</v>
      </c>
      <c r="I559" s="12">
        <v>43994</v>
      </c>
      <c r="J559" s="12">
        <v>44319</v>
      </c>
      <c r="K559" s="15">
        <v>0</v>
      </c>
      <c r="L559" s="13" t="s">
        <v>826</v>
      </c>
      <c r="M559" s="7">
        <v>0.51</v>
      </c>
      <c r="N559" s="17"/>
    </row>
    <row r="560" spans="1:14" ht="31.5">
      <c r="A560" s="6">
        <v>558</v>
      </c>
      <c r="B560" s="8" t="s">
        <v>813</v>
      </c>
      <c r="C560" s="9" t="s">
        <v>1364</v>
      </c>
      <c r="D560" s="10" t="s">
        <v>17595</v>
      </c>
      <c r="E560" s="11" t="s">
        <v>1362</v>
      </c>
      <c r="F560" s="6">
        <v>489916</v>
      </c>
      <c r="G560" s="6" t="s">
        <v>16</v>
      </c>
      <c r="H560" s="16">
        <v>14803535.289999999</v>
      </c>
      <c r="I560" s="12">
        <v>43994</v>
      </c>
      <c r="J560" s="12">
        <v>44319</v>
      </c>
      <c r="K560" s="15">
        <v>0</v>
      </c>
      <c r="L560" s="13" t="s">
        <v>826</v>
      </c>
      <c r="M560" s="7">
        <v>0.49</v>
      </c>
      <c r="N560" s="17"/>
    </row>
    <row r="561" spans="1:14" ht="78.75">
      <c r="A561" s="6">
        <v>559</v>
      </c>
      <c r="B561" s="8" t="s">
        <v>813</v>
      </c>
      <c r="C561" s="9" t="s">
        <v>1365</v>
      </c>
      <c r="D561" s="10" t="s">
        <v>1366</v>
      </c>
      <c r="E561" s="11" t="s">
        <v>1367</v>
      </c>
      <c r="F561" s="6">
        <v>489917</v>
      </c>
      <c r="G561" s="6" t="s">
        <v>16</v>
      </c>
      <c r="H561" s="16">
        <v>12205424.25</v>
      </c>
      <c r="I561" s="12">
        <v>44115</v>
      </c>
      <c r="J561" s="12">
        <v>44471</v>
      </c>
      <c r="K561" s="15">
        <v>6920085</v>
      </c>
      <c r="L561" s="13" t="s">
        <v>15</v>
      </c>
      <c r="M561" s="7">
        <v>1</v>
      </c>
      <c r="N561" s="17"/>
    </row>
    <row r="562" spans="1:14" ht="63">
      <c r="A562" s="6">
        <v>560</v>
      </c>
      <c r="B562" s="8" t="s">
        <v>813</v>
      </c>
      <c r="C562" s="9" t="s">
        <v>1368</v>
      </c>
      <c r="D562" s="10" t="s">
        <v>1369</v>
      </c>
      <c r="E562" s="11" t="s">
        <v>1367</v>
      </c>
      <c r="F562" s="6">
        <v>489918</v>
      </c>
      <c r="G562" s="6" t="s">
        <v>16</v>
      </c>
      <c r="H562" s="16">
        <v>12492603.550000001</v>
      </c>
      <c r="I562" s="12" t="s">
        <v>1370</v>
      </c>
      <c r="J562" s="12" t="s">
        <v>1371</v>
      </c>
      <c r="K562" s="15">
        <v>12489987</v>
      </c>
      <c r="L562" s="13" t="s">
        <v>15</v>
      </c>
      <c r="M562" s="7">
        <v>1</v>
      </c>
      <c r="N562" s="17"/>
    </row>
    <row r="563" spans="1:14" ht="47.25">
      <c r="A563" s="6">
        <v>561</v>
      </c>
      <c r="B563" s="8" t="s">
        <v>813</v>
      </c>
      <c r="C563" s="9" t="s">
        <v>1372</v>
      </c>
      <c r="D563" s="10" t="s">
        <v>1373</v>
      </c>
      <c r="E563" s="11" t="s">
        <v>1374</v>
      </c>
      <c r="F563" s="6">
        <v>377138</v>
      </c>
      <c r="G563" s="6" t="s">
        <v>16</v>
      </c>
      <c r="H563" s="16">
        <v>3334985.45</v>
      </c>
      <c r="I563" s="12">
        <v>43849</v>
      </c>
      <c r="J563" s="12">
        <v>43909</v>
      </c>
      <c r="K563" s="15">
        <v>2700000</v>
      </c>
      <c r="L563" s="13" t="s">
        <v>15</v>
      </c>
      <c r="M563" s="7">
        <v>1</v>
      </c>
      <c r="N563" s="17"/>
    </row>
    <row r="564" spans="1:14" ht="47.25">
      <c r="A564" s="6">
        <v>562</v>
      </c>
      <c r="B564" s="8" t="s">
        <v>813</v>
      </c>
      <c r="C564" s="9" t="s">
        <v>1260</v>
      </c>
      <c r="D564" s="10" t="s">
        <v>1261</v>
      </c>
      <c r="E564" s="11" t="s">
        <v>1375</v>
      </c>
      <c r="F564" s="6">
        <v>489915</v>
      </c>
      <c r="G564" s="6" t="s">
        <v>16</v>
      </c>
      <c r="H564" s="16">
        <v>18801784.399999999</v>
      </c>
      <c r="I564" s="12">
        <v>43873</v>
      </c>
      <c r="J564" s="12">
        <v>44199</v>
      </c>
      <c r="K564" s="15">
        <v>0</v>
      </c>
      <c r="L564" s="13" t="s">
        <v>15</v>
      </c>
      <c r="M564" s="7">
        <v>1</v>
      </c>
      <c r="N564" s="17"/>
    </row>
    <row r="565" spans="1:14" ht="63">
      <c r="A565" s="6">
        <v>563</v>
      </c>
      <c r="B565" s="8" t="s">
        <v>813</v>
      </c>
      <c r="C565" s="9" t="s">
        <v>1376</v>
      </c>
      <c r="D565" s="10" t="s">
        <v>1377</v>
      </c>
      <c r="E565" s="11" t="s">
        <v>1378</v>
      </c>
      <c r="F565" s="6">
        <v>489924</v>
      </c>
      <c r="G565" s="6" t="s">
        <v>16</v>
      </c>
      <c r="H565" s="16">
        <v>7022991.8499999996</v>
      </c>
      <c r="I565" s="12">
        <v>43962</v>
      </c>
      <c r="J565" s="12" t="s">
        <v>1379</v>
      </c>
      <c r="K565" s="15">
        <v>6798516</v>
      </c>
      <c r="L565" s="13" t="s">
        <v>15</v>
      </c>
      <c r="M565" s="7">
        <v>1</v>
      </c>
      <c r="N565" s="17"/>
    </row>
    <row r="566" spans="1:14" ht="47.25">
      <c r="A566" s="6">
        <v>564</v>
      </c>
      <c r="B566" s="8" t="s">
        <v>813</v>
      </c>
      <c r="C566" s="9" t="s">
        <v>1380</v>
      </c>
      <c r="D566" s="10" t="s">
        <v>1381</v>
      </c>
      <c r="E566" s="11" t="s">
        <v>1382</v>
      </c>
      <c r="F566" s="6">
        <v>489932</v>
      </c>
      <c r="G566" s="6" t="s">
        <v>16</v>
      </c>
      <c r="H566" s="16">
        <v>1364960.95</v>
      </c>
      <c r="I566" s="12" t="s">
        <v>1383</v>
      </c>
      <c r="J566" s="12" t="s">
        <v>1384</v>
      </c>
      <c r="K566" s="15">
        <v>1327524</v>
      </c>
      <c r="L566" s="13" t="s">
        <v>15</v>
      </c>
      <c r="M566" s="7">
        <v>1</v>
      </c>
      <c r="N566" s="17"/>
    </row>
    <row r="567" spans="1:14" ht="63">
      <c r="A567" s="6">
        <v>565</v>
      </c>
      <c r="B567" s="8" t="s">
        <v>813</v>
      </c>
      <c r="C567" s="9" t="s">
        <v>1385</v>
      </c>
      <c r="D567" s="10" t="s">
        <v>1386</v>
      </c>
      <c r="E567" s="11" t="s">
        <v>1387</v>
      </c>
      <c r="F567" s="6">
        <v>489933</v>
      </c>
      <c r="G567" s="6" t="s">
        <v>16</v>
      </c>
      <c r="H567" s="16">
        <v>3377060.95</v>
      </c>
      <c r="I567" s="12">
        <v>43962</v>
      </c>
      <c r="J567" s="12" t="s">
        <v>1388</v>
      </c>
      <c r="K567" s="15">
        <v>0</v>
      </c>
      <c r="L567" s="13" t="s">
        <v>15</v>
      </c>
      <c r="M567" s="7">
        <v>1</v>
      </c>
      <c r="N567" s="17"/>
    </row>
    <row r="568" spans="1:14" ht="94.5">
      <c r="A568" s="6">
        <v>566</v>
      </c>
      <c r="B568" s="8" t="s">
        <v>813</v>
      </c>
      <c r="C568" s="9" t="s">
        <v>1352</v>
      </c>
      <c r="D568" s="10" t="s">
        <v>1353</v>
      </c>
      <c r="E568" s="11" t="s">
        <v>1389</v>
      </c>
      <c r="F568" s="6">
        <v>489934</v>
      </c>
      <c r="G568" s="6" t="s">
        <v>16</v>
      </c>
      <c r="H568" s="16">
        <v>1684480.15</v>
      </c>
      <c r="I568" s="12" t="s">
        <v>609</v>
      </c>
      <c r="J568" s="12" t="s">
        <v>1390</v>
      </c>
      <c r="K568" s="15">
        <v>0</v>
      </c>
      <c r="L568" s="13" t="s">
        <v>15</v>
      </c>
      <c r="M568" s="7">
        <v>1</v>
      </c>
      <c r="N568" s="17"/>
    </row>
    <row r="569" spans="1:14" ht="78.75">
      <c r="A569" s="6">
        <v>567</v>
      </c>
      <c r="B569" s="8" t="s">
        <v>813</v>
      </c>
      <c r="C569" s="9" t="s">
        <v>1391</v>
      </c>
      <c r="D569" s="10" t="s">
        <v>1392</v>
      </c>
      <c r="E569" s="11" t="s">
        <v>1393</v>
      </c>
      <c r="F569" s="6">
        <v>489938</v>
      </c>
      <c r="G569" s="6" t="s">
        <v>16</v>
      </c>
      <c r="H569" s="16">
        <v>1588478.85</v>
      </c>
      <c r="I569" s="12">
        <v>43841</v>
      </c>
      <c r="J569" s="12" t="s">
        <v>774</v>
      </c>
      <c r="K569" s="15">
        <v>0</v>
      </c>
      <c r="L569" s="13" t="s">
        <v>15</v>
      </c>
      <c r="M569" s="7">
        <v>1</v>
      </c>
      <c r="N569" s="17"/>
    </row>
    <row r="570" spans="1:14" ht="78.75">
      <c r="A570" s="6">
        <v>568</v>
      </c>
      <c r="B570" s="8" t="s">
        <v>813</v>
      </c>
      <c r="C570" s="9" t="s">
        <v>1394</v>
      </c>
      <c r="D570" s="10" t="s">
        <v>1395</v>
      </c>
      <c r="E570" s="11" t="s">
        <v>1396</v>
      </c>
      <c r="F570" s="6">
        <v>377120</v>
      </c>
      <c r="G570" s="6" t="s">
        <v>16</v>
      </c>
      <c r="H570" s="16">
        <v>7631296</v>
      </c>
      <c r="I570" s="12">
        <v>43859</v>
      </c>
      <c r="J570" s="12">
        <v>43950</v>
      </c>
      <c r="K570" s="15">
        <v>7000000</v>
      </c>
      <c r="L570" s="13" t="s">
        <v>15</v>
      </c>
      <c r="M570" s="7">
        <v>1</v>
      </c>
      <c r="N570" s="17"/>
    </row>
    <row r="571" spans="1:14" ht="63">
      <c r="A571" s="6">
        <v>569</v>
      </c>
      <c r="B571" s="8" t="s">
        <v>813</v>
      </c>
      <c r="C571" s="9" t="s">
        <v>1397</v>
      </c>
      <c r="D571" s="10" t="s">
        <v>1398</v>
      </c>
      <c r="E571" s="11" t="s">
        <v>1399</v>
      </c>
      <c r="F571" s="6">
        <v>377121</v>
      </c>
      <c r="G571" s="6" t="s">
        <v>16</v>
      </c>
      <c r="H571" s="16">
        <v>3528011</v>
      </c>
      <c r="I571" s="12">
        <v>43858</v>
      </c>
      <c r="J571" s="12">
        <v>43949</v>
      </c>
      <c r="K571" s="15">
        <v>3528011</v>
      </c>
      <c r="L571" s="13" t="s">
        <v>15</v>
      </c>
      <c r="M571" s="7">
        <v>1</v>
      </c>
      <c r="N571" s="17"/>
    </row>
    <row r="572" spans="1:14" ht="63">
      <c r="A572" s="6">
        <v>570</v>
      </c>
      <c r="B572" s="8" t="s">
        <v>813</v>
      </c>
      <c r="C572" s="9" t="s">
        <v>1284</v>
      </c>
      <c r="D572" s="10" t="s">
        <v>1285</v>
      </c>
      <c r="E572" s="11" t="s">
        <v>1400</v>
      </c>
      <c r="F572" s="6">
        <v>489912</v>
      </c>
      <c r="G572" s="6" t="s">
        <v>16</v>
      </c>
      <c r="H572" s="16">
        <v>8345812.7000000002</v>
      </c>
      <c r="I572" s="12">
        <v>44115</v>
      </c>
      <c r="J572" s="12">
        <v>44471</v>
      </c>
      <c r="K572" s="15">
        <v>0</v>
      </c>
      <c r="L572" s="13" t="s">
        <v>15</v>
      </c>
      <c r="M572" s="7">
        <v>1</v>
      </c>
      <c r="N572" s="17"/>
    </row>
    <row r="573" spans="1:14" ht="63">
      <c r="A573" s="6">
        <v>571</v>
      </c>
      <c r="B573" s="8" t="s">
        <v>813</v>
      </c>
      <c r="C573" s="9" t="s">
        <v>1401</v>
      </c>
      <c r="D573" s="10" t="s">
        <v>1402</v>
      </c>
      <c r="E573" s="11" t="s">
        <v>1403</v>
      </c>
      <c r="F573" s="6">
        <v>489914</v>
      </c>
      <c r="G573" s="6" t="s">
        <v>16</v>
      </c>
      <c r="H573" s="16">
        <v>8747966.6999999993</v>
      </c>
      <c r="I573" s="12" t="s">
        <v>609</v>
      </c>
      <c r="J573" s="12" t="s">
        <v>1404</v>
      </c>
      <c r="K573" s="15">
        <v>8747966</v>
      </c>
      <c r="L573" s="13" t="s">
        <v>15</v>
      </c>
      <c r="M573" s="7">
        <v>1</v>
      </c>
      <c r="N573" s="17"/>
    </row>
    <row r="574" spans="1:14" ht="78.75">
      <c r="A574" s="6">
        <v>572</v>
      </c>
      <c r="B574" s="8" t="s">
        <v>813</v>
      </c>
      <c r="C574" s="9" t="s">
        <v>1405</v>
      </c>
      <c r="D574" s="10" t="s">
        <v>1406</v>
      </c>
      <c r="E574" s="11" t="s">
        <v>1407</v>
      </c>
      <c r="F574" s="6">
        <v>489923</v>
      </c>
      <c r="G574" s="6" t="s">
        <v>16</v>
      </c>
      <c r="H574" s="16">
        <v>5591789.2999999998</v>
      </c>
      <c r="I574" s="12">
        <v>44115</v>
      </c>
      <c r="J574" s="12">
        <v>44470</v>
      </c>
      <c r="K574" s="15">
        <v>0</v>
      </c>
      <c r="L574" s="13" t="s">
        <v>15</v>
      </c>
      <c r="M574" s="7">
        <v>1</v>
      </c>
      <c r="N574" s="17"/>
    </row>
    <row r="575" spans="1:14" ht="63">
      <c r="A575" s="6">
        <v>573</v>
      </c>
      <c r="B575" s="8" t="s">
        <v>813</v>
      </c>
      <c r="C575" s="9" t="s">
        <v>1408</v>
      </c>
      <c r="D575" s="10" t="s">
        <v>1409</v>
      </c>
      <c r="E575" s="11" t="s">
        <v>1410</v>
      </c>
      <c r="F575" s="6">
        <v>489925</v>
      </c>
      <c r="G575" s="6" t="s">
        <v>16</v>
      </c>
      <c r="H575" s="16">
        <v>6469791.6500000004</v>
      </c>
      <c r="I575" s="12">
        <v>44115</v>
      </c>
      <c r="J575" s="12">
        <v>44470</v>
      </c>
      <c r="K575" s="15">
        <v>0</v>
      </c>
      <c r="L575" s="13" t="s">
        <v>15</v>
      </c>
      <c r="M575" s="7">
        <v>1</v>
      </c>
      <c r="N575" s="17"/>
    </row>
    <row r="576" spans="1:14" ht="63">
      <c r="A576" s="6">
        <v>574</v>
      </c>
      <c r="B576" s="8" t="s">
        <v>813</v>
      </c>
      <c r="C576" s="9" t="s">
        <v>1411</v>
      </c>
      <c r="D576" s="10" t="s">
        <v>1412</v>
      </c>
      <c r="E576" s="11" t="s">
        <v>1413</v>
      </c>
      <c r="F576" s="6">
        <v>489935</v>
      </c>
      <c r="G576" s="6" t="s">
        <v>16</v>
      </c>
      <c r="H576" s="16">
        <v>2476923.6</v>
      </c>
      <c r="I576" s="12" t="s">
        <v>1414</v>
      </c>
      <c r="J576" s="12" t="s">
        <v>1415</v>
      </c>
      <c r="K576" s="15">
        <v>2476923</v>
      </c>
      <c r="L576" s="13" t="s">
        <v>15</v>
      </c>
      <c r="M576" s="7">
        <v>1</v>
      </c>
      <c r="N576" s="17"/>
    </row>
    <row r="577" spans="1:14" ht="63">
      <c r="A577" s="6">
        <v>575</v>
      </c>
      <c r="B577" s="8" t="s">
        <v>813</v>
      </c>
      <c r="C577" s="9" t="s">
        <v>1416</v>
      </c>
      <c r="D577" s="10" t="s">
        <v>1112</v>
      </c>
      <c r="E577" s="11" t="s">
        <v>1417</v>
      </c>
      <c r="F577" s="6">
        <v>489936</v>
      </c>
      <c r="G577" s="6" t="s">
        <v>16</v>
      </c>
      <c r="H577" s="16">
        <v>1921470.95</v>
      </c>
      <c r="I577" s="12">
        <v>43841</v>
      </c>
      <c r="J577" s="12" t="s">
        <v>1418</v>
      </c>
      <c r="K577" s="15">
        <v>1921470</v>
      </c>
      <c r="L577" s="13" t="s">
        <v>15</v>
      </c>
      <c r="M577" s="7">
        <v>1</v>
      </c>
      <c r="N577" s="17"/>
    </row>
    <row r="578" spans="1:14" ht="47.25">
      <c r="A578" s="6">
        <v>576</v>
      </c>
      <c r="B578" s="8" t="s">
        <v>813</v>
      </c>
      <c r="C578" s="9" t="s">
        <v>1419</v>
      </c>
      <c r="D578" s="10" t="s">
        <v>1420</v>
      </c>
      <c r="E578" s="11" t="s">
        <v>1403</v>
      </c>
      <c r="F578" s="6">
        <v>489937</v>
      </c>
      <c r="G578" s="6" t="s">
        <v>16</v>
      </c>
      <c r="H578" s="16">
        <v>4302507.25</v>
      </c>
      <c r="I578" s="12">
        <v>43841</v>
      </c>
      <c r="J578" s="12" t="s">
        <v>1418</v>
      </c>
      <c r="K578" s="15">
        <v>4302506</v>
      </c>
      <c r="L578" s="13" t="s">
        <v>15</v>
      </c>
      <c r="M578" s="7">
        <v>1</v>
      </c>
      <c r="N578" s="17"/>
    </row>
    <row r="579" spans="1:14" ht="78.75">
      <c r="A579" s="6">
        <v>577</v>
      </c>
      <c r="B579" s="8" t="s">
        <v>813</v>
      </c>
      <c r="C579" s="9" t="s">
        <v>1421</v>
      </c>
      <c r="D579" s="10" t="s">
        <v>1230</v>
      </c>
      <c r="E579" s="11" t="s">
        <v>1422</v>
      </c>
      <c r="F579" s="6">
        <v>489938</v>
      </c>
      <c r="G579" s="6" t="s">
        <v>16</v>
      </c>
      <c r="H579" s="16">
        <v>4660131.9000000004</v>
      </c>
      <c r="I579" s="12">
        <v>43962</v>
      </c>
      <c r="J579" s="12">
        <v>44317</v>
      </c>
      <c r="K579" s="15">
        <v>4592400</v>
      </c>
      <c r="L579" s="13" t="s">
        <v>15</v>
      </c>
      <c r="M579" s="7">
        <v>1</v>
      </c>
      <c r="N579" s="17"/>
    </row>
    <row r="580" spans="1:14" ht="78.75">
      <c r="A580" s="6">
        <v>578</v>
      </c>
      <c r="B580" s="8" t="s">
        <v>813</v>
      </c>
      <c r="C580" s="9" t="s">
        <v>1423</v>
      </c>
      <c r="D580" s="10" t="s">
        <v>1424</v>
      </c>
      <c r="E580" s="11" t="s">
        <v>1425</v>
      </c>
      <c r="F580" s="6">
        <v>489911</v>
      </c>
      <c r="G580" s="6" t="s">
        <v>16</v>
      </c>
      <c r="H580" s="16">
        <v>11125174.5</v>
      </c>
      <c r="I580" s="12">
        <v>43962</v>
      </c>
      <c r="J580" s="12" t="s">
        <v>1388</v>
      </c>
      <c r="K580" s="15">
        <v>0</v>
      </c>
      <c r="L580" s="13" t="s">
        <v>15</v>
      </c>
      <c r="M580" s="7">
        <v>1</v>
      </c>
      <c r="N580" s="17"/>
    </row>
    <row r="581" spans="1:14" ht="63">
      <c r="A581" s="6">
        <v>579</v>
      </c>
      <c r="B581" s="8" t="s">
        <v>813</v>
      </c>
      <c r="C581" s="9" t="s">
        <v>1401</v>
      </c>
      <c r="D581" s="10" t="s">
        <v>1402</v>
      </c>
      <c r="E581" s="11" t="s">
        <v>1426</v>
      </c>
      <c r="F581" s="6">
        <v>489913</v>
      </c>
      <c r="G581" s="6" t="s">
        <v>16</v>
      </c>
      <c r="H581" s="16">
        <v>11213758.199999999</v>
      </c>
      <c r="I581" s="12" t="s">
        <v>609</v>
      </c>
      <c r="J581" s="12" t="s">
        <v>1404</v>
      </c>
      <c r="K581" s="15">
        <v>0</v>
      </c>
      <c r="L581" s="13" t="s">
        <v>15</v>
      </c>
      <c r="M581" s="7">
        <v>1</v>
      </c>
      <c r="N581" s="17"/>
    </row>
    <row r="582" spans="1:14" ht="47.25">
      <c r="A582" s="6">
        <v>580</v>
      </c>
      <c r="B582" s="8" t="s">
        <v>813</v>
      </c>
      <c r="C582" s="9" t="s">
        <v>1427</v>
      </c>
      <c r="D582" s="10" t="s">
        <v>1428</v>
      </c>
      <c r="E582" s="11" t="s">
        <v>1429</v>
      </c>
      <c r="F582" s="6">
        <v>489922</v>
      </c>
      <c r="G582" s="6" t="s">
        <v>16</v>
      </c>
      <c r="H582" s="16">
        <v>7064089.7999999998</v>
      </c>
      <c r="I582" s="12">
        <v>43962</v>
      </c>
      <c r="J582" s="12" t="s">
        <v>1388</v>
      </c>
      <c r="K582" s="15">
        <v>0</v>
      </c>
      <c r="L582" s="13" t="s">
        <v>15</v>
      </c>
      <c r="M582" s="7">
        <v>1</v>
      </c>
      <c r="N582" s="17"/>
    </row>
    <row r="583" spans="1:14" ht="47.25">
      <c r="A583" s="6">
        <v>581</v>
      </c>
      <c r="B583" s="8" t="s">
        <v>813</v>
      </c>
      <c r="C583" s="9" t="s">
        <v>1430</v>
      </c>
      <c r="D583" s="10" t="s">
        <v>1431</v>
      </c>
      <c r="E583" s="11" t="s">
        <v>1432</v>
      </c>
      <c r="F583" s="6">
        <v>489929</v>
      </c>
      <c r="G583" s="6" t="s">
        <v>16</v>
      </c>
      <c r="H583" s="16">
        <v>2615882</v>
      </c>
      <c r="I583" s="12">
        <v>43841</v>
      </c>
      <c r="J583" s="12">
        <v>44197</v>
      </c>
      <c r="K583" s="15">
        <v>0</v>
      </c>
      <c r="L583" s="13" t="s">
        <v>15</v>
      </c>
      <c r="M583" s="7">
        <v>1</v>
      </c>
      <c r="N583" s="17"/>
    </row>
    <row r="584" spans="1:14" ht="63">
      <c r="A584" s="6">
        <v>582</v>
      </c>
      <c r="B584" s="8" t="s">
        <v>813</v>
      </c>
      <c r="C584" s="9" t="s">
        <v>1433</v>
      </c>
      <c r="D584" s="10" t="s">
        <v>1434</v>
      </c>
      <c r="E584" s="11" t="s">
        <v>1435</v>
      </c>
      <c r="F584" s="6">
        <v>489921</v>
      </c>
      <c r="G584" s="6" t="s">
        <v>16</v>
      </c>
      <c r="H584" s="16">
        <v>5452634.25</v>
      </c>
      <c r="I584" s="12">
        <v>44115</v>
      </c>
      <c r="J584" s="12">
        <v>44470</v>
      </c>
      <c r="K584" s="15">
        <v>4550944</v>
      </c>
      <c r="L584" s="13" t="s">
        <v>15</v>
      </c>
      <c r="M584" s="7">
        <v>1</v>
      </c>
      <c r="N584" s="17"/>
    </row>
    <row r="585" spans="1:14" ht="78.75">
      <c r="A585" s="6">
        <v>583</v>
      </c>
      <c r="B585" s="8" t="s">
        <v>813</v>
      </c>
      <c r="C585" s="9" t="s">
        <v>1391</v>
      </c>
      <c r="D585" s="10" t="s">
        <v>1392</v>
      </c>
      <c r="E585" s="11" t="s">
        <v>1436</v>
      </c>
      <c r="F585" s="6">
        <v>489926</v>
      </c>
      <c r="G585" s="6" t="s">
        <v>16</v>
      </c>
      <c r="H585" s="16">
        <v>1143366.8</v>
      </c>
      <c r="I585" s="12">
        <v>43841</v>
      </c>
      <c r="J585" s="12" t="s">
        <v>774</v>
      </c>
      <c r="K585" s="15">
        <v>1143366</v>
      </c>
      <c r="L585" s="13" t="s">
        <v>15</v>
      </c>
      <c r="M585" s="7">
        <v>1</v>
      </c>
      <c r="N585" s="17"/>
    </row>
    <row r="586" spans="1:14" ht="78.75">
      <c r="A586" s="6">
        <v>584</v>
      </c>
      <c r="B586" s="8" t="s">
        <v>813</v>
      </c>
      <c r="C586" s="9" t="s">
        <v>1437</v>
      </c>
      <c r="D586" s="10" t="s">
        <v>1438</v>
      </c>
      <c r="E586" s="11" t="s">
        <v>1439</v>
      </c>
      <c r="F586" s="6">
        <v>489927</v>
      </c>
      <c r="G586" s="6" t="s">
        <v>16</v>
      </c>
      <c r="H586" s="16">
        <v>3084788.7</v>
      </c>
      <c r="I586" s="12">
        <v>43962</v>
      </c>
      <c r="J586" s="12">
        <v>44317</v>
      </c>
      <c r="K586" s="15">
        <v>3084567</v>
      </c>
      <c r="L586" s="13" t="s">
        <v>15</v>
      </c>
      <c r="M586" s="7">
        <v>1</v>
      </c>
      <c r="N586" s="17"/>
    </row>
    <row r="587" spans="1:14" ht="78.75">
      <c r="A587" s="6">
        <v>585</v>
      </c>
      <c r="B587" s="8" t="s">
        <v>813</v>
      </c>
      <c r="C587" s="9" t="s">
        <v>1440</v>
      </c>
      <c r="D587" s="10" t="s">
        <v>1441</v>
      </c>
      <c r="E587" s="11" t="s">
        <v>1442</v>
      </c>
      <c r="F587" s="6">
        <v>489928</v>
      </c>
      <c r="G587" s="6" t="s">
        <v>16</v>
      </c>
      <c r="H587" s="16">
        <v>4747212.7</v>
      </c>
      <c r="I587" s="12">
        <v>43962</v>
      </c>
      <c r="J587" s="12">
        <v>44317</v>
      </c>
      <c r="K587" s="15">
        <v>0</v>
      </c>
      <c r="L587" s="13" t="s">
        <v>15</v>
      </c>
      <c r="M587" s="7">
        <v>1</v>
      </c>
      <c r="N587" s="17"/>
    </row>
    <row r="588" spans="1:14" ht="78.75">
      <c r="A588" s="6">
        <v>586</v>
      </c>
      <c r="B588" s="8" t="s">
        <v>813</v>
      </c>
      <c r="C588" s="9" t="s">
        <v>1443</v>
      </c>
      <c r="D588" s="10" t="s">
        <v>1444</v>
      </c>
      <c r="E588" s="11" t="s">
        <v>1445</v>
      </c>
      <c r="F588" s="6">
        <v>489930</v>
      </c>
      <c r="G588" s="6" t="s">
        <v>16</v>
      </c>
      <c r="H588" s="16">
        <v>3993568.2</v>
      </c>
      <c r="I588" s="12" t="s">
        <v>1370</v>
      </c>
      <c r="J588" s="12" t="s">
        <v>772</v>
      </c>
      <c r="K588" s="15">
        <v>0</v>
      </c>
      <c r="L588" s="13" t="s">
        <v>15</v>
      </c>
      <c r="M588" s="7">
        <v>1</v>
      </c>
      <c r="N588" s="17"/>
    </row>
    <row r="589" spans="1:14" ht="63">
      <c r="A589" s="6">
        <v>587</v>
      </c>
      <c r="B589" s="8" t="s">
        <v>813</v>
      </c>
      <c r="C589" s="9" t="s">
        <v>1446</v>
      </c>
      <c r="D589" s="10" t="s">
        <v>1447</v>
      </c>
      <c r="E589" s="11" t="s">
        <v>1448</v>
      </c>
      <c r="F589" s="6">
        <v>489931</v>
      </c>
      <c r="G589" s="6" t="s">
        <v>16</v>
      </c>
      <c r="H589" s="16">
        <v>4048328.1</v>
      </c>
      <c r="I589" s="12" t="s">
        <v>1449</v>
      </c>
      <c r="J589" s="12" t="s">
        <v>617</v>
      </c>
      <c r="K589" s="15">
        <v>0</v>
      </c>
      <c r="L589" s="13" t="s">
        <v>15</v>
      </c>
      <c r="M589" s="7">
        <v>1</v>
      </c>
      <c r="N589" s="17"/>
    </row>
    <row r="590" spans="1:14" ht="47.25">
      <c r="A590" s="6">
        <v>588</v>
      </c>
      <c r="B590" s="8" t="s">
        <v>813</v>
      </c>
      <c r="C590" s="9" t="s">
        <v>1450</v>
      </c>
      <c r="D590" s="10" t="s">
        <v>1451</v>
      </c>
      <c r="E590" s="11" t="s">
        <v>1452</v>
      </c>
      <c r="F590" s="6">
        <v>489941</v>
      </c>
      <c r="G590" s="6" t="s">
        <v>16</v>
      </c>
      <c r="H590" s="16">
        <v>548422</v>
      </c>
      <c r="I590" s="12" t="s">
        <v>1453</v>
      </c>
      <c r="J590" s="12" t="s">
        <v>800</v>
      </c>
      <c r="K590" s="15">
        <v>0</v>
      </c>
      <c r="L590" s="13" t="s">
        <v>15</v>
      </c>
      <c r="M590" s="7">
        <v>1</v>
      </c>
      <c r="N590" s="17"/>
    </row>
    <row r="591" spans="1:14" ht="63">
      <c r="A591" s="6">
        <v>589</v>
      </c>
      <c r="B591" s="8" t="s">
        <v>813</v>
      </c>
      <c r="C591" s="9" t="s">
        <v>1454</v>
      </c>
      <c r="D591" s="10" t="s">
        <v>1455</v>
      </c>
      <c r="E591" s="11" t="s">
        <v>1456</v>
      </c>
      <c r="F591" s="6">
        <v>489942</v>
      </c>
      <c r="G591" s="6" t="s">
        <v>16</v>
      </c>
      <c r="H591" s="16">
        <v>539181</v>
      </c>
      <c r="I591" s="12">
        <v>43841</v>
      </c>
      <c r="J591" s="12" t="s">
        <v>774</v>
      </c>
      <c r="K591" s="15">
        <v>0</v>
      </c>
      <c r="L591" s="13" t="s">
        <v>15</v>
      </c>
      <c r="M591" s="7">
        <v>1</v>
      </c>
      <c r="N591" s="17"/>
    </row>
    <row r="592" spans="1:14" ht="63">
      <c r="A592" s="6">
        <v>590</v>
      </c>
      <c r="B592" s="8" t="s">
        <v>813</v>
      </c>
      <c r="C592" s="9" t="s">
        <v>1457</v>
      </c>
      <c r="D592" s="10" t="s">
        <v>1458</v>
      </c>
      <c r="E592" s="11" t="s">
        <v>1459</v>
      </c>
      <c r="F592" s="6">
        <v>489940</v>
      </c>
      <c r="G592" s="6" t="s">
        <v>16</v>
      </c>
      <c r="H592" s="16">
        <v>635722</v>
      </c>
      <c r="I592" s="12" t="s">
        <v>1370</v>
      </c>
      <c r="J592" s="12" t="s">
        <v>772</v>
      </c>
      <c r="K592" s="15">
        <v>0</v>
      </c>
      <c r="L592" s="13" t="s">
        <v>15</v>
      </c>
      <c r="M592" s="7">
        <v>1</v>
      </c>
      <c r="N592" s="17"/>
    </row>
    <row r="593" spans="1:14" ht="78.75">
      <c r="A593" s="6">
        <v>591</v>
      </c>
      <c r="B593" s="8" t="s">
        <v>813</v>
      </c>
      <c r="C593" s="9" t="s">
        <v>1423</v>
      </c>
      <c r="D593" s="10" t="s">
        <v>1424</v>
      </c>
      <c r="E593" s="11" t="s">
        <v>1460</v>
      </c>
      <c r="F593" s="6">
        <v>377126</v>
      </c>
      <c r="G593" s="6" t="s">
        <v>16</v>
      </c>
      <c r="H593" s="16">
        <v>5082175</v>
      </c>
      <c r="I593" s="12">
        <v>43845</v>
      </c>
      <c r="J593" s="12">
        <v>43920</v>
      </c>
      <c r="K593" s="15">
        <v>5054502</v>
      </c>
      <c r="L593" s="13" t="s">
        <v>15</v>
      </c>
      <c r="M593" s="7">
        <v>1</v>
      </c>
      <c r="N593" s="17"/>
    </row>
    <row r="594" spans="1:14" ht="63">
      <c r="A594" s="6">
        <v>592</v>
      </c>
      <c r="B594" s="8" t="s">
        <v>813</v>
      </c>
      <c r="C594" s="9" t="s">
        <v>1461</v>
      </c>
      <c r="D594" s="10" t="s">
        <v>1462</v>
      </c>
      <c r="E594" s="11" t="s">
        <v>1463</v>
      </c>
      <c r="F594" s="6">
        <v>377128</v>
      </c>
      <c r="G594" s="6" t="s">
        <v>16</v>
      </c>
      <c r="H594" s="16">
        <v>2810093</v>
      </c>
      <c r="I594" s="12">
        <v>43869</v>
      </c>
      <c r="J594" s="12">
        <v>43990</v>
      </c>
      <c r="K594" s="15">
        <v>2810093</v>
      </c>
      <c r="L594" s="13" t="s">
        <v>14</v>
      </c>
      <c r="M594" s="7">
        <v>1</v>
      </c>
      <c r="N594" s="17"/>
    </row>
    <row r="595" spans="1:14" ht="31.5">
      <c r="A595" s="6">
        <v>593</v>
      </c>
      <c r="B595" s="8" t="s">
        <v>813</v>
      </c>
      <c r="C595" s="9" t="s">
        <v>1464</v>
      </c>
      <c r="D595" s="10" t="s">
        <v>1146</v>
      </c>
      <c r="E595" s="11" t="s">
        <v>1463</v>
      </c>
      <c r="F595" s="6">
        <v>377128</v>
      </c>
      <c r="G595" s="6" t="s">
        <v>16</v>
      </c>
      <c r="H595" s="16">
        <v>2810093</v>
      </c>
      <c r="I595" s="12">
        <v>43869</v>
      </c>
      <c r="J595" s="12">
        <v>43990</v>
      </c>
      <c r="K595" s="15">
        <v>2810093</v>
      </c>
      <c r="L595" s="13" t="s">
        <v>14</v>
      </c>
      <c r="M595" s="7">
        <v>0.51</v>
      </c>
      <c r="N595" s="17"/>
    </row>
    <row r="596" spans="1:14" ht="31.5">
      <c r="A596" s="6">
        <v>594</v>
      </c>
      <c r="B596" s="8" t="s">
        <v>813</v>
      </c>
      <c r="C596" s="9" t="s">
        <v>1465</v>
      </c>
      <c r="D596" s="10" t="s">
        <v>1466</v>
      </c>
      <c r="E596" s="11" t="s">
        <v>1463</v>
      </c>
      <c r="F596" s="6">
        <v>377128</v>
      </c>
      <c r="G596" s="6" t="s">
        <v>16</v>
      </c>
      <c r="H596" s="16">
        <v>2810093</v>
      </c>
      <c r="I596" s="12">
        <v>43869</v>
      </c>
      <c r="J596" s="12">
        <v>43990</v>
      </c>
      <c r="K596" s="15">
        <v>2810093</v>
      </c>
      <c r="L596" s="13" t="s">
        <v>14</v>
      </c>
      <c r="M596" s="7">
        <v>0.49</v>
      </c>
      <c r="N596" s="17"/>
    </row>
    <row r="597" spans="1:14" ht="63">
      <c r="A597" s="6">
        <v>595</v>
      </c>
      <c r="B597" s="8" t="s">
        <v>813</v>
      </c>
      <c r="C597" s="9" t="s">
        <v>1461</v>
      </c>
      <c r="D597" s="10" t="s">
        <v>1462</v>
      </c>
      <c r="E597" s="11" t="s">
        <v>1467</v>
      </c>
      <c r="F597" s="6">
        <v>377129</v>
      </c>
      <c r="G597" s="6" t="s">
        <v>16</v>
      </c>
      <c r="H597" s="16">
        <v>18108065</v>
      </c>
      <c r="I597" s="12">
        <v>43920</v>
      </c>
      <c r="J597" s="12">
        <v>43981</v>
      </c>
      <c r="K597" s="15">
        <v>17044887</v>
      </c>
      <c r="L597" s="13" t="s">
        <v>14</v>
      </c>
      <c r="M597" s="7">
        <v>1</v>
      </c>
      <c r="N597" s="17"/>
    </row>
    <row r="598" spans="1:14" ht="31.5">
      <c r="A598" s="6">
        <v>596</v>
      </c>
      <c r="B598" s="8" t="s">
        <v>813</v>
      </c>
      <c r="C598" s="9" t="s">
        <v>1464</v>
      </c>
      <c r="D598" s="10" t="s">
        <v>1146</v>
      </c>
      <c r="E598" s="11" t="s">
        <v>1467</v>
      </c>
      <c r="F598" s="6">
        <v>377129</v>
      </c>
      <c r="G598" s="6" t="s">
        <v>16</v>
      </c>
      <c r="H598" s="16">
        <v>18108065</v>
      </c>
      <c r="I598" s="12">
        <v>43920</v>
      </c>
      <c r="J598" s="12">
        <v>43981</v>
      </c>
      <c r="K598" s="15">
        <v>17044887</v>
      </c>
      <c r="L598" s="13" t="s">
        <v>14</v>
      </c>
      <c r="M598" s="7">
        <v>0.51</v>
      </c>
      <c r="N598" s="17"/>
    </row>
    <row r="599" spans="1:14" ht="31.5">
      <c r="A599" s="6">
        <v>597</v>
      </c>
      <c r="B599" s="8" t="s">
        <v>813</v>
      </c>
      <c r="C599" s="9" t="s">
        <v>1465</v>
      </c>
      <c r="D599" s="10" t="s">
        <v>1466</v>
      </c>
      <c r="E599" s="11" t="s">
        <v>1467</v>
      </c>
      <c r="F599" s="6">
        <v>377129</v>
      </c>
      <c r="G599" s="6" t="s">
        <v>16</v>
      </c>
      <c r="H599" s="16">
        <v>18108065</v>
      </c>
      <c r="I599" s="12">
        <v>43920</v>
      </c>
      <c r="J599" s="12">
        <v>43981</v>
      </c>
      <c r="K599" s="15">
        <v>17044887</v>
      </c>
      <c r="L599" s="13" t="s">
        <v>14</v>
      </c>
      <c r="M599" s="7">
        <v>0.49</v>
      </c>
      <c r="N599" s="17"/>
    </row>
    <row r="600" spans="1:14" ht="47.25">
      <c r="A600" s="6">
        <v>598</v>
      </c>
      <c r="B600" s="8" t="s">
        <v>813</v>
      </c>
      <c r="C600" s="9" t="s">
        <v>1468</v>
      </c>
      <c r="D600" s="10" t="s">
        <v>1018</v>
      </c>
      <c r="E600" s="11" t="s">
        <v>1469</v>
      </c>
      <c r="F600" s="6">
        <v>377130</v>
      </c>
      <c r="G600" s="6" t="s">
        <v>16</v>
      </c>
      <c r="H600" s="16">
        <v>5768898</v>
      </c>
      <c r="I600" s="12">
        <v>43920</v>
      </c>
      <c r="J600" s="12">
        <v>43981</v>
      </c>
      <c r="K600" s="15">
        <v>5000000</v>
      </c>
      <c r="L600" s="13" t="s">
        <v>14</v>
      </c>
      <c r="M600" s="7">
        <v>1</v>
      </c>
      <c r="N600" s="17"/>
    </row>
    <row r="601" spans="1:14" ht="31.5">
      <c r="A601" s="6">
        <v>599</v>
      </c>
      <c r="B601" s="8" t="s">
        <v>813</v>
      </c>
      <c r="C601" s="9" t="s">
        <v>1470</v>
      </c>
      <c r="D601" s="10" t="s">
        <v>1146</v>
      </c>
      <c r="E601" s="11" t="s">
        <v>1469</v>
      </c>
      <c r="F601" s="6">
        <v>377130</v>
      </c>
      <c r="G601" s="6" t="s">
        <v>16</v>
      </c>
      <c r="H601" s="16">
        <v>5768898</v>
      </c>
      <c r="I601" s="12">
        <v>43920</v>
      </c>
      <c r="J601" s="12">
        <v>43981</v>
      </c>
      <c r="K601" s="15">
        <v>5000000</v>
      </c>
      <c r="L601" s="13" t="s">
        <v>14</v>
      </c>
      <c r="M601" s="7">
        <v>0.51</v>
      </c>
      <c r="N601" s="17"/>
    </row>
    <row r="602" spans="1:14" ht="31.5">
      <c r="A602" s="6">
        <v>600</v>
      </c>
      <c r="B602" s="8" t="s">
        <v>813</v>
      </c>
      <c r="C602" s="9" t="s">
        <v>1471</v>
      </c>
      <c r="D602" s="10" t="s">
        <v>1150</v>
      </c>
      <c r="E602" s="11" t="s">
        <v>1469</v>
      </c>
      <c r="F602" s="6">
        <v>377130</v>
      </c>
      <c r="G602" s="6" t="s">
        <v>16</v>
      </c>
      <c r="H602" s="16">
        <v>5768898</v>
      </c>
      <c r="I602" s="12">
        <v>43920</v>
      </c>
      <c r="J602" s="12">
        <v>43981</v>
      </c>
      <c r="K602" s="15">
        <v>5000000</v>
      </c>
      <c r="L602" s="13" t="s">
        <v>14</v>
      </c>
      <c r="M602" s="7">
        <v>0.49</v>
      </c>
      <c r="N602" s="17"/>
    </row>
    <row r="603" spans="1:14" ht="47.25">
      <c r="A603" s="6">
        <v>601</v>
      </c>
      <c r="B603" s="8" t="s">
        <v>813</v>
      </c>
      <c r="C603" s="9" t="s">
        <v>1472</v>
      </c>
      <c r="D603" s="10" t="s">
        <v>1473</v>
      </c>
      <c r="E603" s="11" t="s">
        <v>1474</v>
      </c>
      <c r="F603" s="6">
        <v>391626</v>
      </c>
      <c r="G603" s="6" t="s">
        <v>16</v>
      </c>
      <c r="H603" s="16">
        <v>10799897</v>
      </c>
      <c r="I603" s="12">
        <v>43881</v>
      </c>
      <c r="J603" s="12">
        <v>43973</v>
      </c>
      <c r="K603" s="15">
        <v>0</v>
      </c>
      <c r="L603" s="13" t="s">
        <v>15</v>
      </c>
      <c r="M603" s="7">
        <v>1</v>
      </c>
      <c r="N603" s="17"/>
    </row>
    <row r="604" spans="1:14" ht="47.25">
      <c r="A604" s="6">
        <v>602</v>
      </c>
      <c r="B604" s="8" t="s">
        <v>813</v>
      </c>
      <c r="C604" s="9" t="s">
        <v>881</v>
      </c>
      <c r="D604" s="10" t="s">
        <v>882</v>
      </c>
      <c r="E604" s="11" t="s">
        <v>1475</v>
      </c>
      <c r="F604" s="6">
        <v>489919</v>
      </c>
      <c r="G604" s="6" t="s">
        <v>16</v>
      </c>
      <c r="H604" s="16">
        <v>17479174</v>
      </c>
      <c r="I604" s="12">
        <v>43873</v>
      </c>
      <c r="J604" s="12">
        <v>44199</v>
      </c>
      <c r="K604" s="15">
        <v>4266206</v>
      </c>
      <c r="L604" s="13" t="s">
        <v>15</v>
      </c>
      <c r="M604" s="7">
        <v>1</v>
      </c>
      <c r="N604" s="17"/>
    </row>
    <row r="605" spans="1:14" ht="78.75">
      <c r="A605" s="6">
        <v>603</v>
      </c>
      <c r="B605" s="8" t="s">
        <v>813</v>
      </c>
      <c r="C605" s="9" t="s">
        <v>1476</v>
      </c>
      <c r="D605" s="10" t="s">
        <v>19</v>
      </c>
      <c r="E605" s="11" t="s">
        <v>1477</v>
      </c>
      <c r="F605" s="6">
        <v>489920</v>
      </c>
      <c r="G605" s="6" t="s">
        <v>16</v>
      </c>
      <c r="H605" s="16">
        <v>12599389.25</v>
      </c>
      <c r="I605" s="12">
        <v>43962</v>
      </c>
      <c r="J605" s="12">
        <v>44317</v>
      </c>
      <c r="K605" s="15">
        <v>12597187</v>
      </c>
      <c r="L605" s="13" t="s">
        <v>15</v>
      </c>
      <c r="M605" s="7">
        <v>1</v>
      </c>
      <c r="N605" s="17"/>
    </row>
    <row r="606" spans="1:14" ht="47.25">
      <c r="A606" s="6">
        <v>604</v>
      </c>
      <c r="B606" s="8" t="s">
        <v>813</v>
      </c>
      <c r="C606" s="9" t="s">
        <v>1478</v>
      </c>
      <c r="D606" s="10" t="s">
        <v>830</v>
      </c>
      <c r="E606" s="11" t="s">
        <v>1479</v>
      </c>
      <c r="F606" s="6">
        <v>301552</v>
      </c>
      <c r="G606" s="6" t="s">
        <v>679</v>
      </c>
      <c r="H606" s="16">
        <v>9093888</v>
      </c>
      <c r="I606" s="12" t="s">
        <v>1480</v>
      </c>
      <c r="J606" s="12" t="s">
        <v>924</v>
      </c>
      <c r="K606" s="15">
        <v>5293185</v>
      </c>
      <c r="L606" s="13" t="s">
        <v>15</v>
      </c>
      <c r="M606" s="7">
        <v>1</v>
      </c>
      <c r="N606" s="17"/>
    </row>
    <row r="607" spans="1:14" ht="110.25">
      <c r="A607" s="6">
        <v>605</v>
      </c>
      <c r="B607" s="8" t="s">
        <v>813</v>
      </c>
      <c r="C607" s="9" t="s">
        <v>1481</v>
      </c>
      <c r="D607" s="10" t="s">
        <v>1462</v>
      </c>
      <c r="E607" s="11" t="s">
        <v>1482</v>
      </c>
      <c r="F607" s="6">
        <v>370961</v>
      </c>
      <c r="G607" s="6" t="s">
        <v>679</v>
      </c>
      <c r="H607" s="16">
        <v>8218714</v>
      </c>
      <c r="I607" s="12" t="s">
        <v>996</v>
      </c>
      <c r="J607" s="12" t="s">
        <v>1483</v>
      </c>
      <c r="K607" s="15">
        <v>1869610</v>
      </c>
      <c r="L607" s="13" t="s">
        <v>15</v>
      </c>
      <c r="M607" s="7">
        <v>1</v>
      </c>
      <c r="N607" s="17"/>
    </row>
    <row r="608" spans="1:14" ht="63">
      <c r="A608" s="6">
        <v>606</v>
      </c>
      <c r="B608" s="8" t="s">
        <v>813</v>
      </c>
      <c r="C608" s="9" t="s">
        <v>1484</v>
      </c>
      <c r="D608" s="10" t="s">
        <v>1289</v>
      </c>
      <c r="E608" s="11" t="s">
        <v>1485</v>
      </c>
      <c r="F608" s="6">
        <v>387807</v>
      </c>
      <c r="G608" s="6" t="s">
        <v>1486</v>
      </c>
      <c r="H608" s="16">
        <v>22462130</v>
      </c>
      <c r="I608" s="12" t="s">
        <v>1117</v>
      </c>
      <c r="J608" s="12" t="s">
        <v>1487</v>
      </c>
      <c r="K608" s="15">
        <v>0</v>
      </c>
      <c r="L608" s="13" t="s">
        <v>15</v>
      </c>
      <c r="M608" s="7">
        <v>1</v>
      </c>
      <c r="N608" s="17"/>
    </row>
    <row r="609" spans="1:14" ht="63">
      <c r="A609" s="6">
        <v>607</v>
      </c>
      <c r="B609" s="8" t="s">
        <v>813</v>
      </c>
      <c r="C609" s="9" t="s">
        <v>1488</v>
      </c>
      <c r="D609" s="10" t="s">
        <v>882</v>
      </c>
      <c r="E609" s="11" t="s">
        <v>1489</v>
      </c>
      <c r="F609" s="6">
        <v>416192</v>
      </c>
      <c r="G609" s="6" t="s">
        <v>1486</v>
      </c>
      <c r="H609" s="16">
        <v>21080815</v>
      </c>
      <c r="I609" s="12" t="s">
        <v>860</v>
      </c>
      <c r="J609" s="12" t="s">
        <v>1331</v>
      </c>
      <c r="K609" s="15">
        <v>0</v>
      </c>
      <c r="L609" s="13" t="s">
        <v>15</v>
      </c>
      <c r="M609" s="7">
        <v>1</v>
      </c>
      <c r="N609" s="17"/>
    </row>
    <row r="610" spans="1:14" ht="409.5">
      <c r="A610" s="6">
        <v>608</v>
      </c>
      <c r="B610" s="8" t="s">
        <v>813</v>
      </c>
      <c r="C610" s="9" t="s">
        <v>1490</v>
      </c>
      <c r="D610" s="10" t="s">
        <v>1491</v>
      </c>
      <c r="E610" s="11" t="s">
        <v>1492</v>
      </c>
      <c r="F610" s="6">
        <v>499770</v>
      </c>
      <c r="G610" s="6" t="s">
        <v>1493</v>
      </c>
      <c r="H610" s="16">
        <v>5964076</v>
      </c>
      <c r="I610" s="12" t="s">
        <v>924</v>
      </c>
      <c r="J610" s="12" t="s">
        <v>1092</v>
      </c>
      <c r="K610" s="15">
        <v>0</v>
      </c>
      <c r="L610" s="13" t="s">
        <v>15</v>
      </c>
      <c r="M610" s="7">
        <v>1</v>
      </c>
      <c r="N610" s="17"/>
    </row>
    <row r="611" spans="1:14" ht="94.5">
      <c r="A611" s="6">
        <v>609</v>
      </c>
      <c r="B611" s="8" t="s">
        <v>813</v>
      </c>
      <c r="C611" s="9" t="s">
        <v>1494</v>
      </c>
      <c r="D611" s="10" t="s">
        <v>1495</v>
      </c>
      <c r="E611" s="11" t="s">
        <v>1496</v>
      </c>
      <c r="F611" s="6"/>
      <c r="G611" s="6" t="s">
        <v>1493</v>
      </c>
      <c r="H611" s="16">
        <v>1913908</v>
      </c>
      <c r="I611" s="12" t="s">
        <v>1497</v>
      </c>
      <c r="J611" s="12" t="s">
        <v>1498</v>
      </c>
      <c r="K611" s="15">
        <v>0</v>
      </c>
      <c r="L611" s="13" t="s">
        <v>15</v>
      </c>
      <c r="M611" s="7">
        <v>1</v>
      </c>
      <c r="N611" s="17"/>
    </row>
    <row r="612" spans="1:14" ht="283.5">
      <c r="A612" s="6">
        <v>610</v>
      </c>
      <c r="B612" s="8" t="s">
        <v>813</v>
      </c>
      <c r="C612" s="9" t="s">
        <v>1499</v>
      </c>
      <c r="D612" s="10" t="s">
        <v>1500</v>
      </c>
      <c r="E612" s="11" t="s">
        <v>1501</v>
      </c>
      <c r="F612" s="6">
        <v>499769</v>
      </c>
      <c r="G612" s="6" t="s">
        <v>1493</v>
      </c>
      <c r="H612" s="16">
        <v>6013476</v>
      </c>
      <c r="I612" s="12" t="s">
        <v>924</v>
      </c>
      <c r="J612" s="12" t="s">
        <v>1502</v>
      </c>
      <c r="K612" s="15">
        <v>0</v>
      </c>
      <c r="L612" s="13" t="s">
        <v>15</v>
      </c>
      <c r="M612" s="7">
        <v>1</v>
      </c>
      <c r="N612" s="17"/>
    </row>
    <row r="613" spans="1:14" ht="326.25">
      <c r="A613" s="6">
        <v>611</v>
      </c>
      <c r="B613" s="8" t="s">
        <v>813</v>
      </c>
      <c r="C613" s="9" t="s">
        <v>1503</v>
      </c>
      <c r="D613" s="10" t="s">
        <v>1409</v>
      </c>
      <c r="E613" s="11" t="s">
        <v>1504</v>
      </c>
      <c r="F613" s="6">
        <v>499771</v>
      </c>
      <c r="G613" s="6" t="s">
        <v>1493</v>
      </c>
      <c r="H613" s="16">
        <v>6852373</v>
      </c>
      <c r="I613" s="12" t="s">
        <v>1137</v>
      </c>
      <c r="J613" s="12" t="s">
        <v>1505</v>
      </c>
      <c r="K613" s="15">
        <v>0</v>
      </c>
      <c r="L613" s="13" t="s">
        <v>1506</v>
      </c>
      <c r="M613" s="7">
        <v>1</v>
      </c>
      <c r="N613" s="17"/>
    </row>
    <row r="614" spans="1:14" ht="63">
      <c r="A614" s="6">
        <v>612</v>
      </c>
      <c r="B614" s="8" t="s">
        <v>813</v>
      </c>
      <c r="C614" s="9" t="s">
        <v>1507</v>
      </c>
      <c r="D614" s="10" t="s">
        <v>1381</v>
      </c>
      <c r="E614" s="11" t="s">
        <v>1508</v>
      </c>
      <c r="F614" s="6">
        <v>368128</v>
      </c>
      <c r="G614" s="6" t="s">
        <v>1493</v>
      </c>
      <c r="H614" s="16">
        <v>1860225.87</v>
      </c>
      <c r="I614" s="12" t="s">
        <v>1509</v>
      </c>
      <c r="J614" s="12" t="s">
        <v>1510</v>
      </c>
      <c r="K614" s="15">
        <v>1809783</v>
      </c>
      <c r="L614" s="13" t="s">
        <v>15</v>
      </c>
      <c r="M614" s="7">
        <v>1</v>
      </c>
      <c r="N614" s="17"/>
    </row>
    <row r="615" spans="1:14" ht="63">
      <c r="A615" s="6">
        <v>613</v>
      </c>
      <c r="B615" s="8" t="s">
        <v>813</v>
      </c>
      <c r="C615" s="9" t="s">
        <v>1511</v>
      </c>
      <c r="D615" s="10" t="s">
        <v>1300</v>
      </c>
      <c r="E615" s="11" t="s">
        <v>1512</v>
      </c>
      <c r="F615" s="6">
        <v>370877</v>
      </c>
      <c r="G615" s="6" t="s">
        <v>1493</v>
      </c>
      <c r="H615" s="16">
        <v>1052903.75</v>
      </c>
      <c r="I615" s="12" t="s">
        <v>996</v>
      </c>
      <c r="J615" s="12" t="s">
        <v>1510</v>
      </c>
      <c r="K615" s="15">
        <v>0</v>
      </c>
      <c r="L615" s="13" t="s">
        <v>15</v>
      </c>
      <c r="M615" s="7">
        <v>1</v>
      </c>
      <c r="N615" s="17"/>
    </row>
    <row r="616" spans="1:14" ht="78.75">
      <c r="A616" s="6">
        <v>614</v>
      </c>
      <c r="B616" s="8" t="s">
        <v>813</v>
      </c>
      <c r="C616" s="9" t="s">
        <v>1513</v>
      </c>
      <c r="D616" s="10" t="s">
        <v>1514</v>
      </c>
      <c r="E616" s="11" t="s">
        <v>1515</v>
      </c>
      <c r="F616" s="6">
        <v>370875</v>
      </c>
      <c r="G616" s="6" t="s">
        <v>1493</v>
      </c>
      <c r="H616" s="16">
        <v>2082569.17</v>
      </c>
      <c r="I616" s="12" t="s">
        <v>996</v>
      </c>
      <c r="J616" s="12" t="s">
        <v>1510</v>
      </c>
      <c r="K616" s="15">
        <v>0</v>
      </c>
      <c r="L616" s="13" t="s">
        <v>15</v>
      </c>
      <c r="M616" s="7">
        <v>1</v>
      </c>
      <c r="N616" s="17"/>
    </row>
    <row r="617" spans="1:14" ht="63">
      <c r="A617" s="6">
        <v>615</v>
      </c>
      <c r="B617" s="8" t="s">
        <v>813</v>
      </c>
      <c r="C617" s="9" t="s">
        <v>1516</v>
      </c>
      <c r="D617" s="10" t="s">
        <v>1517</v>
      </c>
      <c r="E617" s="11" t="s">
        <v>1518</v>
      </c>
      <c r="F617" s="6">
        <v>402784</v>
      </c>
      <c r="G617" s="6" t="s">
        <v>1493</v>
      </c>
      <c r="H617" s="16">
        <v>1257542</v>
      </c>
      <c r="I617" s="12" t="s">
        <v>927</v>
      </c>
      <c r="J617" s="12" t="s">
        <v>1519</v>
      </c>
      <c r="K617" s="15">
        <v>0</v>
      </c>
      <c r="L617" s="13" t="s">
        <v>15</v>
      </c>
      <c r="M617" s="7">
        <v>1</v>
      </c>
      <c r="N617" s="17"/>
    </row>
    <row r="618" spans="1:14" ht="94.5">
      <c r="A618" s="6">
        <v>616</v>
      </c>
      <c r="B618" s="8" t="s">
        <v>813</v>
      </c>
      <c r="C618" s="9" t="s">
        <v>1520</v>
      </c>
      <c r="D618" s="10" t="s">
        <v>1521</v>
      </c>
      <c r="E618" s="11" t="s">
        <v>1522</v>
      </c>
      <c r="F618" s="6">
        <v>409844</v>
      </c>
      <c r="G618" s="6" t="s">
        <v>1493</v>
      </c>
      <c r="H618" s="16">
        <v>8667289</v>
      </c>
      <c r="I618" s="12" t="s">
        <v>1523</v>
      </c>
      <c r="J618" s="12" t="s">
        <v>1524</v>
      </c>
      <c r="K618" s="15">
        <v>0</v>
      </c>
      <c r="L618" s="13" t="s">
        <v>15</v>
      </c>
      <c r="M618" s="7">
        <v>1</v>
      </c>
      <c r="N618" s="17"/>
    </row>
    <row r="619" spans="1:14" ht="164.25">
      <c r="A619" s="6">
        <v>617</v>
      </c>
      <c r="B619" s="8" t="s">
        <v>813</v>
      </c>
      <c r="C619" s="9" t="s">
        <v>1525</v>
      </c>
      <c r="D619" s="10" t="s">
        <v>1526</v>
      </c>
      <c r="E619" s="11" t="s">
        <v>1527</v>
      </c>
      <c r="F619" s="6">
        <v>480799</v>
      </c>
      <c r="G619" s="6" t="s">
        <v>1493</v>
      </c>
      <c r="H619" s="16">
        <v>2022323</v>
      </c>
      <c r="I619" s="12" t="s">
        <v>1528</v>
      </c>
      <c r="J619" s="12" t="s">
        <v>1529</v>
      </c>
      <c r="K619" s="15">
        <v>0</v>
      </c>
      <c r="L619" s="13" t="s">
        <v>15</v>
      </c>
      <c r="M619" s="7">
        <v>1</v>
      </c>
      <c r="N619" s="17"/>
    </row>
    <row r="620" spans="1:14" ht="110.25">
      <c r="A620" s="6">
        <v>618</v>
      </c>
      <c r="B620" s="8" t="s">
        <v>813</v>
      </c>
      <c r="C620" s="9" t="s">
        <v>1494</v>
      </c>
      <c r="D620" s="10" t="s">
        <v>1495</v>
      </c>
      <c r="E620" s="11" t="s">
        <v>1530</v>
      </c>
      <c r="F620" s="6">
        <v>512489</v>
      </c>
      <c r="G620" s="6" t="s">
        <v>1493</v>
      </c>
      <c r="H620" s="16">
        <v>1913908</v>
      </c>
      <c r="I620" s="12" t="s">
        <v>1497</v>
      </c>
      <c r="J620" s="12" t="s">
        <v>1498</v>
      </c>
      <c r="K620" s="15">
        <v>0</v>
      </c>
      <c r="L620" s="13" t="s">
        <v>15</v>
      </c>
      <c r="M620" s="7">
        <v>1</v>
      </c>
      <c r="N620" s="17"/>
    </row>
    <row r="621" spans="1:14" ht="94.5">
      <c r="A621" s="6">
        <v>619</v>
      </c>
      <c r="B621" s="8" t="s">
        <v>13661</v>
      </c>
      <c r="C621" s="9" t="s">
        <v>13662</v>
      </c>
      <c r="D621" s="10" t="s">
        <v>13663</v>
      </c>
      <c r="E621" s="11" t="s">
        <v>13664</v>
      </c>
      <c r="F621" s="6">
        <v>189732</v>
      </c>
      <c r="G621" s="6" t="s">
        <v>3347</v>
      </c>
      <c r="H621" s="16">
        <v>18536600.640000001</v>
      </c>
      <c r="I621" s="12" t="s">
        <v>13665</v>
      </c>
      <c r="J621" s="12" t="s">
        <v>13666</v>
      </c>
      <c r="K621" s="15">
        <v>15900000</v>
      </c>
      <c r="L621" s="13" t="s">
        <v>15</v>
      </c>
      <c r="M621" s="7">
        <v>1</v>
      </c>
      <c r="N621" s="17"/>
    </row>
    <row r="622" spans="1:14" ht="94.5">
      <c r="A622" s="6">
        <v>620</v>
      </c>
      <c r="B622" s="8" t="s">
        <v>13661</v>
      </c>
      <c r="C622" s="9" t="s">
        <v>13662</v>
      </c>
      <c r="D622" s="10" t="s">
        <v>13663</v>
      </c>
      <c r="E622" s="11" t="s">
        <v>13667</v>
      </c>
      <c r="F622" s="6">
        <v>189735</v>
      </c>
      <c r="G622" s="6" t="s">
        <v>3347</v>
      </c>
      <c r="H622" s="16">
        <v>26356406.015999999</v>
      </c>
      <c r="I622" s="12" t="s">
        <v>13668</v>
      </c>
      <c r="J622" s="12" t="s">
        <v>8651</v>
      </c>
      <c r="K622" s="15">
        <v>22757820</v>
      </c>
      <c r="L622" s="13" t="s">
        <v>15</v>
      </c>
      <c r="M622" s="7">
        <v>1</v>
      </c>
      <c r="N622" s="17"/>
    </row>
    <row r="623" spans="1:14" ht="94.5">
      <c r="A623" s="6">
        <v>621</v>
      </c>
      <c r="B623" s="8" t="s">
        <v>13661</v>
      </c>
      <c r="C623" s="9" t="s">
        <v>13669</v>
      </c>
      <c r="D623" s="10" t="s">
        <v>13670</v>
      </c>
      <c r="E623" s="11" t="s">
        <v>13671</v>
      </c>
      <c r="F623" s="6">
        <v>192569</v>
      </c>
      <c r="G623" s="6" t="s">
        <v>3347</v>
      </c>
      <c r="H623" s="16">
        <v>14639126.65</v>
      </c>
      <c r="I623" s="12" t="s">
        <v>13672</v>
      </c>
      <c r="J623" s="12" t="s">
        <v>13673</v>
      </c>
      <c r="K623" s="15">
        <v>7400000</v>
      </c>
      <c r="L623" s="13" t="s">
        <v>15</v>
      </c>
      <c r="M623" s="7">
        <v>1</v>
      </c>
      <c r="N623" s="17"/>
    </row>
    <row r="624" spans="1:14" ht="78.75">
      <c r="A624" s="6">
        <v>622</v>
      </c>
      <c r="B624" s="8" t="s">
        <v>13661</v>
      </c>
      <c r="C624" s="9" t="s">
        <v>13674</v>
      </c>
      <c r="D624" s="10" t="s">
        <v>13675</v>
      </c>
      <c r="E624" s="11" t="s">
        <v>13676</v>
      </c>
      <c r="F624" s="6">
        <v>192570</v>
      </c>
      <c r="G624" s="6" t="s">
        <v>3347</v>
      </c>
      <c r="H624" s="16">
        <v>13526370.75</v>
      </c>
      <c r="I624" s="12" t="s">
        <v>13672</v>
      </c>
      <c r="J624" s="12" t="s">
        <v>13673</v>
      </c>
      <c r="K624" s="15">
        <v>5700000</v>
      </c>
      <c r="L624" s="13" t="s">
        <v>15</v>
      </c>
      <c r="M624" s="7">
        <v>1</v>
      </c>
      <c r="N624" s="17"/>
    </row>
    <row r="625" spans="1:14" ht="78.75">
      <c r="A625" s="6">
        <v>623</v>
      </c>
      <c r="B625" s="8" t="s">
        <v>13661</v>
      </c>
      <c r="C625" s="9" t="s">
        <v>13677</v>
      </c>
      <c r="D625" s="10" t="s">
        <v>13678</v>
      </c>
      <c r="E625" s="11" t="s">
        <v>13679</v>
      </c>
      <c r="F625" s="6">
        <v>192573</v>
      </c>
      <c r="G625" s="6" t="s">
        <v>3347</v>
      </c>
      <c r="H625" s="16">
        <v>6547514</v>
      </c>
      <c r="I625" s="12" t="s">
        <v>13680</v>
      </c>
      <c r="J625" s="12" t="s">
        <v>13681</v>
      </c>
      <c r="K625" s="15">
        <v>1500000</v>
      </c>
      <c r="L625" s="13" t="s">
        <v>15</v>
      </c>
      <c r="M625" s="7">
        <v>1</v>
      </c>
      <c r="N625" s="17"/>
    </row>
    <row r="626" spans="1:14" ht="126">
      <c r="A626" s="6">
        <v>624</v>
      </c>
      <c r="B626" s="8" t="s">
        <v>13661</v>
      </c>
      <c r="C626" s="9" t="s">
        <v>13682</v>
      </c>
      <c r="D626" s="10" t="s">
        <v>7008</v>
      </c>
      <c r="E626" s="11" t="s">
        <v>13683</v>
      </c>
      <c r="F626" s="6">
        <v>209367</v>
      </c>
      <c r="G626" s="6" t="s">
        <v>3347</v>
      </c>
      <c r="H626" s="16">
        <v>43614458.281999998</v>
      </c>
      <c r="I626" s="12">
        <v>43353</v>
      </c>
      <c r="J626" s="12">
        <v>43712</v>
      </c>
      <c r="K626" s="15">
        <v>35190661</v>
      </c>
      <c r="L626" s="13" t="s">
        <v>15</v>
      </c>
      <c r="M626" s="7">
        <v>1</v>
      </c>
      <c r="N626" s="17"/>
    </row>
    <row r="627" spans="1:14" ht="78.75">
      <c r="A627" s="6">
        <v>625</v>
      </c>
      <c r="B627" s="8" t="s">
        <v>13661</v>
      </c>
      <c r="C627" s="9" t="s">
        <v>13684</v>
      </c>
      <c r="D627" s="10" t="s">
        <v>13685</v>
      </c>
      <c r="E627" s="11" t="s">
        <v>13686</v>
      </c>
      <c r="F627" s="6">
        <v>413276</v>
      </c>
      <c r="G627" s="6" t="s">
        <v>3347</v>
      </c>
      <c r="H627" s="16">
        <v>7256190.25</v>
      </c>
      <c r="I627" s="12" t="s">
        <v>12657</v>
      </c>
      <c r="J627" s="12" t="s">
        <v>13687</v>
      </c>
      <c r="K627" s="15">
        <v>0</v>
      </c>
      <c r="L627" s="13" t="s">
        <v>15</v>
      </c>
      <c r="M627" s="7">
        <v>1</v>
      </c>
      <c r="N627" s="17"/>
    </row>
    <row r="628" spans="1:14" ht="78.75">
      <c r="A628" s="6">
        <v>626</v>
      </c>
      <c r="B628" s="8" t="s">
        <v>13661</v>
      </c>
      <c r="C628" s="9" t="s">
        <v>13688</v>
      </c>
      <c r="D628" s="10" t="s">
        <v>13206</v>
      </c>
      <c r="E628" s="11" t="s">
        <v>13689</v>
      </c>
      <c r="F628" s="6">
        <v>455342</v>
      </c>
      <c r="G628" s="6" t="s">
        <v>3347</v>
      </c>
      <c r="H628" s="16">
        <v>19918974.379000001</v>
      </c>
      <c r="I628" s="12" t="s">
        <v>9560</v>
      </c>
      <c r="J628" s="12" t="s">
        <v>13690</v>
      </c>
      <c r="K628" s="15">
        <v>0</v>
      </c>
      <c r="L628" s="13" t="s">
        <v>15</v>
      </c>
      <c r="M628" s="7">
        <v>1</v>
      </c>
      <c r="N628" s="17"/>
    </row>
    <row r="629" spans="1:14" ht="78.75">
      <c r="A629" s="6">
        <v>627</v>
      </c>
      <c r="B629" s="8" t="s">
        <v>13661</v>
      </c>
      <c r="C629" s="9" t="s">
        <v>13691</v>
      </c>
      <c r="D629" s="10" t="s">
        <v>13692</v>
      </c>
      <c r="E629" s="11" t="s">
        <v>13693</v>
      </c>
      <c r="F629" s="6">
        <v>455343</v>
      </c>
      <c r="G629" s="6" t="s">
        <v>3347</v>
      </c>
      <c r="H629" s="16">
        <v>46113131.384000003</v>
      </c>
      <c r="I629" s="12" t="s">
        <v>13252</v>
      </c>
      <c r="J629" s="12" t="s">
        <v>13694</v>
      </c>
      <c r="K629" s="15">
        <v>0</v>
      </c>
      <c r="L629" s="13" t="s">
        <v>14</v>
      </c>
      <c r="M629" s="7">
        <v>1</v>
      </c>
      <c r="N629" s="17"/>
    </row>
    <row r="630" spans="1:14" ht="78.75">
      <c r="A630" s="6">
        <v>628</v>
      </c>
      <c r="B630" s="8" t="s">
        <v>13661</v>
      </c>
      <c r="C630" s="9" t="s">
        <v>13695</v>
      </c>
      <c r="D630" s="10" t="s">
        <v>13172</v>
      </c>
      <c r="E630" s="11" t="s">
        <v>13696</v>
      </c>
      <c r="F630" s="6">
        <v>455343</v>
      </c>
      <c r="G630" s="6" t="s">
        <v>3347</v>
      </c>
      <c r="H630" s="16">
        <v>46113131.384000003</v>
      </c>
      <c r="I630" s="12" t="s">
        <v>13252</v>
      </c>
      <c r="J630" s="12" t="s">
        <v>13694</v>
      </c>
      <c r="K630" s="15">
        <v>15000000</v>
      </c>
      <c r="L630" s="13" t="s">
        <v>14</v>
      </c>
      <c r="M630" s="7">
        <v>0.51</v>
      </c>
      <c r="N630" s="17"/>
    </row>
    <row r="631" spans="1:14" ht="78.75">
      <c r="A631" s="6">
        <v>629</v>
      </c>
      <c r="B631" s="8" t="s">
        <v>13661</v>
      </c>
      <c r="C631" s="9" t="s">
        <v>13697</v>
      </c>
      <c r="D631" s="10" t="s">
        <v>13698</v>
      </c>
      <c r="E631" s="11" t="s">
        <v>13699</v>
      </c>
      <c r="F631" s="6">
        <v>455343</v>
      </c>
      <c r="G631" s="6" t="s">
        <v>3347</v>
      </c>
      <c r="H631" s="16">
        <v>46113131.384000003</v>
      </c>
      <c r="I631" s="12" t="s">
        <v>13252</v>
      </c>
      <c r="J631" s="12" t="s">
        <v>13694</v>
      </c>
      <c r="K631" s="15">
        <v>15000000</v>
      </c>
      <c r="L631" s="13" t="s">
        <v>14</v>
      </c>
      <c r="M631" s="7">
        <v>0.49</v>
      </c>
      <c r="N631" s="17"/>
    </row>
    <row r="632" spans="1:14" ht="126">
      <c r="A632" s="6">
        <v>630</v>
      </c>
      <c r="B632" s="8" t="s">
        <v>13661</v>
      </c>
      <c r="C632" s="9" t="s">
        <v>13700</v>
      </c>
      <c r="D632" s="10" t="s">
        <v>13701</v>
      </c>
      <c r="E632" s="11" t="s">
        <v>13702</v>
      </c>
      <c r="F632" s="6">
        <v>455346</v>
      </c>
      <c r="G632" s="6" t="s">
        <v>3347</v>
      </c>
      <c r="H632" s="16">
        <v>3725979.8</v>
      </c>
      <c r="I632" s="12">
        <v>43930</v>
      </c>
      <c r="J632" s="12">
        <v>43933</v>
      </c>
      <c r="K632" s="15">
        <v>0</v>
      </c>
      <c r="L632" s="13" t="s">
        <v>15</v>
      </c>
      <c r="M632" s="7">
        <v>1</v>
      </c>
      <c r="N632" s="17"/>
    </row>
    <row r="633" spans="1:14" ht="78.75">
      <c r="A633" s="6">
        <v>631</v>
      </c>
      <c r="B633" s="8" t="s">
        <v>13661</v>
      </c>
      <c r="C633" s="9" t="s">
        <v>13703</v>
      </c>
      <c r="D633" s="10" t="s">
        <v>13704</v>
      </c>
      <c r="E633" s="11" t="s">
        <v>13705</v>
      </c>
      <c r="F633" s="6">
        <v>455347</v>
      </c>
      <c r="G633" s="6" t="s">
        <v>3347</v>
      </c>
      <c r="H633" s="16">
        <v>6250730.2000000002</v>
      </c>
      <c r="I633" s="12">
        <v>44021</v>
      </c>
      <c r="J633" s="12">
        <v>44024</v>
      </c>
      <c r="K633" s="15">
        <v>0</v>
      </c>
      <c r="L633" s="13" t="s">
        <v>15</v>
      </c>
      <c r="M633" s="7">
        <v>1</v>
      </c>
      <c r="N633" s="17"/>
    </row>
    <row r="634" spans="1:14" ht="94.5">
      <c r="A634" s="6">
        <v>632</v>
      </c>
      <c r="B634" s="8" t="s">
        <v>13661</v>
      </c>
      <c r="C634" s="9" t="s">
        <v>13706</v>
      </c>
      <c r="D634" s="10" t="s">
        <v>13707</v>
      </c>
      <c r="E634" s="11" t="s">
        <v>13708</v>
      </c>
      <c r="F634" s="6">
        <v>287531</v>
      </c>
      <c r="G634" s="6" t="s">
        <v>2521</v>
      </c>
      <c r="H634" s="16">
        <v>2413549.1</v>
      </c>
      <c r="I634" s="12" t="s">
        <v>13709</v>
      </c>
      <c r="J634" s="12" t="s">
        <v>12859</v>
      </c>
      <c r="K634" s="15">
        <v>738000</v>
      </c>
      <c r="L634" s="13" t="s">
        <v>15</v>
      </c>
      <c r="M634" s="7">
        <v>1</v>
      </c>
      <c r="N634" s="17"/>
    </row>
    <row r="635" spans="1:14" ht="63">
      <c r="A635" s="6">
        <v>633</v>
      </c>
      <c r="B635" s="8" t="s">
        <v>13661</v>
      </c>
      <c r="C635" s="9" t="s">
        <v>13710</v>
      </c>
      <c r="D635" s="10" t="s">
        <v>13711</v>
      </c>
      <c r="E635" s="11" t="s">
        <v>13712</v>
      </c>
      <c r="F635" s="6">
        <v>437312</v>
      </c>
      <c r="G635" s="6" t="s">
        <v>2521</v>
      </c>
      <c r="H635" s="16">
        <v>3617310.25</v>
      </c>
      <c r="I635" s="12">
        <v>44019</v>
      </c>
      <c r="J635" s="12">
        <v>44022</v>
      </c>
      <c r="K635" s="15">
        <v>800000</v>
      </c>
      <c r="L635" s="13" t="s">
        <v>15</v>
      </c>
      <c r="M635" s="7">
        <v>1</v>
      </c>
      <c r="N635" s="17"/>
    </row>
    <row r="636" spans="1:14" ht="110.25">
      <c r="A636" s="6">
        <v>634</v>
      </c>
      <c r="B636" s="8" t="s">
        <v>13661</v>
      </c>
      <c r="C636" s="9" t="s">
        <v>13713</v>
      </c>
      <c r="D636" s="10" t="s">
        <v>13714</v>
      </c>
      <c r="E636" s="11" t="s">
        <v>13715</v>
      </c>
      <c r="F636" s="6">
        <v>496664</v>
      </c>
      <c r="G636" s="6" t="s">
        <v>2521</v>
      </c>
      <c r="H636" s="16">
        <v>4423333.95</v>
      </c>
      <c r="I636" s="12" t="s">
        <v>17</v>
      </c>
      <c r="J636" s="12">
        <v>44289</v>
      </c>
      <c r="K636" s="15">
        <v>0</v>
      </c>
      <c r="L636" s="13" t="s">
        <v>15</v>
      </c>
      <c r="M636" s="7">
        <v>1</v>
      </c>
      <c r="N636" s="17"/>
    </row>
    <row r="637" spans="1:14" ht="78.75">
      <c r="A637" s="6">
        <v>635</v>
      </c>
      <c r="B637" s="8" t="s">
        <v>13661</v>
      </c>
      <c r="C637" s="9" t="s">
        <v>13716</v>
      </c>
      <c r="D637" s="10" t="s">
        <v>13717</v>
      </c>
      <c r="E637" s="11" t="s">
        <v>13718</v>
      </c>
      <c r="F637" s="6">
        <v>277713</v>
      </c>
      <c r="G637" s="6" t="s">
        <v>2521</v>
      </c>
      <c r="H637" s="16">
        <v>5660211</v>
      </c>
      <c r="I637" s="12" t="s">
        <v>12548</v>
      </c>
      <c r="J637" s="12" t="s">
        <v>13719</v>
      </c>
      <c r="K637" s="15">
        <v>2601998</v>
      </c>
      <c r="L637" s="13" t="s">
        <v>15</v>
      </c>
      <c r="M637" s="7">
        <v>1</v>
      </c>
      <c r="N637" s="17"/>
    </row>
    <row r="638" spans="1:14" ht="78.75">
      <c r="A638" s="6">
        <v>636</v>
      </c>
      <c r="B638" s="8" t="s">
        <v>13661</v>
      </c>
      <c r="C638" s="9" t="s">
        <v>13688</v>
      </c>
      <c r="D638" s="10" t="s">
        <v>13206</v>
      </c>
      <c r="E638" s="11" t="s">
        <v>13720</v>
      </c>
      <c r="F638" s="6">
        <v>464709</v>
      </c>
      <c r="G638" s="6" t="s">
        <v>2521</v>
      </c>
      <c r="H638" s="16">
        <v>21975461.686999999</v>
      </c>
      <c r="I638" s="12">
        <v>44176</v>
      </c>
      <c r="J638" s="12">
        <v>44538</v>
      </c>
      <c r="K638" s="15">
        <v>7700000</v>
      </c>
      <c r="L638" s="13" t="s">
        <v>15</v>
      </c>
      <c r="M638" s="7">
        <v>1</v>
      </c>
      <c r="N638" s="17"/>
    </row>
    <row r="639" spans="1:14" ht="94.5">
      <c r="A639" s="6">
        <v>637</v>
      </c>
      <c r="B639" s="8" t="s">
        <v>13661</v>
      </c>
      <c r="C639" s="9" t="s">
        <v>13721</v>
      </c>
      <c r="D639" s="10" t="s">
        <v>13722</v>
      </c>
      <c r="E639" s="11" t="s">
        <v>13723</v>
      </c>
      <c r="F639" s="6">
        <v>464710</v>
      </c>
      <c r="G639" s="6" t="s">
        <v>2521</v>
      </c>
      <c r="H639" s="16">
        <v>8234958.1500000004</v>
      </c>
      <c r="I639" s="12" t="s">
        <v>9399</v>
      </c>
      <c r="J639" s="12" t="s">
        <v>12738</v>
      </c>
      <c r="K639" s="15">
        <v>0</v>
      </c>
      <c r="L639" s="13" t="s">
        <v>15</v>
      </c>
      <c r="M639" s="7">
        <v>1</v>
      </c>
      <c r="N639" s="17"/>
    </row>
    <row r="640" spans="1:14" ht="78.75">
      <c r="A640" s="6">
        <v>638</v>
      </c>
      <c r="B640" s="8" t="s">
        <v>13661</v>
      </c>
      <c r="C640" s="9" t="s">
        <v>13724</v>
      </c>
      <c r="D640" s="10" t="s">
        <v>13725</v>
      </c>
      <c r="E640" s="11" t="s">
        <v>13726</v>
      </c>
      <c r="F640" s="6">
        <v>277717</v>
      </c>
      <c r="G640" s="6" t="s">
        <v>2521</v>
      </c>
      <c r="H640" s="16">
        <v>3731041.4</v>
      </c>
      <c r="I640" s="12" t="s">
        <v>8653</v>
      </c>
      <c r="J640" s="12" t="s">
        <v>13727</v>
      </c>
      <c r="K640" s="15">
        <v>900000</v>
      </c>
      <c r="L640" s="13" t="s">
        <v>15</v>
      </c>
      <c r="M640" s="7">
        <v>1</v>
      </c>
      <c r="N640" s="17"/>
    </row>
    <row r="641" spans="1:14" ht="63">
      <c r="A641" s="6">
        <v>639</v>
      </c>
      <c r="B641" s="8" t="s">
        <v>13661</v>
      </c>
      <c r="C641" s="9" t="s">
        <v>13728</v>
      </c>
      <c r="D641" s="10" t="s">
        <v>13729</v>
      </c>
      <c r="E641" s="11" t="s">
        <v>13730</v>
      </c>
      <c r="F641" s="6">
        <v>286395</v>
      </c>
      <c r="G641" s="6" t="s">
        <v>2521</v>
      </c>
      <c r="H641" s="16">
        <v>3642149.9</v>
      </c>
      <c r="I641" s="12" t="s">
        <v>13731</v>
      </c>
      <c r="J641" s="12" t="s">
        <v>13732</v>
      </c>
      <c r="K641" s="15">
        <v>0</v>
      </c>
      <c r="L641" s="13" t="s">
        <v>15</v>
      </c>
      <c r="M641" s="7">
        <v>1</v>
      </c>
      <c r="N641" s="17"/>
    </row>
    <row r="642" spans="1:14" ht="78.75">
      <c r="A642" s="6">
        <v>640</v>
      </c>
      <c r="B642" s="8" t="s">
        <v>13661</v>
      </c>
      <c r="C642" s="9" t="s">
        <v>13733</v>
      </c>
      <c r="D642" s="10" t="s">
        <v>13734</v>
      </c>
      <c r="E642" s="11" t="s">
        <v>13735</v>
      </c>
      <c r="F642" s="6">
        <v>277724</v>
      </c>
      <c r="G642" s="6" t="s">
        <v>2521</v>
      </c>
      <c r="H642" s="16">
        <v>2768285.75</v>
      </c>
      <c r="I642" s="12" t="s">
        <v>13736</v>
      </c>
      <c r="J642" s="12" t="s">
        <v>12398</v>
      </c>
      <c r="K642" s="15">
        <v>1100000</v>
      </c>
      <c r="L642" s="13" t="s">
        <v>15</v>
      </c>
      <c r="M642" s="7">
        <v>1</v>
      </c>
      <c r="N642" s="17"/>
    </row>
    <row r="643" spans="1:14" ht="94.5">
      <c r="A643" s="6">
        <v>641</v>
      </c>
      <c r="B643" s="8" t="s">
        <v>13661</v>
      </c>
      <c r="C643" s="9" t="s">
        <v>13737</v>
      </c>
      <c r="D643" s="10" t="s">
        <v>13738</v>
      </c>
      <c r="E643" s="11" t="s">
        <v>13739</v>
      </c>
      <c r="F643" s="6">
        <v>287534</v>
      </c>
      <c r="G643" s="6" t="s">
        <v>2521</v>
      </c>
      <c r="H643" s="16">
        <v>13127075.300000001</v>
      </c>
      <c r="I643" s="12" t="s">
        <v>13740</v>
      </c>
      <c r="J643" s="12" t="s">
        <v>13741</v>
      </c>
      <c r="K643" s="15">
        <v>4112000</v>
      </c>
      <c r="L643" s="13" t="s">
        <v>15</v>
      </c>
      <c r="M643" s="7">
        <v>1</v>
      </c>
      <c r="N643" s="17"/>
    </row>
    <row r="644" spans="1:14" ht="78.75">
      <c r="A644" s="6">
        <v>642</v>
      </c>
      <c r="B644" s="8" t="s">
        <v>13661</v>
      </c>
      <c r="C644" s="9" t="s">
        <v>13742</v>
      </c>
      <c r="D644" s="10" t="s">
        <v>13743</v>
      </c>
      <c r="E644" s="11" t="s">
        <v>13744</v>
      </c>
      <c r="F644" s="6">
        <v>287536</v>
      </c>
      <c r="G644" s="6" t="s">
        <v>2521</v>
      </c>
      <c r="H644" s="16">
        <v>10097800.800000001</v>
      </c>
      <c r="I644" s="12" t="s">
        <v>13745</v>
      </c>
      <c r="J644" s="12" t="s">
        <v>13746</v>
      </c>
      <c r="K644" s="15">
        <v>6300000</v>
      </c>
      <c r="L644" s="13" t="s">
        <v>15</v>
      </c>
      <c r="M644" s="7">
        <v>1</v>
      </c>
      <c r="N644" s="17"/>
    </row>
    <row r="645" spans="1:14" ht="63">
      <c r="A645" s="6">
        <v>643</v>
      </c>
      <c r="B645" s="8" t="s">
        <v>13661</v>
      </c>
      <c r="C645" s="9" t="s">
        <v>13747</v>
      </c>
      <c r="D645" s="10" t="s">
        <v>8291</v>
      </c>
      <c r="E645" s="11" t="s">
        <v>13748</v>
      </c>
      <c r="F645" s="6">
        <v>452663</v>
      </c>
      <c r="G645" s="6" t="s">
        <v>2521</v>
      </c>
      <c r="H645" s="16">
        <v>3046580.65</v>
      </c>
      <c r="I645" s="12" t="s">
        <v>13749</v>
      </c>
      <c r="J645" s="12" t="s">
        <v>13750</v>
      </c>
      <c r="K645" s="15">
        <v>0</v>
      </c>
      <c r="L645" s="13" t="s">
        <v>15</v>
      </c>
      <c r="M645" s="7">
        <v>1</v>
      </c>
      <c r="N645" s="17"/>
    </row>
    <row r="646" spans="1:14" ht="110.25">
      <c r="A646" s="6">
        <v>644</v>
      </c>
      <c r="B646" s="8" t="s">
        <v>13661</v>
      </c>
      <c r="C646" s="9" t="s">
        <v>13751</v>
      </c>
      <c r="D646" s="10" t="s">
        <v>13752</v>
      </c>
      <c r="E646" s="11" t="s">
        <v>13753</v>
      </c>
      <c r="F646" s="6">
        <v>452664</v>
      </c>
      <c r="G646" s="6" t="s">
        <v>2521</v>
      </c>
      <c r="H646" s="16">
        <v>4943342.0999999996</v>
      </c>
      <c r="I646" s="12">
        <v>44143</v>
      </c>
      <c r="J646" s="12" t="s">
        <v>13754</v>
      </c>
      <c r="K646" s="15">
        <v>0</v>
      </c>
      <c r="L646" s="13" t="s">
        <v>15</v>
      </c>
      <c r="M646" s="7">
        <v>1</v>
      </c>
      <c r="N646" s="17"/>
    </row>
    <row r="647" spans="1:14" ht="63">
      <c r="A647" s="6">
        <v>645</v>
      </c>
      <c r="B647" s="8" t="s">
        <v>13661</v>
      </c>
      <c r="C647" s="9" t="s">
        <v>13755</v>
      </c>
      <c r="D647" s="10" t="s">
        <v>13756</v>
      </c>
      <c r="E647" s="11" t="s">
        <v>13757</v>
      </c>
      <c r="F647" s="6">
        <v>452667</v>
      </c>
      <c r="G647" s="6" t="s">
        <v>2521</v>
      </c>
      <c r="H647" s="16">
        <v>3665690.9</v>
      </c>
      <c r="I647" s="12" t="s">
        <v>8645</v>
      </c>
      <c r="J647" s="12" t="s">
        <v>13758</v>
      </c>
      <c r="K647" s="15">
        <v>0</v>
      </c>
      <c r="L647" s="13" t="s">
        <v>15</v>
      </c>
      <c r="M647" s="7">
        <v>1</v>
      </c>
      <c r="N647" s="17"/>
    </row>
    <row r="648" spans="1:14" ht="94.5">
      <c r="A648" s="6">
        <v>646</v>
      </c>
      <c r="B648" s="8" t="s">
        <v>13661</v>
      </c>
      <c r="C648" s="9" t="s">
        <v>13759</v>
      </c>
      <c r="D648" s="10" t="s">
        <v>13760</v>
      </c>
      <c r="E648" s="11" t="s">
        <v>13761</v>
      </c>
      <c r="F648" s="6">
        <v>452665</v>
      </c>
      <c r="G648" s="6" t="s">
        <v>2521</v>
      </c>
      <c r="H648" s="16">
        <v>3273060.65</v>
      </c>
      <c r="I648" s="12">
        <v>44143</v>
      </c>
      <c r="J648" s="12">
        <v>44145</v>
      </c>
      <c r="K648" s="15">
        <v>1500000</v>
      </c>
      <c r="L648" s="13" t="s">
        <v>15</v>
      </c>
      <c r="M648" s="7">
        <v>1</v>
      </c>
      <c r="N648" s="17"/>
    </row>
    <row r="649" spans="1:14" ht="63">
      <c r="A649" s="6">
        <v>647</v>
      </c>
      <c r="B649" s="8" t="s">
        <v>13661</v>
      </c>
      <c r="C649" s="9" t="s">
        <v>13755</v>
      </c>
      <c r="D649" s="10" t="s">
        <v>13756</v>
      </c>
      <c r="E649" s="11" t="s">
        <v>13762</v>
      </c>
      <c r="F649" s="6">
        <v>452666</v>
      </c>
      <c r="G649" s="6" t="s">
        <v>2521</v>
      </c>
      <c r="H649" s="16">
        <v>3950992.05</v>
      </c>
      <c r="I649" s="12">
        <v>44173</v>
      </c>
      <c r="J649" s="12">
        <v>44170</v>
      </c>
      <c r="K649" s="15">
        <v>0</v>
      </c>
      <c r="L649" s="13" t="s">
        <v>15</v>
      </c>
      <c r="M649" s="7">
        <v>1</v>
      </c>
      <c r="N649" s="17"/>
    </row>
    <row r="650" spans="1:14" ht="78.75">
      <c r="A650" s="6">
        <v>648</v>
      </c>
      <c r="B650" s="8" t="s">
        <v>13661</v>
      </c>
      <c r="C650" s="9" t="s">
        <v>13763</v>
      </c>
      <c r="D650" s="10" t="s">
        <v>13764</v>
      </c>
      <c r="E650" s="11" t="s">
        <v>13765</v>
      </c>
      <c r="F650" s="6">
        <v>491134</v>
      </c>
      <c r="G650" s="6" t="s">
        <v>16</v>
      </c>
      <c r="H650" s="16">
        <v>768148.15</v>
      </c>
      <c r="I650" s="12" t="s">
        <v>11537</v>
      </c>
      <c r="J650" s="12" t="s">
        <v>11109</v>
      </c>
      <c r="K650" s="15">
        <v>0</v>
      </c>
      <c r="L650" s="13" t="s">
        <v>15</v>
      </c>
      <c r="M650" s="7">
        <v>1</v>
      </c>
      <c r="N650" s="17"/>
    </row>
    <row r="651" spans="1:14" ht="126">
      <c r="A651" s="6">
        <v>649</v>
      </c>
      <c r="B651" s="8" t="s">
        <v>13661</v>
      </c>
      <c r="C651" s="9" t="s">
        <v>13766</v>
      </c>
      <c r="D651" s="10" t="s">
        <v>13767</v>
      </c>
      <c r="E651" s="11" t="s">
        <v>13768</v>
      </c>
      <c r="F651" s="6">
        <v>491111</v>
      </c>
      <c r="G651" s="6" t="s">
        <v>16</v>
      </c>
      <c r="H651" s="16">
        <v>1685053.95</v>
      </c>
      <c r="I651" s="12" t="s">
        <v>1370</v>
      </c>
      <c r="J651" s="12" t="s">
        <v>8603</v>
      </c>
      <c r="K651" s="15">
        <v>0</v>
      </c>
      <c r="L651" s="13" t="s">
        <v>15</v>
      </c>
      <c r="M651" s="7">
        <v>1</v>
      </c>
      <c r="N651" s="17"/>
    </row>
    <row r="652" spans="1:14" ht="78.75">
      <c r="A652" s="6">
        <v>650</v>
      </c>
      <c r="B652" s="8" t="s">
        <v>13661</v>
      </c>
      <c r="C652" s="9" t="s">
        <v>13724</v>
      </c>
      <c r="D652" s="10" t="s">
        <v>13725</v>
      </c>
      <c r="E652" s="11" t="s">
        <v>13769</v>
      </c>
      <c r="F652" s="6">
        <v>376851</v>
      </c>
      <c r="G652" s="6" t="s">
        <v>16</v>
      </c>
      <c r="H652" s="16">
        <v>929322.3</v>
      </c>
      <c r="I652" s="12" t="s">
        <v>12610</v>
      </c>
      <c r="J652" s="12" t="s">
        <v>13770</v>
      </c>
      <c r="K652" s="15">
        <v>0</v>
      </c>
      <c r="L652" s="13" t="s">
        <v>15</v>
      </c>
      <c r="M652" s="7">
        <v>1</v>
      </c>
      <c r="N652" s="17"/>
    </row>
    <row r="653" spans="1:14" ht="78.75">
      <c r="A653" s="6">
        <v>651</v>
      </c>
      <c r="B653" s="8" t="s">
        <v>13661</v>
      </c>
      <c r="C653" s="9" t="s">
        <v>13771</v>
      </c>
      <c r="D653" s="10" t="s">
        <v>13772</v>
      </c>
      <c r="E653" s="11" t="s">
        <v>13773</v>
      </c>
      <c r="F653" s="6">
        <v>446903</v>
      </c>
      <c r="G653" s="6" t="s">
        <v>16</v>
      </c>
      <c r="H653" s="16">
        <v>4876666.3499999996</v>
      </c>
      <c r="I653" s="12">
        <v>43953</v>
      </c>
      <c r="J653" s="12">
        <v>43956</v>
      </c>
      <c r="K653" s="15">
        <v>0</v>
      </c>
      <c r="L653" s="13" t="s">
        <v>15</v>
      </c>
      <c r="M653" s="7">
        <v>1</v>
      </c>
      <c r="N653" s="17"/>
    </row>
    <row r="654" spans="1:14" ht="78.75">
      <c r="A654" s="6">
        <v>652</v>
      </c>
      <c r="B654" s="8" t="s">
        <v>13661</v>
      </c>
      <c r="C654" s="9" t="s">
        <v>13774</v>
      </c>
      <c r="D654" s="10" t="s">
        <v>13775</v>
      </c>
      <c r="E654" s="11" t="s">
        <v>13776</v>
      </c>
      <c r="F654" s="6">
        <v>491122</v>
      </c>
      <c r="G654" s="6" t="s">
        <v>16</v>
      </c>
      <c r="H654" s="16">
        <v>832815.6</v>
      </c>
      <c r="I654" s="12">
        <v>43872</v>
      </c>
      <c r="J654" s="12">
        <v>44229</v>
      </c>
      <c r="K654" s="15">
        <v>0</v>
      </c>
      <c r="L654" s="13" t="s">
        <v>15</v>
      </c>
      <c r="M654" s="7">
        <v>1</v>
      </c>
      <c r="N654" s="17"/>
    </row>
    <row r="655" spans="1:14" ht="110.25">
      <c r="A655" s="6">
        <v>653</v>
      </c>
      <c r="B655" s="8" t="s">
        <v>13661</v>
      </c>
      <c r="C655" s="9" t="s">
        <v>13777</v>
      </c>
      <c r="D655" s="10" t="s">
        <v>13778</v>
      </c>
      <c r="E655" s="11" t="s">
        <v>13779</v>
      </c>
      <c r="F655" s="6">
        <v>491130</v>
      </c>
      <c r="G655" s="6" t="s">
        <v>16</v>
      </c>
      <c r="H655" s="16">
        <v>2538835.1</v>
      </c>
      <c r="I655" s="12" t="s">
        <v>4450</v>
      </c>
      <c r="J655" s="12" t="s">
        <v>8663</v>
      </c>
      <c r="K655" s="15">
        <v>1500000</v>
      </c>
      <c r="L655" s="13" t="s">
        <v>15</v>
      </c>
      <c r="M655" s="7">
        <v>1</v>
      </c>
      <c r="N655" s="17"/>
    </row>
    <row r="656" spans="1:14" ht="94.5">
      <c r="A656" s="6">
        <v>654</v>
      </c>
      <c r="B656" s="8" t="s">
        <v>13661</v>
      </c>
      <c r="C656" s="9" t="s">
        <v>13780</v>
      </c>
      <c r="D656" s="10" t="s">
        <v>13781</v>
      </c>
      <c r="E656" s="11" t="s">
        <v>13782</v>
      </c>
      <c r="F656" s="6">
        <v>491131</v>
      </c>
      <c r="G656" s="6" t="s">
        <v>16</v>
      </c>
      <c r="H656" s="16">
        <v>13726894.85</v>
      </c>
      <c r="I656" s="12" t="s">
        <v>9274</v>
      </c>
      <c r="J656" s="12" t="s">
        <v>8553</v>
      </c>
      <c r="K656" s="15">
        <v>0</v>
      </c>
      <c r="L656" s="13" t="s">
        <v>15</v>
      </c>
      <c r="M656" s="7">
        <v>1</v>
      </c>
      <c r="N656" s="17"/>
    </row>
    <row r="657" spans="1:14" ht="78.75">
      <c r="A657" s="6">
        <v>655</v>
      </c>
      <c r="B657" s="8" t="s">
        <v>13661</v>
      </c>
      <c r="C657" s="9" t="s">
        <v>13783</v>
      </c>
      <c r="D657" s="10" t="s">
        <v>13784</v>
      </c>
      <c r="E657" s="11" t="s">
        <v>13785</v>
      </c>
      <c r="F657" s="6">
        <v>491132</v>
      </c>
      <c r="G657" s="6" t="s">
        <v>16</v>
      </c>
      <c r="H657" s="16">
        <v>8595639.9000000004</v>
      </c>
      <c r="I657" s="12" t="s">
        <v>8826</v>
      </c>
      <c r="J657" s="12" t="s">
        <v>9902</v>
      </c>
      <c r="K657" s="15">
        <v>0</v>
      </c>
      <c r="L657" s="13" t="s">
        <v>15</v>
      </c>
      <c r="M657" s="7">
        <v>1</v>
      </c>
      <c r="N657" s="17"/>
    </row>
    <row r="658" spans="1:14" ht="63">
      <c r="A658" s="6">
        <v>656</v>
      </c>
      <c r="B658" s="8" t="s">
        <v>13661</v>
      </c>
      <c r="C658" s="9" t="s">
        <v>13786</v>
      </c>
      <c r="D658" s="10" t="s">
        <v>13787</v>
      </c>
      <c r="E658" s="11" t="s">
        <v>13788</v>
      </c>
      <c r="F658" s="6">
        <v>491133</v>
      </c>
      <c r="G658" s="6" t="s">
        <v>16</v>
      </c>
      <c r="H658" s="16">
        <v>3614409.9</v>
      </c>
      <c r="I658" s="12" t="s">
        <v>4450</v>
      </c>
      <c r="J658" s="12" t="s">
        <v>782</v>
      </c>
      <c r="K658" s="15">
        <v>0</v>
      </c>
      <c r="L658" s="13" t="s">
        <v>15</v>
      </c>
      <c r="M658" s="7">
        <v>1</v>
      </c>
      <c r="N658" s="17"/>
    </row>
    <row r="659" spans="1:14" ht="78.75">
      <c r="A659" s="6">
        <v>657</v>
      </c>
      <c r="B659" s="8" t="s">
        <v>13661</v>
      </c>
      <c r="C659" s="9" t="s">
        <v>13789</v>
      </c>
      <c r="D659" s="10" t="s">
        <v>13790</v>
      </c>
      <c r="E659" s="11" t="s">
        <v>13791</v>
      </c>
      <c r="F659" s="6">
        <v>376830</v>
      </c>
      <c r="G659" s="6" t="s">
        <v>16</v>
      </c>
      <c r="H659" s="16">
        <v>19633961</v>
      </c>
      <c r="I659" s="12" t="s">
        <v>13792</v>
      </c>
      <c r="J659" s="12" t="s">
        <v>13793</v>
      </c>
      <c r="K659" s="15">
        <v>19400000</v>
      </c>
      <c r="L659" s="13" t="s">
        <v>15</v>
      </c>
      <c r="M659" s="7">
        <v>1</v>
      </c>
      <c r="N659" s="17"/>
    </row>
    <row r="660" spans="1:14" ht="78.75">
      <c r="A660" s="6">
        <v>658</v>
      </c>
      <c r="B660" s="8" t="s">
        <v>13661</v>
      </c>
      <c r="C660" s="9" t="s">
        <v>13794</v>
      </c>
      <c r="D660" s="10" t="s">
        <v>13795</v>
      </c>
      <c r="E660" s="11" t="s">
        <v>13796</v>
      </c>
      <c r="F660" s="6">
        <v>158996</v>
      </c>
      <c r="G660" s="6" t="s">
        <v>16</v>
      </c>
      <c r="H660" s="16">
        <v>2786629</v>
      </c>
      <c r="I660" s="12" t="s">
        <v>13797</v>
      </c>
      <c r="J660" s="12">
        <v>43379</v>
      </c>
      <c r="K660" s="15">
        <v>2724260</v>
      </c>
      <c r="L660" s="13" t="s">
        <v>15</v>
      </c>
      <c r="M660" s="7">
        <v>1</v>
      </c>
      <c r="N660" s="17"/>
    </row>
    <row r="661" spans="1:14" ht="94.5">
      <c r="A661" s="6">
        <v>659</v>
      </c>
      <c r="B661" s="8" t="s">
        <v>13661</v>
      </c>
      <c r="C661" s="9" t="s">
        <v>13798</v>
      </c>
      <c r="D661" s="10" t="s">
        <v>13678</v>
      </c>
      <c r="E661" s="11" t="s">
        <v>13799</v>
      </c>
      <c r="F661" s="6">
        <v>376837</v>
      </c>
      <c r="G661" s="6" t="s">
        <v>16</v>
      </c>
      <c r="H661" s="16">
        <v>11768469.85</v>
      </c>
      <c r="I661" s="12">
        <v>43891</v>
      </c>
      <c r="J661" s="12">
        <v>43894</v>
      </c>
      <c r="K661" s="15">
        <v>0</v>
      </c>
      <c r="L661" s="13" t="s">
        <v>15</v>
      </c>
      <c r="M661" s="7">
        <v>1</v>
      </c>
      <c r="N661" s="17"/>
    </row>
    <row r="662" spans="1:14" ht="78.75">
      <c r="A662" s="6">
        <v>660</v>
      </c>
      <c r="B662" s="8" t="s">
        <v>13661</v>
      </c>
      <c r="C662" s="9" t="s">
        <v>13800</v>
      </c>
      <c r="D662" s="10" t="s">
        <v>1203</v>
      </c>
      <c r="E662" s="11" t="s">
        <v>13801</v>
      </c>
      <c r="F662" s="6">
        <v>491110</v>
      </c>
      <c r="G662" s="6" t="s">
        <v>16</v>
      </c>
      <c r="H662" s="16">
        <v>7446306.1500000004</v>
      </c>
      <c r="I662" s="12">
        <v>44146</v>
      </c>
      <c r="J662" s="12">
        <v>44471</v>
      </c>
      <c r="K662" s="15">
        <v>7389516</v>
      </c>
      <c r="L662" s="13" t="s">
        <v>15</v>
      </c>
      <c r="M662" s="7">
        <v>1</v>
      </c>
      <c r="N662" s="17"/>
    </row>
    <row r="663" spans="1:14" ht="94.5">
      <c r="A663" s="6">
        <v>661</v>
      </c>
      <c r="B663" s="8" t="s">
        <v>13661</v>
      </c>
      <c r="C663" s="9" t="s">
        <v>13802</v>
      </c>
      <c r="D663" s="10" t="s">
        <v>13803</v>
      </c>
      <c r="E663" s="11" t="s">
        <v>13804</v>
      </c>
      <c r="F663" s="6">
        <v>491112</v>
      </c>
      <c r="G663" s="6" t="s">
        <v>16</v>
      </c>
      <c r="H663" s="16">
        <v>1563581.25</v>
      </c>
      <c r="I663" s="12" t="s">
        <v>6438</v>
      </c>
      <c r="J663" s="12" t="s">
        <v>668</v>
      </c>
      <c r="K663" s="15">
        <v>0</v>
      </c>
      <c r="L663" s="13" t="s">
        <v>15</v>
      </c>
      <c r="M663" s="7">
        <v>1</v>
      </c>
      <c r="N663" s="17"/>
    </row>
    <row r="664" spans="1:14" ht="63">
      <c r="A664" s="6">
        <v>662</v>
      </c>
      <c r="B664" s="8" t="s">
        <v>13661</v>
      </c>
      <c r="C664" s="9" t="s">
        <v>13805</v>
      </c>
      <c r="D664" s="10" t="s">
        <v>13806</v>
      </c>
      <c r="E664" s="11" t="s">
        <v>13807</v>
      </c>
      <c r="F664" s="6">
        <v>491113</v>
      </c>
      <c r="G664" s="6" t="s">
        <v>16</v>
      </c>
      <c r="H664" s="16">
        <v>953382.95</v>
      </c>
      <c r="I664" s="12">
        <v>44085</v>
      </c>
      <c r="J664" s="12">
        <v>44086</v>
      </c>
      <c r="K664" s="15">
        <v>0</v>
      </c>
      <c r="L664" s="13" t="s">
        <v>15</v>
      </c>
      <c r="M664" s="7">
        <v>1</v>
      </c>
      <c r="N664" s="17"/>
    </row>
    <row r="665" spans="1:14" ht="63">
      <c r="A665" s="6">
        <v>663</v>
      </c>
      <c r="B665" s="8" t="s">
        <v>13661</v>
      </c>
      <c r="C665" s="9" t="s">
        <v>13808</v>
      </c>
      <c r="D665" s="10" t="s">
        <v>13809</v>
      </c>
      <c r="E665" s="11" t="s">
        <v>13810</v>
      </c>
      <c r="F665" s="6">
        <v>464044</v>
      </c>
      <c r="G665" s="6" t="s">
        <v>16</v>
      </c>
      <c r="H665" s="16">
        <v>2238947.65</v>
      </c>
      <c r="I665" s="12" t="s">
        <v>13811</v>
      </c>
      <c r="J665" s="12" t="s">
        <v>8414</v>
      </c>
      <c r="K665" s="15">
        <v>0</v>
      </c>
      <c r="L665" s="13" t="s">
        <v>15</v>
      </c>
      <c r="M665" s="7">
        <v>1</v>
      </c>
      <c r="N665" s="17"/>
    </row>
    <row r="666" spans="1:14" ht="78.75">
      <c r="A666" s="6">
        <v>664</v>
      </c>
      <c r="B666" s="8" t="s">
        <v>13661</v>
      </c>
      <c r="C666" s="9" t="s">
        <v>13812</v>
      </c>
      <c r="D666" s="10" t="s">
        <v>13813</v>
      </c>
      <c r="E666" s="11" t="s">
        <v>13814</v>
      </c>
      <c r="F666" s="6">
        <v>376826</v>
      </c>
      <c r="G666" s="6" t="s">
        <v>16</v>
      </c>
      <c r="H666" s="16">
        <v>3832287.65</v>
      </c>
      <c r="I666" s="12">
        <v>43923</v>
      </c>
      <c r="J666" s="12">
        <v>44139</v>
      </c>
      <c r="K666" s="15">
        <v>0</v>
      </c>
      <c r="L666" s="13" t="s">
        <v>15</v>
      </c>
      <c r="M666" s="7">
        <v>1</v>
      </c>
      <c r="N666" s="17"/>
    </row>
    <row r="667" spans="1:14" ht="78.75">
      <c r="A667" s="6">
        <v>665</v>
      </c>
      <c r="B667" s="8" t="s">
        <v>13661</v>
      </c>
      <c r="C667" s="9" t="s">
        <v>13815</v>
      </c>
      <c r="D667" s="10" t="s">
        <v>13816</v>
      </c>
      <c r="E667" s="11" t="s">
        <v>13817</v>
      </c>
      <c r="F667" s="6">
        <v>376827</v>
      </c>
      <c r="G667" s="6" t="s">
        <v>16</v>
      </c>
      <c r="H667" s="16">
        <v>3844491.35</v>
      </c>
      <c r="I667" s="12">
        <v>43892</v>
      </c>
      <c r="J667" s="12">
        <v>44139</v>
      </c>
      <c r="K667" s="15">
        <v>3844490</v>
      </c>
      <c r="L667" s="13" t="s">
        <v>15</v>
      </c>
      <c r="M667" s="7">
        <v>1</v>
      </c>
      <c r="N667" s="17"/>
    </row>
    <row r="668" spans="1:14" ht="63">
      <c r="A668" s="6">
        <v>666</v>
      </c>
      <c r="B668" s="8" t="s">
        <v>13661</v>
      </c>
      <c r="C668" s="9" t="s">
        <v>13818</v>
      </c>
      <c r="D668" s="10" t="s">
        <v>13819</v>
      </c>
      <c r="E668" s="11" t="s">
        <v>13820</v>
      </c>
      <c r="F668" s="6">
        <v>376847</v>
      </c>
      <c r="G668" s="6" t="s">
        <v>16</v>
      </c>
      <c r="H668" s="16">
        <v>8344201.5</v>
      </c>
      <c r="I668" s="12" t="s">
        <v>12405</v>
      </c>
      <c r="J668" s="12" t="s">
        <v>680</v>
      </c>
      <c r="K668" s="15">
        <v>0</v>
      </c>
      <c r="L668" s="13" t="s">
        <v>15</v>
      </c>
      <c r="M668" s="7">
        <v>1</v>
      </c>
      <c r="N668" s="17"/>
    </row>
    <row r="669" spans="1:14" ht="78.75">
      <c r="A669" s="6">
        <v>667</v>
      </c>
      <c r="B669" s="8" t="s">
        <v>13661</v>
      </c>
      <c r="C669" s="9" t="s">
        <v>13821</v>
      </c>
      <c r="D669" s="10" t="s">
        <v>13822</v>
      </c>
      <c r="E669" s="11" t="s">
        <v>13823</v>
      </c>
      <c r="F669" s="6">
        <v>376814</v>
      </c>
      <c r="G669" s="6" t="s">
        <v>16</v>
      </c>
      <c r="H669" s="16">
        <v>1880128.85</v>
      </c>
      <c r="I669" s="12" t="s">
        <v>13824</v>
      </c>
      <c r="J669" s="12">
        <v>43955</v>
      </c>
      <c r="K669" s="15">
        <v>0</v>
      </c>
      <c r="L669" s="13" t="s">
        <v>15</v>
      </c>
      <c r="M669" s="7">
        <v>1</v>
      </c>
      <c r="N669" s="17"/>
    </row>
    <row r="670" spans="1:14" ht="78.75">
      <c r="A670" s="6">
        <v>668</v>
      </c>
      <c r="B670" s="8" t="s">
        <v>13661</v>
      </c>
      <c r="C670" s="9" t="s">
        <v>13825</v>
      </c>
      <c r="D670" s="10" t="s">
        <v>13826</v>
      </c>
      <c r="E670" s="11" t="s">
        <v>13827</v>
      </c>
      <c r="F670" s="6">
        <v>491115</v>
      </c>
      <c r="G670" s="6" t="s">
        <v>16</v>
      </c>
      <c r="H670" s="16">
        <v>7248750.7999999998</v>
      </c>
      <c r="I670" s="12">
        <v>44115</v>
      </c>
      <c r="J670" s="12">
        <v>44471</v>
      </c>
      <c r="K670" s="15">
        <v>0</v>
      </c>
      <c r="L670" s="13" t="s">
        <v>15</v>
      </c>
      <c r="M670" s="7">
        <v>1</v>
      </c>
      <c r="N670" s="17"/>
    </row>
    <row r="671" spans="1:14" ht="78.75">
      <c r="A671" s="6">
        <v>669</v>
      </c>
      <c r="B671" s="8" t="s">
        <v>13661</v>
      </c>
      <c r="C671" s="9" t="s">
        <v>13828</v>
      </c>
      <c r="D671" s="10" t="s">
        <v>13714</v>
      </c>
      <c r="E671" s="11" t="s">
        <v>13829</v>
      </c>
      <c r="F671" s="6">
        <v>491116</v>
      </c>
      <c r="G671" s="6" t="s">
        <v>16</v>
      </c>
      <c r="H671" s="16">
        <v>9561460.25</v>
      </c>
      <c r="I671" s="12" t="s">
        <v>6438</v>
      </c>
      <c r="J671" s="12" t="s">
        <v>8857</v>
      </c>
      <c r="K671" s="15">
        <v>0</v>
      </c>
      <c r="L671" s="13" t="s">
        <v>15</v>
      </c>
      <c r="M671" s="7">
        <v>1</v>
      </c>
      <c r="N671" s="17"/>
    </row>
    <row r="672" spans="1:14" ht="63">
      <c r="A672" s="6">
        <v>670</v>
      </c>
      <c r="B672" s="8" t="s">
        <v>13661</v>
      </c>
      <c r="C672" s="9" t="s">
        <v>13830</v>
      </c>
      <c r="D672" s="10" t="s">
        <v>13831</v>
      </c>
      <c r="E672" s="11" t="s">
        <v>13832</v>
      </c>
      <c r="F672" s="6">
        <v>491117</v>
      </c>
      <c r="G672" s="6" t="s">
        <v>16</v>
      </c>
      <c r="H672" s="16">
        <v>11939075.6</v>
      </c>
      <c r="I672" s="12">
        <v>43841</v>
      </c>
      <c r="J672" s="12">
        <v>44198</v>
      </c>
      <c r="K672" s="15">
        <v>10400000</v>
      </c>
      <c r="L672" s="13" t="s">
        <v>15</v>
      </c>
      <c r="M672" s="7">
        <v>1</v>
      </c>
      <c r="N672" s="17"/>
    </row>
    <row r="673" spans="1:14" ht="94.5">
      <c r="A673" s="6">
        <v>671</v>
      </c>
      <c r="B673" s="8" t="s">
        <v>13661</v>
      </c>
      <c r="C673" s="9" t="s">
        <v>13833</v>
      </c>
      <c r="D673" s="10" t="s">
        <v>13834</v>
      </c>
      <c r="E673" s="11" t="s">
        <v>13835</v>
      </c>
      <c r="F673" s="6">
        <v>491118</v>
      </c>
      <c r="G673" s="6" t="s">
        <v>16</v>
      </c>
      <c r="H673" s="16">
        <v>9532186</v>
      </c>
      <c r="I673" s="12">
        <v>44085</v>
      </c>
      <c r="J673" s="12">
        <v>44441</v>
      </c>
      <c r="K673" s="15">
        <v>0</v>
      </c>
      <c r="L673" s="13" t="s">
        <v>15</v>
      </c>
      <c r="M673" s="7">
        <v>1</v>
      </c>
      <c r="N673" s="17"/>
    </row>
    <row r="674" spans="1:14" ht="110.25">
      <c r="A674" s="6">
        <v>672</v>
      </c>
      <c r="B674" s="8" t="s">
        <v>13661</v>
      </c>
      <c r="C674" s="9" t="s">
        <v>13836</v>
      </c>
      <c r="D674" s="10" t="s">
        <v>13837</v>
      </c>
      <c r="E674" s="11" t="s">
        <v>13838</v>
      </c>
      <c r="F674" s="6">
        <v>491119</v>
      </c>
      <c r="G674" s="6" t="s">
        <v>16</v>
      </c>
      <c r="H674" s="16">
        <v>2517353.7000000002</v>
      </c>
      <c r="I674" s="12" t="s">
        <v>6438</v>
      </c>
      <c r="J674" s="12" t="s">
        <v>668</v>
      </c>
      <c r="K674" s="15">
        <v>2000000</v>
      </c>
      <c r="L674" s="13" t="s">
        <v>15</v>
      </c>
      <c r="M674" s="7">
        <v>1</v>
      </c>
      <c r="N674" s="17"/>
    </row>
    <row r="675" spans="1:14" ht="110.25">
      <c r="A675" s="6">
        <v>673</v>
      </c>
      <c r="B675" s="8" t="s">
        <v>13661</v>
      </c>
      <c r="C675" s="9" t="s">
        <v>13839</v>
      </c>
      <c r="D675" s="10" t="s">
        <v>13840</v>
      </c>
      <c r="E675" s="11" t="s">
        <v>13841</v>
      </c>
      <c r="F675" s="6">
        <v>491120</v>
      </c>
      <c r="G675" s="6" t="s">
        <v>16</v>
      </c>
      <c r="H675" s="16">
        <v>3217717.45</v>
      </c>
      <c r="I675" s="12">
        <v>44054</v>
      </c>
      <c r="J675" s="12">
        <v>44409</v>
      </c>
      <c r="K675" s="15">
        <v>0</v>
      </c>
      <c r="L675" s="13" t="s">
        <v>15</v>
      </c>
      <c r="M675" s="7">
        <v>1</v>
      </c>
      <c r="N675" s="17"/>
    </row>
    <row r="676" spans="1:14" ht="94.5">
      <c r="A676" s="6">
        <v>674</v>
      </c>
      <c r="B676" s="8" t="s">
        <v>13661</v>
      </c>
      <c r="C676" s="9" t="s">
        <v>13697</v>
      </c>
      <c r="D676" s="10" t="s">
        <v>13698</v>
      </c>
      <c r="E676" s="11" t="s">
        <v>13842</v>
      </c>
      <c r="F676" s="6">
        <v>491121</v>
      </c>
      <c r="G676" s="6" t="s">
        <v>16</v>
      </c>
      <c r="H676" s="16">
        <v>272345.05</v>
      </c>
      <c r="I676" s="12" t="s">
        <v>8661</v>
      </c>
      <c r="J676" s="12" t="s">
        <v>796</v>
      </c>
      <c r="K676" s="15">
        <v>272345</v>
      </c>
      <c r="L676" s="13" t="s">
        <v>15</v>
      </c>
      <c r="M676" s="7">
        <v>1</v>
      </c>
      <c r="N676" s="17"/>
    </row>
    <row r="677" spans="1:14" ht="63">
      <c r="A677" s="6">
        <v>675</v>
      </c>
      <c r="B677" s="8" t="s">
        <v>13661</v>
      </c>
      <c r="C677" s="9" t="s">
        <v>13843</v>
      </c>
      <c r="D677" s="10" t="s">
        <v>13704</v>
      </c>
      <c r="E677" s="11" t="s">
        <v>13844</v>
      </c>
      <c r="F677" s="6">
        <v>376811</v>
      </c>
      <c r="G677" s="6" t="s">
        <v>16</v>
      </c>
      <c r="H677" s="16">
        <v>1403497.7</v>
      </c>
      <c r="I677" s="12">
        <v>43953</v>
      </c>
      <c r="J677" s="12">
        <v>43955</v>
      </c>
      <c r="K677" s="15">
        <v>0</v>
      </c>
      <c r="L677" s="13" t="s">
        <v>15</v>
      </c>
      <c r="M677" s="7">
        <v>1</v>
      </c>
      <c r="N677" s="17"/>
    </row>
    <row r="678" spans="1:14" ht="78.75">
      <c r="A678" s="6">
        <v>676</v>
      </c>
      <c r="B678" s="8" t="s">
        <v>13661</v>
      </c>
      <c r="C678" s="9" t="s">
        <v>13845</v>
      </c>
      <c r="D678" s="10" t="s">
        <v>13846</v>
      </c>
      <c r="E678" s="11" t="s">
        <v>13847</v>
      </c>
      <c r="F678" s="6">
        <v>376836</v>
      </c>
      <c r="G678" s="6" t="s">
        <v>16</v>
      </c>
      <c r="H678" s="16">
        <v>12338297.9</v>
      </c>
      <c r="I678" s="12" t="s">
        <v>13848</v>
      </c>
      <c r="J678" s="12" t="s">
        <v>13849</v>
      </c>
      <c r="K678" s="15">
        <v>10701810</v>
      </c>
      <c r="L678" s="13" t="s">
        <v>15</v>
      </c>
      <c r="M678" s="7">
        <v>1</v>
      </c>
      <c r="N678" s="17"/>
    </row>
    <row r="679" spans="1:14" ht="94.5">
      <c r="A679" s="6">
        <v>677</v>
      </c>
      <c r="B679" s="8" t="s">
        <v>13661</v>
      </c>
      <c r="C679" s="9" t="s">
        <v>13850</v>
      </c>
      <c r="D679" s="10" t="s">
        <v>13851</v>
      </c>
      <c r="E679" s="11" t="s">
        <v>13852</v>
      </c>
      <c r="F679" s="6">
        <v>491128</v>
      </c>
      <c r="G679" s="6" t="s">
        <v>16</v>
      </c>
      <c r="H679" s="16">
        <v>13857221.399</v>
      </c>
      <c r="I679" s="12" t="s">
        <v>1418</v>
      </c>
      <c r="J679" s="12" t="s">
        <v>13853</v>
      </c>
      <c r="K679" s="15">
        <v>0</v>
      </c>
      <c r="L679" s="13" t="s">
        <v>15</v>
      </c>
      <c r="M679" s="7">
        <v>1</v>
      </c>
      <c r="N679" s="17"/>
    </row>
    <row r="680" spans="1:14" ht="78.75">
      <c r="A680" s="6">
        <v>678</v>
      </c>
      <c r="B680" s="8" t="s">
        <v>13661</v>
      </c>
      <c r="C680" s="9" t="s">
        <v>13854</v>
      </c>
      <c r="D680" s="10" t="s">
        <v>13855</v>
      </c>
      <c r="E680" s="11" t="s">
        <v>13856</v>
      </c>
      <c r="F680" s="6">
        <v>491129</v>
      </c>
      <c r="G680" s="6" t="s">
        <v>16</v>
      </c>
      <c r="H680" s="16">
        <v>7553410.0999999996</v>
      </c>
      <c r="I680" s="12"/>
      <c r="J680" s="12"/>
      <c r="K680" s="15">
        <v>0</v>
      </c>
      <c r="L680" s="13" t="s">
        <v>15</v>
      </c>
      <c r="M680" s="7">
        <v>1</v>
      </c>
      <c r="N680" s="17"/>
    </row>
    <row r="681" spans="1:14" ht="94.5">
      <c r="A681" s="6">
        <v>679</v>
      </c>
      <c r="B681" s="8" t="s">
        <v>13661</v>
      </c>
      <c r="C681" s="9" t="s">
        <v>13857</v>
      </c>
      <c r="D681" s="10" t="s">
        <v>13858</v>
      </c>
      <c r="E681" s="11" t="s">
        <v>13859</v>
      </c>
      <c r="F681" s="6">
        <v>376820</v>
      </c>
      <c r="G681" s="6" t="s">
        <v>16</v>
      </c>
      <c r="H681" s="16">
        <v>3977874</v>
      </c>
      <c r="I681" s="12" t="s">
        <v>12391</v>
      </c>
      <c r="J681" s="12" t="s">
        <v>8736</v>
      </c>
      <c r="K681" s="15">
        <v>0</v>
      </c>
      <c r="L681" s="13" t="s">
        <v>15</v>
      </c>
      <c r="M681" s="7">
        <v>1</v>
      </c>
      <c r="N681" s="17"/>
    </row>
    <row r="682" spans="1:14" ht="94.5">
      <c r="A682" s="6">
        <v>680</v>
      </c>
      <c r="B682" s="8" t="s">
        <v>13661</v>
      </c>
      <c r="C682" s="9" t="s">
        <v>13857</v>
      </c>
      <c r="D682" s="10" t="s">
        <v>13858</v>
      </c>
      <c r="E682" s="11" t="s">
        <v>13860</v>
      </c>
      <c r="F682" s="6">
        <v>376821</v>
      </c>
      <c r="G682" s="6" t="s">
        <v>16</v>
      </c>
      <c r="H682" s="16">
        <v>5036656</v>
      </c>
      <c r="I682" s="12" t="s">
        <v>12391</v>
      </c>
      <c r="J682" s="12" t="s">
        <v>8736</v>
      </c>
      <c r="K682" s="15">
        <v>0</v>
      </c>
      <c r="L682" s="13" t="s">
        <v>15</v>
      </c>
      <c r="M682" s="7">
        <v>1</v>
      </c>
      <c r="N682" s="17"/>
    </row>
    <row r="683" spans="1:14" ht="94.5">
      <c r="A683" s="6">
        <v>681</v>
      </c>
      <c r="B683" s="8" t="s">
        <v>13661</v>
      </c>
      <c r="C683" s="9" t="s">
        <v>13857</v>
      </c>
      <c r="D683" s="10" t="s">
        <v>13858</v>
      </c>
      <c r="E683" s="11" t="s">
        <v>13861</v>
      </c>
      <c r="F683" s="6">
        <v>376833</v>
      </c>
      <c r="G683" s="6" t="s">
        <v>16</v>
      </c>
      <c r="H683" s="16">
        <v>18296907</v>
      </c>
      <c r="I683" s="12" t="s">
        <v>13862</v>
      </c>
      <c r="J683" s="12" t="s">
        <v>13863</v>
      </c>
      <c r="K683" s="15">
        <v>0</v>
      </c>
      <c r="L683" s="13" t="s">
        <v>15</v>
      </c>
      <c r="M683" s="7">
        <v>1</v>
      </c>
      <c r="N683" s="17"/>
    </row>
    <row r="684" spans="1:14" ht="173.25">
      <c r="A684" s="6">
        <v>682</v>
      </c>
      <c r="B684" s="8" t="s">
        <v>13661</v>
      </c>
      <c r="C684" s="9" t="s">
        <v>13864</v>
      </c>
      <c r="D684" s="10" t="s">
        <v>20</v>
      </c>
      <c r="E684" s="11" t="s">
        <v>13865</v>
      </c>
      <c r="F684" s="6">
        <v>491107</v>
      </c>
      <c r="G684" s="6" t="s">
        <v>16</v>
      </c>
      <c r="H684" s="16">
        <v>43389916.061999999</v>
      </c>
      <c r="I684" s="12"/>
      <c r="J684" s="12"/>
      <c r="K684" s="15">
        <v>0</v>
      </c>
      <c r="L684" s="13" t="s">
        <v>15</v>
      </c>
      <c r="M684" s="7">
        <v>1</v>
      </c>
      <c r="N684" s="17"/>
    </row>
    <row r="685" spans="1:14" ht="126">
      <c r="A685" s="6">
        <v>683</v>
      </c>
      <c r="B685" s="8" t="s">
        <v>13661</v>
      </c>
      <c r="C685" s="9" t="s">
        <v>13864</v>
      </c>
      <c r="D685" s="10" t="s">
        <v>20</v>
      </c>
      <c r="E685" s="11" t="s">
        <v>13866</v>
      </c>
      <c r="F685" s="6">
        <v>491108</v>
      </c>
      <c r="G685" s="6" t="s">
        <v>16</v>
      </c>
      <c r="H685" s="16">
        <v>23813718.234000001</v>
      </c>
      <c r="I685" s="12"/>
      <c r="J685" s="12"/>
      <c r="K685" s="15">
        <v>0</v>
      </c>
      <c r="L685" s="13" t="s">
        <v>15</v>
      </c>
      <c r="M685" s="7">
        <v>1</v>
      </c>
      <c r="N685" s="17"/>
    </row>
    <row r="686" spans="1:14" ht="78.75">
      <c r="A686" s="6">
        <v>684</v>
      </c>
      <c r="B686" s="8" t="s">
        <v>13661</v>
      </c>
      <c r="C686" s="9" t="s">
        <v>13867</v>
      </c>
      <c r="D686" s="10" t="s">
        <v>13868</v>
      </c>
      <c r="E686" s="11" t="s">
        <v>13869</v>
      </c>
      <c r="F686" s="6">
        <v>376813</v>
      </c>
      <c r="G686" s="6" t="s">
        <v>16</v>
      </c>
      <c r="H686" s="16">
        <v>1625926.9</v>
      </c>
      <c r="I686" s="12">
        <v>44167</v>
      </c>
      <c r="J686" s="12">
        <v>44169</v>
      </c>
      <c r="K686" s="15">
        <v>0</v>
      </c>
      <c r="L686" s="13" t="s">
        <v>15</v>
      </c>
      <c r="M686" s="7">
        <v>1</v>
      </c>
      <c r="N686" s="17"/>
    </row>
    <row r="687" spans="1:14" ht="78.75">
      <c r="A687" s="6">
        <v>685</v>
      </c>
      <c r="B687" s="8" t="s">
        <v>13661</v>
      </c>
      <c r="C687" s="9" t="s">
        <v>13800</v>
      </c>
      <c r="D687" s="10" t="s">
        <v>1203</v>
      </c>
      <c r="E687" s="11" t="s">
        <v>13870</v>
      </c>
      <c r="F687" s="6">
        <v>491135</v>
      </c>
      <c r="G687" s="6" t="s">
        <v>16</v>
      </c>
      <c r="H687" s="16">
        <v>10448620.6</v>
      </c>
      <c r="I687" s="12" t="s">
        <v>4470</v>
      </c>
      <c r="J687" s="12" t="s">
        <v>13871</v>
      </c>
      <c r="K687" s="15">
        <v>0</v>
      </c>
      <c r="L687" s="13" t="s">
        <v>15</v>
      </c>
      <c r="M687" s="7">
        <v>1</v>
      </c>
      <c r="N687" s="17"/>
    </row>
    <row r="688" spans="1:14" ht="78.75">
      <c r="A688" s="6">
        <v>686</v>
      </c>
      <c r="B688" s="8" t="s">
        <v>13661</v>
      </c>
      <c r="C688" s="9" t="s">
        <v>13872</v>
      </c>
      <c r="D688" s="10" t="s">
        <v>13834</v>
      </c>
      <c r="E688" s="11" t="s">
        <v>13873</v>
      </c>
      <c r="F688" s="6">
        <v>491136</v>
      </c>
      <c r="G688" s="6" t="s">
        <v>16</v>
      </c>
      <c r="H688" s="16">
        <v>282378</v>
      </c>
      <c r="I688" s="12" t="s">
        <v>8826</v>
      </c>
      <c r="J688" s="12" t="s">
        <v>8894</v>
      </c>
      <c r="K688" s="15">
        <v>0</v>
      </c>
      <c r="L688" s="13" t="s">
        <v>15</v>
      </c>
      <c r="M688" s="7">
        <v>1</v>
      </c>
      <c r="N688" s="17"/>
    </row>
    <row r="689" spans="1:14" ht="63">
      <c r="A689" s="6">
        <v>687</v>
      </c>
      <c r="B689" s="8" t="s">
        <v>13661</v>
      </c>
      <c r="C689" s="9" t="s">
        <v>13874</v>
      </c>
      <c r="D689" s="10" t="s">
        <v>13685</v>
      </c>
      <c r="E689" s="11" t="s">
        <v>13875</v>
      </c>
      <c r="F689" s="6">
        <v>376824</v>
      </c>
      <c r="G689" s="6" t="s">
        <v>16</v>
      </c>
      <c r="H689" s="16">
        <v>3493486.3</v>
      </c>
      <c r="I689" s="12" t="s">
        <v>8550</v>
      </c>
      <c r="J689" s="12" t="s">
        <v>13876</v>
      </c>
      <c r="K689" s="15">
        <v>0</v>
      </c>
      <c r="L689" s="13" t="s">
        <v>15</v>
      </c>
      <c r="M689" s="7">
        <v>1</v>
      </c>
      <c r="N689" s="17"/>
    </row>
    <row r="690" spans="1:14" ht="78.75">
      <c r="A690" s="6">
        <v>688</v>
      </c>
      <c r="B690" s="8" t="s">
        <v>13661</v>
      </c>
      <c r="C690" s="9" t="s">
        <v>13877</v>
      </c>
      <c r="D690" s="10" t="s">
        <v>13878</v>
      </c>
      <c r="E690" s="11" t="s">
        <v>13879</v>
      </c>
      <c r="F690" s="6">
        <v>376848</v>
      </c>
      <c r="G690" s="6" t="s">
        <v>16</v>
      </c>
      <c r="H690" s="16">
        <v>8706624.5999999996</v>
      </c>
      <c r="I690" s="12" t="s">
        <v>13880</v>
      </c>
      <c r="J690" s="12" t="s">
        <v>13881</v>
      </c>
      <c r="K690" s="15">
        <v>0</v>
      </c>
      <c r="L690" s="13" t="s">
        <v>15</v>
      </c>
      <c r="M690" s="7">
        <v>1</v>
      </c>
      <c r="N690" s="17"/>
    </row>
    <row r="691" spans="1:14" ht="63">
      <c r="A691" s="6">
        <v>689</v>
      </c>
      <c r="B691" s="8" t="s">
        <v>13661</v>
      </c>
      <c r="C691" s="9" t="s">
        <v>13882</v>
      </c>
      <c r="D691" s="10" t="s">
        <v>13883</v>
      </c>
      <c r="E691" s="11" t="s">
        <v>13884</v>
      </c>
      <c r="F691" s="6">
        <v>217378</v>
      </c>
      <c r="G691" s="6" t="s">
        <v>16</v>
      </c>
      <c r="H691" s="16">
        <v>1128240</v>
      </c>
      <c r="I691" s="12">
        <v>43111</v>
      </c>
      <c r="J691" s="12">
        <v>43466</v>
      </c>
      <c r="K691" s="15">
        <v>0</v>
      </c>
      <c r="L691" s="13" t="s">
        <v>15</v>
      </c>
      <c r="M691" s="7">
        <v>1</v>
      </c>
      <c r="N691" s="17"/>
    </row>
    <row r="692" spans="1:14" ht="63">
      <c r="A692" s="6">
        <v>690</v>
      </c>
      <c r="B692" s="8" t="s">
        <v>13661</v>
      </c>
      <c r="C692" s="9" t="s">
        <v>13885</v>
      </c>
      <c r="D692" s="10" t="s">
        <v>13886</v>
      </c>
      <c r="E692" s="11" t="s">
        <v>13887</v>
      </c>
      <c r="F692" s="6">
        <v>344384</v>
      </c>
      <c r="G692" s="6" t="s">
        <v>16</v>
      </c>
      <c r="H692" s="16">
        <v>1395816</v>
      </c>
      <c r="I692" s="12" t="s">
        <v>13888</v>
      </c>
      <c r="J692" s="12" t="s">
        <v>13889</v>
      </c>
      <c r="K692" s="15">
        <v>0</v>
      </c>
      <c r="L692" s="13" t="s">
        <v>15</v>
      </c>
      <c r="M692" s="7">
        <v>1</v>
      </c>
      <c r="N692" s="17"/>
    </row>
    <row r="693" spans="1:14" ht="94.5">
      <c r="A693" s="6">
        <v>691</v>
      </c>
      <c r="B693" s="8" t="s">
        <v>13661</v>
      </c>
      <c r="C693" s="9" t="s">
        <v>13890</v>
      </c>
      <c r="D693" s="10" t="s">
        <v>13891</v>
      </c>
      <c r="E693" s="11" t="s">
        <v>13892</v>
      </c>
      <c r="F693" s="6">
        <v>491114</v>
      </c>
      <c r="G693" s="6" t="s">
        <v>16</v>
      </c>
      <c r="H693" s="16">
        <v>10905023.4</v>
      </c>
      <c r="I693" s="12" t="s">
        <v>1449</v>
      </c>
      <c r="J693" s="12" t="s">
        <v>8648</v>
      </c>
      <c r="K693" s="15">
        <v>1500000</v>
      </c>
      <c r="L693" s="13" t="s">
        <v>15</v>
      </c>
      <c r="M693" s="7">
        <v>1</v>
      </c>
      <c r="N693" s="17"/>
    </row>
    <row r="694" spans="1:14" ht="78.75">
      <c r="A694" s="6">
        <v>692</v>
      </c>
      <c r="B694" s="8" t="s">
        <v>13661</v>
      </c>
      <c r="C694" s="9" t="s">
        <v>13893</v>
      </c>
      <c r="D694" s="10" t="s">
        <v>13734</v>
      </c>
      <c r="E694" s="11" t="s">
        <v>13894</v>
      </c>
      <c r="F694" s="6">
        <v>491123</v>
      </c>
      <c r="G694" s="6" t="s">
        <v>16</v>
      </c>
      <c r="H694" s="16">
        <v>10470943.699999999</v>
      </c>
      <c r="I694" s="12">
        <v>44256</v>
      </c>
      <c r="J694" s="12">
        <v>44259</v>
      </c>
      <c r="K694" s="15">
        <v>0</v>
      </c>
      <c r="L694" s="13" t="s">
        <v>15</v>
      </c>
      <c r="M694" s="7">
        <v>1</v>
      </c>
      <c r="N694" s="17"/>
    </row>
    <row r="695" spans="1:14" ht="110.25">
      <c r="A695" s="6">
        <v>693</v>
      </c>
      <c r="B695" s="8" t="s">
        <v>13661</v>
      </c>
      <c r="C695" s="9" t="s">
        <v>13895</v>
      </c>
      <c r="D695" s="10" t="s">
        <v>13896</v>
      </c>
      <c r="E695" s="11" t="s">
        <v>13897</v>
      </c>
      <c r="F695" s="6">
        <v>491124</v>
      </c>
      <c r="G695" s="6" t="s">
        <v>16</v>
      </c>
      <c r="H695" s="16">
        <v>3267886.95</v>
      </c>
      <c r="I695" s="12" t="s">
        <v>6407</v>
      </c>
      <c r="J695" s="12" t="s">
        <v>8662</v>
      </c>
      <c r="K695" s="15">
        <v>0</v>
      </c>
      <c r="L695" s="13" t="s">
        <v>15</v>
      </c>
      <c r="M695" s="7">
        <v>1</v>
      </c>
      <c r="N695" s="17"/>
    </row>
    <row r="696" spans="1:14" ht="63">
      <c r="A696" s="6">
        <v>694</v>
      </c>
      <c r="B696" s="8" t="s">
        <v>13661</v>
      </c>
      <c r="C696" s="9" t="s">
        <v>13898</v>
      </c>
      <c r="D696" s="10" t="s">
        <v>13899</v>
      </c>
      <c r="E696" s="11" t="s">
        <v>13900</v>
      </c>
      <c r="F696" s="6">
        <v>376834</v>
      </c>
      <c r="G696" s="6" t="s">
        <v>16</v>
      </c>
      <c r="H696" s="16">
        <v>8136275</v>
      </c>
      <c r="I696" s="12" t="s">
        <v>9066</v>
      </c>
      <c r="J696" s="12" t="s">
        <v>13901</v>
      </c>
      <c r="K696" s="15">
        <v>8134142</v>
      </c>
      <c r="L696" s="13" t="s">
        <v>15</v>
      </c>
      <c r="M696" s="7">
        <v>1</v>
      </c>
      <c r="N696" s="17"/>
    </row>
    <row r="697" spans="1:14" ht="63">
      <c r="A697" s="6">
        <v>695</v>
      </c>
      <c r="B697" s="8" t="s">
        <v>13661</v>
      </c>
      <c r="C697" s="9" t="s">
        <v>13902</v>
      </c>
      <c r="D697" s="10" t="s">
        <v>13903</v>
      </c>
      <c r="E697" s="11" t="s">
        <v>13904</v>
      </c>
      <c r="F697" s="6">
        <v>376835</v>
      </c>
      <c r="G697" s="6" t="s">
        <v>16</v>
      </c>
      <c r="H697" s="16">
        <v>6258657.9500000002</v>
      </c>
      <c r="I697" s="12" t="s">
        <v>9114</v>
      </c>
      <c r="J697" s="12">
        <v>44016</v>
      </c>
      <c r="K697" s="15">
        <v>4757346</v>
      </c>
      <c r="L697" s="13" t="s">
        <v>15</v>
      </c>
      <c r="M697" s="7">
        <v>1</v>
      </c>
      <c r="N697" s="17"/>
    </row>
    <row r="698" spans="1:14" ht="47.25">
      <c r="A698" s="6">
        <v>696</v>
      </c>
      <c r="B698" s="8" t="s">
        <v>13661</v>
      </c>
      <c r="C698" s="9" t="s">
        <v>13905</v>
      </c>
      <c r="D698" s="10" t="s">
        <v>13906</v>
      </c>
      <c r="E698" s="11" t="s">
        <v>13907</v>
      </c>
      <c r="F698" s="6">
        <v>491125</v>
      </c>
      <c r="G698" s="6" t="s">
        <v>16</v>
      </c>
      <c r="H698" s="16">
        <v>19300000</v>
      </c>
      <c r="I698" s="12">
        <v>44378</v>
      </c>
      <c r="J698" s="12">
        <v>44382</v>
      </c>
      <c r="K698" s="15">
        <v>0</v>
      </c>
      <c r="L698" s="13" t="s">
        <v>14</v>
      </c>
      <c r="M698" s="7">
        <v>1</v>
      </c>
      <c r="N698" s="17"/>
    </row>
    <row r="699" spans="1:14" ht="94.5">
      <c r="A699" s="6">
        <v>697</v>
      </c>
      <c r="B699" s="8" t="s">
        <v>13661</v>
      </c>
      <c r="C699" s="9" t="s">
        <v>13908</v>
      </c>
      <c r="D699" s="10" t="s">
        <v>6716</v>
      </c>
      <c r="E699" s="11" t="s">
        <v>13907</v>
      </c>
      <c r="F699" s="6">
        <v>491125</v>
      </c>
      <c r="G699" s="6" t="s">
        <v>16</v>
      </c>
      <c r="H699" s="16">
        <v>19300000</v>
      </c>
      <c r="I699" s="12">
        <v>44378</v>
      </c>
      <c r="J699" s="12">
        <v>44382</v>
      </c>
      <c r="K699" s="15">
        <v>0</v>
      </c>
      <c r="L699" s="13" t="s">
        <v>14</v>
      </c>
      <c r="M699" s="7">
        <v>0.6</v>
      </c>
      <c r="N699" s="17"/>
    </row>
    <row r="700" spans="1:14" ht="63">
      <c r="A700" s="6">
        <v>698</v>
      </c>
      <c r="B700" s="8" t="s">
        <v>13661</v>
      </c>
      <c r="C700" s="9" t="s">
        <v>13909</v>
      </c>
      <c r="D700" s="10" t="s">
        <v>13910</v>
      </c>
      <c r="E700" s="11" t="s">
        <v>13907</v>
      </c>
      <c r="F700" s="6">
        <v>491125</v>
      </c>
      <c r="G700" s="6" t="s">
        <v>16</v>
      </c>
      <c r="H700" s="16">
        <v>19300000</v>
      </c>
      <c r="I700" s="12">
        <v>44378</v>
      </c>
      <c r="J700" s="12">
        <v>44382</v>
      </c>
      <c r="K700" s="15">
        <v>0</v>
      </c>
      <c r="L700" s="13" t="s">
        <v>14</v>
      </c>
      <c r="M700" s="7">
        <v>0.4</v>
      </c>
      <c r="N700" s="17"/>
    </row>
    <row r="701" spans="1:14" ht="78.75">
      <c r="A701" s="6">
        <v>699</v>
      </c>
      <c r="B701" s="8" t="s">
        <v>13661</v>
      </c>
      <c r="C701" s="9" t="s">
        <v>13911</v>
      </c>
      <c r="D701" s="10" t="s">
        <v>13912</v>
      </c>
      <c r="E701" s="11" t="s">
        <v>13913</v>
      </c>
      <c r="F701" s="6">
        <v>491126</v>
      </c>
      <c r="G701" s="6" t="s">
        <v>16</v>
      </c>
      <c r="H701" s="16">
        <v>7469389.25</v>
      </c>
      <c r="I701" s="12" t="s">
        <v>4450</v>
      </c>
      <c r="J701" s="12" t="s">
        <v>8663</v>
      </c>
      <c r="K701" s="15">
        <v>0</v>
      </c>
      <c r="L701" s="13" t="s">
        <v>15</v>
      </c>
      <c r="M701" s="7">
        <v>1</v>
      </c>
      <c r="N701" s="17"/>
    </row>
    <row r="702" spans="1:14" ht="78.75">
      <c r="A702" s="6">
        <v>700</v>
      </c>
      <c r="B702" s="8" t="s">
        <v>13661</v>
      </c>
      <c r="C702" s="9" t="s">
        <v>13914</v>
      </c>
      <c r="D702" s="10" t="s">
        <v>13915</v>
      </c>
      <c r="E702" s="11" t="s">
        <v>13916</v>
      </c>
      <c r="F702" s="6">
        <v>491127</v>
      </c>
      <c r="G702" s="6" t="s">
        <v>16</v>
      </c>
      <c r="H702" s="16">
        <v>2883992.9</v>
      </c>
      <c r="I702" s="12" t="s">
        <v>4450</v>
      </c>
      <c r="J702" s="12" t="s">
        <v>11146</v>
      </c>
      <c r="K702" s="15">
        <v>0</v>
      </c>
      <c r="L702" s="13" t="s">
        <v>15</v>
      </c>
      <c r="M702" s="7">
        <v>1</v>
      </c>
      <c r="N702" s="17"/>
    </row>
    <row r="703" spans="1:14" ht="78.75">
      <c r="A703" s="6">
        <v>701</v>
      </c>
      <c r="B703" s="8" t="s">
        <v>13661</v>
      </c>
      <c r="C703" s="9" t="s">
        <v>13917</v>
      </c>
      <c r="D703" s="10" t="s">
        <v>869</v>
      </c>
      <c r="E703" s="11" t="s">
        <v>13918</v>
      </c>
      <c r="F703" s="6">
        <v>483041</v>
      </c>
      <c r="G703" s="6" t="s">
        <v>16</v>
      </c>
      <c r="H703" s="16">
        <v>3104680.5</v>
      </c>
      <c r="I703" s="12" t="s">
        <v>13252</v>
      </c>
      <c r="J703" s="12" t="s">
        <v>4470</v>
      </c>
      <c r="K703" s="15">
        <v>2500000</v>
      </c>
      <c r="L703" s="13" t="s">
        <v>15</v>
      </c>
      <c r="M703" s="7">
        <v>1</v>
      </c>
      <c r="N703" s="17"/>
    </row>
    <row r="704" spans="1:14" ht="110.25">
      <c r="A704" s="6">
        <v>702</v>
      </c>
      <c r="B704" s="8" t="s">
        <v>13661</v>
      </c>
      <c r="C704" s="9" t="s">
        <v>13919</v>
      </c>
      <c r="D704" s="10" t="s">
        <v>13920</v>
      </c>
      <c r="E704" s="11" t="s">
        <v>13921</v>
      </c>
      <c r="F704" s="6">
        <v>323918</v>
      </c>
      <c r="G704" s="6" t="s">
        <v>817</v>
      </c>
      <c r="H704" s="16">
        <v>9265509.3090000004</v>
      </c>
      <c r="I704" s="12">
        <v>43593</v>
      </c>
      <c r="J704" s="12">
        <v>44167</v>
      </c>
      <c r="K704" s="15">
        <v>0</v>
      </c>
      <c r="L704" s="13" t="s">
        <v>15</v>
      </c>
      <c r="M704" s="7">
        <v>1</v>
      </c>
      <c r="N704" s="17"/>
    </row>
    <row r="705" spans="1:14" ht="141.75">
      <c r="A705" s="6">
        <v>703</v>
      </c>
      <c r="B705" s="8" t="s">
        <v>13661</v>
      </c>
      <c r="C705" s="9" t="s">
        <v>13857</v>
      </c>
      <c r="D705" s="10" t="s">
        <v>13858</v>
      </c>
      <c r="E705" s="11" t="s">
        <v>13922</v>
      </c>
      <c r="F705" s="6">
        <v>380019</v>
      </c>
      <c r="G705" s="6" t="s">
        <v>817</v>
      </c>
      <c r="H705" s="16">
        <v>11855717.278999999</v>
      </c>
      <c r="I705" s="12" t="s">
        <v>8495</v>
      </c>
      <c r="J705" s="12" t="s">
        <v>13749</v>
      </c>
      <c r="K705" s="15">
        <v>0</v>
      </c>
      <c r="L705" s="13" t="s">
        <v>15</v>
      </c>
      <c r="M705" s="7">
        <v>1</v>
      </c>
      <c r="N705" s="17"/>
    </row>
    <row r="706" spans="1:14" ht="94.5">
      <c r="A706" s="6">
        <v>704</v>
      </c>
      <c r="B706" s="8" t="s">
        <v>13661</v>
      </c>
      <c r="C706" s="9" t="s">
        <v>13857</v>
      </c>
      <c r="D706" s="10" t="s">
        <v>13858</v>
      </c>
      <c r="E706" s="11" t="s">
        <v>13923</v>
      </c>
      <c r="F706" s="6">
        <v>380018</v>
      </c>
      <c r="G706" s="6" t="s">
        <v>817</v>
      </c>
      <c r="H706" s="16">
        <v>4692681.5939999996</v>
      </c>
      <c r="I706" s="12" t="s">
        <v>12433</v>
      </c>
      <c r="J706" s="12">
        <v>43929</v>
      </c>
      <c r="K706" s="15">
        <v>0</v>
      </c>
      <c r="L706" s="13" t="s">
        <v>15</v>
      </c>
      <c r="M706" s="7">
        <v>1</v>
      </c>
      <c r="N706" s="17"/>
    </row>
    <row r="707" spans="1:14" ht="173.25">
      <c r="A707" s="6">
        <v>705</v>
      </c>
      <c r="B707" s="8" t="s">
        <v>13661</v>
      </c>
      <c r="C707" s="9" t="s">
        <v>13857</v>
      </c>
      <c r="D707" s="10" t="s">
        <v>13858</v>
      </c>
      <c r="E707" s="11" t="s">
        <v>13924</v>
      </c>
      <c r="F707" s="6">
        <v>404080</v>
      </c>
      <c r="G707" s="6" t="s">
        <v>817</v>
      </c>
      <c r="H707" s="16">
        <v>17835597.963</v>
      </c>
      <c r="I707" s="12" t="s">
        <v>13925</v>
      </c>
      <c r="J707" s="12">
        <v>43872</v>
      </c>
      <c r="K707" s="15">
        <v>0</v>
      </c>
      <c r="L707" s="13" t="s">
        <v>15</v>
      </c>
      <c r="M707" s="7">
        <v>1</v>
      </c>
      <c r="N707" s="17"/>
    </row>
    <row r="708" spans="1:14" ht="126">
      <c r="A708" s="6">
        <v>706</v>
      </c>
      <c r="B708" s="8" t="s">
        <v>13661</v>
      </c>
      <c r="C708" s="9" t="s">
        <v>13857</v>
      </c>
      <c r="D708" s="10" t="s">
        <v>13858</v>
      </c>
      <c r="E708" s="11" t="s">
        <v>13926</v>
      </c>
      <c r="F708" s="6">
        <v>380017</v>
      </c>
      <c r="G708" s="6" t="s">
        <v>817</v>
      </c>
      <c r="H708" s="16">
        <v>4345757.4780000001</v>
      </c>
      <c r="I708" s="12" t="s">
        <v>12433</v>
      </c>
      <c r="J708" s="12">
        <v>43929</v>
      </c>
      <c r="K708" s="15">
        <v>0</v>
      </c>
      <c r="L708" s="13" t="s">
        <v>15</v>
      </c>
      <c r="M708" s="7">
        <v>1</v>
      </c>
      <c r="N708" s="17"/>
    </row>
    <row r="709" spans="1:14" ht="126">
      <c r="A709" s="6">
        <v>707</v>
      </c>
      <c r="B709" s="8" t="s">
        <v>13661</v>
      </c>
      <c r="C709" s="9" t="s">
        <v>13857</v>
      </c>
      <c r="D709" s="10" t="s">
        <v>13858</v>
      </c>
      <c r="E709" s="11" t="s">
        <v>13927</v>
      </c>
      <c r="F709" s="6">
        <v>404081</v>
      </c>
      <c r="G709" s="6" t="s">
        <v>817</v>
      </c>
      <c r="H709" s="16">
        <v>16415649.213</v>
      </c>
      <c r="I709" s="12" t="s">
        <v>13925</v>
      </c>
      <c r="J709" s="12">
        <v>43872</v>
      </c>
      <c r="K709" s="15">
        <v>0</v>
      </c>
      <c r="L709" s="13" t="s">
        <v>15</v>
      </c>
      <c r="M709" s="7">
        <v>1</v>
      </c>
      <c r="N709" s="17"/>
    </row>
    <row r="710" spans="1:14" ht="157.5">
      <c r="A710" s="6">
        <v>708</v>
      </c>
      <c r="B710" s="8" t="s">
        <v>13661</v>
      </c>
      <c r="C710" s="9" t="s">
        <v>13857</v>
      </c>
      <c r="D710" s="10" t="s">
        <v>13858</v>
      </c>
      <c r="E710" s="11" t="s">
        <v>13928</v>
      </c>
      <c r="F710" s="6">
        <v>404078</v>
      </c>
      <c r="G710" s="6" t="s">
        <v>817</v>
      </c>
      <c r="H710" s="16">
        <v>15242429.34</v>
      </c>
      <c r="I710" s="12" t="s">
        <v>13925</v>
      </c>
      <c r="J710" s="12">
        <v>43872</v>
      </c>
      <c r="K710" s="15">
        <v>0</v>
      </c>
      <c r="L710" s="13" t="s">
        <v>15</v>
      </c>
      <c r="M710" s="7">
        <v>1</v>
      </c>
      <c r="N710" s="17"/>
    </row>
    <row r="711" spans="1:14" ht="220.5">
      <c r="A711" s="6">
        <v>709</v>
      </c>
      <c r="B711" s="8" t="s">
        <v>13661</v>
      </c>
      <c r="C711" s="9" t="s">
        <v>13857</v>
      </c>
      <c r="D711" s="10" t="s">
        <v>13858</v>
      </c>
      <c r="E711" s="11" t="s">
        <v>13929</v>
      </c>
      <c r="F711" s="6">
        <v>400274</v>
      </c>
      <c r="G711" s="6" t="s">
        <v>817</v>
      </c>
      <c r="H711" s="16">
        <v>23199999.999000002</v>
      </c>
      <c r="I711" s="12">
        <v>43896</v>
      </c>
      <c r="J711" s="12">
        <v>44116</v>
      </c>
      <c r="K711" s="15">
        <v>0</v>
      </c>
      <c r="L711" s="13" t="s">
        <v>15</v>
      </c>
      <c r="M711" s="7">
        <v>1</v>
      </c>
      <c r="N711" s="17"/>
    </row>
    <row r="712" spans="1:14" ht="204.75">
      <c r="A712" s="6">
        <v>710</v>
      </c>
      <c r="B712" s="8" t="s">
        <v>13661</v>
      </c>
      <c r="C712" s="9" t="s">
        <v>13857</v>
      </c>
      <c r="D712" s="10" t="s">
        <v>13858</v>
      </c>
      <c r="E712" s="11" t="s">
        <v>13930</v>
      </c>
      <c r="F712" s="6">
        <v>400273</v>
      </c>
      <c r="G712" s="6" t="s">
        <v>817</v>
      </c>
      <c r="H712" s="16">
        <v>21970000</v>
      </c>
      <c r="I712" s="12">
        <v>43896</v>
      </c>
      <c r="J712" s="12">
        <v>44116</v>
      </c>
      <c r="K712" s="15">
        <v>0</v>
      </c>
      <c r="L712" s="13" t="s">
        <v>15</v>
      </c>
      <c r="M712" s="7">
        <v>1</v>
      </c>
      <c r="N712" s="17"/>
    </row>
    <row r="713" spans="1:14" ht="173.25">
      <c r="A713" s="6">
        <v>711</v>
      </c>
      <c r="B713" s="8" t="s">
        <v>13661</v>
      </c>
      <c r="C713" s="9" t="s">
        <v>13931</v>
      </c>
      <c r="D713" s="10" t="s">
        <v>13932</v>
      </c>
      <c r="E713" s="11" t="s">
        <v>13933</v>
      </c>
      <c r="F713" s="6">
        <v>378078</v>
      </c>
      <c r="G713" s="6" t="s">
        <v>817</v>
      </c>
      <c r="H713" s="16">
        <v>15868063.677999999</v>
      </c>
      <c r="I713" s="12">
        <v>44076</v>
      </c>
      <c r="J713" s="12" t="s">
        <v>8645</v>
      </c>
      <c r="K713" s="15">
        <v>3500000</v>
      </c>
      <c r="L713" s="13" t="s">
        <v>14</v>
      </c>
      <c r="M713" s="7">
        <v>1</v>
      </c>
      <c r="N713" s="17"/>
    </row>
    <row r="714" spans="1:14" ht="173.25">
      <c r="A714" s="6">
        <v>712</v>
      </c>
      <c r="B714" s="8" t="s">
        <v>13661</v>
      </c>
      <c r="C714" s="9" t="s">
        <v>13934</v>
      </c>
      <c r="D714" s="10" t="s">
        <v>13935</v>
      </c>
      <c r="E714" s="11" t="s">
        <v>13933</v>
      </c>
      <c r="F714" s="6">
        <v>378078</v>
      </c>
      <c r="G714" s="6" t="s">
        <v>817</v>
      </c>
      <c r="H714" s="16">
        <v>15868063.677999999</v>
      </c>
      <c r="I714" s="12">
        <v>44076</v>
      </c>
      <c r="J714" s="12" t="s">
        <v>8645</v>
      </c>
      <c r="K714" s="15">
        <v>3500000</v>
      </c>
      <c r="L714" s="13" t="s">
        <v>14</v>
      </c>
      <c r="M714" s="7">
        <v>0.49</v>
      </c>
      <c r="N714" s="17"/>
    </row>
    <row r="715" spans="1:14" ht="173.25">
      <c r="A715" s="6">
        <v>713</v>
      </c>
      <c r="B715" s="8" t="s">
        <v>13661</v>
      </c>
      <c r="C715" s="9" t="s">
        <v>13936</v>
      </c>
      <c r="D715" s="10" t="s">
        <v>13663</v>
      </c>
      <c r="E715" s="11" t="s">
        <v>13933</v>
      </c>
      <c r="F715" s="6">
        <v>378078</v>
      </c>
      <c r="G715" s="6" t="s">
        <v>817</v>
      </c>
      <c r="H715" s="16">
        <v>15868063.677999999</v>
      </c>
      <c r="I715" s="12">
        <v>44076</v>
      </c>
      <c r="J715" s="12" t="s">
        <v>8645</v>
      </c>
      <c r="K715" s="15">
        <v>3500000</v>
      </c>
      <c r="L715" s="13" t="s">
        <v>14</v>
      </c>
      <c r="M715" s="7">
        <v>0.51</v>
      </c>
      <c r="N715" s="17"/>
    </row>
    <row r="716" spans="1:14" ht="94.5">
      <c r="A716" s="6">
        <v>714</v>
      </c>
      <c r="B716" s="8" t="s">
        <v>13661</v>
      </c>
      <c r="C716" s="9" t="s">
        <v>13936</v>
      </c>
      <c r="D716" s="10" t="s">
        <v>13663</v>
      </c>
      <c r="E716" s="11" t="s">
        <v>13937</v>
      </c>
      <c r="F716" s="6">
        <v>378071</v>
      </c>
      <c r="G716" s="6" t="s">
        <v>817</v>
      </c>
      <c r="H716" s="16">
        <v>33235957.18</v>
      </c>
      <c r="I716" s="12">
        <v>44076</v>
      </c>
      <c r="J716" s="12" t="s">
        <v>8645</v>
      </c>
      <c r="K716" s="15">
        <f>1900000+2400000</f>
        <v>4300000</v>
      </c>
      <c r="L716" s="13" t="s">
        <v>15</v>
      </c>
      <c r="M716" s="7">
        <v>1</v>
      </c>
      <c r="N716" s="17"/>
    </row>
    <row r="717" spans="1:14" ht="204.75">
      <c r="A717" s="6">
        <v>715</v>
      </c>
      <c r="B717" s="8" t="s">
        <v>13661</v>
      </c>
      <c r="C717" s="9" t="s">
        <v>13936</v>
      </c>
      <c r="D717" s="10" t="s">
        <v>13663</v>
      </c>
      <c r="E717" s="11" t="s">
        <v>13938</v>
      </c>
      <c r="F717" s="6">
        <v>378069</v>
      </c>
      <c r="G717" s="6" t="s">
        <v>817</v>
      </c>
      <c r="H717" s="16">
        <v>13928246.306</v>
      </c>
      <c r="I717" s="12">
        <v>43953</v>
      </c>
      <c r="J717" s="12">
        <v>44173</v>
      </c>
      <c r="K717" s="15">
        <v>0</v>
      </c>
      <c r="L717" s="13" t="s">
        <v>15</v>
      </c>
      <c r="M717" s="7">
        <v>1</v>
      </c>
      <c r="N717" s="17"/>
    </row>
    <row r="718" spans="1:14" ht="157.5">
      <c r="A718" s="6">
        <v>716</v>
      </c>
      <c r="B718" s="8" t="s">
        <v>13661</v>
      </c>
      <c r="C718" s="9" t="s">
        <v>13936</v>
      </c>
      <c r="D718" s="10" t="s">
        <v>13663</v>
      </c>
      <c r="E718" s="11" t="s">
        <v>13939</v>
      </c>
      <c r="F718" s="6">
        <v>378079</v>
      </c>
      <c r="G718" s="6" t="s">
        <v>817</v>
      </c>
      <c r="H718" s="16">
        <v>11818488.176999999</v>
      </c>
      <c r="I718" s="12" t="s">
        <v>8495</v>
      </c>
      <c r="J718" s="12" t="s">
        <v>8740</v>
      </c>
      <c r="K718" s="15">
        <v>0</v>
      </c>
      <c r="L718" s="13" t="s">
        <v>15</v>
      </c>
      <c r="M718" s="7">
        <v>1</v>
      </c>
      <c r="N718" s="17"/>
    </row>
    <row r="719" spans="1:14" ht="94.5">
      <c r="A719" s="6">
        <v>717</v>
      </c>
      <c r="B719" s="8" t="s">
        <v>13661</v>
      </c>
      <c r="C719" s="9" t="s">
        <v>13940</v>
      </c>
      <c r="D719" s="10" t="s">
        <v>13941</v>
      </c>
      <c r="E719" s="11" t="s">
        <v>13942</v>
      </c>
      <c r="F719" s="6">
        <v>378068</v>
      </c>
      <c r="G719" s="6" t="s">
        <v>817</v>
      </c>
      <c r="H719" s="16">
        <v>8036490.1160000004</v>
      </c>
      <c r="I719" s="12" t="s">
        <v>13943</v>
      </c>
      <c r="J719" s="12" t="s">
        <v>13170</v>
      </c>
      <c r="K719" s="15">
        <v>600000</v>
      </c>
      <c r="L719" s="13" t="s">
        <v>15</v>
      </c>
      <c r="M719" s="7">
        <v>1</v>
      </c>
      <c r="N719" s="17"/>
    </row>
    <row r="720" spans="1:14" ht="126">
      <c r="A720" s="6">
        <v>718</v>
      </c>
      <c r="B720" s="8" t="s">
        <v>13661</v>
      </c>
      <c r="C720" s="9" t="s">
        <v>13794</v>
      </c>
      <c r="D720" s="10" t="s">
        <v>13795</v>
      </c>
      <c r="E720" s="11" t="s">
        <v>13944</v>
      </c>
      <c r="F720" s="6">
        <v>378077</v>
      </c>
      <c r="G720" s="6" t="s">
        <v>817</v>
      </c>
      <c r="H720" s="16">
        <v>12763961.389</v>
      </c>
      <c r="I720" s="12">
        <v>43892</v>
      </c>
      <c r="J720" s="12">
        <v>44112</v>
      </c>
      <c r="K720" s="15">
        <f>2500000+600000+450000</f>
        <v>3550000</v>
      </c>
      <c r="L720" s="13" t="s">
        <v>15</v>
      </c>
      <c r="M720" s="7">
        <v>1</v>
      </c>
      <c r="N720" s="17"/>
    </row>
    <row r="721" spans="1:14" ht="78.75">
      <c r="A721" s="6">
        <v>719</v>
      </c>
      <c r="B721" s="8" t="s">
        <v>13661</v>
      </c>
      <c r="C721" s="9" t="s">
        <v>13794</v>
      </c>
      <c r="D721" s="10" t="s">
        <v>13795</v>
      </c>
      <c r="E721" s="11" t="s">
        <v>13945</v>
      </c>
      <c r="F721" s="6">
        <v>378075</v>
      </c>
      <c r="G721" s="6" t="s">
        <v>817</v>
      </c>
      <c r="H721" s="16">
        <v>11169145.4</v>
      </c>
      <c r="I721" s="12">
        <v>43984</v>
      </c>
      <c r="J721" s="12" t="s">
        <v>631</v>
      </c>
      <c r="K721" s="15">
        <f>1100000+800000</f>
        <v>1900000</v>
      </c>
      <c r="L721" s="13" t="s">
        <v>15</v>
      </c>
      <c r="M721" s="7">
        <v>1</v>
      </c>
      <c r="N721" s="17"/>
    </row>
    <row r="722" spans="1:14" ht="78.75">
      <c r="A722" s="6">
        <v>720</v>
      </c>
      <c r="B722" s="8" t="s">
        <v>13661</v>
      </c>
      <c r="C722" s="9" t="s">
        <v>13936</v>
      </c>
      <c r="D722" s="10" t="s">
        <v>13663</v>
      </c>
      <c r="E722" s="11" t="s">
        <v>13946</v>
      </c>
      <c r="F722" s="6">
        <v>378073</v>
      </c>
      <c r="G722" s="6" t="s">
        <v>817</v>
      </c>
      <c r="H722" s="16">
        <v>16141736.455</v>
      </c>
      <c r="I722" s="12">
        <v>44106</v>
      </c>
      <c r="J722" s="12" t="s">
        <v>8665</v>
      </c>
      <c r="K722" s="15">
        <f>8000000+1500000</f>
        <v>9500000</v>
      </c>
      <c r="L722" s="13" t="s">
        <v>15</v>
      </c>
      <c r="M722" s="7">
        <v>1</v>
      </c>
      <c r="N722" s="17"/>
    </row>
    <row r="723" spans="1:14" ht="110.25">
      <c r="A723" s="6">
        <v>721</v>
      </c>
      <c r="B723" s="8" t="s">
        <v>13661</v>
      </c>
      <c r="C723" s="9" t="s">
        <v>13934</v>
      </c>
      <c r="D723" s="10" t="s">
        <v>13935</v>
      </c>
      <c r="E723" s="11" t="s">
        <v>13947</v>
      </c>
      <c r="F723" s="6">
        <v>378080</v>
      </c>
      <c r="G723" s="6" t="s">
        <v>817</v>
      </c>
      <c r="H723" s="16">
        <v>15449228.359999999</v>
      </c>
      <c r="I723" s="12" t="s">
        <v>12668</v>
      </c>
      <c r="J723" s="12" t="s">
        <v>772</v>
      </c>
      <c r="K723" s="15">
        <f>8329653+2600000+800000</f>
        <v>11729653</v>
      </c>
      <c r="L723" s="13" t="s">
        <v>15</v>
      </c>
      <c r="M723" s="7">
        <v>1</v>
      </c>
      <c r="N723" s="17"/>
    </row>
    <row r="724" spans="1:14" ht="78.75">
      <c r="A724" s="6">
        <v>722</v>
      </c>
      <c r="B724" s="8" t="s">
        <v>13661</v>
      </c>
      <c r="C724" s="9" t="s">
        <v>13936</v>
      </c>
      <c r="D724" s="10" t="s">
        <v>13663</v>
      </c>
      <c r="E724" s="11" t="s">
        <v>13948</v>
      </c>
      <c r="F724" s="6">
        <v>378070</v>
      </c>
      <c r="G724" s="6" t="s">
        <v>817</v>
      </c>
      <c r="H724" s="16">
        <v>11080418.981000001</v>
      </c>
      <c r="I724" s="12">
        <v>43953</v>
      </c>
      <c r="J724" s="12">
        <v>44177</v>
      </c>
      <c r="K724" s="15">
        <v>3500000</v>
      </c>
      <c r="L724" s="13" t="s">
        <v>15</v>
      </c>
      <c r="M724" s="7">
        <v>1</v>
      </c>
      <c r="N724" s="17"/>
    </row>
    <row r="725" spans="1:14" ht="141.75">
      <c r="A725" s="6">
        <v>723</v>
      </c>
      <c r="B725" s="8" t="s">
        <v>13661</v>
      </c>
      <c r="C725" s="9" t="s">
        <v>13949</v>
      </c>
      <c r="D725" s="10" t="s">
        <v>13950</v>
      </c>
      <c r="E725" s="11" t="s">
        <v>13951</v>
      </c>
      <c r="F725" s="6">
        <v>378074</v>
      </c>
      <c r="G725" s="6" t="s">
        <v>817</v>
      </c>
      <c r="H725" s="16">
        <v>17590922.800999999</v>
      </c>
      <c r="I725" s="12" t="s">
        <v>12405</v>
      </c>
      <c r="J725" s="12" t="s">
        <v>13952</v>
      </c>
      <c r="K725" s="15">
        <v>1700000</v>
      </c>
      <c r="L725" s="13" t="s">
        <v>15</v>
      </c>
      <c r="M725" s="7">
        <v>1</v>
      </c>
      <c r="N725" s="17"/>
    </row>
    <row r="726" spans="1:14" ht="78.75">
      <c r="A726" s="6">
        <v>724</v>
      </c>
      <c r="B726" s="8" t="s">
        <v>13661</v>
      </c>
      <c r="C726" s="9" t="s">
        <v>13936</v>
      </c>
      <c r="D726" s="10" t="s">
        <v>13663</v>
      </c>
      <c r="E726" s="11" t="s">
        <v>13948</v>
      </c>
      <c r="F726" s="6">
        <v>378070</v>
      </c>
      <c r="G726" s="6" t="s">
        <v>817</v>
      </c>
      <c r="H726" s="16">
        <v>11080418.981000001</v>
      </c>
      <c r="I726" s="12">
        <v>43953</v>
      </c>
      <c r="J726" s="12">
        <v>44177</v>
      </c>
      <c r="K726" s="15">
        <v>3500000</v>
      </c>
      <c r="L726" s="13" t="s">
        <v>15</v>
      </c>
      <c r="M726" s="7">
        <v>1</v>
      </c>
      <c r="N726" s="17"/>
    </row>
    <row r="727" spans="1:14" ht="141.75">
      <c r="A727" s="6">
        <v>725</v>
      </c>
      <c r="B727" s="8" t="s">
        <v>13661</v>
      </c>
      <c r="C727" s="9" t="s">
        <v>13949</v>
      </c>
      <c r="D727" s="10" t="s">
        <v>13950</v>
      </c>
      <c r="E727" s="11" t="s">
        <v>13951</v>
      </c>
      <c r="F727" s="6">
        <v>378074</v>
      </c>
      <c r="G727" s="6" t="s">
        <v>817</v>
      </c>
      <c r="H727" s="16">
        <v>17590922.800999999</v>
      </c>
      <c r="I727" s="12" t="s">
        <v>12405</v>
      </c>
      <c r="J727" s="12" t="s">
        <v>13952</v>
      </c>
      <c r="K727" s="15">
        <v>1700000</v>
      </c>
      <c r="L727" s="13" t="s">
        <v>15</v>
      </c>
      <c r="M727" s="7">
        <v>1</v>
      </c>
      <c r="N727" s="17"/>
    </row>
    <row r="728" spans="1:14" ht="126">
      <c r="A728" s="6">
        <v>726</v>
      </c>
      <c r="B728" s="8" t="s">
        <v>13661</v>
      </c>
      <c r="C728" s="9" t="s">
        <v>13940</v>
      </c>
      <c r="D728" s="10" t="s">
        <v>13941</v>
      </c>
      <c r="E728" s="11" t="s">
        <v>13953</v>
      </c>
      <c r="F728" s="6">
        <v>378072</v>
      </c>
      <c r="G728" s="6" t="s">
        <v>817</v>
      </c>
      <c r="H728" s="16">
        <v>8515042.6510000005</v>
      </c>
      <c r="I728" s="12">
        <v>43984</v>
      </c>
      <c r="J728" s="12" t="s">
        <v>9365</v>
      </c>
      <c r="K728" s="15">
        <f>600000+450000</f>
        <v>1050000</v>
      </c>
      <c r="L728" s="13" t="s">
        <v>15</v>
      </c>
      <c r="M728" s="7">
        <v>1</v>
      </c>
      <c r="N728" s="17"/>
    </row>
    <row r="729" spans="1:14" ht="315">
      <c r="A729" s="6">
        <v>727</v>
      </c>
      <c r="B729" s="8" t="s">
        <v>13661</v>
      </c>
      <c r="C729" s="9" t="s">
        <v>13936</v>
      </c>
      <c r="D729" s="10" t="s">
        <v>13663</v>
      </c>
      <c r="E729" s="11" t="s">
        <v>13954</v>
      </c>
      <c r="F729" s="6">
        <v>400279</v>
      </c>
      <c r="G729" s="6" t="s">
        <v>817</v>
      </c>
      <c r="H729" s="16">
        <v>32136722.701000001</v>
      </c>
      <c r="I729" s="12">
        <v>44047</v>
      </c>
      <c r="J729" s="12" t="s">
        <v>13955</v>
      </c>
      <c r="K729" s="15">
        <v>900000</v>
      </c>
      <c r="L729" s="13" t="s">
        <v>15</v>
      </c>
      <c r="M729" s="7">
        <v>1</v>
      </c>
      <c r="N729" s="17"/>
    </row>
    <row r="730" spans="1:14" ht="204.75">
      <c r="A730" s="6">
        <v>728</v>
      </c>
      <c r="B730" s="8" t="s">
        <v>13661</v>
      </c>
      <c r="C730" s="9" t="s">
        <v>13936</v>
      </c>
      <c r="D730" s="10" t="s">
        <v>13663</v>
      </c>
      <c r="E730" s="11" t="s">
        <v>13956</v>
      </c>
      <c r="F730" s="6">
        <v>400276</v>
      </c>
      <c r="G730" s="6" t="s">
        <v>817</v>
      </c>
      <c r="H730" s="16">
        <v>19371241.651000001</v>
      </c>
      <c r="I730" s="12">
        <v>44047</v>
      </c>
      <c r="J730" s="12" t="s">
        <v>13758</v>
      </c>
      <c r="K730" s="15">
        <f>2300000+1000000</f>
        <v>3300000</v>
      </c>
      <c r="L730" s="13" t="s">
        <v>15</v>
      </c>
      <c r="M730" s="7">
        <v>1</v>
      </c>
      <c r="N730" s="17"/>
    </row>
    <row r="731" spans="1:14" ht="189">
      <c r="A731" s="6">
        <v>729</v>
      </c>
      <c r="B731" s="8" t="s">
        <v>13661</v>
      </c>
      <c r="C731" s="9" t="s">
        <v>13794</v>
      </c>
      <c r="D731" s="10" t="s">
        <v>13795</v>
      </c>
      <c r="E731" s="11" t="s">
        <v>13957</v>
      </c>
      <c r="F731" s="6">
        <v>406417</v>
      </c>
      <c r="G731" s="6" t="s">
        <v>817</v>
      </c>
      <c r="H731" s="16">
        <v>14561691.493000001</v>
      </c>
      <c r="I731" s="12">
        <v>44021</v>
      </c>
      <c r="J731" s="12" t="s">
        <v>13958</v>
      </c>
      <c r="K731" s="15">
        <v>0</v>
      </c>
      <c r="L731" s="13" t="s">
        <v>15</v>
      </c>
      <c r="M731" s="7">
        <v>1</v>
      </c>
      <c r="N731" s="17"/>
    </row>
    <row r="732" spans="1:14" ht="204.75">
      <c r="A732" s="6">
        <v>730</v>
      </c>
      <c r="B732" s="8" t="s">
        <v>13661</v>
      </c>
      <c r="C732" s="9" t="s">
        <v>13936</v>
      </c>
      <c r="D732" s="10" t="s">
        <v>13663</v>
      </c>
      <c r="E732" s="11" t="s">
        <v>13959</v>
      </c>
      <c r="F732" s="6">
        <v>406416</v>
      </c>
      <c r="G732" s="6" t="s">
        <v>817</v>
      </c>
      <c r="H732" s="16">
        <v>17776406.932</v>
      </c>
      <c r="I732" s="12"/>
      <c r="J732" s="12"/>
      <c r="K732" s="15">
        <v>0</v>
      </c>
      <c r="L732" s="13" t="s">
        <v>15</v>
      </c>
      <c r="M732" s="7">
        <v>1</v>
      </c>
      <c r="N732" s="17"/>
    </row>
    <row r="733" spans="1:14" ht="110.25">
      <c r="A733" s="6">
        <v>731</v>
      </c>
      <c r="B733" s="8" t="s">
        <v>13661</v>
      </c>
      <c r="C733" s="9" t="s">
        <v>13960</v>
      </c>
      <c r="D733" s="10" t="s">
        <v>13961</v>
      </c>
      <c r="E733" s="11" t="s">
        <v>13962</v>
      </c>
      <c r="F733" s="6">
        <v>428468</v>
      </c>
      <c r="G733" s="6" t="s">
        <v>817</v>
      </c>
      <c r="H733" s="16">
        <v>21370237.811999999</v>
      </c>
      <c r="I733" s="12"/>
      <c r="J733" s="12"/>
      <c r="K733" s="15">
        <v>0</v>
      </c>
      <c r="L733" s="13" t="s">
        <v>14</v>
      </c>
      <c r="M733" s="7">
        <v>1</v>
      </c>
      <c r="N733" s="17"/>
    </row>
    <row r="734" spans="1:14" ht="110.25">
      <c r="A734" s="6">
        <v>732</v>
      </c>
      <c r="B734" s="8" t="s">
        <v>13661</v>
      </c>
      <c r="C734" s="9" t="s">
        <v>13963</v>
      </c>
      <c r="D734" s="10" t="s">
        <v>7367</v>
      </c>
      <c r="E734" s="11" t="s">
        <v>13962</v>
      </c>
      <c r="F734" s="6">
        <v>428468</v>
      </c>
      <c r="G734" s="6" t="s">
        <v>817</v>
      </c>
      <c r="H734" s="16">
        <v>21370237.811999999</v>
      </c>
      <c r="I734" s="12"/>
      <c r="J734" s="12"/>
      <c r="K734" s="15">
        <v>0</v>
      </c>
      <c r="L734" s="13" t="s">
        <v>14</v>
      </c>
      <c r="M734" s="7">
        <v>0.6</v>
      </c>
      <c r="N734" s="17"/>
    </row>
    <row r="735" spans="1:14" ht="110.25">
      <c r="A735" s="6">
        <v>733</v>
      </c>
      <c r="B735" s="8" t="s">
        <v>13661</v>
      </c>
      <c r="C735" s="9" t="s">
        <v>13936</v>
      </c>
      <c r="D735" s="10" t="s">
        <v>13663</v>
      </c>
      <c r="E735" s="11" t="s">
        <v>13962</v>
      </c>
      <c r="F735" s="6">
        <v>428468</v>
      </c>
      <c r="G735" s="6" t="s">
        <v>817</v>
      </c>
      <c r="H735" s="16">
        <v>21370237.811999999</v>
      </c>
      <c r="I735" s="12"/>
      <c r="J735" s="12"/>
      <c r="K735" s="15">
        <v>0</v>
      </c>
      <c r="L735" s="13" t="s">
        <v>14</v>
      </c>
      <c r="M735" s="7">
        <v>0.4</v>
      </c>
      <c r="N735" s="17"/>
    </row>
    <row r="736" spans="1:14" ht="110.25">
      <c r="A736" s="6">
        <v>734</v>
      </c>
      <c r="B736" s="8" t="s">
        <v>13661</v>
      </c>
      <c r="C736" s="9" t="s">
        <v>13960</v>
      </c>
      <c r="D736" s="10" t="s">
        <v>13961</v>
      </c>
      <c r="E736" s="11" t="s">
        <v>13964</v>
      </c>
      <c r="F736" s="6">
        <v>428469</v>
      </c>
      <c r="G736" s="6" t="s">
        <v>817</v>
      </c>
      <c r="H736" s="16">
        <v>17552158.125999998</v>
      </c>
      <c r="I736" s="12"/>
      <c r="J736" s="12"/>
      <c r="K736" s="15">
        <v>0</v>
      </c>
      <c r="L736" s="13" t="s">
        <v>14</v>
      </c>
      <c r="M736" s="7">
        <v>1</v>
      </c>
      <c r="N736" s="17"/>
    </row>
    <row r="737" spans="1:14" ht="110.25">
      <c r="A737" s="6">
        <v>735</v>
      </c>
      <c r="B737" s="8" t="s">
        <v>13661</v>
      </c>
      <c r="C737" s="9" t="s">
        <v>13963</v>
      </c>
      <c r="D737" s="10" t="s">
        <v>7367</v>
      </c>
      <c r="E737" s="11" t="s">
        <v>13964</v>
      </c>
      <c r="F737" s="6">
        <v>428469</v>
      </c>
      <c r="G737" s="6" t="s">
        <v>817</v>
      </c>
      <c r="H737" s="16"/>
      <c r="I737" s="12"/>
      <c r="J737" s="12"/>
      <c r="K737" s="15">
        <v>0</v>
      </c>
      <c r="L737" s="13" t="s">
        <v>14</v>
      </c>
      <c r="M737" s="7">
        <v>0.6</v>
      </c>
      <c r="N737" s="17"/>
    </row>
    <row r="738" spans="1:14" ht="110.25">
      <c r="A738" s="6">
        <v>736</v>
      </c>
      <c r="B738" s="8" t="s">
        <v>13661</v>
      </c>
      <c r="C738" s="9" t="s">
        <v>13936</v>
      </c>
      <c r="D738" s="10" t="s">
        <v>13663</v>
      </c>
      <c r="E738" s="11" t="s">
        <v>13964</v>
      </c>
      <c r="F738" s="6">
        <v>428469</v>
      </c>
      <c r="G738" s="6" t="s">
        <v>817</v>
      </c>
      <c r="H738" s="16"/>
      <c r="I738" s="12"/>
      <c r="J738" s="12"/>
      <c r="K738" s="15">
        <v>0</v>
      </c>
      <c r="L738" s="13" t="s">
        <v>14</v>
      </c>
      <c r="M738" s="7">
        <v>0.4</v>
      </c>
      <c r="N738" s="17"/>
    </row>
    <row r="739" spans="1:14" ht="110.25">
      <c r="A739" s="6">
        <v>737</v>
      </c>
      <c r="B739" s="8" t="s">
        <v>13661</v>
      </c>
      <c r="C739" s="9" t="s">
        <v>13960</v>
      </c>
      <c r="D739" s="10" t="s">
        <v>13961</v>
      </c>
      <c r="E739" s="11" t="s">
        <v>13965</v>
      </c>
      <c r="F739" s="6">
        <v>436151</v>
      </c>
      <c r="G739" s="6" t="s">
        <v>817</v>
      </c>
      <c r="H739" s="16">
        <v>16976289.905000001</v>
      </c>
      <c r="I739" s="12"/>
      <c r="J739" s="12"/>
      <c r="K739" s="15">
        <v>0</v>
      </c>
      <c r="L739" s="13" t="s">
        <v>14</v>
      </c>
      <c r="M739" s="7">
        <v>1</v>
      </c>
      <c r="N739" s="17"/>
    </row>
    <row r="740" spans="1:14" ht="110.25">
      <c r="A740" s="6">
        <v>738</v>
      </c>
      <c r="B740" s="8" t="s">
        <v>13661</v>
      </c>
      <c r="C740" s="9" t="s">
        <v>13963</v>
      </c>
      <c r="D740" s="10" t="s">
        <v>7367</v>
      </c>
      <c r="E740" s="11" t="s">
        <v>13965</v>
      </c>
      <c r="F740" s="6">
        <v>436151</v>
      </c>
      <c r="G740" s="6" t="s">
        <v>817</v>
      </c>
      <c r="H740" s="16">
        <v>16976289.905000001</v>
      </c>
      <c r="I740" s="12"/>
      <c r="J740" s="12"/>
      <c r="K740" s="15">
        <v>0</v>
      </c>
      <c r="L740" s="13" t="s">
        <v>14</v>
      </c>
      <c r="M740" s="7">
        <v>0.6</v>
      </c>
      <c r="N740" s="17"/>
    </row>
    <row r="741" spans="1:14" ht="110.25">
      <c r="A741" s="6">
        <v>739</v>
      </c>
      <c r="B741" s="8" t="s">
        <v>13661</v>
      </c>
      <c r="C741" s="9" t="s">
        <v>13936</v>
      </c>
      <c r="D741" s="10" t="s">
        <v>13663</v>
      </c>
      <c r="E741" s="11" t="s">
        <v>13965</v>
      </c>
      <c r="F741" s="6">
        <v>436151</v>
      </c>
      <c r="G741" s="6" t="s">
        <v>817</v>
      </c>
      <c r="H741" s="16">
        <v>16976289.905000001</v>
      </c>
      <c r="I741" s="12"/>
      <c r="J741" s="12"/>
      <c r="K741" s="15">
        <v>0</v>
      </c>
      <c r="L741" s="13" t="s">
        <v>14</v>
      </c>
      <c r="M741" s="7">
        <v>0.4</v>
      </c>
      <c r="N741" s="17"/>
    </row>
    <row r="742" spans="1:14" ht="110.25">
      <c r="A742" s="6">
        <v>740</v>
      </c>
      <c r="B742" s="8" t="s">
        <v>13661</v>
      </c>
      <c r="C742" s="9" t="s">
        <v>13966</v>
      </c>
      <c r="D742" s="10" t="s">
        <v>13967</v>
      </c>
      <c r="E742" s="11" t="s">
        <v>13968</v>
      </c>
      <c r="F742" s="6">
        <v>436153</v>
      </c>
      <c r="G742" s="6" t="s">
        <v>817</v>
      </c>
      <c r="H742" s="16">
        <v>7401576.8600000003</v>
      </c>
      <c r="I742" s="12"/>
      <c r="J742" s="12"/>
      <c r="K742" s="15">
        <v>0</v>
      </c>
      <c r="L742" s="13" t="s">
        <v>15</v>
      </c>
      <c r="M742" s="7">
        <v>1</v>
      </c>
      <c r="N742" s="17"/>
    </row>
    <row r="743" spans="1:14" ht="94.5">
      <c r="A743" s="6">
        <v>741</v>
      </c>
      <c r="B743" s="8" t="s">
        <v>13661</v>
      </c>
      <c r="C743" s="9" t="s">
        <v>13677</v>
      </c>
      <c r="D743" s="10" t="s">
        <v>13678</v>
      </c>
      <c r="E743" s="11" t="s">
        <v>13969</v>
      </c>
      <c r="F743" s="6">
        <v>77454</v>
      </c>
      <c r="G743" s="6" t="s">
        <v>817</v>
      </c>
      <c r="H743" s="16">
        <v>14275617.27</v>
      </c>
      <c r="I743" s="12">
        <v>42738</v>
      </c>
      <c r="J743" s="12">
        <v>42959</v>
      </c>
      <c r="K743" s="15">
        <v>7750000</v>
      </c>
      <c r="L743" s="13" t="s">
        <v>15</v>
      </c>
      <c r="M743" s="7">
        <v>1</v>
      </c>
      <c r="N743" s="17"/>
    </row>
    <row r="744" spans="1:14" ht="78.75">
      <c r="A744" s="6">
        <v>742</v>
      </c>
      <c r="B744" s="8" t="s">
        <v>13661</v>
      </c>
      <c r="C744" s="9" t="s">
        <v>13677</v>
      </c>
      <c r="D744" s="10" t="s">
        <v>13678</v>
      </c>
      <c r="E744" s="11" t="s">
        <v>13970</v>
      </c>
      <c r="F744" s="6">
        <v>77455</v>
      </c>
      <c r="G744" s="6" t="s">
        <v>817</v>
      </c>
      <c r="H744" s="16">
        <v>11501091.23</v>
      </c>
      <c r="I744" s="12">
        <v>42738</v>
      </c>
      <c r="J744" s="12">
        <v>42959</v>
      </c>
      <c r="K744" s="15">
        <v>8635000</v>
      </c>
      <c r="L744" s="13" t="s">
        <v>15</v>
      </c>
      <c r="M744" s="7">
        <v>1</v>
      </c>
      <c r="N744" s="17"/>
    </row>
    <row r="745" spans="1:14" ht="126">
      <c r="A745" s="6">
        <v>743</v>
      </c>
      <c r="B745" s="8" t="s">
        <v>13661</v>
      </c>
      <c r="C745" s="9" t="s">
        <v>13971</v>
      </c>
      <c r="D745" s="10" t="s">
        <v>13194</v>
      </c>
      <c r="E745" s="11" t="s">
        <v>13972</v>
      </c>
      <c r="F745" s="6">
        <v>151221</v>
      </c>
      <c r="G745" s="6" t="s">
        <v>817</v>
      </c>
      <c r="H745" s="16">
        <v>18399998.875999998</v>
      </c>
      <c r="I745" s="12">
        <v>43315</v>
      </c>
      <c r="J745" s="12" t="s">
        <v>13973</v>
      </c>
      <c r="K745" s="15">
        <f>6750000+3000000</f>
        <v>9750000</v>
      </c>
      <c r="L745" s="13" t="s">
        <v>15</v>
      </c>
      <c r="M745" s="7">
        <v>1</v>
      </c>
      <c r="N745" s="17"/>
    </row>
    <row r="746" spans="1:14" ht="126">
      <c r="A746" s="6">
        <v>744</v>
      </c>
      <c r="B746" s="8" t="s">
        <v>13661</v>
      </c>
      <c r="C746" s="9" t="s">
        <v>13974</v>
      </c>
      <c r="D746" s="10" t="s">
        <v>5814</v>
      </c>
      <c r="E746" s="11" t="s">
        <v>13975</v>
      </c>
      <c r="F746" s="6">
        <v>106237</v>
      </c>
      <c r="G746" s="6" t="s">
        <v>817</v>
      </c>
      <c r="H746" s="16">
        <v>13554596.177999999</v>
      </c>
      <c r="I746" s="12">
        <v>42776</v>
      </c>
      <c r="J746" s="12">
        <v>43351</v>
      </c>
      <c r="K746" s="15">
        <f>4254441+1800000+2687671</f>
        <v>8742112</v>
      </c>
      <c r="L746" s="13" t="s">
        <v>15</v>
      </c>
      <c r="M746" s="7">
        <v>1</v>
      </c>
      <c r="N746" s="17"/>
    </row>
    <row r="747" spans="1:14" ht="141.75">
      <c r="A747" s="6">
        <v>745</v>
      </c>
      <c r="B747" s="8" t="s">
        <v>13661</v>
      </c>
      <c r="C747" s="9" t="s">
        <v>13976</v>
      </c>
      <c r="D747" s="10" t="s">
        <v>993</v>
      </c>
      <c r="E747" s="11" t="s">
        <v>13977</v>
      </c>
      <c r="F747" s="6">
        <v>160379</v>
      </c>
      <c r="G747" s="6" t="s">
        <v>817</v>
      </c>
      <c r="H747" s="16">
        <v>10838588.202</v>
      </c>
      <c r="I747" s="12">
        <v>43164</v>
      </c>
      <c r="J747" s="12">
        <v>43741</v>
      </c>
      <c r="K747" s="15">
        <v>2600000</v>
      </c>
      <c r="L747" s="13" t="s">
        <v>15</v>
      </c>
      <c r="M747" s="7">
        <v>1</v>
      </c>
      <c r="N747" s="17"/>
    </row>
    <row r="748" spans="1:14" ht="267.75">
      <c r="A748" s="6">
        <v>746</v>
      </c>
      <c r="B748" s="8" t="s">
        <v>13661</v>
      </c>
      <c r="C748" s="9" t="s">
        <v>13978</v>
      </c>
      <c r="D748" s="10" t="s">
        <v>13205</v>
      </c>
      <c r="E748" s="11" t="s">
        <v>13979</v>
      </c>
      <c r="F748" s="6">
        <v>286396</v>
      </c>
      <c r="G748" s="6" t="s">
        <v>817</v>
      </c>
      <c r="H748" s="16">
        <v>21586749.471000001</v>
      </c>
      <c r="I748" s="12" t="s">
        <v>13980</v>
      </c>
      <c r="J748" s="12" t="s">
        <v>4506</v>
      </c>
      <c r="K748" s="15">
        <f>1500000+2000000+1500000+1000000</f>
        <v>6000000</v>
      </c>
      <c r="L748" s="13" t="s">
        <v>15</v>
      </c>
      <c r="M748" s="7">
        <v>1</v>
      </c>
      <c r="N748" s="17"/>
    </row>
    <row r="749" spans="1:14" ht="141.75">
      <c r="A749" s="6">
        <v>747</v>
      </c>
      <c r="B749" s="8" t="s">
        <v>13661</v>
      </c>
      <c r="C749" s="9" t="s">
        <v>13981</v>
      </c>
      <c r="D749" s="10" t="s">
        <v>13982</v>
      </c>
      <c r="E749" s="11" t="s">
        <v>13983</v>
      </c>
      <c r="F749" s="6">
        <v>406420</v>
      </c>
      <c r="G749" s="6" t="s">
        <v>817</v>
      </c>
      <c r="H749" s="16">
        <v>11857236.814999999</v>
      </c>
      <c r="I749" s="12">
        <v>44140</v>
      </c>
      <c r="J749" s="12" t="s">
        <v>13984</v>
      </c>
      <c r="K749" s="15">
        <v>0</v>
      </c>
      <c r="L749" s="13" t="s">
        <v>15</v>
      </c>
      <c r="M749" s="7">
        <v>1</v>
      </c>
      <c r="N749" s="17"/>
    </row>
    <row r="750" spans="1:14" ht="141.75">
      <c r="A750" s="6">
        <v>748</v>
      </c>
      <c r="B750" s="8" t="s">
        <v>13661</v>
      </c>
      <c r="C750" s="9" t="s">
        <v>13985</v>
      </c>
      <c r="D750" s="10" t="s">
        <v>13986</v>
      </c>
      <c r="E750" s="11" t="s">
        <v>13987</v>
      </c>
      <c r="F750" s="6">
        <v>293971</v>
      </c>
      <c r="G750" s="6" t="s">
        <v>817</v>
      </c>
      <c r="H750" s="16">
        <v>8870774.5869999994</v>
      </c>
      <c r="I750" s="12">
        <v>43805</v>
      </c>
      <c r="J750" s="12" t="s">
        <v>13988</v>
      </c>
      <c r="K750" s="15">
        <f>1000000+1000000+800000</f>
        <v>2800000</v>
      </c>
      <c r="L750" s="13" t="s">
        <v>15</v>
      </c>
      <c r="M750" s="7">
        <v>1</v>
      </c>
      <c r="N750" s="17"/>
    </row>
    <row r="751" spans="1:14" ht="204.75">
      <c r="A751" s="6">
        <v>749</v>
      </c>
      <c r="B751" s="8" t="s">
        <v>13661</v>
      </c>
      <c r="C751" s="9" t="s">
        <v>13989</v>
      </c>
      <c r="D751" s="10" t="s">
        <v>13990</v>
      </c>
      <c r="E751" s="11" t="s">
        <v>13991</v>
      </c>
      <c r="F751" s="6">
        <v>331047</v>
      </c>
      <c r="G751" s="6" t="s">
        <v>817</v>
      </c>
      <c r="H751" s="16">
        <v>9124094.7379999999</v>
      </c>
      <c r="I751" s="12" t="s">
        <v>13992</v>
      </c>
      <c r="J751" s="12" t="s">
        <v>13993</v>
      </c>
      <c r="K751" s="15">
        <v>0</v>
      </c>
      <c r="L751" s="13" t="s">
        <v>15</v>
      </c>
      <c r="M751" s="7">
        <v>1</v>
      </c>
      <c r="N751" s="17"/>
    </row>
    <row r="752" spans="1:14" ht="141.75">
      <c r="A752" s="6">
        <v>750</v>
      </c>
      <c r="B752" s="8" t="s">
        <v>13661</v>
      </c>
      <c r="C752" s="9" t="s">
        <v>13864</v>
      </c>
      <c r="D752" s="10" t="s">
        <v>20</v>
      </c>
      <c r="E752" s="11" t="s">
        <v>13994</v>
      </c>
      <c r="F752" s="6">
        <v>477043</v>
      </c>
      <c r="G752" s="6" t="s">
        <v>817</v>
      </c>
      <c r="H752" s="16">
        <v>59630016.556000002</v>
      </c>
      <c r="I752" s="12"/>
      <c r="J752" s="12"/>
      <c r="K752" s="15">
        <v>0</v>
      </c>
      <c r="L752" s="13" t="s">
        <v>15</v>
      </c>
      <c r="M752" s="7">
        <v>1</v>
      </c>
      <c r="N752" s="17"/>
    </row>
    <row r="753" spans="1:14" ht="110.25">
      <c r="A753" s="6">
        <v>751</v>
      </c>
      <c r="B753" s="8" t="s">
        <v>13661</v>
      </c>
      <c r="C753" s="9" t="s">
        <v>13936</v>
      </c>
      <c r="D753" s="10" t="s">
        <v>13663</v>
      </c>
      <c r="E753" s="11" t="s">
        <v>13995</v>
      </c>
      <c r="F753" s="6">
        <v>277026</v>
      </c>
      <c r="G753" s="6" t="s">
        <v>817</v>
      </c>
      <c r="H753" s="16">
        <v>10984452.472999999</v>
      </c>
      <c r="I753" s="12">
        <v>43559</v>
      </c>
      <c r="J753" s="12">
        <v>43779</v>
      </c>
      <c r="K753" s="15">
        <f>3700000+1300000+800000</f>
        <v>5800000</v>
      </c>
      <c r="L753" s="13" t="s">
        <v>15</v>
      </c>
      <c r="M753" s="7">
        <v>1</v>
      </c>
      <c r="N753" s="17"/>
    </row>
    <row r="754" spans="1:14" ht="141.75">
      <c r="A754" s="6">
        <v>752</v>
      </c>
      <c r="B754" s="8" t="s">
        <v>13661</v>
      </c>
      <c r="C754" s="9" t="s">
        <v>13728</v>
      </c>
      <c r="D754" s="10" t="s">
        <v>13729</v>
      </c>
      <c r="E754" s="11" t="s">
        <v>13996</v>
      </c>
      <c r="F754" s="6">
        <v>293968</v>
      </c>
      <c r="G754" s="6" t="s">
        <v>817</v>
      </c>
      <c r="H754" s="16">
        <v>7547988.8679999998</v>
      </c>
      <c r="I754" s="12" t="s">
        <v>13997</v>
      </c>
      <c r="J754" s="12" t="s">
        <v>13998</v>
      </c>
      <c r="K754" s="15">
        <v>0</v>
      </c>
      <c r="L754" s="13" t="s">
        <v>15</v>
      </c>
      <c r="M754" s="7">
        <v>1</v>
      </c>
      <c r="N754" s="17"/>
    </row>
    <row r="755" spans="1:14" ht="78.75">
      <c r="A755" s="6">
        <v>753</v>
      </c>
      <c r="B755" s="8" t="s">
        <v>13661</v>
      </c>
      <c r="C755" s="9" t="s">
        <v>13976</v>
      </c>
      <c r="D755" s="10" t="s">
        <v>993</v>
      </c>
      <c r="E755" s="11" t="s">
        <v>13999</v>
      </c>
      <c r="F755" s="6">
        <v>160381</v>
      </c>
      <c r="G755" s="6" t="s">
        <v>817</v>
      </c>
      <c r="H755" s="16">
        <v>5400000.9000000004</v>
      </c>
      <c r="I755" s="12">
        <v>43164</v>
      </c>
      <c r="J755" s="12">
        <v>43375</v>
      </c>
      <c r="K755" s="15">
        <f>700000+500000</f>
        <v>1200000</v>
      </c>
      <c r="L755" s="13" t="s">
        <v>15</v>
      </c>
      <c r="M755" s="7">
        <v>1</v>
      </c>
      <c r="N755" s="17"/>
    </row>
    <row r="756" spans="1:14" ht="78.75">
      <c r="A756" s="6">
        <v>754</v>
      </c>
      <c r="B756" s="8" t="s">
        <v>13661</v>
      </c>
      <c r="C756" s="9" t="s">
        <v>14000</v>
      </c>
      <c r="D756" s="10" t="s">
        <v>13675</v>
      </c>
      <c r="E756" s="11" t="s">
        <v>14001</v>
      </c>
      <c r="F756" s="6">
        <v>176381</v>
      </c>
      <c r="G756" s="6" t="s">
        <v>817</v>
      </c>
      <c r="H756" s="16">
        <v>8689972.6109999996</v>
      </c>
      <c r="I756" s="12" t="s">
        <v>8650</v>
      </c>
      <c r="J756" s="12">
        <v>43293</v>
      </c>
      <c r="K756" s="15">
        <v>0</v>
      </c>
      <c r="L756" s="13" t="s">
        <v>15</v>
      </c>
      <c r="M756" s="7">
        <v>1</v>
      </c>
      <c r="N756" s="17"/>
    </row>
    <row r="757" spans="1:14" ht="78.75">
      <c r="A757" s="6">
        <v>755</v>
      </c>
      <c r="B757" s="8" t="s">
        <v>13661</v>
      </c>
      <c r="C757" s="9" t="s">
        <v>13917</v>
      </c>
      <c r="D757" s="10" t="s">
        <v>869</v>
      </c>
      <c r="E757" s="11" t="s">
        <v>14002</v>
      </c>
      <c r="F757" s="6">
        <v>313500</v>
      </c>
      <c r="G757" s="6" t="s">
        <v>817</v>
      </c>
      <c r="H757" s="16">
        <v>14133678.509</v>
      </c>
      <c r="I757" s="12" t="s">
        <v>14003</v>
      </c>
      <c r="J757" s="12">
        <v>43900</v>
      </c>
      <c r="K757" s="15">
        <f>4000000+3500000+3500000+1310000</f>
        <v>12310000</v>
      </c>
      <c r="L757" s="13" t="s">
        <v>15</v>
      </c>
      <c r="M757" s="7">
        <v>1</v>
      </c>
      <c r="N757" s="17"/>
    </row>
    <row r="758" spans="1:14" ht="204.75">
      <c r="A758" s="6">
        <v>756</v>
      </c>
      <c r="B758" s="8" t="s">
        <v>13661</v>
      </c>
      <c r="C758" s="9" t="s">
        <v>13971</v>
      </c>
      <c r="D758" s="10" t="s">
        <v>13194</v>
      </c>
      <c r="E758" s="11" t="s">
        <v>14004</v>
      </c>
      <c r="F758" s="6">
        <v>319673</v>
      </c>
      <c r="G758" s="6" t="s">
        <v>817</v>
      </c>
      <c r="H758" s="16">
        <v>13710063.179</v>
      </c>
      <c r="I758" s="12" t="s">
        <v>14005</v>
      </c>
      <c r="J758" s="12" t="s">
        <v>14006</v>
      </c>
      <c r="K758" s="15">
        <f>650000+400000</f>
        <v>1050000</v>
      </c>
      <c r="L758" s="13" t="s">
        <v>15</v>
      </c>
      <c r="M758" s="7">
        <v>1</v>
      </c>
      <c r="N758" s="17"/>
    </row>
    <row r="759" spans="1:14" ht="189">
      <c r="A759" s="6">
        <v>757</v>
      </c>
      <c r="B759" s="8" t="s">
        <v>13661</v>
      </c>
      <c r="C759" s="9" t="s">
        <v>13971</v>
      </c>
      <c r="D759" s="10" t="s">
        <v>13194</v>
      </c>
      <c r="E759" s="11" t="s">
        <v>14007</v>
      </c>
      <c r="F759" s="6">
        <v>319674</v>
      </c>
      <c r="G759" s="6" t="s">
        <v>817</v>
      </c>
      <c r="H759" s="16">
        <v>16991019.041999999</v>
      </c>
      <c r="I759" s="12" t="s">
        <v>14005</v>
      </c>
      <c r="J759" s="12" t="s">
        <v>14006</v>
      </c>
      <c r="K759" s="15">
        <f>800000+500000</f>
        <v>1300000</v>
      </c>
      <c r="L759" s="13" t="s">
        <v>15</v>
      </c>
      <c r="M759" s="7">
        <v>1</v>
      </c>
      <c r="N759" s="17"/>
    </row>
    <row r="760" spans="1:14" ht="173.25">
      <c r="A760" s="6">
        <v>758</v>
      </c>
      <c r="B760" s="8" t="s">
        <v>13661</v>
      </c>
      <c r="C760" s="9" t="s">
        <v>13917</v>
      </c>
      <c r="D760" s="10" t="s">
        <v>869</v>
      </c>
      <c r="E760" s="11" t="s">
        <v>14008</v>
      </c>
      <c r="F760" s="6">
        <v>343596</v>
      </c>
      <c r="G760" s="6" t="s">
        <v>817</v>
      </c>
      <c r="H760" s="16">
        <v>12345108</v>
      </c>
      <c r="I760" s="12" t="s">
        <v>14009</v>
      </c>
      <c r="J760" s="12" t="s">
        <v>12399</v>
      </c>
      <c r="K760" s="15">
        <f>1400000+950000</f>
        <v>2350000</v>
      </c>
      <c r="L760" s="13" t="s">
        <v>15</v>
      </c>
      <c r="M760" s="7">
        <v>1</v>
      </c>
      <c r="N760" s="17"/>
    </row>
    <row r="761" spans="1:14" ht="141.75">
      <c r="A761" s="6">
        <v>759</v>
      </c>
      <c r="B761" s="8" t="s">
        <v>13661</v>
      </c>
      <c r="C761" s="9" t="s">
        <v>14010</v>
      </c>
      <c r="D761" s="10" t="s">
        <v>14011</v>
      </c>
      <c r="E761" s="11" t="s">
        <v>14012</v>
      </c>
      <c r="F761" s="6">
        <v>343597</v>
      </c>
      <c r="G761" s="6" t="s">
        <v>817</v>
      </c>
      <c r="H761" s="16">
        <v>13727146.517999999</v>
      </c>
      <c r="I761" s="12" t="s">
        <v>13988</v>
      </c>
      <c r="J761" s="12" t="s">
        <v>14013</v>
      </c>
      <c r="K761" s="15">
        <f>1600000+1200000</f>
        <v>2800000</v>
      </c>
      <c r="L761" s="13" t="s">
        <v>14</v>
      </c>
      <c r="M761" s="7">
        <v>1</v>
      </c>
      <c r="N761" s="17"/>
    </row>
    <row r="762" spans="1:14" ht="141.75">
      <c r="A762" s="6">
        <v>760</v>
      </c>
      <c r="B762" s="8" t="s">
        <v>13661</v>
      </c>
      <c r="C762" s="9" t="s">
        <v>14014</v>
      </c>
      <c r="D762" s="10" t="s">
        <v>14015</v>
      </c>
      <c r="E762" s="11" t="s">
        <v>14012</v>
      </c>
      <c r="F762" s="6">
        <v>343597</v>
      </c>
      <c r="G762" s="6" t="s">
        <v>817</v>
      </c>
      <c r="H762" s="16">
        <v>13727146.517999999</v>
      </c>
      <c r="I762" s="12" t="s">
        <v>13988</v>
      </c>
      <c r="J762" s="12" t="s">
        <v>14013</v>
      </c>
      <c r="K762" s="15">
        <f>1600000+1200000</f>
        <v>2800000</v>
      </c>
      <c r="L762" s="13" t="s">
        <v>14</v>
      </c>
      <c r="M762" s="7">
        <v>0.51</v>
      </c>
      <c r="N762" s="17"/>
    </row>
    <row r="763" spans="1:14" ht="141.75">
      <c r="A763" s="6">
        <v>761</v>
      </c>
      <c r="B763" s="8" t="s">
        <v>13661</v>
      </c>
      <c r="C763" s="9" t="s">
        <v>14016</v>
      </c>
      <c r="D763" s="10" t="s">
        <v>14017</v>
      </c>
      <c r="E763" s="11" t="s">
        <v>14012</v>
      </c>
      <c r="F763" s="6">
        <v>343597</v>
      </c>
      <c r="G763" s="6" t="s">
        <v>817</v>
      </c>
      <c r="H763" s="16">
        <v>13727146.517999999</v>
      </c>
      <c r="I763" s="12" t="s">
        <v>13988</v>
      </c>
      <c r="J763" s="12" t="s">
        <v>14013</v>
      </c>
      <c r="K763" s="15">
        <f>1600000+1200000</f>
        <v>2800000</v>
      </c>
      <c r="L763" s="13" t="s">
        <v>14</v>
      </c>
      <c r="M763" s="7">
        <v>0.49</v>
      </c>
      <c r="N763" s="17"/>
    </row>
    <row r="764" spans="1:14" ht="63">
      <c r="A764" s="6">
        <v>762</v>
      </c>
      <c r="B764" s="8" t="s">
        <v>13661</v>
      </c>
      <c r="C764" s="9" t="s">
        <v>14018</v>
      </c>
      <c r="D764" s="10" t="s">
        <v>14019</v>
      </c>
      <c r="E764" s="11" t="s">
        <v>14020</v>
      </c>
      <c r="F764" s="6">
        <v>406418</v>
      </c>
      <c r="G764" s="6" t="s">
        <v>817</v>
      </c>
      <c r="H764" s="16">
        <v>6240373.6610000003</v>
      </c>
      <c r="I764" s="12" t="s">
        <v>14021</v>
      </c>
      <c r="J764" s="12">
        <v>43899</v>
      </c>
      <c r="K764" s="15">
        <f>1100000+800000</f>
        <v>1900000</v>
      </c>
      <c r="L764" s="13" t="s">
        <v>15</v>
      </c>
      <c r="M764" s="7">
        <v>1</v>
      </c>
      <c r="N764" s="17"/>
    </row>
    <row r="765" spans="1:14" ht="78.75">
      <c r="A765" s="6">
        <v>763</v>
      </c>
      <c r="B765" s="8" t="s">
        <v>13661</v>
      </c>
      <c r="C765" s="9" t="s">
        <v>13800</v>
      </c>
      <c r="D765" s="10" t="s">
        <v>1203</v>
      </c>
      <c r="E765" s="11" t="s">
        <v>14022</v>
      </c>
      <c r="F765" s="6">
        <v>423633</v>
      </c>
      <c r="G765" s="6" t="s">
        <v>817</v>
      </c>
      <c r="H765" s="16">
        <v>19141490.416000001</v>
      </c>
      <c r="I765" s="12"/>
      <c r="J765" s="12"/>
      <c r="K765" s="15">
        <v>0</v>
      </c>
      <c r="L765" s="13" t="s">
        <v>15</v>
      </c>
      <c r="M765" s="7">
        <v>1</v>
      </c>
      <c r="N765" s="17"/>
    </row>
    <row r="766" spans="1:14" ht="94.5">
      <c r="A766" s="6">
        <v>764</v>
      </c>
      <c r="B766" s="8" t="s">
        <v>13661</v>
      </c>
      <c r="C766" s="9" t="s">
        <v>13976</v>
      </c>
      <c r="D766" s="10" t="s">
        <v>993</v>
      </c>
      <c r="E766" s="11" t="s">
        <v>14023</v>
      </c>
      <c r="F766" s="6">
        <v>151218</v>
      </c>
      <c r="G766" s="6" t="s">
        <v>817</v>
      </c>
      <c r="H766" s="16">
        <v>7950598.0470000003</v>
      </c>
      <c r="I766" s="12">
        <v>43194</v>
      </c>
      <c r="J766" s="12">
        <v>43467</v>
      </c>
      <c r="K766" s="15">
        <v>0</v>
      </c>
      <c r="L766" s="13" t="s">
        <v>15</v>
      </c>
      <c r="M766" s="7">
        <v>1</v>
      </c>
      <c r="N766" s="17"/>
    </row>
    <row r="767" spans="1:14" ht="126">
      <c r="A767" s="6">
        <v>765</v>
      </c>
      <c r="B767" s="8" t="s">
        <v>13661</v>
      </c>
      <c r="C767" s="9" t="s">
        <v>14000</v>
      </c>
      <c r="D767" s="10" t="s">
        <v>13675</v>
      </c>
      <c r="E767" s="11" t="s">
        <v>14024</v>
      </c>
      <c r="F767" s="6">
        <v>189558</v>
      </c>
      <c r="G767" s="6" t="s">
        <v>817</v>
      </c>
      <c r="H767" s="16">
        <v>9550790.9619999994</v>
      </c>
      <c r="I767" s="12" t="s">
        <v>14025</v>
      </c>
      <c r="J767" s="12" t="s">
        <v>14026</v>
      </c>
      <c r="K767" s="15">
        <v>0</v>
      </c>
      <c r="L767" s="13" t="s">
        <v>15</v>
      </c>
      <c r="M767" s="7">
        <v>1</v>
      </c>
      <c r="N767" s="17"/>
    </row>
    <row r="768" spans="1:14" ht="110.25">
      <c r="A768" s="6">
        <v>766</v>
      </c>
      <c r="B768" s="8" t="s">
        <v>13661</v>
      </c>
      <c r="C768" s="9" t="s">
        <v>13733</v>
      </c>
      <c r="D768" s="10" t="s">
        <v>13734</v>
      </c>
      <c r="E768" s="11" t="s">
        <v>14027</v>
      </c>
      <c r="F768" s="6">
        <v>277025</v>
      </c>
      <c r="G768" s="6" t="s">
        <v>817</v>
      </c>
      <c r="H768" s="16">
        <v>12101581.992000001</v>
      </c>
      <c r="I768" s="12">
        <v>43559</v>
      </c>
      <c r="J768" s="12">
        <v>43779</v>
      </c>
      <c r="K768" s="15">
        <f>2500000+1100000+700000</f>
        <v>4300000</v>
      </c>
      <c r="L768" s="13" t="s">
        <v>15</v>
      </c>
      <c r="M768" s="7">
        <v>1</v>
      </c>
      <c r="N768" s="17"/>
    </row>
    <row r="769" spans="1:14" ht="94.5">
      <c r="A769" s="6">
        <v>767</v>
      </c>
      <c r="B769" s="8" t="s">
        <v>13661</v>
      </c>
      <c r="C769" s="9" t="s">
        <v>14028</v>
      </c>
      <c r="D769" s="10" t="s">
        <v>14029</v>
      </c>
      <c r="E769" s="11" t="s">
        <v>14030</v>
      </c>
      <c r="F769" s="6">
        <v>282293</v>
      </c>
      <c r="G769" s="6" t="s">
        <v>817</v>
      </c>
      <c r="H769" s="16">
        <v>4993137.642</v>
      </c>
      <c r="I769" s="12">
        <v>43501</v>
      </c>
      <c r="J769" s="12">
        <v>43719</v>
      </c>
      <c r="K769" s="15">
        <v>1000000</v>
      </c>
      <c r="L769" s="13" t="s">
        <v>15</v>
      </c>
      <c r="M769" s="7">
        <v>1</v>
      </c>
      <c r="N769" s="17"/>
    </row>
    <row r="770" spans="1:14" ht="78.75">
      <c r="A770" s="6">
        <v>768</v>
      </c>
      <c r="B770" s="8" t="s">
        <v>13661</v>
      </c>
      <c r="C770" s="9" t="s">
        <v>13728</v>
      </c>
      <c r="D770" s="10" t="s">
        <v>13729</v>
      </c>
      <c r="E770" s="11" t="s">
        <v>14031</v>
      </c>
      <c r="F770" s="6">
        <v>293969</v>
      </c>
      <c r="G770" s="6" t="s">
        <v>817</v>
      </c>
      <c r="H770" s="16">
        <v>6417561.3339999998</v>
      </c>
      <c r="I770" s="12" t="s">
        <v>13997</v>
      </c>
      <c r="J770" s="12" t="s">
        <v>13998</v>
      </c>
      <c r="K770" s="15">
        <v>1200000</v>
      </c>
      <c r="L770" s="13" t="s">
        <v>15</v>
      </c>
      <c r="M770" s="7">
        <v>1</v>
      </c>
      <c r="N770" s="17"/>
    </row>
    <row r="771" spans="1:14" ht="94.5">
      <c r="A771" s="6">
        <v>769</v>
      </c>
      <c r="B771" s="8" t="s">
        <v>13661</v>
      </c>
      <c r="C771" s="9" t="s">
        <v>14032</v>
      </c>
      <c r="D771" s="10" t="s">
        <v>14033</v>
      </c>
      <c r="E771" s="11" t="s">
        <v>14034</v>
      </c>
      <c r="F771" s="6">
        <v>319672</v>
      </c>
      <c r="G771" s="6" t="s">
        <v>817</v>
      </c>
      <c r="H771" s="16">
        <v>9439521.9839999992</v>
      </c>
      <c r="I771" s="12" t="s">
        <v>14035</v>
      </c>
      <c r="J771" s="12" t="s">
        <v>14036</v>
      </c>
      <c r="K771" s="15">
        <f>2500000+800000+500000</f>
        <v>3800000</v>
      </c>
      <c r="L771" s="13" t="s">
        <v>15</v>
      </c>
      <c r="M771" s="7">
        <v>1</v>
      </c>
      <c r="N771" s="17"/>
    </row>
    <row r="772" spans="1:14" ht="94.5">
      <c r="A772" s="6">
        <v>770</v>
      </c>
      <c r="B772" s="8" t="s">
        <v>13661</v>
      </c>
      <c r="C772" s="9" t="s">
        <v>14037</v>
      </c>
      <c r="D772" s="10" t="s">
        <v>858</v>
      </c>
      <c r="E772" s="11" t="s">
        <v>14038</v>
      </c>
      <c r="F772" s="6">
        <v>406419</v>
      </c>
      <c r="G772" s="6" t="s">
        <v>817</v>
      </c>
      <c r="H772" s="16">
        <v>6652013.6770000001</v>
      </c>
      <c r="I772" s="12" t="s">
        <v>14039</v>
      </c>
      <c r="J772" s="12" t="s">
        <v>14040</v>
      </c>
      <c r="K772" s="15">
        <v>0</v>
      </c>
      <c r="L772" s="13" t="s">
        <v>15</v>
      </c>
      <c r="M772" s="7">
        <v>1</v>
      </c>
      <c r="N772" s="17"/>
    </row>
    <row r="773" spans="1:14" ht="94.5">
      <c r="A773" s="6">
        <v>771</v>
      </c>
      <c r="B773" s="8" t="s">
        <v>13661</v>
      </c>
      <c r="C773" s="9" t="s">
        <v>14041</v>
      </c>
      <c r="D773" s="10" t="s">
        <v>14042</v>
      </c>
      <c r="E773" s="11" t="s">
        <v>14043</v>
      </c>
      <c r="F773" s="6">
        <v>436154</v>
      </c>
      <c r="G773" s="6" t="s">
        <v>817</v>
      </c>
      <c r="H773" s="16">
        <v>2194782.074</v>
      </c>
      <c r="I773" s="12" t="s">
        <v>14044</v>
      </c>
      <c r="J773" s="12" t="s">
        <v>14045</v>
      </c>
      <c r="K773" s="15">
        <v>0</v>
      </c>
      <c r="L773" s="13" t="s">
        <v>15</v>
      </c>
      <c r="M773" s="7">
        <v>1</v>
      </c>
      <c r="N773" s="17"/>
    </row>
    <row r="774" spans="1:14" ht="78.75">
      <c r="A774" s="6">
        <v>772</v>
      </c>
      <c r="B774" s="8" t="s">
        <v>13661</v>
      </c>
      <c r="C774" s="9" t="s">
        <v>13800</v>
      </c>
      <c r="D774" s="10" t="s">
        <v>1203</v>
      </c>
      <c r="E774" s="11" t="s">
        <v>14046</v>
      </c>
      <c r="F774" s="6">
        <v>453289</v>
      </c>
      <c r="G774" s="6" t="s">
        <v>817</v>
      </c>
      <c r="H774" s="16">
        <v>14242474.754000001</v>
      </c>
      <c r="I774" s="12"/>
      <c r="J774" s="12"/>
      <c r="K774" s="15">
        <v>0</v>
      </c>
      <c r="L774" s="13" t="s">
        <v>15</v>
      </c>
      <c r="M774" s="7">
        <v>1</v>
      </c>
      <c r="N774" s="17"/>
    </row>
    <row r="775" spans="1:14" ht="94.5">
      <c r="A775" s="6">
        <v>773</v>
      </c>
      <c r="B775" s="8" t="s">
        <v>13661</v>
      </c>
      <c r="C775" s="9" t="s">
        <v>13677</v>
      </c>
      <c r="D775" s="10" t="s">
        <v>13678</v>
      </c>
      <c r="E775" s="11" t="s">
        <v>14047</v>
      </c>
      <c r="F775" s="6">
        <v>75471</v>
      </c>
      <c r="G775" s="6" t="s">
        <v>817</v>
      </c>
      <c r="H775" s="16">
        <v>6860287.9500000002</v>
      </c>
      <c r="I775" s="12">
        <v>43070</v>
      </c>
      <c r="J775" s="12" t="s">
        <v>14048</v>
      </c>
      <c r="K775" s="15">
        <f>3325000+300000</f>
        <v>3625000</v>
      </c>
      <c r="L775" s="13" t="s">
        <v>15</v>
      </c>
      <c r="M775" s="7">
        <v>1</v>
      </c>
      <c r="N775" s="17"/>
    </row>
    <row r="776" spans="1:14" ht="141.75">
      <c r="A776" s="6">
        <v>774</v>
      </c>
      <c r="B776" s="8" t="s">
        <v>13661</v>
      </c>
      <c r="C776" s="9" t="s">
        <v>14049</v>
      </c>
      <c r="D776" s="10" t="s">
        <v>14050</v>
      </c>
      <c r="E776" s="11" t="s">
        <v>14051</v>
      </c>
      <c r="F776" s="6">
        <v>236329</v>
      </c>
      <c r="G776" s="6" t="s">
        <v>817</v>
      </c>
      <c r="H776" s="16">
        <v>4740301.45</v>
      </c>
      <c r="I776" s="12">
        <v>43556</v>
      </c>
      <c r="J776" s="12">
        <v>43562</v>
      </c>
      <c r="K776" s="15">
        <f>900000+825122+399698</f>
        <v>2124820</v>
      </c>
      <c r="L776" s="13" t="s">
        <v>15</v>
      </c>
      <c r="M776" s="7">
        <v>1</v>
      </c>
      <c r="N776" s="17"/>
    </row>
    <row r="777" spans="1:14" ht="126">
      <c r="A777" s="6">
        <v>775</v>
      </c>
      <c r="B777" s="8" t="s">
        <v>13661</v>
      </c>
      <c r="C777" s="9" t="s">
        <v>14052</v>
      </c>
      <c r="D777" s="10" t="s">
        <v>14053</v>
      </c>
      <c r="E777" s="11" t="s">
        <v>14054</v>
      </c>
      <c r="F777" s="6">
        <v>309514</v>
      </c>
      <c r="G777" s="6" t="s">
        <v>817</v>
      </c>
      <c r="H777" s="16">
        <v>9103224.6809999999</v>
      </c>
      <c r="I777" s="12" t="s">
        <v>12859</v>
      </c>
      <c r="J777" s="12" t="s">
        <v>13824</v>
      </c>
      <c r="K777" s="15">
        <f>1700000+1200000</f>
        <v>2900000</v>
      </c>
      <c r="L777" s="13" t="s">
        <v>15</v>
      </c>
      <c r="M777" s="7">
        <v>1</v>
      </c>
      <c r="N777" s="17"/>
    </row>
    <row r="778" spans="1:14" ht="315">
      <c r="A778" s="6">
        <v>776</v>
      </c>
      <c r="B778" s="8" t="s">
        <v>13661</v>
      </c>
      <c r="C778" s="9" t="s">
        <v>13800</v>
      </c>
      <c r="D778" s="10" t="s">
        <v>1203</v>
      </c>
      <c r="E778" s="11" t="s">
        <v>14055</v>
      </c>
      <c r="F778" s="6">
        <v>309515</v>
      </c>
      <c r="G778" s="6" t="s">
        <v>817</v>
      </c>
      <c r="H778" s="16">
        <v>20716818.215999998</v>
      </c>
      <c r="I778" s="12" t="s">
        <v>12536</v>
      </c>
      <c r="J778" s="12" t="s">
        <v>14056</v>
      </c>
      <c r="K778" s="15">
        <f>2000000+1000000</f>
        <v>3000000</v>
      </c>
      <c r="L778" s="13" t="s">
        <v>15</v>
      </c>
      <c r="M778" s="7">
        <v>1</v>
      </c>
      <c r="N778" s="17"/>
    </row>
    <row r="779" spans="1:14" ht="94.5">
      <c r="A779" s="6">
        <v>777</v>
      </c>
      <c r="B779" s="8" t="s">
        <v>13661</v>
      </c>
      <c r="C779" s="9" t="s">
        <v>14057</v>
      </c>
      <c r="D779" s="10" t="s">
        <v>14058</v>
      </c>
      <c r="E779" s="11" t="s">
        <v>14059</v>
      </c>
      <c r="F779" s="6">
        <v>400278</v>
      </c>
      <c r="G779" s="6" t="s">
        <v>817</v>
      </c>
      <c r="H779" s="16">
        <v>8729299.5899999999</v>
      </c>
      <c r="I779" s="12" t="s">
        <v>14060</v>
      </c>
      <c r="J779" s="12" t="s">
        <v>8389</v>
      </c>
      <c r="K779" s="15">
        <v>0</v>
      </c>
      <c r="L779" s="13" t="s">
        <v>15</v>
      </c>
      <c r="M779" s="7">
        <v>1</v>
      </c>
      <c r="N779" s="17"/>
    </row>
    <row r="780" spans="1:14" ht="110.25">
      <c r="A780" s="6">
        <v>778</v>
      </c>
      <c r="B780" s="8" t="s">
        <v>13661</v>
      </c>
      <c r="C780" s="9" t="s">
        <v>14061</v>
      </c>
      <c r="D780" s="10" t="s">
        <v>14062</v>
      </c>
      <c r="E780" s="11" t="s">
        <v>14063</v>
      </c>
      <c r="F780" s="6">
        <v>400270</v>
      </c>
      <c r="G780" s="6" t="s">
        <v>817</v>
      </c>
      <c r="H780" s="16">
        <v>7526074.5060000001</v>
      </c>
      <c r="I780" s="12" t="s">
        <v>14064</v>
      </c>
      <c r="J780" s="12" t="s">
        <v>8732</v>
      </c>
      <c r="K780" s="15">
        <v>0</v>
      </c>
      <c r="L780" s="13" t="s">
        <v>15</v>
      </c>
      <c r="M780" s="7">
        <v>1</v>
      </c>
      <c r="N780" s="17"/>
    </row>
    <row r="781" spans="1:14" ht="63">
      <c r="A781" s="6">
        <v>779</v>
      </c>
      <c r="B781" s="8" t="s">
        <v>13661</v>
      </c>
      <c r="C781" s="9" t="s">
        <v>14065</v>
      </c>
      <c r="D781" s="10" t="s">
        <v>7656</v>
      </c>
      <c r="E781" s="11" t="s">
        <v>14066</v>
      </c>
      <c r="F781" s="6">
        <v>406422</v>
      </c>
      <c r="G781" s="6" t="s">
        <v>817</v>
      </c>
      <c r="H781" s="16">
        <v>12983216.655999999</v>
      </c>
      <c r="I781" s="12" t="s">
        <v>13770</v>
      </c>
      <c r="J781" s="12" t="s">
        <v>14067</v>
      </c>
      <c r="K781" s="15">
        <v>0</v>
      </c>
      <c r="L781" s="13" t="s">
        <v>15</v>
      </c>
      <c r="M781" s="7">
        <v>1</v>
      </c>
      <c r="N781" s="17"/>
    </row>
    <row r="782" spans="1:14" ht="78.75">
      <c r="A782" s="6">
        <v>780</v>
      </c>
      <c r="B782" s="8" t="s">
        <v>13661</v>
      </c>
      <c r="C782" s="9" t="s">
        <v>14068</v>
      </c>
      <c r="D782" s="10" t="s">
        <v>13714</v>
      </c>
      <c r="E782" s="11" t="s">
        <v>14069</v>
      </c>
      <c r="F782" s="6">
        <v>453290</v>
      </c>
      <c r="G782" s="6" t="s">
        <v>817</v>
      </c>
      <c r="H782" s="16">
        <v>12226673.964</v>
      </c>
      <c r="I782" s="12" t="s">
        <v>14070</v>
      </c>
      <c r="J782" s="12" t="s">
        <v>12476</v>
      </c>
      <c r="K782" s="15">
        <v>0</v>
      </c>
      <c r="L782" s="13" t="s">
        <v>15</v>
      </c>
      <c r="M782" s="7">
        <v>1</v>
      </c>
      <c r="N782" s="17"/>
    </row>
    <row r="783" spans="1:14" ht="189">
      <c r="A783" s="6">
        <v>781</v>
      </c>
      <c r="B783" s="8" t="s">
        <v>13661</v>
      </c>
      <c r="C783" s="9" t="s">
        <v>13976</v>
      </c>
      <c r="D783" s="10" t="s">
        <v>993</v>
      </c>
      <c r="E783" s="11" t="s">
        <v>14071</v>
      </c>
      <c r="F783" s="6">
        <v>112912</v>
      </c>
      <c r="G783" s="6" t="s">
        <v>817</v>
      </c>
      <c r="H783" s="16">
        <v>16884454.166999999</v>
      </c>
      <c r="I783" s="12" t="s">
        <v>14072</v>
      </c>
      <c r="J783" s="12" t="s">
        <v>14073</v>
      </c>
      <c r="K783" s="15">
        <f>500000+900000+1000000</f>
        <v>2400000</v>
      </c>
      <c r="L783" s="13" t="s">
        <v>15</v>
      </c>
      <c r="M783" s="7">
        <v>1</v>
      </c>
      <c r="N783" s="17"/>
    </row>
    <row r="784" spans="1:14" ht="63">
      <c r="A784" s="6">
        <v>782</v>
      </c>
      <c r="B784" s="8" t="s">
        <v>13661</v>
      </c>
      <c r="C784" s="9" t="s">
        <v>13974</v>
      </c>
      <c r="D784" s="10" t="s">
        <v>5814</v>
      </c>
      <c r="E784" s="11" t="s">
        <v>14074</v>
      </c>
      <c r="F784" s="6">
        <v>112914</v>
      </c>
      <c r="G784" s="6" t="s">
        <v>817</v>
      </c>
      <c r="H784" s="16">
        <v>3788612.3429999999</v>
      </c>
      <c r="I784" s="12">
        <v>43132</v>
      </c>
      <c r="J784" s="12">
        <v>43351</v>
      </c>
      <c r="K784" s="15">
        <v>1700000</v>
      </c>
      <c r="L784" s="13" t="s">
        <v>15</v>
      </c>
      <c r="M784" s="7">
        <v>1</v>
      </c>
      <c r="N784" s="17"/>
    </row>
    <row r="785" spans="1:14" ht="126">
      <c r="A785" s="6">
        <v>783</v>
      </c>
      <c r="B785" s="8" t="s">
        <v>13661</v>
      </c>
      <c r="C785" s="9" t="s">
        <v>13864</v>
      </c>
      <c r="D785" s="10" t="s">
        <v>20</v>
      </c>
      <c r="E785" s="11" t="s">
        <v>14075</v>
      </c>
      <c r="F785" s="6">
        <v>131121</v>
      </c>
      <c r="G785" s="6" t="s">
        <v>817</v>
      </c>
      <c r="H785" s="16">
        <v>7892249.9400000004</v>
      </c>
      <c r="I785" s="12" t="s">
        <v>14072</v>
      </c>
      <c r="J785" s="12" t="s">
        <v>724</v>
      </c>
      <c r="K785" s="15">
        <v>1200000</v>
      </c>
      <c r="L785" s="13" t="s">
        <v>15</v>
      </c>
      <c r="M785" s="7">
        <v>1</v>
      </c>
      <c r="N785" s="17"/>
    </row>
    <row r="786" spans="1:14" ht="157.5">
      <c r="A786" s="6">
        <v>784</v>
      </c>
      <c r="B786" s="8" t="s">
        <v>13661</v>
      </c>
      <c r="C786" s="9" t="s">
        <v>14076</v>
      </c>
      <c r="D786" s="10" t="s">
        <v>14077</v>
      </c>
      <c r="E786" s="11" t="s">
        <v>14078</v>
      </c>
      <c r="F786" s="6">
        <v>245553</v>
      </c>
      <c r="G786" s="6" t="s">
        <v>817</v>
      </c>
      <c r="H786" s="16">
        <v>9606318.3100000005</v>
      </c>
      <c r="I786" s="12" t="s">
        <v>14079</v>
      </c>
      <c r="J786" s="12" t="s">
        <v>14080</v>
      </c>
      <c r="K786" s="15">
        <v>2100000</v>
      </c>
      <c r="L786" s="13" t="s">
        <v>15</v>
      </c>
      <c r="M786" s="7">
        <v>1</v>
      </c>
      <c r="N786" s="17"/>
    </row>
    <row r="787" spans="1:14" ht="141.75">
      <c r="A787" s="6">
        <v>785</v>
      </c>
      <c r="B787" s="8" t="s">
        <v>13661</v>
      </c>
      <c r="C787" s="9" t="s">
        <v>13985</v>
      </c>
      <c r="D787" s="10" t="s">
        <v>13986</v>
      </c>
      <c r="E787" s="11" t="s">
        <v>14081</v>
      </c>
      <c r="F787" s="6">
        <v>313499</v>
      </c>
      <c r="G787" s="6" t="s">
        <v>817</v>
      </c>
      <c r="H787" s="16">
        <v>8173473.0860000001</v>
      </c>
      <c r="I787" s="12"/>
      <c r="J787" s="12"/>
      <c r="K787" s="15">
        <f>800000+1100000</f>
        <v>1900000</v>
      </c>
      <c r="L787" s="13" t="s">
        <v>15</v>
      </c>
      <c r="M787" s="7">
        <v>1</v>
      </c>
      <c r="N787" s="17"/>
    </row>
    <row r="788" spans="1:14" ht="78.75">
      <c r="A788" s="6">
        <v>786</v>
      </c>
      <c r="B788" s="8" t="s">
        <v>13661</v>
      </c>
      <c r="C788" s="9" t="s">
        <v>14082</v>
      </c>
      <c r="D788" s="10" t="s">
        <v>14083</v>
      </c>
      <c r="E788" s="11" t="s">
        <v>14084</v>
      </c>
      <c r="F788" s="6">
        <v>343595</v>
      </c>
      <c r="G788" s="6" t="s">
        <v>817</v>
      </c>
      <c r="H788" s="16">
        <v>4033509.8190000001</v>
      </c>
      <c r="I788" s="12" t="s">
        <v>14085</v>
      </c>
      <c r="J788" s="12" t="s">
        <v>749</v>
      </c>
      <c r="K788" s="15">
        <v>0</v>
      </c>
      <c r="L788" s="13" t="s">
        <v>15</v>
      </c>
      <c r="M788" s="7">
        <v>1</v>
      </c>
      <c r="N788" s="17"/>
    </row>
    <row r="789" spans="1:14" ht="126">
      <c r="A789" s="6">
        <v>787</v>
      </c>
      <c r="B789" s="8" t="s">
        <v>13661</v>
      </c>
      <c r="C789" s="9" t="s">
        <v>14010</v>
      </c>
      <c r="D789" s="10" t="s">
        <v>14011</v>
      </c>
      <c r="E789" s="11" t="s">
        <v>14086</v>
      </c>
      <c r="F789" s="6">
        <v>343598</v>
      </c>
      <c r="G789" s="6" t="s">
        <v>817</v>
      </c>
      <c r="H789" s="16">
        <v>12265012.426999999</v>
      </c>
      <c r="I789" s="12" t="s">
        <v>13988</v>
      </c>
      <c r="J789" s="12" t="s">
        <v>14013</v>
      </c>
      <c r="K789" s="15">
        <f>500000+1000000+700000</f>
        <v>2200000</v>
      </c>
      <c r="L789" s="13" t="s">
        <v>15</v>
      </c>
      <c r="M789" s="7">
        <v>1</v>
      </c>
      <c r="N789" s="17"/>
    </row>
    <row r="790" spans="1:14" ht="204.75">
      <c r="A790" s="6">
        <v>788</v>
      </c>
      <c r="B790" s="8" t="s">
        <v>13661</v>
      </c>
      <c r="C790" s="9" t="s">
        <v>14010</v>
      </c>
      <c r="D790" s="10" t="s">
        <v>14011</v>
      </c>
      <c r="E790" s="11" t="s">
        <v>14087</v>
      </c>
      <c r="F790" s="6">
        <v>400275</v>
      </c>
      <c r="G790" s="6" t="s">
        <v>817</v>
      </c>
      <c r="H790" s="16">
        <v>22115845.662999999</v>
      </c>
      <c r="I790" s="12">
        <v>44140</v>
      </c>
      <c r="J790" s="12" t="s">
        <v>13984</v>
      </c>
      <c r="K790" s="15">
        <v>1200000</v>
      </c>
      <c r="L790" s="13" t="s">
        <v>15</v>
      </c>
      <c r="M790" s="7">
        <v>1</v>
      </c>
      <c r="N790" s="17"/>
    </row>
    <row r="791" spans="1:14" ht="78.75">
      <c r="A791" s="6">
        <v>789</v>
      </c>
      <c r="B791" s="8" t="s">
        <v>13661</v>
      </c>
      <c r="C791" s="9" t="s">
        <v>14088</v>
      </c>
      <c r="D791" s="10" t="s">
        <v>14089</v>
      </c>
      <c r="E791" s="11" t="s">
        <v>14090</v>
      </c>
      <c r="F791" s="6">
        <v>22666</v>
      </c>
      <c r="G791" s="6" t="s">
        <v>817</v>
      </c>
      <c r="H791" s="16">
        <v>3523866.83</v>
      </c>
      <c r="I791" s="12" t="s">
        <v>14091</v>
      </c>
      <c r="J791" s="12" t="s">
        <v>14092</v>
      </c>
      <c r="K791" s="15">
        <v>1150000</v>
      </c>
      <c r="L791" s="13" t="s">
        <v>15</v>
      </c>
      <c r="M791" s="7">
        <v>1</v>
      </c>
      <c r="N791" s="17"/>
    </row>
    <row r="792" spans="1:14" ht="189">
      <c r="A792" s="6">
        <v>790</v>
      </c>
      <c r="B792" s="8" t="s">
        <v>13661</v>
      </c>
      <c r="C792" s="9" t="s">
        <v>14093</v>
      </c>
      <c r="D792" s="10" t="s">
        <v>13883</v>
      </c>
      <c r="E792" s="11" t="s">
        <v>14094</v>
      </c>
      <c r="F792" s="6">
        <v>206869</v>
      </c>
      <c r="G792" s="6" t="s">
        <v>817</v>
      </c>
      <c r="H792" s="16">
        <v>7995234.2860000003</v>
      </c>
      <c r="I792" s="12" t="s">
        <v>14095</v>
      </c>
      <c r="J792" s="12">
        <v>43561</v>
      </c>
      <c r="K792" s="15">
        <v>4325000</v>
      </c>
      <c r="L792" s="13" t="s">
        <v>15</v>
      </c>
      <c r="M792" s="7">
        <v>1</v>
      </c>
      <c r="N792" s="17"/>
    </row>
    <row r="793" spans="1:14" ht="157.5">
      <c r="A793" s="6">
        <v>791</v>
      </c>
      <c r="B793" s="8" t="s">
        <v>13661</v>
      </c>
      <c r="C793" s="9" t="s">
        <v>14096</v>
      </c>
      <c r="D793" s="10" t="s">
        <v>14097</v>
      </c>
      <c r="E793" s="11" t="s">
        <v>14098</v>
      </c>
      <c r="F793" s="6">
        <v>245552</v>
      </c>
      <c r="G793" s="6" t="s">
        <v>817</v>
      </c>
      <c r="H793" s="16">
        <v>13794593.437000001</v>
      </c>
      <c r="I793" s="12" t="s">
        <v>14099</v>
      </c>
      <c r="J793" s="12" t="s">
        <v>14100</v>
      </c>
      <c r="K793" s="15">
        <f>4002602+1800000</f>
        <v>5802602</v>
      </c>
      <c r="L793" s="13" t="s">
        <v>15</v>
      </c>
      <c r="M793" s="7">
        <v>1</v>
      </c>
      <c r="N793" s="17"/>
    </row>
    <row r="794" spans="1:14" ht="78.75">
      <c r="A794" s="6">
        <v>792</v>
      </c>
      <c r="B794" s="8" t="s">
        <v>13661</v>
      </c>
      <c r="C794" s="9" t="s">
        <v>13716</v>
      </c>
      <c r="D794" s="10" t="s">
        <v>13717</v>
      </c>
      <c r="E794" s="11" t="s">
        <v>14101</v>
      </c>
      <c r="F794" s="6">
        <v>277036</v>
      </c>
      <c r="G794" s="6" t="s">
        <v>817</v>
      </c>
      <c r="H794" s="16">
        <v>3081298.6850000001</v>
      </c>
      <c r="I794" s="12" t="s">
        <v>14102</v>
      </c>
      <c r="J794" s="12" t="s">
        <v>14103</v>
      </c>
      <c r="K794" s="15">
        <f>975000+500000</f>
        <v>1475000</v>
      </c>
      <c r="L794" s="13" t="s">
        <v>15</v>
      </c>
      <c r="M794" s="7">
        <v>1</v>
      </c>
      <c r="N794" s="17"/>
    </row>
    <row r="795" spans="1:14" ht="94.5">
      <c r="A795" s="6">
        <v>793</v>
      </c>
      <c r="B795" s="8" t="s">
        <v>13661</v>
      </c>
      <c r="C795" s="9" t="s">
        <v>14104</v>
      </c>
      <c r="D795" s="10" t="s">
        <v>14105</v>
      </c>
      <c r="E795" s="11" t="s">
        <v>14106</v>
      </c>
      <c r="F795" s="6">
        <v>277035</v>
      </c>
      <c r="G795" s="6" t="s">
        <v>817</v>
      </c>
      <c r="H795" s="16">
        <v>8138352.4409999996</v>
      </c>
      <c r="I795" s="12">
        <v>43559</v>
      </c>
      <c r="J795" s="12">
        <v>43779</v>
      </c>
      <c r="K795" s="15">
        <f>2375000+1800000</f>
        <v>4175000</v>
      </c>
      <c r="L795" s="13" t="s">
        <v>15</v>
      </c>
      <c r="M795" s="7">
        <v>1</v>
      </c>
      <c r="N795" s="17"/>
    </row>
    <row r="796" spans="1:14" ht="283.5">
      <c r="A796" s="6">
        <v>794</v>
      </c>
      <c r="B796" s="8" t="s">
        <v>13661</v>
      </c>
      <c r="C796" s="9" t="s">
        <v>13682</v>
      </c>
      <c r="D796" s="10" t="s">
        <v>7008</v>
      </c>
      <c r="E796" s="11" t="s">
        <v>14107</v>
      </c>
      <c r="F796" s="6">
        <v>284021</v>
      </c>
      <c r="G796" s="6" t="s">
        <v>817</v>
      </c>
      <c r="H796" s="16">
        <v>13806417.903999999</v>
      </c>
      <c r="I796" s="12" t="s">
        <v>14108</v>
      </c>
      <c r="J796" s="12" t="s">
        <v>14109</v>
      </c>
      <c r="K796" s="15">
        <f>4525000+1400000</f>
        <v>5925000</v>
      </c>
      <c r="L796" s="13" t="s">
        <v>15</v>
      </c>
      <c r="M796" s="7">
        <v>1</v>
      </c>
      <c r="N796" s="17"/>
    </row>
    <row r="797" spans="1:14" ht="378">
      <c r="A797" s="6">
        <v>795</v>
      </c>
      <c r="B797" s="8" t="s">
        <v>13661</v>
      </c>
      <c r="C797" s="9" t="s">
        <v>13971</v>
      </c>
      <c r="D797" s="10" t="s">
        <v>13194</v>
      </c>
      <c r="E797" s="11" t="s">
        <v>14110</v>
      </c>
      <c r="F797" s="6">
        <v>290384</v>
      </c>
      <c r="G797" s="6" t="s">
        <v>817</v>
      </c>
      <c r="H797" s="16">
        <v>14202513.209000001</v>
      </c>
      <c r="I797" s="12" t="s">
        <v>14111</v>
      </c>
      <c r="J797" s="12" t="s">
        <v>8550</v>
      </c>
      <c r="K797" s="15">
        <f>2000000+1300000+800000</f>
        <v>4100000</v>
      </c>
      <c r="L797" s="13" t="s">
        <v>15</v>
      </c>
      <c r="M797" s="7">
        <v>1</v>
      </c>
      <c r="N797" s="17"/>
    </row>
    <row r="798" spans="1:14" ht="94.5">
      <c r="A798" s="6">
        <v>796</v>
      </c>
      <c r="B798" s="8" t="s">
        <v>13661</v>
      </c>
      <c r="C798" s="9" t="s">
        <v>14112</v>
      </c>
      <c r="D798" s="10" t="s">
        <v>14113</v>
      </c>
      <c r="E798" s="11" t="s">
        <v>14114</v>
      </c>
      <c r="F798" s="6">
        <v>293970</v>
      </c>
      <c r="G798" s="6" t="s">
        <v>817</v>
      </c>
      <c r="H798" s="16">
        <v>3506728.8530000001</v>
      </c>
      <c r="I798" s="12">
        <v>43744</v>
      </c>
      <c r="J798" s="12" t="s">
        <v>14115</v>
      </c>
      <c r="K798" s="15">
        <v>1400000</v>
      </c>
      <c r="L798" s="13" t="s">
        <v>15</v>
      </c>
      <c r="M798" s="7">
        <v>1</v>
      </c>
      <c r="N798" s="17"/>
    </row>
    <row r="799" spans="1:14" ht="267.75">
      <c r="A799" s="6">
        <v>797</v>
      </c>
      <c r="B799" s="8" t="s">
        <v>13661</v>
      </c>
      <c r="C799" s="9" t="s">
        <v>14116</v>
      </c>
      <c r="D799" s="10" t="s">
        <v>2658</v>
      </c>
      <c r="E799" s="11" t="s">
        <v>14117</v>
      </c>
      <c r="F799" s="6">
        <v>342016</v>
      </c>
      <c r="G799" s="6" t="s">
        <v>817</v>
      </c>
      <c r="H799" s="16">
        <v>13468196.310000001</v>
      </c>
      <c r="I799" s="12" t="s">
        <v>12483</v>
      </c>
      <c r="J799" s="12">
        <v>44019</v>
      </c>
      <c r="K799" s="15">
        <v>0</v>
      </c>
      <c r="L799" s="13" t="s">
        <v>15</v>
      </c>
      <c r="M799" s="7">
        <v>1</v>
      </c>
      <c r="N799" s="17"/>
    </row>
    <row r="800" spans="1:14" ht="141.75">
      <c r="A800" s="6">
        <v>798</v>
      </c>
      <c r="B800" s="8" t="s">
        <v>13661</v>
      </c>
      <c r="C800" s="9" t="s">
        <v>14118</v>
      </c>
      <c r="D800" s="10" t="s">
        <v>14119</v>
      </c>
      <c r="E800" s="11" t="s">
        <v>14120</v>
      </c>
      <c r="F800" s="6">
        <v>342020</v>
      </c>
      <c r="G800" s="6" t="s">
        <v>817</v>
      </c>
      <c r="H800" s="16">
        <v>7311104.1830000002</v>
      </c>
      <c r="I800" s="12" t="s">
        <v>14121</v>
      </c>
      <c r="J800" s="12" t="s">
        <v>14122</v>
      </c>
      <c r="K800" s="15">
        <f>4000000+1113857+500000</f>
        <v>5613857</v>
      </c>
      <c r="L800" s="13" t="s">
        <v>15</v>
      </c>
      <c r="M800" s="7">
        <v>1</v>
      </c>
      <c r="N800" s="17"/>
    </row>
    <row r="801" spans="1:14" ht="110.25">
      <c r="A801" s="6">
        <v>799</v>
      </c>
      <c r="B801" s="8" t="s">
        <v>13661</v>
      </c>
      <c r="C801" s="9" t="s">
        <v>14123</v>
      </c>
      <c r="D801" s="10" t="s">
        <v>14124</v>
      </c>
      <c r="E801" s="11" t="s">
        <v>14125</v>
      </c>
      <c r="F801" s="6">
        <v>354571</v>
      </c>
      <c r="G801" s="6" t="s">
        <v>817</v>
      </c>
      <c r="H801" s="16">
        <v>6545007.6720000003</v>
      </c>
      <c r="I801" s="12" t="s">
        <v>14126</v>
      </c>
      <c r="J801" s="12" t="s">
        <v>14127</v>
      </c>
      <c r="K801" s="15">
        <f>1100000+700000</f>
        <v>1800000</v>
      </c>
      <c r="L801" s="13" t="s">
        <v>15</v>
      </c>
      <c r="M801" s="7">
        <v>1</v>
      </c>
      <c r="N801" s="17"/>
    </row>
    <row r="802" spans="1:14" ht="157.5">
      <c r="A802" s="6">
        <v>800</v>
      </c>
      <c r="B802" s="8" t="s">
        <v>13661</v>
      </c>
      <c r="C802" s="9" t="s">
        <v>14128</v>
      </c>
      <c r="D802" s="10" t="s">
        <v>14129</v>
      </c>
      <c r="E802" s="11" t="s">
        <v>14130</v>
      </c>
      <c r="F802" s="6">
        <v>354572</v>
      </c>
      <c r="G802" s="6" t="s">
        <v>817</v>
      </c>
      <c r="H802" s="16">
        <v>10091507.715</v>
      </c>
      <c r="I802" s="12" t="s">
        <v>14131</v>
      </c>
      <c r="J802" s="12">
        <v>43989</v>
      </c>
      <c r="K802" s="15">
        <f>1900000+1300000</f>
        <v>3200000</v>
      </c>
      <c r="L802" s="13" t="s">
        <v>15</v>
      </c>
      <c r="M802" s="7">
        <v>1</v>
      </c>
      <c r="N802" s="17"/>
    </row>
    <row r="803" spans="1:14" ht="126">
      <c r="A803" s="6">
        <v>801</v>
      </c>
      <c r="B803" s="8" t="s">
        <v>13661</v>
      </c>
      <c r="C803" s="9" t="s">
        <v>14132</v>
      </c>
      <c r="D803" s="10" t="s">
        <v>14133</v>
      </c>
      <c r="E803" s="11" t="s">
        <v>14134</v>
      </c>
      <c r="F803" s="6">
        <v>389954</v>
      </c>
      <c r="G803" s="6" t="s">
        <v>817</v>
      </c>
      <c r="H803" s="16">
        <v>7137573.0029999996</v>
      </c>
      <c r="I803" s="12" t="s">
        <v>8736</v>
      </c>
      <c r="J803" s="12">
        <v>43993</v>
      </c>
      <c r="K803" s="15">
        <v>0</v>
      </c>
      <c r="L803" s="13" t="s">
        <v>15</v>
      </c>
      <c r="M803" s="7">
        <v>1</v>
      </c>
      <c r="N803" s="17"/>
    </row>
    <row r="804" spans="1:14" ht="267.75">
      <c r="A804" s="6">
        <v>802</v>
      </c>
      <c r="B804" s="8" t="s">
        <v>13661</v>
      </c>
      <c r="C804" s="9" t="s">
        <v>14135</v>
      </c>
      <c r="D804" s="10" t="s">
        <v>8128</v>
      </c>
      <c r="E804" s="11" t="s">
        <v>14136</v>
      </c>
      <c r="F804" s="6">
        <v>389952</v>
      </c>
      <c r="G804" s="6" t="s">
        <v>817</v>
      </c>
      <c r="H804" s="16">
        <v>15862509.98</v>
      </c>
      <c r="I804" s="12"/>
      <c r="J804" s="12"/>
      <c r="K804" s="15">
        <v>0</v>
      </c>
      <c r="L804" s="13" t="s">
        <v>15</v>
      </c>
      <c r="M804" s="7">
        <v>1</v>
      </c>
      <c r="N804" s="17"/>
    </row>
    <row r="805" spans="1:14" ht="267.75">
      <c r="A805" s="6">
        <v>803</v>
      </c>
      <c r="B805" s="8" t="s">
        <v>13661</v>
      </c>
      <c r="C805" s="9" t="s">
        <v>13800</v>
      </c>
      <c r="D805" s="10" t="s">
        <v>1203</v>
      </c>
      <c r="E805" s="11" t="s">
        <v>14137</v>
      </c>
      <c r="F805" s="6">
        <v>400269</v>
      </c>
      <c r="G805" s="6" t="s">
        <v>817</v>
      </c>
      <c r="H805" s="16">
        <v>27624184.691</v>
      </c>
      <c r="I805" s="12">
        <v>43896</v>
      </c>
      <c r="J805" s="12">
        <v>44116</v>
      </c>
      <c r="K805" s="15">
        <v>0</v>
      </c>
      <c r="L805" s="13" t="s">
        <v>15</v>
      </c>
      <c r="M805" s="7">
        <v>1</v>
      </c>
      <c r="N805" s="17"/>
    </row>
    <row r="806" spans="1:14" ht="220.5">
      <c r="A806" s="6">
        <v>804</v>
      </c>
      <c r="B806" s="8" t="s">
        <v>13661</v>
      </c>
      <c r="C806" s="9" t="s">
        <v>14138</v>
      </c>
      <c r="D806" s="10" t="s">
        <v>13855</v>
      </c>
      <c r="E806" s="11" t="s">
        <v>14139</v>
      </c>
      <c r="F806" s="6">
        <v>400277</v>
      </c>
      <c r="G806" s="6" t="s">
        <v>817</v>
      </c>
      <c r="H806" s="16">
        <v>12491546.514</v>
      </c>
      <c r="I806" s="12" t="s">
        <v>12442</v>
      </c>
      <c r="J806" s="12" t="s">
        <v>13754</v>
      </c>
      <c r="K806" s="15">
        <v>0</v>
      </c>
      <c r="L806" s="13" t="s">
        <v>15</v>
      </c>
      <c r="M806" s="7">
        <v>1</v>
      </c>
      <c r="N806" s="17"/>
    </row>
    <row r="807" spans="1:14" ht="157.5">
      <c r="A807" s="6">
        <v>805</v>
      </c>
      <c r="B807" s="8" t="s">
        <v>13661</v>
      </c>
      <c r="C807" s="9" t="s">
        <v>14140</v>
      </c>
      <c r="D807" s="10" t="s">
        <v>13189</v>
      </c>
      <c r="E807" s="11" t="s">
        <v>14141</v>
      </c>
      <c r="F807" s="6">
        <v>406421</v>
      </c>
      <c r="G807" s="6" t="s">
        <v>817</v>
      </c>
      <c r="H807" s="16">
        <v>12139467.584000001</v>
      </c>
      <c r="I807" s="12">
        <v>44140</v>
      </c>
      <c r="J807" s="12" t="s">
        <v>13984</v>
      </c>
      <c r="K807" s="15">
        <v>0</v>
      </c>
      <c r="L807" s="13" t="s">
        <v>15</v>
      </c>
      <c r="M807" s="7">
        <v>1</v>
      </c>
      <c r="N807" s="17"/>
    </row>
    <row r="808" spans="1:14" ht="78.75">
      <c r="A808" s="6">
        <v>806</v>
      </c>
      <c r="B808" s="8" t="s">
        <v>13661</v>
      </c>
      <c r="C808" s="9" t="s">
        <v>14142</v>
      </c>
      <c r="D808" s="10" t="s">
        <v>8229</v>
      </c>
      <c r="E808" s="11" t="s">
        <v>14143</v>
      </c>
      <c r="F808" s="6">
        <v>406423</v>
      </c>
      <c r="G808" s="6" t="s">
        <v>817</v>
      </c>
      <c r="H808" s="16">
        <v>25115515.375</v>
      </c>
      <c r="I808" s="12">
        <v>44140</v>
      </c>
      <c r="J808" s="12" t="s">
        <v>14144</v>
      </c>
      <c r="K808" s="15">
        <v>0</v>
      </c>
      <c r="L808" s="13" t="s">
        <v>15</v>
      </c>
      <c r="M808" s="7">
        <v>1</v>
      </c>
      <c r="N808" s="17"/>
    </row>
    <row r="809" spans="1:14" ht="63">
      <c r="A809" s="6">
        <v>807</v>
      </c>
      <c r="B809" s="8" t="s">
        <v>13661</v>
      </c>
      <c r="C809" s="9" t="s">
        <v>14145</v>
      </c>
      <c r="D809" s="10" t="s">
        <v>14146</v>
      </c>
      <c r="E809" s="11" t="s">
        <v>14147</v>
      </c>
      <c r="F809" s="6">
        <v>99668</v>
      </c>
      <c r="G809" s="6" t="s">
        <v>765</v>
      </c>
      <c r="H809" s="16">
        <v>502071732</v>
      </c>
      <c r="I809" s="12" t="s">
        <v>14148</v>
      </c>
      <c r="J809" s="12" t="s">
        <v>14149</v>
      </c>
      <c r="K809" s="15">
        <f>250394000+9000000</f>
        <v>259394000</v>
      </c>
      <c r="L809" s="13" t="s">
        <v>14</v>
      </c>
      <c r="M809" s="7">
        <v>1</v>
      </c>
      <c r="N809" s="17"/>
    </row>
    <row r="810" spans="1:14" ht="94.5">
      <c r="A810" s="6">
        <v>808</v>
      </c>
      <c r="B810" s="8" t="s">
        <v>13661</v>
      </c>
      <c r="C810" s="9" t="s">
        <v>14150</v>
      </c>
      <c r="D810" s="10" t="s">
        <v>20</v>
      </c>
      <c r="E810" s="11" t="s">
        <v>14147</v>
      </c>
      <c r="F810" s="6">
        <v>99668</v>
      </c>
      <c r="G810" s="6" t="s">
        <v>765</v>
      </c>
      <c r="H810" s="16">
        <v>502071732</v>
      </c>
      <c r="I810" s="12" t="s">
        <v>14148</v>
      </c>
      <c r="J810" s="12" t="s">
        <v>14149</v>
      </c>
      <c r="K810" s="15">
        <f>250394000+9000000</f>
        <v>259394000</v>
      </c>
      <c r="L810" s="13" t="s">
        <v>14</v>
      </c>
      <c r="M810" s="7">
        <v>0.49</v>
      </c>
      <c r="N810" s="17"/>
    </row>
    <row r="811" spans="1:14" ht="126">
      <c r="A811" s="6">
        <v>809</v>
      </c>
      <c r="B811" s="8" t="s">
        <v>13661</v>
      </c>
      <c r="C811" s="9" t="s">
        <v>14151</v>
      </c>
      <c r="D811" s="10" t="s">
        <v>973</v>
      </c>
      <c r="E811" s="11" t="s">
        <v>14147</v>
      </c>
      <c r="F811" s="6">
        <v>99668</v>
      </c>
      <c r="G811" s="6" t="s">
        <v>765</v>
      </c>
      <c r="H811" s="16">
        <v>502071732</v>
      </c>
      <c r="I811" s="12" t="s">
        <v>14148</v>
      </c>
      <c r="J811" s="12" t="s">
        <v>14149</v>
      </c>
      <c r="K811" s="15">
        <f>250394000+9000000</f>
        <v>259394000</v>
      </c>
      <c r="L811" s="13" t="s">
        <v>14</v>
      </c>
      <c r="M811" s="7">
        <v>0.51</v>
      </c>
      <c r="N811" s="17"/>
    </row>
    <row r="812" spans="1:14" ht="189">
      <c r="A812" s="6">
        <v>810</v>
      </c>
      <c r="B812" s="8" t="s">
        <v>13661</v>
      </c>
      <c r="C812" s="9" t="s">
        <v>14152</v>
      </c>
      <c r="D812" s="10" t="s">
        <v>8283</v>
      </c>
      <c r="E812" s="11" t="s">
        <v>14153</v>
      </c>
      <c r="F812" s="6">
        <v>281197</v>
      </c>
      <c r="G812" s="6" t="s">
        <v>1493</v>
      </c>
      <c r="H812" s="16">
        <v>4752634.9910000004</v>
      </c>
      <c r="I812" s="12" t="s">
        <v>14154</v>
      </c>
      <c r="J812" s="12" t="s">
        <v>12498</v>
      </c>
      <c r="K812" s="15">
        <v>0</v>
      </c>
      <c r="L812" s="13" t="s">
        <v>15</v>
      </c>
      <c r="M812" s="7">
        <v>1</v>
      </c>
      <c r="N812" s="17"/>
    </row>
    <row r="813" spans="1:14" ht="220.5">
      <c r="A813" s="6">
        <v>811</v>
      </c>
      <c r="B813" s="8" t="s">
        <v>13661</v>
      </c>
      <c r="C813" s="9" t="s">
        <v>13857</v>
      </c>
      <c r="D813" s="10" t="s">
        <v>13858</v>
      </c>
      <c r="E813" s="11" t="s">
        <v>14155</v>
      </c>
      <c r="F813" s="6">
        <v>314206</v>
      </c>
      <c r="G813" s="6" t="s">
        <v>1493</v>
      </c>
      <c r="H813" s="16">
        <v>5998107.3679999998</v>
      </c>
      <c r="I813" s="12" t="s">
        <v>14156</v>
      </c>
      <c r="J813" s="12" t="s">
        <v>14157</v>
      </c>
      <c r="K813" s="15">
        <v>0</v>
      </c>
      <c r="L813" s="13" t="s">
        <v>15</v>
      </c>
      <c r="M813" s="7">
        <v>1</v>
      </c>
      <c r="N813" s="17"/>
    </row>
    <row r="814" spans="1:14" ht="94.5">
      <c r="A814" s="6">
        <v>812</v>
      </c>
      <c r="B814" s="8" t="s">
        <v>13661</v>
      </c>
      <c r="C814" s="9" t="s">
        <v>14049</v>
      </c>
      <c r="D814" s="10" t="s">
        <v>14050</v>
      </c>
      <c r="E814" s="11" t="s">
        <v>14158</v>
      </c>
      <c r="F814" s="6">
        <v>283622</v>
      </c>
      <c r="G814" s="6" t="s">
        <v>1493</v>
      </c>
      <c r="H814" s="16">
        <v>4427667.8499999996</v>
      </c>
      <c r="I814" s="12" t="s">
        <v>14159</v>
      </c>
      <c r="J814" s="12" t="s">
        <v>14160</v>
      </c>
      <c r="K814" s="15">
        <v>0</v>
      </c>
      <c r="L814" s="13" t="s">
        <v>15</v>
      </c>
      <c r="M814" s="7">
        <v>1</v>
      </c>
      <c r="N814" s="17"/>
    </row>
    <row r="815" spans="1:14" ht="63">
      <c r="A815" s="6">
        <v>813</v>
      </c>
      <c r="B815" s="8" t="s">
        <v>13661</v>
      </c>
      <c r="C815" s="9" t="s">
        <v>14161</v>
      </c>
      <c r="D815" s="10" t="s">
        <v>14162</v>
      </c>
      <c r="E815" s="11" t="s">
        <v>14163</v>
      </c>
      <c r="F815" s="6">
        <v>368820</v>
      </c>
      <c r="G815" s="6" t="s">
        <v>1493</v>
      </c>
      <c r="H815" s="16">
        <v>4098618.9849999999</v>
      </c>
      <c r="I815" s="12">
        <v>43833</v>
      </c>
      <c r="J815" s="12">
        <v>44410</v>
      </c>
      <c r="K815" s="15">
        <v>0</v>
      </c>
      <c r="L815" s="13" t="s">
        <v>15</v>
      </c>
      <c r="M815" s="7">
        <v>1</v>
      </c>
      <c r="N815" s="17"/>
    </row>
    <row r="816" spans="1:14" ht="94.5">
      <c r="A816" s="6">
        <v>814</v>
      </c>
      <c r="B816" s="8" t="s">
        <v>13661</v>
      </c>
      <c r="C816" s="9" t="s">
        <v>13857</v>
      </c>
      <c r="D816" s="10" t="s">
        <v>13858</v>
      </c>
      <c r="E816" s="11" t="s">
        <v>14164</v>
      </c>
      <c r="F816" s="6">
        <v>456899</v>
      </c>
      <c r="G816" s="6" t="s">
        <v>1493</v>
      </c>
      <c r="H816" s="16">
        <v>1035035.693</v>
      </c>
      <c r="I816" s="12">
        <v>43991</v>
      </c>
      <c r="J816" s="12" t="s">
        <v>14165</v>
      </c>
      <c r="K816" s="15">
        <v>0</v>
      </c>
      <c r="L816" s="13" t="s">
        <v>15</v>
      </c>
      <c r="M816" s="7">
        <v>1</v>
      </c>
      <c r="N816" s="17"/>
    </row>
    <row r="817" spans="1:14" ht="94.5">
      <c r="A817" s="6">
        <v>815</v>
      </c>
      <c r="B817" s="8" t="s">
        <v>13661</v>
      </c>
      <c r="C817" s="9" t="s">
        <v>14166</v>
      </c>
      <c r="D817" s="10" t="s">
        <v>14167</v>
      </c>
      <c r="E817" s="11" t="s">
        <v>14168</v>
      </c>
      <c r="F817" s="6">
        <v>368822</v>
      </c>
      <c r="G817" s="6" t="s">
        <v>1493</v>
      </c>
      <c r="H817" s="16">
        <v>3876703.95</v>
      </c>
      <c r="I817" s="12">
        <v>43923</v>
      </c>
      <c r="J817" s="12" t="s">
        <v>1418</v>
      </c>
      <c r="K817" s="15">
        <v>0</v>
      </c>
      <c r="L817" s="13" t="s">
        <v>15</v>
      </c>
      <c r="M817" s="7">
        <v>1</v>
      </c>
      <c r="N817" s="17"/>
    </row>
    <row r="818" spans="1:14" ht="78.75">
      <c r="A818" s="6">
        <v>816</v>
      </c>
      <c r="B818" s="8" t="s">
        <v>13661</v>
      </c>
      <c r="C818" s="9" t="s">
        <v>13703</v>
      </c>
      <c r="D818" s="10" t="s">
        <v>13704</v>
      </c>
      <c r="E818" s="11" t="s">
        <v>14169</v>
      </c>
      <c r="F818" s="6">
        <v>395738</v>
      </c>
      <c r="G818" s="6" t="s">
        <v>1493</v>
      </c>
      <c r="H818" s="16">
        <v>15112830.289999999</v>
      </c>
      <c r="I818" s="12">
        <v>44137</v>
      </c>
      <c r="J818" s="12" t="s">
        <v>8901</v>
      </c>
      <c r="K818" s="15">
        <v>0</v>
      </c>
      <c r="L818" s="13" t="s">
        <v>15</v>
      </c>
      <c r="M818" s="7">
        <v>1</v>
      </c>
      <c r="N818" s="17"/>
    </row>
    <row r="819" spans="1:14" ht="78.75">
      <c r="A819" s="6">
        <v>817</v>
      </c>
      <c r="B819" s="8" t="s">
        <v>13661</v>
      </c>
      <c r="C819" s="9" t="s">
        <v>14170</v>
      </c>
      <c r="D819" s="10" t="s">
        <v>14171</v>
      </c>
      <c r="E819" s="11" t="s">
        <v>14172</v>
      </c>
      <c r="F819" s="6">
        <v>395739</v>
      </c>
      <c r="G819" s="6" t="s">
        <v>1493</v>
      </c>
      <c r="H819" s="16">
        <v>5838686.7000000002</v>
      </c>
      <c r="I819" s="12">
        <v>44106</v>
      </c>
      <c r="J819" s="12" t="s">
        <v>11109</v>
      </c>
      <c r="K819" s="15">
        <v>500000</v>
      </c>
      <c r="L819" s="13" t="s">
        <v>15</v>
      </c>
      <c r="M819" s="7">
        <v>1</v>
      </c>
      <c r="N819" s="17"/>
    </row>
    <row r="820" spans="1:14" ht="78.75">
      <c r="A820" s="6">
        <v>818</v>
      </c>
      <c r="B820" s="8" t="s">
        <v>13661</v>
      </c>
      <c r="C820" s="9" t="s">
        <v>14049</v>
      </c>
      <c r="D820" s="10" t="s">
        <v>14050</v>
      </c>
      <c r="E820" s="11" t="s">
        <v>14173</v>
      </c>
      <c r="F820" s="6">
        <v>395740</v>
      </c>
      <c r="G820" s="6" t="s">
        <v>1493</v>
      </c>
      <c r="H820" s="16">
        <v>1855111.997</v>
      </c>
      <c r="I820" s="12" t="s">
        <v>12405</v>
      </c>
      <c r="J820" s="12" t="s">
        <v>14174</v>
      </c>
      <c r="K820" s="15">
        <v>600000</v>
      </c>
      <c r="L820" s="13" t="s">
        <v>15</v>
      </c>
      <c r="M820" s="7">
        <v>1</v>
      </c>
      <c r="N820" s="17"/>
    </row>
    <row r="821" spans="1:14" ht="94.5">
      <c r="A821" s="6">
        <v>819</v>
      </c>
      <c r="B821" s="8" t="s">
        <v>13661</v>
      </c>
      <c r="C821" s="9" t="s">
        <v>14175</v>
      </c>
      <c r="D821" s="10" t="s">
        <v>14176</v>
      </c>
      <c r="E821" s="11" t="s">
        <v>14177</v>
      </c>
      <c r="F821" s="6">
        <v>395741</v>
      </c>
      <c r="G821" s="6" t="s">
        <v>1493</v>
      </c>
      <c r="H821" s="16">
        <v>8373459.3430000003</v>
      </c>
      <c r="I821" s="12">
        <v>44106</v>
      </c>
      <c r="J821" s="12" t="s">
        <v>14178</v>
      </c>
      <c r="K821" s="15">
        <v>4000000</v>
      </c>
      <c r="L821" s="13" t="s">
        <v>15</v>
      </c>
      <c r="M821" s="7">
        <v>1</v>
      </c>
      <c r="N821" s="17"/>
    </row>
    <row r="822" spans="1:14" ht="78.75">
      <c r="A822" s="6">
        <v>820</v>
      </c>
      <c r="B822" s="8" t="s">
        <v>13661</v>
      </c>
      <c r="C822" s="9" t="s">
        <v>14179</v>
      </c>
      <c r="D822" s="10" t="s">
        <v>14180</v>
      </c>
      <c r="E822" s="11" t="s">
        <v>14181</v>
      </c>
      <c r="F822" s="6">
        <v>395742</v>
      </c>
      <c r="G822" s="6" t="s">
        <v>1493</v>
      </c>
      <c r="H822" s="16">
        <v>3162902.773</v>
      </c>
      <c r="I822" s="12">
        <v>44106</v>
      </c>
      <c r="J822" s="12">
        <v>44256</v>
      </c>
      <c r="K822" s="15">
        <v>0</v>
      </c>
      <c r="L822" s="13" t="s">
        <v>15</v>
      </c>
      <c r="M822" s="7">
        <v>1</v>
      </c>
      <c r="N822" s="17"/>
    </row>
    <row r="823" spans="1:14" ht="78.75">
      <c r="A823" s="6">
        <v>821</v>
      </c>
      <c r="B823" s="8" t="s">
        <v>13661</v>
      </c>
      <c r="C823" s="9" t="s">
        <v>13818</v>
      </c>
      <c r="D823" s="10" t="s">
        <v>13819</v>
      </c>
      <c r="E823" s="11" t="s">
        <v>14182</v>
      </c>
      <c r="F823" s="6">
        <v>395743</v>
      </c>
      <c r="G823" s="6" t="s">
        <v>1493</v>
      </c>
      <c r="H823" s="16">
        <v>1460473.4180000001</v>
      </c>
      <c r="I823" s="12">
        <v>44137</v>
      </c>
      <c r="J823" s="12" t="s">
        <v>14183</v>
      </c>
      <c r="K823" s="15">
        <v>0</v>
      </c>
      <c r="L823" s="13" t="s">
        <v>15</v>
      </c>
      <c r="M823" s="7">
        <v>1</v>
      </c>
      <c r="N823" s="17"/>
    </row>
    <row r="824" spans="1:14" ht="63">
      <c r="A824" s="6">
        <v>822</v>
      </c>
      <c r="B824" s="8" t="s">
        <v>13661</v>
      </c>
      <c r="C824" s="9" t="s">
        <v>13830</v>
      </c>
      <c r="D824" s="10" t="s">
        <v>13831</v>
      </c>
      <c r="E824" s="11" t="s">
        <v>14184</v>
      </c>
      <c r="F824" s="6">
        <v>395744</v>
      </c>
      <c r="G824" s="6" t="s">
        <v>1493</v>
      </c>
      <c r="H824" s="16">
        <v>1582836.9620000001</v>
      </c>
      <c r="I824" s="12">
        <v>44106</v>
      </c>
      <c r="J824" s="12" t="s">
        <v>14185</v>
      </c>
      <c r="K824" s="15">
        <v>0</v>
      </c>
      <c r="L824" s="13" t="s">
        <v>15</v>
      </c>
      <c r="M824" s="7">
        <v>1</v>
      </c>
      <c r="N824" s="17"/>
    </row>
    <row r="825" spans="1:14" ht="141.75">
      <c r="A825" s="6">
        <v>823</v>
      </c>
      <c r="B825" s="8" t="s">
        <v>13661</v>
      </c>
      <c r="C825" s="9" t="s">
        <v>14175</v>
      </c>
      <c r="D825" s="10" t="s">
        <v>14176</v>
      </c>
      <c r="E825" s="11" t="s">
        <v>14186</v>
      </c>
      <c r="F825" s="6">
        <v>395745</v>
      </c>
      <c r="G825" s="6" t="s">
        <v>1493</v>
      </c>
      <c r="H825" s="16">
        <v>6934829.5650000004</v>
      </c>
      <c r="I825" s="12">
        <v>44106</v>
      </c>
      <c r="J825" s="12" t="s">
        <v>14185</v>
      </c>
      <c r="K825" s="15">
        <v>0</v>
      </c>
      <c r="L825" s="13" t="s">
        <v>15</v>
      </c>
      <c r="M825" s="7">
        <v>1</v>
      </c>
      <c r="N825" s="17"/>
    </row>
    <row r="826" spans="1:14" ht="78.75">
      <c r="A826" s="6">
        <v>824</v>
      </c>
      <c r="B826" s="8" t="s">
        <v>13661</v>
      </c>
      <c r="C826" s="9" t="s">
        <v>14187</v>
      </c>
      <c r="D826" s="10" t="s">
        <v>14188</v>
      </c>
      <c r="E826" s="11" t="s">
        <v>14189</v>
      </c>
      <c r="F826" s="6">
        <v>441282</v>
      </c>
      <c r="G826" s="6" t="s">
        <v>1493</v>
      </c>
      <c r="H826" s="16">
        <v>1888478.4</v>
      </c>
      <c r="I826" s="12"/>
      <c r="J826" s="12"/>
      <c r="K826" s="15">
        <v>0</v>
      </c>
      <c r="L826" s="13" t="s">
        <v>15</v>
      </c>
      <c r="M826" s="7">
        <v>1</v>
      </c>
      <c r="N826" s="17"/>
    </row>
    <row r="827" spans="1:14" ht="94.5">
      <c r="A827" s="6">
        <v>825</v>
      </c>
      <c r="B827" s="8" t="s">
        <v>13661</v>
      </c>
      <c r="C827" s="9" t="s">
        <v>13857</v>
      </c>
      <c r="D827" s="10" t="s">
        <v>13858</v>
      </c>
      <c r="E827" s="11" t="s">
        <v>14190</v>
      </c>
      <c r="F827" s="6">
        <v>485133</v>
      </c>
      <c r="G827" s="6" t="s">
        <v>1493</v>
      </c>
      <c r="H827" s="16">
        <v>4960906.7379999999</v>
      </c>
      <c r="I827" s="12"/>
      <c r="J827" s="12"/>
      <c r="K827" s="15">
        <v>0</v>
      </c>
      <c r="L827" s="13" t="s">
        <v>15</v>
      </c>
      <c r="M827" s="7">
        <v>1</v>
      </c>
      <c r="N827" s="17"/>
    </row>
    <row r="828" spans="1:14" ht="409.5">
      <c r="A828" s="6">
        <v>826</v>
      </c>
      <c r="B828" s="8" t="s">
        <v>13661</v>
      </c>
      <c r="C828" s="9" t="s">
        <v>13800</v>
      </c>
      <c r="D828" s="10" t="s">
        <v>1203</v>
      </c>
      <c r="E828" s="11" t="s">
        <v>14191</v>
      </c>
      <c r="F828" s="6">
        <v>448838</v>
      </c>
      <c r="G828" s="6" t="s">
        <v>1687</v>
      </c>
      <c r="H828" s="16">
        <v>3794508.8420000002</v>
      </c>
      <c r="I828" s="12" t="s">
        <v>13754</v>
      </c>
      <c r="J828" s="12" t="s">
        <v>14192</v>
      </c>
      <c r="K828" s="15">
        <v>0</v>
      </c>
      <c r="L828" s="13" t="s">
        <v>15</v>
      </c>
      <c r="M828" s="7">
        <v>1</v>
      </c>
      <c r="N828" s="17"/>
    </row>
    <row r="829" spans="1:14" ht="409.5">
      <c r="A829" s="6">
        <v>827</v>
      </c>
      <c r="B829" s="8" t="s">
        <v>13661</v>
      </c>
      <c r="C829" s="9" t="s">
        <v>13800</v>
      </c>
      <c r="D829" s="10" t="s">
        <v>1203</v>
      </c>
      <c r="E829" s="11" t="s">
        <v>14193</v>
      </c>
      <c r="F829" s="6">
        <v>448839</v>
      </c>
      <c r="G829" s="6" t="s">
        <v>1687</v>
      </c>
      <c r="H829" s="16">
        <v>6512589.7070000004</v>
      </c>
      <c r="I829" s="12" t="s">
        <v>13754</v>
      </c>
      <c r="J829" s="12" t="s">
        <v>14192</v>
      </c>
      <c r="K829" s="15">
        <v>0</v>
      </c>
      <c r="L829" s="13" t="s">
        <v>15</v>
      </c>
      <c r="M829" s="7">
        <v>1</v>
      </c>
      <c r="N829" s="17"/>
    </row>
    <row r="830" spans="1:14" ht="126">
      <c r="A830" s="6">
        <v>828</v>
      </c>
      <c r="B830" s="8" t="s">
        <v>13661</v>
      </c>
      <c r="C830" s="9" t="s">
        <v>13864</v>
      </c>
      <c r="D830" s="10" t="s">
        <v>20</v>
      </c>
      <c r="E830" s="11" t="s">
        <v>14194</v>
      </c>
      <c r="F830" s="6">
        <v>426394</v>
      </c>
      <c r="G830" s="6" t="s">
        <v>7768</v>
      </c>
      <c r="H830" s="16">
        <v>81861971.464000002</v>
      </c>
      <c r="I830" s="12"/>
      <c r="J830" s="12"/>
      <c r="K830" s="15">
        <v>0</v>
      </c>
      <c r="L830" s="13" t="s">
        <v>15</v>
      </c>
      <c r="M830" s="7">
        <v>1</v>
      </c>
      <c r="N830" s="17"/>
    </row>
    <row r="831" spans="1:14" ht="94.5">
      <c r="A831" s="6">
        <v>829</v>
      </c>
      <c r="B831" s="8" t="s">
        <v>13661</v>
      </c>
      <c r="C831" s="9" t="s">
        <v>14195</v>
      </c>
      <c r="D831" s="10" t="s">
        <v>14196</v>
      </c>
      <c r="E831" s="11" t="s">
        <v>14197</v>
      </c>
      <c r="F831" s="6">
        <v>174330</v>
      </c>
      <c r="G831" s="6" t="s">
        <v>1611</v>
      </c>
      <c r="H831" s="16">
        <v>370000000</v>
      </c>
      <c r="I831" s="12"/>
      <c r="J831" s="12"/>
      <c r="K831" s="15">
        <v>190200000</v>
      </c>
      <c r="L831" s="13" t="s">
        <v>14</v>
      </c>
      <c r="M831" s="7">
        <v>1</v>
      </c>
      <c r="N831" s="17"/>
    </row>
    <row r="832" spans="1:14" ht="110.25">
      <c r="A832" s="6">
        <v>830</v>
      </c>
      <c r="B832" s="8" t="s">
        <v>13661</v>
      </c>
      <c r="C832" s="9" t="s">
        <v>14198</v>
      </c>
      <c r="D832" s="10" t="s">
        <v>993</v>
      </c>
      <c r="E832" s="11" t="s">
        <v>14199</v>
      </c>
      <c r="F832" s="6">
        <v>174330</v>
      </c>
      <c r="G832" s="6" t="s">
        <v>1611</v>
      </c>
      <c r="H832" s="16">
        <v>370000000</v>
      </c>
      <c r="I832" s="12"/>
      <c r="J832" s="12"/>
      <c r="K832" s="15">
        <v>190200000</v>
      </c>
      <c r="L832" s="13" t="s">
        <v>14</v>
      </c>
      <c r="M832" s="7">
        <v>0.49</v>
      </c>
      <c r="N832" s="17"/>
    </row>
    <row r="833" spans="1:14" ht="94.5">
      <c r="A833" s="6">
        <v>831</v>
      </c>
      <c r="B833" s="8" t="s">
        <v>13661</v>
      </c>
      <c r="C833" s="9" t="s">
        <v>14200</v>
      </c>
      <c r="D833" s="10" t="s">
        <v>14201</v>
      </c>
      <c r="E833" s="11" t="s">
        <v>14202</v>
      </c>
      <c r="F833" s="6">
        <v>174330</v>
      </c>
      <c r="G833" s="6" t="s">
        <v>1611</v>
      </c>
      <c r="H833" s="16">
        <v>370000000</v>
      </c>
      <c r="I833" s="12"/>
      <c r="J833" s="12"/>
      <c r="K833" s="15">
        <v>190200000</v>
      </c>
      <c r="L833" s="13" t="s">
        <v>14</v>
      </c>
      <c r="M833" s="7">
        <v>0.51</v>
      </c>
      <c r="N833" s="17"/>
    </row>
    <row r="834" spans="1:14" ht="78.75">
      <c r="A834" s="6">
        <v>832</v>
      </c>
      <c r="B834" s="8" t="s">
        <v>13661</v>
      </c>
      <c r="C834" s="9" t="s">
        <v>13682</v>
      </c>
      <c r="D834" s="10" t="s">
        <v>7008</v>
      </c>
      <c r="E834" s="11" t="s">
        <v>14203</v>
      </c>
      <c r="F834" s="6">
        <v>390944</v>
      </c>
      <c r="G834" s="6" t="s">
        <v>2442</v>
      </c>
      <c r="H834" s="16">
        <v>5085924.3</v>
      </c>
      <c r="I834" s="12" t="s">
        <v>14204</v>
      </c>
      <c r="J834" s="12" t="s">
        <v>8656</v>
      </c>
      <c r="K834" s="15">
        <v>3500000</v>
      </c>
      <c r="L834" s="13" t="s">
        <v>15</v>
      </c>
      <c r="M834" s="7">
        <v>1</v>
      </c>
      <c r="N834" s="17"/>
    </row>
    <row r="835" spans="1:14" ht="94.5">
      <c r="A835" s="6">
        <v>833</v>
      </c>
      <c r="B835" s="8" t="s">
        <v>13661</v>
      </c>
      <c r="C835" s="9" t="s">
        <v>14205</v>
      </c>
      <c r="D835" s="10"/>
      <c r="E835" s="11" t="s">
        <v>14206</v>
      </c>
      <c r="F835" s="6" t="s">
        <v>14207</v>
      </c>
      <c r="G835" s="6" t="s">
        <v>4264</v>
      </c>
      <c r="H835" s="16">
        <v>3450013836</v>
      </c>
      <c r="I835" s="12" t="s">
        <v>14208</v>
      </c>
      <c r="J835" s="12" t="s">
        <v>14209</v>
      </c>
      <c r="K835" s="15">
        <v>2296163522.1300001</v>
      </c>
      <c r="L835" s="13" t="s">
        <v>15</v>
      </c>
      <c r="M835" s="7">
        <v>1</v>
      </c>
      <c r="N835" s="17"/>
    </row>
    <row r="836" spans="1:14" ht="78.75">
      <c r="A836" s="6">
        <v>834</v>
      </c>
      <c r="B836" s="8" t="s">
        <v>13661</v>
      </c>
      <c r="C836" s="9" t="s">
        <v>14210</v>
      </c>
      <c r="D836" s="10" t="s">
        <v>14211</v>
      </c>
      <c r="E836" s="11" t="s">
        <v>14212</v>
      </c>
      <c r="F836" s="6">
        <v>155185</v>
      </c>
      <c r="G836" s="6" t="s">
        <v>873</v>
      </c>
      <c r="H836" s="16">
        <v>11249389.586999999</v>
      </c>
      <c r="I836" s="12">
        <v>43437</v>
      </c>
      <c r="J836" s="12" t="s">
        <v>14213</v>
      </c>
      <c r="K836" s="15">
        <v>7723360</v>
      </c>
      <c r="L836" s="13" t="s">
        <v>15</v>
      </c>
      <c r="M836" s="7">
        <v>1</v>
      </c>
      <c r="N836" s="17"/>
    </row>
    <row r="837" spans="1:14" ht="126">
      <c r="A837" s="6">
        <v>835</v>
      </c>
      <c r="B837" s="8" t="s">
        <v>13661</v>
      </c>
      <c r="C837" s="9" t="s">
        <v>13864</v>
      </c>
      <c r="D837" s="10" t="s">
        <v>20</v>
      </c>
      <c r="E837" s="11" t="s">
        <v>14214</v>
      </c>
      <c r="F837" s="6">
        <v>121529</v>
      </c>
      <c r="G837" s="6" t="s">
        <v>873</v>
      </c>
      <c r="H837" s="16">
        <v>13072500</v>
      </c>
      <c r="I837" s="12" t="s">
        <v>14215</v>
      </c>
      <c r="J837" s="12" t="s">
        <v>14216</v>
      </c>
      <c r="K837" s="15">
        <v>12599000</v>
      </c>
      <c r="L837" s="13" t="s">
        <v>15</v>
      </c>
      <c r="M837" s="7">
        <v>1</v>
      </c>
      <c r="N837" s="17"/>
    </row>
    <row r="838" spans="1:14" ht="126">
      <c r="A838" s="6">
        <v>836</v>
      </c>
      <c r="B838" s="8" t="s">
        <v>13661</v>
      </c>
      <c r="C838" s="9" t="s">
        <v>13864</v>
      </c>
      <c r="D838" s="10" t="s">
        <v>20</v>
      </c>
      <c r="E838" s="11" t="s">
        <v>14217</v>
      </c>
      <c r="F838" s="6">
        <v>121528</v>
      </c>
      <c r="G838" s="6" t="s">
        <v>873</v>
      </c>
      <c r="H838" s="16">
        <v>13218300</v>
      </c>
      <c r="I838" s="12">
        <v>43406</v>
      </c>
      <c r="J838" s="12" t="s">
        <v>14218</v>
      </c>
      <c r="K838" s="15">
        <v>9300000</v>
      </c>
      <c r="L838" s="13" t="s">
        <v>15</v>
      </c>
      <c r="M838" s="7">
        <v>1</v>
      </c>
      <c r="N838" s="17"/>
    </row>
    <row r="839" spans="1:14" ht="78.75">
      <c r="A839" s="6">
        <v>837</v>
      </c>
      <c r="B839" s="8" t="s">
        <v>13661</v>
      </c>
      <c r="C839" s="9" t="s">
        <v>13867</v>
      </c>
      <c r="D839" s="10" t="s">
        <v>13868</v>
      </c>
      <c r="E839" s="11" t="s">
        <v>14219</v>
      </c>
      <c r="F839" s="6">
        <v>368813</v>
      </c>
      <c r="G839" s="6" t="s">
        <v>873</v>
      </c>
      <c r="H839" s="16">
        <v>12050750</v>
      </c>
      <c r="I839" s="12" t="s">
        <v>4388</v>
      </c>
      <c r="J839" s="12" t="s">
        <v>8664</v>
      </c>
      <c r="K839" s="15">
        <v>2880000</v>
      </c>
      <c r="L839" s="13" t="s">
        <v>15</v>
      </c>
      <c r="M839" s="7">
        <v>1</v>
      </c>
      <c r="N839" s="17"/>
    </row>
    <row r="840" spans="1:14" ht="78.75">
      <c r="A840" s="6">
        <v>838</v>
      </c>
      <c r="B840" s="8" t="s">
        <v>13661</v>
      </c>
      <c r="C840" s="9" t="s">
        <v>14220</v>
      </c>
      <c r="D840" s="10" t="s">
        <v>14221</v>
      </c>
      <c r="E840" s="11" t="s">
        <v>14222</v>
      </c>
      <c r="F840" s="6">
        <v>368814</v>
      </c>
      <c r="G840" s="6" t="s">
        <v>873</v>
      </c>
      <c r="H840" s="16">
        <v>11892100</v>
      </c>
      <c r="I840" s="12" t="s">
        <v>9710</v>
      </c>
      <c r="J840" s="12">
        <v>44351</v>
      </c>
      <c r="K840" s="15">
        <v>2690000</v>
      </c>
      <c r="L840" s="13" t="s">
        <v>15</v>
      </c>
      <c r="M840" s="7">
        <v>1</v>
      </c>
      <c r="N840" s="17"/>
    </row>
    <row r="841" spans="1:14" ht="63">
      <c r="A841" s="6">
        <v>839</v>
      </c>
      <c r="B841" s="8" t="s">
        <v>13661</v>
      </c>
      <c r="C841" s="9" t="s">
        <v>13830</v>
      </c>
      <c r="D841" s="10" t="s">
        <v>13831</v>
      </c>
      <c r="E841" s="11" t="s">
        <v>14223</v>
      </c>
      <c r="F841" s="6">
        <v>368815</v>
      </c>
      <c r="G841" s="6" t="s">
        <v>873</v>
      </c>
      <c r="H841" s="16">
        <v>11400000</v>
      </c>
      <c r="I841" s="12" t="s">
        <v>4388</v>
      </c>
      <c r="J841" s="12" t="s">
        <v>4444</v>
      </c>
      <c r="K841" s="15">
        <v>2350000</v>
      </c>
      <c r="L841" s="13" t="s">
        <v>15</v>
      </c>
      <c r="M841" s="7">
        <v>1</v>
      </c>
      <c r="N841" s="17"/>
    </row>
    <row r="842" spans="1:14" ht="78.75">
      <c r="A842" s="6">
        <v>840</v>
      </c>
      <c r="B842" s="8" t="s">
        <v>13661</v>
      </c>
      <c r="C842" s="9" t="s">
        <v>14175</v>
      </c>
      <c r="D842" s="10" t="s">
        <v>14176</v>
      </c>
      <c r="E842" s="11" t="s">
        <v>14224</v>
      </c>
      <c r="F842" s="6">
        <v>368816</v>
      </c>
      <c r="G842" s="6" t="s">
        <v>873</v>
      </c>
      <c r="H842" s="16">
        <v>6268500</v>
      </c>
      <c r="I842" s="12">
        <v>43955</v>
      </c>
      <c r="J842" s="12">
        <v>44532</v>
      </c>
      <c r="K842" s="15">
        <v>2750000</v>
      </c>
      <c r="L842" s="13" t="s">
        <v>15</v>
      </c>
      <c r="M842" s="7">
        <v>1</v>
      </c>
      <c r="N842" s="17"/>
    </row>
    <row r="843" spans="1:14" ht="63">
      <c r="A843" s="6">
        <v>841</v>
      </c>
      <c r="B843" s="8" t="s">
        <v>13661</v>
      </c>
      <c r="C843" s="9" t="s">
        <v>14225</v>
      </c>
      <c r="D843" s="10" t="s">
        <v>14226</v>
      </c>
      <c r="E843" s="11" t="s">
        <v>14227</v>
      </c>
      <c r="F843" s="6">
        <v>368817</v>
      </c>
      <c r="G843" s="6" t="s">
        <v>873</v>
      </c>
      <c r="H843" s="16">
        <v>12050750</v>
      </c>
      <c r="I843" s="12" t="s">
        <v>9710</v>
      </c>
      <c r="J843" s="12">
        <v>44350</v>
      </c>
      <c r="K843" s="15">
        <v>0</v>
      </c>
      <c r="L843" s="13" t="s">
        <v>15</v>
      </c>
      <c r="M843" s="7">
        <v>1</v>
      </c>
      <c r="N843" s="17"/>
    </row>
    <row r="844" spans="1:14" ht="63">
      <c r="A844" s="6">
        <v>842</v>
      </c>
      <c r="B844" s="8" t="s">
        <v>13661</v>
      </c>
      <c r="C844" s="9" t="s">
        <v>14228</v>
      </c>
      <c r="D844" s="10" t="s">
        <v>14229</v>
      </c>
      <c r="E844" s="11" t="s">
        <v>14230</v>
      </c>
      <c r="F844" s="6">
        <v>368818</v>
      </c>
      <c r="G844" s="6" t="s">
        <v>873</v>
      </c>
      <c r="H844" s="16">
        <v>12649250</v>
      </c>
      <c r="I844" s="12" t="s">
        <v>8655</v>
      </c>
      <c r="J844" s="12" t="s">
        <v>8664</v>
      </c>
      <c r="K844" s="15">
        <v>1250000</v>
      </c>
      <c r="L844" s="13" t="s">
        <v>15</v>
      </c>
      <c r="M844" s="7">
        <v>1</v>
      </c>
      <c r="N844" s="17"/>
    </row>
    <row r="845" spans="1:14" ht="78.75">
      <c r="A845" s="6">
        <v>843</v>
      </c>
      <c r="B845" s="8" t="s">
        <v>13661</v>
      </c>
      <c r="C845" s="9" t="s">
        <v>14231</v>
      </c>
      <c r="D845" s="10" t="s">
        <v>14232</v>
      </c>
      <c r="E845" s="11" t="s">
        <v>14233</v>
      </c>
      <c r="F845" s="6">
        <v>368819</v>
      </c>
      <c r="G845" s="6" t="s">
        <v>873</v>
      </c>
      <c r="H845" s="16">
        <v>6645250</v>
      </c>
      <c r="I845" s="12" t="s">
        <v>4443</v>
      </c>
      <c r="J845" s="12" t="s">
        <v>8546</v>
      </c>
      <c r="K845" s="15">
        <v>1400000</v>
      </c>
      <c r="L845" s="13" t="s">
        <v>15</v>
      </c>
      <c r="M845" s="7">
        <v>1</v>
      </c>
      <c r="N845" s="17"/>
    </row>
    <row r="846" spans="1:14" ht="94.5">
      <c r="A846" s="6">
        <v>844</v>
      </c>
      <c r="B846" s="8" t="s">
        <v>13661</v>
      </c>
      <c r="C846" s="9" t="s">
        <v>13857</v>
      </c>
      <c r="D846" s="10" t="s">
        <v>13858</v>
      </c>
      <c r="E846" s="11" t="s">
        <v>14234</v>
      </c>
      <c r="F846" s="6">
        <v>389664</v>
      </c>
      <c r="G846" s="6" t="s">
        <v>873</v>
      </c>
      <c r="H846" s="16">
        <v>4719765.71</v>
      </c>
      <c r="I846" s="12" t="s">
        <v>4443</v>
      </c>
      <c r="J846" s="12" t="s">
        <v>8546</v>
      </c>
      <c r="K846" s="15">
        <v>0</v>
      </c>
      <c r="L846" s="13" t="s">
        <v>15</v>
      </c>
      <c r="M846" s="7">
        <v>1</v>
      </c>
      <c r="N846" s="17"/>
    </row>
    <row r="847" spans="1:14" ht="110.25">
      <c r="A847" s="6">
        <v>845</v>
      </c>
      <c r="B847" s="8" t="s">
        <v>13661</v>
      </c>
      <c r="C847" s="9" t="s">
        <v>13895</v>
      </c>
      <c r="D847" s="10" t="s">
        <v>13896</v>
      </c>
      <c r="E847" s="11" t="s">
        <v>14235</v>
      </c>
      <c r="F847" s="6">
        <v>401384</v>
      </c>
      <c r="G847" s="6" t="s">
        <v>873</v>
      </c>
      <c r="H847" s="16">
        <v>6336500</v>
      </c>
      <c r="I847" s="12" t="s">
        <v>4431</v>
      </c>
      <c r="J847" s="12" t="s">
        <v>14236</v>
      </c>
      <c r="K847" s="15">
        <v>0</v>
      </c>
      <c r="L847" s="13" t="s">
        <v>15</v>
      </c>
      <c r="M847" s="7">
        <v>1</v>
      </c>
      <c r="N847" s="17"/>
    </row>
    <row r="848" spans="1:14" ht="78.75">
      <c r="A848" s="6">
        <v>846</v>
      </c>
      <c r="B848" s="8" t="s">
        <v>13661</v>
      </c>
      <c r="C848" s="9" t="s">
        <v>14237</v>
      </c>
      <c r="D848" s="10" t="s">
        <v>14238</v>
      </c>
      <c r="E848" s="11" t="s">
        <v>14239</v>
      </c>
      <c r="F848" s="6">
        <v>407891</v>
      </c>
      <c r="G848" s="6" t="s">
        <v>873</v>
      </c>
      <c r="H848" s="16">
        <v>6593000</v>
      </c>
      <c r="I848" s="12" t="s">
        <v>14240</v>
      </c>
      <c r="J848" s="12" t="s">
        <v>13690</v>
      </c>
      <c r="K848" s="15">
        <v>0</v>
      </c>
      <c r="L848" s="13" t="s">
        <v>15</v>
      </c>
      <c r="M848" s="7">
        <v>1</v>
      </c>
      <c r="N848" s="17"/>
    </row>
    <row r="849" spans="1:14" ht="126">
      <c r="A849" s="6">
        <v>847</v>
      </c>
      <c r="B849" s="8" t="s">
        <v>13661</v>
      </c>
      <c r="C849" s="9" t="s">
        <v>13917</v>
      </c>
      <c r="D849" s="10" t="s">
        <v>869</v>
      </c>
      <c r="E849" s="11" t="s">
        <v>14241</v>
      </c>
      <c r="F849" s="6">
        <v>473078</v>
      </c>
      <c r="G849" s="6" t="s">
        <v>14242</v>
      </c>
      <c r="H849" s="16">
        <v>13136449.5</v>
      </c>
      <c r="I849" s="12"/>
      <c r="J849" s="12"/>
      <c r="K849" s="15">
        <v>0</v>
      </c>
      <c r="L849" s="13" t="s">
        <v>15</v>
      </c>
      <c r="M849" s="7">
        <v>1</v>
      </c>
      <c r="N849" s="17"/>
    </row>
    <row r="850" spans="1:14" ht="78.75">
      <c r="A850" s="6">
        <v>848</v>
      </c>
      <c r="B850" s="8" t="s">
        <v>13661</v>
      </c>
      <c r="C850" s="9" t="s">
        <v>13800</v>
      </c>
      <c r="D850" s="10" t="s">
        <v>1203</v>
      </c>
      <c r="E850" s="11" t="s">
        <v>14243</v>
      </c>
      <c r="F850" s="6">
        <v>152391</v>
      </c>
      <c r="G850" s="6" t="s">
        <v>14242</v>
      </c>
      <c r="H850" s="16">
        <v>73786076</v>
      </c>
      <c r="I850" s="12" t="s">
        <v>14244</v>
      </c>
      <c r="J850" s="12" t="s">
        <v>667</v>
      </c>
      <c r="K850" s="15">
        <f>61925000+7500000</f>
        <v>69425000</v>
      </c>
      <c r="L850" s="13" t="s">
        <v>15</v>
      </c>
      <c r="M850" s="7">
        <v>1</v>
      </c>
      <c r="N850" s="17"/>
    </row>
    <row r="851" spans="1:14" ht="78.75">
      <c r="A851" s="6">
        <v>849</v>
      </c>
      <c r="B851" s="8" t="s">
        <v>13661</v>
      </c>
      <c r="C851" s="9" t="s">
        <v>13800</v>
      </c>
      <c r="D851" s="10" t="s">
        <v>1203</v>
      </c>
      <c r="E851" s="11" t="s">
        <v>14245</v>
      </c>
      <c r="F851" s="6">
        <v>357238</v>
      </c>
      <c r="G851" s="6" t="s">
        <v>1486</v>
      </c>
      <c r="H851" s="16">
        <v>31309863.182999998</v>
      </c>
      <c r="I851" s="12">
        <v>44168</v>
      </c>
      <c r="J851" s="12" t="s">
        <v>11692</v>
      </c>
      <c r="K851" s="15">
        <v>0</v>
      </c>
      <c r="L851" s="13" t="s">
        <v>15</v>
      </c>
      <c r="M851" s="7">
        <v>1</v>
      </c>
      <c r="N851" s="17"/>
    </row>
    <row r="852" spans="1:14" ht="63">
      <c r="A852" s="6">
        <v>850</v>
      </c>
      <c r="B852" s="8" t="s">
        <v>13661</v>
      </c>
      <c r="C852" s="9" t="s">
        <v>14037</v>
      </c>
      <c r="D852" s="10" t="s">
        <v>858</v>
      </c>
      <c r="E852" s="11" t="s">
        <v>14246</v>
      </c>
      <c r="F852" s="6">
        <v>412664</v>
      </c>
      <c r="G852" s="6" t="s">
        <v>1486</v>
      </c>
      <c r="H852" s="16">
        <v>19635000</v>
      </c>
      <c r="I852" s="12" t="s">
        <v>14247</v>
      </c>
      <c r="J852" s="12">
        <v>44322</v>
      </c>
      <c r="K852" s="15">
        <v>0</v>
      </c>
      <c r="L852" s="13" t="s">
        <v>15</v>
      </c>
      <c r="M852" s="7">
        <v>1</v>
      </c>
      <c r="N852" s="17"/>
    </row>
    <row r="853" spans="1:14" ht="63">
      <c r="A853" s="6">
        <v>851</v>
      </c>
      <c r="B853" s="8" t="s">
        <v>13661</v>
      </c>
      <c r="C853" s="9" t="s">
        <v>14248</v>
      </c>
      <c r="D853" s="10" t="s">
        <v>14249</v>
      </c>
      <c r="E853" s="11" t="s">
        <v>14250</v>
      </c>
      <c r="F853" s="6">
        <v>456677</v>
      </c>
      <c r="G853" s="6" t="s">
        <v>1486</v>
      </c>
      <c r="H853" s="16">
        <v>20640188.612</v>
      </c>
      <c r="I853" s="12"/>
      <c r="J853" s="12"/>
      <c r="K853" s="15">
        <v>0</v>
      </c>
      <c r="L853" s="13" t="s">
        <v>14</v>
      </c>
      <c r="M853" s="7">
        <v>1</v>
      </c>
      <c r="N853" s="17"/>
    </row>
    <row r="854" spans="1:14" ht="141.75">
      <c r="A854" s="6">
        <v>852</v>
      </c>
      <c r="B854" s="8" t="s">
        <v>13661</v>
      </c>
      <c r="C854" s="9" t="s">
        <v>14251</v>
      </c>
      <c r="D854" s="10" t="s">
        <v>7008</v>
      </c>
      <c r="E854" s="11" t="s">
        <v>14250</v>
      </c>
      <c r="F854" s="6">
        <v>456677</v>
      </c>
      <c r="G854" s="6" t="s">
        <v>1486</v>
      </c>
      <c r="H854" s="16">
        <v>20640188.612</v>
      </c>
      <c r="I854" s="12"/>
      <c r="J854" s="12"/>
      <c r="K854" s="15">
        <v>0</v>
      </c>
      <c r="L854" s="13" t="s">
        <v>14</v>
      </c>
      <c r="M854" s="7">
        <v>0.51</v>
      </c>
      <c r="N854" s="17"/>
    </row>
    <row r="855" spans="1:14" ht="78.75">
      <c r="A855" s="6">
        <v>853</v>
      </c>
      <c r="B855" s="8" t="s">
        <v>13661</v>
      </c>
      <c r="C855" s="9" t="s">
        <v>14252</v>
      </c>
      <c r="D855" s="10" t="s">
        <v>13886</v>
      </c>
      <c r="E855" s="11" t="s">
        <v>14250</v>
      </c>
      <c r="F855" s="6">
        <v>456677</v>
      </c>
      <c r="G855" s="6" t="s">
        <v>1486</v>
      </c>
      <c r="H855" s="16">
        <v>20640188.612</v>
      </c>
      <c r="I855" s="12"/>
      <c r="J855" s="12"/>
      <c r="K855" s="15">
        <v>0</v>
      </c>
      <c r="L855" s="13" t="s">
        <v>14</v>
      </c>
      <c r="M855" s="7">
        <v>0.49</v>
      </c>
      <c r="N855" s="17"/>
    </row>
    <row r="856" spans="1:14" ht="78.75">
      <c r="A856" s="6">
        <v>854</v>
      </c>
      <c r="B856" s="8" t="s">
        <v>13661</v>
      </c>
      <c r="C856" s="9" t="s">
        <v>14253</v>
      </c>
      <c r="D856" s="10" t="s">
        <v>14254</v>
      </c>
      <c r="E856" s="11" t="s">
        <v>14255</v>
      </c>
      <c r="F856" s="6">
        <v>204406</v>
      </c>
      <c r="G856" s="6" t="s">
        <v>3293</v>
      </c>
      <c r="H856" s="16">
        <v>2940120.8</v>
      </c>
      <c r="I856" s="12" t="s">
        <v>14256</v>
      </c>
      <c r="J856" s="12">
        <v>43649</v>
      </c>
      <c r="K856" s="15">
        <v>1000000</v>
      </c>
      <c r="L856" s="13" t="s">
        <v>15</v>
      </c>
      <c r="M856" s="7">
        <v>1</v>
      </c>
      <c r="N856" s="17"/>
    </row>
    <row r="857" spans="1:14" ht="78.75">
      <c r="A857" s="6">
        <v>855</v>
      </c>
      <c r="B857" s="8" t="s">
        <v>13661</v>
      </c>
      <c r="C857" s="9" t="s">
        <v>14257</v>
      </c>
      <c r="D857" s="10" t="s">
        <v>14258</v>
      </c>
      <c r="E857" s="11" t="s">
        <v>14259</v>
      </c>
      <c r="F857" s="6">
        <v>204407</v>
      </c>
      <c r="G857" s="6" t="s">
        <v>3293</v>
      </c>
      <c r="H857" s="16">
        <v>3325000</v>
      </c>
      <c r="I857" s="12" t="s">
        <v>14095</v>
      </c>
      <c r="J857" s="12">
        <v>43558</v>
      </c>
      <c r="K857" s="15">
        <v>1300000</v>
      </c>
      <c r="L857" s="13" t="s">
        <v>15</v>
      </c>
      <c r="M857" s="7">
        <v>1</v>
      </c>
      <c r="N857" s="17"/>
    </row>
    <row r="858" spans="1:14" ht="78.75">
      <c r="A858" s="6">
        <v>856</v>
      </c>
      <c r="B858" s="8" t="s">
        <v>13661</v>
      </c>
      <c r="C858" s="9" t="s">
        <v>14260</v>
      </c>
      <c r="D858" s="10" t="s">
        <v>14261</v>
      </c>
      <c r="E858" s="11" t="s">
        <v>14262</v>
      </c>
      <c r="F858" s="6">
        <v>187900</v>
      </c>
      <c r="G858" s="6" t="s">
        <v>3293</v>
      </c>
      <c r="H858" s="16">
        <v>2934328.08</v>
      </c>
      <c r="I858" s="12">
        <v>43257</v>
      </c>
      <c r="J858" s="12" t="s">
        <v>14263</v>
      </c>
      <c r="K858" s="15">
        <v>1900000</v>
      </c>
      <c r="L858" s="13" t="s">
        <v>15</v>
      </c>
      <c r="M858" s="7">
        <v>1</v>
      </c>
      <c r="N858" s="17"/>
    </row>
    <row r="859" spans="1:14" ht="78.75">
      <c r="A859" s="6">
        <v>857</v>
      </c>
      <c r="B859" s="8" t="s">
        <v>13661</v>
      </c>
      <c r="C859" s="9" t="s">
        <v>14264</v>
      </c>
      <c r="D859" s="10" t="s">
        <v>14265</v>
      </c>
      <c r="E859" s="11" t="s">
        <v>14266</v>
      </c>
      <c r="F859" s="6">
        <v>297989</v>
      </c>
      <c r="G859" s="6" t="s">
        <v>3293</v>
      </c>
      <c r="H859" s="16">
        <v>3667995.8080000002</v>
      </c>
      <c r="I859" s="12" t="s">
        <v>14267</v>
      </c>
      <c r="J859" s="12" t="s">
        <v>14268</v>
      </c>
      <c r="K859" s="15">
        <f>792378+1200000+500000+660000</f>
        <v>3152378</v>
      </c>
      <c r="L859" s="13" t="s">
        <v>15</v>
      </c>
      <c r="M859" s="7">
        <v>1</v>
      </c>
      <c r="N859" s="17"/>
    </row>
    <row r="860" spans="1:14" ht="78.75">
      <c r="A860" s="6">
        <v>858</v>
      </c>
      <c r="B860" s="8" t="s">
        <v>13661</v>
      </c>
      <c r="C860" s="9" t="s">
        <v>14264</v>
      </c>
      <c r="D860" s="10" t="s">
        <v>14265</v>
      </c>
      <c r="E860" s="11" t="s">
        <v>14269</v>
      </c>
      <c r="F860" s="6">
        <v>297988</v>
      </c>
      <c r="G860" s="6" t="s">
        <v>3293</v>
      </c>
      <c r="H860" s="16">
        <v>3667078.8080000002</v>
      </c>
      <c r="I860" s="12" t="s">
        <v>14267</v>
      </c>
      <c r="J860" s="12" t="s">
        <v>14268</v>
      </c>
      <c r="K860" s="15">
        <f>750000+1200000+1347000</f>
        <v>3297000</v>
      </c>
      <c r="L860" s="13" t="s">
        <v>15</v>
      </c>
      <c r="M860" s="7">
        <v>1</v>
      </c>
      <c r="N860" s="17"/>
    </row>
    <row r="861" spans="1:14" ht="110.25">
      <c r="A861" s="6">
        <v>859</v>
      </c>
      <c r="B861" s="8" t="s">
        <v>13661</v>
      </c>
      <c r="C861" s="9" t="s">
        <v>13895</v>
      </c>
      <c r="D861" s="10" t="s">
        <v>13896</v>
      </c>
      <c r="E861" s="11" t="s">
        <v>14270</v>
      </c>
      <c r="F861" s="6">
        <v>416717</v>
      </c>
      <c r="G861" s="6" t="s">
        <v>3293</v>
      </c>
      <c r="H861" s="16">
        <v>3324952.5</v>
      </c>
      <c r="I861" s="12" t="s">
        <v>14021</v>
      </c>
      <c r="J861" s="12" t="s">
        <v>14271</v>
      </c>
      <c r="K861" s="15">
        <v>0</v>
      </c>
      <c r="L861" s="13" t="s">
        <v>15</v>
      </c>
      <c r="M861" s="7">
        <v>1</v>
      </c>
      <c r="N861" s="17"/>
    </row>
    <row r="862" spans="1:14" ht="63">
      <c r="A862" s="6">
        <v>860</v>
      </c>
      <c r="B862" s="8" t="s">
        <v>13661</v>
      </c>
      <c r="C862" s="9" t="s">
        <v>14272</v>
      </c>
      <c r="D862" s="10" t="s">
        <v>14273</v>
      </c>
      <c r="E862" s="11" t="s">
        <v>14274</v>
      </c>
      <c r="F862" s="6">
        <v>416718</v>
      </c>
      <c r="G862" s="6" t="s">
        <v>3293</v>
      </c>
      <c r="H862" s="16">
        <v>3324952.5</v>
      </c>
      <c r="I862" s="12" t="s">
        <v>14021</v>
      </c>
      <c r="J862" s="12" t="s">
        <v>14271</v>
      </c>
      <c r="K862" s="15">
        <v>0</v>
      </c>
      <c r="L862" s="13" t="s">
        <v>15</v>
      </c>
      <c r="M862" s="7">
        <v>1</v>
      </c>
      <c r="N862" s="17"/>
    </row>
    <row r="863" spans="1:14" ht="63">
      <c r="A863" s="6">
        <v>861</v>
      </c>
      <c r="B863" s="8" t="s">
        <v>13661</v>
      </c>
      <c r="C863" s="9" t="s">
        <v>14275</v>
      </c>
      <c r="D863" s="10" t="s">
        <v>14276</v>
      </c>
      <c r="E863" s="11" t="s">
        <v>14277</v>
      </c>
      <c r="F863" s="6">
        <v>416719</v>
      </c>
      <c r="G863" s="6" t="s">
        <v>3293</v>
      </c>
      <c r="H863" s="16">
        <v>3324952.5</v>
      </c>
      <c r="I863" s="12" t="s">
        <v>14278</v>
      </c>
      <c r="J863" s="12" t="s">
        <v>14279</v>
      </c>
      <c r="K863" s="15">
        <v>0</v>
      </c>
      <c r="L863" s="13" t="s">
        <v>15</v>
      </c>
      <c r="M863" s="7">
        <v>1</v>
      </c>
      <c r="N863" s="17"/>
    </row>
    <row r="864" spans="1:14" ht="78.75">
      <c r="A864" s="6">
        <v>862</v>
      </c>
      <c r="B864" s="8" t="s">
        <v>13661</v>
      </c>
      <c r="C864" s="9" t="s">
        <v>14280</v>
      </c>
      <c r="D864" s="10" t="s">
        <v>14281</v>
      </c>
      <c r="E864" s="11" t="s">
        <v>14282</v>
      </c>
      <c r="F864" s="6">
        <v>416720</v>
      </c>
      <c r="G864" s="6" t="s">
        <v>3293</v>
      </c>
      <c r="H864" s="16">
        <v>3324952.5</v>
      </c>
      <c r="I864" s="12" t="s">
        <v>14021</v>
      </c>
      <c r="J864" s="12" t="s">
        <v>14271</v>
      </c>
      <c r="K864" s="15">
        <v>0</v>
      </c>
      <c r="L864" s="13" t="s">
        <v>15</v>
      </c>
      <c r="M864" s="7">
        <v>1</v>
      </c>
      <c r="N864" s="17"/>
    </row>
    <row r="865" spans="1:14" ht="94.5">
      <c r="A865" s="6">
        <v>863</v>
      </c>
      <c r="B865" s="8" t="s">
        <v>13661</v>
      </c>
      <c r="C865" s="9" t="s">
        <v>13857</v>
      </c>
      <c r="D865" s="10" t="s">
        <v>13858</v>
      </c>
      <c r="E865" s="11" t="s">
        <v>14283</v>
      </c>
      <c r="F865" s="6">
        <v>440044</v>
      </c>
      <c r="G865" s="6" t="s">
        <v>3293</v>
      </c>
      <c r="H865" s="16">
        <v>3674870.85</v>
      </c>
      <c r="I865" s="12" t="s">
        <v>14284</v>
      </c>
      <c r="J865" s="12" t="s">
        <v>12476</v>
      </c>
      <c r="K865" s="15">
        <v>0</v>
      </c>
      <c r="L865" s="13" t="s">
        <v>15</v>
      </c>
      <c r="M865" s="7">
        <v>1</v>
      </c>
      <c r="N865" s="17"/>
    </row>
    <row r="866" spans="1:14" ht="63">
      <c r="A866" s="6">
        <v>864</v>
      </c>
      <c r="B866" s="8" t="s">
        <v>13661</v>
      </c>
      <c r="C866" s="9" t="s">
        <v>14285</v>
      </c>
      <c r="D866" s="10" t="s">
        <v>13187</v>
      </c>
      <c r="E866" s="11" t="s">
        <v>14286</v>
      </c>
      <c r="F866" s="6">
        <v>220359</v>
      </c>
      <c r="G866" s="6" t="s">
        <v>13123</v>
      </c>
      <c r="H866" s="16">
        <v>8738742.1999999993</v>
      </c>
      <c r="I866" s="12" t="s">
        <v>14287</v>
      </c>
      <c r="J866" s="12" t="s">
        <v>8651</v>
      </c>
      <c r="K866" s="15">
        <v>6400000</v>
      </c>
      <c r="L866" s="13" t="s">
        <v>15</v>
      </c>
      <c r="M866" s="7">
        <v>1</v>
      </c>
      <c r="N866" s="17"/>
    </row>
    <row r="867" spans="1:14" ht="63">
      <c r="A867" s="6">
        <v>865</v>
      </c>
      <c r="B867" s="8" t="s">
        <v>13661</v>
      </c>
      <c r="C867" s="9" t="s">
        <v>14288</v>
      </c>
      <c r="D867" s="10" t="s">
        <v>14289</v>
      </c>
      <c r="E867" s="11" t="s">
        <v>14290</v>
      </c>
      <c r="F867" s="6">
        <v>367908</v>
      </c>
      <c r="G867" s="6" t="s">
        <v>13123</v>
      </c>
      <c r="H867" s="16">
        <v>11544345.346999999</v>
      </c>
      <c r="I867" s="12" t="s">
        <v>14126</v>
      </c>
      <c r="J867" s="12" t="s">
        <v>8736</v>
      </c>
      <c r="K867" s="15">
        <v>7690000</v>
      </c>
      <c r="L867" s="13" t="s">
        <v>15</v>
      </c>
      <c r="M867" s="7">
        <v>1</v>
      </c>
      <c r="N867" s="17"/>
    </row>
    <row r="868" spans="1:14" ht="63">
      <c r="A868" s="6">
        <v>866</v>
      </c>
      <c r="B868" s="8" t="s">
        <v>13661</v>
      </c>
      <c r="C868" s="9" t="s">
        <v>14291</v>
      </c>
      <c r="D868" s="10" t="s">
        <v>13184</v>
      </c>
      <c r="E868" s="11" t="s">
        <v>14292</v>
      </c>
      <c r="F868" s="6">
        <v>367909</v>
      </c>
      <c r="G868" s="6" t="s">
        <v>13123</v>
      </c>
      <c r="H868" s="16">
        <v>49939517.512999997</v>
      </c>
      <c r="I868" s="12">
        <v>44106</v>
      </c>
      <c r="J868" s="12" t="s">
        <v>9225</v>
      </c>
      <c r="K868" s="15">
        <v>20900000</v>
      </c>
      <c r="L868" s="13" t="s">
        <v>14</v>
      </c>
      <c r="M868" s="7">
        <v>1</v>
      </c>
      <c r="N868" s="17"/>
    </row>
    <row r="869" spans="1:14" ht="110.25">
      <c r="A869" s="6">
        <v>867</v>
      </c>
      <c r="B869" s="8" t="s">
        <v>13661</v>
      </c>
      <c r="C869" s="9" t="s">
        <v>14293</v>
      </c>
      <c r="D869" s="10" t="s">
        <v>1248</v>
      </c>
      <c r="E869" s="11" t="s">
        <v>14292</v>
      </c>
      <c r="F869" s="6">
        <v>367909</v>
      </c>
      <c r="G869" s="6" t="s">
        <v>13123</v>
      </c>
      <c r="H869" s="16">
        <v>49939517.512999997</v>
      </c>
      <c r="I869" s="12">
        <v>44106</v>
      </c>
      <c r="J869" s="12" t="s">
        <v>9225</v>
      </c>
      <c r="K869" s="15">
        <v>20900000</v>
      </c>
      <c r="L869" s="13" t="s">
        <v>14</v>
      </c>
      <c r="M869" s="7">
        <v>0.51</v>
      </c>
      <c r="N869" s="17"/>
    </row>
    <row r="870" spans="1:14" ht="78.75">
      <c r="A870" s="6">
        <v>868</v>
      </c>
      <c r="B870" s="8" t="s">
        <v>13661</v>
      </c>
      <c r="C870" s="9" t="s">
        <v>13800</v>
      </c>
      <c r="D870" s="10" t="s">
        <v>1203</v>
      </c>
      <c r="E870" s="11" t="s">
        <v>14292</v>
      </c>
      <c r="F870" s="6">
        <v>367909</v>
      </c>
      <c r="G870" s="6" t="s">
        <v>13123</v>
      </c>
      <c r="H870" s="16">
        <v>49939517.512999997</v>
      </c>
      <c r="I870" s="12">
        <v>44106</v>
      </c>
      <c r="J870" s="12" t="s">
        <v>9225</v>
      </c>
      <c r="K870" s="15">
        <v>20900000</v>
      </c>
      <c r="L870" s="13" t="s">
        <v>14</v>
      </c>
      <c r="M870" s="7">
        <v>0.49</v>
      </c>
      <c r="N870" s="17"/>
    </row>
    <row r="871" spans="1:14" ht="78.75">
      <c r="A871" s="6">
        <v>869</v>
      </c>
      <c r="B871" s="8" t="s">
        <v>13661</v>
      </c>
      <c r="C871" s="9" t="s">
        <v>14210</v>
      </c>
      <c r="D871" s="10" t="s">
        <v>14211</v>
      </c>
      <c r="E871" s="11" t="s">
        <v>14294</v>
      </c>
      <c r="F871" s="6">
        <v>130980</v>
      </c>
      <c r="G871" s="6" t="s">
        <v>14295</v>
      </c>
      <c r="H871" s="16">
        <v>3499867.4380000001</v>
      </c>
      <c r="I871" s="12" t="s">
        <v>14296</v>
      </c>
      <c r="J871" s="12" t="s">
        <v>8878</v>
      </c>
      <c r="K871" s="15">
        <v>1900000</v>
      </c>
      <c r="L871" s="13" t="s">
        <v>15</v>
      </c>
      <c r="M871" s="7">
        <v>1</v>
      </c>
      <c r="N871" s="17"/>
    </row>
    <row r="872" spans="1:14" ht="78.75">
      <c r="A872" s="6">
        <v>870</v>
      </c>
      <c r="B872" s="8" t="s">
        <v>13661</v>
      </c>
      <c r="C872" s="9" t="s">
        <v>14210</v>
      </c>
      <c r="D872" s="10" t="s">
        <v>14211</v>
      </c>
      <c r="E872" s="11" t="s">
        <v>14297</v>
      </c>
      <c r="F872" s="6">
        <v>130982</v>
      </c>
      <c r="G872" s="6" t="s">
        <v>14295</v>
      </c>
      <c r="H872" s="16">
        <v>3513810.696</v>
      </c>
      <c r="I872" s="12" t="s">
        <v>14296</v>
      </c>
      <c r="J872" s="12" t="s">
        <v>8878</v>
      </c>
      <c r="K872" s="15">
        <f>500000+1200000</f>
        <v>1700000</v>
      </c>
      <c r="L872" s="13" t="s">
        <v>15</v>
      </c>
      <c r="M872" s="7">
        <v>1</v>
      </c>
      <c r="N872" s="17"/>
    </row>
    <row r="873" spans="1:14" ht="78.75">
      <c r="A873" s="6">
        <v>871</v>
      </c>
      <c r="B873" s="8" t="s">
        <v>13661</v>
      </c>
      <c r="C873" s="9" t="s">
        <v>13949</v>
      </c>
      <c r="D873" s="10" t="s">
        <v>13950</v>
      </c>
      <c r="E873" s="11" t="s">
        <v>14298</v>
      </c>
      <c r="F873" s="6">
        <v>130984</v>
      </c>
      <c r="G873" s="6" t="s">
        <v>14295</v>
      </c>
      <c r="H873" s="16">
        <v>4999886.7630000003</v>
      </c>
      <c r="I873" s="12" t="s">
        <v>14296</v>
      </c>
      <c r="J873" s="12" t="s">
        <v>8878</v>
      </c>
      <c r="K873" s="15">
        <v>0</v>
      </c>
      <c r="L873" s="13" t="s">
        <v>15</v>
      </c>
      <c r="M873" s="7">
        <v>1</v>
      </c>
      <c r="N873" s="17"/>
    </row>
    <row r="874" spans="1:14" ht="94.5">
      <c r="A874" s="6">
        <v>872</v>
      </c>
      <c r="B874" s="8" t="s">
        <v>13661</v>
      </c>
      <c r="C874" s="9" t="s">
        <v>13662</v>
      </c>
      <c r="D874" s="10" t="s">
        <v>13663</v>
      </c>
      <c r="E874" s="11" t="s">
        <v>14299</v>
      </c>
      <c r="F874" s="6">
        <v>130985</v>
      </c>
      <c r="G874" s="6" t="s">
        <v>14295</v>
      </c>
      <c r="H874" s="16">
        <v>4999853.2970000003</v>
      </c>
      <c r="I874" s="12" t="s">
        <v>14300</v>
      </c>
      <c r="J874" s="12" t="s">
        <v>8878</v>
      </c>
      <c r="K874" s="15">
        <v>1000000</v>
      </c>
      <c r="L874" s="13" t="s">
        <v>15</v>
      </c>
      <c r="M874" s="7">
        <v>1</v>
      </c>
      <c r="N874" s="17"/>
    </row>
    <row r="875" spans="1:14" ht="94.5">
      <c r="A875" s="6">
        <v>873</v>
      </c>
      <c r="B875" s="8" t="s">
        <v>13661</v>
      </c>
      <c r="C875" s="9" t="s">
        <v>14301</v>
      </c>
      <c r="D875" s="10" t="s">
        <v>14302</v>
      </c>
      <c r="E875" s="11" t="s">
        <v>14303</v>
      </c>
      <c r="F875" s="6">
        <v>130986</v>
      </c>
      <c r="G875" s="6" t="s">
        <v>14295</v>
      </c>
      <c r="H875" s="16">
        <v>5027333.2829999998</v>
      </c>
      <c r="I875" s="12">
        <v>43222</v>
      </c>
      <c r="J875" s="12" t="s">
        <v>8878</v>
      </c>
      <c r="K875" s="15">
        <f>800000+1400000</f>
        <v>2200000</v>
      </c>
      <c r="L875" s="13" t="s">
        <v>15</v>
      </c>
      <c r="M875" s="7">
        <v>1</v>
      </c>
      <c r="N875" s="17"/>
    </row>
    <row r="876" spans="1:14" ht="78.75">
      <c r="A876" s="6">
        <v>874</v>
      </c>
      <c r="B876" s="8" t="s">
        <v>13661</v>
      </c>
      <c r="C876" s="9" t="s">
        <v>13728</v>
      </c>
      <c r="D876" s="10" t="s">
        <v>13729</v>
      </c>
      <c r="E876" s="11" t="s">
        <v>14304</v>
      </c>
      <c r="F876" s="6">
        <v>318746</v>
      </c>
      <c r="G876" s="6" t="s">
        <v>14305</v>
      </c>
      <c r="H876" s="16">
        <v>5150523.8</v>
      </c>
      <c r="I876" s="12" t="s">
        <v>14080</v>
      </c>
      <c r="J876" s="12">
        <v>43924</v>
      </c>
      <c r="K876" s="15">
        <v>0</v>
      </c>
      <c r="L876" s="13" t="s">
        <v>15</v>
      </c>
      <c r="M876" s="7">
        <v>1</v>
      </c>
      <c r="N876" s="17"/>
    </row>
    <row r="877" spans="1:14" ht="126">
      <c r="A877" s="6">
        <v>875</v>
      </c>
      <c r="B877" s="8" t="s">
        <v>13661</v>
      </c>
      <c r="C877" s="9" t="s">
        <v>14306</v>
      </c>
      <c r="D877" s="10" t="s">
        <v>623</v>
      </c>
      <c r="E877" s="11" t="s">
        <v>14307</v>
      </c>
      <c r="F877" s="6">
        <v>318747</v>
      </c>
      <c r="G877" s="6" t="s">
        <v>14305</v>
      </c>
      <c r="H877" s="16">
        <v>10184870.196</v>
      </c>
      <c r="I877" s="12" t="s">
        <v>14308</v>
      </c>
      <c r="J877" s="12" t="s">
        <v>670</v>
      </c>
      <c r="K877" s="15">
        <v>0</v>
      </c>
      <c r="L877" s="13" t="s">
        <v>15</v>
      </c>
      <c r="M877" s="7">
        <v>1</v>
      </c>
      <c r="N877" s="17"/>
    </row>
    <row r="878" spans="1:14" ht="78.75">
      <c r="A878" s="6">
        <v>876</v>
      </c>
      <c r="B878" s="8" t="s">
        <v>13661</v>
      </c>
      <c r="C878" s="9" t="s">
        <v>14309</v>
      </c>
      <c r="D878" s="10" t="s">
        <v>14310</v>
      </c>
      <c r="E878" s="11" t="s">
        <v>14311</v>
      </c>
      <c r="F878" s="6">
        <v>318748</v>
      </c>
      <c r="G878" s="6" t="s">
        <v>14305</v>
      </c>
      <c r="H878" s="16">
        <v>4410517.5</v>
      </c>
      <c r="I878" s="12" t="s">
        <v>14312</v>
      </c>
      <c r="J878" s="12">
        <v>43923</v>
      </c>
      <c r="K878" s="15">
        <v>0</v>
      </c>
      <c r="L878" s="13" t="s">
        <v>15</v>
      </c>
      <c r="M878" s="7">
        <v>1</v>
      </c>
      <c r="N878" s="17"/>
    </row>
    <row r="879" spans="1:14" ht="94.5">
      <c r="A879" s="6">
        <v>877</v>
      </c>
      <c r="B879" s="8" t="s">
        <v>13661</v>
      </c>
      <c r="C879" s="9" t="s">
        <v>14313</v>
      </c>
      <c r="D879" s="10" t="s">
        <v>14314</v>
      </c>
      <c r="E879" s="11" t="s">
        <v>14315</v>
      </c>
      <c r="F879" s="6">
        <v>318749</v>
      </c>
      <c r="G879" s="6" t="s">
        <v>14305</v>
      </c>
      <c r="H879" s="16">
        <v>8152282.5</v>
      </c>
      <c r="I879" s="12">
        <v>43505</v>
      </c>
      <c r="J879" s="12">
        <v>44080</v>
      </c>
      <c r="K879" s="15">
        <v>0</v>
      </c>
      <c r="L879" s="13" t="s">
        <v>15</v>
      </c>
      <c r="M879" s="7">
        <v>1</v>
      </c>
      <c r="N879" s="17"/>
    </row>
    <row r="880" spans="1:14" ht="94.5">
      <c r="A880" s="6">
        <v>878</v>
      </c>
      <c r="B880" s="8" t="s">
        <v>13661</v>
      </c>
      <c r="C880" s="9" t="s">
        <v>13857</v>
      </c>
      <c r="D880" s="10" t="s">
        <v>13858</v>
      </c>
      <c r="E880" s="11" t="s">
        <v>14316</v>
      </c>
      <c r="F880" s="6">
        <v>160367</v>
      </c>
      <c r="G880" s="6" t="s">
        <v>3787</v>
      </c>
      <c r="H880" s="16">
        <v>12432937.734999999</v>
      </c>
      <c r="I880" s="12">
        <v>43194</v>
      </c>
      <c r="J880" s="12">
        <v>43773</v>
      </c>
      <c r="K880" s="15">
        <v>11000000</v>
      </c>
      <c r="L880" s="13" t="s">
        <v>15</v>
      </c>
      <c r="M880" s="7">
        <v>1</v>
      </c>
      <c r="N880" s="17"/>
    </row>
    <row r="881" spans="1:14" ht="110.25">
      <c r="A881" s="6">
        <v>879</v>
      </c>
      <c r="B881" s="8" t="s">
        <v>13661</v>
      </c>
      <c r="C881" s="9" t="s">
        <v>14317</v>
      </c>
      <c r="D881" s="10" t="s">
        <v>14318</v>
      </c>
      <c r="E881" s="11" t="s">
        <v>14319</v>
      </c>
      <c r="F881" s="6">
        <v>209413</v>
      </c>
      <c r="G881" s="6" t="s">
        <v>3787</v>
      </c>
      <c r="H881" s="16">
        <v>2863462.45</v>
      </c>
      <c r="I881" s="12" t="s">
        <v>14320</v>
      </c>
      <c r="J881" s="12">
        <v>43650</v>
      </c>
      <c r="K881" s="15">
        <v>0</v>
      </c>
      <c r="L881" s="13" t="s">
        <v>15</v>
      </c>
      <c r="M881" s="7">
        <v>1</v>
      </c>
      <c r="N881" s="17"/>
    </row>
    <row r="882" spans="1:14" ht="110.25">
      <c r="A882" s="6">
        <v>880</v>
      </c>
      <c r="B882" s="8" t="s">
        <v>13661</v>
      </c>
      <c r="C882" s="9" t="s">
        <v>14321</v>
      </c>
      <c r="D882" s="10" t="s">
        <v>13198</v>
      </c>
      <c r="E882" s="11" t="s">
        <v>14322</v>
      </c>
      <c r="F882" s="6">
        <v>67529</v>
      </c>
      <c r="G882" s="6" t="s">
        <v>3787</v>
      </c>
      <c r="H882" s="16">
        <v>6044045.7199999997</v>
      </c>
      <c r="I882" s="12" t="s">
        <v>14323</v>
      </c>
      <c r="J882" s="12" t="s">
        <v>14324</v>
      </c>
      <c r="K882" s="15">
        <v>3900000</v>
      </c>
      <c r="L882" s="13" t="s">
        <v>15</v>
      </c>
      <c r="M882" s="7">
        <v>1</v>
      </c>
      <c r="N882" s="17"/>
    </row>
    <row r="883" spans="1:14" ht="78.75">
      <c r="A883" s="6">
        <v>881</v>
      </c>
      <c r="B883" s="8" t="s">
        <v>13661</v>
      </c>
      <c r="C883" s="9" t="s">
        <v>14321</v>
      </c>
      <c r="D883" s="10" t="s">
        <v>13198</v>
      </c>
      <c r="E883" s="11" t="s">
        <v>14325</v>
      </c>
      <c r="F883" s="6">
        <v>67530</v>
      </c>
      <c r="G883" s="6" t="s">
        <v>3787</v>
      </c>
      <c r="H883" s="16">
        <v>6605489.8300000001</v>
      </c>
      <c r="I883" s="12" t="s">
        <v>14323</v>
      </c>
      <c r="J883" s="12" t="s">
        <v>14324</v>
      </c>
      <c r="K883" s="15">
        <v>1679363</v>
      </c>
      <c r="L883" s="13" t="s">
        <v>15</v>
      </c>
      <c r="M883" s="7">
        <v>1</v>
      </c>
      <c r="N883" s="17"/>
    </row>
    <row r="884" spans="1:14" ht="94.5">
      <c r="A884" s="6">
        <v>882</v>
      </c>
      <c r="B884" s="8" t="s">
        <v>13661</v>
      </c>
      <c r="C884" s="9" t="s">
        <v>14326</v>
      </c>
      <c r="D884" s="10" t="s">
        <v>14327</v>
      </c>
      <c r="E884" s="11" t="s">
        <v>14328</v>
      </c>
      <c r="F884" s="6">
        <v>39405</v>
      </c>
      <c r="G884" s="6" t="s">
        <v>3787</v>
      </c>
      <c r="H884" s="16">
        <v>5133816.96</v>
      </c>
      <c r="I884" s="12" t="s">
        <v>14329</v>
      </c>
      <c r="J884" s="12" t="s">
        <v>14330</v>
      </c>
      <c r="K884" s="15">
        <v>1400000</v>
      </c>
      <c r="L884" s="13" t="s">
        <v>15</v>
      </c>
      <c r="M884" s="7">
        <v>1</v>
      </c>
      <c r="N884" s="17"/>
    </row>
    <row r="885" spans="1:14" ht="110.25">
      <c r="A885" s="6">
        <v>883</v>
      </c>
      <c r="B885" s="8" t="s">
        <v>13661</v>
      </c>
      <c r="C885" s="9" t="s">
        <v>14326</v>
      </c>
      <c r="D885" s="10" t="s">
        <v>14327</v>
      </c>
      <c r="E885" s="11" t="s">
        <v>14331</v>
      </c>
      <c r="F885" s="6">
        <v>39411</v>
      </c>
      <c r="G885" s="6" t="s">
        <v>3787</v>
      </c>
      <c r="H885" s="16">
        <v>5526396.7599999998</v>
      </c>
      <c r="I885" s="12" t="s">
        <v>14329</v>
      </c>
      <c r="J885" s="12" t="s">
        <v>12499</v>
      </c>
      <c r="K885" s="15">
        <v>3300000</v>
      </c>
      <c r="L885" s="13" t="s">
        <v>15</v>
      </c>
      <c r="M885" s="7">
        <v>1</v>
      </c>
      <c r="N885" s="17"/>
    </row>
    <row r="886" spans="1:14" ht="126">
      <c r="A886" s="6">
        <v>884</v>
      </c>
      <c r="B886" s="8" t="s">
        <v>13661</v>
      </c>
      <c r="C886" s="9" t="s">
        <v>14332</v>
      </c>
      <c r="D886" s="10" t="s">
        <v>14333</v>
      </c>
      <c r="E886" s="11" t="s">
        <v>14334</v>
      </c>
      <c r="F886" s="6">
        <v>47957</v>
      </c>
      <c r="G886" s="6" t="s">
        <v>3787</v>
      </c>
      <c r="H886" s="16">
        <v>5134415.7699999996</v>
      </c>
      <c r="I886" s="12" t="s">
        <v>14335</v>
      </c>
      <c r="J886" s="12" t="s">
        <v>14336</v>
      </c>
      <c r="K886" s="15">
        <v>3690000</v>
      </c>
      <c r="L886" s="13" t="s">
        <v>15</v>
      </c>
      <c r="M886" s="7">
        <v>1</v>
      </c>
      <c r="N886" s="17"/>
    </row>
    <row r="887" spans="1:14" ht="126">
      <c r="A887" s="6">
        <v>885</v>
      </c>
      <c r="B887" s="8" t="s">
        <v>13661</v>
      </c>
      <c r="C887" s="9" t="s">
        <v>14337</v>
      </c>
      <c r="D887" s="10" t="s">
        <v>18</v>
      </c>
      <c r="E887" s="11" t="s">
        <v>14338</v>
      </c>
      <c r="F887" s="6">
        <v>95131</v>
      </c>
      <c r="G887" s="6" t="s">
        <v>3787</v>
      </c>
      <c r="H887" s="16">
        <v>12603693.069</v>
      </c>
      <c r="I887" s="12">
        <v>43016</v>
      </c>
      <c r="J887" s="12" t="s">
        <v>14339</v>
      </c>
      <c r="K887" s="15">
        <v>3700000</v>
      </c>
      <c r="L887" s="13" t="s">
        <v>15</v>
      </c>
      <c r="M887" s="7">
        <v>1</v>
      </c>
      <c r="N887" s="17"/>
    </row>
    <row r="888" spans="1:14" ht="110.25">
      <c r="A888" s="6">
        <v>886</v>
      </c>
      <c r="B888" s="8" t="s">
        <v>13661</v>
      </c>
      <c r="C888" s="9" t="s">
        <v>14340</v>
      </c>
      <c r="D888" s="10" t="s">
        <v>14341</v>
      </c>
      <c r="E888" s="11" t="s">
        <v>14342</v>
      </c>
      <c r="F888" s="6">
        <v>204408</v>
      </c>
      <c r="G888" s="6" t="s">
        <v>3787</v>
      </c>
      <c r="H888" s="16">
        <v>2482981.75</v>
      </c>
      <c r="I888" s="12" t="s">
        <v>14256</v>
      </c>
      <c r="J888" s="12" t="s">
        <v>8878</v>
      </c>
      <c r="K888" s="15">
        <f>850000+1000000</f>
        <v>1850000</v>
      </c>
      <c r="L888" s="13" t="s">
        <v>15</v>
      </c>
      <c r="M888" s="7">
        <v>1</v>
      </c>
      <c r="N888" s="17"/>
    </row>
    <row r="889" spans="1:14" ht="110.25">
      <c r="A889" s="6">
        <v>887</v>
      </c>
      <c r="B889" s="8" t="s">
        <v>13661</v>
      </c>
      <c r="C889" s="9" t="s">
        <v>13728</v>
      </c>
      <c r="D889" s="10" t="s">
        <v>13729</v>
      </c>
      <c r="E889" s="11" t="s">
        <v>14343</v>
      </c>
      <c r="F889" s="6">
        <v>294287</v>
      </c>
      <c r="G889" s="6" t="s">
        <v>3787</v>
      </c>
      <c r="H889" s="16">
        <v>4958753</v>
      </c>
      <c r="I889" s="12" t="s">
        <v>13997</v>
      </c>
      <c r="J889" s="12" t="s">
        <v>14344</v>
      </c>
      <c r="K889" s="15">
        <v>2690000</v>
      </c>
      <c r="L889" s="13" t="s">
        <v>15</v>
      </c>
      <c r="M889" s="7">
        <v>1</v>
      </c>
      <c r="N889" s="17"/>
    </row>
    <row r="890" spans="1:14" ht="141.75">
      <c r="A890" s="6">
        <v>888</v>
      </c>
      <c r="B890" s="8" t="s">
        <v>13661</v>
      </c>
      <c r="C890" s="9" t="s">
        <v>14345</v>
      </c>
      <c r="D890" s="10" t="s">
        <v>14346</v>
      </c>
      <c r="E890" s="11" t="s">
        <v>14347</v>
      </c>
      <c r="F890" s="6">
        <v>314670</v>
      </c>
      <c r="G890" s="6" t="s">
        <v>3787</v>
      </c>
      <c r="H890" s="16">
        <v>7611246.0999999996</v>
      </c>
      <c r="I890" s="12" t="s">
        <v>14348</v>
      </c>
      <c r="J890" s="12" t="s">
        <v>8878</v>
      </c>
      <c r="K890" s="15">
        <v>5090076</v>
      </c>
      <c r="L890" s="13" t="s">
        <v>15</v>
      </c>
      <c r="M890" s="7">
        <v>1</v>
      </c>
      <c r="N890" s="17"/>
    </row>
    <row r="891" spans="1:14" ht="173.25">
      <c r="A891" s="6">
        <v>889</v>
      </c>
      <c r="B891" s="8" t="s">
        <v>13661</v>
      </c>
      <c r="C891" s="9" t="s">
        <v>14349</v>
      </c>
      <c r="D891" s="10" t="s">
        <v>14350</v>
      </c>
      <c r="E891" s="11" t="s">
        <v>14351</v>
      </c>
      <c r="F891" s="6">
        <v>239904</v>
      </c>
      <c r="G891" s="6" t="s">
        <v>8285</v>
      </c>
      <c r="H891" s="16">
        <v>39636016.787</v>
      </c>
      <c r="I891" s="12" t="s">
        <v>14352</v>
      </c>
      <c r="J891" s="12" t="s">
        <v>14353</v>
      </c>
      <c r="K891" s="15">
        <f>8000000+4000000+3000000+12700000+4000000</f>
        <v>31700000</v>
      </c>
      <c r="L891" s="13" t="s">
        <v>15</v>
      </c>
      <c r="M891" s="7">
        <v>1</v>
      </c>
      <c r="N891" s="17"/>
    </row>
    <row r="892" spans="1:14" ht="267.75">
      <c r="A892" s="6">
        <v>890</v>
      </c>
      <c r="B892" s="8" t="s">
        <v>13661</v>
      </c>
      <c r="C892" s="9" t="s">
        <v>14349</v>
      </c>
      <c r="D892" s="10" t="s">
        <v>14350</v>
      </c>
      <c r="E892" s="11" t="s">
        <v>14354</v>
      </c>
      <c r="F892" s="6">
        <v>239905</v>
      </c>
      <c r="G892" s="6" t="s">
        <v>8285</v>
      </c>
      <c r="H892" s="16">
        <v>29750433.840999998</v>
      </c>
      <c r="I892" s="12" t="s">
        <v>14352</v>
      </c>
      <c r="J892" s="12" t="s">
        <v>14353</v>
      </c>
      <c r="K892" s="15">
        <f>4000000+7500000+9000000</f>
        <v>20500000</v>
      </c>
      <c r="L892" s="13" t="s">
        <v>15</v>
      </c>
      <c r="M892" s="7">
        <v>1</v>
      </c>
      <c r="N892" s="17"/>
    </row>
    <row r="893" spans="1:14" ht="299.25">
      <c r="A893" s="6">
        <v>891</v>
      </c>
      <c r="B893" s="8" t="s">
        <v>13661</v>
      </c>
      <c r="C893" s="9" t="s">
        <v>14349</v>
      </c>
      <c r="D893" s="10" t="s">
        <v>14350</v>
      </c>
      <c r="E893" s="11" t="s">
        <v>14355</v>
      </c>
      <c r="F893" s="6">
        <v>239906</v>
      </c>
      <c r="G893" s="6" t="s">
        <v>8285</v>
      </c>
      <c r="H893" s="16">
        <v>28077911.857000001</v>
      </c>
      <c r="I893" s="12" t="s">
        <v>14352</v>
      </c>
      <c r="J893" s="12" t="s">
        <v>14356</v>
      </c>
      <c r="K893" s="15">
        <f>3000000+1000000+1500000+13500000</f>
        <v>19000000</v>
      </c>
      <c r="L893" s="13" t="s">
        <v>15</v>
      </c>
      <c r="M893" s="7">
        <v>1</v>
      </c>
      <c r="N893" s="17"/>
    </row>
    <row r="894" spans="1:14" ht="141.75">
      <c r="A894" s="6">
        <v>892</v>
      </c>
      <c r="B894" s="8" t="s">
        <v>13661</v>
      </c>
      <c r="C894" s="9" t="s">
        <v>14349</v>
      </c>
      <c r="D894" s="10" t="s">
        <v>14350</v>
      </c>
      <c r="E894" s="11" t="s">
        <v>14357</v>
      </c>
      <c r="F894" s="6">
        <v>315953</v>
      </c>
      <c r="G894" s="6" t="s">
        <v>8285</v>
      </c>
      <c r="H894" s="16">
        <v>12370052.470000001</v>
      </c>
      <c r="I894" s="12" t="s">
        <v>9052</v>
      </c>
      <c r="J894" s="12" t="s">
        <v>14358</v>
      </c>
      <c r="K894" s="15">
        <v>0</v>
      </c>
      <c r="L894" s="13" t="s">
        <v>15</v>
      </c>
      <c r="M894" s="7">
        <v>1</v>
      </c>
      <c r="N894" s="17"/>
    </row>
    <row r="895" spans="1:14" ht="189">
      <c r="A895" s="6">
        <v>893</v>
      </c>
      <c r="B895" s="8" t="s">
        <v>13661</v>
      </c>
      <c r="C895" s="9" t="s">
        <v>14349</v>
      </c>
      <c r="D895" s="10" t="s">
        <v>14350</v>
      </c>
      <c r="E895" s="11" t="s">
        <v>14359</v>
      </c>
      <c r="F895" s="6">
        <v>293961</v>
      </c>
      <c r="G895" s="6" t="s">
        <v>8285</v>
      </c>
      <c r="H895" s="16">
        <v>11126303.568</v>
      </c>
      <c r="I895" s="12" t="s">
        <v>14352</v>
      </c>
      <c r="J895" s="12" t="s">
        <v>14356</v>
      </c>
      <c r="K895" s="15">
        <v>7800000</v>
      </c>
      <c r="L895" s="13" t="s">
        <v>15</v>
      </c>
      <c r="M895" s="7">
        <v>1</v>
      </c>
      <c r="N895" s="17"/>
    </row>
    <row r="896" spans="1:14" ht="110.25">
      <c r="A896" s="6">
        <v>894</v>
      </c>
      <c r="B896" s="8" t="s">
        <v>13661</v>
      </c>
      <c r="C896" s="9" t="s">
        <v>14349</v>
      </c>
      <c r="D896" s="10" t="s">
        <v>14350</v>
      </c>
      <c r="E896" s="11" t="s">
        <v>14360</v>
      </c>
      <c r="F896" s="6">
        <v>312809</v>
      </c>
      <c r="G896" s="6" t="s">
        <v>8285</v>
      </c>
      <c r="H896" s="16">
        <v>18596715.588</v>
      </c>
      <c r="I896" s="12" t="s">
        <v>14156</v>
      </c>
      <c r="J896" s="12" t="s">
        <v>14361</v>
      </c>
      <c r="K896" s="15">
        <f>5000000+3700000+3500000</f>
        <v>12200000</v>
      </c>
      <c r="L896" s="13" t="s">
        <v>15</v>
      </c>
      <c r="M896" s="7">
        <v>1</v>
      </c>
      <c r="N896" s="17"/>
    </row>
    <row r="897" spans="1:14" ht="94.5">
      <c r="A897" s="6">
        <v>895</v>
      </c>
      <c r="B897" s="8" t="s">
        <v>13661</v>
      </c>
      <c r="C897" s="9" t="s">
        <v>14349</v>
      </c>
      <c r="D897" s="10" t="s">
        <v>14350</v>
      </c>
      <c r="E897" s="11" t="s">
        <v>14362</v>
      </c>
      <c r="F897" s="6">
        <v>312810</v>
      </c>
      <c r="G897" s="6" t="s">
        <v>8285</v>
      </c>
      <c r="H897" s="16">
        <v>18182508.065000001</v>
      </c>
      <c r="I897" s="12" t="s">
        <v>14156</v>
      </c>
      <c r="J897" s="12" t="s">
        <v>14361</v>
      </c>
      <c r="K897" s="15">
        <v>0</v>
      </c>
      <c r="L897" s="13" t="s">
        <v>15</v>
      </c>
      <c r="M897" s="7">
        <v>1</v>
      </c>
      <c r="N897" s="17"/>
    </row>
    <row r="898" spans="1:14" ht="110.25">
      <c r="A898" s="6">
        <v>896</v>
      </c>
      <c r="B898" s="8" t="s">
        <v>13661</v>
      </c>
      <c r="C898" s="9" t="s">
        <v>14363</v>
      </c>
      <c r="D898" s="10" t="s">
        <v>14364</v>
      </c>
      <c r="E898" s="11" t="s">
        <v>14365</v>
      </c>
      <c r="F898" s="6">
        <v>372061</v>
      </c>
      <c r="G898" s="6" t="s">
        <v>8285</v>
      </c>
      <c r="H898" s="16">
        <v>7783417.0700000003</v>
      </c>
      <c r="I898" s="12" t="s">
        <v>14366</v>
      </c>
      <c r="J898" s="12" t="s">
        <v>14367</v>
      </c>
      <c r="K898" s="15">
        <v>0</v>
      </c>
      <c r="L898" s="13" t="s">
        <v>15</v>
      </c>
      <c r="M898" s="7">
        <v>1</v>
      </c>
      <c r="N898" s="17"/>
    </row>
    <row r="899" spans="1:14" ht="94.5">
      <c r="A899" s="6">
        <v>897</v>
      </c>
      <c r="B899" s="8" t="s">
        <v>13661</v>
      </c>
      <c r="C899" s="9" t="s">
        <v>13857</v>
      </c>
      <c r="D899" s="10" t="s">
        <v>13858</v>
      </c>
      <c r="E899" s="11" t="s">
        <v>14368</v>
      </c>
      <c r="F899" s="6">
        <v>406572</v>
      </c>
      <c r="G899" s="6" t="s">
        <v>8285</v>
      </c>
      <c r="H899" s="16">
        <v>11587559.936000001</v>
      </c>
      <c r="I899" s="12" t="s">
        <v>14366</v>
      </c>
      <c r="J899" s="12" t="s">
        <v>14367</v>
      </c>
      <c r="K899" s="15">
        <v>0</v>
      </c>
      <c r="L899" s="13" t="s">
        <v>15</v>
      </c>
      <c r="M899" s="7">
        <v>1</v>
      </c>
      <c r="N899" s="17"/>
    </row>
    <row r="900" spans="1:14" ht="78.75">
      <c r="A900" s="6">
        <v>898</v>
      </c>
      <c r="B900" s="8" t="s">
        <v>13661</v>
      </c>
      <c r="C900" s="9" t="s">
        <v>14363</v>
      </c>
      <c r="D900" s="10" t="s">
        <v>14364</v>
      </c>
      <c r="E900" s="11" t="s">
        <v>14369</v>
      </c>
      <c r="F900" s="6">
        <v>406573</v>
      </c>
      <c r="G900" s="6" t="s">
        <v>8285</v>
      </c>
      <c r="H900" s="16">
        <v>11018997.275</v>
      </c>
      <c r="I900" s="12" t="s">
        <v>14366</v>
      </c>
      <c r="J900" s="12" t="s">
        <v>14367</v>
      </c>
      <c r="K900" s="15">
        <v>0</v>
      </c>
      <c r="L900" s="13" t="s">
        <v>15</v>
      </c>
      <c r="M900" s="7">
        <v>1</v>
      </c>
      <c r="N900" s="17"/>
    </row>
    <row r="901" spans="1:14" ht="94.5">
      <c r="A901" s="6">
        <v>899</v>
      </c>
      <c r="B901" s="8" t="s">
        <v>13661</v>
      </c>
      <c r="C901" s="9" t="s">
        <v>13857</v>
      </c>
      <c r="D901" s="10" t="s">
        <v>13858</v>
      </c>
      <c r="E901" s="11" t="s">
        <v>14370</v>
      </c>
      <c r="F901" s="6">
        <v>406574</v>
      </c>
      <c r="G901" s="6" t="s">
        <v>8285</v>
      </c>
      <c r="H901" s="16">
        <v>11490773.995999999</v>
      </c>
      <c r="I901" s="12" t="s">
        <v>14366</v>
      </c>
      <c r="J901" s="12" t="s">
        <v>14367</v>
      </c>
      <c r="K901" s="15">
        <v>0</v>
      </c>
      <c r="L901" s="13" t="s">
        <v>15</v>
      </c>
      <c r="M901" s="7">
        <v>1</v>
      </c>
      <c r="N901" s="17"/>
    </row>
    <row r="902" spans="1:14" ht="267.75">
      <c r="A902" s="6">
        <v>900</v>
      </c>
      <c r="B902" s="8" t="s">
        <v>13661</v>
      </c>
      <c r="C902" s="9" t="s">
        <v>13789</v>
      </c>
      <c r="D902" s="10" t="s">
        <v>13790</v>
      </c>
      <c r="E902" s="11" t="s">
        <v>14371</v>
      </c>
      <c r="F902" s="6">
        <v>228678</v>
      </c>
      <c r="G902" s="6" t="s">
        <v>8285</v>
      </c>
      <c r="H902" s="16">
        <v>31478519.932999998</v>
      </c>
      <c r="I902" s="12" t="s">
        <v>14372</v>
      </c>
      <c r="J902" s="12">
        <v>43984</v>
      </c>
      <c r="K902" s="15">
        <f>8400000+2200000+4850000+2000000+1200000+2800000+2100000</f>
        <v>23550000</v>
      </c>
      <c r="L902" s="13" t="s">
        <v>15</v>
      </c>
      <c r="M902" s="7">
        <v>1</v>
      </c>
      <c r="N902" s="17"/>
    </row>
    <row r="903" spans="1:14" ht="236.25">
      <c r="A903" s="6">
        <v>901</v>
      </c>
      <c r="B903" s="8" t="s">
        <v>13661</v>
      </c>
      <c r="C903" s="9" t="s">
        <v>13789</v>
      </c>
      <c r="D903" s="10" t="s">
        <v>13790</v>
      </c>
      <c r="E903" s="11" t="s">
        <v>14373</v>
      </c>
      <c r="F903" s="6">
        <v>228680</v>
      </c>
      <c r="G903" s="6" t="s">
        <v>8285</v>
      </c>
      <c r="H903" s="16">
        <v>27987214.798999999</v>
      </c>
      <c r="I903" s="12" t="s">
        <v>14372</v>
      </c>
      <c r="J903" s="12">
        <v>43984</v>
      </c>
      <c r="K903" s="15">
        <f>3900000+1000000+2500000+1408142+2000000+3500000</f>
        <v>14308142</v>
      </c>
      <c r="L903" s="13" t="s">
        <v>15</v>
      </c>
      <c r="M903" s="7">
        <v>1</v>
      </c>
      <c r="N903" s="17"/>
    </row>
    <row r="904" spans="1:14" ht="346.5">
      <c r="A904" s="6">
        <v>902</v>
      </c>
      <c r="B904" s="8" t="s">
        <v>13661</v>
      </c>
      <c r="C904" s="9" t="s">
        <v>14374</v>
      </c>
      <c r="D904" s="10" t="s">
        <v>14375</v>
      </c>
      <c r="E904" s="11" t="s">
        <v>14376</v>
      </c>
      <c r="F904" s="6">
        <v>274879</v>
      </c>
      <c r="G904" s="6" t="s">
        <v>8285</v>
      </c>
      <c r="H904" s="16">
        <v>32339332.706999999</v>
      </c>
      <c r="I904" s="12">
        <v>43773</v>
      </c>
      <c r="J904" s="12" t="s">
        <v>14377</v>
      </c>
      <c r="K904" s="15">
        <f>2500000+1500000+2500000+1000000+3000000+2000000+3700000+4288000+2500000+400000</f>
        <v>23388000</v>
      </c>
      <c r="L904" s="13" t="s">
        <v>14</v>
      </c>
      <c r="M904" s="7">
        <v>1</v>
      </c>
      <c r="N904" s="17"/>
    </row>
    <row r="905" spans="1:14" ht="346.5">
      <c r="A905" s="6">
        <v>903</v>
      </c>
      <c r="B905" s="8" t="s">
        <v>13661</v>
      </c>
      <c r="C905" s="9" t="s">
        <v>14378</v>
      </c>
      <c r="D905" s="10" t="s">
        <v>13950</v>
      </c>
      <c r="E905" s="11" t="s">
        <v>14376</v>
      </c>
      <c r="F905" s="6">
        <v>274879</v>
      </c>
      <c r="G905" s="6" t="s">
        <v>8285</v>
      </c>
      <c r="H905" s="16">
        <v>32339332.706999999</v>
      </c>
      <c r="I905" s="12">
        <v>43773</v>
      </c>
      <c r="J905" s="12" t="s">
        <v>14377</v>
      </c>
      <c r="K905" s="15">
        <f>2500000+1500000+2500000+1000000+3000000+2000000+3700000+4288000+2500000+400000</f>
        <v>23388000</v>
      </c>
      <c r="L905" s="13" t="s">
        <v>14</v>
      </c>
      <c r="M905" s="7">
        <v>0.49</v>
      </c>
      <c r="N905" s="17"/>
    </row>
    <row r="906" spans="1:14" ht="346.5">
      <c r="A906" s="6">
        <v>904</v>
      </c>
      <c r="B906" s="8" t="s">
        <v>13661</v>
      </c>
      <c r="C906" s="9" t="s">
        <v>14379</v>
      </c>
      <c r="D906" s="10" t="s">
        <v>13194</v>
      </c>
      <c r="E906" s="11" t="s">
        <v>14376</v>
      </c>
      <c r="F906" s="6">
        <v>274879</v>
      </c>
      <c r="G906" s="6" t="s">
        <v>8285</v>
      </c>
      <c r="H906" s="16">
        <v>32339332.706999999</v>
      </c>
      <c r="I906" s="12">
        <v>43773</v>
      </c>
      <c r="J906" s="12" t="s">
        <v>14377</v>
      </c>
      <c r="K906" s="15">
        <f>2500000+1500000+2500000+1000000+3000000+2000000+3700000+4288000+2500000+400000</f>
        <v>23388000</v>
      </c>
      <c r="L906" s="13" t="s">
        <v>14</v>
      </c>
      <c r="M906" s="7">
        <v>0.51</v>
      </c>
      <c r="N906" s="17"/>
    </row>
    <row r="907" spans="1:14" ht="409.5">
      <c r="A907" s="6">
        <v>905</v>
      </c>
      <c r="B907" s="8" t="s">
        <v>13661</v>
      </c>
      <c r="C907" s="9" t="s">
        <v>13794</v>
      </c>
      <c r="D907" s="10" t="s">
        <v>13795</v>
      </c>
      <c r="E907" s="11" t="s">
        <v>14380</v>
      </c>
      <c r="F907" s="6">
        <v>239919</v>
      </c>
      <c r="G907" s="6" t="s">
        <v>8285</v>
      </c>
      <c r="H907" s="16">
        <v>37002187.854999997</v>
      </c>
      <c r="I907" s="12">
        <v>43619</v>
      </c>
      <c r="J907" s="12" t="s">
        <v>14381</v>
      </c>
      <c r="K907" s="15">
        <f>7900000+1100000+4000000+3500000+3000000+5300000+349000</f>
        <v>25149000</v>
      </c>
      <c r="L907" s="13" t="s">
        <v>15</v>
      </c>
      <c r="M907" s="7">
        <v>1</v>
      </c>
      <c r="N907" s="17"/>
    </row>
    <row r="908" spans="1:14" ht="94.5">
      <c r="A908" s="6">
        <v>906</v>
      </c>
      <c r="B908" s="8" t="s">
        <v>13661</v>
      </c>
      <c r="C908" s="9" t="s">
        <v>14382</v>
      </c>
      <c r="D908" s="10" t="s">
        <v>14383</v>
      </c>
      <c r="E908" s="11" t="s">
        <v>14384</v>
      </c>
      <c r="F908" s="6">
        <v>471062</v>
      </c>
      <c r="G908" s="6" t="s">
        <v>8285</v>
      </c>
      <c r="H908" s="16">
        <v>9912998.5500000007</v>
      </c>
      <c r="I908" s="12"/>
      <c r="J908" s="12"/>
      <c r="K908" s="15">
        <v>0</v>
      </c>
      <c r="L908" s="13" t="s">
        <v>15</v>
      </c>
      <c r="M908" s="7">
        <v>1</v>
      </c>
      <c r="N908" s="17"/>
    </row>
    <row r="909" spans="1:14" ht="141.75">
      <c r="A909" s="6">
        <v>907</v>
      </c>
      <c r="B909" s="8" t="s">
        <v>13661</v>
      </c>
      <c r="C909" s="9" t="s">
        <v>14385</v>
      </c>
      <c r="D909" s="10" t="s">
        <v>14386</v>
      </c>
      <c r="E909" s="11" t="s">
        <v>14387</v>
      </c>
      <c r="F909" s="6">
        <v>471063</v>
      </c>
      <c r="G909" s="6" t="s">
        <v>8285</v>
      </c>
      <c r="H909" s="16">
        <v>9748422.4670000002</v>
      </c>
      <c r="I909" s="12">
        <v>43962</v>
      </c>
      <c r="J909" s="12">
        <v>44538</v>
      </c>
      <c r="K909" s="15">
        <v>0</v>
      </c>
      <c r="L909" s="13" t="s">
        <v>15</v>
      </c>
      <c r="M909" s="7">
        <v>1</v>
      </c>
      <c r="N909" s="17"/>
    </row>
    <row r="910" spans="1:14" ht="94.5">
      <c r="A910" s="6">
        <v>908</v>
      </c>
      <c r="B910" s="8" t="s">
        <v>13661</v>
      </c>
      <c r="C910" s="9" t="s">
        <v>13934</v>
      </c>
      <c r="D910" s="10" t="s">
        <v>13935</v>
      </c>
      <c r="E910" s="11" t="s">
        <v>14388</v>
      </c>
      <c r="F910" s="6">
        <v>471064</v>
      </c>
      <c r="G910" s="6" t="s">
        <v>8285</v>
      </c>
      <c r="H910" s="16">
        <v>6728324.2379999999</v>
      </c>
      <c r="I910" s="12"/>
      <c r="J910" s="12"/>
      <c r="K910" s="15">
        <v>0</v>
      </c>
      <c r="L910" s="13" t="s">
        <v>15</v>
      </c>
      <c r="M910" s="7">
        <v>1</v>
      </c>
      <c r="N910" s="17"/>
    </row>
    <row r="911" spans="1:14" ht="78.75">
      <c r="A911" s="6">
        <v>909</v>
      </c>
      <c r="B911" s="8" t="s">
        <v>13661</v>
      </c>
      <c r="C911" s="9" t="s">
        <v>14389</v>
      </c>
      <c r="D911" s="10" t="s">
        <v>14390</v>
      </c>
      <c r="E911" s="11" t="s">
        <v>14391</v>
      </c>
      <c r="F911" s="6">
        <v>471065</v>
      </c>
      <c r="G911" s="6" t="s">
        <v>8285</v>
      </c>
      <c r="H911" s="16">
        <v>6928844.7390000001</v>
      </c>
      <c r="I911" s="12"/>
      <c r="J911" s="12"/>
      <c r="K911" s="15">
        <v>0</v>
      </c>
      <c r="L911" s="13" t="s">
        <v>15</v>
      </c>
      <c r="M911" s="7">
        <v>1</v>
      </c>
      <c r="N911" s="17"/>
    </row>
    <row r="912" spans="1:14" ht="189">
      <c r="A912" s="6">
        <v>910</v>
      </c>
      <c r="B912" s="8" t="s">
        <v>13661</v>
      </c>
      <c r="C912" s="9" t="s">
        <v>14392</v>
      </c>
      <c r="D912" s="10" t="s">
        <v>14393</v>
      </c>
      <c r="E912" s="11" t="s">
        <v>14394</v>
      </c>
      <c r="F912" s="6">
        <v>211669</v>
      </c>
      <c r="G912" s="6" t="s">
        <v>8285</v>
      </c>
      <c r="H912" s="16">
        <v>8591375.3499999996</v>
      </c>
      <c r="I912" s="12" t="s">
        <v>14395</v>
      </c>
      <c r="J912" s="12">
        <v>43593</v>
      </c>
      <c r="K912" s="15">
        <f>1600000+100000+250000+1000000+400000</f>
        <v>3350000</v>
      </c>
      <c r="L912" s="13" t="s">
        <v>15</v>
      </c>
      <c r="M912" s="7">
        <v>1</v>
      </c>
      <c r="N912" s="17"/>
    </row>
    <row r="913" spans="1:14" ht="204.75">
      <c r="A913" s="6">
        <v>911</v>
      </c>
      <c r="B913" s="8" t="s">
        <v>13661</v>
      </c>
      <c r="C913" s="9" t="s">
        <v>14396</v>
      </c>
      <c r="D913" s="10" t="s">
        <v>14397</v>
      </c>
      <c r="E913" s="11" t="s">
        <v>14398</v>
      </c>
      <c r="F913" s="6">
        <v>252398</v>
      </c>
      <c r="G913" s="6" t="s">
        <v>8285</v>
      </c>
      <c r="H913" s="16">
        <v>12118171.5</v>
      </c>
      <c r="I913" s="12" t="s">
        <v>14079</v>
      </c>
      <c r="J913" s="12" t="s">
        <v>14399</v>
      </c>
      <c r="K913" s="15">
        <f>5500000+2000000</f>
        <v>7500000</v>
      </c>
      <c r="L913" s="13" t="s">
        <v>15</v>
      </c>
      <c r="M913" s="7">
        <v>1</v>
      </c>
      <c r="N913" s="17"/>
    </row>
    <row r="914" spans="1:14" ht="299.25">
      <c r="A914" s="6">
        <v>912</v>
      </c>
      <c r="B914" s="8" t="s">
        <v>13661</v>
      </c>
      <c r="C914" s="9" t="s">
        <v>14400</v>
      </c>
      <c r="D914" s="10" t="s">
        <v>14401</v>
      </c>
      <c r="E914" s="11" t="s">
        <v>14402</v>
      </c>
      <c r="F914" s="6">
        <v>283442</v>
      </c>
      <c r="G914" s="6" t="s">
        <v>8285</v>
      </c>
      <c r="H914" s="16">
        <v>23897876.302999999</v>
      </c>
      <c r="I914" s="12" t="s">
        <v>8651</v>
      </c>
      <c r="J914" s="12" t="s">
        <v>14403</v>
      </c>
      <c r="K914" s="15">
        <f>1200000+400000+3100000+5200000+1800000+1400000</f>
        <v>13100000</v>
      </c>
      <c r="L914" s="13" t="s">
        <v>14</v>
      </c>
      <c r="M914" s="7">
        <v>1</v>
      </c>
      <c r="N914" s="17"/>
    </row>
    <row r="915" spans="1:14" ht="299.25">
      <c r="A915" s="6">
        <v>913</v>
      </c>
      <c r="B915" s="8" t="s">
        <v>13661</v>
      </c>
      <c r="C915" s="9" t="s">
        <v>14251</v>
      </c>
      <c r="D915" s="10" t="s">
        <v>7008</v>
      </c>
      <c r="E915" s="11" t="s">
        <v>14402</v>
      </c>
      <c r="F915" s="6">
        <v>283442</v>
      </c>
      <c r="G915" s="6" t="s">
        <v>8285</v>
      </c>
      <c r="H915" s="16">
        <v>23897876.302999999</v>
      </c>
      <c r="I915" s="12" t="s">
        <v>8651</v>
      </c>
      <c r="J915" s="12" t="s">
        <v>14403</v>
      </c>
      <c r="K915" s="15">
        <f>1200000+400000+3100000+5200000+1800000+1400000</f>
        <v>13100000</v>
      </c>
      <c r="L915" s="13" t="s">
        <v>14</v>
      </c>
      <c r="M915" s="7">
        <v>0.51</v>
      </c>
      <c r="N915" s="17"/>
    </row>
    <row r="916" spans="1:14" ht="299.25">
      <c r="A916" s="6">
        <v>914</v>
      </c>
      <c r="B916" s="8" t="s">
        <v>13661</v>
      </c>
      <c r="C916" s="9" t="s">
        <v>14404</v>
      </c>
      <c r="D916" s="10" t="s">
        <v>14405</v>
      </c>
      <c r="E916" s="11" t="s">
        <v>14402</v>
      </c>
      <c r="F916" s="6">
        <v>283442</v>
      </c>
      <c r="G916" s="6" t="s">
        <v>8285</v>
      </c>
      <c r="H916" s="16">
        <v>23897876.302999999</v>
      </c>
      <c r="I916" s="12" t="s">
        <v>8651</v>
      </c>
      <c r="J916" s="12" t="s">
        <v>14403</v>
      </c>
      <c r="K916" s="15">
        <f>1200000+400000+3100000+5200000+1800000+1400000</f>
        <v>13100000</v>
      </c>
      <c r="L916" s="13" t="s">
        <v>14</v>
      </c>
      <c r="M916" s="7">
        <v>0.49</v>
      </c>
      <c r="N916" s="17"/>
    </row>
    <row r="917" spans="1:14" ht="252">
      <c r="A917" s="6">
        <v>915</v>
      </c>
      <c r="B917" s="8" t="s">
        <v>13661</v>
      </c>
      <c r="C917" s="9" t="s">
        <v>13800</v>
      </c>
      <c r="D917" s="10" t="s">
        <v>1203</v>
      </c>
      <c r="E917" s="11" t="s">
        <v>14406</v>
      </c>
      <c r="F917" s="6">
        <v>283443</v>
      </c>
      <c r="G917" s="6" t="s">
        <v>8285</v>
      </c>
      <c r="H917" s="16">
        <v>18907817.493999999</v>
      </c>
      <c r="I917" s="12" t="s">
        <v>14407</v>
      </c>
      <c r="J917" s="12">
        <v>43927</v>
      </c>
      <c r="K917" s="15">
        <f>4000000+700000+5200000+2500000</f>
        <v>12400000</v>
      </c>
      <c r="L917" s="13" t="s">
        <v>15</v>
      </c>
      <c r="M917" s="7">
        <v>1</v>
      </c>
      <c r="N917" s="17"/>
    </row>
    <row r="918" spans="1:14" ht="252">
      <c r="A918" s="6">
        <v>916</v>
      </c>
      <c r="B918" s="8" t="s">
        <v>13661</v>
      </c>
      <c r="C918" s="9" t="s">
        <v>13971</v>
      </c>
      <c r="D918" s="10" t="s">
        <v>13194</v>
      </c>
      <c r="E918" s="11" t="s">
        <v>14408</v>
      </c>
      <c r="F918" s="6">
        <v>293956</v>
      </c>
      <c r="G918" s="6" t="s">
        <v>8285</v>
      </c>
      <c r="H918" s="16">
        <v>15738085.039000001</v>
      </c>
      <c r="I918" s="12" t="s">
        <v>8654</v>
      </c>
      <c r="J918" s="12">
        <v>43837</v>
      </c>
      <c r="K918" s="15">
        <f>500000+1000000+800000+1600000+3000000+1800000</f>
        <v>8700000</v>
      </c>
      <c r="L918" s="13" t="s">
        <v>15</v>
      </c>
      <c r="M918" s="7">
        <v>1</v>
      </c>
      <c r="N918" s="17"/>
    </row>
    <row r="919" spans="1:14" ht="330.75">
      <c r="A919" s="6">
        <v>917</v>
      </c>
      <c r="B919" s="8" t="s">
        <v>13661</v>
      </c>
      <c r="C919" s="9" t="s">
        <v>14210</v>
      </c>
      <c r="D919" s="10" t="s">
        <v>14211</v>
      </c>
      <c r="E919" s="11" t="s">
        <v>14409</v>
      </c>
      <c r="F919" s="6">
        <v>293957</v>
      </c>
      <c r="G919" s="6" t="s">
        <v>8285</v>
      </c>
      <c r="H919" s="16">
        <v>32252295.993000001</v>
      </c>
      <c r="I919" s="12" t="s">
        <v>14410</v>
      </c>
      <c r="J919" s="12" t="s">
        <v>14411</v>
      </c>
      <c r="K919" s="15">
        <f>6000000+3500000</f>
        <v>9500000</v>
      </c>
      <c r="L919" s="13" t="s">
        <v>15</v>
      </c>
      <c r="M919" s="7">
        <v>1</v>
      </c>
      <c r="N919" s="17"/>
    </row>
    <row r="920" spans="1:14" ht="204.75">
      <c r="A920" s="6">
        <v>918</v>
      </c>
      <c r="B920" s="8" t="s">
        <v>13661</v>
      </c>
      <c r="C920" s="9" t="s">
        <v>13857</v>
      </c>
      <c r="D920" s="10" t="s">
        <v>13858</v>
      </c>
      <c r="E920" s="11" t="s">
        <v>14412</v>
      </c>
      <c r="F920" s="6">
        <v>293958</v>
      </c>
      <c r="G920" s="6" t="s">
        <v>8285</v>
      </c>
      <c r="H920" s="16">
        <v>13947225.449999999</v>
      </c>
      <c r="I920" s="12">
        <v>43533</v>
      </c>
      <c r="J920" s="12">
        <v>44113</v>
      </c>
      <c r="K920" s="15">
        <v>0</v>
      </c>
      <c r="L920" s="13" t="s">
        <v>15</v>
      </c>
      <c r="M920" s="7">
        <v>1</v>
      </c>
      <c r="N920" s="17"/>
    </row>
    <row r="921" spans="1:14" ht="204.75">
      <c r="A921" s="6">
        <v>919</v>
      </c>
      <c r="B921" s="8" t="s">
        <v>13661</v>
      </c>
      <c r="C921" s="9" t="s">
        <v>13971</v>
      </c>
      <c r="D921" s="10" t="s">
        <v>13194</v>
      </c>
      <c r="E921" s="11" t="s">
        <v>14413</v>
      </c>
      <c r="F921" s="6">
        <v>329997</v>
      </c>
      <c r="G921" s="6" t="s">
        <v>8285</v>
      </c>
      <c r="H921" s="16">
        <v>11152699.102</v>
      </c>
      <c r="I921" s="12" t="s">
        <v>12683</v>
      </c>
      <c r="J921" s="12">
        <v>43992</v>
      </c>
      <c r="K921" s="15">
        <v>1600000</v>
      </c>
      <c r="L921" s="13" t="s">
        <v>15</v>
      </c>
      <c r="M921" s="7">
        <v>1</v>
      </c>
      <c r="N921" s="17"/>
    </row>
    <row r="922" spans="1:14" ht="110.25">
      <c r="A922" s="6">
        <v>920</v>
      </c>
      <c r="B922" s="8" t="s">
        <v>13661</v>
      </c>
      <c r="C922" s="9" t="s">
        <v>14037</v>
      </c>
      <c r="D922" s="10" t="s">
        <v>858</v>
      </c>
      <c r="E922" s="11" t="s">
        <v>14414</v>
      </c>
      <c r="F922" s="6">
        <v>350071</v>
      </c>
      <c r="G922" s="6" t="s">
        <v>8285</v>
      </c>
      <c r="H922" s="16">
        <v>11322584.039000001</v>
      </c>
      <c r="I922" s="12" t="s">
        <v>12442</v>
      </c>
      <c r="J922" s="12" t="s">
        <v>14415</v>
      </c>
      <c r="K922" s="15">
        <v>0</v>
      </c>
      <c r="L922" s="13" t="s">
        <v>15</v>
      </c>
      <c r="M922" s="7">
        <v>1</v>
      </c>
      <c r="N922" s="17"/>
    </row>
    <row r="923" spans="1:14" ht="110.25">
      <c r="A923" s="6">
        <v>921</v>
      </c>
      <c r="B923" s="8" t="s">
        <v>13661</v>
      </c>
      <c r="C923" s="9" t="s">
        <v>14416</v>
      </c>
      <c r="D923" s="10" t="s">
        <v>14417</v>
      </c>
      <c r="E923" s="11" t="s">
        <v>14418</v>
      </c>
      <c r="F923" s="6">
        <v>350072</v>
      </c>
      <c r="G923" s="6" t="s">
        <v>8285</v>
      </c>
      <c r="H923" s="16">
        <v>9659715.7809999995</v>
      </c>
      <c r="I923" s="12" t="s">
        <v>12442</v>
      </c>
      <c r="J923" s="12" t="s">
        <v>14415</v>
      </c>
      <c r="K923" s="15">
        <v>5000000</v>
      </c>
      <c r="L923" s="13" t="s">
        <v>14</v>
      </c>
      <c r="M923" s="7">
        <v>1</v>
      </c>
      <c r="N923" s="17"/>
    </row>
    <row r="924" spans="1:14" ht="110.25">
      <c r="A924" s="6">
        <v>922</v>
      </c>
      <c r="B924" s="8" t="s">
        <v>13661</v>
      </c>
      <c r="C924" s="9" t="s">
        <v>14419</v>
      </c>
      <c r="D924" s="10" t="s">
        <v>14397</v>
      </c>
      <c r="E924" s="11" t="s">
        <v>14418</v>
      </c>
      <c r="F924" s="6">
        <v>350072</v>
      </c>
      <c r="G924" s="6" t="s">
        <v>8285</v>
      </c>
      <c r="H924" s="16">
        <v>9659715.7809999995</v>
      </c>
      <c r="I924" s="12" t="s">
        <v>12442</v>
      </c>
      <c r="J924" s="12" t="s">
        <v>14415</v>
      </c>
      <c r="K924" s="15">
        <v>5000000</v>
      </c>
      <c r="L924" s="13" t="s">
        <v>14</v>
      </c>
      <c r="M924" s="7">
        <v>0.49</v>
      </c>
      <c r="N924" s="17"/>
    </row>
    <row r="925" spans="1:14" ht="110.25">
      <c r="A925" s="6">
        <v>923</v>
      </c>
      <c r="B925" s="8" t="s">
        <v>13661</v>
      </c>
      <c r="C925" s="9" t="s">
        <v>14420</v>
      </c>
      <c r="D925" s="10" t="s">
        <v>13193</v>
      </c>
      <c r="E925" s="11" t="s">
        <v>14418</v>
      </c>
      <c r="F925" s="6">
        <v>350072</v>
      </c>
      <c r="G925" s="6" t="s">
        <v>8285</v>
      </c>
      <c r="H925" s="16">
        <v>9659715.7809999995</v>
      </c>
      <c r="I925" s="12" t="s">
        <v>12442</v>
      </c>
      <c r="J925" s="12" t="s">
        <v>14415</v>
      </c>
      <c r="K925" s="15">
        <v>5000000</v>
      </c>
      <c r="L925" s="13" t="s">
        <v>14</v>
      </c>
      <c r="M925" s="7">
        <v>0.51</v>
      </c>
      <c r="N925" s="17"/>
    </row>
    <row r="926" spans="1:14" ht="94.5">
      <c r="A926" s="6">
        <v>924</v>
      </c>
      <c r="B926" s="8" t="s">
        <v>13661</v>
      </c>
      <c r="C926" s="9" t="s">
        <v>14421</v>
      </c>
      <c r="D926" s="10" t="s">
        <v>14422</v>
      </c>
      <c r="E926" s="11" t="s">
        <v>14423</v>
      </c>
      <c r="F926" s="6">
        <v>372055</v>
      </c>
      <c r="G926" s="6" t="s">
        <v>8285</v>
      </c>
      <c r="H926" s="16">
        <v>7757553.7000000002</v>
      </c>
      <c r="I926" s="12" t="s">
        <v>13943</v>
      </c>
      <c r="J926" s="12" t="s">
        <v>1370</v>
      </c>
      <c r="K926" s="15">
        <v>0</v>
      </c>
      <c r="L926" s="13" t="s">
        <v>15</v>
      </c>
      <c r="M926" s="7">
        <v>1</v>
      </c>
      <c r="N926" s="17"/>
    </row>
    <row r="927" spans="1:14" ht="126">
      <c r="A927" s="6">
        <v>925</v>
      </c>
      <c r="B927" s="8" t="s">
        <v>13661</v>
      </c>
      <c r="C927" s="9" t="s">
        <v>14424</v>
      </c>
      <c r="D927" s="10" t="s">
        <v>14425</v>
      </c>
      <c r="E927" s="11" t="s">
        <v>14426</v>
      </c>
      <c r="F927" s="6">
        <v>372057</v>
      </c>
      <c r="G927" s="6" t="s">
        <v>8285</v>
      </c>
      <c r="H927" s="16">
        <v>13126478.699999999</v>
      </c>
      <c r="I927" s="12" t="s">
        <v>8838</v>
      </c>
      <c r="J927" s="12">
        <v>43902</v>
      </c>
      <c r="K927" s="15">
        <f>3500000+2500000</f>
        <v>6000000</v>
      </c>
      <c r="L927" s="13" t="s">
        <v>15</v>
      </c>
      <c r="M927" s="7">
        <v>1</v>
      </c>
      <c r="N927" s="17"/>
    </row>
    <row r="928" spans="1:14" ht="78.75">
      <c r="A928" s="6">
        <v>926</v>
      </c>
      <c r="B928" s="8" t="s">
        <v>13661</v>
      </c>
      <c r="C928" s="9" t="s">
        <v>14427</v>
      </c>
      <c r="D928" s="10" t="s">
        <v>14428</v>
      </c>
      <c r="E928" s="11" t="s">
        <v>14429</v>
      </c>
      <c r="F928" s="6">
        <v>372058</v>
      </c>
      <c r="G928" s="6" t="s">
        <v>8285</v>
      </c>
      <c r="H928" s="16">
        <v>2258223.15</v>
      </c>
      <c r="I928" s="12" t="s">
        <v>8838</v>
      </c>
      <c r="J928" s="12">
        <v>43895</v>
      </c>
      <c r="K928" s="15">
        <v>1000000</v>
      </c>
      <c r="L928" s="13" t="s">
        <v>15</v>
      </c>
      <c r="M928" s="7">
        <v>1</v>
      </c>
      <c r="N928" s="17"/>
    </row>
    <row r="929" spans="1:14" ht="78.75">
      <c r="A929" s="6">
        <v>927</v>
      </c>
      <c r="B929" s="8" t="s">
        <v>13661</v>
      </c>
      <c r="C929" s="9" t="s">
        <v>13703</v>
      </c>
      <c r="D929" s="10" t="s">
        <v>13704</v>
      </c>
      <c r="E929" s="11" t="s">
        <v>14430</v>
      </c>
      <c r="F929" s="6">
        <v>372059</v>
      </c>
      <c r="G929" s="6" t="s">
        <v>8285</v>
      </c>
      <c r="H929" s="16">
        <v>13494009</v>
      </c>
      <c r="I929" s="12" t="s">
        <v>13880</v>
      </c>
      <c r="J929" s="12" t="s">
        <v>14431</v>
      </c>
      <c r="K929" s="15">
        <v>0</v>
      </c>
      <c r="L929" s="13" t="s">
        <v>15</v>
      </c>
      <c r="M929" s="7">
        <v>1</v>
      </c>
      <c r="N929" s="17"/>
    </row>
    <row r="930" spans="1:14" ht="94.5">
      <c r="A930" s="6">
        <v>928</v>
      </c>
      <c r="B930" s="8" t="s">
        <v>13661</v>
      </c>
      <c r="C930" s="9" t="s">
        <v>13662</v>
      </c>
      <c r="D930" s="10" t="s">
        <v>13663</v>
      </c>
      <c r="E930" s="11" t="s">
        <v>14432</v>
      </c>
      <c r="F930" s="6">
        <v>372060</v>
      </c>
      <c r="G930" s="6" t="s">
        <v>8285</v>
      </c>
      <c r="H930" s="16">
        <v>2428172.4500000002</v>
      </c>
      <c r="I930" s="12" t="s">
        <v>8838</v>
      </c>
      <c r="J930" s="12">
        <v>43896</v>
      </c>
      <c r="K930" s="15">
        <v>0</v>
      </c>
      <c r="L930" s="13" t="s">
        <v>15</v>
      </c>
      <c r="M930" s="7">
        <v>1</v>
      </c>
      <c r="N930" s="17"/>
    </row>
    <row r="931" spans="1:14" ht="110.25">
      <c r="A931" s="6">
        <v>929</v>
      </c>
      <c r="B931" s="8" t="s">
        <v>13661</v>
      </c>
      <c r="C931" s="9" t="s">
        <v>14433</v>
      </c>
      <c r="D931" s="10" t="s">
        <v>14434</v>
      </c>
      <c r="E931" s="11" t="s">
        <v>14435</v>
      </c>
      <c r="F931" s="6">
        <v>471061</v>
      </c>
      <c r="G931" s="6" t="s">
        <v>8285</v>
      </c>
      <c r="H931" s="16">
        <v>11587140.611</v>
      </c>
      <c r="I931" s="12"/>
      <c r="J931" s="12"/>
      <c r="K931" s="15">
        <v>0</v>
      </c>
      <c r="L931" s="13" t="s">
        <v>15</v>
      </c>
      <c r="M931" s="7">
        <v>1</v>
      </c>
      <c r="N931" s="17"/>
    </row>
    <row r="932" spans="1:14" ht="126">
      <c r="A932" s="6">
        <v>930</v>
      </c>
      <c r="B932" s="8" t="s">
        <v>13661</v>
      </c>
      <c r="C932" s="9" t="s">
        <v>14436</v>
      </c>
      <c r="D932" s="10" t="s">
        <v>14437</v>
      </c>
      <c r="E932" s="11" t="s">
        <v>14438</v>
      </c>
      <c r="F932" s="6">
        <v>181163</v>
      </c>
      <c r="G932" s="6" t="s">
        <v>8285</v>
      </c>
      <c r="H932" s="16">
        <v>5120567.45</v>
      </c>
      <c r="I932" s="12" t="s">
        <v>14439</v>
      </c>
      <c r="J932" s="12" t="s">
        <v>14440</v>
      </c>
      <c r="K932" s="15">
        <f>2700000+800000</f>
        <v>3500000</v>
      </c>
      <c r="L932" s="13" t="s">
        <v>15</v>
      </c>
      <c r="M932" s="7">
        <v>1</v>
      </c>
      <c r="N932" s="17"/>
    </row>
    <row r="933" spans="1:14" ht="126">
      <c r="A933" s="6">
        <v>931</v>
      </c>
      <c r="B933" s="8" t="s">
        <v>13661</v>
      </c>
      <c r="C933" s="9" t="s">
        <v>14441</v>
      </c>
      <c r="D933" s="10" t="s">
        <v>14442</v>
      </c>
      <c r="E933" s="11" t="s">
        <v>14443</v>
      </c>
      <c r="F933" s="6">
        <v>183610</v>
      </c>
      <c r="G933" s="6" t="s">
        <v>8285</v>
      </c>
      <c r="H933" s="16">
        <v>7121263.6500000004</v>
      </c>
      <c r="I933" s="12">
        <v>43226</v>
      </c>
      <c r="J933" s="12">
        <v>43802</v>
      </c>
      <c r="K933" s="15">
        <v>0</v>
      </c>
      <c r="L933" s="13" t="s">
        <v>15</v>
      </c>
      <c r="M933" s="7">
        <v>1</v>
      </c>
      <c r="N933" s="17"/>
    </row>
    <row r="934" spans="1:14" ht="267.75">
      <c r="A934" s="6">
        <v>932</v>
      </c>
      <c r="B934" s="8" t="s">
        <v>13661</v>
      </c>
      <c r="C934" s="9" t="s">
        <v>14444</v>
      </c>
      <c r="D934" s="10" t="s">
        <v>973</v>
      </c>
      <c r="E934" s="11" t="s">
        <v>14445</v>
      </c>
      <c r="F934" s="6">
        <v>239917</v>
      </c>
      <c r="G934" s="6" t="s">
        <v>8285</v>
      </c>
      <c r="H934" s="16">
        <v>21583647.921</v>
      </c>
      <c r="I934" s="12">
        <v>43771</v>
      </c>
      <c r="J934" s="12" t="s">
        <v>14446</v>
      </c>
      <c r="K934" s="15">
        <f>3000000+1600000+5000000+350000</f>
        <v>9950000</v>
      </c>
      <c r="L934" s="13" t="s">
        <v>15</v>
      </c>
      <c r="M934" s="7">
        <v>1</v>
      </c>
      <c r="N934" s="17"/>
    </row>
    <row r="935" spans="1:14" ht="299.25">
      <c r="A935" s="6">
        <v>933</v>
      </c>
      <c r="B935" s="8" t="s">
        <v>13661</v>
      </c>
      <c r="C935" s="9" t="s">
        <v>14444</v>
      </c>
      <c r="D935" s="10" t="s">
        <v>973</v>
      </c>
      <c r="E935" s="11" t="s">
        <v>14447</v>
      </c>
      <c r="F935" s="6">
        <v>239918</v>
      </c>
      <c r="G935" s="6" t="s">
        <v>8285</v>
      </c>
      <c r="H935" s="16">
        <v>22316004.811999999</v>
      </c>
      <c r="I935" s="12">
        <v>43771</v>
      </c>
      <c r="J935" s="12" t="s">
        <v>14446</v>
      </c>
      <c r="K935" s="15">
        <f>1700000+3000000+3500000+1200000+635000+2900000+5000000+1700000+1500000</f>
        <v>21135000</v>
      </c>
      <c r="L935" s="13" t="s">
        <v>15</v>
      </c>
      <c r="M935" s="7">
        <v>1</v>
      </c>
      <c r="N935" s="17"/>
    </row>
    <row r="936" spans="1:14" ht="126">
      <c r="A936" s="6">
        <v>934</v>
      </c>
      <c r="B936" s="8" t="s">
        <v>13661</v>
      </c>
      <c r="C936" s="9" t="s">
        <v>13857</v>
      </c>
      <c r="D936" s="10" t="s">
        <v>13858</v>
      </c>
      <c r="E936" s="11" t="s">
        <v>14448</v>
      </c>
      <c r="F936" s="6">
        <v>293959</v>
      </c>
      <c r="G936" s="6" t="s">
        <v>8285</v>
      </c>
      <c r="H936" s="16">
        <v>28877769.350000001</v>
      </c>
      <c r="I936" s="12">
        <v>43771</v>
      </c>
      <c r="J936" s="12" t="s">
        <v>14449</v>
      </c>
      <c r="K936" s="15">
        <f>3000000+750000</f>
        <v>3750000</v>
      </c>
      <c r="L936" s="13" t="s">
        <v>15</v>
      </c>
      <c r="M936" s="7">
        <v>1</v>
      </c>
      <c r="N936" s="17"/>
    </row>
    <row r="937" spans="1:14" ht="299.25">
      <c r="A937" s="6">
        <v>935</v>
      </c>
      <c r="B937" s="8" t="s">
        <v>13661</v>
      </c>
      <c r="C937" s="9" t="s">
        <v>14450</v>
      </c>
      <c r="D937" s="10" t="s">
        <v>13196</v>
      </c>
      <c r="E937" s="11" t="s">
        <v>14451</v>
      </c>
      <c r="F937" s="6">
        <v>293960</v>
      </c>
      <c r="G937" s="6" t="s">
        <v>8285</v>
      </c>
      <c r="H937" s="16">
        <v>20373960.670000002</v>
      </c>
      <c r="I937" s="12" t="s">
        <v>14410</v>
      </c>
      <c r="J937" s="12">
        <v>43930</v>
      </c>
      <c r="K937" s="15">
        <v>0</v>
      </c>
      <c r="L937" s="13" t="s">
        <v>15</v>
      </c>
      <c r="M937" s="7">
        <v>1</v>
      </c>
      <c r="N937" s="17"/>
    </row>
    <row r="938" spans="1:14" ht="94.5">
      <c r="A938" s="6">
        <v>936</v>
      </c>
      <c r="B938" s="8" t="s">
        <v>13661</v>
      </c>
      <c r="C938" s="9" t="s">
        <v>13682</v>
      </c>
      <c r="D938" s="10" t="s">
        <v>7008</v>
      </c>
      <c r="E938" s="11" t="s">
        <v>14452</v>
      </c>
      <c r="F938" s="6">
        <v>350065</v>
      </c>
      <c r="G938" s="6" t="s">
        <v>8285</v>
      </c>
      <c r="H938" s="16">
        <v>11747680.342</v>
      </c>
      <c r="I938" s="12">
        <v>44138</v>
      </c>
      <c r="J938" s="12" t="s">
        <v>14453</v>
      </c>
      <c r="K938" s="15">
        <f>2500000+1000000</f>
        <v>3500000</v>
      </c>
      <c r="L938" s="13" t="s">
        <v>15</v>
      </c>
      <c r="M938" s="7">
        <v>1</v>
      </c>
      <c r="N938" s="17"/>
    </row>
    <row r="939" spans="1:14" ht="173.25">
      <c r="A939" s="6">
        <v>937</v>
      </c>
      <c r="B939" s="8" t="s">
        <v>13661</v>
      </c>
      <c r="C939" s="9" t="s">
        <v>14037</v>
      </c>
      <c r="D939" s="10" t="s">
        <v>858</v>
      </c>
      <c r="E939" s="11" t="s">
        <v>14454</v>
      </c>
      <c r="F939" s="6">
        <v>350066</v>
      </c>
      <c r="G939" s="6" t="s">
        <v>8285</v>
      </c>
      <c r="H939" s="16">
        <v>17386031.030000001</v>
      </c>
      <c r="I939" s="12" t="s">
        <v>12442</v>
      </c>
      <c r="J939" s="12" t="s">
        <v>14455</v>
      </c>
      <c r="K939" s="15">
        <v>0</v>
      </c>
      <c r="L939" s="13" t="s">
        <v>15</v>
      </c>
      <c r="M939" s="7">
        <v>1</v>
      </c>
      <c r="N939" s="17"/>
    </row>
    <row r="940" spans="1:14" ht="141.75">
      <c r="A940" s="6">
        <v>938</v>
      </c>
      <c r="B940" s="8" t="s">
        <v>13661</v>
      </c>
      <c r="C940" s="9" t="s">
        <v>14456</v>
      </c>
      <c r="D940" s="10" t="s">
        <v>14457</v>
      </c>
      <c r="E940" s="11" t="s">
        <v>14458</v>
      </c>
      <c r="F940" s="6">
        <v>471067</v>
      </c>
      <c r="G940" s="6" t="s">
        <v>8285</v>
      </c>
      <c r="H940" s="16">
        <v>9070505.9499999993</v>
      </c>
      <c r="I940" s="12"/>
      <c r="J940" s="12"/>
      <c r="K940" s="15">
        <v>0</v>
      </c>
      <c r="L940" s="13" t="s">
        <v>15</v>
      </c>
      <c r="M940" s="7">
        <v>1</v>
      </c>
      <c r="N940" s="17"/>
    </row>
    <row r="941" spans="1:14" ht="409.5">
      <c r="A941" s="6">
        <v>939</v>
      </c>
      <c r="B941" s="8" t="s">
        <v>13661</v>
      </c>
      <c r="C941" s="9" t="s">
        <v>13976</v>
      </c>
      <c r="D941" s="10" t="s">
        <v>993</v>
      </c>
      <c r="E941" s="11" t="s">
        <v>14459</v>
      </c>
      <c r="F941" s="6">
        <v>211672</v>
      </c>
      <c r="G941" s="6" t="s">
        <v>8285</v>
      </c>
      <c r="H941" s="16">
        <v>45172007.766000003</v>
      </c>
      <c r="I941" s="12" t="s">
        <v>724</v>
      </c>
      <c r="J941" s="12">
        <v>43476</v>
      </c>
      <c r="K941" s="15">
        <f>8000000+500000+2500000+5000000+9493000</f>
        <v>25493000</v>
      </c>
      <c r="L941" s="13" t="s">
        <v>15</v>
      </c>
      <c r="M941" s="7">
        <v>1</v>
      </c>
      <c r="N941" s="17"/>
    </row>
    <row r="942" spans="1:14" ht="409.5">
      <c r="A942" s="6">
        <v>940</v>
      </c>
      <c r="B942" s="8" t="s">
        <v>13661</v>
      </c>
      <c r="C942" s="9" t="s">
        <v>13800</v>
      </c>
      <c r="D942" s="10" t="s">
        <v>1203</v>
      </c>
      <c r="E942" s="11" t="s">
        <v>14460</v>
      </c>
      <c r="F942" s="6">
        <v>252604</v>
      </c>
      <c r="G942" s="6" t="s">
        <v>8285</v>
      </c>
      <c r="H942" s="16">
        <v>25282245.25</v>
      </c>
      <c r="I942" s="12" t="s">
        <v>756</v>
      </c>
      <c r="J942" s="12" t="s">
        <v>14461</v>
      </c>
      <c r="K942" s="15">
        <f>12850000+250000+2000000+3100000+1600000</f>
        <v>19800000</v>
      </c>
      <c r="L942" s="13" t="s">
        <v>15</v>
      </c>
      <c r="M942" s="7">
        <v>1</v>
      </c>
      <c r="N942" s="17"/>
    </row>
    <row r="943" spans="1:14" ht="362.25">
      <c r="A943" s="6">
        <v>941</v>
      </c>
      <c r="B943" s="8" t="s">
        <v>13661</v>
      </c>
      <c r="C943" s="9" t="s">
        <v>14210</v>
      </c>
      <c r="D943" s="10" t="s">
        <v>14211</v>
      </c>
      <c r="E943" s="11" t="s">
        <v>14462</v>
      </c>
      <c r="F943" s="6">
        <v>252605</v>
      </c>
      <c r="G943" s="6" t="s">
        <v>8285</v>
      </c>
      <c r="H943" s="16">
        <v>23532581.879999999</v>
      </c>
      <c r="I943" s="12">
        <v>43649</v>
      </c>
      <c r="J943" s="12" t="s">
        <v>14463</v>
      </c>
      <c r="K943" s="15">
        <f>6100000+800000+1300000+9000000+1800000</f>
        <v>19000000</v>
      </c>
      <c r="L943" s="13" t="s">
        <v>15</v>
      </c>
      <c r="M943" s="7">
        <v>1</v>
      </c>
      <c r="N943" s="17"/>
    </row>
    <row r="944" spans="1:14" ht="204.75">
      <c r="A944" s="6">
        <v>942</v>
      </c>
      <c r="B944" s="8" t="s">
        <v>13661</v>
      </c>
      <c r="C944" s="9" t="s">
        <v>14210</v>
      </c>
      <c r="D944" s="10" t="s">
        <v>14211</v>
      </c>
      <c r="E944" s="11" t="s">
        <v>14464</v>
      </c>
      <c r="F944" s="6">
        <v>252606</v>
      </c>
      <c r="G944" s="6" t="s">
        <v>8285</v>
      </c>
      <c r="H944" s="16">
        <v>25407031.100000001</v>
      </c>
      <c r="I944" s="12">
        <v>43649</v>
      </c>
      <c r="J944" s="12" t="s">
        <v>14463</v>
      </c>
      <c r="K944" s="15">
        <f>10343257+2500000+3500000+1800000+1900000</f>
        <v>20043257</v>
      </c>
      <c r="L944" s="13" t="s">
        <v>15</v>
      </c>
      <c r="M944" s="7">
        <v>1</v>
      </c>
      <c r="N944" s="17"/>
    </row>
    <row r="945" spans="1:14" ht="267.75">
      <c r="A945" s="6">
        <v>943</v>
      </c>
      <c r="B945" s="8" t="s">
        <v>13661</v>
      </c>
      <c r="C945" s="9" t="s">
        <v>14465</v>
      </c>
      <c r="D945" s="10" t="s">
        <v>2646</v>
      </c>
      <c r="E945" s="11" t="s">
        <v>14466</v>
      </c>
      <c r="F945" s="6">
        <v>283445</v>
      </c>
      <c r="G945" s="6" t="s">
        <v>8285</v>
      </c>
      <c r="H945" s="16">
        <v>18439872.82</v>
      </c>
      <c r="I945" s="12" t="s">
        <v>14407</v>
      </c>
      <c r="J945" s="12">
        <v>43927</v>
      </c>
      <c r="K945" s="15">
        <f>2000000+1000000+6300000</f>
        <v>9300000</v>
      </c>
      <c r="L945" s="13" t="s">
        <v>14</v>
      </c>
      <c r="M945" s="7">
        <v>1</v>
      </c>
      <c r="N945" s="17"/>
    </row>
    <row r="946" spans="1:14" ht="267.75">
      <c r="A946" s="6">
        <v>944</v>
      </c>
      <c r="B946" s="8" t="s">
        <v>13661</v>
      </c>
      <c r="C946" s="9" t="s">
        <v>13800</v>
      </c>
      <c r="D946" s="10" t="s">
        <v>1203</v>
      </c>
      <c r="E946" s="11" t="s">
        <v>14466</v>
      </c>
      <c r="F946" s="6">
        <v>283445</v>
      </c>
      <c r="G946" s="6" t="s">
        <v>8285</v>
      </c>
      <c r="H946" s="16">
        <v>18439872.82</v>
      </c>
      <c r="I946" s="12" t="s">
        <v>14407</v>
      </c>
      <c r="J946" s="12">
        <v>43927</v>
      </c>
      <c r="K946" s="15">
        <f>2000000+1000000+6300000</f>
        <v>9300000</v>
      </c>
      <c r="L946" s="13" t="s">
        <v>14</v>
      </c>
      <c r="M946" s="7">
        <v>0.51</v>
      </c>
      <c r="N946" s="17"/>
    </row>
    <row r="947" spans="1:14" ht="267.75">
      <c r="A947" s="6">
        <v>945</v>
      </c>
      <c r="B947" s="8" t="s">
        <v>13661</v>
      </c>
      <c r="C947" s="9" t="s">
        <v>14467</v>
      </c>
      <c r="D947" s="10" t="s">
        <v>2652</v>
      </c>
      <c r="E947" s="11" t="s">
        <v>14466</v>
      </c>
      <c r="F947" s="6">
        <v>283445</v>
      </c>
      <c r="G947" s="6" t="s">
        <v>8285</v>
      </c>
      <c r="H947" s="16">
        <v>18439872.82</v>
      </c>
      <c r="I947" s="12" t="s">
        <v>14407</v>
      </c>
      <c r="J947" s="12">
        <v>43927</v>
      </c>
      <c r="K947" s="15">
        <f>2000000+1000000+6300000</f>
        <v>9300000</v>
      </c>
      <c r="L947" s="13" t="s">
        <v>14</v>
      </c>
      <c r="M947" s="7">
        <v>0.49</v>
      </c>
      <c r="N947" s="17"/>
    </row>
    <row r="948" spans="1:14" ht="220.5">
      <c r="A948" s="6">
        <v>946</v>
      </c>
      <c r="B948" s="8" t="s">
        <v>13661</v>
      </c>
      <c r="C948" s="9" t="s">
        <v>13682</v>
      </c>
      <c r="D948" s="10" t="s">
        <v>7008</v>
      </c>
      <c r="E948" s="11" t="s">
        <v>14468</v>
      </c>
      <c r="F948" s="6">
        <v>312807</v>
      </c>
      <c r="G948" s="6" t="s">
        <v>8285</v>
      </c>
      <c r="H948" s="16">
        <v>14586240.470000001</v>
      </c>
      <c r="I948" s="12" t="s">
        <v>13888</v>
      </c>
      <c r="J948" s="12" t="s">
        <v>12517</v>
      </c>
      <c r="K948" s="15">
        <f>1000000+2500000+1800000+2500000</f>
        <v>7800000</v>
      </c>
      <c r="L948" s="13" t="s">
        <v>15</v>
      </c>
      <c r="M948" s="7">
        <v>1</v>
      </c>
      <c r="N948" s="17"/>
    </row>
    <row r="949" spans="1:14" ht="94.5">
      <c r="A949" s="6">
        <v>947</v>
      </c>
      <c r="B949" s="8" t="s">
        <v>13661</v>
      </c>
      <c r="C949" s="9" t="s">
        <v>13971</v>
      </c>
      <c r="D949" s="10" t="s">
        <v>13194</v>
      </c>
      <c r="E949" s="11" t="s">
        <v>14469</v>
      </c>
      <c r="F949" s="6">
        <v>312808</v>
      </c>
      <c r="G949" s="6" t="s">
        <v>8285</v>
      </c>
      <c r="H949" s="16">
        <v>11734219.359999999</v>
      </c>
      <c r="I949" s="12">
        <v>43534</v>
      </c>
      <c r="J949" s="12">
        <v>44112</v>
      </c>
      <c r="K949" s="15">
        <f>1500000+1300000</f>
        <v>2800000</v>
      </c>
      <c r="L949" s="13" t="s">
        <v>15</v>
      </c>
      <c r="M949" s="7">
        <v>1</v>
      </c>
      <c r="N949" s="17"/>
    </row>
    <row r="950" spans="1:14" ht="252">
      <c r="A950" s="6">
        <v>948</v>
      </c>
      <c r="B950" s="8" t="s">
        <v>13661</v>
      </c>
      <c r="C950" s="9" t="s">
        <v>13864</v>
      </c>
      <c r="D950" s="10" t="s">
        <v>20</v>
      </c>
      <c r="E950" s="11" t="s">
        <v>14470</v>
      </c>
      <c r="F950" s="6">
        <v>329996</v>
      </c>
      <c r="G950" s="6" t="s">
        <v>8285</v>
      </c>
      <c r="H950" s="16">
        <v>26684373.471000001</v>
      </c>
      <c r="I950" s="12">
        <v>43535</v>
      </c>
      <c r="J950" s="12">
        <v>44115</v>
      </c>
      <c r="K950" s="15">
        <f>4000000+4000000</f>
        <v>8000000</v>
      </c>
      <c r="L950" s="13" t="s">
        <v>15</v>
      </c>
      <c r="M950" s="7">
        <v>1</v>
      </c>
      <c r="N950" s="17"/>
    </row>
    <row r="951" spans="1:14" ht="252">
      <c r="A951" s="6">
        <v>949</v>
      </c>
      <c r="B951" s="8" t="s">
        <v>13661</v>
      </c>
      <c r="C951" s="9" t="s">
        <v>13864</v>
      </c>
      <c r="D951" s="10" t="s">
        <v>20</v>
      </c>
      <c r="E951" s="11" t="s">
        <v>14471</v>
      </c>
      <c r="F951" s="6">
        <v>330000</v>
      </c>
      <c r="G951" s="6" t="s">
        <v>8285</v>
      </c>
      <c r="H951" s="16">
        <v>25664072.875</v>
      </c>
      <c r="I951" s="12">
        <v>43535</v>
      </c>
      <c r="J951" s="12">
        <v>44115</v>
      </c>
      <c r="K951" s="15">
        <f>7100000+690000+2000000+1500000</f>
        <v>11290000</v>
      </c>
      <c r="L951" s="13" t="s">
        <v>15</v>
      </c>
      <c r="M951" s="7">
        <v>1</v>
      </c>
      <c r="N951" s="17"/>
    </row>
    <row r="952" spans="1:14" ht="78.75">
      <c r="A952" s="6">
        <v>950</v>
      </c>
      <c r="B952" s="8" t="s">
        <v>13661</v>
      </c>
      <c r="C952" s="9" t="s">
        <v>14472</v>
      </c>
      <c r="D952" s="10" t="s">
        <v>14473</v>
      </c>
      <c r="E952" s="11" t="s">
        <v>14474</v>
      </c>
      <c r="F952" s="6">
        <v>350063</v>
      </c>
      <c r="G952" s="6" t="s">
        <v>8285</v>
      </c>
      <c r="H952" s="16">
        <v>7960227</v>
      </c>
      <c r="I952" s="12" t="s">
        <v>8602</v>
      </c>
      <c r="J952" s="12" t="s">
        <v>9476</v>
      </c>
      <c r="K952" s="15">
        <f>2700000+1100000+1300000+2200000</f>
        <v>7300000</v>
      </c>
      <c r="L952" s="13" t="s">
        <v>15</v>
      </c>
      <c r="M952" s="7">
        <v>1</v>
      </c>
      <c r="N952" s="17"/>
    </row>
    <row r="953" spans="1:14" ht="220.5">
      <c r="A953" s="6">
        <v>951</v>
      </c>
      <c r="B953" s="8" t="s">
        <v>13661</v>
      </c>
      <c r="C953" s="9" t="s">
        <v>14475</v>
      </c>
      <c r="D953" s="10" t="s">
        <v>21</v>
      </c>
      <c r="E953" s="11" t="s">
        <v>14476</v>
      </c>
      <c r="F953" s="6">
        <v>367847</v>
      </c>
      <c r="G953" s="6" t="s">
        <v>8285</v>
      </c>
      <c r="H953" s="16">
        <v>18223616.423</v>
      </c>
      <c r="I953" s="12">
        <v>44077</v>
      </c>
      <c r="J953" s="12" t="s">
        <v>14477</v>
      </c>
      <c r="K953" s="15">
        <v>0</v>
      </c>
      <c r="L953" s="13" t="s">
        <v>15</v>
      </c>
      <c r="M953" s="7">
        <v>1</v>
      </c>
      <c r="N953" s="17"/>
    </row>
    <row r="954" spans="1:14" ht="94.5">
      <c r="A954" s="6">
        <v>952</v>
      </c>
      <c r="B954" s="8" t="s">
        <v>13661</v>
      </c>
      <c r="C954" s="9" t="s">
        <v>14478</v>
      </c>
      <c r="D954" s="10" t="s">
        <v>14479</v>
      </c>
      <c r="E954" s="11" t="s">
        <v>14480</v>
      </c>
      <c r="F954" s="6">
        <v>406576</v>
      </c>
      <c r="G954" s="6" t="s">
        <v>8285</v>
      </c>
      <c r="H954" s="16">
        <v>6433654.5999999996</v>
      </c>
      <c r="I954" s="12">
        <v>44140</v>
      </c>
      <c r="J954" s="12" t="s">
        <v>13984</v>
      </c>
      <c r="K954" s="15">
        <v>0</v>
      </c>
      <c r="L954" s="13" t="s">
        <v>15</v>
      </c>
      <c r="M954" s="7">
        <v>1</v>
      </c>
      <c r="N954" s="17"/>
    </row>
    <row r="955" spans="1:14" ht="126">
      <c r="A955" s="6">
        <v>953</v>
      </c>
      <c r="B955" s="8" t="s">
        <v>13661</v>
      </c>
      <c r="C955" s="9" t="s">
        <v>14481</v>
      </c>
      <c r="D955" s="10" t="s">
        <v>14482</v>
      </c>
      <c r="E955" s="11" t="s">
        <v>14483</v>
      </c>
      <c r="F955" s="6">
        <v>406577</v>
      </c>
      <c r="G955" s="6" t="s">
        <v>8285</v>
      </c>
      <c r="H955" s="16">
        <v>17207756.236000001</v>
      </c>
      <c r="I955" s="12">
        <v>43867</v>
      </c>
      <c r="J955" s="12">
        <v>44444</v>
      </c>
      <c r="K955" s="15">
        <v>0</v>
      </c>
      <c r="L955" s="13" t="s">
        <v>14</v>
      </c>
      <c r="M955" s="7">
        <v>1</v>
      </c>
      <c r="N955" s="17"/>
    </row>
    <row r="956" spans="1:14" ht="126">
      <c r="A956" s="6">
        <v>954</v>
      </c>
      <c r="B956" s="8" t="s">
        <v>13661</v>
      </c>
      <c r="C956" s="9" t="s">
        <v>14152</v>
      </c>
      <c r="D956" s="10" t="s">
        <v>8283</v>
      </c>
      <c r="E956" s="11" t="s">
        <v>14483</v>
      </c>
      <c r="F956" s="6">
        <v>406577</v>
      </c>
      <c r="G956" s="6" t="s">
        <v>8285</v>
      </c>
      <c r="H956" s="16">
        <v>17207756.236000001</v>
      </c>
      <c r="I956" s="12">
        <v>43867</v>
      </c>
      <c r="J956" s="12">
        <v>44444</v>
      </c>
      <c r="K956" s="15">
        <v>0</v>
      </c>
      <c r="L956" s="13" t="s">
        <v>14</v>
      </c>
      <c r="M956" s="7">
        <v>0.51</v>
      </c>
      <c r="N956" s="17"/>
    </row>
    <row r="957" spans="1:14" ht="126">
      <c r="A957" s="6">
        <v>955</v>
      </c>
      <c r="B957" s="8" t="s">
        <v>13661</v>
      </c>
      <c r="C957" s="9" t="s">
        <v>14484</v>
      </c>
      <c r="D957" s="10" t="s">
        <v>14485</v>
      </c>
      <c r="E957" s="11" t="s">
        <v>14483</v>
      </c>
      <c r="F957" s="6">
        <v>406577</v>
      </c>
      <c r="G957" s="6" t="s">
        <v>8285</v>
      </c>
      <c r="H957" s="16">
        <v>17207756.236000001</v>
      </c>
      <c r="I957" s="12">
        <v>43867</v>
      </c>
      <c r="J957" s="12">
        <v>44444</v>
      </c>
      <c r="K957" s="15">
        <v>0</v>
      </c>
      <c r="L957" s="13" t="s">
        <v>14</v>
      </c>
      <c r="M957" s="7">
        <v>0.49</v>
      </c>
      <c r="N957" s="17"/>
    </row>
    <row r="958" spans="1:14" ht="78.75">
      <c r="A958" s="6">
        <v>956</v>
      </c>
      <c r="B958" s="8" t="s">
        <v>13661</v>
      </c>
      <c r="C958" s="9" t="s">
        <v>14486</v>
      </c>
      <c r="D958" s="10" t="s">
        <v>14487</v>
      </c>
      <c r="E958" s="11" t="s">
        <v>14488</v>
      </c>
      <c r="F958" s="6">
        <v>205395</v>
      </c>
      <c r="G958" s="6" t="s">
        <v>8285</v>
      </c>
      <c r="H958" s="16">
        <v>8559636.8000000007</v>
      </c>
      <c r="I958" s="12">
        <v>43141</v>
      </c>
      <c r="J958" s="12">
        <v>43350</v>
      </c>
      <c r="K958" s="15">
        <f>2200000+500000+1000000+800000+1247360+1000000</f>
        <v>6747360</v>
      </c>
      <c r="L958" s="13" t="s">
        <v>15</v>
      </c>
      <c r="M958" s="7">
        <v>1</v>
      </c>
      <c r="N958" s="17"/>
    </row>
    <row r="959" spans="1:14" ht="299.25">
      <c r="A959" s="6">
        <v>957</v>
      </c>
      <c r="B959" s="8" t="s">
        <v>13661</v>
      </c>
      <c r="C959" s="9" t="s">
        <v>13976</v>
      </c>
      <c r="D959" s="10" t="s">
        <v>993</v>
      </c>
      <c r="E959" s="11" t="s">
        <v>14489</v>
      </c>
      <c r="F959" s="6">
        <v>211670</v>
      </c>
      <c r="G959" s="6" t="s">
        <v>8285</v>
      </c>
      <c r="H959" s="16">
        <v>30290127.037999999</v>
      </c>
      <c r="I959" s="12" t="s">
        <v>724</v>
      </c>
      <c r="J959" s="12">
        <v>43476</v>
      </c>
      <c r="K959" s="15">
        <v>11000000</v>
      </c>
      <c r="L959" s="13" t="s">
        <v>15</v>
      </c>
      <c r="M959" s="7">
        <v>1</v>
      </c>
      <c r="N959" s="17"/>
    </row>
    <row r="960" spans="1:14" ht="393.75">
      <c r="A960" s="6">
        <v>958</v>
      </c>
      <c r="B960" s="8" t="s">
        <v>13661</v>
      </c>
      <c r="C960" s="9" t="s">
        <v>13976</v>
      </c>
      <c r="D960" s="10" t="s">
        <v>993</v>
      </c>
      <c r="E960" s="11" t="s">
        <v>14490</v>
      </c>
      <c r="F960" s="6">
        <v>211671</v>
      </c>
      <c r="G960" s="6" t="s">
        <v>8285</v>
      </c>
      <c r="H960" s="16">
        <v>22341049.254999999</v>
      </c>
      <c r="I960" s="12" t="s">
        <v>724</v>
      </c>
      <c r="J960" s="12">
        <v>43476</v>
      </c>
      <c r="K960" s="15">
        <f>3000000+3690000+4200000</f>
        <v>10890000</v>
      </c>
      <c r="L960" s="13" t="s">
        <v>15</v>
      </c>
      <c r="M960" s="7">
        <v>1</v>
      </c>
      <c r="N960" s="17"/>
    </row>
    <row r="961" spans="1:14" ht="409.5">
      <c r="A961" s="6">
        <v>959</v>
      </c>
      <c r="B961" s="8" t="s">
        <v>13661</v>
      </c>
      <c r="C961" s="9" t="s">
        <v>14475</v>
      </c>
      <c r="D961" s="10" t="s">
        <v>21</v>
      </c>
      <c r="E961" s="11" t="s">
        <v>14491</v>
      </c>
      <c r="F961" s="6">
        <v>232143</v>
      </c>
      <c r="G961" s="6" t="s">
        <v>8285</v>
      </c>
      <c r="H961" s="16">
        <v>20500579.886999998</v>
      </c>
      <c r="I961" s="12">
        <v>43771</v>
      </c>
      <c r="J961" s="12" t="s">
        <v>12405</v>
      </c>
      <c r="K961" s="15">
        <v>3900000</v>
      </c>
      <c r="L961" s="13" t="s">
        <v>15</v>
      </c>
      <c r="M961" s="7">
        <v>1</v>
      </c>
      <c r="N961" s="17"/>
    </row>
    <row r="962" spans="1:14" ht="283.5">
      <c r="A962" s="6">
        <v>960</v>
      </c>
      <c r="B962" s="8" t="s">
        <v>13661</v>
      </c>
      <c r="C962" s="9" t="s">
        <v>14210</v>
      </c>
      <c r="D962" s="10" t="s">
        <v>14211</v>
      </c>
      <c r="E962" s="11" t="s">
        <v>14492</v>
      </c>
      <c r="F962" s="6">
        <v>283444</v>
      </c>
      <c r="G962" s="6" t="s">
        <v>8285</v>
      </c>
      <c r="H962" s="16">
        <v>20608236.66</v>
      </c>
      <c r="I962" s="12" t="s">
        <v>14493</v>
      </c>
      <c r="J962" s="12" t="s">
        <v>14494</v>
      </c>
      <c r="K962" s="15">
        <v>10500000</v>
      </c>
      <c r="L962" s="13" t="s">
        <v>15</v>
      </c>
      <c r="M962" s="7">
        <v>1</v>
      </c>
      <c r="N962" s="17"/>
    </row>
    <row r="963" spans="1:14" ht="157.5">
      <c r="A963" s="6">
        <v>961</v>
      </c>
      <c r="B963" s="8" t="s">
        <v>13661</v>
      </c>
      <c r="C963" s="9" t="s">
        <v>14495</v>
      </c>
      <c r="D963" s="10" t="s">
        <v>8341</v>
      </c>
      <c r="E963" s="11" t="s">
        <v>14496</v>
      </c>
      <c r="F963" s="6">
        <v>293965</v>
      </c>
      <c r="G963" s="6" t="s">
        <v>8285</v>
      </c>
      <c r="H963" s="16">
        <v>9263309.6699999999</v>
      </c>
      <c r="I963" s="12" t="s">
        <v>14497</v>
      </c>
      <c r="J963" s="12" t="s">
        <v>14498</v>
      </c>
      <c r="K963" s="15">
        <v>4600000</v>
      </c>
      <c r="L963" s="13" t="s">
        <v>15</v>
      </c>
      <c r="M963" s="7">
        <v>1</v>
      </c>
      <c r="N963" s="17"/>
    </row>
    <row r="964" spans="1:14" ht="157.5">
      <c r="A964" s="6">
        <v>962</v>
      </c>
      <c r="B964" s="8" t="s">
        <v>13661</v>
      </c>
      <c r="C964" s="9" t="s">
        <v>14321</v>
      </c>
      <c r="D964" s="10" t="s">
        <v>13198</v>
      </c>
      <c r="E964" s="11" t="s">
        <v>14499</v>
      </c>
      <c r="F964" s="6">
        <v>293966</v>
      </c>
      <c r="G964" s="6" t="s">
        <v>8285</v>
      </c>
      <c r="H964" s="16">
        <v>17743316.52</v>
      </c>
      <c r="I964" s="12" t="s">
        <v>14500</v>
      </c>
      <c r="J964" s="12" t="s">
        <v>8736</v>
      </c>
      <c r="K964" s="15">
        <f>2500000+8000000+3000000+1300000</f>
        <v>14800000</v>
      </c>
      <c r="L964" s="13" t="s">
        <v>15</v>
      </c>
      <c r="M964" s="7">
        <v>1</v>
      </c>
      <c r="N964" s="17"/>
    </row>
    <row r="965" spans="1:14" ht="204.75">
      <c r="A965" s="6">
        <v>963</v>
      </c>
      <c r="B965" s="8" t="s">
        <v>13661</v>
      </c>
      <c r="C965" s="9" t="s">
        <v>14210</v>
      </c>
      <c r="D965" s="10" t="s">
        <v>14211</v>
      </c>
      <c r="E965" s="11" t="s">
        <v>14501</v>
      </c>
      <c r="F965" s="6">
        <v>299816</v>
      </c>
      <c r="G965" s="6" t="s">
        <v>8285</v>
      </c>
      <c r="H965" s="16">
        <v>22941370.649999999</v>
      </c>
      <c r="I965" s="12" t="s">
        <v>14502</v>
      </c>
      <c r="J965" s="12" t="s">
        <v>12498</v>
      </c>
      <c r="K965" s="15">
        <v>3300000</v>
      </c>
      <c r="L965" s="13" t="s">
        <v>15</v>
      </c>
      <c r="M965" s="7">
        <v>1</v>
      </c>
      <c r="N965" s="17"/>
    </row>
    <row r="966" spans="1:14" ht="204.75">
      <c r="A966" s="6">
        <v>964</v>
      </c>
      <c r="B966" s="8" t="s">
        <v>13661</v>
      </c>
      <c r="C966" s="9" t="s">
        <v>13971</v>
      </c>
      <c r="D966" s="10" t="s">
        <v>13194</v>
      </c>
      <c r="E966" s="11" t="s">
        <v>14503</v>
      </c>
      <c r="F966" s="6">
        <v>299817</v>
      </c>
      <c r="G966" s="6" t="s">
        <v>8285</v>
      </c>
      <c r="H966" s="16">
        <v>37098678.100000001</v>
      </c>
      <c r="I966" s="12" t="s">
        <v>8654</v>
      </c>
      <c r="J966" s="12">
        <v>43838</v>
      </c>
      <c r="K966" s="15">
        <f>2000000+4900000+6000000+2000000</f>
        <v>14900000</v>
      </c>
      <c r="L966" s="13" t="s">
        <v>15</v>
      </c>
      <c r="M966" s="7">
        <v>1</v>
      </c>
      <c r="N966" s="17"/>
    </row>
    <row r="967" spans="1:14" ht="204.75">
      <c r="A967" s="6">
        <v>965</v>
      </c>
      <c r="B967" s="8" t="s">
        <v>13661</v>
      </c>
      <c r="C967" s="9" t="s">
        <v>14210</v>
      </c>
      <c r="D967" s="10" t="s">
        <v>14211</v>
      </c>
      <c r="E967" s="11" t="s">
        <v>14504</v>
      </c>
      <c r="F967" s="6">
        <v>350073</v>
      </c>
      <c r="G967" s="6" t="s">
        <v>8285</v>
      </c>
      <c r="H967" s="16">
        <v>30097400.18</v>
      </c>
      <c r="I967" s="12" t="s">
        <v>674</v>
      </c>
      <c r="J967" s="12">
        <v>44288</v>
      </c>
      <c r="K967" s="15">
        <v>6500000</v>
      </c>
      <c r="L967" s="13" t="s">
        <v>15</v>
      </c>
      <c r="M967" s="7">
        <v>1</v>
      </c>
      <c r="N967" s="17"/>
    </row>
    <row r="968" spans="1:14" ht="94.5">
      <c r="A968" s="6">
        <v>966</v>
      </c>
      <c r="B968" s="8" t="s">
        <v>13661</v>
      </c>
      <c r="C968" s="9" t="s">
        <v>14505</v>
      </c>
      <c r="D968" s="10" t="s">
        <v>13704</v>
      </c>
      <c r="E968" s="11" t="s">
        <v>14506</v>
      </c>
      <c r="F968" s="6">
        <v>406571</v>
      </c>
      <c r="G968" s="6" t="s">
        <v>8285</v>
      </c>
      <c r="H968" s="16">
        <v>4094184.6</v>
      </c>
      <c r="I968" s="12" t="s">
        <v>14507</v>
      </c>
      <c r="J968" s="12">
        <v>44379</v>
      </c>
      <c r="K968" s="15">
        <v>0</v>
      </c>
      <c r="L968" s="13" t="s">
        <v>15</v>
      </c>
      <c r="M968" s="7">
        <v>1</v>
      </c>
      <c r="N968" s="17"/>
    </row>
    <row r="969" spans="1:14" ht="94.5">
      <c r="A969" s="6">
        <v>967</v>
      </c>
      <c r="B969" s="8" t="s">
        <v>13661</v>
      </c>
      <c r="C969" s="9" t="s">
        <v>14508</v>
      </c>
      <c r="D969" s="10" t="s">
        <v>14042</v>
      </c>
      <c r="E969" s="11" t="s">
        <v>14509</v>
      </c>
      <c r="F969" s="6">
        <v>416910</v>
      </c>
      <c r="G969" s="6" t="s">
        <v>8285</v>
      </c>
      <c r="H969" s="16">
        <v>5933406.4500000002</v>
      </c>
      <c r="I969" s="12" t="s">
        <v>12710</v>
      </c>
      <c r="J969" s="12" t="s">
        <v>14510</v>
      </c>
      <c r="K969" s="15">
        <v>0</v>
      </c>
      <c r="L969" s="13" t="s">
        <v>15</v>
      </c>
      <c r="M969" s="7">
        <v>1</v>
      </c>
      <c r="N969" s="17"/>
    </row>
    <row r="970" spans="1:14" ht="78.75">
      <c r="A970" s="6">
        <v>968</v>
      </c>
      <c r="B970" s="8" t="s">
        <v>13661</v>
      </c>
      <c r="C970" s="9" t="s">
        <v>14511</v>
      </c>
      <c r="D970" s="10" t="s">
        <v>14512</v>
      </c>
      <c r="E970" s="11" t="s">
        <v>14513</v>
      </c>
      <c r="F970" s="6">
        <v>416911</v>
      </c>
      <c r="G970" s="6" t="s">
        <v>8285</v>
      </c>
      <c r="H970" s="16">
        <v>2921996.7</v>
      </c>
      <c r="I970" s="12"/>
      <c r="J970" s="12"/>
      <c r="K970" s="15">
        <v>0</v>
      </c>
      <c r="L970" s="13" t="s">
        <v>15</v>
      </c>
      <c r="M970" s="7">
        <v>1</v>
      </c>
      <c r="N970" s="17"/>
    </row>
    <row r="971" spans="1:14" ht="110.25">
      <c r="A971" s="6">
        <v>969</v>
      </c>
      <c r="B971" s="8" t="s">
        <v>13661</v>
      </c>
      <c r="C971" s="9" t="s">
        <v>14514</v>
      </c>
      <c r="D971" s="10" t="s">
        <v>14515</v>
      </c>
      <c r="E971" s="11" t="s">
        <v>14516</v>
      </c>
      <c r="F971" s="6">
        <v>485674</v>
      </c>
      <c r="G971" s="6" t="s">
        <v>8285</v>
      </c>
      <c r="H971" s="16">
        <v>10584351.85</v>
      </c>
      <c r="I971" s="12"/>
      <c r="J971" s="12"/>
      <c r="K971" s="15">
        <v>0</v>
      </c>
      <c r="L971" s="13" t="s">
        <v>15</v>
      </c>
      <c r="M971" s="7">
        <v>1</v>
      </c>
      <c r="N971" s="17"/>
    </row>
    <row r="972" spans="1:14" ht="141.75">
      <c r="A972" s="6">
        <v>970</v>
      </c>
      <c r="B972" s="8" t="s">
        <v>13661</v>
      </c>
      <c r="C972" s="9" t="s">
        <v>14321</v>
      </c>
      <c r="D972" s="10" t="s">
        <v>13198</v>
      </c>
      <c r="E972" s="11" t="s">
        <v>14517</v>
      </c>
      <c r="F972" s="6">
        <v>329991</v>
      </c>
      <c r="G972" s="6" t="s">
        <v>8285</v>
      </c>
      <c r="H972" s="16">
        <v>21585205.120000001</v>
      </c>
      <c r="I972" s="12">
        <v>43567</v>
      </c>
      <c r="J972" s="12">
        <v>43932</v>
      </c>
      <c r="K972" s="15">
        <f>3000000+4600000</f>
        <v>7600000</v>
      </c>
      <c r="L972" s="13" t="s">
        <v>15</v>
      </c>
      <c r="M972" s="7">
        <v>1</v>
      </c>
      <c r="N972" s="17"/>
    </row>
    <row r="973" spans="1:14" ht="126">
      <c r="A973" s="6">
        <v>971</v>
      </c>
      <c r="B973" s="8" t="s">
        <v>13661</v>
      </c>
      <c r="C973" s="9" t="s">
        <v>13682</v>
      </c>
      <c r="D973" s="10" t="s">
        <v>7008</v>
      </c>
      <c r="E973" s="11" t="s">
        <v>14518</v>
      </c>
      <c r="F973" s="6">
        <v>329992</v>
      </c>
      <c r="G973" s="6" t="s">
        <v>8285</v>
      </c>
      <c r="H973" s="16">
        <v>21134093.109999999</v>
      </c>
      <c r="I973" s="12">
        <v>43597</v>
      </c>
      <c r="J973" s="12">
        <v>44176</v>
      </c>
      <c r="K973" s="15">
        <f>3500000+2200000+3500000</f>
        <v>9200000</v>
      </c>
      <c r="L973" s="13" t="s">
        <v>15</v>
      </c>
      <c r="M973" s="7">
        <v>1</v>
      </c>
      <c r="N973" s="17"/>
    </row>
    <row r="974" spans="1:14" ht="110.25">
      <c r="A974" s="6">
        <v>972</v>
      </c>
      <c r="B974" s="8" t="s">
        <v>13661</v>
      </c>
      <c r="C974" s="9" t="s">
        <v>14152</v>
      </c>
      <c r="D974" s="10" t="s">
        <v>8283</v>
      </c>
      <c r="E974" s="11" t="s">
        <v>14519</v>
      </c>
      <c r="F974" s="6">
        <v>329993</v>
      </c>
      <c r="G974" s="6" t="s">
        <v>8285</v>
      </c>
      <c r="H974" s="16">
        <v>16637766.32</v>
      </c>
      <c r="I974" s="12">
        <v>43720</v>
      </c>
      <c r="J974" s="12" t="s">
        <v>14520</v>
      </c>
      <c r="K974" s="15">
        <f>1500000+700000+2000000+3184000+1600000</f>
        <v>8984000</v>
      </c>
      <c r="L974" s="13" t="s">
        <v>15</v>
      </c>
      <c r="M974" s="7">
        <v>1</v>
      </c>
      <c r="N974" s="17"/>
    </row>
    <row r="975" spans="1:14" ht="110.25">
      <c r="A975" s="6">
        <v>973</v>
      </c>
      <c r="B975" s="8" t="s">
        <v>13661</v>
      </c>
      <c r="C975" s="9" t="s">
        <v>13800</v>
      </c>
      <c r="D975" s="10" t="s">
        <v>1203</v>
      </c>
      <c r="E975" s="11" t="s">
        <v>14521</v>
      </c>
      <c r="F975" s="6">
        <v>329995</v>
      </c>
      <c r="G975" s="6" t="s">
        <v>8285</v>
      </c>
      <c r="H975" s="16">
        <v>39550434.020000003</v>
      </c>
      <c r="I975" s="12">
        <v>43597</v>
      </c>
      <c r="J975" s="12">
        <v>44177</v>
      </c>
      <c r="K975" s="15">
        <v>5500000</v>
      </c>
      <c r="L975" s="13" t="s">
        <v>15</v>
      </c>
      <c r="M975" s="7">
        <v>1</v>
      </c>
      <c r="N975" s="17"/>
    </row>
    <row r="976" spans="1:14" ht="78.75">
      <c r="A976" s="6">
        <v>974</v>
      </c>
      <c r="B976" s="8" t="s">
        <v>13661</v>
      </c>
      <c r="C976" s="9" t="s">
        <v>14522</v>
      </c>
      <c r="D976" s="10" t="s">
        <v>13756</v>
      </c>
      <c r="E976" s="11" t="s">
        <v>14523</v>
      </c>
      <c r="F976" s="6">
        <v>367854</v>
      </c>
      <c r="G976" s="6" t="s">
        <v>8285</v>
      </c>
      <c r="H976" s="16">
        <v>8397786.25</v>
      </c>
      <c r="I976" s="12">
        <v>43959</v>
      </c>
      <c r="J976" s="12">
        <v>44535</v>
      </c>
      <c r="K976" s="15">
        <v>0</v>
      </c>
      <c r="L976" s="13" t="s">
        <v>15</v>
      </c>
      <c r="M976" s="7">
        <v>1</v>
      </c>
      <c r="N976" s="17"/>
    </row>
    <row r="977" spans="1:14" ht="78.75">
      <c r="A977" s="6">
        <v>975</v>
      </c>
      <c r="B977" s="8" t="s">
        <v>13661</v>
      </c>
      <c r="C977" s="9" t="s">
        <v>13971</v>
      </c>
      <c r="D977" s="10" t="s">
        <v>13194</v>
      </c>
      <c r="E977" s="11" t="s">
        <v>14524</v>
      </c>
      <c r="F977" s="6">
        <v>367858</v>
      </c>
      <c r="G977" s="6" t="s">
        <v>8285</v>
      </c>
      <c r="H977" s="16">
        <v>17462501.352000002</v>
      </c>
      <c r="I977" s="12" t="s">
        <v>8478</v>
      </c>
      <c r="J977" s="12" t="s">
        <v>12601</v>
      </c>
      <c r="K977" s="15">
        <v>0</v>
      </c>
      <c r="L977" s="13" t="s">
        <v>15</v>
      </c>
      <c r="M977" s="7">
        <v>1</v>
      </c>
      <c r="N977" s="17"/>
    </row>
    <row r="978" spans="1:14" ht="94.5">
      <c r="A978" s="6">
        <v>976</v>
      </c>
      <c r="B978" s="8" t="s">
        <v>13661</v>
      </c>
      <c r="C978" s="9" t="s">
        <v>13805</v>
      </c>
      <c r="D978" s="10" t="s">
        <v>13806</v>
      </c>
      <c r="E978" s="11" t="s">
        <v>14525</v>
      </c>
      <c r="F978" s="6">
        <v>471066</v>
      </c>
      <c r="G978" s="6" t="s">
        <v>8285</v>
      </c>
      <c r="H978" s="16">
        <v>7996124.3499999996</v>
      </c>
      <c r="I978" s="12">
        <v>43872</v>
      </c>
      <c r="J978" s="12">
        <v>44447</v>
      </c>
      <c r="K978" s="15">
        <v>0</v>
      </c>
      <c r="L978" s="13" t="s">
        <v>15</v>
      </c>
      <c r="M978" s="7">
        <v>1</v>
      </c>
      <c r="N978" s="17"/>
    </row>
    <row r="979" spans="1:14" ht="362.25">
      <c r="A979" s="6">
        <v>977</v>
      </c>
      <c r="B979" s="8" t="s">
        <v>13661</v>
      </c>
      <c r="C979" s="9" t="s">
        <v>13800</v>
      </c>
      <c r="D979" s="10" t="s">
        <v>1203</v>
      </c>
      <c r="E979" s="11" t="s">
        <v>14526</v>
      </c>
      <c r="F979" s="6">
        <v>232142</v>
      </c>
      <c r="G979" s="6" t="s">
        <v>8285</v>
      </c>
      <c r="H979" s="16">
        <v>22621677.532000002</v>
      </c>
      <c r="I979" s="12" t="s">
        <v>14352</v>
      </c>
      <c r="J979" s="12" t="s">
        <v>12405</v>
      </c>
      <c r="K979" s="15">
        <f>3400000+2000000+1000000+2500000+4000000+2500000</f>
        <v>15400000</v>
      </c>
      <c r="L979" s="13" t="s">
        <v>15</v>
      </c>
      <c r="M979" s="7">
        <v>1</v>
      </c>
      <c r="N979" s="17"/>
    </row>
    <row r="980" spans="1:14" ht="220.5">
      <c r="A980" s="6">
        <v>978</v>
      </c>
      <c r="B980" s="8" t="s">
        <v>13661</v>
      </c>
      <c r="C980" s="9" t="s">
        <v>13800</v>
      </c>
      <c r="D980" s="10" t="s">
        <v>1203</v>
      </c>
      <c r="E980" s="11" t="s">
        <v>14527</v>
      </c>
      <c r="F980" s="6">
        <v>283446</v>
      </c>
      <c r="G980" s="6" t="s">
        <v>8285</v>
      </c>
      <c r="H980" s="16">
        <v>29715176.489999998</v>
      </c>
      <c r="I980" s="12" t="s">
        <v>14407</v>
      </c>
      <c r="J980" s="12">
        <v>43988</v>
      </c>
      <c r="K980" s="15">
        <f>3000000+2500000</f>
        <v>5500000</v>
      </c>
      <c r="L980" s="13" t="s">
        <v>15</v>
      </c>
      <c r="M980" s="7">
        <v>1</v>
      </c>
      <c r="N980" s="17"/>
    </row>
    <row r="981" spans="1:14" ht="220.5">
      <c r="A981" s="6">
        <v>979</v>
      </c>
      <c r="B981" s="8" t="s">
        <v>13661</v>
      </c>
      <c r="C981" s="9" t="s">
        <v>14465</v>
      </c>
      <c r="D981" s="10" t="s">
        <v>2646</v>
      </c>
      <c r="E981" s="11" t="s">
        <v>14528</v>
      </c>
      <c r="F981" s="6">
        <v>283447</v>
      </c>
      <c r="G981" s="6" t="s">
        <v>8285</v>
      </c>
      <c r="H981" s="16">
        <v>27052933.68</v>
      </c>
      <c r="I981" s="12" t="s">
        <v>14407</v>
      </c>
      <c r="J981" s="12">
        <v>43988</v>
      </c>
      <c r="K981" s="15">
        <f>1040000+3000000+1400000+3000000+700000</f>
        <v>9140000</v>
      </c>
      <c r="L981" s="13" t="s">
        <v>14</v>
      </c>
      <c r="M981" s="7">
        <v>1</v>
      </c>
      <c r="N981" s="17"/>
    </row>
    <row r="982" spans="1:14" ht="220.5">
      <c r="A982" s="6">
        <v>980</v>
      </c>
      <c r="B982" s="8" t="s">
        <v>13661</v>
      </c>
      <c r="C982" s="9" t="s">
        <v>13800</v>
      </c>
      <c r="D982" s="10" t="s">
        <v>1203</v>
      </c>
      <c r="E982" s="11" t="s">
        <v>14528</v>
      </c>
      <c r="F982" s="6">
        <v>283447</v>
      </c>
      <c r="G982" s="6" t="s">
        <v>8285</v>
      </c>
      <c r="H982" s="16">
        <v>27052933.68</v>
      </c>
      <c r="I982" s="12" t="s">
        <v>14407</v>
      </c>
      <c r="J982" s="12">
        <v>43988</v>
      </c>
      <c r="K982" s="15">
        <f>1040000+3000000+1400000+3000000+700000</f>
        <v>9140000</v>
      </c>
      <c r="L982" s="13" t="s">
        <v>14</v>
      </c>
      <c r="M982" s="7">
        <v>0.51</v>
      </c>
      <c r="N982" s="17"/>
    </row>
    <row r="983" spans="1:14" ht="220.5">
      <c r="A983" s="6">
        <v>981</v>
      </c>
      <c r="B983" s="8" t="s">
        <v>13661</v>
      </c>
      <c r="C983" s="9" t="s">
        <v>14467</v>
      </c>
      <c r="D983" s="10" t="s">
        <v>2652</v>
      </c>
      <c r="E983" s="11" t="s">
        <v>14528</v>
      </c>
      <c r="F983" s="6">
        <v>283447</v>
      </c>
      <c r="G983" s="6" t="s">
        <v>8285</v>
      </c>
      <c r="H983" s="16">
        <v>27052933.68</v>
      </c>
      <c r="I983" s="12" t="s">
        <v>14407</v>
      </c>
      <c r="J983" s="12">
        <v>43988</v>
      </c>
      <c r="K983" s="15">
        <f>1040000+3000000+1400000+3000000+700000</f>
        <v>9140000</v>
      </c>
      <c r="L983" s="13" t="s">
        <v>14</v>
      </c>
      <c r="M983" s="7">
        <v>0.49</v>
      </c>
      <c r="N983" s="17"/>
    </row>
    <row r="984" spans="1:14" ht="78.75">
      <c r="A984" s="6">
        <v>982</v>
      </c>
      <c r="B984" s="8" t="s">
        <v>13661</v>
      </c>
      <c r="C984" s="9" t="s">
        <v>14529</v>
      </c>
      <c r="D984" s="10" t="s">
        <v>14530</v>
      </c>
      <c r="E984" s="11" t="s">
        <v>14531</v>
      </c>
      <c r="F984" s="6">
        <v>367848</v>
      </c>
      <c r="G984" s="6" t="s">
        <v>8285</v>
      </c>
      <c r="H984" s="16">
        <v>7743907.9000000004</v>
      </c>
      <c r="I984" s="12">
        <v>43959</v>
      </c>
      <c r="J984" s="12">
        <v>44535</v>
      </c>
      <c r="K984" s="15">
        <v>0</v>
      </c>
      <c r="L984" s="13" t="s">
        <v>15</v>
      </c>
      <c r="M984" s="7">
        <v>1</v>
      </c>
      <c r="N984" s="17"/>
    </row>
    <row r="985" spans="1:14" ht="78.75">
      <c r="A985" s="6">
        <v>983</v>
      </c>
      <c r="B985" s="8" t="s">
        <v>13661</v>
      </c>
      <c r="C985" s="9" t="s">
        <v>13677</v>
      </c>
      <c r="D985" s="10" t="s">
        <v>13678</v>
      </c>
      <c r="E985" s="11" t="s">
        <v>14532</v>
      </c>
      <c r="F985" s="6">
        <v>367849</v>
      </c>
      <c r="G985" s="6" t="s">
        <v>8285</v>
      </c>
      <c r="H985" s="16">
        <v>13837909.949999999</v>
      </c>
      <c r="I985" s="12" t="s">
        <v>14533</v>
      </c>
      <c r="J985" s="12">
        <v>44322</v>
      </c>
      <c r="K985" s="15">
        <v>0</v>
      </c>
      <c r="L985" s="13" t="s">
        <v>15</v>
      </c>
      <c r="M985" s="7">
        <v>1</v>
      </c>
      <c r="N985" s="17"/>
    </row>
    <row r="986" spans="1:14" ht="94.5">
      <c r="A986" s="6">
        <v>984</v>
      </c>
      <c r="B986" s="8" t="s">
        <v>13661</v>
      </c>
      <c r="C986" s="9" t="s">
        <v>14486</v>
      </c>
      <c r="D986" s="10" t="s">
        <v>14487</v>
      </c>
      <c r="E986" s="11" t="s">
        <v>14534</v>
      </c>
      <c r="F986" s="6">
        <v>367850</v>
      </c>
      <c r="G986" s="6" t="s">
        <v>8285</v>
      </c>
      <c r="H986" s="16">
        <v>6771093.6500000004</v>
      </c>
      <c r="I986" s="12"/>
      <c r="J986" s="12"/>
      <c r="K986" s="15">
        <v>0</v>
      </c>
      <c r="L986" s="13" t="s">
        <v>15</v>
      </c>
      <c r="M986" s="7">
        <v>1</v>
      </c>
      <c r="N986" s="17"/>
    </row>
    <row r="987" spans="1:14" ht="94.5">
      <c r="A987" s="6">
        <v>985</v>
      </c>
      <c r="B987" s="8" t="s">
        <v>13661</v>
      </c>
      <c r="C987" s="9" t="s">
        <v>14061</v>
      </c>
      <c r="D987" s="10" t="s">
        <v>14062</v>
      </c>
      <c r="E987" s="11" t="s">
        <v>14535</v>
      </c>
      <c r="F987" s="6">
        <v>367851</v>
      </c>
      <c r="G987" s="6" t="s">
        <v>8285</v>
      </c>
      <c r="H987" s="16">
        <v>10949081.550000001</v>
      </c>
      <c r="I987" s="12" t="s">
        <v>14536</v>
      </c>
      <c r="J987" s="12">
        <v>44261</v>
      </c>
      <c r="K987" s="15">
        <v>0</v>
      </c>
      <c r="L987" s="13" t="s">
        <v>15</v>
      </c>
      <c r="M987" s="7">
        <v>1</v>
      </c>
      <c r="N987" s="17"/>
    </row>
    <row r="988" spans="1:14" ht="78.75">
      <c r="A988" s="6">
        <v>986</v>
      </c>
      <c r="B988" s="8" t="s">
        <v>13661</v>
      </c>
      <c r="C988" s="9" t="s">
        <v>14478</v>
      </c>
      <c r="D988" s="10" t="s">
        <v>14479</v>
      </c>
      <c r="E988" s="11" t="s">
        <v>14537</v>
      </c>
      <c r="F988" s="6">
        <v>367852</v>
      </c>
      <c r="G988" s="6" t="s">
        <v>8285</v>
      </c>
      <c r="H988" s="16">
        <v>7089545.0499999998</v>
      </c>
      <c r="I988" s="12"/>
      <c r="J988" s="12"/>
      <c r="K988" s="15">
        <v>0</v>
      </c>
      <c r="L988" s="13" t="s">
        <v>15</v>
      </c>
      <c r="M988" s="7">
        <v>1</v>
      </c>
      <c r="N988" s="17"/>
    </row>
    <row r="989" spans="1:14" ht="110.25">
      <c r="A989" s="6">
        <v>987</v>
      </c>
      <c r="B989" s="8" t="s">
        <v>13661</v>
      </c>
      <c r="C989" s="9" t="s">
        <v>13674</v>
      </c>
      <c r="D989" s="10" t="s">
        <v>13675</v>
      </c>
      <c r="E989" s="11" t="s">
        <v>14538</v>
      </c>
      <c r="F989" s="6">
        <v>367853</v>
      </c>
      <c r="G989" s="6" t="s">
        <v>8285</v>
      </c>
      <c r="H989" s="16">
        <v>11243194.9</v>
      </c>
      <c r="I989" s="12">
        <v>44173</v>
      </c>
      <c r="J989" s="12" t="s">
        <v>14539</v>
      </c>
      <c r="K989" s="15">
        <v>0</v>
      </c>
      <c r="L989" s="13" t="s">
        <v>15</v>
      </c>
      <c r="M989" s="7">
        <v>1</v>
      </c>
      <c r="N989" s="17"/>
    </row>
    <row r="990" spans="1:14" ht="78.75">
      <c r="A990" s="6">
        <v>988</v>
      </c>
      <c r="B990" s="8" t="s">
        <v>13661</v>
      </c>
      <c r="C990" s="9" t="s">
        <v>13800</v>
      </c>
      <c r="D990" s="10" t="s">
        <v>1203</v>
      </c>
      <c r="E990" s="11" t="s">
        <v>14540</v>
      </c>
      <c r="F990" s="6">
        <v>367855</v>
      </c>
      <c r="G990" s="6" t="s">
        <v>8285</v>
      </c>
      <c r="H990" s="16">
        <v>16590917.152000001</v>
      </c>
      <c r="I990" s="12" t="s">
        <v>12537</v>
      </c>
      <c r="J990" s="12" t="s">
        <v>14541</v>
      </c>
      <c r="K990" s="15">
        <v>0</v>
      </c>
      <c r="L990" s="13" t="s">
        <v>15</v>
      </c>
      <c r="M990" s="7">
        <v>1</v>
      </c>
      <c r="N990" s="17"/>
    </row>
    <row r="991" spans="1:14" ht="78.75">
      <c r="A991" s="6">
        <v>989</v>
      </c>
      <c r="B991" s="8" t="s">
        <v>13661</v>
      </c>
      <c r="C991" s="9" t="s">
        <v>13800</v>
      </c>
      <c r="D991" s="10" t="s">
        <v>1203</v>
      </c>
      <c r="E991" s="11" t="s">
        <v>14542</v>
      </c>
      <c r="F991" s="6">
        <v>367856</v>
      </c>
      <c r="G991" s="6" t="s">
        <v>8285</v>
      </c>
      <c r="H991" s="16">
        <v>14851402.614</v>
      </c>
      <c r="I991" s="12" t="s">
        <v>12537</v>
      </c>
      <c r="J991" s="12" t="s">
        <v>14541</v>
      </c>
      <c r="K991" s="15">
        <v>0</v>
      </c>
      <c r="L991" s="13" t="s">
        <v>15</v>
      </c>
      <c r="M991" s="7">
        <v>1</v>
      </c>
      <c r="N991" s="17"/>
    </row>
    <row r="992" spans="1:14" ht="94.5">
      <c r="A992" s="6">
        <v>990</v>
      </c>
      <c r="B992" s="8" t="s">
        <v>13661</v>
      </c>
      <c r="C992" s="9" t="s">
        <v>13800</v>
      </c>
      <c r="D992" s="10" t="s">
        <v>1203</v>
      </c>
      <c r="E992" s="11" t="s">
        <v>14543</v>
      </c>
      <c r="F992" s="6">
        <v>367857</v>
      </c>
      <c r="G992" s="6" t="s">
        <v>8285</v>
      </c>
      <c r="H992" s="16">
        <v>15197501.102</v>
      </c>
      <c r="I992" s="12" t="s">
        <v>12537</v>
      </c>
      <c r="J992" s="12" t="s">
        <v>14541</v>
      </c>
      <c r="K992" s="15">
        <v>0</v>
      </c>
      <c r="L992" s="13" t="s">
        <v>15</v>
      </c>
      <c r="M992" s="7">
        <v>1</v>
      </c>
      <c r="N992" s="17"/>
    </row>
    <row r="993" spans="1:14" ht="141.75">
      <c r="A993" s="6">
        <v>991</v>
      </c>
      <c r="B993" s="8" t="s">
        <v>13661</v>
      </c>
      <c r="C993" s="9" t="s">
        <v>13885</v>
      </c>
      <c r="D993" s="10" t="s">
        <v>13886</v>
      </c>
      <c r="E993" s="11" t="s">
        <v>14544</v>
      </c>
      <c r="F993" s="6">
        <v>190534</v>
      </c>
      <c r="G993" s="6" t="s">
        <v>8285</v>
      </c>
      <c r="H993" s="16">
        <v>12663540.85</v>
      </c>
      <c r="I993" s="12" t="s">
        <v>14025</v>
      </c>
      <c r="J993" s="12" t="s">
        <v>14545</v>
      </c>
      <c r="K993" s="15">
        <f>4000000+500000</f>
        <v>4500000</v>
      </c>
      <c r="L993" s="13" t="s">
        <v>15</v>
      </c>
      <c r="M993" s="7">
        <v>1</v>
      </c>
      <c r="N993" s="17"/>
    </row>
    <row r="994" spans="1:14" ht="378">
      <c r="A994" s="6">
        <v>992</v>
      </c>
      <c r="B994" s="8" t="s">
        <v>13661</v>
      </c>
      <c r="C994" s="9" t="s">
        <v>14475</v>
      </c>
      <c r="D994" s="10" t="s">
        <v>21</v>
      </c>
      <c r="E994" s="11" t="s">
        <v>14546</v>
      </c>
      <c r="F994" s="6">
        <v>232144</v>
      </c>
      <c r="G994" s="6" t="s">
        <v>8285</v>
      </c>
      <c r="H994" s="16">
        <v>22779233.712000001</v>
      </c>
      <c r="I994" s="12">
        <v>43771</v>
      </c>
      <c r="J994" s="12" t="s">
        <v>14446</v>
      </c>
      <c r="K994" s="15">
        <f>2600000+1700000+1400000+1000000</f>
        <v>6700000</v>
      </c>
      <c r="L994" s="13" t="s">
        <v>15</v>
      </c>
      <c r="M994" s="7">
        <v>1</v>
      </c>
      <c r="N994" s="17"/>
    </row>
    <row r="995" spans="1:14" ht="267.75">
      <c r="A995" s="6">
        <v>993</v>
      </c>
      <c r="B995" s="8" t="s">
        <v>13661</v>
      </c>
      <c r="C995" s="9" t="s">
        <v>13971</v>
      </c>
      <c r="D995" s="10" t="s">
        <v>13194</v>
      </c>
      <c r="E995" s="11" t="s">
        <v>14547</v>
      </c>
      <c r="F995" s="6">
        <v>299814</v>
      </c>
      <c r="G995" s="6" t="s">
        <v>8285</v>
      </c>
      <c r="H995" s="16">
        <v>26901428.739999998</v>
      </c>
      <c r="I995" s="12" t="s">
        <v>8533</v>
      </c>
      <c r="J995" s="12" t="s">
        <v>14548</v>
      </c>
      <c r="K995" s="15">
        <f>6000000+9500000+2500000+2400000</f>
        <v>20400000</v>
      </c>
      <c r="L995" s="13" t="s">
        <v>15</v>
      </c>
      <c r="M995" s="7">
        <v>1</v>
      </c>
      <c r="N995" s="17"/>
    </row>
    <row r="996" spans="1:14" ht="252">
      <c r="A996" s="6">
        <v>994</v>
      </c>
      <c r="B996" s="8" t="s">
        <v>13661</v>
      </c>
      <c r="C996" s="9" t="s">
        <v>13971</v>
      </c>
      <c r="D996" s="10" t="s">
        <v>13194</v>
      </c>
      <c r="E996" s="11" t="s">
        <v>14549</v>
      </c>
      <c r="F996" s="6">
        <v>312811</v>
      </c>
      <c r="G996" s="6" t="s">
        <v>8285</v>
      </c>
      <c r="H996" s="16">
        <v>42773009</v>
      </c>
      <c r="I996" s="12" t="s">
        <v>12536</v>
      </c>
      <c r="J996" s="12" t="s">
        <v>12775</v>
      </c>
      <c r="K996" s="15">
        <f>500000+2500000+2500000+12000000+6000000+4500000</f>
        <v>28000000</v>
      </c>
      <c r="L996" s="13" t="s">
        <v>15</v>
      </c>
      <c r="M996" s="7">
        <v>1</v>
      </c>
      <c r="N996" s="17"/>
    </row>
    <row r="997" spans="1:14" ht="110.25">
      <c r="A997" s="6">
        <v>995</v>
      </c>
      <c r="B997" s="8" t="s">
        <v>13661</v>
      </c>
      <c r="C997" s="9" t="s">
        <v>14550</v>
      </c>
      <c r="D997" s="10" t="s">
        <v>14551</v>
      </c>
      <c r="E997" s="11" t="s">
        <v>14552</v>
      </c>
      <c r="F997" s="6">
        <v>350064</v>
      </c>
      <c r="G997" s="6" t="s">
        <v>8285</v>
      </c>
      <c r="H997" s="16">
        <v>9515092.8300000001</v>
      </c>
      <c r="I997" s="12" t="s">
        <v>4411</v>
      </c>
      <c r="J997" s="12" t="s">
        <v>8661</v>
      </c>
      <c r="K997" s="15">
        <f>1100000+5200000</f>
        <v>6300000</v>
      </c>
      <c r="L997" s="13" t="s">
        <v>15</v>
      </c>
      <c r="M997" s="7">
        <v>1</v>
      </c>
      <c r="N997" s="17"/>
    </row>
    <row r="998" spans="1:14" ht="94.5">
      <c r="A998" s="6">
        <v>996</v>
      </c>
      <c r="B998" s="8" t="s">
        <v>13661</v>
      </c>
      <c r="C998" s="9" t="s">
        <v>14553</v>
      </c>
      <c r="D998" s="10" t="s">
        <v>14554</v>
      </c>
      <c r="E998" s="11" t="s">
        <v>14555</v>
      </c>
      <c r="F998" s="6">
        <v>416912</v>
      </c>
      <c r="G998" s="6" t="s">
        <v>8285</v>
      </c>
      <c r="H998" s="16">
        <v>5183283.5999999996</v>
      </c>
      <c r="I998" s="12">
        <v>43929</v>
      </c>
      <c r="J998" s="12">
        <v>44503</v>
      </c>
      <c r="K998" s="15">
        <v>0</v>
      </c>
      <c r="L998" s="13" t="s">
        <v>15</v>
      </c>
      <c r="M998" s="7">
        <v>1</v>
      </c>
      <c r="N998" s="17"/>
    </row>
    <row r="999" spans="1:14" ht="141.75">
      <c r="A999" s="6">
        <v>997</v>
      </c>
      <c r="B999" s="8" t="s">
        <v>13661</v>
      </c>
      <c r="C999" s="9" t="s">
        <v>14556</v>
      </c>
      <c r="D999" s="10" t="s">
        <v>14557</v>
      </c>
      <c r="E999" s="11" t="s">
        <v>14558</v>
      </c>
      <c r="F999" s="6">
        <v>484105</v>
      </c>
      <c r="G999" s="6" t="s">
        <v>8285</v>
      </c>
      <c r="H999" s="16">
        <v>10617613.25</v>
      </c>
      <c r="I999" s="12" t="s">
        <v>13750</v>
      </c>
      <c r="J999" s="12" t="s">
        <v>14559</v>
      </c>
      <c r="K999" s="15">
        <v>0</v>
      </c>
      <c r="L999" s="13" t="s">
        <v>15</v>
      </c>
      <c r="M999" s="7">
        <v>1</v>
      </c>
      <c r="N999" s="17"/>
    </row>
    <row r="1000" spans="1:14" ht="94.5">
      <c r="A1000" s="6">
        <v>998</v>
      </c>
      <c r="B1000" s="8" t="s">
        <v>13661</v>
      </c>
      <c r="C1000" s="9" t="s">
        <v>13857</v>
      </c>
      <c r="D1000" s="10" t="s">
        <v>13858</v>
      </c>
      <c r="E1000" s="11" t="s">
        <v>14560</v>
      </c>
      <c r="F1000" s="6">
        <v>181165</v>
      </c>
      <c r="G1000" s="6" t="s">
        <v>8285</v>
      </c>
      <c r="H1000" s="16">
        <v>6360920.7000000002</v>
      </c>
      <c r="I1000" s="12">
        <v>43379</v>
      </c>
      <c r="J1000" s="12" t="s">
        <v>14561</v>
      </c>
      <c r="K1000" s="15">
        <f>1800000+1000000+800000+1800000</f>
        <v>5400000</v>
      </c>
      <c r="L1000" s="13" t="s">
        <v>15</v>
      </c>
      <c r="M1000" s="7">
        <v>1</v>
      </c>
      <c r="N1000" s="17"/>
    </row>
    <row r="1001" spans="1:14" ht="220.5">
      <c r="A1001" s="6">
        <v>999</v>
      </c>
      <c r="B1001" s="8" t="s">
        <v>13661</v>
      </c>
      <c r="C1001" s="9" t="s">
        <v>14562</v>
      </c>
      <c r="D1001" s="10" t="s">
        <v>14563</v>
      </c>
      <c r="E1001" s="11" t="s">
        <v>14564</v>
      </c>
      <c r="F1001" s="6">
        <v>181166</v>
      </c>
      <c r="G1001" s="6" t="s">
        <v>8285</v>
      </c>
      <c r="H1001" s="16">
        <v>12152737.25</v>
      </c>
      <c r="I1001" s="12">
        <v>43379</v>
      </c>
      <c r="J1001" s="12" t="s">
        <v>14102</v>
      </c>
      <c r="K1001" s="15">
        <f>1900000+450000</f>
        <v>2350000</v>
      </c>
      <c r="L1001" s="13" t="s">
        <v>15</v>
      </c>
      <c r="M1001" s="7">
        <v>1</v>
      </c>
      <c r="N1001" s="17"/>
    </row>
    <row r="1002" spans="1:14" ht="141.75">
      <c r="A1002" s="6">
        <v>1000</v>
      </c>
      <c r="B1002" s="8" t="s">
        <v>13661</v>
      </c>
      <c r="C1002" s="9" t="s">
        <v>14565</v>
      </c>
      <c r="D1002" s="10" t="s">
        <v>14171</v>
      </c>
      <c r="E1002" s="11" t="s">
        <v>14566</v>
      </c>
      <c r="F1002" s="6">
        <v>183605</v>
      </c>
      <c r="G1002" s="6" t="s">
        <v>8285</v>
      </c>
      <c r="H1002" s="16">
        <v>7918230.0499999998</v>
      </c>
      <c r="I1002" s="12">
        <v>43440</v>
      </c>
      <c r="J1002" s="12" t="s">
        <v>14567</v>
      </c>
      <c r="K1002" s="15">
        <v>5000000</v>
      </c>
      <c r="L1002" s="13" t="s">
        <v>15</v>
      </c>
      <c r="M1002" s="7">
        <v>1</v>
      </c>
      <c r="N1002" s="17"/>
    </row>
    <row r="1003" spans="1:14" ht="126">
      <c r="A1003" s="6">
        <v>1001</v>
      </c>
      <c r="B1003" s="8" t="s">
        <v>13661</v>
      </c>
      <c r="C1003" s="9" t="s">
        <v>14562</v>
      </c>
      <c r="D1003" s="10" t="s">
        <v>14563</v>
      </c>
      <c r="E1003" s="11" t="s">
        <v>14568</v>
      </c>
      <c r="F1003" s="6">
        <v>183608</v>
      </c>
      <c r="G1003" s="6" t="s">
        <v>8285</v>
      </c>
      <c r="H1003" s="16">
        <v>10732924.25</v>
      </c>
      <c r="I1003" s="12">
        <v>43379</v>
      </c>
      <c r="J1003" s="12" t="s">
        <v>12688</v>
      </c>
      <c r="K1003" s="15">
        <f>2950000+200000+3900000+400000</f>
        <v>7450000</v>
      </c>
      <c r="L1003" s="13" t="s">
        <v>15</v>
      </c>
      <c r="M1003" s="7">
        <v>1</v>
      </c>
      <c r="N1003" s="17"/>
    </row>
    <row r="1004" spans="1:14" ht="94.5">
      <c r="A1004" s="6">
        <v>1002</v>
      </c>
      <c r="B1004" s="8" t="s">
        <v>13661</v>
      </c>
      <c r="C1004" s="9" t="s">
        <v>14569</v>
      </c>
      <c r="D1004" s="10" t="s">
        <v>14570</v>
      </c>
      <c r="E1004" s="11" t="s">
        <v>14571</v>
      </c>
      <c r="F1004" s="6">
        <v>190531</v>
      </c>
      <c r="G1004" s="6" t="s">
        <v>8285</v>
      </c>
      <c r="H1004" s="16">
        <v>11167400.1</v>
      </c>
      <c r="I1004" s="12">
        <v>43440</v>
      </c>
      <c r="J1004" s="12" t="s">
        <v>13740</v>
      </c>
      <c r="K1004" s="15">
        <f>6000000+600000</f>
        <v>6600000</v>
      </c>
      <c r="L1004" s="13" t="s">
        <v>15</v>
      </c>
      <c r="M1004" s="7">
        <v>1</v>
      </c>
      <c r="N1004" s="17"/>
    </row>
    <row r="1005" spans="1:14" ht="94.5">
      <c r="A1005" s="6">
        <v>1003</v>
      </c>
      <c r="B1005" s="8" t="s">
        <v>13661</v>
      </c>
      <c r="C1005" s="9" t="s">
        <v>14569</v>
      </c>
      <c r="D1005" s="10" t="s">
        <v>14570</v>
      </c>
      <c r="E1005" s="11" t="s">
        <v>14572</v>
      </c>
      <c r="F1005" s="6">
        <v>190532</v>
      </c>
      <c r="G1005" s="6" t="s">
        <v>8285</v>
      </c>
      <c r="H1005" s="16">
        <v>10490496.6</v>
      </c>
      <c r="I1005" s="12">
        <v>43440</v>
      </c>
      <c r="J1005" s="12" t="s">
        <v>13740</v>
      </c>
      <c r="K1005" s="15">
        <f>4900000+600000</f>
        <v>5500000</v>
      </c>
      <c r="L1005" s="13" t="s">
        <v>15</v>
      </c>
      <c r="M1005" s="7">
        <v>1</v>
      </c>
      <c r="N1005" s="17"/>
    </row>
    <row r="1006" spans="1:14" ht="94.5">
      <c r="A1006" s="6">
        <v>1004</v>
      </c>
      <c r="B1006" s="8" t="s">
        <v>13661</v>
      </c>
      <c r="C1006" s="9" t="s">
        <v>14573</v>
      </c>
      <c r="D1006" s="10" t="s">
        <v>14574</v>
      </c>
      <c r="E1006" s="11" t="s">
        <v>14575</v>
      </c>
      <c r="F1006" s="6">
        <v>191125</v>
      </c>
      <c r="G1006" s="6" t="s">
        <v>8285</v>
      </c>
      <c r="H1006" s="16">
        <v>6069866</v>
      </c>
      <c r="I1006" s="12" t="s">
        <v>14025</v>
      </c>
      <c r="J1006" s="12" t="s">
        <v>12548</v>
      </c>
      <c r="K1006" s="15">
        <v>0</v>
      </c>
      <c r="L1006" s="13" t="s">
        <v>15</v>
      </c>
      <c r="M1006" s="7">
        <v>1</v>
      </c>
      <c r="N1006" s="17"/>
    </row>
    <row r="1007" spans="1:14" ht="393.75">
      <c r="A1007" s="6">
        <v>1005</v>
      </c>
      <c r="B1007" s="8" t="s">
        <v>13661</v>
      </c>
      <c r="C1007" s="9" t="s">
        <v>14321</v>
      </c>
      <c r="D1007" s="10" t="s">
        <v>13198</v>
      </c>
      <c r="E1007" s="11" t="s">
        <v>14576</v>
      </c>
      <c r="F1007" s="6">
        <v>252607</v>
      </c>
      <c r="G1007" s="6" t="s">
        <v>8285</v>
      </c>
      <c r="H1007" s="16">
        <v>24111446.940000001</v>
      </c>
      <c r="I1007" s="12" t="s">
        <v>14577</v>
      </c>
      <c r="J1007" s="12" t="s">
        <v>14381</v>
      </c>
      <c r="K1007" s="15">
        <f>8500000+3500000</f>
        <v>12000000</v>
      </c>
      <c r="L1007" s="13" t="s">
        <v>15</v>
      </c>
      <c r="M1007" s="7">
        <v>1</v>
      </c>
      <c r="N1007" s="17"/>
    </row>
    <row r="1008" spans="1:14" ht="409.5">
      <c r="A1008" s="6">
        <v>1006</v>
      </c>
      <c r="B1008" s="8" t="s">
        <v>13661</v>
      </c>
      <c r="C1008" s="9" t="s">
        <v>13800</v>
      </c>
      <c r="D1008" s="10" t="s">
        <v>1203</v>
      </c>
      <c r="E1008" s="11" t="s">
        <v>14578</v>
      </c>
      <c r="F1008" s="6">
        <v>291197</v>
      </c>
      <c r="G1008" s="6" t="s">
        <v>8285</v>
      </c>
      <c r="H1008" s="16">
        <v>28182278</v>
      </c>
      <c r="I1008" s="12" t="s">
        <v>13740</v>
      </c>
      <c r="J1008" s="12" t="s">
        <v>14579</v>
      </c>
      <c r="K1008" s="15">
        <f>2000000+13000000+5000000</f>
        <v>20000000</v>
      </c>
      <c r="L1008" s="13" t="s">
        <v>15</v>
      </c>
      <c r="M1008" s="7">
        <v>1</v>
      </c>
      <c r="N1008" s="17"/>
    </row>
    <row r="1009" spans="1:14" ht="283.5">
      <c r="A1009" s="6">
        <v>1007</v>
      </c>
      <c r="B1009" s="8" t="s">
        <v>13661</v>
      </c>
      <c r="C1009" s="9" t="s">
        <v>13800</v>
      </c>
      <c r="D1009" s="10" t="s">
        <v>1203</v>
      </c>
      <c r="E1009" s="11" t="s">
        <v>14580</v>
      </c>
      <c r="F1009" s="6">
        <v>283439</v>
      </c>
      <c r="G1009" s="6" t="s">
        <v>8285</v>
      </c>
      <c r="H1009" s="16">
        <v>22897021</v>
      </c>
      <c r="I1009" s="12" t="s">
        <v>13740</v>
      </c>
      <c r="J1009" s="12" t="s">
        <v>14579</v>
      </c>
      <c r="K1009" s="15">
        <f>1000000+11000000</f>
        <v>12000000</v>
      </c>
      <c r="L1009" s="13" t="s">
        <v>15</v>
      </c>
      <c r="M1009" s="7">
        <v>1</v>
      </c>
      <c r="N1009" s="17"/>
    </row>
    <row r="1010" spans="1:14" ht="299.25">
      <c r="A1010" s="6">
        <v>1008</v>
      </c>
      <c r="B1010" s="8" t="s">
        <v>13661</v>
      </c>
      <c r="C1010" s="9" t="s">
        <v>13800</v>
      </c>
      <c r="D1010" s="10" t="s">
        <v>1203</v>
      </c>
      <c r="E1010" s="11" t="s">
        <v>14581</v>
      </c>
      <c r="F1010" s="6">
        <v>283440</v>
      </c>
      <c r="G1010" s="6" t="s">
        <v>8285</v>
      </c>
      <c r="H1010" s="16">
        <v>24663146</v>
      </c>
      <c r="I1010" s="12" t="s">
        <v>13740</v>
      </c>
      <c r="J1010" s="12" t="s">
        <v>14579</v>
      </c>
      <c r="K1010" s="15">
        <f>2000000+8000000+3500000</f>
        <v>13500000</v>
      </c>
      <c r="L1010" s="13" t="s">
        <v>15</v>
      </c>
      <c r="M1010" s="7">
        <v>1</v>
      </c>
      <c r="N1010" s="17"/>
    </row>
    <row r="1011" spans="1:14" ht="236.25">
      <c r="A1011" s="6">
        <v>1009</v>
      </c>
      <c r="B1011" s="8" t="s">
        <v>13661</v>
      </c>
      <c r="C1011" s="9" t="s">
        <v>13800</v>
      </c>
      <c r="D1011" s="10" t="s">
        <v>1203</v>
      </c>
      <c r="E1011" s="11" t="s">
        <v>14582</v>
      </c>
      <c r="F1011" s="6">
        <v>283441</v>
      </c>
      <c r="G1011" s="6" t="s">
        <v>8285</v>
      </c>
      <c r="H1011" s="16">
        <v>19002360</v>
      </c>
      <c r="I1011" s="12" t="s">
        <v>13740</v>
      </c>
      <c r="J1011" s="12" t="s">
        <v>14579</v>
      </c>
      <c r="K1011" s="15">
        <f>1800000+2700000</f>
        <v>4500000</v>
      </c>
      <c r="L1011" s="13" t="s">
        <v>15</v>
      </c>
      <c r="M1011" s="7">
        <v>1</v>
      </c>
      <c r="N1011" s="17"/>
    </row>
    <row r="1012" spans="1:14" ht="330.75">
      <c r="A1012" s="6">
        <v>1010</v>
      </c>
      <c r="B1012" s="8" t="s">
        <v>13661</v>
      </c>
      <c r="C1012" s="9" t="s">
        <v>13695</v>
      </c>
      <c r="D1012" s="10" t="s">
        <v>13172</v>
      </c>
      <c r="E1012" s="11" t="s">
        <v>14583</v>
      </c>
      <c r="F1012" s="6">
        <v>293962</v>
      </c>
      <c r="G1012" s="6" t="s">
        <v>8285</v>
      </c>
      <c r="H1012" s="16">
        <v>30154105.329999998</v>
      </c>
      <c r="I1012" s="12" t="s">
        <v>14584</v>
      </c>
      <c r="J1012" s="12" t="s">
        <v>14585</v>
      </c>
      <c r="K1012" s="15">
        <v>3500000</v>
      </c>
      <c r="L1012" s="13" t="s">
        <v>15</v>
      </c>
      <c r="M1012" s="7">
        <v>1</v>
      </c>
      <c r="N1012" s="17"/>
    </row>
    <row r="1013" spans="1:14" ht="141.75">
      <c r="A1013" s="6">
        <v>1011</v>
      </c>
      <c r="B1013" s="8" t="s">
        <v>13661</v>
      </c>
      <c r="C1013" s="9" t="s">
        <v>13695</v>
      </c>
      <c r="D1013" s="10" t="s">
        <v>13172</v>
      </c>
      <c r="E1013" s="11" t="s">
        <v>14586</v>
      </c>
      <c r="F1013" s="6">
        <v>293963</v>
      </c>
      <c r="G1013" s="6" t="s">
        <v>8285</v>
      </c>
      <c r="H1013" s="16">
        <v>21580831.670000002</v>
      </c>
      <c r="I1013" s="12" t="s">
        <v>14584</v>
      </c>
      <c r="J1013" s="12" t="s">
        <v>14585</v>
      </c>
      <c r="K1013" s="15">
        <v>6700000</v>
      </c>
      <c r="L1013" s="13" t="s">
        <v>15</v>
      </c>
      <c r="M1013" s="7">
        <v>1</v>
      </c>
      <c r="N1013" s="17"/>
    </row>
    <row r="1014" spans="1:14" ht="236.25">
      <c r="A1014" s="6">
        <v>1012</v>
      </c>
      <c r="B1014" s="8" t="s">
        <v>13661</v>
      </c>
      <c r="C1014" s="9" t="s">
        <v>13695</v>
      </c>
      <c r="D1014" s="10" t="s">
        <v>13172</v>
      </c>
      <c r="E1014" s="11" t="s">
        <v>14587</v>
      </c>
      <c r="F1014" s="6">
        <v>293964</v>
      </c>
      <c r="G1014" s="6" t="s">
        <v>8285</v>
      </c>
      <c r="H1014" s="16">
        <v>19416848.27</v>
      </c>
      <c r="I1014" s="12" t="s">
        <v>14584</v>
      </c>
      <c r="J1014" s="12" t="s">
        <v>14585</v>
      </c>
      <c r="K1014" s="15">
        <v>4400000</v>
      </c>
      <c r="L1014" s="13" t="s">
        <v>15</v>
      </c>
      <c r="M1014" s="7">
        <v>1</v>
      </c>
      <c r="N1014" s="17"/>
    </row>
    <row r="1015" spans="1:14" ht="189">
      <c r="A1015" s="6">
        <v>1013</v>
      </c>
      <c r="B1015" s="8" t="s">
        <v>13661</v>
      </c>
      <c r="C1015" s="9" t="s">
        <v>14495</v>
      </c>
      <c r="D1015" s="10" t="s">
        <v>8341</v>
      </c>
      <c r="E1015" s="11" t="s">
        <v>14588</v>
      </c>
      <c r="F1015" s="6">
        <v>299813</v>
      </c>
      <c r="G1015" s="6" t="s">
        <v>8285</v>
      </c>
      <c r="H1015" s="16">
        <v>14876843.41</v>
      </c>
      <c r="I1015" s="12" t="s">
        <v>14589</v>
      </c>
      <c r="J1015" s="12" t="s">
        <v>13881</v>
      </c>
      <c r="K1015" s="15">
        <v>4655000</v>
      </c>
      <c r="L1015" s="13" t="s">
        <v>15</v>
      </c>
      <c r="M1015" s="7">
        <v>1</v>
      </c>
      <c r="N1015" s="17"/>
    </row>
    <row r="1016" spans="1:14" ht="94.5">
      <c r="A1016" s="6">
        <v>1014</v>
      </c>
      <c r="B1016" s="8" t="s">
        <v>13661</v>
      </c>
      <c r="C1016" s="9" t="s">
        <v>14116</v>
      </c>
      <c r="D1016" s="10" t="s">
        <v>2658</v>
      </c>
      <c r="E1016" s="11" t="s">
        <v>14590</v>
      </c>
      <c r="F1016" s="6">
        <v>299815</v>
      </c>
      <c r="G1016" s="6" t="s">
        <v>8285</v>
      </c>
      <c r="H1016" s="16">
        <v>13020294.82</v>
      </c>
      <c r="I1016" s="12">
        <v>43475</v>
      </c>
      <c r="J1016" s="12">
        <v>44022</v>
      </c>
      <c r="K1016" s="15">
        <f>2500000+4000000</f>
        <v>6500000</v>
      </c>
      <c r="L1016" s="13" t="s">
        <v>15</v>
      </c>
      <c r="M1016" s="7">
        <v>1</v>
      </c>
      <c r="N1016" s="17"/>
    </row>
    <row r="1017" spans="1:14" ht="252">
      <c r="A1017" s="6">
        <v>1015</v>
      </c>
      <c r="B1017" s="8" t="s">
        <v>13661</v>
      </c>
      <c r="C1017" s="9" t="s">
        <v>14116</v>
      </c>
      <c r="D1017" s="10" t="s">
        <v>2658</v>
      </c>
      <c r="E1017" s="11" t="s">
        <v>14591</v>
      </c>
      <c r="F1017" s="6">
        <v>312806</v>
      </c>
      <c r="G1017" s="6" t="s">
        <v>8285</v>
      </c>
      <c r="H1017" s="16">
        <v>19405712</v>
      </c>
      <c r="I1017" s="12" t="s">
        <v>14592</v>
      </c>
      <c r="J1017" s="12" t="s">
        <v>14593</v>
      </c>
      <c r="K1017" s="15">
        <v>0</v>
      </c>
      <c r="L1017" s="13" t="s">
        <v>15</v>
      </c>
      <c r="M1017" s="7">
        <v>1</v>
      </c>
      <c r="N1017" s="17"/>
    </row>
    <row r="1018" spans="1:14" ht="189">
      <c r="A1018" s="6">
        <v>1016</v>
      </c>
      <c r="B1018" s="8" t="s">
        <v>13661</v>
      </c>
      <c r="C1018" s="9" t="s">
        <v>14135</v>
      </c>
      <c r="D1018" s="10" t="s">
        <v>8128</v>
      </c>
      <c r="E1018" s="11" t="s">
        <v>14594</v>
      </c>
      <c r="F1018" s="6">
        <v>329990</v>
      </c>
      <c r="G1018" s="6" t="s">
        <v>8285</v>
      </c>
      <c r="H1018" s="16">
        <v>21016686.899999999</v>
      </c>
      <c r="I1018" s="12" t="s">
        <v>14595</v>
      </c>
      <c r="J1018" s="12" t="s">
        <v>14596</v>
      </c>
      <c r="K1018" s="15">
        <f>1000000+1500000+5600000+2600000+600000</f>
        <v>11300000</v>
      </c>
      <c r="L1018" s="13" t="s">
        <v>15</v>
      </c>
      <c r="M1018" s="7">
        <v>1</v>
      </c>
      <c r="N1018" s="17"/>
    </row>
    <row r="1019" spans="1:14" ht="252">
      <c r="A1019" s="6">
        <v>1017</v>
      </c>
      <c r="B1019" s="8" t="s">
        <v>13661</v>
      </c>
      <c r="C1019" s="9" t="s">
        <v>14116</v>
      </c>
      <c r="D1019" s="10" t="s">
        <v>2658</v>
      </c>
      <c r="E1019" s="11" t="s">
        <v>14597</v>
      </c>
      <c r="F1019" s="6">
        <v>329998</v>
      </c>
      <c r="G1019" s="6" t="s">
        <v>8285</v>
      </c>
      <c r="H1019" s="16">
        <v>27444083.289999999</v>
      </c>
      <c r="I1019" s="12" t="s">
        <v>12483</v>
      </c>
      <c r="J1019" s="12">
        <v>44378</v>
      </c>
      <c r="K1019" s="15">
        <v>0</v>
      </c>
      <c r="L1019" s="13" t="s">
        <v>15</v>
      </c>
      <c r="M1019" s="7">
        <v>1</v>
      </c>
      <c r="N1019" s="17"/>
    </row>
    <row r="1020" spans="1:14" ht="267.75">
      <c r="A1020" s="6">
        <v>1018</v>
      </c>
      <c r="B1020" s="8" t="s">
        <v>13661</v>
      </c>
      <c r="C1020" s="9" t="s">
        <v>14550</v>
      </c>
      <c r="D1020" s="10" t="s">
        <v>14551</v>
      </c>
      <c r="E1020" s="11" t="s">
        <v>14598</v>
      </c>
      <c r="F1020" s="6">
        <v>329999</v>
      </c>
      <c r="G1020" s="6" t="s">
        <v>8285</v>
      </c>
      <c r="H1020" s="16">
        <v>22054191.93</v>
      </c>
      <c r="I1020" s="12" t="s">
        <v>14353</v>
      </c>
      <c r="J1020" s="12" t="s">
        <v>14599</v>
      </c>
      <c r="K1020" s="15">
        <v>0</v>
      </c>
      <c r="L1020" s="13" t="s">
        <v>15</v>
      </c>
      <c r="M1020" s="7">
        <v>1</v>
      </c>
      <c r="N1020" s="17"/>
    </row>
    <row r="1021" spans="1:14" ht="141.75">
      <c r="A1021" s="6">
        <v>1019</v>
      </c>
      <c r="B1021" s="8" t="s">
        <v>13661</v>
      </c>
      <c r="C1021" s="9" t="s">
        <v>14037</v>
      </c>
      <c r="D1021" s="10" t="s">
        <v>858</v>
      </c>
      <c r="E1021" s="11" t="s">
        <v>14600</v>
      </c>
      <c r="F1021" s="6">
        <v>350067</v>
      </c>
      <c r="G1021" s="6" t="s">
        <v>8285</v>
      </c>
      <c r="H1021" s="16">
        <v>9738645.6750000007</v>
      </c>
      <c r="I1021" s="12" t="s">
        <v>14601</v>
      </c>
      <c r="J1021" s="12" t="s">
        <v>14415</v>
      </c>
      <c r="K1021" s="15">
        <v>0</v>
      </c>
      <c r="L1021" s="13" t="s">
        <v>15</v>
      </c>
      <c r="M1021" s="7">
        <v>1</v>
      </c>
      <c r="N1021" s="17"/>
    </row>
    <row r="1022" spans="1:14" ht="110.25">
      <c r="A1022" s="6">
        <v>1020</v>
      </c>
      <c r="B1022" s="8" t="s">
        <v>13661</v>
      </c>
      <c r="C1022" s="9" t="s">
        <v>14037</v>
      </c>
      <c r="D1022" s="10" t="s">
        <v>858</v>
      </c>
      <c r="E1022" s="11" t="s">
        <v>14602</v>
      </c>
      <c r="F1022" s="6">
        <v>350068</v>
      </c>
      <c r="G1022" s="6" t="s">
        <v>8285</v>
      </c>
      <c r="H1022" s="16">
        <v>13570664.346000001</v>
      </c>
      <c r="I1022" s="12" t="s">
        <v>14601</v>
      </c>
      <c r="J1022" s="12" t="s">
        <v>14415</v>
      </c>
      <c r="K1022" s="15">
        <v>0</v>
      </c>
      <c r="L1022" s="13" t="s">
        <v>15</v>
      </c>
      <c r="M1022" s="7">
        <v>1</v>
      </c>
      <c r="N1022" s="17"/>
    </row>
    <row r="1023" spans="1:14" ht="157.5">
      <c r="A1023" s="6">
        <v>1021</v>
      </c>
      <c r="B1023" s="8" t="s">
        <v>13661</v>
      </c>
      <c r="C1023" s="9" t="s">
        <v>14037</v>
      </c>
      <c r="D1023" s="10" t="s">
        <v>858</v>
      </c>
      <c r="E1023" s="11" t="s">
        <v>14603</v>
      </c>
      <c r="F1023" s="6">
        <v>350069</v>
      </c>
      <c r="G1023" s="6" t="s">
        <v>8285</v>
      </c>
      <c r="H1023" s="16">
        <v>13956537.468</v>
      </c>
      <c r="I1023" s="12" t="s">
        <v>14601</v>
      </c>
      <c r="J1023" s="12" t="s">
        <v>14415</v>
      </c>
      <c r="K1023" s="15">
        <v>0</v>
      </c>
      <c r="L1023" s="13" t="s">
        <v>15</v>
      </c>
      <c r="M1023" s="7">
        <v>1</v>
      </c>
      <c r="N1023" s="17"/>
    </row>
    <row r="1024" spans="1:14" ht="236.25">
      <c r="A1024" s="6">
        <v>1022</v>
      </c>
      <c r="B1024" s="8" t="s">
        <v>13661</v>
      </c>
      <c r="C1024" s="9" t="s">
        <v>14037</v>
      </c>
      <c r="D1024" s="10" t="s">
        <v>858</v>
      </c>
      <c r="E1024" s="11" t="s">
        <v>14604</v>
      </c>
      <c r="F1024" s="6">
        <v>350070</v>
      </c>
      <c r="G1024" s="6" t="s">
        <v>8285</v>
      </c>
      <c r="H1024" s="16">
        <v>14955951.979</v>
      </c>
      <c r="I1024" s="12" t="s">
        <v>14601</v>
      </c>
      <c r="J1024" s="12" t="s">
        <v>14415</v>
      </c>
      <c r="K1024" s="15">
        <v>0</v>
      </c>
      <c r="L1024" s="13" t="s">
        <v>15</v>
      </c>
      <c r="M1024" s="7">
        <v>1</v>
      </c>
      <c r="N1024" s="17"/>
    </row>
    <row r="1025" spans="1:14" ht="141.75">
      <c r="A1025" s="6">
        <v>1023</v>
      </c>
      <c r="B1025" s="8" t="s">
        <v>13661</v>
      </c>
      <c r="C1025" s="9" t="s">
        <v>14605</v>
      </c>
      <c r="D1025" s="10" t="s">
        <v>14606</v>
      </c>
      <c r="E1025" s="11" t="s">
        <v>14607</v>
      </c>
      <c r="F1025" s="6">
        <v>406575</v>
      </c>
      <c r="G1025" s="6" t="s">
        <v>8285</v>
      </c>
      <c r="H1025" s="16">
        <v>9059484.0500000007</v>
      </c>
      <c r="I1025" s="12">
        <v>44110</v>
      </c>
      <c r="J1025" s="12" t="s">
        <v>14608</v>
      </c>
      <c r="K1025" s="15">
        <v>0</v>
      </c>
      <c r="L1025" s="13" t="s">
        <v>15</v>
      </c>
      <c r="M1025" s="7">
        <v>1</v>
      </c>
      <c r="N1025" s="17"/>
    </row>
    <row r="1026" spans="1:14" ht="110.25">
      <c r="A1026" s="6">
        <v>1024</v>
      </c>
      <c r="B1026" s="8" t="s">
        <v>13661</v>
      </c>
      <c r="C1026" s="9" t="s">
        <v>14609</v>
      </c>
      <c r="D1026" s="10" t="s">
        <v>14610</v>
      </c>
      <c r="E1026" s="11" t="s">
        <v>14611</v>
      </c>
      <c r="F1026" s="6">
        <v>416913</v>
      </c>
      <c r="G1026" s="6" t="s">
        <v>8285</v>
      </c>
      <c r="H1026" s="16">
        <v>9184976.1999999993</v>
      </c>
      <c r="I1026" s="12">
        <v>44109</v>
      </c>
      <c r="J1026" s="12">
        <v>44474</v>
      </c>
      <c r="K1026" s="15">
        <v>0</v>
      </c>
      <c r="L1026" s="13" t="s">
        <v>15</v>
      </c>
      <c r="M1026" s="7">
        <v>1</v>
      </c>
      <c r="N1026" s="17"/>
    </row>
    <row r="1027" spans="1:14" ht="110.25">
      <c r="A1027" s="6">
        <v>1025</v>
      </c>
      <c r="B1027" s="8" t="s">
        <v>13661</v>
      </c>
      <c r="C1027" s="9" t="s">
        <v>14612</v>
      </c>
      <c r="D1027" s="10" t="s">
        <v>14613</v>
      </c>
      <c r="E1027" s="11" t="s">
        <v>14614</v>
      </c>
      <c r="F1027" s="6">
        <v>416914</v>
      </c>
      <c r="G1027" s="6" t="s">
        <v>8285</v>
      </c>
      <c r="H1027" s="16">
        <v>6707018.0499999998</v>
      </c>
      <c r="I1027" s="12">
        <v>44170</v>
      </c>
      <c r="J1027" s="12" t="s">
        <v>14615</v>
      </c>
      <c r="K1027" s="15">
        <v>0</v>
      </c>
      <c r="L1027" s="13" t="s">
        <v>15</v>
      </c>
      <c r="M1027" s="7">
        <v>1</v>
      </c>
      <c r="N1027" s="17"/>
    </row>
    <row r="1028" spans="1:14" ht="78.75">
      <c r="A1028" s="6">
        <v>1026</v>
      </c>
      <c r="B1028" s="8" t="s">
        <v>13661</v>
      </c>
      <c r="C1028" s="9" t="s">
        <v>14616</v>
      </c>
      <c r="D1028" s="10" t="s">
        <v>1184</v>
      </c>
      <c r="E1028" s="11" t="s">
        <v>14617</v>
      </c>
      <c r="F1028" s="6">
        <v>452437</v>
      </c>
      <c r="G1028" s="6" t="s">
        <v>8285</v>
      </c>
      <c r="H1028" s="16">
        <v>23185779.688999999</v>
      </c>
      <c r="I1028" s="12">
        <v>44145</v>
      </c>
      <c r="J1028" s="12">
        <v>44479</v>
      </c>
      <c r="K1028" s="15">
        <v>0</v>
      </c>
      <c r="L1028" s="13" t="s">
        <v>15</v>
      </c>
      <c r="M1028" s="7">
        <v>1</v>
      </c>
      <c r="N1028" s="17"/>
    </row>
    <row r="1029" spans="1:14" ht="94.5">
      <c r="A1029" s="6">
        <v>1027</v>
      </c>
      <c r="B1029" s="8" t="s">
        <v>13661</v>
      </c>
      <c r="C1029" s="9" t="s">
        <v>14618</v>
      </c>
      <c r="D1029" s="10" t="s">
        <v>13188</v>
      </c>
      <c r="E1029" s="11" t="s">
        <v>14619</v>
      </c>
      <c r="F1029" s="6">
        <v>471068</v>
      </c>
      <c r="G1029" s="6" t="s">
        <v>8285</v>
      </c>
      <c r="H1029" s="16">
        <v>5774976.0290000001</v>
      </c>
      <c r="I1029" s="12"/>
      <c r="J1029" s="12"/>
      <c r="K1029" s="15">
        <v>0</v>
      </c>
      <c r="L1029" s="13" t="s">
        <v>15</v>
      </c>
      <c r="M1029" s="7">
        <v>1</v>
      </c>
      <c r="N1029" s="17"/>
    </row>
    <row r="1030" spans="1:14" ht="78.75">
      <c r="A1030" s="6">
        <v>1028</v>
      </c>
      <c r="B1030" s="8" t="s">
        <v>13661</v>
      </c>
      <c r="C1030" s="9" t="s">
        <v>14620</v>
      </c>
      <c r="D1030" s="10" t="s">
        <v>498</v>
      </c>
      <c r="E1030" s="11" t="s">
        <v>14621</v>
      </c>
      <c r="F1030" s="6">
        <v>365532</v>
      </c>
      <c r="G1030" s="6" t="s">
        <v>1109</v>
      </c>
      <c r="H1030" s="16">
        <v>1598993.45</v>
      </c>
      <c r="I1030" s="12" t="s">
        <v>9114</v>
      </c>
      <c r="J1030" s="12" t="s">
        <v>8736</v>
      </c>
      <c r="K1030" s="15">
        <v>900000</v>
      </c>
      <c r="L1030" s="13" t="s">
        <v>15</v>
      </c>
      <c r="M1030" s="7">
        <v>1</v>
      </c>
      <c r="N1030" s="17"/>
    </row>
    <row r="1031" spans="1:14" ht="94.5">
      <c r="A1031" s="6">
        <v>1029</v>
      </c>
      <c r="B1031" s="8" t="s">
        <v>13661</v>
      </c>
      <c r="C1031" s="9" t="s">
        <v>13857</v>
      </c>
      <c r="D1031" s="10" t="s">
        <v>13858</v>
      </c>
      <c r="E1031" s="11" t="s">
        <v>14622</v>
      </c>
      <c r="F1031" s="6">
        <v>436758</v>
      </c>
      <c r="G1031" s="6" t="s">
        <v>1109</v>
      </c>
      <c r="H1031" s="16">
        <v>2984391</v>
      </c>
      <c r="I1031" s="12" t="s">
        <v>14536</v>
      </c>
      <c r="J1031" s="12">
        <v>43902</v>
      </c>
      <c r="K1031" s="15">
        <v>1425000</v>
      </c>
      <c r="L1031" s="13" t="s">
        <v>15</v>
      </c>
      <c r="M1031" s="7">
        <v>1</v>
      </c>
      <c r="N1031" s="17"/>
    </row>
    <row r="1032" spans="1:14" ht="78.75">
      <c r="A1032" s="6">
        <v>1030</v>
      </c>
      <c r="B1032" s="8" t="s">
        <v>13661</v>
      </c>
      <c r="C1032" s="9" t="s">
        <v>14623</v>
      </c>
      <c r="D1032" s="10" t="s">
        <v>14624</v>
      </c>
      <c r="E1032" s="11" t="s">
        <v>14625</v>
      </c>
      <c r="F1032" s="6">
        <v>341808</v>
      </c>
      <c r="G1032" s="6" t="s">
        <v>1109</v>
      </c>
      <c r="H1032" s="16">
        <v>285004.75</v>
      </c>
      <c r="I1032" s="12">
        <v>43657</v>
      </c>
      <c r="J1032" s="12" t="s">
        <v>14626</v>
      </c>
      <c r="K1032" s="15">
        <v>0</v>
      </c>
      <c r="L1032" s="13" t="s">
        <v>15</v>
      </c>
      <c r="M1032" s="7">
        <v>1</v>
      </c>
      <c r="N1032" s="17"/>
    </row>
    <row r="1033" spans="1:14" ht="63">
      <c r="A1033" s="6">
        <v>1031</v>
      </c>
      <c r="B1033" s="8" t="s">
        <v>13661</v>
      </c>
      <c r="C1033" s="9" t="s">
        <v>14627</v>
      </c>
      <c r="D1033" s="10" t="s">
        <v>14628</v>
      </c>
      <c r="E1033" s="11" t="s">
        <v>14629</v>
      </c>
      <c r="F1033" s="6">
        <v>365534</v>
      </c>
      <c r="G1033" s="6" t="s">
        <v>1109</v>
      </c>
      <c r="H1033" s="16">
        <v>950000</v>
      </c>
      <c r="I1033" s="12">
        <v>44107</v>
      </c>
      <c r="J1033" s="12" t="s">
        <v>14630</v>
      </c>
      <c r="K1033" s="15">
        <v>0</v>
      </c>
      <c r="L1033" s="13" t="s">
        <v>15</v>
      </c>
      <c r="M1033" s="7">
        <v>1</v>
      </c>
      <c r="N1033" s="17"/>
    </row>
    <row r="1034" spans="1:14" ht="63">
      <c r="A1034" s="6">
        <v>1032</v>
      </c>
      <c r="B1034" s="8" t="s">
        <v>13661</v>
      </c>
      <c r="C1034" s="9" t="s">
        <v>14631</v>
      </c>
      <c r="D1034" s="10" t="s">
        <v>14632</v>
      </c>
      <c r="E1034" s="11" t="s">
        <v>14633</v>
      </c>
      <c r="F1034" s="6">
        <v>365535</v>
      </c>
      <c r="G1034" s="6" t="s">
        <v>1109</v>
      </c>
      <c r="H1034" s="16">
        <v>950000</v>
      </c>
      <c r="I1034" s="12">
        <v>43985</v>
      </c>
      <c r="J1034" s="12" t="s">
        <v>14634</v>
      </c>
      <c r="K1034" s="15">
        <v>0</v>
      </c>
      <c r="L1034" s="13" t="s">
        <v>15</v>
      </c>
      <c r="M1034" s="7">
        <v>1</v>
      </c>
      <c r="N1034" s="17"/>
    </row>
    <row r="1035" spans="1:14" ht="78.75">
      <c r="A1035" s="6">
        <v>1033</v>
      </c>
      <c r="B1035" s="8" t="s">
        <v>13661</v>
      </c>
      <c r="C1035" s="9" t="s">
        <v>14635</v>
      </c>
      <c r="D1035" s="10" t="s">
        <v>14636</v>
      </c>
      <c r="E1035" s="11" t="s">
        <v>14637</v>
      </c>
      <c r="F1035" s="6">
        <v>403215</v>
      </c>
      <c r="G1035" s="6" t="s">
        <v>1109</v>
      </c>
      <c r="H1035" s="16">
        <v>285000</v>
      </c>
      <c r="I1035" s="12">
        <v>44107</v>
      </c>
      <c r="J1035" s="12" t="s">
        <v>14638</v>
      </c>
      <c r="K1035" s="15">
        <v>0</v>
      </c>
      <c r="L1035" s="13" t="s">
        <v>15</v>
      </c>
      <c r="M1035" s="7">
        <v>1</v>
      </c>
      <c r="N1035" s="17"/>
    </row>
    <row r="1036" spans="1:14" ht="63">
      <c r="A1036" s="6">
        <v>1034</v>
      </c>
      <c r="B1036" s="8" t="s">
        <v>13661</v>
      </c>
      <c r="C1036" s="9" t="s">
        <v>14639</v>
      </c>
      <c r="D1036" s="10" t="s">
        <v>14640</v>
      </c>
      <c r="E1036" s="11" t="s">
        <v>14641</v>
      </c>
      <c r="F1036" s="6">
        <v>406449</v>
      </c>
      <c r="G1036" s="6" t="s">
        <v>1109</v>
      </c>
      <c r="H1036" s="16">
        <v>475000</v>
      </c>
      <c r="I1036" s="12">
        <v>44019</v>
      </c>
      <c r="J1036" s="12" t="s">
        <v>14366</v>
      </c>
      <c r="K1036" s="15">
        <v>0</v>
      </c>
      <c r="L1036" s="13" t="s">
        <v>15</v>
      </c>
      <c r="M1036" s="7">
        <v>1</v>
      </c>
      <c r="N1036" s="17"/>
    </row>
    <row r="1037" spans="1:14" ht="63">
      <c r="A1037" s="6">
        <v>1035</v>
      </c>
      <c r="B1037" s="8" t="s">
        <v>13661</v>
      </c>
      <c r="C1037" s="9" t="s">
        <v>14642</v>
      </c>
      <c r="D1037" s="10" t="s">
        <v>14643</v>
      </c>
      <c r="E1037" s="11" t="s">
        <v>14644</v>
      </c>
      <c r="F1037" s="6">
        <v>464061</v>
      </c>
      <c r="G1037" s="6" t="s">
        <v>1109</v>
      </c>
      <c r="H1037" s="16">
        <v>475000</v>
      </c>
      <c r="I1037" s="12" t="s">
        <v>14645</v>
      </c>
      <c r="J1037" s="12" t="s">
        <v>14646</v>
      </c>
      <c r="K1037" s="15">
        <v>0</v>
      </c>
      <c r="L1037" s="13" t="s">
        <v>15</v>
      </c>
      <c r="M1037" s="7">
        <v>1</v>
      </c>
      <c r="N1037" s="17"/>
    </row>
    <row r="1038" spans="1:14" ht="78.75">
      <c r="A1038" s="6">
        <v>1036</v>
      </c>
      <c r="B1038" s="8" t="s">
        <v>13661</v>
      </c>
      <c r="C1038" s="9" t="s">
        <v>14647</v>
      </c>
      <c r="D1038" s="10" t="s">
        <v>14648</v>
      </c>
      <c r="E1038" s="11" t="s">
        <v>14649</v>
      </c>
      <c r="F1038" s="6">
        <v>406453</v>
      </c>
      <c r="G1038" s="6" t="s">
        <v>1109</v>
      </c>
      <c r="H1038" s="16">
        <v>285000</v>
      </c>
      <c r="I1038" s="12">
        <v>44019</v>
      </c>
      <c r="J1038" s="12" t="s">
        <v>14366</v>
      </c>
      <c r="K1038" s="15">
        <v>0</v>
      </c>
      <c r="L1038" s="13" t="s">
        <v>15</v>
      </c>
      <c r="M1038" s="7">
        <v>1</v>
      </c>
      <c r="N1038" s="17"/>
    </row>
    <row r="1039" spans="1:14" ht="78.75">
      <c r="A1039" s="6">
        <v>1037</v>
      </c>
      <c r="B1039" s="8" t="s">
        <v>13661</v>
      </c>
      <c r="C1039" s="9" t="s">
        <v>14647</v>
      </c>
      <c r="D1039" s="10" t="s">
        <v>14648</v>
      </c>
      <c r="E1039" s="11" t="s">
        <v>14650</v>
      </c>
      <c r="F1039" s="6">
        <v>406454</v>
      </c>
      <c r="G1039" s="6" t="s">
        <v>1109</v>
      </c>
      <c r="H1039" s="16">
        <v>285000</v>
      </c>
      <c r="I1039" s="12">
        <v>44019</v>
      </c>
      <c r="J1039" s="12" t="s">
        <v>14366</v>
      </c>
      <c r="K1039" s="15">
        <v>0</v>
      </c>
      <c r="L1039" s="13" t="s">
        <v>15</v>
      </c>
      <c r="M1039" s="7">
        <v>1</v>
      </c>
      <c r="N1039" s="17"/>
    </row>
    <row r="1040" spans="1:14" ht="63">
      <c r="A1040" s="6">
        <v>1038</v>
      </c>
      <c r="B1040" s="8" t="s">
        <v>13661</v>
      </c>
      <c r="C1040" s="9" t="s">
        <v>14631</v>
      </c>
      <c r="D1040" s="10" t="s">
        <v>14632</v>
      </c>
      <c r="E1040" s="11" t="s">
        <v>14651</v>
      </c>
      <c r="F1040" s="6">
        <v>406457</v>
      </c>
      <c r="G1040" s="6" t="s">
        <v>1109</v>
      </c>
      <c r="H1040" s="16">
        <v>285000</v>
      </c>
      <c r="I1040" s="12"/>
      <c r="J1040" s="12"/>
      <c r="K1040" s="15">
        <v>0</v>
      </c>
      <c r="L1040" s="13" t="s">
        <v>15</v>
      </c>
      <c r="M1040" s="7">
        <v>1</v>
      </c>
      <c r="N1040" s="17"/>
    </row>
    <row r="1041" spans="1:14" ht="63">
      <c r="A1041" s="6">
        <v>1039</v>
      </c>
      <c r="B1041" s="8" t="s">
        <v>13661</v>
      </c>
      <c r="C1041" s="9" t="s">
        <v>13821</v>
      </c>
      <c r="D1041" s="10" t="s">
        <v>13822</v>
      </c>
      <c r="E1041" s="11" t="s">
        <v>14652</v>
      </c>
      <c r="F1041" s="6">
        <v>406458</v>
      </c>
      <c r="G1041" s="6" t="s">
        <v>1109</v>
      </c>
      <c r="H1041" s="16">
        <v>285000</v>
      </c>
      <c r="I1041" s="12" t="s">
        <v>12737</v>
      </c>
      <c r="J1041" s="12" t="s">
        <v>9410</v>
      </c>
      <c r="K1041" s="15">
        <v>0</v>
      </c>
      <c r="L1041" s="13" t="s">
        <v>15</v>
      </c>
      <c r="M1041" s="7">
        <v>1</v>
      </c>
      <c r="N1041" s="17"/>
    </row>
    <row r="1042" spans="1:14" ht="63">
      <c r="A1042" s="6">
        <v>1040</v>
      </c>
      <c r="B1042" s="8" t="s">
        <v>13661</v>
      </c>
      <c r="C1042" s="9" t="s">
        <v>13821</v>
      </c>
      <c r="D1042" s="10" t="s">
        <v>13822</v>
      </c>
      <c r="E1042" s="11" t="s">
        <v>14653</v>
      </c>
      <c r="F1042" s="6">
        <v>406459</v>
      </c>
      <c r="G1042" s="6" t="s">
        <v>1109</v>
      </c>
      <c r="H1042" s="16">
        <v>285000</v>
      </c>
      <c r="I1042" s="12" t="s">
        <v>12737</v>
      </c>
      <c r="J1042" s="12" t="s">
        <v>9410</v>
      </c>
      <c r="K1042" s="15">
        <v>0</v>
      </c>
      <c r="L1042" s="13" t="s">
        <v>15</v>
      </c>
      <c r="M1042" s="7">
        <v>1</v>
      </c>
      <c r="N1042" s="17"/>
    </row>
    <row r="1043" spans="1:14" ht="78.75">
      <c r="A1043" s="6">
        <v>1041</v>
      </c>
      <c r="B1043" s="8" t="s">
        <v>13661</v>
      </c>
      <c r="C1043" s="9" t="s">
        <v>14275</v>
      </c>
      <c r="D1043" s="10" t="s">
        <v>14276</v>
      </c>
      <c r="E1043" s="11" t="s">
        <v>14654</v>
      </c>
      <c r="F1043" s="6">
        <v>406460</v>
      </c>
      <c r="G1043" s="6" t="s">
        <v>1109</v>
      </c>
      <c r="H1043" s="16">
        <v>285000</v>
      </c>
      <c r="I1043" s="12" t="s">
        <v>14630</v>
      </c>
      <c r="J1043" s="12" t="s">
        <v>9398</v>
      </c>
      <c r="K1043" s="15">
        <v>0</v>
      </c>
      <c r="L1043" s="13" t="s">
        <v>15</v>
      </c>
      <c r="M1043" s="7">
        <v>1</v>
      </c>
      <c r="N1043" s="17"/>
    </row>
    <row r="1044" spans="1:14" ht="63">
      <c r="A1044" s="6">
        <v>1042</v>
      </c>
      <c r="B1044" s="8" t="s">
        <v>13661</v>
      </c>
      <c r="C1044" s="9" t="s">
        <v>14275</v>
      </c>
      <c r="D1044" s="10" t="s">
        <v>14276</v>
      </c>
      <c r="E1044" s="11" t="s">
        <v>14655</v>
      </c>
      <c r="F1044" s="6">
        <v>406463</v>
      </c>
      <c r="G1044" s="6" t="s">
        <v>1109</v>
      </c>
      <c r="H1044" s="16">
        <v>285000</v>
      </c>
      <c r="I1044" s="12" t="s">
        <v>8628</v>
      </c>
      <c r="J1044" s="12" t="s">
        <v>13750</v>
      </c>
      <c r="K1044" s="15">
        <v>0</v>
      </c>
      <c r="L1044" s="13" t="s">
        <v>15</v>
      </c>
      <c r="M1044" s="7">
        <v>1</v>
      </c>
      <c r="N1044" s="17"/>
    </row>
    <row r="1045" spans="1:14" ht="63">
      <c r="A1045" s="6">
        <v>1043</v>
      </c>
      <c r="B1045" s="8" t="s">
        <v>13661</v>
      </c>
      <c r="C1045" s="9" t="s">
        <v>14275</v>
      </c>
      <c r="D1045" s="10" t="s">
        <v>14276</v>
      </c>
      <c r="E1045" s="11" t="s">
        <v>14656</v>
      </c>
      <c r="F1045" s="6">
        <v>406464</v>
      </c>
      <c r="G1045" s="6" t="s">
        <v>1109</v>
      </c>
      <c r="H1045" s="16">
        <v>285000</v>
      </c>
      <c r="I1045" s="12" t="s">
        <v>12737</v>
      </c>
      <c r="J1045" s="12" t="s">
        <v>13750</v>
      </c>
      <c r="K1045" s="15">
        <v>0</v>
      </c>
      <c r="L1045" s="13" t="s">
        <v>15</v>
      </c>
      <c r="M1045" s="7">
        <v>1</v>
      </c>
      <c r="N1045" s="17"/>
    </row>
    <row r="1046" spans="1:14" ht="63">
      <c r="A1046" s="6">
        <v>1044</v>
      </c>
      <c r="B1046" s="8" t="s">
        <v>13661</v>
      </c>
      <c r="C1046" s="9" t="s">
        <v>14275</v>
      </c>
      <c r="D1046" s="10" t="s">
        <v>14276</v>
      </c>
      <c r="E1046" s="11" t="s">
        <v>14657</v>
      </c>
      <c r="F1046" s="6">
        <v>406465</v>
      </c>
      <c r="G1046" s="6" t="s">
        <v>1109</v>
      </c>
      <c r="H1046" s="16">
        <v>285000</v>
      </c>
      <c r="I1046" s="12" t="s">
        <v>12737</v>
      </c>
      <c r="J1046" s="12" t="s">
        <v>13750</v>
      </c>
      <c r="K1046" s="15">
        <v>0</v>
      </c>
      <c r="L1046" s="13" t="s">
        <v>15</v>
      </c>
      <c r="M1046" s="7">
        <v>1</v>
      </c>
      <c r="N1046" s="17"/>
    </row>
    <row r="1047" spans="1:14" ht="78.75">
      <c r="A1047" s="6">
        <v>1045</v>
      </c>
      <c r="B1047" s="8" t="s">
        <v>13661</v>
      </c>
      <c r="C1047" s="9" t="s">
        <v>14647</v>
      </c>
      <c r="D1047" s="10" t="s">
        <v>14648</v>
      </c>
      <c r="E1047" s="11" t="s">
        <v>14658</v>
      </c>
      <c r="F1047" s="6">
        <v>415153</v>
      </c>
      <c r="G1047" s="6" t="s">
        <v>1109</v>
      </c>
      <c r="H1047" s="16">
        <v>285000</v>
      </c>
      <c r="I1047" s="12">
        <v>44018</v>
      </c>
      <c r="J1047" s="12" t="s">
        <v>14366</v>
      </c>
      <c r="K1047" s="15">
        <v>0</v>
      </c>
      <c r="L1047" s="13" t="s">
        <v>15</v>
      </c>
      <c r="M1047" s="7">
        <v>1</v>
      </c>
      <c r="N1047" s="17"/>
    </row>
    <row r="1048" spans="1:14" ht="78.75">
      <c r="A1048" s="6">
        <v>1046</v>
      </c>
      <c r="B1048" s="8" t="s">
        <v>13661</v>
      </c>
      <c r="C1048" s="9" t="s">
        <v>14647</v>
      </c>
      <c r="D1048" s="10" t="s">
        <v>14648</v>
      </c>
      <c r="E1048" s="11" t="s">
        <v>14659</v>
      </c>
      <c r="F1048" s="6">
        <v>416806</v>
      </c>
      <c r="G1048" s="6" t="s">
        <v>1109</v>
      </c>
      <c r="H1048" s="16">
        <v>285000</v>
      </c>
      <c r="I1048" s="12">
        <v>44018</v>
      </c>
      <c r="J1048" s="12" t="s">
        <v>14366</v>
      </c>
      <c r="K1048" s="15">
        <v>0</v>
      </c>
      <c r="L1048" s="13" t="s">
        <v>15</v>
      </c>
      <c r="M1048" s="7">
        <v>1</v>
      </c>
      <c r="N1048" s="17"/>
    </row>
    <row r="1049" spans="1:14" ht="78.75">
      <c r="A1049" s="6">
        <v>1047</v>
      </c>
      <c r="B1049" s="8" t="s">
        <v>13661</v>
      </c>
      <c r="C1049" s="9" t="s">
        <v>14635</v>
      </c>
      <c r="D1049" s="10" t="s">
        <v>14636</v>
      </c>
      <c r="E1049" s="11" t="s">
        <v>14660</v>
      </c>
      <c r="F1049" s="6">
        <v>456942</v>
      </c>
      <c r="G1049" s="6" t="s">
        <v>1109</v>
      </c>
      <c r="H1049" s="16">
        <v>475000</v>
      </c>
      <c r="I1049" s="12">
        <v>44175</v>
      </c>
      <c r="J1049" s="12" t="s">
        <v>9087</v>
      </c>
      <c r="K1049" s="15">
        <v>0</v>
      </c>
      <c r="L1049" s="13" t="s">
        <v>15</v>
      </c>
      <c r="M1049" s="7">
        <v>1</v>
      </c>
      <c r="N1049" s="17"/>
    </row>
    <row r="1050" spans="1:14" ht="63">
      <c r="A1050" s="6">
        <v>1048</v>
      </c>
      <c r="B1050" s="8" t="s">
        <v>13661</v>
      </c>
      <c r="C1050" s="9" t="s">
        <v>13882</v>
      </c>
      <c r="D1050" s="10" t="s">
        <v>13883</v>
      </c>
      <c r="E1050" s="11" t="s">
        <v>14661</v>
      </c>
      <c r="F1050" s="6">
        <v>209425</v>
      </c>
      <c r="G1050" s="6" t="s">
        <v>1109</v>
      </c>
      <c r="H1050" s="16">
        <v>354410.8</v>
      </c>
      <c r="I1050" s="12" t="s">
        <v>14662</v>
      </c>
      <c r="J1050" s="12" t="s">
        <v>14663</v>
      </c>
      <c r="K1050" s="15">
        <v>0</v>
      </c>
      <c r="L1050" s="13" t="s">
        <v>15</v>
      </c>
      <c r="M1050" s="7">
        <v>1</v>
      </c>
      <c r="N1050" s="17"/>
    </row>
    <row r="1051" spans="1:14" ht="63">
      <c r="A1051" s="6">
        <v>1049</v>
      </c>
      <c r="B1051" s="8" t="s">
        <v>13661</v>
      </c>
      <c r="C1051" s="9" t="s">
        <v>13882</v>
      </c>
      <c r="D1051" s="10" t="s">
        <v>13883</v>
      </c>
      <c r="E1051" s="11" t="s">
        <v>14664</v>
      </c>
      <c r="F1051" s="6">
        <v>378547</v>
      </c>
      <c r="G1051" s="6" t="s">
        <v>1109</v>
      </c>
      <c r="H1051" s="16">
        <v>289750</v>
      </c>
      <c r="I1051" s="12">
        <v>44077</v>
      </c>
      <c r="J1051" s="12" t="s">
        <v>14665</v>
      </c>
      <c r="K1051" s="15">
        <v>0</v>
      </c>
      <c r="L1051" s="13" t="s">
        <v>15</v>
      </c>
      <c r="M1051" s="7">
        <v>1</v>
      </c>
      <c r="N1051" s="17"/>
    </row>
    <row r="1052" spans="1:14" ht="63">
      <c r="A1052" s="6">
        <v>1050</v>
      </c>
      <c r="B1052" s="8" t="s">
        <v>13661</v>
      </c>
      <c r="C1052" s="9" t="s">
        <v>14627</v>
      </c>
      <c r="D1052" s="10" t="s">
        <v>14628</v>
      </c>
      <c r="E1052" s="11" t="s">
        <v>14666</v>
      </c>
      <c r="F1052" s="6">
        <v>378549</v>
      </c>
      <c r="G1052" s="6" t="s">
        <v>1109</v>
      </c>
      <c r="H1052" s="16">
        <v>492850.5</v>
      </c>
      <c r="I1052" s="12">
        <v>44107</v>
      </c>
      <c r="J1052" s="12" t="s">
        <v>14667</v>
      </c>
      <c r="K1052" s="15">
        <v>335000</v>
      </c>
      <c r="L1052" s="13" t="s">
        <v>15</v>
      </c>
      <c r="M1052" s="7">
        <v>1</v>
      </c>
      <c r="N1052" s="17"/>
    </row>
    <row r="1053" spans="1:14" ht="63">
      <c r="A1053" s="6">
        <v>1051</v>
      </c>
      <c r="B1053" s="8" t="s">
        <v>13661</v>
      </c>
      <c r="C1053" s="9" t="s">
        <v>14228</v>
      </c>
      <c r="D1053" s="10" t="s">
        <v>14229</v>
      </c>
      <c r="E1053" s="11" t="s">
        <v>14668</v>
      </c>
      <c r="F1053" s="6">
        <v>378553</v>
      </c>
      <c r="G1053" s="6" t="s">
        <v>1109</v>
      </c>
      <c r="H1053" s="16">
        <v>485863.25</v>
      </c>
      <c r="I1053" s="12">
        <v>44077</v>
      </c>
      <c r="J1053" s="12" t="s">
        <v>12714</v>
      </c>
      <c r="K1053" s="15">
        <v>0</v>
      </c>
      <c r="L1053" s="13" t="s">
        <v>15</v>
      </c>
      <c r="M1053" s="7">
        <v>1</v>
      </c>
      <c r="N1053" s="17"/>
    </row>
    <row r="1054" spans="1:14" ht="78.75">
      <c r="A1054" s="6">
        <v>1052</v>
      </c>
      <c r="B1054" s="8" t="s">
        <v>13661</v>
      </c>
      <c r="C1054" s="9" t="s">
        <v>14669</v>
      </c>
      <c r="D1054" s="10" t="s">
        <v>14670</v>
      </c>
      <c r="E1054" s="11" t="s">
        <v>14671</v>
      </c>
      <c r="F1054" s="6">
        <v>356061</v>
      </c>
      <c r="G1054" s="6" t="s">
        <v>1109</v>
      </c>
      <c r="H1054" s="16">
        <v>806056</v>
      </c>
      <c r="I1054" s="12">
        <v>44075</v>
      </c>
      <c r="J1054" s="12" t="s">
        <v>14672</v>
      </c>
      <c r="K1054" s="15">
        <v>0</v>
      </c>
      <c r="L1054" s="13" t="s">
        <v>15</v>
      </c>
      <c r="M1054" s="7">
        <v>1</v>
      </c>
      <c r="N1054" s="17"/>
    </row>
    <row r="1055" spans="1:14" ht="78.75">
      <c r="A1055" s="6">
        <v>1053</v>
      </c>
      <c r="B1055" s="8" t="s">
        <v>13661</v>
      </c>
      <c r="C1055" s="9" t="s">
        <v>14673</v>
      </c>
      <c r="D1055" s="10" t="s">
        <v>14674</v>
      </c>
      <c r="E1055" s="11" t="s">
        <v>14675</v>
      </c>
      <c r="F1055" s="6">
        <v>403219</v>
      </c>
      <c r="G1055" s="6" t="s">
        <v>1109</v>
      </c>
      <c r="H1055" s="16">
        <v>491368.5</v>
      </c>
      <c r="I1055" s="12">
        <v>44017</v>
      </c>
      <c r="J1055" s="12" t="s">
        <v>14676</v>
      </c>
      <c r="K1055" s="15">
        <v>0</v>
      </c>
      <c r="L1055" s="13" t="s">
        <v>15</v>
      </c>
      <c r="M1055" s="7">
        <v>1</v>
      </c>
      <c r="N1055" s="17"/>
    </row>
    <row r="1056" spans="1:14" ht="78.75">
      <c r="A1056" s="6">
        <v>1054</v>
      </c>
      <c r="B1056" s="8" t="s">
        <v>13661</v>
      </c>
      <c r="C1056" s="9" t="s">
        <v>14677</v>
      </c>
      <c r="D1056" s="10" t="s">
        <v>14678</v>
      </c>
      <c r="E1056" s="11" t="s">
        <v>14679</v>
      </c>
      <c r="F1056" s="6">
        <v>416808</v>
      </c>
      <c r="G1056" s="6" t="s">
        <v>1109</v>
      </c>
      <c r="H1056" s="16">
        <v>475158.65</v>
      </c>
      <c r="I1056" s="12">
        <v>43838</v>
      </c>
      <c r="J1056" s="12">
        <v>44409</v>
      </c>
      <c r="K1056" s="15">
        <v>0</v>
      </c>
      <c r="L1056" s="13" t="s">
        <v>15</v>
      </c>
      <c r="M1056" s="7">
        <v>1</v>
      </c>
      <c r="N1056" s="17"/>
    </row>
    <row r="1057" spans="1:14" ht="63">
      <c r="A1057" s="6">
        <v>1055</v>
      </c>
      <c r="B1057" s="8" t="s">
        <v>13661</v>
      </c>
      <c r="C1057" s="9" t="s">
        <v>13882</v>
      </c>
      <c r="D1057" s="10" t="s">
        <v>13883</v>
      </c>
      <c r="E1057" s="11" t="s">
        <v>14680</v>
      </c>
      <c r="F1057" s="6">
        <v>289893</v>
      </c>
      <c r="G1057" s="6" t="s">
        <v>1109</v>
      </c>
      <c r="H1057" s="16">
        <v>285000</v>
      </c>
      <c r="I1057" s="12" t="s">
        <v>14407</v>
      </c>
      <c r="J1057" s="12">
        <v>43625</v>
      </c>
      <c r="K1057" s="15">
        <v>0</v>
      </c>
      <c r="L1057" s="13" t="s">
        <v>15</v>
      </c>
      <c r="M1057" s="7">
        <v>1</v>
      </c>
      <c r="N1057" s="17"/>
    </row>
    <row r="1058" spans="1:14" ht="63">
      <c r="A1058" s="6">
        <v>1056</v>
      </c>
      <c r="B1058" s="8" t="s">
        <v>13661</v>
      </c>
      <c r="C1058" s="9" t="s">
        <v>13882</v>
      </c>
      <c r="D1058" s="10" t="s">
        <v>13883</v>
      </c>
      <c r="E1058" s="11" t="s">
        <v>14681</v>
      </c>
      <c r="F1058" s="6">
        <v>289899</v>
      </c>
      <c r="G1058" s="6" t="s">
        <v>1109</v>
      </c>
      <c r="H1058" s="16">
        <v>285000.95</v>
      </c>
      <c r="I1058" s="12" t="s">
        <v>14407</v>
      </c>
      <c r="J1058" s="12">
        <v>43625</v>
      </c>
      <c r="K1058" s="15">
        <v>0</v>
      </c>
      <c r="L1058" s="13" t="s">
        <v>15</v>
      </c>
      <c r="M1058" s="7">
        <v>1</v>
      </c>
      <c r="N1058" s="17"/>
    </row>
    <row r="1059" spans="1:14" ht="78.75">
      <c r="A1059" s="6">
        <v>1057</v>
      </c>
      <c r="B1059" s="8" t="s">
        <v>13661</v>
      </c>
      <c r="C1059" s="9" t="s">
        <v>14669</v>
      </c>
      <c r="D1059" s="10" t="s">
        <v>14670</v>
      </c>
      <c r="E1059" s="11" t="s">
        <v>14682</v>
      </c>
      <c r="F1059" s="6">
        <v>289901</v>
      </c>
      <c r="G1059" s="6" t="s">
        <v>1109</v>
      </c>
      <c r="H1059" s="16">
        <v>285000</v>
      </c>
      <c r="I1059" s="12" t="s">
        <v>14493</v>
      </c>
      <c r="J1059" s="12" t="s">
        <v>14100</v>
      </c>
      <c r="K1059" s="15">
        <v>0</v>
      </c>
      <c r="L1059" s="13" t="s">
        <v>15</v>
      </c>
      <c r="M1059" s="7">
        <v>1</v>
      </c>
      <c r="N1059" s="17"/>
    </row>
    <row r="1060" spans="1:14" ht="78.75">
      <c r="A1060" s="6">
        <v>1058</v>
      </c>
      <c r="B1060" s="8" t="s">
        <v>13661</v>
      </c>
      <c r="C1060" s="9" t="s">
        <v>14032</v>
      </c>
      <c r="D1060" s="10" t="s">
        <v>14033</v>
      </c>
      <c r="E1060" s="11" t="s">
        <v>14683</v>
      </c>
      <c r="F1060" s="6">
        <v>341798</v>
      </c>
      <c r="G1060" s="6" t="s">
        <v>1109</v>
      </c>
      <c r="H1060" s="16">
        <v>285000</v>
      </c>
      <c r="I1060" s="12" t="s">
        <v>9114</v>
      </c>
      <c r="J1060" s="12" t="s">
        <v>14684</v>
      </c>
      <c r="K1060" s="15">
        <v>0</v>
      </c>
      <c r="L1060" s="13" t="s">
        <v>15</v>
      </c>
      <c r="M1060" s="7">
        <v>1</v>
      </c>
      <c r="N1060" s="17"/>
    </row>
    <row r="1061" spans="1:14" ht="63">
      <c r="A1061" s="6">
        <v>1059</v>
      </c>
      <c r="B1061" s="8" t="s">
        <v>13661</v>
      </c>
      <c r="C1061" s="9" t="s">
        <v>14685</v>
      </c>
      <c r="D1061" s="10" t="s">
        <v>14686</v>
      </c>
      <c r="E1061" s="11" t="s">
        <v>14687</v>
      </c>
      <c r="F1061" s="6">
        <v>365536</v>
      </c>
      <c r="G1061" s="6" t="s">
        <v>1109</v>
      </c>
      <c r="H1061" s="16">
        <v>285000</v>
      </c>
      <c r="I1061" s="12">
        <v>43864</v>
      </c>
      <c r="J1061" s="12">
        <v>43714</v>
      </c>
      <c r="K1061" s="15">
        <v>0</v>
      </c>
      <c r="L1061" s="13" t="s">
        <v>15</v>
      </c>
      <c r="M1061" s="7">
        <v>1</v>
      </c>
      <c r="N1061" s="17"/>
    </row>
    <row r="1062" spans="1:14" ht="63">
      <c r="A1062" s="6">
        <v>1060</v>
      </c>
      <c r="B1062" s="8" t="s">
        <v>13661</v>
      </c>
      <c r="C1062" s="9" t="s">
        <v>14688</v>
      </c>
      <c r="D1062" s="10" t="s">
        <v>14689</v>
      </c>
      <c r="E1062" s="11" t="s">
        <v>14690</v>
      </c>
      <c r="F1062" s="6">
        <v>213676</v>
      </c>
      <c r="G1062" s="6" t="s">
        <v>1109</v>
      </c>
      <c r="H1062" s="16">
        <v>2141562.2000000002</v>
      </c>
      <c r="I1062" s="12" t="s">
        <v>14691</v>
      </c>
      <c r="J1062" s="12">
        <v>43467</v>
      </c>
      <c r="K1062" s="15">
        <v>1082000</v>
      </c>
      <c r="L1062" s="13" t="s">
        <v>15</v>
      </c>
      <c r="M1062" s="7">
        <v>1</v>
      </c>
      <c r="N1062" s="17"/>
    </row>
    <row r="1063" spans="1:14" ht="63">
      <c r="A1063" s="6">
        <v>1061</v>
      </c>
      <c r="B1063" s="8" t="s">
        <v>13661</v>
      </c>
      <c r="C1063" s="9" t="s">
        <v>13882</v>
      </c>
      <c r="D1063" s="10" t="s">
        <v>13883</v>
      </c>
      <c r="E1063" s="11" t="s">
        <v>14692</v>
      </c>
      <c r="F1063" s="6">
        <v>356064</v>
      </c>
      <c r="G1063" s="6" t="s">
        <v>1109</v>
      </c>
      <c r="H1063" s="16">
        <v>636622.55000000005</v>
      </c>
      <c r="I1063" s="12" t="s">
        <v>14085</v>
      </c>
      <c r="J1063" s="12" t="s">
        <v>14693</v>
      </c>
      <c r="K1063" s="15">
        <v>0</v>
      </c>
      <c r="L1063" s="13" t="s">
        <v>15</v>
      </c>
      <c r="M1063" s="7">
        <v>1</v>
      </c>
      <c r="N1063" s="17"/>
    </row>
    <row r="1064" spans="1:14" ht="78.75">
      <c r="A1064" s="6">
        <v>1062</v>
      </c>
      <c r="B1064" s="8" t="s">
        <v>13661</v>
      </c>
      <c r="C1064" s="9" t="s">
        <v>14694</v>
      </c>
      <c r="D1064" s="10" t="s">
        <v>14695</v>
      </c>
      <c r="E1064" s="11" t="s">
        <v>14696</v>
      </c>
      <c r="F1064" s="6">
        <v>392532</v>
      </c>
      <c r="G1064" s="6" t="s">
        <v>1109</v>
      </c>
      <c r="H1064" s="16">
        <v>1073500</v>
      </c>
      <c r="I1064" s="12">
        <v>44170</v>
      </c>
      <c r="J1064" s="12" t="s">
        <v>14697</v>
      </c>
      <c r="K1064" s="15">
        <v>0</v>
      </c>
      <c r="L1064" s="13" t="s">
        <v>15</v>
      </c>
      <c r="M1064" s="7">
        <v>1</v>
      </c>
      <c r="N1064" s="17"/>
    </row>
    <row r="1065" spans="1:14" ht="63">
      <c r="A1065" s="6">
        <v>1063</v>
      </c>
      <c r="B1065" s="8" t="s">
        <v>13661</v>
      </c>
      <c r="C1065" s="9" t="s">
        <v>13882</v>
      </c>
      <c r="D1065" s="10" t="s">
        <v>13883</v>
      </c>
      <c r="E1065" s="11" t="s">
        <v>14698</v>
      </c>
      <c r="F1065" s="6">
        <v>289923</v>
      </c>
      <c r="G1065" s="6" t="s">
        <v>1109</v>
      </c>
      <c r="H1065" s="16">
        <v>950000</v>
      </c>
      <c r="I1065" s="12" t="s">
        <v>14407</v>
      </c>
      <c r="J1065" s="12">
        <v>43625</v>
      </c>
      <c r="K1065" s="15">
        <v>0</v>
      </c>
      <c r="L1065" s="13" t="s">
        <v>15</v>
      </c>
      <c r="M1065" s="7">
        <v>1</v>
      </c>
      <c r="N1065" s="17"/>
    </row>
    <row r="1066" spans="1:14" ht="94.5">
      <c r="A1066" s="6">
        <v>1064</v>
      </c>
      <c r="B1066" s="8" t="s">
        <v>13661</v>
      </c>
      <c r="C1066" s="9" t="s">
        <v>13706</v>
      </c>
      <c r="D1066" s="10" t="s">
        <v>13707</v>
      </c>
      <c r="E1066" s="11" t="s">
        <v>14699</v>
      </c>
      <c r="F1066" s="6">
        <v>289926</v>
      </c>
      <c r="G1066" s="6" t="s">
        <v>1109</v>
      </c>
      <c r="H1066" s="16">
        <v>285000</v>
      </c>
      <c r="I1066" s="12" t="s">
        <v>14700</v>
      </c>
      <c r="J1066" s="12" t="s">
        <v>14701</v>
      </c>
      <c r="K1066" s="15">
        <v>0</v>
      </c>
      <c r="L1066" s="13" t="s">
        <v>15</v>
      </c>
      <c r="M1066" s="7">
        <v>1</v>
      </c>
      <c r="N1066" s="17"/>
    </row>
    <row r="1067" spans="1:14" ht="78.75">
      <c r="A1067" s="6">
        <v>1065</v>
      </c>
      <c r="B1067" s="8" t="s">
        <v>13661</v>
      </c>
      <c r="C1067" s="9" t="s">
        <v>14309</v>
      </c>
      <c r="D1067" s="10" t="s">
        <v>14310</v>
      </c>
      <c r="E1067" s="11" t="s">
        <v>14702</v>
      </c>
      <c r="F1067" s="6">
        <v>313908</v>
      </c>
      <c r="G1067" s="6" t="s">
        <v>1109</v>
      </c>
      <c r="H1067" s="16">
        <v>548232.65</v>
      </c>
      <c r="I1067" s="12">
        <v>43654</v>
      </c>
      <c r="J1067" s="12" t="s">
        <v>14703</v>
      </c>
      <c r="K1067" s="15">
        <v>250000</v>
      </c>
      <c r="L1067" s="13" t="s">
        <v>15</v>
      </c>
      <c r="M1067" s="7">
        <v>1</v>
      </c>
      <c r="N1067" s="17"/>
    </row>
    <row r="1068" spans="1:14" ht="63">
      <c r="A1068" s="6">
        <v>1066</v>
      </c>
      <c r="B1068" s="8" t="s">
        <v>13661</v>
      </c>
      <c r="C1068" s="9" t="s">
        <v>14275</v>
      </c>
      <c r="D1068" s="10" t="s">
        <v>14276</v>
      </c>
      <c r="E1068" s="11" t="s">
        <v>14704</v>
      </c>
      <c r="F1068" s="6">
        <v>313909</v>
      </c>
      <c r="G1068" s="6" t="s">
        <v>1109</v>
      </c>
      <c r="H1068" s="16">
        <v>565250</v>
      </c>
      <c r="I1068" s="12" t="s">
        <v>14705</v>
      </c>
      <c r="J1068" s="12">
        <v>43596</v>
      </c>
      <c r="K1068" s="15">
        <v>0</v>
      </c>
      <c r="L1068" s="13" t="s">
        <v>15</v>
      </c>
      <c r="M1068" s="7">
        <v>1</v>
      </c>
      <c r="N1068" s="17"/>
    </row>
    <row r="1069" spans="1:14" ht="78.75">
      <c r="A1069" s="6">
        <v>1067</v>
      </c>
      <c r="B1069" s="8" t="s">
        <v>13661</v>
      </c>
      <c r="C1069" s="9" t="s">
        <v>14309</v>
      </c>
      <c r="D1069" s="10" t="s">
        <v>14310</v>
      </c>
      <c r="E1069" s="11" t="s">
        <v>14706</v>
      </c>
      <c r="F1069" s="6">
        <v>316955</v>
      </c>
      <c r="G1069" s="6" t="s">
        <v>1109</v>
      </c>
      <c r="H1069" s="16">
        <v>569994.30000000005</v>
      </c>
      <c r="I1069" s="12" t="s">
        <v>14707</v>
      </c>
      <c r="J1069" s="12" t="s">
        <v>14708</v>
      </c>
      <c r="K1069" s="15">
        <v>0</v>
      </c>
      <c r="L1069" s="13" t="s">
        <v>15</v>
      </c>
      <c r="M1069" s="7">
        <v>1</v>
      </c>
      <c r="N1069" s="17"/>
    </row>
    <row r="1070" spans="1:14" ht="110.25">
      <c r="A1070" s="6">
        <v>1068</v>
      </c>
      <c r="B1070" s="8" t="s">
        <v>13661</v>
      </c>
      <c r="C1070" s="9" t="s">
        <v>14514</v>
      </c>
      <c r="D1070" s="10" t="s">
        <v>14515</v>
      </c>
      <c r="E1070" s="11" t="s">
        <v>14709</v>
      </c>
      <c r="F1070" s="6">
        <v>365540</v>
      </c>
      <c r="G1070" s="6" t="s">
        <v>1109</v>
      </c>
      <c r="H1070" s="16">
        <v>568100</v>
      </c>
      <c r="I1070" s="12">
        <v>43924</v>
      </c>
      <c r="J1070" s="12">
        <v>44141</v>
      </c>
      <c r="K1070" s="15">
        <v>0</v>
      </c>
      <c r="L1070" s="13" t="s">
        <v>15</v>
      </c>
      <c r="M1070" s="7">
        <v>1</v>
      </c>
      <c r="N1070" s="17"/>
    </row>
    <row r="1071" spans="1:14" ht="110.25">
      <c r="A1071" s="6">
        <v>1069</v>
      </c>
      <c r="B1071" s="8" t="s">
        <v>13661</v>
      </c>
      <c r="C1071" s="9" t="s">
        <v>14514</v>
      </c>
      <c r="D1071" s="10" t="s">
        <v>14515</v>
      </c>
      <c r="E1071" s="11" t="s">
        <v>14710</v>
      </c>
      <c r="F1071" s="6">
        <v>365541</v>
      </c>
      <c r="G1071" s="6" t="s">
        <v>1109</v>
      </c>
      <c r="H1071" s="16">
        <v>563350</v>
      </c>
      <c r="I1071" s="12">
        <v>43924</v>
      </c>
      <c r="J1071" s="12">
        <v>44141</v>
      </c>
      <c r="K1071" s="15">
        <v>0</v>
      </c>
      <c r="L1071" s="13" t="s">
        <v>15</v>
      </c>
      <c r="M1071" s="7">
        <v>1</v>
      </c>
      <c r="N1071" s="17"/>
    </row>
    <row r="1072" spans="1:14" ht="78.75">
      <c r="A1072" s="6">
        <v>1070</v>
      </c>
      <c r="B1072" s="8" t="s">
        <v>13661</v>
      </c>
      <c r="C1072" s="9" t="s">
        <v>14711</v>
      </c>
      <c r="D1072" s="10" t="s">
        <v>13190</v>
      </c>
      <c r="E1072" s="11" t="s">
        <v>14712</v>
      </c>
      <c r="F1072" s="6">
        <v>378556</v>
      </c>
      <c r="G1072" s="6" t="s">
        <v>1109</v>
      </c>
      <c r="H1072" s="16">
        <v>289750</v>
      </c>
      <c r="I1072" s="12">
        <v>44107</v>
      </c>
      <c r="J1072" s="12" t="s">
        <v>14630</v>
      </c>
      <c r="K1072" s="15">
        <v>0</v>
      </c>
      <c r="L1072" s="13" t="s">
        <v>15</v>
      </c>
      <c r="M1072" s="7">
        <v>1</v>
      </c>
      <c r="N1072" s="17"/>
    </row>
    <row r="1073" spans="1:14" ht="78.75">
      <c r="A1073" s="6">
        <v>1071</v>
      </c>
      <c r="B1073" s="8" t="s">
        <v>13661</v>
      </c>
      <c r="C1073" s="9" t="s">
        <v>14635</v>
      </c>
      <c r="D1073" s="10" t="s">
        <v>14636</v>
      </c>
      <c r="E1073" s="11" t="s">
        <v>14713</v>
      </c>
      <c r="F1073" s="6">
        <v>392533</v>
      </c>
      <c r="G1073" s="6" t="s">
        <v>1109</v>
      </c>
      <c r="H1073" s="16">
        <v>1795500</v>
      </c>
      <c r="I1073" s="12">
        <v>44109</v>
      </c>
      <c r="J1073" s="12" t="s">
        <v>14638</v>
      </c>
      <c r="K1073" s="15">
        <v>0</v>
      </c>
      <c r="L1073" s="13" t="s">
        <v>15</v>
      </c>
      <c r="M1073" s="7">
        <v>1</v>
      </c>
      <c r="N1073" s="17"/>
    </row>
    <row r="1074" spans="1:14" ht="94.5">
      <c r="A1074" s="6">
        <v>1072</v>
      </c>
      <c r="B1074" s="8" t="s">
        <v>13661</v>
      </c>
      <c r="C1074" s="9" t="s">
        <v>14623</v>
      </c>
      <c r="D1074" s="10" t="s">
        <v>14624</v>
      </c>
      <c r="E1074" s="11" t="s">
        <v>14714</v>
      </c>
      <c r="F1074" s="6">
        <v>426105</v>
      </c>
      <c r="G1074" s="6" t="s">
        <v>1109</v>
      </c>
      <c r="H1074" s="16">
        <v>615630.4</v>
      </c>
      <c r="I1074" s="12">
        <v>43836</v>
      </c>
      <c r="J1074" s="12">
        <v>44052</v>
      </c>
      <c r="K1074" s="15">
        <v>0</v>
      </c>
      <c r="L1074" s="13" t="s">
        <v>15</v>
      </c>
      <c r="M1074" s="7">
        <v>1</v>
      </c>
      <c r="N1074" s="17"/>
    </row>
    <row r="1075" spans="1:14" ht="78.75">
      <c r="A1075" s="6">
        <v>1073</v>
      </c>
      <c r="B1075" s="8" t="s">
        <v>13661</v>
      </c>
      <c r="C1075" s="9" t="s">
        <v>14635</v>
      </c>
      <c r="D1075" s="10" t="s">
        <v>14636</v>
      </c>
      <c r="E1075" s="11" t="s">
        <v>14715</v>
      </c>
      <c r="F1075" s="6">
        <v>436760</v>
      </c>
      <c r="G1075" s="6" t="s">
        <v>1109</v>
      </c>
      <c r="H1075" s="16">
        <v>285000</v>
      </c>
      <c r="I1075" s="12">
        <v>43836</v>
      </c>
      <c r="J1075" s="12">
        <v>44052</v>
      </c>
      <c r="K1075" s="15">
        <v>0</v>
      </c>
      <c r="L1075" s="13" t="s">
        <v>15</v>
      </c>
      <c r="M1075" s="7">
        <v>1</v>
      </c>
      <c r="N1075" s="17"/>
    </row>
    <row r="1076" spans="1:14" ht="78.75">
      <c r="A1076" s="6">
        <v>1074</v>
      </c>
      <c r="B1076" s="8" t="s">
        <v>13661</v>
      </c>
      <c r="C1076" s="9" t="s">
        <v>14716</v>
      </c>
      <c r="D1076" s="10" t="s">
        <v>14717</v>
      </c>
      <c r="E1076" s="11" t="s">
        <v>14718</v>
      </c>
      <c r="F1076" s="6">
        <v>469741</v>
      </c>
      <c r="G1076" s="6" t="s">
        <v>1109</v>
      </c>
      <c r="H1076" s="16">
        <v>1679239.95</v>
      </c>
      <c r="I1076" s="12" t="s">
        <v>8478</v>
      </c>
      <c r="J1076" s="12" t="s">
        <v>12756</v>
      </c>
      <c r="K1076" s="15">
        <v>0</v>
      </c>
      <c r="L1076" s="13" t="s">
        <v>15</v>
      </c>
      <c r="M1076" s="7">
        <v>1</v>
      </c>
      <c r="N1076" s="17"/>
    </row>
    <row r="1077" spans="1:14" ht="94.5">
      <c r="A1077" s="6">
        <v>1075</v>
      </c>
      <c r="B1077" s="8" t="s">
        <v>13661</v>
      </c>
      <c r="C1077" s="9" t="s">
        <v>14719</v>
      </c>
      <c r="D1077" s="10" t="s">
        <v>14720</v>
      </c>
      <c r="E1077" s="11" t="s">
        <v>14721</v>
      </c>
      <c r="F1077" s="6">
        <v>469742</v>
      </c>
      <c r="G1077" s="6" t="s">
        <v>1109</v>
      </c>
      <c r="H1077" s="16">
        <v>2112478.9</v>
      </c>
      <c r="I1077" s="12" t="s">
        <v>14722</v>
      </c>
      <c r="J1077" s="12">
        <v>44348</v>
      </c>
      <c r="K1077" s="15">
        <v>0</v>
      </c>
      <c r="L1077" s="13" t="s">
        <v>15</v>
      </c>
      <c r="M1077" s="7">
        <v>1</v>
      </c>
      <c r="N1077" s="17"/>
    </row>
    <row r="1078" spans="1:14" ht="126">
      <c r="A1078" s="6">
        <v>1076</v>
      </c>
      <c r="B1078" s="8" t="s">
        <v>13661</v>
      </c>
      <c r="C1078" s="9" t="s">
        <v>13864</v>
      </c>
      <c r="D1078" s="10" t="s">
        <v>20</v>
      </c>
      <c r="E1078" s="11" t="s">
        <v>14723</v>
      </c>
      <c r="F1078" s="6">
        <v>460194</v>
      </c>
      <c r="G1078" s="6" t="s">
        <v>1212</v>
      </c>
      <c r="H1078" s="16">
        <v>14602791</v>
      </c>
      <c r="I1078" s="12"/>
      <c r="J1078" s="12"/>
      <c r="K1078" s="15">
        <v>0</v>
      </c>
      <c r="L1078" s="13" t="s">
        <v>15</v>
      </c>
      <c r="M1078" s="7">
        <v>1</v>
      </c>
      <c r="N1078" s="17"/>
    </row>
    <row r="1079" spans="1:14" ht="126">
      <c r="A1079" s="6">
        <v>1077</v>
      </c>
      <c r="B1079" s="8" t="s">
        <v>13661</v>
      </c>
      <c r="C1079" s="9" t="s">
        <v>13864</v>
      </c>
      <c r="D1079" s="10" t="s">
        <v>20</v>
      </c>
      <c r="E1079" s="11" t="s">
        <v>14724</v>
      </c>
      <c r="F1079" s="6">
        <v>460195</v>
      </c>
      <c r="G1079" s="6" t="s">
        <v>1212</v>
      </c>
      <c r="H1079" s="16">
        <v>13395722.550000001</v>
      </c>
      <c r="I1079" s="12"/>
      <c r="J1079" s="12"/>
      <c r="K1079" s="15">
        <v>0</v>
      </c>
      <c r="L1079" s="13" t="s">
        <v>15</v>
      </c>
      <c r="M1079" s="7">
        <v>1</v>
      </c>
      <c r="N1079" s="17"/>
    </row>
    <row r="1080" spans="1:14" ht="126">
      <c r="A1080" s="6">
        <v>1078</v>
      </c>
      <c r="B1080" s="8" t="s">
        <v>13661</v>
      </c>
      <c r="C1080" s="9" t="s">
        <v>13864</v>
      </c>
      <c r="D1080" s="10" t="s">
        <v>20</v>
      </c>
      <c r="E1080" s="11" t="s">
        <v>14725</v>
      </c>
      <c r="F1080" s="6">
        <v>460196</v>
      </c>
      <c r="G1080" s="6" t="s">
        <v>1212</v>
      </c>
      <c r="H1080" s="16">
        <v>13395722.550000001</v>
      </c>
      <c r="I1080" s="12"/>
      <c r="J1080" s="12"/>
      <c r="K1080" s="15">
        <v>0</v>
      </c>
      <c r="L1080" s="13" t="s">
        <v>15</v>
      </c>
      <c r="M1080" s="7">
        <v>1</v>
      </c>
      <c r="N1080" s="17"/>
    </row>
    <row r="1081" spans="1:14" ht="94.5">
      <c r="A1081" s="6">
        <v>1079</v>
      </c>
      <c r="B1081" s="8" t="s">
        <v>13661</v>
      </c>
      <c r="C1081" s="9" t="s">
        <v>13857</v>
      </c>
      <c r="D1081" s="10" t="s">
        <v>13858</v>
      </c>
      <c r="E1081" s="11" t="s">
        <v>14726</v>
      </c>
      <c r="F1081" s="6">
        <v>396892</v>
      </c>
      <c r="G1081" s="6" t="s">
        <v>1212</v>
      </c>
      <c r="H1081" s="16">
        <v>23191368.794</v>
      </c>
      <c r="I1081" s="12"/>
      <c r="J1081" s="12"/>
      <c r="K1081" s="15">
        <v>0</v>
      </c>
      <c r="L1081" s="13" t="s">
        <v>15</v>
      </c>
      <c r="M1081" s="7">
        <v>1</v>
      </c>
      <c r="N1081" s="17"/>
    </row>
    <row r="1082" spans="1:14" ht="94.5">
      <c r="A1082" s="6">
        <v>1080</v>
      </c>
      <c r="B1082" s="8" t="s">
        <v>13661</v>
      </c>
      <c r="C1082" s="9" t="s">
        <v>13857</v>
      </c>
      <c r="D1082" s="10" t="s">
        <v>13858</v>
      </c>
      <c r="E1082" s="11" t="s">
        <v>14727</v>
      </c>
      <c r="F1082" s="6">
        <v>396893</v>
      </c>
      <c r="G1082" s="6" t="s">
        <v>1212</v>
      </c>
      <c r="H1082" s="16">
        <v>19879852.046</v>
      </c>
      <c r="I1082" s="12"/>
      <c r="J1082" s="12"/>
      <c r="K1082" s="15">
        <v>0</v>
      </c>
      <c r="L1082" s="13" t="s">
        <v>15</v>
      </c>
      <c r="M1082" s="7">
        <v>1</v>
      </c>
      <c r="N1082" s="17"/>
    </row>
    <row r="1083" spans="1:14" ht="78.75">
      <c r="A1083" s="6">
        <v>1081</v>
      </c>
      <c r="B1083" s="8" t="s">
        <v>13661</v>
      </c>
      <c r="C1083" s="9" t="s">
        <v>14728</v>
      </c>
      <c r="D1083" s="10" t="s">
        <v>14729</v>
      </c>
      <c r="E1083" s="11" t="s">
        <v>14730</v>
      </c>
      <c r="F1083" s="6">
        <v>351201</v>
      </c>
      <c r="G1083" s="6" t="s">
        <v>1212</v>
      </c>
      <c r="H1083" s="16">
        <v>31009654.146000002</v>
      </c>
      <c r="I1083" s="12" t="s">
        <v>616</v>
      </c>
      <c r="J1083" s="12" t="s">
        <v>9101</v>
      </c>
      <c r="K1083" s="15">
        <v>25300000</v>
      </c>
      <c r="L1083" s="13" t="s">
        <v>14</v>
      </c>
      <c r="M1083" s="7">
        <v>1</v>
      </c>
      <c r="N1083" s="17"/>
    </row>
    <row r="1084" spans="1:14" ht="78.75">
      <c r="A1084" s="6">
        <v>1082</v>
      </c>
      <c r="B1084" s="8" t="s">
        <v>13661</v>
      </c>
      <c r="C1084" s="9" t="s">
        <v>14731</v>
      </c>
      <c r="D1084" s="10" t="s">
        <v>13941</v>
      </c>
      <c r="E1084" s="11" t="s">
        <v>14732</v>
      </c>
      <c r="F1084" s="6">
        <v>351201</v>
      </c>
      <c r="G1084" s="6" t="s">
        <v>1212</v>
      </c>
      <c r="H1084" s="16">
        <v>31009654.146000002</v>
      </c>
      <c r="I1084" s="12" t="s">
        <v>616</v>
      </c>
      <c r="J1084" s="12" t="s">
        <v>9101</v>
      </c>
      <c r="K1084" s="15">
        <v>25300000</v>
      </c>
      <c r="L1084" s="13" t="s">
        <v>14</v>
      </c>
      <c r="M1084" s="7">
        <v>0.49</v>
      </c>
      <c r="N1084" s="17"/>
    </row>
    <row r="1085" spans="1:14" ht="78.75">
      <c r="A1085" s="6">
        <v>1083</v>
      </c>
      <c r="B1085" s="8" t="s">
        <v>13661</v>
      </c>
      <c r="C1085" s="9" t="s">
        <v>14733</v>
      </c>
      <c r="D1085" s="10" t="s">
        <v>8229</v>
      </c>
      <c r="E1085" s="11" t="s">
        <v>14734</v>
      </c>
      <c r="F1085" s="6">
        <v>351201</v>
      </c>
      <c r="G1085" s="6" t="s">
        <v>1212</v>
      </c>
      <c r="H1085" s="16">
        <v>31009654.146000002</v>
      </c>
      <c r="I1085" s="12" t="s">
        <v>616</v>
      </c>
      <c r="J1085" s="12" t="s">
        <v>9101</v>
      </c>
      <c r="K1085" s="15">
        <v>25300000</v>
      </c>
      <c r="L1085" s="13" t="s">
        <v>14</v>
      </c>
      <c r="M1085" s="7">
        <v>0.51</v>
      </c>
      <c r="N1085" s="17"/>
    </row>
    <row r="1086" spans="1:14" ht="78.75">
      <c r="A1086" s="6">
        <v>1084</v>
      </c>
      <c r="B1086" s="8" t="s">
        <v>13661</v>
      </c>
      <c r="C1086" s="9" t="s">
        <v>13789</v>
      </c>
      <c r="D1086" s="10" t="s">
        <v>13790</v>
      </c>
      <c r="E1086" s="11" t="s">
        <v>14735</v>
      </c>
      <c r="F1086" s="6">
        <v>351202</v>
      </c>
      <c r="G1086" s="6" t="s">
        <v>1212</v>
      </c>
      <c r="H1086" s="16">
        <v>17561200.578000002</v>
      </c>
      <c r="I1086" s="12" t="s">
        <v>14736</v>
      </c>
      <c r="J1086" s="12" t="s">
        <v>14737</v>
      </c>
      <c r="K1086" s="15">
        <v>6850000</v>
      </c>
      <c r="L1086" s="13" t="s">
        <v>15</v>
      </c>
      <c r="M1086" s="7">
        <v>1</v>
      </c>
      <c r="N1086" s="17"/>
    </row>
    <row r="1087" spans="1:14" ht="78.75">
      <c r="A1087" s="6">
        <v>1085</v>
      </c>
      <c r="B1087" s="8" t="s">
        <v>13661</v>
      </c>
      <c r="C1087" s="9" t="s">
        <v>13789</v>
      </c>
      <c r="D1087" s="10" t="s">
        <v>13790</v>
      </c>
      <c r="E1087" s="11" t="s">
        <v>14738</v>
      </c>
      <c r="F1087" s="6">
        <v>351203</v>
      </c>
      <c r="G1087" s="6" t="s">
        <v>1212</v>
      </c>
      <c r="H1087" s="16">
        <v>17812219.361000001</v>
      </c>
      <c r="I1087" s="12" t="s">
        <v>14736</v>
      </c>
      <c r="J1087" s="12" t="s">
        <v>14737</v>
      </c>
      <c r="K1087" s="15">
        <v>9700000</v>
      </c>
      <c r="L1087" s="13" t="s">
        <v>15</v>
      </c>
      <c r="M1087" s="7">
        <v>1</v>
      </c>
      <c r="N1087" s="17"/>
    </row>
    <row r="1088" spans="1:14" ht="63">
      <c r="A1088" s="6">
        <v>1086</v>
      </c>
      <c r="B1088" s="8" t="s">
        <v>13661</v>
      </c>
      <c r="C1088" s="9" t="s">
        <v>14739</v>
      </c>
      <c r="D1088" s="10" t="s">
        <v>14740</v>
      </c>
      <c r="E1088" s="11" t="s">
        <v>14741</v>
      </c>
      <c r="F1088" s="6">
        <v>351204</v>
      </c>
      <c r="G1088" s="6" t="s">
        <v>1212</v>
      </c>
      <c r="H1088" s="16">
        <v>19948391.895</v>
      </c>
      <c r="I1088" s="12" t="s">
        <v>14204</v>
      </c>
      <c r="J1088" s="12" t="s">
        <v>774</v>
      </c>
      <c r="K1088" s="15">
        <v>7500000</v>
      </c>
      <c r="L1088" s="13" t="s">
        <v>14</v>
      </c>
      <c r="M1088" s="7">
        <v>1</v>
      </c>
      <c r="N1088" s="17"/>
    </row>
    <row r="1089" spans="1:14" ht="63">
      <c r="A1089" s="6">
        <v>1087</v>
      </c>
      <c r="B1089" s="8" t="s">
        <v>13661</v>
      </c>
      <c r="C1089" s="9" t="s">
        <v>14742</v>
      </c>
      <c r="D1089" s="10" t="s">
        <v>13663</v>
      </c>
      <c r="E1089" s="11" t="s">
        <v>14743</v>
      </c>
      <c r="F1089" s="6">
        <v>351204</v>
      </c>
      <c r="G1089" s="6" t="s">
        <v>1212</v>
      </c>
      <c r="H1089" s="16">
        <v>19948391.895</v>
      </c>
      <c r="I1089" s="12" t="s">
        <v>14204</v>
      </c>
      <c r="J1089" s="12" t="s">
        <v>774</v>
      </c>
      <c r="K1089" s="15">
        <v>7500000</v>
      </c>
      <c r="L1089" s="13" t="s">
        <v>14</v>
      </c>
      <c r="M1089" s="7">
        <v>0.49</v>
      </c>
      <c r="N1089" s="17"/>
    </row>
    <row r="1090" spans="1:14" ht="78.75">
      <c r="A1090" s="6">
        <v>1088</v>
      </c>
      <c r="B1090" s="8" t="s">
        <v>13661</v>
      </c>
      <c r="C1090" s="9" t="s">
        <v>14744</v>
      </c>
      <c r="D1090" s="10" t="s">
        <v>14211</v>
      </c>
      <c r="E1090" s="11" t="s">
        <v>14745</v>
      </c>
      <c r="F1090" s="6">
        <v>351204</v>
      </c>
      <c r="G1090" s="6" t="s">
        <v>1212</v>
      </c>
      <c r="H1090" s="16">
        <v>19948391.895</v>
      </c>
      <c r="I1090" s="12" t="s">
        <v>14204</v>
      </c>
      <c r="J1090" s="12" t="s">
        <v>774</v>
      </c>
      <c r="K1090" s="15">
        <v>7500000</v>
      </c>
      <c r="L1090" s="13" t="s">
        <v>14</v>
      </c>
      <c r="M1090" s="7">
        <v>0.51</v>
      </c>
      <c r="N1090" s="17"/>
    </row>
    <row r="1091" spans="1:14" ht="78.75">
      <c r="A1091" s="6">
        <v>1089</v>
      </c>
      <c r="B1091" s="8" t="s">
        <v>13661</v>
      </c>
      <c r="C1091" s="9" t="s">
        <v>14385</v>
      </c>
      <c r="D1091" s="10" t="s">
        <v>14386</v>
      </c>
      <c r="E1091" s="11" t="s">
        <v>14746</v>
      </c>
      <c r="F1091" s="6">
        <v>479005</v>
      </c>
      <c r="G1091" s="6" t="s">
        <v>1212</v>
      </c>
      <c r="H1091" s="16">
        <v>15508386.727</v>
      </c>
      <c r="I1091" s="12"/>
      <c r="J1091" s="12"/>
      <c r="K1091" s="15">
        <v>0</v>
      </c>
      <c r="L1091" s="13" t="s">
        <v>15</v>
      </c>
      <c r="M1091" s="7">
        <v>1</v>
      </c>
      <c r="N1091" s="17"/>
    </row>
    <row r="1092" spans="1:14" ht="78.75">
      <c r="A1092" s="6">
        <v>1090</v>
      </c>
      <c r="B1092" s="8" t="s">
        <v>13661</v>
      </c>
      <c r="C1092" s="9" t="s">
        <v>14747</v>
      </c>
      <c r="D1092" s="10" t="s">
        <v>14748</v>
      </c>
      <c r="E1092" s="11" t="s">
        <v>14749</v>
      </c>
      <c r="F1092" s="6">
        <v>369401</v>
      </c>
      <c r="G1092" s="6" t="s">
        <v>1212</v>
      </c>
      <c r="H1092" s="16">
        <v>21053876.436000001</v>
      </c>
      <c r="I1092" s="12"/>
      <c r="J1092" s="12"/>
      <c r="K1092" s="15">
        <v>0</v>
      </c>
      <c r="L1092" s="13" t="s">
        <v>14</v>
      </c>
      <c r="M1092" s="7">
        <v>1</v>
      </c>
      <c r="N1092" s="17"/>
    </row>
    <row r="1093" spans="1:14" ht="94.5">
      <c r="A1093" s="6">
        <v>1091</v>
      </c>
      <c r="B1093" s="8" t="s">
        <v>13661</v>
      </c>
      <c r="C1093" s="9" t="s">
        <v>14750</v>
      </c>
      <c r="D1093" s="10" t="s">
        <v>13935</v>
      </c>
      <c r="E1093" s="11" t="s">
        <v>14749</v>
      </c>
      <c r="F1093" s="6">
        <v>369401</v>
      </c>
      <c r="G1093" s="6" t="s">
        <v>1212</v>
      </c>
      <c r="H1093" s="16">
        <v>21053876.436000001</v>
      </c>
      <c r="I1093" s="12"/>
      <c r="J1093" s="12"/>
      <c r="K1093" s="15">
        <v>0</v>
      </c>
      <c r="L1093" s="13" t="s">
        <v>14</v>
      </c>
      <c r="M1093" s="7">
        <v>0.49</v>
      </c>
      <c r="N1093" s="17"/>
    </row>
    <row r="1094" spans="1:14" ht="78.75">
      <c r="A1094" s="6">
        <v>1092</v>
      </c>
      <c r="B1094" s="8" t="s">
        <v>13661</v>
      </c>
      <c r="C1094" s="9" t="s">
        <v>13963</v>
      </c>
      <c r="D1094" s="10" t="s">
        <v>7367</v>
      </c>
      <c r="E1094" s="11" t="s">
        <v>14749</v>
      </c>
      <c r="F1094" s="6">
        <v>369401</v>
      </c>
      <c r="G1094" s="6" t="s">
        <v>1212</v>
      </c>
      <c r="H1094" s="16">
        <v>21053876.436000001</v>
      </c>
      <c r="I1094" s="12"/>
      <c r="J1094" s="12"/>
      <c r="K1094" s="15">
        <v>0</v>
      </c>
      <c r="L1094" s="13" t="s">
        <v>14</v>
      </c>
      <c r="M1094" s="7">
        <v>0.51</v>
      </c>
      <c r="N1094" s="17"/>
    </row>
    <row r="1095" spans="1:14" ht="94.5">
      <c r="A1095" s="6">
        <v>1093</v>
      </c>
      <c r="B1095" s="8" t="s">
        <v>13661</v>
      </c>
      <c r="C1095" s="9" t="s">
        <v>13662</v>
      </c>
      <c r="D1095" s="10" t="s">
        <v>13663</v>
      </c>
      <c r="E1095" s="11" t="s">
        <v>14751</v>
      </c>
      <c r="F1095" s="6">
        <v>369402</v>
      </c>
      <c r="G1095" s="6" t="s">
        <v>1212</v>
      </c>
      <c r="H1095" s="16">
        <v>16937569.971999999</v>
      </c>
      <c r="I1095" s="12" t="s">
        <v>12643</v>
      </c>
      <c r="J1095" s="12" t="s">
        <v>14752</v>
      </c>
      <c r="K1095" s="15">
        <v>0</v>
      </c>
      <c r="L1095" s="13" t="s">
        <v>15</v>
      </c>
      <c r="M1095" s="7">
        <v>1</v>
      </c>
      <c r="N1095" s="17"/>
    </row>
    <row r="1096" spans="1:14" ht="63">
      <c r="A1096" s="6">
        <v>1094</v>
      </c>
      <c r="B1096" s="8" t="s">
        <v>13661</v>
      </c>
      <c r="C1096" s="9" t="s">
        <v>13960</v>
      </c>
      <c r="D1096" s="10" t="s">
        <v>13961</v>
      </c>
      <c r="E1096" s="11" t="s">
        <v>14753</v>
      </c>
      <c r="F1096" s="6">
        <v>369403</v>
      </c>
      <c r="G1096" s="6" t="s">
        <v>1212</v>
      </c>
      <c r="H1096" s="16">
        <v>30970666.837000001</v>
      </c>
      <c r="I1096" s="12"/>
      <c r="J1096" s="12"/>
      <c r="K1096" s="15">
        <v>0</v>
      </c>
      <c r="L1096" s="13" t="s">
        <v>14</v>
      </c>
      <c r="M1096" s="7">
        <v>1</v>
      </c>
      <c r="N1096" s="17"/>
    </row>
    <row r="1097" spans="1:14" ht="94.5">
      <c r="A1097" s="6">
        <v>1095</v>
      </c>
      <c r="B1097" s="8" t="s">
        <v>13661</v>
      </c>
      <c r="C1097" s="9" t="s">
        <v>13662</v>
      </c>
      <c r="D1097" s="10" t="s">
        <v>13663</v>
      </c>
      <c r="E1097" s="11" t="s">
        <v>14753</v>
      </c>
      <c r="F1097" s="6">
        <v>369404</v>
      </c>
      <c r="G1097" s="6" t="s">
        <v>1212</v>
      </c>
      <c r="H1097" s="16">
        <v>30970667.837000001</v>
      </c>
      <c r="I1097" s="12"/>
      <c r="J1097" s="12"/>
      <c r="K1097" s="15">
        <v>1</v>
      </c>
      <c r="L1097" s="13" t="s">
        <v>14</v>
      </c>
      <c r="M1097" s="7">
        <v>0.4</v>
      </c>
      <c r="N1097" s="17"/>
    </row>
    <row r="1098" spans="1:14" ht="63">
      <c r="A1098" s="6">
        <v>1096</v>
      </c>
      <c r="B1098" s="8" t="s">
        <v>13661</v>
      </c>
      <c r="C1098" s="9" t="s">
        <v>13963</v>
      </c>
      <c r="D1098" s="10" t="s">
        <v>7367</v>
      </c>
      <c r="E1098" s="11" t="s">
        <v>14753</v>
      </c>
      <c r="F1098" s="6">
        <v>369405</v>
      </c>
      <c r="G1098" s="6" t="s">
        <v>1212</v>
      </c>
      <c r="H1098" s="16">
        <v>30970668.837000001</v>
      </c>
      <c r="I1098" s="12"/>
      <c r="J1098" s="12"/>
      <c r="K1098" s="15">
        <v>2</v>
      </c>
      <c r="L1098" s="13" t="s">
        <v>14</v>
      </c>
      <c r="M1098" s="7">
        <v>0.6</v>
      </c>
      <c r="N1098" s="17"/>
    </row>
    <row r="1099" spans="1:14" ht="78.75">
      <c r="A1099" s="6">
        <v>1097</v>
      </c>
      <c r="B1099" s="8" t="s">
        <v>13661</v>
      </c>
      <c r="C1099" s="9" t="s">
        <v>14754</v>
      </c>
      <c r="D1099" s="10" t="s">
        <v>14755</v>
      </c>
      <c r="E1099" s="11" t="s">
        <v>14756</v>
      </c>
      <c r="F1099" s="6">
        <v>369404</v>
      </c>
      <c r="G1099" s="6" t="s">
        <v>1212</v>
      </c>
      <c r="H1099" s="16">
        <v>25914897.026000001</v>
      </c>
      <c r="I1099" s="12"/>
      <c r="J1099" s="12"/>
      <c r="K1099" s="15">
        <v>0</v>
      </c>
      <c r="L1099" s="13" t="s">
        <v>14</v>
      </c>
      <c r="M1099" s="7">
        <v>1</v>
      </c>
      <c r="N1099" s="17"/>
    </row>
    <row r="1100" spans="1:14" ht="94.5">
      <c r="A1100" s="6">
        <v>1098</v>
      </c>
      <c r="B1100" s="8" t="s">
        <v>13661</v>
      </c>
      <c r="C1100" s="9" t="s">
        <v>14757</v>
      </c>
      <c r="D1100" s="10" t="s">
        <v>6716</v>
      </c>
      <c r="E1100" s="11" t="s">
        <v>14756</v>
      </c>
      <c r="F1100" s="6">
        <v>369404</v>
      </c>
      <c r="G1100" s="6" t="s">
        <v>1212</v>
      </c>
      <c r="H1100" s="16">
        <v>25914897.026000001</v>
      </c>
      <c r="I1100" s="12"/>
      <c r="J1100" s="12"/>
      <c r="K1100" s="15">
        <v>0</v>
      </c>
      <c r="L1100" s="13" t="s">
        <v>14</v>
      </c>
      <c r="M1100" s="7">
        <v>0.51</v>
      </c>
      <c r="N1100" s="17"/>
    </row>
    <row r="1101" spans="1:14" ht="78.75">
      <c r="A1101" s="6">
        <v>1099</v>
      </c>
      <c r="B1101" s="8" t="s">
        <v>13661</v>
      </c>
      <c r="C1101" s="9" t="s">
        <v>14758</v>
      </c>
      <c r="D1101" s="10" t="s">
        <v>14759</v>
      </c>
      <c r="E1101" s="11" t="s">
        <v>14756</v>
      </c>
      <c r="F1101" s="6">
        <v>369404</v>
      </c>
      <c r="G1101" s="6" t="s">
        <v>1212</v>
      </c>
      <c r="H1101" s="16">
        <v>25914897.026000001</v>
      </c>
      <c r="I1101" s="12"/>
      <c r="J1101" s="12"/>
      <c r="K1101" s="15">
        <v>0</v>
      </c>
      <c r="L1101" s="13" t="s">
        <v>14</v>
      </c>
      <c r="M1101" s="7">
        <v>0.49</v>
      </c>
      <c r="N1101" s="17"/>
    </row>
    <row r="1102" spans="1:14" ht="78.75">
      <c r="A1102" s="6">
        <v>1100</v>
      </c>
      <c r="B1102" s="8" t="s">
        <v>13661</v>
      </c>
      <c r="C1102" s="9" t="s">
        <v>14385</v>
      </c>
      <c r="D1102" s="10" t="s">
        <v>14386</v>
      </c>
      <c r="E1102" s="11" t="s">
        <v>14760</v>
      </c>
      <c r="F1102" s="6">
        <v>479005</v>
      </c>
      <c r="G1102" s="6" t="s">
        <v>1212</v>
      </c>
      <c r="H1102" s="16">
        <v>15508386.727</v>
      </c>
      <c r="I1102" s="12"/>
      <c r="J1102" s="12"/>
      <c r="K1102" s="15">
        <v>0</v>
      </c>
      <c r="L1102" s="13" t="s">
        <v>15</v>
      </c>
      <c r="M1102" s="7">
        <v>1</v>
      </c>
      <c r="N1102" s="17"/>
    </row>
    <row r="1103" spans="1:14" ht="78.75">
      <c r="A1103" s="6">
        <v>1101</v>
      </c>
      <c r="B1103" s="8" t="s">
        <v>13661</v>
      </c>
      <c r="C1103" s="9" t="s">
        <v>13800</v>
      </c>
      <c r="D1103" s="10" t="s">
        <v>1203</v>
      </c>
      <c r="E1103" s="11" t="s">
        <v>14761</v>
      </c>
      <c r="F1103" s="6">
        <v>277100</v>
      </c>
      <c r="G1103" s="6" t="s">
        <v>1212</v>
      </c>
      <c r="H1103" s="16">
        <v>30733265.613000002</v>
      </c>
      <c r="I1103" s="12">
        <v>43773</v>
      </c>
      <c r="J1103" s="12" t="s">
        <v>14762</v>
      </c>
      <c r="K1103" s="15">
        <v>16800000</v>
      </c>
      <c r="L1103" s="13" t="s">
        <v>15</v>
      </c>
      <c r="M1103" s="7">
        <v>1</v>
      </c>
      <c r="N1103" s="17"/>
    </row>
    <row r="1104" spans="1:14" ht="78.75">
      <c r="A1104" s="6">
        <v>1102</v>
      </c>
      <c r="B1104" s="8" t="s">
        <v>13661</v>
      </c>
      <c r="C1104" s="9" t="s">
        <v>14763</v>
      </c>
      <c r="D1104" s="10" t="s">
        <v>14764</v>
      </c>
      <c r="E1104" s="11" t="s">
        <v>14765</v>
      </c>
      <c r="F1104" s="6">
        <v>352448</v>
      </c>
      <c r="G1104" s="6" t="s">
        <v>1212</v>
      </c>
      <c r="H1104" s="16">
        <v>4849320.5999999996</v>
      </c>
      <c r="I1104" s="12" t="s">
        <v>14766</v>
      </c>
      <c r="J1104" s="12" t="s">
        <v>14767</v>
      </c>
      <c r="K1104" s="15">
        <v>2400000</v>
      </c>
      <c r="L1104" s="13" t="s">
        <v>15</v>
      </c>
      <c r="M1104" s="7">
        <v>1</v>
      </c>
      <c r="N1104" s="17"/>
    </row>
    <row r="1105" spans="1:14" ht="78.75">
      <c r="A1105" s="6">
        <v>1103</v>
      </c>
      <c r="B1105" s="8" t="s">
        <v>13661</v>
      </c>
      <c r="C1105" s="9" t="s">
        <v>13682</v>
      </c>
      <c r="D1105" s="10" t="s">
        <v>7008</v>
      </c>
      <c r="E1105" s="11" t="s">
        <v>14768</v>
      </c>
      <c r="F1105" s="6">
        <v>363500</v>
      </c>
      <c r="G1105" s="6" t="s">
        <v>1212</v>
      </c>
      <c r="H1105" s="16">
        <v>14440064.02</v>
      </c>
      <c r="I1105" s="12" t="s">
        <v>12405</v>
      </c>
      <c r="J1105" s="12" t="s">
        <v>14769</v>
      </c>
      <c r="K1105" s="15">
        <v>0</v>
      </c>
      <c r="L1105" s="13" t="s">
        <v>15</v>
      </c>
      <c r="M1105" s="7">
        <v>1</v>
      </c>
      <c r="N1105" s="17"/>
    </row>
    <row r="1106" spans="1:14" ht="110.25">
      <c r="A1106" s="6">
        <v>1104</v>
      </c>
      <c r="B1106" s="8" t="s">
        <v>13661</v>
      </c>
      <c r="C1106" s="9" t="s">
        <v>14433</v>
      </c>
      <c r="D1106" s="10" t="s">
        <v>14434</v>
      </c>
      <c r="E1106" s="11" t="s">
        <v>14770</v>
      </c>
      <c r="F1106" s="6">
        <v>371970</v>
      </c>
      <c r="G1106" s="6" t="s">
        <v>1212</v>
      </c>
      <c r="H1106" s="16">
        <v>11981092.607000001</v>
      </c>
      <c r="I1106" s="12"/>
      <c r="J1106" s="12"/>
      <c r="K1106" s="15">
        <v>0</v>
      </c>
      <c r="L1106" s="13" t="s">
        <v>15</v>
      </c>
      <c r="M1106" s="7">
        <v>1</v>
      </c>
      <c r="N1106" s="17"/>
    </row>
    <row r="1107" spans="1:14" ht="78.75">
      <c r="A1107" s="6">
        <v>1105</v>
      </c>
      <c r="B1107" s="8" t="s">
        <v>13661</v>
      </c>
      <c r="C1107" s="9" t="s">
        <v>14771</v>
      </c>
      <c r="D1107" s="10" t="s">
        <v>14772</v>
      </c>
      <c r="E1107" s="11" t="s">
        <v>14773</v>
      </c>
      <c r="F1107" s="6">
        <v>472533</v>
      </c>
      <c r="G1107" s="6" t="s">
        <v>1212</v>
      </c>
      <c r="H1107" s="16">
        <v>13124903.914000001</v>
      </c>
      <c r="I1107" s="12" t="s">
        <v>14593</v>
      </c>
      <c r="J1107" s="12" t="s">
        <v>14774</v>
      </c>
      <c r="K1107" s="15">
        <v>0</v>
      </c>
      <c r="L1107" s="13" t="s">
        <v>15</v>
      </c>
      <c r="M1107" s="7">
        <v>1</v>
      </c>
      <c r="N1107" s="17"/>
    </row>
    <row r="1108" spans="1:14" ht="78.75">
      <c r="A1108" s="6">
        <v>1106</v>
      </c>
      <c r="B1108" s="8" t="s">
        <v>13661</v>
      </c>
      <c r="C1108" s="9" t="s">
        <v>14396</v>
      </c>
      <c r="D1108" s="10" t="s">
        <v>14397</v>
      </c>
      <c r="E1108" s="11" t="s">
        <v>14775</v>
      </c>
      <c r="F1108" s="6">
        <v>472534</v>
      </c>
      <c r="G1108" s="6" t="s">
        <v>1212</v>
      </c>
      <c r="H1108" s="16">
        <v>11219861.637</v>
      </c>
      <c r="I1108" s="12" t="s">
        <v>12728</v>
      </c>
      <c r="J1108" s="12" t="s">
        <v>14776</v>
      </c>
      <c r="K1108" s="15">
        <v>0</v>
      </c>
      <c r="L1108" s="13" t="s">
        <v>15</v>
      </c>
      <c r="M1108" s="7">
        <v>1</v>
      </c>
      <c r="N1108" s="17"/>
    </row>
    <row r="1109" spans="1:14" ht="94.5">
      <c r="A1109" s="6">
        <v>1107</v>
      </c>
      <c r="B1109" s="8" t="s">
        <v>13661</v>
      </c>
      <c r="C1109" s="9" t="s">
        <v>14777</v>
      </c>
      <c r="D1109" s="10" t="s">
        <v>14778</v>
      </c>
      <c r="E1109" s="11" t="s">
        <v>14779</v>
      </c>
      <c r="F1109" s="6">
        <v>472535</v>
      </c>
      <c r="G1109" s="6" t="s">
        <v>1212</v>
      </c>
      <c r="H1109" s="16">
        <v>13295899.534</v>
      </c>
      <c r="I1109" s="12"/>
      <c r="J1109" s="12"/>
      <c r="K1109" s="15">
        <v>0</v>
      </c>
      <c r="L1109" s="13" t="s">
        <v>15</v>
      </c>
      <c r="M1109" s="7">
        <v>1</v>
      </c>
      <c r="N1109" s="17"/>
    </row>
    <row r="1110" spans="1:14" ht="126">
      <c r="A1110" s="6">
        <v>1108</v>
      </c>
      <c r="B1110" s="8" t="s">
        <v>13661</v>
      </c>
      <c r="C1110" s="9" t="s">
        <v>14780</v>
      </c>
      <c r="D1110" s="10" t="s">
        <v>14781</v>
      </c>
      <c r="E1110" s="11" t="s">
        <v>14782</v>
      </c>
      <c r="F1110" s="6">
        <v>484620</v>
      </c>
      <c r="G1110" s="6" t="s">
        <v>1212</v>
      </c>
      <c r="H1110" s="16">
        <v>2261746.3390000002</v>
      </c>
      <c r="I1110" s="12"/>
      <c r="J1110" s="12"/>
      <c r="K1110" s="15">
        <v>0</v>
      </c>
      <c r="L1110" s="13" t="s">
        <v>15</v>
      </c>
      <c r="M1110" s="7">
        <v>1</v>
      </c>
      <c r="N1110" s="17"/>
    </row>
    <row r="1111" spans="1:14" ht="94.5">
      <c r="A1111" s="6">
        <v>1109</v>
      </c>
      <c r="B1111" s="8" t="s">
        <v>13661</v>
      </c>
      <c r="C1111" s="9" t="s">
        <v>14321</v>
      </c>
      <c r="D1111" s="10" t="s">
        <v>13198</v>
      </c>
      <c r="E1111" s="11" t="s">
        <v>14783</v>
      </c>
      <c r="F1111" s="6">
        <v>484621</v>
      </c>
      <c r="G1111" s="6" t="s">
        <v>1212</v>
      </c>
      <c r="H1111" s="16">
        <v>3728196.2549999999</v>
      </c>
      <c r="I1111" s="12"/>
      <c r="J1111" s="12"/>
      <c r="K1111" s="15">
        <v>0</v>
      </c>
      <c r="L1111" s="13" t="s">
        <v>15</v>
      </c>
      <c r="M1111" s="7">
        <v>1</v>
      </c>
      <c r="N1111" s="17"/>
    </row>
    <row r="1112" spans="1:14" ht="110.25">
      <c r="A1112" s="6">
        <v>1110</v>
      </c>
      <c r="B1112" s="8" t="s">
        <v>13661</v>
      </c>
      <c r="C1112" s="9" t="s">
        <v>14784</v>
      </c>
      <c r="D1112" s="10" t="s">
        <v>14785</v>
      </c>
      <c r="E1112" s="11" t="s">
        <v>14786</v>
      </c>
      <c r="F1112" s="6">
        <v>484624</v>
      </c>
      <c r="G1112" s="6" t="s">
        <v>1212</v>
      </c>
      <c r="H1112" s="16">
        <v>1956616.2</v>
      </c>
      <c r="I1112" s="12"/>
      <c r="J1112" s="12"/>
      <c r="K1112" s="15">
        <v>0</v>
      </c>
      <c r="L1112" s="13" t="s">
        <v>15</v>
      </c>
      <c r="M1112" s="7">
        <v>1</v>
      </c>
      <c r="N1112" s="17"/>
    </row>
    <row r="1113" spans="1:14" ht="94.5">
      <c r="A1113" s="6">
        <v>1111</v>
      </c>
      <c r="B1113" s="8" t="s">
        <v>13661</v>
      </c>
      <c r="C1113" s="9" t="s">
        <v>14787</v>
      </c>
      <c r="D1113" s="10" t="s">
        <v>14788</v>
      </c>
      <c r="E1113" s="11" t="s">
        <v>14789</v>
      </c>
      <c r="F1113" s="6">
        <v>425998</v>
      </c>
      <c r="G1113" s="6" t="s">
        <v>1212</v>
      </c>
      <c r="H1113" s="16">
        <v>12293063.65</v>
      </c>
      <c r="I1113" s="12" t="s">
        <v>14601</v>
      </c>
      <c r="J1113" s="12" t="s">
        <v>14790</v>
      </c>
      <c r="K1113" s="15">
        <v>0</v>
      </c>
      <c r="L1113" s="13" t="s">
        <v>15</v>
      </c>
      <c r="M1113" s="7">
        <v>1</v>
      </c>
      <c r="N1113" s="17"/>
    </row>
    <row r="1114" spans="1:14" ht="110.25">
      <c r="A1114" s="6">
        <v>1112</v>
      </c>
      <c r="B1114" s="8" t="s">
        <v>13661</v>
      </c>
      <c r="C1114" s="9" t="s">
        <v>14791</v>
      </c>
      <c r="D1114" s="10" t="s">
        <v>14792</v>
      </c>
      <c r="E1114" s="11" t="s">
        <v>14793</v>
      </c>
      <c r="F1114" s="6">
        <v>449198</v>
      </c>
      <c r="G1114" s="6" t="s">
        <v>1212</v>
      </c>
      <c r="H1114" s="16">
        <v>7806954.5269999998</v>
      </c>
      <c r="I1114" s="12"/>
      <c r="J1114" s="12"/>
      <c r="K1114" s="15">
        <v>0</v>
      </c>
      <c r="L1114" s="13" t="s">
        <v>15</v>
      </c>
      <c r="M1114" s="7">
        <v>1</v>
      </c>
      <c r="N1114" s="17"/>
    </row>
    <row r="1115" spans="1:14" ht="78.75">
      <c r="A1115" s="6">
        <v>1113</v>
      </c>
      <c r="B1115" s="8" t="s">
        <v>13661</v>
      </c>
      <c r="C1115" s="9" t="s">
        <v>14794</v>
      </c>
      <c r="D1115" s="10" t="s">
        <v>14795</v>
      </c>
      <c r="E1115" s="11" t="s">
        <v>14796</v>
      </c>
      <c r="F1115" s="6">
        <v>449199</v>
      </c>
      <c r="G1115" s="6" t="s">
        <v>1212</v>
      </c>
      <c r="H1115" s="16">
        <v>7737999.8499999996</v>
      </c>
      <c r="I1115" s="12" t="s">
        <v>8761</v>
      </c>
      <c r="J1115" s="12" t="s">
        <v>14797</v>
      </c>
      <c r="K1115" s="15">
        <v>0</v>
      </c>
      <c r="L1115" s="13" t="s">
        <v>15</v>
      </c>
      <c r="M1115" s="7">
        <v>1</v>
      </c>
      <c r="N1115" s="17"/>
    </row>
    <row r="1116" spans="1:14" ht="110.25">
      <c r="A1116" s="6">
        <v>1114</v>
      </c>
      <c r="B1116" s="8" t="s">
        <v>13661</v>
      </c>
      <c r="C1116" s="9" t="s">
        <v>14798</v>
      </c>
      <c r="D1116" s="10" t="s">
        <v>14799</v>
      </c>
      <c r="E1116" s="11" t="s">
        <v>14800</v>
      </c>
      <c r="F1116" s="6">
        <v>449200</v>
      </c>
      <c r="G1116" s="6" t="s">
        <v>1212</v>
      </c>
      <c r="H1116" s="16">
        <v>3272128.9759999998</v>
      </c>
      <c r="I1116" s="12" t="s">
        <v>14585</v>
      </c>
      <c r="J1116" s="12" t="s">
        <v>14801</v>
      </c>
      <c r="K1116" s="15">
        <v>0</v>
      </c>
      <c r="L1116" s="13" t="s">
        <v>15</v>
      </c>
      <c r="M1116" s="7">
        <v>1</v>
      </c>
      <c r="N1116" s="17"/>
    </row>
    <row r="1117" spans="1:14" ht="78.75">
      <c r="A1117" s="6">
        <v>1115</v>
      </c>
      <c r="B1117" s="8" t="s">
        <v>13661</v>
      </c>
      <c r="C1117" s="9" t="s">
        <v>14802</v>
      </c>
      <c r="D1117" s="10" t="s">
        <v>14803</v>
      </c>
      <c r="E1117" s="11" t="s">
        <v>14804</v>
      </c>
      <c r="F1117" s="6">
        <v>449201</v>
      </c>
      <c r="G1117" s="6" t="s">
        <v>1212</v>
      </c>
      <c r="H1117" s="16">
        <v>3253390.9</v>
      </c>
      <c r="I1117" s="12" t="s">
        <v>14449</v>
      </c>
      <c r="J1117" s="12" t="s">
        <v>14178</v>
      </c>
      <c r="K1117" s="15">
        <v>0</v>
      </c>
      <c r="L1117" s="13" t="s">
        <v>15</v>
      </c>
      <c r="M1117" s="7">
        <v>1</v>
      </c>
      <c r="N1117" s="17"/>
    </row>
    <row r="1118" spans="1:14" ht="78.75">
      <c r="A1118" s="6">
        <v>1116</v>
      </c>
      <c r="B1118" s="8" t="s">
        <v>13661</v>
      </c>
      <c r="C1118" s="9" t="s">
        <v>14647</v>
      </c>
      <c r="D1118" s="10" t="s">
        <v>14648</v>
      </c>
      <c r="E1118" s="11" t="s">
        <v>14805</v>
      </c>
      <c r="F1118" s="6">
        <v>449202</v>
      </c>
      <c r="G1118" s="6" t="s">
        <v>1212</v>
      </c>
      <c r="H1118" s="16">
        <v>3321943.85</v>
      </c>
      <c r="I1118" s="12" t="s">
        <v>14449</v>
      </c>
      <c r="J1118" s="12" t="s">
        <v>14178</v>
      </c>
      <c r="K1118" s="15">
        <v>0</v>
      </c>
      <c r="L1118" s="13" t="s">
        <v>15</v>
      </c>
      <c r="M1118" s="7">
        <v>1</v>
      </c>
      <c r="N1118" s="17"/>
    </row>
    <row r="1119" spans="1:14" ht="409.5">
      <c r="A1119" s="6">
        <v>1117</v>
      </c>
      <c r="B1119" s="8" t="s">
        <v>13661</v>
      </c>
      <c r="C1119" s="9" t="s">
        <v>13864</v>
      </c>
      <c r="D1119" s="10" t="s">
        <v>20</v>
      </c>
      <c r="E1119" s="11" t="s">
        <v>14806</v>
      </c>
      <c r="F1119" s="6">
        <v>472529</v>
      </c>
      <c r="G1119" s="6" t="s">
        <v>1212</v>
      </c>
      <c r="H1119" s="16">
        <v>217639759.41999999</v>
      </c>
      <c r="I1119" s="12"/>
      <c r="J1119" s="12"/>
      <c r="K1119" s="15">
        <v>0</v>
      </c>
      <c r="L1119" s="13" t="s">
        <v>15</v>
      </c>
      <c r="M1119" s="7">
        <v>1</v>
      </c>
      <c r="N1119" s="17"/>
    </row>
    <row r="1120" spans="1:14" ht="409.5">
      <c r="A1120" s="6">
        <v>1118</v>
      </c>
      <c r="B1120" s="8" t="s">
        <v>13661</v>
      </c>
      <c r="C1120" s="9" t="s">
        <v>13864</v>
      </c>
      <c r="D1120" s="10" t="s">
        <v>20</v>
      </c>
      <c r="E1120" s="11" t="s">
        <v>14807</v>
      </c>
      <c r="F1120" s="6">
        <v>472530</v>
      </c>
      <c r="G1120" s="6" t="s">
        <v>1212</v>
      </c>
      <c r="H1120" s="16">
        <v>209390444.93599999</v>
      </c>
      <c r="I1120" s="12"/>
      <c r="J1120" s="12"/>
      <c r="K1120" s="15">
        <v>0</v>
      </c>
      <c r="L1120" s="13" t="s">
        <v>15</v>
      </c>
      <c r="M1120" s="7">
        <v>1</v>
      </c>
      <c r="N1120" s="17"/>
    </row>
    <row r="1121" spans="1:14" ht="409.5">
      <c r="A1121" s="6">
        <v>1119</v>
      </c>
      <c r="B1121" s="8" t="s">
        <v>13661</v>
      </c>
      <c r="C1121" s="9" t="s">
        <v>13864</v>
      </c>
      <c r="D1121" s="10" t="s">
        <v>20</v>
      </c>
      <c r="E1121" s="11" t="s">
        <v>14808</v>
      </c>
      <c r="F1121" s="6">
        <v>472531</v>
      </c>
      <c r="G1121" s="6" t="s">
        <v>1212</v>
      </c>
      <c r="H1121" s="16">
        <v>99930534.067000002</v>
      </c>
      <c r="I1121" s="12"/>
      <c r="J1121" s="12"/>
      <c r="K1121" s="15">
        <v>0</v>
      </c>
      <c r="L1121" s="13" t="s">
        <v>15</v>
      </c>
      <c r="M1121" s="7">
        <v>1</v>
      </c>
      <c r="N1121" s="17"/>
    </row>
    <row r="1122" spans="1:14" ht="409.5">
      <c r="A1122" s="6">
        <v>1120</v>
      </c>
      <c r="B1122" s="8" t="s">
        <v>13661</v>
      </c>
      <c r="C1122" s="9" t="s">
        <v>13864</v>
      </c>
      <c r="D1122" s="10" t="s">
        <v>20</v>
      </c>
      <c r="E1122" s="11" t="s">
        <v>14809</v>
      </c>
      <c r="F1122" s="6">
        <v>472532</v>
      </c>
      <c r="G1122" s="6" t="s">
        <v>1212</v>
      </c>
      <c r="H1122" s="16">
        <v>121470576.627</v>
      </c>
      <c r="I1122" s="12"/>
      <c r="J1122" s="12"/>
      <c r="K1122" s="15">
        <v>0</v>
      </c>
      <c r="L1122" s="13" t="s">
        <v>15</v>
      </c>
      <c r="M1122" s="7">
        <v>1</v>
      </c>
      <c r="N1122" s="17"/>
    </row>
    <row r="1123" spans="1:14" ht="78.75">
      <c r="A1123" s="6">
        <v>1121</v>
      </c>
      <c r="B1123" s="8" t="s">
        <v>13661</v>
      </c>
      <c r="C1123" s="9" t="s">
        <v>13800</v>
      </c>
      <c r="D1123" s="10" t="s">
        <v>1203</v>
      </c>
      <c r="E1123" s="11" t="s">
        <v>14810</v>
      </c>
      <c r="F1123" s="6">
        <v>483511</v>
      </c>
      <c r="G1123" s="6" t="s">
        <v>1212</v>
      </c>
      <c r="H1123" s="16">
        <v>8304816.5279999999</v>
      </c>
      <c r="I1123" s="12"/>
      <c r="J1123" s="12"/>
      <c r="K1123" s="15">
        <v>0</v>
      </c>
      <c r="L1123" s="13" t="s">
        <v>15</v>
      </c>
      <c r="M1123" s="7">
        <v>1</v>
      </c>
      <c r="N1123" s="17"/>
    </row>
    <row r="1124" spans="1:14" ht="78.75">
      <c r="A1124" s="6">
        <v>1122</v>
      </c>
      <c r="B1124" s="8" t="s">
        <v>13661</v>
      </c>
      <c r="C1124" s="9" t="s">
        <v>13800</v>
      </c>
      <c r="D1124" s="10" t="s">
        <v>1203</v>
      </c>
      <c r="E1124" s="11" t="s">
        <v>14811</v>
      </c>
      <c r="F1124" s="6">
        <v>483512</v>
      </c>
      <c r="G1124" s="6" t="s">
        <v>1212</v>
      </c>
      <c r="H1124" s="16">
        <v>8158146.3990000002</v>
      </c>
      <c r="I1124" s="12"/>
      <c r="J1124" s="12"/>
      <c r="K1124" s="15">
        <v>0</v>
      </c>
      <c r="L1124" s="13" t="s">
        <v>15</v>
      </c>
      <c r="M1124" s="7">
        <v>1</v>
      </c>
      <c r="N1124" s="17"/>
    </row>
    <row r="1125" spans="1:14" ht="78.75">
      <c r="A1125" s="6">
        <v>1123</v>
      </c>
      <c r="B1125" s="8" t="s">
        <v>13661</v>
      </c>
      <c r="C1125" s="9" t="s">
        <v>14220</v>
      </c>
      <c r="D1125" s="10" t="s">
        <v>14221</v>
      </c>
      <c r="E1125" s="11" t="s">
        <v>14812</v>
      </c>
      <c r="F1125" s="6">
        <v>484625</v>
      </c>
      <c r="G1125" s="6" t="s">
        <v>1212</v>
      </c>
      <c r="H1125" s="16">
        <v>5839901.75</v>
      </c>
      <c r="I1125" s="12"/>
      <c r="J1125" s="12"/>
      <c r="K1125" s="15">
        <v>0</v>
      </c>
      <c r="L1125" s="13" t="s">
        <v>15</v>
      </c>
      <c r="M1125" s="7">
        <v>1</v>
      </c>
      <c r="N1125" s="17"/>
    </row>
    <row r="1126" spans="1:14" ht="78.75">
      <c r="A1126" s="6">
        <v>1124</v>
      </c>
      <c r="B1126" s="8" t="s">
        <v>13661</v>
      </c>
      <c r="C1126" s="9" t="s">
        <v>14813</v>
      </c>
      <c r="D1126" s="10" t="s">
        <v>14814</v>
      </c>
      <c r="E1126" s="11" t="s">
        <v>14815</v>
      </c>
      <c r="F1126" s="6">
        <v>369396</v>
      </c>
      <c r="G1126" s="6" t="s">
        <v>1212</v>
      </c>
      <c r="H1126" s="16">
        <v>9280289.5289999992</v>
      </c>
      <c r="I1126" s="12" t="s">
        <v>14816</v>
      </c>
      <c r="J1126" s="12" t="s">
        <v>14817</v>
      </c>
      <c r="K1126" s="15">
        <v>0</v>
      </c>
      <c r="L1126" s="13" t="s">
        <v>15</v>
      </c>
      <c r="M1126" s="7">
        <v>1</v>
      </c>
      <c r="N1126" s="17"/>
    </row>
    <row r="1127" spans="1:14" ht="78.75">
      <c r="A1127" s="6">
        <v>1125</v>
      </c>
      <c r="B1127" s="8" t="s">
        <v>13661</v>
      </c>
      <c r="C1127" s="9" t="s">
        <v>13682</v>
      </c>
      <c r="D1127" s="10" t="s">
        <v>7008</v>
      </c>
      <c r="E1127" s="11" t="s">
        <v>14818</v>
      </c>
      <c r="F1127" s="6">
        <v>371921</v>
      </c>
      <c r="G1127" s="6" t="s">
        <v>1212</v>
      </c>
      <c r="H1127" s="16">
        <v>14932226.854</v>
      </c>
      <c r="I1127" s="12" t="s">
        <v>14366</v>
      </c>
      <c r="J1127" s="12" t="s">
        <v>14367</v>
      </c>
      <c r="K1127" s="15">
        <v>0</v>
      </c>
      <c r="L1127" s="13" t="s">
        <v>15</v>
      </c>
      <c r="M1127" s="7">
        <v>1</v>
      </c>
      <c r="N1127" s="17"/>
    </row>
    <row r="1128" spans="1:14" ht="78.75">
      <c r="A1128" s="6">
        <v>1126</v>
      </c>
      <c r="B1128" s="8" t="s">
        <v>13661</v>
      </c>
      <c r="C1128" s="9" t="s">
        <v>13682</v>
      </c>
      <c r="D1128" s="10" t="s">
        <v>7008</v>
      </c>
      <c r="E1128" s="11" t="s">
        <v>14819</v>
      </c>
      <c r="F1128" s="6">
        <v>371922</v>
      </c>
      <c r="G1128" s="6" t="s">
        <v>1212</v>
      </c>
      <c r="H1128" s="16">
        <v>9249064.3609999996</v>
      </c>
      <c r="I1128" s="12" t="s">
        <v>14366</v>
      </c>
      <c r="J1128" s="12" t="s">
        <v>14367</v>
      </c>
      <c r="K1128" s="15">
        <v>2900000</v>
      </c>
      <c r="L1128" s="13" t="s">
        <v>15</v>
      </c>
      <c r="M1128" s="7">
        <v>1</v>
      </c>
      <c r="N1128" s="17"/>
    </row>
    <row r="1129" spans="1:14" ht="78.75">
      <c r="A1129" s="6">
        <v>1127</v>
      </c>
      <c r="B1129" s="8" t="s">
        <v>13661</v>
      </c>
      <c r="C1129" s="9" t="s">
        <v>13682</v>
      </c>
      <c r="D1129" s="10" t="s">
        <v>7008</v>
      </c>
      <c r="E1129" s="11" t="s">
        <v>14820</v>
      </c>
      <c r="F1129" s="6">
        <v>369400</v>
      </c>
      <c r="G1129" s="6" t="s">
        <v>1212</v>
      </c>
      <c r="H1129" s="16">
        <v>17567981.563000001</v>
      </c>
      <c r="I1129" s="12" t="s">
        <v>14366</v>
      </c>
      <c r="J1129" s="12" t="s">
        <v>14367</v>
      </c>
      <c r="K1129" s="15">
        <v>0</v>
      </c>
      <c r="L1129" s="13" t="s">
        <v>15</v>
      </c>
      <c r="M1129" s="7">
        <v>1</v>
      </c>
      <c r="N1129" s="17"/>
    </row>
    <row r="1130" spans="1:14" ht="78.75">
      <c r="A1130" s="6">
        <v>1128</v>
      </c>
      <c r="B1130" s="8" t="s">
        <v>13661</v>
      </c>
      <c r="C1130" s="9" t="s">
        <v>14821</v>
      </c>
      <c r="D1130" s="10" t="s">
        <v>14610</v>
      </c>
      <c r="E1130" s="11" t="s">
        <v>14822</v>
      </c>
      <c r="F1130" s="6">
        <v>371978</v>
      </c>
      <c r="G1130" s="6" t="s">
        <v>1212</v>
      </c>
      <c r="H1130" s="16">
        <v>1433410.35</v>
      </c>
      <c r="I1130" s="12" t="s">
        <v>14823</v>
      </c>
      <c r="J1130" s="12" t="s">
        <v>14824</v>
      </c>
      <c r="K1130" s="15">
        <v>0</v>
      </c>
      <c r="L1130" s="13" t="s">
        <v>15</v>
      </c>
      <c r="M1130" s="7">
        <v>1</v>
      </c>
      <c r="N1130" s="17"/>
    </row>
    <row r="1131" spans="1:14" ht="78.75">
      <c r="A1131" s="6">
        <v>1129</v>
      </c>
      <c r="B1131" s="8" t="s">
        <v>13661</v>
      </c>
      <c r="C1131" s="9" t="s">
        <v>14821</v>
      </c>
      <c r="D1131" s="10" t="s">
        <v>14610</v>
      </c>
      <c r="E1131" s="11" t="s">
        <v>14825</v>
      </c>
      <c r="F1131" s="6">
        <v>371979</v>
      </c>
      <c r="G1131" s="6" t="s">
        <v>1212</v>
      </c>
      <c r="H1131" s="16">
        <v>1433410.35</v>
      </c>
      <c r="I1131" s="12" t="s">
        <v>14823</v>
      </c>
      <c r="J1131" s="12" t="s">
        <v>14824</v>
      </c>
      <c r="K1131" s="15">
        <v>0</v>
      </c>
      <c r="L1131" s="13" t="s">
        <v>15</v>
      </c>
      <c r="M1131" s="7">
        <v>1</v>
      </c>
      <c r="N1131" s="17"/>
    </row>
    <row r="1132" spans="1:14" ht="63">
      <c r="A1132" s="6">
        <v>1130</v>
      </c>
      <c r="B1132" s="8" t="s">
        <v>13661</v>
      </c>
      <c r="C1132" s="9" t="s">
        <v>14140</v>
      </c>
      <c r="D1132" s="10" t="s">
        <v>13189</v>
      </c>
      <c r="E1132" s="11" t="s">
        <v>14826</v>
      </c>
      <c r="F1132" s="6">
        <v>447488</v>
      </c>
      <c r="G1132" s="6" t="s">
        <v>1212</v>
      </c>
      <c r="H1132" s="16">
        <v>5241935.2039999999</v>
      </c>
      <c r="I1132" s="12" t="s">
        <v>12529</v>
      </c>
      <c r="J1132" s="12" t="s">
        <v>12581</v>
      </c>
      <c r="K1132" s="15">
        <v>3600000</v>
      </c>
      <c r="L1132" s="13" t="s">
        <v>15</v>
      </c>
      <c r="M1132" s="7">
        <v>1</v>
      </c>
      <c r="N1132" s="17"/>
    </row>
    <row r="1133" spans="1:14" ht="110.25">
      <c r="A1133" s="6">
        <v>1131</v>
      </c>
      <c r="B1133" s="8" t="s">
        <v>13661</v>
      </c>
      <c r="C1133" s="9" t="s">
        <v>14827</v>
      </c>
      <c r="D1133" s="10" t="s">
        <v>14828</v>
      </c>
      <c r="E1133" s="11" t="s">
        <v>14829</v>
      </c>
      <c r="F1133" s="6">
        <v>456539</v>
      </c>
      <c r="G1133" s="6" t="s">
        <v>1212</v>
      </c>
      <c r="H1133" s="16">
        <v>11258850.9</v>
      </c>
      <c r="I1133" s="12" t="s">
        <v>14830</v>
      </c>
      <c r="J1133" s="12" t="s">
        <v>14831</v>
      </c>
      <c r="K1133" s="15">
        <v>0</v>
      </c>
      <c r="L1133" s="13" t="s">
        <v>15</v>
      </c>
      <c r="M1133" s="7">
        <v>1</v>
      </c>
      <c r="N1133" s="17"/>
    </row>
    <row r="1134" spans="1:14" ht="78.75">
      <c r="A1134" s="6">
        <v>1132</v>
      </c>
      <c r="B1134" s="8" t="s">
        <v>13661</v>
      </c>
      <c r="C1134" s="9" t="s">
        <v>13800</v>
      </c>
      <c r="D1134" s="10" t="s">
        <v>1203</v>
      </c>
      <c r="E1134" s="11" t="s">
        <v>14832</v>
      </c>
      <c r="F1134" s="6">
        <v>483507</v>
      </c>
      <c r="G1134" s="6" t="s">
        <v>1212</v>
      </c>
      <c r="H1134" s="16">
        <v>1074277.5390000001</v>
      </c>
      <c r="I1134" s="12"/>
      <c r="J1134" s="12"/>
      <c r="K1134" s="15">
        <v>0</v>
      </c>
      <c r="L1134" s="13" t="s">
        <v>15</v>
      </c>
      <c r="M1134" s="7">
        <v>1</v>
      </c>
      <c r="N1134" s="17"/>
    </row>
    <row r="1135" spans="1:14" ht="330.75">
      <c r="A1135" s="6">
        <v>1133</v>
      </c>
      <c r="B1135" s="8" t="s">
        <v>13661</v>
      </c>
      <c r="C1135" s="9" t="s">
        <v>14833</v>
      </c>
      <c r="D1135" s="10" t="s">
        <v>14834</v>
      </c>
      <c r="E1135" s="11" t="s">
        <v>14835</v>
      </c>
      <c r="F1135" s="6">
        <v>484626</v>
      </c>
      <c r="G1135" s="6" t="s">
        <v>1212</v>
      </c>
      <c r="H1135" s="16">
        <v>6535651.3499999996</v>
      </c>
      <c r="I1135" s="12"/>
      <c r="J1135" s="12"/>
      <c r="K1135" s="15">
        <v>0</v>
      </c>
      <c r="L1135" s="13" t="s">
        <v>15</v>
      </c>
      <c r="M1135" s="7">
        <v>1</v>
      </c>
      <c r="N1135" s="17"/>
    </row>
    <row r="1136" spans="1:14" ht="94.5">
      <c r="A1136" s="6">
        <v>1134</v>
      </c>
      <c r="B1136" s="8" t="s">
        <v>13661</v>
      </c>
      <c r="C1136" s="9" t="s">
        <v>14836</v>
      </c>
      <c r="D1136" s="10" t="s">
        <v>14837</v>
      </c>
      <c r="E1136" s="11" t="s">
        <v>14838</v>
      </c>
      <c r="F1136" s="6">
        <v>482345</v>
      </c>
      <c r="G1136" s="6" t="s">
        <v>1212</v>
      </c>
      <c r="H1136" s="16">
        <v>1167437.4439999999</v>
      </c>
      <c r="I1136" s="12" t="s">
        <v>9398</v>
      </c>
      <c r="J1136" s="12" t="s">
        <v>14431</v>
      </c>
      <c r="K1136" s="15">
        <v>0</v>
      </c>
      <c r="L1136" s="13" t="s">
        <v>15</v>
      </c>
      <c r="M1136" s="7">
        <v>1</v>
      </c>
      <c r="N1136" s="17"/>
    </row>
    <row r="1137" spans="1:14" ht="110.25">
      <c r="A1137" s="6">
        <v>1135</v>
      </c>
      <c r="B1137" s="8" t="s">
        <v>13661</v>
      </c>
      <c r="C1137" s="9" t="s">
        <v>14839</v>
      </c>
      <c r="D1137" s="10" t="s">
        <v>14840</v>
      </c>
      <c r="E1137" s="11" t="s">
        <v>14841</v>
      </c>
      <c r="F1137" s="6">
        <v>492664</v>
      </c>
      <c r="G1137" s="6" t="s">
        <v>1212</v>
      </c>
      <c r="H1137" s="16">
        <v>5905385.25</v>
      </c>
      <c r="I1137" s="12"/>
      <c r="J1137" s="12"/>
      <c r="K1137" s="15">
        <v>0</v>
      </c>
      <c r="L1137" s="13" t="s">
        <v>15</v>
      </c>
      <c r="M1137" s="7">
        <v>1</v>
      </c>
      <c r="N1137" s="17"/>
    </row>
    <row r="1138" spans="1:14" ht="78.75">
      <c r="A1138" s="6">
        <v>1136</v>
      </c>
      <c r="B1138" s="8" t="s">
        <v>13661</v>
      </c>
      <c r="C1138" s="9" t="s">
        <v>13885</v>
      </c>
      <c r="D1138" s="10" t="s">
        <v>13886</v>
      </c>
      <c r="E1138" s="11" t="s">
        <v>14842</v>
      </c>
      <c r="F1138" s="6">
        <v>301200</v>
      </c>
      <c r="G1138" s="6" t="s">
        <v>1212</v>
      </c>
      <c r="H1138" s="16">
        <v>1824686.85</v>
      </c>
      <c r="I1138" s="12">
        <v>43715</v>
      </c>
      <c r="J1138" s="12" t="s">
        <v>14268</v>
      </c>
      <c r="K1138" s="15">
        <v>1000000</v>
      </c>
      <c r="L1138" s="13" t="s">
        <v>15</v>
      </c>
      <c r="M1138" s="7">
        <v>1</v>
      </c>
      <c r="N1138" s="17"/>
    </row>
    <row r="1139" spans="1:14" ht="94.5">
      <c r="A1139" s="6">
        <v>1137</v>
      </c>
      <c r="B1139" s="8" t="s">
        <v>13661</v>
      </c>
      <c r="C1139" s="9" t="s">
        <v>14843</v>
      </c>
      <c r="D1139" s="10" t="s">
        <v>14844</v>
      </c>
      <c r="E1139" s="11" t="s">
        <v>14845</v>
      </c>
      <c r="F1139" s="6">
        <v>345682</v>
      </c>
      <c r="G1139" s="6" t="s">
        <v>1212</v>
      </c>
      <c r="H1139" s="16">
        <v>5450896.7000000002</v>
      </c>
      <c r="I1139" s="12" t="s">
        <v>14846</v>
      </c>
      <c r="J1139" s="12" t="s">
        <v>14847</v>
      </c>
      <c r="K1139" s="15">
        <v>5270000</v>
      </c>
      <c r="L1139" s="13" t="s">
        <v>15</v>
      </c>
      <c r="M1139" s="7">
        <v>1</v>
      </c>
      <c r="N1139" s="17"/>
    </row>
    <row r="1140" spans="1:14" ht="78.75">
      <c r="A1140" s="6">
        <v>1138</v>
      </c>
      <c r="B1140" s="8" t="s">
        <v>13661</v>
      </c>
      <c r="C1140" s="9" t="s">
        <v>14848</v>
      </c>
      <c r="D1140" s="10" t="s">
        <v>14849</v>
      </c>
      <c r="E1140" s="11" t="s">
        <v>14850</v>
      </c>
      <c r="F1140" s="6">
        <v>345693</v>
      </c>
      <c r="G1140" s="6" t="s">
        <v>1212</v>
      </c>
      <c r="H1140" s="16">
        <v>712354.65</v>
      </c>
      <c r="I1140" s="12" t="s">
        <v>14708</v>
      </c>
      <c r="J1140" s="12" t="s">
        <v>12412</v>
      </c>
      <c r="K1140" s="15">
        <v>400000</v>
      </c>
      <c r="L1140" s="13" t="s">
        <v>15</v>
      </c>
      <c r="M1140" s="7">
        <v>1</v>
      </c>
      <c r="N1140" s="17"/>
    </row>
    <row r="1141" spans="1:14" ht="78.75">
      <c r="A1141" s="6">
        <v>1139</v>
      </c>
      <c r="B1141" s="8" t="s">
        <v>13661</v>
      </c>
      <c r="C1141" s="9" t="s">
        <v>13703</v>
      </c>
      <c r="D1141" s="10" t="s">
        <v>13704</v>
      </c>
      <c r="E1141" s="11" t="s">
        <v>14851</v>
      </c>
      <c r="F1141" s="6">
        <v>345694</v>
      </c>
      <c r="G1141" s="6" t="s">
        <v>1212</v>
      </c>
      <c r="H1141" s="16">
        <v>2921307.95</v>
      </c>
      <c r="I1141" s="12" t="s">
        <v>14852</v>
      </c>
      <c r="J1141" s="12" t="s">
        <v>14853</v>
      </c>
      <c r="K1141" s="15">
        <v>2000000</v>
      </c>
      <c r="L1141" s="13" t="s">
        <v>15</v>
      </c>
      <c r="M1141" s="7">
        <v>1</v>
      </c>
      <c r="N1141" s="17"/>
    </row>
    <row r="1142" spans="1:14" ht="78.75">
      <c r="A1142" s="6">
        <v>1140</v>
      </c>
      <c r="B1142" s="8" t="s">
        <v>13661</v>
      </c>
      <c r="C1142" s="9" t="s">
        <v>17674</v>
      </c>
      <c r="D1142" s="10" t="s">
        <v>17675</v>
      </c>
      <c r="E1142" s="11" t="s">
        <v>17676</v>
      </c>
      <c r="F1142" s="6">
        <v>345695</v>
      </c>
      <c r="G1142" s="6" t="s">
        <v>1212</v>
      </c>
      <c r="H1142" s="16">
        <v>2574734.65</v>
      </c>
      <c r="I1142" s="12" t="s">
        <v>17677</v>
      </c>
      <c r="J1142" s="12" t="s">
        <v>12624</v>
      </c>
      <c r="K1142" s="15">
        <v>1800000</v>
      </c>
      <c r="L1142" s="13" t="s">
        <v>15</v>
      </c>
      <c r="M1142" s="7">
        <v>1</v>
      </c>
      <c r="N1142" s="17"/>
    </row>
    <row r="1143" spans="1:14" ht="78.75">
      <c r="A1143" s="6">
        <v>1141</v>
      </c>
      <c r="B1143" s="8" t="s">
        <v>13661</v>
      </c>
      <c r="C1143" s="9" t="s">
        <v>17678</v>
      </c>
      <c r="D1143" s="10" t="s">
        <v>17679</v>
      </c>
      <c r="E1143" s="11" t="s">
        <v>17680</v>
      </c>
      <c r="F1143" s="6">
        <v>345696</v>
      </c>
      <c r="G1143" s="6" t="s">
        <v>1212</v>
      </c>
      <c r="H1143" s="16">
        <v>725051.4</v>
      </c>
      <c r="I1143" s="12" t="s">
        <v>17677</v>
      </c>
      <c r="J1143" s="12" t="s">
        <v>12574</v>
      </c>
      <c r="K1143" s="15">
        <v>400000</v>
      </c>
      <c r="L1143" s="13" t="s">
        <v>15</v>
      </c>
      <c r="M1143" s="7">
        <v>1</v>
      </c>
      <c r="N1143" s="17"/>
    </row>
    <row r="1144" spans="1:14" ht="63">
      <c r="A1144" s="6">
        <v>1142</v>
      </c>
      <c r="B1144" s="8" t="s">
        <v>13661</v>
      </c>
      <c r="C1144" s="9" t="s">
        <v>17681</v>
      </c>
      <c r="D1144" s="10" t="s">
        <v>14788</v>
      </c>
      <c r="E1144" s="11" t="s">
        <v>17682</v>
      </c>
      <c r="F1144" s="6">
        <v>345698</v>
      </c>
      <c r="G1144" s="6" t="s">
        <v>1212</v>
      </c>
      <c r="H1144" s="16">
        <v>2596445</v>
      </c>
      <c r="I1144" s="12" t="s">
        <v>17683</v>
      </c>
      <c r="J1144" s="12" t="s">
        <v>12732</v>
      </c>
      <c r="K1144" s="15">
        <v>2289000</v>
      </c>
      <c r="L1144" s="13" t="s">
        <v>15</v>
      </c>
      <c r="M1144" s="7">
        <v>1</v>
      </c>
      <c r="N1144" s="17"/>
    </row>
    <row r="1145" spans="1:14" ht="63">
      <c r="A1145" s="6">
        <v>1143</v>
      </c>
      <c r="B1145" s="8" t="s">
        <v>13661</v>
      </c>
      <c r="C1145" s="9" t="s">
        <v>17684</v>
      </c>
      <c r="D1145" s="10" t="s">
        <v>13886</v>
      </c>
      <c r="E1145" s="11" t="s">
        <v>17685</v>
      </c>
      <c r="F1145" s="6">
        <v>345699</v>
      </c>
      <c r="G1145" s="6" t="s">
        <v>1212</v>
      </c>
      <c r="H1145" s="16">
        <v>2502566</v>
      </c>
      <c r="I1145" s="12" t="s">
        <v>17686</v>
      </c>
      <c r="J1145" s="12" t="s">
        <v>17687</v>
      </c>
      <c r="K1145" s="15">
        <v>2100000</v>
      </c>
      <c r="L1145" s="13" t="s">
        <v>15</v>
      </c>
      <c r="M1145" s="7">
        <v>1</v>
      </c>
      <c r="N1145" s="17"/>
    </row>
    <row r="1146" spans="1:14" ht="78.75">
      <c r="A1146" s="6">
        <v>1144</v>
      </c>
      <c r="B1146" s="8" t="s">
        <v>13661</v>
      </c>
      <c r="C1146" s="9" t="s">
        <v>17688</v>
      </c>
      <c r="D1146" s="10" t="s">
        <v>17689</v>
      </c>
      <c r="E1146" s="11" t="s">
        <v>17690</v>
      </c>
      <c r="F1146" s="6">
        <v>345700</v>
      </c>
      <c r="G1146" s="6" t="s">
        <v>1212</v>
      </c>
      <c r="H1146" s="16">
        <v>2222827.1</v>
      </c>
      <c r="I1146" s="12" t="s">
        <v>16883</v>
      </c>
      <c r="J1146" s="12" t="s">
        <v>17691</v>
      </c>
      <c r="K1146" s="15">
        <v>1300000</v>
      </c>
      <c r="L1146" s="13" t="s">
        <v>15</v>
      </c>
      <c r="M1146" s="7">
        <v>1</v>
      </c>
      <c r="N1146" s="17"/>
    </row>
    <row r="1147" spans="1:14" ht="47.25">
      <c r="A1147" s="6">
        <v>1145</v>
      </c>
      <c r="B1147" s="8" t="s">
        <v>16884</v>
      </c>
      <c r="C1147" s="9" t="s">
        <v>16889</v>
      </c>
      <c r="D1147" s="10" t="s">
        <v>1955</v>
      </c>
      <c r="E1147" s="11" t="s">
        <v>16890</v>
      </c>
      <c r="F1147" s="6">
        <v>400552</v>
      </c>
      <c r="G1147" s="6" t="s">
        <v>16885</v>
      </c>
      <c r="H1147" s="16">
        <v>20882115</v>
      </c>
      <c r="I1147" s="12" t="s">
        <v>4868</v>
      </c>
      <c r="J1147" s="12" t="s">
        <v>5760</v>
      </c>
      <c r="K1147" s="15">
        <v>0</v>
      </c>
      <c r="L1147" s="13" t="s">
        <v>15</v>
      </c>
      <c r="M1147" s="7">
        <v>1</v>
      </c>
      <c r="N1147" s="17"/>
    </row>
    <row r="1148" spans="1:14" ht="94.5">
      <c r="A1148" s="6">
        <v>1146</v>
      </c>
      <c r="B1148" s="8" t="s">
        <v>16884</v>
      </c>
      <c r="C1148" s="9" t="s">
        <v>16891</v>
      </c>
      <c r="D1148" s="10" t="s">
        <v>16892</v>
      </c>
      <c r="E1148" s="11" t="s">
        <v>16893</v>
      </c>
      <c r="F1148" s="6">
        <v>400556</v>
      </c>
      <c r="G1148" s="6" t="s">
        <v>16885</v>
      </c>
      <c r="H1148" s="16">
        <v>5028057</v>
      </c>
      <c r="I1148" s="12" t="s">
        <v>5117</v>
      </c>
      <c r="J1148" s="12" t="s">
        <v>1809</v>
      </c>
      <c r="K1148" s="15">
        <v>0</v>
      </c>
      <c r="L1148" s="13" t="s">
        <v>15</v>
      </c>
      <c r="M1148" s="7">
        <v>1</v>
      </c>
      <c r="N1148" s="17"/>
    </row>
    <row r="1149" spans="1:14" ht="63">
      <c r="A1149" s="6">
        <v>1147</v>
      </c>
      <c r="B1149" s="8" t="s">
        <v>16884</v>
      </c>
      <c r="C1149" s="9" t="s">
        <v>16894</v>
      </c>
      <c r="D1149" s="10" t="s">
        <v>16895</v>
      </c>
      <c r="E1149" s="11" t="s">
        <v>16896</v>
      </c>
      <c r="F1149" s="6">
        <v>400559</v>
      </c>
      <c r="G1149" s="6" t="s">
        <v>16885</v>
      </c>
      <c r="H1149" s="16">
        <v>3555298</v>
      </c>
      <c r="I1149" s="12" t="s">
        <v>7509</v>
      </c>
      <c r="J1149" s="12" t="s">
        <v>1814</v>
      </c>
      <c r="K1149" s="15">
        <v>0</v>
      </c>
      <c r="L1149" s="13" t="s">
        <v>15</v>
      </c>
      <c r="M1149" s="7">
        <v>1</v>
      </c>
      <c r="N1149" s="17"/>
    </row>
    <row r="1150" spans="1:14" ht="63">
      <c r="A1150" s="6">
        <v>1148</v>
      </c>
      <c r="B1150" s="8" t="s">
        <v>16884</v>
      </c>
      <c r="C1150" s="9" t="s">
        <v>16897</v>
      </c>
      <c r="D1150" s="10" t="s">
        <v>16898</v>
      </c>
      <c r="E1150" s="11" t="s">
        <v>16899</v>
      </c>
      <c r="F1150" s="6"/>
      <c r="G1150" s="6" t="s">
        <v>16885</v>
      </c>
      <c r="H1150" s="16">
        <v>13772410</v>
      </c>
      <c r="I1150" s="12" t="s">
        <v>13157</v>
      </c>
      <c r="J1150" s="12" t="s">
        <v>16900</v>
      </c>
      <c r="K1150" s="15">
        <v>2861334</v>
      </c>
      <c r="L1150" s="13" t="s">
        <v>15</v>
      </c>
      <c r="M1150" s="7">
        <v>1</v>
      </c>
      <c r="N1150" s="17"/>
    </row>
    <row r="1151" spans="1:14" ht="63">
      <c r="A1151" s="6">
        <v>1149</v>
      </c>
      <c r="B1151" s="8" t="s">
        <v>16884</v>
      </c>
      <c r="C1151" s="9" t="s">
        <v>16901</v>
      </c>
      <c r="D1151" s="10" t="s">
        <v>623</v>
      </c>
      <c r="E1151" s="11" t="s">
        <v>16902</v>
      </c>
      <c r="F1151" s="6"/>
      <c r="G1151" s="6" t="s">
        <v>16885</v>
      </c>
      <c r="H1151" s="16"/>
      <c r="I1151" s="12" t="s">
        <v>16331</v>
      </c>
      <c r="J1151" s="12" t="s">
        <v>14865</v>
      </c>
      <c r="K1151" s="15">
        <v>0</v>
      </c>
      <c r="L1151" s="13" t="s">
        <v>15</v>
      </c>
      <c r="M1151" s="7">
        <v>1</v>
      </c>
      <c r="N1151" s="17"/>
    </row>
    <row r="1152" spans="1:14" ht="110.25">
      <c r="A1152" s="6">
        <v>1150</v>
      </c>
      <c r="B1152" s="8" t="s">
        <v>16884</v>
      </c>
      <c r="C1152" s="9" t="s">
        <v>17692</v>
      </c>
      <c r="D1152" s="10" t="s">
        <v>4560</v>
      </c>
      <c r="E1152" s="11" t="s">
        <v>17693</v>
      </c>
      <c r="F1152" s="6"/>
      <c r="G1152" s="6" t="s">
        <v>16885</v>
      </c>
      <c r="H1152" s="16">
        <v>59206145</v>
      </c>
      <c r="I1152" s="12" t="s">
        <v>7287</v>
      </c>
      <c r="J1152" s="12" t="s">
        <v>13151</v>
      </c>
      <c r="K1152" s="15">
        <v>35737733</v>
      </c>
      <c r="L1152" s="13" t="s">
        <v>14</v>
      </c>
      <c r="M1152" s="7" t="s">
        <v>17694</v>
      </c>
      <c r="N1152" s="17"/>
    </row>
    <row r="1153" spans="1:14" ht="110.25">
      <c r="A1153" s="6">
        <v>1151</v>
      </c>
      <c r="B1153" s="8" t="s">
        <v>16884</v>
      </c>
      <c r="C1153" s="9" t="s">
        <v>17695</v>
      </c>
      <c r="D1153" s="10" t="s">
        <v>17696</v>
      </c>
      <c r="E1153" s="11" t="s">
        <v>17697</v>
      </c>
      <c r="F1153" s="6"/>
      <c r="G1153" s="6" t="s">
        <v>16885</v>
      </c>
      <c r="H1153" s="16">
        <v>59206145</v>
      </c>
      <c r="I1153" s="12" t="s">
        <v>7287</v>
      </c>
      <c r="J1153" s="12" t="s">
        <v>13151</v>
      </c>
      <c r="K1153" s="15">
        <v>35737733</v>
      </c>
      <c r="L1153" s="13" t="s">
        <v>14</v>
      </c>
      <c r="M1153" s="7" t="s">
        <v>17698</v>
      </c>
      <c r="N1153" s="17"/>
    </row>
    <row r="1154" spans="1:14" ht="63">
      <c r="A1154" s="6">
        <v>1152</v>
      </c>
      <c r="B1154" s="8" t="s">
        <v>16884</v>
      </c>
      <c r="C1154" s="9" t="s">
        <v>16904</v>
      </c>
      <c r="D1154" s="10" t="s">
        <v>16905</v>
      </c>
      <c r="E1154" s="11" t="s">
        <v>16906</v>
      </c>
      <c r="F1154" s="6">
        <v>343364</v>
      </c>
      <c r="G1154" s="6" t="s">
        <v>16885</v>
      </c>
      <c r="H1154" s="16">
        <v>30391633</v>
      </c>
      <c r="I1154" s="12" t="s">
        <v>16903</v>
      </c>
      <c r="J1154" s="12" t="s">
        <v>16888</v>
      </c>
      <c r="K1154" s="15">
        <v>15060000</v>
      </c>
      <c r="L1154" s="13" t="s">
        <v>15</v>
      </c>
      <c r="M1154" s="7">
        <v>1</v>
      </c>
      <c r="N1154" s="17"/>
    </row>
    <row r="1155" spans="1:14" ht="63">
      <c r="A1155" s="6">
        <v>1153</v>
      </c>
      <c r="B1155" s="8" t="s">
        <v>16884</v>
      </c>
      <c r="C1155" s="9" t="s">
        <v>16907</v>
      </c>
      <c r="D1155" s="10" t="s">
        <v>10398</v>
      </c>
      <c r="E1155" s="11" t="s">
        <v>16908</v>
      </c>
      <c r="F1155" s="6"/>
      <c r="G1155" s="6" t="s">
        <v>16885</v>
      </c>
      <c r="H1155" s="16">
        <v>22719848</v>
      </c>
      <c r="I1155" s="12" t="s">
        <v>16903</v>
      </c>
      <c r="J1155" s="12" t="s">
        <v>16888</v>
      </c>
      <c r="K1155" s="15">
        <v>0</v>
      </c>
      <c r="L1155" s="13" t="s">
        <v>15</v>
      </c>
      <c r="M1155" s="7">
        <v>1</v>
      </c>
      <c r="N1155" s="17"/>
    </row>
    <row r="1156" spans="1:14" ht="47.25">
      <c r="A1156" s="6">
        <v>1154</v>
      </c>
      <c r="B1156" s="8" t="s">
        <v>16884</v>
      </c>
      <c r="C1156" s="9" t="s">
        <v>16907</v>
      </c>
      <c r="D1156" s="10" t="s">
        <v>10398</v>
      </c>
      <c r="E1156" s="11" t="s">
        <v>16909</v>
      </c>
      <c r="F1156" s="6"/>
      <c r="G1156" s="6" t="s">
        <v>16885</v>
      </c>
      <c r="H1156" s="16">
        <v>24134267</v>
      </c>
      <c r="I1156" s="12" t="s">
        <v>5177</v>
      </c>
      <c r="J1156" s="12" t="s">
        <v>16910</v>
      </c>
      <c r="K1156" s="15">
        <v>0</v>
      </c>
      <c r="L1156" s="13" t="s">
        <v>15</v>
      </c>
      <c r="M1156" s="7">
        <v>1</v>
      </c>
      <c r="N1156" s="17"/>
    </row>
    <row r="1157" spans="1:14" ht="63">
      <c r="A1157" s="6">
        <v>1155</v>
      </c>
      <c r="B1157" s="8" t="s">
        <v>16884</v>
      </c>
      <c r="C1157" s="9" t="s">
        <v>16911</v>
      </c>
      <c r="D1157" s="10" t="s">
        <v>16912</v>
      </c>
      <c r="E1157" s="11" t="s">
        <v>16913</v>
      </c>
      <c r="F1157" s="6">
        <v>475962</v>
      </c>
      <c r="G1157" s="6" t="s">
        <v>16885</v>
      </c>
      <c r="H1157" s="16">
        <v>11662285</v>
      </c>
      <c r="I1157" s="12" t="s">
        <v>16914</v>
      </c>
      <c r="J1157" s="12" t="s">
        <v>5204</v>
      </c>
      <c r="K1157" s="15">
        <v>0</v>
      </c>
      <c r="L1157" s="13" t="s">
        <v>15</v>
      </c>
      <c r="M1157" s="7">
        <v>1</v>
      </c>
      <c r="N1157" s="17"/>
    </row>
    <row r="1158" spans="1:14" ht="63">
      <c r="A1158" s="6">
        <v>1156</v>
      </c>
      <c r="B1158" s="8" t="s">
        <v>16884</v>
      </c>
      <c r="C1158" s="9" t="s">
        <v>16918</v>
      </c>
      <c r="D1158" s="10" t="s">
        <v>16919</v>
      </c>
      <c r="E1158" s="11" t="s">
        <v>16920</v>
      </c>
      <c r="F1158" s="6">
        <v>151937</v>
      </c>
      <c r="G1158" s="6" t="s">
        <v>16885</v>
      </c>
      <c r="H1158" s="16">
        <v>3618251.2749999999</v>
      </c>
      <c r="I1158" s="12" t="s">
        <v>4850</v>
      </c>
      <c r="J1158" s="12" t="s">
        <v>16921</v>
      </c>
      <c r="K1158" s="15">
        <v>482678</v>
      </c>
      <c r="L1158" s="13" t="s">
        <v>15</v>
      </c>
      <c r="M1158" s="7">
        <v>1</v>
      </c>
      <c r="N1158" s="17"/>
    </row>
    <row r="1159" spans="1:14" ht="220.5">
      <c r="A1159" s="6">
        <v>1157</v>
      </c>
      <c r="B1159" s="8" t="s">
        <v>16884</v>
      </c>
      <c r="C1159" s="9" t="s">
        <v>16923</v>
      </c>
      <c r="D1159" s="10" t="s">
        <v>4560</v>
      </c>
      <c r="E1159" s="11" t="s">
        <v>16924</v>
      </c>
      <c r="F1159" s="6"/>
      <c r="G1159" s="6" t="s">
        <v>16885</v>
      </c>
      <c r="H1159" s="16">
        <v>9805000</v>
      </c>
      <c r="I1159" s="12" t="s">
        <v>16922</v>
      </c>
      <c r="J1159" s="12" t="s">
        <v>16925</v>
      </c>
      <c r="K1159" s="15">
        <v>4550908</v>
      </c>
      <c r="L1159" s="13" t="s">
        <v>15</v>
      </c>
      <c r="M1159" s="7">
        <v>1</v>
      </c>
      <c r="N1159" s="17"/>
    </row>
    <row r="1160" spans="1:14" ht="189">
      <c r="A1160" s="6">
        <v>1158</v>
      </c>
      <c r="B1160" s="8" t="s">
        <v>16884</v>
      </c>
      <c r="C1160" s="9" t="s">
        <v>16926</v>
      </c>
      <c r="D1160" s="10" t="s">
        <v>4560</v>
      </c>
      <c r="E1160" s="11" t="s">
        <v>16927</v>
      </c>
      <c r="F1160" s="6">
        <v>155642</v>
      </c>
      <c r="G1160" s="6" t="s">
        <v>16885</v>
      </c>
      <c r="H1160" s="16">
        <v>8557016.6439999994</v>
      </c>
      <c r="I1160" s="12" t="s">
        <v>16922</v>
      </c>
      <c r="J1160" s="12" t="s">
        <v>16928</v>
      </c>
      <c r="K1160" s="15">
        <v>5700000</v>
      </c>
      <c r="L1160" s="13" t="s">
        <v>15</v>
      </c>
      <c r="M1160" s="7">
        <v>1</v>
      </c>
      <c r="N1160" s="17"/>
    </row>
    <row r="1161" spans="1:14" ht="78.75">
      <c r="A1161" s="6">
        <v>1159</v>
      </c>
      <c r="B1161" s="8" t="s">
        <v>16884</v>
      </c>
      <c r="C1161" s="9" t="s">
        <v>16930</v>
      </c>
      <c r="D1161" s="10" t="s">
        <v>16912</v>
      </c>
      <c r="E1161" s="11" t="s">
        <v>16931</v>
      </c>
      <c r="F1161" s="6">
        <v>324498</v>
      </c>
      <c r="G1161" s="6" t="s">
        <v>16885</v>
      </c>
      <c r="H1161" s="16">
        <v>33970687</v>
      </c>
      <c r="I1161" s="12" t="s">
        <v>16932</v>
      </c>
      <c r="J1161" s="12" t="s">
        <v>16933</v>
      </c>
      <c r="K1161" s="15">
        <v>22270092</v>
      </c>
      <c r="L1161" s="13" t="s">
        <v>15</v>
      </c>
      <c r="M1161" s="7">
        <v>1</v>
      </c>
      <c r="N1161" s="17"/>
    </row>
    <row r="1162" spans="1:14" ht="63">
      <c r="A1162" s="6">
        <v>1160</v>
      </c>
      <c r="B1162" s="8" t="s">
        <v>16884</v>
      </c>
      <c r="C1162" s="9" t="s">
        <v>16934</v>
      </c>
      <c r="D1162" s="10" t="s">
        <v>16935</v>
      </c>
      <c r="E1162" s="11" t="s">
        <v>16936</v>
      </c>
      <c r="F1162" s="6">
        <v>368872</v>
      </c>
      <c r="G1162" s="6" t="s">
        <v>16885</v>
      </c>
      <c r="H1162" s="16">
        <v>3539633</v>
      </c>
      <c r="I1162" s="12" t="s">
        <v>16937</v>
      </c>
      <c r="J1162" s="12" t="s">
        <v>16938</v>
      </c>
      <c r="K1162" s="15">
        <v>1886446</v>
      </c>
      <c r="L1162" s="13" t="s">
        <v>15</v>
      </c>
      <c r="M1162" s="7">
        <v>1</v>
      </c>
      <c r="N1162" s="17"/>
    </row>
    <row r="1163" spans="1:14" ht="47.25">
      <c r="A1163" s="6">
        <v>1161</v>
      </c>
      <c r="B1163" s="8" t="s">
        <v>16884</v>
      </c>
      <c r="C1163" s="9" t="s">
        <v>16939</v>
      </c>
      <c r="D1163" s="10" t="s">
        <v>16940</v>
      </c>
      <c r="E1163" s="11" t="s">
        <v>16941</v>
      </c>
      <c r="F1163" s="6">
        <v>368873</v>
      </c>
      <c r="G1163" s="6" t="s">
        <v>16885</v>
      </c>
      <c r="H1163" s="16">
        <v>3539633</v>
      </c>
      <c r="I1163" s="12" t="s">
        <v>16937</v>
      </c>
      <c r="J1163" s="12" t="s">
        <v>16938</v>
      </c>
      <c r="K1163" s="15">
        <v>0</v>
      </c>
      <c r="L1163" s="13" t="s">
        <v>15</v>
      </c>
      <c r="M1163" s="7">
        <v>1</v>
      </c>
      <c r="N1163" s="17"/>
    </row>
    <row r="1164" spans="1:14" ht="47.25">
      <c r="A1164" s="6">
        <v>1162</v>
      </c>
      <c r="B1164" s="8" t="s">
        <v>16884</v>
      </c>
      <c r="C1164" s="9" t="s">
        <v>16942</v>
      </c>
      <c r="D1164" s="10" t="s">
        <v>16915</v>
      </c>
      <c r="E1164" s="11" t="s">
        <v>16943</v>
      </c>
      <c r="F1164" s="6">
        <v>368875</v>
      </c>
      <c r="G1164" s="6" t="s">
        <v>16885</v>
      </c>
      <c r="H1164" s="16">
        <v>4157394</v>
      </c>
      <c r="I1164" s="12" t="s">
        <v>1648</v>
      </c>
      <c r="J1164" s="12" t="s">
        <v>1936</v>
      </c>
      <c r="K1164" s="15">
        <v>0</v>
      </c>
      <c r="L1164" s="13" t="s">
        <v>15</v>
      </c>
      <c r="M1164" s="7">
        <v>1</v>
      </c>
      <c r="N1164" s="17"/>
    </row>
    <row r="1165" spans="1:14" ht="63">
      <c r="A1165" s="6">
        <v>1163</v>
      </c>
      <c r="B1165" s="8" t="s">
        <v>16884</v>
      </c>
      <c r="C1165" s="9" t="s">
        <v>16929</v>
      </c>
      <c r="D1165" s="10" t="s">
        <v>16944</v>
      </c>
      <c r="E1165" s="11" t="s">
        <v>16945</v>
      </c>
      <c r="F1165" s="6">
        <v>368877</v>
      </c>
      <c r="G1165" s="6" t="s">
        <v>16885</v>
      </c>
      <c r="H1165" s="16">
        <v>4495867</v>
      </c>
      <c r="I1165" s="12" t="s">
        <v>16937</v>
      </c>
      <c r="J1165" s="12" t="s">
        <v>16938</v>
      </c>
      <c r="K1165" s="15">
        <v>3230442</v>
      </c>
      <c r="L1165" s="13" t="s">
        <v>15</v>
      </c>
      <c r="M1165" s="7">
        <v>1</v>
      </c>
      <c r="N1165" s="17"/>
    </row>
    <row r="1166" spans="1:14" ht="78.75">
      <c r="A1166" s="6">
        <v>1164</v>
      </c>
      <c r="B1166" s="8" t="s">
        <v>16884</v>
      </c>
      <c r="C1166" s="9" t="s">
        <v>16946</v>
      </c>
      <c r="D1166" s="10" t="s">
        <v>13187</v>
      </c>
      <c r="E1166" s="11" t="s">
        <v>16947</v>
      </c>
      <c r="F1166" s="6">
        <v>368878</v>
      </c>
      <c r="G1166" s="6" t="s">
        <v>16885</v>
      </c>
      <c r="H1166" s="16">
        <v>9889965</v>
      </c>
      <c r="I1166" s="12" t="s">
        <v>16937</v>
      </c>
      <c r="J1166" s="12" t="s">
        <v>16938</v>
      </c>
      <c r="K1166" s="15">
        <v>5570000</v>
      </c>
      <c r="L1166" s="13" t="s">
        <v>15</v>
      </c>
      <c r="M1166" s="7">
        <v>1</v>
      </c>
      <c r="N1166" s="17"/>
    </row>
    <row r="1167" spans="1:14" ht="63">
      <c r="A1167" s="6">
        <v>1165</v>
      </c>
      <c r="B1167" s="8" t="s">
        <v>16884</v>
      </c>
      <c r="C1167" s="9" t="s">
        <v>16948</v>
      </c>
      <c r="D1167" s="10" t="s">
        <v>16915</v>
      </c>
      <c r="E1167" s="11" t="s">
        <v>16949</v>
      </c>
      <c r="F1167" s="6">
        <v>368879</v>
      </c>
      <c r="G1167" s="6" t="s">
        <v>16885</v>
      </c>
      <c r="H1167" s="16">
        <v>12561387</v>
      </c>
      <c r="I1167" s="12" t="s">
        <v>16950</v>
      </c>
      <c r="J1167" s="12" t="s">
        <v>16951</v>
      </c>
      <c r="K1167" s="15">
        <v>0</v>
      </c>
      <c r="L1167" s="13" t="s">
        <v>15</v>
      </c>
      <c r="M1167" s="7">
        <v>1</v>
      </c>
      <c r="N1167" s="17"/>
    </row>
    <row r="1168" spans="1:14" ht="78.75">
      <c r="A1168" s="6">
        <v>1166</v>
      </c>
      <c r="B1168" s="8" t="s">
        <v>16884</v>
      </c>
      <c r="C1168" s="9" t="s">
        <v>16948</v>
      </c>
      <c r="D1168" s="10" t="s">
        <v>16915</v>
      </c>
      <c r="E1168" s="11" t="s">
        <v>16952</v>
      </c>
      <c r="F1168" s="6">
        <v>368880</v>
      </c>
      <c r="G1168" s="6" t="s">
        <v>16885</v>
      </c>
      <c r="H1168" s="16">
        <v>5567810</v>
      </c>
      <c r="I1168" s="12" t="s">
        <v>16953</v>
      </c>
      <c r="J1168" s="12" t="s">
        <v>16954</v>
      </c>
      <c r="K1168" s="15">
        <v>2500000</v>
      </c>
      <c r="L1168" s="13" t="s">
        <v>15</v>
      </c>
      <c r="M1168" s="7">
        <v>1</v>
      </c>
      <c r="N1168" s="17"/>
    </row>
    <row r="1169" spans="1:14" ht="63">
      <c r="A1169" s="6">
        <v>1167</v>
      </c>
      <c r="B1169" s="8" t="s">
        <v>16884</v>
      </c>
      <c r="C1169" s="9" t="s">
        <v>16955</v>
      </c>
      <c r="D1169" s="10" t="s">
        <v>16956</v>
      </c>
      <c r="E1169" s="11" t="s">
        <v>16957</v>
      </c>
      <c r="F1169" s="6">
        <v>368881</v>
      </c>
      <c r="G1169" s="6" t="s">
        <v>16885</v>
      </c>
      <c r="H1169" s="16">
        <v>6604260</v>
      </c>
      <c r="I1169" s="12" t="s">
        <v>8512</v>
      </c>
      <c r="J1169" s="12" t="s">
        <v>16958</v>
      </c>
      <c r="K1169" s="15">
        <v>4524350</v>
      </c>
      <c r="L1169" s="13" t="s">
        <v>15</v>
      </c>
      <c r="M1169" s="7">
        <v>1</v>
      </c>
      <c r="N1169" s="17"/>
    </row>
    <row r="1170" spans="1:14" ht="63">
      <c r="A1170" s="6">
        <v>1168</v>
      </c>
      <c r="B1170" s="8" t="s">
        <v>16884</v>
      </c>
      <c r="C1170" s="9" t="s">
        <v>16959</v>
      </c>
      <c r="D1170" s="10" t="s">
        <v>16960</v>
      </c>
      <c r="E1170" s="11" t="s">
        <v>16961</v>
      </c>
      <c r="F1170" s="6">
        <v>368882</v>
      </c>
      <c r="G1170" s="6" t="s">
        <v>16885</v>
      </c>
      <c r="H1170" s="16">
        <v>8953923</v>
      </c>
      <c r="I1170" s="12" t="s">
        <v>7382</v>
      </c>
      <c r="J1170" s="12" t="s">
        <v>2275</v>
      </c>
      <c r="K1170" s="15">
        <v>3720010</v>
      </c>
      <c r="L1170" s="13" t="s">
        <v>15</v>
      </c>
      <c r="M1170" s="7">
        <v>1</v>
      </c>
      <c r="N1170" s="17"/>
    </row>
    <row r="1171" spans="1:14" ht="63">
      <c r="A1171" s="6">
        <v>1169</v>
      </c>
      <c r="B1171" s="8" t="s">
        <v>16884</v>
      </c>
      <c r="C1171" s="9" t="s">
        <v>16962</v>
      </c>
      <c r="D1171" s="10" t="s">
        <v>16963</v>
      </c>
      <c r="E1171" s="11" t="s">
        <v>16964</v>
      </c>
      <c r="F1171" s="6">
        <v>356396</v>
      </c>
      <c r="G1171" s="6" t="s">
        <v>16885</v>
      </c>
      <c r="H1171" s="16">
        <v>13002534</v>
      </c>
      <c r="I1171" s="12" t="s">
        <v>4850</v>
      </c>
      <c r="J1171" s="12" t="s">
        <v>2114</v>
      </c>
      <c r="K1171" s="15">
        <v>0</v>
      </c>
      <c r="L1171" s="13" t="s">
        <v>15</v>
      </c>
      <c r="M1171" s="7">
        <v>1</v>
      </c>
      <c r="N1171" s="17"/>
    </row>
    <row r="1172" spans="1:14" ht="47.25">
      <c r="A1172" s="6">
        <v>1170</v>
      </c>
      <c r="B1172" s="8" t="s">
        <v>16884</v>
      </c>
      <c r="C1172" s="9" t="s">
        <v>16965</v>
      </c>
      <c r="D1172" s="10" t="s">
        <v>16966</v>
      </c>
      <c r="E1172" s="11" t="s">
        <v>16967</v>
      </c>
      <c r="F1172" s="6">
        <v>356395</v>
      </c>
      <c r="G1172" s="6" t="s">
        <v>16885</v>
      </c>
      <c r="H1172" s="16">
        <v>19878000</v>
      </c>
      <c r="I1172" s="12" t="s">
        <v>3908</v>
      </c>
      <c r="J1172" s="12" t="s">
        <v>7488</v>
      </c>
      <c r="K1172" s="15">
        <v>0</v>
      </c>
      <c r="L1172" s="13" t="s">
        <v>15</v>
      </c>
      <c r="M1172" s="7">
        <v>1</v>
      </c>
      <c r="N1172" s="17"/>
    </row>
    <row r="1173" spans="1:14" ht="47.25">
      <c r="A1173" s="6">
        <v>1171</v>
      </c>
      <c r="B1173" s="8" t="s">
        <v>16884</v>
      </c>
      <c r="C1173" s="9" t="s">
        <v>16968</v>
      </c>
      <c r="D1173" s="10" t="s">
        <v>16969</v>
      </c>
      <c r="E1173" s="11" t="s">
        <v>16970</v>
      </c>
      <c r="F1173" s="6">
        <v>368876</v>
      </c>
      <c r="G1173" s="6" t="s">
        <v>16885</v>
      </c>
      <c r="H1173" s="16">
        <v>19980397</v>
      </c>
      <c r="I1173" s="12" t="s">
        <v>16971</v>
      </c>
      <c r="J1173" s="12" t="s">
        <v>16900</v>
      </c>
      <c r="K1173" s="15">
        <v>0</v>
      </c>
      <c r="L1173" s="13" t="s">
        <v>15</v>
      </c>
      <c r="M1173" s="7">
        <v>1</v>
      </c>
      <c r="N1173" s="17"/>
    </row>
    <row r="1174" spans="1:14" ht="63">
      <c r="A1174" s="6">
        <v>1172</v>
      </c>
      <c r="B1174" s="8" t="s">
        <v>16884</v>
      </c>
      <c r="C1174" s="9" t="s">
        <v>16972</v>
      </c>
      <c r="D1174" s="10" t="s">
        <v>16973</v>
      </c>
      <c r="E1174" s="11" t="s">
        <v>16974</v>
      </c>
      <c r="F1174" s="6">
        <v>329042</v>
      </c>
      <c r="G1174" s="6" t="s">
        <v>1486</v>
      </c>
      <c r="H1174" s="16">
        <v>27486707</v>
      </c>
      <c r="I1174" s="12" t="s">
        <v>16975</v>
      </c>
      <c r="J1174" s="12" t="s">
        <v>16976</v>
      </c>
      <c r="K1174" s="15">
        <v>20435973</v>
      </c>
      <c r="L1174" s="13" t="s">
        <v>15</v>
      </c>
      <c r="M1174" s="7">
        <v>1</v>
      </c>
      <c r="N1174" s="17"/>
    </row>
    <row r="1175" spans="1:14" ht="63">
      <c r="A1175" s="6">
        <v>1173</v>
      </c>
      <c r="B1175" s="8" t="s">
        <v>16884</v>
      </c>
      <c r="C1175" s="9" t="s">
        <v>17699</v>
      </c>
      <c r="D1175" s="10" t="s">
        <v>17700</v>
      </c>
      <c r="E1175" s="11" t="s">
        <v>17701</v>
      </c>
      <c r="F1175" s="6">
        <v>329043</v>
      </c>
      <c r="G1175" s="6" t="s">
        <v>1486</v>
      </c>
      <c r="H1175" s="16">
        <v>30281654</v>
      </c>
      <c r="I1175" s="12" t="s">
        <v>8523</v>
      </c>
      <c r="J1175" s="12" t="s">
        <v>16882</v>
      </c>
      <c r="K1175" s="15">
        <v>8834606</v>
      </c>
      <c r="L1175" s="13" t="s">
        <v>14</v>
      </c>
      <c r="M1175" s="7" t="s">
        <v>17702</v>
      </c>
      <c r="N1175" s="17"/>
    </row>
    <row r="1176" spans="1:14" ht="63">
      <c r="A1176" s="6">
        <v>1174</v>
      </c>
      <c r="B1176" s="8" t="s">
        <v>16884</v>
      </c>
      <c r="C1176" s="9" t="s">
        <v>17703</v>
      </c>
      <c r="D1176" s="10" t="s">
        <v>17704</v>
      </c>
      <c r="E1176" s="11" t="s">
        <v>17705</v>
      </c>
      <c r="F1176" s="6">
        <v>329043</v>
      </c>
      <c r="G1176" s="6" t="s">
        <v>1486</v>
      </c>
      <c r="H1176" s="16">
        <v>30281654</v>
      </c>
      <c r="I1176" s="12" t="s">
        <v>8523</v>
      </c>
      <c r="J1176" s="12" t="s">
        <v>16882</v>
      </c>
      <c r="K1176" s="15">
        <v>8834606</v>
      </c>
      <c r="L1176" s="13" t="s">
        <v>14</v>
      </c>
      <c r="M1176" s="7">
        <v>0.4</v>
      </c>
      <c r="N1176" s="17"/>
    </row>
    <row r="1177" spans="1:14" ht="47.25">
      <c r="A1177" s="6">
        <v>1175</v>
      </c>
      <c r="B1177" s="8" t="s">
        <v>16884</v>
      </c>
      <c r="C1177" s="9" t="s">
        <v>16972</v>
      </c>
      <c r="D1177" s="10" t="s">
        <v>16973</v>
      </c>
      <c r="E1177" s="11" t="s">
        <v>16977</v>
      </c>
      <c r="F1177" s="6">
        <v>329044</v>
      </c>
      <c r="G1177" s="6" t="s">
        <v>1486</v>
      </c>
      <c r="H1177" s="16">
        <v>30284145</v>
      </c>
      <c r="I1177" s="12" t="s">
        <v>16975</v>
      </c>
      <c r="J1177" s="12" t="s">
        <v>16976</v>
      </c>
      <c r="K1177" s="15">
        <v>4537602</v>
      </c>
      <c r="L1177" s="13" t="s">
        <v>15</v>
      </c>
      <c r="M1177" s="7">
        <v>1</v>
      </c>
      <c r="N1177" s="17"/>
    </row>
    <row r="1178" spans="1:14" ht="63">
      <c r="A1178" s="6">
        <v>1176</v>
      </c>
      <c r="B1178" s="8" t="s">
        <v>16884</v>
      </c>
      <c r="C1178" s="9" t="s">
        <v>16978</v>
      </c>
      <c r="D1178" s="10" t="s">
        <v>4560</v>
      </c>
      <c r="E1178" s="11" t="s">
        <v>16979</v>
      </c>
      <c r="F1178" s="6">
        <v>317906</v>
      </c>
      <c r="G1178" s="6" t="s">
        <v>1486</v>
      </c>
      <c r="H1178" s="16">
        <v>22599975</v>
      </c>
      <c r="I1178" s="12" t="s">
        <v>8523</v>
      </c>
      <c r="J1178" s="12" t="s">
        <v>16882</v>
      </c>
      <c r="K1178" s="15">
        <v>15203303</v>
      </c>
      <c r="L1178" s="13" t="s">
        <v>15</v>
      </c>
      <c r="M1178" s="7">
        <v>1</v>
      </c>
      <c r="N1178" s="17"/>
    </row>
    <row r="1179" spans="1:14" ht="63">
      <c r="A1179" s="6">
        <v>1177</v>
      </c>
      <c r="B1179" s="8" t="s">
        <v>16884</v>
      </c>
      <c r="C1179" s="9" t="s">
        <v>16980</v>
      </c>
      <c r="D1179" s="10" t="s">
        <v>16966</v>
      </c>
      <c r="E1179" s="11" t="s">
        <v>16981</v>
      </c>
      <c r="F1179" s="6">
        <v>324376</v>
      </c>
      <c r="G1179" s="6" t="s">
        <v>1486</v>
      </c>
      <c r="H1179" s="16">
        <v>28055813</v>
      </c>
      <c r="I1179" s="12" t="s">
        <v>8523</v>
      </c>
      <c r="J1179" s="12" t="s">
        <v>16882</v>
      </c>
      <c r="K1179" s="15">
        <v>20988516</v>
      </c>
      <c r="L1179" s="13" t="s">
        <v>15</v>
      </c>
      <c r="M1179" s="7">
        <v>1</v>
      </c>
      <c r="N1179" s="17"/>
    </row>
    <row r="1180" spans="1:14" ht="47.25">
      <c r="A1180" s="6">
        <v>1178</v>
      </c>
      <c r="B1180" s="8" t="s">
        <v>16884</v>
      </c>
      <c r="C1180" s="9" t="s">
        <v>16887</v>
      </c>
      <c r="D1180" s="10" t="s">
        <v>14840</v>
      </c>
      <c r="E1180" s="11" t="s">
        <v>16982</v>
      </c>
      <c r="F1180" s="6">
        <v>410632</v>
      </c>
      <c r="G1180" s="6" t="s">
        <v>1486</v>
      </c>
      <c r="H1180" s="16">
        <v>18756500</v>
      </c>
      <c r="I1180" s="12">
        <v>43927</v>
      </c>
      <c r="J1180" s="12">
        <v>44267</v>
      </c>
      <c r="K1180" s="15">
        <v>0</v>
      </c>
      <c r="L1180" s="13" t="s">
        <v>15</v>
      </c>
      <c r="M1180" s="7">
        <v>1</v>
      </c>
      <c r="N1180" s="17"/>
    </row>
    <row r="1181" spans="1:14" ht="63">
      <c r="A1181" s="6">
        <v>1179</v>
      </c>
      <c r="B1181" s="8" t="s">
        <v>16884</v>
      </c>
      <c r="C1181" s="9" t="s">
        <v>16983</v>
      </c>
      <c r="D1181" s="10" t="s">
        <v>4560</v>
      </c>
      <c r="E1181" s="11" t="s">
        <v>16984</v>
      </c>
      <c r="F1181" s="6">
        <v>295683</v>
      </c>
      <c r="G1181" s="6" t="s">
        <v>1212</v>
      </c>
      <c r="H1181" s="16">
        <v>157.43</v>
      </c>
      <c r="I1181" s="12">
        <v>43530</v>
      </c>
      <c r="J1181" s="12">
        <v>43867</v>
      </c>
      <c r="K1181" s="15">
        <v>146.12</v>
      </c>
      <c r="L1181" s="13" t="s">
        <v>15</v>
      </c>
      <c r="M1181" s="7">
        <v>1</v>
      </c>
      <c r="N1181" s="17"/>
    </row>
    <row r="1182" spans="1:14" ht="47.25">
      <c r="A1182" s="6">
        <v>1180</v>
      </c>
      <c r="B1182" s="8" t="s">
        <v>16884</v>
      </c>
      <c r="C1182" s="9" t="s">
        <v>16983</v>
      </c>
      <c r="D1182" s="10" t="s">
        <v>4560</v>
      </c>
      <c r="E1182" s="11" t="s">
        <v>16985</v>
      </c>
      <c r="F1182" s="6">
        <v>295684</v>
      </c>
      <c r="G1182" s="6" t="s">
        <v>1212</v>
      </c>
      <c r="H1182" s="16">
        <v>456.45</v>
      </c>
      <c r="I1182" s="12">
        <v>43530</v>
      </c>
      <c r="J1182" s="12">
        <v>43867</v>
      </c>
      <c r="K1182" s="15">
        <v>412.72</v>
      </c>
      <c r="L1182" s="13" t="s">
        <v>15</v>
      </c>
      <c r="M1182" s="7">
        <v>1</v>
      </c>
      <c r="N1182" s="17"/>
    </row>
    <row r="1183" spans="1:14" ht="47.25">
      <c r="A1183" s="6">
        <v>1181</v>
      </c>
      <c r="B1183" s="8" t="s">
        <v>16884</v>
      </c>
      <c r="C1183" s="9" t="s">
        <v>16986</v>
      </c>
      <c r="D1183" s="10" t="s">
        <v>13250</v>
      </c>
      <c r="E1183" s="11" t="s">
        <v>16987</v>
      </c>
      <c r="F1183" s="6">
        <v>295685</v>
      </c>
      <c r="G1183" s="6" t="s">
        <v>1212</v>
      </c>
      <c r="H1183" s="16">
        <v>193.67</v>
      </c>
      <c r="I1183" s="12">
        <v>0</v>
      </c>
      <c r="J1183" s="12">
        <v>43868</v>
      </c>
      <c r="K1183" s="15">
        <v>168.32</v>
      </c>
      <c r="L1183" s="13" t="s">
        <v>15</v>
      </c>
      <c r="M1183" s="7">
        <v>1</v>
      </c>
      <c r="N1183" s="17"/>
    </row>
    <row r="1184" spans="1:14" ht="63">
      <c r="A1184" s="6">
        <v>1182</v>
      </c>
      <c r="B1184" s="8" t="s">
        <v>16884</v>
      </c>
      <c r="C1184" s="9" t="s">
        <v>16988</v>
      </c>
      <c r="D1184" s="10" t="s">
        <v>16989</v>
      </c>
      <c r="E1184" s="11" t="s">
        <v>16990</v>
      </c>
      <c r="F1184" s="6">
        <v>295687</v>
      </c>
      <c r="G1184" s="6" t="s">
        <v>1212</v>
      </c>
      <c r="H1184" s="16">
        <v>282.62</v>
      </c>
      <c r="I1184" s="12">
        <v>43530</v>
      </c>
      <c r="J1184" s="12">
        <v>43867</v>
      </c>
      <c r="K1184" s="15">
        <v>218.65</v>
      </c>
      <c r="L1184" s="13" t="s">
        <v>15</v>
      </c>
      <c r="M1184" s="7">
        <v>1</v>
      </c>
      <c r="N1184" s="17"/>
    </row>
    <row r="1185" spans="1:14" ht="63">
      <c r="A1185" s="6">
        <v>1183</v>
      </c>
      <c r="B1185" s="8" t="s">
        <v>16884</v>
      </c>
      <c r="C1185" s="9" t="s">
        <v>16991</v>
      </c>
      <c r="D1185" s="10" t="s">
        <v>7008</v>
      </c>
      <c r="E1185" s="11" t="s">
        <v>16992</v>
      </c>
      <c r="F1185" s="6">
        <v>355209</v>
      </c>
      <c r="G1185" s="6" t="s">
        <v>1212</v>
      </c>
      <c r="H1185" s="16">
        <v>129.26</v>
      </c>
      <c r="I1185" s="12" t="s">
        <v>12610</v>
      </c>
      <c r="J1185" s="12" t="s">
        <v>16993</v>
      </c>
      <c r="K1185" s="15">
        <v>0</v>
      </c>
      <c r="L1185" s="13" t="s">
        <v>15</v>
      </c>
      <c r="M1185" s="7">
        <v>1</v>
      </c>
      <c r="N1185" s="17"/>
    </row>
    <row r="1186" spans="1:14" ht="78">
      <c r="A1186" s="6">
        <v>1184</v>
      </c>
      <c r="B1186" s="8" t="s">
        <v>16884</v>
      </c>
      <c r="C1186" s="9" t="s">
        <v>16994</v>
      </c>
      <c r="D1186" s="10" t="s">
        <v>623</v>
      </c>
      <c r="E1186" s="11" t="s">
        <v>16995</v>
      </c>
      <c r="F1186" s="6">
        <v>368793</v>
      </c>
      <c r="G1186" s="6" t="s">
        <v>1212</v>
      </c>
      <c r="H1186" s="16">
        <v>106.46</v>
      </c>
      <c r="I1186" s="12">
        <v>43895</v>
      </c>
      <c r="J1186" s="12">
        <v>44232</v>
      </c>
      <c r="K1186" s="15">
        <v>0</v>
      </c>
      <c r="L1186" s="13" t="s">
        <v>15</v>
      </c>
      <c r="M1186" s="7">
        <v>1</v>
      </c>
      <c r="N1186" s="17"/>
    </row>
    <row r="1187" spans="1:14" ht="63">
      <c r="A1187" s="6">
        <v>1185</v>
      </c>
      <c r="B1187" s="8" t="s">
        <v>16884</v>
      </c>
      <c r="C1187" s="9" t="s">
        <v>17706</v>
      </c>
      <c r="D1187" s="10" t="s">
        <v>16886</v>
      </c>
      <c r="E1187" s="11" t="s">
        <v>17707</v>
      </c>
      <c r="F1187" s="6">
        <v>368794</v>
      </c>
      <c r="G1187" s="6" t="s">
        <v>1212</v>
      </c>
      <c r="H1187" s="16">
        <v>374.7</v>
      </c>
      <c r="I1187" s="12" t="s">
        <v>2251</v>
      </c>
      <c r="J1187" s="12" t="s">
        <v>6910</v>
      </c>
      <c r="K1187" s="15">
        <v>0</v>
      </c>
      <c r="L1187" s="13" t="s">
        <v>14</v>
      </c>
      <c r="M1187" s="7" t="s">
        <v>17708</v>
      </c>
      <c r="N1187" s="17"/>
    </row>
    <row r="1188" spans="1:14" ht="63">
      <c r="A1188" s="6">
        <v>1186</v>
      </c>
      <c r="B1188" s="8" t="s">
        <v>16884</v>
      </c>
      <c r="C1188" s="9" t="s">
        <v>17709</v>
      </c>
      <c r="D1188" s="10" t="s">
        <v>10398</v>
      </c>
      <c r="E1188" s="11" t="s">
        <v>17710</v>
      </c>
      <c r="F1188" s="6">
        <v>368794</v>
      </c>
      <c r="G1188" s="6" t="s">
        <v>1212</v>
      </c>
      <c r="H1188" s="16">
        <v>374.7</v>
      </c>
      <c r="I1188" s="12" t="s">
        <v>2251</v>
      </c>
      <c r="J1188" s="12" t="s">
        <v>6910</v>
      </c>
      <c r="K1188" s="15">
        <v>0</v>
      </c>
      <c r="L1188" s="13" t="s">
        <v>14</v>
      </c>
      <c r="M1188" s="7">
        <v>0.6</v>
      </c>
      <c r="N1188" s="17"/>
    </row>
    <row r="1189" spans="1:14" ht="110.25">
      <c r="A1189" s="6">
        <v>1187</v>
      </c>
      <c r="B1189" s="8" t="s">
        <v>16884</v>
      </c>
      <c r="C1189" s="9" t="s">
        <v>17706</v>
      </c>
      <c r="D1189" s="10" t="s">
        <v>16886</v>
      </c>
      <c r="E1189" s="11" t="s">
        <v>17711</v>
      </c>
      <c r="F1189" s="6">
        <v>400587</v>
      </c>
      <c r="G1189" s="6" t="s">
        <v>1212</v>
      </c>
      <c r="H1189" s="16">
        <v>209.73</v>
      </c>
      <c r="I1189" s="12">
        <v>43836</v>
      </c>
      <c r="J1189" s="12" t="s">
        <v>12509</v>
      </c>
      <c r="K1189" s="15">
        <v>0</v>
      </c>
      <c r="L1189" s="13" t="s">
        <v>14</v>
      </c>
      <c r="M1189" s="7" t="s">
        <v>17708</v>
      </c>
      <c r="N1189" s="17"/>
    </row>
    <row r="1190" spans="1:14" ht="78.75">
      <c r="A1190" s="6">
        <v>1188</v>
      </c>
      <c r="B1190" s="8" t="s">
        <v>16884</v>
      </c>
      <c r="C1190" s="9" t="s">
        <v>17709</v>
      </c>
      <c r="D1190" s="10" t="s">
        <v>10398</v>
      </c>
      <c r="E1190" s="11" t="s">
        <v>17712</v>
      </c>
      <c r="F1190" s="6">
        <v>400587</v>
      </c>
      <c r="G1190" s="6" t="s">
        <v>1212</v>
      </c>
      <c r="H1190" s="16">
        <v>209.73</v>
      </c>
      <c r="I1190" s="12">
        <v>43836</v>
      </c>
      <c r="J1190" s="12" t="s">
        <v>12509</v>
      </c>
      <c r="K1190" s="15">
        <v>0</v>
      </c>
      <c r="L1190" s="13" t="s">
        <v>14</v>
      </c>
      <c r="M1190" s="7">
        <v>0.6</v>
      </c>
      <c r="N1190" s="17"/>
    </row>
    <row r="1191" spans="1:14" ht="78">
      <c r="A1191" s="6">
        <v>1189</v>
      </c>
      <c r="B1191" s="8" t="s">
        <v>16884</v>
      </c>
      <c r="C1191" s="9" t="s">
        <v>16996</v>
      </c>
      <c r="D1191" s="10" t="s">
        <v>16989</v>
      </c>
      <c r="E1191" s="11" t="s">
        <v>16997</v>
      </c>
      <c r="F1191" s="6">
        <v>400586</v>
      </c>
      <c r="G1191" s="6" t="s">
        <v>1212</v>
      </c>
      <c r="H1191" s="16">
        <v>122.46</v>
      </c>
      <c r="I1191" s="12">
        <v>44081</v>
      </c>
      <c r="J1191" s="12">
        <v>44415</v>
      </c>
      <c r="K1191" s="15">
        <v>0</v>
      </c>
      <c r="L1191" s="13" t="s">
        <v>15</v>
      </c>
      <c r="M1191" s="7">
        <v>1</v>
      </c>
      <c r="N1191" s="17"/>
    </row>
    <row r="1192" spans="1:14" ht="63">
      <c r="A1192" s="6">
        <v>1190</v>
      </c>
      <c r="B1192" s="8" t="s">
        <v>16884</v>
      </c>
      <c r="C1192" s="9" t="s">
        <v>16998</v>
      </c>
      <c r="D1192" s="10" t="s">
        <v>4558</v>
      </c>
      <c r="E1192" s="11" t="s">
        <v>16999</v>
      </c>
      <c r="F1192" s="6">
        <v>410287</v>
      </c>
      <c r="G1192" s="6" t="s">
        <v>1212</v>
      </c>
      <c r="H1192" s="16">
        <v>133.09</v>
      </c>
      <c r="I1192" s="12" t="s">
        <v>14601</v>
      </c>
      <c r="J1192" s="12" t="s">
        <v>17000</v>
      </c>
      <c r="K1192" s="15">
        <v>0</v>
      </c>
      <c r="L1192" s="13" t="s">
        <v>15</v>
      </c>
      <c r="M1192" s="7">
        <v>1</v>
      </c>
      <c r="N1192" s="17"/>
    </row>
    <row r="1193" spans="1:14" ht="63">
      <c r="A1193" s="6">
        <v>1191</v>
      </c>
      <c r="B1193" s="8" t="s">
        <v>16884</v>
      </c>
      <c r="C1193" s="9" t="s">
        <v>17001</v>
      </c>
      <c r="D1193" s="10" t="s">
        <v>623</v>
      </c>
      <c r="E1193" s="11" t="s">
        <v>17002</v>
      </c>
      <c r="F1193" s="6">
        <v>355210</v>
      </c>
      <c r="G1193" s="6" t="s">
        <v>1212</v>
      </c>
      <c r="H1193" s="16">
        <v>101.32</v>
      </c>
      <c r="I1193" s="12" t="s">
        <v>12610</v>
      </c>
      <c r="J1193" s="12" t="s">
        <v>17003</v>
      </c>
      <c r="K1193" s="15">
        <v>0</v>
      </c>
      <c r="L1193" s="13" t="s">
        <v>15</v>
      </c>
      <c r="M1193" s="7">
        <v>1</v>
      </c>
      <c r="N1193" s="17"/>
    </row>
    <row r="1194" spans="1:14" ht="63">
      <c r="A1194" s="6">
        <v>1192</v>
      </c>
      <c r="B1194" s="8" t="s">
        <v>16884</v>
      </c>
      <c r="C1194" s="9" t="s">
        <v>17004</v>
      </c>
      <c r="D1194" s="10" t="s">
        <v>3317</v>
      </c>
      <c r="E1194" s="11" t="s">
        <v>17005</v>
      </c>
      <c r="F1194" s="6">
        <v>355211</v>
      </c>
      <c r="G1194" s="6" t="s">
        <v>1212</v>
      </c>
      <c r="H1194" s="16">
        <v>109.88</v>
      </c>
      <c r="I1194" s="12" t="s">
        <v>12668</v>
      </c>
      <c r="J1194" s="12" t="s">
        <v>17006</v>
      </c>
      <c r="K1194" s="15">
        <v>90.02</v>
      </c>
      <c r="L1194" s="13" t="s">
        <v>15</v>
      </c>
      <c r="M1194" s="7">
        <v>1</v>
      </c>
      <c r="N1194" s="17"/>
    </row>
    <row r="1195" spans="1:14" ht="62.25">
      <c r="A1195" s="6">
        <v>1193</v>
      </c>
      <c r="B1195" s="8" t="s">
        <v>16884</v>
      </c>
      <c r="C1195" s="9" t="s">
        <v>17004</v>
      </c>
      <c r="D1195" s="10" t="s">
        <v>3317</v>
      </c>
      <c r="E1195" s="11" t="s">
        <v>17007</v>
      </c>
      <c r="F1195" s="6">
        <v>355213</v>
      </c>
      <c r="G1195" s="6" t="s">
        <v>1212</v>
      </c>
      <c r="H1195" s="16">
        <v>140.13999999999999</v>
      </c>
      <c r="I1195" s="12" t="s">
        <v>12668</v>
      </c>
      <c r="J1195" s="12" t="s">
        <v>17008</v>
      </c>
      <c r="K1195" s="15">
        <v>108.65</v>
      </c>
      <c r="L1195" s="13" t="s">
        <v>15</v>
      </c>
      <c r="M1195" s="7">
        <v>1</v>
      </c>
      <c r="N1195" s="17"/>
    </row>
    <row r="1196" spans="1:14" ht="63">
      <c r="A1196" s="6">
        <v>1194</v>
      </c>
      <c r="B1196" s="8" t="s">
        <v>16884</v>
      </c>
      <c r="C1196" s="9" t="s">
        <v>17009</v>
      </c>
      <c r="D1196" s="10" t="s">
        <v>13194</v>
      </c>
      <c r="E1196" s="11" t="s">
        <v>17010</v>
      </c>
      <c r="F1196" s="6">
        <v>355214</v>
      </c>
      <c r="G1196" s="6" t="s">
        <v>1212</v>
      </c>
      <c r="H1196" s="16">
        <v>125.47</v>
      </c>
      <c r="I1196" s="12" t="s">
        <v>12610</v>
      </c>
      <c r="J1196" s="12" t="s">
        <v>16993</v>
      </c>
      <c r="K1196" s="15">
        <v>30</v>
      </c>
      <c r="L1196" s="13" t="s">
        <v>15</v>
      </c>
      <c r="M1196" s="7">
        <v>1</v>
      </c>
      <c r="N1196" s="17"/>
    </row>
    <row r="1197" spans="1:14" ht="47.25">
      <c r="A1197" s="6">
        <v>1195</v>
      </c>
      <c r="B1197" s="8" t="s">
        <v>16884</v>
      </c>
      <c r="C1197" s="9" t="s">
        <v>17001</v>
      </c>
      <c r="D1197" s="10" t="s">
        <v>623</v>
      </c>
      <c r="E1197" s="11" t="s">
        <v>17011</v>
      </c>
      <c r="F1197" s="6">
        <v>355215</v>
      </c>
      <c r="G1197" s="6" t="s">
        <v>1212</v>
      </c>
      <c r="H1197" s="16">
        <v>93.06</v>
      </c>
      <c r="I1197" s="12" t="s">
        <v>12668</v>
      </c>
      <c r="J1197" s="12" t="s">
        <v>17008</v>
      </c>
      <c r="K1197" s="15">
        <v>52.65</v>
      </c>
      <c r="L1197" s="13" t="s">
        <v>15</v>
      </c>
      <c r="M1197" s="7">
        <v>1</v>
      </c>
      <c r="N1197" s="17"/>
    </row>
    <row r="1198" spans="1:14" ht="63">
      <c r="A1198" s="6">
        <v>1196</v>
      </c>
      <c r="B1198" s="8" t="s">
        <v>16884</v>
      </c>
      <c r="C1198" s="9" t="s">
        <v>17012</v>
      </c>
      <c r="D1198" s="10" t="s">
        <v>5814</v>
      </c>
      <c r="E1198" s="11" t="s">
        <v>17013</v>
      </c>
      <c r="F1198" s="6">
        <v>355216</v>
      </c>
      <c r="G1198" s="6" t="s">
        <v>1212</v>
      </c>
      <c r="H1198" s="16">
        <v>91.11</v>
      </c>
      <c r="I1198" s="12" t="s">
        <v>12610</v>
      </c>
      <c r="J1198" s="12" t="s">
        <v>16993</v>
      </c>
      <c r="K1198" s="15">
        <v>54.37</v>
      </c>
      <c r="L1198" s="13" t="s">
        <v>15</v>
      </c>
      <c r="M1198" s="7">
        <v>1</v>
      </c>
      <c r="N1198" s="17"/>
    </row>
    <row r="1199" spans="1:14" ht="47.25">
      <c r="A1199" s="6">
        <v>1197</v>
      </c>
      <c r="B1199" s="8" t="s">
        <v>16884</v>
      </c>
      <c r="C1199" s="9" t="s">
        <v>17004</v>
      </c>
      <c r="D1199" s="10" t="s">
        <v>3317</v>
      </c>
      <c r="E1199" s="11" t="s">
        <v>17014</v>
      </c>
      <c r="F1199" s="6">
        <v>355217</v>
      </c>
      <c r="G1199" s="6" t="s">
        <v>1212</v>
      </c>
      <c r="H1199" s="16">
        <v>95.67</v>
      </c>
      <c r="I1199" s="12" t="s">
        <v>12668</v>
      </c>
      <c r="J1199" s="12" t="s">
        <v>17006</v>
      </c>
      <c r="K1199" s="15">
        <v>73.11</v>
      </c>
      <c r="L1199" s="13" t="s">
        <v>15</v>
      </c>
      <c r="M1199" s="7">
        <v>1</v>
      </c>
      <c r="N1199" s="17"/>
    </row>
    <row r="1200" spans="1:14" ht="63">
      <c r="A1200" s="6">
        <v>1198</v>
      </c>
      <c r="B1200" s="8" t="s">
        <v>16884</v>
      </c>
      <c r="C1200" s="9" t="s">
        <v>17015</v>
      </c>
      <c r="D1200" s="10" t="s">
        <v>16966</v>
      </c>
      <c r="E1200" s="11" t="s">
        <v>17016</v>
      </c>
      <c r="F1200" s="6">
        <v>355221</v>
      </c>
      <c r="G1200" s="6" t="s">
        <v>1212</v>
      </c>
      <c r="H1200" s="16">
        <v>171.05</v>
      </c>
      <c r="I1200" s="12" t="s">
        <v>17017</v>
      </c>
      <c r="J1200" s="12" t="s">
        <v>14463</v>
      </c>
      <c r="K1200" s="15">
        <v>0</v>
      </c>
      <c r="L1200" s="13" t="s">
        <v>15</v>
      </c>
      <c r="M1200" s="7">
        <v>1</v>
      </c>
      <c r="N1200" s="17"/>
    </row>
    <row r="1201" spans="1:14" ht="78">
      <c r="A1201" s="6">
        <v>1199</v>
      </c>
      <c r="B1201" s="8" t="s">
        <v>16884</v>
      </c>
      <c r="C1201" s="9" t="s">
        <v>17706</v>
      </c>
      <c r="D1201" s="10" t="s">
        <v>17713</v>
      </c>
      <c r="E1201" s="11" t="s">
        <v>17714</v>
      </c>
      <c r="F1201" s="6">
        <v>397239</v>
      </c>
      <c r="G1201" s="6" t="s">
        <v>1212</v>
      </c>
      <c r="H1201" s="16">
        <v>124.46</v>
      </c>
      <c r="I1201" s="12">
        <v>43836</v>
      </c>
      <c r="J1201" s="12" t="s">
        <v>12509</v>
      </c>
      <c r="K1201" s="15">
        <v>0</v>
      </c>
      <c r="L1201" s="13" t="s">
        <v>14</v>
      </c>
      <c r="M1201" s="7" t="s">
        <v>17708</v>
      </c>
      <c r="N1201" s="17"/>
    </row>
    <row r="1202" spans="1:14" ht="78">
      <c r="A1202" s="6">
        <v>1200</v>
      </c>
      <c r="B1202" s="8" t="s">
        <v>16884</v>
      </c>
      <c r="C1202" s="9" t="s">
        <v>17709</v>
      </c>
      <c r="D1202" s="10" t="s">
        <v>10398</v>
      </c>
      <c r="E1202" s="11" t="s">
        <v>17715</v>
      </c>
      <c r="F1202" s="6">
        <v>397239</v>
      </c>
      <c r="G1202" s="6" t="s">
        <v>1212</v>
      </c>
      <c r="H1202" s="16">
        <v>124.46</v>
      </c>
      <c r="I1202" s="12">
        <v>43836</v>
      </c>
      <c r="J1202" s="12" t="s">
        <v>12509</v>
      </c>
      <c r="K1202" s="15">
        <v>0</v>
      </c>
      <c r="L1202" s="13" t="s">
        <v>14</v>
      </c>
      <c r="M1202" s="7">
        <v>0.6</v>
      </c>
      <c r="N1202" s="17"/>
    </row>
    <row r="1203" spans="1:14" ht="63">
      <c r="A1203" s="6">
        <v>1201</v>
      </c>
      <c r="B1203" s="8" t="s">
        <v>16884</v>
      </c>
      <c r="C1203" s="9" t="s">
        <v>17018</v>
      </c>
      <c r="D1203" s="10" t="s">
        <v>17019</v>
      </c>
      <c r="E1203" s="11" t="s">
        <v>17020</v>
      </c>
      <c r="F1203" s="6">
        <v>397240</v>
      </c>
      <c r="G1203" s="6" t="s">
        <v>1212</v>
      </c>
      <c r="H1203" s="16">
        <v>48.89</v>
      </c>
      <c r="I1203" s="12" t="s">
        <v>2251</v>
      </c>
      <c r="J1203" s="12" t="s">
        <v>6910</v>
      </c>
      <c r="K1203" s="15">
        <v>0</v>
      </c>
      <c r="L1203" s="13" t="s">
        <v>15</v>
      </c>
      <c r="M1203" s="7">
        <v>1</v>
      </c>
      <c r="N1203" s="17"/>
    </row>
    <row r="1204" spans="1:14" ht="63">
      <c r="A1204" s="6">
        <v>1202</v>
      </c>
      <c r="B1204" s="8" t="s">
        <v>16884</v>
      </c>
      <c r="C1204" s="9" t="s">
        <v>17021</v>
      </c>
      <c r="D1204" s="10" t="s">
        <v>623</v>
      </c>
      <c r="E1204" s="11" t="s">
        <v>17022</v>
      </c>
      <c r="F1204" s="6">
        <v>367311</v>
      </c>
      <c r="G1204" s="6" t="s">
        <v>1212</v>
      </c>
      <c r="H1204" s="16">
        <v>155.47999999999999</v>
      </c>
      <c r="I1204" s="12">
        <v>43865</v>
      </c>
      <c r="J1204" s="12">
        <v>44200</v>
      </c>
      <c r="K1204" s="15">
        <v>0</v>
      </c>
      <c r="L1204" s="13" t="s">
        <v>15</v>
      </c>
      <c r="M1204" s="7">
        <v>1</v>
      </c>
      <c r="N1204" s="17"/>
    </row>
    <row r="1205" spans="1:14" ht="63">
      <c r="A1205" s="6">
        <v>1203</v>
      </c>
      <c r="B1205" s="8" t="s">
        <v>16884</v>
      </c>
      <c r="C1205" s="9" t="s">
        <v>17021</v>
      </c>
      <c r="D1205" s="10" t="s">
        <v>623</v>
      </c>
      <c r="E1205" s="11" t="s">
        <v>17023</v>
      </c>
      <c r="F1205" s="6">
        <v>368787</v>
      </c>
      <c r="G1205" s="6" t="s">
        <v>1212</v>
      </c>
      <c r="H1205" s="16">
        <v>161.68</v>
      </c>
      <c r="I1205" s="12">
        <v>44169</v>
      </c>
      <c r="J1205" s="12">
        <v>44504</v>
      </c>
      <c r="K1205" s="15">
        <v>0</v>
      </c>
      <c r="L1205" s="13" t="s">
        <v>15</v>
      </c>
      <c r="M1205" s="7">
        <v>1</v>
      </c>
      <c r="N1205" s="17"/>
    </row>
    <row r="1206" spans="1:14" ht="63">
      <c r="A1206" s="6">
        <v>1204</v>
      </c>
      <c r="B1206" s="8" t="s">
        <v>16884</v>
      </c>
      <c r="C1206" s="9" t="s">
        <v>17021</v>
      </c>
      <c r="D1206" s="10" t="s">
        <v>623</v>
      </c>
      <c r="E1206" s="11" t="s">
        <v>17024</v>
      </c>
      <c r="F1206" s="6">
        <v>368788</v>
      </c>
      <c r="G1206" s="6" t="s">
        <v>1212</v>
      </c>
      <c r="H1206" s="16">
        <v>164.64</v>
      </c>
      <c r="I1206" s="12">
        <v>43895</v>
      </c>
      <c r="J1206" s="12">
        <v>44232</v>
      </c>
      <c r="K1206" s="15">
        <v>0</v>
      </c>
      <c r="L1206" s="13" t="s">
        <v>15</v>
      </c>
      <c r="M1206" s="7">
        <v>1</v>
      </c>
      <c r="N1206" s="17"/>
    </row>
    <row r="1207" spans="1:14" ht="63">
      <c r="A1207" s="6">
        <v>1205</v>
      </c>
      <c r="B1207" s="8" t="s">
        <v>16884</v>
      </c>
      <c r="C1207" s="9" t="s">
        <v>17021</v>
      </c>
      <c r="D1207" s="10" t="s">
        <v>623</v>
      </c>
      <c r="E1207" s="11" t="s">
        <v>17025</v>
      </c>
      <c r="F1207" s="6">
        <v>368789</v>
      </c>
      <c r="G1207" s="6" t="s">
        <v>1212</v>
      </c>
      <c r="H1207" s="16">
        <v>124.39</v>
      </c>
      <c r="I1207" s="12">
        <v>44169</v>
      </c>
      <c r="J1207" s="12">
        <v>44504</v>
      </c>
      <c r="K1207" s="15">
        <v>0</v>
      </c>
      <c r="L1207" s="13" t="s">
        <v>15</v>
      </c>
      <c r="M1207" s="7">
        <v>1</v>
      </c>
      <c r="N1207" s="17"/>
    </row>
    <row r="1208" spans="1:14" ht="63">
      <c r="A1208" s="6">
        <v>1206</v>
      </c>
      <c r="B1208" s="8" t="s">
        <v>16884</v>
      </c>
      <c r="C1208" s="9" t="s">
        <v>17021</v>
      </c>
      <c r="D1208" s="10" t="s">
        <v>623</v>
      </c>
      <c r="E1208" s="11" t="s">
        <v>17026</v>
      </c>
      <c r="F1208" s="6">
        <v>368790</v>
      </c>
      <c r="G1208" s="6" t="s">
        <v>1212</v>
      </c>
      <c r="H1208" s="16">
        <v>161.85</v>
      </c>
      <c r="I1208" s="12">
        <v>44169</v>
      </c>
      <c r="J1208" s="12">
        <v>44504</v>
      </c>
      <c r="K1208" s="15">
        <v>0</v>
      </c>
      <c r="L1208" s="13" t="s">
        <v>15</v>
      </c>
      <c r="M1208" s="7">
        <v>1</v>
      </c>
      <c r="N1208" s="17"/>
    </row>
    <row r="1209" spans="1:14" ht="47.25">
      <c r="A1209" s="6">
        <v>1207</v>
      </c>
      <c r="B1209" s="8" t="s">
        <v>16884</v>
      </c>
      <c r="C1209" s="9" t="s">
        <v>17021</v>
      </c>
      <c r="D1209" s="10" t="s">
        <v>623</v>
      </c>
      <c r="E1209" s="11" t="s">
        <v>17027</v>
      </c>
      <c r="F1209" s="6">
        <v>368791</v>
      </c>
      <c r="G1209" s="6" t="s">
        <v>1212</v>
      </c>
      <c r="H1209" s="16">
        <v>128.03</v>
      </c>
      <c r="I1209" s="12">
        <v>44169</v>
      </c>
      <c r="J1209" s="12">
        <v>44504</v>
      </c>
      <c r="K1209" s="15">
        <v>0</v>
      </c>
      <c r="L1209" s="13" t="s">
        <v>15</v>
      </c>
      <c r="M1209" s="7">
        <v>1</v>
      </c>
      <c r="N1209" s="17"/>
    </row>
    <row r="1210" spans="1:14" ht="63">
      <c r="A1210" s="6">
        <v>1208</v>
      </c>
      <c r="B1210" s="8" t="s">
        <v>16884</v>
      </c>
      <c r="C1210" s="9" t="s">
        <v>16994</v>
      </c>
      <c r="D1210" s="10" t="s">
        <v>623</v>
      </c>
      <c r="E1210" s="11" t="s">
        <v>17028</v>
      </c>
      <c r="F1210" s="6">
        <v>368792</v>
      </c>
      <c r="G1210" s="6" t="s">
        <v>1212</v>
      </c>
      <c r="H1210" s="16">
        <v>217.08</v>
      </c>
      <c r="I1210" s="12">
        <v>43895</v>
      </c>
      <c r="J1210" s="12">
        <v>44232</v>
      </c>
      <c r="K1210" s="15">
        <v>0</v>
      </c>
      <c r="L1210" s="13" t="s">
        <v>15</v>
      </c>
      <c r="M1210" s="7">
        <v>1</v>
      </c>
      <c r="N1210" s="17"/>
    </row>
    <row r="1211" spans="1:14" ht="346.5">
      <c r="A1211" s="6">
        <v>1209</v>
      </c>
      <c r="B1211" s="8" t="s">
        <v>16884</v>
      </c>
      <c r="C1211" s="9" t="s">
        <v>17029</v>
      </c>
      <c r="D1211" s="10" t="s">
        <v>17030</v>
      </c>
      <c r="E1211" s="11" t="s">
        <v>17031</v>
      </c>
      <c r="F1211" s="6">
        <v>301272</v>
      </c>
      <c r="G1211" s="6" t="s">
        <v>1493</v>
      </c>
      <c r="H1211" s="16">
        <v>8747764</v>
      </c>
      <c r="I1211" s="12" t="s">
        <v>16916</v>
      </c>
      <c r="J1211" s="12" t="s">
        <v>16917</v>
      </c>
      <c r="K1211" s="15">
        <v>600000</v>
      </c>
      <c r="L1211" s="13" t="s">
        <v>15</v>
      </c>
      <c r="M1211" s="7">
        <v>1</v>
      </c>
      <c r="N1211" s="17"/>
    </row>
    <row r="1212" spans="1:14" ht="189">
      <c r="A1212" s="6">
        <v>1210</v>
      </c>
      <c r="B1212" s="8" t="s">
        <v>16884</v>
      </c>
      <c r="C1212" s="9" t="s">
        <v>17032</v>
      </c>
      <c r="D1212" s="10" t="s">
        <v>17033</v>
      </c>
      <c r="E1212" s="11" t="s">
        <v>17034</v>
      </c>
      <c r="F1212" s="6">
        <v>397217</v>
      </c>
      <c r="G1212" s="6" t="s">
        <v>1493</v>
      </c>
      <c r="H1212" s="16">
        <v>2428895</v>
      </c>
      <c r="I1212" s="12" t="s">
        <v>17035</v>
      </c>
      <c r="J1212" s="12">
        <v>43898</v>
      </c>
      <c r="K1212" s="15">
        <v>0</v>
      </c>
      <c r="L1212" s="13" t="s">
        <v>15</v>
      </c>
      <c r="M1212" s="7">
        <v>1</v>
      </c>
      <c r="N1212" s="17"/>
    </row>
    <row r="1213" spans="1:14" ht="299.25">
      <c r="A1213" s="6">
        <v>1211</v>
      </c>
      <c r="B1213" s="8" t="s">
        <v>16884</v>
      </c>
      <c r="C1213" s="9" t="s">
        <v>17036</v>
      </c>
      <c r="D1213" s="10" t="s">
        <v>17037</v>
      </c>
      <c r="E1213" s="11" t="s">
        <v>17038</v>
      </c>
      <c r="F1213" s="6">
        <v>444091</v>
      </c>
      <c r="G1213" s="6" t="s">
        <v>1493</v>
      </c>
      <c r="H1213" s="16">
        <v>7102978</v>
      </c>
      <c r="I1213" s="12" t="s">
        <v>13241</v>
      </c>
      <c r="J1213" s="12">
        <v>44384</v>
      </c>
      <c r="K1213" s="15">
        <v>0</v>
      </c>
      <c r="L1213" s="13" t="s">
        <v>15</v>
      </c>
      <c r="M1213" s="7">
        <v>1</v>
      </c>
      <c r="N1213" s="17"/>
    </row>
    <row r="1214" spans="1:14" ht="346.5">
      <c r="A1214" s="6">
        <v>1212</v>
      </c>
      <c r="B1214" s="8" t="s">
        <v>16884</v>
      </c>
      <c r="C1214" s="9" t="s">
        <v>17039</v>
      </c>
      <c r="D1214" s="10" t="s">
        <v>17040</v>
      </c>
      <c r="E1214" s="11" t="s">
        <v>17041</v>
      </c>
      <c r="F1214" s="6">
        <v>481347</v>
      </c>
      <c r="G1214" s="6" t="s">
        <v>1493</v>
      </c>
      <c r="H1214" s="16">
        <v>4696400</v>
      </c>
      <c r="I1214" s="12" t="s">
        <v>7355</v>
      </c>
      <c r="J1214" s="12" t="s">
        <v>7340</v>
      </c>
      <c r="K1214" s="15">
        <v>0</v>
      </c>
      <c r="L1214" s="13" t="s">
        <v>15</v>
      </c>
      <c r="M1214" s="7">
        <v>1</v>
      </c>
      <c r="N1214" s="17"/>
    </row>
    <row r="1215" spans="1:14" ht="267.75">
      <c r="A1215" s="6">
        <v>1213</v>
      </c>
      <c r="B1215" s="8" t="s">
        <v>16884</v>
      </c>
      <c r="C1215" s="9" t="s">
        <v>17042</v>
      </c>
      <c r="D1215" s="10" t="s">
        <v>17043</v>
      </c>
      <c r="E1215" s="11" t="s">
        <v>17044</v>
      </c>
      <c r="F1215" s="6">
        <v>480331</v>
      </c>
      <c r="G1215" s="6" t="s">
        <v>1493</v>
      </c>
      <c r="H1215" s="16">
        <v>4196949</v>
      </c>
      <c r="I1215" s="12" t="s">
        <v>7355</v>
      </c>
      <c r="J1215" s="12" t="s">
        <v>7340</v>
      </c>
      <c r="K1215" s="15">
        <v>0</v>
      </c>
      <c r="L1215" s="13" t="s">
        <v>15</v>
      </c>
      <c r="M1215" s="7">
        <v>1</v>
      </c>
      <c r="N1215" s="17"/>
    </row>
    <row r="1216" spans="1:14" ht="78.75">
      <c r="A1216" s="6">
        <v>1214</v>
      </c>
      <c r="B1216" s="8" t="s">
        <v>16884</v>
      </c>
      <c r="C1216" s="9" t="s">
        <v>17045</v>
      </c>
      <c r="D1216" s="10" t="s">
        <v>17046</v>
      </c>
      <c r="E1216" s="11" t="s">
        <v>17047</v>
      </c>
      <c r="F1216" s="6">
        <v>485945</v>
      </c>
      <c r="G1216" s="6" t="s">
        <v>1493</v>
      </c>
      <c r="H1216" s="16">
        <v>6197963</v>
      </c>
      <c r="I1216" s="12" t="s">
        <v>1814</v>
      </c>
      <c r="J1216" s="12" t="s">
        <v>13192</v>
      </c>
      <c r="K1216" s="15">
        <v>0</v>
      </c>
      <c r="L1216" s="13" t="s">
        <v>15</v>
      </c>
      <c r="M1216" s="7">
        <v>1</v>
      </c>
      <c r="N1216" s="17"/>
    </row>
    <row r="1217" spans="1:14" ht="63">
      <c r="A1217" s="6">
        <v>1215</v>
      </c>
      <c r="B1217" s="8" t="s">
        <v>16884</v>
      </c>
      <c r="C1217" s="9" t="s">
        <v>17716</v>
      </c>
      <c r="D1217" s="10" t="s">
        <v>4256</v>
      </c>
      <c r="E1217" s="11" t="s">
        <v>17717</v>
      </c>
      <c r="F1217" s="6">
        <v>346138</v>
      </c>
      <c r="G1217" s="6" t="s">
        <v>765</v>
      </c>
      <c r="H1217" s="16">
        <v>50915105</v>
      </c>
      <c r="I1217" s="12" t="s">
        <v>14126</v>
      </c>
      <c r="J1217" s="12" t="s">
        <v>17718</v>
      </c>
      <c r="K1217" s="15">
        <v>0</v>
      </c>
      <c r="L1217" s="13" t="s">
        <v>14</v>
      </c>
      <c r="M1217" s="7">
        <v>0.51</v>
      </c>
      <c r="N1217" s="17"/>
    </row>
    <row r="1218" spans="1:14" ht="63">
      <c r="A1218" s="6">
        <v>1216</v>
      </c>
      <c r="B1218" s="8" t="s">
        <v>16884</v>
      </c>
      <c r="C1218" s="9" t="s">
        <v>17719</v>
      </c>
      <c r="D1218" s="10" t="s">
        <v>17720</v>
      </c>
      <c r="E1218" s="11" t="s">
        <v>17721</v>
      </c>
      <c r="F1218" s="6">
        <v>346138</v>
      </c>
      <c r="G1218" s="6" t="s">
        <v>765</v>
      </c>
      <c r="H1218" s="16">
        <v>50915105</v>
      </c>
      <c r="I1218" s="12" t="s">
        <v>14126</v>
      </c>
      <c r="J1218" s="12" t="s">
        <v>17718</v>
      </c>
      <c r="K1218" s="15">
        <v>0</v>
      </c>
      <c r="L1218" s="13" t="s">
        <v>14</v>
      </c>
      <c r="M1218" s="7" t="s">
        <v>17722</v>
      </c>
      <c r="N1218" s="17"/>
    </row>
    <row r="1219" spans="1:14" ht="31.5">
      <c r="A1219" s="6">
        <v>1217</v>
      </c>
      <c r="B1219" s="8" t="s">
        <v>16884</v>
      </c>
      <c r="C1219" s="9" t="s">
        <v>17048</v>
      </c>
      <c r="D1219" s="10" t="s">
        <v>17049</v>
      </c>
      <c r="E1219" s="11" t="s">
        <v>17050</v>
      </c>
      <c r="F1219" s="6">
        <v>400576</v>
      </c>
      <c r="G1219" s="6" t="s">
        <v>17051</v>
      </c>
      <c r="H1219" s="16">
        <v>8075000</v>
      </c>
      <c r="I1219" s="12">
        <v>44107</v>
      </c>
      <c r="J1219" s="12">
        <v>44440</v>
      </c>
      <c r="K1219" s="15">
        <v>1106823</v>
      </c>
      <c r="L1219" s="13" t="s">
        <v>15</v>
      </c>
      <c r="M1219" s="7">
        <v>1</v>
      </c>
      <c r="N1219" s="17"/>
    </row>
    <row r="1220" spans="1:14" ht="31.5">
      <c r="A1220" s="6">
        <v>1218</v>
      </c>
      <c r="B1220" s="8" t="s">
        <v>16884</v>
      </c>
      <c r="C1220" s="9" t="s">
        <v>17052</v>
      </c>
      <c r="D1220" s="10" t="s">
        <v>17053</v>
      </c>
      <c r="E1220" s="11" t="s">
        <v>17054</v>
      </c>
      <c r="F1220" s="6">
        <v>400578</v>
      </c>
      <c r="G1220" s="6" t="s">
        <v>17051</v>
      </c>
      <c r="H1220" s="16">
        <v>8051250</v>
      </c>
      <c r="I1220" s="12">
        <v>43954</v>
      </c>
      <c r="J1220" s="12">
        <v>44287</v>
      </c>
      <c r="K1220" s="15">
        <v>1496713</v>
      </c>
      <c r="L1220" s="13" t="s">
        <v>15</v>
      </c>
      <c r="M1220" s="7">
        <v>1</v>
      </c>
      <c r="N1220" s="17"/>
    </row>
    <row r="1221" spans="1:14" ht="78.75">
      <c r="A1221" s="6">
        <v>1219</v>
      </c>
      <c r="B1221" s="8" t="s">
        <v>16884</v>
      </c>
      <c r="C1221" s="9" t="s">
        <v>17055</v>
      </c>
      <c r="D1221" s="10" t="s">
        <v>17056</v>
      </c>
      <c r="E1221" s="11" t="s">
        <v>17057</v>
      </c>
      <c r="F1221" s="6">
        <v>406488</v>
      </c>
      <c r="G1221" s="6" t="s">
        <v>679</v>
      </c>
      <c r="H1221" s="16">
        <v>8914408</v>
      </c>
      <c r="I1221" s="12" t="s">
        <v>6766</v>
      </c>
      <c r="J1221" s="12" t="s">
        <v>7353</v>
      </c>
      <c r="K1221" s="15">
        <v>1875000</v>
      </c>
      <c r="L1221" s="13" t="s">
        <v>15</v>
      </c>
      <c r="M1221" s="7">
        <v>1</v>
      </c>
      <c r="N1221" s="17"/>
    </row>
    <row r="1222" spans="1:14" ht="110.25">
      <c r="A1222" s="6">
        <v>1220</v>
      </c>
      <c r="B1222" s="8" t="s">
        <v>16884</v>
      </c>
      <c r="C1222" s="9" t="s">
        <v>16907</v>
      </c>
      <c r="D1222" s="10" t="s">
        <v>10398</v>
      </c>
      <c r="E1222" s="11" t="s">
        <v>17058</v>
      </c>
      <c r="F1222" s="6">
        <v>406489</v>
      </c>
      <c r="G1222" s="6" t="s">
        <v>679</v>
      </c>
      <c r="H1222" s="16">
        <v>1923513</v>
      </c>
      <c r="I1222" s="12" t="s">
        <v>13224</v>
      </c>
      <c r="J1222" s="12" t="s">
        <v>1556</v>
      </c>
      <c r="K1222" s="15">
        <v>0</v>
      </c>
      <c r="L1222" s="13" t="s">
        <v>15</v>
      </c>
      <c r="M1222" s="7">
        <v>1</v>
      </c>
      <c r="N1222" s="17"/>
    </row>
    <row r="1223" spans="1:14" ht="63">
      <c r="A1223" s="6">
        <v>1221</v>
      </c>
      <c r="B1223" s="8" t="s">
        <v>16884</v>
      </c>
      <c r="C1223" s="9" t="s">
        <v>16887</v>
      </c>
      <c r="D1223" s="10" t="s">
        <v>14840</v>
      </c>
      <c r="E1223" s="11" t="s">
        <v>17059</v>
      </c>
      <c r="F1223" s="6">
        <v>406490</v>
      </c>
      <c r="G1223" s="6" t="s">
        <v>679</v>
      </c>
      <c r="H1223" s="16">
        <v>648269</v>
      </c>
      <c r="I1223" s="12" t="s">
        <v>17060</v>
      </c>
      <c r="J1223" s="12" t="s">
        <v>17061</v>
      </c>
      <c r="K1223" s="15">
        <v>0</v>
      </c>
      <c r="L1223" s="13" t="s">
        <v>15</v>
      </c>
      <c r="M1223" s="7">
        <v>1</v>
      </c>
      <c r="N1223" s="17"/>
    </row>
    <row r="1224" spans="1:14" ht="141.75">
      <c r="A1224" s="6">
        <v>1222</v>
      </c>
      <c r="B1224" s="8" t="s">
        <v>16884</v>
      </c>
      <c r="C1224" s="9" t="s">
        <v>17062</v>
      </c>
      <c r="D1224" s="10" t="s">
        <v>17063</v>
      </c>
      <c r="E1224" s="11" t="s">
        <v>17064</v>
      </c>
      <c r="F1224" s="6">
        <v>406491</v>
      </c>
      <c r="G1224" s="6" t="s">
        <v>679</v>
      </c>
      <c r="H1224" s="16">
        <v>9707718</v>
      </c>
      <c r="I1224" s="12" t="s">
        <v>17060</v>
      </c>
      <c r="J1224" s="12" t="s">
        <v>12625</v>
      </c>
      <c r="K1224" s="15">
        <v>0</v>
      </c>
      <c r="L1224" s="13" t="s">
        <v>15</v>
      </c>
      <c r="M1224" s="7">
        <v>1</v>
      </c>
      <c r="N1224" s="17"/>
    </row>
    <row r="1225" spans="1:14" ht="47.25">
      <c r="A1225" s="6">
        <v>1223</v>
      </c>
      <c r="B1225" s="8" t="s">
        <v>16884</v>
      </c>
      <c r="C1225" s="9" t="s">
        <v>17065</v>
      </c>
      <c r="D1225" s="10" t="s">
        <v>17066</v>
      </c>
      <c r="E1225" s="11" t="s">
        <v>17067</v>
      </c>
      <c r="F1225" s="6">
        <v>406492</v>
      </c>
      <c r="G1225" s="6" t="s">
        <v>679</v>
      </c>
      <c r="H1225" s="16">
        <v>5375929</v>
      </c>
      <c r="I1225" s="12" t="s">
        <v>17068</v>
      </c>
      <c r="J1225" s="12" t="s">
        <v>14645</v>
      </c>
      <c r="K1225" s="15">
        <v>3000000</v>
      </c>
      <c r="L1225" s="13" t="s">
        <v>15</v>
      </c>
      <c r="M1225" s="7">
        <v>1</v>
      </c>
      <c r="N1225" s="17"/>
    </row>
    <row r="1226" spans="1:14" ht="63">
      <c r="A1226" s="6">
        <v>1224</v>
      </c>
      <c r="B1226" s="8" t="s">
        <v>16884</v>
      </c>
      <c r="C1226" s="9" t="s">
        <v>16942</v>
      </c>
      <c r="D1226" s="10" t="s">
        <v>16915</v>
      </c>
      <c r="E1226" s="11" t="s">
        <v>17069</v>
      </c>
      <c r="F1226" s="6"/>
      <c r="G1226" s="6" t="s">
        <v>679</v>
      </c>
      <c r="H1226" s="16">
        <v>8194999</v>
      </c>
      <c r="I1226" s="12" t="s">
        <v>14461</v>
      </c>
      <c r="J1226" s="12">
        <v>43897</v>
      </c>
      <c r="K1226" s="15">
        <v>0</v>
      </c>
      <c r="L1226" s="13" t="s">
        <v>15</v>
      </c>
      <c r="M1226" s="7">
        <v>1</v>
      </c>
      <c r="N1226" s="17"/>
    </row>
    <row r="1227" spans="1:14" ht="94.5">
      <c r="A1227" s="6">
        <v>1225</v>
      </c>
      <c r="B1227" s="8" t="s">
        <v>16884</v>
      </c>
      <c r="C1227" s="9" t="s">
        <v>17070</v>
      </c>
      <c r="D1227" s="10" t="s">
        <v>14628</v>
      </c>
      <c r="E1227" s="11" t="s">
        <v>17071</v>
      </c>
      <c r="F1227" s="6">
        <v>138130</v>
      </c>
      <c r="G1227" s="6" t="s">
        <v>679</v>
      </c>
      <c r="H1227" s="16">
        <v>1485941</v>
      </c>
      <c r="I1227" s="12" t="s">
        <v>17072</v>
      </c>
      <c r="J1227" s="12" t="s">
        <v>12766</v>
      </c>
      <c r="K1227" s="15">
        <v>0</v>
      </c>
      <c r="L1227" s="13" t="s">
        <v>15</v>
      </c>
      <c r="M1227" s="7">
        <v>1</v>
      </c>
      <c r="N1227" s="17"/>
    </row>
    <row r="1228" spans="1:14" ht="63">
      <c r="A1228" s="6">
        <v>1226</v>
      </c>
      <c r="B1228" s="8" t="s">
        <v>16884</v>
      </c>
      <c r="C1228" s="9" t="s">
        <v>17073</v>
      </c>
      <c r="D1228" s="10" t="s">
        <v>17074</v>
      </c>
      <c r="E1228" s="11" t="s">
        <v>17075</v>
      </c>
      <c r="F1228" s="6">
        <v>400583</v>
      </c>
      <c r="G1228" s="6" t="s">
        <v>679</v>
      </c>
      <c r="H1228" s="16">
        <v>10543100</v>
      </c>
      <c r="I1228" s="12">
        <v>43954</v>
      </c>
      <c r="J1228" s="12">
        <v>44289</v>
      </c>
      <c r="K1228" s="15">
        <v>750000</v>
      </c>
      <c r="L1228" s="13" t="s">
        <v>15</v>
      </c>
      <c r="M1228" s="7">
        <v>1</v>
      </c>
      <c r="N1228" s="17"/>
    </row>
    <row r="1229" spans="1:14" ht="47.25">
      <c r="A1229" s="6">
        <v>1227</v>
      </c>
      <c r="B1229" s="8" t="s">
        <v>16884</v>
      </c>
      <c r="C1229" s="9" t="s">
        <v>17076</v>
      </c>
      <c r="D1229" s="10"/>
      <c r="E1229" s="11" t="s">
        <v>17077</v>
      </c>
      <c r="F1229" s="6">
        <v>480099</v>
      </c>
      <c r="G1229" s="6" t="s">
        <v>1109</v>
      </c>
      <c r="H1229" s="16">
        <v>285000</v>
      </c>
      <c r="I1229" s="12" t="s">
        <v>12537</v>
      </c>
      <c r="J1229" s="12" t="s">
        <v>8467</v>
      </c>
      <c r="K1229" s="15">
        <v>0</v>
      </c>
      <c r="L1229" s="13" t="s">
        <v>15</v>
      </c>
      <c r="M1229" s="7">
        <v>1</v>
      </c>
      <c r="N1229" s="17"/>
    </row>
    <row r="1230" spans="1:14" ht="47.25">
      <c r="A1230" s="6">
        <v>1228</v>
      </c>
      <c r="B1230" s="8" t="s">
        <v>16884</v>
      </c>
      <c r="C1230" s="9" t="s">
        <v>17078</v>
      </c>
      <c r="D1230" s="10" t="s">
        <v>17079</v>
      </c>
      <c r="E1230" s="11" t="s">
        <v>17080</v>
      </c>
      <c r="F1230" s="6">
        <v>480100</v>
      </c>
      <c r="G1230" s="6" t="s">
        <v>1109</v>
      </c>
      <c r="H1230" s="16">
        <v>285200</v>
      </c>
      <c r="I1230" s="12" t="s">
        <v>17081</v>
      </c>
      <c r="J1230" s="12" t="s">
        <v>17082</v>
      </c>
      <c r="K1230" s="15">
        <v>0</v>
      </c>
      <c r="L1230" s="13" t="s">
        <v>15</v>
      </c>
      <c r="M1230" s="7">
        <v>1</v>
      </c>
      <c r="N1230" s="17"/>
    </row>
    <row r="1231" spans="1:14" ht="94.5">
      <c r="A1231" s="6">
        <v>1229</v>
      </c>
      <c r="B1231" s="8" t="s">
        <v>16884</v>
      </c>
      <c r="C1231" s="9" t="s">
        <v>17083</v>
      </c>
      <c r="D1231" s="10" t="s">
        <v>623</v>
      </c>
      <c r="E1231" s="11" t="s">
        <v>17084</v>
      </c>
      <c r="F1231" s="6">
        <v>466948</v>
      </c>
      <c r="G1231" s="6" t="s">
        <v>17085</v>
      </c>
      <c r="H1231" s="16">
        <v>486808</v>
      </c>
      <c r="I1231" s="12" t="s">
        <v>16330</v>
      </c>
      <c r="J1231" s="12" t="s">
        <v>6956</v>
      </c>
      <c r="K1231" s="15">
        <v>0</v>
      </c>
      <c r="L1231" s="13" t="s">
        <v>15</v>
      </c>
      <c r="M1231" s="7">
        <v>1</v>
      </c>
      <c r="N1231" s="17"/>
    </row>
    <row r="1232" spans="1:14" ht="94.5">
      <c r="A1232" s="6">
        <v>1230</v>
      </c>
      <c r="B1232" s="8" t="s">
        <v>16884</v>
      </c>
      <c r="C1232" s="9" t="s">
        <v>17083</v>
      </c>
      <c r="D1232" s="10" t="s">
        <v>623</v>
      </c>
      <c r="E1232" s="11" t="s">
        <v>17086</v>
      </c>
      <c r="F1232" s="6">
        <v>466948</v>
      </c>
      <c r="G1232" s="6" t="s">
        <v>17085</v>
      </c>
      <c r="H1232" s="16">
        <v>457982</v>
      </c>
      <c r="I1232" s="12" t="s">
        <v>16330</v>
      </c>
      <c r="J1232" s="12" t="s">
        <v>6956</v>
      </c>
      <c r="K1232" s="15">
        <v>0</v>
      </c>
      <c r="L1232" s="13" t="s">
        <v>15</v>
      </c>
      <c r="M1232" s="7">
        <v>1</v>
      </c>
      <c r="N1232" s="17"/>
    </row>
    <row r="1233" spans="1:14" ht="94.5">
      <c r="A1233" s="6">
        <v>1231</v>
      </c>
      <c r="B1233" s="8" t="s">
        <v>16884</v>
      </c>
      <c r="C1233" s="9" t="s">
        <v>17083</v>
      </c>
      <c r="D1233" s="10" t="s">
        <v>623</v>
      </c>
      <c r="E1233" s="11" t="s">
        <v>17087</v>
      </c>
      <c r="F1233" s="6">
        <v>466948</v>
      </c>
      <c r="G1233" s="6" t="s">
        <v>17085</v>
      </c>
      <c r="H1233" s="16">
        <v>352264</v>
      </c>
      <c r="I1233" s="12" t="s">
        <v>16330</v>
      </c>
      <c r="J1233" s="12" t="s">
        <v>6956</v>
      </c>
      <c r="K1233" s="15">
        <v>0</v>
      </c>
      <c r="L1233" s="13" t="s">
        <v>15</v>
      </c>
      <c r="M1233" s="7">
        <v>1</v>
      </c>
      <c r="N1233" s="17"/>
    </row>
    <row r="1234" spans="1:14" ht="94.5">
      <c r="A1234" s="6">
        <v>1232</v>
      </c>
      <c r="B1234" s="8" t="s">
        <v>16884</v>
      </c>
      <c r="C1234" s="9" t="s">
        <v>17083</v>
      </c>
      <c r="D1234" s="10" t="s">
        <v>623</v>
      </c>
      <c r="E1234" s="11" t="s">
        <v>17088</v>
      </c>
      <c r="F1234" s="6">
        <v>466948</v>
      </c>
      <c r="G1234" s="6" t="s">
        <v>17085</v>
      </c>
      <c r="H1234" s="16">
        <v>417736</v>
      </c>
      <c r="I1234" s="12" t="s">
        <v>16330</v>
      </c>
      <c r="J1234" s="12" t="s">
        <v>6956</v>
      </c>
      <c r="K1234" s="15">
        <v>0</v>
      </c>
      <c r="L1234" s="13" t="s">
        <v>15</v>
      </c>
      <c r="M1234" s="7">
        <v>1</v>
      </c>
      <c r="N1234" s="17"/>
    </row>
    <row r="1235" spans="1:14" ht="94.5">
      <c r="A1235" s="6">
        <v>1233</v>
      </c>
      <c r="B1235" s="8" t="s">
        <v>16884</v>
      </c>
      <c r="C1235" s="9" t="s">
        <v>17083</v>
      </c>
      <c r="D1235" s="10" t="s">
        <v>623</v>
      </c>
      <c r="E1235" s="11" t="s">
        <v>17089</v>
      </c>
      <c r="F1235" s="6">
        <v>466948</v>
      </c>
      <c r="G1235" s="6" t="s">
        <v>17085</v>
      </c>
      <c r="H1235" s="16">
        <v>491467</v>
      </c>
      <c r="I1235" s="12" t="s">
        <v>16330</v>
      </c>
      <c r="J1235" s="12" t="s">
        <v>6956</v>
      </c>
      <c r="K1235" s="15">
        <v>0</v>
      </c>
      <c r="L1235" s="13" t="s">
        <v>15</v>
      </c>
      <c r="M1235" s="7">
        <v>1</v>
      </c>
      <c r="N1235" s="17"/>
    </row>
    <row r="1236" spans="1:14" ht="94.5">
      <c r="A1236" s="6">
        <v>1234</v>
      </c>
      <c r="B1236" s="8" t="s">
        <v>16884</v>
      </c>
      <c r="C1236" s="9" t="s">
        <v>17083</v>
      </c>
      <c r="D1236" s="10" t="s">
        <v>623</v>
      </c>
      <c r="E1236" s="11" t="s">
        <v>17090</v>
      </c>
      <c r="F1236" s="6">
        <v>466948</v>
      </c>
      <c r="G1236" s="6" t="s">
        <v>17085</v>
      </c>
      <c r="H1236" s="16">
        <v>478968</v>
      </c>
      <c r="I1236" s="12" t="s">
        <v>16330</v>
      </c>
      <c r="J1236" s="12" t="s">
        <v>6956</v>
      </c>
      <c r="K1236" s="15">
        <v>0</v>
      </c>
      <c r="L1236" s="13" t="s">
        <v>15</v>
      </c>
      <c r="M1236" s="7">
        <v>1</v>
      </c>
      <c r="N1236" s="17"/>
    </row>
    <row r="1237" spans="1:14" ht="94.5">
      <c r="A1237" s="6">
        <v>1235</v>
      </c>
      <c r="B1237" s="8" t="s">
        <v>16884</v>
      </c>
      <c r="C1237" s="9" t="s">
        <v>17083</v>
      </c>
      <c r="D1237" s="10" t="s">
        <v>623</v>
      </c>
      <c r="E1237" s="11" t="s">
        <v>17091</v>
      </c>
      <c r="F1237" s="6">
        <v>466948</v>
      </c>
      <c r="G1237" s="6" t="s">
        <v>17085</v>
      </c>
      <c r="H1237" s="16">
        <v>439182</v>
      </c>
      <c r="I1237" s="12" t="s">
        <v>16330</v>
      </c>
      <c r="J1237" s="12" t="s">
        <v>6956</v>
      </c>
      <c r="K1237" s="15">
        <v>0</v>
      </c>
      <c r="L1237" s="13" t="s">
        <v>15</v>
      </c>
      <c r="M1237" s="7">
        <v>1</v>
      </c>
      <c r="N1237" s="17"/>
    </row>
    <row r="1238" spans="1:14" ht="94.5">
      <c r="A1238" s="6">
        <v>1236</v>
      </c>
      <c r="B1238" s="8" t="s">
        <v>16884</v>
      </c>
      <c r="C1238" s="9" t="s">
        <v>17083</v>
      </c>
      <c r="D1238" s="10" t="s">
        <v>623</v>
      </c>
      <c r="E1238" s="11" t="s">
        <v>17092</v>
      </c>
      <c r="F1238" s="6">
        <v>466948</v>
      </c>
      <c r="G1238" s="6" t="s">
        <v>17085</v>
      </c>
      <c r="H1238" s="16">
        <v>3360041</v>
      </c>
      <c r="I1238" s="12" t="s">
        <v>16330</v>
      </c>
      <c r="J1238" s="12" t="s">
        <v>6956</v>
      </c>
      <c r="K1238" s="15">
        <v>0</v>
      </c>
      <c r="L1238" s="13" t="s">
        <v>15</v>
      </c>
      <c r="M1238" s="7">
        <v>1</v>
      </c>
      <c r="N1238" s="17"/>
    </row>
    <row r="1239" spans="1:14" ht="94.5">
      <c r="A1239" s="6">
        <v>1237</v>
      </c>
      <c r="B1239" s="8" t="s">
        <v>16884</v>
      </c>
      <c r="C1239" s="9" t="s">
        <v>17083</v>
      </c>
      <c r="D1239" s="10" t="s">
        <v>623</v>
      </c>
      <c r="E1239" s="11" t="s">
        <v>17093</v>
      </c>
      <c r="F1239" s="6">
        <v>466948</v>
      </c>
      <c r="G1239" s="6" t="s">
        <v>17085</v>
      </c>
      <c r="H1239" s="16">
        <v>555300</v>
      </c>
      <c r="I1239" s="12" t="s">
        <v>16330</v>
      </c>
      <c r="J1239" s="12" t="s">
        <v>6956</v>
      </c>
      <c r="K1239" s="15">
        <v>0</v>
      </c>
      <c r="L1239" s="13" t="s">
        <v>15</v>
      </c>
      <c r="M1239" s="7">
        <v>1</v>
      </c>
      <c r="N1239" s="17"/>
    </row>
    <row r="1240" spans="1:14" ht="94.5">
      <c r="A1240" s="6">
        <v>1238</v>
      </c>
      <c r="B1240" s="8" t="s">
        <v>16884</v>
      </c>
      <c r="C1240" s="9" t="s">
        <v>17083</v>
      </c>
      <c r="D1240" s="10" t="s">
        <v>623</v>
      </c>
      <c r="E1240" s="11" t="s">
        <v>17094</v>
      </c>
      <c r="F1240" s="6">
        <v>466948</v>
      </c>
      <c r="G1240" s="6" t="s">
        <v>17085</v>
      </c>
      <c r="H1240" s="16">
        <v>349169</v>
      </c>
      <c r="I1240" s="12" t="s">
        <v>16330</v>
      </c>
      <c r="J1240" s="12" t="s">
        <v>6956</v>
      </c>
      <c r="K1240" s="15">
        <v>0</v>
      </c>
      <c r="L1240" s="13" t="s">
        <v>15</v>
      </c>
      <c r="M1240" s="7">
        <v>1</v>
      </c>
      <c r="N1240" s="17"/>
    </row>
    <row r="1241" spans="1:14" ht="94.5">
      <c r="A1241" s="6">
        <v>1239</v>
      </c>
      <c r="B1241" s="8" t="s">
        <v>16884</v>
      </c>
      <c r="C1241" s="9" t="s">
        <v>17083</v>
      </c>
      <c r="D1241" s="10" t="s">
        <v>623</v>
      </c>
      <c r="E1241" s="11" t="s">
        <v>17095</v>
      </c>
      <c r="F1241" s="6">
        <v>466948</v>
      </c>
      <c r="G1241" s="6" t="s">
        <v>17085</v>
      </c>
      <c r="H1241" s="16">
        <v>418234</v>
      </c>
      <c r="I1241" s="12" t="s">
        <v>16330</v>
      </c>
      <c r="J1241" s="12" t="s">
        <v>6956</v>
      </c>
      <c r="K1241" s="15">
        <v>0</v>
      </c>
      <c r="L1241" s="13" t="s">
        <v>15</v>
      </c>
      <c r="M1241" s="7">
        <v>1</v>
      </c>
      <c r="N1241" s="17"/>
    </row>
    <row r="1242" spans="1:14" ht="94.5">
      <c r="A1242" s="6">
        <v>1240</v>
      </c>
      <c r="B1242" s="8" t="s">
        <v>16884</v>
      </c>
      <c r="C1242" s="9" t="s">
        <v>17083</v>
      </c>
      <c r="D1242" s="10" t="s">
        <v>623</v>
      </c>
      <c r="E1242" s="11" t="s">
        <v>17096</v>
      </c>
      <c r="F1242" s="6">
        <v>466948</v>
      </c>
      <c r="G1242" s="6" t="s">
        <v>17085</v>
      </c>
      <c r="H1242" s="16">
        <v>915549</v>
      </c>
      <c r="I1242" s="12" t="s">
        <v>16330</v>
      </c>
      <c r="J1242" s="12" t="s">
        <v>6956</v>
      </c>
      <c r="K1242" s="15">
        <v>0</v>
      </c>
      <c r="L1242" s="13" t="s">
        <v>15</v>
      </c>
      <c r="M1242" s="7">
        <v>1</v>
      </c>
      <c r="N1242" s="17"/>
    </row>
    <row r="1243" spans="1:14" ht="63">
      <c r="A1243" s="6">
        <v>1241</v>
      </c>
      <c r="B1243" s="8" t="s">
        <v>16884</v>
      </c>
      <c r="C1243" s="9" t="s">
        <v>17097</v>
      </c>
      <c r="D1243" s="10" t="s">
        <v>17098</v>
      </c>
      <c r="E1243" s="11" t="s">
        <v>17099</v>
      </c>
      <c r="F1243" s="6">
        <v>504262</v>
      </c>
      <c r="G1243" s="6" t="s">
        <v>2521</v>
      </c>
      <c r="H1243" s="16">
        <v>4495267</v>
      </c>
      <c r="I1243" s="12" t="s">
        <v>17100</v>
      </c>
      <c r="J1243" s="12" t="s">
        <v>17101</v>
      </c>
      <c r="K1243" s="15">
        <v>0</v>
      </c>
      <c r="L1243" s="13" t="s">
        <v>4326</v>
      </c>
      <c r="M1243" s="7">
        <v>1</v>
      </c>
      <c r="N1243" s="17"/>
    </row>
    <row r="1244" spans="1:14" ht="63">
      <c r="A1244" s="6">
        <v>1242</v>
      </c>
      <c r="B1244" s="8" t="s">
        <v>16884</v>
      </c>
      <c r="C1244" s="9" t="s">
        <v>17102</v>
      </c>
      <c r="D1244" s="10" t="s">
        <v>17103</v>
      </c>
      <c r="E1244" s="11" t="s">
        <v>17104</v>
      </c>
      <c r="F1244" s="6">
        <v>504258</v>
      </c>
      <c r="G1244" s="6" t="s">
        <v>2521</v>
      </c>
      <c r="H1244" s="16">
        <v>2124361</v>
      </c>
      <c r="I1244" s="12" t="s">
        <v>17100</v>
      </c>
      <c r="J1244" s="12" t="s">
        <v>17101</v>
      </c>
      <c r="K1244" s="15">
        <v>0</v>
      </c>
      <c r="L1244" s="13" t="s">
        <v>4326</v>
      </c>
      <c r="M1244" s="7">
        <v>1</v>
      </c>
      <c r="N1244" s="17"/>
    </row>
    <row r="1245" spans="1:14" ht="47.25">
      <c r="A1245" s="6">
        <v>1243</v>
      </c>
      <c r="B1245" s="8" t="s">
        <v>16884</v>
      </c>
      <c r="C1245" s="9" t="s">
        <v>17036</v>
      </c>
      <c r="D1245" s="10" t="s">
        <v>17037</v>
      </c>
      <c r="E1245" s="11" t="s">
        <v>17105</v>
      </c>
      <c r="F1245" s="6">
        <v>504266</v>
      </c>
      <c r="G1245" s="6" t="s">
        <v>2521</v>
      </c>
      <c r="H1245" s="16">
        <v>4666997</v>
      </c>
      <c r="I1245" s="12" t="s">
        <v>17100</v>
      </c>
      <c r="J1245" s="12" t="s">
        <v>17101</v>
      </c>
      <c r="K1245" s="15">
        <v>0</v>
      </c>
      <c r="L1245" s="13" t="s">
        <v>4326</v>
      </c>
      <c r="M1245" s="7">
        <v>1</v>
      </c>
      <c r="N1245" s="17"/>
    </row>
    <row r="1246" spans="1:14" ht="47.25">
      <c r="A1246" s="6">
        <v>1244</v>
      </c>
      <c r="B1246" s="8" t="s">
        <v>16884</v>
      </c>
      <c r="C1246" s="9" t="s">
        <v>17723</v>
      </c>
      <c r="D1246" s="10" t="s">
        <v>17724</v>
      </c>
      <c r="E1246" s="11" t="s">
        <v>17725</v>
      </c>
      <c r="F1246" s="6"/>
      <c r="G1246" s="6" t="s">
        <v>17726</v>
      </c>
      <c r="H1246" s="16">
        <v>529806936.22000003</v>
      </c>
      <c r="I1246" s="12" t="s">
        <v>1639</v>
      </c>
      <c r="J1246" s="12" t="s">
        <v>17727</v>
      </c>
      <c r="K1246" s="15">
        <v>1086481104</v>
      </c>
      <c r="L1246" s="13" t="s">
        <v>4326</v>
      </c>
      <c r="M1246" s="7">
        <v>1</v>
      </c>
      <c r="N1246" s="17"/>
    </row>
    <row r="1247" spans="1:14" ht="78.75">
      <c r="A1247" s="6">
        <v>1245</v>
      </c>
      <c r="B1247" s="8" t="s">
        <v>16884</v>
      </c>
      <c r="C1247" s="9" t="s">
        <v>17728</v>
      </c>
      <c r="D1247" s="10" t="s">
        <v>17729</v>
      </c>
      <c r="E1247" s="11" t="s">
        <v>17730</v>
      </c>
      <c r="F1247" s="6">
        <v>504256</v>
      </c>
      <c r="G1247" s="6" t="s">
        <v>2521</v>
      </c>
      <c r="H1247" s="16">
        <v>6466734</v>
      </c>
      <c r="I1247" s="12" t="s">
        <v>1854</v>
      </c>
      <c r="J1247" s="12" t="s">
        <v>1714</v>
      </c>
      <c r="K1247" s="15">
        <v>0</v>
      </c>
      <c r="L1247" s="13" t="s">
        <v>4326</v>
      </c>
      <c r="M1247" s="7">
        <v>1</v>
      </c>
      <c r="N1247" s="17"/>
    </row>
    <row r="1248" spans="1:14" ht="63">
      <c r="A1248" s="6">
        <v>1246</v>
      </c>
      <c r="B1248" s="8" t="s">
        <v>16884</v>
      </c>
      <c r="C1248" s="9" t="s">
        <v>17731</v>
      </c>
      <c r="D1248" s="10" t="s">
        <v>17732</v>
      </c>
      <c r="E1248" s="11" t="s">
        <v>17733</v>
      </c>
      <c r="F1248" s="6">
        <v>504252</v>
      </c>
      <c r="G1248" s="6" t="s">
        <v>2521</v>
      </c>
      <c r="H1248" s="16">
        <v>9069601</v>
      </c>
      <c r="I1248" s="12" t="s">
        <v>1854</v>
      </c>
      <c r="J1248" s="12" t="s">
        <v>17734</v>
      </c>
      <c r="K1248" s="15">
        <v>0</v>
      </c>
      <c r="L1248" s="13" t="s">
        <v>4326</v>
      </c>
      <c r="M1248" s="7">
        <v>1</v>
      </c>
      <c r="N1248" s="17"/>
    </row>
    <row r="1249" spans="1:14" ht="78.75">
      <c r="A1249" s="6">
        <v>1247</v>
      </c>
      <c r="B1249" s="8" t="s">
        <v>16884</v>
      </c>
      <c r="C1249" s="9" t="s">
        <v>16965</v>
      </c>
      <c r="D1249" s="10" t="s">
        <v>16966</v>
      </c>
      <c r="E1249" s="11" t="s">
        <v>17735</v>
      </c>
      <c r="F1249" s="6">
        <v>504254</v>
      </c>
      <c r="G1249" s="6" t="s">
        <v>2521</v>
      </c>
      <c r="H1249" s="16">
        <v>4861167</v>
      </c>
      <c r="I1249" s="12" t="s">
        <v>1854</v>
      </c>
      <c r="J1249" s="12" t="s">
        <v>1714</v>
      </c>
      <c r="K1249" s="15">
        <v>0</v>
      </c>
      <c r="L1249" s="13" t="s">
        <v>4326</v>
      </c>
      <c r="M1249" s="7">
        <v>1</v>
      </c>
      <c r="N1249" s="17"/>
    </row>
    <row r="1250" spans="1:14" ht="47.25">
      <c r="A1250" s="6">
        <v>1248</v>
      </c>
      <c r="B1250" s="8" t="s">
        <v>16884</v>
      </c>
      <c r="C1250" s="9" t="s">
        <v>17736</v>
      </c>
      <c r="D1250" s="10" t="s">
        <v>17737</v>
      </c>
      <c r="E1250" s="11" t="s">
        <v>17738</v>
      </c>
      <c r="F1250" s="6">
        <v>504249</v>
      </c>
      <c r="G1250" s="6" t="s">
        <v>2521</v>
      </c>
      <c r="H1250" s="16">
        <v>2824244</v>
      </c>
      <c r="I1250" s="12" t="s">
        <v>1854</v>
      </c>
      <c r="J1250" s="12" t="s">
        <v>2242</v>
      </c>
      <c r="K1250" s="15">
        <v>0</v>
      </c>
      <c r="L1250" s="13" t="s">
        <v>4326</v>
      </c>
      <c r="M1250" s="7">
        <v>1</v>
      </c>
      <c r="N1250" s="17"/>
    </row>
    <row r="1251" spans="1:14" ht="63">
      <c r="A1251" s="6">
        <v>1249</v>
      </c>
      <c r="B1251" s="8" t="s">
        <v>16884</v>
      </c>
      <c r="C1251" s="9" t="s">
        <v>17739</v>
      </c>
      <c r="D1251" s="10" t="s">
        <v>17740</v>
      </c>
      <c r="E1251" s="11" t="s">
        <v>17741</v>
      </c>
      <c r="F1251" s="6">
        <v>504251</v>
      </c>
      <c r="G1251" s="6" t="s">
        <v>2521</v>
      </c>
      <c r="H1251" s="16">
        <v>9108490</v>
      </c>
      <c r="I1251" s="12" t="s">
        <v>1854</v>
      </c>
      <c r="J1251" s="12" t="s">
        <v>17734</v>
      </c>
      <c r="K1251" s="15">
        <v>0</v>
      </c>
      <c r="L1251" s="13" t="s">
        <v>4326</v>
      </c>
      <c r="M1251" s="7">
        <v>1</v>
      </c>
      <c r="N1251" s="17"/>
    </row>
    <row r="1252" spans="1:14" ht="47.25">
      <c r="A1252" s="6">
        <v>1250</v>
      </c>
      <c r="B1252" s="8" t="s">
        <v>16884</v>
      </c>
      <c r="C1252" s="9" t="s">
        <v>17706</v>
      </c>
      <c r="D1252" s="10" t="s">
        <v>17742</v>
      </c>
      <c r="E1252" s="11" t="s">
        <v>17743</v>
      </c>
      <c r="F1252" s="6">
        <v>504255</v>
      </c>
      <c r="G1252" s="6" t="s">
        <v>2521</v>
      </c>
      <c r="H1252" s="16">
        <v>7565619</v>
      </c>
      <c r="I1252" s="12" t="s">
        <v>1854</v>
      </c>
      <c r="J1252" s="12" t="s">
        <v>17734</v>
      </c>
      <c r="K1252" s="15">
        <v>0</v>
      </c>
      <c r="L1252" s="13" t="s">
        <v>4326</v>
      </c>
      <c r="M1252" s="7">
        <v>1</v>
      </c>
      <c r="N1252" s="17"/>
    </row>
    <row r="1253" spans="1:14" ht="63">
      <c r="A1253" s="6">
        <v>1251</v>
      </c>
      <c r="B1253" s="8" t="s">
        <v>16884</v>
      </c>
      <c r="C1253" s="9" t="s">
        <v>17744</v>
      </c>
      <c r="D1253" s="10" t="s">
        <v>17745</v>
      </c>
      <c r="E1253" s="11" t="s">
        <v>17746</v>
      </c>
      <c r="F1253" s="6">
        <v>504253</v>
      </c>
      <c r="G1253" s="6" t="s">
        <v>2521</v>
      </c>
      <c r="H1253" s="16">
        <v>6722762</v>
      </c>
      <c r="I1253" s="12" t="s">
        <v>1854</v>
      </c>
      <c r="J1253" s="12" t="s">
        <v>1714</v>
      </c>
      <c r="K1253" s="15">
        <v>0</v>
      </c>
      <c r="L1253" s="13" t="s">
        <v>4326</v>
      </c>
      <c r="M1253" s="7">
        <v>1</v>
      </c>
      <c r="N1253" s="17"/>
    </row>
    <row r="1254" spans="1:14" ht="78.75">
      <c r="A1254" s="6">
        <v>1252</v>
      </c>
      <c r="B1254" s="8" t="s">
        <v>16884</v>
      </c>
      <c r="C1254" s="9" t="s">
        <v>17747</v>
      </c>
      <c r="D1254" s="10" t="s">
        <v>17748</v>
      </c>
      <c r="E1254" s="11" t="s">
        <v>17749</v>
      </c>
      <c r="F1254" s="6">
        <v>504257</v>
      </c>
      <c r="G1254" s="6" t="s">
        <v>2521</v>
      </c>
      <c r="H1254" s="16">
        <v>2486321</v>
      </c>
      <c r="I1254" s="12" t="s">
        <v>1854</v>
      </c>
      <c r="J1254" s="12" t="s">
        <v>2242</v>
      </c>
      <c r="K1254" s="15">
        <v>0</v>
      </c>
      <c r="L1254" s="13" t="s">
        <v>4326</v>
      </c>
      <c r="M1254" s="7">
        <v>1</v>
      </c>
      <c r="N1254" s="17"/>
    </row>
    <row r="1255" spans="1:14" ht="63">
      <c r="A1255" s="6">
        <v>1253</v>
      </c>
      <c r="B1255" s="8" t="s">
        <v>16884</v>
      </c>
      <c r="C1255" s="9" t="s">
        <v>17750</v>
      </c>
      <c r="D1255" s="10" t="s">
        <v>17751</v>
      </c>
      <c r="E1255" s="11" t="s">
        <v>17752</v>
      </c>
      <c r="F1255" s="6">
        <v>504260</v>
      </c>
      <c r="G1255" s="6" t="s">
        <v>2521</v>
      </c>
      <c r="H1255" s="16">
        <v>7332443</v>
      </c>
      <c r="I1255" s="12" t="s">
        <v>1854</v>
      </c>
      <c r="J1255" s="12" t="s">
        <v>2242</v>
      </c>
      <c r="K1255" s="15">
        <v>0</v>
      </c>
      <c r="L1255" s="13" t="s">
        <v>4326</v>
      </c>
      <c r="M1255" s="7">
        <v>1</v>
      </c>
      <c r="N1255" s="17"/>
    </row>
    <row r="1256" spans="1:14" ht="63">
      <c r="A1256" s="6">
        <v>1254</v>
      </c>
      <c r="B1256" s="8" t="s">
        <v>16884</v>
      </c>
      <c r="C1256" s="9" t="s">
        <v>17753</v>
      </c>
      <c r="D1256" s="10" t="s">
        <v>17754</v>
      </c>
      <c r="E1256" s="11" t="s">
        <v>17755</v>
      </c>
      <c r="F1256" s="6">
        <v>504261</v>
      </c>
      <c r="G1256" s="6" t="s">
        <v>2521</v>
      </c>
      <c r="H1256" s="16">
        <v>5618054</v>
      </c>
      <c r="I1256" s="12" t="s">
        <v>1854</v>
      </c>
      <c r="J1256" s="12" t="s">
        <v>1714</v>
      </c>
      <c r="K1256" s="15">
        <v>0</v>
      </c>
      <c r="L1256" s="13" t="s">
        <v>4326</v>
      </c>
      <c r="M1256" s="7">
        <v>1</v>
      </c>
      <c r="N1256" s="17"/>
    </row>
    <row r="1257" spans="1:14" ht="63">
      <c r="A1257" s="6">
        <v>1255</v>
      </c>
      <c r="B1257" s="8" t="s">
        <v>16884</v>
      </c>
      <c r="C1257" s="9" t="s">
        <v>17756</v>
      </c>
      <c r="D1257" s="10" t="s">
        <v>17757</v>
      </c>
      <c r="E1257" s="11" t="s">
        <v>17758</v>
      </c>
      <c r="F1257" s="6">
        <v>504264</v>
      </c>
      <c r="G1257" s="6" t="s">
        <v>2521</v>
      </c>
      <c r="H1257" s="16">
        <v>4272568</v>
      </c>
      <c r="I1257" s="12" t="s">
        <v>1854</v>
      </c>
      <c r="J1257" s="12" t="s">
        <v>2242</v>
      </c>
      <c r="K1257" s="15">
        <v>0</v>
      </c>
      <c r="L1257" s="13" t="s">
        <v>4326</v>
      </c>
      <c r="M1257" s="7">
        <v>1</v>
      </c>
      <c r="N1257" s="17"/>
    </row>
    <row r="1258" spans="1:14" ht="47.25">
      <c r="A1258" s="6">
        <v>1256</v>
      </c>
      <c r="B1258" s="8" t="s">
        <v>16884</v>
      </c>
      <c r="C1258" s="9" t="s">
        <v>17759</v>
      </c>
      <c r="D1258" s="10" t="s">
        <v>17079</v>
      </c>
      <c r="E1258" s="11" t="s">
        <v>17760</v>
      </c>
      <c r="F1258" s="6">
        <v>504267</v>
      </c>
      <c r="G1258" s="6" t="s">
        <v>2521</v>
      </c>
      <c r="H1258" s="16">
        <v>6841058</v>
      </c>
      <c r="I1258" s="12" t="s">
        <v>1854</v>
      </c>
      <c r="J1258" s="12" t="s">
        <v>1714</v>
      </c>
      <c r="K1258" s="15">
        <v>0</v>
      </c>
      <c r="L1258" s="13" t="s">
        <v>4326</v>
      </c>
      <c r="M1258" s="7">
        <v>1</v>
      </c>
      <c r="N1258" s="17"/>
    </row>
    <row r="1259" spans="1:14" ht="63">
      <c r="A1259" s="6">
        <v>1257</v>
      </c>
      <c r="B1259" s="8" t="s">
        <v>16884</v>
      </c>
      <c r="C1259" s="9" t="s">
        <v>17761</v>
      </c>
      <c r="D1259" s="10" t="s">
        <v>17762</v>
      </c>
      <c r="E1259" s="11" t="s">
        <v>17763</v>
      </c>
      <c r="F1259" s="6">
        <v>504263</v>
      </c>
      <c r="G1259" s="6" t="s">
        <v>2521</v>
      </c>
      <c r="H1259" s="16">
        <v>5311064</v>
      </c>
      <c r="I1259" s="12" t="s">
        <v>1854</v>
      </c>
      <c r="J1259" s="12" t="s">
        <v>1714</v>
      </c>
      <c r="K1259" s="15">
        <v>0</v>
      </c>
      <c r="L1259" s="13" t="s">
        <v>4326</v>
      </c>
      <c r="M1259" s="7">
        <v>1</v>
      </c>
      <c r="N1259" s="17"/>
    </row>
    <row r="1260" spans="1:14" ht="63">
      <c r="A1260" s="6">
        <v>1258</v>
      </c>
      <c r="B1260" s="8" t="s">
        <v>16884</v>
      </c>
      <c r="C1260" s="9" t="s">
        <v>17764</v>
      </c>
      <c r="D1260" s="10" t="s">
        <v>17765</v>
      </c>
      <c r="E1260" s="11" t="s">
        <v>17766</v>
      </c>
      <c r="F1260" s="6">
        <v>504250</v>
      </c>
      <c r="G1260" s="6" t="s">
        <v>2521</v>
      </c>
      <c r="H1260" s="16">
        <v>5750284</v>
      </c>
      <c r="I1260" s="12" t="s">
        <v>1854</v>
      </c>
      <c r="J1260" s="12" t="s">
        <v>1714</v>
      </c>
      <c r="K1260" s="15">
        <v>0</v>
      </c>
      <c r="L1260" s="13" t="s">
        <v>4326</v>
      </c>
      <c r="M1260" s="7">
        <v>1</v>
      </c>
      <c r="N1260" s="17"/>
    </row>
    <row r="1261" spans="1:14" ht="63">
      <c r="A1261" s="6">
        <v>1259</v>
      </c>
      <c r="B1261" s="8" t="s">
        <v>16884</v>
      </c>
      <c r="C1261" s="9" t="s">
        <v>17767</v>
      </c>
      <c r="D1261" s="10" t="s">
        <v>17768</v>
      </c>
      <c r="E1261" s="11" t="s">
        <v>17769</v>
      </c>
      <c r="F1261" s="6">
        <v>504265</v>
      </c>
      <c r="G1261" s="6" t="s">
        <v>2521</v>
      </c>
      <c r="H1261" s="16">
        <v>6502355</v>
      </c>
      <c r="I1261" s="12" t="s">
        <v>1854</v>
      </c>
      <c r="J1261" s="12" t="s">
        <v>1714</v>
      </c>
      <c r="K1261" s="15">
        <v>0</v>
      </c>
      <c r="L1261" s="13" t="s">
        <v>4326</v>
      </c>
      <c r="M1261" s="7">
        <v>1</v>
      </c>
      <c r="N1261" s="17"/>
    </row>
    <row r="1262" spans="1:14" ht="78.75">
      <c r="A1262" s="6">
        <v>1260</v>
      </c>
      <c r="B1262" s="8" t="s">
        <v>27817</v>
      </c>
      <c r="C1262" s="9" t="s">
        <v>27818</v>
      </c>
      <c r="D1262" s="10" t="s">
        <v>27819</v>
      </c>
      <c r="E1262" s="11" t="s">
        <v>27820</v>
      </c>
      <c r="F1262" s="6">
        <v>401597</v>
      </c>
      <c r="G1262" s="6" t="s">
        <v>679</v>
      </c>
      <c r="H1262" s="16">
        <v>3513389</v>
      </c>
      <c r="I1262" s="12" t="s">
        <v>27821</v>
      </c>
      <c r="J1262" s="12" t="s">
        <v>27822</v>
      </c>
      <c r="K1262" s="15">
        <v>0</v>
      </c>
      <c r="L1262" s="13" t="s">
        <v>15</v>
      </c>
      <c r="M1262" s="7">
        <v>1</v>
      </c>
      <c r="N1262" s="17"/>
    </row>
    <row r="1263" spans="1:14" ht="141.75">
      <c r="A1263" s="6">
        <v>1261</v>
      </c>
      <c r="B1263" s="8" t="s">
        <v>27817</v>
      </c>
      <c r="C1263" s="9" t="s">
        <v>27823</v>
      </c>
      <c r="D1263" s="10" t="s">
        <v>27824</v>
      </c>
      <c r="E1263" s="11" t="s">
        <v>27825</v>
      </c>
      <c r="F1263" s="6">
        <v>401600</v>
      </c>
      <c r="G1263" s="6" t="s">
        <v>679</v>
      </c>
      <c r="H1263" s="16">
        <v>3338043</v>
      </c>
      <c r="I1263" s="12" t="s">
        <v>27826</v>
      </c>
      <c r="J1263" s="12" t="s">
        <v>27827</v>
      </c>
      <c r="K1263" s="15">
        <v>0</v>
      </c>
      <c r="L1263" s="13" t="s">
        <v>15</v>
      </c>
      <c r="M1263" s="7">
        <v>1</v>
      </c>
      <c r="N1263" s="17"/>
    </row>
    <row r="1264" spans="1:14" ht="47.25">
      <c r="A1264" s="6">
        <v>1262</v>
      </c>
      <c r="B1264" s="8" t="s">
        <v>27817</v>
      </c>
      <c r="C1264" s="9" t="s">
        <v>27828</v>
      </c>
      <c r="D1264" s="10" t="s">
        <v>27829</v>
      </c>
      <c r="E1264" s="11" t="s">
        <v>27830</v>
      </c>
      <c r="F1264" s="6">
        <v>373577</v>
      </c>
      <c r="G1264" s="6" t="s">
        <v>679</v>
      </c>
      <c r="H1264" s="16">
        <v>9088917</v>
      </c>
      <c r="I1264" s="12" t="s">
        <v>27831</v>
      </c>
      <c r="J1264" s="12" t="s">
        <v>27832</v>
      </c>
      <c r="K1264" s="15">
        <v>1155964</v>
      </c>
      <c r="L1264" s="13" t="s">
        <v>15</v>
      </c>
      <c r="M1264" s="7">
        <v>1</v>
      </c>
      <c r="N1264" s="17"/>
    </row>
    <row r="1265" spans="1:14" ht="31.5">
      <c r="A1265" s="6">
        <v>1263</v>
      </c>
      <c r="B1265" s="8" t="s">
        <v>27817</v>
      </c>
      <c r="C1265" s="9" t="s">
        <v>27833</v>
      </c>
      <c r="D1265" s="10" t="s">
        <v>27834</v>
      </c>
      <c r="E1265" s="11" t="s">
        <v>27835</v>
      </c>
      <c r="F1265" s="6">
        <v>373579</v>
      </c>
      <c r="G1265" s="6" t="s">
        <v>679</v>
      </c>
      <c r="H1265" s="16">
        <v>962350</v>
      </c>
      <c r="I1265" s="12" t="s">
        <v>27836</v>
      </c>
      <c r="J1265" s="12" t="s">
        <v>27837</v>
      </c>
      <c r="K1265" s="15">
        <v>500000</v>
      </c>
      <c r="L1265" s="13" t="s">
        <v>15</v>
      </c>
      <c r="M1265" s="7">
        <v>1</v>
      </c>
      <c r="N1265" s="17"/>
    </row>
    <row r="1266" spans="1:14" ht="94.5">
      <c r="A1266" s="6">
        <v>1264</v>
      </c>
      <c r="B1266" s="8" t="s">
        <v>27817</v>
      </c>
      <c r="C1266" s="9" t="s">
        <v>27838</v>
      </c>
      <c r="D1266" s="10" t="s">
        <v>27839</v>
      </c>
      <c r="E1266" s="11" t="s">
        <v>27840</v>
      </c>
      <c r="F1266" s="6">
        <v>373578</v>
      </c>
      <c r="G1266" s="6"/>
      <c r="H1266" s="16">
        <v>10260000</v>
      </c>
      <c r="I1266" s="12" t="s">
        <v>27841</v>
      </c>
      <c r="J1266" s="12" t="s">
        <v>27842</v>
      </c>
      <c r="K1266" s="15">
        <v>5000000</v>
      </c>
      <c r="L1266" s="13" t="s">
        <v>15</v>
      </c>
      <c r="M1266" s="7">
        <v>1</v>
      </c>
      <c r="N1266" s="17"/>
    </row>
    <row r="1267" spans="1:14" ht="110.25">
      <c r="A1267" s="6">
        <v>1265</v>
      </c>
      <c r="B1267" s="8" t="s">
        <v>27817</v>
      </c>
      <c r="C1267" s="9" t="s">
        <v>27843</v>
      </c>
      <c r="D1267" s="10" t="s">
        <v>4985</v>
      </c>
      <c r="E1267" s="11" t="s">
        <v>27844</v>
      </c>
      <c r="F1267" s="6">
        <v>401599</v>
      </c>
      <c r="G1267" s="6" t="s">
        <v>679</v>
      </c>
      <c r="H1267" s="16">
        <v>14908593.15</v>
      </c>
      <c r="I1267" s="12" t="s">
        <v>27845</v>
      </c>
      <c r="J1267" s="12" t="s">
        <v>27846</v>
      </c>
      <c r="K1267" s="15">
        <v>8684036</v>
      </c>
      <c r="L1267" s="13" t="s">
        <v>15</v>
      </c>
      <c r="M1267" s="7">
        <v>1</v>
      </c>
      <c r="N1267" s="17"/>
    </row>
    <row r="1268" spans="1:14" ht="110.25">
      <c r="A1268" s="6">
        <v>1266</v>
      </c>
      <c r="B1268" s="8" t="s">
        <v>27817</v>
      </c>
      <c r="C1268" s="9" t="s">
        <v>27847</v>
      </c>
      <c r="D1268" s="10" t="s">
        <v>27848</v>
      </c>
      <c r="E1268" s="11" t="s">
        <v>27849</v>
      </c>
      <c r="F1268" s="6">
        <v>423429</v>
      </c>
      <c r="G1268" s="6" t="s">
        <v>679</v>
      </c>
      <c r="H1268" s="16" t="s">
        <v>27850</v>
      </c>
      <c r="I1268" s="12" t="s">
        <v>27851</v>
      </c>
      <c r="J1268" s="12" t="s">
        <v>27852</v>
      </c>
      <c r="K1268" s="15">
        <v>4708103</v>
      </c>
      <c r="L1268" s="13" t="s">
        <v>15</v>
      </c>
      <c r="M1268" s="7">
        <v>1</v>
      </c>
      <c r="N1268" s="17"/>
    </row>
    <row r="1269" spans="1:14" ht="110.25">
      <c r="A1269" s="6">
        <v>1267</v>
      </c>
      <c r="B1269" s="8" t="s">
        <v>27817</v>
      </c>
      <c r="C1269" s="9" t="s">
        <v>27853</v>
      </c>
      <c r="D1269" s="10" t="s">
        <v>27854</v>
      </c>
      <c r="E1269" s="11" t="s">
        <v>27855</v>
      </c>
      <c r="F1269" s="6">
        <v>423430</v>
      </c>
      <c r="G1269" s="6" t="s">
        <v>679</v>
      </c>
      <c r="H1269" s="16">
        <v>11943379.1</v>
      </c>
      <c r="I1269" s="12" t="s">
        <v>27851</v>
      </c>
      <c r="J1269" s="12" t="s">
        <v>27856</v>
      </c>
      <c r="K1269" s="15">
        <v>0</v>
      </c>
      <c r="L1269" s="13" t="s">
        <v>15</v>
      </c>
      <c r="M1269" s="7">
        <v>1</v>
      </c>
      <c r="N1269" s="17"/>
    </row>
    <row r="1270" spans="1:14" ht="141.75">
      <c r="A1270" s="6">
        <v>1268</v>
      </c>
      <c r="B1270" s="8" t="s">
        <v>27817</v>
      </c>
      <c r="C1270" s="9" t="s">
        <v>27857</v>
      </c>
      <c r="D1270" s="10" t="s">
        <v>27858</v>
      </c>
      <c r="E1270" s="11" t="s">
        <v>27859</v>
      </c>
      <c r="F1270" s="6">
        <v>434188</v>
      </c>
      <c r="G1270" s="6" t="s">
        <v>679</v>
      </c>
      <c r="H1270" s="16">
        <v>9871406</v>
      </c>
      <c r="I1270" s="12" t="s">
        <v>27860</v>
      </c>
      <c r="J1270" s="12" t="s">
        <v>27861</v>
      </c>
      <c r="K1270" s="15">
        <v>0</v>
      </c>
      <c r="L1270" s="13" t="s">
        <v>15</v>
      </c>
      <c r="M1270" s="7">
        <v>1</v>
      </c>
      <c r="N1270" s="17"/>
    </row>
    <row r="1271" spans="1:14" ht="94.5">
      <c r="A1271" s="6">
        <v>1269</v>
      </c>
      <c r="B1271" s="8" t="s">
        <v>27817</v>
      </c>
      <c r="C1271" s="9" t="s">
        <v>27862</v>
      </c>
      <c r="D1271" s="10" t="s">
        <v>27863</v>
      </c>
      <c r="E1271" s="11" t="s">
        <v>27864</v>
      </c>
      <c r="F1271" s="6">
        <v>423432</v>
      </c>
      <c r="G1271" s="6" t="s">
        <v>679</v>
      </c>
      <c r="H1271" s="16" t="s">
        <v>27865</v>
      </c>
      <c r="I1271" s="12" t="s">
        <v>27866</v>
      </c>
      <c r="J1271" s="12" t="s">
        <v>27852</v>
      </c>
      <c r="K1271" s="15">
        <v>2000000</v>
      </c>
      <c r="L1271" s="13" t="s">
        <v>15</v>
      </c>
      <c r="M1271" s="7">
        <v>1</v>
      </c>
      <c r="N1271" s="17"/>
    </row>
    <row r="1272" spans="1:14" ht="378">
      <c r="A1272" s="6">
        <v>1270</v>
      </c>
      <c r="B1272" s="8" t="s">
        <v>27817</v>
      </c>
      <c r="C1272" s="9" t="s">
        <v>27867</v>
      </c>
      <c r="D1272" s="10" t="s">
        <v>27868</v>
      </c>
      <c r="E1272" s="11" t="s">
        <v>27869</v>
      </c>
      <c r="F1272" s="6">
        <v>487359</v>
      </c>
      <c r="G1272" s="6"/>
      <c r="H1272" s="16" t="s">
        <v>27870</v>
      </c>
      <c r="I1272" s="12" t="s">
        <v>27871</v>
      </c>
      <c r="J1272" s="12" t="s">
        <v>27872</v>
      </c>
      <c r="K1272" s="15">
        <v>0</v>
      </c>
      <c r="L1272" s="13" t="s">
        <v>15</v>
      </c>
      <c r="M1272" s="7">
        <v>1</v>
      </c>
      <c r="N1272" s="17"/>
    </row>
    <row r="1273" spans="1:14" ht="110.25">
      <c r="A1273" s="6">
        <v>1271</v>
      </c>
      <c r="B1273" s="8" t="s">
        <v>27817</v>
      </c>
      <c r="C1273" s="9" t="s">
        <v>27873</v>
      </c>
      <c r="D1273" s="10" t="s">
        <v>27874</v>
      </c>
      <c r="E1273" s="11" t="s">
        <v>27875</v>
      </c>
      <c r="F1273" s="6">
        <v>487418</v>
      </c>
      <c r="G1273" s="6" t="s">
        <v>679</v>
      </c>
      <c r="H1273" s="16" t="s">
        <v>27876</v>
      </c>
      <c r="I1273" s="12">
        <v>44150</v>
      </c>
      <c r="J1273" s="12" t="s">
        <v>27877</v>
      </c>
      <c r="K1273" s="15">
        <v>0</v>
      </c>
      <c r="L1273" s="13" t="s">
        <v>15</v>
      </c>
      <c r="M1273" s="7">
        <v>1</v>
      </c>
      <c r="N1273" s="17"/>
    </row>
    <row r="1274" spans="1:14" ht="63">
      <c r="A1274" s="6">
        <v>1272</v>
      </c>
      <c r="B1274" s="8" t="s">
        <v>27817</v>
      </c>
      <c r="C1274" s="9" t="s">
        <v>27878</v>
      </c>
      <c r="D1274" s="10" t="s">
        <v>27879</v>
      </c>
      <c r="E1274" s="11" t="s">
        <v>27880</v>
      </c>
      <c r="F1274" s="6">
        <v>425331</v>
      </c>
      <c r="G1274" s="6" t="s">
        <v>21306</v>
      </c>
      <c r="H1274" s="16">
        <v>16505336.41</v>
      </c>
      <c r="I1274" s="12" t="s">
        <v>27881</v>
      </c>
      <c r="J1274" s="12" t="s">
        <v>27861</v>
      </c>
      <c r="K1274" s="15">
        <v>2043620</v>
      </c>
      <c r="L1274" s="13" t="s">
        <v>15</v>
      </c>
      <c r="M1274" s="7">
        <v>1</v>
      </c>
      <c r="N1274" s="17"/>
    </row>
    <row r="1275" spans="1:14" ht="63">
      <c r="A1275" s="6">
        <v>1273</v>
      </c>
      <c r="B1275" s="8" t="s">
        <v>27817</v>
      </c>
      <c r="C1275" s="9" t="s">
        <v>27882</v>
      </c>
      <c r="D1275" s="10" t="s">
        <v>27879</v>
      </c>
      <c r="E1275" s="11" t="s">
        <v>27883</v>
      </c>
      <c r="F1275" s="6">
        <v>485474</v>
      </c>
      <c r="G1275" s="6" t="s">
        <v>1687</v>
      </c>
      <c r="H1275" s="16">
        <v>27806063</v>
      </c>
      <c r="I1275" s="12" t="s">
        <v>27884</v>
      </c>
      <c r="J1275" s="12" t="s">
        <v>27885</v>
      </c>
      <c r="K1275" s="15">
        <v>0</v>
      </c>
      <c r="L1275" s="13" t="s">
        <v>15</v>
      </c>
      <c r="M1275" s="7">
        <v>1</v>
      </c>
      <c r="N1275" s="17"/>
    </row>
    <row r="1276" spans="1:14" ht="409.5">
      <c r="A1276" s="6">
        <v>1274</v>
      </c>
      <c r="B1276" s="8" t="s">
        <v>27817</v>
      </c>
      <c r="C1276" s="9" t="s">
        <v>27886</v>
      </c>
      <c r="D1276" s="10" t="s">
        <v>27887</v>
      </c>
      <c r="E1276" s="11" t="s">
        <v>27888</v>
      </c>
      <c r="F1276" s="6">
        <v>487361</v>
      </c>
      <c r="G1276" s="6" t="s">
        <v>679</v>
      </c>
      <c r="H1276" s="16">
        <v>3400563</v>
      </c>
      <c r="I1276" s="12" t="s">
        <v>27889</v>
      </c>
      <c r="J1276" s="12" t="s">
        <v>12525</v>
      </c>
      <c r="K1276" s="15">
        <v>0</v>
      </c>
      <c r="L1276" s="13" t="s">
        <v>15</v>
      </c>
      <c r="M1276" s="7">
        <v>1</v>
      </c>
      <c r="N1276" s="17"/>
    </row>
    <row r="1277" spans="1:14" ht="173.25">
      <c r="A1277" s="6">
        <v>1275</v>
      </c>
      <c r="B1277" s="8" t="s">
        <v>27817</v>
      </c>
      <c r="C1277" s="9" t="s">
        <v>27890</v>
      </c>
      <c r="D1277" s="10"/>
      <c r="E1277" s="11" t="s">
        <v>27891</v>
      </c>
      <c r="F1277" s="6"/>
      <c r="G1277" s="6" t="s">
        <v>679</v>
      </c>
      <c r="H1277" s="16" t="s">
        <v>27892</v>
      </c>
      <c r="I1277" s="12">
        <v>44143</v>
      </c>
      <c r="J1277" s="12">
        <v>44392</v>
      </c>
      <c r="K1277" s="15">
        <v>0</v>
      </c>
      <c r="L1277" s="13"/>
      <c r="M1277" s="7"/>
      <c r="N1277" s="17"/>
    </row>
    <row r="1278" spans="1:14" ht="63">
      <c r="A1278" s="6">
        <v>1276</v>
      </c>
      <c r="B1278" s="8" t="s">
        <v>27817</v>
      </c>
      <c r="C1278" s="9" t="s">
        <v>27893</v>
      </c>
      <c r="D1278" s="10" t="s">
        <v>27887</v>
      </c>
      <c r="E1278" s="11" t="s">
        <v>27894</v>
      </c>
      <c r="F1278" s="6">
        <v>494817</v>
      </c>
      <c r="G1278" s="6" t="s">
        <v>16</v>
      </c>
      <c r="H1278" s="16">
        <v>4874919.3</v>
      </c>
      <c r="I1278" s="12" t="s">
        <v>27895</v>
      </c>
      <c r="J1278" s="12" t="s">
        <v>27896</v>
      </c>
      <c r="K1278" s="15">
        <v>0</v>
      </c>
      <c r="L1278" s="13" t="s">
        <v>15</v>
      </c>
      <c r="M1278" s="7">
        <v>1</v>
      </c>
      <c r="N1278" s="17"/>
    </row>
    <row r="1279" spans="1:14" ht="63">
      <c r="A1279" s="6">
        <v>1277</v>
      </c>
      <c r="B1279" s="8" t="s">
        <v>27817</v>
      </c>
      <c r="C1279" s="9" t="s">
        <v>27897</v>
      </c>
      <c r="D1279" s="10" t="s">
        <v>27898</v>
      </c>
      <c r="E1279" s="11" t="s">
        <v>27899</v>
      </c>
      <c r="F1279" s="6">
        <v>494804</v>
      </c>
      <c r="G1279" s="6" t="s">
        <v>16</v>
      </c>
      <c r="H1279" s="16">
        <v>3632594.8</v>
      </c>
      <c r="I1279" s="12" t="s">
        <v>27900</v>
      </c>
      <c r="J1279" s="12" t="s">
        <v>27901</v>
      </c>
      <c r="K1279" s="15">
        <v>0</v>
      </c>
      <c r="L1279" s="13" t="s">
        <v>15</v>
      </c>
      <c r="M1279" s="7">
        <v>1</v>
      </c>
      <c r="N1279" s="17"/>
    </row>
    <row r="1280" spans="1:14" ht="63">
      <c r="A1280" s="6">
        <v>1278</v>
      </c>
      <c r="B1280" s="8" t="s">
        <v>27817</v>
      </c>
      <c r="C1280" s="9" t="s">
        <v>27902</v>
      </c>
      <c r="D1280" s="10" t="s">
        <v>27903</v>
      </c>
      <c r="E1280" s="11" t="s">
        <v>27904</v>
      </c>
      <c r="F1280" s="6">
        <v>494785</v>
      </c>
      <c r="G1280" s="6" t="s">
        <v>16</v>
      </c>
      <c r="H1280" s="16">
        <v>2821577.9</v>
      </c>
      <c r="I1280" s="12" t="s">
        <v>27905</v>
      </c>
      <c r="J1280" s="12" t="s">
        <v>27906</v>
      </c>
      <c r="K1280" s="15">
        <v>0</v>
      </c>
      <c r="L1280" s="13" t="s">
        <v>15</v>
      </c>
      <c r="M1280" s="7">
        <v>1</v>
      </c>
      <c r="N1280" s="17"/>
    </row>
    <row r="1281" spans="1:14" ht="31.5">
      <c r="A1281" s="6">
        <v>1279</v>
      </c>
      <c r="B1281" s="8" t="s">
        <v>27817</v>
      </c>
      <c r="C1281" s="9" t="s">
        <v>27907</v>
      </c>
      <c r="D1281" s="10"/>
      <c r="E1281" s="11" t="s">
        <v>27908</v>
      </c>
      <c r="F1281" s="6">
        <v>484820</v>
      </c>
      <c r="G1281" s="6" t="s">
        <v>16</v>
      </c>
      <c r="H1281" s="16">
        <v>4801105.25</v>
      </c>
      <c r="I1281" s="12" t="s">
        <v>27895</v>
      </c>
      <c r="J1281" s="12" t="s">
        <v>27909</v>
      </c>
      <c r="K1281" s="15">
        <v>0</v>
      </c>
      <c r="L1281" s="13" t="s">
        <v>15</v>
      </c>
      <c r="M1281" s="7">
        <v>1</v>
      </c>
      <c r="N1281" s="17"/>
    </row>
    <row r="1282" spans="1:14" ht="47.25">
      <c r="A1282" s="6">
        <v>1280</v>
      </c>
      <c r="B1282" s="8" t="s">
        <v>27817</v>
      </c>
      <c r="C1282" s="9" t="s">
        <v>27910</v>
      </c>
      <c r="D1282" s="10" t="s">
        <v>27911</v>
      </c>
      <c r="E1282" s="11" t="s">
        <v>27912</v>
      </c>
      <c r="F1282" s="6">
        <v>494851</v>
      </c>
      <c r="G1282" s="6" t="s">
        <v>16</v>
      </c>
      <c r="H1282" s="16">
        <v>11905491.49</v>
      </c>
      <c r="I1282" s="12" t="s">
        <v>27913</v>
      </c>
      <c r="J1282" s="12" t="s">
        <v>27914</v>
      </c>
      <c r="K1282" s="15">
        <v>0</v>
      </c>
      <c r="L1282" s="13" t="s">
        <v>15</v>
      </c>
      <c r="M1282" s="7">
        <v>1</v>
      </c>
      <c r="N1282" s="17"/>
    </row>
    <row r="1283" spans="1:14" ht="63">
      <c r="A1283" s="6">
        <v>1281</v>
      </c>
      <c r="B1283" s="8" t="s">
        <v>27817</v>
      </c>
      <c r="C1283" s="9" t="s">
        <v>27915</v>
      </c>
      <c r="D1283" s="10" t="s">
        <v>27916</v>
      </c>
      <c r="E1283" s="11" t="s">
        <v>27912</v>
      </c>
      <c r="F1283" s="6">
        <v>494852</v>
      </c>
      <c r="G1283" s="6" t="s">
        <v>16</v>
      </c>
      <c r="H1283" s="16">
        <v>11229363.85</v>
      </c>
      <c r="I1283" s="12" t="s">
        <v>27917</v>
      </c>
      <c r="J1283" s="12" t="s">
        <v>27918</v>
      </c>
      <c r="K1283" s="15">
        <v>0</v>
      </c>
      <c r="L1283" s="13" t="s">
        <v>15</v>
      </c>
      <c r="M1283" s="7">
        <v>1</v>
      </c>
      <c r="N1283" s="17"/>
    </row>
    <row r="1284" spans="1:14" ht="78.75">
      <c r="A1284" s="6">
        <v>1282</v>
      </c>
      <c r="B1284" s="8" t="s">
        <v>27817</v>
      </c>
      <c r="C1284" s="9" t="s">
        <v>27919</v>
      </c>
      <c r="D1284" s="10" t="s">
        <v>27920</v>
      </c>
      <c r="E1284" s="11" t="s">
        <v>27912</v>
      </c>
      <c r="F1284" s="6">
        <v>494855</v>
      </c>
      <c r="G1284" s="6" t="s">
        <v>16</v>
      </c>
      <c r="H1284" s="16">
        <v>10720711.050000001</v>
      </c>
      <c r="I1284" s="12" t="s">
        <v>27921</v>
      </c>
      <c r="J1284" s="12" t="s">
        <v>27896</v>
      </c>
      <c r="K1284" s="15">
        <v>0</v>
      </c>
      <c r="L1284" s="13" t="s">
        <v>15</v>
      </c>
      <c r="M1284" s="7">
        <v>1</v>
      </c>
      <c r="N1284" s="17"/>
    </row>
    <row r="1285" spans="1:14" ht="47.25">
      <c r="A1285" s="6">
        <v>1283</v>
      </c>
      <c r="B1285" s="8" t="s">
        <v>27817</v>
      </c>
      <c r="C1285" s="9" t="s">
        <v>27922</v>
      </c>
      <c r="D1285" s="10" t="s">
        <v>27923</v>
      </c>
      <c r="E1285" s="11" t="s">
        <v>27924</v>
      </c>
      <c r="F1285" s="6">
        <v>494861</v>
      </c>
      <c r="G1285" s="6" t="s">
        <v>16</v>
      </c>
      <c r="H1285" s="16">
        <v>10329490.6</v>
      </c>
      <c r="I1285" s="12">
        <v>44160</v>
      </c>
      <c r="J1285" s="12" t="s">
        <v>27925</v>
      </c>
      <c r="K1285" s="15">
        <v>0</v>
      </c>
      <c r="L1285" s="13" t="s">
        <v>15</v>
      </c>
      <c r="M1285" s="7">
        <v>1</v>
      </c>
      <c r="N1285" s="17"/>
    </row>
    <row r="1286" spans="1:14" ht="47.25">
      <c r="A1286" s="6">
        <v>1284</v>
      </c>
      <c r="B1286" s="8" t="s">
        <v>27817</v>
      </c>
      <c r="C1286" s="9" t="s">
        <v>27926</v>
      </c>
      <c r="D1286" s="10" t="s">
        <v>27927</v>
      </c>
      <c r="E1286" s="11" t="s">
        <v>27904</v>
      </c>
      <c r="F1286" s="6">
        <v>487366</v>
      </c>
      <c r="G1286" s="6" t="s">
        <v>2521</v>
      </c>
      <c r="H1286" s="16">
        <v>5265902</v>
      </c>
      <c r="I1286" s="12">
        <v>44155</v>
      </c>
      <c r="J1286" s="12" t="s">
        <v>27928</v>
      </c>
      <c r="K1286" s="15">
        <v>0</v>
      </c>
      <c r="L1286" s="13" t="s">
        <v>15</v>
      </c>
      <c r="M1286" s="7">
        <v>1</v>
      </c>
      <c r="N1286" s="17"/>
    </row>
    <row r="1287" spans="1:14" ht="47.25">
      <c r="A1287" s="6">
        <v>1285</v>
      </c>
      <c r="B1287" s="8" t="s">
        <v>27817</v>
      </c>
      <c r="C1287" s="9" t="s">
        <v>27926</v>
      </c>
      <c r="D1287" s="10" t="s">
        <v>27927</v>
      </c>
      <c r="E1287" s="11" t="s">
        <v>27929</v>
      </c>
      <c r="F1287" s="6">
        <v>494798</v>
      </c>
      <c r="G1287" s="6" t="s">
        <v>16</v>
      </c>
      <c r="H1287" s="16">
        <v>2618734.85</v>
      </c>
      <c r="I1287" s="12">
        <v>44155</v>
      </c>
      <c r="J1287" s="12" t="s">
        <v>27930</v>
      </c>
      <c r="K1287" s="15">
        <v>0</v>
      </c>
      <c r="L1287" s="13" t="s">
        <v>15</v>
      </c>
      <c r="M1287" s="7">
        <v>1</v>
      </c>
      <c r="N1287" s="17"/>
    </row>
    <row r="1288" spans="1:14" ht="47.25">
      <c r="A1288" s="6">
        <v>1286</v>
      </c>
      <c r="B1288" s="8" t="s">
        <v>27817</v>
      </c>
      <c r="C1288" s="9" t="s">
        <v>27926</v>
      </c>
      <c r="D1288" s="10" t="s">
        <v>27927</v>
      </c>
      <c r="E1288" s="11" t="s">
        <v>27931</v>
      </c>
      <c r="F1288" s="6">
        <v>494863</v>
      </c>
      <c r="G1288" s="6" t="s">
        <v>16</v>
      </c>
      <c r="H1288" s="16">
        <v>10890384.85</v>
      </c>
      <c r="I1288" s="12">
        <v>44155</v>
      </c>
      <c r="J1288" s="12" t="s">
        <v>27932</v>
      </c>
      <c r="K1288" s="15">
        <v>0</v>
      </c>
      <c r="L1288" s="13" t="s">
        <v>15</v>
      </c>
      <c r="M1288" s="7">
        <v>1</v>
      </c>
      <c r="N1288" s="17"/>
    </row>
    <row r="1289" spans="1:14" ht="47.25">
      <c r="A1289" s="6">
        <v>1287</v>
      </c>
      <c r="B1289" s="8" t="s">
        <v>27817</v>
      </c>
      <c r="C1289" s="9" t="s">
        <v>27933</v>
      </c>
      <c r="D1289" s="10" t="s">
        <v>27934</v>
      </c>
      <c r="E1289" s="11" t="s">
        <v>27935</v>
      </c>
      <c r="F1289" s="6">
        <v>494859</v>
      </c>
      <c r="G1289" s="6" t="s">
        <v>16</v>
      </c>
      <c r="H1289" s="16">
        <v>7532010.4000000004</v>
      </c>
      <c r="I1289" s="12">
        <v>44149</v>
      </c>
      <c r="J1289" s="12" t="s">
        <v>27936</v>
      </c>
      <c r="K1289" s="15">
        <v>0</v>
      </c>
      <c r="L1289" s="13" t="s">
        <v>15</v>
      </c>
      <c r="M1289" s="7">
        <v>1</v>
      </c>
      <c r="N1289" s="17"/>
    </row>
    <row r="1290" spans="1:14" ht="47.25">
      <c r="A1290" s="6">
        <v>1288</v>
      </c>
      <c r="B1290" s="8" t="s">
        <v>27817</v>
      </c>
      <c r="C1290" s="9" t="s">
        <v>27937</v>
      </c>
      <c r="D1290" s="10" t="s">
        <v>27938</v>
      </c>
      <c r="E1290" s="11" t="s">
        <v>27939</v>
      </c>
      <c r="F1290" s="6">
        <v>494839</v>
      </c>
      <c r="G1290" s="6" t="s">
        <v>16</v>
      </c>
      <c r="H1290" s="16">
        <v>7462544.5</v>
      </c>
      <c r="I1290" s="12">
        <v>44131</v>
      </c>
      <c r="J1290" s="12" t="s">
        <v>27940</v>
      </c>
      <c r="K1290" s="15">
        <v>0</v>
      </c>
      <c r="L1290" s="13" t="s">
        <v>15</v>
      </c>
      <c r="M1290" s="7">
        <v>1</v>
      </c>
      <c r="N1290" s="17"/>
    </row>
    <row r="1291" spans="1:14" ht="47.25">
      <c r="A1291" s="6">
        <v>1289</v>
      </c>
      <c r="B1291" s="8" t="s">
        <v>27817</v>
      </c>
      <c r="C1291" s="9" t="s">
        <v>27941</v>
      </c>
      <c r="D1291" s="10" t="s">
        <v>27942</v>
      </c>
      <c r="E1291" s="11" t="s">
        <v>27943</v>
      </c>
      <c r="F1291" s="6">
        <v>494846</v>
      </c>
      <c r="G1291" s="6" t="s">
        <v>16</v>
      </c>
      <c r="H1291" s="16">
        <v>7648982</v>
      </c>
      <c r="I1291" s="12" t="s">
        <v>21749</v>
      </c>
      <c r="J1291" s="12" t="s">
        <v>27896</v>
      </c>
      <c r="K1291" s="15">
        <v>0</v>
      </c>
      <c r="L1291" s="13" t="s">
        <v>15</v>
      </c>
      <c r="M1291" s="7">
        <v>1</v>
      </c>
      <c r="N1291" s="17"/>
    </row>
    <row r="1292" spans="1:14" ht="63">
      <c r="A1292" s="6">
        <v>1290</v>
      </c>
      <c r="B1292" s="8" t="s">
        <v>27817</v>
      </c>
      <c r="C1292" s="9" t="s">
        <v>27944</v>
      </c>
      <c r="D1292" s="10" t="s">
        <v>27945</v>
      </c>
      <c r="E1292" s="11" t="s">
        <v>27946</v>
      </c>
      <c r="F1292" s="6">
        <v>494833</v>
      </c>
      <c r="G1292" s="6" t="s">
        <v>16</v>
      </c>
      <c r="H1292" s="16">
        <v>5306856.75</v>
      </c>
      <c r="I1292" s="12" t="s">
        <v>27947</v>
      </c>
      <c r="J1292" s="12" t="s">
        <v>27948</v>
      </c>
      <c r="K1292" s="15">
        <v>0</v>
      </c>
      <c r="L1292" s="13" t="s">
        <v>15</v>
      </c>
      <c r="M1292" s="7">
        <v>1</v>
      </c>
      <c r="N1292" s="17"/>
    </row>
    <row r="1293" spans="1:14" ht="47.25">
      <c r="A1293" s="6">
        <v>1291</v>
      </c>
      <c r="B1293" s="8" t="s">
        <v>27817</v>
      </c>
      <c r="C1293" s="9" t="s">
        <v>27949</v>
      </c>
      <c r="D1293" s="10" t="s">
        <v>27950</v>
      </c>
      <c r="E1293" s="11" t="s">
        <v>27951</v>
      </c>
      <c r="F1293" s="6">
        <v>494849</v>
      </c>
      <c r="G1293" s="6" t="s">
        <v>16</v>
      </c>
      <c r="H1293" s="16">
        <v>8401726.8499999996</v>
      </c>
      <c r="I1293" s="12" t="s">
        <v>27952</v>
      </c>
      <c r="J1293" s="12" t="s">
        <v>27953</v>
      </c>
      <c r="K1293" s="15">
        <v>0</v>
      </c>
      <c r="L1293" s="13" t="s">
        <v>15</v>
      </c>
      <c r="M1293" s="7">
        <v>1</v>
      </c>
      <c r="N1293" s="17"/>
    </row>
    <row r="1294" spans="1:14" ht="31.5">
      <c r="A1294" s="6">
        <v>1292</v>
      </c>
      <c r="B1294" s="8" t="s">
        <v>27817</v>
      </c>
      <c r="C1294" s="9" t="s">
        <v>27954</v>
      </c>
      <c r="D1294" s="10" t="s">
        <v>27955</v>
      </c>
      <c r="E1294" s="11" t="s">
        <v>27951</v>
      </c>
      <c r="F1294" s="6">
        <v>494835</v>
      </c>
      <c r="G1294" s="6" t="s">
        <v>16</v>
      </c>
      <c r="H1294" s="16">
        <v>6513281.7000000002</v>
      </c>
      <c r="I1294" s="12" t="s">
        <v>27947</v>
      </c>
      <c r="J1294" s="12" t="s">
        <v>27909</v>
      </c>
      <c r="K1294" s="15">
        <v>0</v>
      </c>
      <c r="L1294" s="13" t="s">
        <v>15</v>
      </c>
      <c r="M1294" s="7">
        <v>1</v>
      </c>
      <c r="N1294" s="17"/>
    </row>
    <row r="1295" spans="1:14" ht="47.25">
      <c r="A1295" s="6">
        <v>1293</v>
      </c>
      <c r="B1295" s="8" t="s">
        <v>27817</v>
      </c>
      <c r="C1295" s="9" t="s">
        <v>27956</v>
      </c>
      <c r="D1295" s="10" t="s">
        <v>27957</v>
      </c>
      <c r="E1295" s="11" t="s">
        <v>27958</v>
      </c>
      <c r="F1295" s="6">
        <v>494836</v>
      </c>
      <c r="G1295" s="6" t="s">
        <v>16</v>
      </c>
      <c r="H1295" s="16">
        <v>7118616</v>
      </c>
      <c r="I1295" s="12" t="s">
        <v>27947</v>
      </c>
      <c r="J1295" s="12" t="s">
        <v>27948</v>
      </c>
      <c r="K1295" s="15">
        <v>0</v>
      </c>
      <c r="L1295" s="13" t="s">
        <v>15</v>
      </c>
      <c r="M1295" s="7">
        <v>1</v>
      </c>
      <c r="N1295" s="17"/>
    </row>
    <row r="1296" spans="1:14" ht="47.25">
      <c r="A1296" s="6">
        <v>1294</v>
      </c>
      <c r="B1296" s="8" t="s">
        <v>27817</v>
      </c>
      <c r="C1296" s="9" t="s">
        <v>27959</v>
      </c>
      <c r="D1296" s="10" t="s">
        <v>27960</v>
      </c>
      <c r="E1296" s="11" t="s">
        <v>27961</v>
      </c>
      <c r="F1296" s="6">
        <v>494806</v>
      </c>
      <c r="G1296" s="6" t="s">
        <v>16</v>
      </c>
      <c r="H1296" s="16">
        <v>1631924.25</v>
      </c>
      <c r="I1296" s="12" t="s">
        <v>27962</v>
      </c>
      <c r="J1296" s="12" t="s">
        <v>27963</v>
      </c>
      <c r="K1296" s="15">
        <v>0</v>
      </c>
      <c r="L1296" s="13" t="s">
        <v>15</v>
      </c>
      <c r="M1296" s="7">
        <v>1</v>
      </c>
      <c r="N1296" s="17"/>
    </row>
    <row r="1297" spans="1:14" ht="63">
      <c r="A1297" s="6">
        <v>1295</v>
      </c>
      <c r="B1297" s="8" t="s">
        <v>27817</v>
      </c>
      <c r="C1297" s="9" t="s">
        <v>27964</v>
      </c>
      <c r="D1297" s="10" t="s">
        <v>27965</v>
      </c>
      <c r="E1297" s="11" t="s">
        <v>27966</v>
      </c>
      <c r="F1297" s="6">
        <v>494841</v>
      </c>
      <c r="G1297" s="6" t="s">
        <v>16</v>
      </c>
      <c r="H1297" s="16">
        <v>7850590.0499999998</v>
      </c>
      <c r="I1297" s="12" t="s">
        <v>13408</v>
      </c>
      <c r="J1297" s="12" t="s">
        <v>27967</v>
      </c>
      <c r="K1297" s="15">
        <v>0</v>
      </c>
      <c r="L1297" s="13" t="s">
        <v>15</v>
      </c>
      <c r="M1297" s="7">
        <v>1</v>
      </c>
      <c r="N1297" s="17"/>
    </row>
    <row r="1298" spans="1:14" ht="157.5">
      <c r="A1298" s="6">
        <v>1296</v>
      </c>
      <c r="B1298" s="8" t="s">
        <v>27817</v>
      </c>
      <c r="C1298" s="9" t="s">
        <v>27968</v>
      </c>
      <c r="D1298" s="10" t="s">
        <v>27969</v>
      </c>
      <c r="E1298" s="11" t="s">
        <v>27970</v>
      </c>
      <c r="F1298" s="6">
        <v>423420</v>
      </c>
      <c r="G1298" s="6" t="s">
        <v>27971</v>
      </c>
      <c r="H1298" s="16">
        <v>7502657.2999999998</v>
      </c>
      <c r="I1298" s="12" t="s">
        <v>27851</v>
      </c>
      <c r="J1298" s="12" t="s">
        <v>27972</v>
      </c>
      <c r="K1298" s="15">
        <v>0</v>
      </c>
      <c r="L1298" s="13" t="s">
        <v>15</v>
      </c>
      <c r="M1298" s="7">
        <v>1</v>
      </c>
      <c r="N1298" s="17"/>
    </row>
    <row r="1299" spans="1:14" ht="63">
      <c r="A1299" s="6">
        <v>1297</v>
      </c>
      <c r="B1299" s="8" t="s">
        <v>27817</v>
      </c>
      <c r="C1299" s="9" t="s">
        <v>27973</v>
      </c>
      <c r="D1299" s="10" t="s">
        <v>27974</v>
      </c>
      <c r="E1299" s="11" t="s">
        <v>27975</v>
      </c>
      <c r="F1299" s="6">
        <v>494843</v>
      </c>
      <c r="G1299" s="6" t="s">
        <v>16</v>
      </c>
      <c r="H1299" s="16">
        <v>7892679.7999999998</v>
      </c>
      <c r="I1299" s="12" t="s">
        <v>13408</v>
      </c>
      <c r="J1299" s="12" t="s">
        <v>27976</v>
      </c>
      <c r="K1299" s="15">
        <v>0</v>
      </c>
      <c r="L1299" s="13" t="s">
        <v>15</v>
      </c>
      <c r="M1299" s="7">
        <v>1</v>
      </c>
      <c r="N1299" s="17"/>
    </row>
    <row r="1300" spans="1:14" ht="47.25">
      <c r="A1300" s="6">
        <v>1298</v>
      </c>
      <c r="B1300" s="8" t="s">
        <v>27817</v>
      </c>
      <c r="C1300" s="9" t="s">
        <v>27977</v>
      </c>
      <c r="D1300" s="10" t="s">
        <v>27898</v>
      </c>
      <c r="E1300" s="11" t="s">
        <v>27978</v>
      </c>
      <c r="F1300" s="6">
        <v>494804</v>
      </c>
      <c r="G1300" s="6" t="s">
        <v>16</v>
      </c>
      <c r="H1300" s="16">
        <v>3632594.8</v>
      </c>
      <c r="I1300" s="12" t="s">
        <v>27900</v>
      </c>
      <c r="J1300" s="12" t="s">
        <v>27901</v>
      </c>
      <c r="K1300" s="15">
        <v>0</v>
      </c>
      <c r="L1300" s="13" t="s">
        <v>15</v>
      </c>
      <c r="M1300" s="7">
        <v>1</v>
      </c>
      <c r="N1300" s="17"/>
    </row>
    <row r="1301" spans="1:14" ht="31.5">
      <c r="A1301" s="6">
        <v>1299</v>
      </c>
      <c r="B1301" s="8" t="s">
        <v>27817</v>
      </c>
      <c r="C1301" s="9" t="s">
        <v>27979</v>
      </c>
      <c r="D1301" s="10" t="s">
        <v>27980</v>
      </c>
      <c r="E1301" s="11" t="s">
        <v>27981</v>
      </c>
      <c r="F1301" s="6">
        <v>494826</v>
      </c>
      <c r="G1301" s="6" t="s">
        <v>16</v>
      </c>
      <c r="H1301" s="16">
        <v>6541119.5499999998</v>
      </c>
      <c r="I1301" s="12" t="s">
        <v>27895</v>
      </c>
      <c r="J1301" s="12" t="s">
        <v>27896</v>
      </c>
      <c r="K1301" s="15">
        <v>0</v>
      </c>
      <c r="L1301" s="13" t="s">
        <v>15</v>
      </c>
      <c r="M1301" s="7">
        <v>1</v>
      </c>
      <c r="N1301" s="17"/>
    </row>
    <row r="1302" spans="1:14" ht="47.25">
      <c r="A1302" s="6">
        <v>1300</v>
      </c>
      <c r="B1302" s="8" t="s">
        <v>27817</v>
      </c>
      <c r="C1302" s="9" t="s">
        <v>27982</v>
      </c>
      <c r="D1302" s="10" t="s">
        <v>27983</v>
      </c>
      <c r="E1302" s="11" t="s">
        <v>27984</v>
      </c>
      <c r="F1302" s="6">
        <v>494797</v>
      </c>
      <c r="G1302" s="6" t="s">
        <v>16</v>
      </c>
      <c r="H1302" s="16">
        <v>1252678.55</v>
      </c>
      <c r="I1302" s="12" t="s">
        <v>27905</v>
      </c>
      <c r="J1302" s="12" t="s">
        <v>27906</v>
      </c>
      <c r="K1302" s="15">
        <v>0</v>
      </c>
      <c r="L1302" s="13" t="s">
        <v>15</v>
      </c>
      <c r="M1302" s="7">
        <v>1</v>
      </c>
      <c r="N1302" s="17"/>
    </row>
    <row r="1303" spans="1:14" ht="47.25">
      <c r="A1303" s="6">
        <v>1301</v>
      </c>
      <c r="B1303" s="8" t="s">
        <v>27817</v>
      </c>
      <c r="C1303" s="9" t="s">
        <v>27985</v>
      </c>
      <c r="D1303" s="10" t="s">
        <v>27986</v>
      </c>
      <c r="E1303" s="11" t="s">
        <v>27987</v>
      </c>
      <c r="F1303" s="6">
        <v>494854</v>
      </c>
      <c r="G1303" s="6" t="s">
        <v>16</v>
      </c>
      <c r="H1303" s="16">
        <v>8642709.5500000007</v>
      </c>
      <c r="I1303" s="12" t="s">
        <v>27988</v>
      </c>
      <c r="J1303" s="12" t="s">
        <v>27932</v>
      </c>
      <c r="K1303" s="15">
        <v>0</v>
      </c>
      <c r="L1303" s="13" t="s">
        <v>15</v>
      </c>
      <c r="M1303" s="7">
        <v>1</v>
      </c>
      <c r="N1303" s="17"/>
    </row>
    <row r="1304" spans="1:14" ht="94.5">
      <c r="A1304" s="6">
        <v>1302</v>
      </c>
      <c r="B1304" s="8" t="s">
        <v>27817</v>
      </c>
      <c r="C1304" s="9" t="s">
        <v>27989</v>
      </c>
      <c r="D1304" s="10" t="s">
        <v>27990</v>
      </c>
      <c r="E1304" s="11" t="s">
        <v>27991</v>
      </c>
      <c r="F1304" s="6">
        <v>494832</v>
      </c>
      <c r="G1304" s="6" t="s">
        <v>16</v>
      </c>
      <c r="H1304" s="16">
        <v>6945712.2000000002</v>
      </c>
      <c r="I1304" s="12" t="s">
        <v>27947</v>
      </c>
      <c r="J1304" s="12" t="s">
        <v>27948</v>
      </c>
      <c r="K1304" s="15">
        <v>0</v>
      </c>
      <c r="L1304" s="13" t="s">
        <v>15</v>
      </c>
      <c r="M1304" s="7">
        <v>1</v>
      </c>
      <c r="N1304" s="17"/>
    </row>
    <row r="1305" spans="1:14" ht="47.25">
      <c r="A1305" s="6">
        <v>1303</v>
      </c>
      <c r="B1305" s="8" t="s">
        <v>27817</v>
      </c>
      <c r="C1305" s="9" t="s">
        <v>27992</v>
      </c>
      <c r="D1305" s="10" t="s">
        <v>27993</v>
      </c>
      <c r="E1305" s="11" t="s">
        <v>27994</v>
      </c>
      <c r="F1305" s="6">
        <v>494793</v>
      </c>
      <c r="G1305" s="6" t="s">
        <v>16</v>
      </c>
      <c r="H1305" s="16">
        <v>2538319.25</v>
      </c>
      <c r="I1305" s="12" t="s">
        <v>27995</v>
      </c>
      <c r="J1305" s="12" t="s">
        <v>27996</v>
      </c>
      <c r="K1305" s="15">
        <v>0</v>
      </c>
      <c r="L1305" s="13" t="s">
        <v>15</v>
      </c>
      <c r="M1305" s="7">
        <v>1</v>
      </c>
      <c r="N1305" s="17"/>
    </row>
    <row r="1306" spans="1:14" ht="78.75">
      <c r="A1306" s="6">
        <v>1304</v>
      </c>
      <c r="B1306" s="8" t="s">
        <v>27817</v>
      </c>
      <c r="C1306" s="9" t="s">
        <v>27997</v>
      </c>
      <c r="D1306" s="10" t="s">
        <v>27998</v>
      </c>
      <c r="E1306" s="11" t="s">
        <v>27999</v>
      </c>
      <c r="F1306" s="6">
        <v>494794</v>
      </c>
      <c r="G1306" s="6" t="s">
        <v>16</v>
      </c>
      <c r="H1306" s="16">
        <v>4067731.85</v>
      </c>
      <c r="I1306" s="12" t="s">
        <v>27905</v>
      </c>
      <c r="J1306" s="12" t="s">
        <v>27906</v>
      </c>
      <c r="K1306" s="15">
        <v>0</v>
      </c>
      <c r="L1306" s="13" t="s">
        <v>15</v>
      </c>
      <c r="M1306" s="7">
        <v>1</v>
      </c>
      <c r="N1306" s="17"/>
    </row>
    <row r="1307" spans="1:14" ht="47.25">
      <c r="A1307" s="6">
        <v>1305</v>
      </c>
      <c r="B1307" s="8" t="s">
        <v>27817</v>
      </c>
      <c r="C1307" s="9" t="s">
        <v>28000</v>
      </c>
      <c r="D1307" s="10" t="s">
        <v>28001</v>
      </c>
      <c r="E1307" s="11" t="s">
        <v>28002</v>
      </c>
      <c r="F1307" s="6">
        <v>494795</v>
      </c>
      <c r="G1307" s="6" t="s">
        <v>16</v>
      </c>
      <c r="H1307" s="16">
        <v>3266623.45</v>
      </c>
      <c r="I1307" s="12" t="s">
        <v>13408</v>
      </c>
      <c r="J1307" s="12" t="s">
        <v>28003</v>
      </c>
      <c r="K1307" s="15">
        <v>0</v>
      </c>
      <c r="L1307" s="13" t="s">
        <v>15</v>
      </c>
      <c r="M1307" s="7">
        <v>1</v>
      </c>
      <c r="N1307" s="17"/>
    </row>
    <row r="1308" spans="1:14" ht="78.75">
      <c r="A1308" s="6">
        <v>1306</v>
      </c>
      <c r="B1308" s="8" t="s">
        <v>27817</v>
      </c>
      <c r="C1308" s="9" t="s">
        <v>28004</v>
      </c>
      <c r="D1308" s="10" t="s">
        <v>28005</v>
      </c>
      <c r="E1308" s="11" t="s">
        <v>28006</v>
      </c>
      <c r="F1308" s="6">
        <v>494796</v>
      </c>
      <c r="G1308" s="6" t="s">
        <v>16</v>
      </c>
      <c r="H1308" s="16">
        <v>2332173.0499999998</v>
      </c>
      <c r="I1308" s="12" t="s">
        <v>27962</v>
      </c>
      <c r="J1308" s="12" t="s">
        <v>27996</v>
      </c>
      <c r="K1308" s="15">
        <v>0</v>
      </c>
      <c r="L1308" s="13" t="s">
        <v>15</v>
      </c>
      <c r="M1308" s="7">
        <v>1</v>
      </c>
      <c r="N1308" s="17"/>
    </row>
    <row r="1309" spans="1:14" ht="94.5">
      <c r="A1309" s="6">
        <v>1307</v>
      </c>
      <c r="B1309" s="8" t="s">
        <v>27817</v>
      </c>
      <c r="C1309" s="9" t="s">
        <v>28007</v>
      </c>
      <c r="D1309" s="10" t="s">
        <v>28008</v>
      </c>
      <c r="E1309" s="11" t="s">
        <v>28009</v>
      </c>
      <c r="F1309" s="6">
        <v>365982</v>
      </c>
      <c r="G1309" s="6" t="s">
        <v>16</v>
      </c>
      <c r="H1309" s="16">
        <v>568486</v>
      </c>
      <c r="I1309" s="12" t="s">
        <v>28010</v>
      </c>
      <c r="J1309" s="12" t="s">
        <v>28011</v>
      </c>
      <c r="K1309" s="15">
        <v>0</v>
      </c>
      <c r="L1309" s="13" t="s">
        <v>15</v>
      </c>
      <c r="M1309" s="7">
        <v>1</v>
      </c>
      <c r="N1309" s="17"/>
    </row>
    <row r="1310" spans="1:14" ht="47.25">
      <c r="A1310" s="6">
        <v>1308</v>
      </c>
      <c r="B1310" s="8" t="s">
        <v>27817</v>
      </c>
      <c r="C1310" s="9" t="s">
        <v>28012</v>
      </c>
      <c r="D1310" s="10" t="s">
        <v>28013</v>
      </c>
      <c r="E1310" s="11" t="s">
        <v>28014</v>
      </c>
      <c r="F1310" s="6">
        <v>494829</v>
      </c>
      <c r="G1310" s="6" t="s">
        <v>16</v>
      </c>
      <c r="H1310" s="16">
        <v>5906668.7000000002</v>
      </c>
      <c r="I1310" s="12" t="s">
        <v>27988</v>
      </c>
      <c r="J1310" s="12" t="s">
        <v>28015</v>
      </c>
      <c r="K1310" s="15">
        <v>0</v>
      </c>
      <c r="L1310" s="13" t="s">
        <v>15</v>
      </c>
      <c r="M1310" s="7">
        <v>1</v>
      </c>
      <c r="N1310" s="17"/>
    </row>
    <row r="1311" spans="1:14" ht="63">
      <c r="A1311" s="6">
        <v>1309</v>
      </c>
      <c r="B1311" s="8" t="s">
        <v>27817</v>
      </c>
      <c r="C1311" s="9" t="s">
        <v>28016</v>
      </c>
      <c r="D1311" s="10" t="s">
        <v>28017</v>
      </c>
      <c r="E1311" s="11" t="s">
        <v>28018</v>
      </c>
      <c r="F1311" s="6">
        <v>494776</v>
      </c>
      <c r="G1311" s="6"/>
      <c r="H1311" s="16"/>
      <c r="I1311" s="12"/>
      <c r="J1311" s="12"/>
      <c r="K1311" s="15">
        <v>0</v>
      </c>
      <c r="L1311" s="13" t="s">
        <v>15</v>
      </c>
      <c r="M1311" s="7">
        <v>1</v>
      </c>
      <c r="N1311" s="17"/>
    </row>
    <row r="1312" spans="1:14" ht="63">
      <c r="A1312" s="6">
        <v>1310</v>
      </c>
      <c r="B1312" s="8" t="s">
        <v>27817</v>
      </c>
      <c r="C1312" s="9" t="s">
        <v>28019</v>
      </c>
      <c r="D1312" s="10" t="s">
        <v>28020</v>
      </c>
      <c r="E1312" s="11" t="s">
        <v>28021</v>
      </c>
      <c r="F1312" s="6">
        <v>494823</v>
      </c>
      <c r="G1312" s="6" t="s">
        <v>16</v>
      </c>
      <c r="H1312" s="16">
        <v>3591333.45</v>
      </c>
      <c r="I1312" s="12" t="s">
        <v>27905</v>
      </c>
      <c r="J1312" s="12" t="s">
        <v>27906</v>
      </c>
      <c r="K1312" s="15">
        <v>0</v>
      </c>
      <c r="L1312" s="13" t="s">
        <v>15</v>
      </c>
      <c r="M1312" s="7">
        <v>1</v>
      </c>
      <c r="N1312" s="17"/>
    </row>
    <row r="1313" spans="1:14" ht="47.25">
      <c r="A1313" s="6">
        <v>1311</v>
      </c>
      <c r="B1313" s="8" t="s">
        <v>27817</v>
      </c>
      <c r="C1313" s="9" t="s">
        <v>28022</v>
      </c>
      <c r="D1313" s="10" t="s">
        <v>28023</v>
      </c>
      <c r="E1313" s="11" t="s">
        <v>28024</v>
      </c>
      <c r="F1313" s="6">
        <v>494791</v>
      </c>
      <c r="G1313" s="6" t="s">
        <v>16</v>
      </c>
      <c r="H1313" s="16">
        <v>2808821.3</v>
      </c>
      <c r="I1313" s="12" t="s">
        <v>27895</v>
      </c>
      <c r="J1313" s="12" t="s">
        <v>28025</v>
      </c>
      <c r="K1313" s="15">
        <v>0</v>
      </c>
      <c r="L1313" s="13" t="s">
        <v>15</v>
      </c>
      <c r="M1313" s="7">
        <v>1</v>
      </c>
      <c r="N1313" s="17"/>
    </row>
    <row r="1314" spans="1:14" ht="47.25">
      <c r="A1314" s="6">
        <v>1312</v>
      </c>
      <c r="B1314" s="8" t="s">
        <v>27817</v>
      </c>
      <c r="C1314" s="9" t="s">
        <v>28022</v>
      </c>
      <c r="D1314" s="10" t="s">
        <v>28023</v>
      </c>
      <c r="E1314" s="11" t="s">
        <v>28026</v>
      </c>
      <c r="F1314" s="6"/>
      <c r="G1314" s="6" t="s">
        <v>16</v>
      </c>
      <c r="H1314" s="16">
        <v>4641096</v>
      </c>
      <c r="I1314" s="12" t="s">
        <v>28027</v>
      </c>
      <c r="J1314" s="12" t="s">
        <v>28028</v>
      </c>
      <c r="K1314" s="15">
        <v>0</v>
      </c>
      <c r="L1314" s="13" t="s">
        <v>15</v>
      </c>
      <c r="M1314" s="7">
        <v>1</v>
      </c>
      <c r="N1314" s="17"/>
    </row>
    <row r="1315" spans="1:14" ht="47.25">
      <c r="A1315" s="6">
        <v>1313</v>
      </c>
      <c r="B1315" s="8" t="s">
        <v>27817</v>
      </c>
      <c r="C1315" s="9" t="s">
        <v>28029</v>
      </c>
      <c r="D1315" s="10" t="s">
        <v>28030</v>
      </c>
      <c r="E1315" s="11" t="s">
        <v>28031</v>
      </c>
      <c r="F1315" s="6">
        <v>494810</v>
      </c>
      <c r="G1315" s="6" t="s">
        <v>16</v>
      </c>
      <c r="H1315" s="16">
        <v>508699.35</v>
      </c>
      <c r="I1315" s="12" t="s">
        <v>13408</v>
      </c>
      <c r="J1315" s="12" t="s">
        <v>27925</v>
      </c>
      <c r="K1315" s="15">
        <v>0</v>
      </c>
      <c r="L1315" s="13" t="s">
        <v>15</v>
      </c>
      <c r="M1315" s="7">
        <v>1</v>
      </c>
      <c r="N1315" s="17"/>
    </row>
    <row r="1316" spans="1:14" ht="47.25">
      <c r="A1316" s="6">
        <v>1314</v>
      </c>
      <c r="B1316" s="8" t="s">
        <v>27817</v>
      </c>
      <c r="C1316" s="9" t="s">
        <v>27873</v>
      </c>
      <c r="D1316" s="10" t="s">
        <v>27874</v>
      </c>
      <c r="E1316" s="11" t="s">
        <v>28032</v>
      </c>
      <c r="F1316" s="6">
        <v>494811</v>
      </c>
      <c r="G1316" s="6" t="s">
        <v>16</v>
      </c>
      <c r="H1316" s="16">
        <v>792529.9</v>
      </c>
      <c r="I1316" s="12" t="s">
        <v>27895</v>
      </c>
      <c r="J1316" s="12" t="s">
        <v>27925</v>
      </c>
      <c r="K1316" s="15">
        <v>0</v>
      </c>
      <c r="L1316" s="13" t="s">
        <v>15</v>
      </c>
      <c r="M1316" s="7">
        <v>1</v>
      </c>
      <c r="N1316" s="17"/>
    </row>
    <row r="1317" spans="1:14" ht="63">
      <c r="A1317" s="6">
        <v>1315</v>
      </c>
      <c r="B1317" s="8" t="s">
        <v>27817</v>
      </c>
      <c r="C1317" s="9" t="s">
        <v>28033</v>
      </c>
      <c r="D1317" s="10" t="s">
        <v>28034</v>
      </c>
      <c r="E1317" s="11" t="s">
        <v>28035</v>
      </c>
      <c r="F1317" s="6">
        <v>494812</v>
      </c>
      <c r="G1317" s="6" t="s">
        <v>16</v>
      </c>
      <c r="H1317" s="16">
        <v>1953288.35</v>
      </c>
      <c r="I1317" s="12" t="s">
        <v>13408</v>
      </c>
      <c r="J1317" s="12" t="s">
        <v>27925</v>
      </c>
      <c r="K1317" s="15">
        <v>0</v>
      </c>
      <c r="L1317" s="13" t="s">
        <v>15</v>
      </c>
      <c r="M1317" s="7">
        <v>1</v>
      </c>
      <c r="N1317" s="17"/>
    </row>
    <row r="1318" spans="1:14" ht="47.25">
      <c r="A1318" s="6">
        <v>1316</v>
      </c>
      <c r="B1318" s="8" t="s">
        <v>27817</v>
      </c>
      <c r="C1318" s="9" t="s">
        <v>28036</v>
      </c>
      <c r="D1318" s="10" t="s">
        <v>28037</v>
      </c>
      <c r="E1318" s="11" t="s">
        <v>28038</v>
      </c>
      <c r="F1318" s="6">
        <v>494808</v>
      </c>
      <c r="G1318" s="6" t="s">
        <v>16</v>
      </c>
      <c r="H1318" s="16">
        <v>1387971.85</v>
      </c>
      <c r="I1318" s="12" t="s">
        <v>13408</v>
      </c>
      <c r="J1318" s="12" t="s">
        <v>27976</v>
      </c>
      <c r="K1318" s="15">
        <v>0</v>
      </c>
      <c r="L1318" s="13" t="s">
        <v>15</v>
      </c>
      <c r="M1318" s="7">
        <v>1</v>
      </c>
      <c r="N1318" s="17"/>
    </row>
    <row r="1319" spans="1:14" ht="47.25">
      <c r="A1319" s="6">
        <v>1317</v>
      </c>
      <c r="B1319" s="8" t="s">
        <v>27817</v>
      </c>
      <c r="C1319" s="9" t="s">
        <v>28039</v>
      </c>
      <c r="D1319" s="10" t="s">
        <v>28040</v>
      </c>
      <c r="E1319" s="11" t="s">
        <v>28041</v>
      </c>
      <c r="F1319" s="6">
        <v>494809</v>
      </c>
      <c r="G1319" s="6" t="s">
        <v>16</v>
      </c>
      <c r="H1319" s="16">
        <v>1387971.85</v>
      </c>
      <c r="I1319" s="12" t="s">
        <v>27947</v>
      </c>
      <c r="J1319" s="12" t="s">
        <v>27925</v>
      </c>
      <c r="K1319" s="15">
        <v>0</v>
      </c>
      <c r="L1319" s="13" t="s">
        <v>15</v>
      </c>
      <c r="M1319" s="7">
        <v>1</v>
      </c>
      <c r="N1319" s="17"/>
    </row>
    <row r="1320" spans="1:14" ht="63">
      <c r="A1320" s="6">
        <v>1318</v>
      </c>
      <c r="B1320" s="8" t="s">
        <v>27817</v>
      </c>
      <c r="C1320" s="9" t="s">
        <v>28042</v>
      </c>
      <c r="D1320" s="10" t="s">
        <v>28043</v>
      </c>
      <c r="E1320" s="11" t="s">
        <v>28044</v>
      </c>
      <c r="F1320" s="6">
        <v>494864</v>
      </c>
      <c r="G1320" s="6" t="s">
        <v>16</v>
      </c>
      <c r="H1320" s="16">
        <v>1094381</v>
      </c>
      <c r="I1320" s="12" t="s">
        <v>27895</v>
      </c>
      <c r="J1320" s="12" t="s">
        <v>27925</v>
      </c>
      <c r="K1320" s="15">
        <v>0</v>
      </c>
      <c r="L1320" s="13" t="s">
        <v>15</v>
      </c>
      <c r="M1320" s="7">
        <v>1</v>
      </c>
      <c r="N1320" s="17"/>
    </row>
    <row r="1321" spans="1:14" ht="47.25">
      <c r="A1321" s="6">
        <v>1319</v>
      </c>
      <c r="B1321" s="8" t="s">
        <v>27817</v>
      </c>
      <c r="C1321" s="9" t="s">
        <v>28045</v>
      </c>
      <c r="D1321" s="10" t="s">
        <v>28046</v>
      </c>
      <c r="E1321" s="11" t="s">
        <v>28047</v>
      </c>
      <c r="F1321" s="6">
        <v>494813</v>
      </c>
      <c r="G1321" s="6" t="s">
        <v>16</v>
      </c>
      <c r="H1321" s="16">
        <v>1468460.6</v>
      </c>
      <c r="I1321" s="12" t="s">
        <v>13408</v>
      </c>
      <c r="J1321" s="12" t="s">
        <v>27976</v>
      </c>
      <c r="K1321" s="15">
        <v>0</v>
      </c>
      <c r="L1321" s="13" t="s">
        <v>15</v>
      </c>
      <c r="M1321" s="7">
        <v>1</v>
      </c>
      <c r="N1321" s="17"/>
    </row>
    <row r="1322" spans="1:14" ht="47.25">
      <c r="A1322" s="6">
        <v>1320</v>
      </c>
      <c r="B1322" s="8" t="s">
        <v>27817</v>
      </c>
      <c r="C1322" s="9" t="s">
        <v>28048</v>
      </c>
      <c r="D1322" s="10" t="s">
        <v>28049</v>
      </c>
      <c r="E1322" s="11" t="s">
        <v>28050</v>
      </c>
      <c r="F1322" s="6">
        <v>414687</v>
      </c>
      <c r="G1322" s="6" t="s">
        <v>21306</v>
      </c>
      <c r="H1322" s="16">
        <v>7428129.7999999998</v>
      </c>
      <c r="I1322" s="12" t="s">
        <v>28051</v>
      </c>
      <c r="J1322" s="12" t="s">
        <v>28052</v>
      </c>
      <c r="K1322" s="15">
        <v>4458443</v>
      </c>
      <c r="L1322" s="13" t="s">
        <v>15</v>
      </c>
      <c r="M1322" s="7">
        <v>1</v>
      </c>
      <c r="N1322" s="17"/>
    </row>
    <row r="1323" spans="1:14" ht="78.75">
      <c r="A1323" s="6">
        <v>1321</v>
      </c>
      <c r="B1323" s="8" t="s">
        <v>27817</v>
      </c>
      <c r="C1323" s="9" t="s">
        <v>28053</v>
      </c>
      <c r="D1323" s="10" t="s">
        <v>28054</v>
      </c>
      <c r="E1323" s="11" t="s">
        <v>28055</v>
      </c>
      <c r="F1323" s="6">
        <v>119949</v>
      </c>
      <c r="G1323" s="6" t="s">
        <v>21306</v>
      </c>
      <c r="H1323" s="16">
        <v>2852069.4</v>
      </c>
      <c r="I1323" s="12" t="s">
        <v>28056</v>
      </c>
      <c r="J1323" s="12" t="s">
        <v>28057</v>
      </c>
      <c r="K1323" s="15">
        <v>19628856</v>
      </c>
      <c r="L1323" s="13" t="s">
        <v>15</v>
      </c>
      <c r="M1323" s="7">
        <v>1</v>
      </c>
      <c r="N1323" s="17"/>
    </row>
    <row r="1324" spans="1:14" ht="47.25">
      <c r="A1324" s="6">
        <v>1322</v>
      </c>
      <c r="B1324" s="8" t="s">
        <v>27817</v>
      </c>
      <c r="C1324" s="9" t="s">
        <v>28058</v>
      </c>
      <c r="D1324" s="10" t="s">
        <v>4985</v>
      </c>
      <c r="E1324" s="11" t="s">
        <v>28059</v>
      </c>
      <c r="F1324" s="6">
        <v>152758</v>
      </c>
      <c r="G1324" s="6" t="s">
        <v>21306</v>
      </c>
      <c r="H1324" s="16">
        <v>53400000</v>
      </c>
      <c r="I1324" s="12" t="s">
        <v>28060</v>
      </c>
      <c r="J1324" s="12" t="s">
        <v>28061</v>
      </c>
      <c r="K1324" s="15">
        <v>23165730</v>
      </c>
      <c r="L1324" s="13" t="s">
        <v>14</v>
      </c>
      <c r="M1324" s="7">
        <v>0.51</v>
      </c>
      <c r="N1324" s="17"/>
    </row>
    <row r="1325" spans="1:14" ht="47.25">
      <c r="A1325" s="6">
        <v>1323</v>
      </c>
      <c r="B1325" s="8" t="s">
        <v>27817</v>
      </c>
      <c r="C1325" s="9" t="s">
        <v>28062</v>
      </c>
      <c r="D1325" s="10" t="s">
        <v>25394</v>
      </c>
      <c r="E1325" s="11" t="s">
        <v>28059</v>
      </c>
      <c r="F1325" s="6">
        <v>152758</v>
      </c>
      <c r="G1325" s="6" t="s">
        <v>21306</v>
      </c>
      <c r="H1325" s="16">
        <v>53400000</v>
      </c>
      <c r="I1325" s="12" t="s">
        <v>28060</v>
      </c>
      <c r="J1325" s="12" t="s">
        <v>28061</v>
      </c>
      <c r="K1325" s="15">
        <v>0</v>
      </c>
      <c r="L1325" s="13" t="s">
        <v>14</v>
      </c>
      <c r="M1325" s="7">
        <v>0.49</v>
      </c>
      <c r="N1325" s="17"/>
    </row>
    <row r="1326" spans="1:14" ht="47.25">
      <c r="A1326" s="6">
        <v>1324</v>
      </c>
      <c r="B1326" s="8" t="s">
        <v>27817</v>
      </c>
      <c r="C1326" s="9" t="s">
        <v>28063</v>
      </c>
      <c r="D1326" s="10" t="s">
        <v>28064</v>
      </c>
      <c r="E1326" s="11" t="s">
        <v>28065</v>
      </c>
      <c r="F1326" s="6">
        <v>262805</v>
      </c>
      <c r="G1326" s="6" t="s">
        <v>1109</v>
      </c>
      <c r="H1326" s="16">
        <v>285000</v>
      </c>
      <c r="I1326" s="12" t="s">
        <v>28066</v>
      </c>
      <c r="J1326" s="12" t="s">
        <v>28067</v>
      </c>
      <c r="K1326" s="15">
        <v>0</v>
      </c>
      <c r="L1326" s="13" t="s">
        <v>15</v>
      </c>
      <c r="M1326" s="7">
        <v>1</v>
      </c>
      <c r="N1326" s="17"/>
    </row>
    <row r="1327" spans="1:14" ht="31.5">
      <c r="A1327" s="6">
        <v>1325</v>
      </c>
      <c r="B1327" s="8" t="s">
        <v>27817</v>
      </c>
      <c r="C1327" s="9" t="s">
        <v>28068</v>
      </c>
      <c r="D1327" s="10" t="s">
        <v>28069</v>
      </c>
      <c r="E1327" s="11" t="s">
        <v>28070</v>
      </c>
      <c r="F1327" s="6">
        <v>211241</v>
      </c>
      <c r="G1327" s="6" t="s">
        <v>1109</v>
      </c>
      <c r="H1327" s="16">
        <v>285000</v>
      </c>
      <c r="I1327" s="12" t="s">
        <v>28071</v>
      </c>
      <c r="J1327" s="12" t="s">
        <v>28072</v>
      </c>
      <c r="K1327" s="15">
        <v>0</v>
      </c>
      <c r="L1327" s="13" t="s">
        <v>15</v>
      </c>
      <c r="M1327" s="7">
        <v>1</v>
      </c>
      <c r="N1327" s="17"/>
    </row>
    <row r="1328" spans="1:14" ht="63">
      <c r="A1328" s="6">
        <v>1326</v>
      </c>
      <c r="B1328" s="8" t="s">
        <v>27817</v>
      </c>
      <c r="C1328" s="9" t="s">
        <v>28073</v>
      </c>
      <c r="D1328" s="10" t="s">
        <v>28074</v>
      </c>
      <c r="E1328" s="11" t="s">
        <v>28075</v>
      </c>
      <c r="F1328" s="6">
        <v>509295</v>
      </c>
      <c r="G1328" s="6" t="s">
        <v>1109</v>
      </c>
      <c r="H1328" s="16">
        <v>285031.34999999998</v>
      </c>
      <c r="I1328" s="12" t="s">
        <v>28076</v>
      </c>
      <c r="J1328" s="12" t="s">
        <v>27856</v>
      </c>
      <c r="K1328" s="15">
        <v>0</v>
      </c>
      <c r="L1328" s="13" t="s">
        <v>15</v>
      </c>
      <c r="M1328" s="7">
        <v>1</v>
      </c>
      <c r="N1328" s="17"/>
    </row>
    <row r="1329" spans="1:14" ht="47.25">
      <c r="A1329" s="6">
        <v>1327</v>
      </c>
      <c r="B1329" s="8" t="s">
        <v>27817</v>
      </c>
      <c r="C1329" s="9" t="s">
        <v>28077</v>
      </c>
      <c r="D1329" s="10" t="s">
        <v>28078</v>
      </c>
      <c r="E1329" s="11" t="s">
        <v>28079</v>
      </c>
      <c r="F1329" s="6">
        <v>383836</v>
      </c>
      <c r="G1329" s="6" t="s">
        <v>1109</v>
      </c>
      <c r="H1329" s="16">
        <v>760000</v>
      </c>
      <c r="I1329" s="12" t="s">
        <v>28080</v>
      </c>
      <c r="J1329" s="12" t="s">
        <v>27822</v>
      </c>
      <c r="K1329" s="15">
        <v>0</v>
      </c>
      <c r="L1329" s="13" t="s">
        <v>15</v>
      </c>
      <c r="M1329" s="7">
        <v>1</v>
      </c>
      <c r="N1329" s="17"/>
    </row>
    <row r="1330" spans="1:14" ht="31.5">
      <c r="A1330" s="6">
        <v>1328</v>
      </c>
      <c r="B1330" s="8" t="s">
        <v>27817</v>
      </c>
      <c r="C1330" s="9" t="s">
        <v>28081</v>
      </c>
      <c r="D1330" s="10" t="s">
        <v>28082</v>
      </c>
      <c r="E1330" s="11" t="s">
        <v>28083</v>
      </c>
      <c r="F1330" s="6">
        <v>507104</v>
      </c>
      <c r="G1330" s="6" t="s">
        <v>1109</v>
      </c>
      <c r="H1330" s="16">
        <v>7696666.25</v>
      </c>
      <c r="I1330" s="12" t="s">
        <v>28076</v>
      </c>
      <c r="J1330" s="12" t="s">
        <v>27856</v>
      </c>
      <c r="K1330" s="15">
        <v>0</v>
      </c>
      <c r="L1330" s="13" t="s">
        <v>15</v>
      </c>
      <c r="M1330" s="7">
        <v>1</v>
      </c>
      <c r="N1330" s="17"/>
    </row>
    <row r="1331" spans="1:14" ht="47.25">
      <c r="A1331" s="6">
        <v>1329</v>
      </c>
      <c r="B1331" s="8" t="s">
        <v>27817</v>
      </c>
      <c r="C1331" s="9" t="s">
        <v>28029</v>
      </c>
      <c r="D1331" s="10" t="s">
        <v>28030</v>
      </c>
      <c r="E1331" s="11" t="s">
        <v>28084</v>
      </c>
      <c r="F1331" s="6">
        <v>507108</v>
      </c>
      <c r="G1331" s="6" t="s">
        <v>1109</v>
      </c>
      <c r="H1331" s="16">
        <v>475000</v>
      </c>
      <c r="I1331" s="12" t="s">
        <v>28076</v>
      </c>
      <c r="J1331" s="12" t="s">
        <v>27856</v>
      </c>
      <c r="K1331" s="15">
        <v>0</v>
      </c>
      <c r="L1331" s="13" t="s">
        <v>15</v>
      </c>
      <c r="M1331" s="7">
        <v>1</v>
      </c>
      <c r="N1331" s="17"/>
    </row>
    <row r="1332" spans="1:14" ht="47.25">
      <c r="A1332" s="6">
        <v>1330</v>
      </c>
      <c r="B1332" s="8" t="s">
        <v>27817</v>
      </c>
      <c r="C1332" s="9" t="s">
        <v>28085</v>
      </c>
      <c r="D1332" s="10" t="s">
        <v>28086</v>
      </c>
      <c r="E1332" s="11" t="s">
        <v>28087</v>
      </c>
      <c r="F1332" s="6">
        <v>507105</v>
      </c>
      <c r="G1332" s="6" t="s">
        <v>1109</v>
      </c>
      <c r="H1332" s="16">
        <v>335272.09999999998</v>
      </c>
      <c r="I1332" s="12" t="s">
        <v>13347</v>
      </c>
      <c r="J1332" s="12" t="s">
        <v>28088</v>
      </c>
      <c r="K1332" s="15">
        <v>0</v>
      </c>
      <c r="L1332" s="13" t="s">
        <v>15</v>
      </c>
      <c r="M1332" s="7">
        <v>1</v>
      </c>
      <c r="N1332" s="17"/>
    </row>
    <row r="1333" spans="1:14" ht="47.25">
      <c r="A1333" s="6">
        <v>1331</v>
      </c>
      <c r="B1333" s="8" t="s">
        <v>27817</v>
      </c>
      <c r="C1333" s="9" t="s">
        <v>28077</v>
      </c>
      <c r="D1333" s="10" t="s">
        <v>28078</v>
      </c>
      <c r="E1333" s="11" t="s">
        <v>28089</v>
      </c>
      <c r="F1333" s="6">
        <v>292724</v>
      </c>
      <c r="G1333" s="6" t="s">
        <v>1109</v>
      </c>
      <c r="H1333" s="16">
        <v>287164.09999999998</v>
      </c>
      <c r="I1333" s="12" t="s">
        <v>28090</v>
      </c>
      <c r="J1333" s="12" t="s">
        <v>28091</v>
      </c>
      <c r="K1333" s="15">
        <v>0</v>
      </c>
      <c r="L1333" s="13" t="s">
        <v>15</v>
      </c>
      <c r="M1333" s="7">
        <v>1</v>
      </c>
      <c r="N1333" s="17"/>
    </row>
    <row r="1334" spans="1:14" ht="63">
      <c r="A1334" s="6">
        <v>1332</v>
      </c>
      <c r="B1334" s="8" t="s">
        <v>27817</v>
      </c>
      <c r="C1334" s="9" t="s">
        <v>28092</v>
      </c>
      <c r="D1334" s="10" t="s">
        <v>28093</v>
      </c>
      <c r="E1334" s="11" t="s">
        <v>28094</v>
      </c>
      <c r="F1334" s="6">
        <v>183675</v>
      </c>
      <c r="G1334" s="6" t="s">
        <v>1109</v>
      </c>
      <c r="H1334" s="16">
        <v>475000</v>
      </c>
      <c r="I1334" s="12" t="s">
        <v>28095</v>
      </c>
      <c r="J1334" s="12" t="s">
        <v>28096</v>
      </c>
      <c r="K1334" s="15">
        <v>0</v>
      </c>
      <c r="L1334" s="13" t="s">
        <v>15</v>
      </c>
      <c r="M1334" s="7">
        <v>1</v>
      </c>
      <c r="N1334" s="17"/>
    </row>
    <row r="1335" spans="1:14" ht="63">
      <c r="A1335" s="6">
        <v>1333</v>
      </c>
      <c r="B1335" s="8" t="s">
        <v>27817</v>
      </c>
      <c r="C1335" s="9" t="s">
        <v>28097</v>
      </c>
      <c r="D1335" s="10" t="s">
        <v>28098</v>
      </c>
      <c r="E1335" s="11" t="s">
        <v>28099</v>
      </c>
      <c r="F1335" s="6">
        <v>427871</v>
      </c>
      <c r="G1335" s="6" t="s">
        <v>1109</v>
      </c>
      <c r="H1335" s="16">
        <v>285000.95</v>
      </c>
      <c r="I1335" s="12" t="s">
        <v>28100</v>
      </c>
      <c r="J1335" s="12" t="s">
        <v>28028</v>
      </c>
      <c r="K1335" s="15">
        <v>0</v>
      </c>
      <c r="L1335" s="13" t="s">
        <v>15</v>
      </c>
      <c r="M1335" s="7">
        <v>1</v>
      </c>
      <c r="N1335" s="17"/>
    </row>
    <row r="1336" spans="1:14" ht="47.25">
      <c r="A1336" s="6">
        <v>1334</v>
      </c>
      <c r="B1336" s="8" t="s">
        <v>27817</v>
      </c>
      <c r="C1336" s="9" t="s">
        <v>28101</v>
      </c>
      <c r="D1336" s="10" t="s">
        <v>28102</v>
      </c>
      <c r="E1336" s="11" t="s">
        <v>28103</v>
      </c>
      <c r="F1336" s="6">
        <v>401593</v>
      </c>
      <c r="G1336" s="6" t="s">
        <v>1109</v>
      </c>
      <c r="H1336" s="16">
        <v>285000</v>
      </c>
      <c r="I1336" s="12" t="s">
        <v>28104</v>
      </c>
      <c r="J1336" s="12" t="s">
        <v>27822</v>
      </c>
      <c r="K1336" s="15">
        <v>0</v>
      </c>
      <c r="L1336" s="13" t="s">
        <v>15</v>
      </c>
      <c r="M1336" s="7">
        <v>1</v>
      </c>
      <c r="N1336" s="17"/>
    </row>
    <row r="1337" spans="1:14" ht="31.5">
      <c r="A1337" s="6">
        <v>1335</v>
      </c>
      <c r="B1337" s="8" t="s">
        <v>27817</v>
      </c>
      <c r="C1337" s="9" t="s">
        <v>28105</v>
      </c>
      <c r="D1337" s="10"/>
      <c r="E1337" s="11" t="s">
        <v>28106</v>
      </c>
      <c r="F1337" s="6">
        <v>507106</v>
      </c>
      <c r="G1337" s="6" t="s">
        <v>1109</v>
      </c>
      <c r="H1337" s="16">
        <v>332500</v>
      </c>
      <c r="I1337" s="12" t="s">
        <v>13347</v>
      </c>
      <c r="J1337" s="12" t="s">
        <v>28088</v>
      </c>
      <c r="K1337" s="15">
        <v>0</v>
      </c>
      <c r="L1337" s="13" t="s">
        <v>15</v>
      </c>
      <c r="M1337" s="7">
        <v>1</v>
      </c>
      <c r="N1337" s="17"/>
    </row>
    <row r="1338" spans="1:14" ht="47.25">
      <c r="A1338" s="6">
        <v>1336</v>
      </c>
      <c r="B1338" s="8" t="s">
        <v>27817</v>
      </c>
      <c r="C1338" s="9" t="s">
        <v>28077</v>
      </c>
      <c r="D1338" s="10" t="s">
        <v>28078</v>
      </c>
      <c r="E1338" s="11" t="s">
        <v>28107</v>
      </c>
      <c r="F1338" s="6">
        <v>509296</v>
      </c>
      <c r="G1338" s="6" t="s">
        <v>1109</v>
      </c>
      <c r="H1338" s="16">
        <v>332500</v>
      </c>
      <c r="I1338" s="12" t="s">
        <v>28076</v>
      </c>
      <c r="J1338" s="12" t="s">
        <v>28108</v>
      </c>
      <c r="K1338" s="15">
        <v>0</v>
      </c>
      <c r="L1338" s="13" t="s">
        <v>15</v>
      </c>
      <c r="M1338" s="7">
        <v>1</v>
      </c>
      <c r="N1338" s="17"/>
    </row>
    <row r="1339" spans="1:14" ht="63">
      <c r="A1339" s="6">
        <v>1337</v>
      </c>
      <c r="B1339" s="8" t="s">
        <v>27817</v>
      </c>
      <c r="C1339" s="9" t="s">
        <v>28109</v>
      </c>
      <c r="D1339" s="10" t="s">
        <v>28110</v>
      </c>
      <c r="E1339" s="11" t="s">
        <v>28111</v>
      </c>
      <c r="F1339" s="6">
        <v>487364</v>
      </c>
      <c r="G1339" s="6" t="s">
        <v>2521</v>
      </c>
      <c r="H1339" s="16">
        <v>6388553</v>
      </c>
      <c r="I1339" s="12" t="s">
        <v>27947</v>
      </c>
      <c r="J1339" s="12" t="s">
        <v>28112</v>
      </c>
      <c r="K1339" s="15">
        <v>0</v>
      </c>
      <c r="L1339" s="13" t="s">
        <v>15</v>
      </c>
      <c r="M1339" s="7">
        <v>1</v>
      </c>
      <c r="N1339" s="17"/>
    </row>
    <row r="1340" spans="1:14" ht="63">
      <c r="A1340" s="6">
        <v>1338</v>
      </c>
      <c r="B1340" s="8" t="s">
        <v>27817</v>
      </c>
      <c r="C1340" s="9" t="s">
        <v>28113</v>
      </c>
      <c r="D1340" s="10" t="s">
        <v>28114</v>
      </c>
      <c r="E1340" s="11" t="s">
        <v>28115</v>
      </c>
      <c r="F1340" s="6">
        <v>487367</v>
      </c>
      <c r="G1340" s="6" t="s">
        <v>2521</v>
      </c>
      <c r="H1340" s="16">
        <v>5497233</v>
      </c>
      <c r="I1340" s="12" t="s">
        <v>27895</v>
      </c>
      <c r="J1340" s="12" t="s">
        <v>28015</v>
      </c>
      <c r="K1340" s="15">
        <v>0</v>
      </c>
      <c r="L1340" s="13" t="s">
        <v>15</v>
      </c>
      <c r="M1340" s="7">
        <v>1</v>
      </c>
      <c r="N1340" s="17"/>
    </row>
    <row r="1341" spans="1:14" ht="78.75">
      <c r="A1341" s="6">
        <v>1339</v>
      </c>
      <c r="B1341" s="8" t="s">
        <v>27817</v>
      </c>
      <c r="C1341" s="9" t="s">
        <v>28116</v>
      </c>
      <c r="D1341" s="10" t="s">
        <v>28117</v>
      </c>
      <c r="E1341" s="11" t="s">
        <v>28118</v>
      </c>
      <c r="F1341" s="6">
        <v>487368</v>
      </c>
      <c r="G1341" s="6" t="s">
        <v>2521</v>
      </c>
      <c r="H1341" s="16">
        <v>5964525</v>
      </c>
      <c r="I1341" s="12" t="s">
        <v>27895</v>
      </c>
      <c r="J1341" s="12" t="s">
        <v>28112</v>
      </c>
      <c r="K1341" s="15">
        <v>0</v>
      </c>
      <c r="L1341" s="13" t="s">
        <v>15</v>
      </c>
      <c r="M1341" s="7">
        <v>1</v>
      </c>
      <c r="N1341" s="17"/>
    </row>
    <row r="1342" spans="1:14" ht="63">
      <c r="A1342" s="6">
        <v>1340</v>
      </c>
      <c r="B1342" s="8" t="s">
        <v>27817</v>
      </c>
      <c r="C1342" s="9" t="s">
        <v>28119</v>
      </c>
      <c r="D1342" s="10" t="s">
        <v>28120</v>
      </c>
      <c r="E1342" s="11" t="s">
        <v>28121</v>
      </c>
      <c r="F1342" s="6">
        <v>514270</v>
      </c>
      <c r="G1342" s="6" t="s">
        <v>2521</v>
      </c>
      <c r="H1342" s="16">
        <v>3195721.15</v>
      </c>
      <c r="I1342" s="12" t="s">
        <v>8662</v>
      </c>
      <c r="J1342" s="12">
        <v>44200</v>
      </c>
      <c r="K1342" s="15">
        <v>0</v>
      </c>
      <c r="L1342" s="13" t="s">
        <v>15</v>
      </c>
      <c r="M1342" s="7">
        <v>1</v>
      </c>
      <c r="N1342" s="17"/>
    </row>
    <row r="1343" spans="1:14" ht="63">
      <c r="A1343" s="6">
        <v>1341</v>
      </c>
      <c r="B1343" s="8" t="s">
        <v>27817</v>
      </c>
      <c r="C1343" s="9" t="s">
        <v>28122</v>
      </c>
      <c r="D1343" s="10" t="s">
        <v>28123</v>
      </c>
      <c r="E1343" s="11" t="s">
        <v>28124</v>
      </c>
      <c r="F1343" s="6">
        <v>514270</v>
      </c>
      <c r="G1343" s="6" t="s">
        <v>2521</v>
      </c>
      <c r="H1343" s="16">
        <v>3488511.15</v>
      </c>
      <c r="I1343" s="12" t="s">
        <v>8662</v>
      </c>
      <c r="J1343" s="12">
        <v>44200</v>
      </c>
      <c r="K1343" s="15">
        <v>0</v>
      </c>
      <c r="L1343" s="13" t="s">
        <v>15</v>
      </c>
      <c r="M1343" s="7">
        <v>1</v>
      </c>
      <c r="N1343" s="17"/>
    </row>
    <row r="1344" spans="1:14" ht="126">
      <c r="A1344" s="6">
        <v>1342</v>
      </c>
      <c r="B1344" s="8" t="s">
        <v>27817</v>
      </c>
      <c r="C1344" s="9" t="s">
        <v>28125</v>
      </c>
      <c r="D1344" s="10" t="s">
        <v>28117</v>
      </c>
      <c r="E1344" s="11" t="s">
        <v>28126</v>
      </c>
      <c r="F1344" s="6">
        <v>423418</v>
      </c>
      <c r="G1344" s="6" t="s">
        <v>2540</v>
      </c>
      <c r="H1344" s="16">
        <v>7874019</v>
      </c>
      <c r="I1344" s="12" t="s">
        <v>28127</v>
      </c>
      <c r="J1344" s="12" t="s">
        <v>27856</v>
      </c>
      <c r="K1344" s="15">
        <v>2419707</v>
      </c>
      <c r="L1344" s="13" t="s">
        <v>15</v>
      </c>
      <c r="M1344" s="7">
        <v>1</v>
      </c>
      <c r="N1344" s="17"/>
    </row>
    <row r="1345" spans="1:14" ht="157.5">
      <c r="A1345" s="6">
        <v>1343</v>
      </c>
      <c r="B1345" s="8" t="s">
        <v>27817</v>
      </c>
      <c r="C1345" s="9" t="s">
        <v>28128</v>
      </c>
      <c r="D1345" s="10" t="s">
        <v>28129</v>
      </c>
      <c r="E1345" s="11" t="s">
        <v>28130</v>
      </c>
      <c r="F1345" s="6">
        <v>423419</v>
      </c>
      <c r="G1345" s="6" t="s">
        <v>2540</v>
      </c>
      <c r="H1345" s="16">
        <v>9651930.6500000004</v>
      </c>
      <c r="I1345" s="12" t="s">
        <v>27851</v>
      </c>
      <c r="J1345" s="12" t="s">
        <v>27856</v>
      </c>
      <c r="K1345" s="15">
        <v>1051248</v>
      </c>
      <c r="L1345" s="13" t="s">
        <v>15</v>
      </c>
      <c r="M1345" s="7">
        <v>1</v>
      </c>
      <c r="N1345" s="17"/>
    </row>
    <row r="1346" spans="1:14" ht="157.5">
      <c r="A1346" s="6">
        <v>1344</v>
      </c>
      <c r="B1346" s="8" t="s">
        <v>27817</v>
      </c>
      <c r="C1346" s="9" t="s">
        <v>28131</v>
      </c>
      <c r="D1346" s="10" t="s">
        <v>28132</v>
      </c>
      <c r="E1346" s="11" t="s">
        <v>28133</v>
      </c>
      <c r="F1346" s="6">
        <v>423421</v>
      </c>
      <c r="G1346" s="6" t="s">
        <v>2540</v>
      </c>
      <c r="H1346" s="16">
        <v>8321357</v>
      </c>
      <c r="I1346" s="12" t="s">
        <v>27851</v>
      </c>
      <c r="J1346" s="12" t="s">
        <v>27852</v>
      </c>
      <c r="K1346" s="15">
        <v>0</v>
      </c>
      <c r="L1346" s="13" t="s">
        <v>15</v>
      </c>
      <c r="M1346" s="7">
        <v>1</v>
      </c>
      <c r="N1346" s="17"/>
    </row>
    <row r="1347" spans="1:14" ht="204.75">
      <c r="A1347" s="6">
        <v>1345</v>
      </c>
      <c r="B1347" s="8" t="s">
        <v>27817</v>
      </c>
      <c r="C1347" s="9" t="s">
        <v>28134</v>
      </c>
      <c r="D1347" s="10" t="s">
        <v>28135</v>
      </c>
      <c r="E1347" s="11" t="s">
        <v>28136</v>
      </c>
      <c r="F1347" s="6">
        <v>423422</v>
      </c>
      <c r="G1347" s="6" t="s">
        <v>2540</v>
      </c>
      <c r="H1347" s="16">
        <v>7285398</v>
      </c>
      <c r="I1347" s="12" t="s">
        <v>27851</v>
      </c>
      <c r="J1347" s="12" t="s">
        <v>27856</v>
      </c>
      <c r="K1347" s="15">
        <v>0</v>
      </c>
      <c r="L1347" s="13" t="s">
        <v>15</v>
      </c>
      <c r="M1347" s="7">
        <v>1</v>
      </c>
      <c r="N1347" s="17"/>
    </row>
    <row r="1348" spans="1:14" ht="267.75">
      <c r="A1348" s="6">
        <v>1346</v>
      </c>
      <c r="B1348" s="8" t="s">
        <v>27817</v>
      </c>
      <c r="C1348" s="9" t="s">
        <v>28137</v>
      </c>
      <c r="D1348" s="10" t="s">
        <v>28138</v>
      </c>
      <c r="E1348" s="11" t="s">
        <v>28139</v>
      </c>
      <c r="F1348" s="6">
        <v>423423</v>
      </c>
      <c r="G1348" s="6" t="s">
        <v>2540</v>
      </c>
      <c r="H1348" s="16">
        <v>9589140</v>
      </c>
      <c r="I1348" s="12" t="s">
        <v>28100</v>
      </c>
      <c r="J1348" s="12" t="s">
        <v>27856</v>
      </c>
      <c r="K1348" s="15">
        <v>21490000</v>
      </c>
      <c r="L1348" s="13" t="s">
        <v>15</v>
      </c>
      <c r="M1348" s="7">
        <v>1</v>
      </c>
      <c r="N1348" s="17"/>
    </row>
    <row r="1349" spans="1:14" ht="299.25">
      <c r="A1349" s="6">
        <v>1347</v>
      </c>
      <c r="B1349" s="8" t="s">
        <v>27817</v>
      </c>
      <c r="C1349" s="9" t="s">
        <v>28140</v>
      </c>
      <c r="D1349" s="10" t="s">
        <v>28141</v>
      </c>
      <c r="E1349" s="11" t="s">
        <v>28142</v>
      </c>
      <c r="F1349" s="6">
        <v>253295</v>
      </c>
      <c r="G1349" s="6" t="s">
        <v>2540</v>
      </c>
      <c r="H1349" s="16" t="s">
        <v>28143</v>
      </c>
      <c r="I1349" s="12" t="s">
        <v>28144</v>
      </c>
      <c r="J1349" s="12" t="s">
        <v>28145</v>
      </c>
      <c r="K1349" s="15">
        <v>21490000</v>
      </c>
      <c r="L1349" s="13" t="s">
        <v>14</v>
      </c>
      <c r="M1349" s="7">
        <v>1</v>
      </c>
      <c r="N1349" s="17"/>
    </row>
    <row r="1350" spans="1:14" ht="299.25">
      <c r="A1350" s="6">
        <v>1348</v>
      </c>
      <c r="B1350" s="8" t="s">
        <v>27817</v>
      </c>
      <c r="C1350" s="9" t="s">
        <v>28146</v>
      </c>
      <c r="D1350" s="10" t="s">
        <v>612</v>
      </c>
      <c r="E1350" s="11" t="s">
        <v>28147</v>
      </c>
      <c r="F1350" s="6">
        <v>253295</v>
      </c>
      <c r="G1350" s="6" t="s">
        <v>2540</v>
      </c>
      <c r="H1350" s="16" t="s">
        <v>28143</v>
      </c>
      <c r="I1350" s="12" t="s">
        <v>28144</v>
      </c>
      <c r="J1350" s="12" t="s">
        <v>28145</v>
      </c>
      <c r="K1350" s="15">
        <v>21490000</v>
      </c>
      <c r="L1350" s="13" t="s">
        <v>14</v>
      </c>
      <c r="M1350" s="7">
        <v>0.51</v>
      </c>
      <c r="N1350" s="17"/>
    </row>
    <row r="1351" spans="1:14" ht="299.25">
      <c r="A1351" s="6">
        <v>1349</v>
      </c>
      <c r="B1351" s="8" t="s">
        <v>27817</v>
      </c>
      <c r="C1351" s="9" t="s">
        <v>28148</v>
      </c>
      <c r="D1351" s="10" t="s">
        <v>28149</v>
      </c>
      <c r="E1351" s="11" t="s">
        <v>28147</v>
      </c>
      <c r="F1351" s="6">
        <v>253295</v>
      </c>
      <c r="G1351" s="6" t="s">
        <v>2540</v>
      </c>
      <c r="H1351" s="16" t="s">
        <v>28143</v>
      </c>
      <c r="I1351" s="12" t="s">
        <v>28144</v>
      </c>
      <c r="J1351" s="12" t="s">
        <v>28145</v>
      </c>
      <c r="K1351" s="15">
        <v>10414970</v>
      </c>
      <c r="L1351" s="13" t="s">
        <v>14</v>
      </c>
      <c r="M1351" s="7">
        <v>0.49</v>
      </c>
      <c r="N1351" s="17"/>
    </row>
    <row r="1352" spans="1:14" ht="220.5">
      <c r="A1352" s="6">
        <v>1350</v>
      </c>
      <c r="B1352" s="8" t="s">
        <v>27817</v>
      </c>
      <c r="C1352" s="9" t="s">
        <v>28150</v>
      </c>
      <c r="D1352" s="10" t="s">
        <v>28151</v>
      </c>
      <c r="E1352" s="11" t="s">
        <v>28152</v>
      </c>
      <c r="F1352" s="6">
        <v>394071</v>
      </c>
      <c r="G1352" s="6" t="s">
        <v>2540</v>
      </c>
      <c r="H1352" s="16">
        <v>9426874</v>
      </c>
      <c r="I1352" s="12" t="s">
        <v>28153</v>
      </c>
      <c r="J1352" s="12" t="s">
        <v>28154</v>
      </c>
      <c r="K1352" s="15">
        <v>4278590</v>
      </c>
      <c r="L1352" s="13" t="s">
        <v>15</v>
      </c>
      <c r="M1352" s="7">
        <v>1</v>
      </c>
      <c r="N1352" s="17"/>
    </row>
    <row r="1353" spans="1:14" ht="141.75">
      <c r="A1353" s="6">
        <v>1351</v>
      </c>
      <c r="B1353" s="8" t="s">
        <v>27817</v>
      </c>
      <c r="C1353" s="9" t="s">
        <v>28155</v>
      </c>
      <c r="D1353" s="10" t="s">
        <v>28156</v>
      </c>
      <c r="E1353" s="11" t="s">
        <v>28157</v>
      </c>
      <c r="F1353" s="6">
        <v>423425</v>
      </c>
      <c r="G1353" s="6" t="s">
        <v>2540</v>
      </c>
      <c r="H1353" s="16">
        <v>9286627.1500000004</v>
      </c>
      <c r="I1353" s="12" t="s">
        <v>28158</v>
      </c>
      <c r="J1353" s="12" t="s">
        <v>28159</v>
      </c>
      <c r="K1353" s="15">
        <v>0</v>
      </c>
      <c r="L1353" s="13" t="s">
        <v>15</v>
      </c>
      <c r="M1353" s="7">
        <v>1</v>
      </c>
      <c r="N1353" s="17"/>
    </row>
    <row r="1354" spans="1:14" ht="204.75">
      <c r="A1354" s="6">
        <v>1352</v>
      </c>
      <c r="B1354" s="8" t="s">
        <v>27817</v>
      </c>
      <c r="C1354" s="9" t="s">
        <v>28160</v>
      </c>
      <c r="D1354" s="10" t="s">
        <v>28161</v>
      </c>
      <c r="E1354" s="11" t="s">
        <v>28162</v>
      </c>
      <c r="F1354" s="6">
        <v>394073</v>
      </c>
      <c r="G1354" s="6" t="s">
        <v>2540</v>
      </c>
      <c r="H1354" s="16">
        <v>10413467.75</v>
      </c>
      <c r="I1354" s="12" t="s">
        <v>28163</v>
      </c>
      <c r="J1354" s="12">
        <v>44258</v>
      </c>
      <c r="K1354" s="15">
        <v>0</v>
      </c>
      <c r="L1354" s="13" t="s">
        <v>15</v>
      </c>
      <c r="M1354" s="7">
        <v>1</v>
      </c>
      <c r="N1354" s="17"/>
    </row>
    <row r="1355" spans="1:14" ht="252">
      <c r="A1355" s="6">
        <v>1353</v>
      </c>
      <c r="B1355" s="8" t="s">
        <v>27817</v>
      </c>
      <c r="C1355" s="9" t="s">
        <v>28164</v>
      </c>
      <c r="D1355" s="10" t="s">
        <v>28165</v>
      </c>
      <c r="E1355" s="11" t="s">
        <v>28166</v>
      </c>
      <c r="F1355" s="6">
        <v>394074</v>
      </c>
      <c r="G1355" s="6" t="s">
        <v>2540</v>
      </c>
      <c r="H1355" s="16">
        <v>10432706</v>
      </c>
      <c r="I1355" s="12" t="s">
        <v>28167</v>
      </c>
      <c r="J1355" s="12" t="s">
        <v>28154</v>
      </c>
      <c r="K1355" s="15">
        <v>4625272</v>
      </c>
      <c r="L1355" s="13" t="s">
        <v>15</v>
      </c>
      <c r="M1355" s="7">
        <v>1</v>
      </c>
      <c r="N1355" s="17"/>
    </row>
    <row r="1356" spans="1:14" ht="126">
      <c r="A1356" s="6">
        <v>1354</v>
      </c>
      <c r="B1356" s="8" t="s">
        <v>27817</v>
      </c>
      <c r="C1356" s="9" t="s">
        <v>28097</v>
      </c>
      <c r="D1356" s="10" t="s">
        <v>28098</v>
      </c>
      <c r="E1356" s="11" t="s">
        <v>28168</v>
      </c>
      <c r="F1356" s="6">
        <v>394075</v>
      </c>
      <c r="G1356" s="6" t="s">
        <v>2540</v>
      </c>
      <c r="H1356" s="16">
        <v>9244463</v>
      </c>
      <c r="I1356" s="12" t="s">
        <v>28169</v>
      </c>
      <c r="J1356" s="12" t="s">
        <v>4418</v>
      </c>
      <c r="K1356" s="15">
        <v>0</v>
      </c>
      <c r="L1356" s="13" t="s">
        <v>15</v>
      </c>
      <c r="M1356" s="7">
        <v>1</v>
      </c>
      <c r="N1356" s="17"/>
    </row>
    <row r="1357" spans="1:14" ht="126">
      <c r="A1357" s="6">
        <v>1355</v>
      </c>
      <c r="B1357" s="8" t="s">
        <v>27817</v>
      </c>
      <c r="C1357" s="9" t="s">
        <v>28170</v>
      </c>
      <c r="D1357" s="10" t="s">
        <v>28171</v>
      </c>
      <c r="E1357" s="11" t="s">
        <v>28172</v>
      </c>
      <c r="F1357" s="6">
        <v>394076</v>
      </c>
      <c r="G1357" s="6" t="s">
        <v>2540</v>
      </c>
      <c r="H1357" s="16">
        <v>7431007.3499999996</v>
      </c>
      <c r="I1357" s="12" t="s">
        <v>28173</v>
      </c>
      <c r="J1357" s="12" t="s">
        <v>13364</v>
      </c>
      <c r="K1357" s="15">
        <v>0</v>
      </c>
      <c r="L1357" s="13" t="s">
        <v>15</v>
      </c>
      <c r="M1357" s="7">
        <v>1</v>
      </c>
      <c r="N1357" s="17"/>
    </row>
    <row r="1358" spans="1:14" ht="63">
      <c r="A1358" s="6">
        <v>1356</v>
      </c>
      <c r="B1358" s="8" t="s">
        <v>27817</v>
      </c>
      <c r="C1358" s="9" t="s">
        <v>28174</v>
      </c>
      <c r="D1358" s="10" t="s">
        <v>28175</v>
      </c>
      <c r="E1358" s="11" t="s">
        <v>28176</v>
      </c>
      <c r="F1358" s="6">
        <v>450471</v>
      </c>
      <c r="G1358" s="6" t="s">
        <v>2540</v>
      </c>
      <c r="H1358" s="16">
        <v>1964622.8</v>
      </c>
      <c r="I1358" s="12" t="s">
        <v>28177</v>
      </c>
      <c r="J1358" s="12" t="s">
        <v>27856</v>
      </c>
      <c r="K1358" s="15">
        <v>22956827</v>
      </c>
      <c r="L1358" s="13" t="s">
        <v>15</v>
      </c>
      <c r="M1358" s="7">
        <v>1</v>
      </c>
      <c r="N1358" s="17"/>
    </row>
    <row r="1359" spans="1:14" ht="110.25">
      <c r="A1359" s="6">
        <v>1357</v>
      </c>
      <c r="B1359" s="8" t="s">
        <v>27817</v>
      </c>
      <c r="C1359" s="9" t="s">
        <v>28178</v>
      </c>
      <c r="D1359" s="10" t="s">
        <v>28141</v>
      </c>
      <c r="E1359" s="11" t="s">
        <v>28179</v>
      </c>
      <c r="F1359" s="6">
        <v>209962</v>
      </c>
      <c r="G1359" s="6" t="s">
        <v>2540</v>
      </c>
      <c r="H1359" s="16">
        <v>28842738.899999999</v>
      </c>
      <c r="I1359" s="12" t="s">
        <v>28180</v>
      </c>
      <c r="J1359" s="12" t="s">
        <v>28181</v>
      </c>
      <c r="K1359" s="15">
        <v>22956827</v>
      </c>
      <c r="L1359" s="13" t="s">
        <v>14</v>
      </c>
      <c r="M1359" s="7">
        <v>1</v>
      </c>
      <c r="N1359" s="17"/>
    </row>
    <row r="1360" spans="1:14" ht="110.25">
      <c r="A1360" s="6">
        <v>1358</v>
      </c>
      <c r="B1360" s="8" t="s">
        <v>27817</v>
      </c>
      <c r="C1360" s="9" t="s">
        <v>28182</v>
      </c>
      <c r="D1360" s="10" t="s">
        <v>28141</v>
      </c>
      <c r="E1360" s="11" t="s">
        <v>28179</v>
      </c>
      <c r="F1360" s="6">
        <v>209962</v>
      </c>
      <c r="G1360" s="6" t="s">
        <v>2540</v>
      </c>
      <c r="H1360" s="16">
        <v>28842738.899999999</v>
      </c>
      <c r="I1360" s="12" t="s">
        <v>28180</v>
      </c>
      <c r="J1360" s="12" t="s">
        <v>28181</v>
      </c>
      <c r="K1360" s="15">
        <v>22956827</v>
      </c>
      <c r="L1360" s="13" t="s">
        <v>14</v>
      </c>
      <c r="M1360" s="7">
        <v>0.51</v>
      </c>
      <c r="N1360" s="17"/>
    </row>
    <row r="1361" spans="1:14" ht="110.25">
      <c r="A1361" s="6">
        <v>1359</v>
      </c>
      <c r="B1361" s="8" t="s">
        <v>27817</v>
      </c>
      <c r="C1361" s="9" t="s">
        <v>28183</v>
      </c>
      <c r="D1361" s="10" t="s">
        <v>28149</v>
      </c>
      <c r="E1361" s="11" t="s">
        <v>28179</v>
      </c>
      <c r="F1361" s="6">
        <v>209962</v>
      </c>
      <c r="G1361" s="6" t="s">
        <v>2540</v>
      </c>
      <c r="H1361" s="16">
        <v>28842738.899999999</v>
      </c>
      <c r="I1361" s="12" t="s">
        <v>28180</v>
      </c>
      <c r="J1361" s="12" t="s">
        <v>28181</v>
      </c>
      <c r="K1361" s="15">
        <v>3574071</v>
      </c>
      <c r="L1361" s="13" t="s">
        <v>14</v>
      </c>
      <c r="M1361" s="7">
        <v>0.49</v>
      </c>
      <c r="N1361" s="17"/>
    </row>
    <row r="1362" spans="1:14" ht="126">
      <c r="A1362" s="6">
        <v>1360</v>
      </c>
      <c r="B1362" s="8" t="s">
        <v>27817</v>
      </c>
      <c r="C1362" s="9" t="s">
        <v>28184</v>
      </c>
      <c r="D1362" s="10" t="s">
        <v>28185</v>
      </c>
      <c r="E1362" s="11" t="s">
        <v>28186</v>
      </c>
      <c r="F1362" s="6">
        <v>218417</v>
      </c>
      <c r="G1362" s="6" t="s">
        <v>2540</v>
      </c>
      <c r="H1362" s="16">
        <v>11893416</v>
      </c>
      <c r="I1362" s="12" t="s">
        <v>28187</v>
      </c>
      <c r="J1362" s="12" t="s">
        <v>28100</v>
      </c>
      <c r="K1362" s="15">
        <v>0</v>
      </c>
      <c r="L1362" s="13" t="s">
        <v>15</v>
      </c>
      <c r="M1362" s="7">
        <v>1</v>
      </c>
      <c r="N1362" s="17"/>
    </row>
    <row r="1363" spans="1:14" ht="94.5">
      <c r="A1363" s="6">
        <v>1361</v>
      </c>
      <c r="B1363" s="8" t="s">
        <v>27817</v>
      </c>
      <c r="C1363" s="9" t="s">
        <v>28188</v>
      </c>
      <c r="D1363" s="10" t="s">
        <v>28189</v>
      </c>
      <c r="E1363" s="11" t="s">
        <v>28190</v>
      </c>
      <c r="F1363" s="6">
        <v>289847</v>
      </c>
      <c r="G1363" s="6" t="s">
        <v>2540</v>
      </c>
      <c r="H1363" s="16">
        <v>13284120.130000001</v>
      </c>
      <c r="I1363" s="12" t="s">
        <v>28191</v>
      </c>
      <c r="J1363" s="12" t="s">
        <v>28192</v>
      </c>
      <c r="K1363" s="15">
        <v>7015313</v>
      </c>
      <c r="L1363" s="13" t="s">
        <v>15</v>
      </c>
      <c r="M1363" s="7">
        <v>1</v>
      </c>
      <c r="N1363" s="17"/>
    </row>
    <row r="1364" spans="1:14" ht="141.75">
      <c r="A1364" s="6">
        <v>1362</v>
      </c>
      <c r="B1364" s="8" t="s">
        <v>27817</v>
      </c>
      <c r="C1364" s="9" t="s">
        <v>28193</v>
      </c>
      <c r="D1364" s="10" t="s">
        <v>28194</v>
      </c>
      <c r="E1364" s="11" t="s">
        <v>28195</v>
      </c>
      <c r="F1364" s="6">
        <v>289848</v>
      </c>
      <c r="G1364" s="6" t="s">
        <v>2540</v>
      </c>
      <c r="H1364" s="16">
        <v>10220109.83</v>
      </c>
      <c r="I1364" s="12" t="s">
        <v>28196</v>
      </c>
      <c r="J1364" s="12" t="s">
        <v>28197</v>
      </c>
      <c r="K1364" s="15">
        <v>5770155</v>
      </c>
      <c r="L1364" s="13" t="s">
        <v>15</v>
      </c>
      <c r="M1364" s="7">
        <v>1</v>
      </c>
      <c r="N1364" s="17"/>
    </row>
    <row r="1365" spans="1:14" ht="141.75">
      <c r="A1365" s="6">
        <v>1363</v>
      </c>
      <c r="B1365" s="8" t="s">
        <v>27817</v>
      </c>
      <c r="C1365" s="9" t="s">
        <v>28198</v>
      </c>
      <c r="D1365" s="10" t="s">
        <v>28199</v>
      </c>
      <c r="E1365" s="11" t="s">
        <v>28200</v>
      </c>
      <c r="F1365" s="6">
        <v>289849</v>
      </c>
      <c r="G1365" s="6" t="s">
        <v>2540</v>
      </c>
      <c r="H1365" s="16">
        <v>13684289.85</v>
      </c>
      <c r="I1365" s="12" t="s">
        <v>28201</v>
      </c>
      <c r="J1365" s="12" t="s">
        <v>28202</v>
      </c>
      <c r="K1365" s="15">
        <v>0</v>
      </c>
      <c r="L1365" s="13" t="s">
        <v>15</v>
      </c>
      <c r="M1365" s="7">
        <v>1</v>
      </c>
      <c r="N1365" s="17"/>
    </row>
    <row r="1366" spans="1:14" ht="141.75">
      <c r="A1366" s="6">
        <v>1364</v>
      </c>
      <c r="B1366" s="8" t="s">
        <v>27817</v>
      </c>
      <c r="C1366" s="9" t="s">
        <v>28203</v>
      </c>
      <c r="D1366" s="10" t="s">
        <v>28204</v>
      </c>
      <c r="E1366" s="11" t="s">
        <v>28205</v>
      </c>
      <c r="F1366" s="6">
        <v>423426</v>
      </c>
      <c r="G1366" s="6" t="s">
        <v>2540</v>
      </c>
      <c r="H1366" s="16">
        <v>6574705.8499999996</v>
      </c>
      <c r="I1366" s="12" t="s">
        <v>28206</v>
      </c>
      <c r="J1366" s="12" t="s">
        <v>27856</v>
      </c>
      <c r="K1366" s="15">
        <v>0</v>
      </c>
      <c r="L1366" s="13" t="s">
        <v>15</v>
      </c>
      <c r="M1366" s="7">
        <v>1</v>
      </c>
      <c r="N1366" s="17"/>
    </row>
    <row r="1367" spans="1:14" ht="78.75">
      <c r="A1367" s="6">
        <v>1365</v>
      </c>
      <c r="B1367" s="8" t="s">
        <v>27817</v>
      </c>
      <c r="C1367" s="9" t="s">
        <v>28207</v>
      </c>
      <c r="D1367" s="10" t="s">
        <v>28208</v>
      </c>
      <c r="E1367" s="11" t="s">
        <v>28209</v>
      </c>
      <c r="F1367" s="6">
        <v>423427</v>
      </c>
      <c r="G1367" s="6" t="s">
        <v>2540</v>
      </c>
      <c r="H1367" s="16">
        <v>7195065</v>
      </c>
      <c r="I1367" s="12" t="s">
        <v>28206</v>
      </c>
      <c r="J1367" s="12" t="s">
        <v>27852</v>
      </c>
      <c r="K1367" s="15">
        <v>0</v>
      </c>
      <c r="L1367" s="13" t="s">
        <v>15</v>
      </c>
      <c r="M1367" s="7">
        <v>1</v>
      </c>
      <c r="N1367" s="17"/>
    </row>
    <row r="1368" spans="1:14" ht="141.75">
      <c r="A1368" s="6">
        <v>1366</v>
      </c>
      <c r="B1368" s="8" t="s">
        <v>27817</v>
      </c>
      <c r="C1368" s="9" t="s">
        <v>28210</v>
      </c>
      <c r="D1368" s="10" t="s">
        <v>28211</v>
      </c>
      <c r="E1368" s="11" t="s">
        <v>28212</v>
      </c>
      <c r="F1368" s="6">
        <v>423428</v>
      </c>
      <c r="G1368" s="6" t="s">
        <v>2540</v>
      </c>
      <c r="H1368" s="16">
        <v>10049501.65</v>
      </c>
      <c r="I1368" s="12" t="s">
        <v>28213</v>
      </c>
      <c r="J1368" s="12" t="s">
        <v>28214</v>
      </c>
      <c r="K1368" s="15">
        <v>3977498</v>
      </c>
      <c r="L1368" s="13" t="s">
        <v>15</v>
      </c>
      <c r="M1368" s="7">
        <v>1</v>
      </c>
      <c r="N1368" s="17"/>
    </row>
    <row r="1369" spans="1:14" ht="94.5">
      <c r="A1369" s="6">
        <v>1367</v>
      </c>
      <c r="B1369" s="8" t="s">
        <v>27817</v>
      </c>
      <c r="C1369" s="9" t="s">
        <v>28215</v>
      </c>
      <c r="D1369" s="10" t="s">
        <v>28216</v>
      </c>
      <c r="E1369" s="11" t="s">
        <v>28217</v>
      </c>
      <c r="F1369" s="6">
        <v>289845</v>
      </c>
      <c r="G1369" s="6" t="s">
        <v>2540</v>
      </c>
      <c r="H1369" s="16">
        <v>6351644.4989999998</v>
      </c>
      <c r="I1369" s="12" t="s">
        <v>28218</v>
      </c>
      <c r="J1369" s="12" t="s">
        <v>28219</v>
      </c>
      <c r="K1369" s="15">
        <v>0</v>
      </c>
      <c r="L1369" s="13" t="s">
        <v>15</v>
      </c>
      <c r="M1369" s="7">
        <v>1</v>
      </c>
      <c r="N1369" s="17"/>
    </row>
    <row r="1370" spans="1:14" ht="126">
      <c r="A1370" s="6">
        <v>1368</v>
      </c>
      <c r="B1370" s="8" t="s">
        <v>27817</v>
      </c>
      <c r="C1370" s="9" t="s">
        <v>28220</v>
      </c>
      <c r="D1370" s="10" t="s">
        <v>28221</v>
      </c>
      <c r="E1370" s="11" t="s">
        <v>28222</v>
      </c>
      <c r="F1370" s="6">
        <v>289846</v>
      </c>
      <c r="G1370" s="6" t="s">
        <v>2540</v>
      </c>
      <c r="H1370" s="16">
        <v>8569041.8159999996</v>
      </c>
      <c r="I1370" s="12" t="s">
        <v>28090</v>
      </c>
      <c r="J1370" s="12" t="s">
        <v>28223</v>
      </c>
      <c r="K1370" s="15">
        <v>0</v>
      </c>
      <c r="L1370" s="13" t="s">
        <v>15</v>
      </c>
      <c r="M1370" s="7">
        <v>1</v>
      </c>
      <c r="N1370" s="17"/>
    </row>
    <row r="1371" spans="1:14" ht="47.25">
      <c r="A1371" s="6">
        <v>1369</v>
      </c>
      <c r="B1371" s="8" t="s">
        <v>27817</v>
      </c>
      <c r="C1371" s="9" t="s">
        <v>28224</v>
      </c>
      <c r="D1371" s="10" t="s">
        <v>28225</v>
      </c>
      <c r="E1371" s="11" t="s">
        <v>28226</v>
      </c>
      <c r="F1371" s="6">
        <v>289842</v>
      </c>
      <c r="G1371" s="6" t="s">
        <v>2540</v>
      </c>
      <c r="H1371" s="16">
        <v>3325000.0240000002</v>
      </c>
      <c r="I1371" s="12" t="s">
        <v>28227</v>
      </c>
      <c r="J1371" s="12" t="s">
        <v>28202</v>
      </c>
      <c r="K1371" s="15">
        <v>0</v>
      </c>
      <c r="L1371" s="13" t="s">
        <v>15</v>
      </c>
      <c r="M1371" s="7">
        <v>1</v>
      </c>
      <c r="N1371" s="17"/>
    </row>
    <row r="1372" spans="1:14" ht="110.25">
      <c r="A1372" s="6">
        <v>1370</v>
      </c>
      <c r="B1372" s="8" t="s">
        <v>27817</v>
      </c>
      <c r="C1372" s="9" t="s">
        <v>28228</v>
      </c>
      <c r="D1372" s="10" t="s">
        <v>28229</v>
      </c>
      <c r="E1372" s="11" t="s">
        <v>28230</v>
      </c>
      <c r="F1372" s="6">
        <v>423424</v>
      </c>
      <c r="G1372" s="6" t="s">
        <v>2540</v>
      </c>
      <c r="H1372" s="16">
        <v>13053483</v>
      </c>
      <c r="I1372" s="12" t="s">
        <v>28100</v>
      </c>
      <c r="J1372" s="12" t="s">
        <v>27861</v>
      </c>
      <c r="K1372" s="15">
        <v>20651886</v>
      </c>
      <c r="L1372" s="13" t="s">
        <v>15</v>
      </c>
      <c r="M1372" s="7">
        <v>1</v>
      </c>
      <c r="N1372" s="17"/>
    </row>
    <row r="1373" spans="1:14" ht="157.5">
      <c r="A1373" s="6">
        <v>1371</v>
      </c>
      <c r="B1373" s="8" t="s">
        <v>27817</v>
      </c>
      <c r="C1373" s="9" t="s">
        <v>28231</v>
      </c>
      <c r="D1373" s="10" t="s">
        <v>28232</v>
      </c>
      <c r="E1373" s="11" t="s">
        <v>28233</v>
      </c>
      <c r="F1373" s="6">
        <v>208541</v>
      </c>
      <c r="G1373" s="6" t="s">
        <v>2540</v>
      </c>
      <c r="H1373" s="16">
        <v>29321014.16</v>
      </c>
      <c r="I1373" s="12" t="s">
        <v>28234</v>
      </c>
      <c r="J1373" s="12" t="s">
        <v>28235</v>
      </c>
      <c r="K1373" s="15">
        <v>20651886</v>
      </c>
      <c r="L1373" s="13" t="s">
        <v>14</v>
      </c>
      <c r="M1373" s="7">
        <v>1</v>
      </c>
      <c r="N1373" s="17"/>
    </row>
    <row r="1374" spans="1:14" ht="157.5">
      <c r="A1374" s="6">
        <v>1372</v>
      </c>
      <c r="B1374" s="8" t="s">
        <v>27817</v>
      </c>
      <c r="C1374" s="9" t="s">
        <v>28236</v>
      </c>
      <c r="D1374" s="10" t="s">
        <v>7332</v>
      </c>
      <c r="E1374" s="11" t="s">
        <v>28233</v>
      </c>
      <c r="F1374" s="6">
        <v>208541</v>
      </c>
      <c r="G1374" s="6" t="s">
        <v>2540</v>
      </c>
      <c r="H1374" s="16">
        <v>29321014.16</v>
      </c>
      <c r="I1374" s="12" t="s">
        <v>28234</v>
      </c>
      <c r="J1374" s="12" t="s">
        <v>28235</v>
      </c>
      <c r="K1374" s="15">
        <v>0</v>
      </c>
      <c r="L1374" s="13" t="s">
        <v>14</v>
      </c>
      <c r="M1374" s="7">
        <v>0.4</v>
      </c>
      <c r="N1374" s="17"/>
    </row>
    <row r="1375" spans="1:14" ht="157.5">
      <c r="A1375" s="6">
        <v>1373</v>
      </c>
      <c r="B1375" s="8" t="s">
        <v>27817</v>
      </c>
      <c r="C1375" s="9" t="s">
        <v>28237</v>
      </c>
      <c r="D1375" s="10" t="s">
        <v>28238</v>
      </c>
      <c r="E1375" s="11" t="s">
        <v>28233</v>
      </c>
      <c r="F1375" s="6">
        <v>208541</v>
      </c>
      <c r="G1375" s="6" t="s">
        <v>2540</v>
      </c>
      <c r="H1375" s="16">
        <v>29321014.16</v>
      </c>
      <c r="I1375" s="12"/>
      <c r="J1375" s="12"/>
      <c r="K1375" s="15">
        <v>7113410</v>
      </c>
      <c r="L1375" s="13" t="s">
        <v>14</v>
      </c>
      <c r="M1375" s="7">
        <v>0.6</v>
      </c>
      <c r="N1375" s="17"/>
    </row>
    <row r="1376" spans="1:14" ht="78.75">
      <c r="A1376" s="6">
        <v>1374</v>
      </c>
      <c r="B1376" s="8" t="s">
        <v>27817</v>
      </c>
      <c r="C1376" s="9" t="s">
        <v>28239</v>
      </c>
      <c r="D1376" s="10" t="s">
        <v>28240</v>
      </c>
      <c r="E1376" s="11" t="s">
        <v>28241</v>
      </c>
      <c r="F1376" s="6">
        <v>208542</v>
      </c>
      <c r="G1376" s="6" t="s">
        <v>2540</v>
      </c>
      <c r="H1376" s="16">
        <v>29250397.59</v>
      </c>
      <c r="I1376" s="12" t="s">
        <v>28242</v>
      </c>
      <c r="J1376" s="12" t="s">
        <v>28243</v>
      </c>
      <c r="K1376" s="15">
        <v>7113410</v>
      </c>
      <c r="L1376" s="13" t="s">
        <v>14</v>
      </c>
      <c r="M1376" s="7">
        <v>1</v>
      </c>
      <c r="N1376" s="17"/>
    </row>
    <row r="1377" spans="1:14" ht="78.75">
      <c r="A1377" s="6">
        <v>1375</v>
      </c>
      <c r="B1377" s="8" t="s">
        <v>27817</v>
      </c>
      <c r="C1377" s="9" t="s">
        <v>28244</v>
      </c>
      <c r="D1377" s="10" t="s">
        <v>28245</v>
      </c>
      <c r="E1377" s="11" t="s">
        <v>28241</v>
      </c>
      <c r="F1377" s="6">
        <v>208542</v>
      </c>
      <c r="G1377" s="6" t="s">
        <v>2540</v>
      </c>
      <c r="H1377" s="16">
        <v>29250397.59</v>
      </c>
      <c r="I1377" s="12" t="s">
        <v>28242</v>
      </c>
      <c r="J1377" s="12" t="s">
        <v>28243</v>
      </c>
      <c r="K1377" s="15">
        <v>7113410</v>
      </c>
      <c r="L1377" s="13" t="s">
        <v>14</v>
      </c>
      <c r="M1377" s="7">
        <v>0.51</v>
      </c>
      <c r="N1377" s="17"/>
    </row>
    <row r="1378" spans="1:14" ht="78.75">
      <c r="A1378" s="6">
        <v>1376</v>
      </c>
      <c r="B1378" s="8" t="s">
        <v>27817</v>
      </c>
      <c r="C1378" s="9" t="s">
        <v>28228</v>
      </c>
      <c r="D1378" s="10" t="s">
        <v>28229</v>
      </c>
      <c r="E1378" s="11" t="s">
        <v>28241</v>
      </c>
      <c r="F1378" s="6">
        <v>208542</v>
      </c>
      <c r="G1378" s="6" t="s">
        <v>2540</v>
      </c>
      <c r="H1378" s="16">
        <v>29250397.59</v>
      </c>
      <c r="I1378" s="12" t="s">
        <v>28242</v>
      </c>
      <c r="J1378" s="12" t="s">
        <v>28243</v>
      </c>
      <c r="K1378" s="15">
        <v>1278131</v>
      </c>
      <c r="L1378" s="13" t="s">
        <v>14</v>
      </c>
      <c r="M1378" s="7">
        <v>0.49</v>
      </c>
      <c r="N1378" s="17"/>
    </row>
    <row r="1379" spans="1:14" ht="47.25">
      <c r="A1379" s="6">
        <v>1377</v>
      </c>
      <c r="B1379" s="8" t="s">
        <v>27817</v>
      </c>
      <c r="C1379" s="9" t="s">
        <v>28246</v>
      </c>
      <c r="D1379" s="10" t="s">
        <v>28247</v>
      </c>
      <c r="E1379" s="11" t="s">
        <v>28248</v>
      </c>
      <c r="F1379" s="6">
        <v>289837</v>
      </c>
      <c r="G1379" s="6" t="s">
        <v>2540</v>
      </c>
      <c r="H1379" s="16">
        <v>3325000.0120000001</v>
      </c>
      <c r="I1379" s="12" t="s">
        <v>28249</v>
      </c>
      <c r="J1379" s="12" t="s">
        <v>28250</v>
      </c>
      <c r="K1379" s="15">
        <v>0</v>
      </c>
      <c r="L1379" s="13" t="s">
        <v>15</v>
      </c>
      <c r="M1379" s="7">
        <v>1</v>
      </c>
      <c r="N1379" s="17"/>
    </row>
    <row r="1380" spans="1:14" ht="15.75">
      <c r="A1380" s="6">
        <v>1378</v>
      </c>
      <c r="B1380" s="8" t="s">
        <v>27817</v>
      </c>
      <c r="C1380" s="9" t="s">
        <v>28251</v>
      </c>
      <c r="D1380" s="10"/>
      <c r="E1380" s="11" t="s">
        <v>28252</v>
      </c>
      <c r="F1380" s="6">
        <v>494781</v>
      </c>
      <c r="G1380" s="6" t="s">
        <v>16</v>
      </c>
      <c r="H1380" s="16">
        <v>3765908.3</v>
      </c>
      <c r="I1380" s="12" t="s">
        <v>28253</v>
      </c>
      <c r="J1380" s="12" t="s">
        <v>28025</v>
      </c>
      <c r="K1380" s="15">
        <v>0</v>
      </c>
      <c r="L1380" s="13" t="s">
        <v>15</v>
      </c>
      <c r="M1380" s="7">
        <v>1</v>
      </c>
      <c r="N1380" s="17"/>
    </row>
    <row r="1381" spans="1:14" ht="283.5">
      <c r="A1381" s="6">
        <v>1379</v>
      </c>
      <c r="B1381" s="8" t="s">
        <v>27817</v>
      </c>
      <c r="C1381" s="9" t="s">
        <v>28254</v>
      </c>
      <c r="D1381" s="10" t="s">
        <v>28255</v>
      </c>
      <c r="E1381" s="11" t="s">
        <v>28256</v>
      </c>
      <c r="F1381" s="6">
        <v>434180</v>
      </c>
      <c r="G1381" s="6" t="s">
        <v>2540</v>
      </c>
      <c r="H1381" s="16">
        <v>9249678</v>
      </c>
      <c r="I1381" s="12" t="s">
        <v>28213</v>
      </c>
      <c r="J1381" s="12" t="s">
        <v>28214</v>
      </c>
      <c r="K1381" s="15">
        <v>3154000</v>
      </c>
      <c r="L1381" s="13" t="s">
        <v>15</v>
      </c>
      <c r="M1381" s="7">
        <v>1</v>
      </c>
      <c r="N1381" s="17"/>
    </row>
    <row r="1382" spans="1:14" ht="126">
      <c r="A1382" s="6">
        <v>1380</v>
      </c>
      <c r="B1382" s="8" t="s">
        <v>27817</v>
      </c>
      <c r="C1382" s="9" t="s">
        <v>28257</v>
      </c>
      <c r="D1382" s="10" t="s">
        <v>28258</v>
      </c>
      <c r="E1382" s="11" t="s">
        <v>28259</v>
      </c>
      <c r="F1382" s="6">
        <v>218414</v>
      </c>
      <c r="G1382" s="6" t="s">
        <v>2540</v>
      </c>
      <c r="H1382" s="16">
        <v>23512610.390000001</v>
      </c>
      <c r="I1382" s="12" t="s">
        <v>28260</v>
      </c>
      <c r="J1382" s="12" t="s">
        <v>28261</v>
      </c>
      <c r="K1382" s="15">
        <v>16233395</v>
      </c>
      <c r="L1382" s="13" t="s">
        <v>15</v>
      </c>
      <c r="M1382" s="7">
        <v>1</v>
      </c>
      <c r="N1382" s="17"/>
    </row>
    <row r="1383" spans="1:14" ht="126">
      <c r="A1383" s="6">
        <v>1381</v>
      </c>
      <c r="B1383" s="8" t="s">
        <v>27817</v>
      </c>
      <c r="C1383" s="9" t="s">
        <v>28262</v>
      </c>
      <c r="D1383" s="10" t="s">
        <v>28258</v>
      </c>
      <c r="E1383" s="11" t="s">
        <v>28263</v>
      </c>
      <c r="F1383" s="6">
        <v>218415</v>
      </c>
      <c r="G1383" s="6" t="s">
        <v>2540</v>
      </c>
      <c r="H1383" s="16">
        <v>28115194.629999999</v>
      </c>
      <c r="I1383" s="12" t="s">
        <v>28264</v>
      </c>
      <c r="J1383" s="12" t="s">
        <v>28265</v>
      </c>
      <c r="K1383" s="15">
        <v>0</v>
      </c>
      <c r="L1383" s="13" t="s">
        <v>15</v>
      </c>
      <c r="M1383" s="7">
        <v>1</v>
      </c>
      <c r="N1383" s="17"/>
    </row>
    <row r="1384" spans="1:14" ht="409.5">
      <c r="A1384" s="6">
        <v>1382</v>
      </c>
      <c r="B1384" s="8" t="s">
        <v>27817</v>
      </c>
      <c r="C1384" s="9" t="s">
        <v>28266</v>
      </c>
      <c r="D1384" s="10" t="s">
        <v>5327</v>
      </c>
      <c r="E1384" s="11" t="s">
        <v>28267</v>
      </c>
      <c r="F1384" s="6">
        <v>308133</v>
      </c>
      <c r="G1384" s="6" t="s">
        <v>1666</v>
      </c>
      <c r="H1384" s="16">
        <v>566256553.39999998</v>
      </c>
      <c r="I1384" s="12" t="s">
        <v>28268</v>
      </c>
      <c r="J1384" s="12" t="s">
        <v>28269</v>
      </c>
      <c r="K1384" s="15">
        <v>201877749</v>
      </c>
      <c r="L1384" s="13" t="s">
        <v>15</v>
      </c>
      <c r="M1384" s="7">
        <v>1</v>
      </c>
      <c r="N1384" s="17"/>
    </row>
    <row r="1385" spans="1:14" ht="126">
      <c r="A1385" s="6">
        <v>1383</v>
      </c>
      <c r="B1385" s="8" t="s">
        <v>27817</v>
      </c>
      <c r="C1385" s="9" t="s">
        <v>28270</v>
      </c>
      <c r="D1385" s="10" t="s">
        <v>5327</v>
      </c>
      <c r="E1385" s="11" t="s">
        <v>28271</v>
      </c>
      <c r="F1385" s="6">
        <v>426363</v>
      </c>
      <c r="G1385" s="6" t="s">
        <v>1666</v>
      </c>
      <c r="H1385" s="16">
        <v>196249888</v>
      </c>
      <c r="I1385" s="12" t="s">
        <v>27837</v>
      </c>
      <c r="J1385" s="12" t="s">
        <v>28272</v>
      </c>
      <c r="K1385" s="15">
        <v>0</v>
      </c>
      <c r="L1385" s="13" t="s">
        <v>15</v>
      </c>
      <c r="M1385" s="7">
        <v>1</v>
      </c>
      <c r="N1385" s="17"/>
    </row>
    <row r="1386" spans="1:14" ht="78.75">
      <c r="A1386" s="6">
        <v>1384</v>
      </c>
      <c r="B1386" s="8" t="s">
        <v>27817</v>
      </c>
      <c r="C1386" s="9" t="s">
        <v>28270</v>
      </c>
      <c r="D1386" s="10" t="s">
        <v>5327</v>
      </c>
      <c r="E1386" s="11" t="s">
        <v>28273</v>
      </c>
      <c r="F1386" s="6">
        <v>420589</v>
      </c>
      <c r="G1386" s="6"/>
      <c r="H1386" s="16">
        <v>92900000.170000002</v>
      </c>
      <c r="I1386" s="12" t="s">
        <v>27837</v>
      </c>
      <c r="J1386" s="12" t="s">
        <v>28272</v>
      </c>
      <c r="K1386" s="15">
        <v>20499997</v>
      </c>
      <c r="L1386" s="13" t="s">
        <v>15</v>
      </c>
      <c r="M1386" s="7">
        <v>1</v>
      </c>
      <c r="N1386" s="17"/>
    </row>
    <row r="1387" spans="1:14" ht="126">
      <c r="A1387" s="6">
        <v>1385</v>
      </c>
      <c r="B1387" s="8" t="s">
        <v>27817</v>
      </c>
      <c r="C1387" s="9" t="s">
        <v>28270</v>
      </c>
      <c r="D1387" s="10" t="s">
        <v>5327</v>
      </c>
      <c r="E1387" s="11" t="s">
        <v>28274</v>
      </c>
      <c r="F1387" s="6">
        <v>423417</v>
      </c>
      <c r="G1387" s="6" t="s">
        <v>1666</v>
      </c>
      <c r="H1387" s="16">
        <v>204999973</v>
      </c>
      <c r="I1387" s="12" t="s">
        <v>27837</v>
      </c>
      <c r="J1387" s="12" t="s">
        <v>28272</v>
      </c>
      <c r="K1387" s="15">
        <v>10519179</v>
      </c>
      <c r="L1387" s="13" t="s">
        <v>15</v>
      </c>
      <c r="M1387" s="7">
        <v>1</v>
      </c>
      <c r="N1387" s="17"/>
    </row>
    <row r="1388" spans="1:14" ht="94.5">
      <c r="A1388" s="6">
        <v>1386</v>
      </c>
      <c r="B1388" s="8" t="s">
        <v>27817</v>
      </c>
      <c r="C1388" s="9" t="s">
        <v>28275</v>
      </c>
      <c r="D1388" s="10" t="s">
        <v>28276</v>
      </c>
      <c r="E1388" s="11" t="s">
        <v>28277</v>
      </c>
      <c r="F1388" s="6">
        <v>423416</v>
      </c>
      <c r="G1388" s="6" t="s">
        <v>1666</v>
      </c>
      <c r="H1388" s="16">
        <v>106192018.8</v>
      </c>
      <c r="I1388" s="12" t="s">
        <v>28278</v>
      </c>
      <c r="J1388" s="12" t="s">
        <v>28279</v>
      </c>
      <c r="K1388" s="15">
        <v>10519179</v>
      </c>
      <c r="L1388" s="13" t="s">
        <v>14</v>
      </c>
      <c r="M1388" s="7">
        <v>1</v>
      </c>
      <c r="N1388" s="17"/>
    </row>
    <row r="1389" spans="1:14" ht="94.5">
      <c r="A1389" s="6">
        <v>1387</v>
      </c>
      <c r="B1389" s="8" t="s">
        <v>27817</v>
      </c>
      <c r="C1389" s="9" t="s">
        <v>28280</v>
      </c>
      <c r="D1389" s="10" t="s">
        <v>5150</v>
      </c>
      <c r="E1389" s="11" t="s">
        <v>28277</v>
      </c>
      <c r="F1389" s="6">
        <v>423416</v>
      </c>
      <c r="G1389" s="6" t="s">
        <v>1666</v>
      </c>
      <c r="H1389" s="16">
        <v>106192018.8</v>
      </c>
      <c r="I1389" s="12" t="s">
        <v>28278</v>
      </c>
      <c r="J1389" s="12" t="s">
        <v>28279</v>
      </c>
      <c r="K1389" s="15">
        <v>10519179</v>
      </c>
      <c r="L1389" s="13" t="s">
        <v>14</v>
      </c>
      <c r="M1389" s="7">
        <v>0.3</v>
      </c>
      <c r="N1389" s="17"/>
    </row>
    <row r="1390" spans="1:14" ht="94.5">
      <c r="A1390" s="6">
        <v>1388</v>
      </c>
      <c r="B1390" s="8" t="s">
        <v>27817</v>
      </c>
      <c r="C1390" s="9" t="s">
        <v>28281</v>
      </c>
      <c r="D1390" s="10" t="s">
        <v>28282</v>
      </c>
      <c r="E1390" s="11" t="s">
        <v>28277</v>
      </c>
      <c r="F1390" s="6">
        <v>423416</v>
      </c>
      <c r="G1390" s="6" t="s">
        <v>1666</v>
      </c>
      <c r="H1390" s="16">
        <v>106192018.8</v>
      </c>
      <c r="I1390" s="12" t="s">
        <v>28278</v>
      </c>
      <c r="J1390" s="12" t="s">
        <v>28279</v>
      </c>
      <c r="K1390" s="15">
        <v>10519179</v>
      </c>
      <c r="L1390" s="13" t="s">
        <v>14</v>
      </c>
      <c r="M1390" s="7">
        <v>0.3</v>
      </c>
      <c r="N1390" s="17"/>
    </row>
    <row r="1391" spans="1:14" ht="94.5">
      <c r="A1391" s="6">
        <v>1389</v>
      </c>
      <c r="B1391" s="8" t="s">
        <v>27817</v>
      </c>
      <c r="C1391" s="9" t="s">
        <v>28283</v>
      </c>
      <c r="D1391" s="10" t="s">
        <v>6212</v>
      </c>
      <c r="E1391" s="11" t="s">
        <v>28277</v>
      </c>
      <c r="F1391" s="6">
        <v>423416</v>
      </c>
      <c r="G1391" s="6" t="s">
        <v>1666</v>
      </c>
      <c r="H1391" s="16">
        <v>106192018.8</v>
      </c>
      <c r="I1391" s="12" t="s">
        <v>28278</v>
      </c>
      <c r="J1391" s="12" t="s">
        <v>28279</v>
      </c>
      <c r="K1391" s="15">
        <v>0</v>
      </c>
      <c r="L1391" s="13" t="s">
        <v>14</v>
      </c>
      <c r="M1391" s="7">
        <v>0.4</v>
      </c>
      <c r="N1391" s="17"/>
    </row>
    <row r="1392" spans="1:14" ht="78.75">
      <c r="A1392" s="6">
        <v>1390</v>
      </c>
      <c r="B1392" s="8" t="s">
        <v>27817</v>
      </c>
      <c r="C1392" s="9" t="s">
        <v>28284</v>
      </c>
      <c r="D1392" s="10" t="s">
        <v>28285</v>
      </c>
      <c r="E1392" s="11" t="s">
        <v>28286</v>
      </c>
      <c r="F1392" s="6">
        <v>363870</v>
      </c>
      <c r="G1392" s="6" t="s">
        <v>706</v>
      </c>
      <c r="H1392" s="16">
        <v>15739681</v>
      </c>
      <c r="I1392" s="12" t="s">
        <v>28287</v>
      </c>
      <c r="J1392" s="12" t="s">
        <v>28288</v>
      </c>
      <c r="K1392" s="15">
        <v>15000000</v>
      </c>
      <c r="L1392" s="13" t="s">
        <v>14</v>
      </c>
      <c r="M1392" s="7">
        <v>1</v>
      </c>
      <c r="N1392" s="17"/>
    </row>
    <row r="1393" spans="1:14" ht="47.25">
      <c r="A1393" s="6">
        <v>1391</v>
      </c>
      <c r="B1393" s="8" t="s">
        <v>27817</v>
      </c>
      <c r="C1393" s="9" t="s">
        <v>28289</v>
      </c>
      <c r="D1393" s="10" t="s">
        <v>28290</v>
      </c>
      <c r="E1393" s="11" t="s">
        <v>28286</v>
      </c>
      <c r="F1393" s="6">
        <v>363870</v>
      </c>
      <c r="G1393" s="6" t="s">
        <v>706</v>
      </c>
      <c r="H1393" s="16">
        <v>15739681</v>
      </c>
      <c r="I1393" s="12" t="s">
        <v>28287</v>
      </c>
      <c r="J1393" s="12" t="s">
        <v>28288</v>
      </c>
      <c r="K1393" s="15">
        <v>0</v>
      </c>
      <c r="L1393" s="13" t="s">
        <v>14</v>
      </c>
      <c r="M1393" s="7">
        <v>0.55000000000000004</v>
      </c>
      <c r="N1393" s="17"/>
    </row>
    <row r="1394" spans="1:14" ht="47.25">
      <c r="A1394" s="6">
        <v>1392</v>
      </c>
      <c r="B1394" s="8" t="s">
        <v>27817</v>
      </c>
      <c r="C1394" s="9" t="s">
        <v>28291</v>
      </c>
      <c r="D1394" s="10" t="s">
        <v>28292</v>
      </c>
      <c r="E1394" s="11" t="s">
        <v>28286</v>
      </c>
      <c r="F1394" s="6">
        <v>363870</v>
      </c>
      <c r="G1394" s="6" t="s">
        <v>706</v>
      </c>
      <c r="H1394" s="16">
        <v>15739681</v>
      </c>
      <c r="I1394" s="12" t="s">
        <v>28287</v>
      </c>
      <c r="J1394" s="12" t="s">
        <v>28288</v>
      </c>
      <c r="K1394" s="15">
        <v>5000000</v>
      </c>
      <c r="L1394" s="13" t="s">
        <v>14</v>
      </c>
      <c r="M1394" s="7">
        <v>0.45</v>
      </c>
      <c r="N1394" s="17"/>
    </row>
    <row r="1395" spans="1:14" ht="63">
      <c r="A1395" s="6">
        <v>1393</v>
      </c>
      <c r="B1395" s="8" t="s">
        <v>27817</v>
      </c>
      <c r="C1395" s="9" t="s">
        <v>28293</v>
      </c>
      <c r="D1395" s="10" t="s">
        <v>28294</v>
      </c>
      <c r="E1395" s="11" t="s">
        <v>28295</v>
      </c>
      <c r="F1395" s="6">
        <v>305595</v>
      </c>
      <c r="G1395" s="6" t="s">
        <v>1486</v>
      </c>
      <c r="H1395" s="16">
        <v>294730097.49000001</v>
      </c>
      <c r="I1395" s="12" t="s">
        <v>28296</v>
      </c>
      <c r="J1395" s="12" t="s">
        <v>28297</v>
      </c>
      <c r="K1395" s="15">
        <v>7500000</v>
      </c>
      <c r="L1395" s="13" t="s">
        <v>14</v>
      </c>
      <c r="M1395" s="7">
        <v>1</v>
      </c>
      <c r="N1395" s="17"/>
    </row>
    <row r="1396" spans="1:14" ht="63">
      <c r="A1396" s="6">
        <v>1394</v>
      </c>
      <c r="B1396" s="8" t="s">
        <v>27817</v>
      </c>
      <c r="C1396" s="9" t="s">
        <v>28298</v>
      </c>
      <c r="D1396" s="10" t="s">
        <v>2457</v>
      </c>
      <c r="E1396" s="11" t="s">
        <v>28295</v>
      </c>
      <c r="F1396" s="6">
        <v>305595</v>
      </c>
      <c r="G1396" s="6" t="s">
        <v>1486</v>
      </c>
      <c r="H1396" s="16">
        <v>294730097.49000001</v>
      </c>
      <c r="I1396" s="12" t="s">
        <v>28296</v>
      </c>
      <c r="J1396" s="12" t="s">
        <v>28297</v>
      </c>
      <c r="K1396" s="15">
        <v>7500000</v>
      </c>
      <c r="L1396" s="13" t="s">
        <v>14</v>
      </c>
      <c r="M1396" s="7">
        <v>0.75</v>
      </c>
      <c r="N1396" s="17"/>
    </row>
    <row r="1397" spans="1:14" ht="78.75">
      <c r="A1397" s="6">
        <v>1395</v>
      </c>
      <c r="B1397" s="8" t="s">
        <v>27817</v>
      </c>
      <c r="C1397" s="9" t="s">
        <v>28299</v>
      </c>
      <c r="D1397" s="10" t="s">
        <v>28300</v>
      </c>
      <c r="E1397" s="11" t="s">
        <v>28295</v>
      </c>
      <c r="F1397" s="6">
        <v>305595</v>
      </c>
      <c r="G1397" s="6" t="s">
        <v>1486</v>
      </c>
      <c r="H1397" s="16">
        <v>294730097.49000001</v>
      </c>
      <c r="I1397" s="12" t="s">
        <v>28296</v>
      </c>
      <c r="J1397" s="12" t="s">
        <v>28297</v>
      </c>
      <c r="K1397" s="15">
        <v>7500000</v>
      </c>
      <c r="L1397" s="13" t="s">
        <v>14</v>
      </c>
      <c r="M1397" s="7">
        <v>0.25</v>
      </c>
      <c r="N1397" s="17"/>
    </row>
    <row r="1398" spans="1:14" ht="78.75">
      <c r="A1398" s="6">
        <v>1396</v>
      </c>
      <c r="B1398" s="8" t="s">
        <v>27817</v>
      </c>
      <c r="C1398" s="9" t="s">
        <v>28301</v>
      </c>
      <c r="D1398" s="10" t="s">
        <v>5150</v>
      </c>
      <c r="E1398" s="11" t="s">
        <v>28302</v>
      </c>
      <c r="F1398" s="6">
        <v>323226</v>
      </c>
      <c r="G1398" s="6" t="s">
        <v>1486</v>
      </c>
      <c r="H1398" s="16">
        <v>27051640</v>
      </c>
      <c r="I1398" s="12" t="s">
        <v>28303</v>
      </c>
      <c r="J1398" s="12" t="s">
        <v>28304</v>
      </c>
      <c r="K1398" s="15">
        <v>17620938</v>
      </c>
      <c r="L1398" s="13" t="s">
        <v>15</v>
      </c>
      <c r="M1398" s="7">
        <v>1</v>
      </c>
      <c r="N1398" s="17"/>
    </row>
    <row r="1399" spans="1:14" ht="78.75">
      <c r="A1399" s="6">
        <v>1397</v>
      </c>
      <c r="B1399" s="8" t="s">
        <v>27817</v>
      </c>
      <c r="C1399" s="9" t="s">
        <v>28301</v>
      </c>
      <c r="D1399" s="10" t="s">
        <v>5150</v>
      </c>
      <c r="E1399" s="11" t="s">
        <v>28305</v>
      </c>
      <c r="F1399" s="6">
        <v>305593</v>
      </c>
      <c r="G1399" s="6" t="s">
        <v>1486</v>
      </c>
      <c r="H1399" s="16">
        <v>31241340</v>
      </c>
      <c r="I1399" s="12" t="s">
        <v>28303</v>
      </c>
      <c r="J1399" s="12" t="s">
        <v>28304</v>
      </c>
      <c r="K1399" s="15">
        <v>17504062</v>
      </c>
      <c r="L1399" s="13" t="s">
        <v>15</v>
      </c>
      <c r="M1399" s="7">
        <v>1</v>
      </c>
      <c r="N1399" s="17"/>
    </row>
    <row r="1400" spans="1:14" ht="78.75">
      <c r="A1400" s="6">
        <v>1398</v>
      </c>
      <c r="B1400" s="8" t="s">
        <v>27817</v>
      </c>
      <c r="C1400" s="9" t="s">
        <v>28306</v>
      </c>
      <c r="D1400" s="10" t="s">
        <v>28307</v>
      </c>
      <c r="E1400" s="11" t="s">
        <v>28308</v>
      </c>
      <c r="F1400" s="6">
        <v>305594</v>
      </c>
      <c r="G1400" s="6" t="s">
        <v>1486</v>
      </c>
      <c r="H1400" s="16">
        <v>29460316.43</v>
      </c>
      <c r="I1400" s="12" t="s">
        <v>28309</v>
      </c>
      <c r="J1400" s="12" t="s">
        <v>27852</v>
      </c>
      <c r="K1400" s="15">
        <v>7047000</v>
      </c>
      <c r="L1400" s="13" t="s">
        <v>15</v>
      </c>
      <c r="M1400" s="7">
        <v>1</v>
      </c>
      <c r="N1400" s="17"/>
    </row>
    <row r="1401" spans="1:14" ht="63">
      <c r="A1401" s="6">
        <v>1399</v>
      </c>
      <c r="B1401" s="8" t="s">
        <v>27817</v>
      </c>
      <c r="C1401" s="9" t="s">
        <v>28310</v>
      </c>
      <c r="D1401" s="10" t="s">
        <v>21244</v>
      </c>
      <c r="E1401" s="11" t="s">
        <v>28311</v>
      </c>
      <c r="F1401" s="6">
        <v>321603</v>
      </c>
      <c r="G1401" s="6" t="s">
        <v>1486</v>
      </c>
      <c r="H1401" s="16">
        <v>26955540</v>
      </c>
      <c r="I1401" s="12" t="s">
        <v>28312</v>
      </c>
      <c r="J1401" s="12" t="s">
        <v>28313</v>
      </c>
      <c r="K1401" s="15">
        <v>3600000</v>
      </c>
      <c r="L1401" s="13" t="s">
        <v>15</v>
      </c>
      <c r="M1401" s="7">
        <v>1</v>
      </c>
      <c r="N1401" s="17"/>
    </row>
    <row r="1402" spans="1:14" ht="110.25">
      <c r="A1402" s="6">
        <v>1400</v>
      </c>
      <c r="B1402" s="8" t="s">
        <v>27817</v>
      </c>
      <c r="C1402" s="9" t="s">
        <v>28314</v>
      </c>
      <c r="D1402" s="10" t="s">
        <v>26551</v>
      </c>
      <c r="E1402" s="11" t="s">
        <v>28315</v>
      </c>
      <c r="F1402" s="6">
        <v>479895</v>
      </c>
      <c r="G1402" s="6" t="s">
        <v>1486</v>
      </c>
      <c r="H1402" s="16" t="s">
        <v>28316</v>
      </c>
      <c r="I1402" s="12" t="s">
        <v>28317</v>
      </c>
      <c r="J1402" s="12" t="s">
        <v>28318</v>
      </c>
      <c r="K1402" s="15">
        <v>0</v>
      </c>
      <c r="L1402" s="13" t="s">
        <v>15</v>
      </c>
      <c r="M1402" s="7">
        <v>1</v>
      </c>
      <c r="N1402" s="17"/>
    </row>
    <row r="1403" spans="1:14" ht="63">
      <c r="A1403" s="6">
        <v>1401</v>
      </c>
      <c r="B1403" s="8" t="s">
        <v>27817</v>
      </c>
      <c r="C1403" s="9" t="s">
        <v>28319</v>
      </c>
      <c r="D1403" s="10" t="s">
        <v>28320</v>
      </c>
      <c r="E1403" s="11" t="s">
        <v>28321</v>
      </c>
      <c r="F1403" s="6">
        <v>414688</v>
      </c>
      <c r="G1403" s="6" t="s">
        <v>3293</v>
      </c>
      <c r="H1403" s="16">
        <v>3324938</v>
      </c>
      <c r="I1403" s="12" t="s">
        <v>27836</v>
      </c>
      <c r="J1403" s="12" t="s">
        <v>28322</v>
      </c>
      <c r="K1403" s="15">
        <v>1740784</v>
      </c>
      <c r="L1403" s="13" t="s">
        <v>15</v>
      </c>
      <c r="M1403" s="7">
        <v>1</v>
      </c>
      <c r="N1403" s="17"/>
    </row>
    <row r="1404" spans="1:14" ht="47.25">
      <c r="A1404" s="6">
        <v>1402</v>
      </c>
      <c r="B1404" s="8" t="s">
        <v>27817</v>
      </c>
      <c r="C1404" s="9" t="s">
        <v>28323</v>
      </c>
      <c r="D1404" s="10" t="s">
        <v>28102</v>
      </c>
      <c r="E1404" s="11" t="s">
        <v>28324</v>
      </c>
      <c r="F1404" s="6">
        <v>414689</v>
      </c>
      <c r="G1404" s="6" t="s">
        <v>3293</v>
      </c>
      <c r="H1404" s="16">
        <v>3324918</v>
      </c>
      <c r="I1404" s="12" t="s">
        <v>27836</v>
      </c>
      <c r="J1404" s="12" t="s">
        <v>28322</v>
      </c>
      <c r="K1404" s="15">
        <v>0</v>
      </c>
      <c r="L1404" s="13" t="s">
        <v>15</v>
      </c>
      <c r="M1404" s="7">
        <v>1</v>
      </c>
      <c r="N1404" s="17"/>
    </row>
    <row r="1405" spans="1:14" ht="63">
      <c r="A1405" s="6">
        <v>1403</v>
      </c>
      <c r="B1405" s="8" t="s">
        <v>27817</v>
      </c>
      <c r="C1405" s="9" t="s">
        <v>28325</v>
      </c>
      <c r="D1405" s="10" t="s">
        <v>26249</v>
      </c>
      <c r="E1405" s="11" t="s">
        <v>28326</v>
      </c>
      <c r="F1405" s="6">
        <v>298375</v>
      </c>
      <c r="G1405" s="6" t="s">
        <v>21306</v>
      </c>
      <c r="H1405" s="16">
        <v>27866865.809999999</v>
      </c>
      <c r="I1405" s="12" t="s">
        <v>28201</v>
      </c>
      <c r="J1405" s="12" t="s">
        <v>28223</v>
      </c>
      <c r="K1405" s="15">
        <v>15557368</v>
      </c>
      <c r="L1405" s="13" t="s">
        <v>15</v>
      </c>
      <c r="M1405" s="7">
        <v>1</v>
      </c>
      <c r="N1405" s="17"/>
    </row>
    <row r="1406" spans="1:14" ht="63">
      <c r="A1406" s="6">
        <v>1404</v>
      </c>
      <c r="B1406" s="8" t="s">
        <v>27817</v>
      </c>
      <c r="C1406" s="9" t="s">
        <v>28325</v>
      </c>
      <c r="D1406" s="10" t="s">
        <v>26249</v>
      </c>
      <c r="E1406" s="11" t="s">
        <v>28327</v>
      </c>
      <c r="F1406" s="6">
        <v>494821</v>
      </c>
      <c r="G1406" s="6" t="s">
        <v>16</v>
      </c>
      <c r="H1406" s="16">
        <v>5505797.2000000002</v>
      </c>
      <c r="I1406" s="12" t="s">
        <v>27988</v>
      </c>
      <c r="J1406" s="12" t="s">
        <v>28015</v>
      </c>
      <c r="K1406" s="15">
        <v>2126504</v>
      </c>
      <c r="L1406" s="13" t="s">
        <v>15</v>
      </c>
      <c r="M1406" s="7">
        <v>1</v>
      </c>
      <c r="N1406" s="17"/>
    </row>
    <row r="1407" spans="1:14" ht="63">
      <c r="A1407" s="6">
        <v>1405</v>
      </c>
      <c r="B1407" s="8" t="s">
        <v>27817</v>
      </c>
      <c r="C1407" s="9" t="s">
        <v>28325</v>
      </c>
      <c r="D1407" s="10" t="s">
        <v>26249</v>
      </c>
      <c r="E1407" s="11" t="s">
        <v>28328</v>
      </c>
      <c r="F1407" s="6">
        <v>253292</v>
      </c>
      <c r="G1407" s="6" t="s">
        <v>21306</v>
      </c>
      <c r="H1407" s="16">
        <v>28179438.870000001</v>
      </c>
      <c r="I1407" s="12" t="s">
        <v>28329</v>
      </c>
      <c r="J1407" s="12" t="s">
        <v>27846</v>
      </c>
      <c r="K1407" s="15">
        <v>2126504</v>
      </c>
      <c r="L1407" s="13" t="s">
        <v>15</v>
      </c>
      <c r="M1407" s="7">
        <v>1</v>
      </c>
      <c r="N1407" s="17"/>
    </row>
    <row r="1408" spans="1:14" ht="267.75">
      <c r="A1408" s="6">
        <v>1406</v>
      </c>
      <c r="B1408" s="8" t="s">
        <v>27817</v>
      </c>
      <c r="C1408" s="9" t="s">
        <v>28325</v>
      </c>
      <c r="D1408" s="10" t="s">
        <v>26249</v>
      </c>
      <c r="E1408" s="11" t="s">
        <v>28330</v>
      </c>
      <c r="F1408" s="6">
        <v>363868</v>
      </c>
      <c r="G1408" s="6" t="s">
        <v>1687</v>
      </c>
      <c r="H1408" s="16">
        <v>4905911</v>
      </c>
      <c r="I1408" s="12" t="s">
        <v>27841</v>
      </c>
      <c r="J1408" s="12" t="s">
        <v>27871</v>
      </c>
      <c r="K1408" s="15">
        <v>0</v>
      </c>
      <c r="L1408" s="13" t="s">
        <v>15</v>
      </c>
      <c r="M1408" s="7">
        <v>1</v>
      </c>
      <c r="N1408" s="17"/>
    </row>
    <row r="1409" spans="1:14" ht="220.5">
      <c r="A1409" s="6">
        <v>1407</v>
      </c>
      <c r="B1409" s="8" t="s">
        <v>27817</v>
      </c>
      <c r="C1409" s="9" t="s">
        <v>28331</v>
      </c>
      <c r="D1409" s="10" t="s">
        <v>26249</v>
      </c>
      <c r="E1409" s="11" t="s">
        <v>28332</v>
      </c>
      <c r="F1409" s="6">
        <v>363869</v>
      </c>
      <c r="G1409" s="6" t="s">
        <v>1687</v>
      </c>
      <c r="H1409" s="16">
        <v>1983525</v>
      </c>
      <c r="I1409" s="12" t="s">
        <v>27841</v>
      </c>
      <c r="J1409" s="12" t="s">
        <v>27871</v>
      </c>
      <c r="K1409" s="15">
        <v>0</v>
      </c>
      <c r="L1409" s="13" t="s">
        <v>15</v>
      </c>
      <c r="M1409" s="7">
        <v>1</v>
      </c>
      <c r="N1409" s="17"/>
    </row>
    <row r="1410" spans="1:14" ht="409.5">
      <c r="A1410" s="6">
        <v>1408</v>
      </c>
      <c r="B1410" s="8" t="s">
        <v>27817</v>
      </c>
      <c r="C1410" s="9" t="s">
        <v>28333</v>
      </c>
      <c r="D1410" s="10" t="s">
        <v>26031</v>
      </c>
      <c r="E1410" s="11" t="s">
        <v>28334</v>
      </c>
      <c r="F1410" s="6">
        <v>479905</v>
      </c>
      <c r="G1410" s="6" t="s">
        <v>1687</v>
      </c>
      <c r="H1410" s="16">
        <v>5600471</v>
      </c>
      <c r="I1410" s="12" t="s">
        <v>13408</v>
      </c>
      <c r="J1410" s="12" t="s">
        <v>28335</v>
      </c>
      <c r="K1410" s="15">
        <v>0</v>
      </c>
      <c r="L1410" s="13" t="s">
        <v>15</v>
      </c>
      <c r="M1410" s="7">
        <v>1</v>
      </c>
      <c r="N1410" s="17"/>
    </row>
    <row r="1411" spans="1:14" ht="267.75">
      <c r="A1411" s="6">
        <v>1409</v>
      </c>
      <c r="B1411" s="8" t="s">
        <v>27817</v>
      </c>
      <c r="C1411" s="9" t="s">
        <v>28336</v>
      </c>
      <c r="D1411" s="10" t="s">
        <v>28337</v>
      </c>
      <c r="E1411" s="11" t="s">
        <v>28338</v>
      </c>
      <c r="F1411" s="6">
        <v>479906</v>
      </c>
      <c r="G1411" s="6" t="s">
        <v>1687</v>
      </c>
      <c r="H1411" s="16">
        <v>2593992</v>
      </c>
      <c r="I1411" s="12" t="s">
        <v>1449</v>
      </c>
      <c r="J1411" s="12" t="s">
        <v>28339</v>
      </c>
      <c r="K1411" s="15">
        <v>0</v>
      </c>
      <c r="L1411" s="13" t="s">
        <v>15</v>
      </c>
      <c r="M1411" s="7">
        <v>1</v>
      </c>
      <c r="N1411" s="17"/>
    </row>
    <row r="1412" spans="1:14" ht="283.5">
      <c r="A1412" s="6">
        <v>1410</v>
      </c>
      <c r="B1412" s="8" t="s">
        <v>27817</v>
      </c>
      <c r="C1412" s="9" t="s">
        <v>28340</v>
      </c>
      <c r="D1412" s="10" t="s">
        <v>28341</v>
      </c>
      <c r="E1412" s="11" t="s">
        <v>28342</v>
      </c>
      <c r="F1412" s="6">
        <v>425304</v>
      </c>
      <c r="G1412" s="6" t="s">
        <v>1687</v>
      </c>
      <c r="H1412" s="16">
        <v>2230801.39</v>
      </c>
      <c r="I1412" s="12" t="s">
        <v>14736</v>
      </c>
      <c r="J1412" s="12" t="s">
        <v>28159</v>
      </c>
      <c r="K1412" s="15">
        <v>0</v>
      </c>
      <c r="L1412" s="13" t="s">
        <v>15</v>
      </c>
      <c r="M1412" s="7">
        <v>1</v>
      </c>
      <c r="N1412" s="17"/>
    </row>
    <row r="1413" spans="1:14" ht="94.5">
      <c r="A1413" s="6">
        <v>1411</v>
      </c>
      <c r="B1413" s="8" t="s">
        <v>27817</v>
      </c>
      <c r="C1413" s="9" t="s">
        <v>28343</v>
      </c>
      <c r="D1413" s="10" t="s">
        <v>28337</v>
      </c>
      <c r="E1413" s="11" t="s">
        <v>28344</v>
      </c>
      <c r="F1413" s="6">
        <v>425305</v>
      </c>
      <c r="G1413" s="6" t="s">
        <v>1687</v>
      </c>
      <c r="H1413" s="16">
        <v>1378833</v>
      </c>
      <c r="I1413" s="12" t="s">
        <v>14736</v>
      </c>
      <c r="J1413" s="12" t="s">
        <v>28159</v>
      </c>
      <c r="K1413" s="15">
        <v>0</v>
      </c>
      <c r="L1413" s="13" t="s">
        <v>15</v>
      </c>
      <c r="M1413" s="7">
        <v>1</v>
      </c>
      <c r="N1413" s="17"/>
    </row>
    <row r="1414" spans="1:14" ht="78.75">
      <c r="A1414" s="6">
        <v>1412</v>
      </c>
      <c r="B1414" s="8" t="s">
        <v>1531</v>
      </c>
      <c r="C1414" s="9" t="s">
        <v>1532</v>
      </c>
      <c r="D1414" s="10" t="s">
        <v>1533</v>
      </c>
      <c r="E1414" s="11" t="s">
        <v>1534</v>
      </c>
      <c r="F1414" s="6">
        <v>302644</v>
      </c>
      <c r="G1414" s="6" t="s">
        <v>1535</v>
      </c>
      <c r="H1414" s="16">
        <v>15680000</v>
      </c>
      <c r="I1414" s="12" t="s">
        <v>1536</v>
      </c>
      <c r="J1414" s="12" t="s">
        <v>1537</v>
      </c>
      <c r="K1414" s="15">
        <v>0</v>
      </c>
      <c r="L1414" s="13" t="s">
        <v>15</v>
      </c>
      <c r="M1414" s="7">
        <v>1</v>
      </c>
      <c r="N1414" s="17"/>
    </row>
    <row r="1415" spans="1:14" ht="78.75">
      <c r="A1415" s="6">
        <v>1413</v>
      </c>
      <c r="B1415" s="8" t="s">
        <v>1531</v>
      </c>
      <c r="C1415" s="9" t="s">
        <v>1538</v>
      </c>
      <c r="D1415" s="10" t="s">
        <v>1539</v>
      </c>
      <c r="E1415" s="11" t="s">
        <v>1540</v>
      </c>
      <c r="F1415" s="6">
        <v>302649</v>
      </c>
      <c r="G1415" s="6" t="s">
        <v>1535</v>
      </c>
      <c r="H1415" s="16">
        <v>14722657</v>
      </c>
      <c r="I1415" s="12" t="s">
        <v>1541</v>
      </c>
      <c r="J1415" s="12" t="s">
        <v>1542</v>
      </c>
      <c r="K1415" s="15">
        <v>0</v>
      </c>
      <c r="L1415" s="13" t="s">
        <v>15</v>
      </c>
      <c r="M1415" s="7">
        <v>1</v>
      </c>
      <c r="N1415" s="17"/>
    </row>
    <row r="1416" spans="1:14" ht="63">
      <c r="A1416" s="6">
        <v>1414</v>
      </c>
      <c r="B1416" s="8" t="s">
        <v>1531</v>
      </c>
      <c r="C1416" s="9" t="s">
        <v>1532</v>
      </c>
      <c r="D1416" s="10" t="s">
        <v>1533</v>
      </c>
      <c r="E1416" s="11" t="s">
        <v>1543</v>
      </c>
      <c r="F1416" s="6">
        <v>302652</v>
      </c>
      <c r="G1416" s="6" t="s">
        <v>1535</v>
      </c>
      <c r="H1416" s="16">
        <v>11956610</v>
      </c>
      <c r="I1416" s="12" t="s">
        <v>1544</v>
      </c>
      <c r="J1416" s="12" t="s">
        <v>1545</v>
      </c>
      <c r="K1416" s="15">
        <v>0</v>
      </c>
      <c r="L1416" s="13" t="s">
        <v>15</v>
      </c>
      <c r="M1416" s="7">
        <v>1</v>
      </c>
      <c r="N1416" s="17"/>
    </row>
    <row r="1417" spans="1:14" ht="126">
      <c r="A1417" s="6">
        <v>1415</v>
      </c>
      <c r="B1417" s="8" t="s">
        <v>1531</v>
      </c>
      <c r="C1417" s="9" t="s">
        <v>1532</v>
      </c>
      <c r="D1417" s="10" t="s">
        <v>1533</v>
      </c>
      <c r="E1417" s="11" t="s">
        <v>1546</v>
      </c>
      <c r="F1417" s="6">
        <v>344100</v>
      </c>
      <c r="G1417" s="6" t="s">
        <v>1535</v>
      </c>
      <c r="H1417" s="16">
        <v>8865069.7100000009</v>
      </c>
      <c r="I1417" s="12" t="s">
        <v>1544</v>
      </c>
      <c r="J1417" s="12" t="s">
        <v>1545</v>
      </c>
      <c r="K1417" s="15">
        <v>0</v>
      </c>
      <c r="L1417" s="13" t="s">
        <v>15</v>
      </c>
      <c r="M1417" s="7">
        <v>1</v>
      </c>
      <c r="N1417" s="17"/>
    </row>
    <row r="1418" spans="1:14" ht="63">
      <c r="A1418" s="6">
        <v>1416</v>
      </c>
      <c r="B1418" s="8" t="s">
        <v>1531</v>
      </c>
      <c r="C1418" s="9" t="s">
        <v>1547</v>
      </c>
      <c r="D1418" s="10" t="s">
        <v>597</v>
      </c>
      <c r="E1418" s="11" t="s">
        <v>1548</v>
      </c>
      <c r="F1418" s="6">
        <v>302656</v>
      </c>
      <c r="G1418" s="6" t="s">
        <v>1535</v>
      </c>
      <c r="H1418" s="16">
        <v>22163914.129999999</v>
      </c>
      <c r="I1418" s="12" t="s">
        <v>1549</v>
      </c>
      <c r="J1418" s="12" t="s">
        <v>1537</v>
      </c>
      <c r="K1418" s="15">
        <v>0</v>
      </c>
      <c r="L1418" s="13" t="s">
        <v>15</v>
      </c>
      <c r="M1418" s="7">
        <v>1</v>
      </c>
      <c r="N1418" s="17"/>
    </row>
    <row r="1419" spans="1:14" ht="47.25">
      <c r="A1419" s="6">
        <v>1417</v>
      </c>
      <c r="B1419" s="8" t="s">
        <v>1531</v>
      </c>
      <c r="C1419" s="9" t="s">
        <v>1550</v>
      </c>
      <c r="D1419" s="10" t="s">
        <v>1551</v>
      </c>
      <c r="E1419" s="11" t="s">
        <v>1552</v>
      </c>
      <c r="F1419" s="6">
        <v>302655</v>
      </c>
      <c r="G1419" s="6" t="s">
        <v>1535</v>
      </c>
      <c r="H1419" s="16">
        <v>11500000</v>
      </c>
      <c r="I1419" s="12" t="s">
        <v>1553</v>
      </c>
      <c r="J1419" s="12" t="s">
        <v>1537</v>
      </c>
      <c r="K1419" s="15">
        <v>0</v>
      </c>
      <c r="L1419" s="13" t="s">
        <v>15</v>
      </c>
      <c r="M1419" s="7">
        <v>1</v>
      </c>
      <c r="N1419" s="17"/>
    </row>
    <row r="1420" spans="1:14" ht="63">
      <c r="A1420" s="6">
        <v>1418</v>
      </c>
      <c r="B1420" s="8" t="s">
        <v>1531</v>
      </c>
      <c r="C1420" s="9" t="s">
        <v>1532</v>
      </c>
      <c r="D1420" s="10" t="s">
        <v>1533</v>
      </c>
      <c r="E1420" s="11" t="s">
        <v>1554</v>
      </c>
      <c r="F1420" s="6">
        <v>344101</v>
      </c>
      <c r="G1420" s="6" t="s">
        <v>1535</v>
      </c>
      <c r="H1420" s="16">
        <v>9594531.6500000004</v>
      </c>
      <c r="I1420" s="12" t="s">
        <v>1555</v>
      </c>
      <c r="J1420" s="12" t="s">
        <v>1556</v>
      </c>
      <c r="K1420" s="15">
        <v>0</v>
      </c>
      <c r="L1420" s="13" t="s">
        <v>15</v>
      </c>
      <c r="M1420" s="7">
        <v>1</v>
      </c>
      <c r="N1420" s="17"/>
    </row>
    <row r="1421" spans="1:14" ht="47.25">
      <c r="A1421" s="6">
        <v>1419</v>
      </c>
      <c r="B1421" s="8" t="s">
        <v>1531</v>
      </c>
      <c r="C1421" s="9" t="s">
        <v>1557</v>
      </c>
      <c r="D1421" s="10" t="s">
        <v>1558</v>
      </c>
      <c r="E1421" s="11" t="s">
        <v>1559</v>
      </c>
      <c r="F1421" s="6">
        <v>385969</v>
      </c>
      <c r="G1421" s="6" t="s">
        <v>1535</v>
      </c>
      <c r="H1421" s="16">
        <v>13295987.439999999</v>
      </c>
      <c r="I1421" s="12" t="s">
        <v>1560</v>
      </c>
      <c r="J1421" s="12" t="s">
        <v>1561</v>
      </c>
      <c r="K1421" s="15">
        <v>0</v>
      </c>
      <c r="L1421" s="13" t="s">
        <v>15</v>
      </c>
      <c r="M1421" s="7">
        <v>1</v>
      </c>
      <c r="N1421" s="17"/>
    </row>
    <row r="1422" spans="1:14" ht="63">
      <c r="A1422" s="6">
        <v>1420</v>
      </c>
      <c r="B1422" s="8" t="s">
        <v>1531</v>
      </c>
      <c r="C1422" s="9" t="s">
        <v>1547</v>
      </c>
      <c r="D1422" s="10" t="s">
        <v>597</v>
      </c>
      <c r="E1422" s="11" t="s">
        <v>1562</v>
      </c>
      <c r="F1422" s="6">
        <v>398148</v>
      </c>
      <c r="G1422" s="6" t="s">
        <v>1535</v>
      </c>
      <c r="H1422" s="16">
        <v>17094434.916999999</v>
      </c>
      <c r="I1422" s="12" t="s">
        <v>1563</v>
      </c>
      <c r="J1422" s="12" t="s">
        <v>1564</v>
      </c>
      <c r="K1422" s="15">
        <v>0</v>
      </c>
      <c r="L1422" s="13" t="s">
        <v>15</v>
      </c>
      <c r="M1422" s="7">
        <v>1</v>
      </c>
      <c r="N1422" s="17"/>
    </row>
    <row r="1423" spans="1:14" ht="78.75">
      <c r="A1423" s="6">
        <v>1421</v>
      </c>
      <c r="B1423" s="8" t="s">
        <v>1531</v>
      </c>
      <c r="C1423" s="9" t="s">
        <v>1547</v>
      </c>
      <c r="D1423" s="10" t="s">
        <v>597</v>
      </c>
      <c r="E1423" s="11" t="s">
        <v>1565</v>
      </c>
      <c r="F1423" s="6">
        <v>398149</v>
      </c>
      <c r="G1423" s="6" t="s">
        <v>1535</v>
      </c>
      <c r="H1423" s="16">
        <v>15533467.789999999</v>
      </c>
      <c r="I1423" s="12" t="s">
        <v>1563</v>
      </c>
      <c r="J1423" s="12" t="s">
        <v>1564</v>
      </c>
      <c r="K1423" s="15">
        <v>0</v>
      </c>
      <c r="L1423" s="13" t="s">
        <v>15</v>
      </c>
      <c r="M1423" s="7">
        <v>1</v>
      </c>
      <c r="N1423" s="17"/>
    </row>
    <row r="1424" spans="1:14" ht="63">
      <c r="A1424" s="6">
        <v>1422</v>
      </c>
      <c r="B1424" s="8" t="s">
        <v>1531</v>
      </c>
      <c r="C1424" s="9" t="s">
        <v>1566</v>
      </c>
      <c r="D1424" s="10" t="s">
        <v>1567</v>
      </c>
      <c r="E1424" s="11" t="s">
        <v>1568</v>
      </c>
      <c r="F1424" s="6">
        <v>409658</v>
      </c>
      <c r="G1424" s="6" t="s">
        <v>1535</v>
      </c>
      <c r="H1424" s="16">
        <v>22861407.629999999</v>
      </c>
      <c r="I1424" s="12" t="s">
        <v>1569</v>
      </c>
      <c r="J1424" s="12" t="s">
        <v>1570</v>
      </c>
      <c r="K1424" s="15">
        <v>0</v>
      </c>
      <c r="L1424" s="13" t="s">
        <v>14</v>
      </c>
      <c r="M1424" s="7">
        <v>1</v>
      </c>
      <c r="N1424" s="17"/>
    </row>
    <row r="1425" spans="1:14" ht="63">
      <c r="A1425" s="6">
        <v>1423</v>
      </c>
      <c r="B1425" s="8" t="s">
        <v>1531</v>
      </c>
      <c r="C1425" s="9" t="s">
        <v>1557</v>
      </c>
      <c r="D1425" s="10" t="s">
        <v>1558</v>
      </c>
      <c r="E1425" s="11" t="s">
        <v>1568</v>
      </c>
      <c r="F1425" s="6">
        <v>409658</v>
      </c>
      <c r="G1425" s="6" t="s">
        <v>1535</v>
      </c>
      <c r="H1425" s="16">
        <v>22861407.629999999</v>
      </c>
      <c r="I1425" s="12" t="s">
        <v>1569</v>
      </c>
      <c r="J1425" s="12" t="s">
        <v>1570</v>
      </c>
      <c r="K1425" s="15">
        <v>0</v>
      </c>
      <c r="L1425" s="13" t="s">
        <v>15</v>
      </c>
      <c r="M1425" s="7">
        <v>0.7</v>
      </c>
      <c r="N1425" s="17"/>
    </row>
    <row r="1426" spans="1:14" ht="63">
      <c r="A1426" s="6">
        <v>1424</v>
      </c>
      <c r="B1426" s="8" t="s">
        <v>1531</v>
      </c>
      <c r="C1426" s="9" t="s">
        <v>1571</v>
      </c>
      <c r="D1426" s="10" t="s">
        <v>1572</v>
      </c>
      <c r="E1426" s="11" t="s">
        <v>1568</v>
      </c>
      <c r="F1426" s="6">
        <v>409658</v>
      </c>
      <c r="G1426" s="6" t="s">
        <v>1535</v>
      </c>
      <c r="H1426" s="16">
        <v>22861407.629999999</v>
      </c>
      <c r="I1426" s="12" t="s">
        <v>1569</v>
      </c>
      <c r="J1426" s="12" t="s">
        <v>1570</v>
      </c>
      <c r="K1426" s="15">
        <v>0</v>
      </c>
      <c r="L1426" s="13" t="s">
        <v>15</v>
      </c>
      <c r="M1426" s="7">
        <v>0.3</v>
      </c>
      <c r="N1426" s="17"/>
    </row>
    <row r="1427" spans="1:14" ht="94.5">
      <c r="A1427" s="6">
        <v>1425</v>
      </c>
      <c r="B1427" s="8" t="s">
        <v>1531</v>
      </c>
      <c r="C1427" s="9" t="s">
        <v>1573</v>
      </c>
      <c r="D1427" s="10" t="s">
        <v>1574</v>
      </c>
      <c r="E1427" s="11" t="s">
        <v>1575</v>
      </c>
      <c r="F1427" s="6">
        <v>339438</v>
      </c>
      <c r="G1427" s="6" t="s">
        <v>1535</v>
      </c>
      <c r="H1427" s="16">
        <v>13208718.195</v>
      </c>
      <c r="I1427" s="12" t="s">
        <v>1576</v>
      </c>
      <c r="J1427" s="12" t="s">
        <v>1577</v>
      </c>
      <c r="K1427" s="15">
        <v>0</v>
      </c>
      <c r="L1427" s="13" t="s">
        <v>15</v>
      </c>
      <c r="M1427" s="7">
        <v>1</v>
      </c>
      <c r="N1427" s="17"/>
    </row>
    <row r="1428" spans="1:14" ht="63">
      <c r="A1428" s="6">
        <v>1426</v>
      </c>
      <c r="B1428" s="8" t="s">
        <v>1531</v>
      </c>
      <c r="C1428" s="9" t="s">
        <v>1578</v>
      </c>
      <c r="D1428" s="10" t="s">
        <v>1579</v>
      </c>
      <c r="E1428" s="11" t="s">
        <v>1580</v>
      </c>
      <c r="F1428" s="6">
        <v>339439</v>
      </c>
      <c r="G1428" s="6" t="s">
        <v>1535</v>
      </c>
      <c r="H1428" s="16">
        <v>10298312.960000001</v>
      </c>
      <c r="I1428" s="12" t="s">
        <v>1576</v>
      </c>
      <c r="J1428" s="12" t="s">
        <v>1577</v>
      </c>
      <c r="K1428" s="15">
        <v>4252000</v>
      </c>
      <c r="L1428" s="13" t="s">
        <v>826</v>
      </c>
      <c r="M1428" s="7">
        <v>1</v>
      </c>
      <c r="N1428" s="17"/>
    </row>
    <row r="1429" spans="1:14" ht="63">
      <c r="A1429" s="6">
        <v>1427</v>
      </c>
      <c r="B1429" s="8" t="s">
        <v>1531</v>
      </c>
      <c r="C1429" s="9" t="s">
        <v>1532</v>
      </c>
      <c r="D1429" s="10" t="s">
        <v>1533</v>
      </c>
      <c r="E1429" s="11" t="s">
        <v>1580</v>
      </c>
      <c r="F1429" s="6">
        <v>339439</v>
      </c>
      <c r="G1429" s="6" t="s">
        <v>1535</v>
      </c>
      <c r="H1429" s="16">
        <v>10298312.960000001</v>
      </c>
      <c r="I1429" s="12" t="s">
        <v>1576</v>
      </c>
      <c r="J1429" s="12" t="s">
        <v>1577</v>
      </c>
      <c r="K1429" s="15">
        <v>4252000</v>
      </c>
      <c r="L1429" s="13" t="s">
        <v>15</v>
      </c>
      <c r="M1429" s="7">
        <v>0.49</v>
      </c>
      <c r="N1429" s="17"/>
    </row>
    <row r="1430" spans="1:14" ht="63">
      <c r="A1430" s="6">
        <v>1428</v>
      </c>
      <c r="B1430" s="8" t="s">
        <v>1531</v>
      </c>
      <c r="C1430" s="9" t="s">
        <v>1581</v>
      </c>
      <c r="D1430" s="10" t="s">
        <v>1582</v>
      </c>
      <c r="E1430" s="11" t="s">
        <v>1580</v>
      </c>
      <c r="F1430" s="6">
        <v>339439</v>
      </c>
      <c r="G1430" s="6" t="s">
        <v>1535</v>
      </c>
      <c r="H1430" s="16">
        <v>10298312.960000001</v>
      </c>
      <c r="I1430" s="12" t="s">
        <v>1576</v>
      </c>
      <c r="J1430" s="12" t="s">
        <v>1577</v>
      </c>
      <c r="K1430" s="15">
        <v>4252000</v>
      </c>
      <c r="L1430" s="13" t="s">
        <v>15</v>
      </c>
      <c r="M1430" s="7">
        <v>0.51</v>
      </c>
      <c r="N1430" s="17"/>
    </row>
    <row r="1431" spans="1:14" ht="94.5">
      <c r="A1431" s="6">
        <v>1429</v>
      </c>
      <c r="B1431" s="8" t="s">
        <v>1531</v>
      </c>
      <c r="C1431" s="9" t="s">
        <v>1573</v>
      </c>
      <c r="D1431" s="10" t="s">
        <v>1574</v>
      </c>
      <c r="E1431" s="11" t="s">
        <v>1583</v>
      </c>
      <c r="F1431" s="6">
        <v>414028</v>
      </c>
      <c r="G1431" s="6" t="s">
        <v>1535</v>
      </c>
      <c r="H1431" s="16">
        <v>9876876.4199999999</v>
      </c>
      <c r="I1431" s="12" t="s">
        <v>1564</v>
      </c>
      <c r="J1431" s="12" t="s">
        <v>1584</v>
      </c>
      <c r="K1431" s="15">
        <v>0</v>
      </c>
      <c r="L1431" s="13" t="s">
        <v>15</v>
      </c>
      <c r="M1431" s="7">
        <v>1</v>
      </c>
      <c r="N1431" s="17"/>
    </row>
    <row r="1432" spans="1:14" ht="78.75">
      <c r="A1432" s="6">
        <v>1430</v>
      </c>
      <c r="B1432" s="8" t="s">
        <v>1531</v>
      </c>
      <c r="C1432" s="9" t="s">
        <v>1547</v>
      </c>
      <c r="D1432" s="10" t="s">
        <v>597</v>
      </c>
      <c r="E1432" s="11" t="s">
        <v>1585</v>
      </c>
      <c r="F1432" s="6">
        <v>414029</v>
      </c>
      <c r="G1432" s="6" t="s">
        <v>1535</v>
      </c>
      <c r="H1432" s="16">
        <v>35224853.100000001</v>
      </c>
      <c r="I1432" s="12" t="s">
        <v>1586</v>
      </c>
      <c r="J1432" s="12" t="s">
        <v>1587</v>
      </c>
      <c r="K1432" s="15">
        <v>0</v>
      </c>
      <c r="L1432" s="13" t="s">
        <v>15</v>
      </c>
      <c r="M1432" s="7">
        <v>1</v>
      </c>
      <c r="N1432" s="17"/>
    </row>
    <row r="1433" spans="1:14" ht="78.75">
      <c r="A1433" s="6">
        <v>1431</v>
      </c>
      <c r="B1433" s="8" t="s">
        <v>1531</v>
      </c>
      <c r="C1433" s="9" t="s">
        <v>1588</v>
      </c>
      <c r="D1433" s="10" t="s">
        <v>1589</v>
      </c>
      <c r="E1433" s="11" t="s">
        <v>1590</v>
      </c>
      <c r="F1433" s="6">
        <v>414030</v>
      </c>
      <c r="G1433" s="6" t="s">
        <v>1535</v>
      </c>
      <c r="H1433" s="16">
        <v>35575400.43</v>
      </c>
      <c r="I1433" s="12" t="s">
        <v>1586</v>
      </c>
      <c r="J1433" s="12" t="s">
        <v>1587</v>
      </c>
      <c r="K1433" s="15">
        <v>0</v>
      </c>
      <c r="L1433" s="13" t="s">
        <v>15</v>
      </c>
      <c r="M1433" s="7">
        <v>1</v>
      </c>
      <c r="N1433" s="17"/>
    </row>
    <row r="1434" spans="1:14" ht="78.75">
      <c r="A1434" s="6">
        <v>1432</v>
      </c>
      <c r="B1434" s="8" t="s">
        <v>1531</v>
      </c>
      <c r="C1434" s="9" t="s">
        <v>1591</v>
      </c>
      <c r="D1434" s="10" t="s">
        <v>1592</v>
      </c>
      <c r="E1434" s="11" t="s">
        <v>1593</v>
      </c>
      <c r="F1434" s="6">
        <v>418312</v>
      </c>
      <c r="G1434" s="6" t="s">
        <v>1535</v>
      </c>
      <c r="H1434" s="16">
        <v>40726866.939999998</v>
      </c>
      <c r="I1434" s="12" t="s">
        <v>1586</v>
      </c>
      <c r="J1434" s="12" t="s">
        <v>1587</v>
      </c>
      <c r="K1434" s="15">
        <v>0</v>
      </c>
      <c r="L1434" s="13" t="s">
        <v>15</v>
      </c>
      <c r="M1434" s="7">
        <v>1</v>
      </c>
      <c r="N1434" s="17"/>
    </row>
    <row r="1435" spans="1:14" ht="173.25">
      <c r="A1435" s="6">
        <v>1433</v>
      </c>
      <c r="B1435" s="8" t="s">
        <v>1531</v>
      </c>
      <c r="C1435" s="9" t="s">
        <v>1532</v>
      </c>
      <c r="D1435" s="10" t="s">
        <v>1533</v>
      </c>
      <c r="E1435" s="11" t="s">
        <v>1594</v>
      </c>
      <c r="F1435" s="6">
        <v>447561</v>
      </c>
      <c r="G1435" s="6" t="s">
        <v>1535</v>
      </c>
      <c r="H1435" s="16">
        <v>21685000</v>
      </c>
      <c r="I1435" s="12" t="s">
        <v>1595</v>
      </c>
      <c r="J1435" s="12" t="s">
        <v>1596</v>
      </c>
      <c r="K1435" s="15">
        <v>4498000</v>
      </c>
      <c r="L1435" s="13" t="s">
        <v>15</v>
      </c>
      <c r="M1435" s="7">
        <v>1</v>
      </c>
      <c r="N1435" s="17"/>
    </row>
    <row r="1436" spans="1:14" ht="141.75">
      <c r="A1436" s="6">
        <v>1434</v>
      </c>
      <c r="B1436" s="8" t="s">
        <v>1531</v>
      </c>
      <c r="C1436" s="9" t="s">
        <v>1581</v>
      </c>
      <c r="D1436" s="10" t="s">
        <v>1582</v>
      </c>
      <c r="E1436" s="11" t="s">
        <v>1597</v>
      </c>
      <c r="F1436" s="6">
        <v>447562</v>
      </c>
      <c r="G1436" s="6" t="s">
        <v>1535</v>
      </c>
      <c r="H1436" s="16">
        <v>22089877.309999999</v>
      </c>
      <c r="I1436" s="12" t="s">
        <v>1595</v>
      </c>
      <c r="J1436" s="12" t="s">
        <v>1596</v>
      </c>
      <c r="K1436" s="15">
        <v>0</v>
      </c>
      <c r="L1436" s="13" t="s">
        <v>15</v>
      </c>
      <c r="M1436" s="7">
        <v>1</v>
      </c>
      <c r="N1436" s="17"/>
    </row>
    <row r="1437" spans="1:14" ht="252">
      <c r="A1437" s="6">
        <v>1435</v>
      </c>
      <c r="B1437" s="8" t="s">
        <v>1531</v>
      </c>
      <c r="C1437" s="9" t="s">
        <v>1581</v>
      </c>
      <c r="D1437" s="10" t="s">
        <v>1582</v>
      </c>
      <c r="E1437" s="11" t="s">
        <v>1598</v>
      </c>
      <c r="F1437" s="6">
        <v>447563</v>
      </c>
      <c r="G1437" s="6" t="s">
        <v>1535</v>
      </c>
      <c r="H1437" s="16">
        <v>27508630.050000001</v>
      </c>
      <c r="I1437" s="12" t="s">
        <v>1595</v>
      </c>
      <c r="J1437" s="12" t="s">
        <v>1596</v>
      </c>
      <c r="K1437" s="15">
        <v>5720000</v>
      </c>
      <c r="L1437" s="13" t="s">
        <v>15</v>
      </c>
      <c r="M1437" s="7">
        <v>1</v>
      </c>
      <c r="N1437" s="17"/>
    </row>
    <row r="1438" spans="1:14" ht="63">
      <c r="A1438" s="6">
        <v>1436</v>
      </c>
      <c r="B1438" s="8" t="s">
        <v>1531</v>
      </c>
      <c r="C1438" s="9" t="s">
        <v>1599</v>
      </c>
      <c r="D1438" s="10" t="s">
        <v>1600</v>
      </c>
      <c r="E1438" s="11" t="s">
        <v>1601</v>
      </c>
      <c r="F1438" s="6">
        <v>450286</v>
      </c>
      <c r="G1438" s="6" t="s">
        <v>1535</v>
      </c>
      <c r="H1438" s="16">
        <v>23007684.129999999</v>
      </c>
      <c r="I1438" s="12" t="s">
        <v>1602</v>
      </c>
      <c r="J1438" s="12" t="s">
        <v>1596</v>
      </c>
      <c r="K1438" s="15">
        <v>0</v>
      </c>
      <c r="L1438" s="13" t="s">
        <v>15</v>
      </c>
      <c r="M1438" s="7">
        <v>1</v>
      </c>
      <c r="N1438" s="17"/>
    </row>
    <row r="1439" spans="1:14" ht="126">
      <c r="A1439" s="6">
        <v>1437</v>
      </c>
      <c r="B1439" s="8" t="s">
        <v>1531</v>
      </c>
      <c r="C1439" s="9" t="s">
        <v>1547</v>
      </c>
      <c r="D1439" s="10" t="s">
        <v>597</v>
      </c>
      <c r="E1439" s="11" t="s">
        <v>1603</v>
      </c>
      <c r="F1439" s="6">
        <v>461670</v>
      </c>
      <c r="G1439" s="6" t="s">
        <v>1535</v>
      </c>
      <c r="H1439" s="16">
        <v>20903810.379999999</v>
      </c>
      <c r="I1439" s="12" t="s">
        <v>1604</v>
      </c>
      <c r="J1439" s="12" t="s">
        <v>1596</v>
      </c>
      <c r="K1439" s="15">
        <v>0</v>
      </c>
      <c r="L1439" s="13" t="s">
        <v>15</v>
      </c>
      <c r="M1439" s="7">
        <v>1</v>
      </c>
      <c r="N1439" s="17"/>
    </row>
    <row r="1440" spans="1:14" ht="63">
      <c r="A1440" s="6">
        <v>1438</v>
      </c>
      <c r="B1440" s="8" t="s">
        <v>1531</v>
      </c>
      <c r="C1440" s="9" t="s">
        <v>1547</v>
      </c>
      <c r="D1440" s="10" t="s">
        <v>597</v>
      </c>
      <c r="E1440" s="11" t="s">
        <v>1605</v>
      </c>
      <c r="F1440" s="6">
        <v>461671</v>
      </c>
      <c r="G1440" s="6" t="s">
        <v>1535</v>
      </c>
      <c r="H1440" s="16">
        <v>14108348.460000001</v>
      </c>
      <c r="I1440" s="12" t="s">
        <v>1606</v>
      </c>
      <c r="J1440" s="12" t="s">
        <v>1596</v>
      </c>
      <c r="K1440" s="15">
        <v>0</v>
      </c>
      <c r="L1440" s="13" t="s">
        <v>15</v>
      </c>
      <c r="M1440" s="7">
        <v>1</v>
      </c>
      <c r="N1440" s="17"/>
    </row>
    <row r="1441" spans="1:14" ht="94.5">
      <c r="A1441" s="6">
        <v>1439</v>
      </c>
      <c r="B1441" s="8" t="s">
        <v>1531</v>
      </c>
      <c r="C1441" s="9" t="s">
        <v>1547</v>
      </c>
      <c r="D1441" s="10" t="s">
        <v>597</v>
      </c>
      <c r="E1441" s="11" t="s">
        <v>1607</v>
      </c>
      <c r="F1441" s="6">
        <v>461672</v>
      </c>
      <c r="G1441" s="6" t="s">
        <v>1535</v>
      </c>
      <c r="H1441" s="16">
        <v>26332625.559999999</v>
      </c>
      <c r="I1441" s="12" t="s">
        <v>1604</v>
      </c>
      <c r="J1441" s="12" t="s">
        <v>1596</v>
      </c>
      <c r="K1441" s="15">
        <v>0</v>
      </c>
      <c r="L1441" s="13" t="s">
        <v>15</v>
      </c>
      <c r="M1441" s="7">
        <v>1</v>
      </c>
      <c r="N1441" s="17"/>
    </row>
    <row r="1442" spans="1:14" ht="78.75">
      <c r="A1442" s="6">
        <v>1440</v>
      </c>
      <c r="B1442" s="8" t="s">
        <v>1531</v>
      </c>
      <c r="C1442" s="9" t="s">
        <v>1608</v>
      </c>
      <c r="D1442" s="10" t="s">
        <v>1609</v>
      </c>
      <c r="E1442" s="11" t="s">
        <v>1610</v>
      </c>
      <c r="F1442" s="6">
        <v>324399</v>
      </c>
      <c r="G1442" s="6" t="s">
        <v>1611</v>
      </c>
      <c r="H1442" s="16">
        <v>336075000</v>
      </c>
      <c r="I1442" s="12" t="s">
        <v>1612</v>
      </c>
      <c r="J1442" s="12" t="s">
        <v>1613</v>
      </c>
      <c r="K1442" s="15">
        <v>140928000</v>
      </c>
      <c r="L1442" s="13" t="s">
        <v>14</v>
      </c>
      <c r="M1442" s="7">
        <v>1</v>
      </c>
      <c r="N1442" s="17"/>
    </row>
    <row r="1443" spans="1:14" ht="63">
      <c r="A1443" s="6">
        <v>1441</v>
      </c>
      <c r="B1443" s="8" t="s">
        <v>1531</v>
      </c>
      <c r="C1443" s="9" t="s">
        <v>1581</v>
      </c>
      <c r="D1443" s="10" t="s">
        <v>1582</v>
      </c>
      <c r="E1443" s="11" t="s">
        <v>1610</v>
      </c>
      <c r="F1443" s="6">
        <v>324399</v>
      </c>
      <c r="G1443" s="6" t="s">
        <v>1611</v>
      </c>
      <c r="H1443" s="16">
        <v>336075000</v>
      </c>
      <c r="I1443" s="12" t="s">
        <v>1612</v>
      </c>
      <c r="J1443" s="12" t="s">
        <v>1613</v>
      </c>
      <c r="K1443" s="15">
        <v>140928000</v>
      </c>
      <c r="L1443" s="13" t="s">
        <v>15</v>
      </c>
      <c r="M1443" s="7">
        <v>0.3</v>
      </c>
      <c r="N1443" s="17"/>
    </row>
    <row r="1444" spans="1:14" ht="78.75">
      <c r="A1444" s="6">
        <v>1442</v>
      </c>
      <c r="B1444" s="8" t="s">
        <v>1531</v>
      </c>
      <c r="C1444" s="9" t="s">
        <v>1614</v>
      </c>
      <c r="D1444" s="10" t="s">
        <v>1615</v>
      </c>
      <c r="E1444" s="11" t="s">
        <v>1610</v>
      </c>
      <c r="F1444" s="6">
        <v>324399</v>
      </c>
      <c r="G1444" s="6" t="s">
        <v>1611</v>
      </c>
      <c r="H1444" s="16">
        <v>336075000</v>
      </c>
      <c r="I1444" s="12" t="s">
        <v>1612</v>
      </c>
      <c r="J1444" s="12" t="s">
        <v>1613</v>
      </c>
      <c r="K1444" s="15">
        <v>140928000</v>
      </c>
      <c r="L1444" s="13" t="s">
        <v>15</v>
      </c>
      <c r="M1444" s="7">
        <v>0.4</v>
      </c>
      <c r="N1444" s="17"/>
    </row>
    <row r="1445" spans="1:14" ht="63">
      <c r="A1445" s="6">
        <v>1443</v>
      </c>
      <c r="B1445" s="8" t="s">
        <v>1531</v>
      </c>
      <c r="C1445" s="9" t="s">
        <v>1616</v>
      </c>
      <c r="D1445" s="10" t="s">
        <v>1617</v>
      </c>
      <c r="E1445" s="11" t="s">
        <v>1610</v>
      </c>
      <c r="F1445" s="6">
        <v>324399</v>
      </c>
      <c r="G1445" s="6" t="s">
        <v>1611</v>
      </c>
      <c r="H1445" s="16">
        <v>336075000</v>
      </c>
      <c r="I1445" s="12" t="s">
        <v>1612</v>
      </c>
      <c r="J1445" s="12" t="s">
        <v>1613</v>
      </c>
      <c r="K1445" s="15">
        <v>140928000</v>
      </c>
      <c r="L1445" s="13" t="s">
        <v>15</v>
      </c>
      <c r="M1445" s="7">
        <v>0.3</v>
      </c>
      <c r="N1445" s="17"/>
    </row>
    <row r="1446" spans="1:14" ht="63">
      <c r="A1446" s="6">
        <v>1444</v>
      </c>
      <c r="B1446" s="8" t="s">
        <v>1531</v>
      </c>
      <c r="C1446" s="9" t="s">
        <v>1618</v>
      </c>
      <c r="D1446" s="10" t="s">
        <v>1619</v>
      </c>
      <c r="E1446" s="11" t="s">
        <v>1620</v>
      </c>
      <c r="F1446" s="6">
        <v>216257</v>
      </c>
      <c r="G1446" s="6" t="s">
        <v>1611</v>
      </c>
      <c r="H1446" s="16">
        <v>200461000</v>
      </c>
      <c r="I1446" s="12" t="s">
        <v>1621</v>
      </c>
      <c r="J1446" s="12" t="s">
        <v>1622</v>
      </c>
      <c r="K1446" s="15">
        <v>106352000</v>
      </c>
      <c r="L1446" s="13" t="s">
        <v>14</v>
      </c>
      <c r="M1446" s="7">
        <v>1</v>
      </c>
      <c r="N1446" s="17"/>
    </row>
    <row r="1447" spans="1:14" ht="63">
      <c r="A1447" s="6">
        <v>1445</v>
      </c>
      <c r="B1447" s="8" t="s">
        <v>1531</v>
      </c>
      <c r="C1447" s="9" t="s">
        <v>1623</v>
      </c>
      <c r="D1447" s="10" t="s">
        <v>1248</v>
      </c>
      <c r="E1447" s="11" t="s">
        <v>1620</v>
      </c>
      <c r="F1447" s="6">
        <v>216257</v>
      </c>
      <c r="G1447" s="6" t="s">
        <v>1611</v>
      </c>
      <c r="H1447" s="16">
        <v>200461000</v>
      </c>
      <c r="I1447" s="12" t="s">
        <v>1621</v>
      </c>
      <c r="J1447" s="12" t="s">
        <v>1622</v>
      </c>
      <c r="K1447" s="15">
        <v>106352000</v>
      </c>
      <c r="L1447" s="13" t="s">
        <v>15</v>
      </c>
      <c r="M1447" s="7">
        <v>0.51</v>
      </c>
      <c r="N1447" s="17"/>
    </row>
    <row r="1448" spans="1:14" ht="63">
      <c r="A1448" s="6">
        <v>1446</v>
      </c>
      <c r="B1448" s="8" t="s">
        <v>1531</v>
      </c>
      <c r="C1448" s="9" t="s">
        <v>1547</v>
      </c>
      <c r="D1448" s="10" t="s">
        <v>597</v>
      </c>
      <c r="E1448" s="11" t="s">
        <v>1620</v>
      </c>
      <c r="F1448" s="6">
        <v>216257</v>
      </c>
      <c r="G1448" s="6" t="s">
        <v>1611</v>
      </c>
      <c r="H1448" s="16">
        <v>200461000</v>
      </c>
      <c r="I1448" s="12" t="s">
        <v>1621</v>
      </c>
      <c r="J1448" s="12" t="s">
        <v>1622</v>
      </c>
      <c r="K1448" s="15">
        <v>106352000</v>
      </c>
      <c r="L1448" s="13" t="s">
        <v>15</v>
      </c>
      <c r="M1448" s="7">
        <v>0.49</v>
      </c>
      <c r="N1448" s="17"/>
    </row>
    <row r="1449" spans="1:14" ht="78.75">
      <c r="A1449" s="6">
        <v>1447</v>
      </c>
      <c r="B1449" s="8" t="s">
        <v>1531</v>
      </c>
      <c r="C1449" s="9" t="s">
        <v>1608</v>
      </c>
      <c r="D1449" s="10"/>
      <c r="E1449" s="11" t="s">
        <v>1624</v>
      </c>
      <c r="F1449" s="6">
        <v>170034</v>
      </c>
      <c r="G1449" s="6" t="s">
        <v>1611</v>
      </c>
      <c r="H1449" s="16">
        <v>324715000</v>
      </c>
      <c r="I1449" s="12" t="s">
        <v>1625</v>
      </c>
      <c r="J1449" s="12" t="s">
        <v>1626</v>
      </c>
      <c r="K1449" s="15">
        <v>163044000</v>
      </c>
      <c r="L1449" s="13" t="s">
        <v>14</v>
      </c>
      <c r="M1449" s="7">
        <v>1</v>
      </c>
      <c r="N1449" s="17"/>
    </row>
    <row r="1450" spans="1:14" ht="63">
      <c r="A1450" s="6">
        <v>1448</v>
      </c>
      <c r="B1450" s="8" t="s">
        <v>1531</v>
      </c>
      <c r="C1450" s="9" t="s">
        <v>1581</v>
      </c>
      <c r="D1450" s="10" t="s">
        <v>1582</v>
      </c>
      <c r="E1450" s="11" t="s">
        <v>1624</v>
      </c>
      <c r="F1450" s="6">
        <v>170034</v>
      </c>
      <c r="G1450" s="6" t="s">
        <v>1611</v>
      </c>
      <c r="H1450" s="16">
        <v>324715000</v>
      </c>
      <c r="I1450" s="12" t="s">
        <v>1625</v>
      </c>
      <c r="J1450" s="12" t="s">
        <v>1626</v>
      </c>
      <c r="K1450" s="15">
        <v>163044000</v>
      </c>
      <c r="L1450" s="13" t="s">
        <v>15</v>
      </c>
      <c r="M1450" s="7">
        <v>0.3</v>
      </c>
      <c r="N1450" s="17"/>
    </row>
    <row r="1451" spans="1:14" ht="78.75">
      <c r="A1451" s="6">
        <v>1449</v>
      </c>
      <c r="B1451" s="8" t="s">
        <v>1531</v>
      </c>
      <c r="C1451" s="9" t="s">
        <v>1614</v>
      </c>
      <c r="D1451" s="10" t="s">
        <v>1615</v>
      </c>
      <c r="E1451" s="11" t="s">
        <v>1624</v>
      </c>
      <c r="F1451" s="6">
        <v>170034</v>
      </c>
      <c r="G1451" s="6" t="s">
        <v>1611</v>
      </c>
      <c r="H1451" s="16">
        <v>324715000</v>
      </c>
      <c r="I1451" s="12" t="s">
        <v>1625</v>
      </c>
      <c r="J1451" s="12" t="s">
        <v>1626</v>
      </c>
      <c r="K1451" s="15">
        <v>163044000</v>
      </c>
      <c r="L1451" s="13" t="s">
        <v>15</v>
      </c>
      <c r="M1451" s="7">
        <v>0.4</v>
      </c>
      <c r="N1451" s="17"/>
    </row>
    <row r="1452" spans="1:14" ht="63">
      <c r="A1452" s="6">
        <v>1450</v>
      </c>
      <c r="B1452" s="8" t="s">
        <v>1531</v>
      </c>
      <c r="C1452" s="9" t="s">
        <v>1616</v>
      </c>
      <c r="D1452" s="10" t="s">
        <v>1617</v>
      </c>
      <c r="E1452" s="11" t="s">
        <v>1624</v>
      </c>
      <c r="F1452" s="6">
        <v>170034</v>
      </c>
      <c r="G1452" s="6" t="s">
        <v>1611</v>
      </c>
      <c r="H1452" s="16">
        <v>324715000</v>
      </c>
      <c r="I1452" s="12" t="s">
        <v>1625</v>
      </c>
      <c r="J1452" s="12" t="s">
        <v>1626</v>
      </c>
      <c r="K1452" s="15">
        <v>163044000</v>
      </c>
      <c r="L1452" s="13" t="s">
        <v>15</v>
      </c>
      <c r="M1452" s="7">
        <v>0.3</v>
      </c>
      <c r="N1452" s="17"/>
    </row>
    <row r="1453" spans="1:14" ht="78.75">
      <c r="A1453" s="6">
        <v>1451</v>
      </c>
      <c r="B1453" s="8" t="s">
        <v>1531</v>
      </c>
      <c r="C1453" s="9" t="s">
        <v>1627</v>
      </c>
      <c r="D1453" s="10" t="s">
        <v>1628</v>
      </c>
      <c r="E1453" s="11" t="s">
        <v>1629</v>
      </c>
      <c r="F1453" s="6">
        <v>321161</v>
      </c>
      <c r="G1453" s="6" t="s">
        <v>1611</v>
      </c>
      <c r="H1453" s="16">
        <v>138694000</v>
      </c>
      <c r="I1453" s="12" t="s">
        <v>1630</v>
      </c>
      <c r="J1453" s="12" t="s">
        <v>1631</v>
      </c>
      <c r="K1453" s="15">
        <v>80240000</v>
      </c>
      <c r="L1453" s="13" t="s">
        <v>14</v>
      </c>
      <c r="M1453" s="7">
        <v>1</v>
      </c>
      <c r="N1453" s="17"/>
    </row>
    <row r="1454" spans="1:14" ht="78.75">
      <c r="A1454" s="6">
        <v>1452</v>
      </c>
      <c r="B1454" s="8" t="s">
        <v>1531</v>
      </c>
      <c r="C1454" s="9" t="s">
        <v>1547</v>
      </c>
      <c r="D1454" s="10" t="s">
        <v>597</v>
      </c>
      <c r="E1454" s="11" t="s">
        <v>1629</v>
      </c>
      <c r="F1454" s="6">
        <v>321161</v>
      </c>
      <c r="G1454" s="6" t="s">
        <v>1611</v>
      </c>
      <c r="H1454" s="16">
        <v>138694000</v>
      </c>
      <c r="I1454" s="12" t="s">
        <v>1630</v>
      </c>
      <c r="J1454" s="12" t="s">
        <v>1631</v>
      </c>
      <c r="K1454" s="15">
        <v>80240000</v>
      </c>
      <c r="L1454" s="13" t="s">
        <v>15</v>
      </c>
      <c r="M1454" s="7">
        <v>0.49</v>
      </c>
      <c r="N1454" s="17"/>
    </row>
    <row r="1455" spans="1:14" ht="78.75">
      <c r="A1455" s="6">
        <v>1453</v>
      </c>
      <c r="B1455" s="8" t="s">
        <v>1531</v>
      </c>
      <c r="C1455" s="9" t="s">
        <v>1632</v>
      </c>
      <c r="D1455" s="10" t="s">
        <v>606</v>
      </c>
      <c r="E1455" s="11" t="s">
        <v>1629</v>
      </c>
      <c r="F1455" s="6">
        <v>321161</v>
      </c>
      <c r="G1455" s="6" t="s">
        <v>1611</v>
      </c>
      <c r="H1455" s="16">
        <v>138694000</v>
      </c>
      <c r="I1455" s="12" t="s">
        <v>1630</v>
      </c>
      <c r="J1455" s="12" t="s">
        <v>1631</v>
      </c>
      <c r="K1455" s="15">
        <v>80240000</v>
      </c>
      <c r="L1455" s="13" t="s">
        <v>15</v>
      </c>
      <c r="M1455" s="7">
        <v>0.51</v>
      </c>
      <c r="N1455" s="17"/>
    </row>
    <row r="1456" spans="1:14" ht="94.5">
      <c r="A1456" s="6">
        <v>1454</v>
      </c>
      <c r="B1456" s="8" t="s">
        <v>1531</v>
      </c>
      <c r="C1456" s="9" t="s">
        <v>1547</v>
      </c>
      <c r="D1456" s="10" t="s">
        <v>597</v>
      </c>
      <c r="E1456" s="11" t="s">
        <v>1633</v>
      </c>
      <c r="F1456" s="6">
        <v>472608</v>
      </c>
      <c r="G1456" s="6" t="s">
        <v>1611</v>
      </c>
      <c r="H1456" s="16">
        <v>190224000</v>
      </c>
      <c r="I1456" s="12" t="s">
        <v>1634</v>
      </c>
      <c r="J1456" s="12" t="s">
        <v>1635</v>
      </c>
      <c r="K1456" s="15">
        <v>0</v>
      </c>
      <c r="L1456" s="13" t="s">
        <v>15</v>
      </c>
      <c r="M1456" s="7">
        <v>1</v>
      </c>
      <c r="N1456" s="17"/>
    </row>
    <row r="1457" spans="1:14" ht="47.25">
      <c r="A1457" s="6">
        <v>1455</v>
      </c>
      <c r="B1457" s="8" t="s">
        <v>1531</v>
      </c>
      <c r="C1457" s="9" t="s">
        <v>1636</v>
      </c>
      <c r="D1457" s="10" t="s">
        <v>1637</v>
      </c>
      <c r="E1457" s="11" t="s">
        <v>1638</v>
      </c>
      <c r="F1457" s="6">
        <v>391337</v>
      </c>
      <c r="G1457" s="6" t="s">
        <v>1486</v>
      </c>
      <c r="H1457" s="16">
        <v>19865400</v>
      </c>
      <c r="I1457" s="12" t="s">
        <v>1639</v>
      </c>
      <c r="J1457" s="12" t="s">
        <v>1640</v>
      </c>
      <c r="K1457" s="15">
        <v>0</v>
      </c>
      <c r="L1457" s="13" t="s">
        <v>14</v>
      </c>
      <c r="M1457" s="7">
        <v>1</v>
      </c>
      <c r="N1457" s="17"/>
    </row>
    <row r="1458" spans="1:14" ht="47.25">
      <c r="A1458" s="6">
        <v>1456</v>
      </c>
      <c r="B1458" s="8" t="s">
        <v>1531</v>
      </c>
      <c r="C1458" s="9" t="s">
        <v>1641</v>
      </c>
      <c r="D1458" s="10" t="s">
        <v>1642</v>
      </c>
      <c r="E1458" s="11" t="s">
        <v>1638</v>
      </c>
      <c r="F1458" s="6">
        <v>391337</v>
      </c>
      <c r="G1458" s="6" t="s">
        <v>1486</v>
      </c>
      <c r="H1458" s="16">
        <v>19865400</v>
      </c>
      <c r="I1458" s="12" t="s">
        <v>1639</v>
      </c>
      <c r="J1458" s="12" t="s">
        <v>1640</v>
      </c>
      <c r="K1458" s="15">
        <v>0</v>
      </c>
      <c r="L1458" s="13" t="s">
        <v>15</v>
      </c>
      <c r="M1458" s="7">
        <v>0.6</v>
      </c>
      <c r="N1458" s="17"/>
    </row>
    <row r="1459" spans="1:14" ht="47.25">
      <c r="A1459" s="6">
        <v>1457</v>
      </c>
      <c r="B1459" s="8" t="s">
        <v>1531</v>
      </c>
      <c r="C1459" s="9" t="s">
        <v>1643</v>
      </c>
      <c r="D1459" s="10" t="s">
        <v>1644</v>
      </c>
      <c r="E1459" s="11" t="s">
        <v>1638</v>
      </c>
      <c r="F1459" s="6">
        <v>391337</v>
      </c>
      <c r="G1459" s="6" t="s">
        <v>1486</v>
      </c>
      <c r="H1459" s="16">
        <v>19865400</v>
      </c>
      <c r="I1459" s="12" t="s">
        <v>1639</v>
      </c>
      <c r="J1459" s="12" t="s">
        <v>1640</v>
      </c>
      <c r="K1459" s="15">
        <v>0</v>
      </c>
      <c r="L1459" s="13" t="s">
        <v>15</v>
      </c>
      <c r="M1459" s="7">
        <v>0.4</v>
      </c>
      <c r="N1459" s="17"/>
    </row>
    <row r="1460" spans="1:14" ht="47.25">
      <c r="A1460" s="6">
        <v>1458</v>
      </c>
      <c r="B1460" s="8" t="s">
        <v>1531</v>
      </c>
      <c r="C1460" s="9" t="s">
        <v>1645</v>
      </c>
      <c r="D1460" s="10" t="s">
        <v>1646</v>
      </c>
      <c r="E1460" s="11" t="s">
        <v>1647</v>
      </c>
      <c r="F1460" s="6">
        <v>401715</v>
      </c>
      <c r="G1460" s="6" t="s">
        <v>1486</v>
      </c>
      <c r="H1460" s="16">
        <v>18030713.905000001</v>
      </c>
      <c r="I1460" s="12" t="s">
        <v>1648</v>
      </c>
      <c r="J1460" s="12" t="s">
        <v>1649</v>
      </c>
      <c r="K1460" s="15">
        <v>0</v>
      </c>
      <c r="L1460" s="13" t="s">
        <v>14</v>
      </c>
      <c r="M1460" s="7">
        <v>1</v>
      </c>
      <c r="N1460" s="17"/>
    </row>
    <row r="1461" spans="1:14" ht="78.75">
      <c r="A1461" s="6">
        <v>1459</v>
      </c>
      <c r="B1461" s="8" t="s">
        <v>1531</v>
      </c>
      <c r="C1461" s="9" t="s">
        <v>1650</v>
      </c>
      <c r="D1461" s="10" t="s">
        <v>1651</v>
      </c>
      <c r="E1461" s="11" t="s">
        <v>1647</v>
      </c>
      <c r="F1461" s="6">
        <v>401715</v>
      </c>
      <c r="G1461" s="6" t="s">
        <v>1486</v>
      </c>
      <c r="H1461" s="16">
        <v>18030713.905000001</v>
      </c>
      <c r="I1461" s="12" t="s">
        <v>1648</v>
      </c>
      <c r="J1461" s="12" t="s">
        <v>1649</v>
      </c>
      <c r="K1461" s="15">
        <v>0</v>
      </c>
      <c r="L1461" s="13" t="s">
        <v>15</v>
      </c>
      <c r="M1461" s="7">
        <v>0.49</v>
      </c>
      <c r="N1461" s="17"/>
    </row>
    <row r="1462" spans="1:14" ht="78.75">
      <c r="A1462" s="6">
        <v>1460</v>
      </c>
      <c r="B1462" s="8" t="s">
        <v>1531</v>
      </c>
      <c r="C1462" s="9" t="s">
        <v>1652</v>
      </c>
      <c r="D1462" s="10" t="s">
        <v>1653</v>
      </c>
      <c r="E1462" s="11" t="s">
        <v>1647</v>
      </c>
      <c r="F1462" s="6">
        <v>401715</v>
      </c>
      <c r="G1462" s="6" t="s">
        <v>1486</v>
      </c>
      <c r="H1462" s="16">
        <v>18030713.905000001</v>
      </c>
      <c r="I1462" s="12" t="s">
        <v>1648</v>
      </c>
      <c r="J1462" s="12" t="s">
        <v>1649</v>
      </c>
      <c r="K1462" s="15">
        <v>0</v>
      </c>
      <c r="L1462" s="13" t="s">
        <v>15</v>
      </c>
      <c r="M1462" s="7">
        <v>0.51</v>
      </c>
      <c r="N1462" s="17"/>
    </row>
    <row r="1463" spans="1:14" ht="47.25">
      <c r="A1463" s="6">
        <v>1461</v>
      </c>
      <c r="B1463" s="8" t="s">
        <v>1531</v>
      </c>
      <c r="C1463" s="9" t="s">
        <v>1654</v>
      </c>
      <c r="D1463" s="10" t="s">
        <v>1655</v>
      </c>
      <c r="E1463" s="11" t="s">
        <v>1656</v>
      </c>
      <c r="F1463" s="6">
        <v>406087</v>
      </c>
      <c r="G1463" s="6" t="s">
        <v>1486</v>
      </c>
      <c r="H1463" s="16">
        <v>18400000</v>
      </c>
      <c r="I1463" s="12" t="s">
        <v>1657</v>
      </c>
      <c r="J1463" s="12" t="s">
        <v>1658</v>
      </c>
      <c r="K1463" s="15">
        <v>0</v>
      </c>
      <c r="L1463" s="13" t="s">
        <v>14</v>
      </c>
      <c r="M1463" s="7">
        <v>1</v>
      </c>
      <c r="N1463" s="17"/>
    </row>
    <row r="1464" spans="1:14" ht="47.25">
      <c r="A1464" s="6">
        <v>1462</v>
      </c>
      <c r="B1464" s="8" t="s">
        <v>1531</v>
      </c>
      <c r="C1464" s="9" t="s">
        <v>1659</v>
      </c>
      <c r="D1464" s="10" t="s">
        <v>1660</v>
      </c>
      <c r="E1464" s="11" t="s">
        <v>1656</v>
      </c>
      <c r="F1464" s="6">
        <v>406087</v>
      </c>
      <c r="G1464" s="6" t="s">
        <v>1486</v>
      </c>
      <c r="H1464" s="16">
        <v>18400000</v>
      </c>
      <c r="I1464" s="12" t="s">
        <v>1657</v>
      </c>
      <c r="J1464" s="12" t="s">
        <v>1658</v>
      </c>
      <c r="K1464" s="15">
        <v>0</v>
      </c>
      <c r="L1464" s="13" t="s">
        <v>15</v>
      </c>
      <c r="M1464" s="7">
        <v>0.7</v>
      </c>
      <c r="N1464" s="17"/>
    </row>
    <row r="1465" spans="1:14" ht="47.25">
      <c r="A1465" s="6">
        <v>1463</v>
      </c>
      <c r="B1465" s="8" t="s">
        <v>1531</v>
      </c>
      <c r="C1465" s="9" t="s">
        <v>1661</v>
      </c>
      <c r="D1465" s="10" t="s">
        <v>1662</v>
      </c>
      <c r="E1465" s="11" t="s">
        <v>1656</v>
      </c>
      <c r="F1465" s="6">
        <v>406087</v>
      </c>
      <c r="G1465" s="6" t="s">
        <v>1486</v>
      </c>
      <c r="H1465" s="16">
        <v>18400000</v>
      </c>
      <c r="I1465" s="12" t="s">
        <v>1657</v>
      </c>
      <c r="J1465" s="12" t="s">
        <v>1658</v>
      </c>
      <c r="K1465" s="15">
        <v>0</v>
      </c>
      <c r="L1465" s="13" t="s">
        <v>15</v>
      </c>
      <c r="M1465" s="7">
        <v>0.3</v>
      </c>
      <c r="N1465" s="17"/>
    </row>
    <row r="1466" spans="1:14" ht="78.75">
      <c r="A1466" s="6">
        <v>1464</v>
      </c>
      <c r="B1466" s="8" t="s">
        <v>1531</v>
      </c>
      <c r="C1466" s="9" t="s">
        <v>1663</v>
      </c>
      <c r="D1466" s="10" t="s">
        <v>1664</v>
      </c>
      <c r="E1466" s="11" t="s">
        <v>1665</v>
      </c>
      <c r="F1466" s="6">
        <v>338137</v>
      </c>
      <c r="G1466" s="6" t="s">
        <v>1666</v>
      </c>
      <c r="H1466" s="16">
        <v>313139623.87800002</v>
      </c>
      <c r="I1466" s="12" t="s">
        <v>1667</v>
      </c>
      <c r="J1466" s="12" t="s">
        <v>1668</v>
      </c>
      <c r="K1466" s="15">
        <v>67600000.560000002</v>
      </c>
      <c r="L1466" s="13" t="s">
        <v>14</v>
      </c>
      <c r="M1466" s="7">
        <v>1</v>
      </c>
      <c r="N1466" s="17"/>
    </row>
    <row r="1467" spans="1:14" ht="78.75">
      <c r="A1467" s="6">
        <v>1465</v>
      </c>
      <c r="B1467" s="8" t="s">
        <v>1531</v>
      </c>
      <c r="C1467" s="9" t="s">
        <v>1669</v>
      </c>
      <c r="D1467" s="10" t="s">
        <v>1670</v>
      </c>
      <c r="E1467" s="11" t="s">
        <v>1665</v>
      </c>
      <c r="F1467" s="6">
        <v>338137</v>
      </c>
      <c r="G1467" s="6" t="s">
        <v>1666</v>
      </c>
      <c r="H1467" s="16">
        <v>313139623.87800002</v>
      </c>
      <c r="I1467" s="12" t="s">
        <v>1667</v>
      </c>
      <c r="J1467" s="12" t="s">
        <v>1668</v>
      </c>
      <c r="K1467" s="15">
        <v>67600000.560000002</v>
      </c>
      <c r="L1467" s="13" t="s">
        <v>15</v>
      </c>
      <c r="M1467" s="7">
        <v>0.51</v>
      </c>
      <c r="N1467" s="17"/>
    </row>
    <row r="1468" spans="1:14" ht="78.75">
      <c r="A1468" s="6">
        <v>1466</v>
      </c>
      <c r="B1468" s="8" t="s">
        <v>1531</v>
      </c>
      <c r="C1468" s="9" t="s">
        <v>1671</v>
      </c>
      <c r="D1468" s="10" t="s">
        <v>1672</v>
      </c>
      <c r="E1468" s="11" t="s">
        <v>1665</v>
      </c>
      <c r="F1468" s="6">
        <v>338137</v>
      </c>
      <c r="G1468" s="6" t="s">
        <v>1666</v>
      </c>
      <c r="H1468" s="16">
        <v>313139623.87800002</v>
      </c>
      <c r="I1468" s="12" t="s">
        <v>1667</v>
      </c>
      <c r="J1468" s="12" t="s">
        <v>1668</v>
      </c>
      <c r="K1468" s="15">
        <v>67600000.560000002</v>
      </c>
      <c r="L1468" s="13" t="s">
        <v>15</v>
      </c>
      <c r="M1468" s="7">
        <v>0.49</v>
      </c>
      <c r="N1468" s="17"/>
    </row>
    <row r="1469" spans="1:14" ht="94.5">
      <c r="A1469" s="6">
        <v>1467</v>
      </c>
      <c r="B1469" s="8" t="s">
        <v>1531</v>
      </c>
      <c r="C1469" s="9" t="s">
        <v>1673</v>
      </c>
      <c r="D1469" s="10"/>
      <c r="E1469" s="11" t="s">
        <v>1674</v>
      </c>
      <c r="F1469" s="6">
        <v>338136</v>
      </c>
      <c r="G1469" s="6" t="s">
        <v>1666</v>
      </c>
      <c r="H1469" s="16">
        <v>223373920.495</v>
      </c>
      <c r="I1469" s="12" t="s">
        <v>1675</v>
      </c>
      <c r="J1469" s="12" t="s">
        <v>1676</v>
      </c>
      <c r="K1469" s="15">
        <v>21900000.370000001</v>
      </c>
      <c r="L1469" s="13" t="s">
        <v>14</v>
      </c>
      <c r="M1469" s="7">
        <v>1</v>
      </c>
      <c r="N1469" s="17"/>
    </row>
    <row r="1470" spans="1:14" ht="110.25">
      <c r="A1470" s="6">
        <v>1468</v>
      </c>
      <c r="B1470" s="8" t="s">
        <v>1531</v>
      </c>
      <c r="C1470" s="9" t="s">
        <v>1677</v>
      </c>
      <c r="D1470" s="10" t="s">
        <v>1248</v>
      </c>
      <c r="E1470" s="11" t="s">
        <v>1674</v>
      </c>
      <c r="F1470" s="6">
        <v>338136</v>
      </c>
      <c r="G1470" s="6" t="s">
        <v>1666</v>
      </c>
      <c r="H1470" s="16">
        <v>223373920.495</v>
      </c>
      <c r="I1470" s="12" t="s">
        <v>1675</v>
      </c>
      <c r="J1470" s="12" t="s">
        <v>1676</v>
      </c>
      <c r="K1470" s="15">
        <v>21900000.370000001</v>
      </c>
      <c r="L1470" s="13" t="s">
        <v>15</v>
      </c>
      <c r="M1470" s="7">
        <v>0.51</v>
      </c>
      <c r="N1470" s="17"/>
    </row>
    <row r="1471" spans="1:14" ht="94.5">
      <c r="A1471" s="6">
        <v>1469</v>
      </c>
      <c r="B1471" s="8" t="s">
        <v>1531</v>
      </c>
      <c r="C1471" s="9" t="s">
        <v>1547</v>
      </c>
      <c r="D1471" s="10" t="s">
        <v>597</v>
      </c>
      <c r="E1471" s="11" t="s">
        <v>1674</v>
      </c>
      <c r="F1471" s="6">
        <v>338136</v>
      </c>
      <c r="G1471" s="6" t="s">
        <v>1666</v>
      </c>
      <c r="H1471" s="16">
        <v>223373920.495</v>
      </c>
      <c r="I1471" s="12" t="s">
        <v>1675</v>
      </c>
      <c r="J1471" s="12" t="s">
        <v>1676</v>
      </c>
      <c r="K1471" s="15">
        <v>21900000.370000001</v>
      </c>
      <c r="L1471" s="13" t="s">
        <v>15</v>
      </c>
      <c r="M1471" s="7">
        <v>0.49</v>
      </c>
      <c r="N1471" s="17"/>
    </row>
    <row r="1472" spans="1:14" ht="157.5">
      <c r="A1472" s="6">
        <v>1470</v>
      </c>
      <c r="B1472" s="8" t="s">
        <v>1531</v>
      </c>
      <c r="C1472" s="9" t="s">
        <v>1678</v>
      </c>
      <c r="D1472" s="10" t="s">
        <v>1679</v>
      </c>
      <c r="E1472" s="11" t="s">
        <v>1680</v>
      </c>
      <c r="F1472" s="6">
        <v>274086</v>
      </c>
      <c r="G1472" s="6" t="s">
        <v>1666</v>
      </c>
      <c r="H1472" s="16">
        <v>417524508.71100003</v>
      </c>
      <c r="I1472" s="12" t="s">
        <v>1681</v>
      </c>
      <c r="J1472" s="12" t="s">
        <v>1682</v>
      </c>
      <c r="K1472" s="15">
        <v>128199000</v>
      </c>
      <c r="L1472" s="13" t="s">
        <v>14</v>
      </c>
      <c r="M1472" s="7">
        <v>1</v>
      </c>
      <c r="N1472" s="17"/>
    </row>
    <row r="1473" spans="1:14" ht="157.5">
      <c r="A1473" s="6">
        <v>1471</v>
      </c>
      <c r="B1473" s="8" t="s">
        <v>1531</v>
      </c>
      <c r="C1473" s="9" t="s">
        <v>1683</v>
      </c>
      <c r="D1473" s="10" t="s">
        <v>787</v>
      </c>
      <c r="E1473" s="11" t="s">
        <v>1680</v>
      </c>
      <c r="F1473" s="6">
        <v>274086</v>
      </c>
      <c r="G1473" s="6" t="s">
        <v>1666</v>
      </c>
      <c r="H1473" s="16">
        <v>417524508.71100003</v>
      </c>
      <c r="I1473" s="12" t="s">
        <v>1681</v>
      </c>
      <c r="J1473" s="12" t="s">
        <v>1682</v>
      </c>
      <c r="K1473" s="15">
        <v>128199000</v>
      </c>
      <c r="L1473" s="13" t="s">
        <v>15</v>
      </c>
      <c r="M1473" s="7">
        <v>0.3</v>
      </c>
      <c r="N1473" s="17"/>
    </row>
    <row r="1474" spans="1:14" ht="157.5">
      <c r="A1474" s="6">
        <v>1472</v>
      </c>
      <c r="B1474" s="8" t="s">
        <v>1531</v>
      </c>
      <c r="C1474" s="9" t="s">
        <v>1684</v>
      </c>
      <c r="D1474" s="10" t="s">
        <v>612</v>
      </c>
      <c r="E1474" s="11" t="s">
        <v>1680</v>
      </c>
      <c r="F1474" s="6">
        <v>274086</v>
      </c>
      <c r="G1474" s="6" t="s">
        <v>1666</v>
      </c>
      <c r="H1474" s="16">
        <v>417524508.71100003</v>
      </c>
      <c r="I1474" s="12" t="s">
        <v>1681</v>
      </c>
      <c r="J1474" s="12" t="s">
        <v>1682</v>
      </c>
      <c r="K1474" s="15">
        <v>128199000</v>
      </c>
      <c r="L1474" s="13" t="s">
        <v>15</v>
      </c>
      <c r="M1474" s="7">
        <v>0.4</v>
      </c>
      <c r="N1474" s="17"/>
    </row>
    <row r="1475" spans="1:14" ht="157.5">
      <c r="A1475" s="6">
        <v>1473</v>
      </c>
      <c r="B1475" s="8" t="s">
        <v>1531</v>
      </c>
      <c r="C1475" s="9" t="s">
        <v>1685</v>
      </c>
      <c r="D1475" s="10" t="s">
        <v>1600</v>
      </c>
      <c r="E1475" s="11" t="s">
        <v>1680</v>
      </c>
      <c r="F1475" s="6">
        <v>274086</v>
      </c>
      <c r="G1475" s="6" t="s">
        <v>1666</v>
      </c>
      <c r="H1475" s="16">
        <v>417524508.71100003</v>
      </c>
      <c r="I1475" s="12" t="s">
        <v>1681</v>
      </c>
      <c r="J1475" s="12" t="s">
        <v>1682</v>
      </c>
      <c r="K1475" s="15">
        <v>128199000</v>
      </c>
      <c r="L1475" s="13" t="s">
        <v>15</v>
      </c>
      <c r="M1475" s="7">
        <v>0.3</v>
      </c>
      <c r="N1475" s="17"/>
    </row>
    <row r="1476" spans="1:14" ht="63">
      <c r="A1476" s="6">
        <v>1474</v>
      </c>
      <c r="B1476" s="8" t="s">
        <v>1531</v>
      </c>
      <c r="C1476" s="9" t="s">
        <v>1547</v>
      </c>
      <c r="D1476" s="10" t="s">
        <v>597</v>
      </c>
      <c r="E1476" s="11" t="s">
        <v>1686</v>
      </c>
      <c r="F1476" s="6">
        <v>416290</v>
      </c>
      <c r="G1476" s="6" t="s">
        <v>1687</v>
      </c>
      <c r="H1476" s="16">
        <v>9972840.0600000005</v>
      </c>
      <c r="I1476" s="12" t="s">
        <v>1639</v>
      </c>
      <c r="J1476" s="12" t="s">
        <v>1688</v>
      </c>
      <c r="K1476" s="15">
        <v>0</v>
      </c>
      <c r="L1476" s="13" t="s">
        <v>15</v>
      </c>
      <c r="M1476" s="7">
        <v>1</v>
      </c>
      <c r="N1476" s="17"/>
    </row>
    <row r="1477" spans="1:14" ht="94.5">
      <c r="A1477" s="6">
        <v>1475</v>
      </c>
      <c r="B1477" s="8" t="s">
        <v>1689</v>
      </c>
      <c r="C1477" s="9" t="s">
        <v>1690</v>
      </c>
      <c r="D1477" s="10" t="s">
        <v>1691</v>
      </c>
      <c r="E1477" s="11" t="s">
        <v>1692</v>
      </c>
      <c r="F1477" s="6">
        <v>488791</v>
      </c>
      <c r="G1477" s="6" t="s">
        <v>16</v>
      </c>
      <c r="H1477" s="16">
        <v>13448188.756999999</v>
      </c>
      <c r="I1477" s="12" t="s">
        <v>1693</v>
      </c>
      <c r="J1477" s="12" t="s">
        <v>1694</v>
      </c>
      <c r="K1477" s="15">
        <v>0</v>
      </c>
      <c r="L1477" s="13" t="s">
        <v>15</v>
      </c>
      <c r="M1477" s="7">
        <v>1</v>
      </c>
      <c r="N1477" s="17"/>
    </row>
    <row r="1478" spans="1:14" ht="78.75">
      <c r="A1478" s="6">
        <v>1476</v>
      </c>
      <c r="B1478" s="8" t="s">
        <v>1689</v>
      </c>
      <c r="C1478" s="9" t="s">
        <v>1696</v>
      </c>
      <c r="D1478" s="10" t="s">
        <v>1697</v>
      </c>
      <c r="E1478" s="11" t="s">
        <v>1698</v>
      </c>
      <c r="F1478" s="6">
        <v>488801</v>
      </c>
      <c r="G1478" s="6" t="s">
        <v>16</v>
      </c>
      <c r="H1478" s="16">
        <v>14678940.227</v>
      </c>
      <c r="I1478" s="12" t="s">
        <v>1699</v>
      </c>
      <c r="J1478" s="12" t="s">
        <v>1700</v>
      </c>
      <c r="K1478" s="15">
        <v>0</v>
      </c>
      <c r="L1478" s="13" t="s">
        <v>14</v>
      </c>
      <c r="M1478" s="7">
        <v>1</v>
      </c>
      <c r="N1478" s="17"/>
    </row>
    <row r="1479" spans="1:14" ht="78.75">
      <c r="A1479" s="6">
        <v>1477</v>
      </c>
      <c r="B1479" s="8" t="s">
        <v>1689</v>
      </c>
      <c r="C1479" s="9" t="s">
        <v>1701</v>
      </c>
      <c r="D1479" s="10" t="s">
        <v>1702</v>
      </c>
      <c r="E1479" s="11" t="s">
        <v>1698</v>
      </c>
      <c r="F1479" s="6">
        <v>488801</v>
      </c>
      <c r="G1479" s="6" t="s">
        <v>16</v>
      </c>
      <c r="H1479" s="16">
        <v>14678940.227</v>
      </c>
      <c r="I1479" s="12" t="s">
        <v>1699</v>
      </c>
      <c r="J1479" s="12" t="s">
        <v>1700</v>
      </c>
      <c r="K1479" s="15">
        <v>0</v>
      </c>
      <c r="L1479" s="13" t="s">
        <v>14</v>
      </c>
      <c r="M1479" s="7">
        <v>0.55000000000000004</v>
      </c>
      <c r="N1479" s="17"/>
    </row>
    <row r="1480" spans="1:14" ht="78.75">
      <c r="A1480" s="6">
        <v>1478</v>
      </c>
      <c r="B1480" s="8" t="s">
        <v>1689</v>
      </c>
      <c r="C1480" s="9" t="s">
        <v>1703</v>
      </c>
      <c r="D1480" s="10" t="s">
        <v>1704</v>
      </c>
      <c r="E1480" s="11" t="s">
        <v>1698</v>
      </c>
      <c r="F1480" s="6">
        <v>488801</v>
      </c>
      <c r="G1480" s="6" t="s">
        <v>16</v>
      </c>
      <c r="H1480" s="16">
        <v>14678940.227</v>
      </c>
      <c r="I1480" s="12" t="s">
        <v>1699</v>
      </c>
      <c r="J1480" s="12" t="s">
        <v>1700</v>
      </c>
      <c r="K1480" s="15">
        <v>0</v>
      </c>
      <c r="L1480" s="13" t="s">
        <v>14</v>
      </c>
      <c r="M1480" s="7">
        <v>0.45</v>
      </c>
      <c r="N1480" s="17"/>
    </row>
    <row r="1481" spans="1:14" ht="63">
      <c r="A1481" s="6">
        <v>1479</v>
      </c>
      <c r="B1481" s="8" t="s">
        <v>1689</v>
      </c>
      <c r="C1481" s="9" t="s">
        <v>1705</v>
      </c>
      <c r="D1481" s="10" t="s">
        <v>1706</v>
      </c>
      <c r="E1481" s="11" t="s">
        <v>1707</v>
      </c>
      <c r="F1481" s="6">
        <v>488805</v>
      </c>
      <c r="G1481" s="6" t="s">
        <v>16</v>
      </c>
      <c r="H1481" s="16">
        <v>15061728.688999999</v>
      </c>
      <c r="I1481" s="12" t="s">
        <v>1708</v>
      </c>
      <c r="J1481" s="12" t="s">
        <v>1694</v>
      </c>
      <c r="K1481" s="15">
        <v>0</v>
      </c>
      <c r="L1481" s="13" t="s">
        <v>15</v>
      </c>
      <c r="M1481" s="7">
        <v>1</v>
      </c>
      <c r="N1481" s="17"/>
    </row>
    <row r="1482" spans="1:14" ht="63">
      <c r="A1482" s="6">
        <v>1480</v>
      </c>
      <c r="B1482" s="8" t="s">
        <v>1689</v>
      </c>
      <c r="C1482" s="9" t="s">
        <v>1705</v>
      </c>
      <c r="D1482" s="10" t="s">
        <v>1706</v>
      </c>
      <c r="E1482" s="11" t="s">
        <v>1709</v>
      </c>
      <c r="F1482" s="6">
        <v>488806</v>
      </c>
      <c r="G1482" s="6" t="s">
        <v>16</v>
      </c>
      <c r="H1482" s="16">
        <v>16275437.944</v>
      </c>
      <c r="I1482" s="12" t="s">
        <v>1708</v>
      </c>
      <c r="J1482" s="12" t="s">
        <v>1694</v>
      </c>
      <c r="K1482" s="15">
        <v>0</v>
      </c>
      <c r="L1482" s="13" t="s">
        <v>15</v>
      </c>
      <c r="M1482" s="7">
        <v>1</v>
      </c>
      <c r="N1482" s="17"/>
    </row>
    <row r="1483" spans="1:14" ht="47.25">
      <c r="A1483" s="6">
        <v>1481</v>
      </c>
      <c r="B1483" s="8" t="s">
        <v>1689</v>
      </c>
      <c r="C1483" s="9" t="s">
        <v>1710</v>
      </c>
      <c r="D1483" s="10" t="s">
        <v>1711</v>
      </c>
      <c r="E1483" s="11" t="s">
        <v>1712</v>
      </c>
      <c r="F1483" s="6">
        <v>488792</v>
      </c>
      <c r="G1483" s="6" t="s">
        <v>16</v>
      </c>
      <c r="H1483" s="16">
        <v>18092463.647999998</v>
      </c>
      <c r="I1483" s="12" t="s">
        <v>1713</v>
      </c>
      <c r="J1483" s="12" t="s">
        <v>1714</v>
      </c>
      <c r="K1483" s="15">
        <v>0</v>
      </c>
      <c r="L1483" s="13" t="s">
        <v>14</v>
      </c>
      <c r="M1483" s="7">
        <v>1</v>
      </c>
      <c r="N1483" s="17"/>
    </row>
    <row r="1484" spans="1:14" ht="47.25">
      <c r="A1484" s="6">
        <v>1482</v>
      </c>
      <c r="B1484" s="8" t="s">
        <v>1689</v>
      </c>
      <c r="C1484" s="9" t="s">
        <v>1715</v>
      </c>
      <c r="D1484" s="10" t="s">
        <v>1716</v>
      </c>
      <c r="E1484" s="11" t="s">
        <v>1712</v>
      </c>
      <c r="F1484" s="6">
        <v>488792</v>
      </c>
      <c r="G1484" s="6" t="s">
        <v>16</v>
      </c>
      <c r="H1484" s="16">
        <v>18092463.647999998</v>
      </c>
      <c r="I1484" s="12" t="s">
        <v>1713</v>
      </c>
      <c r="J1484" s="12" t="s">
        <v>1714</v>
      </c>
      <c r="K1484" s="15">
        <v>0</v>
      </c>
      <c r="L1484" s="13" t="s">
        <v>14</v>
      </c>
      <c r="M1484" s="7">
        <v>0.51</v>
      </c>
      <c r="N1484" s="17"/>
    </row>
    <row r="1485" spans="1:14" ht="47.25">
      <c r="A1485" s="6">
        <v>1483</v>
      </c>
      <c r="B1485" s="8" t="s">
        <v>1689</v>
      </c>
      <c r="C1485" s="9" t="s">
        <v>1717</v>
      </c>
      <c r="D1485" s="10" t="s">
        <v>1718</v>
      </c>
      <c r="E1485" s="11" t="s">
        <v>1712</v>
      </c>
      <c r="F1485" s="6">
        <v>488792</v>
      </c>
      <c r="G1485" s="6" t="s">
        <v>16</v>
      </c>
      <c r="H1485" s="16">
        <v>18092463.647999998</v>
      </c>
      <c r="I1485" s="12" t="s">
        <v>1713</v>
      </c>
      <c r="J1485" s="12" t="s">
        <v>1714</v>
      </c>
      <c r="K1485" s="15">
        <v>0</v>
      </c>
      <c r="L1485" s="13" t="s">
        <v>14</v>
      </c>
      <c r="M1485" s="7">
        <v>0.49</v>
      </c>
      <c r="N1485" s="17"/>
    </row>
    <row r="1486" spans="1:14" ht="63">
      <c r="A1486" s="6">
        <v>1484</v>
      </c>
      <c r="B1486" s="8" t="s">
        <v>1689</v>
      </c>
      <c r="C1486" s="9" t="s">
        <v>1719</v>
      </c>
      <c r="D1486" s="10" t="s">
        <v>1720</v>
      </c>
      <c r="E1486" s="11" t="s">
        <v>1721</v>
      </c>
      <c r="F1486" s="6">
        <v>488799</v>
      </c>
      <c r="G1486" s="6" t="s">
        <v>16</v>
      </c>
      <c r="H1486" s="16">
        <v>23252471.291999999</v>
      </c>
      <c r="I1486" s="12" t="s">
        <v>1713</v>
      </c>
      <c r="J1486" s="12" t="s">
        <v>1714</v>
      </c>
      <c r="K1486" s="15">
        <v>0</v>
      </c>
      <c r="L1486" s="13" t="s">
        <v>14</v>
      </c>
      <c r="M1486" s="7">
        <v>1</v>
      </c>
      <c r="N1486" s="17"/>
    </row>
    <row r="1487" spans="1:14" ht="47.25">
      <c r="A1487" s="6">
        <v>1485</v>
      </c>
      <c r="B1487" s="8" t="s">
        <v>1689</v>
      </c>
      <c r="C1487" s="9" t="s">
        <v>1722</v>
      </c>
      <c r="D1487" s="10" t="s">
        <v>1723</v>
      </c>
      <c r="E1487" s="11" t="s">
        <v>1721</v>
      </c>
      <c r="F1487" s="6">
        <v>488799</v>
      </c>
      <c r="G1487" s="6" t="s">
        <v>16</v>
      </c>
      <c r="H1487" s="16">
        <v>23252471.291999999</v>
      </c>
      <c r="I1487" s="12" t="s">
        <v>1713</v>
      </c>
      <c r="J1487" s="12" t="s">
        <v>1714</v>
      </c>
      <c r="K1487" s="15">
        <v>0</v>
      </c>
      <c r="L1487" s="13" t="s">
        <v>14</v>
      </c>
      <c r="M1487" s="7">
        <v>0.6</v>
      </c>
      <c r="N1487" s="17"/>
    </row>
    <row r="1488" spans="1:14" ht="47.25">
      <c r="A1488" s="6">
        <v>1486</v>
      </c>
      <c r="B1488" s="8" t="s">
        <v>1689</v>
      </c>
      <c r="C1488" s="9" t="s">
        <v>1724</v>
      </c>
      <c r="D1488" s="10" t="s">
        <v>1725</v>
      </c>
      <c r="E1488" s="11" t="s">
        <v>1721</v>
      </c>
      <c r="F1488" s="6">
        <v>488799</v>
      </c>
      <c r="G1488" s="6" t="s">
        <v>16</v>
      </c>
      <c r="H1488" s="16">
        <v>23252471.291999999</v>
      </c>
      <c r="I1488" s="12" t="s">
        <v>1713</v>
      </c>
      <c r="J1488" s="12" t="s">
        <v>1714</v>
      </c>
      <c r="K1488" s="15">
        <v>0</v>
      </c>
      <c r="L1488" s="13" t="s">
        <v>14</v>
      </c>
      <c r="M1488" s="7">
        <v>0.4</v>
      </c>
      <c r="N1488" s="17"/>
    </row>
    <row r="1489" spans="1:14" ht="94.5">
      <c r="A1489" s="6">
        <v>1487</v>
      </c>
      <c r="B1489" s="8" t="s">
        <v>1689</v>
      </c>
      <c r="C1489" s="9" t="s">
        <v>1726</v>
      </c>
      <c r="D1489" s="10" t="s">
        <v>1727</v>
      </c>
      <c r="E1489" s="11" t="s">
        <v>1728</v>
      </c>
      <c r="F1489" s="6">
        <v>488770</v>
      </c>
      <c r="G1489" s="6" t="s">
        <v>16</v>
      </c>
      <c r="H1489" s="16">
        <v>2648217.15</v>
      </c>
      <c r="I1489" s="12" t="s">
        <v>1729</v>
      </c>
      <c r="J1489" s="12" t="s">
        <v>1730</v>
      </c>
      <c r="K1489" s="15">
        <v>0</v>
      </c>
      <c r="L1489" s="13" t="s">
        <v>15</v>
      </c>
      <c r="M1489" s="7">
        <v>1</v>
      </c>
      <c r="N1489" s="17"/>
    </row>
    <row r="1490" spans="1:14" ht="94.5">
      <c r="A1490" s="6">
        <v>1488</v>
      </c>
      <c r="B1490" s="8" t="s">
        <v>1689</v>
      </c>
      <c r="C1490" s="9" t="s">
        <v>1731</v>
      </c>
      <c r="D1490" s="10" t="s">
        <v>1732</v>
      </c>
      <c r="E1490" s="11" t="s">
        <v>1733</v>
      </c>
      <c r="F1490" s="6">
        <v>488772</v>
      </c>
      <c r="G1490" s="6" t="s">
        <v>16</v>
      </c>
      <c r="H1490" s="16" t="s">
        <v>1734</v>
      </c>
      <c r="I1490" s="12" t="s">
        <v>1735</v>
      </c>
      <c r="J1490" s="12" t="s">
        <v>1730</v>
      </c>
      <c r="K1490" s="15">
        <v>0</v>
      </c>
      <c r="L1490" s="13" t="s">
        <v>15</v>
      </c>
      <c r="M1490" s="7">
        <v>1</v>
      </c>
      <c r="N1490" s="17"/>
    </row>
    <row r="1491" spans="1:14" ht="78.75">
      <c r="A1491" s="6">
        <v>1489</v>
      </c>
      <c r="B1491" s="8" t="s">
        <v>1689</v>
      </c>
      <c r="C1491" s="9" t="s">
        <v>1736</v>
      </c>
      <c r="D1491" s="10" t="s">
        <v>1702</v>
      </c>
      <c r="E1491" s="11" t="s">
        <v>1737</v>
      </c>
      <c r="F1491" s="6">
        <v>488773</v>
      </c>
      <c r="G1491" s="6" t="s">
        <v>16</v>
      </c>
      <c r="H1491" s="16" t="s">
        <v>1738</v>
      </c>
      <c r="I1491" s="12" t="s">
        <v>1739</v>
      </c>
      <c r="J1491" s="12" t="s">
        <v>1740</v>
      </c>
      <c r="K1491" s="15">
        <v>0</v>
      </c>
      <c r="L1491" s="13" t="s">
        <v>15</v>
      </c>
      <c r="M1491" s="7">
        <v>1</v>
      </c>
      <c r="N1491" s="17"/>
    </row>
    <row r="1492" spans="1:14" ht="78.75">
      <c r="A1492" s="6">
        <v>1490</v>
      </c>
      <c r="B1492" s="8" t="s">
        <v>1689</v>
      </c>
      <c r="C1492" s="9" t="s">
        <v>1741</v>
      </c>
      <c r="D1492" s="10" t="s">
        <v>1742</v>
      </c>
      <c r="E1492" s="11" t="s">
        <v>1743</v>
      </c>
      <c r="F1492" s="6">
        <v>488774</v>
      </c>
      <c r="G1492" s="6" t="s">
        <v>16</v>
      </c>
      <c r="H1492" s="16" t="s">
        <v>1744</v>
      </c>
      <c r="I1492" s="12" t="s">
        <v>1745</v>
      </c>
      <c r="J1492" s="12" t="s">
        <v>1746</v>
      </c>
      <c r="K1492" s="15">
        <v>0</v>
      </c>
      <c r="L1492" s="13" t="s">
        <v>15</v>
      </c>
      <c r="M1492" s="7">
        <v>1</v>
      </c>
      <c r="N1492" s="17"/>
    </row>
    <row r="1493" spans="1:14" ht="94.5">
      <c r="A1493" s="6">
        <v>1491</v>
      </c>
      <c r="B1493" s="8" t="s">
        <v>1689</v>
      </c>
      <c r="C1493" s="9" t="s">
        <v>1747</v>
      </c>
      <c r="D1493" s="10" t="s">
        <v>1748</v>
      </c>
      <c r="E1493" s="11" t="s">
        <v>1749</v>
      </c>
      <c r="F1493" s="6">
        <v>488775</v>
      </c>
      <c r="G1493" s="6" t="s">
        <v>16</v>
      </c>
      <c r="H1493" s="16">
        <v>3688342.7</v>
      </c>
      <c r="I1493" s="12" t="s">
        <v>1750</v>
      </c>
      <c r="J1493" s="12" t="s">
        <v>1751</v>
      </c>
      <c r="K1493" s="15">
        <v>0</v>
      </c>
      <c r="L1493" s="13" t="s">
        <v>15</v>
      </c>
      <c r="M1493" s="7">
        <v>1</v>
      </c>
      <c r="N1493" s="17"/>
    </row>
    <row r="1494" spans="1:14" ht="78.75">
      <c r="A1494" s="6">
        <v>1492</v>
      </c>
      <c r="B1494" s="8" t="s">
        <v>1689</v>
      </c>
      <c r="C1494" s="9" t="s">
        <v>1752</v>
      </c>
      <c r="D1494" s="10" t="s">
        <v>1753</v>
      </c>
      <c r="E1494" s="11" t="s">
        <v>1754</v>
      </c>
      <c r="F1494" s="6">
        <v>488776</v>
      </c>
      <c r="G1494" s="6" t="s">
        <v>16</v>
      </c>
      <c r="H1494" s="16">
        <v>2527928.15</v>
      </c>
      <c r="I1494" s="12" t="s">
        <v>1735</v>
      </c>
      <c r="J1494" s="12" t="s">
        <v>1755</v>
      </c>
      <c r="K1494" s="15">
        <v>0</v>
      </c>
      <c r="L1494" s="13" t="s">
        <v>15</v>
      </c>
      <c r="M1494" s="7">
        <v>1</v>
      </c>
      <c r="N1494" s="17"/>
    </row>
    <row r="1495" spans="1:14" ht="94.5">
      <c r="A1495" s="6">
        <v>1493</v>
      </c>
      <c r="B1495" s="8" t="s">
        <v>1689</v>
      </c>
      <c r="C1495" s="9" t="s">
        <v>1756</v>
      </c>
      <c r="D1495" s="10" t="s">
        <v>1757</v>
      </c>
      <c r="E1495" s="11" t="s">
        <v>1758</v>
      </c>
      <c r="F1495" s="6">
        <v>488777</v>
      </c>
      <c r="G1495" s="6" t="s">
        <v>16</v>
      </c>
      <c r="H1495" s="16">
        <v>4165879.2</v>
      </c>
      <c r="I1495" s="12" t="s">
        <v>1729</v>
      </c>
      <c r="J1495" s="12" t="s">
        <v>1755</v>
      </c>
      <c r="K1495" s="15">
        <v>0</v>
      </c>
      <c r="L1495" s="13" t="s">
        <v>15</v>
      </c>
      <c r="M1495" s="7">
        <v>1</v>
      </c>
      <c r="N1495" s="17"/>
    </row>
    <row r="1496" spans="1:14" ht="78.75">
      <c r="A1496" s="6">
        <v>1494</v>
      </c>
      <c r="B1496" s="8" t="s">
        <v>1689</v>
      </c>
      <c r="C1496" s="9" t="s">
        <v>1759</v>
      </c>
      <c r="D1496" s="10" t="s">
        <v>1760</v>
      </c>
      <c r="E1496" s="11" t="s">
        <v>1761</v>
      </c>
      <c r="F1496" s="6">
        <v>488778</v>
      </c>
      <c r="G1496" s="6" t="s">
        <v>16</v>
      </c>
      <c r="H1496" s="16">
        <v>2632372.1</v>
      </c>
      <c r="I1496" s="12" t="s">
        <v>1735</v>
      </c>
      <c r="J1496" s="12" t="s">
        <v>1755</v>
      </c>
      <c r="K1496" s="15">
        <v>0</v>
      </c>
      <c r="L1496" s="13" t="s">
        <v>15</v>
      </c>
      <c r="M1496" s="7">
        <v>1</v>
      </c>
      <c r="N1496" s="17"/>
    </row>
    <row r="1497" spans="1:14" ht="94.5">
      <c r="A1497" s="6">
        <v>1495</v>
      </c>
      <c r="B1497" s="8" t="s">
        <v>1689</v>
      </c>
      <c r="C1497" s="9" t="s">
        <v>1762</v>
      </c>
      <c r="D1497" s="10" t="s">
        <v>1757</v>
      </c>
      <c r="E1497" s="11" t="s">
        <v>1763</v>
      </c>
      <c r="F1497" s="6">
        <v>488798</v>
      </c>
      <c r="G1497" s="6" t="s">
        <v>16</v>
      </c>
      <c r="H1497" s="16">
        <v>7748989.4500000002</v>
      </c>
      <c r="I1497" s="12" t="s">
        <v>1764</v>
      </c>
      <c r="J1497" s="12" t="s">
        <v>1765</v>
      </c>
      <c r="K1497" s="15">
        <v>0</v>
      </c>
      <c r="L1497" s="13" t="s">
        <v>15</v>
      </c>
      <c r="M1497" s="7">
        <v>1</v>
      </c>
      <c r="N1497" s="17"/>
    </row>
    <row r="1498" spans="1:14" ht="110.25">
      <c r="A1498" s="6">
        <v>1496</v>
      </c>
      <c r="B1498" s="8" t="s">
        <v>1689</v>
      </c>
      <c r="C1498" s="9" t="s">
        <v>1766</v>
      </c>
      <c r="D1498" s="10" t="s">
        <v>1767</v>
      </c>
      <c r="E1498" s="11" t="s">
        <v>1768</v>
      </c>
      <c r="F1498" s="6">
        <v>488800</v>
      </c>
      <c r="G1498" s="6" t="s">
        <v>16</v>
      </c>
      <c r="H1498" s="16">
        <v>9438789.5999999996</v>
      </c>
      <c r="I1498" s="12" t="s">
        <v>1764</v>
      </c>
      <c r="J1498" s="12" t="s">
        <v>1769</v>
      </c>
      <c r="K1498" s="15">
        <v>0</v>
      </c>
      <c r="L1498" s="13" t="s">
        <v>15</v>
      </c>
      <c r="M1498" s="7">
        <v>1</v>
      </c>
      <c r="N1498" s="17"/>
    </row>
    <row r="1499" spans="1:14" ht="78.75">
      <c r="A1499" s="6">
        <v>1497</v>
      </c>
      <c r="B1499" s="8" t="s">
        <v>1689</v>
      </c>
      <c r="C1499" s="9" t="s">
        <v>1770</v>
      </c>
      <c r="D1499" s="10" t="s">
        <v>1771</v>
      </c>
      <c r="E1499" s="11" t="s">
        <v>1772</v>
      </c>
      <c r="F1499" s="6">
        <v>488802</v>
      </c>
      <c r="G1499" s="6" t="s">
        <v>16</v>
      </c>
      <c r="H1499" s="16">
        <v>11339020.449999999</v>
      </c>
      <c r="I1499" s="12" t="s">
        <v>1739</v>
      </c>
      <c r="J1499" s="12" t="s">
        <v>1740</v>
      </c>
      <c r="K1499" s="15">
        <v>0</v>
      </c>
      <c r="L1499" s="13" t="s">
        <v>15</v>
      </c>
      <c r="M1499" s="7">
        <v>1</v>
      </c>
      <c r="N1499" s="17"/>
    </row>
    <row r="1500" spans="1:14" ht="63">
      <c r="A1500" s="6">
        <v>1498</v>
      </c>
      <c r="B1500" s="8" t="s">
        <v>1689</v>
      </c>
      <c r="C1500" s="9" t="s">
        <v>1773</v>
      </c>
      <c r="D1500" s="10" t="s">
        <v>1774</v>
      </c>
      <c r="E1500" s="11" t="s">
        <v>1775</v>
      </c>
      <c r="F1500" s="6">
        <v>488803</v>
      </c>
      <c r="G1500" s="6" t="s">
        <v>16</v>
      </c>
      <c r="H1500" s="16">
        <v>11227775.449999999</v>
      </c>
      <c r="I1500" s="12" t="s">
        <v>1750</v>
      </c>
      <c r="J1500" s="12" t="s">
        <v>1765</v>
      </c>
      <c r="K1500" s="15">
        <v>0</v>
      </c>
      <c r="L1500" s="13" t="s">
        <v>15</v>
      </c>
      <c r="M1500" s="7">
        <v>1</v>
      </c>
      <c r="N1500" s="17"/>
    </row>
    <row r="1501" spans="1:14" ht="94.5">
      <c r="A1501" s="6">
        <v>1499</v>
      </c>
      <c r="B1501" s="8" t="s">
        <v>1689</v>
      </c>
      <c r="C1501" s="9" t="s">
        <v>1776</v>
      </c>
      <c r="D1501" s="10" t="s">
        <v>1777</v>
      </c>
      <c r="E1501" s="11" t="s">
        <v>1778</v>
      </c>
      <c r="F1501" s="6">
        <v>488796</v>
      </c>
      <c r="G1501" s="6" t="s">
        <v>16</v>
      </c>
      <c r="H1501" s="16" t="s">
        <v>1779</v>
      </c>
      <c r="I1501" s="12" t="s">
        <v>1739</v>
      </c>
      <c r="J1501" s="12" t="s">
        <v>1740</v>
      </c>
      <c r="K1501" s="15">
        <v>0</v>
      </c>
      <c r="L1501" s="13" t="s">
        <v>15</v>
      </c>
      <c r="M1501" s="7">
        <v>1</v>
      </c>
      <c r="N1501" s="17"/>
    </row>
    <row r="1502" spans="1:14" ht="141.75">
      <c r="A1502" s="6">
        <v>1500</v>
      </c>
      <c r="B1502" s="8" t="s">
        <v>1689</v>
      </c>
      <c r="C1502" s="9" t="s">
        <v>1780</v>
      </c>
      <c r="D1502" s="10" t="s">
        <v>1781</v>
      </c>
      <c r="E1502" s="11" t="s">
        <v>1782</v>
      </c>
      <c r="F1502" s="6">
        <v>488797</v>
      </c>
      <c r="G1502" s="6" t="s">
        <v>16</v>
      </c>
      <c r="H1502" s="16">
        <v>12397933.199999999</v>
      </c>
      <c r="I1502" s="12" t="s">
        <v>1739</v>
      </c>
      <c r="J1502" s="12" t="s">
        <v>1649</v>
      </c>
      <c r="K1502" s="15">
        <v>0</v>
      </c>
      <c r="L1502" s="13" t="s">
        <v>15</v>
      </c>
      <c r="M1502" s="7">
        <v>1</v>
      </c>
      <c r="N1502" s="17"/>
    </row>
    <row r="1503" spans="1:14" ht="78.75">
      <c r="A1503" s="6">
        <v>1501</v>
      </c>
      <c r="B1503" s="8" t="s">
        <v>1689</v>
      </c>
      <c r="C1503" s="9" t="s">
        <v>1783</v>
      </c>
      <c r="D1503" s="10" t="s">
        <v>1784</v>
      </c>
      <c r="E1503" s="11" t="s">
        <v>1785</v>
      </c>
      <c r="F1503" s="6">
        <v>488789</v>
      </c>
      <c r="G1503" s="6" t="s">
        <v>16</v>
      </c>
      <c r="H1503" s="16" t="s">
        <v>1786</v>
      </c>
      <c r="I1503" s="12" t="s">
        <v>1750</v>
      </c>
      <c r="J1503" s="12" t="s">
        <v>1751</v>
      </c>
      <c r="K1503" s="15">
        <v>0</v>
      </c>
      <c r="L1503" s="13" t="s">
        <v>15</v>
      </c>
      <c r="M1503" s="7">
        <v>1</v>
      </c>
      <c r="N1503" s="17"/>
    </row>
    <row r="1504" spans="1:14" ht="63">
      <c r="A1504" s="6">
        <v>1502</v>
      </c>
      <c r="B1504" s="8" t="s">
        <v>1689</v>
      </c>
      <c r="C1504" s="9" t="s">
        <v>1787</v>
      </c>
      <c r="D1504" s="10" t="s">
        <v>1788</v>
      </c>
      <c r="E1504" s="11" t="s">
        <v>1789</v>
      </c>
      <c r="F1504" s="6">
        <v>488793</v>
      </c>
      <c r="G1504" s="6" t="s">
        <v>16</v>
      </c>
      <c r="H1504" s="16" t="s">
        <v>1790</v>
      </c>
      <c r="I1504" s="12" t="s">
        <v>1791</v>
      </c>
      <c r="J1504" s="12" t="s">
        <v>1792</v>
      </c>
      <c r="K1504" s="15">
        <v>0</v>
      </c>
      <c r="L1504" s="13" t="s">
        <v>15</v>
      </c>
      <c r="M1504" s="7">
        <v>1</v>
      </c>
      <c r="N1504" s="17"/>
    </row>
    <row r="1505" spans="1:14" ht="110.25">
      <c r="A1505" s="6">
        <v>1503</v>
      </c>
      <c r="B1505" s="8" t="s">
        <v>1689</v>
      </c>
      <c r="C1505" s="9" t="s">
        <v>1793</v>
      </c>
      <c r="D1505" s="10" t="s">
        <v>1767</v>
      </c>
      <c r="E1505" s="11" t="s">
        <v>1794</v>
      </c>
      <c r="F1505" s="6">
        <v>488794</v>
      </c>
      <c r="G1505" s="6" t="s">
        <v>16</v>
      </c>
      <c r="H1505" s="16" t="s">
        <v>1795</v>
      </c>
      <c r="I1505" s="12" t="s">
        <v>1764</v>
      </c>
      <c r="J1505" s="12" t="s">
        <v>1769</v>
      </c>
      <c r="K1505" s="15">
        <v>0</v>
      </c>
      <c r="L1505" s="13" t="s">
        <v>15</v>
      </c>
      <c r="M1505" s="7">
        <v>1</v>
      </c>
      <c r="N1505" s="17"/>
    </row>
    <row r="1506" spans="1:14" ht="94.5">
      <c r="A1506" s="6">
        <v>1504</v>
      </c>
      <c r="B1506" s="8" t="s">
        <v>1689</v>
      </c>
      <c r="C1506" s="9" t="s">
        <v>1796</v>
      </c>
      <c r="D1506" s="10" t="s">
        <v>1797</v>
      </c>
      <c r="E1506" s="11" t="s">
        <v>1798</v>
      </c>
      <c r="F1506" s="6">
        <v>488795</v>
      </c>
      <c r="G1506" s="6" t="s">
        <v>16</v>
      </c>
      <c r="H1506" s="16" t="s">
        <v>1799</v>
      </c>
      <c r="I1506" s="12" t="s">
        <v>1764</v>
      </c>
      <c r="J1506" s="12" t="s">
        <v>1800</v>
      </c>
      <c r="K1506" s="15">
        <v>0</v>
      </c>
      <c r="L1506" s="13" t="s">
        <v>15</v>
      </c>
      <c r="M1506" s="7">
        <v>1</v>
      </c>
      <c r="N1506" s="17"/>
    </row>
    <row r="1507" spans="1:14" ht="78.75">
      <c r="A1507" s="6">
        <v>1505</v>
      </c>
      <c r="B1507" s="8" t="s">
        <v>1689</v>
      </c>
      <c r="C1507" s="9" t="s">
        <v>1801</v>
      </c>
      <c r="D1507" s="10" t="s">
        <v>1802</v>
      </c>
      <c r="E1507" s="11" t="s">
        <v>1803</v>
      </c>
      <c r="F1507" s="6">
        <v>488804</v>
      </c>
      <c r="G1507" s="6" t="s">
        <v>16</v>
      </c>
      <c r="H1507" s="16" t="s">
        <v>1804</v>
      </c>
      <c r="I1507" s="12" t="s">
        <v>1729</v>
      </c>
      <c r="J1507" s="12" t="s">
        <v>1740</v>
      </c>
      <c r="K1507" s="15">
        <v>0</v>
      </c>
      <c r="L1507" s="13" t="s">
        <v>15</v>
      </c>
      <c r="M1507" s="7">
        <v>1</v>
      </c>
      <c r="N1507" s="17"/>
    </row>
    <row r="1508" spans="1:14" ht="63">
      <c r="A1508" s="6">
        <v>1506</v>
      </c>
      <c r="B1508" s="8" t="s">
        <v>1689</v>
      </c>
      <c r="C1508" s="9" t="s">
        <v>1805</v>
      </c>
      <c r="D1508" s="10" t="s">
        <v>1806</v>
      </c>
      <c r="E1508" s="11" t="s">
        <v>1807</v>
      </c>
      <c r="F1508" s="6">
        <v>488807</v>
      </c>
      <c r="G1508" s="6" t="s">
        <v>16</v>
      </c>
      <c r="H1508" s="16" t="s">
        <v>1808</v>
      </c>
      <c r="I1508" s="12" t="s">
        <v>1809</v>
      </c>
      <c r="J1508" s="12" t="s">
        <v>1740</v>
      </c>
      <c r="K1508" s="15">
        <v>0</v>
      </c>
      <c r="L1508" s="13" t="s">
        <v>15</v>
      </c>
      <c r="M1508" s="7">
        <v>1</v>
      </c>
      <c r="N1508" s="17"/>
    </row>
    <row r="1509" spans="1:14" ht="78.75">
      <c r="A1509" s="6">
        <v>1507</v>
      </c>
      <c r="B1509" s="8" t="s">
        <v>1689</v>
      </c>
      <c r="C1509" s="9" t="s">
        <v>1810</v>
      </c>
      <c r="D1509" s="10" t="s">
        <v>1811</v>
      </c>
      <c r="E1509" s="11" t="s">
        <v>1812</v>
      </c>
      <c r="F1509" s="6">
        <v>488780</v>
      </c>
      <c r="G1509" s="6" t="s">
        <v>16</v>
      </c>
      <c r="H1509" s="16" t="s">
        <v>1813</v>
      </c>
      <c r="I1509" s="12" t="s">
        <v>1814</v>
      </c>
      <c r="J1509" s="12" t="s">
        <v>1751</v>
      </c>
      <c r="K1509" s="15">
        <v>0</v>
      </c>
      <c r="L1509" s="13" t="s">
        <v>15</v>
      </c>
      <c r="M1509" s="7">
        <v>1</v>
      </c>
      <c r="N1509" s="17"/>
    </row>
    <row r="1510" spans="1:14" ht="110.25">
      <c r="A1510" s="6">
        <v>1508</v>
      </c>
      <c r="B1510" s="8" t="s">
        <v>1689</v>
      </c>
      <c r="C1510" s="9" t="s">
        <v>1815</v>
      </c>
      <c r="D1510" s="10" t="s">
        <v>1816</v>
      </c>
      <c r="E1510" s="11" t="s">
        <v>1817</v>
      </c>
      <c r="F1510" s="6">
        <v>488781</v>
      </c>
      <c r="G1510" s="6" t="s">
        <v>16</v>
      </c>
      <c r="H1510" s="16" t="s">
        <v>1818</v>
      </c>
      <c r="I1510" s="12" t="s">
        <v>1750</v>
      </c>
      <c r="J1510" s="12" t="s">
        <v>1819</v>
      </c>
      <c r="K1510" s="15">
        <v>0</v>
      </c>
      <c r="L1510" s="13" t="s">
        <v>15</v>
      </c>
      <c r="M1510" s="7">
        <v>1</v>
      </c>
      <c r="N1510" s="17"/>
    </row>
    <row r="1511" spans="1:14" ht="78.75">
      <c r="A1511" s="6">
        <v>1509</v>
      </c>
      <c r="B1511" s="8" t="s">
        <v>1689</v>
      </c>
      <c r="C1511" s="9" t="s">
        <v>1820</v>
      </c>
      <c r="D1511" s="10" t="s">
        <v>1821</v>
      </c>
      <c r="E1511" s="11" t="s">
        <v>1822</v>
      </c>
      <c r="F1511" s="6">
        <v>488782</v>
      </c>
      <c r="G1511" s="6" t="s">
        <v>16</v>
      </c>
      <c r="H1511" s="16" t="s">
        <v>1823</v>
      </c>
      <c r="I1511" s="12" t="s">
        <v>1824</v>
      </c>
      <c r="J1511" s="12" t="s">
        <v>1825</v>
      </c>
      <c r="K1511" s="15">
        <v>0</v>
      </c>
      <c r="L1511" s="13" t="s">
        <v>15</v>
      </c>
      <c r="M1511" s="7">
        <v>1</v>
      </c>
      <c r="N1511" s="17"/>
    </row>
    <row r="1512" spans="1:14" ht="78.75">
      <c r="A1512" s="6">
        <v>1510</v>
      </c>
      <c r="B1512" s="8" t="s">
        <v>1689</v>
      </c>
      <c r="C1512" s="9" t="s">
        <v>1826</v>
      </c>
      <c r="D1512" s="10" t="s">
        <v>1827</v>
      </c>
      <c r="E1512" s="11" t="s">
        <v>1828</v>
      </c>
      <c r="F1512" s="6">
        <v>488783</v>
      </c>
      <c r="G1512" s="6" t="s">
        <v>16</v>
      </c>
      <c r="H1512" s="16" t="s">
        <v>1829</v>
      </c>
      <c r="I1512" s="12" t="s">
        <v>1750</v>
      </c>
      <c r="J1512" s="12" t="s">
        <v>1819</v>
      </c>
      <c r="K1512" s="15">
        <v>0</v>
      </c>
      <c r="L1512" s="13" t="s">
        <v>15</v>
      </c>
      <c r="M1512" s="7">
        <v>1</v>
      </c>
      <c r="N1512" s="17"/>
    </row>
    <row r="1513" spans="1:14" ht="126">
      <c r="A1513" s="6">
        <v>1511</v>
      </c>
      <c r="B1513" s="8" t="s">
        <v>1689</v>
      </c>
      <c r="C1513" s="9" t="s">
        <v>1830</v>
      </c>
      <c r="D1513" s="10" t="s">
        <v>1831</v>
      </c>
      <c r="E1513" s="11" t="s">
        <v>1832</v>
      </c>
      <c r="F1513" s="6">
        <v>488784</v>
      </c>
      <c r="G1513" s="6" t="s">
        <v>16</v>
      </c>
      <c r="H1513" s="16" t="s">
        <v>1833</v>
      </c>
      <c r="I1513" s="12" t="s">
        <v>1750</v>
      </c>
      <c r="J1513" s="12" t="s">
        <v>1825</v>
      </c>
      <c r="K1513" s="15">
        <v>0</v>
      </c>
      <c r="L1513" s="13" t="s">
        <v>15</v>
      </c>
      <c r="M1513" s="7">
        <v>1</v>
      </c>
      <c r="N1513" s="17"/>
    </row>
    <row r="1514" spans="1:14" ht="78.75">
      <c r="A1514" s="6">
        <v>1512</v>
      </c>
      <c r="B1514" s="8" t="s">
        <v>1689</v>
      </c>
      <c r="C1514" s="9" t="s">
        <v>1834</v>
      </c>
      <c r="D1514" s="10" t="s">
        <v>1835</v>
      </c>
      <c r="E1514" s="11" t="s">
        <v>1836</v>
      </c>
      <c r="F1514" s="6">
        <v>488785</v>
      </c>
      <c r="G1514" s="6" t="s">
        <v>16</v>
      </c>
      <c r="H1514" s="16" t="s">
        <v>1837</v>
      </c>
      <c r="I1514" s="12" t="s">
        <v>1750</v>
      </c>
      <c r="J1514" s="12" t="s">
        <v>1838</v>
      </c>
      <c r="K1514" s="15">
        <v>0</v>
      </c>
      <c r="L1514" s="13" t="s">
        <v>15</v>
      </c>
      <c r="M1514" s="7">
        <v>1</v>
      </c>
      <c r="N1514" s="17"/>
    </row>
    <row r="1515" spans="1:14" ht="94.5">
      <c r="A1515" s="6">
        <v>1513</v>
      </c>
      <c r="B1515" s="8" t="s">
        <v>1689</v>
      </c>
      <c r="C1515" s="9" t="s">
        <v>1839</v>
      </c>
      <c r="D1515" s="10" t="s">
        <v>1840</v>
      </c>
      <c r="E1515" s="11" t="s">
        <v>1841</v>
      </c>
      <c r="F1515" s="6">
        <v>488786</v>
      </c>
      <c r="G1515" s="6" t="s">
        <v>16</v>
      </c>
      <c r="H1515" s="16" t="s">
        <v>1842</v>
      </c>
      <c r="I1515" s="12" t="s">
        <v>1750</v>
      </c>
      <c r="J1515" s="12" t="s">
        <v>1825</v>
      </c>
      <c r="K1515" s="15">
        <v>0</v>
      </c>
      <c r="L1515" s="13" t="s">
        <v>15</v>
      </c>
      <c r="M1515" s="7">
        <v>1</v>
      </c>
      <c r="N1515" s="17"/>
    </row>
    <row r="1516" spans="1:14" ht="94.5">
      <c r="A1516" s="6">
        <v>1514</v>
      </c>
      <c r="B1516" s="8" t="s">
        <v>1689</v>
      </c>
      <c r="C1516" s="9" t="s">
        <v>1843</v>
      </c>
      <c r="D1516" s="10" t="s">
        <v>1725</v>
      </c>
      <c r="E1516" s="11" t="s">
        <v>1844</v>
      </c>
      <c r="F1516" s="6">
        <v>488787</v>
      </c>
      <c r="G1516" s="6" t="s">
        <v>16</v>
      </c>
      <c r="H1516" s="16" t="s">
        <v>1845</v>
      </c>
      <c r="I1516" s="12" t="s">
        <v>1764</v>
      </c>
      <c r="J1516" s="12" t="s">
        <v>1819</v>
      </c>
      <c r="K1516" s="15">
        <v>0</v>
      </c>
      <c r="L1516" s="13" t="s">
        <v>15</v>
      </c>
      <c r="M1516" s="7">
        <v>1</v>
      </c>
      <c r="N1516" s="17"/>
    </row>
    <row r="1517" spans="1:14" ht="78.75">
      <c r="A1517" s="6">
        <v>1515</v>
      </c>
      <c r="B1517" s="8" t="s">
        <v>1689</v>
      </c>
      <c r="C1517" s="9" t="s">
        <v>1846</v>
      </c>
      <c r="D1517" s="10" t="s">
        <v>1847</v>
      </c>
      <c r="E1517" s="11" t="s">
        <v>1848</v>
      </c>
      <c r="F1517" s="6">
        <v>488788</v>
      </c>
      <c r="G1517" s="6" t="s">
        <v>16</v>
      </c>
      <c r="H1517" s="16" t="s">
        <v>1849</v>
      </c>
      <c r="I1517" s="12" t="s">
        <v>1750</v>
      </c>
      <c r="J1517" s="12" t="s">
        <v>1825</v>
      </c>
      <c r="K1517" s="15">
        <v>0</v>
      </c>
      <c r="L1517" s="13" t="s">
        <v>15</v>
      </c>
      <c r="M1517" s="7">
        <v>1</v>
      </c>
      <c r="N1517" s="17"/>
    </row>
    <row r="1518" spans="1:14" ht="78.75">
      <c r="A1518" s="6">
        <v>1516</v>
      </c>
      <c r="B1518" s="8" t="s">
        <v>1689</v>
      </c>
      <c r="C1518" s="9" t="s">
        <v>1850</v>
      </c>
      <c r="D1518" s="10" t="s">
        <v>1851</v>
      </c>
      <c r="E1518" s="11" t="s">
        <v>1852</v>
      </c>
      <c r="F1518" s="6">
        <v>488746</v>
      </c>
      <c r="G1518" s="6" t="s">
        <v>16</v>
      </c>
      <c r="H1518" s="16" t="s">
        <v>1853</v>
      </c>
      <c r="I1518" s="12" t="s">
        <v>1739</v>
      </c>
      <c r="J1518" s="12" t="s">
        <v>1854</v>
      </c>
      <c r="K1518" s="15">
        <v>0</v>
      </c>
      <c r="L1518" s="13" t="s">
        <v>15</v>
      </c>
      <c r="M1518" s="7">
        <v>1</v>
      </c>
      <c r="N1518" s="17"/>
    </row>
    <row r="1519" spans="1:14" ht="94.5">
      <c r="A1519" s="6">
        <v>1517</v>
      </c>
      <c r="B1519" s="8" t="s">
        <v>1689</v>
      </c>
      <c r="C1519" s="9" t="s">
        <v>1855</v>
      </c>
      <c r="D1519" s="10" t="s">
        <v>1725</v>
      </c>
      <c r="E1519" s="11" t="s">
        <v>1856</v>
      </c>
      <c r="F1519" s="6">
        <v>488747</v>
      </c>
      <c r="G1519" s="6" t="s">
        <v>16</v>
      </c>
      <c r="H1519" s="16" t="s">
        <v>1857</v>
      </c>
      <c r="I1519" s="12" t="s">
        <v>1764</v>
      </c>
      <c r="J1519" s="12" t="s">
        <v>1858</v>
      </c>
      <c r="K1519" s="15">
        <v>0</v>
      </c>
      <c r="L1519" s="13" t="s">
        <v>15</v>
      </c>
      <c r="M1519" s="7">
        <v>1</v>
      </c>
      <c r="N1519" s="17"/>
    </row>
    <row r="1520" spans="1:14" ht="94.5">
      <c r="A1520" s="6">
        <v>1518</v>
      </c>
      <c r="B1520" s="8" t="s">
        <v>1689</v>
      </c>
      <c r="C1520" s="9" t="s">
        <v>1859</v>
      </c>
      <c r="D1520" s="10" t="s">
        <v>1723</v>
      </c>
      <c r="E1520" s="11" t="s">
        <v>1860</v>
      </c>
      <c r="F1520" s="6">
        <v>488748</v>
      </c>
      <c r="G1520" s="6" t="s">
        <v>16</v>
      </c>
      <c r="H1520" s="16" t="s">
        <v>1861</v>
      </c>
      <c r="I1520" s="12" t="s">
        <v>1764</v>
      </c>
      <c r="J1520" s="12" t="s">
        <v>1858</v>
      </c>
      <c r="K1520" s="15">
        <v>0</v>
      </c>
      <c r="L1520" s="13" t="s">
        <v>15</v>
      </c>
      <c r="M1520" s="7">
        <v>1</v>
      </c>
      <c r="N1520" s="17"/>
    </row>
    <row r="1521" spans="1:14" ht="78.75">
      <c r="A1521" s="6">
        <v>1519</v>
      </c>
      <c r="B1521" s="8" t="s">
        <v>1689</v>
      </c>
      <c r="C1521" s="9" t="s">
        <v>1862</v>
      </c>
      <c r="D1521" s="10" t="s">
        <v>1863</v>
      </c>
      <c r="E1521" s="11" t="s">
        <v>1864</v>
      </c>
      <c r="F1521" s="6">
        <v>488749</v>
      </c>
      <c r="G1521" s="6" t="s">
        <v>16</v>
      </c>
      <c r="H1521" s="16" t="s">
        <v>1865</v>
      </c>
      <c r="I1521" s="12" t="s">
        <v>1739</v>
      </c>
      <c r="J1521" s="12" t="s">
        <v>1866</v>
      </c>
      <c r="K1521" s="15">
        <v>0</v>
      </c>
      <c r="L1521" s="13" t="s">
        <v>15</v>
      </c>
      <c r="M1521" s="7">
        <v>1</v>
      </c>
      <c r="N1521" s="17"/>
    </row>
    <row r="1522" spans="1:14" ht="78.75">
      <c r="A1522" s="6">
        <v>1520</v>
      </c>
      <c r="B1522" s="8" t="s">
        <v>1689</v>
      </c>
      <c r="C1522" s="9" t="s">
        <v>1867</v>
      </c>
      <c r="D1522" s="10" t="s">
        <v>1868</v>
      </c>
      <c r="E1522" s="11" t="s">
        <v>1869</v>
      </c>
      <c r="F1522" s="6">
        <v>488750</v>
      </c>
      <c r="G1522" s="6" t="s">
        <v>16</v>
      </c>
      <c r="H1522" s="16" t="s">
        <v>1870</v>
      </c>
      <c r="I1522" s="12" t="s">
        <v>1764</v>
      </c>
      <c r="J1522" s="12" t="s">
        <v>1854</v>
      </c>
      <c r="K1522" s="15">
        <v>0</v>
      </c>
      <c r="L1522" s="13" t="s">
        <v>15</v>
      </c>
      <c r="M1522" s="7">
        <v>1</v>
      </c>
      <c r="N1522" s="17"/>
    </row>
    <row r="1523" spans="1:14" ht="94.5">
      <c r="A1523" s="6">
        <v>1521</v>
      </c>
      <c r="B1523" s="8" t="s">
        <v>1689</v>
      </c>
      <c r="C1523" s="9" t="s">
        <v>1871</v>
      </c>
      <c r="D1523" s="10" t="s">
        <v>1725</v>
      </c>
      <c r="E1523" s="11" t="s">
        <v>1872</v>
      </c>
      <c r="F1523" s="6">
        <v>488751</v>
      </c>
      <c r="G1523" s="6" t="s">
        <v>16</v>
      </c>
      <c r="H1523" s="16" t="s">
        <v>1873</v>
      </c>
      <c r="I1523" s="12" t="s">
        <v>1764</v>
      </c>
      <c r="J1523" s="12" t="s">
        <v>1854</v>
      </c>
      <c r="K1523" s="15">
        <v>0</v>
      </c>
      <c r="L1523" s="13" t="s">
        <v>15</v>
      </c>
      <c r="M1523" s="7">
        <v>1</v>
      </c>
      <c r="N1523" s="17"/>
    </row>
    <row r="1524" spans="1:14" ht="94.5">
      <c r="A1524" s="6">
        <v>1522</v>
      </c>
      <c r="B1524" s="8" t="s">
        <v>1689</v>
      </c>
      <c r="C1524" s="9" t="s">
        <v>1839</v>
      </c>
      <c r="D1524" s="10" t="s">
        <v>1840</v>
      </c>
      <c r="E1524" s="11" t="s">
        <v>1874</v>
      </c>
      <c r="F1524" s="6">
        <v>488752</v>
      </c>
      <c r="G1524" s="6" t="s">
        <v>16</v>
      </c>
      <c r="H1524" s="16" t="s">
        <v>1875</v>
      </c>
      <c r="I1524" s="12" t="s">
        <v>1750</v>
      </c>
      <c r="J1524" s="12" t="s">
        <v>1854</v>
      </c>
      <c r="K1524" s="15">
        <v>0</v>
      </c>
      <c r="L1524" s="13" t="s">
        <v>15</v>
      </c>
      <c r="M1524" s="7">
        <v>1</v>
      </c>
      <c r="N1524" s="17"/>
    </row>
    <row r="1525" spans="1:14" ht="78.75">
      <c r="A1525" s="6">
        <v>1523</v>
      </c>
      <c r="B1525" s="8" t="s">
        <v>1689</v>
      </c>
      <c r="C1525" s="9" t="s">
        <v>1876</v>
      </c>
      <c r="D1525" s="10" t="s">
        <v>1877</v>
      </c>
      <c r="E1525" s="11" t="s">
        <v>1878</v>
      </c>
      <c r="F1525" s="6">
        <v>488753</v>
      </c>
      <c r="G1525" s="6" t="s">
        <v>16</v>
      </c>
      <c r="H1525" s="16" t="s">
        <v>1879</v>
      </c>
      <c r="I1525" s="12" t="s">
        <v>1880</v>
      </c>
      <c r="J1525" s="12" t="s">
        <v>1881</v>
      </c>
      <c r="K1525" s="15">
        <v>0</v>
      </c>
      <c r="L1525" s="13" t="s">
        <v>15</v>
      </c>
      <c r="M1525" s="7">
        <v>1</v>
      </c>
      <c r="N1525" s="17"/>
    </row>
    <row r="1526" spans="1:14" ht="78.75">
      <c r="A1526" s="6">
        <v>1524</v>
      </c>
      <c r="B1526" s="8" t="s">
        <v>1689</v>
      </c>
      <c r="C1526" s="9" t="s">
        <v>1882</v>
      </c>
      <c r="D1526" s="10" t="s">
        <v>1883</v>
      </c>
      <c r="E1526" s="11" t="s">
        <v>1884</v>
      </c>
      <c r="F1526" s="6">
        <v>488754</v>
      </c>
      <c r="G1526" s="6" t="s">
        <v>16</v>
      </c>
      <c r="H1526" s="16" t="s">
        <v>1885</v>
      </c>
      <c r="I1526" s="12" t="s">
        <v>1880</v>
      </c>
      <c r="J1526" s="12" t="s">
        <v>1886</v>
      </c>
      <c r="K1526" s="15">
        <v>0</v>
      </c>
      <c r="L1526" s="13" t="s">
        <v>15</v>
      </c>
      <c r="M1526" s="7">
        <v>1</v>
      </c>
      <c r="N1526" s="17"/>
    </row>
    <row r="1527" spans="1:14" ht="126">
      <c r="A1527" s="6">
        <v>1525</v>
      </c>
      <c r="B1527" s="8" t="s">
        <v>1689</v>
      </c>
      <c r="C1527" s="9" t="s">
        <v>1887</v>
      </c>
      <c r="D1527" s="10" t="s">
        <v>1888</v>
      </c>
      <c r="E1527" s="11" t="s">
        <v>1889</v>
      </c>
      <c r="F1527" s="6">
        <v>488755</v>
      </c>
      <c r="G1527" s="6" t="s">
        <v>16</v>
      </c>
      <c r="H1527" s="16" t="s">
        <v>1890</v>
      </c>
      <c r="I1527" s="12" t="s">
        <v>1750</v>
      </c>
      <c r="J1527" s="12" t="s">
        <v>1891</v>
      </c>
      <c r="K1527" s="15">
        <v>0</v>
      </c>
      <c r="L1527" s="13" t="s">
        <v>15</v>
      </c>
      <c r="M1527" s="7">
        <v>1</v>
      </c>
      <c r="N1527" s="17"/>
    </row>
    <row r="1528" spans="1:14" ht="110.25">
      <c r="A1528" s="6">
        <v>1526</v>
      </c>
      <c r="B1528" s="8" t="s">
        <v>1689</v>
      </c>
      <c r="C1528" s="9" t="s">
        <v>1892</v>
      </c>
      <c r="D1528" s="10" t="s">
        <v>1893</v>
      </c>
      <c r="E1528" s="11" t="s">
        <v>1894</v>
      </c>
      <c r="F1528" s="6">
        <v>488756</v>
      </c>
      <c r="G1528" s="6" t="s">
        <v>16</v>
      </c>
      <c r="H1528" s="16" t="s">
        <v>1895</v>
      </c>
      <c r="I1528" s="12" t="s">
        <v>1824</v>
      </c>
      <c r="J1528" s="12" t="s">
        <v>1881</v>
      </c>
      <c r="K1528" s="15">
        <v>0</v>
      </c>
      <c r="L1528" s="13" t="s">
        <v>15</v>
      </c>
      <c r="M1528" s="7">
        <v>1</v>
      </c>
      <c r="N1528" s="17"/>
    </row>
    <row r="1529" spans="1:14" ht="78.75">
      <c r="A1529" s="6">
        <v>1527</v>
      </c>
      <c r="B1529" s="8" t="s">
        <v>1689</v>
      </c>
      <c r="C1529" s="9" t="s">
        <v>1896</v>
      </c>
      <c r="D1529" s="10" t="s">
        <v>1897</v>
      </c>
      <c r="E1529" s="11" t="s">
        <v>1898</v>
      </c>
      <c r="F1529" s="6">
        <v>488757</v>
      </c>
      <c r="G1529" s="6" t="s">
        <v>16</v>
      </c>
      <c r="H1529" s="16" t="s">
        <v>1899</v>
      </c>
      <c r="I1529" s="12" t="s">
        <v>1750</v>
      </c>
      <c r="J1529" s="12" t="s">
        <v>1881</v>
      </c>
      <c r="K1529" s="15">
        <v>0</v>
      </c>
      <c r="L1529" s="13" t="s">
        <v>15</v>
      </c>
      <c r="M1529" s="7">
        <v>1</v>
      </c>
      <c r="N1529" s="17"/>
    </row>
    <row r="1530" spans="1:14" ht="126">
      <c r="A1530" s="6">
        <v>1528</v>
      </c>
      <c r="B1530" s="8" t="s">
        <v>1689</v>
      </c>
      <c r="C1530" s="9" t="s">
        <v>1900</v>
      </c>
      <c r="D1530" s="10" t="s">
        <v>1901</v>
      </c>
      <c r="E1530" s="11" t="s">
        <v>1902</v>
      </c>
      <c r="F1530" s="6">
        <v>488758</v>
      </c>
      <c r="G1530" s="6" t="s">
        <v>16</v>
      </c>
      <c r="H1530" s="16" t="s">
        <v>1903</v>
      </c>
      <c r="I1530" s="12" t="s">
        <v>1824</v>
      </c>
      <c r="J1530" s="12" t="s">
        <v>1866</v>
      </c>
      <c r="K1530" s="15">
        <v>0</v>
      </c>
      <c r="L1530" s="13" t="s">
        <v>15</v>
      </c>
      <c r="M1530" s="7">
        <v>1</v>
      </c>
      <c r="N1530" s="17"/>
    </row>
    <row r="1531" spans="1:14" ht="78.75">
      <c r="A1531" s="6">
        <v>1529</v>
      </c>
      <c r="B1531" s="8" t="s">
        <v>1689</v>
      </c>
      <c r="C1531" s="9" t="s">
        <v>1904</v>
      </c>
      <c r="D1531" s="10" t="s">
        <v>1702</v>
      </c>
      <c r="E1531" s="11" t="s">
        <v>1905</v>
      </c>
      <c r="F1531" s="6">
        <v>488759</v>
      </c>
      <c r="G1531" s="6" t="s">
        <v>16</v>
      </c>
      <c r="H1531" s="16" t="s">
        <v>1906</v>
      </c>
      <c r="I1531" s="12" t="s">
        <v>1824</v>
      </c>
      <c r="J1531" s="12" t="s">
        <v>1881</v>
      </c>
      <c r="K1531" s="15">
        <v>0</v>
      </c>
      <c r="L1531" s="13" t="s">
        <v>15</v>
      </c>
      <c r="M1531" s="7">
        <v>1</v>
      </c>
      <c r="N1531" s="17"/>
    </row>
    <row r="1532" spans="1:14" ht="78.75">
      <c r="A1532" s="6">
        <v>1530</v>
      </c>
      <c r="B1532" s="8" t="s">
        <v>1689</v>
      </c>
      <c r="C1532" s="9" t="s">
        <v>1896</v>
      </c>
      <c r="D1532" s="10" t="s">
        <v>1897</v>
      </c>
      <c r="E1532" s="11" t="s">
        <v>1907</v>
      </c>
      <c r="F1532" s="6">
        <v>488760</v>
      </c>
      <c r="G1532" s="6" t="s">
        <v>16</v>
      </c>
      <c r="H1532" s="16" t="s">
        <v>1908</v>
      </c>
      <c r="I1532" s="12" t="s">
        <v>1750</v>
      </c>
      <c r="J1532" s="12" t="s">
        <v>1909</v>
      </c>
      <c r="K1532" s="15">
        <v>0</v>
      </c>
      <c r="L1532" s="13" t="s">
        <v>15</v>
      </c>
      <c r="M1532" s="7">
        <v>1</v>
      </c>
      <c r="N1532" s="17"/>
    </row>
    <row r="1533" spans="1:14" ht="94.5">
      <c r="A1533" s="6">
        <v>1531</v>
      </c>
      <c r="B1533" s="8" t="s">
        <v>1689</v>
      </c>
      <c r="C1533" s="9" t="s">
        <v>1910</v>
      </c>
      <c r="D1533" s="10" t="s">
        <v>1767</v>
      </c>
      <c r="E1533" s="11" t="s">
        <v>1911</v>
      </c>
      <c r="F1533" s="6">
        <v>488761</v>
      </c>
      <c r="G1533" s="6" t="s">
        <v>16</v>
      </c>
      <c r="H1533" s="16" t="s">
        <v>1912</v>
      </c>
      <c r="I1533" s="12" t="s">
        <v>1880</v>
      </c>
      <c r="J1533" s="12" t="s">
        <v>1891</v>
      </c>
      <c r="K1533" s="15">
        <v>0</v>
      </c>
      <c r="L1533" s="13" t="s">
        <v>15</v>
      </c>
      <c r="M1533" s="7">
        <v>1</v>
      </c>
      <c r="N1533" s="17"/>
    </row>
    <row r="1534" spans="1:14" ht="110.25">
      <c r="A1534" s="6">
        <v>1532</v>
      </c>
      <c r="B1534" s="8" t="s">
        <v>1689</v>
      </c>
      <c r="C1534" s="9" t="s">
        <v>1913</v>
      </c>
      <c r="D1534" s="10" t="s">
        <v>1831</v>
      </c>
      <c r="E1534" s="11" t="s">
        <v>1914</v>
      </c>
      <c r="F1534" s="6">
        <v>488762</v>
      </c>
      <c r="G1534" s="6" t="s">
        <v>16</v>
      </c>
      <c r="H1534" s="16" t="s">
        <v>1915</v>
      </c>
      <c r="I1534" s="12" t="s">
        <v>1750</v>
      </c>
      <c r="J1534" s="12" t="s">
        <v>1854</v>
      </c>
      <c r="K1534" s="15">
        <v>0</v>
      </c>
      <c r="L1534" s="13" t="s">
        <v>15</v>
      </c>
      <c r="M1534" s="7">
        <v>1</v>
      </c>
      <c r="N1534" s="17"/>
    </row>
    <row r="1535" spans="1:14" ht="110.25">
      <c r="A1535" s="6">
        <v>1533</v>
      </c>
      <c r="B1535" s="8" t="s">
        <v>1689</v>
      </c>
      <c r="C1535" s="9" t="s">
        <v>1892</v>
      </c>
      <c r="D1535" s="10" t="s">
        <v>1893</v>
      </c>
      <c r="E1535" s="11" t="s">
        <v>1916</v>
      </c>
      <c r="F1535" s="6">
        <v>488763</v>
      </c>
      <c r="G1535" s="6" t="s">
        <v>16</v>
      </c>
      <c r="H1535" s="16" t="s">
        <v>1917</v>
      </c>
      <c r="I1535" s="12" t="s">
        <v>1824</v>
      </c>
      <c r="J1535" s="12" t="s">
        <v>1891</v>
      </c>
      <c r="K1535" s="15">
        <v>0</v>
      </c>
      <c r="L1535" s="13" t="s">
        <v>15</v>
      </c>
      <c r="M1535" s="7">
        <v>1</v>
      </c>
      <c r="N1535" s="17"/>
    </row>
    <row r="1536" spans="1:14" ht="78.75">
      <c r="A1536" s="6">
        <v>1534</v>
      </c>
      <c r="B1536" s="8" t="s">
        <v>1689</v>
      </c>
      <c r="C1536" s="9" t="s">
        <v>1918</v>
      </c>
      <c r="D1536" s="10" t="s">
        <v>1919</v>
      </c>
      <c r="E1536" s="11" t="s">
        <v>1920</v>
      </c>
      <c r="F1536" s="6">
        <v>488764</v>
      </c>
      <c r="G1536" s="6" t="s">
        <v>16</v>
      </c>
      <c r="H1536" s="16" t="s">
        <v>1921</v>
      </c>
      <c r="I1536" s="12" t="s">
        <v>1880</v>
      </c>
      <c r="J1536" s="12" t="s">
        <v>1891</v>
      </c>
      <c r="K1536" s="15">
        <v>0</v>
      </c>
      <c r="L1536" s="13" t="s">
        <v>15</v>
      </c>
      <c r="M1536" s="7">
        <v>1</v>
      </c>
      <c r="N1536" s="17"/>
    </row>
    <row r="1537" spans="1:14" ht="78.75">
      <c r="A1537" s="6">
        <v>1535</v>
      </c>
      <c r="B1537" s="8" t="s">
        <v>1689</v>
      </c>
      <c r="C1537" s="9" t="s">
        <v>1741</v>
      </c>
      <c r="D1537" s="10" t="s">
        <v>1742</v>
      </c>
      <c r="E1537" s="11" t="s">
        <v>1922</v>
      </c>
      <c r="F1537" s="6">
        <v>488765</v>
      </c>
      <c r="G1537" s="6" t="s">
        <v>16</v>
      </c>
      <c r="H1537" s="16" t="s">
        <v>1923</v>
      </c>
      <c r="I1537" s="12" t="s">
        <v>1880</v>
      </c>
      <c r="J1537" s="12" t="s">
        <v>1891</v>
      </c>
      <c r="K1537" s="15">
        <v>0</v>
      </c>
      <c r="L1537" s="13" t="s">
        <v>15</v>
      </c>
      <c r="M1537" s="7">
        <v>1</v>
      </c>
      <c r="N1537" s="17"/>
    </row>
    <row r="1538" spans="1:14" ht="78.75">
      <c r="A1538" s="6">
        <v>1536</v>
      </c>
      <c r="B1538" s="8" t="s">
        <v>1689</v>
      </c>
      <c r="C1538" s="9" t="s">
        <v>1924</v>
      </c>
      <c r="D1538" s="10" t="s">
        <v>1925</v>
      </c>
      <c r="E1538" s="11" t="s">
        <v>1926</v>
      </c>
      <c r="F1538" s="6">
        <v>488766</v>
      </c>
      <c r="G1538" s="6" t="s">
        <v>16</v>
      </c>
      <c r="H1538" s="16" t="s">
        <v>1927</v>
      </c>
      <c r="I1538" s="12" t="s">
        <v>1750</v>
      </c>
      <c r="J1538" s="12" t="s">
        <v>1891</v>
      </c>
      <c r="K1538" s="15">
        <v>0</v>
      </c>
      <c r="L1538" s="13" t="s">
        <v>15</v>
      </c>
      <c r="M1538" s="7">
        <v>1</v>
      </c>
      <c r="N1538" s="17"/>
    </row>
    <row r="1539" spans="1:14" ht="78.75">
      <c r="A1539" s="6">
        <v>1537</v>
      </c>
      <c r="B1539" s="8" t="s">
        <v>1689</v>
      </c>
      <c r="C1539" s="9" t="s">
        <v>1928</v>
      </c>
      <c r="D1539" s="10" t="s">
        <v>1929</v>
      </c>
      <c r="E1539" s="11" t="s">
        <v>1930</v>
      </c>
      <c r="F1539" s="6">
        <v>488767</v>
      </c>
      <c r="G1539" s="6" t="s">
        <v>16</v>
      </c>
      <c r="H1539" s="16" t="s">
        <v>1931</v>
      </c>
      <c r="I1539" s="12" t="s">
        <v>1880</v>
      </c>
      <c r="J1539" s="12" t="s">
        <v>1891</v>
      </c>
      <c r="K1539" s="15">
        <v>0</v>
      </c>
      <c r="L1539" s="13" t="s">
        <v>15</v>
      </c>
      <c r="M1539" s="7">
        <v>1</v>
      </c>
      <c r="N1539" s="17"/>
    </row>
    <row r="1540" spans="1:14" ht="78.75">
      <c r="A1540" s="6">
        <v>1538</v>
      </c>
      <c r="B1540" s="8" t="s">
        <v>1689</v>
      </c>
      <c r="C1540" s="9" t="s">
        <v>1932</v>
      </c>
      <c r="D1540" s="10" t="s">
        <v>1933</v>
      </c>
      <c r="E1540" s="11" t="s">
        <v>1934</v>
      </c>
      <c r="F1540" s="6">
        <v>488768</v>
      </c>
      <c r="G1540" s="6" t="s">
        <v>16</v>
      </c>
      <c r="H1540" s="16" t="s">
        <v>1935</v>
      </c>
      <c r="I1540" s="12" t="s">
        <v>1936</v>
      </c>
      <c r="J1540" s="12" t="s">
        <v>1909</v>
      </c>
      <c r="K1540" s="15">
        <v>0</v>
      </c>
      <c r="L1540" s="13" t="s">
        <v>15</v>
      </c>
      <c r="M1540" s="7">
        <v>1</v>
      </c>
      <c r="N1540" s="17"/>
    </row>
    <row r="1541" spans="1:14" ht="110.25">
      <c r="A1541" s="6">
        <v>1539</v>
      </c>
      <c r="B1541" s="8" t="s">
        <v>1689</v>
      </c>
      <c r="C1541" s="9" t="s">
        <v>1937</v>
      </c>
      <c r="D1541" s="10" t="s">
        <v>1938</v>
      </c>
      <c r="E1541" s="11" t="s">
        <v>1939</v>
      </c>
      <c r="F1541" s="6">
        <v>488769</v>
      </c>
      <c r="G1541" s="6" t="s">
        <v>16</v>
      </c>
      <c r="H1541" s="16" t="s">
        <v>1940</v>
      </c>
      <c r="I1541" s="12" t="s">
        <v>1739</v>
      </c>
      <c r="J1541" s="12" t="s">
        <v>1909</v>
      </c>
      <c r="K1541" s="15">
        <v>0</v>
      </c>
      <c r="L1541" s="13" t="s">
        <v>15</v>
      </c>
      <c r="M1541" s="7">
        <v>1</v>
      </c>
      <c r="N1541" s="17"/>
    </row>
    <row r="1542" spans="1:14" ht="94.5">
      <c r="A1542" s="6">
        <v>1540</v>
      </c>
      <c r="B1542" s="8" t="s">
        <v>1689</v>
      </c>
      <c r="C1542" s="9" t="s">
        <v>1941</v>
      </c>
      <c r="D1542" s="10" t="s">
        <v>1725</v>
      </c>
      <c r="E1542" s="11" t="s">
        <v>1942</v>
      </c>
      <c r="F1542" s="6">
        <v>449494</v>
      </c>
      <c r="G1542" s="6" t="s">
        <v>16</v>
      </c>
      <c r="H1542" s="16">
        <v>9607877.25</v>
      </c>
      <c r="I1542" s="12" t="s">
        <v>1943</v>
      </c>
      <c r="J1542" s="12" t="s">
        <v>1944</v>
      </c>
      <c r="K1542" s="15">
        <v>0</v>
      </c>
      <c r="L1542" s="13" t="s">
        <v>15</v>
      </c>
      <c r="M1542" s="7">
        <v>1</v>
      </c>
      <c r="N1542" s="17"/>
    </row>
    <row r="1543" spans="1:14" ht="63">
      <c r="A1543" s="6">
        <v>1541</v>
      </c>
      <c r="B1543" s="8" t="s">
        <v>1689</v>
      </c>
      <c r="C1543" s="9" t="s">
        <v>1945</v>
      </c>
      <c r="D1543" s="10" t="s">
        <v>1946</v>
      </c>
      <c r="E1543" s="11" t="s">
        <v>1947</v>
      </c>
      <c r="F1543" s="6">
        <v>449501</v>
      </c>
      <c r="G1543" s="6" t="s">
        <v>16</v>
      </c>
      <c r="H1543" s="16">
        <v>10367673</v>
      </c>
      <c r="I1543" s="12" t="s">
        <v>1943</v>
      </c>
      <c r="J1543" s="12" t="s">
        <v>1948</v>
      </c>
      <c r="K1543" s="15">
        <v>0</v>
      </c>
      <c r="L1543" s="13" t="s">
        <v>15</v>
      </c>
      <c r="M1543" s="7">
        <v>1</v>
      </c>
      <c r="N1543" s="17"/>
    </row>
    <row r="1544" spans="1:14" ht="110.25">
      <c r="A1544" s="6">
        <v>1542</v>
      </c>
      <c r="B1544" s="8" t="s">
        <v>1689</v>
      </c>
      <c r="C1544" s="9" t="s">
        <v>1949</v>
      </c>
      <c r="D1544" s="10" t="s">
        <v>1950</v>
      </c>
      <c r="E1544" s="11" t="s">
        <v>1951</v>
      </c>
      <c r="F1544" s="6">
        <v>383100</v>
      </c>
      <c r="G1544" s="6" t="s">
        <v>1666</v>
      </c>
      <c r="H1544" s="16">
        <v>167365148.91999999</v>
      </c>
      <c r="I1544" s="12" t="s">
        <v>1952</v>
      </c>
      <c r="J1544" s="12" t="s">
        <v>1953</v>
      </c>
      <c r="K1544" s="15">
        <v>0</v>
      </c>
      <c r="L1544" s="13" t="s">
        <v>14</v>
      </c>
      <c r="M1544" s="7">
        <v>1</v>
      </c>
      <c r="N1544" s="17"/>
    </row>
    <row r="1545" spans="1:14" ht="110.25">
      <c r="A1545" s="6">
        <v>1543</v>
      </c>
      <c r="B1545" s="8" t="s">
        <v>1689</v>
      </c>
      <c r="C1545" s="9" t="s">
        <v>1954</v>
      </c>
      <c r="D1545" s="10" t="s">
        <v>1955</v>
      </c>
      <c r="E1545" s="11" t="s">
        <v>1951</v>
      </c>
      <c r="F1545" s="6">
        <v>383100</v>
      </c>
      <c r="G1545" s="6" t="s">
        <v>1666</v>
      </c>
      <c r="H1545" s="16">
        <v>167365148.91999999</v>
      </c>
      <c r="I1545" s="12" t="s">
        <v>1952</v>
      </c>
      <c r="J1545" s="12" t="s">
        <v>1953</v>
      </c>
      <c r="K1545" s="15">
        <v>0</v>
      </c>
      <c r="L1545" s="13" t="s">
        <v>14</v>
      </c>
      <c r="M1545" s="7">
        <v>0.51</v>
      </c>
      <c r="N1545" s="17"/>
    </row>
    <row r="1546" spans="1:14" ht="110.25">
      <c r="A1546" s="6">
        <v>1544</v>
      </c>
      <c r="B1546" s="8" t="s">
        <v>1689</v>
      </c>
      <c r="C1546" s="9" t="s">
        <v>1956</v>
      </c>
      <c r="D1546" s="10" t="s">
        <v>1957</v>
      </c>
      <c r="E1546" s="11" t="s">
        <v>1951</v>
      </c>
      <c r="F1546" s="6">
        <v>383100</v>
      </c>
      <c r="G1546" s="6" t="s">
        <v>1666</v>
      </c>
      <c r="H1546" s="16">
        <v>167365148.91999999</v>
      </c>
      <c r="I1546" s="12" t="s">
        <v>1952</v>
      </c>
      <c r="J1546" s="12" t="s">
        <v>1953</v>
      </c>
      <c r="K1546" s="15">
        <v>0</v>
      </c>
      <c r="L1546" s="13" t="s">
        <v>14</v>
      </c>
      <c r="M1546" s="7">
        <v>0.49</v>
      </c>
      <c r="N1546" s="17"/>
    </row>
    <row r="1547" spans="1:14" ht="47.25">
      <c r="A1547" s="6">
        <v>1545</v>
      </c>
      <c r="B1547" s="8" t="s">
        <v>1689</v>
      </c>
      <c r="C1547" s="9" t="s">
        <v>1958</v>
      </c>
      <c r="D1547" s="10" t="s">
        <v>1959</v>
      </c>
      <c r="E1547" s="11" t="s">
        <v>1960</v>
      </c>
      <c r="F1547" s="6">
        <v>383118</v>
      </c>
      <c r="G1547" s="6" t="s">
        <v>1666</v>
      </c>
      <c r="H1547" s="16">
        <v>34059959.990000002</v>
      </c>
      <c r="I1547" s="12" t="s">
        <v>1961</v>
      </c>
      <c r="J1547" s="12" t="s">
        <v>1596</v>
      </c>
      <c r="K1547" s="15">
        <v>0</v>
      </c>
      <c r="L1547" s="13" t="s">
        <v>14</v>
      </c>
      <c r="M1547" s="7">
        <v>1</v>
      </c>
      <c r="N1547" s="17"/>
    </row>
    <row r="1548" spans="1:14" ht="78.75">
      <c r="A1548" s="6">
        <v>1546</v>
      </c>
      <c r="B1548" s="8" t="s">
        <v>1689</v>
      </c>
      <c r="C1548" s="9" t="s">
        <v>1962</v>
      </c>
      <c r="D1548" s="10" t="s">
        <v>1963</v>
      </c>
      <c r="E1548" s="11" t="s">
        <v>1960</v>
      </c>
      <c r="F1548" s="6">
        <v>383118</v>
      </c>
      <c r="G1548" s="6" t="s">
        <v>1666</v>
      </c>
      <c r="H1548" s="16">
        <v>34059959.990000002</v>
      </c>
      <c r="I1548" s="12" t="s">
        <v>1961</v>
      </c>
      <c r="J1548" s="12" t="s">
        <v>1596</v>
      </c>
      <c r="K1548" s="15">
        <v>0</v>
      </c>
      <c r="L1548" s="13" t="s">
        <v>14</v>
      </c>
      <c r="M1548" s="7">
        <v>0.4</v>
      </c>
      <c r="N1548" s="17"/>
    </row>
    <row r="1549" spans="1:14" ht="47.25">
      <c r="A1549" s="6">
        <v>1547</v>
      </c>
      <c r="B1549" s="8" t="s">
        <v>1689</v>
      </c>
      <c r="C1549" s="9" t="s">
        <v>1722</v>
      </c>
      <c r="D1549" s="10" t="s">
        <v>1723</v>
      </c>
      <c r="E1549" s="11" t="s">
        <v>1960</v>
      </c>
      <c r="F1549" s="6">
        <v>383118</v>
      </c>
      <c r="G1549" s="6" t="s">
        <v>1666</v>
      </c>
      <c r="H1549" s="16">
        <v>34059959.990000002</v>
      </c>
      <c r="I1549" s="12" t="s">
        <v>1961</v>
      </c>
      <c r="J1549" s="12" t="s">
        <v>1596</v>
      </c>
      <c r="K1549" s="15">
        <v>0</v>
      </c>
      <c r="L1549" s="13" t="s">
        <v>14</v>
      </c>
      <c r="M1549" s="7">
        <v>0.6</v>
      </c>
      <c r="N1549" s="17"/>
    </row>
    <row r="1550" spans="1:14" ht="63">
      <c r="A1550" s="6">
        <v>1548</v>
      </c>
      <c r="B1550" s="8" t="s">
        <v>1689</v>
      </c>
      <c r="C1550" s="9" t="s">
        <v>1964</v>
      </c>
      <c r="D1550" s="10" t="s">
        <v>1965</v>
      </c>
      <c r="E1550" s="11" t="s">
        <v>1966</v>
      </c>
      <c r="F1550" s="6">
        <v>383119</v>
      </c>
      <c r="G1550" s="6" t="s">
        <v>1666</v>
      </c>
      <c r="H1550" s="16">
        <v>73863176.299999997</v>
      </c>
      <c r="I1550" s="12" t="s">
        <v>1952</v>
      </c>
      <c r="J1550" s="12" t="s">
        <v>1953</v>
      </c>
      <c r="K1550" s="15">
        <v>0</v>
      </c>
      <c r="L1550" s="13" t="s">
        <v>14</v>
      </c>
      <c r="M1550" s="7">
        <v>1</v>
      </c>
      <c r="N1550" s="17"/>
    </row>
    <row r="1551" spans="1:14" ht="63">
      <c r="A1551" s="6">
        <v>1549</v>
      </c>
      <c r="B1551" s="8" t="s">
        <v>1689</v>
      </c>
      <c r="C1551" s="9" t="s">
        <v>1967</v>
      </c>
      <c r="D1551" s="10" t="s">
        <v>1797</v>
      </c>
      <c r="E1551" s="11" t="s">
        <v>1966</v>
      </c>
      <c r="F1551" s="6">
        <v>383119</v>
      </c>
      <c r="G1551" s="6" t="s">
        <v>1666</v>
      </c>
      <c r="H1551" s="16">
        <v>73863176.299999997</v>
      </c>
      <c r="I1551" s="12" t="s">
        <v>1952</v>
      </c>
      <c r="J1551" s="12" t="s">
        <v>1953</v>
      </c>
      <c r="K1551" s="15">
        <v>0</v>
      </c>
      <c r="L1551" s="13" t="s">
        <v>14</v>
      </c>
      <c r="M1551" s="7">
        <v>0.6</v>
      </c>
      <c r="N1551" s="17"/>
    </row>
    <row r="1552" spans="1:14" ht="78.75">
      <c r="A1552" s="6">
        <v>1550</v>
      </c>
      <c r="B1552" s="8" t="s">
        <v>1689</v>
      </c>
      <c r="C1552" s="9" t="s">
        <v>1968</v>
      </c>
      <c r="D1552" s="10" t="s">
        <v>1969</v>
      </c>
      <c r="E1552" s="11" t="s">
        <v>1966</v>
      </c>
      <c r="F1552" s="6">
        <v>383119</v>
      </c>
      <c r="G1552" s="6" t="s">
        <v>1666</v>
      </c>
      <c r="H1552" s="16">
        <v>73863176.299999997</v>
      </c>
      <c r="I1552" s="12" t="s">
        <v>1952</v>
      </c>
      <c r="J1552" s="12" t="s">
        <v>1953</v>
      </c>
      <c r="K1552" s="15">
        <v>0</v>
      </c>
      <c r="L1552" s="13" t="s">
        <v>14</v>
      </c>
      <c r="M1552" s="7">
        <v>0.4</v>
      </c>
      <c r="N1552" s="17"/>
    </row>
    <row r="1553" spans="1:14" ht="110.25">
      <c r="A1553" s="6">
        <v>1551</v>
      </c>
      <c r="B1553" s="8" t="s">
        <v>1689</v>
      </c>
      <c r="C1553" s="9" t="s">
        <v>1970</v>
      </c>
      <c r="D1553" s="10" t="s">
        <v>1971</v>
      </c>
      <c r="E1553" s="11" t="s">
        <v>1972</v>
      </c>
      <c r="F1553" s="6">
        <v>416315</v>
      </c>
      <c r="G1553" s="6" t="s">
        <v>1666</v>
      </c>
      <c r="H1553" s="16">
        <v>171466529.65000001</v>
      </c>
      <c r="I1553" s="12" t="s">
        <v>1973</v>
      </c>
      <c r="J1553" s="12" t="s">
        <v>1974</v>
      </c>
      <c r="K1553" s="15">
        <v>0</v>
      </c>
      <c r="L1553" s="13" t="s">
        <v>14</v>
      </c>
      <c r="M1553" s="7">
        <v>1</v>
      </c>
      <c r="N1553" s="17"/>
    </row>
    <row r="1554" spans="1:14" ht="110.25">
      <c r="A1554" s="6">
        <v>1552</v>
      </c>
      <c r="B1554" s="8" t="s">
        <v>1689</v>
      </c>
      <c r="C1554" s="9" t="s">
        <v>1975</v>
      </c>
      <c r="D1554" s="10" t="s">
        <v>1976</v>
      </c>
      <c r="E1554" s="11" t="s">
        <v>1972</v>
      </c>
      <c r="F1554" s="6">
        <v>416315</v>
      </c>
      <c r="G1554" s="6" t="s">
        <v>1666</v>
      </c>
      <c r="H1554" s="16">
        <v>171466529.65000001</v>
      </c>
      <c r="I1554" s="12" t="s">
        <v>1973</v>
      </c>
      <c r="J1554" s="12" t="s">
        <v>1974</v>
      </c>
      <c r="K1554" s="15">
        <v>0</v>
      </c>
      <c r="L1554" s="13" t="s">
        <v>14</v>
      </c>
      <c r="M1554" s="7">
        <v>0.6</v>
      </c>
      <c r="N1554" s="17"/>
    </row>
    <row r="1555" spans="1:14" ht="110.25">
      <c r="A1555" s="6">
        <v>1553</v>
      </c>
      <c r="B1555" s="8" t="s">
        <v>1689</v>
      </c>
      <c r="C1555" s="9" t="s">
        <v>1977</v>
      </c>
      <c r="D1555" s="10" t="s">
        <v>1978</v>
      </c>
      <c r="E1555" s="11" t="s">
        <v>1972</v>
      </c>
      <c r="F1555" s="6">
        <v>416315</v>
      </c>
      <c r="G1555" s="6" t="s">
        <v>1666</v>
      </c>
      <c r="H1555" s="16">
        <v>171466529.65000001</v>
      </c>
      <c r="I1555" s="12" t="s">
        <v>1973</v>
      </c>
      <c r="J1555" s="12" t="s">
        <v>1974</v>
      </c>
      <c r="K1555" s="15">
        <v>0</v>
      </c>
      <c r="L1555" s="13" t="s">
        <v>14</v>
      </c>
      <c r="M1555" s="7">
        <v>0.4</v>
      </c>
      <c r="N1555" s="17"/>
    </row>
    <row r="1556" spans="1:14" ht="110.25">
      <c r="A1556" s="6">
        <v>1554</v>
      </c>
      <c r="B1556" s="8" t="s">
        <v>1689</v>
      </c>
      <c r="C1556" s="9" t="s">
        <v>1979</v>
      </c>
      <c r="D1556" s="10" t="s">
        <v>1980</v>
      </c>
      <c r="E1556" s="11" t="s">
        <v>1981</v>
      </c>
      <c r="F1556" s="6">
        <v>383121</v>
      </c>
      <c r="G1556" s="6" t="s">
        <v>1666</v>
      </c>
      <c r="H1556" s="16">
        <v>102600246.27</v>
      </c>
      <c r="I1556" s="12" t="s">
        <v>1952</v>
      </c>
      <c r="J1556" s="12" t="s">
        <v>1953</v>
      </c>
      <c r="K1556" s="15">
        <v>0</v>
      </c>
      <c r="L1556" s="13" t="s">
        <v>14</v>
      </c>
      <c r="M1556" s="7">
        <v>1</v>
      </c>
      <c r="N1556" s="17"/>
    </row>
    <row r="1557" spans="1:14" ht="78.75">
      <c r="A1557" s="6">
        <v>1555</v>
      </c>
      <c r="B1557" s="8" t="s">
        <v>1689</v>
      </c>
      <c r="C1557" s="9" t="s">
        <v>1982</v>
      </c>
      <c r="D1557" s="10" t="s">
        <v>1983</v>
      </c>
      <c r="E1557" s="11" t="s">
        <v>1981</v>
      </c>
      <c r="F1557" s="6">
        <v>383121</v>
      </c>
      <c r="G1557" s="6" t="s">
        <v>1666</v>
      </c>
      <c r="H1557" s="16">
        <v>102600246.27</v>
      </c>
      <c r="I1557" s="12" t="s">
        <v>1952</v>
      </c>
      <c r="J1557" s="12" t="s">
        <v>1953</v>
      </c>
      <c r="K1557" s="15">
        <v>0</v>
      </c>
      <c r="L1557" s="13" t="s">
        <v>14</v>
      </c>
      <c r="M1557" s="7">
        <v>0.4</v>
      </c>
      <c r="N1557" s="17"/>
    </row>
    <row r="1558" spans="1:14" ht="110.25">
      <c r="A1558" s="6">
        <v>1556</v>
      </c>
      <c r="B1558" s="8" t="s">
        <v>1689</v>
      </c>
      <c r="C1558" s="9" t="s">
        <v>1984</v>
      </c>
      <c r="D1558" s="10" t="s">
        <v>1985</v>
      </c>
      <c r="E1558" s="11" t="s">
        <v>1981</v>
      </c>
      <c r="F1558" s="6">
        <v>383121</v>
      </c>
      <c r="G1558" s="6" t="s">
        <v>1666</v>
      </c>
      <c r="H1558" s="16">
        <v>102600246.27</v>
      </c>
      <c r="I1558" s="12" t="s">
        <v>1952</v>
      </c>
      <c r="J1558" s="12" t="s">
        <v>1953</v>
      </c>
      <c r="K1558" s="15">
        <v>0</v>
      </c>
      <c r="L1558" s="13" t="s">
        <v>14</v>
      </c>
      <c r="M1558" s="7">
        <v>0.3</v>
      </c>
      <c r="N1558" s="17"/>
    </row>
    <row r="1559" spans="1:14" ht="47.25">
      <c r="A1559" s="6">
        <v>1557</v>
      </c>
      <c r="B1559" s="8" t="s">
        <v>1689</v>
      </c>
      <c r="C1559" s="9" t="s">
        <v>1975</v>
      </c>
      <c r="D1559" s="10" t="s">
        <v>1976</v>
      </c>
      <c r="E1559" s="11" t="s">
        <v>1981</v>
      </c>
      <c r="F1559" s="6">
        <v>383121</v>
      </c>
      <c r="G1559" s="6" t="s">
        <v>1666</v>
      </c>
      <c r="H1559" s="16">
        <v>102600246.27</v>
      </c>
      <c r="I1559" s="12" t="s">
        <v>1952</v>
      </c>
      <c r="J1559" s="12" t="s">
        <v>1953</v>
      </c>
      <c r="K1559" s="15">
        <v>0</v>
      </c>
      <c r="L1559" s="13" t="s">
        <v>14</v>
      </c>
      <c r="M1559" s="7">
        <v>0.3</v>
      </c>
      <c r="N1559" s="17"/>
    </row>
    <row r="1560" spans="1:14" ht="78.75">
      <c r="A1560" s="6">
        <v>1558</v>
      </c>
      <c r="B1560" s="8" t="s">
        <v>1689</v>
      </c>
      <c r="C1560" s="9" t="s">
        <v>1986</v>
      </c>
      <c r="D1560" s="10" t="s">
        <v>1987</v>
      </c>
      <c r="E1560" s="11" t="s">
        <v>1988</v>
      </c>
      <c r="F1560" s="6">
        <v>362171</v>
      </c>
      <c r="G1560" s="6" t="s">
        <v>873</v>
      </c>
      <c r="H1560" s="16">
        <v>12146700</v>
      </c>
      <c r="I1560" s="12" t="s">
        <v>1555</v>
      </c>
      <c r="J1560" s="12" t="s">
        <v>1989</v>
      </c>
      <c r="K1560" s="15">
        <v>3726302</v>
      </c>
      <c r="L1560" s="13" t="s">
        <v>15</v>
      </c>
      <c r="M1560" s="7">
        <v>1</v>
      </c>
      <c r="N1560" s="17"/>
    </row>
    <row r="1561" spans="1:14" ht="94.5">
      <c r="A1561" s="6">
        <v>1559</v>
      </c>
      <c r="B1561" s="8" t="s">
        <v>1689</v>
      </c>
      <c r="C1561" s="9" t="s">
        <v>1990</v>
      </c>
      <c r="D1561" s="10" t="s">
        <v>1821</v>
      </c>
      <c r="E1561" s="11" t="s">
        <v>1991</v>
      </c>
      <c r="F1561" s="6">
        <v>362170</v>
      </c>
      <c r="G1561" s="6" t="s">
        <v>873</v>
      </c>
      <c r="H1561" s="16">
        <v>5985000</v>
      </c>
      <c r="I1561" s="12" t="s">
        <v>1992</v>
      </c>
      <c r="J1561" s="12" t="s">
        <v>1993</v>
      </c>
      <c r="K1561" s="15">
        <v>0</v>
      </c>
      <c r="L1561" s="13" t="s">
        <v>15</v>
      </c>
      <c r="M1561" s="7">
        <v>1</v>
      </c>
      <c r="N1561" s="17"/>
    </row>
    <row r="1562" spans="1:14" ht="47.25">
      <c r="A1562" s="6">
        <v>1560</v>
      </c>
      <c r="B1562" s="8" t="s">
        <v>1689</v>
      </c>
      <c r="C1562" s="9" t="s">
        <v>1994</v>
      </c>
      <c r="D1562" s="10" t="s">
        <v>1995</v>
      </c>
      <c r="E1562" s="11" t="s">
        <v>1996</v>
      </c>
      <c r="F1562" s="6">
        <v>394964</v>
      </c>
      <c r="G1562" s="6" t="s">
        <v>873</v>
      </c>
      <c r="H1562" s="16">
        <v>6526500</v>
      </c>
      <c r="I1562" s="12" t="s">
        <v>1997</v>
      </c>
      <c r="J1562" s="12" t="s">
        <v>1998</v>
      </c>
      <c r="K1562" s="15">
        <v>645036</v>
      </c>
      <c r="L1562" s="13" t="s">
        <v>15</v>
      </c>
      <c r="M1562" s="7">
        <v>1</v>
      </c>
      <c r="N1562" s="17"/>
    </row>
    <row r="1563" spans="1:14" ht="63">
      <c r="A1563" s="6">
        <v>1561</v>
      </c>
      <c r="B1563" s="8" t="s">
        <v>1689</v>
      </c>
      <c r="C1563" s="9" t="s">
        <v>1999</v>
      </c>
      <c r="D1563" s="10" t="s">
        <v>2000</v>
      </c>
      <c r="E1563" s="11" t="s">
        <v>2001</v>
      </c>
      <c r="F1563" s="6">
        <v>394965</v>
      </c>
      <c r="G1563" s="6" t="s">
        <v>873</v>
      </c>
      <c r="H1563" s="16">
        <v>6521750</v>
      </c>
      <c r="I1563" s="12" t="s">
        <v>2002</v>
      </c>
      <c r="J1563" s="12" t="s">
        <v>2003</v>
      </c>
      <c r="K1563" s="15">
        <v>0</v>
      </c>
      <c r="L1563" s="13" t="s">
        <v>15</v>
      </c>
      <c r="M1563" s="7">
        <v>1</v>
      </c>
      <c r="N1563" s="17"/>
    </row>
    <row r="1564" spans="1:14" ht="63">
      <c r="A1564" s="6">
        <v>1562</v>
      </c>
      <c r="B1564" s="8" t="s">
        <v>1689</v>
      </c>
      <c r="C1564" s="9" t="s">
        <v>2004</v>
      </c>
      <c r="D1564" s="10" t="s">
        <v>2005</v>
      </c>
      <c r="E1564" s="11" t="s">
        <v>2006</v>
      </c>
      <c r="F1564" s="6">
        <v>394962</v>
      </c>
      <c r="G1564" s="6" t="s">
        <v>873</v>
      </c>
      <c r="H1564" s="16">
        <v>6545500</v>
      </c>
      <c r="I1564" s="12" t="s">
        <v>2002</v>
      </c>
      <c r="J1564" s="12" t="s">
        <v>2003</v>
      </c>
      <c r="K1564" s="15">
        <v>0</v>
      </c>
      <c r="L1564" s="13" t="s">
        <v>15</v>
      </c>
      <c r="M1564" s="7">
        <v>1</v>
      </c>
      <c r="N1564" s="17"/>
    </row>
    <row r="1565" spans="1:14" ht="31.5">
      <c r="A1565" s="6">
        <v>1563</v>
      </c>
      <c r="B1565" s="8" t="s">
        <v>1689</v>
      </c>
      <c r="C1565" s="9" t="s">
        <v>2007</v>
      </c>
      <c r="D1565" s="10" t="s">
        <v>1888</v>
      </c>
      <c r="E1565" s="11" t="s">
        <v>2008</v>
      </c>
      <c r="F1565" s="6">
        <v>460666</v>
      </c>
      <c r="G1565" s="6" t="s">
        <v>873</v>
      </c>
      <c r="H1565" s="16">
        <v>6379250</v>
      </c>
      <c r="I1565" s="12" t="s">
        <v>2009</v>
      </c>
      <c r="J1565" s="12" t="s">
        <v>2010</v>
      </c>
      <c r="K1565" s="15">
        <v>0</v>
      </c>
      <c r="L1565" s="13" t="s">
        <v>15</v>
      </c>
      <c r="M1565" s="7">
        <v>1</v>
      </c>
      <c r="N1565" s="17"/>
    </row>
    <row r="1566" spans="1:14" ht="94.5">
      <c r="A1566" s="6">
        <v>1564</v>
      </c>
      <c r="B1566" s="8" t="s">
        <v>1689</v>
      </c>
      <c r="C1566" s="9" t="s">
        <v>2011</v>
      </c>
      <c r="D1566" s="10" t="s">
        <v>1723</v>
      </c>
      <c r="E1566" s="11" t="s">
        <v>2012</v>
      </c>
      <c r="F1566" s="6">
        <v>387382</v>
      </c>
      <c r="G1566" s="6" t="s">
        <v>1486</v>
      </c>
      <c r="H1566" s="16">
        <v>20179000.030000001</v>
      </c>
      <c r="I1566" s="12" t="s">
        <v>1997</v>
      </c>
      <c r="J1566" s="12" t="s">
        <v>7711</v>
      </c>
      <c r="K1566" s="15">
        <v>0</v>
      </c>
      <c r="L1566" s="13" t="s">
        <v>15</v>
      </c>
      <c r="M1566" s="7">
        <v>1</v>
      </c>
      <c r="N1566" s="17"/>
    </row>
    <row r="1567" spans="1:14" ht="126">
      <c r="A1567" s="6">
        <v>1565</v>
      </c>
      <c r="B1567" s="8" t="s">
        <v>1689</v>
      </c>
      <c r="C1567" s="9" t="s">
        <v>2013</v>
      </c>
      <c r="D1567" s="10" t="s">
        <v>1985</v>
      </c>
      <c r="E1567" s="11" t="s">
        <v>2014</v>
      </c>
      <c r="F1567" s="6">
        <v>405846</v>
      </c>
      <c r="G1567" s="6" t="s">
        <v>1486</v>
      </c>
      <c r="H1567" s="16">
        <v>25999999.927999999</v>
      </c>
      <c r="I1567" s="12" t="s">
        <v>1952</v>
      </c>
      <c r="J1567" s="12" t="s">
        <v>1953</v>
      </c>
      <c r="K1567" s="15">
        <v>0</v>
      </c>
      <c r="L1567" s="13" t="s">
        <v>15</v>
      </c>
      <c r="M1567" s="7">
        <v>1</v>
      </c>
      <c r="N1567" s="17"/>
    </row>
    <row r="1568" spans="1:14" ht="78.75">
      <c r="A1568" s="6">
        <v>1566</v>
      </c>
      <c r="B1568" s="8" t="s">
        <v>1689</v>
      </c>
      <c r="C1568" s="9" t="s">
        <v>2015</v>
      </c>
      <c r="D1568" s="10" t="s">
        <v>2016</v>
      </c>
      <c r="E1568" s="11" t="s">
        <v>2017</v>
      </c>
      <c r="F1568" s="6">
        <v>24422</v>
      </c>
      <c r="G1568" s="6" t="s">
        <v>2018</v>
      </c>
      <c r="H1568" s="16">
        <v>21809057</v>
      </c>
      <c r="I1568" s="12" t="s">
        <v>2019</v>
      </c>
      <c r="J1568" s="12" t="s">
        <v>2195</v>
      </c>
      <c r="K1568" s="15">
        <v>12099199</v>
      </c>
      <c r="L1568" s="13" t="s">
        <v>15</v>
      </c>
      <c r="M1568" s="7">
        <v>1</v>
      </c>
      <c r="N1568" s="17"/>
    </row>
    <row r="1569" spans="1:14" ht="94.5">
      <c r="A1569" s="6">
        <v>1567</v>
      </c>
      <c r="B1569" s="8" t="s">
        <v>1689</v>
      </c>
      <c r="C1569" s="9" t="s">
        <v>2020</v>
      </c>
      <c r="D1569" s="10" t="s">
        <v>1723</v>
      </c>
      <c r="E1569" s="11" t="s">
        <v>2021</v>
      </c>
      <c r="F1569" s="6">
        <v>362169</v>
      </c>
      <c r="G1569" s="6" t="s">
        <v>2018</v>
      </c>
      <c r="H1569" s="16">
        <v>31417468.260000002</v>
      </c>
      <c r="I1569" s="12" t="s">
        <v>2022</v>
      </c>
      <c r="J1569" s="12" t="s">
        <v>13153</v>
      </c>
      <c r="K1569" s="15">
        <v>4394714</v>
      </c>
      <c r="L1569" s="13" t="s">
        <v>15</v>
      </c>
      <c r="M1569" s="7">
        <v>1</v>
      </c>
      <c r="N1569" s="17"/>
    </row>
    <row r="1570" spans="1:14" ht="63">
      <c r="A1570" s="6">
        <v>1568</v>
      </c>
      <c r="B1570" s="8" t="s">
        <v>1689</v>
      </c>
      <c r="C1570" s="9" t="s">
        <v>2023</v>
      </c>
      <c r="D1570" s="10" t="s">
        <v>2024</v>
      </c>
      <c r="E1570" s="11" t="s">
        <v>2025</v>
      </c>
      <c r="F1570" s="6">
        <v>354274</v>
      </c>
      <c r="G1570" s="6" t="s">
        <v>2018</v>
      </c>
      <c r="H1570" s="16">
        <v>23072522.399999999</v>
      </c>
      <c r="I1570" s="12" t="s">
        <v>2026</v>
      </c>
      <c r="J1570" s="12" t="s">
        <v>17770</v>
      </c>
      <c r="K1570" s="15">
        <v>8605286</v>
      </c>
      <c r="L1570" s="13" t="s">
        <v>14</v>
      </c>
      <c r="M1570" s="7">
        <v>1</v>
      </c>
      <c r="N1570" s="17"/>
    </row>
    <row r="1571" spans="1:14" ht="94.5">
      <c r="A1571" s="6">
        <v>1569</v>
      </c>
      <c r="B1571" s="8" t="s">
        <v>1689</v>
      </c>
      <c r="C1571" s="9" t="s">
        <v>2011</v>
      </c>
      <c r="D1571" s="10" t="s">
        <v>1723</v>
      </c>
      <c r="E1571" s="11" t="s">
        <v>2025</v>
      </c>
      <c r="F1571" s="6">
        <v>354274</v>
      </c>
      <c r="G1571" s="6" t="s">
        <v>2018</v>
      </c>
      <c r="H1571" s="16">
        <v>23072522.399999999</v>
      </c>
      <c r="I1571" s="12" t="s">
        <v>2026</v>
      </c>
      <c r="J1571" s="12" t="s">
        <v>17770</v>
      </c>
      <c r="K1571" s="15">
        <v>8605286</v>
      </c>
      <c r="L1571" s="13" t="s">
        <v>14</v>
      </c>
      <c r="M1571" s="7">
        <v>0.7</v>
      </c>
      <c r="N1571" s="17"/>
    </row>
    <row r="1572" spans="1:14" ht="94.5">
      <c r="A1572" s="6">
        <v>1570</v>
      </c>
      <c r="B1572" s="8" t="s">
        <v>1689</v>
      </c>
      <c r="C1572" s="9" t="s">
        <v>1941</v>
      </c>
      <c r="D1572" s="10" t="s">
        <v>1725</v>
      </c>
      <c r="E1572" s="11" t="s">
        <v>2025</v>
      </c>
      <c r="F1572" s="6">
        <v>354274</v>
      </c>
      <c r="G1572" s="6" t="s">
        <v>2018</v>
      </c>
      <c r="H1572" s="16">
        <v>23072522.399999999</v>
      </c>
      <c r="I1572" s="12" t="s">
        <v>2026</v>
      </c>
      <c r="J1572" s="12" t="s">
        <v>17770</v>
      </c>
      <c r="K1572" s="15">
        <v>8605286</v>
      </c>
      <c r="L1572" s="13" t="s">
        <v>14</v>
      </c>
      <c r="M1572" s="7">
        <v>0.3</v>
      </c>
      <c r="N1572" s="17"/>
    </row>
    <row r="1573" spans="1:14" ht="110.25">
      <c r="A1573" s="6">
        <v>1571</v>
      </c>
      <c r="B1573" s="8" t="s">
        <v>1689</v>
      </c>
      <c r="C1573" s="9" t="s">
        <v>2027</v>
      </c>
      <c r="D1573" s="10" t="s">
        <v>2028</v>
      </c>
      <c r="E1573" s="11" t="s">
        <v>2029</v>
      </c>
      <c r="F1573" s="6">
        <v>422641</v>
      </c>
      <c r="G1573" s="6" t="s">
        <v>1493</v>
      </c>
      <c r="H1573" s="16">
        <v>10112023.25</v>
      </c>
      <c r="I1573" s="12" t="s">
        <v>2030</v>
      </c>
      <c r="J1573" s="12" t="s">
        <v>2031</v>
      </c>
      <c r="K1573" s="15">
        <v>0</v>
      </c>
      <c r="L1573" s="13" t="s">
        <v>15</v>
      </c>
      <c r="M1573" s="7">
        <v>1</v>
      </c>
      <c r="N1573" s="17"/>
    </row>
    <row r="1574" spans="1:14" ht="110.25">
      <c r="A1574" s="6">
        <v>1572</v>
      </c>
      <c r="B1574" s="8" t="s">
        <v>1689</v>
      </c>
      <c r="C1574" s="9" t="s">
        <v>2032</v>
      </c>
      <c r="D1574" s="10" t="s">
        <v>2033</v>
      </c>
      <c r="E1574" s="11" t="s">
        <v>2034</v>
      </c>
      <c r="F1574" s="6">
        <v>430224</v>
      </c>
      <c r="G1574" s="6" t="s">
        <v>1493</v>
      </c>
      <c r="H1574" s="16">
        <v>14563762.199999999</v>
      </c>
      <c r="I1574" s="12" t="s">
        <v>2035</v>
      </c>
      <c r="J1574" s="12" t="s">
        <v>2031</v>
      </c>
      <c r="K1574" s="15">
        <v>0</v>
      </c>
      <c r="L1574" s="13" t="s">
        <v>15</v>
      </c>
      <c r="M1574" s="7">
        <v>1</v>
      </c>
      <c r="N1574" s="17"/>
    </row>
    <row r="1575" spans="1:14" ht="173.25">
      <c r="A1575" s="6">
        <v>1573</v>
      </c>
      <c r="B1575" s="8" t="s">
        <v>1689</v>
      </c>
      <c r="C1575" s="9" t="s">
        <v>2036</v>
      </c>
      <c r="D1575" s="10" t="s">
        <v>1957</v>
      </c>
      <c r="E1575" s="11" t="s">
        <v>2037</v>
      </c>
      <c r="F1575" s="6">
        <v>303422</v>
      </c>
      <c r="G1575" s="6" t="s">
        <v>679</v>
      </c>
      <c r="H1575" s="16">
        <v>20200162.82</v>
      </c>
      <c r="I1575" s="12" t="s">
        <v>2038</v>
      </c>
      <c r="J1575" s="12" t="s">
        <v>2010</v>
      </c>
      <c r="K1575" s="15">
        <v>3000000</v>
      </c>
      <c r="L1575" s="13" t="s">
        <v>15</v>
      </c>
      <c r="M1575" s="7">
        <v>1</v>
      </c>
      <c r="N1575" s="17"/>
    </row>
    <row r="1576" spans="1:14" ht="189">
      <c r="A1576" s="6">
        <v>1574</v>
      </c>
      <c r="B1576" s="8" t="s">
        <v>1689</v>
      </c>
      <c r="C1576" s="9" t="s">
        <v>2039</v>
      </c>
      <c r="D1576" s="10" t="s">
        <v>2040</v>
      </c>
      <c r="E1576" s="11" t="s">
        <v>2041</v>
      </c>
      <c r="F1576" s="6">
        <v>331255</v>
      </c>
      <c r="G1576" s="6" t="s">
        <v>679</v>
      </c>
      <c r="H1576" s="16">
        <v>20458983.27</v>
      </c>
      <c r="I1576" s="12" t="s">
        <v>1612</v>
      </c>
      <c r="J1576" s="12" t="s">
        <v>17771</v>
      </c>
      <c r="K1576" s="15">
        <v>0</v>
      </c>
      <c r="L1576" s="13" t="s">
        <v>14</v>
      </c>
      <c r="M1576" s="7">
        <v>0.6</v>
      </c>
      <c r="N1576" s="17"/>
    </row>
    <row r="1577" spans="1:14" ht="189">
      <c r="A1577" s="6">
        <v>1575</v>
      </c>
      <c r="B1577" s="8" t="s">
        <v>1689</v>
      </c>
      <c r="C1577" s="9" t="s">
        <v>2042</v>
      </c>
      <c r="D1577" s="10" t="s">
        <v>612</v>
      </c>
      <c r="E1577" s="11" t="s">
        <v>2041</v>
      </c>
      <c r="F1577" s="6">
        <v>331255</v>
      </c>
      <c r="G1577" s="6" t="s">
        <v>679</v>
      </c>
      <c r="H1577" s="16">
        <v>20458983.27</v>
      </c>
      <c r="I1577" s="12" t="s">
        <v>1612</v>
      </c>
      <c r="J1577" s="12" t="s">
        <v>17771</v>
      </c>
      <c r="K1577" s="15">
        <v>0</v>
      </c>
      <c r="L1577" s="13" t="s">
        <v>14</v>
      </c>
      <c r="M1577" s="7">
        <v>0.6</v>
      </c>
      <c r="N1577" s="17"/>
    </row>
    <row r="1578" spans="1:14" ht="189">
      <c r="A1578" s="6">
        <v>1576</v>
      </c>
      <c r="B1578" s="8" t="s">
        <v>1689</v>
      </c>
      <c r="C1578" s="9" t="s">
        <v>1967</v>
      </c>
      <c r="D1578" s="10" t="s">
        <v>1797</v>
      </c>
      <c r="E1578" s="11" t="s">
        <v>2041</v>
      </c>
      <c r="F1578" s="6">
        <v>331255</v>
      </c>
      <c r="G1578" s="6" t="s">
        <v>679</v>
      </c>
      <c r="H1578" s="16">
        <v>20458983.27</v>
      </c>
      <c r="I1578" s="12" t="s">
        <v>1612</v>
      </c>
      <c r="J1578" s="12" t="s">
        <v>17771</v>
      </c>
      <c r="K1578" s="15">
        <v>0</v>
      </c>
      <c r="L1578" s="13" t="s">
        <v>14</v>
      </c>
      <c r="M1578" s="7">
        <v>0.4</v>
      </c>
      <c r="N1578" s="17"/>
    </row>
    <row r="1579" spans="1:14" ht="94.5">
      <c r="A1579" s="6">
        <v>1577</v>
      </c>
      <c r="B1579" s="8" t="s">
        <v>1689</v>
      </c>
      <c r="C1579" s="9" t="s">
        <v>2043</v>
      </c>
      <c r="D1579" s="10" t="s">
        <v>1957</v>
      </c>
      <c r="E1579" s="11" t="s">
        <v>2044</v>
      </c>
      <c r="F1579" s="6">
        <v>365487</v>
      </c>
      <c r="G1579" s="6" t="s">
        <v>679</v>
      </c>
      <c r="H1579" s="16">
        <v>12812674.050000001</v>
      </c>
      <c r="I1579" s="12" t="s">
        <v>1576</v>
      </c>
      <c r="J1579" s="12" t="s">
        <v>2045</v>
      </c>
      <c r="K1579" s="15">
        <v>0</v>
      </c>
      <c r="L1579" s="13" t="s">
        <v>15</v>
      </c>
      <c r="M1579" s="7">
        <v>1</v>
      </c>
      <c r="N1579" s="17"/>
    </row>
    <row r="1580" spans="1:14" ht="126">
      <c r="A1580" s="6">
        <v>1578</v>
      </c>
      <c r="B1580" s="8" t="s">
        <v>1689</v>
      </c>
      <c r="C1580" s="9" t="s">
        <v>2046</v>
      </c>
      <c r="D1580" s="10" t="s">
        <v>2047</v>
      </c>
      <c r="E1580" s="11" t="s">
        <v>2048</v>
      </c>
      <c r="F1580" s="6">
        <v>435845</v>
      </c>
      <c r="G1580" s="6" t="s">
        <v>2049</v>
      </c>
      <c r="H1580" s="16">
        <v>30051842.973999999</v>
      </c>
      <c r="I1580" s="12" t="s">
        <v>2050</v>
      </c>
      <c r="J1580" s="12" t="s">
        <v>2051</v>
      </c>
      <c r="K1580" s="15">
        <v>0</v>
      </c>
      <c r="L1580" s="13" t="s">
        <v>14</v>
      </c>
      <c r="M1580" s="7">
        <v>1</v>
      </c>
      <c r="N1580" s="17"/>
    </row>
    <row r="1581" spans="1:14" ht="78.75">
      <c r="A1581" s="6">
        <v>1579</v>
      </c>
      <c r="B1581" s="8" t="s">
        <v>1689</v>
      </c>
      <c r="C1581" s="9" t="s">
        <v>2052</v>
      </c>
      <c r="D1581" s="10" t="s">
        <v>20</v>
      </c>
      <c r="E1581" s="11" t="s">
        <v>2048</v>
      </c>
      <c r="F1581" s="6">
        <v>435845</v>
      </c>
      <c r="G1581" s="6" t="s">
        <v>2049</v>
      </c>
      <c r="H1581" s="16">
        <v>30051842.973999999</v>
      </c>
      <c r="I1581" s="12" t="s">
        <v>2050</v>
      </c>
      <c r="J1581" s="12" t="s">
        <v>2051</v>
      </c>
      <c r="K1581" s="15">
        <v>0</v>
      </c>
      <c r="L1581" s="13" t="s">
        <v>14</v>
      </c>
      <c r="M1581" s="7">
        <v>0.51</v>
      </c>
      <c r="N1581" s="17"/>
    </row>
    <row r="1582" spans="1:14" ht="63">
      <c r="A1582" s="6">
        <v>1580</v>
      </c>
      <c r="B1582" s="8" t="s">
        <v>1689</v>
      </c>
      <c r="C1582" s="9" t="s">
        <v>2053</v>
      </c>
      <c r="D1582" s="10" t="s">
        <v>2054</v>
      </c>
      <c r="E1582" s="11" t="s">
        <v>2048</v>
      </c>
      <c r="F1582" s="6">
        <v>435845</v>
      </c>
      <c r="G1582" s="6" t="s">
        <v>2049</v>
      </c>
      <c r="H1582" s="16">
        <v>30051842.973999999</v>
      </c>
      <c r="I1582" s="12" t="s">
        <v>2050</v>
      </c>
      <c r="J1582" s="12" t="s">
        <v>2051</v>
      </c>
      <c r="K1582" s="15">
        <v>0</v>
      </c>
      <c r="L1582" s="13" t="s">
        <v>14</v>
      </c>
      <c r="M1582" s="7">
        <v>0.49</v>
      </c>
      <c r="N1582" s="17"/>
    </row>
    <row r="1583" spans="1:14" ht="78.75">
      <c r="A1583" s="6">
        <v>1581</v>
      </c>
      <c r="B1583" s="8" t="s">
        <v>1689</v>
      </c>
      <c r="C1583" s="9" t="s">
        <v>2055</v>
      </c>
      <c r="D1583" s="10" t="s">
        <v>2056</v>
      </c>
      <c r="E1583" s="11" t="s">
        <v>2057</v>
      </c>
      <c r="F1583" s="6">
        <v>426970</v>
      </c>
      <c r="G1583" s="6" t="s">
        <v>2049</v>
      </c>
      <c r="H1583" s="16">
        <v>42090389.829999998</v>
      </c>
      <c r="I1583" s="12" t="s">
        <v>2058</v>
      </c>
      <c r="J1583" s="12" t="s">
        <v>2059</v>
      </c>
      <c r="K1583" s="15">
        <v>0</v>
      </c>
      <c r="L1583" s="13" t="s">
        <v>14</v>
      </c>
      <c r="M1583" s="7">
        <v>1</v>
      </c>
      <c r="N1583" s="17"/>
    </row>
    <row r="1584" spans="1:14" ht="94.5">
      <c r="A1584" s="6">
        <v>1582</v>
      </c>
      <c r="B1584" s="8" t="s">
        <v>1689</v>
      </c>
      <c r="C1584" s="9" t="s">
        <v>2060</v>
      </c>
      <c r="D1584" s="10" t="s">
        <v>2061</v>
      </c>
      <c r="E1584" s="11" t="s">
        <v>2057</v>
      </c>
      <c r="F1584" s="6">
        <v>426970</v>
      </c>
      <c r="G1584" s="6" t="s">
        <v>2049</v>
      </c>
      <c r="H1584" s="16">
        <v>42090389.829999998</v>
      </c>
      <c r="I1584" s="12" t="s">
        <v>2058</v>
      </c>
      <c r="J1584" s="12" t="s">
        <v>2059</v>
      </c>
      <c r="K1584" s="15">
        <v>0</v>
      </c>
      <c r="L1584" s="13" t="s">
        <v>14</v>
      </c>
      <c r="M1584" s="7">
        <v>0.51</v>
      </c>
      <c r="N1584" s="17"/>
    </row>
    <row r="1585" spans="1:14" ht="63">
      <c r="A1585" s="6">
        <v>1583</v>
      </c>
      <c r="B1585" s="8" t="s">
        <v>1689</v>
      </c>
      <c r="C1585" s="9" t="s">
        <v>2062</v>
      </c>
      <c r="D1585" s="10" t="s">
        <v>2063</v>
      </c>
      <c r="E1585" s="11" t="s">
        <v>2057</v>
      </c>
      <c r="F1585" s="6">
        <v>426970</v>
      </c>
      <c r="G1585" s="6" t="s">
        <v>2049</v>
      </c>
      <c r="H1585" s="16">
        <v>42090389.829999998</v>
      </c>
      <c r="I1585" s="12" t="s">
        <v>2058</v>
      </c>
      <c r="J1585" s="12" t="s">
        <v>2059</v>
      </c>
      <c r="K1585" s="15">
        <v>0</v>
      </c>
      <c r="L1585" s="13" t="s">
        <v>14</v>
      </c>
      <c r="M1585" s="7">
        <v>0.49</v>
      </c>
      <c r="N1585" s="17"/>
    </row>
    <row r="1586" spans="1:14" ht="78.75">
      <c r="A1586" s="6">
        <v>1584</v>
      </c>
      <c r="B1586" s="8" t="s">
        <v>1689</v>
      </c>
      <c r="C1586" s="9" t="s">
        <v>2064</v>
      </c>
      <c r="D1586" s="10" t="s">
        <v>2065</v>
      </c>
      <c r="E1586" s="11" t="s">
        <v>2066</v>
      </c>
      <c r="F1586" s="6">
        <v>426971</v>
      </c>
      <c r="G1586" s="6" t="s">
        <v>2049</v>
      </c>
      <c r="H1586" s="16">
        <v>22340448.149999999</v>
      </c>
      <c r="I1586" s="12" t="s">
        <v>2058</v>
      </c>
      <c r="J1586" s="12" t="s">
        <v>2059</v>
      </c>
      <c r="K1586" s="15">
        <v>0</v>
      </c>
      <c r="L1586" s="13" t="s">
        <v>14</v>
      </c>
      <c r="M1586" s="7">
        <v>1</v>
      </c>
      <c r="N1586" s="17"/>
    </row>
    <row r="1587" spans="1:14" ht="94.5">
      <c r="A1587" s="6">
        <v>1585</v>
      </c>
      <c r="B1587" s="8" t="s">
        <v>1689</v>
      </c>
      <c r="C1587" s="9" t="s">
        <v>2060</v>
      </c>
      <c r="D1587" s="10" t="s">
        <v>2061</v>
      </c>
      <c r="E1587" s="11" t="s">
        <v>2066</v>
      </c>
      <c r="F1587" s="6">
        <v>426971</v>
      </c>
      <c r="G1587" s="6" t="s">
        <v>2049</v>
      </c>
      <c r="H1587" s="16">
        <v>22340448.149999999</v>
      </c>
      <c r="I1587" s="12" t="s">
        <v>2058</v>
      </c>
      <c r="J1587" s="12" t="s">
        <v>2059</v>
      </c>
      <c r="K1587" s="15">
        <v>0</v>
      </c>
      <c r="L1587" s="13" t="s">
        <v>14</v>
      </c>
      <c r="M1587" s="7">
        <v>0.51</v>
      </c>
      <c r="N1587" s="17"/>
    </row>
    <row r="1588" spans="1:14" ht="63">
      <c r="A1588" s="6">
        <v>1586</v>
      </c>
      <c r="B1588" s="8" t="s">
        <v>1689</v>
      </c>
      <c r="C1588" s="9" t="s">
        <v>2067</v>
      </c>
      <c r="D1588" s="10" t="s">
        <v>1777</v>
      </c>
      <c r="E1588" s="11" t="s">
        <v>2066</v>
      </c>
      <c r="F1588" s="6">
        <v>426971</v>
      </c>
      <c r="G1588" s="6" t="s">
        <v>2049</v>
      </c>
      <c r="H1588" s="16">
        <v>22340448.149999999</v>
      </c>
      <c r="I1588" s="12" t="s">
        <v>2058</v>
      </c>
      <c r="J1588" s="12" t="s">
        <v>2059</v>
      </c>
      <c r="K1588" s="15">
        <v>0</v>
      </c>
      <c r="L1588" s="13" t="s">
        <v>14</v>
      </c>
      <c r="M1588" s="7">
        <v>0.49</v>
      </c>
      <c r="N1588" s="17"/>
    </row>
    <row r="1589" spans="1:14" ht="47.25">
      <c r="A1589" s="6">
        <v>1587</v>
      </c>
      <c r="B1589" s="8" t="s">
        <v>1689</v>
      </c>
      <c r="C1589" s="9" t="s">
        <v>2068</v>
      </c>
      <c r="D1589" s="10" t="s">
        <v>2069</v>
      </c>
      <c r="E1589" s="11" t="s">
        <v>2070</v>
      </c>
      <c r="F1589" s="6">
        <v>435846</v>
      </c>
      <c r="G1589" s="6" t="s">
        <v>2049</v>
      </c>
      <c r="H1589" s="16">
        <v>79413753.700000003</v>
      </c>
      <c r="I1589" s="12" t="s">
        <v>2071</v>
      </c>
      <c r="J1589" s="12" t="s">
        <v>2072</v>
      </c>
      <c r="K1589" s="15">
        <v>0</v>
      </c>
      <c r="L1589" s="13" t="s">
        <v>15</v>
      </c>
      <c r="M1589" s="7">
        <v>1</v>
      </c>
      <c r="N1589" s="17"/>
    </row>
    <row r="1590" spans="1:14" ht="126">
      <c r="A1590" s="6">
        <v>1588</v>
      </c>
      <c r="B1590" s="8" t="s">
        <v>1689</v>
      </c>
      <c r="C1590" s="9" t="s">
        <v>2046</v>
      </c>
      <c r="D1590" s="10" t="s">
        <v>2047</v>
      </c>
      <c r="E1590" s="11" t="s">
        <v>2073</v>
      </c>
      <c r="F1590" s="6">
        <v>477169</v>
      </c>
      <c r="G1590" s="6" t="s">
        <v>765</v>
      </c>
      <c r="H1590" s="16">
        <v>199000000</v>
      </c>
      <c r="I1590" s="12" t="s">
        <v>1764</v>
      </c>
      <c r="J1590" s="12" t="s">
        <v>2074</v>
      </c>
      <c r="K1590" s="15">
        <v>0</v>
      </c>
      <c r="L1590" s="13" t="s">
        <v>14</v>
      </c>
      <c r="M1590" s="7">
        <v>1</v>
      </c>
      <c r="N1590" s="17"/>
    </row>
    <row r="1591" spans="1:14" ht="94.5">
      <c r="A1591" s="6">
        <v>1589</v>
      </c>
      <c r="B1591" s="8" t="s">
        <v>1689</v>
      </c>
      <c r="C1591" s="9" t="s">
        <v>2052</v>
      </c>
      <c r="D1591" s="10" t="s">
        <v>20</v>
      </c>
      <c r="E1591" s="11" t="s">
        <v>2073</v>
      </c>
      <c r="F1591" s="6">
        <v>477169</v>
      </c>
      <c r="G1591" s="6" t="s">
        <v>765</v>
      </c>
      <c r="H1591" s="16">
        <v>199000000</v>
      </c>
      <c r="I1591" s="12" t="s">
        <v>1764</v>
      </c>
      <c r="J1591" s="12" t="s">
        <v>2074</v>
      </c>
      <c r="K1591" s="15">
        <v>0</v>
      </c>
      <c r="L1591" s="13" t="s">
        <v>14</v>
      </c>
      <c r="M1591" s="7">
        <v>0.51</v>
      </c>
      <c r="N1591" s="17"/>
    </row>
    <row r="1592" spans="1:14" ht="94.5">
      <c r="A1592" s="6">
        <v>1590</v>
      </c>
      <c r="B1592" s="8" t="s">
        <v>1689</v>
      </c>
      <c r="C1592" s="9" t="s">
        <v>2053</v>
      </c>
      <c r="D1592" s="10" t="s">
        <v>2054</v>
      </c>
      <c r="E1592" s="11" t="s">
        <v>2073</v>
      </c>
      <c r="F1592" s="6">
        <v>477169</v>
      </c>
      <c r="G1592" s="6" t="s">
        <v>765</v>
      </c>
      <c r="H1592" s="16">
        <v>199000000</v>
      </c>
      <c r="I1592" s="12" t="s">
        <v>1764</v>
      </c>
      <c r="J1592" s="12" t="s">
        <v>2074</v>
      </c>
      <c r="K1592" s="15">
        <v>0</v>
      </c>
      <c r="L1592" s="13" t="s">
        <v>14</v>
      </c>
      <c r="M1592" s="7">
        <v>0.49</v>
      </c>
      <c r="N1592" s="17"/>
    </row>
    <row r="1593" spans="1:14" ht="94.5">
      <c r="A1593" s="6">
        <v>1591</v>
      </c>
      <c r="B1593" s="8" t="s">
        <v>1689</v>
      </c>
      <c r="C1593" s="9" t="s">
        <v>2075</v>
      </c>
      <c r="D1593" s="10" t="s">
        <v>2076</v>
      </c>
      <c r="E1593" s="11" t="s">
        <v>2077</v>
      </c>
      <c r="F1593" s="6">
        <v>484185</v>
      </c>
      <c r="G1593" s="6" t="s">
        <v>765</v>
      </c>
      <c r="H1593" s="16">
        <v>289582854.33700001</v>
      </c>
      <c r="I1593" s="12" t="s">
        <v>2078</v>
      </c>
      <c r="J1593" s="12" t="s">
        <v>2079</v>
      </c>
      <c r="K1593" s="15">
        <v>0</v>
      </c>
      <c r="L1593" s="13" t="s">
        <v>14</v>
      </c>
      <c r="M1593" s="7">
        <v>0.51</v>
      </c>
      <c r="N1593" s="17"/>
    </row>
    <row r="1594" spans="1:14" ht="94.5">
      <c r="A1594" s="6">
        <v>1592</v>
      </c>
      <c r="B1594" s="8" t="s">
        <v>1689</v>
      </c>
      <c r="C1594" s="9" t="s">
        <v>2080</v>
      </c>
      <c r="D1594" s="10" t="s">
        <v>2081</v>
      </c>
      <c r="E1594" s="11" t="s">
        <v>2077</v>
      </c>
      <c r="F1594" s="6">
        <v>484185</v>
      </c>
      <c r="G1594" s="6" t="s">
        <v>765</v>
      </c>
      <c r="H1594" s="16">
        <v>289582854.33700001</v>
      </c>
      <c r="I1594" s="12" t="s">
        <v>2078</v>
      </c>
      <c r="J1594" s="12" t="s">
        <v>2079</v>
      </c>
      <c r="K1594" s="15">
        <v>0</v>
      </c>
      <c r="L1594" s="13" t="s">
        <v>14</v>
      </c>
      <c r="M1594" s="7">
        <v>0.51</v>
      </c>
      <c r="N1594" s="17"/>
    </row>
    <row r="1595" spans="1:14" ht="94.5">
      <c r="A1595" s="6">
        <v>1593</v>
      </c>
      <c r="B1595" s="8" t="s">
        <v>1689</v>
      </c>
      <c r="C1595" s="9" t="s">
        <v>2082</v>
      </c>
      <c r="D1595" s="10" t="s">
        <v>2083</v>
      </c>
      <c r="E1595" s="11" t="s">
        <v>2077</v>
      </c>
      <c r="F1595" s="6">
        <v>484185</v>
      </c>
      <c r="G1595" s="6" t="s">
        <v>765</v>
      </c>
      <c r="H1595" s="16">
        <v>289582854.33700001</v>
      </c>
      <c r="I1595" s="12" t="s">
        <v>2078</v>
      </c>
      <c r="J1595" s="12" t="s">
        <v>2079</v>
      </c>
      <c r="K1595" s="15">
        <v>0</v>
      </c>
      <c r="L1595" s="13" t="s">
        <v>14</v>
      </c>
      <c r="M1595" s="7">
        <v>0.49</v>
      </c>
      <c r="N1595" s="17"/>
    </row>
    <row r="1596" spans="1:14" ht="63">
      <c r="A1596" s="6">
        <v>1594</v>
      </c>
      <c r="B1596" s="8" t="s">
        <v>1689</v>
      </c>
      <c r="C1596" s="9" t="s">
        <v>2084</v>
      </c>
      <c r="D1596" s="10" t="s">
        <v>1697</v>
      </c>
      <c r="E1596" s="11" t="s">
        <v>2085</v>
      </c>
      <c r="F1596" s="6">
        <v>419656</v>
      </c>
      <c r="G1596" s="6" t="s">
        <v>1535</v>
      </c>
      <c r="H1596" s="16">
        <v>16314048.823000001</v>
      </c>
      <c r="I1596" s="12" t="s">
        <v>2086</v>
      </c>
      <c r="J1596" s="12" t="s">
        <v>2087</v>
      </c>
      <c r="K1596" s="15">
        <v>0</v>
      </c>
      <c r="L1596" s="13" t="s">
        <v>14</v>
      </c>
      <c r="M1596" s="7">
        <v>1</v>
      </c>
      <c r="N1596" s="17"/>
    </row>
    <row r="1597" spans="1:14" ht="63">
      <c r="A1597" s="6">
        <v>1595</v>
      </c>
      <c r="B1597" s="8" t="s">
        <v>1689</v>
      </c>
      <c r="C1597" s="9" t="s">
        <v>1701</v>
      </c>
      <c r="D1597" s="10" t="s">
        <v>1702</v>
      </c>
      <c r="E1597" s="11" t="s">
        <v>2085</v>
      </c>
      <c r="F1597" s="6">
        <v>419656</v>
      </c>
      <c r="G1597" s="6" t="s">
        <v>1535</v>
      </c>
      <c r="H1597" s="16">
        <v>16314048.823000001</v>
      </c>
      <c r="I1597" s="12" t="s">
        <v>2086</v>
      </c>
      <c r="J1597" s="12" t="s">
        <v>2087</v>
      </c>
      <c r="K1597" s="15">
        <v>0</v>
      </c>
      <c r="L1597" s="13" t="s">
        <v>14</v>
      </c>
      <c r="M1597" s="7">
        <v>0.55000000000000004</v>
      </c>
      <c r="N1597" s="17"/>
    </row>
    <row r="1598" spans="1:14" ht="47.25">
      <c r="A1598" s="6">
        <v>1596</v>
      </c>
      <c r="B1598" s="8" t="s">
        <v>1689</v>
      </c>
      <c r="C1598" s="9" t="s">
        <v>1703</v>
      </c>
      <c r="D1598" s="10" t="s">
        <v>1704</v>
      </c>
      <c r="E1598" s="11" t="s">
        <v>2085</v>
      </c>
      <c r="F1598" s="6">
        <v>419656</v>
      </c>
      <c r="G1598" s="6" t="s">
        <v>1535</v>
      </c>
      <c r="H1598" s="16">
        <v>16314048.823000001</v>
      </c>
      <c r="I1598" s="12" t="s">
        <v>2086</v>
      </c>
      <c r="J1598" s="12" t="s">
        <v>2087</v>
      </c>
      <c r="K1598" s="15">
        <v>0</v>
      </c>
      <c r="L1598" s="13" t="s">
        <v>14</v>
      </c>
      <c r="M1598" s="7">
        <v>0.45</v>
      </c>
      <c r="N1598" s="17"/>
    </row>
    <row r="1599" spans="1:14" ht="63">
      <c r="A1599" s="6">
        <v>1597</v>
      </c>
      <c r="B1599" s="8" t="s">
        <v>1689</v>
      </c>
      <c r="C1599" s="9" t="s">
        <v>2088</v>
      </c>
      <c r="D1599" s="10" t="s">
        <v>2089</v>
      </c>
      <c r="E1599" s="11" t="s">
        <v>2090</v>
      </c>
      <c r="F1599" s="6">
        <v>419657</v>
      </c>
      <c r="G1599" s="6" t="s">
        <v>1535</v>
      </c>
      <c r="H1599" s="16">
        <v>11647072.465</v>
      </c>
      <c r="I1599" s="12" t="s">
        <v>2091</v>
      </c>
      <c r="J1599" s="12" t="s">
        <v>2092</v>
      </c>
      <c r="K1599" s="15">
        <v>0</v>
      </c>
      <c r="L1599" s="13" t="s">
        <v>15</v>
      </c>
      <c r="M1599" s="7">
        <v>1</v>
      </c>
      <c r="N1599" s="17"/>
    </row>
    <row r="1600" spans="1:14" ht="78.75">
      <c r="A1600" s="6">
        <v>1598</v>
      </c>
      <c r="B1600" s="8" t="s">
        <v>1689</v>
      </c>
      <c r="C1600" s="9" t="s">
        <v>2093</v>
      </c>
      <c r="D1600" s="10" t="s">
        <v>1987</v>
      </c>
      <c r="E1600" s="11" t="s">
        <v>2094</v>
      </c>
      <c r="F1600" s="6">
        <v>419658</v>
      </c>
      <c r="G1600" s="6" t="s">
        <v>1535</v>
      </c>
      <c r="H1600" s="16">
        <v>11511725</v>
      </c>
      <c r="I1600" s="12" t="s">
        <v>2095</v>
      </c>
      <c r="J1600" s="12" t="s">
        <v>2096</v>
      </c>
      <c r="K1600" s="15">
        <v>0</v>
      </c>
      <c r="L1600" s="13" t="s">
        <v>15</v>
      </c>
      <c r="M1600" s="7">
        <v>1</v>
      </c>
      <c r="N1600" s="17"/>
    </row>
    <row r="1601" spans="1:14" ht="47.25">
      <c r="A1601" s="6">
        <v>1599</v>
      </c>
      <c r="B1601" s="8" t="s">
        <v>1689</v>
      </c>
      <c r="C1601" s="9" t="s">
        <v>2097</v>
      </c>
      <c r="D1601" s="10" t="s">
        <v>2098</v>
      </c>
      <c r="E1601" s="11" t="s">
        <v>2099</v>
      </c>
      <c r="F1601" s="6">
        <v>450911</v>
      </c>
      <c r="G1601" s="6" t="s">
        <v>1535</v>
      </c>
      <c r="H1601" s="16">
        <v>2849862</v>
      </c>
      <c r="I1601" s="12" t="s">
        <v>2100</v>
      </c>
      <c r="J1601" s="12" t="s">
        <v>1561</v>
      </c>
      <c r="K1601" s="15">
        <v>2029475</v>
      </c>
      <c r="L1601" s="13" t="s">
        <v>15</v>
      </c>
      <c r="M1601" s="7">
        <v>1</v>
      </c>
      <c r="N1601" s="17"/>
    </row>
    <row r="1602" spans="1:14" ht="47.25">
      <c r="A1602" s="6">
        <v>1600</v>
      </c>
      <c r="B1602" s="8" t="s">
        <v>1689</v>
      </c>
      <c r="C1602" s="9" t="s">
        <v>2101</v>
      </c>
      <c r="D1602" s="10" t="s">
        <v>2102</v>
      </c>
      <c r="E1602" s="11" t="s">
        <v>2103</v>
      </c>
      <c r="F1602" s="6">
        <v>450912</v>
      </c>
      <c r="G1602" s="6" t="s">
        <v>1535</v>
      </c>
      <c r="H1602" s="16">
        <v>2850000</v>
      </c>
      <c r="I1602" s="12" t="s">
        <v>2104</v>
      </c>
      <c r="J1602" s="12" t="s">
        <v>2105</v>
      </c>
      <c r="K1602" s="15">
        <v>0</v>
      </c>
      <c r="L1602" s="13" t="s">
        <v>15</v>
      </c>
      <c r="M1602" s="7">
        <v>1</v>
      </c>
      <c r="N1602" s="17"/>
    </row>
    <row r="1603" spans="1:14" ht="47.25">
      <c r="A1603" s="6">
        <v>1601</v>
      </c>
      <c r="B1603" s="8" t="s">
        <v>1689</v>
      </c>
      <c r="C1603" s="9" t="s">
        <v>2106</v>
      </c>
      <c r="D1603" s="10" t="s">
        <v>2107</v>
      </c>
      <c r="E1603" s="11" t="s">
        <v>2108</v>
      </c>
      <c r="F1603" s="6">
        <v>450914</v>
      </c>
      <c r="G1603" s="6" t="s">
        <v>1535</v>
      </c>
      <c r="H1603" s="16">
        <v>1919693.5</v>
      </c>
      <c r="I1603" s="12" t="s">
        <v>2109</v>
      </c>
      <c r="J1603" s="12" t="s">
        <v>2110</v>
      </c>
      <c r="K1603" s="15">
        <v>0</v>
      </c>
      <c r="L1603" s="13" t="s">
        <v>15</v>
      </c>
      <c r="M1603" s="7">
        <v>1</v>
      </c>
      <c r="N1603" s="17"/>
    </row>
    <row r="1604" spans="1:14" ht="31.5">
      <c r="A1604" s="6">
        <v>1602</v>
      </c>
      <c r="B1604" s="8" t="s">
        <v>1689</v>
      </c>
      <c r="C1604" s="9" t="s">
        <v>2111</v>
      </c>
      <c r="D1604" s="10" t="s">
        <v>2112</v>
      </c>
      <c r="E1604" s="11" t="s">
        <v>2113</v>
      </c>
      <c r="F1604" s="6">
        <v>450915</v>
      </c>
      <c r="G1604" s="6" t="s">
        <v>1535</v>
      </c>
      <c r="H1604" s="16">
        <v>2882437.75</v>
      </c>
      <c r="I1604" s="12" t="s">
        <v>2114</v>
      </c>
      <c r="J1604" s="12" t="s">
        <v>2115</v>
      </c>
      <c r="K1604" s="15">
        <v>0</v>
      </c>
      <c r="L1604" s="13" t="s">
        <v>15</v>
      </c>
      <c r="M1604" s="7">
        <v>1</v>
      </c>
      <c r="N1604" s="17"/>
    </row>
    <row r="1605" spans="1:14" ht="110.25">
      <c r="A1605" s="6">
        <v>1603</v>
      </c>
      <c r="B1605" s="8" t="s">
        <v>1689</v>
      </c>
      <c r="C1605" s="9" t="s">
        <v>2116</v>
      </c>
      <c r="D1605" s="10" t="s">
        <v>2117</v>
      </c>
      <c r="E1605" s="11" t="s">
        <v>2118</v>
      </c>
      <c r="F1605" s="6">
        <v>252277</v>
      </c>
      <c r="G1605" s="6" t="s">
        <v>1535</v>
      </c>
      <c r="H1605" s="16">
        <v>40238158.759999998</v>
      </c>
      <c r="I1605" s="12" t="s">
        <v>2119</v>
      </c>
      <c r="J1605" s="12" t="s">
        <v>13221</v>
      </c>
      <c r="K1605" s="15">
        <v>4739963</v>
      </c>
      <c r="L1605" s="13" t="s">
        <v>14</v>
      </c>
      <c r="M1605" s="7">
        <v>1</v>
      </c>
      <c r="N1605" s="17"/>
    </row>
    <row r="1606" spans="1:14" ht="110.25">
      <c r="A1606" s="6">
        <v>1604</v>
      </c>
      <c r="B1606" s="8" t="s">
        <v>1689</v>
      </c>
      <c r="C1606" s="9" t="s">
        <v>1982</v>
      </c>
      <c r="D1606" s="10" t="s">
        <v>1983</v>
      </c>
      <c r="E1606" s="11" t="s">
        <v>2118</v>
      </c>
      <c r="F1606" s="6">
        <v>252277</v>
      </c>
      <c r="G1606" s="6" t="s">
        <v>1535</v>
      </c>
      <c r="H1606" s="16">
        <v>40238158.759999998</v>
      </c>
      <c r="I1606" s="12" t="s">
        <v>2119</v>
      </c>
      <c r="J1606" s="12" t="s">
        <v>13221</v>
      </c>
      <c r="K1606" s="15">
        <v>4739963</v>
      </c>
      <c r="L1606" s="13" t="s">
        <v>14</v>
      </c>
      <c r="M1606" s="7">
        <v>0.6</v>
      </c>
      <c r="N1606" s="17"/>
    </row>
    <row r="1607" spans="1:14" ht="110.25">
      <c r="A1607" s="6">
        <v>1605</v>
      </c>
      <c r="B1607" s="8" t="s">
        <v>1689</v>
      </c>
      <c r="C1607" s="9" t="s">
        <v>1984</v>
      </c>
      <c r="D1607" s="10" t="s">
        <v>1985</v>
      </c>
      <c r="E1607" s="11" t="s">
        <v>2118</v>
      </c>
      <c r="F1607" s="6">
        <v>252277</v>
      </c>
      <c r="G1607" s="6" t="s">
        <v>1535</v>
      </c>
      <c r="H1607" s="16">
        <v>40238158.759999998</v>
      </c>
      <c r="I1607" s="12" t="s">
        <v>2119</v>
      </c>
      <c r="J1607" s="12" t="s">
        <v>13221</v>
      </c>
      <c r="K1607" s="15">
        <v>4739963</v>
      </c>
      <c r="L1607" s="13" t="s">
        <v>14</v>
      </c>
      <c r="M1607" s="7">
        <v>0.4</v>
      </c>
      <c r="N1607" s="17"/>
    </row>
    <row r="1608" spans="1:14" ht="78.75">
      <c r="A1608" s="6">
        <v>1606</v>
      </c>
      <c r="B1608" s="8" t="s">
        <v>1689</v>
      </c>
      <c r="C1608" s="9" t="s">
        <v>1962</v>
      </c>
      <c r="D1608" s="10" t="s">
        <v>1963</v>
      </c>
      <c r="E1608" s="11" t="s">
        <v>2120</v>
      </c>
      <c r="F1608" s="6">
        <v>402930</v>
      </c>
      <c r="G1608" s="6" t="s">
        <v>1535</v>
      </c>
      <c r="H1608" s="16">
        <v>1217224</v>
      </c>
      <c r="I1608" s="12" t="s">
        <v>2121</v>
      </c>
      <c r="J1608" s="12" t="s">
        <v>1989</v>
      </c>
      <c r="K1608" s="15">
        <v>0</v>
      </c>
      <c r="L1608" s="13" t="s">
        <v>15</v>
      </c>
      <c r="M1608" s="7">
        <v>1</v>
      </c>
      <c r="N1608" s="17"/>
    </row>
    <row r="1609" spans="1:14" ht="110.25">
      <c r="A1609" s="6">
        <v>1607</v>
      </c>
      <c r="B1609" s="8" t="s">
        <v>1689</v>
      </c>
      <c r="C1609" s="9" t="s">
        <v>1701</v>
      </c>
      <c r="D1609" s="10" t="s">
        <v>1702</v>
      </c>
      <c r="E1609" s="11" t="s">
        <v>2122</v>
      </c>
      <c r="F1609" s="6">
        <v>266097</v>
      </c>
      <c r="G1609" s="6" t="s">
        <v>1535</v>
      </c>
      <c r="H1609" s="16">
        <v>14250945.060000001</v>
      </c>
      <c r="I1609" s="12" t="s">
        <v>2123</v>
      </c>
      <c r="J1609" s="12" t="s">
        <v>1755</v>
      </c>
      <c r="K1609" s="15">
        <v>9771315</v>
      </c>
      <c r="L1609" s="13" t="s">
        <v>15</v>
      </c>
      <c r="M1609" s="7">
        <v>1</v>
      </c>
      <c r="N1609" s="17"/>
    </row>
    <row r="1610" spans="1:14" ht="94.5">
      <c r="A1610" s="6">
        <v>1608</v>
      </c>
      <c r="B1610" s="8" t="s">
        <v>1689</v>
      </c>
      <c r="C1610" s="9" t="s">
        <v>2124</v>
      </c>
      <c r="D1610" s="10" t="s">
        <v>1811</v>
      </c>
      <c r="E1610" s="11" t="s">
        <v>2125</v>
      </c>
      <c r="F1610" s="6">
        <v>402928</v>
      </c>
      <c r="G1610" s="6" t="s">
        <v>1535</v>
      </c>
      <c r="H1610" s="16">
        <v>7380163.3499999996</v>
      </c>
      <c r="I1610" s="12" t="s">
        <v>2126</v>
      </c>
      <c r="J1610" s="12" t="s">
        <v>2127</v>
      </c>
      <c r="K1610" s="15">
        <v>0</v>
      </c>
      <c r="L1610" s="13" t="s">
        <v>15</v>
      </c>
      <c r="M1610" s="7">
        <v>1</v>
      </c>
      <c r="N1610" s="17"/>
    </row>
    <row r="1611" spans="1:14" ht="63">
      <c r="A1611" s="6">
        <v>1609</v>
      </c>
      <c r="B1611" s="8" t="s">
        <v>1689</v>
      </c>
      <c r="C1611" s="9" t="s">
        <v>2128</v>
      </c>
      <c r="D1611" s="10" t="s">
        <v>2129</v>
      </c>
      <c r="E1611" s="11" t="s">
        <v>2130</v>
      </c>
      <c r="F1611" s="6">
        <v>415123</v>
      </c>
      <c r="G1611" s="6" t="s">
        <v>1535</v>
      </c>
      <c r="H1611" s="16">
        <v>14239432</v>
      </c>
      <c r="I1611" s="12" t="s">
        <v>2131</v>
      </c>
      <c r="J1611" s="12" t="s">
        <v>2132</v>
      </c>
      <c r="K1611" s="15">
        <v>0</v>
      </c>
      <c r="L1611" s="13" t="s">
        <v>15</v>
      </c>
      <c r="M1611" s="7">
        <v>1</v>
      </c>
      <c r="N1611" s="17"/>
    </row>
    <row r="1612" spans="1:14" ht="63">
      <c r="A1612" s="6">
        <v>1610</v>
      </c>
      <c r="B1612" s="8" t="s">
        <v>1689</v>
      </c>
      <c r="C1612" s="9" t="s">
        <v>2133</v>
      </c>
      <c r="D1612" s="10" t="s">
        <v>1706</v>
      </c>
      <c r="E1612" s="11" t="s">
        <v>2134</v>
      </c>
      <c r="F1612" s="6">
        <v>415124</v>
      </c>
      <c r="G1612" s="6" t="s">
        <v>1535</v>
      </c>
      <c r="H1612" s="16">
        <v>22591184.129999999</v>
      </c>
      <c r="I1612" s="12" t="s">
        <v>2135</v>
      </c>
      <c r="J1612" s="12" t="s">
        <v>2136</v>
      </c>
      <c r="K1612" s="15">
        <v>0</v>
      </c>
      <c r="L1612" s="13" t="s">
        <v>15</v>
      </c>
      <c r="M1612" s="7">
        <v>1</v>
      </c>
      <c r="N1612" s="17"/>
    </row>
    <row r="1613" spans="1:14" ht="63">
      <c r="A1613" s="6">
        <v>1611</v>
      </c>
      <c r="B1613" s="8" t="s">
        <v>1689</v>
      </c>
      <c r="C1613" s="9" t="s">
        <v>2133</v>
      </c>
      <c r="D1613" s="10" t="s">
        <v>1706</v>
      </c>
      <c r="E1613" s="11" t="s">
        <v>2137</v>
      </c>
      <c r="F1613" s="6">
        <v>415130</v>
      </c>
      <c r="G1613" s="6" t="s">
        <v>1535</v>
      </c>
      <c r="H1613" s="16">
        <v>21882734.850000001</v>
      </c>
      <c r="I1613" s="12" t="s">
        <v>2135</v>
      </c>
      <c r="J1613" s="12" t="s">
        <v>2136</v>
      </c>
      <c r="K1613" s="15">
        <v>0</v>
      </c>
      <c r="L1613" s="13" t="s">
        <v>15</v>
      </c>
      <c r="M1613" s="7">
        <v>1</v>
      </c>
      <c r="N1613" s="17"/>
    </row>
    <row r="1614" spans="1:14" ht="63">
      <c r="A1614" s="6">
        <v>1612</v>
      </c>
      <c r="B1614" s="8" t="s">
        <v>1689</v>
      </c>
      <c r="C1614" s="9" t="s">
        <v>1701</v>
      </c>
      <c r="D1614" s="10" t="s">
        <v>1702</v>
      </c>
      <c r="E1614" s="11" t="s">
        <v>2138</v>
      </c>
      <c r="F1614" s="6">
        <v>464340</v>
      </c>
      <c r="G1614" s="6" t="s">
        <v>1535</v>
      </c>
      <c r="H1614" s="16">
        <v>14709615.214</v>
      </c>
      <c r="I1614" s="12" t="s">
        <v>2139</v>
      </c>
      <c r="J1614" s="12" t="s">
        <v>2140</v>
      </c>
      <c r="K1614" s="15">
        <v>0</v>
      </c>
      <c r="L1614" s="13" t="s">
        <v>15</v>
      </c>
      <c r="M1614" s="7">
        <v>1</v>
      </c>
      <c r="N1614" s="17"/>
    </row>
    <row r="1615" spans="1:14" ht="78.75">
      <c r="A1615" s="6">
        <v>1613</v>
      </c>
      <c r="B1615" s="8" t="s">
        <v>1689</v>
      </c>
      <c r="C1615" s="9" t="s">
        <v>2141</v>
      </c>
      <c r="D1615" s="10" t="s">
        <v>2142</v>
      </c>
      <c r="E1615" s="11" t="s">
        <v>2143</v>
      </c>
      <c r="F1615" s="6">
        <v>402924</v>
      </c>
      <c r="G1615" s="6" t="s">
        <v>1535</v>
      </c>
      <c r="H1615" s="16">
        <v>19850046.776000001</v>
      </c>
      <c r="I1615" s="12" t="s">
        <v>2144</v>
      </c>
      <c r="J1615" s="12" t="s">
        <v>2145</v>
      </c>
      <c r="K1615" s="15">
        <v>0</v>
      </c>
      <c r="L1615" s="13" t="s">
        <v>15</v>
      </c>
      <c r="M1615" s="7">
        <v>1</v>
      </c>
      <c r="N1615" s="17"/>
    </row>
    <row r="1616" spans="1:14" ht="110.25">
      <c r="A1616" s="6">
        <v>1614</v>
      </c>
      <c r="B1616" s="8" t="s">
        <v>1689</v>
      </c>
      <c r="C1616" s="9" t="s">
        <v>2146</v>
      </c>
      <c r="D1616" s="10" t="s">
        <v>2147</v>
      </c>
      <c r="E1616" s="11" t="s">
        <v>2148</v>
      </c>
      <c r="F1616" s="6">
        <v>423575</v>
      </c>
      <c r="G1616" s="6" t="s">
        <v>1535</v>
      </c>
      <c r="H1616" s="16">
        <v>7834802</v>
      </c>
      <c r="I1616" s="12" t="s">
        <v>1047</v>
      </c>
      <c r="J1616" s="12" t="s">
        <v>1658</v>
      </c>
      <c r="K1616" s="15">
        <v>0</v>
      </c>
      <c r="L1616" s="13" t="s">
        <v>15</v>
      </c>
      <c r="M1616" s="7">
        <v>1</v>
      </c>
      <c r="N1616" s="17"/>
    </row>
    <row r="1617" spans="1:14" ht="47.25">
      <c r="A1617" s="6">
        <v>1615</v>
      </c>
      <c r="B1617" s="8" t="s">
        <v>1689</v>
      </c>
      <c r="C1617" s="9" t="s">
        <v>2149</v>
      </c>
      <c r="D1617" s="10" t="s">
        <v>2150</v>
      </c>
      <c r="E1617" s="11" t="s">
        <v>2151</v>
      </c>
      <c r="F1617" s="6">
        <v>368784</v>
      </c>
      <c r="G1617" s="6" t="s">
        <v>1535</v>
      </c>
      <c r="H1617" s="16">
        <v>13281235</v>
      </c>
      <c r="I1617" s="12" t="s">
        <v>2152</v>
      </c>
      <c r="J1617" s="12" t="s">
        <v>2153</v>
      </c>
      <c r="K1617" s="15">
        <v>10851867</v>
      </c>
      <c r="L1617" s="13" t="s">
        <v>15</v>
      </c>
      <c r="M1617" s="7">
        <v>1</v>
      </c>
      <c r="N1617" s="17"/>
    </row>
    <row r="1618" spans="1:14" ht="110.25">
      <c r="A1618" s="6">
        <v>1616</v>
      </c>
      <c r="B1618" s="8" t="s">
        <v>1689</v>
      </c>
      <c r="C1618" s="9" t="s">
        <v>2154</v>
      </c>
      <c r="D1618" s="10" t="s">
        <v>1893</v>
      </c>
      <c r="E1618" s="11" t="s">
        <v>2155</v>
      </c>
      <c r="F1618" s="6">
        <v>479708</v>
      </c>
      <c r="G1618" s="6" t="s">
        <v>1535</v>
      </c>
      <c r="H1618" s="16">
        <v>11916268</v>
      </c>
      <c r="I1618" s="12" t="s">
        <v>2156</v>
      </c>
      <c r="J1618" s="12" t="s">
        <v>2157</v>
      </c>
      <c r="K1618" s="15">
        <v>0</v>
      </c>
      <c r="L1618" s="13" t="s">
        <v>15</v>
      </c>
      <c r="M1618" s="7">
        <v>1</v>
      </c>
      <c r="N1618" s="17"/>
    </row>
    <row r="1619" spans="1:14" ht="110.25">
      <c r="A1619" s="6">
        <v>1617</v>
      </c>
      <c r="B1619" s="8" t="s">
        <v>1689</v>
      </c>
      <c r="C1619" s="9" t="s">
        <v>2158</v>
      </c>
      <c r="D1619" s="10" t="s">
        <v>2159</v>
      </c>
      <c r="E1619" s="11" t="s">
        <v>2160</v>
      </c>
      <c r="F1619" s="6">
        <v>154644</v>
      </c>
      <c r="G1619" s="6" t="s">
        <v>1535</v>
      </c>
      <c r="H1619" s="16">
        <v>11949828</v>
      </c>
      <c r="I1619" s="12" t="s">
        <v>2161</v>
      </c>
      <c r="J1619" s="12" t="s">
        <v>1944</v>
      </c>
      <c r="K1619" s="15">
        <v>9210511</v>
      </c>
      <c r="L1619" s="13" t="s">
        <v>15</v>
      </c>
      <c r="M1619" s="7">
        <v>1</v>
      </c>
      <c r="N1619" s="17"/>
    </row>
    <row r="1620" spans="1:14" ht="78.75">
      <c r="A1620" s="6">
        <v>1618</v>
      </c>
      <c r="B1620" s="8" t="s">
        <v>1689</v>
      </c>
      <c r="C1620" s="9" t="s">
        <v>2162</v>
      </c>
      <c r="D1620" s="10" t="s">
        <v>2163</v>
      </c>
      <c r="E1620" s="11" t="s">
        <v>2164</v>
      </c>
      <c r="F1620" s="6">
        <v>234452</v>
      </c>
      <c r="G1620" s="6" t="s">
        <v>1535</v>
      </c>
      <c r="H1620" s="16">
        <v>7781776.5060000001</v>
      </c>
      <c r="I1620" s="12" t="s">
        <v>2165</v>
      </c>
      <c r="J1620" s="12" t="s">
        <v>2078</v>
      </c>
      <c r="K1620" s="15">
        <v>1968604</v>
      </c>
      <c r="L1620" s="13" t="s">
        <v>15</v>
      </c>
      <c r="M1620" s="7">
        <v>1</v>
      </c>
      <c r="N1620" s="17"/>
    </row>
    <row r="1621" spans="1:14" ht="63">
      <c r="A1621" s="6">
        <v>1619</v>
      </c>
      <c r="B1621" s="8" t="s">
        <v>1689</v>
      </c>
      <c r="C1621" s="9" t="s">
        <v>2166</v>
      </c>
      <c r="D1621" s="10" t="s">
        <v>1919</v>
      </c>
      <c r="E1621" s="11" t="s">
        <v>2167</v>
      </c>
      <c r="F1621" s="6">
        <v>234459</v>
      </c>
      <c r="G1621" s="6" t="s">
        <v>1535</v>
      </c>
      <c r="H1621" s="16">
        <v>15990903</v>
      </c>
      <c r="I1621" s="12" t="s">
        <v>2168</v>
      </c>
      <c r="J1621" s="12" t="s">
        <v>2195</v>
      </c>
      <c r="K1621" s="15">
        <v>7921131</v>
      </c>
      <c r="L1621" s="13" t="s">
        <v>15</v>
      </c>
      <c r="M1621" s="7">
        <v>1</v>
      </c>
      <c r="N1621" s="17"/>
    </row>
    <row r="1622" spans="1:14" ht="94.5">
      <c r="A1622" s="6">
        <v>1620</v>
      </c>
      <c r="B1622" s="8" t="s">
        <v>1689</v>
      </c>
      <c r="C1622" s="9" t="s">
        <v>2133</v>
      </c>
      <c r="D1622" s="10" t="s">
        <v>1706</v>
      </c>
      <c r="E1622" s="11" t="s">
        <v>2169</v>
      </c>
      <c r="F1622" s="6">
        <v>415117</v>
      </c>
      <c r="G1622" s="6" t="s">
        <v>1535</v>
      </c>
      <c r="H1622" s="16">
        <v>9864040</v>
      </c>
      <c r="I1622" s="12" t="s">
        <v>2170</v>
      </c>
      <c r="J1622" s="12" t="s">
        <v>2132</v>
      </c>
      <c r="K1622" s="15">
        <v>0</v>
      </c>
      <c r="L1622" s="13" t="s">
        <v>15</v>
      </c>
      <c r="M1622" s="7">
        <v>1</v>
      </c>
      <c r="N1622" s="17"/>
    </row>
    <row r="1623" spans="1:14" ht="47.25">
      <c r="A1623" s="6">
        <v>1621</v>
      </c>
      <c r="B1623" s="8" t="s">
        <v>1689</v>
      </c>
      <c r="C1623" s="9" t="s">
        <v>2106</v>
      </c>
      <c r="D1623" s="10" t="s">
        <v>2107</v>
      </c>
      <c r="E1623" s="11" t="s">
        <v>2171</v>
      </c>
      <c r="F1623" s="6">
        <v>415118</v>
      </c>
      <c r="G1623" s="6" t="s">
        <v>1535</v>
      </c>
      <c r="H1623" s="16">
        <v>16081750.560000001</v>
      </c>
      <c r="I1623" s="12" t="s">
        <v>2172</v>
      </c>
      <c r="J1623" s="12" t="s">
        <v>2173</v>
      </c>
      <c r="K1623" s="15">
        <v>0</v>
      </c>
      <c r="L1623" s="13" t="s">
        <v>15</v>
      </c>
      <c r="M1623" s="7">
        <v>1</v>
      </c>
      <c r="N1623" s="17"/>
    </row>
    <row r="1624" spans="1:14" ht="78.75">
      <c r="A1624" s="6">
        <v>1622</v>
      </c>
      <c r="B1624" s="8" t="s">
        <v>1689</v>
      </c>
      <c r="C1624" s="9" t="s">
        <v>2093</v>
      </c>
      <c r="D1624" s="10" t="s">
        <v>1987</v>
      </c>
      <c r="E1624" s="11" t="s">
        <v>2174</v>
      </c>
      <c r="F1624" s="6">
        <v>415120</v>
      </c>
      <c r="G1624" s="6" t="s">
        <v>1535</v>
      </c>
      <c r="H1624" s="16">
        <v>8895405.75</v>
      </c>
      <c r="I1624" s="12" t="s">
        <v>2175</v>
      </c>
      <c r="J1624" s="12" t="s">
        <v>2176</v>
      </c>
      <c r="K1624" s="15">
        <v>0</v>
      </c>
      <c r="L1624" s="13" t="s">
        <v>15</v>
      </c>
      <c r="M1624" s="7">
        <v>1</v>
      </c>
      <c r="N1624" s="17"/>
    </row>
    <row r="1625" spans="1:14" ht="56.25">
      <c r="A1625" s="6">
        <v>1623</v>
      </c>
      <c r="B1625" s="8" t="s">
        <v>1689</v>
      </c>
      <c r="C1625" s="9" t="s">
        <v>2154</v>
      </c>
      <c r="D1625" s="10" t="s">
        <v>1893</v>
      </c>
      <c r="E1625" s="11" t="s">
        <v>2177</v>
      </c>
      <c r="F1625" s="6">
        <v>415121</v>
      </c>
      <c r="G1625" s="6" t="s">
        <v>1535</v>
      </c>
      <c r="H1625" s="16">
        <v>8179072.5</v>
      </c>
      <c r="I1625" s="12" t="s">
        <v>1648</v>
      </c>
      <c r="J1625" s="12" t="s">
        <v>1819</v>
      </c>
      <c r="K1625" s="15">
        <v>7184727</v>
      </c>
      <c r="L1625" s="13" t="s">
        <v>15</v>
      </c>
      <c r="M1625" s="7">
        <v>1</v>
      </c>
      <c r="N1625" s="17"/>
    </row>
    <row r="1626" spans="1:14" ht="63">
      <c r="A1626" s="6">
        <v>1624</v>
      </c>
      <c r="B1626" s="8" t="s">
        <v>1689</v>
      </c>
      <c r="C1626" s="9" t="s">
        <v>2178</v>
      </c>
      <c r="D1626" s="10" t="s">
        <v>2179</v>
      </c>
      <c r="E1626" s="11" t="s">
        <v>2180</v>
      </c>
      <c r="F1626" s="6">
        <v>415122</v>
      </c>
      <c r="G1626" s="6" t="s">
        <v>1535</v>
      </c>
      <c r="H1626" s="16">
        <v>7009733.6500000004</v>
      </c>
      <c r="I1626" s="12" t="s">
        <v>2030</v>
      </c>
      <c r="J1626" s="12" t="s">
        <v>1858</v>
      </c>
      <c r="K1626" s="15">
        <v>0</v>
      </c>
      <c r="L1626" s="13" t="s">
        <v>15</v>
      </c>
      <c r="M1626" s="7">
        <v>1</v>
      </c>
      <c r="N1626" s="17"/>
    </row>
    <row r="1627" spans="1:14" ht="110.25">
      <c r="A1627" s="6">
        <v>1625</v>
      </c>
      <c r="B1627" s="8" t="s">
        <v>1689</v>
      </c>
      <c r="C1627" s="9" t="s">
        <v>2181</v>
      </c>
      <c r="D1627" s="10" t="s">
        <v>2182</v>
      </c>
      <c r="E1627" s="11" t="s">
        <v>2183</v>
      </c>
      <c r="F1627" s="6">
        <v>354996</v>
      </c>
      <c r="G1627" s="6" t="s">
        <v>1535</v>
      </c>
      <c r="H1627" s="16">
        <v>24314000.305</v>
      </c>
      <c r="I1627" s="12" t="s">
        <v>2184</v>
      </c>
      <c r="J1627" s="12" t="s">
        <v>2010</v>
      </c>
      <c r="K1627" s="15">
        <v>0</v>
      </c>
      <c r="L1627" s="13" t="s">
        <v>14</v>
      </c>
      <c r="M1627" s="7">
        <v>1</v>
      </c>
      <c r="N1627" s="17"/>
    </row>
    <row r="1628" spans="1:14" ht="110.25">
      <c r="A1628" s="6">
        <v>1626</v>
      </c>
      <c r="B1628" s="8" t="s">
        <v>1689</v>
      </c>
      <c r="C1628" s="9" t="s">
        <v>2185</v>
      </c>
      <c r="D1628" s="10" t="s">
        <v>2186</v>
      </c>
      <c r="E1628" s="11" t="s">
        <v>2183</v>
      </c>
      <c r="F1628" s="6">
        <v>354996</v>
      </c>
      <c r="G1628" s="6" t="s">
        <v>1535</v>
      </c>
      <c r="H1628" s="16">
        <v>24314000.305</v>
      </c>
      <c r="I1628" s="12" t="s">
        <v>2184</v>
      </c>
      <c r="J1628" s="12" t="s">
        <v>2010</v>
      </c>
      <c r="K1628" s="15">
        <v>0</v>
      </c>
      <c r="L1628" s="13" t="s">
        <v>14</v>
      </c>
      <c r="M1628" s="7">
        <v>0.75</v>
      </c>
      <c r="N1628" s="17"/>
    </row>
    <row r="1629" spans="1:14" ht="110.25">
      <c r="A1629" s="6">
        <v>1627</v>
      </c>
      <c r="B1629" s="8" t="s">
        <v>1689</v>
      </c>
      <c r="C1629" s="9" t="s">
        <v>2187</v>
      </c>
      <c r="D1629" s="10" t="s">
        <v>2000</v>
      </c>
      <c r="E1629" s="11" t="s">
        <v>2183</v>
      </c>
      <c r="F1629" s="6">
        <v>354996</v>
      </c>
      <c r="G1629" s="6" t="s">
        <v>1535</v>
      </c>
      <c r="H1629" s="16">
        <v>24314000.305</v>
      </c>
      <c r="I1629" s="12" t="s">
        <v>2184</v>
      </c>
      <c r="J1629" s="12" t="s">
        <v>2010</v>
      </c>
      <c r="K1629" s="15">
        <v>0</v>
      </c>
      <c r="L1629" s="13" t="s">
        <v>14</v>
      </c>
      <c r="M1629" s="7">
        <v>0.25</v>
      </c>
      <c r="N1629" s="17"/>
    </row>
    <row r="1630" spans="1:14" ht="110.25">
      <c r="A1630" s="6">
        <v>1628</v>
      </c>
      <c r="B1630" s="8" t="s">
        <v>1689</v>
      </c>
      <c r="C1630" s="9" t="s">
        <v>2188</v>
      </c>
      <c r="D1630" s="10" t="s">
        <v>2189</v>
      </c>
      <c r="E1630" s="11" t="s">
        <v>2190</v>
      </c>
      <c r="F1630" s="6">
        <v>356722</v>
      </c>
      <c r="G1630" s="6" t="s">
        <v>1535</v>
      </c>
      <c r="H1630" s="16">
        <v>22459840.171</v>
      </c>
      <c r="I1630" s="12" t="s">
        <v>1576</v>
      </c>
      <c r="J1630" s="12" t="s">
        <v>2127</v>
      </c>
      <c r="K1630" s="15">
        <v>5913837</v>
      </c>
      <c r="L1630" s="13" t="s">
        <v>15</v>
      </c>
      <c r="M1630" s="7">
        <v>1</v>
      </c>
      <c r="N1630" s="17"/>
    </row>
    <row r="1631" spans="1:14" ht="110.25">
      <c r="A1631" s="6">
        <v>1629</v>
      </c>
      <c r="B1631" s="8" t="s">
        <v>1689</v>
      </c>
      <c r="C1631" s="9" t="s">
        <v>2191</v>
      </c>
      <c r="D1631" s="10" t="s">
        <v>2192</v>
      </c>
      <c r="E1631" s="11" t="s">
        <v>2193</v>
      </c>
      <c r="F1631" s="6">
        <v>234448</v>
      </c>
      <c r="G1631" s="6" t="s">
        <v>1535</v>
      </c>
      <c r="H1631" s="16">
        <v>19000048</v>
      </c>
      <c r="I1631" s="12" t="s">
        <v>2194</v>
      </c>
      <c r="J1631" s="12" t="s">
        <v>2195</v>
      </c>
      <c r="K1631" s="15">
        <v>14307295</v>
      </c>
      <c r="L1631" s="13" t="s">
        <v>15</v>
      </c>
      <c r="M1631" s="7">
        <v>1</v>
      </c>
      <c r="N1631" s="17"/>
    </row>
    <row r="1632" spans="1:14" ht="110.25">
      <c r="A1632" s="6">
        <v>1630</v>
      </c>
      <c r="B1632" s="8" t="s">
        <v>1689</v>
      </c>
      <c r="C1632" s="9" t="s">
        <v>2196</v>
      </c>
      <c r="D1632" s="10" t="s">
        <v>2197</v>
      </c>
      <c r="E1632" s="11" t="s">
        <v>2198</v>
      </c>
      <c r="F1632" s="6">
        <v>234455</v>
      </c>
      <c r="G1632" s="6" t="s">
        <v>1535</v>
      </c>
      <c r="H1632" s="16">
        <v>33042198</v>
      </c>
      <c r="I1632" s="12" t="s">
        <v>2199</v>
      </c>
      <c r="J1632" s="12" t="s">
        <v>2200</v>
      </c>
      <c r="K1632" s="15">
        <v>18980000</v>
      </c>
      <c r="L1632" s="13" t="s">
        <v>15</v>
      </c>
      <c r="M1632" s="7">
        <v>1</v>
      </c>
      <c r="N1632" s="17"/>
    </row>
    <row r="1633" spans="1:14" ht="78.75">
      <c r="A1633" s="6">
        <v>1631</v>
      </c>
      <c r="B1633" s="8" t="s">
        <v>1689</v>
      </c>
      <c r="C1633" s="9" t="s">
        <v>2201</v>
      </c>
      <c r="D1633" s="10" t="s">
        <v>2054</v>
      </c>
      <c r="E1633" s="11" t="s">
        <v>2202</v>
      </c>
      <c r="F1633" s="6">
        <v>329366</v>
      </c>
      <c r="G1633" s="6" t="s">
        <v>1535</v>
      </c>
      <c r="H1633" s="16">
        <v>22737620.295000002</v>
      </c>
      <c r="I1633" s="12" t="s">
        <v>2203</v>
      </c>
      <c r="J1633" s="12" t="s">
        <v>1909</v>
      </c>
      <c r="K1633" s="15">
        <v>12450365</v>
      </c>
      <c r="L1633" s="13" t="s">
        <v>15</v>
      </c>
      <c r="M1633" s="7">
        <v>1</v>
      </c>
      <c r="N1633" s="17"/>
    </row>
    <row r="1634" spans="1:14" ht="94.5">
      <c r="A1634" s="6">
        <v>1632</v>
      </c>
      <c r="B1634" s="8" t="s">
        <v>1689</v>
      </c>
      <c r="C1634" s="9" t="s">
        <v>2181</v>
      </c>
      <c r="D1634" s="10" t="s">
        <v>2182</v>
      </c>
      <c r="E1634" s="11" t="s">
        <v>2204</v>
      </c>
      <c r="F1634" s="6">
        <v>354604</v>
      </c>
      <c r="G1634" s="6" t="s">
        <v>1535</v>
      </c>
      <c r="H1634" s="16">
        <v>16255140</v>
      </c>
      <c r="I1634" s="12" t="s">
        <v>2184</v>
      </c>
      <c r="J1634" s="12" t="s">
        <v>1989</v>
      </c>
      <c r="K1634" s="15">
        <v>0</v>
      </c>
      <c r="L1634" s="13" t="s">
        <v>14</v>
      </c>
      <c r="M1634" s="7">
        <v>0.75</v>
      </c>
      <c r="N1634" s="17"/>
    </row>
    <row r="1635" spans="1:14" ht="94.5">
      <c r="A1635" s="6">
        <v>1633</v>
      </c>
      <c r="B1635" s="8" t="s">
        <v>1689</v>
      </c>
      <c r="C1635" s="9" t="s">
        <v>2185</v>
      </c>
      <c r="D1635" s="10" t="s">
        <v>2186</v>
      </c>
      <c r="E1635" s="11" t="s">
        <v>2204</v>
      </c>
      <c r="F1635" s="6">
        <v>354604</v>
      </c>
      <c r="G1635" s="6" t="s">
        <v>1535</v>
      </c>
      <c r="H1635" s="16">
        <v>16255140</v>
      </c>
      <c r="I1635" s="12" t="s">
        <v>2184</v>
      </c>
      <c r="J1635" s="12" t="s">
        <v>1989</v>
      </c>
      <c r="K1635" s="15">
        <v>0</v>
      </c>
      <c r="L1635" s="13" t="s">
        <v>14</v>
      </c>
      <c r="M1635" s="7">
        <v>0.75</v>
      </c>
      <c r="N1635" s="17"/>
    </row>
    <row r="1636" spans="1:14" ht="94.5">
      <c r="A1636" s="6">
        <v>1634</v>
      </c>
      <c r="B1636" s="8" t="s">
        <v>1689</v>
      </c>
      <c r="C1636" s="9" t="s">
        <v>2187</v>
      </c>
      <c r="D1636" s="10" t="s">
        <v>2000</v>
      </c>
      <c r="E1636" s="11" t="s">
        <v>2204</v>
      </c>
      <c r="F1636" s="6">
        <v>354604</v>
      </c>
      <c r="G1636" s="6" t="s">
        <v>1535</v>
      </c>
      <c r="H1636" s="16">
        <v>16255140</v>
      </c>
      <c r="I1636" s="12" t="s">
        <v>2184</v>
      </c>
      <c r="J1636" s="12" t="s">
        <v>1989</v>
      </c>
      <c r="K1636" s="15">
        <v>0</v>
      </c>
      <c r="L1636" s="13" t="s">
        <v>14</v>
      </c>
      <c r="M1636" s="7">
        <v>0.25</v>
      </c>
      <c r="N1636" s="17"/>
    </row>
    <row r="1637" spans="1:14" ht="78.75">
      <c r="A1637" s="6">
        <v>1635</v>
      </c>
      <c r="B1637" s="8" t="s">
        <v>1689</v>
      </c>
      <c r="C1637" s="9" t="s">
        <v>2205</v>
      </c>
      <c r="D1637" s="10" t="s">
        <v>2206</v>
      </c>
      <c r="E1637" s="11" t="s">
        <v>2207</v>
      </c>
      <c r="F1637" s="6">
        <v>327945</v>
      </c>
      <c r="G1637" s="6" t="s">
        <v>1535</v>
      </c>
      <c r="H1637" s="16">
        <v>9838593.068</v>
      </c>
      <c r="I1637" s="12" t="s">
        <v>1612</v>
      </c>
      <c r="J1637" s="12" t="s">
        <v>17772</v>
      </c>
      <c r="K1637" s="15">
        <v>0</v>
      </c>
      <c r="L1637" s="13" t="s">
        <v>15</v>
      </c>
      <c r="M1637" s="7">
        <v>1</v>
      </c>
      <c r="N1637" s="17"/>
    </row>
    <row r="1638" spans="1:14" ht="78.75">
      <c r="A1638" s="6">
        <v>1636</v>
      </c>
      <c r="B1638" s="8" t="s">
        <v>1689</v>
      </c>
      <c r="C1638" s="9" t="s">
        <v>2208</v>
      </c>
      <c r="D1638" s="10" t="s">
        <v>1821</v>
      </c>
      <c r="E1638" s="11" t="s">
        <v>2209</v>
      </c>
      <c r="F1638" s="6">
        <v>357663</v>
      </c>
      <c r="G1638" s="6" t="s">
        <v>1535</v>
      </c>
      <c r="H1638" s="16">
        <v>13159836.050000001</v>
      </c>
      <c r="I1638" s="12" t="s">
        <v>2210</v>
      </c>
      <c r="J1638" s="12" t="s">
        <v>1755</v>
      </c>
      <c r="K1638" s="15">
        <v>4860902</v>
      </c>
      <c r="L1638" s="13" t="s">
        <v>15</v>
      </c>
      <c r="M1638" s="7">
        <v>1</v>
      </c>
      <c r="N1638" s="17"/>
    </row>
    <row r="1639" spans="1:14" ht="63">
      <c r="A1639" s="6">
        <v>1637</v>
      </c>
      <c r="B1639" s="8" t="s">
        <v>1689</v>
      </c>
      <c r="C1639" s="9" t="s">
        <v>2211</v>
      </c>
      <c r="D1639" s="10" t="s">
        <v>2186</v>
      </c>
      <c r="E1639" s="11" t="s">
        <v>2212</v>
      </c>
      <c r="F1639" s="6">
        <v>357668</v>
      </c>
      <c r="G1639" s="6" t="s">
        <v>1535</v>
      </c>
      <c r="H1639" s="16">
        <v>6462064.3499999996</v>
      </c>
      <c r="I1639" s="12" t="s">
        <v>2213</v>
      </c>
      <c r="J1639" s="12" t="s">
        <v>13230</v>
      </c>
      <c r="K1639" s="15">
        <v>0</v>
      </c>
      <c r="L1639" s="13" t="s">
        <v>15</v>
      </c>
      <c r="M1639" s="7">
        <v>1</v>
      </c>
      <c r="N1639" s="17"/>
    </row>
    <row r="1640" spans="1:14" ht="63">
      <c r="A1640" s="6">
        <v>1638</v>
      </c>
      <c r="B1640" s="8" t="s">
        <v>1689</v>
      </c>
      <c r="C1640" s="9" t="s">
        <v>2214</v>
      </c>
      <c r="D1640" s="10" t="s">
        <v>1827</v>
      </c>
      <c r="E1640" s="11" t="s">
        <v>2215</v>
      </c>
      <c r="F1640" s="6">
        <v>357670</v>
      </c>
      <c r="G1640" s="6" t="s">
        <v>1535</v>
      </c>
      <c r="H1640" s="16">
        <v>12586433.15</v>
      </c>
      <c r="I1640" s="12" t="s">
        <v>2216</v>
      </c>
      <c r="J1640" s="12" t="s">
        <v>1765</v>
      </c>
      <c r="K1640" s="15">
        <v>2815553</v>
      </c>
      <c r="L1640" s="13" t="s">
        <v>15</v>
      </c>
      <c r="M1640" s="7">
        <v>1</v>
      </c>
      <c r="N1640" s="17"/>
    </row>
    <row r="1641" spans="1:14" ht="78.75">
      <c r="A1641" s="6">
        <v>1639</v>
      </c>
      <c r="B1641" s="8" t="s">
        <v>1689</v>
      </c>
      <c r="C1641" s="9" t="s">
        <v>2217</v>
      </c>
      <c r="D1641" s="10" t="s">
        <v>2218</v>
      </c>
      <c r="E1641" s="11" t="s">
        <v>2219</v>
      </c>
      <c r="F1641" s="6">
        <v>357665</v>
      </c>
      <c r="G1641" s="6" t="s">
        <v>1535</v>
      </c>
      <c r="H1641" s="16">
        <v>6951998.3499999996</v>
      </c>
      <c r="I1641" s="12" t="s">
        <v>2210</v>
      </c>
      <c r="J1641" s="12" t="s">
        <v>1944</v>
      </c>
      <c r="K1641" s="15">
        <v>0</v>
      </c>
      <c r="L1641" s="13" t="s">
        <v>15</v>
      </c>
      <c r="M1641" s="7">
        <v>1</v>
      </c>
      <c r="N1641" s="17"/>
    </row>
    <row r="1642" spans="1:14" ht="94.5">
      <c r="A1642" s="6">
        <v>1640</v>
      </c>
      <c r="B1642" s="8" t="s">
        <v>1689</v>
      </c>
      <c r="C1642" s="9" t="s">
        <v>2220</v>
      </c>
      <c r="D1642" s="10" t="s">
        <v>1806</v>
      </c>
      <c r="E1642" s="11" t="s">
        <v>2221</v>
      </c>
      <c r="F1642" s="6">
        <v>357666</v>
      </c>
      <c r="G1642" s="6" t="s">
        <v>1535</v>
      </c>
      <c r="H1642" s="16">
        <v>6575380.3499999996</v>
      </c>
      <c r="I1642" s="12" t="s">
        <v>2222</v>
      </c>
      <c r="J1642" s="12" t="s">
        <v>2195</v>
      </c>
      <c r="K1642" s="15">
        <v>0</v>
      </c>
      <c r="L1642" s="13" t="s">
        <v>15</v>
      </c>
      <c r="M1642" s="7">
        <v>1</v>
      </c>
      <c r="N1642" s="17"/>
    </row>
    <row r="1643" spans="1:14" ht="63">
      <c r="A1643" s="6">
        <v>1641</v>
      </c>
      <c r="B1643" s="8" t="s">
        <v>1689</v>
      </c>
      <c r="C1643" s="9" t="s">
        <v>2201</v>
      </c>
      <c r="D1643" s="10" t="s">
        <v>2054</v>
      </c>
      <c r="E1643" s="11" t="s">
        <v>2223</v>
      </c>
      <c r="F1643" s="6">
        <v>412923</v>
      </c>
      <c r="G1643" s="6" t="s">
        <v>1535</v>
      </c>
      <c r="H1643" s="16">
        <v>19727453</v>
      </c>
      <c r="I1643" s="12" t="s">
        <v>2224</v>
      </c>
      <c r="J1643" s="12" t="s">
        <v>1714</v>
      </c>
      <c r="K1643" s="15">
        <v>0</v>
      </c>
      <c r="L1643" s="13" t="s">
        <v>15</v>
      </c>
      <c r="M1643" s="7">
        <v>1</v>
      </c>
      <c r="N1643" s="17"/>
    </row>
    <row r="1644" spans="1:14" ht="47.25">
      <c r="A1644" s="6">
        <v>1642</v>
      </c>
      <c r="B1644" s="8" t="s">
        <v>1689</v>
      </c>
      <c r="C1644" s="9" t="s">
        <v>2225</v>
      </c>
      <c r="D1644" s="10" t="s">
        <v>2226</v>
      </c>
      <c r="E1644" s="11" t="s">
        <v>2227</v>
      </c>
      <c r="F1644" s="6">
        <v>402925</v>
      </c>
      <c r="G1644" s="6" t="s">
        <v>1535</v>
      </c>
      <c r="H1644" s="16">
        <v>25573340.120000001</v>
      </c>
      <c r="I1644" s="12" t="s">
        <v>1312</v>
      </c>
      <c r="J1644" s="12" t="s">
        <v>1953</v>
      </c>
      <c r="K1644" s="15">
        <v>0</v>
      </c>
      <c r="L1644" s="13" t="s">
        <v>15</v>
      </c>
      <c r="M1644" s="7">
        <v>1</v>
      </c>
      <c r="N1644" s="17"/>
    </row>
    <row r="1645" spans="1:14" ht="78.75">
      <c r="A1645" s="6">
        <v>1643</v>
      </c>
      <c r="B1645" s="8" t="s">
        <v>1689</v>
      </c>
      <c r="C1645" s="9" t="s">
        <v>2093</v>
      </c>
      <c r="D1645" s="10" t="s">
        <v>1987</v>
      </c>
      <c r="E1645" s="11" t="s">
        <v>2228</v>
      </c>
      <c r="F1645" s="6">
        <v>415125</v>
      </c>
      <c r="G1645" s="6" t="s">
        <v>1535</v>
      </c>
      <c r="H1645" s="16">
        <v>7659616.2999999998</v>
      </c>
      <c r="I1645" s="12" t="s">
        <v>2175</v>
      </c>
      <c r="J1645" s="12" t="s">
        <v>2195</v>
      </c>
      <c r="K1645" s="15">
        <v>0</v>
      </c>
      <c r="L1645" s="13" t="s">
        <v>15</v>
      </c>
      <c r="M1645" s="7">
        <v>1</v>
      </c>
      <c r="N1645" s="17"/>
    </row>
    <row r="1646" spans="1:14" ht="47.25">
      <c r="A1646" s="6">
        <v>1644</v>
      </c>
      <c r="B1646" s="8" t="s">
        <v>1689</v>
      </c>
      <c r="C1646" s="9" t="s">
        <v>2229</v>
      </c>
      <c r="D1646" s="10" t="s">
        <v>2230</v>
      </c>
      <c r="E1646" s="11" t="s">
        <v>2231</v>
      </c>
      <c r="F1646" s="6">
        <v>415126</v>
      </c>
      <c r="G1646" s="6" t="s">
        <v>1535</v>
      </c>
      <c r="H1646" s="16">
        <v>6343706.7000000002</v>
      </c>
      <c r="I1646" s="12" t="s">
        <v>2030</v>
      </c>
      <c r="J1646" s="12" t="s">
        <v>1819</v>
      </c>
      <c r="K1646" s="15">
        <v>0</v>
      </c>
      <c r="L1646" s="13" t="s">
        <v>15</v>
      </c>
      <c r="M1646" s="7">
        <v>1</v>
      </c>
      <c r="N1646" s="17"/>
    </row>
    <row r="1647" spans="1:14" ht="78.75">
      <c r="A1647" s="6">
        <v>1645</v>
      </c>
      <c r="B1647" s="8" t="s">
        <v>1689</v>
      </c>
      <c r="C1647" s="9" t="s">
        <v>2093</v>
      </c>
      <c r="D1647" s="10" t="s">
        <v>1987</v>
      </c>
      <c r="E1647" s="11" t="s">
        <v>2232</v>
      </c>
      <c r="F1647" s="6">
        <v>415127</v>
      </c>
      <c r="G1647" s="6" t="s">
        <v>1535</v>
      </c>
      <c r="H1647" s="16">
        <v>10343347.300000001</v>
      </c>
      <c r="I1647" s="12" t="s">
        <v>2233</v>
      </c>
      <c r="J1647" s="12" t="s">
        <v>2234</v>
      </c>
      <c r="K1647" s="15">
        <v>0</v>
      </c>
      <c r="L1647" s="13" t="s">
        <v>15</v>
      </c>
      <c r="M1647" s="7">
        <v>1</v>
      </c>
      <c r="N1647" s="17"/>
    </row>
    <row r="1648" spans="1:14" ht="63">
      <c r="A1648" s="6">
        <v>1646</v>
      </c>
      <c r="B1648" s="8" t="s">
        <v>1689</v>
      </c>
      <c r="C1648" s="9" t="s">
        <v>2235</v>
      </c>
      <c r="D1648" s="10" t="s">
        <v>1868</v>
      </c>
      <c r="E1648" s="11" t="s">
        <v>2236</v>
      </c>
      <c r="F1648" s="6">
        <v>415128</v>
      </c>
      <c r="G1648" s="6" t="s">
        <v>1535</v>
      </c>
      <c r="H1648" s="16">
        <v>11518458.35</v>
      </c>
      <c r="I1648" s="12" t="s">
        <v>2131</v>
      </c>
      <c r="J1648" s="12" t="s">
        <v>2132</v>
      </c>
      <c r="K1648" s="15">
        <v>0</v>
      </c>
      <c r="L1648" s="13" t="s">
        <v>15</v>
      </c>
      <c r="M1648" s="7">
        <v>1</v>
      </c>
      <c r="N1648" s="17"/>
    </row>
    <row r="1649" spans="1:14" ht="47.25">
      <c r="A1649" s="6">
        <v>1647</v>
      </c>
      <c r="B1649" s="8" t="s">
        <v>1689</v>
      </c>
      <c r="C1649" s="9" t="s">
        <v>2237</v>
      </c>
      <c r="D1649" s="10" t="s">
        <v>1995</v>
      </c>
      <c r="E1649" s="11" t="s">
        <v>2238</v>
      </c>
      <c r="F1649" s="6">
        <v>415131</v>
      </c>
      <c r="G1649" s="6" t="s">
        <v>1535</v>
      </c>
      <c r="H1649" s="16">
        <v>8761961.1500000004</v>
      </c>
      <c r="I1649" s="12" t="s">
        <v>2030</v>
      </c>
      <c r="J1649" s="12" t="s">
        <v>1858</v>
      </c>
      <c r="K1649" s="15">
        <v>0</v>
      </c>
      <c r="L1649" s="13" t="s">
        <v>15</v>
      </c>
      <c r="M1649" s="7">
        <v>1</v>
      </c>
      <c r="N1649" s="17"/>
    </row>
    <row r="1650" spans="1:14" ht="63">
      <c r="A1650" s="6">
        <v>1648</v>
      </c>
      <c r="B1650" s="8" t="s">
        <v>1689</v>
      </c>
      <c r="C1650" s="9" t="s">
        <v>2239</v>
      </c>
      <c r="D1650" s="10" t="s">
        <v>2240</v>
      </c>
      <c r="E1650" s="11" t="s">
        <v>2241</v>
      </c>
      <c r="F1650" s="6">
        <v>415132</v>
      </c>
      <c r="G1650" s="6" t="s">
        <v>1535</v>
      </c>
      <c r="H1650" s="16">
        <v>5832421.4500000002</v>
      </c>
      <c r="I1650" s="12" t="s">
        <v>2170</v>
      </c>
      <c r="J1650" s="12" t="s">
        <v>2242</v>
      </c>
      <c r="K1650" s="15">
        <v>0</v>
      </c>
      <c r="L1650" s="13" t="s">
        <v>15</v>
      </c>
      <c r="M1650" s="7">
        <v>1</v>
      </c>
      <c r="N1650" s="17"/>
    </row>
    <row r="1651" spans="1:14" ht="78.75">
      <c r="A1651" s="6">
        <v>1649</v>
      </c>
      <c r="B1651" s="8" t="s">
        <v>1689</v>
      </c>
      <c r="C1651" s="9" t="s">
        <v>2093</v>
      </c>
      <c r="D1651" s="10" t="s">
        <v>1987</v>
      </c>
      <c r="E1651" s="11" t="s">
        <v>2243</v>
      </c>
      <c r="F1651" s="6">
        <v>415133</v>
      </c>
      <c r="G1651" s="6" t="s">
        <v>1535</v>
      </c>
      <c r="H1651" s="16">
        <v>4214872</v>
      </c>
      <c r="I1651" s="12" t="s">
        <v>2175</v>
      </c>
      <c r="J1651" s="12" t="s">
        <v>2176</v>
      </c>
      <c r="K1651" s="15">
        <v>0</v>
      </c>
      <c r="L1651" s="13" t="s">
        <v>15</v>
      </c>
      <c r="M1651" s="7">
        <v>1</v>
      </c>
      <c r="N1651" s="17"/>
    </row>
    <row r="1652" spans="1:14" ht="56.25">
      <c r="A1652" s="6">
        <v>1650</v>
      </c>
      <c r="B1652" s="8" t="s">
        <v>1689</v>
      </c>
      <c r="C1652" s="9" t="s">
        <v>2154</v>
      </c>
      <c r="D1652" s="10" t="s">
        <v>1893</v>
      </c>
      <c r="E1652" s="11" t="s">
        <v>2244</v>
      </c>
      <c r="F1652" s="6">
        <v>415136</v>
      </c>
      <c r="G1652" s="6" t="s">
        <v>1535</v>
      </c>
      <c r="H1652" s="16">
        <v>11329493.85</v>
      </c>
      <c r="I1652" s="12" t="s">
        <v>2224</v>
      </c>
      <c r="J1652" s="12" t="s">
        <v>2245</v>
      </c>
      <c r="K1652" s="15">
        <v>0</v>
      </c>
      <c r="L1652" s="13" t="s">
        <v>15</v>
      </c>
      <c r="M1652" s="7">
        <v>1</v>
      </c>
      <c r="N1652" s="17"/>
    </row>
    <row r="1653" spans="1:14" ht="56.25">
      <c r="A1653" s="6">
        <v>1651</v>
      </c>
      <c r="B1653" s="8" t="s">
        <v>1689</v>
      </c>
      <c r="C1653" s="9" t="s">
        <v>2154</v>
      </c>
      <c r="D1653" s="10" t="s">
        <v>1893</v>
      </c>
      <c r="E1653" s="11" t="s">
        <v>2246</v>
      </c>
      <c r="F1653" s="6">
        <v>415137</v>
      </c>
      <c r="G1653" s="6" t="s">
        <v>1535</v>
      </c>
      <c r="H1653" s="16">
        <v>7859791.75</v>
      </c>
      <c r="I1653" s="12" t="s">
        <v>2170</v>
      </c>
      <c r="J1653" s="12" t="s">
        <v>2247</v>
      </c>
      <c r="K1653" s="15">
        <v>0</v>
      </c>
      <c r="L1653" s="13" t="s">
        <v>15</v>
      </c>
      <c r="M1653" s="7">
        <v>1</v>
      </c>
      <c r="N1653" s="17"/>
    </row>
    <row r="1654" spans="1:14" ht="47.25">
      <c r="A1654" s="6">
        <v>1652</v>
      </c>
      <c r="B1654" s="8" t="s">
        <v>1689</v>
      </c>
      <c r="C1654" s="9" t="s">
        <v>2248</v>
      </c>
      <c r="D1654" s="10" t="s">
        <v>2249</v>
      </c>
      <c r="E1654" s="11" t="s">
        <v>2250</v>
      </c>
      <c r="F1654" s="6">
        <v>415138</v>
      </c>
      <c r="G1654" s="6" t="s">
        <v>1535</v>
      </c>
      <c r="H1654" s="16">
        <v>7608372.3499999996</v>
      </c>
      <c r="I1654" s="12" t="s">
        <v>2251</v>
      </c>
      <c r="J1654" s="12" t="s">
        <v>2252</v>
      </c>
      <c r="K1654" s="15">
        <v>0</v>
      </c>
      <c r="L1654" s="13" t="s">
        <v>15</v>
      </c>
      <c r="M1654" s="7">
        <v>1</v>
      </c>
      <c r="N1654" s="17"/>
    </row>
    <row r="1655" spans="1:14" ht="63">
      <c r="A1655" s="6">
        <v>1653</v>
      </c>
      <c r="B1655" s="8" t="s">
        <v>1689</v>
      </c>
      <c r="C1655" s="9" t="s">
        <v>2253</v>
      </c>
      <c r="D1655" s="10" t="s">
        <v>17773</v>
      </c>
      <c r="E1655" s="11" t="s">
        <v>2254</v>
      </c>
      <c r="F1655" s="6">
        <v>412931</v>
      </c>
      <c r="G1655" s="6" t="s">
        <v>1535</v>
      </c>
      <c r="H1655" s="16">
        <v>10904739.35</v>
      </c>
      <c r="I1655" s="12" t="s">
        <v>2255</v>
      </c>
      <c r="J1655" s="12" t="s">
        <v>2256</v>
      </c>
      <c r="K1655" s="15">
        <v>0</v>
      </c>
      <c r="L1655" s="13" t="s">
        <v>15</v>
      </c>
      <c r="M1655" s="7">
        <v>1</v>
      </c>
      <c r="N1655" s="17"/>
    </row>
    <row r="1656" spans="1:14" ht="63">
      <c r="A1656" s="6">
        <v>1654</v>
      </c>
      <c r="B1656" s="8" t="s">
        <v>1689</v>
      </c>
      <c r="C1656" s="9" t="s">
        <v>2088</v>
      </c>
      <c r="D1656" s="10" t="s">
        <v>2089</v>
      </c>
      <c r="E1656" s="11" t="s">
        <v>2257</v>
      </c>
      <c r="F1656" s="6">
        <v>483441</v>
      </c>
      <c r="G1656" s="6" t="s">
        <v>1535</v>
      </c>
      <c r="H1656" s="16">
        <v>15899794.293</v>
      </c>
      <c r="I1656" s="12" t="s">
        <v>1764</v>
      </c>
      <c r="J1656" s="12" t="s">
        <v>2258</v>
      </c>
      <c r="K1656" s="15">
        <v>0</v>
      </c>
      <c r="L1656" s="13" t="s">
        <v>15</v>
      </c>
      <c r="M1656" s="7">
        <v>1</v>
      </c>
      <c r="N1656" s="17"/>
    </row>
    <row r="1657" spans="1:14" ht="94.5">
      <c r="A1657" s="6">
        <v>1655</v>
      </c>
      <c r="B1657" s="8" t="s">
        <v>1689</v>
      </c>
      <c r="C1657" s="9" t="s">
        <v>2188</v>
      </c>
      <c r="D1657" s="10" t="s">
        <v>2189</v>
      </c>
      <c r="E1657" s="11" t="s">
        <v>2259</v>
      </c>
      <c r="F1657" s="6">
        <v>423576</v>
      </c>
      <c r="G1657" s="6" t="s">
        <v>1535</v>
      </c>
      <c r="H1657" s="16">
        <v>18983154.879999999</v>
      </c>
      <c r="I1657" s="12" t="s">
        <v>1595</v>
      </c>
      <c r="J1657" s="12" t="s">
        <v>2260</v>
      </c>
      <c r="K1657" s="15">
        <v>0</v>
      </c>
      <c r="L1657" s="13" t="s">
        <v>15</v>
      </c>
      <c r="M1657" s="7">
        <v>1</v>
      </c>
      <c r="N1657" s="17"/>
    </row>
    <row r="1658" spans="1:14" ht="63">
      <c r="A1658" s="6">
        <v>1656</v>
      </c>
      <c r="B1658" s="8" t="s">
        <v>1689</v>
      </c>
      <c r="C1658" s="9" t="s">
        <v>2261</v>
      </c>
      <c r="D1658" s="10" t="s">
        <v>2262</v>
      </c>
      <c r="E1658" s="11" t="s">
        <v>2263</v>
      </c>
      <c r="F1658" s="6">
        <v>423578</v>
      </c>
      <c r="G1658" s="6" t="s">
        <v>1535</v>
      </c>
      <c r="H1658" s="16">
        <v>15224553.529999999</v>
      </c>
      <c r="I1658" s="12" t="s">
        <v>2058</v>
      </c>
      <c r="J1658" s="12" t="s">
        <v>2264</v>
      </c>
      <c r="K1658" s="15">
        <v>0</v>
      </c>
      <c r="L1658" s="13" t="s">
        <v>14</v>
      </c>
      <c r="M1658" s="7">
        <v>1</v>
      </c>
      <c r="N1658" s="17"/>
    </row>
    <row r="1659" spans="1:14" ht="47.25">
      <c r="A1659" s="6">
        <v>1657</v>
      </c>
      <c r="B1659" s="8" t="s">
        <v>1689</v>
      </c>
      <c r="C1659" s="9" t="s">
        <v>2265</v>
      </c>
      <c r="D1659" s="10" t="s">
        <v>2266</v>
      </c>
      <c r="E1659" s="11" t="s">
        <v>2263</v>
      </c>
      <c r="F1659" s="6">
        <v>423578</v>
      </c>
      <c r="G1659" s="6" t="s">
        <v>1535</v>
      </c>
      <c r="H1659" s="16">
        <v>15224553.529999999</v>
      </c>
      <c r="I1659" s="12" t="s">
        <v>2058</v>
      </c>
      <c r="J1659" s="12" t="s">
        <v>2264</v>
      </c>
      <c r="K1659" s="15">
        <v>0</v>
      </c>
      <c r="L1659" s="13" t="s">
        <v>14</v>
      </c>
      <c r="M1659" s="7">
        <v>0.6</v>
      </c>
      <c r="N1659" s="17"/>
    </row>
    <row r="1660" spans="1:14" ht="63">
      <c r="A1660" s="6">
        <v>1658</v>
      </c>
      <c r="B1660" s="8" t="s">
        <v>1689</v>
      </c>
      <c r="C1660" s="9" t="s">
        <v>2067</v>
      </c>
      <c r="D1660" s="10" t="s">
        <v>1777</v>
      </c>
      <c r="E1660" s="11" t="s">
        <v>2263</v>
      </c>
      <c r="F1660" s="6">
        <v>423578</v>
      </c>
      <c r="G1660" s="6" t="s">
        <v>1535</v>
      </c>
      <c r="H1660" s="16">
        <v>15224553.529999999</v>
      </c>
      <c r="I1660" s="12" t="s">
        <v>2058</v>
      </c>
      <c r="J1660" s="12" t="s">
        <v>2264</v>
      </c>
      <c r="K1660" s="15">
        <v>0</v>
      </c>
      <c r="L1660" s="13" t="s">
        <v>14</v>
      </c>
      <c r="M1660" s="7">
        <v>0.4</v>
      </c>
      <c r="N1660" s="17"/>
    </row>
    <row r="1661" spans="1:14" ht="110.25">
      <c r="A1661" s="6">
        <v>1659</v>
      </c>
      <c r="B1661" s="8" t="s">
        <v>1689</v>
      </c>
      <c r="C1661" s="9" t="s">
        <v>1701</v>
      </c>
      <c r="D1661" s="10" t="s">
        <v>1702</v>
      </c>
      <c r="E1661" s="11" t="s">
        <v>2267</v>
      </c>
      <c r="F1661" s="6">
        <v>423582</v>
      </c>
      <c r="G1661" s="6" t="s">
        <v>1535</v>
      </c>
      <c r="H1661" s="16">
        <v>19519309.059999999</v>
      </c>
      <c r="I1661" s="12" t="s">
        <v>2268</v>
      </c>
      <c r="J1661" s="12" t="s">
        <v>2269</v>
      </c>
      <c r="K1661" s="15">
        <v>0</v>
      </c>
      <c r="L1661" s="13" t="s">
        <v>15</v>
      </c>
      <c r="M1661" s="7">
        <v>1</v>
      </c>
      <c r="N1661" s="17"/>
    </row>
    <row r="1662" spans="1:14" ht="94.5">
      <c r="A1662" s="6">
        <v>1660</v>
      </c>
      <c r="B1662" s="8" t="s">
        <v>1689</v>
      </c>
      <c r="C1662" s="9" t="s">
        <v>2188</v>
      </c>
      <c r="D1662" s="10" t="s">
        <v>1957</v>
      </c>
      <c r="E1662" s="11" t="s">
        <v>2270</v>
      </c>
      <c r="F1662" s="6">
        <v>423583</v>
      </c>
      <c r="G1662" s="6" t="s">
        <v>1535</v>
      </c>
      <c r="H1662" s="16">
        <v>17693157.100000001</v>
      </c>
      <c r="I1662" s="12" t="s">
        <v>2058</v>
      </c>
      <c r="J1662" s="12" t="s">
        <v>2271</v>
      </c>
      <c r="K1662" s="15">
        <v>0</v>
      </c>
      <c r="L1662" s="13" t="s">
        <v>15</v>
      </c>
      <c r="M1662" s="7">
        <v>1</v>
      </c>
      <c r="N1662" s="17"/>
    </row>
    <row r="1663" spans="1:14" ht="47.25">
      <c r="A1663" s="6">
        <v>1661</v>
      </c>
      <c r="B1663" s="8" t="s">
        <v>1689</v>
      </c>
      <c r="C1663" s="9" t="s">
        <v>2272</v>
      </c>
      <c r="D1663" s="10" t="s">
        <v>2273</v>
      </c>
      <c r="E1663" s="11" t="s">
        <v>2274</v>
      </c>
      <c r="F1663" s="6">
        <v>423588</v>
      </c>
      <c r="G1663" s="6" t="s">
        <v>1535</v>
      </c>
      <c r="H1663" s="16">
        <v>19909792.879999999</v>
      </c>
      <c r="I1663" s="12" t="s">
        <v>2275</v>
      </c>
      <c r="J1663" s="12" t="s">
        <v>2276</v>
      </c>
      <c r="K1663" s="15">
        <v>0</v>
      </c>
      <c r="L1663" s="13" t="s">
        <v>15</v>
      </c>
      <c r="M1663" s="7">
        <v>1</v>
      </c>
      <c r="N1663" s="17"/>
    </row>
    <row r="1664" spans="1:14" ht="78.75">
      <c r="A1664" s="6">
        <v>1662</v>
      </c>
      <c r="B1664" s="8" t="s">
        <v>1689</v>
      </c>
      <c r="C1664" s="9" t="s">
        <v>2093</v>
      </c>
      <c r="D1664" s="10" t="s">
        <v>1987</v>
      </c>
      <c r="E1664" s="11" t="s">
        <v>2277</v>
      </c>
      <c r="F1664" s="6">
        <v>423569</v>
      </c>
      <c r="G1664" s="6" t="s">
        <v>1535</v>
      </c>
      <c r="H1664" s="16">
        <v>11550936</v>
      </c>
      <c r="I1664" s="12" t="s">
        <v>2278</v>
      </c>
      <c r="J1664" s="12" t="s">
        <v>2279</v>
      </c>
      <c r="K1664" s="15">
        <v>0</v>
      </c>
      <c r="L1664" s="13" t="s">
        <v>15</v>
      </c>
      <c r="M1664" s="7">
        <v>1</v>
      </c>
      <c r="N1664" s="17"/>
    </row>
    <row r="1665" spans="1:14" ht="63">
      <c r="A1665" s="6">
        <v>1663</v>
      </c>
      <c r="B1665" s="8" t="s">
        <v>1689</v>
      </c>
      <c r="C1665" s="9" t="s">
        <v>2211</v>
      </c>
      <c r="D1665" s="10" t="s">
        <v>2186</v>
      </c>
      <c r="E1665" s="11" t="s">
        <v>2280</v>
      </c>
      <c r="F1665" s="6">
        <v>423570</v>
      </c>
      <c r="G1665" s="6" t="s">
        <v>1535</v>
      </c>
      <c r="H1665" s="16">
        <v>4801092.9000000004</v>
      </c>
      <c r="I1665" s="12" t="s">
        <v>2135</v>
      </c>
      <c r="J1665" s="12" t="s">
        <v>1792</v>
      </c>
      <c r="K1665" s="15">
        <v>0</v>
      </c>
      <c r="L1665" s="13" t="s">
        <v>15</v>
      </c>
      <c r="M1665" s="7">
        <v>1</v>
      </c>
      <c r="N1665" s="17"/>
    </row>
    <row r="1666" spans="1:14" ht="47.25">
      <c r="A1666" s="6">
        <v>1664</v>
      </c>
      <c r="B1666" s="8" t="s">
        <v>1689</v>
      </c>
      <c r="C1666" s="9" t="s">
        <v>2281</v>
      </c>
      <c r="D1666" s="10" t="s">
        <v>2282</v>
      </c>
      <c r="E1666" s="11" t="s">
        <v>2283</v>
      </c>
      <c r="F1666" s="6">
        <v>423571</v>
      </c>
      <c r="G1666" s="6" t="s">
        <v>1535</v>
      </c>
      <c r="H1666" s="16">
        <v>12041416.25</v>
      </c>
      <c r="I1666" s="12" t="s">
        <v>1729</v>
      </c>
      <c r="J1666" s="12" t="s">
        <v>2284</v>
      </c>
      <c r="K1666" s="15">
        <v>0</v>
      </c>
      <c r="L1666" s="13" t="s">
        <v>15</v>
      </c>
      <c r="M1666" s="7">
        <v>1</v>
      </c>
      <c r="N1666" s="17"/>
    </row>
    <row r="1667" spans="1:14" ht="47.25">
      <c r="A1667" s="6">
        <v>1665</v>
      </c>
      <c r="B1667" s="8" t="s">
        <v>1689</v>
      </c>
      <c r="C1667" s="9" t="s">
        <v>2285</v>
      </c>
      <c r="D1667" s="10" t="s">
        <v>2273</v>
      </c>
      <c r="E1667" s="11" t="s">
        <v>2286</v>
      </c>
      <c r="F1667" s="6">
        <v>423572</v>
      </c>
      <c r="G1667" s="6" t="s">
        <v>1535</v>
      </c>
      <c r="H1667" s="16">
        <v>9039741</v>
      </c>
      <c r="I1667" s="12" t="s">
        <v>1328</v>
      </c>
      <c r="J1667" s="12" t="s">
        <v>2287</v>
      </c>
      <c r="K1667" s="15">
        <v>5000000</v>
      </c>
      <c r="L1667" s="13" t="s">
        <v>15</v>
      </c>
      <c r="M1667" s="7">
        <v>1</v>
      </c>
      <c r="N1667" s="17"/>
    </row>
    <row r="1668" spans="1:14" ht="47.25">
      <c r="A1668" s="6">
        <v>1666</v>
      </c>
      <c r="B1668" s="8" t="s">
        <v>1689</v>
      </c>
      <c r="C1668" s="9" t="s">
        <v>2288</v>
      </c>
      <c r="D1668" s="10" t="s">
        <v>1718</v>
      </c>
      <c r="E1668" s="11" t="s">
        <v>2289</v>
      </c>
      <c r="F1668" s="6">
        <v>423573</v>
      </c>
      <c r="G1668" s="6" t="s">
        <v>1535</v>
      </c>
      <c r="H1668" s="16">
        <v>13037456.1</v>
      </c>
      <c r="I1668" s="12" t="s">
        <v>2290</v>
      </c>
      <c r="J1668" s="12" t="s">
        <v>2291</v>
      </c>
      <c r="K1668" s="15">
        <v>0</v>
      </c>
      <c r="L1668" s="13" t="s">
        <v>15</v>
      </c>
      <c r="M1668" s="7">
        <v>1</v>
      </c>
      <c r="N1668" s="17"/>
    </row>
    <row r="1669" spans="1:14" ht="47.25">
      <c r="A1669" s="6">
        <v>1667</v>
      </c>
      <c r="B1669" s="8" t="s">
        <v>1689</v>
      </c>
      <c r="C1669" s="9" t="s">
        <v>2292</v>
      </c>
      <c r="D1669" s="10" t="s">
        <v>2293</v>
      </c>
      <c r="E1669" s="11" t="s">
        <v>2294</v>
      </c>
      <c r="F1669" s="6">
        <v>423577</v>
      </c>
      <c r="G1669" s="6" t="s">
        <v>1535</v>
      </c>
      <c r="H1669" s="16">
        <v>13485157.85</v>
      </c>
      <c r="I1669" s="12" t="s">
        <v>2295</v>
      </c>
      <c r="J1669" s="12" t="s">
        <v>2173</v>
      </c>
      <c r="K1669" s="15">
        <v>0</v>
      </c>
      <c r="L1669" s="13" t="s">
        <v>15</v>
      </c>
      <c r="M1669" s="7">
        <v>1</v>
      </c>
      <c r="N1669" s="17"/>
    </row>
    <row r="1670" spans="1:14" ht="63">
      <c r="A1670" s="6">
        <v>1668</v>
      </c>
      <c r="B1670" s="8" t="s">
        <v>1689</v>
      </c>
      <c r="C1670" s="9" t="s">
        <v>1701</v>
      </c>
      <c r="D1670" s="10" t="s">
        <v>1702</v>
      </c>
      <c r="E1670" s="11" t="s">
        <v>2296</v>
      </c>
      <c r="F1670" s="6">
        <v>423580</v>
      </c>
      <c r="G1670" s="6" t="s">
        <v>1535</v>
      </c>
      <c r="H1670" s="16">
        <v>10448746</v>
      </c>
      <c r="I1670" s="12" t="s">
        <v>2297</v>
      </c>
      <c r="J1670" s="12" t="s">
        <v>2298</v>
      </c>
      <c r="K1670" s="15">
        <v>0</v>
      </c>
      <c r="L1670" s="13" t="s">
        <v>15</v>
      </c>
      <c r="M1670" s="7">
        <v>1</v>
      </c>
      <c r="N1670" s="17"/>
    </row>
    <row r="1671" spans="1:14" ht="94.5">
      <c r="A1671" s="6">
        <v>1669</v>
      </c>
      <c r="B1671" s="8" t="s">
        <v>1689</v>
      </c>
      <c r="C1671" s="9" t="s">
        <v>1701</v>
      </c>
      <c r="D1671" s="10" t="s">
        <v>1702</v>
      </c>
      <c r="E1671" s="11" t="s">
        <v>2299</v>
      </c>
      <c r="F1671" s="6">
        <v>423581</v>
      </c>
      <c r="G1671" s="6" t="s">
        <v>1535</v>
      </c>
      <c r="H1671" s="16">
        <v>12386126</v>
      </c>
      <c r="I1671" s="12" t="s">
        <v>2297</v>
      </c>
      <c r="J1671" s="12" t="s">
        <v>2298</v>
      </c>
      <c r="K1671" s="15">
        <v>0</v>
      </c>
      <c r="L1671" s="13" t="s">
        <v>15</v>
      </c>
      <c r="M1671" s="7">
        <v>1</v>
      </c>
      <c r="N1671" s="17"/>
    </row>
    <row r="1672" spans="1:14" ht="78.75">
      <c r="A1672" s="6">
        <v>1670</v>
      </c>
      <c r="B1672" s="8" t="s">
        <v>1689</v>
      </c>
      <c r="C1672" s="9" t="s">
        <v>2300</v>
      </c>
      <c r="D1672" s="10" t="s">
        <v>2301</v>
      </c>
      <c r="E1672" s="11" t="s">
        <v>2302</v>
      </c>
      <c r="F1672" s="6">
        <v>423584</v>
      </c>
      <c r="G1672" s="6" t="s">
        <v>1535</v>
      </c>
      <c r="H1672" s="16">
        <v>14172192.15</v>
      </c>
      <c r="I1672" s="12" t="s">
        <v>2303</v>
      </c>
      <c r="J1672" s="12" t="s">
        <v>2304</v>
      </c>
      <c r="K1672" s="15">
        <v>0</v>
      </c>
      <c r="L1672" s="13" t="s">
        <v>15</v>
      </c>
      <c r="M1672" s="7">
        <v>1</v>
      </c>
      <c r="N1672" s="17"/>
    </row>
    <row r="1673" spans="1:14" ht="63">
      <c r="A1673" s="6">
        <v>1671</v>
      </c>
      <c r="B1673" s="8" t="s">
        <v>1689</v>
      </c>
      <c r="C1673" s="9" t="s">
        <v>1701</v>
      </c>
      <c r="D1673" s="10" t="s">
        <v>1702</v>
      </c>
      <c r="E1673" s="11" t="s">
        <v>2305</v>
      </c>
      <c r="F1673" s="6">
        <v>423585</v>
      </c>
      <c r="G1673" s="6" t="s">
        <v>1535</v>
      </c>
      <c r="H1673" s="16">
        <v>5788215.0999999996</v>
      </c>
      <c r="I1673" s="12" t="s">
        <v>2306</v>
      </c>
      <c r="J1673" s="12" t="s">
        <v>2307</v>
      </c>
      <c r="K1673" s="15">
        <v>0</v>
      </c>
      <c r="L1673" s="13" t="s">
        <v>15</v>
      </c>
      <c r="M1673" s="7">
        <v>1</v>
      </c>
      <c r="N1673" s="17"/>
    </row>
    <row r="1674" spans="1:14" ht="63">
      <c r="A1674" s="6">
        <v>1672</v>
      </c>
      <c r="B1674" s="8" t="s">
        <v>1689</v>
      </c>
      <c r="C1674" s="9" t="s">
        <v>2308</v>
      </c>
      <c r="D1674" s="10" t="s">
        <v>2309</v>
      </c>
      <c r="E1674" s="11" t="s">
        <v>2310</v>
      </c>
      <c r="F1674" s="6">
        <v>423586</v>
      </c>
      <c r="G1674" s="6" t="s">
        <v>1535</v>
      </c>
      <c r="H1674" s="16">
        <v>7687577</v>
      </c>
      <c r="I1674" s="12" t="s">
        <v>2135</v>
      </c>
      <c r="J1674" s="12" t="s">
        <v>2234</v>
      </c>
      <c r="K1674" s="15">
        <v>0</v>
      </c>
      <c r="L1674" s="13" t="s">
        <v>15</v>
      </c>
      <c r="M1674" s="7">
        <v>1</v>
      </c>
      <c r="N1674" s="17"/>
    </row>
    <row r="1675" spans="1:14" ht="47.25">
      <c r="A1675" s="6">
        <v>1673</v>
      </c>
      <c r="B1675" s="8" t="s">
        <v>1689</v>
      </c>
      <c r="C1675" s="9" t="s">
        <v>2311</v>
      </c>
      <c r="D1675" s="10" t="s">
        <v>2312</v>
      </c>
      <c r="E1675" s="11" t="s">
        <v>2313</v>
      </c>
      <c r="F1675" s="6">
        <v>423587</v>
      </c>
      <c r="G1675" s="6" t="s">
        <v>1535</v>
      </c>
      <c r="H1675" s="16">
        <v>7633474.2000000002</v>
      </c>
      <c r="I1675" s="12" t="s">
        <v>2314</v>
      </c>
      <c r="J1675" s="12" t="s">
        <v>2315</v>
      </c>
      <c r="K1675" s="15">
        <v>0</v>
      </c>
      <c r="L1675" s="13" t="s">
        <v>15</v>
      </c>
      <c r="M1675" s="7">
        <v>1</v>
      </c>
      <c r="N1675" s="17"/>
    </row>
    <row r="1676" spans="1:14" ht="63">
      <c r="A1676" s="6">
        <v>1674</v>
      </c>
      <c r="B1676" s="8" t="s">
        <v>1689</v>
      </c>
      <c r="C1676" s="9" t="s">
        <v>2154</v>
      </c>
      <c r="D1676" s="10" t="s">
        <v>1893</v>
      </c>
      <c r="E1676" s="11" t="s">
        <v>2316</v>
      </c>
      <c r="F1676" s="6">
        <v>423590</v>
      </c>
      <c r="G1676" s="6" t="s">
        <v>1535</v>
      </c>
      <c r="H1676" s="16">
        <v>8231569.5499999998</v>
      </c>
      <c r="I1676" s="12" t="s">
        <v>2317</v>
      </c>
      <c r="J1676" s="12" t="s">
        <v>2318</v>
      </c>
      <c r="K1676" s="15">
        <v>0</v>
      </c>
      <c r="L1676" s="13" t="s">
        <v>15</v>
      </c>
      <c r="M1676" s="7">
        <v>1</v>
      </c>
      <c r="N1676" s="17"/>
    </row>
    <row r="1677" spans="1:14" ht="110.25">
      <c r="A1677" s="6">
        <v>1675</v>
      </c>
      <c r="B1677" s="8" t="s">
        <v>1689</v>
      </c>
      <c r="C1677" s="9" t="s">
        <v>2088</v>
      </c>
      <c r="D1677" s="10" t="s">
        <v>2089</v>
      </c>
      <c r="E1677" s="11" t="s">
        <v>2319</v>
      </c>
      <c r="F1677" s="6">
        <v>450916</v>
      </c>
      <c r="G1677" s="6" t="s">
        <v>1535</v>
      </c>
      <c r="H1677" s="16">
        <v>29526721.719000001</v>
      </c>
      <c r="I1677" s="12" t="s">
        <v>1973</v>
      </c>
      <c r="J1677" s="12" t="s">
        <v>2320</v>
      </c>
      <c r="K1677" s="15">
        <v>0</v>
      </c>
      <c r="L1677" s="13" t="s">
        <v>15</v>
      </c>
      <c r="M1677" s="7">
        <v>1</v>
      </c>
      <c r="N1677" s="17"/>
    </row>
    <row r="1678" spans="1:14" ht="47.25">
      <c r="A1678" s="6">
        <v>1676</v>
      </c>
      <c r="B1678" s="8" t="s">
        <v>1689</v>
      </c>
      <c r="C1678" s="9" t="s">
        <v>2321</v>
      </c>
      <c r="D1678" s="10" t="s">
        <v>2322</v>
      </c>
      <c r="E1678" s="11" t="s">
        <v>2323</v>
      </c>
      <c r="F1678" s="6">
        <v>479709</v>
      </c>
      <c r="G1678" s="6" t="s">
        <v>1535</v>
      </c>
      <c r="H1678" s="16">
        <v>13784932.719000001</v>
      </c>
      <c r="I1678" s="12" t="s">
        <v>1824</v>
      </c>
      <c r="J1678" s="12" t="s">
        <v>2324</v>
      </c>
      <c r="K1678" s="15">
        <v>0</v>
      </c>
      <c r="L1678" s="13" t="s">
        <v>14</v>
      </c>
      <c r="M1678" s="7">
        <v>1</v>
      </c>
      <c r="N1678" s="17"/>
    </row>
    <row r="1679" spans="1:14" ht="110.25">
      <c r="A1679" s="6">
        <v>1677</v>
      </c>
      <c r="B1679" s="8" t="s">
        <v>1689</v>
      </c>
      <c r="C1679" s="9" t="s">
        <v>2325</v>
      </c>
      <c r="D1679" s="10" t="s">
        <v>2326</v>
      </c>
      <c r="E1679" s="11" t="s">
        <v>2323</v>
      </c>
      <c r="F1679" s="6">
        <v>479709</v>
      </c>
      <c r="G1679" s="6" t="s">
        <v>1535</v>
      </c>
      <c r="H1679" s="16">
        <v>13784932.719000001</v>
      </c>
      <c r="I1679" s="12" t="s">
        <v>1824</v>
      </c>
      <c r="J1679" s="12" t="s">
        <v>2324</v>
      </c>
      <c r="K1679" s="15">
        <v>0</v>
      </c>
      <c r="L1679" s="13" t="s">
        <v>14</v>
      </c>
      <c r="M1679" s="7">
        <v>0.51</v>
      </c>
      <c r="N1679" s="17"/>
    </row>
    <row r="1680" spans="1:14" ht="63">
      <c r="A1680" s="6">
        <v>1678</v>
      </c>
      <c r="B1680" s="8" t="s">
        <v>1689</v>
      </c>
      <c r="C1680" s="9" t="s">
        <v>2067</v>
      </c>
      <c r="D1680" s="10" t="s">
        <v>1777</v>
      </c>
      <c r="E1680" s="11" t="s">
        <v>2323</v>
      </c>
      <c r="F1680" s="6">
        <v>479709</v>
      </c>
      <c r="G1680" s="6" t="s">
        <v>1535</v>
      </c>
      <c r="H1680" s="16">
        <v>13784932.719000001</v>
      </c>
      <c r="I1680" s="12" t="s">
        <v>1824</v>
      </c>
      <c r="J1680" s="12" t="s">
        <v>2324</v>
      </c>
      <c r="K1680" s="15">
        <v>0</v>
      </c>
      <c r="L1680" s="13" t="s">
        <v>14</v>
      </c>
      <c r="M1680" s="7">
        <v>0.49</v>
      </c>
      <c r="N1680" s="17"/>
    </row>
    <row r="1681" spans="1:14" ht="110.25">
      <c r="A1681" s="6">
        <v>1679</v>
      </c>
      <c r="B1681" s="8" t="s">
        <v>1689</v>
      </c>
      <c r="C1681" s="9" t="s">
        <v>2327</v>
      </c>
      <c r="D1681" s="10" t="s">
        <v>2328</v>
      </c>
      <c r="E1681" s="11" t="s">
        <v>2329</v>
      </c>
      <c r="F1681" s="6">
        <v>479710</v>
      </c>
      <c r="G1681" s="6" t="s">
        <v>1535</v>
      </c>
      <c r="H1681" s="16">
        <v>17920000</v>
      </c>
      <c r="I1681" s="12" t="s">
        <v>1739</v>
      </c>
      <c r="J1681" s="12" t="s">
        <v>2330</v>
      </c>
      <c r="K1681" s="15">
        <v>0</v>
      </c>
      <c r="L1681" s="13" t="s">
        <v>14</v>
      </c>
      <c r="M1681" s="7">
        <v>1</v>
      </c>
      <c r="N1681" s="17"/>
    </row>
    <row r="1682" spans="1:14" ht="110.25">
      <c r="A1682" s="6">
        <v>1680</v>
      </c>
      <c r="B1682" s="8" t="s">
        <v>1689</v>
      </c>
      <c r="C1682" s="9" t="s">
        <v>1701</v>
      </c>
      <c r="D1682" s="10" t="s">
        <v>1702</v>
      </c>
      <c r="E1682" s="11" t="s">
        <v>2329</v>
      </c>
      <c r="F1682" s="6">
        <v>479710</v>
      </c>
      <c r="G1682" s="6" t="s">
        <v>1535</v>
      </c>
      <c r="H1682" s="16">
        <v>17920000</v>
      </c>
      <c r="I1682" s="12" t="s">
        <v>1739</v>
      </c>
      <c r="J1682" s="12" t="s">
        <v>2330</v>
      </c>
      <c r="K1682" s="15">
        <v>0</v>
      </c>
      <c r="L1682" s="13" t="s">
        <v>14</v>
      </c>
      <c r="M1682" s="7">
        <v>0.7</v>
      </c>
      <c r="N1682" s="17"/>
    </row>
    <row r="1683" spans="1:14" ht="110.25">
      <c r="A1683" s="6">
        <v>1681</v>
      </c>
      <c r="B1683" s="8" t="s">
        <v>1689</v>
      </c>
      <c r="C1683" s="9" t="s">
        <v>2331</v>
      </c>
      <c r="D1683" s="10" t="s">
        <v>2332</v>
      </c>
      <c r="E1683" s="11" t="s">
        <v>2329</v>
      </c>
      <c r="F1683" s="6">
        <v>479710</v>
      </c>
      <c r="G1683" s="6" t="s">
        <v>1535</v>
      </c>
      <c r="H1683" s="16">
        <v>17920000</v>
      </c>
      <c r="I1683" s="12" t="s">
        <v>1739</v>
      </c>
      <c r="J1683" s="12" t="s">
        <v>2330</v>
      </c>
      <c r="K1683" s="15">
        <v>0</v>
      </c>
      <c r="L1683" s="13" t="s">
        <v>14</v>
      </c>
      <c r="M1683" s="7">
        <v>0.3</v>
      </c>
      <c r="N1683" s="17"/>
    </row>
    <row r="1684" spans="1:14" ht="78.75">
      <c r="A1684" s="6">
        <v>1682</v>
      </c>
      <c r="B1684" s="8" t="s">
        <v>1689</v>
      </c>
      <c r="C1684" s="9" t="s">
        <v>2333</v>
      </c>
      <c r="D1684" s="10" t="s">
        <v>2334</v>
      </c>
      <c r="E1684" s="11" t="s">
        <v>2335</v>
      </c>
      <c r="F1684" s="6">
        <v>479711</v>
      </c>
      <c r="G1684" s="6" t="s">
        <v>1535</v>
      </c>
      <c r="H1684" s="16">
        <v>14205563.314999999</v>
      </c>
      <c r="I1684" s="12" t="s">
        <v>2336</v>
      </c>
      <c r="J1684" s="12" t="s">
        <v>2324</v>
      </c>
      <c r="K1684" s="15">
        <v>0</v>
      </c>
      <c r="L1684" s="13" t="s">
        <v>15</v>
      </c>
      <c r="M1684" s="7">
        <v>1</v>
      </c>
      <c r="N1684" s="17"/>
    </row>
    <row r="1685" spans="1:14" ht="47.25">
      <c r="A1685" s="6">
        <v>1683</v>
      </c>
      <c r="B1685" s="8" t="s">
        <v>1689</v>
      </c>
      <c r="C1685" s="9" t="s">
        <v>2337</v>
      </c>
      <c r="D1685" s="10" t="s">
        <v>1732</v>
      </c>
      <c r="E1685" s="11" t="s">
        <v>2338</v>
      </c>
      <c r="F1685" s="6">
        <v>504779</v>
      </c>
      <c r="G1685" s="6" t="s">
        <v>1535</v>
      </c>
      <c r="H1685" s="16">
        <v>7925256</v>
      </c>
      <c r="I1685" s="12" t="s">
        <v>2339</v>
      </c>
      <c r="J1685" s="12" t="s">
        <v>2340</v>
      </c>
      <c r="K1685" s="15">
        <v>0</v>
      </c>
      <c r="L1685" s="13" t="s">
        <v>15</v>
      </c>
      <c r="M1685" s="7">
        <v>1</v>
      </c>
      <c r="N1685" s="17"/>
    </row>
    <row r="1686" spans="1:14" ht="47.25">
      <c r="A1686" s="6">
        <v>1684</v>
      </c>
      <c r="B1686" s="8" t="s">
        <v>1689</v>
      </c>
      <c r="C1686" s="9" t="s">
        <v>17774</v>
      </c>
      <c r="D1686" s="10" t="s">
        <v>17775</v>
      </c>
      <c r="E1686" s="11" t="s">
        <v>17776</v>
      </c>
      <c r="F1686" s="6">
        <v>497576</v>
      </c>
      <c r="G1686" s="6" t="s">
        <v>1535</v>
      </c>
      <c r="H1686" s="16">
        <v>8503272.3499999996</v>
      </c>
      <c r="I1686" s="12" t="s">
        <v>2127</v>
      </c>
      <c r="J1686" s="12" t="s">
        <v>17777</v>
      </c>
      <c r="K1686" s="15">
        <v>0</v>
      </c>
      <c r="L1686" s="13" t="s">
        <v>15</v>
      </c>
      <c r="M1686" s="7">
        <v>1</v>
      </c>
      <c r="N1686" s="17"/>
    </row>
    <row r="1687" spans="1:14" ht="110.25">
      <c r="A1687" s="6">
        <v>1685</v>
      </c>
      <c r="B1687" s="8" t="s">
        <v>1689</v>
      </c>
      <c r="C1687" s="9" t="s">
        <v>17778</v>
      </c>
      <c r="D1687" s="10" t="s">
        <v>17779</v>
      </c>
      <c r="E1687" s="11" t="s">
        <v>17780</v>
      </c>
      <c r="F1687" s="6">
        <v>509091</v>
      </c>
      <c r="G1687" s="6" t="s">
        <v>1535</v>
      </c>
      <c r="H1687" s="16">
        <v>6309445.9000000004</v>
      </c>
      <c r="I1687" s="12" t="s">
        <v>7460</v>
      </c>
      <c r="J1687" s="12" t="s">
        <v>17781</v>
      </c>
      <c r="K1687" s="15">
        <v>0</v>
      </c>
      <c r="L1687" s="13" t="s">
        <v>15</v>
      </c>
      <c r="M1687" s="7">
        <v>1</v>
      </c>
      <c r="N1687" s="17"/>
    </row>
    <row r="1688" spans="1:14" ht="63">
      <c r="A1688" s="6">
        <v>1686</v>
      </c>
      <c r="B1688" s="8" t="s">
        <v>1689</v>
      </c>
      <c r="C1688" s="9" t="s">
        <v>17782</v>
      </c>
      <c r="D1688" s="10" t="s">
        <v>17783</v>
      </c>
      <c r="E1688" s="11" t="s">
        <v>17784</v>
      </c>
      <c r="F1688" s="6">
        <v>509092</v>
      </c>
      <c r="G1688" s="6" t="s">
        <v>1535</v>
      </c>
      <c r="H1688" s="16">
        <v>2910784.8</v>
      </c>
      <c r="I1688" s="12" t="s">
        <v>7410</v>
      </c>
      <c r="J1688" s="12" t="s">
        <v>17785</v>
      </c>
      <c r="K1688" s="15">
        <v>0</v>
      </c>
      <c r="L1688" s="13" t="s">
        <v>15</v>
      </c>
      <c r="M1688" s="7">
        <v>1</v>
      </c>
      <c r="N1688" s="17"/>
    </row>
    <row r="1689" spans="1:14" ht="63">
      <c r="A1689" s="6">
        <v>1687</v>
      </c>
      <c r="B1689" s="8" t="s">
        <v>1689</v>
      </c>
      <c r="C1689" s="9" t="s">
        <v>17786</v>
      </c>
      <c r="D1689" s="10" t="s">
        <v>17787</v>
      </c>
      <c r="E1689" s="11" t="s">
        <v>17788</v>
      </c>
      <c r="F1689" s="6">
        <v>509094</v>
      </c>
      <c r="G1689" s="6" t="s">
        <v>1535</v>
      </c>
      <c r="H1689" s="16">
        <v>3869504.85</v>
      </c>
      <c r="I1689" s="12" t="s">
        <v>5779</v>
      </c>
      <c r="J1689" s="12" t="s">
        <v>7717</v>
      </c>
      <c r="K1689" s="15">
        <v>0</v>
      </c>
      <c r="L1689" s="13" t="s">
        <v>15</v>
      </c>
      <c r="M1689" s="7">
        <v>1</v>
      </c>
      <c r="N1689" s="17"/>
    </row>
    <row r="1690" spans="1:14" ht="63">
      <c r="A1690" s="6">
        <v>1688</v>
      </c>
      <c r="B1690" s="8" t="s">
        <v>1689</v>
      </c>
      <c r="C1690" s="9" t="s">
        <v>2341</v>
      </c>
      <c r="D1690" s="10" t="s">
        <v>2342</v>
      </c>
      <c r="E1690" s="11" t="s">
        <v>2343</v>
      </c>
      <c r="F1690" s="6">
        <v>281943</v>
      </c>
      <c r="G1690" s="6" t="s">
        <v>2344</v>
      </c>
      <c r="H1690" s="16">
        <v>6502687.2379999999</v>
      </c>
      <c r="I1690" s="12" t="s">
        <v>2345</v>
      </c>
      <c r="J1690" s="12" t="s">
        <v>1555</v>
      </c>
      <c r="K1690" s="15">
        <v>0</v>
      </c>
      <c r="L1690" s="13" t="s">
        <v>15</v>
      </c>
      <c r="M1690" s="7">
        <v>1</v>
      </c>
      <c r="N1690" s="17"/>
    </row>
    <row r="1691" spans="1:14" ht="63">
      <c r="A1691" s="6">
        <v>1689</v>
      </c>
      <c r="B1691" s="8" t="s">
        <v>1689</v>
      </c>
      <c r="C1691" s="9" t="s">
        <v>2346</v>
      </c>
      <c r="D1691" s="10" t="s">
        <v>1797</v>
      </c>
      <c r="E1691" s="11" t="s">
        <v>2347</v>
      </c>
      <c r="F1691" s="6">
        <v>180684</v>
      </c>
      <c r="G1691" s="6" t="s">
        <v>2344</v>
      </c>
      <c r="H1691" s="16">
        <v>11782865.216</v>
      </c>
      <c r="I1691" s="12" t="s">
        <v>2348</v>
      </c>
      <c r="J1691" s="12" t="s">
        <v>13235</v>
      </c>
      <c r="K1691" s="15">
        <v>7985343</v>
      </c>
      <c r="L1691" s="13" t="s">
        <v>15</v>
      </c>
      <c r="M1691" s="7">
        <v>1</v>
      </c>
      <c r="N1691" s="17"/>
    </row>
    <row r="1692" spans="1:14" ht="63">
      <c r="A1692" s="6">
        <v>1690</v>
      </c>
      <c r="B1692" s="8" t="s">
        <v>1689</v>
      </c>
      <c r="C1692" s="9" t="s">
        <v>2349</v>
      </c>
      <c r="D1692" s="10" t="s">
        <v>2040</v>
      </c>
      <c r="E1692" s="11" t="s">
        <v>2350</v>
      </c>
      <c r="F1692" s="6">
        <v>336509</v>
      </c>
      <c r="G1692" s="6" t="s">
        <v>2344</v>
      </c>
      <c r="H1692" s="16">
        <v>20044825.25</v>
      </c>
      <c r="I1692" s="12" t="s">
        <v>2351</v>
      </c>
      <c r="J1692" s="12" t="s">
        <v>2352</v>
      </c>
      <c r="K1692" s="15">
        <v>17093185</v>
      </c>
      <c r="L1692" s="13" t="s">
        <v>15</v>
      </c>
      <c r="M1692" s="7">
        <v>1</v>
      </c>
      <c r="N1692" s="17"/>
    </row>
    <row r="1693" spans="1:14" ht="47.25">
      <c r="A1693" s="6">
        <v>1691</v>
      </c>
      <c r="B1693" s="8" t="s">
        <v>1689</v>
      </c>
      <c r="C1693" s="9" t="s">
        <v>2353</v>
      </c>
      <c r="D1693" s="10" t="s">
        <v>1802</v>
      </c>
      <c r="E1693" s="11" t="s">
        <v>2354</v>
      </c>
      <c r="F1693" s="6">
        <v>266110</v>
      </c>
      <c r="G1693" s="6" t="s">
        <v>2344</v>
      </c>
      <c r="H1693" s="16">
        <v>5017352.3509999998</v>
      </c>
      <c r="I1693" s="12" t="s">
        <v>2355</v>
      </c>
      <c r="J1693" s="12" t="s">
        <v>1563</v>
      </c>
      <c r="K1693" s="15">
        <v>2014410</v>
      </c>
      <c r="L1693" s="13" t="s">
        <v>15</v>
      </c>
      <c r="M1693" s="7">
        <v>1</v>
      </c>
      <c r="N1693" s="17"/>
    </row>
    <row r="1694" spans="1:14" ht="94.5">
      <c r="A1694" s="6">
        <v>1692</v>
      </c>
      <c r="B1694" s="8" t="s">
        <v>1689</v>
      </c>
      <c r="C1694" s="9" t="s">
        <v>2356</v>
      </c>
      <c r="D1694" s="10" t="s">
        <v>2357</v>
      </c>
      <c r="E1694" s="11" t="s">
        <v>2358</v>
      </c>
      <c r="F1694" s="6">
        <v>293097</v>
      </c>
      <c r="G1694" s="6" t="s">
        <v>2344</v>
      </c>
      <c r="H1694" s="16">
        <v>23274134.954999998</v>
      </c>
      <c r="I1694" s="12" t="s">
        <v>2359</v>
      </c>
      <c r="J1694" s="12" t="s">
        <v>2360</v>
      </c>
      <c r="K1694" s="15">
        <v>17630971</v>
      </c>
      <c r="L1694" s="13" t="s">
        <v>15</v>
      </c>
      <c r="M1694" s="7">
        <v>1</v>
      </c>
      <c r="N1694" s="17"/>
    </row>
    <row r="1695" spans="1:14" ht="110.25">
      <c r="A1695" s="6">
        <v>1693</v>
      </c>
      <c r="B1695" s="8" t="s">
        <v>1689</v>
      </c>
      <c r="C1695" s="9" t="s">
        <v>1701</v>
      </c>
      <c r="D1695" s="10" t="s">
        <v>1702</v>
      </c>
      <c r="E1695" s="11" t="s">
        <v>2361</v>
      </c>
      <c r="F1695" s="6">
        <v>273958</v>
      </c>
      <c r="G1695" s="6" t="s">
        <v>2344</v>
      </c>
      <c r="H1695" s="16">
        <v>8357675</v>
      </c>
      <c r="I1695" s="12" t="s">
        <v>2362</v>
      </c>
      <c r="J1695" s="12" t="s">
        <v>2213</v>
      </c>
      <c r="K1695" s="15">
        <v>3589438</v>
      </c>
      <c r="L1695" s="13" t="s">
        <v>15</v>
      </c>
      <c r="M1695" s="7">
        <v>1</v>
      </c>
      <c r="N1695" s="17"/>
    </row>
    <row r="1696" spans="1:14" ht="94.5">
      <c r="A1696" s="6">
        <v>1694</v>
      </c>
      <c r="B1696" s="8" t="s">
        <v>1689</v>
      </c>
      <c r="C1696" s="9" t="s">
        <v>2166</v>
      </c>
      <c r="D1696" s="10" t="s">
        <v>1919</v>
      </c>
      <c r="E1696" s="11" t="s">
        <v>2363</v>
      </c>
      <c r="F1696" s="6">
        <v>273959</v>
      </c>
      <c r="G1696" s="6" t="s">
        <v>2344</v>
      </c>
      <c r="H1696" s="16">
        <v>11232571.828</v>
      </c>
      <c r="I1696" s="12" t="s">
        <v>2364</v>
      </c>
      <c r="J1696" s="12" t="s">
        <v>2078</v>
      </c>
      <c r="K1696" s="15">
        <v>5395801</v>
      </c>
      <c r="L1696" s="13" t="s">
        <v>15</v>
      </c>
      <c r="M1696" s="7">
        <v>1</v>
      </c>
      <c r="N1696" s="17"/>
    </row>
    <row r="1697" spans="1:14" ht="94.5">
      <c r="A1697" s="6">
        <v>1695</v>
      </c>
      <c r="B1697" s="8" t="s">
        <v>1689</v>
      </c>
      <c r="C1697" s="9" t="s">
        <v>2281</v>
      </c>
      <c r="D1697" s="10" t="s">
        <v>2282</v>
      </c>
      <c r="E1697" s="11" t="s">
        <v>2365</v>
      </c>
      <c r="F1697" s="6">
        <v>289521</v>
      </c>
      <c r="G1697" s="6" t="s">
        <v>2344</v>
      </c>
      <c r="H1697" s="16">
        <v>7650300.7649999997</v>
      </c>
      <c r="I1697" s="12" t="s">
        <v>2359</v>
      </c>
      <c r="J1697" s="12" t="s">
        <v>2360</v>
      </c>
      <c r="K1697" s="15">
        <v>5251982</v>
      </c>
      <c r="L1697" s="13" t="s">
        <v>15</v>
      </c>
      <c r="M1697" s="7">
        <v>1</v>
      </c>
      <c r="N1697" s="17"/>
    </row>
    <row r="1698" spans="1:14" ht="78.75">
      <c r="A1698" s="6">
        <v>1696</v>
      </c>
      <c r="B1698" s="8" t="s">
        <v>1689</v>
      </c>
      <c r="C1698" s="9" t="s">
        <v>2366</v>
      </c>
      <c r="D1698" s="10" t="s">
        <v>2367</v>
      </c>
      <c r="E1698" s="11" t="s">
        <v>2368</v>
      </c>
      <c r="F1698" s="6">
        <v>278126</v>
      </c>
      <c r="G1698" s="6" t="s">
        <v>2344</v>
      </c>
      <c r="H1698" s="16">
        <v>6559719.3439999996</v>
      </c>
      <c r="I1698" s="12" t="s">
        <v>2369</v>
      </c>
      <c r="J1698" s="12" t="s">
        <v>13227</v>
      </c>
      <c r="K1698" s="15">
        <v>4627256</v>
      </c>
      <c r="L1698" s="13" t="s">
        <v>15</v>
      </c>
      <c r="M1698" s="7">
        <v>1</v>
      </c>
      <c r="N1698" s="17"/>
    </row>
    <row r="1699" spans="1:14" ht="63">
      <c r="A1699" s="6">
        <v>1697</v>
      </c>
      <c r="B1699" s="8" t="s">
        <v>1689</v>
      </c>
      <c r="C1699" s="9" t="s">
        <v>2158</v>
      </c>
      <c r="D1699" s="10" t="s">
        <v>2159</v>
      </c>
      <c r="E1699" s="11" t="s">
        <v>2370</v>
      </c>
      <c r="F1699" s="6">
        <v>146004</v>
      </c>
      <c r="G1699" s="6" t="s">
        <v>2344</v>
      </c>
      <c r="H1699" s="16">
        <v>5658681.5769999996</v>
      </c>
      <c r="I1699" s="12" t="s">
        <v>2371</v>
      </c>
      <c r="J1699" s="12" t="s">
        <v>2372</v>
      </c>
      <c r="K1699" s="15">
        <v>2678712</v>
      </c>
      <c r="L1699" s="13" t="s">
        <v>15</v>
      </c>
      <c r="M1699" s="7">
        <v>1</v>
      </c>
      <c r="N1699" s="17"/>
    </row>
    <row r="1700" spans="1:14" ht="31.5">
      <c r="A1700" s="6">
        <v>1698</v>
      </c>
      <c r="B1700" s="8" t="s">
        <v>1689</v>
      </c>
      <c r="C1700" s="9" t="s">
        <v>2158</v>
      </c>
      <c r="D1700" s="10" t="s">
        <v>2159</v>
      </c>
      <c r="E1700" s="11" t="s">
        <v>2373</v>
      </c>
      <c r="F1700" s="6">
        <v>165258</v>
      </c>
      <c r="G1700" s="6" t="s">
        <v>2344</v>
      </c>
      <c r="H1700" s="16">
        <v>8692978.7510000002</v>
      </c>
      <c r="I1700" s="12" t="s">
        <v>2374</v>
      </c>
      <c r="J1700" s="12" t="s">
        <v>7253</v>
      </c>
      <c r="K1700" s="15">
        <v>3564042</v>
      </c>
      <c r="L1700" s="13" t="s">
        <v>15</v>
      </c>
      <c r="M1700" s="7">
        <v>1</v>
      </c>
      <c r="N1700" s="17"/>
    </row>
    <row r="1701" spans="1:14" ht="94.5">
      <c r="A1701" s="6">
        <v>1699</v>
      </c>
      <c r="B1701" s="8" t="s">
        <v>1689</v>
      </c>
      <c r="C1701" s="9" t="s">
        <v>2281</v>
      </c>
      <c r="D1701" s="10" t="s">
        <v>2282</v>
      </c>
      <c r="E1701" s="11" t="s">
        <v>2375</v>
      </c>
      <c r="F1701" s="6">
        <v>460668</v>
      </c>
      <c r="G1701" s="6" t="s">
        <v>2344</v>
      </c>
      <c r="H1701" s="16">
        <v>18185000</v>
      </c>
      <c r="I1701" s="12" t="s">
        <v>2275</v>
      </c>
      <c r="J1701" s="12" t="s">
        <v>2376</v>
      </c>
      <c r="K1701" s="15">
        <v>0</v>
      </c>
      <c r="L1701" s="13" t="s">
        <v>15</v>
      </c>
      <c r="M1701" s="7">
        <v>1</v>
      </c>
      <c r="N1701" s="17"/>
    </row>
    <row r="1702" spans="1:14" ht="110.25">
      <c r="A1702" s="6">
        <v>1700</v>
      </c>
      <c r="B1702" s="8" t="s">
        <v>1689</v>
      </c>
      <c r="C1702" s="9" t="s">
        <v>2205</v>
      </c>
      <c r="D1702" s="10" t="s">
        <v>2206</v>
      </c>
      <c r="E1702" s="11" t="s">
        <v>2377</v>
      </c>
      <c r="F1702" s="6">
        <v>278129</v>
      </c>
      <c r="G1702" s="6" t="s">
        <v>2344</v>
      </c>
      <c r="H1702" s="16">
        <v>19418405.767000001</v>
      </c>
      <c r="I1702" s="12" t="s">
        <v>2378</v>
      </c>
      <c r="J1702" s="12" t="s">
        <v>2222</v>
      </c>
      <c r="K1702" s="15">
        <v>11252501</v>
      </c>
      <c r="L1702" s="13" t="s">
        <v>15</v>
      </c>
      <c r="M1702" s="7">
        <v>1</v>
      </c>
      <c r="N1702" s="17"/>
    </row>
    <row r="1703" spans="1:14" ht="78.75">
      <c r="A1703" s="6">
        <v>1701</v>
      </c>
      <c r="B1703" s="8" t="s">
        <v>1689</v>
      </c>
      <c r="C1703" s="9" t="s">
        <v>2106</v>
      </c>
      <c r="D1703" s="10" t="s">
        <v>2107</v>
      </c>
      <c r="E1703" s="11" t="s">
        <v>2379</v>
      </c>
      <c r="F1703" s="6">
        <v>303394</v>
      </c>
      <c r="G1703" s="6" t="s">
        <v>2344</v>
      </c>
      <c r="H1703" s="16">
        <v>8576211</v>
      </c>
      <c r="I1703" s="12" t="s">
        <v>2380</v>
      </c>
      <c r="J1703" s="12" t="s">
        <v>2381</v>
      </c>
      <c r="K1703" s="15">
        <v>3921195</v>
      </c>
      <c r="L1703" s="13" t="s">
        <v>15</v>
      </c>
      <c r="M1703" s="7">
        <v>1</v>
      </c>
      <c r="N1703" s="17"/>
    </row>
    <row r="1704" spans="1:14" ht="110.25">
      <c r="A1704" s="6">
        <v>1702</v>
      </c>
      <c r="B1704" s="8" t="s">
        <v>1689</v>
      </c>
      <c r="C1704" s="9" t="s">
        <v>2181</v>
      </c>
      <c r="D1704" s="10" t="s">
        <v>2182</v>
      </c>
      <c r="E1704" s="11" t="s">
        <v>2382</v>
      </c>
      <c r="F1704" s="6">
        <v>278131</v>
      </c>
      <c r="G1704" s="6" t="s">
        <v>2344</v>
      </c>
      <c r="H1704" s="16">
        <v>12316128.197000001</v>
      </c>
      <c r="I1704" s="12" t="s">
        <v>2383</v>
      </c>
      <c r="J1704" s="12" t="s">
        <v>17789</v>
      </c>
      <c r="K1704" s="15">
        <v>3441938</v>
      </c>
      <c r="L1704" s="13" t="s">
        <v>14</v>
      </c>
      <c r="M1704" s="7">
        <v>1</v>
      </c>
      <c r="N1704" s="17"/>
    </row>
    <row r="1705" spans="1:14" ht="110.25">
      <c r="A1705" s="6">
        <v>1703</v>
      </c>
      <c r="B1705" s="8" t="s">
        <v>1689</v>
      </c>
      <c r="C1705" s="9" t="s">
        <v>2187</v>
      </c>
      <c r="D1705" s="10" t="s">
        <v>2000</v>
      </c>
      <c r="E1705" s="11" t="s">
        <v>2382</v>
      </c>
      <c r="F1705" s="6">
        <v>278131</v>
      </c>
      <c r="G1705" s="6" t="s">
        <v>2344</v>
      </c>
      <c r="H1705" s="16">
        <v>12316128.197000001</v>
      </c>
      <c r="I1705" s="12" t="s">
        <v>2383</v>
      </c>
      <c r="J1705" s="12" t="s">
        <v>17789</v>
      </c>
      <c r="K1705" s="15">
        <v>3441938</v>
      </c>
      <c r="L1705" s="13" t="s">
        <v>14</v>
      </c>
      <c r="M1705" s="7">
        <v>0.75</v>
      </c>
      <c r="N1705" s="17"/>
    </row>
    <row r="1706" spans="1:14" ht="110.25">
      <c r="A1706" s="6">
        <v>1704</v>
      </c>
      <c r="B1706" s="8" t="s">
        <v>1689</v>
      </c>
      <c r="C1706" s="9" t="s">
        <v>2185</v>
      </c>
      <c r="D1706" s="10" t="s">
        <v>2186</v>
      </c>
      <c r="E1706" s="11" t="s">
        <v>2382</v>
      </c>
      <c r="F1706" s="6">
        <v>278131</v>
      </c>
      <c r="G1706" s="6" t="s">
        <v>2344</v>
      </c>
      <c r="H1706" s="16">
        <v>12316128.197000001</v>
      </c>
      <c r="I1706" s="12" t="s">
        <v>2383</v>
      </c>
      <c r="J1706" s="12" t="s">
        <v>17789</v>
      </c>
      <c r="K1706" s="15">
        <v>3441938</v>
      </c>
      <c r="L1706" s="13" t="s">
        <v>14</v>
      </c>
      <c r="M1706" s="7">
        <v>0.25</v>
      </c>
      <c r="N1706" s="17"/>
    </row>
    <row r="1707" spans="1:14" ht="110.25">
      <c r="A1707" s="6">
        <v>1705</v>
      </c>
      <c r="B1707" s="8" t="s">
        <v>1689</v>
      </c>
      <c r="C1707" s="9" t="s">
        <v>2181</v>
      </c>
      <c r="D1707" s="10" t="s">
        <v>2182</v>
      </c>
      <c r="E1707" s="11" t="s">
        <v>2384</v>
      </c>
      <c r="F1707" s="6">
        <v>278132</v>
      </c>
      <c r="G1707" s="6" t="s">
        <v>2344</v>
      </c>
      <c r="H1707" s="16">
        <v>23957018.702</v>
      </c>
      <c r="I1707" s="12" t="s">
        <v>2383</v>
      </c>
      <c r="J1707" s="12" t="s">
        <v>2385</v>
      </c>
      <c r="K1707" s="15">
        <v>17300898</v>
      </c>
      <c r="L1707" s="13" t="s">
        <v>14</v>
      </c>
      <c r="M1707" s="7">
        <v>1</v>
      </c>
      <c r="N1707" s="17"/>
    </row>
    <row r="1708" spans="1:14" ht="110.25">
      <c r="A1708" s="6">
        <v>1706</v>
      </c>
      <c r="B1708" s="8" t="s">
        <v>1689</v>
      </c>
      <c r="C1708" s="9" t="s">
        <v>2187</v>
      </c>
      <c r="D1708" s="10" t="s">
        <v>2000</v>
      </c>
      <c r="E1708" s="11" t="s">
        <v>2384</v>
      </c>
      <c r="F1708" s="6">
        <v>278132</v>
      </c>
      <c r="G1708" s="6" t="s">
        <v>2344</v>
      </c>
      <c r="H1708" s="16">
        <v>23957018.702</v>
      </c>
      <c r="I1708" s="12" t="s">
        <v>2383</v>
      </c>
      <c r="J1708" s="12" t="s">
        <v>2385</v>
      </c>
      <c r="K1708" s="15">
        <v>17300898</v>
      </c>
      <c r="L1708" s="13" t="s">
        <v>14</v>
      </c>
      <c r="M1708" s="7">
        <v>0.75</v>
      </c>
      <c r="N1708" s="17"/>
    </row>
    <row r="1709" spans="1:14" ht="110.25">
      <c r="A1709" s="6">
        <v>1707</v>
      </c>
      <c r="B1709" s="8" t="s">
        <v>1689</v>
      </c>
      <c r="C1709" s="9" t="s">
        <v>2185</v>
      </c>
      <c r="D1709" s="10" t="s">
        <v>2186</v>
      </c>
      <c r="E1709" s="11" t="s">
        <v>2384</v>
      </c>
      <c r="F1709" s="6">
        <v>278132</v>
      </c>
      <c r="G1709" s="6" t="s">
        <v>2344</v>
      </c>
      <c r="H1709" s="16">
        <v>23957018.702</v>
      </c>
      <c r="I1709" s="12" t="s">
        <v>2383</v>
      </c>
      <c r="J1709" s="12" t="s">
        <v>2385</v>
      </c>
      <c r="K1709" s="15">
        <v>17300898</v>
      </c>
      <c r="L1709" s="13" t="s">
        <v>14</v>
      </c>
      <c r="M1709" s="7">
        <v>0.25</v>
      </c>
      <c r="N1709" s="17"/>
    </row>
    <row r="1710" spans="1:14" ht="78.75">
      <c r="A1710" s="6">
        <v>1708</v>
      </c>
      <c r="B1710" s="8" t="s">
        <v>1689</v>
      </c>
      <c r="C1710" s="9" t="s">
        <v>2386</v>
      </c>
      <c r="D1710" s="10" t="s">
        <v>2387</v>
      </c>
      <c r="E1710" s="11" t="s">
        <v>2388</v>
      </c>
      <c r="F1710" s="6">
        <v>245474</v>
      </c>
      <c r="G1710" s="6" t="s">
        <v>2344</v>
      </c>
      <c r="H1710" s="16">
        <v>9331640.0500000007</v>
      </c>
      <c r="I1710" s="12" t="s">
        <v>2389</v>
      </c>
      <c r="J1710" s="12" t="s">
        <v>6872</v>
      </c>
      <c r="K1710" s="15">
        <v>3494282</v>
      </c>
      <c r="L1710" s="13" t="s">
        <v>15</v>
      </c>
      <c r="M1710" s="7">
        <v>1</v>
      </c>
      <c r="N1710" s="17"/>
    </row>
    <row r="1711" spans="1:14" ht="94.5">
      <c r="A1711" s="6">
        <v>1709</v>
      </c>
      <c r="B1711" s="8" t="s">
        <v>1689</v>
      </c>
      <c r="C1711" s="9" t="s">
        <v>2201</v>
      </c>
      <c r="D1711" s="10" t="s">
        <v>2054</v>
      </c>
      <c r="E1711" s="11" t="s">
        <v>2390</v>
      </c>
      <c r="F1711" s="6">
        <v>329383</v>
      </c>
      <c r="G1711" s="6" t="s">
        <v>2344</v>
      </c>
      <c r="H1711" s="16">
        <v>19949377.195</v>
      </c>
      <c r="I1711" s="12" t="s">
        <v>2391</v>
      </c>
      <c r="J1711" s="12" t="s">
        <v>2392</v>
      </c>
      <c r="K1711" s="15">
        <v>10060211</v>
      </c>
      <c r="L1711" s="13" t="s">
        <v>15</v>
      </c>
      <c r="M1711" s="7">
        <v>1</v>
      </c>
      <c r="N1711" s="17"/>
    </row>
    <row r="1712" spans="1:14" ht="78.75">
      <c r="A1712" s="6">
        <v>1710</v>
      </c>
      <c r="B1712" s="8" t="s">
        <v>1689</v>
      </c>
      <c r="C1712" s="9" t="s">
        <v>2393</v>
      </c>
      <c r="D1712" s="10" t="s">
        <v>1835</v>
      </c>
      <c r="E1712" s="11" t="s">
        <v>2394</v>
      </c>
      <c r="F1712" s="6">
        <v>124329</v>
      </c>
      <c r="G1712" s="6" t="s">
        <v>2344</v>
      </c>
      <c r="H1712" s="16">
        <v>6921546</v>
      </c>
      <c r="I1712" s="12" t="s">
        <v>2395</v>
      </c>
      <c r="J1712" s="12" t="s">
        <v>2396</v>
      </c>
      <c r="K1712" s="15">
        <v>2540714</v>
      </c>
      <c r="L1712" s="13" t="s">
        <v>15</v>
      </c>
      <c r="M1712" s="7">
        <v>1</v>
      </c>
      <c r="N1712" s="17"/>
    </row>
    <row r="1713" spans="1:14" ht="78.75">
      <c r="A1713" s="6">
        <v>1711</v>
      </c>
      <c r="B1713" s="8" t="s">
        <v>1689</v>
      </c>
      <c r="C1713" s="9" t="s">
        <v>2397</v>
      </c>
      <c r="D1713" s="10" t="s">
        <v>2398</v>
      </c>
      <c r="E1713" s="11" t="s">
        <v>2399</v>
      </c>
      <c r="F1713" s="6">
        <v>306986</v>
      </c>
      <c r="G1713" s="6" t="s">
        <v>2344</v>
      </c>
      <c r="H1713" s="16">
        <v>3610006.65</v>
      </c>
      <c r="I1713" s="12" t="s">
        <v>2400</v>
      </c>
      <c r="J1713" s="12" t="s">
        <v>2401</v>
      </c>
      <c r="K1713" s="15">
        <v>2258648</v>
      </c>
      <c r="L1713" s="13" t="s">
        <v>15</v>
      </c>
      <c r="M1713" s="7">
        <v>1</v>
      </c>
      <c r="N1713" s="17"/>
    </row>
    <row r="1714" spans="1:14" ht="110.25">
      <c r="A1714" s="6">
        <v>1712</v>
      </c>
      <c r="B1714" s="8" t="s">
        <v>1689</v>
      </c>
      <c r="C1714" s="9" t="s">
        <v>2402</v>
      </c>
      <c r="D1714" s="10" t="s">
        <v>2398</v>
      </c>
      <c r="E1714" s="11" t="s">
        <v>2403</v>
      </c>
      <c r="F1714" s="6">
        <v>310535</v>
      </c>
      <c r="G1714" s="6" t="s">
        <v>2344</v>
      </c>
      <c r="H1714" s="16">
        <v>28769495.594999999</v>
      </c>
      <c r="I1714" s="12" t="s">
        <v>2404</v>
      </c>
      <c r="J1714" s="12" t="s">
        <v>2405</v>
      </c>
      <c r="K1714" s="15">
        <v>19022466</v>
      </c>
      <c r="L1714" s="13" t="s">
        <v>15</v>
      </c>
      <c r="M1714" s="7">
        <v>1</v>
      </c>
      <c r="N1714" s="17"/>
    </row>
    <row r="1715" spans="1:14" ht="78.75">
      <c r="A1715" s="6">
        <v>1713</v>
      </c>
      <c r="B1715" s="8" t="s">
        <v>1689</v>
      </c>
      <c r="C1715" s="9" t="s">
        <v>2406</v>
      </c>
      <c r="D1715" s="10" t="s">
        <v>2398</v>
      </c>
      <c r="E1715" s="11" t="s">
        <v>2407</v>
      </c>
      <c r="F1715" s="6">
        <v>310536</v>
      </c>
      <c r="G1715" s="6" t="s">
        <v>2344</v>
      </c>
      <c r="H1715" s="16">
        <v>10700120.973999999</v>
      </c>
      <c r="I1715" s="12" t="s">
        <v>2408</v>
      </c>
      <c r="J1715" s="12" t="s">
        <v>2409</v>
      </c>
      <c r="K1715" s="15">
        <v>0</v>
      </c>
      <c r="L1715" s="13" t="s">
        <v>15</v>
      </c>
      <c r="M1715" s="7">
        <v>1</v>
      </c>
      <c r="N1715" s="17"/>
    </row>
    <row r="1716" spans="1:14" ht="47.25">
      <c r="A1716" s="6">
        <v>1714</v>
      </c>
      <c r="B1716" s="8" t="s">
        <v>1689</v>
      </c>
      <c r="C1716" s="9" t="s">
        <v>2410</v>
      </c>
      <c r="D1716" s="10" t="s">
        <v>2411</v>
      </c>
      <c r="E1716" s="11" t="s">
        <v>2412</v>
      </c>
      <c r="F1716" s="6">
        <v>499866</v>
      </c>
      <c r="G1716" s="6" t="s">
        <v>2344</v>
      </c>
      <c r="H1716" s="16">
        <v>5515748.4500000002</v>
      </c>
      <c r="I1716" s="12" t="s">
        <v>2413</v>
      </c>
      <c r="J1716" s="12" t="s">
        <v>2414</v>
      </c>
      <c r="K1716" s="15">
        <v>0</v>
      </c>
      <c r="L1716" s="13" t="s">
        <v>15</v>
      </c>
      <c r="M1716" s="7">
        <v>1</v>
      </c>
      <c r="N1716" s="17"/>
    </row>
    <row r="1717" spans="1:14" ht="110.25">
      <c r="A1717" s="6">
        <v>1715</v>
      </c>
      <c r="B1717" s="8" t="s">
        <v>1689</v>
      </c>
      <c r="C1717" s="9" t="s">
        <v>2415</v>
      </c>
      <c r="D1717" s="10" t="s">
        <v>2000</v>
      </c>
      <c r="E1717" s="11" t="s">
        <v>2416</v>
      </c>
      <c r="F1717" s="6">
        <v>293096</v>
      </c>
      <c r="G1717" s="6" t="s">
        <v>2344</v>
      </c>
      <c r="H1717" s="16">
        <v>15008879.357999999</v>
      </c>
      <c r="I1717" s="12" t="s">
        <v>2417</v>
      </c>
      <c r="J1717" s="12" t="s">
        <v>2360</v>
      </c>
      <c r="K1717" s="15">
        <v>4602635</v>
      </c>
      <c r="L1717" s="13" t="s">
        <v>15</v>
      </c>
      <c r="M1717" s="7">
        <v>1</v>
      </c>
      <c r="N1717" s="17"/>
    </row>
    <row r="1718" spans="1:14" ht="94.5">
      <c r="A1718" s="6">
        <v>1716</v>
      </c>
      <c r="B1718" s="8" t="s">
        <v>1689</v>
      </c>
      <c r="C1718" s="9" t="s">
        <v>2418</v>
      </c>
      <c r="D1718" s="10" t="s">
        <v>2419</v>
      </c>
      <c r="E1718" s="11" t="s">
        <v>2420</v>
      </c>
      <c r="F1718" s="6">
        <v>476328</v>
      </c>
      <c r="G1718" s="6" t="s">
        <v>2344</v>
      </c>
      <c r="H1718" s="16">
        <v>16910257.449999999</v>
      </c>
      <c r="I1718" s="12" t="s">
        <v>2421</v>
      </c>
      <c r="J1718" s="12" t="s">
        <v>2320</v>
      </c>
      <c r="K1718" s="15">
        <v>0</v>
      </c>
      <c r="L1718" s="13" t="s">
        <v>15</v>
      </c>
      <c r="M1718" s="7">
        <v>1</v>
      </c>
      <c r="N1718" s="17"/>
    </row>
    <row r="1719" spans="1:14" ht="94.5">
      <c r="A1719" s="6">
        <v>1717</v>
      </c>
      <c r="B1719" s="8" t="s">
        <v>1689</v>
      </c>
      <c r="C1719" s="9" t="s">
        <v>2422</v>
      </c>
      <c r="D1719" s="10" t="s">
        <v>2423</v>
      </c>
      <c r="E1719" s="11" t="s">
        <v>2424</v>
      </c>
      <c r="F1719" s="6">
        <v>476329</v>
      </c>
      <c r="G1719" s="6" t="s">
        <v>2344</v>
      </c>
      <c r="H1719" s="16">
        <v>7742126</v>
      </c>
      <c r="I1719" s="12" t="s">
        <v>2275</v>
      </c>
      <c r="J1719" s="12" t="s">
        <v>2425</v>
      </c>
      <c r="K1719" s="15">
        <v>0</v>
      </c>
      <c r="L1719" s="13" t="s">
        <v>15</v>
      </c>
      <c r="M1719" s="7">
        <v>1</v>
      </c>
      <c r="N1719" s="17"/>
    </row>
    <row r="1720" spans="1:14" ht="63">
      <c r="A1720" s="6">
        <v>1718</v>
      </c>
      <c r="B1720" s="8" t="s">
        <v>1689</v>
      </c>
      <c r="C1720" s="9" t="s">
        <v>2426</v>
      </c>
      <c r="D1720" s="10" t="s">
        <v>2112</v>
      </c>
      <c r="E1720" s="11" t="s">
        <v>2427</v>
      </c>
      <c r="F1720" s="6">
        <v>476330</v>
      </c>
      <c r="G1720" s="6" t="s">
        <v>2344</v>
      </c>
      <c r="H1720" s="16" t="s">
        <v>2428</v>
      </c>
      <c r="I1720" s="12" t="s">
        <v>2413</v>
      </c>
      <c r="J1720" s="12" t="s">
        <v>2414</v>
      </c>
      <c r="K1720" s="15">
        <v>0</v>
      </c>
      <c r="L1720" s="13" t="s">
        <v>15</v>
      </c>
      <c r="M1720" s="7">
        <v>1</v>
      </c>
      <c r="N1720" s="17"/>
    </row>
    <row r="1721" spans="1:14" ht="63">
      <c r="A1721" s="6">
        <v>1719</v>
      </c>
      <c r="B1721" s="8" t="s">
        <v>1689</v>
      </c>
      <c r="C1721" s="9" t="s">
        <v>17790</v>
      </c>
      <c r="D1721" s="10" t="s">
        <v>17791</v>
      </c>
      <c r="E1721" s="11" t="s">
        <v>17792</v>
      </c>
      <c r="F1721" s="6">
        <v>509089</v>
      </c>
      <c r="G1721" s="6" t="s">
        <v>2344</v>
      </c>
      <c r="H1721" s="16">
        <v>5745414.75</v>
      </c>
      <c r="I1721" s="12" t="s">
        <v>7202</v>
      </c>
      <c r="J1721" s="12" t="s">
        <v>1989</v>
      </c>
      <c r="K1721" s="15">
        <v>0</v>
      </c>
      <c r="L1721" s="13" t="s">
        <v>15</v>
      </c>
      <c r="M1721" s="7">
        <v>1</v>
      </c>
      <c r="N1721" s="17"/>
    </row>
    <row r="1722" spans="1:14" ht="63">
      <c r="A1722" s="6">
        <v>1720</v>
      </c>
      <c r="B1722" s="8" t="s">
        <v>1689</v>
      </c>
      <c r="C1722" s="9" t="s">
        <v>17793</v>
      </c>
      <c r="D1722" s="10" t="s">
        <v>17794</v>
      </c>
      <c r="E1722" s="11" t="s">
        <v>17795</v>
      </c>
      <c r="F1722" s="6">
        <v>509090</v>
      </c>
      <c r="G1722" s="6" t="s">
        <v>2344</v>
      </c>
      <c r="H1722" s="16">
        <v>4747585</v>
      </c>
      <c r="I1722" s="12" t="s">
        <v>7460</v>
      </c>
      <c r="J1722" s="12" t="s">
        <v>1989</v>
      </c>
      <c r="K1722" s="15">
        <v>0</v>
      </c>
      <c r="L1722" s="13" t="s">
        <v>15</v>
      </c>
      <c r="M1722" s="7">
        <v>1</v>
      </c>
      <c r="N1722" s="17"/>
    </row>
    <row r="1723" spans="1:14" ht="63">
      <c r="A1723" s="6">
        <v>1721</v>
      </c>
      <c r="B1723" s="8" t="s">
        <v>2429</v>
      </c>
      <c r="C1723" s="9" t="s">
        <v>2430</v>
      </c>
      <c r="D1723" s="10" t="s">
        <v>2431</v>
      </c>
      <c r="E1723" s="11" t="s">
        <v>2432</v>
      </c>
      <c r="F1723" s="6">
        <v>491922</v>
      </c>
      <c r="G1723" s="6" t="s">
        <v>16</v>
      </c>
      <c r="H1723" s="16">
        <v>3941647</v>
      </c>
      <c r="I1723" s="12" t="s">
        <v>1125</v>
      </c>
      <c r="J1723" s="12" t="s">
        <v>2433</v>
      </c>
      <c r="K1723" s="15">
        <v>0</v>
      </c>
      <c r="L1723" s="13" t="s">
        <v>15</v>
      </c>
      <c r="M1723" s="7">
        <v>1</v>
      </c>
      <c r="N1723" s="17"/>
    </row>
    <row r="1724" spans="1:14" ht="78.75">
      <c r="A1724" s="6">
        <v>1722</v>
      </c>
      <c r="B1724" s="8" t="s">
        <v>2429</v>
      </c>
      <c r="C1724" s="9" t="s">
        <v>2434</v>
      </c>
      <c r="D1724" s="10" t="s">
        <v>2435</v>
      </c>
      <c r="E1724" s="11" t="s">
        <v>2436</v>
      </c>
      <c r="F1724" s="6">
        <v>485710</v>
      </c>
      <c r="G1724" s="6" t="s">
        <v>1109</v>
      </c>
      <c r="H1724" s="16">
        <v>297777</v>
      </c>
      <c r="I1724" s="12" t="s">
        <v>2437</v>
      </c>
      <c r="J1724" s="12" t="s">
        <v>2438</v>
      </c>
      <c r="K1724" s="15">
        <v>0</v>
      </c>
      <c r="L1724" s="13" t="s">
        <v>15</v>
      </c>
      <c r="M1724" s="7">
        <v>1</v>
      </c>
      <c r="N1724" s="17"/>
    </row>
    <row r="1725" spans="1:14" ht="63">
      <c r="A1725" s="6">
        <v>1723</v>
      </c>
      <c r="B1725" s="8" t="s">
        <v>2429</v>
      </c>
      <c r="C1725" s="9" t="s">
        <v>2439</v>
      </c>
      <c r="D1725" s="10" t="s">
        <v>2440</v>
      </c>
      <c r="E1725" s="11" t="s">
        <v>2441</v>
      </c>
      <c r="F1725" s="6">
        <v>498553</v>
      </c>
      <c r="G1725" s="6" t="s">
        <v>2442</v>
      </c>
      <c r="H1725" s="16">
        <v>1955967</v>
      </c>
      <c r="I1725" s="12" t="s">
        <v>1084</v>
      </c>
      <c r="J1725" s="12" t="s">
        <v>1340</v>
      </c>
      <c r="K1725" s="15">
        <v>0</v>
      </c>
      <c r="L1725" s="13" t="s">
        <v>15</v>
      </c>
      <c r="M1725" s="7">
        <v>1</v>
      </c>
      <c r="N1725" s="17"/>
    </row>
    <row r="1726" spans="1:14" ht="63">
      <c r="A1726" s="6">
        <v>1724</v>
      </c>
      <c r="B1726" s="8" t="s">
        <v>2429</v>
      </c>
      <c r="C1726" s="9" t="s">
        <v>2443</v>
      </c>
      <c r="D1726" s="10" t="s">
        <v>2444</v>
      </c>
      <c r="E1726" s="11" t="s">
        <v>2445</v>
      </c>
      <c r="F1726" s="6">
        <v>491932</v>
      </c>
      <c r="G1726" s="6" t="s">
        <v>16</v>
      </c>
      <c r="H1726" s="16">
        <v>22053440</v>
      </c>
      <c r="I1726" s="12" t="s">
        <v>1055</v>
      </c>
      <c r="J1726" s="12" t="s">
        <v>1502</v>
      </c>
      <c r="K1726" s="15">
        <v>0</v>
      </c>
      <c r="L1726" s="13" t="s">
        <v>15</v>
      </c>
      <c r="M1726" s="7">
        <v>1</v>
      </c>
      <c r="N1726" s="17"/>
    </row>
    <row r="1727" spans="1:14" ht="299.25">
      <c r="A1727" s="6">
        <v>1725</v>
      </c>
      <c r="B1727" s="8" t="s">
        <v>2429</v>
      </c>
      <c r="C1727" s="9" t="s">
        <v>2446</v>
      </c>
      <c r="D1727" s="10" t="s">
        <v>2447</v>
      </c>
      <c r="E1727" s="11" t="s">
        <v>2448</v>
      </c>
      <c r="F1727" s="6">
        <v>458137</v>
      </c>
      <c r="G1727" s="6" t="s">
        <v>2449</v>
      </c>
      <c r="H1727" s="16">
        <v>1589225</v>
      </c>
      <c r="I1727" s="12" t="s">
        <v>1216</v>
      </c>
      <c r="J1727" s="12" t="s">
        <v>2450</v>
      </c>
      <c r="K1727" s="15">
        <v>0</v>
      </c>
      <c r="L1727" s="13" t="s">
        <v>15</v>
      </c>
      <c r="M1727" s="7">
        <v>1</v>
      </c>
      <c r="N1727" s="17"/>
    </row>
    <row r="1728" spans="1:14" ht="78.75">
      <c r="A1728" s="6">
        <v>1726</v>
      </c>
      <c r="B1728" s="8" t="s">
        <v>2429</v>
      </c>
      <c r="C1728" s="9" t="s">
        <v>2451</v>
      </c>
      <c r="D1728" s="10" t="s">
        <v>2452</v>
      </c>
      <c r="E1728" s="11" t="s">
        <v>2453</v>
      </c>
      <c r="F1728" s="6">
        <v>368479</v>
      </c>
      <c r="G1728" s="6" t="s">
        <v>1666</v>
      </c>
      <c r="H1728" s="16">
        <v>103215947</v>
      </c>
      <c r="I1728" s="12" t="s">
        <v>2454</v>
      </c>
      <c r="J1728" s="12" t="s">
        <v>2455</v>
      </c>
      <c r="K1728" s="15">
        <v>80712817</v>
      </c>
      <c r="L1728" s="13" t="s">
        <v>826</v>
      </c>
      <c r="M1728" s="7">
        <v>1</v>
      </c>
      <c r="N1728" s="17"/>
    </row>
    <row r="1729" spans="1:14" ht="78.75">
      <c r="A1729" s="6">
        <v>1727</v>
      </c>
      <c r="B1729" s="8" t="s">
        <v>2429</v>
      </c>
      <c r="C1729" s="9" t="s">
        <v>2456</v>
      </c>
      <c r="D1729" s="10" t="s">
        <v>2457</v>
      </c>
      <c r="E1729" s="11" t="s">
        <v>2453</v>
      </c>
      <c r="F1729" s="6">
        <v>368479</v>
      </c>
      <c r="G1729" s="6" t="s">
        <v>1666</v>
      </c>
      <c r="H1729" s="16">
        <v>103215947</v>
      </c>
      <c r="I1729" s="12" t="s">
        <v>2454</v>
      </c>
      <c r="J1729" s="12" t="s">
        <v>2455</v>
      </c>
      <c r="K1729" s="15">
        <v>80712817</v>
      </c>
      <c r="L1729" s="13" t="s">
        <v>826</v>
      </c>
      <c r="M1729" s="7">
        <v>0.51</v>
      </c>
      <c r="N1729" s="17"/>
    </row>
    <row r="1730" spans="1:14" ht="78.75">
      <c r="A1730" s="6">
        <v>1728</v>
      </c>
      <c r="B1730" s="8" t="s">
        <v>2429</v>
      </c>
      <c r="C1730" s="9" t="s">
        <v>2443</v>
      </c>
      <c r="D1730" s="10" t="s">
        <v>2444</v>
      </c>
      <c r="E1730" s="11" t="s">
        <v>2453</v>
      </c>
      <c r="F1730" s="6">
        <v>368479</v>
      </c>
      <c r="G1730" s="6" t="s">
        <v>1666</v>
      </c>
      <c r="H1730" s="16">
        <v>103215947</v>
      </c>
      <c r="I1730" s="12" t="s">
        <v>2454</v>
      </c>
      <c r="J1730" s="12" t="s">
        <v>2455</v>
      </c>
      <c r="K1730" s="15">
        <v>80712817</v>
      </c>
      <c r="L1730" s="13" t="s">
        <v>826</v>
      </c>
      <c r="M1730" s="7">
        <v>0.49</v>
      </c>
      <c r="N1730" s="17"/>
    </row>
    <row r="1731" spans="1:14" ht="63">
      <c r="A1731" s="6">
        <v>1729</v>
      </c>
      <c r="B1731" s="8" t="s">
        <v>2429</v>
      </c>
      <c r="C1731" s="9" t="s">
        <v>2458</v>
      </c>
      <c r="D1731" s="10" t="s">
        <v>2459</v>
      </c>
      <c r="E1731" s="11" t="s">
        <v>2460</v>
      </c>
      <c r="F1731" s="6">
        <v>387476</v>
      </c>
      <c r="G1731" s="6" t="s">
        <v>679</v>
      </c>
      <c r="H1731" s="16">
        <v>12631878</v>
      </c>
      <c r="I1731" s="12" t="s">
        <v>2461</v>
      </c>
      <c r="J1731" s="12" t="s">
        <v>861</v>
      </c>
      <c r="K1731" s="15">
        <v>4631240</v>
      </c>
      <c r="L1731" s="13" t="s">
        <v>826</v>
      </c>
      <c r="M1731" s="7">
        <v>1</v>
      </c>
      <c r="N1731" s="17"/>
    </row>
    <row r="1732" spans="1:14" ht="94.5">
      <c r="A1732" s="6">
        <v>1730</v>
      </c>
      <c r="B1732" s="8" t="s">
        <v>2429</v>
      </c>
      <c r="C1732" s="9" t="s">
        <v>2462</v>
      </c>
      <c r="D1732" s="10" t="s">
        <v>2463</v>
      </c>
      <c r="E1732" s="11" t="s">
        <v>2460</v>
      </c>
      <c r="F1732" s="6">
        <v>387476</v>
      </c>
      <c r="G1732" s="6" t="s">
        <v>679</v>
      </c>
      <c r="H1732" s="16">
        <v>12631878</v>
      </c>
      <c r="I1732" s="12" t="s">
        <v>2461</v>
      </c>
      <c r="J1732" s="12" t="s">
        <v>861</v>
      </c>
      <c r="K1732" s="15">
        <v>4631240</v>
      </c>
      <c r="L1732" s="13" t="s">
        <v>826</v>
      </c>
      <c r="M1732" s="7">
        <v>0.51</v>
      </c>
      <c r="N1732" s="17"/>
    </row>
    <row r="1733" spans="1:14" ht="63">
      <c r="A1733" s="6">
        <v>1731</v>
      </c>
      <c r="B1733" s="8" t="s">
        <v>2429</v>
      </c>
      <c r="C1733" s="9" t="s">
        <v>2464</v>
      </c>
      <c r="D1733" s="10" t="s">
        <v>2465</v>
      </c>
      <c r="E1733" s="11" t="s">
        <v>2460</v>
      </c>
      <c r="F1733" s="6">
        <v>387476</v>
      </c>
      <c r="G1733" s="6" t="s">
        <v>679</v>
      </c>
      <c r="H1733" s="16">
        <v>12631878</v>
      </c>
      <c r="I1733" s="12" t="s">
        <v>2461</v>
      </c>
      <c r="J1733" s="12" t="s">
        <v>861</v>
      </c>
      <c r="K1733" s="15">
        <v>4631240</v>
      </c>
      <c r="L1733" s="13" t="s">
        <v>826</v>
      </c>
      <c r="M1733" s="7">
        <v>0.49</v>
      </c>
      <c r="N1733" s="17"/>
    </row>
    <row r="1734" spans="1:14" ht="299.25">
      <c r="A1734" s="6">
        <v>1732</v>
      </c>
      <c r="B1734" s="8" t="s">
        <v>2429</v>
      </c>
      <c r="C1734" s="9" t="s">
        <v>2466</v>
      </c>
      <c r="D1734" s="10" t="s">
        <v>2467</v>
      </c>
      <c r="E1734" s="11" t="s">
        <v>2468</v>
      </c>
      <c r="F1734" s="6">
        <v>387477</v>
      </c>
      <c r="G1734" s="6" t="s">
        <v>679</v>
      </c>
      <c r="H1734" s="16">
        <v>1476042</v>
      </c>
      <c r="I1734" s="12" t="s">
        <v>2469</v>
      </c>
      <c r="J1734" s="12" t="s">
        <v>2470</v>
      </c>
      <c r="K1734" s="15">
        <v>0</v>
      </c>
      <c r="L1734" s="13" t="s">
        <v>15</v>
      </c>
      <c r="M1734" s="7">
        <v>1</v>
      </c>
      <c r="N1734" s="17"/>
    </row>
    <row r="1735" spans="1:14" ht="63">
      <c r="A1735" s="6">
        <v>1733</v>
      </c>
      <c r="B1735" s="8" t="s">
        <v>2429</v>
      </c>
      <c r="C1735" s="9" t="s">
        <v>2471</v>
      </c>
      <c r="D1735" s="10" t="s">
        <v>2472</v>
      </c>
      <c r="E1735" s="11" t="s">
        <v>2473</v>
      </c>
      <c r="F1735" s="6">
        <v>391338</v>
      </c>
      <c r="G1735" s="6" t="s">
        <v>1486</v>
      </c>
      <c r="H1735" s="16">
        <v>34977939</v>
      </c>
      <c r="I1735" s="12" t="s">
        <v>2295</v>
      </c>
      <c r="J1735" s="12" t="s">
        <v>2474</v>
      </c>
      <c r="K1735" s="15">
        <v>0</v>
      </c>
      <c r="L1735" s="13" t="s">
        <v>15</v>
      </c>
      <c r="M1735" s="7">
        <v>1</v>
      </c>
      <c r="N1735" s="17"/>
    </row>
    <row r="1736" spans="1:14" ht="63">
      <c r="A1736" s="6">
        <v>1734</v>
      </c>
      <c r="B1736" s="8" t="s">
        <v>2429</v>
      </c>
      <c r="C1736" s="9" t="s">
        <v>2475</v>
      </c>
      <c r="D1736" s="10" t="s">
        <v>2476</v>
      </c>
      <c r="E1736" s="11" t="s">
        <v>2477</v>
      </c>
      <c r="F1736" s="6">
        <v>351150</v>
      </c>
      <c r="G1736" s="6" t="s">
        <v>1486</v>
      </c>
      <c r="H1736" s="16">
        <v>26305314</v>
      </c>
      <c r="I1736" s="12" t="s">
        <v>1161</v>
      </c>
      <c r="J1736" s="12" t="s">
        <v>2478</v>
      </c>
      <c r="K1736" s="15">
        <v>2500000</v>
      </c>
      <c r="L1736" s="13" t="s">
        <v>15</v>
      </c>
      <c r="M1736" s="7">
        <v>1</v>
      </c>
      <c r="N1736" s="17"/>
    </row>
    <row r="1737" spans="1:14" ht="94.5">
      <c r="A1737" s="6">
        <v>1735</v>
      </c>
      <c r="B1737" s="8" t="s">
        <v>2429</v>
      </c>
      <c r="C1737" s="9" t="s">
        <v>2479</v>
      </c>
      <c r="D1737" s="10" t="s">
        <v>2480</v>
      </c>
      <c r="E1737" s="11" t="s">
        <v>2481</v>
      </c>
      <c r="F1737" s="6">
        <v>457941</v>
      </c>
      <c r="G1737" s="6" t="s">
        <v>2482</v>
      </c>
      <c r="H1737" s="16">
        <v>20786892</v>
      </c>
      <c r="I1737" s="12" t="s">
        <v>2483</v>
      </c>
      <c r="J1737" s="12" t="s">
        <v>2484</v>
      </c>
      <c r="K1737" s="15">
        <v>0</v>
      </c>
      <c r="L1737" s="13" t="s">
        <v>15</v>
      </c>
      <c r="M1737" s="7">
        <v>1</v>
      </c>
      <c r="N1737" s="17"/>
    </row>
    <row r="1738" spans="1:14" ht="252">
      <c r="A1738" s="6">
        <v>1736</v>
      </c>
      <c r="B1738" s="8" t="s">
        <v>2429</v>
      </c>
      <c r="C1738" s="9" t="s">
        <v>2485</v>
      </c>
      <c r="D1738" s="10" t="s">
        <v>2486</v>
      </c>
      <c r="E1738" s="11" t="s">
        <v>2487</v>
      </c>
      <c r="F1738" s="6">
        <v>478987</v>
      </c>
      <c r="G1738" s="6" t="s">
        <v>762</v>
      </c>
      <c r="H1738" s="16">
        <v>18683797</v>
      </c>
      <c r="I1738" s="12" t="s">
        <v>2488</v>
      </c>
      <c r="J1738" s="12" t="s">
        <v>2489</v>
      </c>
      <c r="K1738" s="15">
        <v>0</v>
      </c>
      <c r="L1738" s="13" t="s">
        <v>826</v>
      </c>
      <c r="M1738" s="7">
        <v>1</v>
      </c>
      <c r="N1738" s="17"/>
    </row>
    <row r="1739" spans="1:14" ht="252">
      <c r="A1739" s="6">
        <v>1737</v>
      </c>
      <c r="B1739" s="8" t="s">
        <v>2429</v>
      </c>
      <c r="C1739" s="9" t="s">
        <v>2490</v>
      </c>
      <c r="D1739" s="10" t="s">
        <v>2491</v>
      </c>
      <c r="E1739" s="11" t="s">
        <v>2487</v>
      </c>
      <c r="F1739" s="6">
        <v>478987</v>
      </c>
      <c r="G1739" s="6" t="s">
        <v>762</v>
      </c>
      <c r="H1739" s="16">
        <v>18683797</v>
      </c>
      <c r="I1739" s="12" t="s">
        <v>2488</v>
      </c>
      <c r="J1739" s="12" t="s">
        <v>2489</v>
      </c>
      <c r="K1739" s="15">
        <v>0</v>
      </c>
      <c r="L1739" s="13" t="s">
        <v>826</v>
      </c>
      <c r="M1739" s="7">
        <v>0.49</v>
      </c>
      <c r="N1739" s="17"/>
    </row>
    <row r="1740" spans="1:14" ht="252">
      <c r="A1740" s="6">
        <v>1738</v>
      </c>
      <c r="B1740" s="8" t="s">
        <v>2429</v>
      </c>
      <c r="C1740" s="9" t="s">
        <v>2492</v>
      </c>
      <c r="D1740" s="10" t="s">
        <v>2493</v>
      </c>
      <c r="E1740" s="11" t="s">
        <v>2487</v>
      </c>
      <c r="F1740" s="6">
        <v>478987</v>
      </c>
      <c r="G1740" s="6" t="s">
        <v>762</v>
      </c>
      <c r="H1740" s="16">
        <v>18683797</v>
      </c>
      <c r="I1740" s="12" t="s">
        <v>2488</v>
      </c>
      <c r="J1740" s="12" t="s">
        <v>2489</v>
      </c>
      <c r="K1740" s="15">
        <v>0</v>
      </c>
      <c r="L1740" s="13" t="s">
        <v>826</v>
      </c>
      <c r="M1740" s="7">
        <v>0.51</v>
      </c>
      <c r="N1740" s="17"/>
    </row>
    <row r="1741" spans="1:14" ht="63">
      <c r="A1741" s="6">
        <v>1739</v>
      </c>
      <c r="B1741" s="8" t="s">
        <v>2429</v>
      </c>
      <c r="C1741" s="9" t="s">
        <v>2494</v>
      </c>
      <c r="D1741" s="10" t="s">
        <v>2495</v>
      </c>
      <c r="E1741" s="11" t="s">
        <v>2496</v>
      </c>
      <c r="F1741" s="6">
        <v>252508</v>
      </c>
      <c r="G1741" s="6" t="s">
        <v>2497</v>
      </c>
      <c r="H1741" s="16">
        <v>183120498</v>
      </c>
      <c r="I1741" s="12" t="s">
        <v>2498</v>
      </c>
      <c r="J1741" s="12" t="s">
        <v>2499</v>
      </c>
      <c r="K1741" s="15">
        <v>51227000</v>
      </c>
      <c r="L1741" s="13" t="s">
        <v>826</v>
      </c>
      <c r="M1741" s="7">
        <v>1</v>
      </c>
      <c r="N1741" s="17"/>
    </row>
    <row r="1742" spans="1:14" ht="78.75">
      <c r="A1742" s="6">
        <v>1740</v>
      </c>
      <c r="B1742" s="8" t="s">
        <v>2429</v>
      </c>
      <c r="C1742" s="9" t="s">
        <v>2500</v>
      </c>
      <c r="D1742" s="10" t="s">
        <v>2501</v>
      </c>
      <c r="E1742" s="11" t="s">
        <v>2496</v>
      </c>
      <c r="F1742" s="6">
        <v>252508</v>
      </c>
      <c r="G1742" s="6" t="s">
        <v>2497</v>
      </c>
      <c r="H1742" s="16">
        <v>183120498</v>
      </c>
      <c r="I1742" s="12" t="s">
        <v>2498</v>
      </c>
      <c r="J1742" s="12" t="s">
        <v>2499</v>
      </c>
      <c r="K1742" s="15">
        <v>51227000</v>
      </c>
      <c r="L1742" s="13" t="s">
        <v>826</v>
      </c>
      <c r="M1742" s="7">
        <v>0.51</v>
      </c>
      <c r="N1742" s="17"/>
    </row>
    <row r="1743" spans="1:14" ht="78.75">
      <c r="A1743" s="6">
        <v>1741</v>
      </c>
      <c r="B1743" s="8" t="s">
        <v>2429</v>
      </c>
      <c r="C1743" s="9" t="s">
        <v>2502</v>
      </c>
      <c r="D1743" s="10" t="s">
        <v>2503</v>
      </c>
      <c r="E1743" s="11" t="s">
        <v>2496</v>
      </c>
      <c r="F1743" s="6">
        <v>252508</v>
      </c>
      <c r="G1743" s="6" t="s">
        <v>2497</v>
      </c>
      <c r="H1743" s="16">
        <v>183120498</v>
      </c>
      <c r="I1743" s="12" t="s">
        <v>2498</v>
      </c>
      <c r="J1743" s="12" t="s">
        <v>2499</v>
      </c>
      <c r="K1743" s="15">
        <v>51227000</v>
      </c>
      <c r="L1743" s="13" t="s">
        <v>826</v>
      </c>
      <c r="M1743" s="7">
        <v>0.49</v>
      </c>
      <c r="N1743" s="17"/>
    </row>
    <row r="1744" spans="1:14" ht="157.5">
      <c r="A1744" s="6">
        <v>1742</v>
      </c>
      <c r="B1744" s="8" t="s">
        <v>2429</v>
      </c>
      <c r="C1744" s="9" t="s">
        <v>2504</v>
      </c>
      <c r="D1744" s="10" t="s">
        <v>2505</v>
      </c>
      <c r="E1744" s="11" t="s">
        <v>2506</v>
      </c>
      <c r="F1744" s="6">
        <v>487545</v>
      </c>
      <c r="G1744" s="6" t="s">
        <v>762</v>
      </c>
      <c r="H1744" s="16">
        <v>21479892</v>
      </c>
      <c r="I1744" s="12" t="s">
        <v>2507</v>
      </c>
      <c r="J1744" s="12" t="s">
        <v>2508</v>
      </c>
      <c r="K1744" s="15">
        <v>0</v>
      </c>
      <c r="L1744" s="13" t="s">
        <v>826</v>
      </c>
      <c r="M1744" s="7">
        <v>1</v>
      </c>
      <c r="N1744" s="17"/>
    </row>
    <row r="1745" spans="1:14" ht="157.5">
      <c r="A1745" s="6">
        <v>1743</v>
      </c>
      <c r="B1745" s="8" t="s">
        <v>2429</v>
      </c>
      <c r="C1745" s="9" t="s">
        <v>2509</v>
      </c>
      <c r="D1745" s="10" t="s">
        <v>2493</v>
      </c>
      <c r="E1745" s="11" t="s">
        <v>2506</v>
      </c>
      <c r="F1745" s="6">
        <v>487545</v>
      </c>
      <c r="G1745" s="6" t="s">
        <v>762</v>
      </c>
      <c r="H1745" s="16">
        <v>21479892</v>
      </c>
      <c r="I1745" s="12" t="s">
        <v>2507</v>
      </c>
      <c r="J1745" s="12" t="s">
        <v>2508</v>
      </c>
      <c r="K1745" s="15">
        <v>0</v>
      </c>
      <c r="L1745" s="13" t="s">
        <v>826</v>
      </c>
      <c r="M1745" s="7">
        <v>0.51</v>
      </c>
      <c r="N1745" s="17"/>
    </row>
    <row r="1746" spans="1:14" ht="157.5">
      <c r="A1746" s="6">
        <v>1744</v>
      </c>
      <c r="B1746" s="8" t="s">
        <v>2429</v>
      </c>
      <c r="C1746" s="9" t="s">
        <v>2471</v>
      </c>
      <c r="D1746" s="10" t="s">
        <v>2472</v>
      </c>
      <c r="E1746" s="11" t="s">
        <v>2506</v>
      </c>
      <c r="F1746" s="6">
        <v>487545</v>
      </c>
      <c r="G1746" s="6" t="s">
        <v>762</v>
      </c>
      <c r="H1746" s="16">
        <v>21479892</v>
      </c>
      <c r="I1746" s="12" t="s">
        <v>2507</v>
      </c>
      <c r="J1746" s="12" t="s">
        <v>2508</v>
      </c>
      <c r="K1746" s="15">
        <v>0</v>
      </c>
      <c r="L1746" s="13" t="s">
        <v>826</v>
      </c>
      <c r="M1746" s="7">
        <v>0.49</v>
      </c>
      <c r="N1746" s="17"/>
    </row>
    <row r="1747" spans="1:14" ht="157.5">
      <c r="A1747" s="6">
        <v>1745</v>
      </c>
      <c r="B1747" s="8" t="s">
        <v>2429</v>
      </c>
      <c r="C1747" s="9" t="s">
        <v>2510</v>
      </c>
      <c r="D1747" s="10" t="s">
        <v>2511</v>
      </c>
      <c r="E1747" s="11" t="s">
        <v>2512</v>
      </c>
      <c r="F1747" s="6">
        <v>433774</v>
      </c>
      <c r="G1747" s="6" t="s">
        <v>762</v>
      </c>
      <c r="H1747" s="16">
        <v>21274144</v>
      </c>
      <c r="I1747" s="12" t="s">
        <v>2507</v>
      </c>
      <c r="J1747" s="12" t="s">
        <v>2508</v>
      </c>
      <c r="K1747" s="15">
        <v>0</v>
      </c>
      <c r="L1747" s="13" t="s">
        <v>826</v>
      </c>
      <c r="M1747" s="7">
        <v>1</v>
      </c>
      <c r="N1747" s="17"/>
    </row>
    <row r="1748" spans="1:14" ht="157.5">
      <c r="A1748" s="6">
        <v>1746</v>
      </c>
      <c r="B1748" s="8" t="s">
        <v>2429</v>
      </c>
      <c r="C1748" s="9" t="s">
        <v>2513</v>
      </c>
      <c r="D1748" s="10" t="s">
        <v>2514</v>
      </c>
      <c r="E1748" s="11" t="s">
        <v>2512</v>
      </c>
      <c r="F1748" s="6">
        <v>433774</v>
      </c>
      <c r="G1748" s="6" t="s">
        <v>762</v>
      </c>
      <c r="H1748" s="16">
        <v>21274144</v>
      </c>
      <c r="I1748" s="12" t="s">
        <v>2507</v>
      </c>
      <c r="J1748" s="12" t="s">
        <v>2508</v>
      </c>
      <c r="K1748" s="15">
        <v>0</v>
      </c>
      <c r="L1748" s="13" t="s">
        <v>826</v>
      </c>
      <c r="M1748" s="7">
        <v>0.51</v>
      </c>
      <c r="N1748" s="17"/>
    </row>
    <row r="1749" spans="1:14" ht="157.5">
      <c r="A1749" s="6">
        <v>1747</v>
      </c>
      <c r="B1749" s="8" t="s">
        <v>2429</v>
      </c>
      <c r="C1749" s="9" t="s">
        <v>2515</v>
      </c>
      <c r="D1749" s="10" t="s">
        <v>2516</v>
      </c>
      <c r="E1749" s="11" t="s">
        <v>2512</v>
      </c>
      <c r="F1749" s="6">
        <v>433774</v>
      </c>
      <c r="G1749" s="6" t="s">
        <v>762</v>
      </c>
      <c r="H1749" s="16">
        <v>21274144</v>
      </c>
      <c r="I1749" s="12" t="s">
        <v>2507</v>
      </c>
      <c r="J1749" s="12" t="s">
        <v>2508</v>
      </c>
      <c r="K1749" s="15">
        <v>0</v>
      </c>
      <c r="L1749" s="13" t="s">
        <v>826</v>
      </c>
      <c r="M1749" s="7">
        <v>0.49</v>
      </c>
      <c r="N1749" s="17"/>
    </row>
    <row r="1750" spans="1:14" ht="78.75">
      <c r="A1750" s="6">
        <v>1748</v>
      </c>
      <c r="B1750" s="8" t="s">
        <v>2429</v>
      </c>
      <c r="C1750" s="9" t="s">
        <v>2515</v>
      </c>
      <c r="D1750" s="10" t="s">
        <v>2516</v>
      </c>
      <c r="E1750" s="11" t="s">
        <v>2517</v>
      </c>
      <c r="F1750" s="6">
        <v>348266</v>
      </c>
      <c r="G1750" s="6" t="s">
        <v>762</v>
      </c>
      <c r="H1750" s="16">
        <v>10548716</v>
      </c>
      <c r="I1750" s="12" t="s">
        <v>1021</v>
      </c>
      <c r="J1750" s="12" t="s">
        <v>30</v>
      </c>
      <c r="K1750" s="15">
        <v>4197530</v>
      </c>
      <c r="L1750" s="13" t="s">
        <v>15</v>
      </c>
      <c r="M1750" s="7">
        <v>1</v>
      </c>
      <c r="N1750" s="17"/>
    </row>
    <row r="1751" spans="1:14" ht="94.5">
      <c r="A1751" s="6">
        <v>1749</v>
      </c>
      <c r="B1751" s="8" t="s">
        <v>2429</v>
      </c>
      <c r="C1751" s="9" t="s">
        <v>2518</v>
      </c>
      <c r="D1751" s="10" t="s">
        <v>2519</v>
      </c>
      <c r="E1751" s="11" t="s">
        <v>2520</v>
      </c>
      <c r="F1751" s="6">
        <v>515874</v>
      </c>
      <c r="G1751" s="6" t="s">
        <v>2521</v>
      </c>
      <c r="H1751" s="16">
        <v>30429001</v>
      </c>
      <c r="I1751" s="12" t="s">
        <v>2295</v>
      </c>
      <c r="J1751" s="12" t="s">
        <v>841</v>
      </c>
      <c r="K1751" s="15">
        <v>0</v>
      </c>
      <c r="L1751" s="13" t="s">
        <v>15</v>
      </c>
      <c r="M1751" s="7">
        <v>1</v>
      </c>
      <c r="N1751" s="17"/>
    </row>
    <row r="1752" spans="1:14" ht="78.75">
      <c r="A1752" s="6">
        <v>1750</v>
      </c>
      <c r="B1752" s="8" t="s">
        <v>2429</v>
      </c>
      <c r="C1752" s="9" t="s">
        <v>2522</v>
      </c>
      <c r="D1752" s="10" t="s">
        <v>2523</v>
      </c>
      <c r="E1752" s="11" t="s">
        <v>2524</v>
      </c>
      <c r="F1752" s="6">
        <v>425715</v>
      </c>
      <c r="G1752" s="6" t="s">
        <v>2521</v>
      </c>
      <c r="H1752" s="16">
        <v>3785201</v>
      </c>
      <c r="I1752" s="12" t="s">
        <v>2525</v>
      </c>
      <c r="J1752" s="12" t="s">
        <v>1251</v>
      </c>
      <c r="K1752" s="15">
        <v>0</v>
      </c>
      <c r="L1752" s="13" t="s">
        <v>15</v>
      </c>
      <c r="M1752" s="7">
        <v>1</v>
      </c>
      <c r="N1752" s="17"/>
    </row>
    <row r="1753" spans="1:14" ht="63">
      <c r="A1753" s="6">
        <v>1751</v>
      </c>
      <c r="B1753" s="8" t="s">
        <v>2429</v>
      </c>
      <c r="C1753" s="9" t="s">
        <v>2526</v>
      </c>
      <c r="D1753" s="10" t="s">
        <v>2527</v>
      </c>
      <c r="E1753" s="11" t="s">
        <v>2528</v>
      </c>
      <c r="F1753" s="6">
        <v>425656</v>
      </c>
      <c r="G1753" s="6" t="s">
        <v>2521</v>
      </c>
      <c r="H1753" s="16">
        <v>2050275</v>
      </c>
      <c r="I1753" s="12" t="s">
        <v>2525</v>
      </c>
      <c r="J1753" s="12" t="s">
        <v>1251</v>
      </c>
      <c r="K1753" s="15">
        <v>0</v>
      </c>
      <c r="L1753" s="13" t="s">
        <v>15</v>
      </c>
      <c r="M1753" s="7">
        <v>1</v>
      </c>
      <c r="N1753" s="17"/>
    </row>
    <row r="1754" spans="1:14" ht="330.75">
      <c r="A1754" s="6">
        <v>1752</v>
      </c>
      <c r="B1754" s="8" t="s">
        <v>2429</v>
      </c>
      <c r="C1754" s="9" t="s">
        <v>2529</v>
      </c>
      <c r="D1754" s="10" t="s">
        <v>2505</v>
      </c>
      <c r="E1754" s="11" t="s">
        <v>2530</v>
      </c>
      <c r="F1754" s="6">
        <v>487546</v>
      </c>
      <c r="G1754" s="6" t="s">
        <v>762</v>
      </c>
      <c r="H1754" s="16">
        <v>19574173</v>
      </c>
      <c r="I1754" s="12" t="s">
        <v>2507</v>
      </c>
      <c r="J1754" s="12" t="s">
        <v>2508</v>
      </c>
      <c r="K1754" s="15">
        <v>0</v>
      </c>
      <c r="L1754" s="13" t="s">
        <v>826</v>
      </c>
      <c r="M1754" s="7">
        <v>1</v>
      </c>
      <c r="N1754" s="17"/>
    </row>
    <row r="1755" spans="1:14" ht="330.75">
      <c r="A1755" s="6">
        <v>1753</v>
      </c>
      <c r="B1755" s="8" t="s">
        <v>2429</v>
      </c>
      <c r="C1755" s="9" t="s">
        <v>2531</v>
      </c>
      <c r="D1755" s="10" t="s">
        <v>2493</v>
      </c>
      <c r="E1755" s="11" t="s">
        <v>2530</v>
      </c>
      <c r="F1755" s="6">
        <v>487546</v>
      </c>
      <c r="G1755" s="6" t="s">
        <v>762</v>
      </c>
      <c r="H1755" s="16">
        <v>19574173</v>
      </c>
      <c r="I1755" s="12" t="s">
        <v>2507</v>
      </c>
      <c r="J1755" s="12" t="s">
        <v>2508</v>
      </c>
      <c r="K1755" s="15">
        <v>0</v>
      </c>
      <c r="L1755" s="13" t="s">
        <v>826</v>
      </c>
      <c r="M1755" s="7">
        <v>0.51</v>
      </c>
      <c r="N1755" s="17"/>
    </row>
    <row r="1756" spans="1:14" ht="330.75">
      <c r="A1756" s="6">
        <v>1754</v>
      </c>
      <c r="B1756" s="8" t="s">
        <v>2429</v>
      </c>
      <c r="C1756" s="9" t="s">
        <v>2532</v>
      </c>
      <c r="D1756" s="10" t="s">
        <v>2472</v>
      </c>
      <c r="E1756" s="11" t="s">
        <v>2530</v>
      </c>
      <c r="F1756" s="6">
        <v>487546</v>
      </c>
      <c r="G1756" s="6" t="s">
        <v>762</v>
      </c>
      <c r="H1756" s="16">
        <v>19574173</v>
      </c>
      <c r="I1756" s="12" t="s">
        <v>2507</v>
      </c>
      <c r="J1756" s="12" t="s">
        <v>2508</v>
      </c>
      <c r="K1756" s="15">
        <v>0</v>
      </c>
      <c r="L1756" s="13" t="s">
        <v>826</v>
      </c>
      <c r="M1756" s="7">
        <v>0.49</v>
      </c>
      <c r="N1756" s="17"/>
    </row>
    <row r="1757" spans="1:14" ht="204.75">
      <c r="A1757" s="6">
        <v>1755</v>
      </c>
      <c r="B1757" s="8" t="s">
        <v>2429</v>
      </c>
      <c r="C1757" s="9" t="s">
        <v>2533</v>
      </c>
      <c r="D1757" s="10" t="s">
        <v>2486</v>
      </c>
      <c r="E1757" s="11" t="s">
        <v>2534</v>
      </c>
      <c r="F1757" s="6">
        <v>479602</v>
      </c>
      <c r="G1757" s="6" t="s">
        <v>762</v>
      </c>
      <c r="H1757" s="16">
        <v>22156439</v>
      </c>
      <c r="I1757" s="12" t="s">
        <v>2488</v>
      </c>
      <c r="J1757" s="12" t="s">
        <v>2535</v>
      </c>
      <c r="K1757" s="15">
        <v>0</v>
      </c>
      <c r="L1757" s="13" t="s">
        <v>826</v>
      </c>
      <c r="M1757" s="7">
        <v>1</v>
      </c>
      <c r="N1757" s="17"/>
    </row>
    <row r="1758" spans="1:14" ht="204.75">
      <c r="A1758" s="6">
        <v>1756</v>
      </c>
      <c r="B1758" s="8" t="s">
        <v>2429</v>
      </c>
      <c r="C1758" s="9" t="s">
        <v>2490</v>
      </c>
      <c r="D1758" s="10" t="s">
        <v>2491</v>
      </c>
      <c r="E1758" s="11" t="s">
        <v>2534</v>
      </c>
      <c r="F1758" s="6">
        <v>479602</v>
      </c>
      <c r="G1758" s="6" t="s">
        <v>762</v>
      </c>
      <c r="H1758" s="16">
        <v>22156439</v>
      </c>
      <c r="I1758" s="12" t="s">
        <v>2488</v>
      </c>
      <c r="J1758" s="12" t="s">
        <v>2535</v>
      </c>
      <c r="K1758" s="15">
        <v>0</v>
      </c>
      <c r="L1758" s="13" t="s">
        <v>826</v>
      </c>
      <c r="M1758" s="7">
        <v>0.49</v>
      </c>
      <c r="N1758" s="17"/>
    </row>
    <row r="1759" spans="1:14" ht="204.75">
      <c r="A1759" s="6">
        <v>1757</v>
      </c>
      <c r="B1759" s="8" t="s">
        <v>2429</v>
      </c>
      <c r="C1759" s="9" t="s">
        <v>2536</v>
      </c>
      <c r="D1759" s="10" t="s">
        <v>2493</v>
      </c>
      <c r="E1759" s="11" t="s">
        <v>2534</v>
      </c>
      <c r="F1759" s="6">
        <v>479602</v>
      </c>
      <c r="G1759" s="6" t="s">
        <v>762</v>
      </c>
      <c r="H1759" s="16">
        <v>22156439</v>
      </c>
      <c r="I1759" s="12" t="s">
        <v>2488</v>
      </c>
      <c r="J1759" s="12" t="s">
        <v>2535</v>
      </c>
      <c r="K1759" s="15">
        <v>0</v>
      </c>
      <c r="L1759" s="13" t="s">
        <v>826</v>
      </c>
      <c r="M1759" s="7">
        <v>0.51</v>
      </c>
      <c r="N1759" s="17"/>
    </row>
    <row r="1760" spans="1:14" ht="63">
      <c r="A1760" s="6">
        <v>1758</v>
      </c>
      <c r="B1760" s="8" t="s">
        <v>2429</v>
      </c>
      <c r="C1760" s="9" t="s">
        <v>2537</v>
      </c>
      <c r="D1760" s="10" t="s">
        <v>2538</v>
      </c>
      <c r="E1760" s="11" t="s">
        <v>2539</v>
      </c>
      <c r="F1760" s="6">
        <v>376176</v>
      </c>
      <c r="G1760" s="6" t="s">
        <v>2540</v>
      </c>
      <c r="H1760" s="16">
        <v>6280647</v>
      </c>
      <c r="I1760" s="12" t="s">
        <v>2541</v>
      </c>
      <c r="J1760" s="12" t="s">
        <v>1483</v>
      </c>
      <c r="K1760" s="15">
        <v>0</v>
      </c>
      <c r="L1760" s="13" t="s">
        <v>15</v>
      </c>
      <c r="M1760" s="7">
        <v>1</v>
      </c>
      <c r="N1760" s="17"/>
    </row>
    <row r="1761" spans="1:14" ht="110.25">
      <c r="A1761" s="6">
        <v>1759</v>
      </c>
      <c r="B1761" s="8" t="s">
        <v>2429</v>
      </c>
      <c r="C1761" s="9" t="s">
        <v>2542</v>
      </c>
      <c r="D1761" s="10" t="s">
        <v>2543</v>
      </c>
      <c r="E1761" s="11" t="s">
        <v>2544</v>
      </c>
      <c r="F1761" s="6">
        <v>419146</v>
      </c>
      <c r="G1761" s="6" t="s">
        <v>2540</v>
      </c>
      <c r="H1761" s="16">
        <v>7125235</v>
      </c>
      <c r="I1761" s="12" t="s">
        <v>2545</v>
      </c>
      <c r="J1761" s="12" t="s">
        <v>2546</v>
      </c>
      <c r="K1761" s="15">
        <v>3770000</v>
      </c>
      <c r="L1761" s="13" t="s">
        <v>15</v>
      </c>
      <c r="M1761" s="7">
        <v>1</v>
      </c>
      <c r="N1761" s="17"/>
    </row>
    <row r="1762" spans="1:14" ht="141.75">
      <c r="A1762" s="6">
        <v>1760</v>
      </c>
      <c r="B1762" s="8" t="s">
        <v>2429</v>
      </c>
      <c r="C1762" s="9" t="s">
        <v>2471</v>
      </c>
      <c r="D1762" s="10" t="s">
        <v>2472</v>
      </c>
      <c r="E1762" s="11" t="s">
        <v>2547</v>
      </c>
      <c r="F1762" s="6">
        <v>245517</v>
      </c>
      <c r="G1762" s="6" t="s">
        <v>2540</v>
      </c>
      <c r="H1762" s="16">
        <v>23357405</v>
      </c>
      <c r="I1762" s="12" t="s">
        <v>2548</v>
      </c>
      <c r="J1762" s="12" t="s">
        <v>819</v>
      </c>
      <c r="K1762" s="15">
        <v>11583000</v>
      </c>
      <c r="L1762" s="13" t="s">
        <v>15</v>
      </c>
      <c r="M1762" s="7">
        <v>1</v>
      </c>
      <c r="N1762" s="17"/>
    </row>
    <row r="1763" spans="1:14" ht="78.75">
      <c r="A1763" s="6">
        <v>1761</v>
      </c>
      <c r="B1763" s="8" t="s">
        <v>2429</v>
      </c>
      <c r="C1763" s="9" t="s">
        <v>2549</v>
      </c>
      <c r="D1763" s="10" t="s">
        <v>2550</v>
      </c>
      <c r="E1763" s="11" t="s">
        <v>2551</v>
      </c>
      <c r="F1763" s="6">
        <v>376177</v>
      </c>
      <c r="G1763" s="6" t="s">
        <v>2540</v>
      </c>
      <c r="H1763" s="16">
        <v>9420971</v>
      </c>
      <c r="I1763" s="12" t="s">
        <v>2552</v>
      </c>
      <c r="J1763" s="12" t="s">
        <v>2553</v>
      </c>
      <c r="K1763" s="15">
        <v>0</v>
      </c>
      <c r="L1763" s="13" t="s">
        <v>15</v>
      </c>
      <c r="M1763" s="7">
        <v>1</v>
      </c>
      <c r="N1763" s="17"/>
    </row>
    <row r="1764" spans="1:14" ht="78.75">
      <c r="A1764" s="6">
        <v>1762</v>
      </c>
      <c r="B1764" s="8" t="s">
        <v>2429</v>
      </c>
      <c r="C1764" s="9" t="s">
        <v>2554</v>
      </c>
      <c r="D1764" s="10" t="s">
        <v>2555</v>
      </c>
      <c r="E1764" s="11" t="s">
        <v>2556</v>
      </c>
      <c r="F1764" s="6">
        <v>417382</v>
      </c>
      <c r="G1764" s="6" t="s">
        <v>2482</v>
      </c>
      <c r="H1764" s="16">
        <v>5197507</v>
      </c>
      <c r="I1764" s="12" t="s">
        <v>2557</v>
      </c>
      <c r="J1764" s="12" t="s">
        <v>1483</v>
      </c>
      <c r="K1764" s="15">
        <v>0</v>
      </c>
      <c r="L1764" s="13" t="s">
        <v>15</v>
      </c>
      <c r="M1764" s="7">
        <v>1</v>
      </c>
      <c r="N1764" s="17"/>
    </row>
    <row r="1765" spans="1:14" ht="78.75">
      <c r="A1765" s="6">
        <v>1763</v>
      </c>
      <c r="B1765" s="8" t="s">
        <v>2429</v>
      </c>
      <c r="C1765" s="9" t="s">
        <v>2558</v>
      </c>
      <c r="D1765" s="10" t="s">
        <v>2559</v>
      </c>
      <c r="E1765" s="11" t="s">
        <v>2560</v>
      </c>
      <c r="F1765" s="6">
        <v>417410</v>
      </c>
      <c r="G1765" s="6" t="s">
        <v>2482</v>
      </c>
      <c r="H1765" s="16">
        <v>12654556</v>
      </c>
      <c r="I1765" s="12" t="s">
        <v>2561</v>
      </c>
      <c r="J1765" s="12" t="s">
        <v>5715</v>
      </c>
      <c r="K1765" s="15">
        <v>7400000</v>
      </c>
      <c r="L1765" s="13" t="s">
        <v>15</v>
      </c>
      <c r="M1765" s="7">
        <v>1</v>
      </c>
      <c r="N1765" s="17"/>
    </row>
    <row r="1766" spans="1:14" ht="78.75">
      <c r="A1766" s="6">
        <v>1764</v>
      </c>
      <c r="B1766" s="8" t="s">
        <v>2429</v>
      </c>
      <c r="C1766" s="9" t="s">
        <v>2562</v>
      </c>
      <c r="D1766" s="10" t="s">
        <v>2563</v>
      </c>
      <c r="E1766" s="11" t="s">
        <v>2564</v>
      </c>
      <c r="F1766" s="6">
        <v>471854</v>
      </c>
      <c r="G1766" s="6" t="s">
        <v>2482</v>
      </c>
      <c r="H1766" s="16">
        <v>24309421</v>
      </c>
      <c r="I1766" s="12" t="s">
        <v>2565</v>
      </c>
      <c r="J1766" s="12" t="s">
        <v>2566</v>
      </c>
      <c r="K1766" s="15">
        <v>0</v>
      </c>
      <c r="L1766" s="13" t="s">
        <v>15</v>
      </c>
      <c r="M1766" s="7">
        <v>1</v>
      </c>
      <c r="N1766" s="17"/>
    </row>
    <row r="1767" spans="1:14" ht="110.25">
      <c r="A1767" s="6">
        <v>1765</v>
      </c>
      <c r="B1767" s="8" t="s">
        <v>2429</v>
      </c>
      <c r="C1767" s="9" t="s">
        <v>2567</v>
      </c>
      <c r="D1767" s="10" t="s">
        <v>2480</v>
      </c>
      <c r="E1767" s="11" t="s">
        <v>2568</v>
      </c>
      <c r="F1767" s="6">
        <v>457625</v>
      </c>
      <c r="G1767" s="6" t="s">
        <v>2482</v>
      </c>
      <c r="H1767" s="16">
        <v>23541835</v>
      </c>
      <c r="I1767" s="12" t="s">
        <v>2483</v>
      </c>
      <c r="J1767" s="12" t="s">
        <v>2484</v>
      </c>
      <c r="K1767" s="15">
        <v>8937000</v>
      </c>
      <c r="L1767" s="13" t="s">
        <v>15</v>
      </c>
      <c r="M1767" s="7">
        <v>1</v>
      </c>
      <c r="N1767" s="17"/>
    </row>
    <row r="1768" spans="1:14" ht="94.5">
      <c r="A1768" s="6">
        <v>1766</v>
      </c>
      <c r="B1768" s="8" t="s">
        <v>2429</v>
      </c>
      <c r="C1768" s="9" t="s">
        <v>2569</v>
      </c>
      <c r="D1768" s="10" t="s">
        <v>2570</v>
      </c>
      <c r="E1768" s="11" t="s">
        <v>2571</v>
      </c>
      <c r="F1768" s="6">
        <v>129087</v>
      </c>
      <c r="G1768" s="6" t="s">
        <v>2482</v>
      </c>
      <c r="H1768" s="16">
        <v>170691995</v>
      </c>
      <c r="I1768" s="12" t="s">
        <v>2572</v>
      </c>
      <c r="J1768" s="12" t="s">
        <v>846</v>
      </c>
      <c r="K1768" s="15">
        <v>116490000</v>
      </c>
      <c r="L1768" s="13" t="s">
        <v>826</v>
      </c>
      <c r="M1768" s="7">
        <v>1</v>
      </c>
      <c r="N1768" s="17"/>
    </row>
    <row r="1769" spans="1:14" ht="94.5">
      <c r="A1769" s="6">
        <v>1767</v>
      </c>
      <c r="B1769" s="8" t="s">
        <v>2429</v>
      </c>
      <c r="C1769" s="9" t="s">
        <v>2573</v>
      </c>
      <c r="D1769" s="10" t="s">
        <v>2574</v>
      </c>
      <c r="E1769" s="11" t="s">
        <v>2571</v>
      </c>
      <c r="F1769" s="6">
        <v>129087</v>
      </c>
      <c r="G1769" s="6" t="s">
        <v>2482</v>
      </c>
      <c r="H1769" s="16">
        <v>170691995</v>
      </c>
      <c r="I1769" s="12" t="s">
        <v>2572</v>
      </c>
      <c r="J1769" s="12" t="s">
        <v>846</v>
      </c>
      <c r="K1769" s="15">
        <v>116490000</v>
      </c>
      <c r="L1769" s="13" t="s">
        <v>826</v>
      </c>
      <c r="M1769" s="7">
        <v>0.51</v>
      </c>
      <c r="N1769" s="17"/>
    </row>
    <row r="1770" spans="1:14" ht="94.5">
      <c r="A1770" s="6">
        <v>1768</v>
      </c>
      <c r="B1770" s="8" t="s">
        <v>2429</v>
      </c>
      <c r="C1770" s="9" t="s">
        <v>2575</v>
      </c>
      <c r="D1770" s="10" t="s">
        <v>2576</v>
      </c>
      <c r="E1770" s="11" t="s">
        <v>2571</v>
      </c>
      <c r="F1770" s="6">
        <v>129087</v>
      </c>
      <c r="G1770" s="6" t="s">
        <v>2482</v>
      </c>
      <c r="H1770" s="16">
        <v>170691995</v>
      </c>
      <c r="I1770" s="12" t="s">
        <v>2572</v>
      </c>
      <c r="J1770" s="12" t="s">
        <v>846</v>
      </c>
      <c r="K1770" s="15">
        <v>116490000</v>
      </c>
      <c r="L1770" s="13" t="s">
        <v>826</v>
      </c>
      <c r="M1770" s="7">
        <v>0.49</v>
      </c>
      <c r="N1770" s="17"/>
    </row>
    <row r="1771" spans="1:14" ht="94.5">
      <c r="A1771" s="6">
        <v>1769</v>
      </c>
      <c r="B1771" s="8" t="s">
        <v>2429</v>
      </c>
      <c r="C1771" s="9" t="s">
        <v>2577</v>
      </c>
      <c r="D1771" s="10" t="s">
        <v>2578</v>
      </c>
      <c r="E1771" s="11" t="s">
        <v>2579</v>
      </c>
      <c r="F1771" s="6">
        <v>471855</v>
      </c>
      <c r="G1771" s="6" t="s">
        <v>2482</v>
      </c>
      <c r="H1771" s="16">
        <v>12742988</v>
      </c>
      <c r="I1771" s="12" t="s">
        <v>2580</v>
      </c>
      <c r="J1771" s="12" t="s">
        <v>1085</v>
      </c>
      <c r="K1771" s="15">
        <v>0</v>
      </c>
      <c r="L1771" s="13" t="s">
        <v>15</v>
      </c>
      <c r="M1771" s="7">
        <v>1</v>
      </c>
      <c r="N1771" s="17"/>
    </row>
    <row r="1772" spans="1:14" ht="63">
      <c r="A1772" s="6">
        <v>1770</v>
      </c>
      <c r="B1772" s="8" t="s">
        <v>2429</v>
      </c>
      <c r="C1772" s="9" t="s">
        <v>2581</v>
      </c>
      <c r="D1772" s="10" t="s">
        <v>2582</v>
      </c>
      <c r="E1772" s="11" t="s">
        <v>2583</v>
      </c>
      <c r="F1772" s="6">
        <v>415960</v>
      </c>
      <c r="G1772" s="6" t="s">
        <v>2482</v>
      </c>
      <c r="H1772" s="16">
        <v>12344993</v>
      </c>
      <c r="I1772" s="12" t="s">
        <v>2584</v>
      </c>
      <c r="J1772" s="12" t="s">
        <v>2585</v>
      </c>
      <c r="K1772" s="15">
        <v>9958000</v>
      </c>
      <c r="L1772" s="13" t="s">
        <v>15</v>
      </c>
      <c r="M1772" s="7">
        <v>1</v>
      </c>
      <c r="N1772" s="17"/>
    </row>
    <row r="1773" spans="1:14" ht="78.75">
      <c r="A1773" s="6">
        <v>1771</v>
      </c>
      <c r="B1773" s="8" t="s">
        <v>2429</v>
      </c>
      <c r="C1773" s="9" t="s">
        <v>2586</v>
      </c>
      <c r="D1773" s="10" t="s">
        <v>2587</v>
      </c>
      <c r="E1773" s="11" t="s">
        <v>2588</v>
      </c>
      <c r="F1773" s="6">
        <v>381837</v>
      </c>
      <c r="G1773" s="6" t="s">
        <v>2482</v>
      </c>
      <c r="H1773" s="16">
        <v>4807581</v>
      </c>
      <c r="I1773" s="12" t="s">
        <v>2589</v>
      </c>
      <c r="J1773" s="12" t="s">
        <v>2590</v>
      </c>
      <c r="K1773" s="15">
        <v>3389000</v>
      </c>
      <c r="L1773" s="13" t="s">
        <v>15</v>
      </c>
      <c r="M1773" s="7">
        <v>1</v>
      </c>
      <c r="N1773" s="17"/>
    </row>
    <row r="1774" spans="1:14" ht="63">
      <c r="A1774" s="6">
        <v>1772</v>
      </c>
      <c r="B1774" s="8" t="s">
        <v>2429</v>
      </c>
      <c r="C1774" s="9" t="s">
        <v>2591</v>
      </c>
      <c r="D1774" s="10" t="s">
        <v>2592</v>
      </c>
      <c r="E1774" s="11" t="s">
        <v>2593</v>
      </c>
      <c r="F1774" s="6">
        <v>485709</v>
      </c>
      <c r="G1774" s="6" t="s">
        <v>1109</v>
      </c>
      <c r="H1774" s="16">
        <v>319897.3</v>
      </c>
      <c r="I1774" s="12" t="s">
        <v>2594</v>
      </c>
      <c r="J1774" s="12" t="s">
        <v>2595</v>
      </c>
      <c r="K1774" s="15">
        <v>0</v>
      </c>
      <c r="L1774" s="13" t="s">
        <v>15</v>
      </c>
      <c r="M1774" s="7">
        <v>1</v>
      </c>
      <c r="N1774" s="17"/>
    </row>
    <row r="1775" spans="1:14" ht="78.75">
      <c r="A1775" s="6">
        <v>1773</v>
      </c>
      <c r="B1775" s="8" t="s">
        <v>2429</v>
      </c>
      <c r="C1775" s="9" t="s">
        <v>2596</v>
      </c>
      <c r="D1775" s="10" t="s">
        <v>2597</v>
      </c>
      <c r="E1775" s="11" t="s">
        <v>2598</v>
      </c>
      <c r="F1775" s="6">
        <v>491917</v>
      </c>
      <c r="G1775" s="6" t="s">
        <v>16</v>
      </c>
      <c r="H1775" s="16">
        <v>3027261</v>
      </c>
      <c r="I1775" s="12" t="s">
        <v>2488</v>
      </c>
      <c r="J1775" s="12" t="s">
        <v>2599</v>
      </c>
      <c r="K1775" s="15">
        <v>0</v>
      </c>
      <c r="L1775" s="13" t="s">
        <v>15</v>
      </c>
      <c r="M1775" s="7">
        <v>1</v>
      </c>
      <c r="N1775" s="17"/>
    </row>
    <row r="1776" spans="1:14" ht="78.75">
      <c r="A1776" s="6">
        <v>1774</v>
      </c>
      <c r="B1776" s="8" t="s">
        <v>2429</v>
      </c>
      <c r="C1776" s="9" t="s">
        <v>2600</v>
      </c>
      <c r="D1776" s="10" t="s">
        <v>2601</v>
      </c>
      <c r="E1776" s="11" t="s">
        <v>2602</v>
      </c>
      <c r="F1776" s="6">
        <v>491925</v>
      </c>
      <c r="G1776" s="6" t="s">
        <v>16</v>
      </c>
      <c r="H1776" s="16">
        <v>7067926</v>
      </c>
      <c r="I1776" s="12" t="s">
        <v>2603</v>
      </c>
      <c r="J1776" s="12" t="s">
        <v>1126</v>
      </c>
      <c r="K1776" s="15">
        <v>0</v>
      </c>
      <c r="L1776" s="13" t="s">
        <v>15</v>
      </c>
      <c r="M1776" s="7">
        <v>1</v>
      </c>
      <c r="N1776" s="17"/>
    </row>
    <row r="1777" spans="1:14" ht="63">
      <c r="A1777" s="6">
        <v>1775</v>
      </c>
      <c r="B1777" s="8" t="s">
        <v>2429</v>
      </c>
      <c r="C1777" s="9" t="s">
        <v>2604</v>
      </c>
      <c r="D1777" s="10" t="s">
        <v>2605</v>
      </c>
      <c r="E1777" s="11" t="s">
        <v>2606</v>
      </c>
      <c r="F1777" s="6">
        <v>491921</v>
      </c>
      <c r="G1777" s="6" t="s">
        <v>16</v>
      </c>
      <c r="H1777" s="16">
        <v>3592116</v>
      </c>
      <c r="I1777" s="12" t="s">
        <v>2470</v>
      </c>
      <c r="J1777" s="12" t="s">
        <v>2607</v>
      </c>
      <c r="K1777" s="15">
        <v>0</v>
      </c>
      <c r="L1777" s="13" t="s">
        <v>15</v>
      </c>
      <c r="M1777" s="7">
        <v>1</v>
      </c>
      <c r="N1777" s="17"/>
    </row>
    <row r="1778" spans="1:14" ht="94.5">
      <c r="A1778" s="6">
        <v>1776</v>
      </c>
      <c r="B1778" s="8" t="s">
        <v>2429</v>
      </c>
      <c r="C1778" s="9" t="s">
        <v>2608</v>
      </c>
      <c r="D1778" s="10" t="s">
        <v>2609</v>
      </c>
      <c r="E1778" s="11" t="s">
        <v>2610</v>
      </c>
      <c r="F1778" s="6">
        <v>491926</v>
      </c>
      <c r="G1778" s="6" t="s">
        <v>16</v>
      </c>
      <c r="H1778" s="16">
        <v>14221887</v>
      </c>
      <c r="I1778" s="12" t="s">
        <v>1125</v>
      </c>
      <c r="J1778" s="12" t="s">
        <v>2611</v>
      </c>
      <c r="K1778" s="15">
        <v>0</v>
      </c>
      <c r="L1778" s="13" t="s">
        <v>15</v>
      </c>
      <c r="M1778" s="7">
        <v>1</v>
      </c>
      <c r="N1778" s="17"/>
    </row>
    <row r="1779" spans="1:14" ht="63">
      <c r="A1779" s="6">
        <v>1777</v>
      </c>
      <c r="B1779" s="8" t="s">
        <v>2429</v>
      </c>
      <c r="C1779" s="9" t="s">
        <v>2443</v>
      </c>
      <c r="D1779" s="10" t="s">
        <v>2444</v>
      </c>
      <c r="E1779" s="11" t="s">
        <v>2612</v>
      </c>
      <c r="F1779" s="6">
        <v>489820</v>
      </c>
      <c r="G1779" s="6" t="s">
        <v>1486</v>
      </c>
      <c r="H1779" s="16">
        <v>40486067</v>
      </c>
      <c r="I1779" s="12" t="s">
        <v>1137</v>
      </c>
      <c r="J1779" s="12" t="s">
        <v>2613</v>
      </c>
      <c r="K1779" s="15">
        <v>0</v>
      </c>
      <c r="L1779" s="13" t="s">
        <v>15</v>
      </c>
      <c r="M1779" s="7">
        <v>1</v>
      </c>
      <c r="N1779" s="17"/>
    </row>
    <row r="1780" spans="1:14" ht="63">
      <c r="A1780" s="6">
        <v>1778</v>
      </c>
      <c r="B1780" s="8" t="s">
        <v>2429</v>
      </c>
      <c r="C1780" s="9" t="s">
        <v>2443</v>
      </c>
      <c r="D1780" s="10" t="s">
        <v>2444</v>
      </c>
      <c r="E1780" s="11" t="s">
        <v>2614</v>
      </c>
      <c r="F1780" s="6">
        <v>388233</v>
      </c>
      <c r="G1780" s="6" t="s">
        <v>1486</v>
      </c>
      <c r="H1780" s="16">
        <v>20214244</v>
      </c>
      <c r="I1780" s="12" t="s">
        <v>1182</v>
      </c>
      <c r="J1780" s="12" t="s">
        <v>2615</v>
      </c>
      <c r="K1780" s="15">
        <v>2500000</v>
      </c>
      <c r="L1780" s="13" t="s">
        <v>15</v>
      </c>
      <c r="M1780" s="7">
        <v>1</v>
      </c>
      <c r="N1780" s="17"/>
    </row>
    <row r="1781" spans="1:14" ht="315">
      <c r="A1781" s="6">
        <v>1779</v>
      </c>
      <c r="B1781" s="8" t="s">
        <v>2429</v>
      </c>
      <c r="C1781" s="9" t="s">
        <v>2616</v>
      </c>
      <c r="D1781" s="10" t="s">
        <v>2617</v>
      </c>
      <c r="E1781" s="11" t="s">
        <v>2618</v>
      </c>
      <c r="F1781" s="6">
        <v>371694</v>
      </c>
      <c r="G1781" s="6" t="s">
        <v>2540</v>
      </c>
      <c r="H1781" s="16">
        <v>34888961</v>
      </c>
      <c r="I1781" s="12" t="s">
        <v>2584</v>
      </c>
      <c r="J1781" s="12" t="s">
        <v>2619</v>
      </c>
      <c r="K1781" s="15">
        <v>29181000</v>
      </c>
      <c r="L1781" s="13" t="s">
        <v>15</v>
      </c>
      <c r="M1781" s="7">
        <v>1</v>
      </c>
      <c r="N1781" s="17"/>
    </row>
    <row r="1782" spans="1:14" ht="47.25">
      <c r="A1782" s="6">
        <v>1780</v>
      </c>
      <c r="B1782" s="8" t="s">
        <v>2429</v>
      </c>
      <c r="C1782" s="9" t="s">
        <v>2620</v>
      </c>
      <c r="D1782" s="10" t="s">
        <v>606</v>
      </c>
      <c r="E1782" s="11" t="s">
        <v>2621</v>
      </c>
      <c r="F1782" s="6">
        <v>236550</v>
      </c>
      <c r="G1782" s="6" t="s">
        <v>2540</v>
      </c>
      <c r="H1782" s="16">
        <v>69141910</v>
      </c>
      <c r="I1782" s="12" t="s">
        <v>2622</v>
      </c>
      <c r="J1782" s="12" t="s">
        <v>1037</v>
      </c>
      <c r="K1782" s="15">
        <v>56200000</v>
      </c>
      <c r="L1782" s="13" t="s">
        <v>15</v>
      </c>
      <c r="M1782" s="7">
        <v>1</v>
      </c>
      <c r="N1782" s="17"/>
    </row>
    <row r="1783" spans="1:14" ht="94.5">
      <c r="A1783" s="6">
        <v>1781</v>
      </c>
      <c r="B1783" s="8" t="s">
        <v>2429</v>
      </c>
      <c r="C1783" s="9" t="s">
        <v>2623</v>
      </c>
      <c r="D1783" s="10" t="s">
        <v>2444</v>
      </c>
      <c r="E1783" s="11" t="s">
        <v>2624</v>
      </c>
      <c r="F1783" s="6">
        <v>126189</v>
      </c>
      <c r="G1783" s="6" t="s">
        <v>2482</v>
      </c>
      <c r="H1783" s="16">
        <v>213785323</v>
      </c>
      <c r="I1783" s="12" t="s">
        <v>2625</v>
      </c>
      <c r="J1783" s="12" t="s">
        <v>846</v>
      </c>
      <c r="K1783" s="15">
        <v>2000087690</v>
      </c>
      <c r="L1783" s="13" t="s">
        <v>826</v>
      </c>
      <c r="M1783" s="7">
        <v>1</v>
      </c>
      <c r="N1783" s="17"/>
    </row>
    <row r="1784" spans="1:14" ht="94.5">
      <c r="A1784" s="6">
        <v>1782</v>
      </c>
      <c r="B1784" s="8" t="s">
        <v>2429</v>
      </c>
      <c r="C1784" s="9" t="s">
        <v>2443</v>
      </c>
      <c r="D1784" s="10" t="s">
        <v>2444</v>
      </c>
      <c r="E1784" s="11" t="s">
        <v>2624</v>
      </c>
      <c r="F1784" s="6">
        <v>126189</v>
      </c>
      <c r="G1784" s="6" t="s">
        <v>2482</v>
      </c>
      <c r="H1784" s="16">
        <v>213785323</v>
      </c>
      <c r="I1784" s="12" t="s">
        <v>2625</v>
      </c>
      <c r="J1784" s="12" t="s">
        <v>846</v>
      </c>
      <c r="K1784" s="15">
        <v>2000087690</v>
      </c>
      <c r="L1784" s="13" t="s">
        <v>826</v>
      </c>
      <c r="M1784" s="7">
        <v>0.49</v>
      </c>
      <c r="N1784" s="17"/>
    </row>
    <row r="1785" spans="1:14" ht="94.5">
      <c r="A1785" s="6">
        <v>1783</v>
      </c>
      <c r="B1785" s="8" t="s">
        <v>2429</v>
      </c>
      <c r="C1785" s="9" t="s">
        <v>2626</v>
      </c>
      <c r="D1785" s="10" t="s">
        <v>606</v>
      </c>
      <c r="E1785" s="11" t="s">
        <v>2624</v>
      </c>
      <c r="F1785" s="6">
        <v>126189</v>
      </c>
      <c r="G1785" s="6" t="s">
        <v>2482</v>
      </c>
      <c r="H1785" s="16">
        <v>213785323</v>
      </c>
      <c r="I1785" s="12" t="s">
        <v>2625</v>
      </c>
      <c r="J1785" s="12" t="s">
        <v>846</v>
      </c>
      <c r="K1785" s="15">
        <v>2000087690</v>
      </c>
      <c r="L1785" s="13" t="s">
        <v>826</v>
      </c>
      <c r="M1785" s="7">
        <v>0.51</v>
      </c>
      <c r="N1785" s="17"/>
    </row>
    <row r="1786" spans="1:14" ht="63">
      <c r="A1786" s="6">
        <v>1784</v>
      </c>
      <c r="B1786" s="8" t="s">
        <v>2429</v>
      </c>
      <c r="C1786" s="9" t="s">
        <v>2627</v>
      </c>
      <c r="D1786" s="10" t="s">
        <v>2628</v>
      </c>
      <c r="E1786" s="11" t="s">
        <v>2629</v>
      </c>
      <c r="F1786" s="6">
        <v>491934</v>
      </c>
      <c r="G1786" s="6" t="s">
        <v>16</v>
      </c>
      <c r="H1786" s="16">
        <v>12176163</v>
      </c>
      <c r="I1786" s="12" t="s">
        <v>938</v>
      </c>
      <c r="J1786" s="12" t="s">
        <v>2630</v>
      </c>
      <c r="K1786" s="15">
        <v>0</v>
      </c>
      <c r="L1786" s="13" t="s">
        <v>15</v>
      </c>
      <c r="M1786" s="7">
        <v>1</v>
      </c>
      <c r="N1786" s="17"/>
    </row>
    <row r="1787" spans="1:14" ht="63">
      <c r="A1787" s="6">
        <v>1785</v>
      </c>
      <c r="B1787" s="8" t="s">
        <v>2429</v>
      </c>
      <c r="C1787" s="9" t="s">
        <v>2631</v>
      </c>
      <c r="D1787" s="10" t="s">
        <v>2632</v>
      </c>
      <c r="E1787" s="11" t="s">
        <v>2633</v>
      </c>
      <c r="F1787" s="6">
        <v>491914</v>
      </c>
      <c r="G1787" s="6" t="s">
        <v>16</v>
      </c>
      <c r="H1787" s="16">
        <v>1726703</v>
      </c>
      <c r="I1787" s="12" t="s">
        <v>2634</v>
      </c>
      <c r="J1787" s="12" t="s">
        <v>2599</v>
      </c>
      <c r="K1787" s="15">
        <v>0</v>
      </c>
      <c r="L1787" s="13" t="s">
        <v>15</v>
      </c>
      <c r="M1787" s="7">
        <v>1</v>
      </c>
      <c r="N1787" s="17"/>
    </row>
    <row r="1788" spans="1:14" ht="63">
      <c r="A1788" s="6">
        <v>1786</v>
      </c>
      <c r="B1788" s="8" t="s">
        <v>2429</v>
      </c>
      <c r="C1788" s="9" t="s">
        <v>2635</v>
      </c>
      <c r="D1788" s="10" t="s">
        <v>2636</v>
      </c>
      <c r="E1788" s="11" t="s">
        <v>2637</v>
      </c>
      <c r="F1788" s="6">
        <v>491923</v>
      </c>
      <c r="G1788" s="6" t="s">
        <v>16</v>
      </c>
      <c r="H1788" s="16">
        <v>1942190</v>
      </c>
      <c r="I1788" s="12" t="s">
        <v>938</v>
      </c>
      <c r="J1788" s="12" t="s">
        <v>1497</v>
      </c>
      <c r="K1788" s="15">
        <v>0</v>
      </c>
      <c r="L1788" s="13" t="s">
        <v>15</v>
      </c>
      <c r="M1788" s="7">
        <v>1</v>
      </c>
      <c r="N1788" s="17"/>
    </row>
    <row r="1789" spans="1:14" ht="63">
      <c r="A1789" s="6">
        <v>1787</v>
      </c>
      <c r="B1789" s="8" t="s">
        <v>2429</v>
      </c>
      <c r="C1789" s="9" t="s">
        <v>2638</v>
      </c>
      <c r="D1789" s="10" t="s">
        <v>2639</v>
      </c>
      <c r="E1789" s="11" t="s">
        <v>2640</v>
      </c>
      <c r="F1789" s="6">
        <v>491919</v>
      </c>
      <c r="G1789" s="6" t="s">
        <v>16</v>
      </c>
      <c r="H1789" s="16">
        <v>4036327</v>
      </c>
      <c r="I1789" s="12" t="s">
        <v>1125</v>
      </c>
      <c r="J1789" s="12" t="s">
        <v>2433</v>
      </c>
      <c r="K1789" s="15">
        <v>0</v>
      </c>
      <c r="L1789" s="13" t="s">
        <v>15</v>
      </c>
      <c r="M1789" s="7">
        <v>1</v>
      </c>
      <c r="N1789" s="17"/>
    </row>
    <row r="1790" spans="1:14" ht="78.75">
      <c r="A1790" s="6">
        <v>1788</v>
      </c>
      <c r="B1790" s="8" t="s">
        <v>2429</v>
      </c>
      <c r="C1790" s="9" t="s">
        <v>2641</v>
      </c>
      <c r="D1790" s="10" t="s">
        <v>2642</v>
      </c>
      <c r="E1790" s="11" t="s">
        <v>2643</v>
      </c>
      <c r="F1790" s="6">
        <v>491920</v>
      </c>
      <c r="G1790" s="6" t="s">
        <v>16</v>
      </c>
      <c r="H1790" s="16">
        <v>784776</v>
      </c>
      <c r="I1790" s="12" t="s">
        <v>1125</v>
      </c>
      <c r="J1790" s="12" t="s">
        <v>2433</v>
      </c>
      <c r="K1790" s="15">
        <v>0</v>
      </c>
      <c r="L1790" s="13" t="s">
        <v>15</v>
      </c>
      <c r="M1790" s="7">
        <v>1</v>
      </c>
      <c r="N1790" s="17"/>
    </row>
    <row r="1791" spans="1:14" ht="63">
      <c r="A1791" s="6">
        <v>1789</v>
      </c>
      <c r="B1791" s="8" t="s">
        <v>2429</v>
      </c>
      <c r="C1791" s="9" t="s">
        <v>2443</v>
      </c>
      <c r="D1791" s="10" t="s">
        <v>2444</v>
      </c>
      <c r="E1791" s="11" t="s">
        <v>2644</v>
      </c>
      <c r="F1791" s="6">
        <v>491927</v>
      </c>
      <c r="G1791" s="6" t="s">
        <v>16</v>
      </c>
      <c r="H1791" s="16">
        <v>14660986</v>
      </c>
      <c r="I1791" s="12" t="s">
        <v>1055</v>
      </c>
      <c r="J1791" s="12" t="s">
        <v>1502</v>
      </c>
      <c r="K1791" s="15">
        <v>0</v>
      </c>
      <c r="L1791" s="13" t="s">
        <v>15</v>
      </c>
      <c r="M1791" s="7">
        <v>1</v>
      </c>
      <c r="N1791" s="17"/>
    </row>
    <row r="1792" spans="1:14" ht="78.75">
      <c r="A1792" s="6">
        <v>1790</v>
      </c>
      <c r="B1792" s="8" t="s">
        <v>2429</v>
      </c>
      <c r="C1792" s="9" t="s">
        <v>2645</v>
      </c>
      <c r="D1792" s="10" t="s">
        <v>2646</v>
      </c>
      <c r="E1792" s="11" t="s">
        <v>2647</v>
      </c>
      <c r="F1792" s="6">
        <v>351198</v>
      </c>
      <c r="G1792" s="6" t="s">
        <v>2482</v>
      </c>
      <c r="H1792" s="16">
        <v>27342858</v>
      </c>
      <c r="I1792" s="12" t="s">
        <v>2648</v>
      </c>
      <c r="J1792" s="12" t="s">
        <v>2649</v>
      </c>
      <c r="K1792" s="15">
        <v>12681000</v>
      </c>
      <c r="L1792" s="13" t="s">
        <v>826</v>
      </c>
      <c r="M1792" s="7">
        <v>1</v>
      </c>
      <c r="N1792" s="17"/>
    </row>
    <row r="1793" spans="1:14" ht="78.75">
      <c r="A1793" s="6">
        <v>1791</v>
      </c>
      <c r="B1793" s="8" t="s">
        <v>2429</v>
      </c>
      <c r="C1793" s="9" t="s">
        <v>2650</v>
      </c>
      <c r="D1793" s="10" t="s">
        <v>1203</v>
      </c>
      <c r="E1793" s="11" t="s">
        <v>2647</v>
      </c>
      <c r="F1793" s="6">
        <v>351198</v>
      </c>
      <c r="G1793" s="6" t="s">
        <v>2482</v>
      </c>
      <c r="H1793" s="16">
        <v>27342858</v>
      </c>
      <c r="I1793" s="12" t="s">
        <v>2648</v>
      </c>
      <c r="J1793" s="12" t="s">
        <v>2649</v>
      </c>
      <c r="K1793" s="15">
        <v>12681000</v>
      </c>
      <c r="L1793" s="13" t="s">
        <v>826</v>
      </c>
      <c r="M1793" s="7">
        <v>0.51</v>
      </c>
      <c r="N1793" s="17"/>
    </row>
    <row r="1794" spans="1:14" ht="78.75">
      <c r="A1794" s="6">
        <v>1792</v>
      </c>
      <c r="B1794" s="8" t="s">
        <v>2429</v>
      </c>
      <c r="C1794" s="9" t="s">
        <v>2651</v>
      </c>
      <c r="D1794" s="10" t="s">
        <v>2652</v>
      </c>
      <c r="E1794" s="11" t="s">
        <v>2647</v>
      </c>
      <c r="F1794" s="6">
        <v>351198</v>
      </c>
      <c r="G1794" s="6" t="s">
        <v>2482</v>
      </c>
      <c r="H1794" s="16">
        <v>27342858</v>
      </c>
      <c r="I1794" s="12" t="s">
        <v>2648</v>
      </c>
      <c r="J1794" s="12" t="s">
        <v>2649</v>
      </c>
      <c r="K1794" s="15">
        <v>12681000</v>
      </c>
      <c r="L1794" s="13" t="s">
        <v>826</v>
      </c>
      <c r="M1794" s="7">
        <v>0.49</v>
      </c>
      <c r="N1794" s="17"/>
    </row>
    <row r="1795" spans="1:14" ht="63">
      <c r="A1795" s="6">
        <v>1793</v>
      </c>
      <c r="B1795" s="8" t="s">
        <v>2429</v>
      </c>
      <c r="C1795" s="9" t="s">
        <v>17796</v>
      </c>
      <c r="D1795" s="10" t="s">
        <v>13066</v>
      </c>
      <c r="E1795" s="11" t="s">
        <v>17797</v>
      </c>
      <c r="F1795" s="6">
        <v>510909</v>
      </c>
      <c r="G1795" s="6" t="s">
        <v>2521</v>
      </c>
      <c r="H1795" s="16">
        <v>3276190</v>
      </c>
      <c r="I1795" s="12" t="s">
        <v>10449</v>
      </c>
      <c r="J1795" s="12" t="s">
        <v>1502</v>
      </c>
      <c r="K1795" s="15">
        <v>0</v>
      </c>
      <c r="L1795" s="13" t="s">
        <v>15</v>
      </c>
      <c r="M1795" s="7">
        <v>1</v>
      </c>
      <c r="N1795" s="17"/>
    </row>
    <row r="1796" spans="1:14" ht="63">
      <c r="A1796" s="6">
        <v>1794</v>
      </c>
      <c r="B1796" s="8" t="s">
        <v>2429</v>
      </c>
      <c r="C1796" s="9" t="s">
        <v>17798</v>
      </c>
      <c r="D1796" s="10" t="s">
        <v>17799</v>
      </c>
      <c r="E1796" s="11" t="s">
        <v>17800</v>
      </c>
      <c r="F1796" s="6">
        <v>510913</v>
      </c>
      <c r="G1796" s="6" t="s">
        <v>2521</v>
      </c>
      <c r="H1796" s="16">
        <v>3620458</v>
      </c>
      <c r="I1796" s="12" t="s">
        <v>10658</v>
      </c>
      <c r="J1796" s="12" t="s">
        <v>16878</v>
      </c>
      <c r="K1796" s="15">
        <v>0</v>
      </c>
      <c r="L1796" s="13" t="s">
        <v>15</v>
      </c>
      <c r="M1796" s="7">
        <v>1</v>
      </c>
      <c r="N1796" s="17"/>
    </row>
    <row r="1797" spans="1:14" ht="63">
      <c r="A1797" s="6">
        <v>1795</v>
      </c>
      <c r="B1797" s="8" t="s">
        <v>2429</v>
      </c>
      <c r="C1797" s="9" t="s">
        <v>17801</v>
      </c>
      <c r="D1797" s="10" t="s">
        <v>17802</v>
      </c>
      <c r="E1797" s="11" t="s">
        <v>17803</v>
      </c>
      <c r="F1797" s="6">
        <v>510854</v>
      </c>
      <c r="G1797" s="6" t="s">
        <v>2521</v>
      </c>
      <c r="H1797" s="16">
        <v>3116152</v>
      </c>
      <c r="I1797" s="12" t="s">
        <v>10658</v>
      </c>
      <c r="J1797" s="12" t="s">
        <v>16878</v>
      </c>
      <c r="K1797" s="15">
        <v>0</v>
      </c>
      <c r="L1797" s="13" t="s">
        <v>15</v>
      </c>
      <c r="M1797" s="7">
        <v>0.2</v>
      </c>
      <c r="N1797" s="17"/>
    </row>
    <row r="1798" spans="1:14" ht="63">
      <c r="A1798" s="6">
        <v>1796</v>
      </c>
      <c r="B1798" s="8" t="s">
        <v>2429</v>
      </c>
      <c r="C1798" s="9" t="s">
        <v>17804</v>
      </c>
      <c r="D1798" s="10" t="s">
        <v>17805</v>
      </c>
      <c r="E1798" s="11" t="s">
        <v>17806</v>
      </c>
      <c r="F1798" s="6">
        <v>510855</v>
      </c>
      <c r="G1798" s="6" t="s">
        <v>2521</v>
      </c>
      <c r="H1798" s="16">
        <v>3036017</v>
      </c>
      <c r="I1798" s="12" t="s">
        <v>10658</v>
      </c>
      <c r="J1798" s="12" t="s">
        <v>16878</v>
      </c>
      <c r="K1798" s="15">
        <v>0</v>
      </c>
      <c r="L1798" s="13" t="s">
        <v>15</v>
      </c>
      <c r="M1798" s="7">
        <v>1</v>
      </c>
      <c r="N1798" s="17"/>
    </row>
    <row r="1799" spans="1:14" ht="78.75">
      <c r="A1799" s="6">
        <v>1797</v>
      </c>
      <c r="B1799" s="8" t="s">
        <v>2429</v>
      </c>
      <c r="C1799" s="9" t="s">
        <v>17804</v>
      </c>
      <c r="D1799" s="10" t="s">
        <v>17805</v>
      </c>
      <c r="E1799" s="11" t="s">
        <v>17807</v>
      </c>
      <c r="F1799" s="6">
        <v>510896</v>
      </c>
      <c r="G1799" s="6" t="s">
        <v>2521</v>
      </c>
      <c r="H1799" s="16">
        <v>3457121</v>
      </c>
      <c r="I1799" s="12" t="s">
        <v>15024</v>
      </c>
      <c r="J1799" s="12" t="s">
        <v>16878</v>
      </c>
      <c r="K1799" s="15">
        <v>0</v>
      </c>
      <c r="L1799" s="13" t="s">
        <v>15</v>
      </c>
      <c r="M1799" s="7">
        <v>1</v>
      </c>
      <c r="N1799" s="17"/>
    </row>
    <row r="1800" spans="1:14" ht="63">
      <c r="A1800" s="6">
        <v>1798</v>
      </c>
      <c r="B1800" s="8" t="s">
        <v>2429</v>
      </c>
      <c r="C1800" s="9" t="s">
        <v>17808</v>
      </c>
      <c r="D1800" s="10" t="s">
        <v>17809</v>
      </c>
      <c r="E1800" s="11" t="s">
        <v>17810</v>
      </c>
      <c r="F1800" s="6">
        <v>510844</v>
      </c>
      <c r="G1800" s="6" t="s">
        <v>2521</v>
      </c>
      <c r="H1800" s="16">
        <v>6543367</v>
      </c>
      <c r="I1800" s="12" t="s">
        <v>6028</v>
      </c>
      <c r="J1800" s="12" t="s">
        <v>17811</v>
      </c>
      <c r="K1800" s="15">
        <v>0</v>
      </c>
      <c r="L1800" s="13" t="s">
        <v>15</v>
      </c>
      <c r="M1800" s="7">
        <v>1</v>
      </c>
      <c r="N1800" s="17"/>
    </row>
    <row r="1801" spans="1:14" ht="63">
      <c r="A1801" s="6">
        <v>1799</v>
      </c>
      <c r="B1801" s="8" t="s">
        <v>2429</v>
      </c>
      <c r="C1801" s="9" t="s">
        <v>17812</v>
      </c>
      <c r="D1801" s="10" t="s">
        <v>17813</v>
      </c>
      <c r="E1801" s="11" t="s">
        <v>17814</v>
      </c>
      <c r="F1801" s="6">
        <v>510916</v>
      </c>
      <c r="G1801" s="6" t="s">
        <v>2521</v>
      </c>
      <c r="H1801" s="16">
        <v>4571195</v>
      </c>
      <c r="I1801" s="12" t="s">
        <v>6028</v>
      </c>
      <c r="J1801" s="12" t="s">
        <v>861</v>
      </c>
      <c r="K1801" s="15">
        <v>0</v>
      </c>
      <c r="L1801" s="13" t="s">
        <v>15</v>
      </c>
      <c r="M1801" s="7">
        <v>1</v>
      </c>
      <c r="N1801" s="17"/>
    </row>
    <row r="1802" spans="1:14" ht="63">
      <c r="A1802" s="6">
        <v>1800</v>
      </c>
      <c r="B1802" s="8" t="s">
        <v>2429</v>
      </c>
      <c r="C1802" s="9" t="s">
        <v>17815</v>
      </c>
      <c r="D1802" s="10" t="s">
        <v>17816</v>
      </c>
      <c r="E1802" s="11" t="s">
        <v>17817</v>
      </c>
      <c r="F1802" s="6">
        <v>510893</v>
      </c>
      <c r="G1802" s="6" t="s">
        <v>2521</v>
      </c>
      <c r="H1802" s="16">
        <v>4234400</v>
      </c>
      <c r="I1802" s="12" t="s">
        <v>15024</v>
      </c>
      <c r="J1802" s="12" t="s">
        <v>1099</v>
      </c>
      <c r="K1802" s="15">
        <v>0</v>
      </c>
      <c r="L1802" s="13" t="s">
        <v>15</v>
      </c>
      <c r="M1802" s="7">
        <v>1</v>
      </c>
      <c r="N1802" s="17"/>
    </row>
    <row r="1803" spans="1:14" ht="78.75">
      <c r="A1803" s="6">
        <v>1801</v>
      </c>
      <c r="B1803" s="8" t="s">
        <v>2429</v>
      </c>
      <c r="C1803" s="9" t="s">
        <v>17818</v>
      </c>
      <c r="D1803" s="10" t="s">
        <v>17819</v>
      </c>
      <c r="E1803" s="11" t="s">
        <v>17820</v>
      </c>
      <c r="F1803" s="6">
        <v>510848</v>
      </c>
      <c r="G1803" s="6" t="s">
        <v>2521</v>
      </c>
      <c r="H1803" s="16">
        <v>5346463</v>
      </c>
      <c r="I1803" s="12" t="s">
        <v>1283</v>
      </c>
      <c r="J1803" s="12" t="s">
        <v>13140</v>
      </c>
      <c r="K1803" s="15">
        <v>0</v>
      </c>
      <c r="L1803" s="13" t="s">
        <v>15</v>
      </c>
      <c r="M1803" s="7">
        <v>1</v>
      </c>
      <c r="N1803" s="17"/>
    </row>
    <row r="1804" spans="1:14" ht="63">
      <c r="A1804" s="6">
        <v>1802</v>
      </c>
      <c r="B1804" s="8" t="s">
        <v>2429</v>
      </c>
      <c r="C1804" s="9" t="s">
        <v>17821</v>
      </c>
      <c r="D1804" s="10" t="s">
        <v>17822</v>
      </c>
      <c r="E1804" s="11" t="s">
        <v>17823</v>
      </c>
      <c r="F1804" s="6">
        <v>510851</v>
      </c>
      <c r="G1804" s="6" t="s">
        <v>2521</v>
      </c>
      <c r="H1804" s="16">
        <v>3209378</v>
      </c>
      <c r="I1804" s="12" t="s">
        <v>1283</v>
      </c>
      <c r="J1804" s="12" t="s">
        <v>13204</v>
      </c>
      <c r="K1804" s="15">
        <v>0</v>
      </c>
      <c r="L1804" s="13" t="s">
        <v>15</v>
      </c>
      <c r="M1804" s="7">
        <v>1</v>
      </c>
      <c r="N1804" s="17"/>
    </row>
    <row r="1805" spans="1:14" ht="63">
      <c r="A1805" s="6">
        <v>1803</v>
      </c>
      <c r="B1805" s="8" t="s">
        <v>2429</v>
      </c>
      <c r="C1805" s="9" t="s">
        <v>17824</v>
      </c>
      <c r="D1805" s="10" t="s">
        <v>17825</v>
      </c>
      <c r="E1805" s="11" t="s">
        <v>17826</v>
      </c>
      <c r="F1805" s="6">
        <v>510852</v>
      </c>
      <c r="G1805" s="6" t="s">
        <v>2521</v>
      </c>
      <c r="H1805" s="16">
        <v>4221287</v>
      </c>
      <c r="I1805" s="12" t="s">
        <v>1283</v>
      </c>
      <c r="J1805" s="12" t="s">
        <v>17827</v>
      </c>
      <c r="K1805" s="15">
        <v>0</v>
      </c>
      <c r="L1805" s="13" t="s">
        <v>15</v>
      </c>
      <c r="M1805" s="7">
        <v>1</v>
      </c>
      <c r="N1805" s="17"/>
    </row>
    <row r="1806" spans="1:14" ht="78.75">
      <c r="A1806" s="6">
        <v>1804</v>
      </c>
      <c r="B1806" s="8" t="s">
        <v>2429</v>
      </c>
      <c r="C1806" s="9" t="s">
        <v>17828</v>
      </c>
      <c r="D1806" s="10" t="s">
        <v>17829</v>
      </c>
      <c r="E1806" s="11" t="s">
        <v>17830</v>
      </c>
      <c r="F1806" s="6">
        <v>510914</v>
      </c>
      <c r="G1806" s="6" t="s">
        <v>2521</v>
      </c>
      <c r="H1806" s="16">
        <v>3493039</v>
      </c>
      <c r="I1806" s="12" t="s">
        <v>1126</v>
      </c>
      <c r="J1806" s="12" t="s">
        <v>17397</v>
      </c>
      <c r="K1806" s="15">
        <v>0</v>
      </c>
      <c r="L1806" s="13" t="s">
        <v>15</v>
      </c>
      <c r="M1806" s="7">
        <v>0.2</v>
      </c>
      <c r="N1806" s="17"/>
    </row>
    <row r="1807" spans="1:14" ht="63">
      <c r="A1807" s="6">
        <v>1805</v>
      </c>
      <c r="B1807" s="8" t="s">
        <v>2429</v>
      </c>
      <c r="C1807" s="9" t="s">
        <v>17831</v>
      </c>
      <c r="D1807" s="10" t="s">
        <v>17832</v>
      </c>
      <c r="E1807" s="11" t="s">
        <v>17833</v>
      </c>
      <c r="F1807" s="6">
        <v>510849</v>
      </c>
      <c r="G1807" s="6" t="s">
        <v>2521</v>
      </c>
      <c r="H1807" s="16">
        <v>8487701</v>
      </c>
      <c r="I1807" s="12" t="s">
        <v>5715</v>
      </c>
      <c r="J1807" s="12" t="s">
        <v>17834</v>
      </c>
      <c r="K1807" s="15">
        <v>0</v>
      </c>
      <c r="L1807" s="13" t="s">
        <v>15</v>
      </c>
      <c r="M1807" s="7">
        <v>0.2</v>
      </c>
      <c r="N1807" s="17"/>
    </row>
    <row r="1808" spans="1:14" ht="78.75">
      <c r="A1808" s="6">
        <v>1806</v>
      </c>
      <c r="B1808" s="8" t="s">
        <v>2429</v>
      </c>
      <c r="C1808" s="9" t="s">
        <v>17835</v>
      </c>
      <c r="D1808" s="10" t="s">
        <v>17836</v>
      </c>
      <c r="E1808" s="11" t="s">
        <v>17837</v>
      </c>
      <c r="F1808" s="6">
        <v>510853</v>
      </c>
      <c r="G1808" s="6" t="s">
        <v>2521</v>
      </c>
      <c r="H1808" s="16">
        <v>2449976</v>
      </c>
      <c r="I1808" s="12" t="s">
        <v>1291</v>
      </c>
      <c r="J1808" s="12" t="s">
        <v>13225</v>
      </c>
      <c r="K1808" s="15">
        <v>0</v>
      </c>
      <c r="L1808" s="13" t="s">
        <v>15</v>
      </c>
      <c r="M1808" s="7">
        <v>1</v>
      </c>
      <c r="N1808" s="17"/>
    </row>
    <row r="1809" spans="1:14" ht="78.75">
      <c r="A1809" s="6">
        <v>1807</v>
      </c>
      <c r="B1809" s="8" t="s">
        <v>2429</v>
      </c>
      <c r="C1809" s="9" t="s">
        <v>17838</v>
      </c>
      <c r="D1809" s="10" t="s">
        <v>17839</v>
      </c>
      <c r="E1809" s="11" t="s">
        <v>17840</v>
      </c>
      <c r="F1809" s="6">
        <v>510842</v>
      </c>
      <c r="G1809" s="6" t="s">
        <v>2521</v>
      </c>
      <c r="H1809" s="16">
        <v>4196229</v>
      </c>
      <c r="I1809" s="12" t="s">
        <v>1291</v>
      </c>
      <c r="J1809" s="12" t="s">
        <v>13225</v>
      </c>
      <c r="K1809" s="15">
        <v>0</v>
      </c>
      <c r="L1809" s="13" t="s">
        <v>15</v>
      </c>
      <c r="M1809" s="7">
        <v>1</v>
      </c>
      <c r="N1809" s="17"/>
    </row>
    <row r="1810" spans="1:14" ht="78.75">
      <c r="A1810" s="6">
        <v>1808</v>
      </c>
      <c r="B1810" s="8" t="s">
        <v>2429</v>
      </c>
      <c r="C1810" s="9" t="s">
        <v>17841</v>
      </c>
      <c r="D1810" s="10" t="s">
        <v>17842</v>
      </c>
      <c r="E1810" s="11" t="s">
        <v>17843</v>
      </c>
      <c r="F1810" s="6">
        <v>510908</v>
      </c>
      <c r="G1810" s="6" t="s">
        <v>2521</v>
      </c>
      <c r="H1810" s="16">
        <v>5764585</v>
      </c>
      <c r="I1810" s="12" t="s">
        <v>17844</v>
      </c>
      <c r="J1810" s="12" t="s">
        <v>2546</v>
      </c>
      <c r="K1810" s="15">
        <v>0</v>
      </c>
      <c r="L1810" s="13" t="s">
        <v>15</v>
      </c>
      <c r="M1810" s="7">
        <v>1</v>
      </c>
      <c r="N1810" s="17"/>
    </row>
    <row r="1811" spans="1:14" ht="78.75">
      <c r="A1811" s="6">
        <v>1809</v>
      </c>
      <c r="B1811" s="8" t="s">
        <v>28345</v>
      </c>
      <c r="C1811" s="9" t="s">
        <v>28346</v>
      </c>
      <c r="D1811" s="10" t="s">
        <v>28347</v>
      </c>
      <c r="E1811" s="11" t="s">
        <v>28348</v>
      </c>
      <c r="F1811" s="6">
        <v>231356</v>
      </c>
      <c r="G1811" s="6" t="s">
        <v>765</v>
      </c>
      <c r="H1811" s="16">
        <v>50366700</v>
      </c>
      <c r="I1811" s="12" t="s">
        <v>28349</v>
      </c>
      <c r="J1811" s="12" t="s">
        <v>27195</v>
      </c>
      <c r="K1811" s="15">
        <v>469.15699999999998</v>
      </c>
      <c r="L1811" s="13" t="s">
        <v>14</v>
      </c>
      <c r="M1811" s="7">
        <v>0.51</v>
      </c>
      <c r="N1811" s="17"/>
    </row>
    <row r="1812" spans="1:14" ht="78.75">
      <c r="A1812" s="6">
        <v>1810</v>
      </c>
      <c r="B1812" s="8" t="s">
        <v>28345</v>
      </c>
      <c r="C1812" s="9" t="s">
        <v>28346</v>
      </c>
      <c r="D1812" s="10" t="s">
        <v>28347</v>
      </c>
      <c r="E1812" s="11" t="s">
        <v>28348</v>
      </c>
      <c r="F1812" s="6">
        <v>231356</v>
      </c>
      <c r="G1812" s="6" t="s">
        <v>765</v>
      </c>
      <c r="H1812" s="16">
        <v>50366700</v>
      </c>
      <c r="I1812" s="12" t="s">
        <v>28349</v>
      </c>
      <c r="J1812" s="12" t="s">
        <v>27195</v>
      </c>
      <c r="K1812" s="15">
        <v>469.15699999999998</v>
      </c>
      <c r="L1812" s="13" t="s">
        <v>14</v>
      </c>
      <c r="M1812" s="7">
        <v>0.49</v>
      </c>
      <c r="N1812" s="17"/>
    </row>
    <row r="1813" spans="1:14" ht="78.75">
      <c r="A1813" s="6">
        <v>1811</v>
      </c>
      <c r="B1813" s="8" t="s">
        <v>28345</v>
      </c>
      <c r="C1813" s="9" t="s">
        <v>28350</v>
      </c>
      <c r="D1813" s="10" t="s">
        <v>28351</v>
      </c>
      <c r="E1813" s="11" t="s">
        <v>28352</v>
      </c>
      <c r="F1813" s="6">
        <v>234262</v>
      </c>
      <c r="G1813" s="6" t="s">
        <v>3293</v>
      </c>
      <c r="H1813" s="16">
        <v>3320499.85</v>
      </c>
      <c r="I1813" s="12" t="s">
        <v>6738</v>
      </c>
      <c r="J1813" s="12" t="s">
        <v>2378</v>
      </c>
      <c r="K1813" s="15">
        <v>3320499.85</v>
      </c>
      <c r="L1813" s="13" t="s">
        <v>15</v>
      </c>
      <c r="M1813" s="7"/>
      <c r="N1813" s="17"/>
    </row>
    <row r="1814" spans="1:14" ht="63">
      <c r="A1814" s="6">
        <v>1812</v>
      </c>
      <c r="B1814" s="8" t="s">
        <v>28345</v>
      </c>
      <c r="C1814" s="9" t="s">
        <v>28353</v>
      </c>
      <c r="D1814" s="10" t="s">
        <v>4176</v>
      </c>
      <c r="E1814" s="11" t="s">
        <v>28354</v>
      </c>
      <c r="F1814" s="6">
        <v>413837</v>
      </c>
      <c r="G1814" s="6" t="s">
        <v>3293</v>
      </c>
      <c r="H1814" s="16">
        <v>3324978.15</v>
      </c>
      <c r="I1814" s="12" t="s">
        <v>20899</v>
      </c>
      <c r="J1814" s="12" t="s">
        <v>6682</v>
      </c>
      <c r="K1814" s="15">
        <v>1000000</v>
      </c>
      <c r="L1814" s="13" t="s">
        <v>15</v>
      </c>
      <c r="M1814" s="7"/>
      <c r="N1814" s="17"/>
    </row>
    <row r="1815" spans="1:14" ht="47.25">
      <c r="A1815" s="6">
        <v>1813</v>
      </c>
      <c r="B1815" s="8" t="s">
        <v>28345</v>
      </c>
      <c r="C1815" s="9" t="s">
        <v>28355</v>
      </c>
      <c r="D1815" s="10" t="s">
        <v>28356</v>
      </c>
      <c r="E1815" s="11" t="s">
        <v>28357</v>
      </c>
      <c r="F1815" s="6">
        <v>413843</v>
      </c>
      <c r="G1815" s="6" t="s">
        <v>3293</v>
      </c>
      <c r="H1815" s="16">
        <v>3495077.0320000001</v>
      </c>
      <c r="I1815" s="12" t="s">
        <v>20899</v>
      </c>
      <c r="J1815" s="12" t="s">
        <v>6682</v>
      </c>
      <c r="K1815" s="15">
        <v>0</v>
      </c>
      <c r="L1815" s="13" t="s">
        <v>15</v>
      </c>
      <c r="M1815" s="7"/>
      <c r="N1815" s="17"/>
    </row>
    <row r="1816" spans="1:14" ht="63">
      <c r="A1816" s="6">
        <v>1814</v>
      </c>
      <c r="B1816" s="8" t="s">
        <v>28345</v>
      </c>
      <c r="C1816" s="9" t="s">
        <v>28358</v>
      </c>
      <c r="D1816" s="10" t="s">
        <v>28359</v>
      </c>
      <c r="E1816" s="11" t="s">
        <v>28360</v>
      </c>
      <c r="F1816" s="6">
        <v>413854</v>
      </c>
      <c r="G1816" s="6" t="s">
        <v>3293</v>
      </c>
      <c r="H1816" s="16">
        <v>3465012.23</v>
      </c>
      <c r="I1816" s="12" t="s">
        <v>28361</v>
      </c>
      <c r="J1816" s="12" t="s">
        <v>28362</v>
      </c>
      <c r="K1816" s="15">
        <v>0</v>
      </c>
      <c r="L1816" s="13" t="s">
        <v>15</v>
      </c>
      <c r="M1816" s="7"/>
      <c r="N1816" s="17"/>
    </row>
    <row r="1817" spans="1:14" ht="47.25">
      <c r="A1817" s="6">
        <v>1815</v>
      </c>
      <c r="B1817" s="8" t="s">
        <v>28345</v>
      </c>
      <c r="C1817" s="9" t="s">
        <v>28363</v>
      </c>
      <c r="D1817" s="10" t="s">
        <v>28364</v>
      </c>
      <c r="E1817" s="11" t="s">
        <v>28365</v>
      </c>
      <c r="F1817" s="6">
        <v>413875</v>
      </c>
      <c r="G1817" s="6" t="s">
        <v>3293</v>
      </c>
      <c r="H1817" s="16">
        <v>3494972.0329999998</v>
      </c>
      <c r="I1817" s="12" t="s">
        <v>1564</v>
      </c>
      <c r="J1817" s="12" t="s">
        <v>13232</v>
      </c>
      <c r="K1817" s="15">
        <v>0</v>
      </c>
      <c r="L1817" s="13" t="s">
        <v>15</v>
      </c>
      <c r="M1817" s="7"/>
      <c r="N1817" s="17"/>
    </row>
    <row r="1818" spans="1:14" ht="63">
      <c r="A1818" s="6">
        <v>1816</v>
      </c>
      <c r="B1818" s="8" t="s">
        <v>28345</v>
      </c>
      <c r="C1818" s="9" t="s">
        <v>28355</v>
      </c>
      <c r="D1818" s="10" t="s">
        <v>28356</v>
      </c>
      <c r="E1818" s="11" t="s">
        <v>28366</v>
      </c>
      <c r="F1818" s="6">
        <v>413881</v>
      </c>
      <c r="G1818" s="6" t="s">
        <v>3293</v>
      </c>
      <c r="H1818" s="16">
        <v>3495077.0320000001</v>
      </c>
      <c r="I1818" s="12" t="s">
        <v>20899</v>
      </c>
      <c r="J1818" s="12" t="s">
        <v>6682</v>
      </c>
      <c r="K1818" s="15">
        <v>0</v>
      </c>
      <c r="L1818" s="13" t="s">
        <v>15</v>
      </c>
      <c r="M1818" s="7"/>
      <c r="N1818" s="17"/>
    </row>
    <row r="1819" spans="1:14" ht="94.5">
      <c r="A1819" s="6">
        <v>1817</v>
      </c>
      <c r="B1819" s="8" t="s">
        <v>28345</v>
      </c>
      <c r="C1819" s="9" t="s">
        <v>28367</v>
      </c>
      <c r="D1819" s="10" t="s">
        <v>837</v>
      </c>
      <c r="E1819" s="11" t="s">
        <v>28368</v>
      </c>
      <c r="F1819" s="6">
        <v>110775</v>
      </c>
      <c r="G1819" s="6" t="s">
        <v>1611</v>
      </c>
      <c r="H1819" s="16">
        <v>432.04826186999998</v>
      </c>
      <c r="I1819" s="12" t="s">
        <v>28369</v>
      </c>
      <c r="J1819" s="12" t="s">
        <v>28370</v>
      </c>
      <c r="K1819" s="15">
        <v>244.34</v>
      </c>
      <c r="L1819" s="13" t="s">
        <v>15</v>
      </c>
      <c r="M1819" s="7"/>
      <c r="N1819" s="17"/>
    </row>
    <row r="1820" spans="1:14" ht="110.25">
      <c r="A1820" s="6">
        <v>1818</v>
      </c>
      <c r="B1820" s="8" t="s">
        <v>28345</v>
      </c>
      <c r="C1820" s="9" t="s">
        <v>28371</v>
      </c>
      <c r="D1820" s="10" t="s">
        <v>28372</v>
      </c>
      <c r="E1820" s="11" t="s">
        <v>28373</v>
      </c>
      <c r="F1820" s="6" t="s">
        <v>28374</v>
      </c>
      <c r="G1820" s="6" t="s">
        <v>1611</v>
      </c>
      <c r="H1820" s="16">
        <v>454.33638654999999</v>
      </c>
      <c r="I1820" s="12" t="s">
        <v>26970</v>
      </c>
      <c r="J1820" s="12" t="s">
        <v>28375</v>
      </c>
      <c r="K1820" s="15">
        <v>205.66</v>
      </c>
      <c r="L1820" s="13" t="s">
        <v>14</v>
      </c>
      <c r="M1820" s="7">
        <v>0.49</v>
      </c>
      <c r="N1820" s="17"/>
    </row>
    <row r="1821" spans="1:14" ht="110.25">
      <c r="A1821" s="6">
        <v>1819</v>
      </c>
      <c r="B1821" s="8" t="s">
        <v>28345</v>
      </c>
      <c r="C1821" s="9" t="s">
        <v>28371</v>
      </c>
      <c r="D1821" s="10" t="s">
        <v>28372</v>
      </c>
      <c r="E1821" s="11" t="s">
        <v>28373</v>
      </c>
      <c r="F1821" s="6" t="s">
        <v>28374</v>
      </c>
      <c r="G1821" s="6" t="s">
        <v>1611</v>
      </c>
      <c r="H1821" s="16">
        <v>454.33638654999999</v>
      </c>
      <c r="I1821" s="12" t="s">
        <v>26970</v>
      </c>
      <c r="J1821" s="12" t="s">
        <v>28375</v>
      </c>
      <c r="K1821" s="15">
        <v>205.66</v>
      </c>
      <c r="L1821" s="13" t="s">
        <v>14</v>
      </c>
      <c r="M1821" s="7">
        <v>0.5</v>
      </c>
      <c r="N1821" s="17"/>
    </row>
    <row r="1822" spans="1:14" ht="94.5">
      <c r="A1822" s="6">
        <v>1820</v>
      </c>
      <c r="B1822" s="8" t="s">
        <v>28345</v>
      </c>
      <c r="C1822" s="9" t="s">
        <v>28376</v>
      </c>
      <c r="D1822" s="10" t="s">
        <v>28377</v>
      </c>
      <c r="E1822" s="11" t="s">
        <v>28378</v>
      </c>
      <c r="F1822" s="6">
        <v>409908</v>
      </c>
      <c r="G1822" s="6" t="s">
        <v>1611</v>
      </c>
      <c r="H1822" s="16">
        <v>2893.97196893</v>
      </c>
      <c r="I1822" s="12" t="s">
        <v>28379</v>
      </c>
      <c r="J1822" s="12" t="s">
        <v>28380</v>
      </c>
      <c r="K1822" s="15">
        <v>0</v>
      </c>
      <c r="L1822" s="13" t="s">
        <v>14</v>
      </c>
      <c r="M1822" s="7">
        <v>0.51</v>
      </c>
      <c r="N1822" s="17"/>
    </row>
    <row r="1823" spans="1:14" ht="94.5">
      <c r="A1823" s="6">
        <v>1821</v>
      </c>
      <c r="B1823" s="8" t="s">
        <v>28345</v>
      </c>
      <c r="C1823" s="9" t="s">
        <v>28376</v>
      </c>
      <c r="D1823" s="10" t="s">
        <v>28377</v>
      </c>
      <c r="E1823" s="11" t="s">
        <v>28378</v>
      </c>
      <c r="F1823" s="6">
        <v>409908</v>
      </c>
      <c r="G1823" s="6" t="s">
        <v>1611</v>
      </c>
      <c r="H1823" s="16">
        <v>2893.97196893</v>
      </c>
      <c r="I1823" s="12" t="s">
        <v>28379</v>
      </c>
      <c r="J1823" s="12" t="s">
        <v>28380</v>
      </c>
      <c r="K1823" s="15">
        <v>0</v>
      </c>
      <c r="L1823" s="13" t="s">
        <v>14</v>
      </c>
      <c r="M1823" s="7">
        <v>0.49</v>
      </c>
      <c r="N1823" s="17"/>
    </row>
    <row r="1824" spans="1:14" ht="63">
      <c r="A1824" s="6">
        <v>1822</v>
      </c>
      <c r="B1824" s="8" t="s">
        <v>28345</v>
      </c>
      <c r="C1824" s="9" t="s">
        <v>28381</v>
      </c>
      <c r="D1824" s="10" t="s">
        <v>14854</v>
      </c>
      <c r="E1824" s="11" t="s">
        <v>28382</v>
      </c>
      <c r="F1824" s="6">
        <v>327890</v>
      </c>
      <c r="G1824" s="6" t="s">
        <v>28383</v>
      </c>
      <c r="H1824" s="16">
        <v>3546329.1</v>
      </c>
      <c r="I1824" s="12" t="s">
        <v>22451</v>
      </c>
      <c r="J1824" s="12" t="s">
        <v>10582</v>
      </c>
      <c r="K1824" s="15">
        <v>0</v>
      </c>
      <c r="L1824" s="13" t="s">
        <v>15</v>
      </c>
      <c r="M1824" s="7"/>
      <c r="N1824" s="17"/>
    </row>
    <row r="1825" spans="1:14" ht="63">
      <c r="A1825" s="6">
        <v>1823</v>
      </c>
      <c r="B1825" s="8" t="s">
        <v>28345</v>
      </c>
      <c r="C1825" s="9" t="s">
        <v>28381</v>
      </c>
      <c r="D1825" s="10" t="s">
        <v>14854</v>
      </c>
      <c r="E1825" s="11" t="s">
        <v>28384</v>
      </c>
      <c r="F1825" s="6">
        <v>327890</v>
      </c>
      <c r="G1825" s="6" t="s">
        <v>28383</v>
      </c>
      <c r="H1825" s="16">
        <v>1428602.4</v>
      </c>
      <c r="I1825" s="12" t="s">
        <v>22451</v>
      </c>
      <c r="J1825" s="12" t="s">
        <v>10582</v>
      </c>
      <c r="K1825" s="15">
        <v>0</v>
      </c>
      <c r="L1825" s="13" t="s">
        <v>15</v>
      </c>
      <c r="M1825" s="7"/>
      <c r="N1825" s="17"/>
    </row>
    <row r="1826" spans="1:14" ht="63">
      <c r="A1826" s="6">
        <v>1824</v>
      </c>
      <c r="B1826" s="8" t="s">
        <v>28345</v>
      </c>
      <c r="C1826" s="9" t="s">
        <v>28385</v>
      </c>
      <c r="D1826" s="10" t="s">
        <v>28386</v>
      </c>
      <c r="E1826" s="11" t="s">
        <v>28387</v>
      </c>
      <c r="F1826" s="6">
        <v>327892</v>
      </c>
      <c r="G1826" s="6" t="s">
        <v>28383</v>
      </c>
      <c r="H1826" s="16">
        <v>5053648.5</v>
      </c>
      <c r="I1826" s="12"/>
      <c r="J1826" s="12"/>
      <c r="K1826" s="15">
        <v>0</v>
      </c>
      <c r="L1826" s="13" t="s">
        <v>15</v>
      </c>
      <c r="M1826" s="7"/>
      <c r="N1826" s="17"/>
    </row>
    <row r="1827" spans="1:14" ht="78.75">
      <c r="A1827" s="6">
        <v>1825</v>
      </c>
      <c r="B1827" s="8" t="s">
        <v>28345</v>
      </c>
      <c r="C1827" s="9" t="s">
        <v>28388</v>
      </c>
      <c r="D1827" s="10" t="s">
        <v>28386</v>
      </c>
      <c r="E1827" s="11" t="s">
        <v>28389</v>
      </c>
      <c r="F1827" s="6">
        <v>327892</v>
      </c>
      <c r="G1827" s="6" t="s">
        <v>28383</v>
      </c>
      <c r="H1827" s="16">
        <v>4201966.8499999996</v>
      </c>
      <c r="I1827" s="12" t="s">
        <v>28390</v>
      </c>
      <c r="J1827" s="12" t="s">
        <v>2002</v>
      </c>
      <c r="K1827" s="15">
        <v>0</v>
      </c>
      <c r="L1827" s="13" t="s">
        <v>15</v>
      </c>
      <c r="M1827" s="7"/>
      <c r="N1827" s="17"/>
    </row>
    <row r="1828" spans="1:14" ht="63">
      <c r="A1828" s="6">
        <v>1826</v>
      </c>
      <c r="B1828" s="8" t="s">
        <v>28345</v>
      </c>
      <c r="C1828" s="9" t="s">
        <v>28391</v>
      </c>
      <c r="D1828" s="10" t="s">
        <v>28392</v>
      </c>
      <c r="E1828" s="11" t="s">
        <v>28393</v>
      </c>
      <c r="F1828" s="6">
        <v>282784</v>
      </c>
      <c r="G1828" s="6" t="s">
        <v>28394</v>
      </c>
      <c r="H1828" s="16">
        <v>3063693.6</v>
      </c>
      <c r="I1828" s="12"/>
      <c r="J1828" s="12"/>
      <c r="K1828" s="15">
        <v>0</v>
      </c>
      <c r="L1828" s="13" t="s">
        <v>15</v>
      </c>
      <c r="M1828" s="7"/>
      <c r="N1828" s="17"/>
    </row>
    <row r="1829" spans="1:14" ht="63">
      <c r="A1829" s="6">
        <v>1827</v>
      </c>
      <c r="B1829" s="8" t="s">
        <v>28345</v>
      </c>
      <c r="C1829" s="9" t="s">
        <v>28391</v>
      </c>
      <c r="D1829" s="10" t="s">
        <v>28392</v>
      </c>
      <c r="E1829" s="11" t="s">
        <v>28395</v>
      </c>
      <c r="F1829" s="6">
        <v>282784</v>
      </c>
      <c r="G1829" s="6" t="s">
        <v>28394</v>
      </c>
      <c r="H1829" s="16">
        <v>4774522.5</v>
      </c>
      <c r="I1829" s="12" t="s">
        <v>7982</v>
      </c>
      <c r="J1829" s="12" t="s">
        <v>26247</v>
      </c>
      <c r="K1829" s="15">
        <v>0</v>
      </c>
      <c r="L1829" s="13" t="s">
        <v>15</v>
      </c>
      <c r="M1829" s="7"/>
      <c r="N1829" s="17"/>
    </row>
    <row r="1830" spans="1:14" ht="63">
      <c r="A1830" s="6">
        <v>1828</v>
      </c>
      <c r="B1830" s="8" t="s">
        <v>28345</v>
      </c>
      <c r="C1830" s="9" t="s">
        <v>28391</v>
      </c>
      <c r="D1830" s="10" t="s">
        <v>28392</v>
      </c>
      <c r="E1830" s="11" t="s">
        <v>28396</v>
      </c>
      <c r="F1830" s="6">
        <v>282784</v>
      </c>
      <c r="G1830" s="6" t="s">
        <v>28394</v>
      </c>
      <c r="H1830" s="16">
        <v>4339566</v>
      </c>
      <c r="I1830" s="12" t="s">
        <v>28397</v>
      </c>
      <c r="J1830" s="12" t="s">
        <v>16677</v>
      </c>
      <c r="K1830" s="15">
        <v>0</v>
      </c>
      <c r="L1830" s="13" t="s">
        <v>15</v>
      </c>
      <c r="M1830" s="7"/>
      <c r="N1830" s="17"/>
    </row>
    <row r="1831" spans="1:14" ht="63">
      <c r="A1831" s="6">
        <v>1829</v>
      </c>
      <c r="B1831" s="8" t="s">
        <v>28345</v>
      </c>
      <c r="C1831" s="9" t="s">
        <v>28398</v>
      </c>
      <c r="D1831" s="10" t="s">
        <v>4315</v>
      </c>
      <c r="E1831" s="11" t="s">
        <v>28399</v>
      </c>
      <c r="F1831" s="6">
        <v>307952</v>
      </c>
      <c r="G1831" s="6" t="s">
        <v>28400</v>
      </c>
      <c r="H1831" s="16">
        <v>34004499.398999996</v>
      </c>
      <c r="I1831" s="12" t="s">
        <v>25062</v>
      </c>
      <c r="J1831" s="12" t="s">
        <v>2002</v>
      </c>
      <c r="K1831" s="15">
        <v>0</v>
      </c>
      <c r="L1831" s="13" t="s">
        <v>15</v>
      </c>
      <c r="M1831" s="7"/>
      <c r="N1831" s="17"/>
    </row>
    <row r="1832" spans="1:14" ht="63">
      <c r="A1832" s="6">
        <v>1830</v>
      </c>
      <c r="B1832" s="8" t="s">
        <v>28345</v>
      </c>
      <c r="C1832" s="9" t="s">
        <v>28401</v>
      </c>
      <c r="D1832" s="10" t="s">
        <v>28402</v>
      </c>
      <c r="E1832" s="11" t="s">
        <v>28403</v>
      </c>
      <c r="F1832" s="6">
        <v>386189</v>
      </c>
      <c r="G1832" s="6" t="s">
        <v>1486</v>
      </c>
      <c r="H1832" s="16">
        <v>53689554.700000003</v>
      </c>
      <c r="I1832" s="12">
        <v>43906</v>
      </c>
      <c r="J1832" s="12">
        <v>44462</v>
      </c>
      <c r="K1832" s="15">
        <v>0</v>
      </c>
      <c r="L1832" s="13" t="s">
        <v>14</v>
      </c>
      <c r="M1832" s="7">
        <v>0.51</v>
      </c>
      <c r="N1832" s="17"/>
    </row>
    <row r="1833" spans="1:14" ht="63">
      <c r="A1833" s="6">
        <v>1831</v>
      </c>
      <c r="B1833" s="8" t="s">
        <v>28345</v>
      </c>
      <c r="C1833" s="9" t="s">
        <v>28401</v>
      </c>
      <c r="D1833" s="10" t="s">
        <v>28402</v>
      </c>
      <c r="E1833" s="11" t="s">
        <v>28403</v>
      </c>
      <c r="F1833" s="6">
        <v>386189</v>
      </c>
      <c r="G1833" s="6" t="s">
        <v>1486</v>
      </c>
      <c r="H1833" s="16">
        <v>53689554.700000003</v>
      </c>
      <c r="I1833" s="12">
        <v>43906</v>
      </c>
      <c r="J1833" s="12">
        <v>44462</v>
      </c>
      <c r="K1833" s="15">
        <v>0</v>
      </c>
      <c r="L1833" s="13" t="s">
        <v>14</v>
      </c>
      <c r="M1833" s="7">
        <v>0.49</v>
      </c>
      <c r="N1833" s="17"/>
    </row>
    <row r="1834" spans="1:14" ht="63">
      <c r="A1834" s="6">
        <v>1832</v>
      </c>
      <c r="B1834" s="8" t="s">
        <v>28345</v>
      </c>
      <c r="C1834" s="9" t="s">
        <v>28404</v>
      </c>
      <c r="D1834" s="10" t="s">
        <v>28405</v>
      </c>
      <c r="E1834" s="11" t="s">
        <v>28406</v>
      </c>
      <c r="F1834" s="6">
        <v>309297</v>
      </c>
      <c r="G1834" s="6" t="s">
        <v>1486</v>
      </c>
      <c r="H1834" s="16">
        <v>16580000</v>
      </c>
      <c r="I1834" s="12">
        <v>43668</v>
      </c>
      <c r="J1834" s="12">
        <v>44041</v>
      </c>
      <c r="K1834" s="15">
        <v>10000000</v>
      </c>
      <c r="L1834" s="13" t="s">
        <v>14</v>
      </c>
      <c r="M1834" s="7">
        <v>0.51</v>
      </c>
      <c r="N1834" s="17"/>
    </row>
    <row r="1835" spans="1:14" ht="63">
      <c r="A1835" s="6">
        <v>1833</v>
      </c>
      <c r="B1835" s="8" t="s">
        <v>28345</v>
      </c>
      <c r="C1835" s="9" t="s">
        <v>28404</v>
      </c>
      <c r="D1835" s="10" t="s">
        <v>28405</v>
      </c>
      <c r="E1835" s="11" t="s">
        <v>28406</v>
      </c>
      <c r="F1835" s="6">
        <v>309297</v>
      </c>
      <c r="G1835" s="6" t="s">
        <v>1486</v>
      </c>
      <c r="H1835" s="16">
        <v>16580000</v>
      </c>
      <c r="I1835" s="12">
        <v>43668</v>
      </c>
      <c r="J1835" s="12">
        <v>44041</v>
      </c>
      <c r="K1835" s="15">
        <v>10000000</v>
      </c>
      <c r="L1835" s="13" t="s">
        <v>14</v>
      </c>
      <c r="M1835" s="7">
        <v>0.49</v>
      </c>
      <c r="N1835" s="17"/>
    </row>
    <row r="1836" spans="1:14" ht="63">
      <c r="A1836" s="6">
        <v>1834</v>
      </c>
      <c r="B1836" s="8" t="s">
        <v>28345</v>
      </c>
      <c r="C1836" s="9" t="s">
        <v>28407</v>
      </c>
      <c r="D1836" s="10" t="s">
        <v>837</v>
      </c>
      <c r="E1836" s="11" t="s">
        <v>28408</v>
      </c>
      <c r="F1836" s="6">
        <v>309292</v>
      </c>
      <c r="G1836" s="6" t="s">
        <v>1486</v>
      </c>
      <c r="H1836" s="16">
        <v>60235307.534000002</v>
      </c>
      <c r="I1836" s="12">
        <v>43762</v>
      </c>
      <c r="J1836" s="12">
        <v>44316</v>
      </c>
      <c r="K1836" s="15">
        <v>18000000</v>
      </c>
      <c r="L1836" s="13" t="s">
        <v>15</v>
      </c>
      <c r="M1836" s="7"/>
      <c r="N1836" s="17"/>
    </row>
    <row r="1837" spans="1:14" ht="63">
      <c r="A1837" s="6">
        <v>1835</v>
      </c>
      <c r="B1837" s="8" t="s">
        <v>28345</v>
      </c>
      <c r="C1837" s="9" t="s">
        <v>28409</v>
      </c>
      <c r="D1837" s="10" t="s">
        <v>28410</v>
      </c>
      <c r="E1837" s="11" t="s">
        <v>28411</v>
      </c>
      <c r="F1837" s="6">
        <v>400145</v>
      </c>
      <c r="G1837" s="6" t="s">
        <v>1486</v>
      </c>
      <c r="H1837" s="16">
        <v>63389061.939000003</v>
      </c>
      <c r="I1837" s="12">
        <v>43941</v>
      </c>
      <c r="J1837" s="12">
        <v>44496</v>
      </c>
      <c r="K1837" s="15">
        <v>0</v>
      </c>
      <c r="L1837" s="13" t="s">
        <v>14</v>
      </c>
      <c r="M1837" s="7">
        <v>0.4</v>
      </c>
      <c r="N1837" s="17"/>
    </row>
    <row r="1838" spans="1:14" ht="63">
      <c r="A1838" s="6">
        <v>1836</v>
      </c>
      <c r="B1838" s="8" t="s">
        <v>28345</v>
      </c>
      <c r="C1838" s="9" t="s">
        <v>28409</v>
      </c>
      <c r="D1838" s="10" t="s">
        <v>28410</v>
      </c>
      <c r="E1838" s="11" t="s">
        <v>28411</v>
      </c>
      <c r="F1838" s="6">
        <v>400145</v>
      </c>
      <c r="G1838" s="6" t="s">
        <v>1486</v>
      </c>
      <c r="H1838" s="16">
        <v>63389061.939000003</v>
      </c>
      <c r="I1838" s="12">
        <v>43941</v>
      </c>
      <c r="J1838" s="12">
        <v>44496</v>
      </c>
      <c r="K1838" s="15">
        <v>0</v>
      </c>
      <c r="L1838" s="13" t="s">
        <v>14</v>
      </c>
      <c r="M1838" s="7">
        <v>0.6</v>
      </c>
      <c r="N1838" s="17"/>
    </row>
    <row r="1839" spans="1:14" ht="63">
      <c r="A1839" s="6">
        <v>1837</v>
      </c>
      <c r="B1839" s="8" t="s">
        <v>28345</v>
      </c>
      <c r="C1839" s="9" t="s">
        <v>28412</v>
      </c>
      <c r="D1839" s="10" t="s">
        <v>4033</v>
      </c>
      <c r="E1839" s="11" t="s">
        <v>28413</v>
      </c>
      <c r="F1839" s="6">
        <v>424132</v>
      </c>
      <c r="G1839" s="6" t="s">
        <v>1486</v>
      </c>
      <c r="H1839" s="16">
        <v>30000000</v>
      </c>
      <c r="I1839" s="12">
        <v>44019</v>
      </c>
      <c r="J1839" s="12">
        <v>44575</v>
      </c>
      <c r="K1839" s="15">
        <v>0</v>
      </c>
      <c r="L1839" s="13" t="s">
        <v>15</v>
      </c>
      <c r="M1839" s="7"/>
      <c r="N1839" s="17"/>
    </row>
    <row r="1840" spans="1:14" ht="63">
      <c r="A1840" s="6">
        <v>1838</v>
      </c>
      <c r="B1840" s="8" t="s">
        <v>28345</v>
      </c>
      <c r="C1840" s="9" t="s">
        <v>28414</v>
      </c>
      <c r="D1840" s="10" t="s">
        <v>28415</v>
      </c>
      <c r="E1840" s="11" t="s">
        <v>28416</v>
      </c>
      <c r="F1840" s="6">
        <v>364854</v>
      </c>
      <c r="G1840" s="6" t="s">
        <v>1486</v>
      </c>
      <c r="H1840" s="16">
        <v>29309720</v>
      </c>
      <c r="I1840" s="12">
        <v>43909</v>
      </c>
      <c r="J1840" s="12">
        <v>44464</v>
      </c>
      <c r="K1840" s="15">
        <v>0</v>
      </c>
      <c r="L1840" s="13" t="s">
        <v>14</v>
      </c>
      <c r="M1840" s="7">
        <v>0.51</v>
      </c>
      <c r="N1840" s="17"/>
    </row>
    <row r="1841" spans="1:14" ht="63">
      <c r="A1841" s="6">
        <v>1839</v>
      </c>
      <c r="B1841" s="8" t="s">
        <v>28345</v>
      </c>
      <c r="C1841" s="9" t="s">
        <v>28414</v>
      </c>
      <c r="D1841" s="10" t="s">
        <v>28415</v>
      </c>
      <c r="E1841" s="11" t="s">
        <v>28416</v>
      </c>
      <c r="F1841" s="6">
        <v>364854</v>
      </c>
      <c r="G1841" s="6" t="s">
        <v>1486</v>
      </c>
      <c r="H1841" s="16">
        <v>29309720</v>
      </c>
      <c r="I1841" s="12">
        <v>43909</v>
      </c>
      <c r="J1841" s="12">
        <v>44464</v>
      </c>
      <c r="K1841" s="15">
        <v>0</v>
      </c>
      <c r="L1841" s="13" t="s">
        <v>14</v>
      </c>
      <c r="M1841" s="7">
        <v>0.49</v>
      </c>
      <c r="N1841" s="17"/>
    </row>
    <row r="1842" spans="1:14" ht="63">
      <c r="A1842" s="6">
        <v>1840</v>
      </c>
      <c r="B1842" s="8" t="s">
        <v>28345</v>
      </c>
      <c r="C1842" s="9" t="s">
        <v>28417</v>
      </c>
      <c r="D1842" s="10" t="s">
        <v>28418</v>
      </c>
      <c r="E1842" s="11" t="s">
        <v>28419</v>
      </c>
      <c r="F1842" s="6">
        <v>448729</v>
      </c>
      <c r="G1842" s="6" t="s">
        <v>1486</v>
      </c>
      <c r="H1842" s="16">
        <v>23369908.532000002</v>
      </c>
      <c r="I1842" s="12"/>
      <c r="J1842" s="12"/>
      <c r="K1842" s="15">
        <v>0</v>
      </c>
      <c r="L1842" s="13" t="s">
        <v>15</v>
      </c>
      <c r="M1842" s="7"/>
      <c r="N1842" s="17"/>
    </row>
    <row r="1843" spans="1:14" ht="63">
      <c r="A1843" s="6">
        <v>1841</v>
      </c>
      <c r="B1843" s="8" t="s">
        <v>28345</v>
      </c>
      <c r="C1843" s="9" t="s">
        <v>28412</v>
      </c>
      <c r="D1843" s="10" t="s">
        <v>4033</v>
      </c>
      <c r="E1843" s="11" t="s">
        <v>28420</v>
      </c>
      <c r="F1843" s="6">
        <v>410652</v>
      </c>
      <c r="G1843" s="6" t="s">
        <v>1486</v>
      </c>
      <c r="H1843" s="16">
        <v>36461000.020000003</v>
      </c>
      <c r="I1843" s="12">
        <v>43971</v>
      </c>
      <c r="J1843" s="12">
        <v>44527</v>
      </c>
      <c r="K1843" s="15">
        <v>0</v>
      </c>
      <c r="L1843" s="13" t="s">
        <v>15</v>
      </c>
      <c r="M1843" s="7">
        <v>1</v>
      </c>
      <c r="N1843" s="17"/>
    </row>
    <row r="1844" spans="1:14" ht="47.25">
      <c r="A1844" s="6">
        <v>1842</v>
      </c>
      <c r="B1844" s="8" t="s">
        <v>28345</v>
      </c>
      <c r="C1844" s="9" t="s">
        <v>28421</v>
      </c>
      <c r="D1844" s="10" t="s">
        <v>28422</v>
      </c>
      <c r="E1844" s="11" t="s">
        <v>28423</v>
      </c>
      <c r="F1844" s="6">
        <v>319773</v>
      </c>
      <c r="G1844" s="6" t="s">
        <v>28424</v>
      </c>
      <c r="H1844" s="16">
        <v>28000000</v>
      </c>
      <c r="I1844" s="12" t="s">
        <v>28425</v>
      </c>
      <c r="J1844" s="12" t="s">
        <v>2071</v>
      </c>
      <c r="K1844" s="15">
        <v>0</v>
      </c>
      <c r="L1844" s="13" t="s">
        <v>15</v>
      </c>
      <c r="M1844" s="7">
        <v>1</v>
      </c>
      <c r="N1844" s="17"/>
    </row>
    <row r="1845" spans="1:14" ht="63">
      <c r="A1845" s="6">
        <v>1843</v>
      </c>
      <c r="B1845" s="8" t="s">
        <v>28345</v>
      </c>
      <c r="C1845" s="9" t="s">
        <v>28426</v>
      </c>
      <c r="D1845" s="10" t="s">
        <v>28427</v>
      </c>
      <c r="E1845" s="11" t="s">
        <v>28428</v>
      </c>
      <c r="F1845" s="6">
        <v>97628</v>
      </c>
      <c r="G1845" s="6" t="s">
        <v>4289</v>
      </c>
      <c r="H1845" s="16">
        <v>40217064.579000004</v>
      </c>
      <c r="I1845" s="12" t="s">
        <v>28429</v>
      </c>
      <c r="J1845" s="12" t="s">
        <v>1483</v>
      </c>
      <c r="K1845" s="15">
        <v>32610517</v>
      </c>
      <c r="L1845" s="13" t="s">
        <v>14</v>
      </c>
      <c r="M1845" s="7">
        <v>0.51</v>
      </c>
      <c r="N1845" s="17"/>
    </row>
    <row r="1846" spans="1:14" ht="63">
      <c r="A1846" s="6">
        <v>1844</v>
      </c>
      <c r="B1846" s="8" t="s">
        <v>28345</v>
      </c>
      <c r="C1846" s="9" t="s">
        <v>28426</v>
      </c>
      <c r="D1846" s="10" t="s">
        <v>28427</v>
      </c>
      <c r="E1846" s="11" t="s">
        <v>28428</v>
      </c>
      <c r="F1846" s="6">
        <v>97628</v>
      </c>
      <c r="G1846" s="6" t="s">
        <v>4289</v>
      </c>
      <c r="H1846" s="16">
        <v>40217064.579000004</v>
      </c>
      <c r="I1846" s="12" t="s">
        <v>28429</v>
      </c>
      <c r="J1846" s="12" t="s">
        <v>1483</v>
      </c>
      <c r="K1846" s="15">
        <v>32610517</v>
      </c>
      <c r="L1846" s="13" t="s">
        <v>14</v>
      </c>
      <c r="M1846" s="7">
        <v>0.49</v>
      </c>
      <c r="N1846" s="17"/>
    </row>
    <row r="1847" spans="1:14" ht="63">
      <c r="A1847" s="6">
        <v>1845</v>
      </c>
      <c r="B1847" s="8" t="s">
        <v>28345</v>
      </c>
      <c r="C1847" s="9" t="s">
        <v>28430</v>
      </c>
      <c r="D1847" s="10" t="s">
        <v>28431</v>
      </c>
      <c r="E1847" s="11" t="s">
        <v>28432</v>
      </c>
      <c r="F1847" s="6">
        <v>343460</v>
      </c>
      <c r="G1847" s="6" t="s">
        <v>4289</v>
      </c>
      <c r="H1847" s="16">
        <v>9938305.6500000004</v>
      </c>
      <c r="I1847" s="12" t="s">
        <v>25866</v>
      </c>
      <c r="J1847" s="12" t="s">
        <v>2233</v>
      </c>
      <c r="K1847" s="15">
        <v>4000000</v>
      </c>
      <c r="L1847" s="13" t="s">
        <v>15</v>
      </c>
      <c r="M1847" s="7">
        <v>1</v>
      </c>
      <c r="N1847" s="17"/>
    </row>
    <row r="1848" spans="1:14" ht="63">
      <c r="A1848" s="6">
        <v>1846</v>
      </c>
      <c r="B1848" s="8" t="s">
        <v>28345</v>
      </c>
      <c r="C1848" s="9" t="s">
        <v>28433</v>
      </c>
      <c r="D1848" s="10" t="s">
        <v>28434</v>
      </c>
      <c r="E1848" s="11" t="s">
        <v>28435</v>
      </c>
      <c r="F1848" s="6">
        <v>394764</v>
      </c>
      <c r="G1848" s="6" t="s">
        <v>4289</v>
      </c>
      <c r="H1848" s="16">
        <v>6319902.5499999998</v>
      </c>
      <c r="I1848" s="12" t="s">
        <v>7759</v>
      </c>
      <c r="J1848" s="12" t="s">
        <v>1137</v>
      </c>
      <c r="K1848" s="15">
        <v>4186515</v>
      </c>
      <c r="L1848" s="13" t="s">
        <v>15</v>
      </c>
      <c r="M1848" s="7">
        <v>1</v>
      </c>
      <c r="N1848" s="17"/>
    </row>
    <row r="1849" spans="1:14" ht="63">
      <c r="A1849" s="6">
        <v>1847</v>
      </c>
      <c r="B1849" s="8" t="s">
        <v>28345</v>
      </c>
      <c r="C1849" s="9" t="s">
        <v>28436</v>
      </c>
      <c r="D1849" s="10" t="s">
        <v>28437</v>
      </c>
      <c r="E1849" s="11" t="s">
        <v>28438</v>
      </c>
      <c r="F1849" s="6">
        <v>394765</v>
      </c>
      <c r="G1849" s="6" t="s">
        <v>4289</v>
      </c>
      <c r="H1849" s="16">
        <v>5722766.75</v>
      </c>
      <c r="I1849" s="12" t="s">
        <v>7449</v>
      </c>
      <c r="J1849" s="12" t="s">
        <v>28439</v>
      </c>
      <c r="K1849" s="15">
        <v>0</v>
      </c>
      <c r="L1849" s="13" t="s">
        <v>15</v>
      </c>
      <c r="M1849" s="7">
        <v>1</v>
      </c>
      <c r="N1849" s="17"/>
    </row>
    <row r="1850" spans="1:14" ht="94.5">
      <c r="A1850" s="6">
        <v>1848</v>
      </c>
      <c r="B1850" s="8" t="s">
        <v>28345</v>
      </c>
      <c r="C1850" s="9" t="s">
        <v>28440</v>
      </c>
      <c r="D1850" s="10" t="s">
        <v>14855</v>
      </c>
      <c r="E1850" s="11" t="s">
        <v>28441</v>
      </c>
      <c r="F1850" s="6">
        <v>369582</v>
      </c>
      <c r="G1850" s="6" t="s">
        <v>4289</v>
      </c>
      <c r="H1850" s="16">
        <v>16007875.605</v>
      </c>
      <c r="I1850" s="12" t="s">
        <v>3908</v>
      </c>
      <c r="J1850" s="12" t="s">
        <v>1751</v>
      </c>
      <c r="K1850" s="15">
        <v>10898167</v>
      </c>
      <c r="L1850" s="13" t="s">
        <v>15</v>
      </c>
      <c r="M1850" s="7">
        <v>1</v>
      </c>
      <c r="N1850" s="17"/>
    </row>
    <row r="1851" spans="1:14" ht="47.25">
      <c r="A1851" s="6">
        <v>1849</v>
      </c>
      <c r="B1851" s="8" t="s">
        <v>28345</v>
      </c>
      <c r="C1851" s="9" t="s">
        <v>28430</v>
      </c>
      <c r="D1851" s="10" t="s">
        <v>28431</v>
      </c>
      <c r="E1851" s="11" t="s">
        <v>28442</v>
      </c>
      <c r="F1851" s="6">
        <v>426560</v>
      </c>
      <c r="G1851" s="6" t="s">
        <v>4289</v>
      </c>
      <c r="H1851" s="16">
        <v>7440230.9000000004</v>
      </c>
      <c r="I1851" s="12" t="s">
        <v>1563</v>
      </c>
      <c r="J1851" s="12" t="s">
        <v>14856</v>
      </c>
      <c r="K1851" s="15">
        <v>0</v>
      </c>
      <c r="L1851" s="13" t="s">
        <v>15</v>
      </c>
      <c r="M1851" s="7">
        <v>1</v>
      </c>
      <c r="N1851" s="17"/>
    </row>
    <row r="1852" spans="1:14" ht="78.75">
      <c r="A1852" s="6">
        <v>1850</v>
      </c>
      <c r="B1852" s="8" t="s">
        <v>28345</v>
      </c>
      <c r="C1852" s="9" t="s">
        <v>28430</v>
      </c>
      <c r="D1852" s="10" t="s">
        <v>28431</v>
      </c>
      <c r="E1852" s="11" t="s">
        <v>28443</v>
      </c>
      <c r="F1852" s="6">
        <v>426561</v>
      </c>
      <c r="G1852" s="6" t="s">
        <v>4289</v>
      </c>
      <c r="H1852" s="16">
        <v>10750785.698999999</v>
      </c>
      <c r="I1852" s="12" t="s">
        <v>28375</v>
      </c>
      <c r="J1852" s="12" t="s">
        <v>5218</v>
      </c>
      <c r="K1852" s="15">
        <v>0</v>
      </c>
      <c r="L1852" s="13" t="s">
        <v>15</v>
      </c>
      <c r="M1852" s="7">
        <v>1</v>
      </c>
      <c r="N1852" s="17"/>
    </row>
    <row r="1853" spans="1:14" ht="63">
      <c r="A1853" s="6">
        <v>1851</v>
      </c>
      <c r="B1853" s="8" t="s">
        <v>28345</v>
      </c>
      <c r="C1853" s="9" t="s">
        <v>28412</v>
      </c>
      <c r="D1853" s="10" t="s">
        <v>4033</v>
      </c>
      <c r="E1853" s="11" t="s">
        <v>28444</v>
      </c>
      <c r="F1853" s="6">
        <v>192879</v>
      </c>
      <c r="G1853" s="6" t="s">
        <v>4289</v>
      </c>
      <c r="H1853" s="16">
        <v>18927144.5</v>
      </c>
      <c r="I1853" s="12" t="s">
        <v>13236</v>
      </c>
      <c r="J1853" s="12" t="s">
        <v>6668</v>
      </c>
      <c r="K1853" s="15">
        <v>10200000</v>
      </c>
      <c r="L1853" s="13" t="s">
        <v>15</v>
      </c>
      <c r="M1853" s="7">
        <v>1</v>
      </c>
      <c r="N1853" s="17"/>
    </row>
    <row r="1854" spans="1:14" ht="63">
      <c r="A1854" s="6">
        <v>1852</v>
      </c>
      <c r="B1854" s="8" t="s">
        <v>28345</v>
      </c>
      <c r="C1854" s="9" t="s">
        <v>28445</v>
      </c>
      <c r="D1854" s="10" t="s">
        <v>28446</v>
      </c>
      <c r="E1854" s="11" t="s">
        <v>28447</v>
      </c>
      <c r="F1854" s="6">
        <v>299188</v>
      </c>
      <c r="G1854" s="6" t="s">
        <v>4289</v>
      </c>
      <c r="H1854" s="16">
        <v>41900342.579000004</v>
      </c>
      <c r="I1854" s="12" t="s">
        <v>14857</v>
      </c>
      <c r="J1854" s="12" t="s">
        <v>28448</v>
      </c>
      <c r="K1854" s="15">
        <v>7900000</v>
      </c>
      <c r="L1854" s="13" t="s">
        <v>15</v>
      </c>
      <c r="M1854" s="7">
        <v>1</v>
      </c>
      <c r="N1854" s="17"/>
    </row>
    <row r="1855" spans="1:14" ht="63">
      <c r="A1855" s="6">
        <v>1853</v>
      </c>
      <c r="B1855" s="8" t="s">
        <v>28345</v>
      </c>
      <c r="C1855" s="9" t="s">
        <v>28449</v>
      </c>
      <c r="D1855" s="10" t="s">
        <v>28450</v>
      </c>
      <c r="E1855" s="11" t="s">
        <v>28451</v>
      </c>
      <c r="F1855" s="6">
        <v>307946</v>
      </c>
      <c r="G1855" s="6" t="s">
        <v>4289</v>
      </c>
      <c r="H1855" s="16">
        <v>40185634.148000002</v>
      </c>
      <c r="I1855" s="12" t="s">
        <v>7238</v>
      </c>
      <c r="J1855" s="12" t="s">
        <v>28452</v>
      </c>
      <c r="K1855" s="15">
        <v>0</v>
      </c>
      <c r="L1855" s="13" t="s">
        <v>15</v>
      </c>
      <c r="M1855" s="7">
        <v>1</v>
      </c>
      <c r="N1855" s="17"/>
    </row>
    <row r="1856" spans="1:14" ht="63">
      <c r="A1856" s="6">
        <v>1854</v>
      </c>
      <c r="B1856" s="8" t="s">
        <v>28345</v>
      </c>
      <c r="C1856" s="9" t="s">
        <v>28453</v>
      </c>
      <c r="D1856" s="10" t="s">
        <v>28454</v>
      </c>
      <c r="E1856" s="11" t="s">
        <v>28455</v>
      </c>
      <c r="F1856" s="6">
        <v>331556</v>
      </c>
      <c r="G1856" s="6" t="s">
        <v>4289</v>
      </c>
      <c r="H1856" s="16">
        <v>18613928.829999998</v>
      </c>
      <c r="I1856" s="12" t="s">
        <v>4133</v>
      </c>
      <c r="J1856" s="12" t="s">
        <v>1564</v>
      </c>
      <c r="K1856" s="15">
        <v>9422000</v>
      </c>
      <c r="L1856" s="13" t="s">
        <v>14</v>
      </c>
      <c r="M1856" s="7">
        <v>0.49</v>
      </c>
      <c r="N1856" s="17"/>
    </row>
    <row r="1857" spans="1:14" ht="63">
      <c r="A1857" s="6">
        <v>1855</v>
      </c>
      <c r="B1857" s="8" t="s">
        <v>28345</v>
      </c>
      <c r="C1857" s="9" t="s">
        <v>28453</v>
      </c>
      <c r="D1857" s="10" t="s">
        <v>28454</v>
      </c>
      <c r="E1857" s="11" t="s">
        <v>28455</v>
      </c>
      <c r="F1857" s="6">
        <v>331556</v>
      </c>
      <c r="G1857" s="6" t="s">
        <v>4289</v>
      </c>
      <c r="H1857" s="16">
        <v>18613928.829999998</v>
      </c>
      <c r="I1857" s="12" t="s">
        <v>4133</v>
      </c>
      <c r="J1857" s="12" t="s">
        <v>1564</v>
      </c>
      <c r="K1857" s="15">
        <v>9422000</v>
      </c>
      <c r="L1857" s="13" t="s">
        <v>14</v>
      </c>
      <c r="M1857" s="7">
        <v>0.51</v>
      </c>
      <c r="N1857" s="17"/>
    </row>
    <row r="1858" spans="1:14" ht="63">
      <c r="A1858" s="6">
        <v>1856</v>
      </c>
      <c r="B1858" s="8" t="s">
        <v>28345</v>
      </c>
      <c r="C1858" s="9" t="s">
        <v>28456</v>
      </c>
      <c r="D1858" s="10" t="s">
        <v>28457</v>
      </c>
      <c r="E1858" s="11" t="s">
        <v>28458</v>
      </c>
      <c r="F1858" s="6">
        <v>387457</v>
      </c>
      <c r="G1858" s="6" t="s">
        <v>4289</v>
      </c>
      <c r="H1858" s="16">
        <v>1578389.85</v>
      </c>
      <c r="I1858" s="12" t="s">
        <v>7019</v>
      </c>
      <c r="J1858" s="12" t="s">
        <v>4004</v>
      </c>
      <c r="K1858" s="15">
        <v>0</v>
      </c>
      <c r="L1858" s="13" t="s">
        <v>15</v>
      </c>
      <c r="M1858" s="7">
        <v>1</v>
      </c>
      <c r="N1858" s="17"/>
    </row>
    <row r="1859" spans="1:14" ht="47.25">
      <c r="A1859" s="6">
        <v>1857</v>
      </c>
      <c r="B1859" s="8" t="s">
        <v>28345</v>
      </c>
      <c r="C1859" s="9" t="s">
        <v>28459</v>
      </c>
      <c r="D1859" s="10" t="s">
        <v>28460</v>
      </c>
      <c r="E1859" s="11" t="s">
        <v>28461</v>
      </c>
      <c r="F1859" s="6">
        <v>387460</v>
      </c>
      <c r="G1859" s="6" t="s">
        <v>4289</v>
      </c>
      <c r="H1859" s="16">
        <v>644613</v>
      </c>
      <c r="I1859" s="12" t="s">
        <v>7449</v>
      </c>
      <c r="J1859" s="12" t="s">
        <v>13241</v>
      </c>
      <c r="K1859" s="15">
        <v>0</v>
      </c>
      <c r="L1859" s="13" t="s">
        <v>15</v>
      </c>
      <c r="M1859" s="7">
        <v>1</v>
      </c>
      <c r="N1859" s="17"/>
    </row>
    <row r="1860" spans="1:14" ht="78.75">
      <c r="A1860" s="6">
        <v>1858</v>
      </c>
      <c r="B1860" s="8" t="s">
        <v>28345</v>
      </c>
      <c r="C1860" s="9" t="s">
        <v>28462</v>
      </c>
      <c r="D1860" s="10" t="s">
        <v>28463</v>
      </c>
      <c r="E1860" s="11" t="s">
        <v>28464</v>
      </c>
      <c r="F1860" s="6">
        <v>394767</v>
      </c>
      <c r="G1860" s="6" t="s">
        <v>4289</v>
      </c>
      <c r="H1860" s="16">
        <v>7177339.2999999998</v>
      </c>
      <c r="I1860" s="12" t="s">
        <v>7449</v>
      </c>
      <c r="J1860" s="12" t="s">
        <v>13241</v>
      </c>
      <c r="K1860" s="15">
        <v>0</v>
      </c>
      <c r="L1860" s="13" t="s">
        <v>15</v>
      </c>
      <c r="M1860" s="7">
        <v>1</v>
      </c>
      <c r="N1860" s="17"/>
    </row>
    <row r="1861" spans="1:14" ht="78.75">
      <c r="A1861" s="6">
        <v>1859</v>
      </c>
      <c r="B1861" s="8" t="s">
        <v>28345</v>
      </c>
      <c r="C1861" s="9" t="s">
        <v>28465</v>
      </c>
      <c r="D1861" s="10" t="s">
        <v>28466</v>
      </c>
      <c r="E1861" s="11" t="s">
        <v>28467</v>
      </c>
      <c r="F1861" s="6">
        <v>110147</v>
      </c>
      <c r="G1861" s="6" t="s">
        <v>4289</v>
      </c>
      <c r="H1861" s="16">
        <v>32471199.269000001</v>
      </c>
      <c r="I1861" s="12" t="s">
        <v>28468</v>
      </c>
      <c r="J1861" s="12" t="s">
        <v>28469</v>
      </c>
      <c r="K1861" s="15">
        <v>25864633</v>
      </c>
      <c r="L1861" s="13" t="s">
        <v>14</v>
      </c>
      <c r="M1861" s="7">
        <v>0.49</v>
      </c>
      <c r="N1861" s="17"/>
    </row>
    <row r="1862" spans="1:14" ht="78.75">
      <c r="A1862" s="6">
        <v>1860</v>
      </c>
      <c r="B1862" s="8" t="s">
        <v>28345</v>
      </c>
      <c r="C1862" s="9" t="s">
        <v>28465</v>
      </c>
      <c r="D1862" s="10" t="s">
        <v>28466</v>
      </c>
      <c r="E1862" s="11" t="s">
        <v>28467</v>
      </c>
      <c r="F1862" s="6">
        <v>110147</v>
      </c>
      <c r="G1862" s="6" t="s">
        <v>4289</v>
      </c>
      <c r="H1862" s="16">
        <v>32471199.269000001</v>
      </c>
      <c r="I1862" s="12" t="s">
        <v>28468</v>
      </c>
      <c r="J1862" s="12" t="s">
        <v>28469</v>
      </c>
      <c r="K1862" s="15">
        <v>25864633</v>
      </c>
      <c r="L1862" s="13" t="s">
        <v>14</v>
      </c>
      <c r="M1862" s="7">
        <v>0.51</v>
      </c>
      <c r="N1862" s="17"/>
    </row>
    <row r="1863" spans="1:14" ht="63">
      <c r="A1863" s="6">
        <v>1861</v>
      </c>
      <c r="B1863" s="8" t="s">
        <v>28345</v>
      </c>
      <c r="C1863" s="9" t="s">
        <v>28470</v>
      </c>
      <c r="D1863" s="10" t="s">
        <v>28471</v>
      </c>
      <c r="E1863" s="11" t="s">
        <v>28472</v>
      </c>
      <c r="F1863" s="6">
        <v>202693</v>
      </c>
      <c r="G1863" s="6" t="s">
        <v>4289</v>
      </c>
      <c r="H1863" s="16">
        <v>9731766.091</v>
      </c>
      <c r="I1863" s="12" t="s">
        <v>7050</v>
      </c>
      <c r="J1863" s="12" t="s">
        <v>7010</v>
      </c>
      <c r="K1863" s="15">
        <v>5200000</v>
      </c>
      <c r="L1863" s="13" t="s">
        <v>15</v>
      </c>
      <c r="M1863" s="7">
        <v>1</v>
      </c>
      <c r="N1863" s="17"/>
    </row>
    <row r="1864" spans="1:14" ht="63">
      <c r="A1864" s="6">
        <v>1862</v>
      </c>
      <c r="B1864" s="8" t="s">
        <v>28345</v>
      </c>
      <c r="C1864" s="9" t="s">
        <v>28473</v>
      </c>
      <c r="D1864" s="10" t="s">
        <v>28474</v>
      </c>
      <c r="E1864" s="11" t="s">
        <v>28475</v>
      </c>
      <c r="F1864" s="6">
        <v>279271</v>
      </c>
      <c r="G1864" s="6" t="s">
        <v>4289</v>
      </c>
      <c r="H1864" s="16">
        <v>8759245.0999999996</v>
      </c>
      <c r="I1864" s="12" t="s">
        <v>26708</v>
      </c>
      <c r="J1864" s="12" t="s">
        <v>7476</v>
      </c>
      <c r="K1864" s="15">
        <v>5000000</v>
      </c>
      <c r="L1864" s="13" t="s">
        <v>15</v>
      </c>
      <c r="M1864" s="7">
        <v>1</v>
      </c>
      <c r="N1864" s="17"/>
    </row>
    <row r="1865" spans="1:14" ht="63">
      <c r="A1865" s="6">
        <v>1863</v>
      </c>
      <c r="B1865" s="8" t="s">
        <v>28345</v>
      </c>
      <c r="C1865" s="9" t="s">
        <v>28476</v>
      </c>
      <c r="D1865" s="10" t="s">
        <v>28474</v>
      </c>
      <c r="E1865" s="11" t="s">
        <v>28477</v>
      </c>
      <c r="F1865" s="6">
        <v>307938</v>
      </c>
      <c r="G1865" s="6" t="s">
        <v>4289</v>
      </c>
      <c r="H1865" s="16">
        <v>3896404.87</v>
      </c>
      <c r="I1865" s="12" t="s">
        <v>22147</v>
      </c>
      <c r="J1865" s="12" t="s">
        <v>28478</v>
      </c>
      <c r="K1865" s="15">
        <v>1500000</v>
      </c>
      <c r="L1865" s="13" t="s">
        <v>14</v>
      </c>
      <c r="M1865" s="7">
        <v>0.51</v>
      </c>
      <c r="N1865" s="17"/>
    </row>
    <row r="1866" spans="1:14" ht="78.75">
      <c r="A1866" s="6">
        <v>1864</v>
      </c>
      <c r="B1866" s="8" t="s">
        <v>28345</v>
      </c>
      <c r="C1866" s="9" t="s">
        <v>28476</v>
      </c>
      <c r="D1866" s="10" t="s">
        <v>28479</v>
      </c>
      <c r="E1866" s="11" t="s">
        <v>28480</v>
      </c>
      <c r="F1866" s="6">
        <v>307938</v>
      </c>
      <c r="G1866" s="6" t="s">
        <v>4289</v>
      </c>
      <c r="H1866" s="16">
        <v>7281083.6900000004</v>
      </c>
      <c r="I1866" s="12" t="s">
        <v>22147</v>
      </c>
      <c r="J1866" s="12" t="s">
        <v>28478</v>
      </c>
      <c r="K1866" s="15">
        <v>3100000</v>
      </c>
      <c r="L1866" s="13" t="s">
        <v>14</v>
      </c>
      <c r="M1866" s="7">
        <v>0.49</v>
      </c>
      <c r="N1866" s="17"/>
    </row>
    <row r="1867" spans="1:14" ht="47.25">
      <c r="A1867" s="6">
        <v>1865</v>
      </c>
      <c r="B1867" s="8" t="s">
        <v>28345</v>
      </c>
      <c r="C1867" s="9" t="s">
        <v>28481</v>
      </c>
      <c r="D1867" s="10" t="s">
        <v>28482</v>
      </c>
      <c r="E1867" s="11" t="s">
        <v>28483</v>
      </c>
      <c r="F1867" s="6">
        <v>373614</v>
      </c>
      <c r="G1867" s="6" t="s">
        <v>4289</v>
      </c>
      <c r="H1867" s="16">
        <v>4126892.8450000002</v>
      </c>
      <c r="I1867" s="12" t="s">
        <v>7088</v>
      </c>
      <c r="J1867" s="12" t="s">
        <v>28379</v>
      </c>
      <c r="K1867" s="15">
        <v>0</v>
      </c>
      <c r="L1867" s="13" t="s">
        <v>15</v>
      </c>
      <c r="M1867" s="7">
        <v>1</v>
      </c>
      <c r="N1867" s="17"/>
    </row>
    <row r="1868" spans="1:14" ht="63">
      <c r="A1868" s="6">
        <v>1866</v>
      </c>
      <c r="B1868" s="8" t="s">
        <v>28345</v>
      </c>
      <c r="C1868" s="9" t="s">
        <v>28484</v>
      </c>
      <c r="D1868" s="10" t="s">
        <v>28485</v>
      </c>
      <c r="E1868" s="11" t="s">
        <v>28486</v>
      </c>
      <c r="F1868" s="6">
        <v>394766</v>
      </c>
      <c r="G1868" s="6" t="s">
        <v>4289</v>
      </c>
      <c r="H1868" s="16">
        <v>3163933.2</v>
      </c>
      <c r="I1868" s="12" t="s">
        <v>7088</v>
      </c>
      <c r="J1868" s="12" t="s">
        <v>28379</v>
      </c>
      <c r="K1868" s="15">
        <v>0</v>
      </c>
      <c r="L1868" s="13" t="s">
        <v>15</v>
      </c>
      <c r="M1868" s="7">
        <v>1</v>
      </c>
      <c r="N1868" s="17"/>
    </row>
    <row r="1869" spans="1:14" ht="63">
      <c r="A1869" s="6">
        <v>1867</v>
      </c>
      <c r="B1869" s="8" t="s">
        <v>28345</v>
      </c>
      <c r="C1869" s="9" t="s">
        <v>28487</v>
      </c>
      <c r="D1869" s="10" t="s">
        <v>28488</v>
      </c>
      <c r="E1869" s="11" t="s">
        <v>28489</v>
      </c>
      <c r="F1869" s="6">
        <v>405335</v>
      </c>
      <c r="G1869" s="6" t="s">
        <v>4289</v>
      </c>
      <c r="H1869" s="16">
        <v>2785797.1</v>
      </c>
      <c r="I1869" s="12" t="s">
        <v>1542</v>
      </c>
      <c r="J1869" s="12" t="s">
        <v>2058</v>
      </c>
      <c r="K1869" s="15">
        <v>0</v>
      </c>
      <c r="L1869" s="13" t="s">
        <v>15</v>
      </c>
      <c r="M1869" s="7">
        <v>1</v>
      </c>
      <c r="N1869" s="17"/>
    </row>
    <row r="1870" spans="1:14" ht="63">
      <c r="A1870" s="6">
        <v>1868</v>
      </c>
      <c r="B1870" s="8" t="s">
        <v>28345</v>
      </c>
      <c r="C1870" s="9" t="s">
        <v>28490</v>
      </c>
      <c r="D1870" s="10" t="s">
        <v>28491</v>
      </c>
      <c r="E1870" s="11" t="s">
        <v>28492</v>
      </c>
      <c r="F1870" s="6">
        <v>405336</v>
      </c>
      <c r="G1870" s="6" t="s">
        <v>4289</v>
      </c>
      <c r="H1870" s="16">
        <v>7150175.9500000002</v>
      </c>
      <c r="I1870" s="12" t="s">
        <v>26260</v>
      </c>
      <c r="J1870" s="12" t="s">
        <v>2071</v>
      </c>
      <c r="K1870" s="15">
        <v>0</v>
      </c>
      <c r="L1870" s="13" t="s">
        <v>15</v>
      </c>
      <c r="M1870" s="7">
        <v>1</v>
      </c>
      <c r="N1870" s="17"/>
    </row>
    <row r="1871" spans="1:14" ht="78.75">
      <c r="A1871" s="6">
        <v>1869</v>
      </c>
      <c r="B1871" s="8" t="s">
        <v>28345</v>
      </c>
      <c r="C1871" s="9" t="s">
        <v>28490</v>
      </c>
      <c r="D1871" s="10" t="s">
        <v>28491</v>
      </c>
      <c r="E1871" s="11" t="s">
        <v>28493</v>
      </c>
      <c r="F1871" s="6">
        <v>405329</v>
      </c>
      <c r="G1871" s="6" t="s">
        <v>4289</v>
      </c>
      <c r="H1871" s="16">
        <v>6766879.4500000002</v>
      </c>
      <c r="I1871" s="12" t="s">
        <v>7509</v>
      </c>
      <c r="J1871" s="12" t="s">
        <v>28494</v>
      </c>
      <c r="K1871" s="15">
        <v>0</v>
      </c>
      <c r="L1871" s="13" t="s">
        <v>15</v>
      </c>
      <c r="M1871" s="7">
        <v>1</v>
      </c>
      <c r="N1871" s="17"/>
    </row>
    <row r="1872" spans="1:14" ht="63">
      <c r="A1872" s="6">
        <v>1870</v>
      </c>
      <c r="B1872" s="8" t="s">
        <v>28345</v>
      </c>
      <c r="C1872" s="9" t="s">
        <v>28412</v>
      </c>
      <c r="D1872" s="10" t="s">
        <v>4033</v>
      </c>
      <c r="E1872" s="11" t="s">
        <v>28495</v>
      </c>
      <c r="F1872" s="6">
        <v>410535</v>
      </c>
      <c r="G1872" s="6" t="s">
        <v>4289</v>
      </c>
      <c r="H1872" s="16">
        <v>2791420.15</v>
      </c>
      <c r="I1872" s="12" t="s">
        <v>1563</v>
      </c>
      <c r="J1872" s="12" t="s">
        <v>14856</v>
      </c>
      <c r="K1872" s="15">
        <v>0</v>
      </c>
      <c r="L1872" s="13" t="s">
        <v>15</v>
      </c>
      <c r="M1872" s="7">
        <v>1</v>
      </c>
      <c r="N1872" s="17"/>
    </row>
    <row r="1873" spans="1:14" ht="78.75">
      <c r="A1873" s="6">
        <v>1871</v>
      </c>
      <c r="B1873" s="8" t="s">
        <v>28345</v>
      </c>
      <c r="C1873" s="9" t="s">
        <v>28496</v>
      </c>
      <c r="D1873" s="10" t="s">
        <v>28497</v>
      </c>
      <c r="E1873" s="11" t="s">
        <v>28498</v>
      </c>
      <c r="F1873" s="6">
        <v>410565</v>
      </c>
      <c r="G1873" s="6" t="s">
        <v>4289</v>
      </c>
      <c r="H1873" s="16">
        <v>4531538</v>
      </c>
      <c r="I1873" s="12" t="s">
        <v>6771</v>
      </c>
      <c r="J1873" s="12" t="s">
        <v>2156</v>
      </c>
      <c r="K1873" s="15">
        <v>0</v>
      </c>
      <c r="L1873" s="13" t="s">
        <v>15</v>
      </c>
      <c r="M1873" s="7">
        <v>1</v>
      </c>
      <c r="N1873" s="17"/>
    </row>
    <row r="1874" spans="1:14" ht="63">
      <c r="A1874" s="6">
        <v>1872</v>
      </c>
      <c r="B1874" s="8" t="s">
        <v>28345</v>
      </c>
      <c r="C1874" s="9" t="s">
        <v>28499</v>
      </c>
      <c r="D1874" s="10" t="s">
        <v>28500</v>
      </c>
      <c r="E1874" s="11" t="s">
        <v>28501</v>
      </c>
      <c r="F1874" s="6">
        <v>410579</v>
      </c>
      <c r="G1874" s="6" t="s">
        <v>4289</v>
      </c>
      <c r="H1874" s="16">
        <v>4277292.3499999996</v>
      </c>
      <c r="I1874" s="12" t="s">
        <v>6872</v>
      </c>
      <c r="J1874" s="12" t="s">
        <v>28502</v>
      </c>
      <c r="K1874" s="15">
        <v>0</v>
      </c>
      <c r="L1874" s="13" t="s">
        <v>15</v>
      </c>
      <c r="M1874" s="7">
        <v>1</v>
      </c>
      <c r="N1874" s="17"/>
    </row>
    <row r="1875" spans="1:14" ht="63">
      <c r="A1875" s="6">
        <v>1873</v>
      </c>
      <c r="B1875" s="8" t="s">
        <v>28345</v>
      </c>
      <c r="C1875" s="9" t="s">
        <v>28503</v>
      </c>
      <c r="D1875" s="10" t="s">
        <v>28504</v>
      </c>
      <c r="E1875" s="11" t="s">
        <v>28505</v>
      </c>
      <c r="F1875" s="6">
        <v>410585</v>
      </c>
      <c r="G1875" s="6" t="s">
        <v>4289</v>
      </c>
      <c r="H1875" s="16">
        <v>2199586.2999999998</v>
      </c>
      <c r="I1875" s="12"/>
      <c r="J1875" s="12"/>
      <c r="K1875" s="15">
        <v>0</v>
      </c>
      <c r="L1875" s="13" t="s">
        <v>15</v>
      </c>
      <c r="M1875" s="7">
        <v>1</v>
      </c>
      <c r="N1875" s="17"/>
    </row>
    <row r="1876" spans="1:14" ht="63">
      <c r="A1876" s="6">
        <v>1874</v>
      </c>
      <c r="B1876" s="8" t="s">
        <v>28345</v>
      </c>
      <c r="C1876" s="9" t="s">
        <v>28506</v>
      </c>
      <c r="D1876" s="10" t="s">
        <v>28504</v>
      </c>
      <c r="E1876" s="11" t="s">
        <v>28507</v>
      </c>
      <c r="F1876" s="6">
        <v>416517</v>
      </c>
      <c r="G1876" s="6" t="s">
        <v>4289</v>
      </c>
      <c r="H1876" s="16">
        <v>4160605.3709999998</v>
      </c>
      <c r="I1876" s="12" t="s">
        <v>28375</v>
      </c>
      <c r="J1876" s="12" t="s">
        <v>5218</v>
      </c>
      <c r="K1876" s="15">
        <v>0</v>
      </c>
      <c r="L1876" s="13" t="s">
        <v>15</v>
      </c>
      <c r="M1876" s="7">
        <v>1</v>
      </c>
      <c r="N1876" s="17"/>
    </row>
    <row r="1877" spans="1:14" ht="47.25">
      <c r="A1877" s="6">
        <v>1875</v>
      </c>
      <c r="B1877" s="8" t="s">
        <v>28345</v>
      </c>
      <c r="C1877" s="9" t="s">
        <v>28506</v>
      </c>
      <c r="D1877" s="10" t="s">
        <v>28504</v>
      </c>
      <c r="E1877" s="11" t="s">
        <v>28508</v>
      </c>
      <c r="F1877" s="6">
        <v>416523</v>
      </c>
      <c r="G1877" s="6" t="s">
        <v>4289</v>
      </c>
      <c r="H1877" s="16">
        <v>4511199.7439999999</v>
      </c>
      <c r="I1877" s="12" t="s">
        <v>28375</v>
      </c>
      <c r="J1877" s="12" t="s">
        <v>5218</v>
      </c>
      <c r="K1877" s="15">
        <v>0</v>
      </c>
      <c r="L1877" s="13" t="s">
        <v>15</v>
      </c>
      <c r="M1877" s="7">
        <v>1</v>
      </c>
      <c r="N1877" s="17"/>
    </row>
    <row r="1878" spans="1:14" ht="63">
      <c r="A1878" s="6">
        <v>1876</v>
      </c>
      <c r="B1878" s="8" t="s">
        <v>28345</v>
      </c>
      <c r="C1878" s="9" t="s">
        <v>28509</v>
      </c>
      <c r="D1878" s="10" t="s">
        <v>28510</v>
      </c>
      <c r="E1878" s="11" t="s">
        <v>28511</v>
      </c>
      <c r="F1878" s="6">
        <v>436034</v>
      </c>
      <c r="G1878" s="6" t="s">
        <v>4289</v>
      </c>
      <c r="H1878" s="16">
        <v>2915757.1</v>
      </c>
      <c r="I1878" s="12" t="s">
        <v>2050</v>
      </c>
      <c r="J1878" s="12" t="s">
        <v>2339</v>
      </c>
      <c r="K1878" s="15">
        <v>0</v>
      </c>
      <c r="L1878" s="13" t="s">
        <v>15</v>
      </c>
      <c r="M1878" s="7">
        <v>1</v>
      </c>
      <c r="N1878" s="17"/>
    </row>
    <row r="1879" spans="1:14" ht="78.75">
      <c r="A1879" s="6">
        <v>1877</v>
      </c>
      <c r="B1879" s="8" t="s">
        <v>28345</v>
      </c>
      <c r="C1879" s="9" t="s">
        <v>14858</v>
      </c>
      <c r="D1879" s="10" t="s">
        <v>14854</v>
      </c>
      <c r="E1879" s="11" t="s">
        <v>28512</v>
      </c>
      <c r="F1879" s="6">
        <v>459892</v>
      </c>
      <c r="G1879" s="6" t="s">
        <v>4289</v>
      </c>
      <c r="H1879" s="16">
        <v>19994852.353999998</v>
      </c>
      <c r="I1879" s="12" t="s">
        <v>1755</v>
      </c>
      <c r="J1879" s="12"/>
      <c r="K1879" s="15">
        <v>0</v>
      </c>
      <c r="L1879" s="13" t="s">
        <v>15</v>
      </c>
      <c r="M1879" s="7">
        <v>1</v>
      </c>
      <c r="N1879" s="17"/>
    </row>
    <row r="1880" spans="1:14" ht="63">
      <c r="A1880" s="6">
        <v>1878</v>
      </c>
      <c r="B1880" s="8" t="s">
        <v>28345</v>
      </c>
      <c r="C1880" s="9" t="s">
        <v>28513</v>
      </c>
      <c r="D1880" s="10" t="s">
        <v>28514</v>
      </c>
      <c r="E1880" s="11" t="s">
        <v>28515</v>
      </c>
      <c r="F1880" s="6">
        <v>106677</v>
      </c>
      <c r="G1880" s="6" t="s">
        <v>4289</v>
      </c>
      <c r="H1880" s="16">
        <v>3453739.4619999998</v>
      </c>
      <c r="I1880" s="12" t="s">
        <v>28516</v>
      </c>
      <c r="J1880" s="12" t="s">
        <v>28517</v>
      </c>
      <c r="K1880" s="15">
        <v>2247396</v>
      </c>
      <c r="L1880" s="13" t="s">
        <v>15</v>
      </c>
      <c r="M1880" s="7">
        <v>1</v>
      </c>
      <c r="N1880" s="17"/>
    </row>
    <row r="1881" spans="1:14" ht="47.25">
      <c r="A1881" s="6">
        <v>1879</v>
      </c>
      <c r="B1881" s="8" t="s">
        <v>28345</v>
      </c>
      <c r="C1881" s="9" t="s">
        <v>28518</v>
      </c>
      <c r="D1881" s="10" t="s">
        <v>28519</v>
      </c>
      <c r="E1881" s="11" t="s">
        <v>28520</v>
      </c>
      <c r="F1881" s="6">
        <v>159229</v>
      </c>
      <c r="G1881" s="6" t="s">
        <v>4289</v>
      </c>
      <c r="H1881" s="16">
        <v>2237914.79</v>
      </c>
      <c r="I1881" s="12" t="s">
        <v>6972</v>
      </c>
      <c r="J1881" s="12" t="s">
        <v>28521</v>
      </c>
      <c r="K1881" s="15">
        <v>0</v>
      </c>
      <c r="L1881" s="13" t="s">
        <v>15</v>
      </c>
      <c r="M1881" s="7">
        <v>1</v>
      </c>
      <c r="N1881" s="17"/>
    </row>
    <row r="1882" spans="1:14" ht="47.25">
      <c r="A1882" s="6">
        <v>1880</v>
      </c>
      <c r="B1882" s="8" t="s">
        <v>28345</v>
      </c>
      <c r="C1882" s="9" t="s">
        <v>28518</v>
      </c>
      <c r="D1882" s="10" t="s">
        <v>28519</v>
      </c>
      <c r="E1882" s="11" t="s">
        <v>28522</v>
      </c>
      <c r="F1882" s="6">
        <v>159408</v>
      </c>
      <c r="G1882" s="6" t="s">
        <v>4289</v>
      </c>
      <c r="H1882" s="16">
        <v>2382073.3160000001</v>
      </c>
      <c r="I1882" s="12" t="s">
        <v>6972</v>
      </c>
      <c r="J1882" s="12" t="s">
        <v>28521</v>
      </c>
      <c r="K1882" s="15">
        <v>0</v>
      </c>
      <c r="L1882" s="13" t="s">
        <v>15</v>
      </c>
      <c r="M1882" s="7">
        <v>1</v>
      </c>
      <c r="N1882" s="17"/>
    </row>
    <row r="1883" spans="1:14" ht="47.25">
      <c r="A1883" s="6">
        <v>1881</v>
      </c>
      <c r="B1883" s="8" t="s">
        <v>28345</v>
      </c>
      <c r="C1883" s="9" t="s">
        <v>28518</v>
      </c>
      <c r="D1883" s="10" t="s">
        <v>28519</v>
      </c>
      <c r="E1883" s="11" t="s">
        <v>28523</v>
      </c>
      <c r="F1883" s="6">
        <v>159409</v>
      </c>
      <c r="G1883" s="6" t="s">
        <v>4289</v>
      </c>
      <c r="H1883" s="16">
        <v>3885767.142</v>
      </c>
      <c r="I1883" s="12" t="s">
        <v>6972</v>
      </c>
      <c r="J1883" s="12" t="s">
        <v>28521</v>
      </c>
      <c r="K1883" s="15">
        <v>0</v>
      </c>
      <c r="L1883" s="13" t="s">
        <v>15</v>
      </c>
      <c r="M1883" s="7">
        <v>1</v>
      </c>
      <c r="N1883" s="17"/>
    </row>
    <row r="1884" spans="1:14" ht="63">
      <c r="A1884" s="6">
        <v>1882</v>
      </c>
      <c r="B1884" s="8" t="s">
        <v>28345</v>
      </c>
      <c r="C1884" s="9" t="s">
        <v>28524</v>
      </c>
      <c r="D1884" s="10" t="s">
        <v>28525</v>
      </c>
      <c r="E1884" s="11" t="s">
        <v>28526</v>
      </c>
      <c r="F1884" s="6">
        <v>159161</v>
      </c>
      <c r="G1884" s="6" t="s">
        <v>4289</v>
      </c>
      <c r="H1884" s="16">
        <v>25052328</v>
      </c>
      <c r="I1884" s="12" t="s">
        <v>28527</v>
      </c>
      <c r="J1884" s="12" t="s">
        <v>17789</v>
      </c>
      <c r="K1884" s="15">
        <v>21160253</v>
      </c>
      <c r="L1884" s="13" t="s">
        <v>14</v>
      </c>
      <c r="M1884" s="7">
        <v>0.49</v>
      </c>
      <c r="N1884" s="17"/>
    </row>
    <row r="1885" spans="1:14" ht="63">
      <c r="A1885" s="6">
        <v>1883</v>
      </c>
      <c r="B1885" s="8" t="s">
        <v>28345</v>
      </c>
      <c r="C1885" s="9" t="s">
        <v>28524</v>
      </c>
      <c r="D1885" s="10" t="s">
        <v>28525</v>
      </c>
      <c r="E1885" s="11" t="s">
        <v>28526</v>
      </c>
      <c r="F1885" s="6">
        <v>159161</v>
      </c>
      <c r="G1885" s="6" t="s">
        <v>4289</v>
      </c>
      <c r="H1885" s="16">
        <v>25052328</v>
      </c>
      <c r="I1885" s="12" t="s">
        <v>28527</v>
      </c>
      <c r="J1885" s="12" t="s">
        <v>17789</v>
      </c>
      <c r="K1885" s="15">
        <v>21160253</v>
      </c>
      <c r="L1885" s="13" t="s">
        <v>14</v>
      </c>
      <c r="M1885" s="7">
        <v>0.51</v>
      </c>
      <c r="N1885" s="17"/>
    </row>
    <row r="1886" spans="1:14" ht="63">
      <c r="A1886" s="6">
        <v>1884</v>
      </c>
      <c r="B1886" s="8" t="s">
        <v>28345</v>
      </c>
      <c r="C1886" s="9" t="s">
        <v>28528</v>
      </c>
      <c r="D1886" s="10" t="s">
        <v>28529</v>
      </c>
      <c r="E1886" s="11" t="s">
        <v>28530</v>
      </c>
      <c r="F1886" s="6">
        <v>198755</v>
      </c>
      <c r="G1886" s="6" t="s">
        <v>4289</v>
      </c>
      <c r="H1886" s="16">
        <v>9116263.6500000004</v>
      </c>
      <c r="I1886" s="12" t="s">
        <v>4881</v>
      </c>
      <c r="J1886" s="12" t="s">
        <v>20899</v>
      </c>
      <c r="K1886" s="15">
        <v>5600000</v>
      </c>
      <c r="L1886" s="13" t="s">
        <v>15</v>
      </c>
      <c r="M1886" s="7">
        <v>1</v>
      </c>
      <c r="N1886" s="17"/>
    </row>
    <row r="1887" spans="1:14" ht="47.25">
      <c r="A1887" s="6">
        <v>1885</v>
      </c>
      <c r="B1887" s="8" t="s">
        <v>28345</v>
      </c>
      <c r="C1887" s="9" t="s">
        <v>28350</v>
      </c>
      <c r="D1887" s="10" t="s">
        <v>28351</v>
      </c>
      <c r="E1887" s="11" t="s">
        <v>28531</v>
      </c>
      <c r="F1887" s="6">
        <v>214454</v>
      </c>
      <c r="G1887" s="6" t="s">
        <v>4289</v>
      </c>
      <c r="H1887" s="16">
        <v>2373078.15</v>
      </c>
      <c r="I1887" s="12" t="s">
        <v>26591</v>
      </c>
      <c r="J1887" s="12" t="s">
        <v>2391</v>
      </c>
      <c r="K1887" s="15">
        <v>0</v>
      </c>
      <c r="L1887" s="13" t="s">
        <v>15</v>
      </c>
      <c r="M1887" s="7">
        <v>1</v>
      </c>
      <c r="N1887" s="17"/>
    </row>
    <row r="1888" spans="1:14" ht="47.25">
      <c r="A1888" s="6">
        <v>1886</v>
      </c>
      <c r="B1888" s="8" t="s">
        <v>28345</v>
      </c>
      <c r="C1888" s="9" t="s">
        <v>28481</v>
      </c>
      <c r="D1888" s="10" t="s">
        <v>28482</v>
      </c>
      <c r="E1888" s="11" t="s">
        <v>28532</v>
      </c>
      <c r="F1888" s="6">
        <v>331318</v>
      </c>
      <c r="G1888" s="6" t="s">
        <v>4289</v>
      </c>
      <c r="H1888" s="16">
        <v>4717166.0530000003</v>
      </c>
      <c r="I1888" s="12" t="s">
        <v>2203</v>
      </c>
      <c r="J1888" s="12" t="s">
        <v>5679</v>
      </c>
      <c r="K1888" s="15">
        <v>2900000</v>
      </c>
      <c r="L1888" s="13" t="s">
        <v>15</v>
      </c>
      <c r="M1888" s="7">
        <v>1</v>
      </c>
      <c r="N1888" s="17"/>
    </row>
    <row r="1889" spans="1:14" ht="78.75">
      <c r="A1889" s="6">
        <v>1887</v>
      </c>
      <c r="B1889" s="8" t="s">
        <v>28345</v>
      </c>
      <c r="C1889" s="9" t="s">
        <v>28533</v>
      </c>
      <c r="D1889" s="10" t="s">
        <v>28534</v>
      </c>
      <c r="E1889" s="11" t="s">
        <v>28535</v>
      </c>
      <c r="F1889" s="6">
        <v>437213</v>
      </c>
      <c r="G1889" s="6" t="s">
        <v>4289</v>
      </c>
      <c r="H1889" s="16">
        <v>5686077.75</v>
      </c>
      <c r="I1889" s="12" t="s">
        <v>14859</v>
      </c>
      <c r="J1889" s="12" t="s">
        <v>1649</v>
      </c>
      <c r="K1889" s="15">
        <v>0</v>
      </c>
      <c r="L1889" s="13" t="s">
        <v>15</v>
      </c>
      <c r="M1889" s="7">
        <v>1</v>
      </c>
      <c r="N1889" s="17"/>
    </row>
    <row r="1890" spans="1:14" ht="78.75">
      <c r="A1890" s="6">
        <v>1888</v>
      </c>
      <c r="B1890" s="8" t="s">
        <v>28345</v>
      </c>
      <c r="C1890" s="9" t="s">
        <v>28536</v>
      </c>
      <c r="D1890" s="10" t="s">
        <v>28537</v>
      </c>
      <c r="E1890" s="11" t="s">
        <v>28538</v>
      </c>
      <c r="F1890" s="6">
        <v>331272</v>
      </c>
      <c r="G1890" s="6" t="s">
        <v>4289</v>
      </c>
      <c r="H1890" s="16">
        <v>4922825.7149999999</v>
      </c>
      <c r="I1890" s="12" t="s">
        <v>2203</v>
      </c>
      <c r="J1890" s="12" t="s">
        <v>5679</v>
      </c>
      <c r="K1890" s="15">
        <v>0</v>
      </c>
      <c r="L1890" s="13" t="s">
        <v>15</v>
      </c>
      <c r="M1890" s="7">
        <v>1</v>
      </c>
      <c r="N1890" s="17"/>
    </row>
    <row r="1891" spans="1:14" ht="63">
      <c r="A1891" s="6">
        <v>1889</v>
      </c>
      <c r="B1891" s="8" t="s">
        <v>28345</v>
      </c>
      <c r="C1891" s="9" t="s">
        <v>28539</v>
      </c>
      <c r="D1891" s="10" t="s">
        <v>28540</v>
      </c>
      <c r="E1891" s="11" t="s">
        <v>28541</v>
      </c>
      <c r="F1891" s="6">
        <v>331247</v>
      </c>
      <c r="G1891" s="6" t="s">
        <v>1486</v>
      </c>
      <c r="H1891" s="16">
        <v>3632418.3</v>
      </c>
      <c r="I1891" s="12" t="s">
        <v>2203</v>
      </c>
      <c r="J1891" s="12" t="s">
        <v>5679</v>
      </c>
      <c r="K1891" s="15">
        <v>1500000</v>
      </c>
      <c r="L1891" s="13" t="s">
        <v>15</v>
      </c>
      <c r="M1891" s="7">
        <v>1</v>
      </c>
      <c r="N1891" s="17"/>
    </row>
    <row r="1892" spans="1:14" ht="63">
      <c r="A1892" s="6">
        <v>1890</v>
      </c>
      <c r="B1892" s="8" t="s">
        <v>28345</v>
      </c>
      <c r="C1892" s="9" t="s">
        <v>28542</v>
      </c>
      <c r="D1892" s="10" t="s">
        <v>28543</v>
      </c>
      <c r="E1892" s="11" t="s">
        <v>28544</v>
      </c>
      <c r="F1892" s="6">
        <v>387458</v>
      </c>
      <c r="G1892" s="6" t="s">
        <v>1486</v>
      </c>
      <c r="H1892" s="16">
        <v>3543643.95</v>
      </c>
      <c r="I1892" s="12" t="s">
        <v>13233</v>
      </c>
      <c r="J1892" s="12" t="s">
        <v>1595</v>
      </c>
      <c r="K1892" s="15">
        <v>0</v>
      </c>
      <c r="L1892" s="13" t="s">
        <v>15</v>
      </c>
      <c r="M1892" s="7">
        <v>1</v>
      </c>
      <c r="N1892" s="17"/>
    </row>
    <row r="1893" spans="1:14" ht="47.25">
      <c r="A1893" s="6">
        <v>1891</v>
      </c>
      <c r="B1893" s="8" t="s">
        <v>28345</v>
      </c>
      <c r="C1893" s="9" t="s">
        <v>28545</v>
      </c>
      <c r="D1893" s="10" t="s">
        <v>28546</v>
      </c>
      <c r="E1893" s="11" t="s">
        <v>28547</v>
      </c>
      <c r="F1893" s="6">
        <v>77825</v>
      </c>
      <c r="G1893" s="6" t="s">
        <v>4289</v>
      </c>
      <c r="H1893" s="16">
        <v>1438873.8570000001</v>
      </c>
      <c r="I1893" s="12" t="s">
        <v>28548</v>
      </c>
      <c r="J1893" s="12" t="s">
        <v>28549</v>
      </c>
      <c r="K1893" s="15">
        <v>759160</v>
      </c>
      <c r="L1893" s="13" t="s">
        <v>15</v>
      </c>
      <c r="M1893" s="7">
        <v>1</v>
      </c>
      <c r="N1893" s="17"/>
    </row>
    <row r="1894" spans="1:14" ht="47.25">
      <c r="A1894" s="6">
        <v>1892</v>
      </c>
      <c r="B1894" s="8" t="s">
        <v>28345</v>
      </c>
      <c r="C1894" s="9" t="s">
        <v>28550</v>
      </c>
      <c r="D1894" s="10" t="s">
        <v>28551</v>
      </c>
      <c r="E1894" s="11" t="s">
        <v>28552</v>
      </c>
      <c r="F1894" s="6">
        <v>64450</v>
      </c>
      <c r="G1894" s="6" t="s">
        <v>4289</v>
      </c>
      <c r="H1894" s="16">
        <v>2072303.372</v>
      </c>
      <c r="I1894" s="12" t="s">
        <v>28553</v>
      </c>
      <c r="J1894" s="12" t="s">
        <v>28554</v>
      </c>
      <c r="K1894" s="15">
        <v>1246301</v>
      </c>
      <c r="L1894" s="13" t="s">
        <v>15</v>
      </c>
      <c r="M1894" s="7">
        <v>1</v>
      </c>
      <c r="N1894" s="17"/>
    </row>
    <row r="1895" spans="1:14" ht="47.25">
      <c r="A1895" s="6">
        <v>1893</v>
      </c>
      <c r="B1895" s="8" t="s">
        <v>28345</v>
      </c>
      <c r="C1895" s="9" t="s">
        <v>28555</v>
      </c>
      <c r="D1895" s="10" t="s">
        <v>28556</v>
      </c>
      <c r="E1895" s="11" t="s">
        <v>28557</v>
      </c>
      <c r="F1895" s="6">
        <v>342489</v>
      </c>
      <c r="G1895" s="6" t="s">
        <v>1486</v>
      </c>
      <c r="H1895" s="16">
        <v>8967684.9149999991</v>
      </c>
      <c r="I1895" s="12" t="s">
        <v>6990</v>
      </c>
      <c r="J1895" s="12" t="s">
        <v>13150</v>
      </c>
      <c r="K1895" s="15">
        <v>5500000</v>
      </c>
      <c r="L1895" s="13" t="s">
        <v>15</v>
      </c>
      <c r="M1895" s="7">
        <v>1</v>
      </c>
      <c r="N1895" s="17"/>
    </row>
    <row r="1896" spans="1:14" ht="47.25">
      <c r="A1896" s="6">
        <v>1894</v>
      </c>
      <c r="B1896" s="8" t="s">
        <v>28345</v>
      </c>
      <c r="C1896" s="9" t="s">
        <v>28558</v>
      </c>
      <c r="D1896" s="10" t="s">
        <v>3317</v>
      </c>
      <c r="E1896" s="11" t="s">
        <v>28559</v>
      </c>
      <c r="F1896" s="6">
        <v>331463</v>
      </c>
      <c r="G1896" s="6" t="s">
        <v>1486</v>
      </c>
      <c r="H1896" s="16">
        <v>2345653.5499999998</v>
      </c>
      <c r="I1896" s="12" t="s">
        <v>4897</v>
      </c>
      <c r="J1896" s="12" t="s">
        <v>7019</v>
      </c>
      <c r="K1896" s="15">
        <v>0</v>
      </c>
      <c r="L1896" s="13" t="s">
        <v>15</v>
      </c>
      <c r="M1896" s="7">
        <v>1</v>
      </c>
      <c r="N1896" s="17"/>
    </row>
    <row r="1897" spans="1:14" ht="47.25">
      <c r="A1897" s="6">
        <v>1895</v>
      </c>
      <c r="B1897" s="8" t="s">
        <v>28345</v>
      </c>
      <c r="C1897" s="9" t="s">
        <v>28560</v>
      </c>
      <c r="D1897" s="10" t="s">
        <v>28561</v>
      </c>
      <c r="E1897" s="11" t="s">
        <v>28562</v>
      </c>
      <c r="F1897" s="6">
        <v>310370</v>
      </c>
      <c r="G1897" s="6" t="s">
        <v>4289</v>
      </c>
      <c r="H1897" s="16">
        <v>4633983.53</v>
      </c>
      <c r="I1897" s="12" t="s">
        <v>26762</v>
      </c>
      <c r="J1897" s="12" t="s">
        <v>2095</v>
      </c>
      <c r="K1897" s="15">
        <v>2900000</v>
      </c>
      <c r="L1897" s="13" t="s">
        <v>15</v>
      </c>
      <c r="M1897" s="7">
        <v>1</v>
      </c>
      <c r="N1897" s="17"/>
    </row>
    <row r="1898" spans="1:14" ht="63">
      <c r="A1898" s="6">
        <v>1896</v>
      </c>
      <c r="B1898" s="8" t="s">
        <v>28345</v>
      </c>
      <c r="C1898" s="9" t="s">
        <v>28563</v>
      </c>
      <c r="D1898" s="10" t="s">
        <v>28564</v>
      </c>
      <c r="E1898" s="11" t="s">
        <v>28565</v>
      </c>
      <c r="F1898" s="6">
        <v>77748</v>
      </c>
      <c r="G1898" s="6" t="s">
        <v>4289</v>
      </c>
      <c r="H1898" s="16">
        <v>1968565.0419999999</v>
      </c>
      <c r="I1898" s="12" t="s">
        <v>28566</v>
      </c>
      <c r="J1898" s="12" t="s">
        <v>28567</v>
      </c>
      <c r="K1898" s="15">
        <v>1290658</v>
      </c>
      <c r="L1898" s="13" t="s">
        <v>15</v>
      </c>
      <c r="M1898" s="7">
        <v>1</v>
      </c>
      <c r="N1898" s="17"/>
    </row>
    <row r="1899" spans="1:14" ht="47.25">
      <c r="A1899" s="6">
        <v>1897</v>
      </c>
      <c r="B1899" s="8" t="s">
        <v>28345</v>
      </c>
      <c r="C1899" s="9" t="s">
        <v>28563</v>
      </c>
      <c r="D1899" s="10" t="s">
        <v>28564</v>
      </c>
      <c r="E1899" s="11" t="s">
        <v>28568</v>
      </c>
      <c r="F1899" s="6">
        <v>90612</v>
      </c>
      <c r="G1899" s="6" t="s">
        <v>4289</v>
      </c>
      <c r="H1899" s="16">
        <v>1963579.8089999999</v>
      </c>
      <c r="I1899" s="12" t="s">
        <v>28569</v>
      </c>
      <c r="J1899" s="12" t="s">
        <v>28570</v>
      </c>
      <c r="K1899" s="15">
        <v>1292330</v>
      </c>
      <c r="L1899" s="13" t="s">
        <v>15</v>
      </c>
      <c r="M1899" s="7">
        <v>1</v>
      </c>
      <c r="N1899" s="17"/>
    </row>
    <row r="1900" spans="1:14" ht="47.25">
      <c r="A1900" s="6">
        <v>1898</v>
      </c>
      <c r="B1900" s="8" t="s">
        <v>28345</v>
      </c>
      <c r="C1900" s="9" t="s">
        <v>28571</v>
      </c>
      <c r="D1900" s="10" t="s">
        <v>28572</v>
      </c>
      <c r="E1900" s="11" t="s">
        <v>28573</v>
      </c>
      <c r="F1900" s="6">
        <v>245675</v>
      </c>
      <c r="G1900" s="6" t="s">
        <v>4289</v>
      </c>
      <c r="H1900" s="16">
        <v>5228511.2</v>
      </c>
      <c r="I1900" s="12" t="s">
        <v>4137</v>
      </c>
      <c r="J1900" s="12" t="s">
        <v>4887</v>
      </c>
      <c r="K1900" s="15">
        <v>2100000</v>
      </c>
      <c r="L1900" s="13" t="s">
        <v>15</v>
      </c>
      <c r="M1900" s="7">
        <v>1</v>
      </c>
      <c r="N1900" s="17"/>
    </row>
    <row r="1901" spans="1:14" ht="47.25">
      <c r="A1901" s="6">
        <v>1899</v>
      </c>
      <c r="B1901" s="8" t="s">
        <v>28345</v>
      </c>
      <c r="C1901" s="9" t="s">
        <v>28574</v>
      </c>
      <c r="D1901" s="10" t="s">
        <v>28575</v>
      </c>
      <c r="E1901" s="11" t="s">
        <v>28576</v>
      </c>
      <c r="F1901" s="6">
        <v>176755</v>
      </c>
      <c r="G1901" s="6" t="s">
        <v>4289</v>
      </c>
      <c r="H1901" s="16">
        <v>21633873.100000001</v>
      </c>
      <c r="I1901" s="12" t="s">
        <v>14860</v>
      </c>
      <c r="J1901" s="12" t="s">
        <v>28577</v>
      </c>
      <c r="K1901" s="15">
        <v>13269736</v>
      </c>
      <c r="L1901" s="13" t="s">
        <v>15</v>
      </c>
      <c r="M1901" s="7">
        <v>1</v>
      </c>
      <c r="N1901" s="17"/>
    </row>
    <row r="1902" spans="1:14" ht="63">
      <c r="A1902" s="6">
        <v>1900</v>
      </c>
      <c r="B1902" s="8" t="s">
        <v>28345</v>
      </c>
      <c r="C1902" s="9" t="s">
        <v>28578</v>
      </c>
      <c r="D1902" s="10" t="s">
        <v>28579</v>
      </c>
      <c r="E1902" s="11" t="s">
        <v>28580</v>
      </c>
      <c r="F1902" s="6">
        <v>331308</v>
      </c>
      <c r="G1902" s="6" t="s">
        <v>4289</v>
      </c>
      <c r="H1902" s="16">
        <v>1853390.466</v>
      </c>
      <c r="I1902" s="12" t="s">
        <v>2203</v>
      </c>
      <c r="J1902" s="12" t="s">
        <v>5679</v>
      </c>
      <c r="K1902" s="15">
        <v>0</v>
      </c>
      <c r="L1902" s="13" t="s">
        <v>15</v>
      </c>
      <c r="M1902" s="7">
        <v>1</v>
      </c>
      <c r="N1902" s="17"/>
    </row>
    <row r="1903" spans="1:14" ht="63">
      <c r="A1903" s="6">
        <v>1901</v>
      </c>
      <c r="B1903" s="8" t="s">
        <v>28345</v>
      </c>
      <c r="C1903" s="9" t="s">
        <v>28581</v>
      </c>
      <c r="D1903" s="10" t="s">
        <v>28582</v>
      </c>
      <c r="E1903" s="11" t="s">
        <v>28583</v>
      </c>
      <c r="F1903" s="6">
        <v>394453</v>
      </c>
      <c r="G1903" s="6" t="s">
        <v>4289</v>
      </c>
      <c r="H1903" s="16">
        <v>3748524.25</v>
      </c>
      <c r="I1903" s="12" t="s">
        <v>7088</v>
      </c>
      <c r="J1903" s="12" t="s">
        <v>28379</v>
      </c>
      <c r="K1903" s="15">
        <v>0</v>
      </c>
      <c r="L1903" s="13" t="s">
        <v>15</v>
      </c>
      <c r="M1903" s="7">
        <v>1</v>
      </c>
      <c r="N1903" s="17"/>
    </row>
    <row r="1904" spans="1:14" ht="63">
      <c r="A1904" s="6">
        <v>1902</v>
      </c>
      <c r="B1904" s="8" t="s">
        <v>28345</v>
      </c>
      <c r="C1904" s="9" t="s">
        <v>28487</v>
      </c>
      <c r="D1904" s="10" t="s">
        <v>28488</v>
      </c>
      <c r="E1904" s="11" t="s">
        <v>28584</v>
      </c>
      <c r="F1904" s="6">
        <v>405261</v>
      </c>
      <c r="G1904" s="6" t="s">
        <v>4289</v>
      </c>
      <c r="H1904" s="16">
        <v>8899672.1999999993</v>
      </c>
      <c r="I1904" s="12" t="s">
        <v>1542</v>
      </c>
      <c r="J1904" s="12" t="s">
        <v>2058</v>
      </c>
      <c r="K1904" s="15">
        <v>5171321</v>
      </c>
      <c r="L1904" s="13" t="s">
        <v>15</v>
      </c>
      <c r="M1904" s="7">
        <v>1</v>
      </c>
      <c r="N1904" s="17"/>
    </row>
    <row r="1905" spans="1:14" ht="78.75">
      <c r="A1905" s="6">
        <v>1903</v>
      </c>
      <c r="B1905" s="8" t="s">
        <v>28345</v>
      </c>
      <c r="C1905" s="9" t="s">
        <v>28585</v>
      </c>
      <c r="D1905" s="10" t="s">
        <v>28586</v>
      </c>
      <c r="E1905" s="11" t="s">
        <v>28587</v>
      </c>
      <c r="F1905" s="6">
        <v>405278</v>
      </c>
      <c r="G1905" s="6" t="s">
        <v>4289</v>
      </c>
      <c r="H1905" s="16">
        <v>3558979.3</v>
      </c>
      <c r="I1905" s="12" t="s">
        <v>7509</v>
      </c>
      <c r="J1905" s="12" t="s">
        <v>28494</v>
      </c>
      <c r="K1905" s="15">
        <v>0</v>
      </c>
      <c r="L1905" s="13" t="s">
        <v>15</v>
      </c>
      <c r="M1905" s="7">
        <v>1</v>
      </c>
      <c r="N1905" s="17"/>
    </row>
    <row r="1906" spans="1:14" ht="78.75">
      <c r="A1906" s="6">
        <v>1904</v>
      </c>
      <c r="B1906" s="8" t="s">
        <v>28345</v>
      </c>
      <c r="C1906" s="9" t="s">
        <v>28588</v>
      </c>
      <c r="D1906" s="10" t="s">
        <v>28589</v>
      </c>
      <c r="E1906" s="11" t="s">
        <v>28590</v>
      </c>
      <c r="F1906" s="6">
        <v>97639</v>
      </c>
      <c r="G1906" s="6" t="s">
        <v>4289</v>
      </c>
      <c r="H1906" s="16">
        <v>37910501.100000001</v>
      </c>
      <c r="I1906" s="12" t="s">
        <v>28591</v>
      </c>
      <c r="J1906" s="12" t="s">
        <v>4248</v>
      </c>
      <c r="K1906" s="15">
        <v>35825136</v>
      </c>
      <c r="L1906" s="13" t="s">
        <v>14</v>
      </c>
      <c r="M1906" s="7">
        <v>0.51</v>
      </c>
      <c r="N1906" s="17"/>
    </row>
    <row r="1907" spans="1:14" ht="78.75">
      <c r="A1907" s="6">
        <v>1905</v>
      </c>
      <c r="B1907" s="8" t="s">
        <v>28345</v>
      </c>
      <c r="C1907" s="9" t="s">
        <v>28588</v>
      </c>
      <c r="D1907" s="10" t="s">
        <v>28589</v>
      </c>
      <c r="E1907" s="11" t="s">
        <v>28590</v>
      </c>
      <c r="F1907" s="6">
        <v>97639</v>
      </c>
      <c r="G1907" s="6" t="s">
        <v>4289</v>
      </c>
      <c r="H1907" s="16">
        <v>37910501.100000001</v>
      </c>
      <c r="I1907" s="12" t="s">
        <v>28591</v>
      </c>
      <c r="J1907" s="12" t="s">
        <v>4248</v>
      </c>
      <c r="K1907" s="15">
        <v>35825136</v>
      </c>
      <c r="L1907" s="13" t="s">
        <v>14</v>
      </c>
      <c r="M1907" s="7">
        <v>0.49</v>
      </c>
      <c r="N1907" s="17"/>
    </row>
    <row r="1908" spans="1:14" ht="110.25">
      <c r="A1908" s="6">
        <v>1906</v>
      </c>
      <c r="B1908" s="8" t="s">
        <v>28345</v>
      </c>
      <c r="C1908" s="9" t="s">
        <v>28592</v>
      </c>
      <c r="D1908" s="10" t="s">
        <v>28593</v>
      </c>
      <c r="E1908" s="11" t="s">
        <v>28594</v>
      </c>
      <c r="F1908" s="6">
        <v>416706</v>
      </c>
      <c r="G1908" s="6" t="s">
        <v>4289</v>
      </c>
      <c r="H1908" s="16">
        <v>13382114.386</v>
      </c>
      <c r="I1908" s="12" t="s">
        <v>7328</v>
      </c>
      <c r="J1908" s="12" t="s">
        <v>6788</v>
      </c>
      <c r="K1908" s="15">
        <v>0</v>
      </c>
      <c r="L1908" s="13" t="s">
        <v>15</v>
      </c>
      <c r="M1908" s="7">
        <v>1</v>
      </c>
      <c r="N1908" s="17"/>
    </row>
    <row r="1909" spans="1:14" ht="47.25">
      <c r="A1909" s="6">
        <v>1907</v>
      </c>
      <c r="B1909" s="8" t="s">
        <v>28345</v>
      </c>
      <c r="C1909" s="9" t="s">
        <v>28595</v>
      </c>
      <c r="D1909" s="10" t="s">
        <v>28596</v>
      </c>
      <c r="E1909" s="11" t="s">
        <v>28597</v>
      </c>
      <c r="F1909" s="6">
        <v>80853</v>
      </c>
      <c r="G1909" s="6" t="s">
        <v>4289</v>
      </c>
      <c r="H1909" s="16">
        <v>3234824.7209999999</v>
      </c>
      <c r="I1909" s="12" t="s">
        <v>7141</v>
      </c>
      <c r="J1909" s="12" t="s">
        <v>26637</v>
      </c>
      <c r="K1909" s="15">
        <v>2168568</v>
      </c>
      <c r="L1909" s="13" t="s">
        <v>15</v>
      </c>
      <c r="M1909" s="7">
        <v>1</v>
      </c>
      <c r="N1909" s="17"/>
    </row>
    <row r="1910" spans="1:14" ht="78.75">
      <c r="A1910" s="6">
        <v>1908</v>
      </c>
      <c r="B1910" s="8" t="s">
        <v>28345</v>
      </c>
      <c r="C1910" s="9" t="s">
        <v>28598</v>
      </c>
      <c r="D1910" s="10" t="s">
        <v>28599</v>
      </c>
      <c r="E1910" s="11" t="s">
        <v>28600</v>
      </c>
      <c r="F1910" s="6">
        <v>80847</v>
      </c>
      <c r="G1910" s="6" t="s">
        <v>4289</v>
      </c>
      <c r="H1910" s="16">
        <v>5791965.267</v>
      </c>
      <c r="I1910" s="12" t="s">
        <v>28601</v>
      </c>
      <c r="J1910" s="12" t="s">
        <v>2395</v>
      </c>
      <c r="K1910" s="15">
        <v>0</v>
      </c>
      <c r="L1910" s="13" t="s">
        <v>15</v>
      </c>
      <c r="M1910" s="7">
        <v>1</v>
      </c>
      <c r="N1910" s="17"/>
    </row>
    <row r="1911" spans="1:14" ht="94.5">
      <c r="A1911" s="6">
        <v>1909</v>
      </c>
      <c r="B1911" s="8" t="s">
        <v>28345</v>
      </c>
      <c r="C1911" s="9" t="s">
        <v>28426</v>
      </c>
      <c r="D1911" s="10" t="s">
        <v>28427</v>
      </c>
      <c r="E1911" s="11" t="s">
        <v>28602</v>
      </c>
      <c r="F1911" s="6">
        <v>115045</v>
      </c>
      <c r="G1911" s="6" t="s">
        <v>4289</v>
      </c>
      <c r="H1911" s="16">
        <v>41204876.269000001</v>
      </c>
      <c r="I1911" s="12" t="s">
        <v>28603</v>
      </c>
      <c r="J1911" s="12" t="s">
        <v>1700</v>
      </c>
      <c r="K1911" s="15">
        <v>23695000</v>
      </c>
      <c r="L1911" s="13" t="s">
        <v>14</v>
      </c>
      <c r="M1911" s="7">
        <v>0.51</v>
      </c>
      <c r="N1911" s="17"/>
    </row>
    <row r="1912" spans="1:14" ht="94.5">
      <c r="A1912" s="6">
        <v>1910</v>
      </c>
      <c r="B1912" s="8" t="s">
        <v>28345</v>
      </c>
      <c r="C1912" s="9" t="s">
        <v>28426</v>
      </c>
      <c r="D1912" s="10" t="s">
        <v>28427</v>
      </c>
      <c r="E1912" s="11" t="s">
        <v>28602</v>
      </c>
      <c r="F1912" s="6">
        <v>115045</v>
      </c>
      <c r="G1912" s="6" t="s">
        <v>4289</v>
      </c>
      <c r="H1912" s="16">
        <v>41204876.269000001</v>
      </c>
      <c r="I1912" s="12" t="s">
        <v>28603</v>
      </c>
      <c r="J1912" s="12" t="s">
        <v>1700</v>
      </c>
      <c r="K1912" s="15">
        <v>23695000</v>
      </c>
      <c r="L1912" s="13" t="s">
        <v>14</v>
      </c>
      <c r="M1912" s="7">
        <v>0.49</v>
      </c>
      <c r="N1912" s="17"/>
    </row>
    <row r="1913" spans="1:14" ht="47.25">
      <c r="A1913" s="6">
        <v>1911</v>
      </c>
      <c r="B1913" s="8" t="s">
        <v>28345</v>
      </c>
      <c r="C1913" s="9" t="s">
        <v>28604</v>
      </c>
      <c r="D1913" s="10" t="s">
        <v>28474</v>
      </c>
      <c r="E1913" s="11" t="s">
        <v>28605</v>
      </c>
      <c r="F1913" s="6">
        <v>272678</v>
      </c>
      <c r="G1913" s="6" t="s">
        <v>4289</v>
      </c>
      <c r="H1913" s="16">
        <v>5010830.0999999996</v>
      </c>
      <c r="I1913" s="12" t="s">
        <v>26708</v>
      </c>
      <c r="J1913" s="12" t="s">
        <v>13223</v>
      </c>
      <c r="K1913" s="15">
        <v>2100000</v>
      </c>
      <c r="L1913" s="13" t="s">
        <v>15</v>
      </c>
      <c r="M1913" s="7">
        <v>1</v>
      </c>
      <c r="N1913" s="17"/>
    </row>
    <row r="1914" spans="1:14" ht="63">
      <c r="A1914" s="6">
        <v>1912</v>
      </c>
      <c r="B1914" s="8" t="s">
        <v>28345</v>
      </c>
      <c r="C1914" s="9" t="s">
        <v>28606</v>
      </c>
      <c r="D1914" s="10" t="s">
        <v>28607</v>
      </c>
      <c r="E1914" s="11" t="s">
        <v>28608</v>
      </c>
      <c r="F1914" s="6">
        <v>349354</v>
      </c>
      <c r="G1914" s="6" t="s">
        <v>4289</v>
      </c>
      <c r="H1914" s="16">
        <v>6402732.0999999996</v>
      </c>
      <c r="I1914" s="12" t="s">
        <v>25866</v>
      </c>
      <c r="J1914" s="12" t="s">
        <v>1944</v>
      </c>
      <c r="K1914" s="15">
        <v>0</v>
      </c>
      <c r="L1914" s="13" t="s">
        <v>15</v>
      </c>
      <c r="M1914" s="7">
        <v>1</v>
      </c>
      <c r="N1914" s="17"/>
    </row>
    <row r="1915" spans="1:14" ht="47.25">
      <c r="A1915" s="6">
        <v>1913</v>
      </c>
      <c r="B1915" s="8" t="s">
        <v>28345</v>
      </c>
      <c r="C1915" s="9" t="s">
        <v>28609</v>
      </c>
      <c r="D1915" s="10" t="s">
        <v>28610</v>
      </c>
      <c r="E1915" s="11" t="s">
        <v>28611</v>
      </c>
      <c r="F1915" s="6">
        <v>369520</v>
      </c>
      <c r="G1915" s="6" t="s">
        <v>4289</v>
      </c>
      <c r="H1915" s="16">
        <v>4483446.1500000004</v>
      </c>
      <c r="I1915" s="12" t="s">
        <v>5103</v>
      </c>
      <c r="J1915" s="12" t="s">
        <v>2078</v>
      </c>
      <c r="K1915" s="15">
        <v>2500000</v>
      </c>
      <c r="L1915" s="13" t="s">
        <v>15</v>
      </c>
      <c r="M1915" s="7">
        <v>1</v>
      </c>
      <c r="N1915" s="17"/>
    </row>
    <row r="1916" spans="1:14" ht="63">
      <c r="A1916" s="6">
        <v>1914</v>
      </c>
      <c r="B1916" s="8" t="s">
        <v>28345</v>
      </c>
      <c r="C1916" s="9" t="s">
        <v>28612</v>
      </c>
      <c r="D1916" s="10" t="s">
        <v>28613</v>
      </c>
      <c r="E1916" s="11" t="s">
        <v>28614</v>
      </c>
      <c r="F1916" s="6">
        <v>369567</v>
      </c>
      <c r="G1916" s="6" t="s">
        <v>4289</v>
      </c>
      <c r="H1916" s="16">
        <v>24602057.429000001</v>
      </c>
      <c r="I1916" s="12" t="s">
        <v>26154</v>
      </c>
      <c r="J1916" s="12" t="s">
        <v>7685</v>
      </c>
      <c r="K1916" s="15">
        <v>0</v>
      </c>
      <c r="L1916" s="13" t="s">
        <v>14</v>
      </c>
      <c r="M1916" s="7">
        <v>0.49</v>
      </c>
      <c r="N1916" s="17"/>
    </row>
    <row r="1917" spans="1:14" ht="63">
      <c r="A1917" s="6">
        <v>1915</v>
      </c>
      <c r="B1917" s="8" t="s">
        <v>28345</v>
      </c>
      <c r="C1917" s="9" t="s">
        <v>28612</v>
      </c>
      <c r="D1917" s="10" t="s">
        <v>28613</v>
      </c>
      <c r="E1917" s="11" t="s">
        <v>28614</v>
      </c>
      <c r="F1917" s="6">
        <v>369567</v>
      </c>
      <c r="G1917" s="6" t="s">
        <v>4289</v>
      </c>
      <c r="H1917" s="16">
        <v>24602057.429000001</v>
      </c>
      <c r="I1917" s="12" t="s">
        <v>26154</v>
      </c>
      <c r="J1917" s="12" t="s">
        <v>7685</v>
      </c>
      <c r="K1917" s="15">
        <v>0</v>
      </c>
      <c r="L1917" s="13" t="s">
        <v>14</v>
      </c>
      <c r="M1917" s="7">
        <v>0.51</v>
      </c>
      <c r="N1917" s="17"/>
    </row>
    <row r="1918" spans="1:14" ht="110.25">
      <c r="A1918" s="6">
        <v>1916</v>
      </c>
      <c r="B1918" s="8" t="s">
        <v>28345</v>
      </c>
      <c r="C1918" s="9" t="s">
        <v>28615</v>
      </c>
      <c r="D1918" s="10" t="s">
        <v>28616</v>
      </c>
      <c r="E1918" s="11" t="s">
        <v>28617</v>
      </c>
      <c r="F1918" s="6">
        <v>416705</v>
      </c>
      <c r="G1918" s="6" t="s">
        <v>4289</v>
      </c>
      <c r="H1918" s="16">
        <v>36156664.169</v>
      </c>
      <c r="I1918" s="12" t="s">
        <v>2114</v>
      </c>
      <c r="J1918" s="12" t="s">
        <v>5304</v>
      </c>
      <c r="K1918" s="15">
        <v>10499495</v>
      </c>
      <c r="L1918" s="13" t="s">
        <v>14</v>
      </c>
      <c r="M1918" s="7">
        <v>0.49</v>
      </c>
      <c r="N1918" s="17"/>
    </row>
    <row r="1919" spans="1:14" ht="110.25">
      <c r="A1919" s="6">
        <v>1917</v>
      </c>
      <c r="B1919" s="8" t="s">
        <v>28345</v>
      </c>
      <c r="C1919" s="9" t="s">
        <v>28615</v>
      </c>
      <c r="D1919" s="10" t="s">
        <v>28616</v>
      </c>
      <c r="E1919" s="11" t="s">
        <v>28617</v>
      </c>
      <c r="F1919" s="6">
        <v>416705</v>
      </c>
      <c r="G1919" s="6" t="s">
        <v>4289</v>
      </c>
      <c r="H1919" s="16">
        <v>36156664.169</v>
      </c>
      <c r="I1919" s="12" t="s">
        <v>2114</v>
      </c>
      <c r="J1919" s="12" t="s">
        <v>5304</v>
      </c>
      <c r="K1919" s="15">
        <v>10499495</v>
      </c>
      <c r="L1919" s="13" t="s">
        <v>14</v>
      </c>
      <c r="M1919" s="7">
        <v>0.51</v>
      </c>
      <c r="N1919" s="17"/>
    </row>
    <row r="1920" spans="1:14" ht="78.75">
      <c r="A1920" s="6">
        <v>1918</v>
      </c>
      <c r="B1920" s="8" t="s">
        <v>28345</v>
      </c>
      <c r="C1920" s="9" t="s">
        <v>28618</v>
      </c>
      <c r="D1920" s="10" t="s">
        <v>28619</v>
      </c>
      <c r="E1920" s="11" t="s">
        <v>28620</v>
      </c>
      <c r="F1920" s="6">
        <v>314246</v>
      </c>
      <c r="G1920" s="6" t="s">
        <v>4289</v>
      </c>
      <c r="H1920" s="16">
        <v>31644757.614</v>
      </c>
      <c r="I1920" s="12" t="s">
        <v>6918</v>
      </c>
      <c r="J1920" s="12" t="s">
        <v>13185</v>
      </c>
      <c r="K1920" s="15">
        <v>7823810</v>
      </c>
      <c r="L1920" s="13" t="s">
        <v>14</v>
      </c>
      <c r="M1920" s="7">
        <v>0.51</v>
      </c>
      <c r="N1920" s="17"/>
    </row>
    <row r="1921" spans="1:14" ht="78.75">
      <c r="A1921" s="6">
        <v>1919</v>
      </c>
      <c r="B1921" s="8" t="s">
        <v>28345</v>
      </c>
      <c r="C1921" s="9" t="s">
        <v>28618</v>
      </c>
      <c r="D1921" s="10" t="s">
        <v>28619</v>
      </c>
      <c r="E1921" s="11" t="s">
        <v>28620</v>
      </c>
      <c r="F1921" s="6">
        <v>314246</v>
      </c>
      <c r="G1921" s="6" t="s">
        <v>4289</v>
      </c>
      <c r="H1921" s="16">
        <v>31644757.614</v>
      </c>
      <c r="I1921" s="12" t="s">
        <v>6918</v>
      </c>
      <c r="J1921" s="12" t="s">
        <v>13185</v>
      </c>
      <c r="K1921" s="15">
        <v>7823810</v>
      </c>
      <c r="L1921" s="13" t="s">
        <v>14</v>
      </c>
      <c r="M1921" s="7">
        <v>0.49</v>
      </c>
      <c r="N1921" s="17"/>
    </row>
    <row r="1922" spans="1:14" ht="47.25">
      <c r="A1922" s="6">
        <v>1920</v>
      </c>
      <c r="B1922" s="8" t="s">
        <v>28345</v>
      </c>
      <c r="C1922" s="9" t="s">
        <v>28621</v>
      </c>
      <c r="D1922" s="10" t="s">
        <v>28622</v>
      </c>
      <c r="E1922" s="11" t="s">
        <v>28623</v>
      </c>
      <c r="F1922" s="6">
        <v>272853</v>
      </c>
      <c r="G1922" s="6" t="s">
        <v>4289</v>
      </c>
      <c r="H1922" s="16">
        <v>6983660.9000000004</v>
      </c>
      <c r="I1922" s="12" t="s">
        <v>7248</v>
      </c>
      <c r="J1922" s="12" t="s">
        <v>28624</v>
      </c>
      <c r="K1922" s="15">
        <v>5520944</v>
      </c>
      <c r="L1922" s="13" t="s">
        <v>15</v>
      </c>
      <c r="M1922" s="7">
        <v>1</v>
      </c>
      <c r="N1922" s="17"/>
    </row>
    <row r="1923" spans="1:14" ht="47.25">
      <c r="A1923" s="6">
        <v>1921</v>
      </c>
      <c r="B1923" s="8" t="s">
        <v>28345</v>
      </c>
      <c r="C1923" s="9" t="s">
        <v>28625</v>
      </c>
      <c r="D1923" s="10" t="s">
        <v>28626</v>
      </c>
      <c r="E1923" s="11" t="s">
        <v>28627</v>
      </c>
      <c r="F1923" s="6">
        <v>272840</v>
      </c>
      <c r="G1923" s="6" t="s">
        <v>4289</v>
      </c>
      <c r="H1923" s="16">
        <v>2937876.9</v>
      </c>
      <c r="I1923" s="12" t="s">
        <v>5124</v>
      </c>
      <c r="J1923" s="12" t="s">
        <v>4147</v>
      </c>
      <c r="K1923" s="15">
        <v>1500000</v>
      </c>
      <c r="L1923" s="13" t="s">
        <v>15</v>
      </c>
      <c r="M1923" s="7">
        <v>1</v>
      </c>
      <c r="N1923" s="17"/>
    </row>
    <row r="1924" spans="1:14" ht="63">
      <c r="A1924" s="6">
        <v>1922</v>
      </c>
      <c r="B1924" s="8" t="s">
        <v>28345</v>
      </c>
      <c r="C1924" s="9" t="s">
        <v>28628</v>
      </c>
      <c r="D1924" s="10" t="s">
        <v>28629</v>
      </c>
      <c r="E1924" s="11" t="s">
        <v>28630</v>
      </c>
      <c r="F1924" s="6">
        <v>355733</v>
      </c>
      <c r="G1924" s="6" t="s">
        <v>4289</v>
      </c>
      <c r="H1924" s="16">
        <v>3846439.8</v>
      </c>
      <c r="I1924" s="12" t="s">
        <v>22169</v>
      </c>
      <c r="J1924" s="12" t="s">
        <v>7509</v>
      </c>
      <c r="K1924" s="15">
        <v>2525891</v>
      </c>
      <c r="L1924" s="13" t="s">
        <v>15</v>
      </c>
      <c r="M1924" s="7">
        <v>1</v>
      </c>
      <c r="N1924" s="17"/>
    </row>
    <row r="1925" spans="1:14" ht="47.25">
      <c r="A1925" s="6">
        <v>1923</v>
      </c>
      <c r="B1925" s="8" t="s">
        <v>28345</v>
      </c>
      <c r="C1925" s="9" t="s">
        <v>28631</v>
      </c>
      <c r="D1925" s="10" t="s">
        <v>28632</v>
      </c>
      <c r="E1925" s="11" t="s">
        <v>28633</v>
      </c>
      <c r="F1925" s="6">
        <v>370922</v>
      </c>
      <c r="G1925" s="6" t="s">
        <v>4289</v>
      </c>
      <c r="H1925" s="16">
        <v>9708802.4000000004</v>
      </c>
      <c r="I1925" s="12" t="s">
        <v>7382</v>
      </c>
      <c r="J1925" s="12" t="s">
        <v>20876</v>
      </c>
      <c r="K1925" s="15">
        <v>5000000</v>
      </c>
      <c r="L1925" s="13" t="s">
        <v>15</v>
      </c>
      <c r="M1925" s="7">
        <v>1</v>
      </c>
      <c r="N1925" s="17"/>
    </row>
    <row r="1926" spans="1:14" ht="78.75">
      <c r="A1926" s="6">
        <v>1924</v>
      </c>
      <c r="B1926" s="8" t="s">
        <v>28345</v>
      </c>
      <c r="C1926" s="9" t="s">
        <v>28634</v>
      </c>
      <c r="D1926" s="10" t="s">
        <v>24434</v>
      </c>
      <c r="E1926" s="11" t="s">
        <v>28635</v>
      </c>
      <c r="F1926" s="6">
        <v>357261</v>
      </c>
      <c r="G1926" s="6" t="s">
        <v>4289</v>
      </c>
      <c r="H1926" s="16">
        <v>24671527.232999999</v>
      </c>
      <c r="I1926" s="12" t="s">
        <v>2121</v>
      </c>
      <c r="J1926" s="12" t="s">
        <v>5751</v>
      </c>
      <c r="K1926" s="15">
        <v>0</v>
      </c>
      <c r="L1926" s="13" t="s">
        <v>15</v>
      </c>
      <c r="M1926" s="7">
        <v>1</v>
      </c>
      <c r="N1926" s="17"/>
    </row>
    <row r="1927" spans="1:14" ht="63">
      <c r="A1927" s="6">
        <v>1925</v>
      </c>
      <c r="B1927" s="8" t="s">
        <v>28345</v>
      </c>
      <c r="C1927" s="9" t="s">
        <v>28636</v>
      </c>
      <c r="D1927" s="10" t="s">
        <v>28637</v>
      </c>
      <c r="E1927" s="11" t="s">
        <v>28638</v>
      </c>
      <c r="F1927" s="6">
        <v>397999</v>
      </c>
      <c r="G1927" s="6" t="s">
        <v>4289</v>
      </c>
      <c r="H1927" s="16">
        <v>13517516.249</v>
      </c>
      <c r="I1927" s="12" t="s">
        <v>1586</v>
      </c>
      <c r="J1927" s="12" t="s">
        <v>2336</v>
      </c>
      <c r="K1927" s="15">
        <v>569932</v>
      </c>
      <c r="L1927" s="13" t="s">
        <v>15</v>
      </c>
      <c r="M1927" s="7">
        <v>1</v>
      </c>
      <c r="N1927" s="17"/>
    </row>
    <row r="1928" spans="1:14" ht="63">
      <c r="A1928" s="6">
        <v>1926</v>
      </c>
      <c r="B1928" s="8" t="s">
        <v>28345</v>
      </c>
      <c r="C1928" s="9" t="s">
        <v>28639</v>
      </c>
      <c r="D1928" s="10" t="s">
        <v>28640</v>
      </c>
      <c r="E1928" s="11" t="s">
        <v>28641</v>
      </c>
      <c r="F1928" s="6">
        <v>410593</v>
      </c>
      <c r="G1928" s="6" t="s">
        <v>4289</v>
      </c>
      <c r="H1928" s="16">
        <v>16832823.144000001</v>
      </c>
      <c r="I1928" s="12" t="s">
        <v>7328</v>
      </c>
      <c r="J1928" s="12" t="s">
        <v>6772</v>
      </c>
      <c r="K1928" s="15">
        <v>0</v>
      </c>
      <c r="L1928" s="13" t="s">
        <v>14</v>
      </c>
      <c r="M1928" s="7">
        <v>0.51</v>
      </c>
      <c r="N1928" s="17"/>
    </row>
    <row r="1929" spans="1:14" ht="63">
      <c r="A1929" s="6">
        <v>1927</v>
      </c>
      <c r="B1929" s="8" t="s">
        <v>28345</v>
      </c>
      <c r="C1929" s="9" t="s">
        <v>28639</v>
      </c>
      <c r="D1929" s="10" t="s">
        <v>28640</v>
      </c>
      <c r="E1929" s="11" t="s">
        <v>28641</v>
      </c>
      <c r="F1929" s="6">
        <v>410593</v>
      </c>
      <c r="G1929" s="6" t="s">
        <v>4289</v>
      </c>
      <c r="H1929" s="16">
        <v>16832823.144000001</v>
      </c>
      <c r="I1929" s="12" t="s">
        <v>7328</v>
      </c>
      <c r="J1929" s="12" t="s">
        <v>6772</v>
      </c>
      <c r="K1929" s="15">
        <v>0</v>
      </c>
      <c r="L1929" s="13" t="s">
        <v>14</v>
      </c>
      <c r="M1929" s="7">
        <v>0.49</v>
      </c>
      <c r="N1929" s="17"/>
    </row>
    <row r="1930" spans="1:14" ht="78.75">
      <c r="A1930" s="6">
        <v>1928</v>
      </c>
      <c r="B1930" s="8" t="s">
        <v>28345</v>
      </c>
      <c r="C1930" s="9" t="s">
        <v>28642</v>
      </c>
      <c r="D1930" s="10" t="s">
        <v>28643</v>
      </c>
      <c r="E1930" s="11" t="s">
        <v>28644</v>
      </c>
      <c r="F1930" s="6">
        <v>390982</v>
      </c>
      <c r="G1930" s="6" t="s">
        <v>4289</v>
      </c>
      <c r="H1930" s="16">
        <v>7036173.0999999996</v>
      </c>
      <c r="I1930" s="12" t="s">
        <v>6682</v>
      </c>
      <c r="J1930" s="12" t="s">
        <v>23326</v>
      </c>
      <c r="K1930" s="15">
        <v>3265979</v>
      </c>
      <c r="L1930" s="13" t="s">
        <v>15</v>
      </c>
      <c r="M1930" s="7">
        <v>1</v>
      </c>
      <c r="N1930" s="17"/>
    </row>
    <row r="1931" spans="1:14" ht="47.25">
      <c r="A1931" s="6">
        <v>1929</v>
      </c>
      <c r="B1931" s="8" t="s">
        <v>28345</v>
      </c>
      <c r="C1931" s="9" t="s">
        <v>28645</v>
      </c>
      <c r="D1931" s="10" t="s">
        <v>28646</v>
      </c>
      <c r="E1931" s="11" t="s">
        <v>28647</v>
      </c>
      <c r="F1931" s="6">
        <v>343461</v>
      </c>
      <c r="G1931" s="6" t="s">
        <v>4289</v>
      </c>
      <c r="H1931" s="16">
        <v>1077530.8500000001</v>
      </c>
      <c r="I1931" s="12" t="s">
        <v>26295</v>
      </c>
      <c r="J1931" s="12" t="s">
        <v>28648</v>
      </c>
      <c r="K1931" s="15">
        <v>0</v>
      </c>
      <c r="L1931" s="13" t="s">
        <v>15</v>
      </c>
      <c r="M1931" s="7">
        <v>1</v>
      </c>
      <c r="N1931" s="17"/>
    </row>
    <row r="1932" spans="1:14" ht="78.75">
      <c r="A1932" s="6">
        <v>1930</v>
      </c>
      <c r="B1932" s="8" t="s">
        <v>28345</v>
      </c>
      <c r="C1932" s="9" t="s">
        <v>28506</v>
      </c>
      <c r="D1932" s="10" t="s">
        <v>4158</v>
      </c>
      <c r="E1932" s="11" t="s">
        <v>28649</v>
      </c>
      <c r="F1932" s="6">
        <v>416512</v>
      </c>
      <c r="G1932" s="6" t="s">
        <v>4289</v>
      </c>
      <c r="H1932" s="16">
        <v>4547594.0999999996</v>
      </c>
      <c r="I1932" s="12" t="s">
        <v>4940</v>
      </c>
      <c r="J1932" s="12" t="s">
        <v>25071</v>
      </c>
      <c r="K1932" s="15">
        <v>2700000</v>
      </c>
      <c r="L1932" s="13" t="s">
        <v>15</v>
      </c>
      <c r="M1932" s="7">
        <v>1</v>
      </c>
      <c r="N1932" s="17"/>
    </row>
    <row r="1933" spans="1:14" ht="63">
      <c r="A1933" s="6">
        <v>1931</v>
      </c>
      <c r="B1933" s="8" t="s">
        <v>28345</v>
      </c>
      <c r="C1933" s="9" t="s">
        <v>28350</v>
      </c>
      <c r="D1933" s="10" t="s">
        <v>28351</v>
      </c>
      <c r="E1933" s="11" t="s">
        <v>28650</v>
      </c>
      <c r="F1933" s="6">
        <v>483859</v>
      </c>
      <c r="G1933" s="6" t="s">
        <v>4289</v>
      </c>
      <c r="H1933" s="16">
        <v>8979875</v>
      </c>
      <c r="I1933" s="12"/>
      <c r="J1933" s="12"/>
      <c r="K1933" s="15">
        <v>0</v>
      </c>
      <c r="L1933" s="13" t="s">
        <v>15</v>
      </c>
      <c r="M1933" s="7">
        <v>1</v>
      </c>
      <c r="N1933" s="17"/>
    </row>
    <row r="1934" spans="1:14" ht="63">
      <c r="A1934" s="6">
        <v>1932</v>
      </c>
      <c r="B1934" s="8" t="s">
        <v>28345</v>
      </c>
      <c r="C1934" s="9" t="s">
        <v>28651</v>
      </c>
      <c r="D1934" s="10" t="s">
        <v>28652</v>
      </c>
      <c r="E1934" s="11" t="s">
        <v>28653</v>
      </c>
      <c r="F1934" s="6">
        <v>95009</v>
      </c>
      <c r="G1934" s="6" t="s">
        <v>4289</v>
      </c>
      <c r="H1934" s="16">
        <v>4299799.9989999998</v>
      </c>
      <c r="I1934" s="12" t="s">
        <v>28654</v>
      </c>
      <c r="J1934" s="12" t="s">
        <v>28655</v>
      </c>
      <c r="K1934" s="15">
        <v>969659</v>
      </c>
      <c r="L1934" s="13" t="s">
        <v>15</v>
      </c>
      <c r="M1934" s="7">
        <v>1</v>
      </c>
      <c r="N1934" s="17"/>
    </row>
    <row r="1935" spans="1:14" ht="63">
      <c r="A1935" s="6">
        <v>1933</v>
      </c>
      <c r="B1935" s="8" t="s">
        <v>28345</v>
      </c>
      <c r="C1935" s="9" t="s">
        <v>28656</v>
      </c>
      <c r="D1935" s="10" t="s">
        <v>28657</v>
      </c>
      <c r="E1935" s="11" t="s">
        <v>28658</v>
      </c>
      <c r="F1935" s="6">
        <v>420785</v>
      </c>
      <c r="G1935" s="6" t="s">
        <v>4289</v>
      </c>
      <c r="H1935" s="16">
        <v>4983234.5</v>
      </c>
      <c r="I1935" s="12" t="s">
        <v>28375</v>
      </c>
      <c r="J1935" s="12" t="s">
        <v>28362</v>
      </c>
      <c r="K1935" s="15">
        <v>0</v>
      </c>
      <c r="L1935" s="13" t="s">
        <v>15</v>
      </c>
      <c r="M1935" s="7">
        <v>1</v>
      </c>
      <c r="N1935" s="17"/>
    </row>
    <row r="1936" spans="1:14" ht="63">
      <c r="A1936" s="6">
        <v>1934</v>
      </c>
      <c r="B1936" s="8" t="s">
        <v>28345</v>
      </c>
      <c r="C1936" s="9" t="s">
        <v>28659</v>
      </c>
      <c r="D1936" s="10" t="s">
        <v>28660</v>
      </c>
      <c r="E1936" s="11" t="s">
        <v>28661</v>
      </c>
      <c r="F1936" s="6">
        <v>96750</v>
      </c>
      <c r="G1936" s="6" t="s">
        <v>4289</v>
      </c>
      <c r="H1936" s="16">
        <v>1042341.702</v>
      </c>
      <c r="I1936" s="12" t="s">
        <v>28662</v>
      </c>
      <c r="J1936" s="12" t="s">
        <v>28663</v>
      </c>
      <c r="K1936" s="15">
        <v>0</v>
      </c>
      <c r="L1936" s="13" t="s">
        <v>15</v>
      </c>
      <c r="M1936" s="7">
        <v>1</v>
      </c>
      <c r="N1936" s="17"/>
    </row>
    <row r="1937" spans="1:14" ht="63">
      <c r="A1937" s="6">
        <v>1935</v>
      </c>
      <c r="B1937" s="8" t="s">
        <v>28345</v>
      </c>
      <c r="C1937" s="9" t="s">
        <v>28664</v>
      </c>
      <c r="D1937" s="10" t="s">
        <v>28665</v>
      </c>
      <c r="E1937" s="11" t="s">
        <v>28666</v>
      </c>
      <c r="F1937" s="6">
        <v>390974</v>
      </c>
      <c r="G1937" s="6" t="s">
        <v>4289</v>
      </c>
      <c r="H1937" s="16">
        <v>2693364.95</v>
      </c>
      <c r="I1937" s="12" t="s">
        <v>7088</v>
      </c>
      <c r="J1937" s="12" t="s">
        <v>13157</v>
      </c>
      <c r="K1937" s="15">
        <v>0</v>
      </c>
      <c r="L1937" s="13" t="s">
        <v>15</v>
      </c>
      <c r="M1937" s="7">
        <v>1</v>
      </c>
      <c r="N1937" s="17"/>
    </row>
    <row r="1938" spans="1:14" ht="63">
      <c r="A1938" s="6">
        <v>1936</v>
      </c>
      <c r="B1938" s="8" t="s">
        <v>28345</v>
      </c>
      <c r="C1938" s="9" t="s">
        <v>28667</v>
      </c>
      <c r="D1938" s="10" t="s">
        <v>28668</v>
      </c>
      <c r="E1938" s="11" t="s">
        <v>28669</v>
      </c>
      <c r="F1938" s="6">
        <v>394448</v>
      </c>
      <c r="G1938" s="6" t="s">
        <v>4289</v>
      </c>
      <c r="H1938" s="16">
        <v>5111097.8499999996</v>
      </c>
      <c r="I1938" s="12" t="s">
        <v>7088</v>
      </c>
      <c r="J1938" s="12" t="s">
        <v>1998</v>
      </c>
      <c r="K1938" s="15">
        <v>3015640</v>
      </c>
      <c r="L1938" s="13" t="s">
        <v>15</v>
      </c>
      <c r="M1938" s="7">
        <v>1</v>
      </c>
      <c r="N1938" s="17"/>
    </row>
    <row r="1939" spans="1:14" ht="78.75">
      <c r="A1939" s="6">
        <v>1937</v>
      </c>
      <c r="B1939" s="8" t="s">
        <v>28345</v>
      </c>
      <c r="C1939" s="9" t="s">
        <v>28670</v>
      </c>
      <c r="D1939" s="10" t="s">
        <v>28671</v>
      </c>
      <c r="E1939" s="11" t="s">
        <v>28672</v>
      </c>
      <c r="F1939" s="6">
        <v>416709</v>
      </c>
      <c r="G1939" s="6" t="s">
        <v>4289</v>
      </c>
      <c r="H1939" s="16">
        <v>13237069.5</v>
      </c>
      <c r="I1939" s="12" t="s">
        <v>26576</v>
      </c>
      <c r="J1939" s="12" t="s">
        <v>28502</v>
      </c>
      <c r="K1939" s="15">
        <v>0</v>
      </c>
      <c r="L1939" s="13" t="s">
        <v>15</v>
      </c>
      <c r="M1939" s="7">
        <v>1</v>
      </c>
      <c r="N1939" s="17"/>
    </row>
    <row r="1940" spans="1:14" ht="47.25">
      <c r="A1940" s="6">
        <v>1938</v>
      </c>
      <c r="B1940" s="8" t="s">
        <v>28345</v>
      </c>
      <c r="C1940" s="9" t="s">
        <v>28673</v>
      </c>
      <c r="D1940" s="10" t="s">
        <v>28674</v>
      </c>
      <c r="E1940" s="11" t="s">
        <v>28675</v>
      </c>
      <c r="F1940" s="6">
        <v>331243</v>
      </c>
      <c r="G1940" s="6" t="s">
        <v>4289</v>
      </c>
      <c r="H1940" s="16">
        <v>8399163.2540000007</v>
      </c>
      <c r="I1940" s="12" t="s">
        <v>2203</v>
      </c>
      <c r="J1940" s="12" t="s">
        <v>5679</v>
      </c>
      <c r="K1940" s="15">
        <v>7000000</v>
      </c>
      <c r="L1940" s="13" t="s">
        <v>15</v>
      </c>
      <c r="M1940" s="7">
        <v>1</v>
      </c>
      <c r="N1940" s="17"/>
    </row>
    <row r="1941" spans="1:14" ht="47.25">
      <c r="A1941" s="6">
        <v>1939</v>
      </c>
      <c r="B1941" s="8" t="s">
        <v>28345</v>
      </c>
      <c r="C1941" s="9" t="s">
        <v>28676</v>
      </c>
      <c r="D1941" s="10" t="s">
        <v>4198</v>
      </c>
      <c r="E1941" s="11" t="s">
        <v>28677</v>
      </c>
      <c r="F1941" s="6">
        <v>144486</v>
      </c>
      <c r="G1941" s="6" t="s">
        <v>4289</v>
      </c>
      <c r="H1941" s="16">
        <v>4626507.5999999996</v>
      </c>
      <c r="I1941" s="12" t="s">
        <v>5344</v>
      </c>
      <c r="J1941" s="12" t="s">
        <v>28678</v>
      </c>
      <c r="K1941" s="15">
        <v>3812269</v>
      </c>
      <c r="L1941" s="13" t="s">
        <v>15</v>
      </c>
      <c r="M1941" s="7">
        <v>1</v>
      </c>
      <c r="N1941" s="17"/>
    </row>
    <row r="1942" spans="1:14" ht="47.25">
      <c r="A1942" s="6">
        <v>1940</v>
      </c>
      <c r="B1942" s="8" t="s">
        <v>28345</v>
      </c>
      <c r="C1942" s="9" t="s">
        <v>28679</v>
      </c>
      <c r="D1942" s="10" t="s">
        <v>28680</v>
      </c>
      <c r="E1942" s="11" t="s">
        <v>28681</v>
      </c>
      <c r="F1942" s="6">
        <v>188285</v>
      </c>
      <c r="G1942" s="6" t="s">
        <v>1535</v>
      </c>
      <c r="H1942" s="16">
        <v>15653423.6</v>
      </c>
      <c r="I1942" s="12" t="s">
        <v>28682</v>
      </c>
      <c r="J1942" s="12" t="s">
        <v>28683</v>
      </c>
      <c r="K1942" s="15">
        <v>13285654</v>
      </c>
      <c r="L1942" s="13" t="s">
        <v>15</v>
      </c>
      <c r="M1942" s="7">
        <v>1</v>
      </c>
      <c r="N1942" s="17"/>
    </row>
    <row r="1943" spans="1:14" ht="63">
      <c r="A1943" s="6">
        <v>1941</v>
      </c>
      <c r="B1943" s="8" t="s">
        <v>28345</v>
      </c>
      <c r="C1943" s="9" t="s">
        <v>28679</v>
      </c>
      <c r="D1943" s="10" t="s">
        <v>28680</v>
      </c>
      <c r="E1943" s="11" t="s">
        <v>28684</v>
      </c>
      <c r="F1943" s="6" t="s">
        <v>28685</v>
      </c>
      <c r="G1943" s="6" t="s">
        <v>1535</v>
      </c>
      <c r="H1943" s="16">
        <v>17594370.008000001</v>
      </c>
      <c r="I1943" s="12" t="s">
        <v>7050</v>
      </c>
      <c r="J1943" s="12" t="s">
        <v>28686</v>
      </c>
      <c r="K1943" s="15">
        <v>11408673</v>
      </c>
      <c r="L1943" s="13" t="s">
        <v>15</v>
      </c>
      <c r="M1943" s="7">
        <v>1</v>
      </c>
      <c r="N1943" s="17"/>
    </row>
    <row r="1944" spans="1:14" ht="63">
      <c r="A1944" s="6">
        <v>1942</v>
      </c>
      <c r="B1944" s="8" t="s">
        <v>28345</v>
      </c>
      <c r="C1944" s="9" t="s">
        <v>28687</v>
      </c>
      <c r="D1944" s="10" t="s">
        <v>28688</v>
      </c>
      <c r="E1944" s="11" t="s">
        <v>28689</v>
      </c>
      <c r="F1944" s="6" t="s">
        <v>28690</v>
      </c>
      <c r="G1944" s="6" t="s">
        <v>1535</v>
      </c>
      <c r="H1944" s="16">
        <v>9912514.3699999992</v>
      </c>
      <c r="I1944" s="12" t="s">
        <v>28691</v>
      </c>
      <c r="J1944" s="12" t="s">
        <v>2195</v>
      </c>
      <c r="K1944" s="15">
        <v>14946918.779999999</v>
      </c>
      <c r="L1944" s="13" t="s">
        <v>15</v>
      </c>
      <c r="M1944" s="7">
        <v>1</v>
      </c>
      <c r="N1944" s="17"/>
    </row>
    <row r="1945" spans="1:14" ht="63">
      <c r="A1945" s="6">
        <v>1943</v>
      </c>
      <c r="B1945" s="8" t="s">
        <v>28345</v>
      </c>
      <c r="C1945" s="9" t="s">
        <v>28692</v>
      </c>
      <c r="D1945" s="10" t="s">
        <v>28693</v>
      </c>
      <c r="E1945" s="11" t="s">
        <v>28694</v>
      </c>
      <c r="F1945" s="6" t="s">
        <v>28695</v>
      </c>
      <c r="G1945" s="6" t="s">
        <v>1535</v>
      </c>
      <c r="H1945" s="16">
        <v>8251468.2000000002</v>
      </c>
      <c r="I1945" s="12" t="s">
        <v>8021</v>
      </c>
      <c r="J1945" s="12" t="s">
        <v>5679</v>
      </c>
      <c r="K1945" s="15">
        <v>1497812</v>
      </c>
      <c r="L1945" s="13" t="s">
        <v>15</v>
      </c>
      <c r="M1945" s="7">
        <v>1</v>
      </c>
      <c r="N1945" s="17"/>
    </row>
    <row r="1946" spans="1:14" ht="78.75">
      <c r="A1946" s="6">
        <v>1944</v>
      </c>
      <c r="B1946" s="8" t="s">
        <v>28345</v>
      </c>
      <c r="C1946" s="9" t="s">
        <v>28350</v>
      </c>
      <c r="D1946" s="10" t="s">
        <v>28351</v>
      </c>
      <c r="E1946" s="11" t="s">
        <v>28696</v>
      </c>
      <c r="F1946" s="6" t="s">
        <v>28697</v>
      </c>
      <c r="G1946" s="6" t="s">
        <v>1535</v>
      </c>
      <c r="H1946" s="16">
        <v>4574723.0999999996</v>
      </c>
      <c r="I1946" s="12" t="s">
        <v>7668</v>
      </c>
      <c r="J1946" s="12" t="s">
        <v>21352</v>
      </c>
      <c r="K1946" s="15">
        <v>0</v>
      </c>
      <c r="L1946" s="13" t="s">
        <v>15</v>
      </c>
      <c r="M1946" s="7">
        <v>1</v>
      </c>
      <c r="N1946" s="17"/>
    </row>
    <row r="1947" spans="1:14" ht="63">
      <c r="A1947" s="6">
        <v>1945</v>
      </c>
      <c r="B1947" s="8" t="s">
        <v>28345</v>
      </c>
      <c r="C1947" s="9" t="s">
        <v>28698</v>
      </c>
      <c r="D1947" s="10" t="s">
        <v>28699</v>
      </c>
      <c r="E1947" s="11" t="s">
        <v>28700</v>
      </c>
      <c r="F1947" s="6" t="s">
        <v>28701</v>
      </c>
      <c r="G1947" s="6" t="s">
        <v>1535</v>
      </c>
      <c r="H1947" s="16">
        <v>1253814.7</v>
      </c>
      <c r="I1947" s="12" t="s">
        <v>22147</v>
      </c>
      <c r="J1947" s="12" t="s">
        <v>1556</v>
      </c>
      <c r="K1947" s="15">
        <v>9538813</v>
      </c>
      <c r="L1947" s="13" t="s">
        <v>15</v>
      </c>
      <c r="M1947" s="7">
        <v>1</v>
      </c>
      <c r="N1947" s="17"/>
    </row>
    <row r="1948" spans="1:14" ht="47.25">
      <c r="A1948" s="6">
        <v>1946</v>
      </c>
      <c r="B1948" s="8" t="s">
        <v>28345</v>
      </c>
      <c r="C1948" s="9" t="s">
        <v>28656</v>
      </c>
      <c r="D1948" s="10" t="s">
        <v>28657</v>
      </c>
      <c r="E1948" s="11" t="s">
        <v>28702</v>
      </c>
      <c r="F1948" s="6" t="s">
        <v>28703</v>
      </c>
      <c r="G1948" s="6" t="s">
        <v>1535</v>
      </c>
      <c r="H1948" s="16">
        <v>13241285</v>
      </c>
      <c r="I1948" s="12" t="s">
        <v>2360</v>
      </c>
      <c r="J1948" s="12" t="s">
        <v>2127</v>
      </c>
      <c r="K1948" s="15">
        <v>9400000</v>
      </c>
      <c r="L1948" s="13" t="s">
        <v>15</v>
      </c>
      <c r="M1948" s="7">
        <v>1</v>
      </c>
      <c r="N1948" s="17"/>
    </row>
    <row r="1949" spans="1:14" ht="63">
      <c r="A1949" s="6">
        <v>1947</v>
      </c>
      <c r="B1949" s="8" t="s">
        <v>28345</v>
      </c>
      <c r="C1949" s="9" t="s">
        <v>28440</v>
      </c>
      <c r="D1949" s="10" t="s">
        <v>14855</v>
      </c>
      <c r="E1949" s="11" t="s">
        <v>28704</v>
      </c>
      <c r="F1949" s="6">
        <v>356291</v>
      </c>
      <c r="G1949" s="6" t="s">
        <v>1535</v>
      </c>
      <c r="H1949" s="16">
        <v>3151858.8709999998</v>
      </c>
      <c r="I1949" s="12" t="s">
        <v>4850</v>
      </c>
      <c r="J1949" s="12" t="s">
        <v>25908</v>
      </c>
      <c r="K1949" s="15">
        <v>1042873</v>
      </c>
      <c r="L1949" s="13" t="s">
        <v>15</v>
      </c>
      <c r="M1949" s="7">
        <v>1</v>
      </c>
      <c r="N1949" s="17"/>
    </row>
    <row r="1950" spans="1:14" ht="63">
      <c r="A1950" s="6">
        <v>1948</v>
      </c>
      <c r="B1950" s="8" t="s">
        <v>28345</v>
      </c>
      <c r="C1950" s="9" t="s">
        <v>28440</v>
      </c>
      <c r="D1950" s="10" t="s">
        <v>14855</v>
      </c>
      <c r="E1950" s="11" t="s">
        <v>28705</v>
      </c>
      <c r="F1950" s="6">
        <v>356291</v>
      </c>
      <c r="G1950" s="6" t="s">
        <v>1535</v>
      </c>
      <c r="H1950" s="16">
        <v>24656365.210000001</v>
      </c>
      <c r="I1950" s="12" t="s">
        <v>4850</v>
      </c>
      <c r="J1950" s="12" t="s">
        <v>25908</v>
      </c>
      <c r="K1950" s="15">
        <v>0</v>
      </c>
      <c r="L1950" s="13" t="s">
        <v>15</v>
      </c>
      <c r="M1950" s="7">
        <v>1</v>
      </c>
      <c r="N1950" s="17"/>
    </row>
    <row r="1951" spans="1:14" ht="78.75">
      <c r="A1951" s="6">
        <v>1949</v>
      </c>
      <c r="B1951" s="8" t="s">
        <v>28345</v>
      </c>
      <c r="C1951" s="9" t="s">
        <v>28706</v>
      </c>
      <c r="D1951" s="10" t="s">
        <v>28707</v>
      </c>
      <c r="E1951" s="11" t="s">
        <v>28708</v>
      </c>
      <c r="F1951" s="6" t="s">
        <v>28709</v>
      </c>
      <c r="G1951" s="6" t="s">
        <v>1535</v>
      </c>
      <c r="H1951" s="16">
        <v>14172483.800000001</v>
      </c>
      <c r="I1951" s="12" t="s">
        <v>7759</v>
      </c>
      <c r="J1951" s="12" t="s">
        <v>20921</v>
      </c>
      <c r="K1951" s="15">
        <v>0</v>
      </c>
      <c r="L1951" s="13" t="s">
        <v>15</v>
      </c>
      <c r="M1951" s="7">
        <v>1</v>
      </c>
      <c r="N1951" s="17"/>
    </row>
    <row r="1952" spans="1:14" ht="78.75">
      <c r="A1952" s="6">
        <v>1950</v>
      </c>
      <c r="B1952" s="8" t="s">
        <v>28345</v>
      </c>
      <c r="C1952" s="9" t="s">
        <v>28710</v>
      </c>
      <c r="D1952" s="10" t="s">
        <v>28711</v>
      </c>
      <c r="E1952" s="11" t="s">
        <v>28712</v>
      </c>
      <c r="F1952" s="6" t="s">
        <v>28713</v>
      </c>
      <c r="G1952" s="6" t="s">
        <v>1535</v>
      </c>
      <c r="H1952" s="16">
        <v>9627202.1500000004</v>
      </c>
      <c r="I1952" s="12" t="s">
        <v>7088</v>
      </c>
      <c r="J1952" s="12" t="s">
        <v>7477</v>
      </c>
      <c r="K1952" s="15">
        <v>0</v>
      </c>
      <c r="L1952" s="13" t="s">
        <v>15</v>
      </c>
      <c r="M1952" s="7">
        <v>1</v>
      </c>
      <c r="N1952" s="17"/>
    </row>
    <row r="1953" spans="1:14" ht="78.75">
      <c r="A1953" s="6">
        <v>1951</v>
      </c>
      <c r="B1953" s="8" t="s">
        <v>28345</v>
      </c>
      <c r="C1953" s="9" t="s">
        <v>28714</v>
      </c>
      <c r="D1953" s="10" t="s">
        <v>28715</v>
      </c>
      <c r="E1953" s="11" t="s">
        <v>28716</v>
      </c>
      <c r="F1953" s="6" t="s">
        <v>28717</v>
      </c>
      <c r="G1953" s="6" t="s">
        <v>1535</v>
      </c>
      <c r="H1953" s="16">
        <v>4460992.9000000004</v>
      </c>
      <c r="I1953" s="12" t="s">
        <v>21259</v>
      </c>
      <c r="J1953" s="12" t="s">
        <v>2413</v>
      </c>
      <c r="K1953" s="15">
        <v>0</v>
      </c>
      <c r="L1953" s="13" t="s">
        <v>15</v>
      </c>
      <c r="M1953" s="7">
        <v>1</v>
      </c>
      <c r="N1953" s="17"/>
    </row>
    <row r="1954" spans="1:14" ht="78.75">
      <c r="A1954" s="6">
        <v>1952</v>
      </c>
      <c r="B1954" s="8" t="s">
        <v>28345</v>
      </c>
      <c r="C1954" s="9" t="s">
        <v>28718</v>
      </c>
      <c r="D1954" s="10" t="s">
        <v>28719</v>
      </c>
      <c r="E1954" s="11" t="s">
        <v>28720</v>
      </c>
      <c r="F1954" s="6" t="s">
        <v>28721</v>
      </c>
      <c r="G1954" s="6" t="s">
        <v>1535</v>
      </c>
      <c r="H1954" s="16">
        <v>5069947.6500000004</v>
      </c>
      <c r="I1954" s="12" t="s">
        <v>21259</v>
      </c>
      <c r="J1954" s="12" t="s">
        <v>2339</v>
      </c>
      <c r="K1954" s="15">
        <v>0</v>
      </c>
      <c r="L1954" s="13" t="s">
        <v>15</v>
      </c>
      <c r="M1954" s="7">
        <v>1</v>
      </c>
      <c r="N1954" s="17"/>
    </row>
    <row r="1955" spans="1:14" ht="63">
      <c r="A1955" s="6">
        <v>1953</v>
      </c>
      <c r="B1955" s="8" t="s">
        <v>28345</v>
      </c>
      <c r="C1955" s="9" t="s">
        <v>28722</v>
      </c>
      <c r="D1955" s="10" t="s">
        <v>28723</v>
      </c>
      <c r="E1955" s="11" t="s">
        <v>28724</v>
      </c>
      <c r="F1955" s="6" t="s">
        <v>28725</v>
      </c>
      <c r="G1955" s="6" t="s">
        <v>1535</v>
      </c>
      <c r="H1955" s="16">
        <v>6071660.9000000004</v>
      </c>
      <c r="I1955" s="12" t="s">
        <v>3908</v>
      </c>
      <c r="J1955" s="12" t="s">
        <v>6851</v>
      </c>
      <c r="K1955" s="15">
        <v>1200000</v>
      </c>
      <c r="L1955" s="13" t="s">
        <v>15</v>
      </c>
      <c r="M1955" s="7">
        <v>1</v>
      </c>
      <c r="N1955" s="17"/>
    </row>
    <row r="1956" spans="1:14" ht="94.5">
      <c r="A1956" s="6">
        <v>1954</v>
      </c>
      <c r="B1956" s="8" t="s">
        <v>28345</v>
      </c>
      <c r="C1956" s="9" t="s">
        <v>28440</v>
      </c>
      <c r="D1956" s="10" t="s">
        <v>14855</v>
      </c>
      <c r="E1956" s="11" t="s">
        <v>28726</v>
      </c>
      <c r="F1956" s="6" t="s">
        <v>28727</v>
      </c>
      <c r="G1956" s="6" t="s">
        <v>1535</v>
      </c>
      <c r="H1956" s="16">
        <v>32609385.502</v>
      </c>
      <c r="I1956" s="12" t="s">
        <v>7157</v>
      </c>
      <c r="J1956" s="12" t="s">
        <v>2298</v>
      </c>
      <c r="K1956" s="15">
        <v>15036884</v>
      </c>
      <c r="L1956" s="13" t="s">
        <v>15</v>
      </c>
      <c r="M1956" s="7">
        <v>1</v>
      </c>
      <c r="N1956" s="17"/>
    </row>
    <row r="1957" spans="1:14" ht="94.5">
      <c r="A1957" s="6">
        <v>1955</v>
      </c>
      <c r="B1957" s="8" t="s">
        <v>28345</v>
      </c>
      <c r="C1957" s="9" t="s">
        <v>28728</v>
      </c>
      <c r="D1957" s="10" t="s">
        <v>28729</v>
      </c>
      <c r="E1957" s="11" t="s">
        <v>28730</v>
      </c>
      <c r="F1957" s="6" t="s">
        <v>28731</v>
      </c>
      <c r="G1957" s="6" t="s">
        <v>1535</v>
      </c>
      <c r="H1957" s="16">
        <v>15648610.296</v>
      </c>
      <c r="I1957" s="12" t="s">
        <v>13241</v>
      </c>
      <c r="J1957" s="12" t="s">
        <v>28732</v>
      </c>
      <c r="K1957" s="15">
        <v>5768293</v>
      </c>
      <c r="L1957" s="13" t="s">
        <v>14</v>
      </c>
      <c r="M1957" s="7">
        <v>0.49</v>
      </c>
      <c r="N1957" s="17"/>
    </row>
    <row r="1958" spans="1:14" ht="94.5">
      <c r="A1958" s="6">
        <v>1956</v>
      </c>
      <c r="B1958" s="8" t="s">
        <v>28345</v>
      </c>
      <c r="C1958" s="9" t="s">
        <v>28728</v>
      </c>
      <c r="D1958" s="10" t="s">
        <v>28729</v>
      </c>
      <c r="E1958" s="11" t="s">
        <v>28730</v>
      </c>
      <c r="F1958" s="6" t="s">
        <v>28731</v>
      </c>
      <c r="G1958" s="6" t="s">
        <v>1535</v>
      </c>
      <c r="H1958" s="16">
        <v>15648610.296</v>
      </c>
      <c r="I1958" s="12" t="s">
        <v>13241</v>
      </c>
      <c r="J1958" s="12" t="s">
        <v>28732</v>
      </c>
      <c r="K1958" s="15">
        <v>5768293</v>
      </c>
      <c r="L1958" s="13" t="s">
        <v>14</v>
      </c>
      <c r="M1958" s="7">
        <v>0.51</v>
      </c>
      <c r="N1958" s="17"/>
    </row>
    <row r="1959" spans="1:14" ht="94.5">
      <c r="A1959" s="6">
        <v>1957</v>
      </c>
      <c r="B1959" s="8" t="s">
        <v>28345</v>
      </c>
      <c r="C1959" s="9" t="s">
        <v>28440</v>
      </c>
      <c r="D1959" s="10" t="s">
        <v>14855</v>
      </c>
      <c r="E1959" s="11" t="s">
        <v>28733</v>
      </c>
      <c r="F1959" s="6" t="s">
        <v>28734</v>
      </c>
      <c r="G1959" s="6" t="s">
        <v>1535</v>
      </c>
      <c r="H1959" s="16">
        <v>17202430.611000001</v>
      </c>
      <c r="I1959" s="12" t="s">
        <v>28735</v>
      </c>
      <c r="J1959" s="12" t="s">
        <v>2352</v>
      </c>
      <c r="K1959" s="15">
        <v>6447009</v>
      </c>
      <c r="L1959" s="13" t="s">
        <v>15</v>
      </c>
      <c r="M1959" s="7">
        <v>1</v>
      </c>
      <c r="N1959" s="17"/>
    </row>
    <row r="1960" spans="1:14" ht="94.5">
      <c r="A1960" s="6">
        <v>1958</v>
      </c>
      <c r="B1960" s="8" t="s">
        <v>28345</v>
      </c>
      <c r="C1960" s="9" t="s">
        <v>28736</v>
      </c>
      <c r="D1960" s="10" t="s">
        <v>28737</v>
      </c>
      <c r="E1960" s="11" t="s">
        <v>28738</v>
      </c>
      <c r="F1960" s="6" t="s">
        <v>28739</v>
      </c>
      <c r="G1960" s="6" t="s">
        <v>1535</v>
      </c>
      <c r="H1960" s="16">
        <v>10816021.699999999</v>
      </c>
      <c r="I1960" s="12" t="s">
        <v>1577</v>
      </c>
      <c r="J1960" s="12" t="s">
        <v>28740</v>
      </c>
      <c r="K1960" s="15">
        <v>1500000</v>
      </c>
      <c r="L1960" s="13" t="s">
        <v>15</v>
      </c>
      <c r="M1960" s="7">
        <v>1</v>
      </c>
      <c r="N1960" s="17"/>
    </row>
    <row r="1961" spans="1:14" ht="110.25">
      <c r="A1961" s="6">
        <v>1959</v>
      </c>
      <c r="B1961" s="8" t="s">
        <v>28345</v>
      </c>
      <c r="C1961" s="9" t="s">
        <v>28741</v>
      </c>
      <c r="D1961" s="10" t="s">
        <v>28742</v>
      </c>
      <c r="E1961" s="11" t="s">
        <v>28743</v>
      </c>
      <c r="F1961" s="6" t="s">
        <v>28744</v>
      </c>
      <c r="G1961" s="6" t="s">
        <v>1535</v>
      </c>
      <c r="H1961" s="16">
        <v>26991109.548</v>
      </c>
      <c r="I1961" s="12" t="s">
        <v>1809</v>
      </c>
      <c r="J1961" s="12" t="s">
        <v>28745</v>
      </c>
      <c r="K1961" s="15">
        <v>0</v>
      </c>
      <c r="L1961" s="13" t="s">
        <v>15</v>
      </c>
      <c r="M1961" s="7">
        <v>1</v>
      </c>
      <c r="N1961" s="17"/>
    </row>
    <row r="1962" spans="1:14" ht="78.75">
      <c r="A1962" s="6">
        <v>1960</v>
      </c>
      <c r="B1962" s="8" t="s">
        <v>28345</v>
      </c>
      <c r="C1962" s="9" t="s">
        <v>28746</v>
      </c>
      <c r="D1962" s="10" t="s">
        <v>28747</v>
      </c>
      <c r="E1962" s="11" t="s">
        <v>28748</v>
      </c>
      <c r="F1962" s="6" t="s">
        <v>28749</v>
      </c>
      <c r="G1962" s="6" t="s">
        <v>1535</v>
      </c>
      <c r="H1962" s="16">
        <v>40501490.336000003</v>
      </c>
      <c r="I1962" s="12" t="s">
        <v>28750</v>
      </c>
      <c r="J1962" s="12" t="s">
        <v>1584</v>
      </c>
      <c r="K1962" s="15">
        <v>0</v>
      </c>
      <c r="L1962" s="13" t="s">
        <v>15</v>
      </c>
      <c r="M1962" s="7">
        <v>1</v>
      </c>
      <c r="N1962" s="17"/>
    </row>
    <row r="1963" spans="1:14" ht="78.75">
      <c r="A1963" s="6">
        <v>1961</v>
      </c>
      <c r="B1963" s="8" t="s">
        <v>28345</v>
      </c>
      <c r="C1963" s="9" t="s">
        <v>28751</v>
      </c>
      <c r="D1963" s="10" t="s">
        <v>28752</v>
      </c>
      <c r="E1963" s="11" t="s">
        <v>28753</v>
      </c>
      <c r="F1963" s="6" t="s">
        <v>28754</v>
      </c>
      <c r="G1963" s="6" t="s">
        <v>1535</v>
      </c>
      <c r="H1963" s="16">
        <v>10207817.550000001</v>
      </c>
      <c r="I1963" s="12" t="s">
        <v>2314</v>
      </c>
      <c r="J1963" s="12" t="s">
        <v>7559</v>
      </c>
      <c r="K1963" s="15">
        <v>0</v>
      </c>
      <c r="L1963" s="13" t="s">
        <v>15</v>
      </c>
      <c r="M1963" s="7">
        <v>1</v>
      </c>
      <c r="N1963" s="17"/>
    </row>
    <row r="1964" spans="1:14" ht="63">
      <c r="A1964" s="6">
        <v>1962</v>
      </c>
      <c r="B1964" s="8" t="s">
        <v>28345</v>
      </c>
      <c r="C1964" s="9" t="s">
        <v>28755</v>
      </c>
      <c r="D1964" s="10" t="s">
        <v>28756</v>
      </c>
      <c r="E1964" s="11" t="s">
        <v>28757</v>
      </c>
      <c r="F1964" s="6">
        <v>214406</v>
      </c>
      <c r="G1964" s="6" t="s">
        <v>1535</v>
      </c>
      <c r="H1964" s="16">
        <v>381918719</v>
      </c>
      <c r="I1964" s="12" t="s">
        <v>28758</v>
      </c>
      <c r="J1964" s="12" t="s">
        <v>24805</v>
      </c>
      <c r="K1964" s="15">
        <v>20738686</v>
      </c>
      <c r="L1964" s="13" t="s">
        <v>15</v>
      </c>
      <c r="M1964" s="7">
        <v>1</v>
      </c>
      <c r="N1964" s="17"/>
    </row>
    <row r="1965" spans="1:14" ht="94.5">
      <c r="A1965" s="6">
        <v>1963</v>
      </c>
      <c r="B1965" s="8" t="s">
        <v>28345</v>
      </c>
      <c r="C1965" s="9" t="s">
        <v>28759</v>
      </c>
      <c r="D1965" s="10" t="s">
        <v>623</v>
      </c>
      <c r="E1965" s="11" t="s">
        <v>28760</v>
      </c>
      <c r="F1965" s="6">
        <v>287467</v>
      </c>
      <c r="G1965" s="6" t="s">
        <v>1535</v>
      </c>
      <c r="H1965" s="16">
        <v>25029585.77</v>
      </c>
      <c r="I1965" s="12" t="s">
        <v>6668</v>
      </c>
      <c r="J1965" s="12" t="s">
        <v>28761</v>
      </c>
      <c r="K1965" s="15">
        <v>15700000</v>
      </c>
      <c r="L1965" s="13" t="s">
        <v>15</v>
      </c>
      <c r="M1965" s="7">
        <v>1</v>
      </c>
      <c r="N1965" s="17"/>
    </row>
    <row r="1966" spans="1:14" ht="63">
      <c r="A1966" s="6">
        <v>1964</v>
      </c>
      <c r="B1966" s="8" t="s">
        <v>28345</v>
      </c>
      <c r="C1966" s="9" t="s">
        <v>28762</v>
      </c>
      <c r="D1966" s="10" t="s">
        <v>28763</v>
      </c>
      <c r="E1966" s="11" t="s">
        <v>28764</v>
      </c>
      <c r="F1966" s="6" t="s">
        <v>28765</v>
      </c>
      <c r="G1966" s="6" t="s">
        <v>1535</v>
      </c>
      <c r="H1966" s="16">
        <v>9676169.9000000004</v>
      </c>
      <c r="I1966" s="12" t="s">
        <v>7449</v>
      </c>
      <c r="J1966" s="12" t="s">
        <v>28766</v>
      </c>
      <c r="K1966" s="15">
        <v>0</v>
      </c>
      <c r="L1966" s="13" t="s">
        <v>15</v>
      </c>
      <c r="M1966" s="7">
        <v>1</v>
      </c>
      <c r="N1966" s="17"/>
    </row>
    <row r="1967" spans="1:14" ht="94.5">
      <c r="A1967" s="6">
        <v>1965</v>
      </c>
      <c r="B1967" s="8" t="s">
        <v>28345</v>
      </c>
      <c r="C1967" s="9" t="s">
        <v>28767</v>
      </c>
      <c r="D1967" s="10" t="s">
        <v>28768</v>
      </c>
      <c r="E1967" s="11" t="s">
        <v>28769</v>
      </c>
      <c r="F1967" s="6" t="s">
        <v>28770</v>
      </c>
      <c r="G1967" s="6" t="s">
        <v>1535</v>
      </c>
      <c r="H1967" s="16">
        <v>17010000.028000001</v>
      </c>
      <c r="I1967" s="12" t="s">
        <v>28750</v>
      </c>
      <c r="J1967" s="12" t="s">
        <v>5304</v>
      </c>
      <c r="K1967" s="15">
        <v>0</v>
      </c>
      <c r="L1967" s="13" t="s">
        <v>14</v>
      </c>
      <c r="M1967" s="7">
        <v>0.51</v>
      </c>
      <c r="N1967" s="17"/>
    </row>
    <row r="1968" spans="1:14" ht="94.5">
      <c r="A1968" s="6">
        <v>1966</v>
      </c>
      <c r="B1968" s="8" t="s">
        <v>28345</v>
      </c>
      <c r="C1968" s="9" t="s">
        <v>28767</v>
      </c>
      <c r="D1968" s="10" t="s">
        <v>28768</v>
      </c>
      <c r="E1968" s="11" t="s">
        <v>28769</v>
      </c>
      <c r="F1968" s="6" t="s">
        <v>28770</v>
      </c>
      <c r="G1968" s="6" t="s">
        <v>1535</v>
      </c>
      <c r="H1968" s="16">
        <v>17010000.028000001</v>
      </c>
      <c r="I1968" s="12" t="s">
        <v>28750</v>
      </c>
      <c r="J1968" s="12" t="s">
        <v>5304</v>
      </c>
      <c r="K1968" s="15">
        <v>0</v>
      </c>
      <c r="L1968" s="13" t="s">
        <v>14</v>
      </c>
      <c r="M1968" s="7">
        <v>0.49</v>
      </c>
      <c r="N1968" s="17"/>
    </row>
    <row r="1969" spans="1:14" ht="63">
      <c r="A1969" s="6">
        <v>1967</v>
      </c>
      <c r="B1969" s="8" t="s">
        <v>28345</v>
      </c>
      <c r="C1969" s="9" t="s">
        <v>28771</v>
      </c>
      <c r="D1969" s="10" t="s">
        <v>28772</v>
      </c>
      <c r="E1969" s="11" t="s">
        <v>28773</v>
      </c>
      <c r="F1969" s="6" t="s">
        <v>28774</v>
      </c>
      <c r="G1969" s="6" t="s">
        <v>1535</v>
      </c>
      <c r="H1969" s="16">
        <v>21499019.649999999</v>
      </c>
      <c r="I1969" s="12" t="s">
        <v>4003</v>
      </c>
      <c r="J1969" s="12" t="s">
        <v>1944</v>
      </c>
      <c r="K1969" s="15">
        <v>3538879</v>
      </c>
      <c r="L1969" s="13" t="s">
        <v>15</v>
      </c>
      <c r="M1969" s="7">
        <v>1</v>
      </c>
      <c r="N1969" s="17"/>
    </row>
    <row r="1970" spans="1:14" ht="78.75">
      <c r="A1970" s="6">
        <v>1968</v>
      </c>
      <c r="B1970" s="8" t="s">
        <v>28345</v>
      </c>
      <c r="C1970" s="9" t="s">
        <v>28775</v>
      </c>
      <c r="D1970" s="10" t="s">
        <v>3317</v>
      </c>
      <c r="E1970" s="11" t="s">
        <v>28776</v>
      </c>
      <c r="F1970" s="6" t="s">
        <v>28777</v>
      </c>
      <c r="G1970" s="6" t="s">
        <v>1535</v>
      </c>
      <c r="H1970" s="16">
        <v>41123947.744000003</v>
      </c>
      <c r="I1970" s="12" t="s">
        <v>1549</v>
      </c>
      <c r="J1970" s="12" t="s">
        <v>4004</v>
      </c>
      <c r="K1970" s="15">
        <v>15750900</v>
      </c>
      <c r="L1970" s="13" t="s">
        <v>15</v>
      </c>
      <c r="M1970" s="7">
        <v>1</v>
      </c>
      <c r="N1970" s="17"/>
    </row>
    <row r="1971" spans="1:14" ht="63">
      <c r="A1971" s="6">
        <v>1969</v>
      </c>
      <c r="B1971" s="8" t="s">
        <v>28345</v>
      </c>
      <c r="C1971" s="9" t="s">
        <v>28775</v>
      </c>
      <c r="D1971" s="10" t="s">
        <v>3317</v>
      </c>
      <c r="E1971" s="11" t="s">
        <v>28778</v>
      </c>
      <c r="F1971" s="6" t="s">
        <v>28779</v>
      </c>
      <c r="G1971" s="6" t="s">
        <v>1535</v>
      </c>
      <c r="H1971" s="16">
        <v>52174256.620999999</v>
      </c>
      <c r="I1971" s="12" t="s">
        <v>26762</v>
      </c>
      <c r="J1971" s="12" t="s">
        <v>28375</v>
      </c>
      <c r="K1971" s="15">
        <v>7200000</v>
      </c>
      <c r="L1971" s="13" t="s">
        <v>15</v>
      </c>
      <c r="M1971" s="7">
        <v>1</v>
      </c>
      <c r="N1971" s="17"/>
    </row>
    <row r="1972" spans="1:14" ht="78.75">
      <c r="A1972" s="6">
        <v>1970</v>
      </c>
      <c r="B1972" s="8" t="s">
        <v>28345</v>
      </c>
      <c r="C1972" s="9" t="s">
        <v>28780</v>
      </c>
      <c r="D1972" s="10" t="s">
        <v>28781</v>
      </c>
      <c r="E1972" s="11" t="s">
        <v>28782</v>
      </c>
      <c r="F1972" s="6" t="s">
        <v>28783</v>
      </c>
      <c r="G1972" s="6" t="s">
        <v>1535</v>
      </c>
      <c r="H1972" s="16">
        <v>9658571.2660000008</v>
      </c>
      <c r="I1972" s="12" t="s">
        <v>25062</v>
      </c>
      <c r="J1972" s="12" t="s">
        <v>25154</v>
      </c>
      <c r="K1972" s="15">
        <v>0</v>
      </c>
      <c r="L1972" s="13" t="s">
        <v>15</v>
      </c>
      <c r="M1972" s="7">
        <v>1</v>
      </c>
      <c r="N1972" s="17"/>
    </row>
    <row r="1973" spans="1:14" ht="63">
      <c r="A1973" s="6">
        <v>1971</v>
      </c>
      <c r="B1973" s="8" t="s">
        <v>28345</v>
      </c>
      <c r="C1973" s="9" t="s">
        <v>14858</v>
      </c>
      <c r="D1973" s="10" t="s">
        <v>14854</v>
      </c>
      <c r="E1973" s="11" t="s">
        <v>28784</v>
      </c>
      <c r="F1973" s="6" t="s">
        <v>28785</v>
      </c>
      <c r="G1973" s="6" t="s">
        <v>1535</v>
      </c>
      <c r="H1973" s="16">
        <v>36468820.338000007</v>
      </c>
      <c r="I1973" s="12" t="s">
        <v>20898</v>
      </c>
      <c r="J1973" s="12" t="s">
        <v>20891</v>
      </c>
      <c r="K1973" s="15">
        <v>10627548</v>
      </c>
      <c r="L1973" s="13" t="s">
        <v>15</v>
      </c>
      <c r="M1973" s="7">
        <v>1</v>
      </c>
      <c r="N1973" s="17"/>
    </row>
    <row r="1974" spans="1:14" ht="47.25">
      <c r="A1974" s="6">
        <v>1972</v>
      </c>
      <c r="B1974" s="8" t="s">
        <v>28345</v>
      </c>
      <c r="C1974" s="9" t="s">
        <v>14858</v>
      </c>
      <c r="D1974" s="10" t="s">
        <v>14854</v>
      </c>
      <c r="E1974" s="11" t="s">
        <v>28786</v>
      </c>
      <c r="F1974" s="6" t="s">
        <v>28785</v>
      </c>
      <c r="G1974" s="6" t="s">
        <v>1535</v>
      </c>
      <c r="H1974" s="16">
        <v>7926334.3170000007</v>
      </c>
      <c r="I1974" s="12" t="s">
        <v>20898</v>
      </c>
      <c r="J1974" s="12" t="s">
        <v>20891</v>
      </c>
      <c r="K1974" s="15">
        <v>0</v>
      </c>
      <c r="L1974" s="13" t="s">
        <v>15</v>
      </c>
      <c r="M1974" s="7">
        <v>1</v>
      </c>
      <c r="N1974" s="17"/>
    </row>
    <row r="1975" spans="1:14" ht="47.25">
      <c r="A1975" s="6">
        <v>1973</v>
      </c>
      <c r="B1975" s="8" t="s">
        <v>28345</v>
      </c>
      <c r="C1975" s="9" t="s">
        <v>28787</v>
      </c>
      <c r="D1975" s="10" t="s">
        <v>28788</v>
      </c>
      <c r="E1975" s="11" t="s">
        <v>28789</v>
      </c>
      <c r="F1975" s="6" t="s">
        <v>28790</v>
      </c>
      <c r="G1975" s="6" t="s">
        <v>1535</v>
      </c>
      <c r="H1975" s="16">
        <v>27094965.686999999</v>
      </c>
      <c r="I1975" s="12" t="s">
        <v>1667</v>
      </c>
      <c r="J1975" s="12" t="s">
        <v>28791</v>
      </c>
      <c r="K1975" s="15">
        <v>0</v>
      </c>
      <c r="L1975" s="13" t="s">
        <v>14</v>
      </c>
      <c r="M1975" s="7">
        <v>0.51</v>
      </c>
      <c r="N1975" s="17"/>
    </row>
    <row r="1976" spans="1:14" ht="47.25">
      <c r="A1976" s="6">
        <v>1974</v>
      </c>
      <c r="B1976" s="8" t="s">
        <v>28345</v>
      </c>
      <c r="C1976" s="9" t="s">
        <v>28787</v>
      </c>
      <c r="D1976" s="10" t="s">
        <v>28788</v>
      </c>
      <c r="E1976" s="11" t="s">
        <v>28789</v>
      </c>
      <c r="F1976" s="6" t="s">
        <v>28790</v>
      </c>
      <c r="G1976" s="6" t="s">
        <v>1535</v>
      </c>
      <c r="H1976" s="16">
        <v>27094965.686999999</v>
      </c>
      <c r="I1976" s="12" t="s">
        <v>1667</v>
      </c>
      <c r="J1976" s="12" t="s">
        <v>28791</v>
      </c>
      <c r="K1976" s="15">
        <v>0</v>
      </c>
      <c r="L1976" s="13" t="s">
        <v>14</v>
      </c>
      <c r="M1976" s="7">
        <v>0.49</v>
      </c>
      <c r="N1976" s="17"/>
    </row>
    <row r="1977" spans="1:14" ht="63">
      <c r="A1977" s="6">
        <v>1975</v>
      </c>
      <c r="B1977" s="8" t="s">
        <v>28345</v>
      </c>
      <c r="C1977" s="9" t="s">
        <v>28792</v>
      </c>
      <c r="D1977" s="10" t="s">
        <v>28793</v>
      </c>
      <c r="E1977" s="11" t="s">
        <v>28794</v>
      </c>
      <c r="F1977" s="6" t="s">
        <v>28795</v>
      </c>
      <c r="G1977" s="6" t="s">
        <v>1535</v>
      </c>
      <c r="H1977" s="16">
        <v>10535131.4</v>
      </c>
      <c r="I1977" s="12" t="s">
        <v>21352</v>
      </c>
      <c r="J1977" s="12" t="s">
        <v>6994</v>
      </c>
      <c r="K1977" s="15">
        <v>0</v>
      </c>
      <c r="L1977" s="13" t="s">
        <v>15</v>
      </c>
      <c r="M1977" s="7">
        <v>1</v>
      </c>
      <c r="N1977" s="17"/>
    </row>
    <row r="1978" spans="1:14" ht="63">
      <c r="A1978" s="6">
        <v>1976</v>
      </c>
      <c r="B1978" s="8" t="s">
        <v>28345</v>
      </c>
      <c r="C1978" s="9" t="s">
        <v>28796</v>
      </c>
      <c r="D1978" s="10" t="s">
        <v>28797</v>
      </c>
      <c r="E1978" s="11" t="s">
        <v>28798</v>
      </c>
      <c r="F1978" s="6" t="s">
        <v>28799</v>
      </c>
      <c r="G1978" s="6" t="s">
        <v>1535</v>
      </c>
      <c r="H1978" s="16">
        <v>7459033.2999999998</v>
      </c>
      <c r="I1978" s="12" t="s">
        <v>7088</v>
      </c>
      <c r="J1978" s="12" t="s">
        <v>28800</v>
      </c>
      <c r="K1978" s="15">
        <v>0</v>
      </c>
      <c r="L1978" s="13" t="s">
        <v>15</v>
      </c>
      <c r="M1978" s="7">
        <v>1</v>
      </c>
      <c r="N1978" s="17"/>
    </row>
    <row r="1979" spans="1:14" ht="63">
      <c r="A1979" s="6">
        <v>1977</v>
      </c>
      <c r="B1979" s="8" t="s">
        <v>28345</v>
      </c>
      <c r="C1979" s="9" t="s">
        <v>28801</v>
      </c>
      <c r="D1979" s="10" t="s">
        <v>28802</v>
      </c>
      <c r="E1979" s="11" t="s">
        <v>28803</v>
      </c>
      <c r="F1979" s="6" t="s">
        <v>28804</v>
      </c>
      <c r="G1979" s="6" t="s">
        <v>1535</v>
      </c>
      <c r="H1979" s="16">
        <v>3395529.9</v>
      </c>
      <c r="I1979" s="12" t="s">
        <v>6766</v>
      </c>
      <c r="J1979" s="12" t="s">
        <v>20921</v>
      </c>
      <c r="K1979" s="15">
        <v>0</v>
      </c>
      <c r="L1979" s="13" t="s">
        <v>15</v>
      </c>
      <c r="M1979" s="7">
        <v>1</v>
      </c>
      <c r="N1979" s="17"/>
    </row>
    <row r="1980" spans="1:14" ht="63">
      <c r="A1980" s="6">
        <v>1978</v>
      </c>
      <c r="B1980" s="8" t="s">
        <v>28345</v>
      </c>
      <c r="C1980" s="9" t="s">
        <v>28805</v>
      </c>
      <c r="D1980" s="10" t="s">
        <v>28806</v>
      </c>
      <c r="E1980" s="11" t="s">
        <v>28807</v>
      </c>
      <c r="F1980" s="6" t="s">
        <v>28808</v>
      </c>
      <c r="G1980" s="6" t="s">
        <v>1535</v>
      </c>
      <c r="H1980" s="16">
        <v>5903360.7999999998</v>
      </c>
      <c r="I1980" s="12" t="s">
        <v>24889</v>
      </c>
      <c r="J1980" s="12" t="s">
        <v>26647</v>
      </c>
      <c r="K1980" s="15">
        <v>0</v>
      </c>
      <c r="L1980" s="13" t="s">
        <v>15</v>
      </c>
      <c r="M1980" s="7">
        <v>1</v>
      </c>
      <c r="N1980" s="17"/>
    </row>
    <row r="1981" spans="1:14" ht="78.75">
      <c r="A1981" s="6">
        <v>1979</v>
      </c>
      <c r="B1981" s="8" t="s">
        <v>28345</v>
      </c>
      <c r="C1981" s="9" t="s">
        <v>28809</v>
      </c>
      <c r="D1981" s="10" t="s">
        <v>28810</v>
      </c>
      <c r="E1981" s="11" t="s">
        <v>28811</v>
      </c>
      <c r="F1981" s="6" t="s">
        <v>28812</v>
      </c>
      <c r="G1981" s="6" t="s">
        <v>1535</v>
      </c>
      <c r="H1981" s="16">
        <v>13095408.949999999</v>
      </c>
      <c r="I1981" s="12" t="s">
        <v>28750</v>
      </c>
      <c r="J1981" s="12" t="s">
        <v>5751</v>
      </c>
      <c r="K1981" s="15">
        <v>0</v>
      </c>
      <c r="L1981" s="13" t="s">
        <v>15</v>
      </c>
      <c r="M1981" s="7">
        <v>1</v>
      </c>
      <c r="N1981" s="17"/>
    </row>
    <row r="1982" spans="1:14" ht="63">
      <c r="A1982" s="6">
        <v>1980</v>
      </c>
      <c r="B1982" s="8" t="s">
        <v>28345</v>
      </c>
      <c r="C1982" s="9" t="s">
        <v>28813</v>
      </c>
      <c r="D1982" s="10" t="s">
        <v>28814</v>
      </c>
      <c r="E1982" s="11" t="s">
        <v>28815</v>
      </c>
      <c r="F1982" s="6" t="s">
        <v>28816</v>
      </c>
      <c r="G1982" s="6" t="s">
        <v>1535</v>
      </c>
      <c r="H1982" s="16">
        <v>6925222.5999999996</v>
      </c>
      <c r="I1982" s="12" t="s">
        <v>28750</v>
      </c>
      <c r="J1982" s="12" t="s">
        <v>7744</v>
      </c>
      <c r="K1982" s="15">
        <v>0</v>
      </c>
      <c r="L1982" s="13" t="s">
        <v>15</v>
      </c>
      <c r="M1982" s="7">
        <v>1</v>
      </c>
      <c r="N1982" s="17"/>
    </row>
    <row r="1983" spans="1:14" ht="63">
      <c r="A1983" s="6">
        <v>1981</v>
      </c>
      <c r="B1983" s="8" t="s">
        <v>28345</v>
      </c>
      <c r="C1983" s="9" t="s">
        <v>28817</v>
      </c>
      <c r="D1983" s="10" t="s">
        <v>28818</v>
      </c>
      <c r="E1983" s="11" t="s">
        <v>28819</v>
      </c>
      <c r="F1983" s="6" t="s">
        <v>28820</v>
      </c>
      <c r="G1983" s="6" t="s">
        <v>1535</v>
      </c>
      <c r="H1983" s="16">
        <v>11024269.300000001</v>
      </c>
      <c r="I1983" s="12" t="s">
        <v>20899</v>
      </c>
      <c r="J1983" s="12" t="s">
        <v>5751</v>
      </c>
      <c r="K1983" s="15">
        <v>3000000</v>
      </c>
      <c r="L1983" s="13" t="s">
        <v>15</v>
      </c>
      <c r="M1983" s="7">
        <v>1</v>
      </c>
      <c r="N1983" s="17"/>
    </row>
    <row r="1984" spans="1:14" ht="63">
      <c r="A1984" s="6">
        <v>1982</v>
      </c>
      <c r="B1984" s="8" t="s">
        <v>28345</v>
      </c>
      <c r="C1984" s="9" t="s">
        <v>28499</v>
      </c>
      <c r="D1984" s="10" t="s">
        <v>28500</v>
      </c>
      <c r="E1984" s="11" t="s">
        <v>28821</v>
      </c>
      <c r="F1984" s="6" t="s">
        <v>28822</v>
      </c>
      <c r="G1984" s="6" t="s">
        <v>1535</v>
      </c>
      <c r="H1984" s="16">
        <v>1563165.15</v>
      </c>
      <c r="I1984" s="12" t="s">
        <v>6941</v>
      </c>
      <c r="J1984" s="12" t="s">
        <v>23358</v>
      </c>
      <c r="K1984" s="15">
        <v>0</v>
      </c>
      <c r="L1984" s="13" t="s">
        <v>15</v>
      </c>
      <c r="M1984" s="7">
        <v>1</v>
      </c>
      <c r="N1984" s="17"/>
    </row>
    <row r="1985" spans="1:14" ht="47.25">
      <c r="A1985" s="6">
        <v>1983</v>
      </c>
      <c r="B1985" s="8" t="s">
        <v>28345</v>
      </c>
      <c r="C1985" s="9" t="s">
        <v>28823</v>
      </c>
      <c r="D1985" s="10" t="s">
        <v>28824</v>
      </c>
      <c r="E1985" s="11" t="s">
        <v>28825</v>
      </c>
      <c r="F1985" s="6" t="s">
        <v>28826</v>
      </c>
      <c r="G1985" s="6" t="s">
        <v>1535</v>
      </c>
      <c r="H1985" s="16">
        <v>4510445.1500000004</v>
      </c>
      <c r="I1985" s="12" t="s">
        <v>20876</v>
      </c>
      <c r="J1985" s="12" t="s">
        <v>5775</v>
      </c>
      <c r="K1985" s="15">
        <v>0</v>
      </c>
      <c r="L1985" s="13" t="s">
        <v>15</v>
      </c>
      <c r="M1985" s="7">
        <v>1</v>
      </c>
      <c r="N1985" s="17"/>
    </row>
    <row r="1986" spans="1:14" ht="78.75">
      <c r="A1986" s="6">
        <v>1984</v>
      </c>
      <c r="B1986" s="8" t="s">
        <v>28345</v>
      </c>
      <c r="C1986" s="9" t="s">
        <v>28827</v>
      </c>
      <c r="D1986" s="10" t="s">
        <v>28828</v>
      </c>
      <c r="E1986" s="11" t="s">
        <v>28829</v>
      </c>
      <c r="F1986" s="6" t="s">
        <v>28830</v>
      </c>
      <c r="G1986" s="6" t="s">
        <v>1535</v>
      </c>
      <c r="H1986" s="16">
        <v>9679925.057</v>
      </c>
      <c r="I1986" s="12" t="s">
        <v>28439</v>
      </c>
      <c r="J1986" s="12" t="s">
        <v>7674</v>
      </c>
      <c r="K1986" s="15">
        <v>0</v>
      </c>
      <c r="L1986" s="13" t="s">
        <v>15</v>
      </c>
      <c r="M1986" s="7">
        <v>1</v>
      </c>
      <c r="N1986" s="17"/>
    </row>
    <row r="1987" spans="1:14" ht="78.75">
      <c r="A1987" s="6">
        <v>1985</v>
      </c>
      <c r="B1987" s="8" t="s">
        <v>28345</v>
      </c>
      <c r="C1987" s="9" t="s">
        <v>28831</v>
      </c>
      <c r="D1987" s="10" t="s">
        <v>28832</v>
      </c>
      <c r="E1987" s="11" t="s">
        <v>28833</v>
      </c>
      <c r="F1987" s="6" t="s">
        <v>28834</v>
      </c>
      <c r="G1987" s="6" t="s">
        <v>1535</v>
      </c>
      <c r="H1987" s="16">
        <v>13269644.65</v>
      </c>
      <c r="I1987" s="12" t="s">
        <v>26984</v>
      </c>
      <c r="J1987" s="12"/>
      <c r="K1987" s="15">
        <v>0</v>
      </c>
      <c r="L1987" s="13" t="s">
        <v>15</v>
      </c>
      <c r="M1987" s="7">
        <v>1</v>
      </c>
      <c r="N1987" s="17"/>
    </row>
    <row r="1988" spans="1:14" ht="63">
      <c r="A1988" s="6">
        <v>1986</v>
      </c>
      <c r="B1988" s="8" t="s">
        <v>28345</v>
      </c>
      <c r="C1988" s="9" t="s">
        <v>28835</v>
      </c>
      <c r="D1988" s="10" t="s">
        <v>28836</v>
      </c>
      <c r="E1988" s="11" t="s">
        <v>28837</v>
      </c>
      <c r="F1988" s="6" t="s">
        <v>28838</v>
      </c>
      <c r="G1988" s="6" t="s">
        <v>1535</v>
      </c>
      <c r="H1988" s="16">
        <v>13541522.895</v>
      </c>
      <c r="I1988" s="12" t="s">
        <v>28362</v>
      </c>
      <c r="J1988" s="12" t="s">
        <v>17734</v>
      </c>
      <c r="K1988" s="15">
        <v>0</v>
      </c>
      <c r="L1988" s="13" t="s">
        <v>15</v>
      </c>
      <c r="M1988" s="7">
        <v>1</v>
      </c>
      <c r="N1988" s="17"/>
    </row>
    <row r="1989" spans="1:14" ht="94.5">
      <c r="A1989" s="6">
        <v>1987</v>
      </c>
      <c r="B1989" s="8" t="s">
        <v>28345</v>
      </c>
      <c r="C1989" s="9" t="s">
        <v>28839</v>
      </c>
      <c r="D1989" s="10" t="s">
        <v>28840</v>
      </c>
      <c r="E1989" s="11" t="s">
        <v>28841</v>
      </c>
      <c r="F1989" s="6" t="s">
        <v>28842</v>
      </c>
      <c r="G1989" s="6" t="s">
        <v>1535</v>
      </c>
      <c r="H1989" s="16">
        <v>36583706.037</v>
      </c>
      <c r="I1989" s="12" t="s">
        <v>1791</v>
      </c>
      <c r="J1989" s="12" t="s">
        <v>7207</v>
      </c>
      <c r="K1989" s="15">
        <v>0</v>
      </c>
      <c r="L1989" s="13" t="s">
        <v>14</v>
      </c>
      <c r="M1989" s="7">
        <v>0.51</v>
      </c>
      <c r="N1989" s="17"/>
    </row>
    <row r="1990" spans="1:14" ht="94.5">
      <c r="A1990" s="6">
        <v>1988</v>
      </c>
      <c r="B1990" s="8" t="s">
        <v>28345</v>
      </c>
      <c r="C1990" s="9" t="s">
        <v>28839</v>
      </c>
      <c r="D1990" s="10" t="s">
        <v>28840</v>
      </c>
      <c r="E1990" s="11" t="s">
        <v>28841</v>
      </c>
      <c r="F1990" s="6" t="s">
        <v>28842</v>
      </c>
      <c r="G1990" s="6" t="s">
        <v>1535</v>
      </c>
      <c r="H1990" s="16">
        <v>36583706.037</v>
      </c>
      <c r="I1990" s="12" t="s">
        <v>1791</v>
      </c>
      <c r="J1990" s="12" t="s">
        <v>7207</v>
      </c>
      <c r="K1990" s="15">
        <v>0</v>
      </c>
      <c r="L1990" s="13" t="s">
        <v>14</v>
      </c>
      <c r="M1990" s="7">
        <v>0.49</v>
      </c>
      <c r="N1990" s="17"/>
    </row>
    <row r="1991" spans="1:14" ht="47.25">
      <c r="A1991" s="6">
        <v>1989</v>
      </c>
      <c r="B1991" s="8" t="s">
        <v>28345</v>
      </c>
      <c r="C1991" s="9" t="s">
        <v>28843</v>
      </c>
      <c r="D1991" s="10" t="s">
        <v>28844</v>
      </c>
      <c r="E1991" s="11" t="s">
        <v>28845</v>
      </c>
      <c r="F1991" s="6" t="s">
        <v>28846</v>
      </c>
      <c r="G1991" s="6" t="s">
        <v>1535</v>
      </c>
      <c r="H1991" s="16">
        <v>11425983.449999999</v>
      </c>
      <c r="I1991" s="12" t="s">
        <v>1729</v>
      </c>
      <c r="J1991" s="12" t="s">
        <v>23462</v>
      </c>
      <c r="K1991" s="15">
        <v>0</v>
      </c>
      <c r="L1991" s="13" t="s">
        <v>15</v>
      </c>
      <c r="M1991" s="7">
        <v>1</v>
      </c>
      <c r="N1991" s="17"/>
    </row>
    <row r="1992" spans="1:14" ht="78.75">
      <c r="A1992" s="6">
        <v>1990</v>
      </c>
      <c r="B1992" s="8" t="s">
        <v>28345</v>
      </c>
      <c r="C1992" s="9" t="s">
        <v>28847</v>
      </c>
      <c r="D1992" s="10" t="s">
        <v>14854</v>
      </c>
      <c r="E1992" s="11" t="s">
        <v>28848</v>
      </c>
      <c r="F1992" s="6" t="s">
        <v>28849</v>
      </c>
      <c r="G1992" s="6" t="s">
        <v>1535</v>
      </c>
      <c r="H1992" s="16">
        <v>16000000</v>
      </c>
      <c r="I1992" s="12" t="s">
        <v>1739</v>
      </c>
      <c r="J1992" s="12" t="s">
        <v>28850</v>
      </c>
      <c r="K1992" s="15">
        <v>0</v>
      </c>
      <c r="L1992" s="13" t="s">
        <v>15</v>
      </c>
      <c r="M1992" s="7">
        <v>1</v>
      </c>
      <c r="N1992" s="17"/>
    </row>
    <row r="1993" spans="1:14" ht="63">
      <c r="A1993" s="6">
        <v>1991</v>
      </c>
      <c r="B1993" s="8" t="s">
        <v>28345</v>
      </c>
      <c r="C1993" s="9" t="s">
        <v>28851</v>
      </c>
      <c r="D1993" s="10" t="s">
        <v>28852</v>
      </c>
      <c r="E1993" s="11" t="s">
        <v>28853</v>
      </c>
      <c r="F1993" s="6">
        <v>245355</v>
      </c>
      <c r="G1993" s="6" t="s">
        <v>1535</v>
      </c>
      <c r="H1993" s="16">
        <v>9782494.8499999996</v>
      </c>
      <c r="I1993" s="12" t="s">
        <v>8021</v>
      </c>
      <c r="J1993" s="12" t="s">
        <v>28854</v>
      </c>
      <c r="K1993" s="15">
        <v>15661836</v>
      </c>
      <c r="L1993" s="13" t="s">
        <v>15</v>
      </c>
      <c r="M1993" s="7">
        <v>1</v>
      </c>
      <c r="N1993" s="17"/>
    </row>
    <row r="1994" spans="1:14" ht="47.25">
      <c r="A1994" s="6">
        <v>1992</v>
      </c>
      <c r="B1994" s="8" t="s">
        <v>28345</v>
      </c>
      <c r="C1994" s="9" t="s">
        <v>28855</v>
      </c>
      <c r="D1994" s="10" t="s">
        <v>28856</v>
      </c>
      <c r="E1994" s="11" t="s">
        <v>28857</v>
      </c>
      <c r="F1994" s="6">
        <v>253740</v>
      </c>
      <c r="G1994" s="6" t="s">
        <v>1535</v>
      </c>
      <c r="H1994" s="16">
        <v>1397054.8</v>
      </c>
      <c r="I1994" s="12" t="s">
        <v>8021</v>
      </c>
      <c r="J1994" s="12" t="s">
        <v>28858</v>
      </c>
      <c r="K1994" s="15">
        <v>8379241</v>
      </c>
      <c r="L1994" s="13" t="s">
        <v>15</v>
      </c>
      <c r="M1994" s="7">
        <v>1</v>
      </c>
      <c r="N1994" s="17"/>
    </row>
    <row r="1995" spans="1:14" ht="63">
      <c r="A1995" s="6">
        <v>1993</v>
      </c>
      <c r="B1995" s="8" t="s">
        <v>28345</v>
      </c>
      <c r="C1995" s="9" t="s">
        <v>28859</v>
      </c>
      <c r="D1995" s="10" t="s">
        <v>28860</v>
      </c>
      <c r="E1995" s="11" t="s">
        <v>28861</v>
      </c>
      <c r="F1995" s="6">
        <v>227855</v>
      </c>
      <c r="G1995" s="6" t="s">
        <v>1535</v>
      </c>
      <c r="H1995" s="16" t="s">
        <v>28862</v>
      </c>
      <c r="I1995" s="12" t="s">
        <v>28862</v>
      </c>
      <c r="J1995" s="12" t="s">
        <v>899</v>
      </c>
      <c r="K1995" s="15">
        <v>24009198</v>
      </c>
      <c r="L1995" s="13" t="s">
        <v>14</v>
      </c>
      <c r="M1995" s="7">
        <v>0.51</v>
      </c>
      <c r="N1995" s="17"/>
    </row>
    <row r="1996" spans="1:14" ht="63">
      <c r="A1996" s="6">
        <v>1994</v>
      </c>
      <c r="B1996" s="8" t="s">
        <v>28345</v>
      </c>
      <c r="C1996" s="9" t="s">
        <v>28859</v>
      </c>
      <c r="D1996" s="10" t="s">
        <v>28860</v>
      </c>
      <c r="E1996" s="11" t="s">
        <v>28861</v>
      </c>
      <c r="F1996" s="6">
        <v>227855</v>
      </c>
      <c r="G1996" s="6" t="s">
        <v>1535</v>
      </c>
      <c r="H1996" s="16" t="s">
        <v>28862</v>
      </c>
      <c r="I1996" s="12" t="s">
        <v>28862</v>
      </c>
      <c r="J1996" s="12" t="s">
        <v>899</v>
      </c>
      <c r="K1996" s="15">
        <v>24009198</v>
      </c>
      <c r="L1996" s="13" t="s">
        <v>14</v>
      </c>
      <c r="M1996" s="7">
        <v>0.49</v>
      </c>
      <c r="N1996" s="17"/>
    </row>
    <row r="1997" spans="1:14" ht="63">
      <c r="A1997" s="6">
        <v>1995</v>
      </c>
      <c r="B1997" s="8" t="s">
        <v>28345</v>
      </c>
      <c r="C1997" s="9" t="s">
        <v>28863</v>
      </c>
      <c r="D1997" s="10" t="s">
        <v>28864</v>
      </c>
      <c r="E1997" s="11" t="s">
        <v>28865</v>
      </c>
      <c r="F1997" s="6">
        <v>303331</v>
      </c>
      <c r="G1997" s="6" t="s">
        <v>1535</v>
      </c>
      <c r="H1997" s="16">
        <v>8608824</v>
      </c>
      <c r="I1997" s="12" t="s">
        <v>3907</v>
      </c>
      <c r="J1997" s="12" t="s">
        <v>9780</v>
      </c>
      <c r="K1997" s="15">
        <v>4800000</v>
      </c>
      <c r="L1997" s="13" t="s">
        <v>15</v>
      </c>
      <c r="M1997" s="7">
        <v>1</v>
      </c>
      <c r="N1997" s="17"/>
    </row>
    <row r="1998" spans="1:14" ht="47.25">
      <c r="A1998" s="6">
        <v>1996</v>
      </c>
      <c r="B1998" s="8" t="s">
        <v>28345</v>
      </c>
      <c r="C1998" s="9" t="s">
        <v>28866</v>
      </c>
      <c r="D1998" s="10" t="s">
        <v>28867</v>
      </c>
      <c r="E1998" s="11" t="s">
        <v>28868</v>
      </c>
      <c r="F1998" s="6">
        <v>303152</v>
      </c>
      <c r="G1998" s="6" t="s">
        <v>1535</v>
      </c>
      <c r="H1998" s="16">
        <v>3117985.5</v>
      </c>
      <c r="I1998" s="12" t="s">
        <v>28869</v>
      </c>
      <c r="J1998" s="12" t="s">
        <v>8001</v>
      </c>
      <c r="K1998" s="15">
        <v>800000</v>
      </c>
      <c r="L1998" s="13" t="s">
        <v>15</v>
      </c>
      <c r="M1998" s="7">
        <v>1</v>
      </c>
      <c r="N1998" s="17"/>
    </row>
    <row r="1999" spans="1:14" ht="47.25">
      <c r="A1999" s="6">
        <v>1997</v>
      </c>
      <c r="B1999" s="8" t="s">
        <v>28345</v>
      </c>
      <c r="C1999" s="9" t="s">
        <v>28870</v>
      </c>
      <c r="D1999" s="10" t="s">
        <v>28871</v>
      </c>
      <c r="E1999" s="11" t="s">
        <v>28872</v>
      </c>
      <c r="F1999" s="6" t="s">
        <v>28873</v>
      </c>
      <c r="G1999" s="6" t="s">
        <v>1535</v>
      </c>
      <c r="H1999" s="16">
        <v>1657464.425</v>
      </c>
      <c r="I1999" s="12" t="s">
        <v>7088</v>
      </c>
      <c r="J1999" s="12" t="s">
        <v>28874</v>
      </c>
      <c r="K1999" s="15">
        <v>0</v>
      </c>
      <c r="L1999" s="13" t="s">
        <v>15</v>
      </c>
      <c r="M1999" s="7">
        <v>1</v>
      </c>
      <c r="N1999" s="17"/>
    </row>
    <row r="2000" spans="1:14" ht="78.75">
      <c r="A2000" s="6">
        <v>1998</v>
      </c>
      <c r="B2000" s="8" t="s">
        <v>28345</v>
      </c>
      <c r="C2000" s="9" t="s">
        <v>28875</v>
      </c>
      <c r="D2000" s="10" t="s">
        <v>28876</v>
      </c>
      <c r="E2000" s="11" t="s">
        <v>28877</v>
      </c>
      <c r="F2000" s="6" t="s">
        <v>28878</v>
      </c>
      <c r="G2000" s="6" t="s">
        <v>1535</v>
      </c>
      <c r="H2000" s="16">
        <v>7938801.3499999996</v>
      </c>
      <c r="I2000" s="12" t="s">
        <v>4965</v>
      </c>
      <c r="J2000" s="12" t="s">
        <v>13232</v>
      </c>
      <c r="K2000" s="15">
        <v>0</v>
      </c>
      <c r="L2000" s="13" t="s">
        <v>15</v>
      </c>
      <c r="M2000" s="7">
        <v>1</v>
      </c>
      <c r="N2000" s="17"/>
    </row>
    <row r="2001" spans="1:14" ht="78.75">
      <c r="A2001" s="6">
        <v>1999</v>
      </c>
      <c r="B2001" s="8" t="s">
        <v>28345</v>
      </c>
      <c r="C2001" s="9" t="s">
        <v>28879</v>
      </c>
      <c r="D2001" s="10" t="s">
        <v>28880</v>
      </c>
      <c r="E2001" s="11" t="s">
        <v>28881</v>
      </c>
      <c r="F2001" s="6" t="s">
        <v>28882</v>
      </c>
      <c r="G2001" s="6" t="s">
        <v>1535</v>
      </c>
      <c r="H2001" s="16">
        <v>7084292.5</v>
      </c>
      <c r="I2001" s="12" t="s">
        <v>25143</v>
      </c>
      <c r="J2001" s="12" t="s">
        <v>6919</v>
      </c>
      <c r="K2001" s="15">
        <v>0</v>
      </c>
      <c r="L2001" s="13" t="s">
        <v>15</v>
      </c>
      <c r="M2001" s="7">
        <v>1</v>
      </c>
      <c r="N2001" s="17"/>
    </row>
    <row r="2002" spans="1:14" ht="47.25">
      <c r="A2002" s="6">
        <v>2000</v>
      </c>
      <c r="B2002" s="8" t="s">
        <v>28345</v>
      </c>
      <c r="C2002" s="9" t="s">
        <v>28883</v>
      </c>
      <c r="D2002" s="10" t="s">
        <v>28482</v>
      </c>
      <c r="E2002" s="11" t="s">
        <v>28884</v>
      </c>
      <c r="F2002" s="6">
        <v>389356</v>
      </c>
      <c r="G2002" s="6" t="s">
        <v>1535</v>
      </c>
      <c r="H2002" s="16">
        <v>1023436.404</v>
      </c>
      <c r="I2002" s="12" t="s">
        <v>25143</v>
      </c>
      <c r="J2002" s="12" t="s">
        <v>28885</v>
      </c>
      <c r="K2002" s="15">
        <v>0</v>
      </c>
      <c r="L2002" s="13" t="s">
        <v>15</v>
      </c>
      <c r="M2002" s="7">
        <v>1</v>
      </c>
      <c r="N2002" s="17"/>
    </row>
    <row r="2003" spans="1:14" ht="63">
      <c r="A2003" s="6">
        <v>2001</v>
      </c>
      <c r="B2003" s="8" t="s">
        <v>28345</v>
      </c>
      <c r="C2003" s="9" t="s">
        <v>28883</v>
      </c>
      <c r="D2003" s="10" t="s">
        <v>28482</v>
      </c>
      <c r="E2003" s="11" t="s">
        <v>28886</v>
      </c>
      <c r="F2003" s="6">
        <v>389356</v>
      </c>
      <c r="G2003" s="6" t="s">
        <v>1535</v>
      </c>
      <c r="H2003" s="16">
        <v>2404707.747</v>
      </c>
      <c r="I2003" s="12" t="s">
        <v>25143</v>
      </c>
      <c r="J2003" s="12" t="s">
        <v>28885</v>
      </c>
      <c r="K2003" s="15">
        <v>0</v>
      </c>
      <c r="L2003" s="13" t="s">
        <v>15</v>
      </c>
      <c r="M2003" s="7">
        <v>1</v>
      </c>
      <c r="N2003" s="17"/>
    </row>
    <row r="2004" spans="1:14" ht="63">
      <c r="A2004" s="6">
        <v>2002</v>
      </c>
      <c r="B2004" s="8" t="s">
        <v>28345</v>
      </c>
      <c r="C2004" s="9" t="s">
        <v>28887</v>
      </c>
      <c r="D2004" s="10" t="s">
        <v>27563</v>
      </c>
      <c r="E2004" s="11" t="s">
        <v>28888</v>
      </c>
      <c r="F2004" s="6" t="s">
        <v>28889</v>
      </c>
      <c r="G2004" s="6" t="s">
        <v>1535</v>
      </c>
      <c r="H2004" s="16">
        <v>19891500</v>
      </c>
      <c r="I2004" s="12" t="s">
        <v>13241</v>
      </c>
      <c r="J2004" s="12" t="s">
        <v>28732</v>
      </c>
      <c r="K2004" s="15">
        <v>0</v>
      </c>
      <c r="L2004" s="13" t="s">
        <v>15</v>
      </c>
      <c r="M2004" s="7">
        <v>1</v>
      </c>
      <c r="N2004" s="17"/>
    </row>
    <row r="2005" spans="1:14" ht="63">
      <c r="A2005" s="6">
        <v>2003</v>
      </c>
      <c r="B2005" s="8" t="s">
        <v>28345</v>
      </c>
      <c r="C2005" s="9" t="s">
        <v>28890</v>
      </c>
      <c r="D2005" s="10" t="s">
        <v>4089</v>
      </c>
      <c r="E2005" s="11" t="s">
        <v>28891</v>
      </c>
      <c r="F2005" s="6" t="s">
        <v>28892</v>
      </c>
      <c r="G2005" s="6" t="s">
        <v>1535</v>
      </c>
      <c r="H2005" s="16">
        <v>27546374.081</v>
      </c>
      <c r="I2005" s="12" t="s">
        <v>23219</v>
      </c>
      <c r="J2005" s="12" t="s">
        <v>7434</v>
      </c>
      <c r="K2005" s="15">
        <v>0</v>
      </c>
      <c r="L2005" s="13" t="s">
        <v>15</v>
      </c>
      <c r="M2005" s="7">
        <v>1</v>
      </c>
      <c r="N2005" s="17"/>
    </row>
    <row r="2006" spans="1:14" ht="78.75">
      <c r="A2006" s="6">
        <v>2004</v>
      </c>
      <c r="B2006" s="8" t="s">
        <v>28345</v>
      </c>
      <c r="C2006" s="9" t="s">
        <v>28893</v>
      </c>
      <c r="D2006" s="10" t="s">
        <v>28894</v>
      </c>
      <c r="E2006" s="11" t="s">
        <v>28895</v>
      </c>
      <c r="F2006" s="6" t="s">
        <v>28896</v>
      </c>
      <c r="G2006" s="6" t="s">
        <v>1535</v>
      </c>
      <c r="H2006" s="16">
        <v>5016272.6500000004</v>
      </c>
      <c r="I2006" s="12" t="s">
        <v>1735</v>
      </c>
      <c r="J2006" s="12" t="s">
        <v>28897</v>
      </c>
      <c r="K2006" s="15">
        <v>0</v>
      </c>
      <c r="L2006" s="13" t="s">
        <v>15</v>
      </c>
      <c r="M2006" s="7">
        <v>1</v>
      </c>
      <c r="N2006" s="17"/>
    </row>
    <row r="2007" spans="1:14" ht="47.25">
      <c r="A2007" s="6">
        <v>2005</v>
      </c>
      <c r="B2007" s="8" t="s">
        <v>28345</v>
      </c>
      <c r="C2007" s="9" t="s">
        <v>28898</v>
      </c>
      <c r="D2007" s="10" t="s">
        <v>28899</v>
      </c>
      <c r="E2007" s="11" t="s">
        <v>28900</v>
      </c>
      <c r="F2007" s="6" t="s">
        <v>28901</v>
      </c>
      <c r="G2007" s="6" t="s">
        <v>1535</v>
      </c>
      <c r="H2007" s="16">
        <v>1873579.55</v>
      </c>
      <c r="I2007" s="12" t="s">
        <v>7357</v>
      </c>
      <c r="J2007" s="12" t="s">
        <v>1658</v>
      </c>
      <c r="K2007" s="15">
        <v>0</v>
      </c>
      <c r="L2007" s="13" t="s">
        <v>15</v>
      </c>
      <c r="M2007" s="7">
        <v>1</v>
      </c>
      <c r="N2007" s="17"/>
    </row>
    <row r="2008" spans="1:14" ht="78.75">
      <c r="A2008" s="6">
        <v>2006</v>
      </c>
      <c r="B2008" s="8" t="s">
        <v>28345</v>
      </c>
      <c r="C2008" s="9" t="s">
        <v>28902</v>
      </c>
      <c r="D2008" s="10" t="s">
        <v>28903</v>
      </c>
      <c r="E2008" s="11" t="s">
        <v>28904</v>
      </c>
      <c r="F2008" s="6" t="s">
        <v>28905</v>
      </c>
      <c r="G2008" s="6" t="s">
        <v>1535</v>
      </c>
      <c r="H2008" s="16">
        <v>2554463.5</v>
      </c>
      <c r="I2008" s="12" t="s">
        <v>28906</v>
      </c>
      <c r="J2008" s="12" t="s">
        <v>6678</v>
      </c>
      <c r="K2008" s="15">
        <v>0</v>
      </c>
      <c r="L2008" s="13" t="s">
        <v>15</v>
      </c>
      <c r="M2008" s="7">
        <v>1</v>
      </c>
      <c r="N2008" s="17"/>
    </row>
    <row r="2009" spans="1:14" ht="78.75">
      <c r="A2009" s="6">
        <v>2007</v>
      </c>
      <c r="B2009" s="8" t="s">
        <v>28345</v>
      </c>
      <c r="C2009" s="9" t="s">
        <v>28449</v>
      </c>
      <c r="D2009" s="10" t="s">
        <v>28450</v>
      </c>
      <c r="E2009" s="11" t="s">
        <v>28907</v>
      </c>
      <c r="F2009" s="6">
        <v>195785</v>
      </c>
      <c r="G2009" s="6" t="s">
        <v>1535</v>
      </c>
      <c r="H2009" s="16">
        <v>7411566.75</v>
      </c>
      <c r="I2009" s="12" t="s">
        <v>16705</v>
      </c>
      <c r="J2009" s="12" t="s">
        <v>28908</v>
      </c>
      <c r="K2009" s="15">
        <v>4984706</v>
      </c>
      <c r="L2009" s="13" t="s">
        <v>15</v>
      </c>
      <c r="M2009" s="7">
        <v>1</v>
      </c>
      <c r="N2009" s="17"/>
    </row>
    <row r="2010" spans="1:14" ht="63">
      <c r="A2010" s="6">
        <v>2008</v>
      </c>
      <c r="B2010" s="8" t="s">
        <v>28345</v>
      </c>
      <c r="C2010" s="9" t="s">
        <v>28358</v>
      </c>
      <c r="D2010" s="10" t="s">
        <v>28359</v>
      </c>
      <c r="E2010" s="11" t="s">
        <v>28909</v>
      </c>
      <c r="F2010" s="6">
        <v>215334</v>
      </c>
      <c r="G2010" s="6" t="s">
        <v>1535</v>
      </c>
      <c r="H2010" s="16">
        <v>21693542.142000001</v>
      </c>
      <c r="I2010" s="12" t="s">
        <v>3917</v>
      </c>
      <c r="J2010" s="12" t="s">
        <v>6766</v>
      </c>
      <c r="K2010" s="15">
        <v>12000000</v>
      </c>
      <c r="L2010" s="13" t="s">
        <v>15</v>
      </c>
      <c r="M2010" s="7">
        <v>1</v>
      </c>
      <c r="N2010" s="17"/>
    </row>
    <row r="2011" spans="1:14" ht="63">
      <c r="A2011" s="6">
        <v>2009</v>
      </c>
      <c r="B2011" s="8" t="s">
        <v>28345</v>
      </c>
      <c r="C2011" s="9" t="s">
        <v>28358</v>
      </c>
      <c r="D2011" s="10" t="s">
        <v>28359</v>
      </c>
      <c r="E2011" s="11" t="s">
        <v>28910</v>
      </c>
      <c r="F2011" s="6">
        <v>215334</v>
      </c>
      <c r="G2011" s="6" t="s">
        <v>1535</v>
      </c>
      <c r="H2011" s="16">
        <v>13824736.17</v>
      </c>
      <c r="I2011" s="12" t="s">
        <v>3917</v>
      </c>
      <c r="J2011" s="12" t="s">
        <v>6766</v>
      </c>
      <c r="K2011" s="15">
        <v>0</v>
      </c>
      <c r="L2011" s="13" t="s">
        <v>15</v>
      </c>
      <c r="M2011" s="7">
        <v>1</v>
      </c>
      <c r="N2011" s="17"/>
    </row>
    <row r="2012" spans="1:14" ht="94.5">
      <c r="A2012" s="6">
        <v>2010</v>
      </c>
      <c r="B2012" s="8" t="s">
        <v>28345</v>
      </c>
      <c r="C2012" s="9" t="s">
        <v>28911</v>
      </c>
      <c r="D2012" s="10" t="s">
        <v>28912</v>
      </c>
      <c r="E2012" s="11" t="s">
        <v>28913</v>
      </c>
      <c r="F2012" s="6">
        <v>250740</v>
      </c>
      <c r="G2012" s="6" t="s">
        <v>1535</v>
      </c>
      <c r="H2012" s="16">
        <v>13277815.834000001</v>
      </c>
      <c r="I2012" s="12" t="s">
        <v>24895</v>
      </c>
      <c r="J2012" s="12" t="s">
        <v>2195</v>
      </c>
      <c r="K2012" s="15">
        <v>11950156</v>
      </c>
      <c r="L2012" s="13" t="s">
        <v>15</v>
      </c>
      <c r="M2012" s="7">
        <v>1</v>
      </c>
      <c r="N2012" s="17"/>
    </row>
    <row r="2013" spans="1:14" ht="63">
      <c r="A2013" s="6">
        <v>2011</v>
      </c>
      <c r="B2013" s="8" t="s">
        <v>28345</v>
      </c>
      <c r="C2013" s="9" t="s">
        <v>28911</v>
      </c>
      <c r="D2013" s="10" t="s">
        <v>28912</v>
      </c>
      <c r="E2013" s="11" t="s">
        <v>28914</v>
      </c>
      <c r="F2013" s="6">
        <v>250740</v>
      </c>
      <c r="G2013" s="6" t="s">
        <v>1535</v>
      </c>
      <c r="H2013" s="16">
        <v>10274998.651000001</v>
      </c>
      <c r="I2013" s="12" t="s">
        <v>24895</v>
      </c>
      <c r="J2013" s="12" t="s">
        <v>2195</v>
      </c>
      <c r="K2013" s="15">
        <v>0</v>
      </c>
      <c r="L2013" s="13" t="s">
        <v>15</v>
      </c>
      <c r="M2013" s="7">
        <v>1</v>
      </c>
      <c r="N2013" s="17"/>
    </row>
    <row r="2014" spans="1:14" ht="126">
      <c r="A2014" s="6">
        <v>2012</v>
      </c>
      <c r="B2014" s="8" t="s">
        <v>28345</v>
      </c>
      <c r="C2014" s="9" t="s">
        <v>28915</v>
      </c>
      <c r="D2014" s="10" t="s">
        <v>28916</v>
      </c>
      <c r="E2014" s="11" t="s">
        <v>28917</v>
      </c>
      <c r="F2014" s="6">
        <v>307931</v>
      </c>
      <c r="G2014" s="6" t="s">
        <v>1535</v>
      </c>
      <c r="H2014" s="16">
        <v>11526616.861000001</v>
      </c>
      <c r="I2014" s="12" t="s">
        <v>14872</v>
      </c>
      <c r="J2014" s="12" t="s">
        <v>1729</v>
      </c>
      <c r="K2014" s="15">
        <v>11476504</v>
      </c>
      <c r="L2014" s="13" t="s">
        <v>15</v>
      </c>
      <c r="M2014" s="7">
        <v>1</v>
      </c>
      <c r="N2014" s="17"/>
    </row>
    <row r="2015" spans="1:14" ht="47.25">
      <c r="A2015" s="6">
        <v>2013</v>
      </c>
      <c r="B2015" s="8" t="s">
        <v>28345</v>
      </c>
      <c r="C2015" s="9" t="s">
        <v>28918</v>
      </c>
      <c r="D2015" s="10" t="s">
        <v>28919</v>
      </c>
      <c r="E2015" s="11" t="s">
        <v>28920</v>
      </c>
      <c r="F2015" s="6" t="s">
        <v>28921</v>
      </c>
      <c r="G2015" s="6" t="s">
        <v>1535</v>
      </c>
      <c r="H2015" s="16">
        <v>4614599.8499999996</v>
      </c>
      <c r="I2015" s="12" t="s">
        <v>1555</v>
      </c>
      <c r="J2015" s="12" t="s">
        <v>2058</v>
      </c>
      <c r="K2015" s="15">
        <v>0</v>
      </c>
      <c r="L2015" s="13" t="s">
        <v>15</v>
      </c>
      <c r="M2015" s="7">
        <v>1</v>
      </c>
      <c r="N2015" s="17"/>
    </row>
    <row r="2016" spans="1:14" ht="94.5">
      <c r="A2016" s="6">
        <v>2014</v>
      </c>
      <c r="B2016" s="8" t="s">
        <v>28345</v>
      </c>
      <c r="C2016" s="9" t="s">
        <v>28722</v>
      </c>
      <c r="D2016" s="10" t="s">
        <v>28922</v>
      </c>
      <c r="E2016" s="11" t="s">
        <v>28923</v>
      </c>
      <c r="F2016" s="6" t="s">
        <v>28924</v>
      </c>
      <c r="G2016" s="6" t="s">
        <v>1535</v>
      </c>
      <c r="H2016" s="16">
        <v>3691093.5989999999</v>
      </c>
      <c r="I2016" s="12" t="s">
        <v>1555</v>
      </c>
      <c r="J2016" s="12" t="s">
        <v>1556</v>
      </c>
      <c r="K2016" s="15">
        <v>2275175</v>
      </c>
      <c r="L2016" s="13" t="s">
        <v>15</v>
      </c>
      <c r="M2016" s="7">
        <v>1</v>
      </c>
      <c r="N2016" s="17"/>
    </row>
    <row r="2017" spans="1:14" ht="47.25">
      <c r="A2017" s="6">
        <v>2015</v>
      </c>
      <c r="B2017" s="8" t="s">
        <v>28345</v>
      </c>
      <c r="C2017" s="9" t="s">
        <v>28925</v>
      </c>
      <c r="D2017" s="10" t="s">
        <v>28926</v>
      </c>
      <c r="E2017" s="11" t="s">
        <v>28927</v>
      </c>
      <c r="F2017" s="6" t="s">
        <v>28928</v>
      </c>
      <c r="G2017" s="6" t="s">
        <v>1535</v>
      </c>
      <c r="H2017" s="16">
        <v>12306188.67</v>
      </c>
      <c r="I2017" s="12" t="s">
        <v>1992</v>
      </c>
      <c r="J2017" s="12" t="s">
        <v>7559</v>
      </c>
      <c r="K2017" s="15">
        <v>8942280</v>
      </c>
      <c r="L2017" s="13" t="s">
        <v>15</v>
      </c>
      <c r="M2017" s="7">
        <v>1</v>
      </c>
      <c r="N2017" s="17"/>
    </row>
    <row r="2018" spans="1:14" ht="47.25">
      <c r="A2018" s="6">
        <v>2016</v>
      </c>
      <c r="B2018" s="8" t="s">
        <v>28345</v>
      </c>
      <c r="C2018" s="9" t="s">
        <v>28421</v>
      </c>
      <c r="D2018" s="10" t="s">
        <v>28422</v>
      </c>
      <c r="E2018" s="11" t="s">
        <v>28929</v>
      </c>
      <c r="F2018" s="6" t="s">
        <v>28930</v>
      </c>
      <c r="G2018" s="6" t="s">
        <v>1535</v>
      </c>
      <c r="H2018" s="16">
        <v>16818443.704</v>
      </c>
      <c r="I2018" s="12" t="s">
        <v>5679</v>
      </c>
      <c r="J2018" s="12" t="s">
        <v>2195</v>
      </c>
      <c r="K2018" s="15">
        <v>11600000</v>
      </c>
      <c r="L2018" s="13" t="s">
        <v>15</v>
      </c>
      <c r="M2018" s="7">
        <v>1</v>
      </c>
      <c r="N2018" s="17"/>
    </row>
    <row r="2019" spans="1:14" ht="78.75">
      <c r="A2019" s="6">
        <v>2017</v>
      </c>
      <c r="B2019" s="8" t="s">
        <v>28345</v>
      </c>
      <c r="C2019" s="9" t="s">
        <v>28931</v>
      </c>
      <c r="D2019" s="10" t="s">
        <v>28932</v>
      </c>
      <c r="E2019" s="11" t="s">
        <v>28933</v>
      </c>
      <c r="F2019" s="6" t="s">
        <v>28934</v>
      </c>
      <c r="G2019" s="6" t="s">
        <v>1535</v>
      </c>
      <c r="H2019" s="16">
        <v>17578117.449999999</v>
      </c>
      <c r="I2019" s="12" t="s">
        <v>1750</v>
      </c>
      <c r="J2019" s="12" t="s">
        <v>28935</v>
      </c>
      <c r="K2019" s="15">
        <v>0</v>
      </c>
      <c r="L2019" s="13" t="s">
        <v>15</v>
      </c>
      <c r="M2019" s="7">
        <v>1</v>
      </c>
      <c r="N2019" s="17"/>
    </row>
    <row r="2020" spans="1:14" ht="63">
      <c r="A2020" s="6">
        <v>2018</v>
      </c>
      <c r="B2020" s="8" t="s">
        <v>28345</v>
      </c>
      <c r="C2020" s="9" t="s">
        <v>28936</v>
      </c>
      <c r="D2020" s="10" t="s">
        <v>28937</v>
      </c>
      <c r="E2020" s="11" t="s">
        <v>28938</v>
      </c>
      <c r="F2020" s="6" t="s">
        <v>28939</v>
      </c>
      <c r="G2020" s="6" t="s">
        <v>1535</v>
      </c>
      <c r="H2020" s="16">
        <v>3276840.15</v>
      </c>
      <c r="I2020" s="12"/>
      <c r="J2020" s="12"/>
      <c r="K2020" s="15">
        <v>0</v>
      </c>
      <c r="L2020" s="13" t="s">
        <v>15</v>
      </c>
      <c r="M2020" s="7">
        <v>1</v>
      </c>
      <c r="N2020" s="17"/>
    </row>
    <row r="2021" spans="1:14" ht="78.75">
      <c r="A2021" s="6">
        <v>2019</v>
      </c>
      <c r="B2021" s="8" t="s">
        <v>28345</v>
      </c>
      <c r="C2021" s="9" t="s">
        <v>28940</v>
      </c>
      <c r="D2021" s="10" t="s">
        <v>28941</v>
      </c>
      <c r="E2021" s="11" t="s">
        <v>28942</v>
      </c>
      <c r="F2021" s="6" t="s">
        <v>28943</v>
      </c>
      <c r="G2021" s="6" t="s">
        <v>1535</v>
      </c>
      <c r="H2021" s="16">
        <v>10176487.4</v>
      </c>
      <c r="I2021" s="12"/>
      <c r="J2021" s="12"/>
      <c r="K2021" s="15">
        <v>0</v>
      </c>
      <c r="L2021" s="13" t="s">
        <v>15</v>
      </c>
      <c r="M2021" s="7">
        <v>1</v>
      </c>
      <c r="N2021" s="17"/>
    </row>
    <row r="2022" spans="1:14" ht="94.5">
      <c r="A2022" s="6">
        <v>2020</v>
      </c>
      <c r="B2022" s="8" t="s">
        <v>28345</v>
      </c>
      <c r="C2022" s="9" t="s">
        <v>28944</v>
      </c>
      <c r="D2022" s="10" t="s">
        <v>4317</v>
      </c>
      <c r="E2022" s="11" t="s">
        <v>28945</v>
      </c>
      <c r="F2022" s="6" t="s">
        <v>28946</v>
      </c>
      <c r="G2022" s="6" t="s">
        <v>1535</v>
      </c>
      <c r="H2022" s="16">
        <v>10130424.75</v>
      </c>
      <c r="I2022" s="12"/>
      <c r="J2022" s="12"/>
      <c r="K2022" s="15">
        <v>0</v>
      </c>
      <c r="L2022" s="13" t="s">
        <v>15</v>
      </c>
      <c r="M2022" s="7">
        <v>1</v>
      </c>
      <c r="N2022" s="17"/>
    </row>
    <row r="2023" spans="1:14" ht="63">
      <c r="A2023" s="6">
        <v>2021</v>
      </c>
      <c r="B2023" s="8" t="s">
        <v>28345</v>
      </c>
      <c r="C2023" s="9" t="s">
        <v>28947</v>
      </c>
      <c r="D2023" s="10" t="s">
        <v>3934</v>
      </c>
      <c r="E2023" s="11" t="s">
        <v>28948</v>
      </c>
      <c r="F2023" s="6" t="s">
        <v>28949</v>
      </c>
      <c r="G2023" s="6" t="s">
        <v>1535</v>
      </c>
      <c r="H2023" s="16">
        <v>4547260.5</v>
      </c>
      <c r="I2023" s="12"/>
      <c r="J2023" s="12"/>
      <c r="K2023" s="15">
        <v>0</v>
      </c>
      <c r="L2023" s="13" t="s">
        <v>15</v>
      </c>
      <c r="M2023" s="7">
        <v>1</v>
      </c>
      <c r="N2023" s="17"/>
    </row>
    <row r="2024" spans="1:14" ht="63">
      <c r="A2024" s="6">
        <v>2022</v>
      </c>
      <c r="B2024" s="8" t="s">
        <v>28345</v>
      </c>
      <c r="C2024" s="9" t="s">
        <v>28950</v>
      </c>
      <c r="D2024" s="10" t="s">
        <v>4456</v>
      </c>
      <c r="E2024" s="11" t="s">
        <v>28951</v>
      </c>
      <c r="F2024" s="6">
        <v>190635</v>
      </c>
      <c r="G2024" s="6" t="s">
        <v>1535</v>
      </c>
      <c r="H2024" s="16">
        <v>30779524.715999998</v>
      </c>
      <c r="I2024" s="12" t="s">
        <v>28952</v>
      </c>
      <c r="J2024" s="12" t="s">
        <v>1563</v>
      </c>
      <c r="K2024" s="15">
        <v>14000000</v>
      </c>
      <c r="L2024" s="13" t="s">
        <v>15</v>
      </c>
      <c r="M2024" s="7">
        <v>1</v>
      </c>
      <c r="N2024" s="17"/>
    </row>
    <row r="2025" spans="1:14" ht="63">
      <c r="A2025" s="6">
        <v>2023</v>
      </c>
      <c r="B2025" s="8" t="s">
        <v>28345</v>
      </c>
      <c r="C2025" s="9" t="s">
        <v>28953</v>
      </c>
      <c r="D2025" s="10" t="s">
        <v>28954</v>
      </c>
      <c r="E2025" s="11" t="s">
        <v>28955</v>
      </c>
      <c r="F2025" s="6">
        <v>231584</v>
      </c>
      <c r="G2025" s="6" t="s">
        <v>1535</v>
      </c>
      <c r="H2025" s="16">
        <v>9292384.1500000004</v>
      </c>
      <c r="I2025" s="12" t="s">
        <v>28956</v>
      </c>
      <c r="J2025" s="12" t="s">
        <v>21249</v>
      </c>
      <c r="K2025" s="15">
        <v>6071601</v>
      </c>
      <c r="L2025" s="13" t="s">
        <v>15</v>
      </c>
      <c r="M2025" s="7">
        <v>1</v>
      </c>
      <c r="N2025" s="17"/>
    </row>
    <row r="2026" spans="1:14" ht="78.75">
      <c r="A2026" s="6">
        <v>2024</v>
      </c>
      <c r="B2026" s="8" t="s">
        <v>28345</v>
      </c>
      <c r="C2026" s="9" t="s">
        <v>28957</v>
      </c>
      <c r="D2026" s="10" t="s">
        <v>28958</v>
      </c>
      <c r="E2026" s="11" t="s">
        <v>28959</v>
      </c>
      <c r="F2026" s="6" t="s">
        <v>28960</v>
      </c>
      <c r="G2026" s="6" t="s">
        <v>1535</v>
      </c>
      <c r="H2026" s="16">
        <v>37986247</v>
      </c>
      <c r="I2026" s="12" t="s">
        <v>26860</v>
      </c>
      <c r="J2026" s="12" t="s">
        <v>28961</v>
      </c>
      <c r="K2026" s="15">
        <v>0</v>
      </c>
      <c r="L2026" s="13" t="s">
        <v>14</v>
      </c>
      <c r="M2026" s="7">
        <v>0.51</v>
      </c>
      <c r="N2026" s="17"/>
    </row>
    <row r="2027" spans="1:14" ht="78.75">
      <c r="A2027" s="6">
        <v>2025</v>
      </c>
      <c r="B2027" s="8" t="s">
        <v>28345</v>
      </c>
      <c r="C2027" s="9" t="s">
        <v>28957</v>
      </c>
      <c r="D2027" s="10" t="s">
        <v>28958</v>
      </c>
      <c r="E2027" s="11" t="s">
        <v>28959</v>
      </c>
      <c r="F2027" s="6" t="s">
        <v>28960</v>
      </c>
      <c r="G2027" s="6" t="s">
        <v>1535</v>
      </c>
      <c r="H2027" s="16">
        <v>37986247</v>
      </c>
      <c r="I2027" s="12" t="s">
        <v>26860</v>
      </c>
      <c r="J2027" s="12" t="s">
        <v>28961</v>
      </c>
      <c r="K2027" s="15">
        <v>0</v>
      </c>
      <c r="L2027" s="13" t="s">
        <v>14</v>
      </c>
      <c r="M2027" s="7">
        <v>0.49</v>
      </c>
      <c r="N2027" s="17"/>
    </row>
    <row r="2028" spans="1:14" ht="63">
      <c r="A2028" s="6">
        <v>2026</v>
      </c>
      <c r="B2028" s="8" t="s">
        <v>28345</v>
      </c>
      <c r="C2028" s="9" t="s">
        <v>28621</v>
      </c>
      <c r="D2028" s="10" t="s">
        <v>28962</v>
      </c>
      <c r="E2028" s="11" t="s">
        <v>28963</v>
      </c>
      <c r="F2028" s="6" t="s">
        <v>28964</v>
      </c>
      <c r="G2028" s="6" t="s">
        <v>1535</v>
      </c>
      <c r="H2028" s="16">
        <v>9229753.5</v>
      </c>
      <c r="I2028" s="12" t="s">
        <v>26852</v>
      </c>
      <c r="J2028" s="12" t="s">
        <v>1944</v>
      </c>
      <c r="K2028" s="15">
        <v>2500000</v>
      </c>
      <c r="L2028" s="13" t="s">
        <v>15</v>
      </c>
      <c r="M2028" s="7">
        <v>1</v>
      </c>
      <c r="N2028" s="17"/>
    </row>
    <row r="2029" spans="1:14" ht="78.75">
      <c r="A2029" s="6">
        <v>2027</v>
      </c>
      <c r="B2029" s="8" t="s">
        <v>28345</v>
      </c>
      <c r="C2029" s="9" t="s">
        <v>28965</v>
      </c>
      <c r="D2029" s="10" t="s">
        <v>28966</v>
      </c>
      <c r="E2029" s="11" t="s">
        <v>28967</v>
      </c>
      <c r="F2029" s="6" t="s">
        <v>28968</v>
      </c>
      <c r="G2029" s="6" t="s">
        <v>1535</v>
      </c>
      <c r="H2029" s="16">
        <v>16397653.085000001</v>
      </c>
      <c r="I2029" s="12" t="s">
        <v>7318</v>
      </c>
      <c r="J2029" s="12" t="s">
        <v>28969</v>
      </c>
      <c r="K2029" s="15">
        <v>10373805</v>
      </c>
      <c r="L2029" s="13" t="s">
        <v>15</v>
      </c>
      <c r="M2029" s="7">
        <v>1</v>
      </c>
      <c r="N2029" s="17"/>
    </row>
    <row r="2030" spans="1:14" ht="63">
      <c r="A2030" s="6">
        <v>2028</v>
      </c>
      <c r="B2030" s="8" t="s">
        <v>28345</v>
      </c>
      <c r="C2030" s="9" t="s">
        <v>28970</v>
      </c>
      <c r="D2030" s="10" t="s">
        <v>28966</v>
      </c>
      <c r="E2030" s="11" t="s">
        <v>28971</v>
      </c>
      <c r="F2030" s="6">
        <v>337657</v>
      </c>
      <c r="G2030" s="6" t="s">
        <v>1535</v>
      </c>
      <c r="H2030" s="16">
        <v>10965467.98</v>
      </c>
      <c r="I2030" s="12" t="s">
        <v>21242</v>
      </c>
      <c r="J2030" s="12" t="s">
        <v>4716</v>
      </c>
      <c r="K2030" s="15">
        <v>4961042</v>
      </c>
      <c r="L2030" s="13" t="s">
        <v>15</v>
      </c>
      <c r="M2030" s="7">
        <v>1</v>
      </c>
      <c r="N2030" s="17"/>
    </row>
    <row r="2031" spans="1:14" ht="63">
      <c r="A2031" s="6">
        <v>2029</v>
      </c>
      <c r="B2031" s="8" t="s">
        <v>28345</v>
      </c>
      <c r="C2031" s="9" t="s">
        <v>28970</v>
      </c>
      <c r="D2031" s="10" t="s">
        <v>28972</v>
      </c>
      <c r="E2031" s="11" t="s">
        <v>28973</v>
      </c>
      <c r="F2031" s="6">
        <v>337657</v>
      </c>
      <c r="G2031" s="6" t="s">
        <v>1535</v>
      </c>
      <c r="H2031" s="16">
        <v>2776942.07</v>
      </c>
      <c r="I2031" s="12" t="s">
        <v>21242</v>
      </c>
      <c r="J2031" s="12" t="s">
        <v>4716</v>
      </c>
      <c r="K2031" s="15">
        <v>0</v>
      </c>
      <c r="L2031" s="13" t="s">
        <v>15</v>
      </c>
      <c r="M2031" s="7">
        <v>1</v>
      </c>
      <c r="N2031" s="17"/>
    </row>
    <row r="2032" spans="1:14" ht="63">
      <c r="A2032" s="6">
        <v>2030</v>
      </c>
      <c r="B2032" s="8" t="s">
        <v>28345</v>
      </c>
      <c r="C2032" s="9" t="s">
        <v>28692</v>
      </c>
      <c r="D2032" s="10" t="s">
        <v>28693</v>
      </c>
      <c r="E2032" s="11" t="s">
        <v>28974</v>
      </c>
      <c r="F2032" s="6" t="s">
        <v>28975</v>
      </c>
      <c r="G2032" s="6" t="s">
        <v>1535</v>
      </c>
      <c r="H2032" s="16">
        <v>6766953.5499999998</v>
      </c>
      <c r="I2032" s="12" t="s">
        <v>21352</v>
      </c>
      <c r="J2032" s="12" t="s">
        <v>6851</v>
      </c>
      <c r="K2032" s="15">
        <v>2221217</v>
      </c>
      <c r="L2032" s="13" t="s">
        <v>15</v>
      </c>
      <c r="M2032" s="7">
        <v>1</v>
      </c>
      <c r="N2032" s="17"/>
    </row>
    <row r="2033" spans="1:14" ht="63">
      <c r="A2033" s="6">
        <v>2031</v>
      </c>
      <c r="B2033" s="8" t="s">
        <v>28345</v>
      </c>
      <c r="C2033" s="9" t="s">
        <v>28976</v>
      </c>
      <c r="D2033" s="10" t="s">
        <v>28977</v>
      </c>
      <c r="E2033" s="11" t="s">
        <v>28978</v>
      </c>
      <c r="F2033" s="6" t="s">
        <v>28979</v>
      </c>
      <c r="G2033" s="6" t="s">
        <v>1535</v>
      </c>
      <c r="H2033" s="16">
        <v>36235241.467</v>
      </c>
      <c r="I2033" s="12" t="s">
        <v>2360</v>
      </c>
      <c r="J2033" s="12" t="s">
        <v>20891</v>
      </c>
      <c r="K2033" s="15">
        <v>19000000</v>
      </c>
      <c r="L2033" s="13" t="s">
        <v>14</v>
      </c>
      <c r="M2033" s="7">
        <v>0.4</v>
      </c>
      <c r="N2033" s="17"/>
    </row>
    <row r="2034" spans="1:14" ht="63">
      <c r="A2034" s="6">
        <v>2032</v>
      </c>
      <c r="B2034" s="8" t="s">
        <v>28345</v>
      </c>
      <c r="C2034" s="9" t="s">
        <v>28976</v>
      </c>
      <c r="D2034" s="10" t="s">
        <v>28977</v>
      </c>
      <c r="E2034" s="11" t="s">
        <v>28978</v>
      </c>
      <c r="F2034" s="6" t="s">
        <v>28979</v>
      </c>
      <c r="G2034" s="6" t="s">
        <v>1535</v>
      </c>
      <c r="H2034" s="16">
        <v>36235241.467</v>
      </c>
      <c r="I2034" s="12" t="s">
        <v>2360</v>
      </c>
      <c r="J2034" s="12" t="s">
        <v>20891</v>
      </c>
      <c r="K2034" s="15">
        <v>19000000</v>
      </c>
      <c r="L2034" s="13" t="s">
        <v>14</v>
      </c>
      <c r="M2034" s="7">
        <v>0.3</v>
      </c>
      <c r="N2034" s="17"/>
    </row>
    <row r="2035" spans="1:14" ht="63">
      <c r="A2035" s="6">
        <v>2033</v>
      </c>
      <c r="B2035" s="8" t="s">
        <v>28345</v>
      </c>
      <c r="C2035" s="9" t="s">
        <v>28976</v>
      </c>
      <c r="D2035" s="10" t="s">
        <v>28977</v>
      </c>
      <c r="E2035" s="11" t="s">
        <v>28978</v>
      </c>
      <c r="F2035" s="6" t="s">
        <v>28979</v>
      </c>
      <c r="G2035" s="6" t="s">
        <v>1535</v>
      </c>
      <c r="H2035" s="16">
        <v>36235241.467</v>
      </c>
      <c r="I2035" s="12" t="s">
        <v>2360</v>
      </c>
      <c r="J2035" s="12" t="s">
        <v>20891</v>
      </c>
      <c r="K2035" s="15">
        <v>19000000</v>
      </c>
      <c r="L2035" s="13" t="s">
        <v>14</v>
      </c>
      <c r="M2035" s="7">
        <v>0.3</v>
      </c>
      <c r="N2035" s="17"/>
    </row>
    <row r="2036" spans="1:14" ht="78.75">
      <c r="A2036" s="6">
        <v>2034</v>
      </c>
      <c r="B2036" s="8" t="s">
        <v>28345</v>
      </c>
      <c r="C2036" s="9" t="s">
        <v>28656</v>
      </c>
      <c r="D2036" s="10" t="s">
        <v>28657</v>
      </c>
      <c r="E2036" s="11" t="s">
        <v>28980</v>
      </c>
      <c r="F2036" s="6" t="s">
        <v>28981</v>
      </c>
      <c r="G2036" s="6" t="s">
        <v>1535</v>
      </c>
      <c r="H2036" s="16">
        <v>3784943.45</v>
      </c>
      <c r="I2036" s="12" t="s">
        <v>6723</v>
      </c>
      <c r="J2036" s="12" t="s">
        <v>2127</v>
      </c>
      <c r="K2036" s="15">
        <v>0</v>
      </c>
      <c r="L2036" s="13" t="s">
        <v>15</v>
      </c>
      <c r="M2036" s="7">
        <v>1</v>
      </c>
      <c r="N2036" s="17"/>
    </row>
    <row r="2037" spans="1:14" ht="94.5">
      <c r="A2037" s="6">
        <v>2035</v>
      </c>
      <c r="B2037" s="8" t="s">
        <v>28345</v>
      </c>
      <c r="C2037" s="9" t="s">
        <v>28755</v>
      </c>
      <c r="D2037" s="10" t="s">
        <v>28756</v>
      </c>
      <c r="E2037" s="11" t="s">
        <v>28982</v>
      </c>
      <c r="F2037" s="6" t="s">
        <v>28983</v>
      </c>
      <c r="G2037" s="6" t="s">
        <v>1535</v>
      </c>
      <c r="H2037" s="16">
        <v>16124439.662</v>
      </c>
      <c r="I2037" s="12" t="s">
        <v>28379</v>
      </c>
      <c r="J2037" s="12" t="s">
        <v>28984</v>
      </c>
      <c r="K2037" s="15">
        <v>0</v>
      </c>
      <c r="L2037" s="13" t="s">
        <v>15</v>
      </c>
      <c r="M2037" s="7">
        <v>1</v>
      </c>
      <c r="N2037" s="17"/>
    </row>
    <row r="2038" spans="1:14" ht="78.75">
      <c r="A2038" s="6">
        <v>2036</v>
      </c>
      <c r="B2038" s="8" t="s">
        <v>28345</v>
      </c>
      <c r="C2038" s="9" t="s">
        <v>28985</v>
      </c>
      <c r="D2038" s="10" t="s">
        <v>28986</v>
      </c>
      <c r="E2038" s="11" t="s">
        <v>28987</v>
      </c>
      <c r="F2038" s="6" t="s">
        <v>28988</v>
      </c>
      <c r="G2038" s="6" t="s">
        <v>1535</v>
      </c>
      <c r="H2038" s="16">
        <v>28636917.897999998</v>
      </c>
      <c r="I2038" s="12" t="s">
        <v>16921</v>
      </c>
      <c r="J2038" s="12" t="s">
        <v>7039</v>
      </c>
      <c r="K2038" s="15">
        <v>0</v>
      </c>
      <c r="L2038" s="13" t="s">
        <v>14</v>
      </c>
      <c r="M2038" s="7">
        <v>0.51</v>
      </c>
      <c r="N2038" s="17"/>
    </row>
    <row r="2039" spans="1:14" ht="78.75">
      <c r="A2039" s="6">
        <v>2037</v>
      </c>
      <c r="B2039" s="8" t="s">
        <v>28345</v>
      </c>
      <c r="C2039" s="9" t="s">
        <v>28985</v>
      </c>
      <c r="D2039" s="10" t="s">
        <v>28986</v>
      </c>
      <c r="E2039" s="11" t="s">
        <v>28987</v>
      </c>
      <c r="F2039" s="6" t="s">
        <v>28988</v>
      </c>
      <c r="G2039" s="6" t="s">
        <v>1535</v>
      </c>
      <c r="H2039" s="16">
        <v>28636917.897999998</v>
      </c>
      <c r="I2039" s="12" t="s">
        <v>16921</v>
      </c>
      <c r="J2039" s="12" t="s">
        <v>7039</v>
      </c>
      <c r="K2039" s="15">
        <v>0</v>
      </c>
      <c r="L2039" s="13" t="s">
        <v>14</v>
      </c>
      <c r="M2039" s="7">
        <v>0.49</v>
      </c>
      <c r="N2039" s="17"/>
    </row>
    <row r="2040" spans="1:14" ht="78.75">
      <c r="A2040" s="6">
        <v>2038</v>
      </c>
      <c r="B2040" s="8" t="s">
        <v>28345</v>
      </c>
      <c r="C2040" s="9" t="s">
        <v>28989</v>
      </c>
      <c r="D2040" s="10" t="s">
        <v>28990</v>
      </c>
      <c r="E2040" s="11" t="s">
        <v>28991</v>
      </c>
      <c r="F2040" s="6" t="s">
        <v>28992</v>
      </c>
      <c r="G2040" s="6" t="s">
        <v>1535</v>
      </c>
      <c r="H2040" s="16">
        <v>4879894.45</v>
      </c>
      <c r="I2040" s="12" t="s">
        <v>25908</v>
      </c>
      <c r="J2040" s="12" t="s">
        <v>2352</v>
      </c>
      <c r="K2040" s="15">
        <v>0</v>
      </c>
      <c r="L2040" s="13" t="s">
        <v>15</v>
      </c>
      <c r="M2040" s="7">
        <v>1</v>
      </c>
      <c r="N2040" s="17"/>
    </row>
    <row r="2041" spans="1:14" ht="94.5">
      <c r="A2041" s="6">
        <v>2039</v>
      </c>
      <c r="B2041" s="8" t="s">
        <v>28345</v>
      </c>
      <c r="C2041" s="9" t="s">
        <v>28965</v>
      </c>
      <c r="D2041" s="10" t="s">
        <v>28966</v>
      </c>
      <c r="E2041" s="11" t="s">
        <v>28993</v>
      </c>
      <c r="F2041" s="6" t="s">
        <v>28994</v>
      </c>
      <c r="G2041" s="6" t="s">
        <v>1535</v>
      </c>
      <c r="H2041" s="16">
        <v>48991607.939000003</v>
      </c>
      <c r="I2041" s="12" t="s">
        <v>28906</v>
      </c>
      <c r="J2041" s="12" t="s">
        <v>28995</v>
      </c>
      <c r="K2041" s="15">
        <v>0</v>
      </c>
      <c r="L2041" s="13" t="s">
        <v>15</v>
      </c>
      <c r="M2041" s="7">
        <v>1</v>
      </c>
      <c r="N2041" s="17"/>
    </row>
    <row r="2042" spans="1:14" ht="78.75">
      <c r="A2042" s="6">
        <v>2040</v>
      </c>
      <c r="B2042" s="8" t="s">
        <v>28345</v>
      </c>
      <c r="C2042" s="9" t="s">
        <v>28996</v>
      </c>
      <c r="D2042" s="10" t="s">
        <v>623</v>
      </c>
      <c r="E2042" s="11" t="s">
        <v>28997</v>
      </c>
      <c r="F2042" s="6" t="s">
        <v>28998</v>
      </c>
      <c r="G2042" s="6" t="s">
        <v>1535</v>
      </c>
      <c r="H2042" s="16">
        <v>25673921.123</v>
      </c>
      <c r="I2042" s="12" t="s">
        <v>1824</v>
      </c>
      <c r="J2042" s="12" t="s">
        <v>28999</v>
      </c>
      <c r="K2042" s="15">
        <v>0</v>
      </c>
      <c r="L2042" s="13" t="s">
        <v>15</v>
      </c>
      <c r="M2042" s="7">
        <v>1</v>
      </c>
      <c r="N2042" s="17"/>
    </row>
    <row r="2043" spans="1:14" ht="47.25">
      <c r="A2043" s="6">
        <v>2041</v>
      </c>
      <c r="B2043" s="8" t="s">
        <v>28345</v>
      </c>
      <c r="C2043" s="9" t="s">
        <v>29000</v>
      </c>
      <c r="D2043" s="10" t="s">
        <v>29001</v>
      </c>
      <c r="E2043" s="11" t="s">
        <v>29002</v>
      </c>
      <c r="F2043" s="6">
        <v>282296</v>
      </c>
      <c r="G2043" s="6" t="s">
        <v>1535</v>
      </c>
      <c r="H2043" s="16">
        <v>12448514.050000001</v>
      </c>
      <c r="I2043" s="12" t="s">
        <v>2383</v>
      </c>
      <c r="J2043" s="12" t="s">
        <v>18304</v>
      </c>
      <c r="K2043" s="15">
        <v>8000000</v>
      </c>
      <c r="L2043" s="13" t="s">
        <v>15</v>
      </c>
      <c r="M2043" s="7">
        <v>1</v>
      </c>
      <c r="N2043" s="17"/>
    </row>
    <row r="2044" spans="1:14" ht="63">
      <c r="A2044" s="6">
        <v>2042</v>
      </c>
      <c r="B2044" s="8" t="s">
        <v>28345</v>
      </c>
      <c r="C2044" s="9" t="s">
        <v>28755</v>
      </c>
      <c r="D2044" s="10" t="s">
        <v>28756</v>
      </c>
      <c r="E2044" s="11" t="s">
        <v>29003</v>
      </c>
      <c r="F2044" s="6">
        <v>298747</v>
      </c>
      <c r="G2044" s="6" t="s">
        <v>1535</v>
      </c>
      <c r="H2044" s="16">
        <v>12549548.755000001</v>
      </c>
      <c r="I2044" s="12" t="s">
        <v>2409</v>
      </c>
      <c r="J2044" s="12" t="s">
        <v>29004</v>
      </c>
      <c r="K2044" s="15">
        <v>0</v>
      </c>
      <c r="L2044" s="13" t="s">
        <v>15</v>
      </c>
      <c r="M2044" s="7">
        <v>1</v>
      </c>
      <c r="N2044" s="17"/>
    </row>
    <row r="2045" spans="1:14" ht="63">
      <c r="A2045" s="6">
        <v>2043</v>
      </c>
      <c r="B2045" s="8" t="s">
        <v>28345</v>
      </c>
      <c r="C2045" s="9" t="s">
        <v>28755</v>
      </c>
      <c r="D2045" s="10" t="s">
        <v>28756</v>
      </c>
      <c r="E2045" s="11" t="s">
        <v>29005</v>
      </c>
      <c r="F2045" s="6">
        <v>298747</v>
      </c>
      <c r="G2045" s="6" t="s">
        <v>1535</v>
      </c>
      <c r="H2045" s="16">
        <v>6979621.0329999998</v>
      </c>
      <c r="I2045" s="12" t="s">
        <v>2409</v>
      </c>
      <c r="J2045" s="12" t="s">
        <v>29004</v>
      </c>
      <c r="K2045" s="15">
        <v>26301717</v>
      </c>
      <c r="L2045" s="13" t="s">
        <v>15</v>
      </c>
      <c r="M2045" s="7">
        <v>1</v>
      </c>
      <c r="N2045" s="17"/>
    </row>
    <row r="2046" spans="1:14" ht="47.25">
      <c r="A2046" s="6">
        <v>2044</v>
      </c>
      <c r="B2046" s="8" t="s">
        <v>28345</v>
      </c>
      <c r="C2046" s="9" t="s">
        <v>28755</v>
      </c>
      <c r="D2046" s="10" t="s">
        <v>28756</v>
      </c>
      <c r="E2046" s="11" t="s">
        <v>29006</v>
      </c>
      <c r="F2046" s="6">
        <v>298747</v>
      </c>
      <c r="G2046" s="6" t="s">
        <v>1535</v>
      </c>
      <c r="H2046" s="16">
        <v>9667763.8360000011</v>
      </c>
      <c r="I2046" s="12" t="s">
        <v>2409</v>
      </c>
      <c r="J2046" s="12" t="s">
        <v>29004</v>
      </c>
      <c r="K2046" s="15">
        <v>0</v>
      </c>
      <c r="L2046" s="13" t="s">
        <v>15</v>
      </c>
      <c r="M2046" s="7">
        <v>1</v>
      </c>
      <c r="N2046" s="17"/>
    </row>
    <row r="2047" spans="1:14" ht="47.25">
      <c r="A2047" s="6">
        <v>2045</v>
      </c>
      <c r="B2047" s="8" t="s">
        <v>28345</v>
      </c>
      <c r="C2047" s="9" t="s">
        <v>28755</v>
      </c>
      <c r="D2047" s="10" t="s">
        <v>28756</v>
      </c>
      <c r="E2047" s="11" t="s">
        <v>29007</v>
      </c>
      <c r="F2047" s="6">
        <v>298747</v>
      </c>
      <c r="G2047" s="6" t="s">
        <v>1535</v>
      </c>
      <c r="H2047" s="16">
        <v>5259641.2659999989</v>
      </c>
      <c r="I2047" s="12" t="s">
        <v>2409</v>
      </c>
      <c r="J2047" s="12" t="s">
        <v>29004</v>
      </c>
      <c r="K2047" s="15">
        <v>0</v>
      </c>
      <c r="L2047" s="13" t="s">
        <v>15</v>
      </c>
      <c r="M2047" s="7">
        <v>1</v>
      </c>
      <c r="N2047" s="17"/>
    </row>
    <row r="2048" spans="1:14" ht="63">
      <c r="A2048" s="6">
        <v>2046</v>
      </c>
      <c r="B2048" s="8" t="s">
        <v>28345</v>
      </c>
      <c r="C2048" s="9" t="s">
        <v>28755</v>
      </c>
      <c r="D2048" s="10" t="s">
        <v>28756</v>
      </c>
      <c r="E2048" s="11" t="s">
        <v>29008</v>
      </c>
      <c r="F2048" s="6">
        <v>298747</v>
      </c>
      <c r="G2048" s="6" t="s">
        <v>1535</v>
      </c>
      <c r="H2048" s="16">
        <v>7750125.0519999992</v>
      </c>
      <c r="I2048" s="12" t="s">
        <v>2409</v>
      </c>
      <c r="J2048" s="12" t="s">
        <v>29009</v>
      </c>
      <c r="K2048" s="15">
        <v>0</v>
      </c>
      <c r="L2048" s="13" t="s">
        <v>15</v>
      </c>
      <c r="M2048" s="7">
        <v>1</v>
      </c>
      <c r="N2048" s="17"/>
    </row>
    <row r="2049" spans="1:14" ht="63">
      <c r="A2049" s="6">
        <v>2047</v>
      </c>
      <c r="B2049" s="8" t="s">
        <v>28345</v>
      </c>
      <c r="C2049" s="9" t="s">
        <v>29010</v>
      </c>
      <c r="D2049" s="10" t="s">
        <v>29011</v>
      </c>
      <c r="E2049" s="11" t="s">
        <v>29012</v>
      </c>
      <c r="F2049" s="6" t="s">
        <v>29013</v>
      </c>
      <c r="G2049" s="6" t="s">
        <v>1535</v>
      </c>
      <c r="H2049" s="16">
        <v>10805873.800000001</v>
      </c>
      <c r="I2049" s="12" t="s">
        <v>20898</v>
      </c>
      <c r="J2049" s="12" t="s">
        <v>6962</v>
      </c>
      <c r="K2049" s="15">
        <v>7500000</v>
      </c>
      <c r="L2049" s="13" t="s">
        <v>15</v>
      </c>
      <c r="M2049" s="7">
        <v>1</v>
      </c>
      <c r="N2049" s="17"/>
    </row>
    <row r="2050" spans="1:14" ht="78.75">
      <c r="A2050" s="6">
        <v>2048</v>
      </c>
      <c r="B2050" s="8" t="s">
        <v>28345</v>
      </c>
      <c r="C2050" s="9" t="s">
        <v>29014</v>
      </c>
      <c r="D2050" s="10" t="s">
        <v>29011</v>
      </c>
      <c r="E2050" s="11" t="s">
        <v>29015</v>
      </c>
      <c r="F2050" s="6" t="s">
        <v>29016</v>
      </c>
      <c r="G2050" s="6" t="s">
        <v>1535</v>
      </c>
      <c r="H2050" s="16">
        <v>10750424.199999999</v>
      </c>
      <c r="I2050" s="12" t="s">
        <v>1992</v>
      </c>
      <c r="J2050" s="12" t="s">
        <v>29017</v>
      </c>
      <c r="K2050" s="15">
        <v>5500000</v>
      </c>
      <c r="L2050" s="13" t="s">
        <v>15</v>
      </c>
      <c r="M2050" s="7">
        <v>1</v>
      </c>
      <c r="N2050" s="17"/>
    </row>
    <row r="2051" spans="1:14" ht="47.25">
      <c r="A2051" s="6">
        <v>2049</v>
      </c>
      <c r="B2051" s="8" t="s">
        <v>28345</v>
      </c>
      <c r="C2051" s="9" t="s">
        <v>29018</v>
      </c>
      <c r="D2051" s="10" t="s">
        <v>29019</v>
      </c>
      <c r="E2051" s="11" t="s">
        <v>29020</v>
      </c>
      <c r="F2051" s="6" t="s">
        <v>29021</v>
      </c>
      <c r="G2051" s="6" t="s">
        <v>1535</v>
      </c>
      <c r="H2051" s="16">
        <v>8095774.5999999996</v>
      </c>
      <c r="I2051" s="12" t="s">
        <v>1555</v>
      </c>
      <c r="J2051" s="12" t="s">
        <v>29022</v>
      </c>
      <c r="K2051" s="15">
        <v>5000000</v>
      </c>
      <c r="L2051" s="13" t="s">
        <v>15</v>
      </c>
      <c r="M2051" s="7">
        <v>1</v>
      </c>
      <c r="N2051" s="17"/>
    </row>
    <row r="2052" spans="1:14" ht="63">
      <c r="A2052" s="6">
        <v>2050</v>
      </c>
      <c r="B2052" s="8" t="s">
        <v>28345</v>
      </c>
      <c r="C2052" s="9" t="s">
        <v>29023</v>
      </c>
      <c r="D2052" s="10" t="s">
        <v>29024</v>
      </c>
      <c r="E2052" s="11" t="s">
        <v>29025</v>
      </c>
      <c r="F2052" s="6" t="s">
        <v>29026</v>
      </c>
      <c r="G2052" s="6" t="s">
        <v>1535</v>
      </c>
      <c r="H2052" s="16">
        <v>15297793.949999999</v>
      </c>
      <c r="I2052" s="12" t="s">
        <v>2385</v>
      </c>
      <c r="J2052" s="12" t="s">
        <v>13150</v>
      </c>
      <c r="K2052" s="15">
        <v>4500000</v>
      </c>
      <c r="L2052" s="13" t="s">
        <v>14</v>
      </c>
      <c r="M2052" s="7">
        <v>0.51</v>
      </c>
      <c r="N2052" s="17"/>
    </row>
    <row r="2053" spans="1:14" ht="63">
      <c r="A2053" s="6">
        <v>2051</v>
      </c>
      <c r="B2053" s="8" t="s">
        <v>28345</v>
      </c>
      <c r="C2053" s="9" t="s">
        <v>29023</v>
      </c>
      <c r="D2053" s="10" t="s">
        <v>29024</v>
      </c>
      <c r="E2053" s="11" t="s">
        <v>29025</v>
      </c>
      <c r="F2053" s="6" t="s">
        <v>29026</v>
      </c>
      <c r="G2053" s="6" t="s">
        <v>1535</v>
      </c>
      <c r="H2053" s="16">
        <v>15297793.949999999</v>
      </c>
      <c r="I2053" s="12" t="s">
        <v>2385</v>
      </c>
      <c r="J2053" s="12" t="s">
        <v>13150</v>
      </c>
      <c r="K2053" s="15">
        <v>4500000</v>
      </c>
      <c r="L2053" s="13" t="s">
        <v>14</v>
      </c>
      <c r="M2053" s="7">
        <v>0.49</v>
      </c>
      <c r="N2053" s="17"/>
    </row>
    <row r="2054" spans="1:14" ht="63">
      <c r="A2054" s="6">
        <v>2052</v>
      </c>
      <c r="B2054" s="8" t="s">
        <v>28345</v>
      </c>
      <c r="C2054" s="9" t="s">
        <v>29027</v>
      </c>
      <c r="D2054" s="10" t="s">
        <v>29028</v>
      </c>
      <c r="E2054" s="11" t="s">
        <v>29029</v>
      </c>
      <c r="F2054" s="6">
        <v>349341</v>
      </c>
      <c r="G2054" s="6" t="s">
        <v>1535</v>
      </c>
      <c r="H2054" s="16">
        <v>13336500.115</v>
      </c>
      <c r="I2054" s="12" t="s">
        <v>5158</v>
      </c>
      <c r="J2054" s="12" t="s">
        <v>16333</v>
      </c>
      <c r="K2054" s="15">
        <v>12000000</v>
      </c>
      <c r="L2054" s="13" t="s">
        <v>14</v>
      </c>
      <c r="M2054" s="7">
        <v>0.51</v>
      </c>
      <c r="N2054" s="17"/>
    </row>
    <row r="2055" spans="1:14" ht="78.75">
      <c r="A2055" s="6">
        <v>2053</v>
      </c>
      <c r="B2055" s="8" t="s">
        <v>28345</v>
      </c>
      <c r="C2055" s="9" t="s">
        <v>29027</v>
      </c>
      <c r="D2055" s="10" t="s">
        <v>29028</v>
      </c>
      <c r="E2055" s="11" t="s">
        <v>29030</v>
      </c>
      <c r="F2055" s="6">
        <v>349341</v>
      </c>
      <c r="G2055" s="6" t="s">
        <v>1535</v>
      </c>
      <c r="H2055" s="16">
        <v>10004198.023</v>
      </c>
      <c r="I2055" s="12" t="s">
        <v>5158</v>
      </c>
      <c r="J2055" s="12" t="s">
        <v>16333</v>
      </c>
      <c r="K2055" s="15">
        <v>0</v>
      </c>
      <c r="L2055" s="13" t="s">
        <v>14</v>
      </c>
      <c r="M2055" s="7">
        <v>0.49</v>
      </c>
      <c r="N2055" s="17"/>
    </row>
    <row r="2056" spans="1:14" ht="31.5">
      <c r="A2056" s="6">
        <v>2054</v>
      </c>
      <c r="B2056" s="8" t="s">
        <v>28345</v>
      </c>
      <c r="C2056" s="9" t="s">
        <v>29031</v>
      </c>
      <c r="D2056" s="10" t="s">
        <v>29032</v>
      </c>
      <c r="E2056" s="11" t="s">
        <v>29033</v>
      </c>
      <c r="F2056" s="6" t="s">
        <v>29034</v>
      </c>
      <c r="G2056" s="6" t="s">
        <v>1535</v>
      </c>
      <c r="H2056" s="16">
        <v>5514789.9000000004</v>
      </c>
      <c r="I2056" s="12" t="s">
        <v>2360</v>
      </c>
      <c r="J2056" s="12" t="s">
        <v>7085</v>
      </c>
      <c r="K2056" s="15">
        <v>0</v>
      </c>
      <c r="L2056" s="13" t="s">
        <v>15</v>
      </c>
      <c r="M2056" s="7">
        <v>1</v>
      </c>
      <c r="N2056" s="17"/>
    </row>
    <row r="2057" spans="1:14" ht="63">
      <c r="A2057" s="6">
        <v>2055</v>
      </c>
      <c r="B2057" s="8" t="s">
        <v>28345</v>
      </c>
      <c r="C2057" s="9" t="s">
        <v>28555</v>
      </c>
      <c r="D2057" s="10" t="s">
        <v>28556</v>
      </c>
      <c r="E2057" s="11" t="s">
        <v>29035</v>
      </c>
      <c r="F2057" s="6" t="s">
        <v>29036</v>
      </c>
      <c r="G2057" s="6" t="s">
        <v>1535</v>
      </c>
      <c r="H2057" s="16">
        <v>9962981.5500000007</v>
      </c>
      <c r="I2057" s="12" t="s">
        <v>21352</v>
      </c>
      <c r="J2057" s="12" t="s">
        <v>18302</v>
      </c>
      <c r="K2057" s="15">
        <v>2900000</v>
      </c>
      <c r="L2057" s="13" t="s">
        <v>15</v>
      </c>
      <c r="M2057" s="7">
        <v>1</v>
      </c>
      <c r="N2057" s="17"/>
    </row>
    <row r="2058" spans="1:14" ht="63">
      <c r="A2058" s="6">
        <v>2056</v>
      </c>
      <c r="B2058" s="8" t="s">
        <v>28345</v>
      </c>
      <c r="C2058" s="9" t="s">
        <v>29037</v>
      </c>
      <c r="D2058" s="10" t="s">
        <v>4229</v>
      </c>
      <c r="E2058" s="11" t="s">
        <v>29038</v>
      </c>
      <c r="F2058" s="6" t="s">
        <v>29039</v>
      </c>
      <c r="G2058" s="6" t="s">
        <v>1535</v>
      </c>
      <c r="H2058" s="16">
        <v>31225700.963</v>
      </c>
      <c r="I2058" s="12" t="s">
        <v>13227</v>
      </c>
      <c r="J2058" s="12" t="s">
        <v>29040</v>
      </c>
      <c r="K2058" s="15">
        <v>4500000</v>
      </c>
      <c r="L2058" s="13" t="s">
        <v>15</v>
      </c>
      <c r="M2058" s="7">
        <v>1</v>
      </c>
      <c r="N2058" s="17"/>
    </row>
    <row r="2059" spans="1:14" ht="63">
      <c r="A2059" s="6">
        <v>2057</v>
      </c>
      <c r="B2059" s="8" t="s">
        <v>28345</v>
      </c>
      <c r="C2059" s="9" t="s">
        <v>29041</v>
      </c>
      <c r="D2059" s="10" t="s">
        <v>29042</v>
      </c>
      <c r="E2059" s="11" t="s">
        <v>29043</v>
      </c>
      <c r="F2059" s="6" t="s">
        <v>29044</v>
      </c>
      <c r="G2059" s="6" t="s">
        <v>1535</v>
      </c>
      <c r="H2059" s="16">
        <v>9007805</v>
      </c>
      <c r="I2059" s="12" t="s">
        <v>6723</v>
      </c>
      <c r="J2059" s="12" t="s">
        <v>1622</v>
      </c>
      <c r="K2059" s="15">
        <v>0</v>
      </c>
      <c r="L2059" s="13" t="s">
        <v>15</v>
      </c>
      <c r="M2059" s="7">
        <v>1</v>
      </c>
      <c r="N2059" s="17"/>
    </row>
    <row r="2060" spans="1:14" ht="94.5">
      <c r="A2060" s="6">
        <v>2058</v>
      </c>
      <c r="B2060" s="8" t="s">
        <v>28345</v>
      </c>
      <c r="C2060" s="9" t="s">
        <v>29045</v>
      </c>
      <c r="D2060" s="10" t="s">
        <v>29046</v>
      </c>
      <c r="E2060" s="11" t="s">
        <v>29047</v>
      </c>
      <c r="F2060" s="6" t="s">
        <v>29048</v>
      </c>
      <c r="G2060" s="6" t="s">
        <v>1535</v>
      </c>
      <c r="H2060" s="16">
        <v>6246908.3499999996</v>
      </c>
      <c r="I2060" s="12" t="s">
        <v>2135</v>
      </c>
      <c r="J2060" s="12" t="s">
        <v>5740</v>
      </c>
      <c r="K2060" s="15">
        <v>0</v>
      </c>
      <c r="L2060" s="13" t="s">
        <v>15</v>
      </c>
      <c r="M2060" s="7">
        <v>1</v>
      </c>
      <c r="N2060" s="17"/>
    </row>
    <row r="2061" spans="1:14" ht="110.25">
      <c r="A2061" s="6">
        <v>2059</v>
      </c>
      <c r="B2061" s="8" t="s">
        <v>28345</v>
      </c>
      <c r="C2061" s="9" t="s">
        <v>29041</v>
      </c>
      <c r="D2061" s="10" t="s">
        <v>29042</v>
      </c>
      <c r="E2061" s="11" t="s">
        <v>29049</v>
      </c>
      <c r="F2061" s="6" t="s">
        <v>29050</v>
      </c>
      <c r="G2061" s="6" t="s">
        <v>1535</v>
      </c>
      <c r="H2061" s="16">
        <v>4594526.8</v>
      </c>
      <c r="I2061" s="12" t="s">
        <v>1634</v>
      </c>
      <c r="J2061" s="12" t="s">
        <v>2110</v>
      </c>
      <c r="K2061" s="15">
        <v>0</v>
      </c>
      <c r="L2061" s="13" t="s">
        <v>15</v>
      </c>
      <c r="M2061" s="7">
        <v>1</v>
      </c>
      <c r="N2061" s="17"/>
    </row>
    <row r="2062" spans="1:14" ht="78.75">
      <c r="A2062" s="6">
        <v>2060</v>
      </c>
      <c r="B2062" s="8" t="s">
        <v>28345</v>
      </c>
      <c r="C2062" s="9" t="s">
        <v>29051</v>
      </c>
      <c r="D2062" s="10" t="s">
        <v>29052</v>
      </c>
      <c r="E2062" s="11" t="s">
        <v>29053</v>
      </c>
      <c r="F2062" s="6" t="s">
        <v>29054</v>
      </c>
      <c r="G2062" s="6" t="s">
        <v>1535</v>
      </c>
      <c r="H2062" s="16">
        <v>9892735.6999999993</v>
      </c>
      <c r="I2062" s="12" t="s">
        <v>2123</v>
      </c>
      <c r="J2062" s="12" t="s">
        <v>2135</v>
      </c>
      <c r="K2062" s="15">
        <v>0</v>
      </c>
      <c r="L2062" s="13" t="s">
        <v>15</v>
      </c>
      <c r="M2062" s="7">
        <v>1</v>
      </c>
      <c r="N2062" s="17"/>
    </row>
    <row r="2063" spans="1:14" ht="78.75">
      <c r="A2063" s="6">
        <v>2061</v>
      </c>
      <c r="B2063" s="8" t="s">
        <v>28345</v>
      </c>
      <c r="C2063" s="9" t="s">
        <v>29055</v>
      </c>
      <c r="D2063" s="10" t="s">
        <v>29056</v>
      </c>
      <c r="E2063" s="11" t="s">
        <v>29057</v>
      </c>
      <c r="F2063" s="6" t="s">
        <v>29058</v>
      </c>
      <c r="G2063" s="6" t="s">
        <v>1535</v>
      </c>
      <c r="H2063" s="16">
        <v>8078665.0999999996</v>
      </c>
      <c r="I2063" s="12" t="s">
        <v>7088</v>
      </c>
      <c r="J2063" s="12" t="s">
        <v>7477</v>
      </c>
      <c r="K2063" s="15">
        <v>0</v>
      </c>
      <c r="L2063" s="13" t="s">
        <v>15</v>
      </c>
      <c r="M2063" s="7">
        <v>1</v>
      </c>
      <c r="N2063" s="17"/>
    </row>
    <row r="2064" spans="1:14" ht="47.25">
      <c r="A2064" s="6">
        <v>2062</v>
      </c>
      <c r="B2064" s="8" t="s">
        <v>28345</v>
      </c>
      <c r="C2064" s="9" t="s">
        <v>28585</v>
      </c>
      <c r="D2064" s="10" t="s">
        <v>28586</v>
      </c>
      <c r="E2064" s="11" t="s">
        <v>29059</v>
      </c>
      <c r="F2064" s="6" t="s">
        <v>29060</v>
      </c>
      <c r="G2064" s="6" t="s">
        <v>1535</v>
      </c>
      <c r="H2064" s="16">
        <v>11423319.787</v>
      </c>
      <c r="I2064" s="12" t="s">
        <v>29061</v>
      </c>
      <c r="J2064" s="12" t="s">
        <v>7509</v>
      </c>
      <c r="K2064" s="15">
        <v>6153736</v>
      </c>
      <c r="L2064" s="13" t="s">
        <v>15</v>
      </c>
      <c r="M2064" s="7">
        <v>1</v>
      </c>
      <c r="N2064" s="17"/>
    </row>
    <row r="2065" spans="1:14" ht="47.25">
      <c r="A2065" s="6">
        <v>2063</v>
      </c>
      <c r="B2065" s="8" t="s">
        <v>28345</v>
      </c>
      <c r="C2065" s="9" t="s">
        <v>29062</v>
      </c>
      <c r="D2065" s="10" t="s">
        <v>29063</v>
      </c>
      <c r="E2065" s="11" t="s">
        <v>29064</v>
      </c>
      <c r="F2065" s="6" t="s">
        <v>29065</v>
      </c>
      <c r="G2065" s="6" t="s">
        <v>1535</v>
      </c>
      <c r="H2065" s="16">
        <v>9584645</v>
      </c>
      <c r="I2065" s="12" t="s">
        <v>13244</v>
      </c>
      <c r="J2065" s="12" t="s">
        <v>2078</v>
      </c>
      <c r="K2065" s="15">
        <v>6100000</v>
      </c>
      <c r="L2065" s="13" t="s">
        <v>15</v>
      </c>
      <c r="M2065" s="7">
        <v>1</v>
      </c>
      <c r="N2065" s="17"/>
    </row>
    <row r="2066" spans="1:14" ht="47.25">
      <c r="A2066" s="6">
        <v>2064</v>
      </c>
      <c r="B2066" s="8" t="s">
        <v>28345</v>
      </c>
      <c r="C2066" s="9" t="s">
        <v>28585</v>
      </c>
      <c r="D2066" s="10" t="s">
        <v>28586</v>
      </c>
      <c r="E2066" s="11" t="s">
        <v>29066</v>
      </c>
      <c r="F2066" s="6">
        <v>292237</v>
      </c>
      <c r="G2066" s="6" t="s">
        <v>1535</v>
      </c>
      <c r="H2066" s="16">
        <v>2310644.15</v>
      </c>
      <c r="I2066" s="12" t="s">
        <v>2380</v>
      </c>
      <c r="J2066" s="12" t="s">
        <v>4983</v>
      </c>
      <c r="K2066" s="15">
        <v>6298430</v>
      </c>
      <c r="L2066" s="13" t="s">
        <v>15</v>
      </c>
      <c r="M2066" s="7">
        <v>1</v>
      </c>
      <c r="N2066" s="17"/>
    </row>
    <row r="2067" spans="1:14" ht="63">
      <c r="A2067" s="6">
        <v>2065</v>
      </c>
      <c r="B2067" s="8" t="s">
        <v>28345</v>
      </c>
      <c r="C2067" s="9" t="s">
        <v>29067</v>
      </c>
      <c r="D2067" s="10" t="s">
        <v>29068</v>
      </c>
      <c r="E2067" s="11" t="s">
        <v>29069</v>
      </c>
      <c r="F2067" s="6">
        <v>356266</v>
      </c>
      <c r="G2067" s="6" t="s">
        <v>1535</v>
      </c>
      <c r="H2067" s="16">
        <v>5739146.6500000004</v>
      </c>
      <c r="I2067" s="12" t="s">
        <v>7476</v>
      </c>
      <c r="J2067" s="12" t="s">
        <v>29070</v>
      </c>
      <c r="K2067" s="15">
        <v>600000</v>
      </c>
      <c r="L2067" s="13" t="s">
        <v>15</v>
      </c>
      <c r="M2067" s="7">
        <v>1</v>
      </c>
      <c r="N2067" s="17"/>
    </row>
    <row r="2068" spans="1:14" ht="47.25">
      <c r="A2068" s="6">
        <v>2066</v>
      </c>
      <c r="B2068" s="8" t="s">
        <v>28345</v>
      </c>
      <c r="C2068" s="9" t="s">
        <v>29071</v>
      </c>
      <c r="D2068" s="10" t="s">
        <v>29072</v>
      </c>
      <c r="E2068" s="11" t="s">
        <v>29073</v>
      </c>
      <c r="F2068" s="6">
        <v>352628</v>
      </c>
      <c r="G2068" s="6" t="s">
        <v>1535</v>
      </c>
      <c r="H2068" s="16">
        <v>14349954.286999999</v>
      </c>
      <c r="I2068" s="12" t="s">
        <v>2360</v>
      </c>
      <c r="J2068" s="12" t="s">
        <v>1858</v>
      </c>
      <c r="K2068" s="15">
        <v>2000000</v>
      </c>
      <c r="L2068" s="13" t="s">
        <v>15</v>
      </c>
      <c r="M2068" s="7">
        <v>1</v>
      </c>
      <c r="N2068" s="17"/>
    </row>
    <row r="2069" spans="1:14" ht="63">
      <c r="A2069" s="6">
        <v>2067</v>
      </c>
      <c r="B2069" s="8" t="s">
        <v>28345</v>
      </c>
      <c r="C2069" s="9" t="s">
        <v>29071</v>
      </c>
      <c r="D2069" s="10" t="s">
        <v>29072</v>
      </c>
      <c r="E2069" s="11" t="s">
        <v>29074</v>
      </c>
      <c r="F2069" s="6">
        <v>352628</v>
      </c>
      <c r="G2069" s="6" t="s">
        <v>1535</v>
      </c>
      <c r="H2069" s="16">
        <v>3980045.713</v>
      </c>
      <c r="I2069" s="12" t="s">
        <v>2360</v>
      </c>
      <c r="J2069" s="12" t="s">
        <v>1858</v>
      </c>
      <c r="K2069" s="15">
        <v>0</v>
      </c>
      <c r="L2069" s="13" t="s">
        <v>15</v>
      </c>
      <c r="M2069" s="7">
        <v>1</v>
      </c>
      <c r="N2069" s="17"/>
    </row>
    <row r="2070" spans="1:14" ht="63">
      <c r="A2070" s="6">
        <v>2068</v>
      </c>
      <c r="B2070" s="8" t="s">
        <v>28345</v>
      </c>
      <c r="C2070" s="9" t="s">
        <v>28863</v>
      </c>
      <c r="D2070" s="10" t="s">
        <v>28864</v>
      </c>
      <c r="E2070" s="11" t="s">
        <v>29075</v>
      </c>
      <c r="F2070" s="6">
        <v>389358</v>
      </c>
      <c r="G2070" s="6" t="s">
        <v>1535</v>
      </c>
      <c r="H2070" s="16">
        <v>1921366.45</v>
      </c>
      <c r="I2070" s="12" t="s">
        <v>7449</v>
      </c>
      <c r="J2070" s="12" t="s">
        <v>13249</v>
      </c>
      <c r="K2070" s="15">
        <v>0</v>
      </c>
      <c r="L2070" s="13" t="s">
        <v>15</v>
      </c>
      <c r="M2070" s="7">
        <v>1</v>
      </c>
      <c r="N2070" s="17"/>
    </row>
    <row r="2071" spans="1:14" ht="47.25">
      <c r="A2071" s="6">
        <v>2069</v>
      </c>
      <c r="B2071" s="8" t="s">
        <v>28345</v>
      </c>
      <c r="C2071" s="9" t="s">
        <v>28863</v>
      </c>
      <c r="D2071" s="10" t="s">
        <v>28864</v>
      </c>
      <c r="E2071" s="11" t="s">
        <v>29076</v>
      </c>
      <c r="F2071" s="6">
        <v>389358</v>
      </c>
      <c r="G2071" s="6" t="s">
        <v>1535</v>
      </c>
      <c r="H2071" s="16">
        <v>4125716.05</v>
      </c>
      <c r="I2071" s="12" t="s">
        <v>7449</v>
      </c>
      <c r="J2071" s="12" t="s">
        <v>13249</v>
      </c>
      <c r="K2071" s="15">
        <v>0</v>
      </c>
      <c r="L2071" s="13" t="s">
        <v>15</v>
      </c>
      <c r="M2071" s="7">
        <v>1</v>
      </c>
      <c r="N2071" s="17"/>
    </row>
    <row r="2072" spans="1:14" ht="63">
      <c r="A2072" s="6">
        <v>2070</v>
      </c>
      <c r="B2072" s="8" t="s">
        <v>28345</v>
      </c>
      <c r="C2072" s="9" t="s">
        <v>29077</v>
      </c>
      <c r="D2072" s="10" t="s">
        <v>785</v>
      </c>
      <c r="E2072" s="11" t="s">
        <v>29078</v>
      </c>
      <c r="F2072" s="6" t="s">
        <v>29079</v>
      </c>
      <c r="G2072" s="6" t="s">
        <v>1535</v>
      </c>
      <c r="H2072" s="16">
        <v>20314991.692000002</v>
      </c>
      <c r="I2072" s="12" t="s">
        <v>1952</v>
      </c>
      <c r="J2072" s="12" t="s">
        <v>14859</v>
      </c>
      <c r="K2072" s="15">
        <v>0</v>
      </c>
      <c r="L2072" s="13" t="s">
        <v>15</v>
      </c>
      <c r="M2072" s="7">
        <v>1</v>
      </c>
      <c r="N2072" s="17"/>
    </row>
    <row r="2073" spans="1:14" ht="78.75">
      <c r="A2073" s="6">
        <v>2071</v>
      </c>
      <c r="B2073" s="8" t="s">
        <v>28345</v>
      </c>
      <c r="C2073" s="9" t="s">
        <v>28863</v>
      </c>
      <c r="D2073" s="10" t="s">
        <v>28864</v>
      </c>
      <c r="E2073" s="11" t="s">
        <v>29080</v>
      </c>
      <c r="F2073" s="6" t="s">
        <v>29081</v>
      </c>
      <c r="G2073" s="6" t="s">
        <v>1535</v>
      </c>
      <c r="H2073" s="16">
        <v>7188819.0999999996</v>
      </c>
      <c r="I2073" s="12" t="s">
        <v>16971</v>
      </c>
      <c r="J2073" s="12" t="s">
        <v>26692</v>
      </c>
      <c r="K2073" s="15">
        <v>3200000</v>
      </c>
      <c r="L2073" s="13" t="s">
        <v>15</v>
      </c>
      <c r="M2073" s="7">
        <v>1</v>
      </c>
      <c r="N2073" s="17"/>
    </row>
    <row r="2074" spans="1:14" ht="63">
      <c r="A2074" s="6">
        <v>2072</v>
      </c>
      <c r="B2074" s="8" t="s">
        <v>28345</v>
      </c>
      <c r="C2074" s="9" t="s">
        <v>29082</v>
      </c>
      <c r="D2074" s="10" t="s">
        <v>29083</v>
      </c>
      <c r="E2074" s="11" t="s">
        <v>29084</v>
      </c>
      <c r="F2074" s="6" t="s">
        <v>29085</v>
      </c>
      <c r="G2074" s="6" t="s">
        <v>1535</v>
      </c>
      <c r="H2074" s="16">
        <v>5814451.25</v>
      </c>
      <c r="I2074" s="12" t="s">
        <v>21259</v>
      </c>
      <c r="J2074" s="12" t="s">
        <v>23326</v>
      </c>
      <c r="K2074" s="15">
        <v>0</v>
      </c>
      <c r="L2074" s="13" t="s">
        <v>15</v>
      </c>
      <c r="M2074" s="7">
        <v>1</v>
      </c>
      <c r="N2074" s="17"/>
    </row>
    <row r="2075" spans="1:14" ht="78.75">
      <c r="A2075" s="6">
        <v>2073</v>
      </c>
      <c r="B2075" s="8" t="s">
        <v>28345</v>
      </c>
      <c r="C2075" s="9" t="s">
        <v>28636</v>
      </c>
      <c r="D2075" s="10" t="s">
        <v>29086</v>
      </c>
      <c r="E2075" s="11" t="s">
        <v>29087</v>
      </c>
      <c r="F2075" s="6" t="s">
        <v>29088</v>
      </c>
      <c r="G2075" s="6" t="s">
        <v>1535</v>
      </c>
      <c r="H2075" s="16">
        <v>5304253.75</v>
      </c>
      <c r="I2075" s="12" t="s">
        <v>1586</v>
      </c>
      <c r="J2075" s="12" t="s">
        <v>25228</v>
      </c>
      <c r="K2075" s="15">
        <v>0</v>
      </c>
      <c r="L2075" s="13" t="s">
        <v>15</v>
      </c>
      <c r="M2075" s="7">
        <v>1</v>
      </c>
      <c r="N2075" s="17"/>
    </row>
    <row r="2076" spans="1:14" ht="78.75">
      <c r="A2076" s="6">
        <v>2074</v>
      </c>
      <c r="B2076" s="8" t="s">
        <v>28345</v>
      </c>
      <c r="C2076" s="9" t="s">
        <v>28755</v>
      </c>
      <c r="D2076" s="10" t="s">
        <v>28756</v>
      </c>
      <c r="E2076" s="11" t="s">
        <v>29089</v>
      </c>
      <c r="F2076" s="6" t="s">
        <v>29090</v>
      </c>
      <c r="G2076" s="6" t="s">
        <v>1535</v>
      </c>
      <c r="H2076" s="16">
        <v>15482764.035</v>
      </c>
      <c r="I2076" s="12" t="s">
        <v>7328</v>
      </c>
      <c r="J2076" s="12" t="s">
        <v>26094</v>
      </c>
      <c r="K2076" s="15">
        <v>0</v>
      </c>
      <c r="L2076" s="13" t="s">
        <v>15</v>
      </c>
      <c r="M2076" s="7">
        <v>1</v>
      </c>
      <c r="N2076" s="17"/>
    </row>
    <row r="2077" spans="1:14" ht="94.5">
      <c r="A2077" s="6">
        <v>2075</v>
      </c>
      <c r="B2077" s="8" t="s">
        <v>28345</v>
      </c>
      <c r="C2077" s="9" t="s">
        <v>28503</v>
      </c>
      <c r="D2077" s="10" t="s">
        <v>29091</v>
      </c>
      <c r="E2077" s="11" t="s">
        <v>29092</v>
      </c>
      <c r="F2077" s="6" t="s">
        <v>29093</v>
      </c>
      <c r="G2077" s="6" t="s">
        <v>1535</v>
      </c>
      <c r="H2077" s="16">
        <v>927229.45</v>
      </c>
      <c r="I2077" s="12" t="s">
        <v>28375</v>
      </c>
      <c r="J2077" s="12" t="s">
        <v>5707</v>
      </c>
      <c r="K2077" s="15">
        <v>0</v>
      </c>
      <c r="L2077" s="13" t="s">
        <v>15</v>
      </c>
      <c r="M2077" s="7">
        <v>1</v>
      </c>
      <c r="N2077" s="17"/>
    </row>
    <row r="2078" spans="1:14" ht="78.75">
      <c r="A2078" s="6">
        <v>2076</v>
      </c>
      <c r="B2078" s="8" t="s">
        <v>28345</v>
      </c>
      <c r="C2078" s="9" t="s">
        <v>29094</v>
      </c>
      <c r="D2078" s="10" t="s">
        <v>29095</v>
      </c>
      <c r="E2078" s="11" t="s">
        <v>29096</v>
      </c>
      <c r="F2078" s="6" t="s">
        <v>29097</v>
      </c>
      <c r="G2078" s="6" t="s">
        <v>1535</v>
      </c>
      <c r="H2078" s="16">
        <v>1170868.3500000001</v>
      </c>
      <c r="I2078" s="12"/>
      <c r="J2078" s="12"/>
      <c r="K2078" s="15">
        <v>0</v>
      </c>
      <c r="L2078" s="13" t="s">
        <v>15</v>
      </c>
      <c r="M2078" s="7">
        <v>1</v>
      </c>
      <c r="N2078" s="17"/>
    </row>
    <row r="2079" spans="1:14" ht="63">
      <c r="A2079" s="6">
        <v>2077</v>
      </c>
      <c r="B2079" s="8" t="s">
        <v>28345</v>
      </c>
      <c r="C2079" s="9" t="s">
        <v>29098</v>
      </c>
      <c r="D2079" s="10" t="s">
        <v>29099</v>
      </c>
      <c r="E2079" s="11" t="s">
        <v>29100</v>
      </c>
      <c r="F2079" s="6" t="s">
        <v>29101</v>
      </c>
      <c r="G2079" s="6" t="s">
        <v>1535</v>
      </c>
      <c r="H2079" s="16">
        <v>5430585.7000000002</v>
      </c>
      <c r="I2079" s="12" t="s">
        <v>26984</v>
      </c>
      <c r="J2079" s="12" t="s">
        <v>1714</v>
      </c>
      <c r="K2079" s="15">
        <v>0</v>
      </c>
      <c r="L2079" s="13" t="s">
        <v>15</v>
      </c>
      <c r="M2079" s="7">
        <v>1</v>
      </c>
      <c r="N2079" s="17"/>
    </row>
    <row r="2080" spans="1:14" ht="78.75">
      <c r="A2080" s="6">
        <v>2078</v>
      </c>
      <c r="B2080" s="8" t="s">
        <v>28345</v>
      </c>
      <c r="C2080" s="9" t="s">
        <v>29062</v>
      </c>
      <c r="D2080" s="10" t="s">
        <v>29063</v>
      </c>
      <c r="E2080" s="11" t="s">
        <v>29102</v>
      </c>
      <c r="F2080" s="6" t="s">
        <v>29103</v>
      </c>
      <c r="G2080" s="6" t="s">
        <v>1535</v>
      </c>
      <c r="H2080" s="16">
        <v>7740001.5</v>
      </c>
      <c r="I2080" s="12" t="s">
        <v>8007</v>
      </c>
      <c r="J2080" s="12" t="s">
        <v>1746</v>
      </c>
      <c r="K2080" s="15">
        <v>0</v>
      </c>
      <c r="L2080" s="13" t="s">
        <v>15</v>
      </c>
      <c r="M2080" s="7">
        <v>1</v>
      </c>
      <c r="N2080" s="17"/>
    </row>
    <row r="2081" spans="1:14" ht="78.75">
      <c r="A2081" s="6">
        <v>2079</v>
      </c>
      <c r="B2081" s="8" t="s">
        <v>28345</v>
      </c>
      <c r="C2081" s="9" t="s">
        <v>29104</v>
      </c>
      <c r="D2081" s="10" t="s">
        <v>29105</v>
      </c>
      <c r="E2081" s="11" t="s">
        <v>29106</v>
      </c>
      <c r="F2081" s="6" t="s">
        <v>29107</v>
      </c>
      <c r="G2081" s="6" t="s">
        <v>1535</v>
      </c>
      <c r="H2081" s="16">
        <v>4228553.55</v>
      </c>
      <c r="I2081" s="12" t="s">
        <v>26984</v>
      </c>
      <c r="J2081" s="12" t="s">
        <v>29108</v>
      </c>
      <c r="K2081" s="15">
        <v>0</v>
      </c>
      <c r="L2081" s="13" t="s">
        <v>15</v>
      </c>
      <c r="M2081" s="7">
        <v>1</v>
      </c>
      <c r="N2081" s="17"/>
    </row>
    <row r="2082" spans="1:14" ht="31.5">
      <c r="A2082" s="6">
        <v>2080</v>
      </c>
      <c r="B2082" s="8" t="s">
        <v>28345</v>
      </c>
      <c r="C2082" s="9" t="s">
        <v>29109</v>
      </c>
      <c r="D2082" s="10" t="s">
        <v>29110</v>
      </c>
      <c r="E2082" s="11" t="s">
        <v>29111</v>
      </c>
      <c r="F2082" s="6" t="s">
        <v>29112</v>
      </c>
      <c r="G2082" s="6" t="s">
        <v>1535</v>
      </c>
      <c r="H2082" s="16">
        <v>3772773</v>
      </c>
      <c r="I2082" s="12" t="s">
        <v>1606</v>
      </c>
      <c r="J2082" s="12" t="s">
        <v>7427</v>
      </c>
      <c r="K2082" s="15">
        <v>0</v>
      </c>
      <c r="L2082" s="13" t="s">
        <v>15</v>
      </c>
      <c r="M2082" s="7">
        <v>1</v>
      </c>
      <c r="N2082" s="17"/>
    </row>
    <row r="2083" spans="1:14" ht="63">
      <c r="A2083" s="6">
        <v>2081</v>
      </c>
      <c r="B2083" s="8" t="s">
        <v>28345</v>
      </c>
      <c r="C2083" s="9" t="s">
        <v>29113</v>
      </c>
      <c r="D2083" s="10" t="s">
        <v>29114</v>
      </c>
      <c r="E2083" s="11" t="s">
        <v>29115</v>
      </c>
      <c r="F2083" s="6" t="s">
        <v>29116</v>
      </c>
      <c r="G2083" s="6" t="s">
        <v>1535</v>
      </c>
      <c r="H2083" s="16">
        <v>1827119.8</v>
      </c>
      <c r="I2083" s="12" t="s">
        <v>4785</v>
      </c>
      <c r="J2083" s="12" t="s">
        <v>29117</v>
      </c>
      <c r="K2083" s="15">
        <v>0</v>
      </c>
      <c r="L2083" s="13" t="s">
        <v>15</v>
      </c>
      <c r="M2083" s="7">
        <v>1</v>
      </c>
      <c r="N2083" s="17"/>
    </row>
    <row r="2084" spans="1:14" ht="94.5">
      <c r="A2084" s="6">
        <v>2082</v>
      </c>
      <c r="B2084" s="8" t="s">
        <v>28345</v>
      </c>
      <c r="C2084" s="9" t="s">
        <v>29118</v>
      </c>
      <c r="D2084" s="10" t="s">
        <v>3931</v>
      </c>
      <c r="E2084" s="11" t="s">
        <v>29119</v>
      </c>
      <c r="F2084" s="6" t="s">
        <v>29120</v>
      </c>
      <c r="G2084" s="6" t="s">
        <v>1535</v>
      </c>
      <c r="H2084" s="16">
        <v>3714743.2</v>
      </c>
      <c r="I2084" s="12" t="s">
        <v>1729</v>
      </c>
      <c r="J2084" s="12" t="s">
        <v>6751</v>
      </c>
      <c r="K2084" s="15">
        <v>0</v>
      </c>
      <c r="L2084" s="13" t="s">
        <v>15</v>
      </c>
      <c r="M2084" s="7">
        <v>1</v>
      </c>
      <c r="N2084" s="17"/>
    </row>
    <row r="2085" spans="1:14" ht="63">
      <c r="A2085" s="6">
        <v>2083</v>
      </c>
      <c r="B2085" s="8" t="s">
        <v>28345</v>
      </c>
      <c r="C2085" s="9" t="s">
        <v>29121</v>
      </c>
      <c r="D2085" s="10" t="s">
        <v>29122</v>
      </c>
      <c r="E2085" s="11" t="s">
        <v>29123</v>
      </c>
      <c r="F2085" s="6" t="s">
        <v>29124</v>
      </c>
      <c r="G2085" s="6" t="s">
        <v>1535</v>
      </c>
      <c r="H2085" s="16">
        <v>8340746.3499999996</v>
      </c>
      <c r="I2085" s="12" t="s">
        <v>7026</v>
      </c>
      <c r="J2085" s="12" t="s">
        <v>7086</v>
      </c>
      <c r="K2085" s="15">
        <v>0</v>
      </c>
      <c r="L2085" s="13" t="s">
        <v>15</v>
      </c>
      <c r="M2085" s="7">
        <v>1</v>
      </c>
      <c r="N2085" s="17"/>
    </row>
    <row r="2086" spans="1:14" ht="63">
      <c r="A2086" s="6">
        <v>2084</v>
      </c>
      <c r="B2086" s="8" t="s">
        <v>28345</v>
      </c>
      <c r="C2086" s="9" t="s">
        <v>28606</v>
      </c>
      <c r="D2086" s="10" t="s">
        <v>28607</v>
      </c>
      <c r="E2086" s="11" t="s">
        <v>29125</v>
      </c>
      <c r="F2086" s="6" t="s">
        <v>29126</v>
      </c>
      <c r="G2086" s="6" t="s">
        <v>1535</v>
      </c>
      <c r="H2086" s="16">
        <v>8788000.6500000004</v>
      </c>
      <c r="I2086" s="12"/>
      <c r="J2086" s="12"/>
      <c r="K2086" s="15">
        <v>0</v>
      </c>
      <c r="L2086" s="13" t="s">
        <v>15</v>
      </c>
      <c r="M2086" s="7">
        <v>1</v>
      </c>
      <c r="N2086" s="17"/>
    </row>
    <row r="2087" spans="1:14" ht="78.75">
      <c r="A2087" s="6">
        <v>2085</v>
      </c>
      <c r="B2087" s="8" t="s">
        <v>28345</v>
      </c>
      <c r="C2087" s="9" t="s">
        <v>28780</v>
      </c>
      <c r="D2087" s="10" t="s">
        <v>28781</v>
      </c>
      <c r="E2087" s="11" t="s">
        <v>29127</v>
      </c>
      <c r="F2087" s="6" t="s">
        <v>29128</v>
      </c>
      <c r="G2087" s="6" t="s">
        <v>1535</v>
      </c>
      <c r="H2087" s="16">
        <v>4079043.5</v>
      </c>
      <c r="I2087" s="12"/>
      <c r="J2087" s="12"/>
      <c r="K2087" s="15">
        <v>0</v>
      </c>
      <c r="L2087" s="13" t="s">
        <v>15</v>
      </c>
      <c r="M2087" s="7">
        <v>1</v>
      </c>
      <c r="N2087" s="17"/>
    </row>
    <row r="2088" spans="1:14" ht="78.75">
      <c r="A2088" s="6">
        <v>2086</v>
      </c>
      <c r="B2088" s="8" t="s">
        <v>28345</v>
      </c>
      <c r="C2088" s="9" t="s">
        <v>29129</v>
      </c>
      <c r="D2088" s="10" t="s">
        <v>4171</v>
      </c>
      <c r="E2088" s="11" t="s">
        <v>29130</v>
      </c>
      <c r="F2088" s="6" t="s">
        <v>29131</v>
      </c>
      <c r="G2088" s="6" t="s">
        <v>1535</v>
      </c>
      <c r="H2088" s="16">
        <v>6071658.0499999998</v>
      </c>
      <c r="I2088" s="12"/>
      <c r="J2088" s="12"/>
      <c r="K2088" s="15">
        <v>0</v>
      </c>
      <c r="L2088" s="13" t="s">
        <v>15</v>
      </c>
      <c r="M2088" s="7">
        <v>1</v>
      </c>
      <c r="N2088" s="17"/>
    </row>
    <row r="2089" spans="1:14" ht="63">
      <c r="A2089" s="6">
        <v>2087</v>
      </c>
      <c r="B2089" s="8" t="s">
        <v>28345</v>
      </c>
      <c r="C2089" s="9" t="s">
        <v>29132</v>
      </c>
      <c r="D2089" s="10" t="s">
        <v>29133</v>
      </c>
      <c r="E2089" s="11" t="s">
        <v>29134</v>
      </c>
      <c r="F2089" s="6" t="s">
        <v>29135</v>
      </c>
      <c r="G2089" s="6" t="s">
        <v>1535</v>
      </c>
      <c r="H2089" s="16">
        <v>15335385.449999999</v>
      </c>
      <c r="I2089" s="12" t="s">
        <v>4137</v>
      </c>
      <c r="J2089" s="12" t="s">
        <v>4004</v>
      </c>
      <c r="K2089" s="15">
        <v>4766298</v>
      </c>
      <c r="L2089" s="13" t="s">
        <v>15</v>
      </c>
      <c r="M2089" s="7">
        <v>1</v>
      </c>
      <c r="N2089" s="17"/>
    </row>
    <row r="2090" spans="1:14" ht="78.75">
      <c r="A2090" s="6">
        <v>2088</v>
      </c>
      <c r="B2090" s="8" t="s">
        <v>28345</v>
      </c>
      <c r="C2090" s="9" t="s">
        <v>28412</v>
      </c>
      <c r="D2090" s="10" t="s">
        <v>4033</v>
      </c>
      <c r="E2090" s="11" t="s">
        <v>29136</v>
      </c>
      <c r="F2090" s="6" t="s">
        <v>29137</v>
      </c>
      <c r="G2090" s="6" t="s">
        <v>1535</v>
      </c>
      <c r="H2090" s="16">
        <v>21826950.34</v>
      </c>
      <c r="I2090" s="12" t="s">
        <v>29138</v>
      </c>
      <c r="J2090" s="12" t="s">
        <v>1989</v>
      </c>
      <c r="K2090" s="15">
        <v>177555</v>
      </c>
      <c r="L2090" s="13" t="s">
        <v>15</v>
      </c>
      <c r="M2090" s="7">
        <v>1</v>
      </c>
      <c r="N2090" s="17"/>
    </row>
    <row r="2091" spans="1:14" ht="78.75">
      <c r="A2091" s="6">
        <v>2089</v>
      </c>
      <c r="B2091" s="8" t="s">
        <v>28345</v>
      </c>
      <c r="C2091" s="9" t="s">
        <v>28412</v>
      </c>
      <c r="D2091" s="10" t="s">
        <v>4033</v>
      </c>
      <c r="E2091" s="11" t="s">
        <v>29139</v>
      </c>
      <c r="F2091" s="6" t="s">
        <v>29137</v>
      </c>
      <c r="G2091" s="6" t="s">
        <v>1535</v>
      </c>
      <c r="H2091" s="16">
        <v>23388269.48</v>
      </c>
      <c r="I2091" s="12" t="s">
        <v>29138</v>
      </c>
      <c r="J2091" s="12" t="s">
        <v>7711</v>
      </c>
      <c r="K2091" s="15">
        <v>0</v>
      </c>
      <c r="L2091" s="13" t="s">
        <v>15</v>
      </c>
      <c r="M2091" s="7">
        <v>1</v>
      </c>
      <c r="N2091" s="17"/>
    </row>
    <row r="2092" spans="1:14" ht="63">
      <c r="A2092" s="6">
        <v>2090</v>
      </c>
      <c r="B2092" s="8" t="s">
        <v>28345</v>
      </c>
      <c r="C2092" s="9" t="s">
        <v>29140</v>
      </c>
      <c r="D2092" s="10" t="s">
        <v>28756</v>
      </c>
      <c r="E2092" s="11" t="s">
        <v>29141</v>
      </c>
      <c r="F2092" s="6" t="s">
        <v>29142</v>
      </c>
      <c r="G2092" s="6" t="s">
        <v>1535</v>
      </c>
      <c r="H2092" s="16">
        <v>27157425.425000001</v>
      </c>
      <c r="I2092" s="12" t="s">
        <v>2359</v>
      </c>
      <c r="J2092" s="12" t="s">
        <v>5360</v>
      </c>
      <c r="K2092" s="15">
        <v>9403327</v>
      </c>
      <c r="L2092" s="13" t="s">
        <v>15</v>
      </c>
      <c r="M2092" s="7">
        <v>1</v>
      </c>
      <c r="N2092" s="17"/>
    </row>
    <row r="2093" spans="1:14" ht="78.75">
      <c r="A2093" s="6">
        <v>2091</v>
      </c>
      <c r="B2093" s="8" t="s">
        <v>28345</v>
      </c>
      <c r="C2093" s="9" t="s">
        <v>29143</v>
      </c>
      <c r="D2093" s="10" t="s">
        <v>29144</v>
      </c>
      <c r="E2093" s="11" t="s">
        <v>29145</v>
      </c>
      <c r="F2093" s="6" t="s">
        <v>29146</v>
      </c>
      <c r="G2093" s="6" t="s">
        <v>1535</v>
      </c>
      <c r="H2093" s="16">
        <v>40438734.840999998</v>
      </c>
      <c r="I2093" s="12" t="s">
        <v>26243</v>
      </c>
      <c r="J2093" s="12" t="s">
        <v>29147</v>
      </c>
      <c r="K2093" s="15">
        <v>29000000</v>
      </c>
      <c r="L2093" s="13" t="s">
        <v>15</v>
      </c>
      <c r="M2093" s="7">
        <v>1</v>
      </c>
      <c r="N2093" s="17"/>
    </row>
    <row r="2094" spans="1:14" ht="63">
      <c r="A2094" s="6">
        <v>2092</v>
      </c>
      <c r="B2094" s="8" t="s">
        <v>28345</v>
      </c>
      <c r="C2094" s="9" t="s">
        <v>29148</v>
      </c>
      <c r="D2094" s="10" t="s">
        <v>29149</v>
      </c>
      <c r="E2094" s="11" t="s">
        <v>29150</v>
      </c>
      <c r="F2094" s="6" t="s">
        <v>29151</v>
      </c>
      <c r="G2094" s="6" t="s">
        <v>1535</v>
      </c>
      <c r="H2094" s="16">
        <v>14263533.699999999</v>
      </c>
      <c r="I2094" s="12" t="s">
        <v>1555</v>
      </c>
      <c r="J2094" s="12" t="s">
        <v>4716</v>
      </c>
      <c r="K2094" s="15">
        <v>5000000</v>
      </c>
      <c r="L2094" s="13" t="s">
        <v>15</v>
      </c>
      <c r="M2094" s="7">
        <v>1</v>
      </c>
      <c r="N2094" s="17"/>
    </row>
    <row r="2095" spans="1:14" ht="78.75">
      <c r="A2095" s="6">
        <v>2093</v>
      </c>
      <c r="B2095" s="8" t="s">
        <v>28345</v>
      </c>
      <c r="C2095" s="9" t="s">
        <v>29152</v>
      </c>
      <c r="D2095" s="10" t="s">
        <v>29153</v>
      </c>
      <c r="E2095" s="11" t="s">
        <v>29154</v>
      </c>
      <c r="F2095" s="6" t="s">
        <v>29155</v>
      </c>
      <c r="G2095" s="6" t="s">
        <v>1535</v>
      </c>
      <c r="H2095" s="16">
        <v>8507578.6999999993</v>
      </c>
      <c r="I2095" s="12" t="s">
        <v>25908</v>
      </c>
      <c r="J2095" s="12" t="s">
        <v>29156</v>
      </c>
      <c r="K2095" s="15">
        <v>0</v>
      </c>
      <c r="L2095" s="13" t="s">
        <v>15</v>
      </c>
      <c r="M2095" s="7">
        <v>1</v>
      </c>
      <c r="N2095" s="17"/>
    </row>
    <row r="2096" spans="1:14" ht="63">
      <c r="A2096" s="6">
        <v>2094</v>
      </c>
      <c r="B2096" s="8" t="s">
        <v>28345</v>
      </c>
      <c r="C2096" s="9" t="s">
        <v>29157</v>
      </c>
      <c r="D2096" s="10" t="s">
        <v>28657</v>
      </c>
      <c r="E2096" s="11" t="s">
        <v>29158</v>
      </c>
      <c r="F2096" s="6" t="s">
        <v>29159</v>
      </c>
      <c r="G2096" s="6" t="s">
        <v>1535</v>
      </c>
      <c r="H2096" s="16">
        <v>13614657.1</v>
      </c>
      <c r="I2096" s="12" t="s">
        <v>7357</v>
      </c>
      <c r="J2096" s="12" t="s">
        <v>20950</v>
      </c>
      <c r="K2096" s="15">
        <v>0</v>
      </c>
      <c r="L2096" s="13" t="s">
        <v>15</v>
      </c>
      <c r="M2096" s="7">
        <v>1</v>
      </c>
      <c r="N2096" s="17"/>
    </row>
    <row r="2097" spans="1:14" ht="63">
      <c r="A2097" s="6">
        <v>2095</v>
      </c>
      <c r="B2097" s="8" t="s">
        <v>28345</v>
      </c>
      <c r="C2097" s="9" t="s">
        <v>29160</v>
      </c>
      <c r="D2097" s="10" t="s">
        <v>29161</v>
      </c>
      <c r="E2097" s="11" t="s">
        <v>29162</v>
      </c>
      <c r="F2097" s="6" t="s">
        <v>29163</v>
      </c>
      <c r="G2097" s="6" t="s">
        <v>1535</v>
      </c>
      <c r="H2097" s="16">
        <v>11641567.9</v>
      </c>
      <c r="I2097" s="12" t="s">
        <v>25908</v>
      </c>
      <c r="J2097" s="12" t="s">
        <v>1587</v>
      </c>
      <c r="K2097" s="15">
        <v>0</v>
      </c>
      <c r="L2097" s="13" t="s">
        <v>15</v>
      </c>
      <c r="M2097" s="7">
        <v>1</v>
      </c>
      <c r="N2097" s="17"/>
    </row>
    <row r="2098" spans="1:14" ht="63">
      <c r="A2098" s="6">
        <v>2096</v>
      </c>
      <c r="B2098" s="8" t="s">
        <v>28345</v>
      </c>
      <c r="C2098" s="9" t="s">
        <v>29164</v>
      </c>
      <c r="D2098" s="10" t="s">
        <v>29165</v>
      </c>
      <c r="E2098" s="11" t="s">
        <v>29166</v>
      </c>
      <c r="F2098" s="6">
        <v>231615</v>
      </c>
      <c r="G2098" s="6" t="s">
        <v>1535</v>
      </c>
      <c r="H2098" s="16">
        <v>6231471.7999999998</v>
      </c>
      <c r="I2098" s="12" t="s">
        <v>2168</v>
      </c>
      <c r="J2098" s="12" t="s">
        <v>13150</v>
      </c>
      <c r="K2098" s="15">
        <v>4802518</v>
      </c>
      <c r="L2098" s="13" t="s">
        <v>15</v>
      </c>
      <c r="M2098" s="7">
        <v>1</v>
      </c>
      <c r="N2098" s="17"/>
    </row>
    <row r="2099" spans="1:14" ht="47.25">
      <c r="A2099" s="6">
        <v>2097</v>
      </c>
      <c r="B2099" s="8" t="s">
        <v>28345</v>
      </c>
      <c r="C2099" s="9" t="s">
        <v>29094</v>
      </c>
      <c r="D2099" s="10" t="s">
        <v>29095</v>
      </c>
      <c r="E2099" s="11" t="s">
        <v>29167</v>
      </c>
      <c r="F2099" s="6" t="s">
        <v>29168</v>
      </c>
      <c r="G2099" s="6" t="s">
        <v>1535</v>
      </c>
      <c r="H2099" s="16">
        <v>6016987.4500000002</v>
      </c>
      <c r="I2099" s="12" t="s">
        <v>1555</v>
      </c>
      <c r="J2099" s="12" t="s">
        <v>29022</v>
      </c>
      <c r="K2099" s="15">
        <v>4762795</v>
      </c>
      <c r="L2099" s="13" t="s">
        <v>15</v>
      </c>
      <c r="M2099" s="7">
        <v>1</v>
      </c>
      <c r="N2099" s="17"/>
    </row>
    <row r="2100" spans="1:14" ht="63">
      <c r="A2100" s="6">
        <v>2098</v>
      </c>
      <c r="B2100" s="8" t="s">
        <v>28345</v>
      </c>
      <c r="C2100" s="9" t="s">
        <v>29169</v>
      </c>
      <c r="D2100" s="10" t="s">
        <v>29170</v>
      </c>
      <c r="E2100" s="11" t="s">
        <v>29171</v>
      </c>
      <c r="F2100" s="6" t="s">
        <v>29172</v>
      </c>
      <c r="G2100" s="6" t="s">
        <v>1535</v>
      </c>
      <c r="H2100" s="16">
        <v>12279732.300000001</v>
      </c>
      <c r="I2100" s="12" t="s">
        <v>2314</v>
      </c>
      <c r="J2100" s="12" t="s">
        <v>2195</v>
      </c>
      <c r="K2100" s="15">
        <v>0</v>
      </c>
      <c r="L2100" s="13" t="s">
        <v>15</v>
      </c>
      <c r="M2100" s="7">
        <v>1</v>
      </c>
      <c r="N2100" s="17"/>
    </row>
    <row r="2101" spans="1:14" ht="94.5">
      <c r="A2101" s="6">
        <v>2099</v>
      </c>
      <c r="B2101" s="8" t="s">
        <v>28345</v>
      </c>
      <c r="C2101" s="9" t="s">
        <v>29173</v>
      </c>
      <c r="D2101" s="10" t="s">
        <v>29170</v>
      </c>
      <c r="E2101" s="11" t="s">
        <v>29174</v>
      </c>
      <c r="F2101" s="6" t="s">
        <v>29175</v>
      </c>
      <c r="G2101" s="6" t="s">
        <v>1535</v>
      </c>
      <c r="H2101" s="16">
        <v>10193839.15</v>
      </c>
      <c r="I2101" s="12" t="s">
        <v>2303</v>
      </c>
      <c r="J2101" s="12" t="s">
        <v>20880</v>
      </c>
      <c r="K2101" s="15">
        <v>0</v>
      </c>
      <c r="L2101" s="13" t="s">
        <v>15</v>
      </c>
      <c r="M2101" s="7">
        <v>1</v>
      </c>
      <c r="N2101" s="17"/>
    </row>
    <row r="2102" spans="1:14" ht="47.25">
      <c r="A2102" s="6">
        <v>2100</v>
      </c>
      <c r="B2102" s="8" t="s">
        <v>28345</v>
      </c>
      <c r="C2102" s="9" t="s">
        <v>29045</v>
      </c>
      <c r="D2102" s="10" t="s">
        <v>29046</v>
      </c>
      <c r="E2102" s="11" t="s">
        <v>29176</v>
      </c>
      <c r="F2102" s="6" t="s">
        <v>29177</v>
      </c>
      <c r="G2102" s="6" t="s">
        <v>1535</v>
      </c>
      <c r="H2102" s="16">
        <v>4962024.8</v>
      </c>
      <c r="I2102" s="12" t="s">
        <v>5371</v>
      </c>
      <c r="J2102" s="12" t="s">
        <v>29178</v>
      </c>
      <c r="K2102" s="15">
        <v>0</v>
      </c>
      <c r="L2102" s="13" t="s">
        <v>15</v>
      </c>
      <c r="M2102" s="7">
        <v>1</v>
      </c>
      <c r="N2102" s="17"/>
    </row>
    <row r="2103" spans="1:14" ht="47.25">
      <c r="A2103" s="6">
        <v>2101</v>
      </c>
      <c r="B2103" s="8" t="s">
        <v>28345</v>
      </c>
      <c r="C2103" s="9" t="s">
        <v>29179</v>
      </c>
      <c r="D2103" s="10" t="s">
        <v>29180</v>
      </c>
      <c r="E2103" s="11" t="s">
        <v>29181</v>
      </c>
      <c r="F2103" s="6">
        <v>218896</v>
      </c>
      <c r="G2103" s="6" t="s">
        <v>1535</v>
      </c>
      <c r="H2103" s="16">
        <v>10551088.369999999</v>
      </c>
      <c r="I2103" s="12" t="s">
        <v>26591</v>
      </c>
      <c r="J2103" s="12" t="s">
        <v>6967</v>
      </c>
      <c r="K2103" s="15">
        <v>5500000</v>
      </c>
      <c r="L2103" s="13" t="s">
        <v>15</v>
      </c>
      <c r="M2103" s="7">
        <v>1</v>
      </c>
      <c r="N2103" s="17"/>
    </row>
    <row r="2104" spans="1:14" ht="63">
      <c r="A2104" s="6">
        <v>2102</v>
      </c>
      <c r="B2104" s="8" t="s">
        <v>28345</v>
      </c>
      <c r="C2104" s="9" t="s">
        <v>29182</v>
      </c>
      <c r="D2104" s="10" t="s">
        <v>28610</v>
      </c>
      <c r="E2104" s="11" t="s">
        <v>29183</v>
      </c>
      <c r="F2104" s="6">
        <v>292239</v>
      </c>
      <c r="G2104" s="6" t="s">
        <v>1535</v>
      </c>
      <c r="H2104" s="16">
        <v>3335071.9</v>
      </c>
      <c r="I2104" s="12" t="s">
        <v>2380</v>
      </c>
      <c r="J2104" s="12" t="s">
        <v>4983</v>
      </c>
      <c r="K2104" s="15">
        <v>5059935</v>
      </c>
      <c r="L2104" s="13" t="s">
        <v>15</v>
      </c>
      <c r="M2104" s="7">
        <v>1</v>
      </c>
      <c r="N2104" s="17"/>
    </row>
    <row r="2105" spans="1:14" ht="63">
      <c r="A2105" s="6">
        <v>2103</v>
      </c>
      <c r="B2105" s="8" t="s">
        <v>28345</v>
      </c>
      <c r="C2105" s="9" t="s">
        <v>29182</v>
      </c>
      <c r="D2105" s="10" t="s">
        <v>28610</v>
      </c>
      <c r="E2105" s="11" t="s">
        <v>29184</v>
      </c>
      <c r="F2105" s="6">
        <v>292239</v>
      </c>
      <c r="G2105" s="6" t="s">
        <v>1535</v>
      </c>
      <c r="H2105" s="16">
        <v>5310726.0999999996</v>
      </c>
      <c r="I2105" s="12" t="s">
        <v>2380</v>
      </c>
      <c r="J2105" s="12" t="s">
        <v>4983</v>
      </c>
      <c r="K2105" s="15">
        <v>0</v>
      </c>
      <c r="L2105" s="13" t="s">
        <v>15</v>
      </c>
      <c r="M2105" s="7">
        <v>1</v>
      </c>
      <c r="N2105" s="17"/>
    </row>
    <row r="2106" spans="1:14" ht="63">
      <c r="A2106" s="6">
        <v>2104</v>
      </c>
      <c r="B2106" s="8" t="s">
        <v>28345</v>
      </c>
      <c r="C2106" s="9" t="s">
        <v>29185</v>
      </c>
      <c r="D2106" s="10" t="s">
        <v>29186</v>
      </c>
      <c r="E2106" s="11" t="s">
        <v>29187</v>
      </c>
      <c r="F2106" s="6">
        <v>313664</v>
      </c>
      <c r="G2106" s="6" t="s">
        <v>1535</v>
      </c>
      <c r="H2106" s="16">
        <v>28903074.59</v>
      </c>
      <c r="I2106" s="12" t="s">
        <v>4746</v>
      </c>
      <c r="J2106" s="12" t="s">
        <v>1791</v>
      </c>
      <c r="K2106" s="15">
        <v>0</v>
      </c>
      <c r="L2106" s="13" t="s">
        <v>14</v>
      </c>
      <c r="M2106" s="7">
        <v>0.51</v>
      </c>
      <c r="N2106" s="17"/>
    </row>
    <row r="2107" spans="1:14" ht="63">
      <c r="A2107" s="6">
        <v>2105</v>
      </c>
      <c r="B2107" s="8" t="s">
        <v>28345</v>
      </c>
      <c r="C2107" s="9" t="s">
        <v>29185</v>
      </c>
      <c r="D2107" s="10" t="s">
        <v>29186</v>
      </c>
      <c r="E2107" s="11" t="s">
        <v>29188</v>
      </c>
      <c r="F2107" s="6">
        <v>313664</v>
      </c>
      <c r="G2107" s="6" t="s">
        <v>1535</v>
      </c>
      <c r="H2107" s="16">
        <v>10140943.120999999</v>
      </c>
      <c r="I2107" s="12" t="s">
        <v>4746</v>
      </c>
      <c r="J2107" s="12" t="s">
        <v>1791</v>
      </c>
      <c r="K2107" s="15">
        <v>19947890</v>
      </c>
      <c r="L2107" s="13" t="s">
        <v>14</v>
      </c>
      <c r="M2107" s="7">
        <v>0.49</v>
      </c>
      <c r="N2107" s="17"/>
    </row>
    <row r="2108" spans="1:14" ht="63">
      <c r="A2108" s="6">
        <v>2106</v>
      </c>
      <c r="B2108" s="8" t="s">
        <v>28345</v>
      </c>
      <c r="C2108" s="9" t="s">
        <v>29185</v>
      </c>
      <c r="D2108" s="10" t="s">
        <v>29186</v>
      </c>
      <c r="E2108" s="11" t="s">
        <v>29189</v>
      </c>
      <c r="F2108" s="6">
        <v>313664</v>
      </c>
      <c r="G2108" s="6" t="s">
        <v>1535</v>
      </c>
      <c r="H2108" s="16">
        <v>3367930.3920000005</v>
      </c>
      <c r="I2108" s="12" t="s">
        <v>4746</v>
      </c>
      <c r="J2108" s="12" t="s">
        <v>1791</v>
      </c>
      <c r="K2108" s="15">
        <v>0</v>
      </c>
      <c r="L2108" s="13" t="s">
        <v>14</v>
      </c>
      <c r="M2108" s="7">
        <v>0.51</v>
      </c>
      <c r="N2108" s="17"/>
    </row>
    <row r="2109" spans="1:14" ht="63">
      <c r="A2109" s="6">
        <v>2107</v>
      </c>
      <c r="B2109" s="8" t="s">
        <v>28345</v>
      </c>
      <c r="C2109" s="9" t="s">
        <v>29185</v>
      </c>
      <c r="D2109" s="10" t="s">
        <v>29186</v>
      </c>
      <c r="E2109" s="11" t="s">
        <v>29189</v>
      </c>
      <c r="F2109" s="6">
        <v>313664</v>
      </c>
      <c r="G2109" s="6" t="s">
        <v>1535</v>
      </c>
      <c r="H2109" s="16">
        <v>3367930.3920000005</v>
      </c>
      <c r="I2109" s="12" t="s">
        <v>4746</v>
      </c>
      <c r="J2109" s="12" t="s">
        <v>1791</v>
      </c>
      <c r="K2109" s="15">
        <v>0</v>
      </c>
      <c r="L2109" s="13" t="s">
        <v>14</v>
      </c>
      <c r="M2109" s="7">
        <v>0.49</v>
      </c>
      <c r="N2109" s="17"/>
    </row>
    <row r="2110" spans="1:14" ht="63">
      <c r="A2110" s="6">
        <v>2108</v>
      </c>
      <c r="B2110" s="8" t="s">
        <v>28345</v>
      </c>
      <c r="C2110" s="9" t="s">
        <v>29190</v>
      </c>
      <c r="D2110" s="10" t="s">
        <v>29191</v>
      </c>
      <c r="E2110" s="11" t="s">
        <v>29192</v>
      </c>
      <c r="F2110" s="6">
        <v>367809</v>
      </c>
      <c r="G2110" s="6" t="s">
        <v>1535</v>
      </c>
      <c r="H2110" s="16">
        <v>21442234.118999995</v>
      </c>
      <c r="I2110" s="12" t="s">
        <v>29193</v>
      </c>
      <c r="J2110" s="12" t="s">
        <v>26132</v>
      </c>
      <c r="K2110" s="15">
        <v>20000000</v>
      </c>
      <c r="L2110" s="13" t="s">
        <v>14</v>
      </c>
      <c r="M2110" s="7">
        <v>0.75</v>
      </c>
      <c r="N2110" s="17"/>
    </row>
    <row r="2111" spans="1:14" ht="63">
      <c r="A2111" s="6">
        <v>2109</v>
      </c>
      <c r="B2111" s="8" t="s">
        <v>28345</v>
      </c>
      <c r="C2111" s="9" t="s">
        <v>29190</v>
      </c>
      <c r="D2111" s="10" t="s">
        <v>29191</v>
      </c>
      <c r="E2111" s="11" t="s">
        <v>29192</v>
      </c>
      <c r="F2111" s="6">
        <v>367809</v>
      </c>
      <c r="G2111" s="6" t="s">
        <v>1535</v>
      </c>
      <c r="H2111" s="16">
        <v>21442234.118999995</v>
      </c>
      <c r="I2111" s="12" t="s">
        <v>29193</v>
      </c>
      <c r="J2111" s="12" t="s">
        <v>26132</v>
      </c>
      <c r="K2111" s="15">
        <v>20000000</v>
      </c>
      <c r="L2111" s="13" t="s">
        <v>14</v>
      </c>
      <c r="M2111" s="7">
        <v>0.25</v>
      </c>
      <c r="N2111" s="17"/>
    </row>
    <row r="2112" spans="1:14" ht="63">
      <c r="A2112" s="6">
        <v>2110</v>
      </c>
      <c r="B2112" s="8" t="s">
        <v>28345</v>
      </c>
      <c r="C2112" s="9" t="s">
        <v>29190</v>
      </c>
      <c r="D2112" s="10" t="s">
        <v>29191</v>
      </c>
      <c r="E2112" s="11" t="s">
        <v>29194</v>
      </c>
      <c r="F2112" s="6">
        <v>367809</v>
      </c>
      <c r="G2112" s="6" t="s">
        <v>1535</v>
      </c>
      <c r="H2112" s="16">
        <v>31626381.998999991</v>
      </c>
      <c r="I2112" s="12" t="s">
        <v>29193</v>
      </c>
      <c r="J2112" s="12" t="s">
        <v>26132</v>
      </c>
      <c r="K2112" s="15">
        <v>0</v>
      </c>
      <c r="L2112" s="13" t="s">
        <v>14</v>
      </c>
      <c r="M2112" s="7">
        <v>0.75</v>
      </c>
      <c r="N2112" s="17"/>
    </row>
    <row r="2113" spans="1:14" ht="63">
      <c r="A2113" s="6">
        <v>2111</v>
      </c>
      <c r="B2113" s="8" t="s">
        <v>28345</v>
      </c>
      <c r="C2113" s="9" t="s">
        <v>29190</v>
      </c>
      <c r="D2113" s="10" t="s">
        <v>29191</v>
      </c>
      <c r="E2113" s="11" t="s">
        <v>29194</v>
      </c>
      <c r="F2113" s="6">
        <v>367809</v>
      </c>
      <c r="G2113" s="6" t="s">
        <v>1535</v>
      </c>
      <c r="H2113" s="16">
        <v>31626381.998999991</v>
      </c>
      <c r="I2113" s="12" t="s">
        <v>29193</v>
      </c>
      <c r="J2113" s="12" t="s">
        <v>26132</v>
      </c>
      <c r="K2113" s="15">
        <v>0</v>
      </c>
      <c r="L2113" s="13" t="s">
        <v>14</v>
      </c>
      <c r="M2113" s="7">
        <v>0.25</v>
      </c>
      <c r="N2113" s="17"/>
    </row>
    <row r="2114" spans="1:14" ht="63">
      <c r="A2114" s="6">
        <v>2112</v>
      </c>
      <c r="B2114" s="8" t="s">
        <v>28345</v>
      </c>
      <c r="C2114" s="9" t="s">
        <v>29190</v>
      </c>
      <c r="D2114" s="10" t="s">
        <v>29191</v>
      </c>
      <c r="E2114" s="11" t="s">
        <v>29195</v>
      </c>
      <c r="F2114" s="6">
        <v>367809</v>
      </c>
      <c r="G2114" s="6" t="s">
        <v>1535</v>
      </c>
      <c r="H2114" s="16">
        <v>33409082.881999999</v>
      </c>
      <c r="I2114" s="12" t="s">
        <v>29193</v>
      </c>
      <c r="J2114" s="12" t="s">
        <v>26132</v>
      </c>
      <c r="K2114" s="15">
        <v>0</v>
      </c>
      <c r="L2114" s="13" t="s">
        <v>14</v>
      </c>
      <c r="M2114" s="7">
        <v>0.75</v>
      </c>
      <c r="N2114" s="17"/>
    </row>
    <row r="2115" spans="1:14" ht="63">
      <c r="A2115" s="6">
        <v>2113</v>
      </c>
      <c r="B2115" s="8" t="s">
        <v>28345</v>
      </c>
      <c r="C2115" s="9" t="s">
        <v>29190</v>
      </c>
      <c r="D2115" s="10" t="s">
        <v>29191</v>
      </c>
      <c r="E2115" s="11" t="s">
        <v>29195</v>
      </c>
      <c r="F2115" s="6">
        <v>367809</v>
      </c>
      <c r="G2115" s="6" t="s">
        <v>1535</v>
      </c>
      <c r="H2115" s="16">
        <v>33409082.881999999</v>
      </c>
      <c r="I2115" s="12" t="s">
        <v>29193</v>
      </c>
      <c r="J2115" s="12" t="s">
        <v>26132</v>
      </c>
      <c r="K2115" s="15">
        <v>0</v>
      </c>
      <c r="L2115" s="13" t="s">
        <v>14</v>
      </c>
      <c r="M2115" s="7">
        <v>0.25</v>
      </c>
      <c r="N2115" s="17"/>
    </row>
    <row r="2116" spans="1:14" ht="63">
      <c r="A2116" s="6">
        <v>2114</v>
      </c>
      <c r="B2116" s="8" t="s">
        <v>28345</v>
      </c>
      <c r="C2116" s="9" t="s">
        <v>29196</v>
      </c>
      <c r="D2116" s="10" t="s">
        <v>29197</v>
      </c>
      <c r="E2116" s="11" t="s">
        <v>29198</v>
      </c>
      <c r="F2116" s="6">
        <v>392455</v>
      </c>
      <c r="G2116" s="6" t="s">
        <v>1535</v>
      </c>
      <c r="H2116" s="16">
        <v>5448429.5499999998</v>
      </c>
      <c r="I2116" s="12" t="s">
        <v>7088</v>
      </c>
      <c r="J2116" s="12" t="s">
        <v>5371</v>
      </c>
      <c r="K2116" s="15">
        <v>0</v>
      </c>
      <c r="L2116" s="13" t="s">
        <v>15</v>
      </c>
      <c r="M2116" s="7">
        <v>1</v>
      </c>
      <c r="N2116" s="17"/>
    </row>
    <row r="2117" spans="1:14" ht="63">
      <c r="A2117" s="6">
        <v>2115</v>
      </c>
      <c r="B2117" s="8" t="s">
        <v>28345</v>
      </c>
      <c r="C2117" s="9" t="s">
        <v>29199</v>
      </c>
      <c r="D2117" s="10" t="s">
        <v>29200</v>
      </c>
      <c r="E2117" s="11" t="s">
        <v>29201</v>
      </c>
      <c r="F2117" s="6">
        <v>392456</v>
      </c>
      <c r="G2117" s="6" t="s">
        <v>1535</v>
      </c>
      <c r="H2117" s="16">
        <v>887128.05</v>
      </c>
      <c r="I2117" s="12" t="s">
        <v>7088</v>
      </c>
      <c r="J2117" s="12" t="s">
        <v>28874</v>
      </c>
      <c r="K2117" s="15">
        <v>1400000</v>
      </c>
      <c r="L2117" s="13" t="s">
        <v>15</v>
      </c>
      <c r="M2117" s="7">
        <v>1</v>
      </c>
      <c r="N2117" s="17"/>
    </row>
    <row r="2118" spans="1:14" ht="63">
      <c r="A2118" s="6">
        <v>2116</v>
      </c>
      <c r="B2118" s="8" t="s">
        <v>28345</v>
      </c>
      <c r="C2118" s="9" t="s">
        <v>29199</v>
      </c>
      <c r="D2118" s="10" t="s">
        <v>29200</v>
      </c>
      <c r="E2118" s="11" t="s">
        <v>29202</v>
      </c>
      <c r="F2118" s="6">
        <v>392456</v>
      </c>
      <c r="G2118" s="6" t="s">
        <v>1535</v>
      </c>
      <c r="H2118" s="16">
        <v>269165.40000000002</v>
      </c>
      <c r="I2118" s="12" t="s">
        <v>7088</v>
      </c>
      <c r="J2118" s="12" t="s">
        <v>28874</v>
      </c>
      <c r="K2118" s="15">
        <v>0</v>
      </c>
      <c r="L2118" s="13" t="s">
        <v>15</v>
      </c>
      <c r="M2118" s="7">
        <v>1</v>
      </c>
      <c r="N2118" s="17"/>
    </row>
    <row r="2119" spans="1:14" ht="63">
      <c r="A2119" s="6">
        <v>2117</v>
      </c>
      <c r="B2119" s="8" t="s">
        <v>28345</v>
      </c>
      <c r="C2119" s="9" t="s">
        <v>29199</v>
      </c>
      <c r="D2119" s="10" t="s">
        <v>29200</v>
      </c>
      <c r="E2119" s="11" t="s">
        <v>29203</v>
      </c>
      <c r="F2119" s="6">
        <v>392456</v>
      </c>
      <c r="G2119" s="6" t="s">
        <v>1535</v>
      </c>
      <c r="H2119" s="16">
        <v>1540658.7</v>
      </c>
      <c r="I2119" s="12" t="s">
        <v>7088</v>
      </c>
      <c r="J2119" s="12" t="s">
        <v>28874</v>
      </c>
      <c r="K2119" s="15">
        <v>0</v>
      </c>
      <c r="L2119" s="13" t="s">
        <v>15</v>
      </c>
      <c r="M2119" s="7">
        <v>1</v>
      </c>
      <c r="N2119" s="17"/>
    </row>
    <row r="2120" spans="1:14" ht="63">
      <c r="A2120" s="6">
        <v>2118</v>
      </c>
      <c r="B2120" s="8" t="s">
        <v>28345</v>
      </c>
      <c r="C2120" s="9" t="s">
        <v>28592</v>
      </c>
      <c r="D2120" s="10" t="s">
        <v>28593</v>
      </c>
      <c r="E2120" s="11" t="s">
        <v>29204</v>
      </c>
      <c r="F2120" s="6">
        <v>392468</v>
      </c>
      <c r="G2120" s="6" t="s">
        <v>1535</v>
      </c>
      <c r="H2120" s="16">
        <v>291013.5</v>
      </c>
      <c r="I2120" s="12" t="s">
        <v>7019</v>
      </c>
      <c r="J2120" s="12" t="s">
        <v>2268</v>
      </c>
      <c r="K2120" s="15">
        <v>2400000</v>
      </c>
      <c r="L2120" s="13" t="s">
        <v>15</v>
      </c>
      <c r="M2120" s="7">
        <v>1</v>
      </c>
      <c r="N2120" s="17"/>
    </row>
    <row r="2121" spans="1:14" ht="63">
      <c r="A2121" s="6">
        <v>2119</v>
      </c>
      <c r="B2121" s="8" t="s">
        <v>28345</v>
      </c>
      <c r="C2121" s="9" t="s">
        <v>28592</v>
      </c>
      <c r="D2121" s="10" t="s">
        <v>28593</v>
      </c>
      <c r="E2121" s="11" t="s">
        <v>29205</v>
      </c>
      <c r="F2121" s="6">
        <v>392468</v>
      </c>
      <c r="G2121" s="6" t="s">
        <v>1535</v>
      </c>
      <c r="H2121" s="16">
        <v>446532.3</v>
      </c>
      <c r="I2121" s="12" t="s">
        <v>7019</v>
      </c>
      <c r="J2121" s="12" t="s">
        <v>2268</v>
      </c>
      <c r="K2121" s="15">
        <v>0</v>
      </c>
      <c r="L2121" s="13" t="s">
        <v>15</v>
      </c>
      <c r="M2121" s="7">
        <v>1</v>
      </c>
      <c r="N2121" s="17"/>
    </row>
    <row r="2122" spans="1:14" ht="110.25">
      <c r="A2122" s="6">
        <v>2120</v>
      </c>
      <c r="B2122" s="8" t="s">
        <v>28345</v>
      </c>
      <c r="C2122" s="9" t="s">
        <v>29182</v>
      </c>
      <c r="D2122" s="10" t="s">
        <v>28610</v>
      </c>
      <c r="E2122" s="11" t="s">
        <v>29206</v>
      </c>
      <c r="F2122" s="6" t="s">
        <v>29207</v>
      </c>
      <c r="G2122" s="6" t="s">
        <v>1535</v>
      </c>
      <c r="H2122" s="16">
        <v>1800269</v>
      </c>
      <c r="I2122" s="12" t="s">
        <v>1961</v>
      </c>
      <c r="J2122" s="12" t="s">
        <v>8007</v>
      </c>
      <c r="K2122" s="15">
        <v>1500000</v>
      </c>
      <c r="L2122" s="13" t="s">
        <v>15</v>
      </c>
      <c r="M2122" s="7">
        <v>1</v>
      </c>
      <c r="N2122" s="17"/>
    </row>
    <row r="2123" spans="1:14" ht="78.75">
      <c r="A2123" s="6">
        <v>2121</v>
      </c>
      <c r="B2123" s="8" t="s">
        <v>28345</v>
      </c>
      <c r="C2123" s="9" t="s">
        <v>29208</v>
      </c>
      <c r="D2123" s="10" t="s">
        <v>29209</v>
      </c>
      <c r="E2123" s="11" t="s">
        <v>29210</v>
      </c>
      <c r="F2123" s="6" t="s">
        <v>29211</v>
      </c>
      <c r="G2123" s="6" t="s">
        <v>1535</v>
      </c>
      <c r="H2123" s="16">
        <v>24956621.605999999</v>
      </c>
      <c r="I2123" s="12" t="s">
        <v>7157</v>
      </c>
      <c r="J2123" s="12" t="s">
        <v>16772</v>
      </c>
      <c r="K2123" s="15">
        <v>5000000</v>
      </c>
      <c r="L2123" s="13" t="s">
        <v>15</v>
      </c>
      <c r="M2123" s="7">
        <v>1</v>
      </c>
      <c r="N2123" s="17"/>
    </row>
    <row r="2124" spans="1:14" ht="78.75">
      <c r="A2124" s="6">
        <v>2122</v>
      </c>
      <c r="B2124" s="8" t="s">
        <v>28345</v>
      </c>
      <c r="C2124" s="9" t="s">
        <v>29212</v>
      </c>
      <c r="D2124" s="10" t="s">
        <v>29213</v>
      </c>
      <c r="E2124" s="11" t="s">
        <v>29214</v>
      </c>
      <c r="F2124" s="6" t="s">
        <v>29215</v>
      </c>
      <c r="G2124" s="6" t="s">
        <v>1535</v>
      </c>
      <c r="H2124" s="16">
        <v>8525697.0999999996</v>
      </c>
      <c r="I2124" s="12" t="s">
        <v>2139</v>
      </c>
      <c r="J2124" s="12" t="s">
        <v>25125</v>
      </c>
      <c r="K2124" s="15">
        <v>0</v>
      </c>
      <c r="L2124" s="13" t="s">
        <v>15</v>
      </c>
      <c r="M2124" s="7">
        <v>1</v>
      </c>
      <c r="N2124" s="17"/>
    </row>
    <row r="2125" spans="1:14" ht="78.75">
      <c r="A2125" s="6">
        <v>2123</v>
      </c>
      <c r="B2125" s="8" t="s">
        <v>28345</v>
      </c>
      <c r="C2125" s="9" t="s">
        <v>28581</v>
      </c>
      <c r="D2125" s="10" t="s">
        <v>28582</v>
      </c>
      <c r="E2125" s="11" t="s">
        <v>29216</v>
      </c>
      <c r="F2125" s="6" t="s">
        <v>29217</v>
      </c>
      <c r="G2125" s="6" t="s">
        <v>1535</v>
      </c>
      <c r="H2125" s="16">
        <v>2573068.35</v>
      </c>
      <c r="I2125" s="12" t="s">
        <v>8007</v>
      </c>
      <c r="J2125" s="12" t="s">
        <v>29040</v>
      </c>
      <c r="K2125" s="15">
        <v>0</v>
      </c>
      <c r="L2125" s="13" t="s">
        <v>15</v>
      </c>
      <c r="M2125" s="7">
        <v>1</v>
      </c>
      <c r="N2125" s="17"/>
    </row>
    <row r="2126" spans="1:14" ht="63">
      <c r="A2126" s="6">
        <v>2124</v>
      </c>
      <c r="B2126" s="8" t="s">
        <v>28345</v>
      </c>
      <c r="C2126" s="9" t="s">
        <v>29218</v>
      </c>
      <c r="D2126" s="10" t="s">
        <v>29219</v>
      </c>
      <c r="E2126" s="11" t="s">
        <v>29220</v>
      </c>
      <c r="F2126" s="6" t="s">
        <v>29221</v>
      </c>
      <c r="G2126" s="6" t="s">
        <v>1535</v>
      </c>
      <c r="H2126" s="16">
        <v>1441340</v>
      </c>
      <c r="I2126" s="12" t="s">
        <v>6900</v>
      </c>
      <c r="J2126" s="12" t="s">
        <v>1891</v>
      </c>
      <c r="K2126" s="15">
        <v>0</v>
      </c>
      <c r="L2126" s="13" t="s">
        <v>15</v>
      </c>
      <c r="M2126" s="7">
        <v>1</v>
      </c>
      <c r="N2126" s="17"/>
    </row>
    <row r="2127" spans="1:14" ht="78.75">
      <c r="A2127" s="6">
        <v>2125</v>
      </c>
      <c r="B2127" s="8" t="s">
        <v>28345</v>
      </c>
      <c r="C2127" s="9" t="s">
        <v>29222</v>
      </c>
      <c r="D2127" s="10" t="s">
        <v>29223</v>
      </c>
      <c r="E2127" s="11" t="s">
        <v>29224</v>
      </c>
      <c r="F2127" s="6">
        <v>203637</v>
      </c>
      <c r="G2127" s="6" t="s">
        <v>1535</v>
      </c>
      <c r="H2127" s="16">
        <v>12699576.054000001</v>
      </c>
      <c r="I2127" s="12" t="s">
        <v>24877</v>
      </c>
      <c r="J2127" s="12" t="s">
        <v>13223</v>
      </c>
      <c r="K2127" s="15">
        <v>36525.324000000001</v>
      </c>
      <c r="L2127" s="13" t="s">
        <v>14</v>
      </c>
      <c r="M2127" s="7">
        <v>0.51</v>
      </c>
      <c r="N2127" s="17"/>
    </row>
    <row r="2128" spans="1:14" ht="78.75">
      <c r="A2128" s="6">
        <v>2126</v>
      </c>
      <c r="B2128" s="8" t="s">
        <v>28345</v>
      </c>
      <c r="C2128" s="9" t="s">
        <v>29222</v>
      </c>
      <c r="D2128" s="10" t="s">
        <v>29223</v>
      </c>
      <c r="E2128" s="11" t="s">
        <v>29224</v>
      </c>
      <c r="F2128" s="6">
        <v>203637</v>
      </c>
      <c r="G2128" s="6" t="s">
        <v>1535</v>
      </c>
      <c r="H2128" s="16">
        <v>12699576.054000001</v>
      </c>
      <c r="I2128" s="12" t="s">
        <v>24877</v>
      </c>
      <c r="J2128" s="12" t="s">
        <v>13223</v>
      </c>
      <c r="K2128" s="15">
        <v>36525.324000000001</v>
      </c>
      <c r="L2128" s="13" t="s">
        <v>14</v>
      </c>
      <c r="M2128" s="7">
        <v>0.49</v>
      </c>
      <c r="N2128" s="17"/>
    </row>
    <row r="2129" spans="1:14" ht="78.75">
      <c r="A2129" s="6">
        <v>2127</v>
      </c>
      <c r="B2129" s="8" t="s">
        <v>28345</v>
      </c>
      <c r="C2129" s="9" t="s">
        <v>29222</v>
      </c>
      <c r="D2129" s="10" t="s">
        <v>29223</v>
      </c>
      <c r="E2129" s="11" t="s">
        <v>29225</v>
      </c>
      <c r="F2129" s="6">
        <v>203637</v>
      </c>
      <c r="G2129" s="6" t="s">
        <v>1535</v>
      </c>
      <c r="H2129" s="16">
        <v>12841860.318</v>
      </c>
      <c r="I2129" s="12" t="s">
        <v>24877</v>
      </c>
      <c r="J2129" s="12" t="s">
        <v>29226</v>
      </c>
      <c r="K2129" s="15">
        <v>0</v>
      </c>
      <c r="L2129" s="13" t="s">
        <v>14</v>
      </c>
      <c r="M2129" s="7">
        <v>0.51</v>
      </c>
      <c r="N2129" s="17"/>
    </row>
    <row r="2130" spans="1:14" ht="78.75">
      <c r="A2130" s="6">
        <v>2128</v>
      </c>
      <c r="B2130" s="8" t="s">
        <v>28345</v>
      </c>
      <c r="C2130" s="9" t="s">
        <v>29222</v>
      </c>
      <c r="D2130" s="10" t="s">
        <v>29223</v>
      </c>
      <c r="E2130" s="11" t="s">
        <v>29225</v>
      </c>
      <c r="F2130" s="6">
        <v>203637</v>
      </c>
      <c r="G2130" s="6" t="s">
        <v>1535</v>
      </c>
      <c r="H2130" s="16">
        <v>12841860.318</v>
      </c>
      <c r="I2130" s="12" t="s">
        <v>24877</v>
      </c>
      <c r="J2130" s="12" t="s">
        <v>29226</v>
      </c>
      <c r="K2130" s="15">
        <v>0</v>
      </c>
      <c r="L2130" s="13" t="s">
        <v>14</v>
      </c>
      <c r="M2130" s="7">
        <v>0.49</v>
      </c>
      <c r="N2130" s="17"/>
    </row>
    <row r="2131" spans="1:14" ht="63">
      <c r="A2131" s="6">
        <v>2129</v>
      </c>
      <c r="B2131" s="8" t="s">
        <v>28345</v>
      </c>
      <c r="C2131" s="9" t="s">
        <v>28618</v>
      </c>
      <c r="D2131" s="10" t="s">
        <v>28619</v>
      </c>
      <c r="E2131" s="11" t="s">
        <v>29227</v>
      </c>
      <c r="F2131" s="6">
        <v>236031</v>
      </c>
      <c r="G2131" s="6" t="s">
        <v>1535</v>
      </c>
      <c r="H2131" s="16">
        <v>37558034.454999998</v>
      </c>
      <c r="I2131" s="12" t="s">
        <v>29228</v>
      </c>
      <c r="J2131" s="12" t="s">
        <v>29229</v>
      </c>
      <c r="K2131" s="15">
        <v>33138295</v>
      </c>
      <c r="L2131" s="13" t="s">
        <v>14</v>
      </c>
      <c r="M2131" s="7">
        <v>0.51</v>
      </c>
      <c r="N2131" s="17"/>
    </row>
    <row r="2132" spans="1:14" ht="78.75">
      <c r="A2132" s="6">
        <v>2130</v>
      </c>
      <c r="B2132" s="8" t="s">
        <v>28345</v>
      </c>
      <c r="C2132" s="9" t="s">
        <v>28618</v>
      </c>
      <c r="D2132" s="10" t="s">
        <v>28619</v>
      </c>
      <c r="E2132" s="11" t="s">
        <v>29230</v>
      </c>
      <c r="F2132" s="6">
        <v>236031</v>
      </c>
      <c r="G2132" s="6" t="s">
        <v>1535</v>
      </c>
      <c r="H2132" s="16">
        <v>21078916.544</v>
      </c>
      <c r="I2132" s="12" t="s">
        <v>29228</v>
      </c>
      <c r="J2132" s="12" t="s">
        <v>29231</v>
      </c>
      <c r="K2132" s="15">
        <v>0</v>
      </c>
      <c r="L2132" s="13" t="s">
        <v>14</v>
      </c>
      <c r="M2132" s="7">
        <v>0.49</v>
      </c>
      <c r="N2132" s="17"/>
    </row>
    <row r="2133" spans="1:14" ht="63">
      <c r="A2133" s="6">
        <v>2131</v>
      </c>
      <c r="B2133" s="8" t="s">
        <v>28345</v>
      </c>
      <c r="C2133" s="9" t="s">
        <v>29232</v>
      </c>
      <c r="D2133" s="10" t="s">
        <v>29233</v>
      </c>
      <c r="E2133" s="11" t="s">
        <v>29234</v>
      </c>
      <c r="F2133" s="6">
        <v>289673</v>
      </c>
      <c r="G2133" s="6" t="s">
        <v>1535</v>
      </c>
      <c r="H2133" s="16">
        <v>8315683.9289999995</v>
      </c>
      <c r="I2133" s="12" t="s">
        <v>2409</v>
      </c>
      <c r="J2133" s="12" t="s">
        <v>2078</v>
      </c>
      <c r="K2133" s="15">
        <v>12409301</v>
      </c>
      <c r="L2133" s="13" t="s">
        <v>14</v>
      </c>
      <c r="M2133" s="7">
        <v>0.49</v>
      </c>
      <c r="N2133" s="17"/>
    </row>
    <row r="2134" spans="1:14" ht="63">
      <c r="A2134" s="6">
        <v>2132</v>
      </c>
      <c r="B2134" s="8" t="s">
        <v>28345</v>
      </c>
      <c r="C2134" s="9" t="s">
        <v>29232</v>
      </c>
      <c r="D2134" s="10" t="s">
        <v>29233</v>
      </c>
      <c r="E2134" s="11" t="s">
        <v>29235</v>
      </c>
      <c r="F2134" s="6">
        <v>289673</v>
      </c>
      <c r="G2134" s="6" t="s">
        <v>1535</v>
      </c>
      <c r="H2134" s="16">
        <v>10879529.32</v>
      </c>
      <c r="I2134" s="12" t="s">
        <v>2409</v>
      </c>
      <c r="J2134" s="12" t="s">
        <v>2078</v>
      </c>
      <c r="K2134" s="15">
        <v>0</v>
      </c>
      <c r="L2134" s="13" t="s">
        <v>14</v>
      </c>
      <c r="M2134" s="7">
        <v>0.51</v>
      </c>
      <c r="N2134" s="17"/>
    </row>
    <row r="2135" spans="1:14" ht="63">
      <c r="A2135" s="6">
        <v>2133</v>
      </c>
      <c r="B2135" s="8" t="s">
        <v>28345</v>
      </c>
      <c r="C2135" s="9" t="s">
        <v>29232</v>
      </c>
      <c r="D2135" s="10" t="s">
        <v>29233</v>
      </c>
      <c r="E2135" s="11" t="s">
        <v>29235</v>
      </c>
      <c r="F2135" s="6">
        <v>289673</v>
      </c>
      <c r="G2135" s="6" t="s">
        <v>1535</v>
      </c>
      <c r="H2135" s="16">
        <v>10879529.32</v>
      </c>
      <c r="I2135" s="12" t="s">
        <v>2409</v>
      </c>
      <c r="J2135" s="12" t="s">
        <v>2078</v>
      </c>
      <c r="K2135" s="15">
        <v>0</v>
      </c>
      <c r="L2135" s="13" t="s">
        <v>14</v>
      </c>
      <c r="M2135" s="7">
        <v>0.49</v>
      </c>
      <c r="N2135" s="17"/>
    </row>
    <row r="2136" spans="1:14" ht="63">
      <c r="A2136" s="6">
        <v>2134</v>
      </c>
      <c r="B2136" s="8" t="s">
        <v>28345</v>
      </c>
      <c r="C2136" s="9" t="s">
        <v>28863</v>
      </c>
      <c r="D2136" s="10" t="s">
        <v>28864</v>
      </c>
      <c r="E2136" s="11" t="s">
        <v>29236</v>
      </c>
      <c r="F2136" s="6" t="s">
        <v>29237</v>
      </c>
      <c r="G2136" s="6" t="s">
        <v>1535</v>
      </c>
      <c r="H2136" s="16">
        <v>8992771.25</v>
      </c>
      <c r="I2136" s="12" t="s">
        <v>21352</v>
      </c>
      <c r="J2136" s="12" t="s">
        <v>7085</v>
      </c>
      <c r="K2136" s="15">
        <v>0</v>
      </c>
      <c r="L2136" s="13" t="s">
        <v>15</v>
      </c>
      <c r="M2136" s="7">
        <v>1</v>
      </c>
      <c r="N2136" s="17"/>
    </row>
    <row r="2137" spans="1:14" ht="78.75">
      <c r="A2137" s="6">
        <v>2135</v>
      </c>
      <c r="B2137" s="8" t="s">
        <v>28345</v>
      </c>
      <c r="C2137" s="9" t="s">
        <v>29238</v>
      </c>
      <c r="D2137" s="10" t="s">
        <v>29239</v>
      </c>
      <c r="E2137" s="11" t="s">
        <v>29240</v>
      </c>
      <c r="F2137" s="6" t="s">
        <v>29241</v>
      </c>
      <c r="G2137" s="6" t="s">
        <v>1535</v>
      </c>
      <c r="H2137" s="16">
        <v>43604460.651000001</v>
      </c>
      <c r="I2137" s="12" t="s">
        <v>13227</v>
      </c>
      <c r="J2137" s="12" t="s">
        <v>16881</v>
      </c>
      <c r="K2137" s="15">
        <v>15936321</v>
      </c>
      <c r="L2137" s="13" t="s">
        <v>15</v>
      </c>
      <c r="M2137" s="7">
        <v>1</v>
      </c>
      <c r="N2137" s="17"/>
    </row>
    <row r="2138" spans="1:14" ht="63">
      <c r="A2138" s="6">
        <v>2136</v>
      </c>
      <c r="B2138" s="8" t="s">
        <v>28345</v>
      </c>
      <c r="C2138" s="9" t="s">
        <v>29242</v>
      </c>
      <c r="D2138" s="10" t="s">
        <v>29243</v>
      </c>
      <c r="E2138" s="11" t="s">
        <v>29244</v>
      </c>
      <c r="F2138" s="6" t="s">
        <v>29245</v>
      </c>
      <c r="G2138" s="6" t="s">
        <v>1535</v>
      </c>
      <c r="H2138" s="16">
        <v>54506031.802000001</v>
      </c>
      <c r="I2138" s="12">
        <v>18.032</v>
      </c>
      <c r="J2138" s="12" t="s">
        <v>1854</v>
      </c>
      <c r="K2138" s="15">
        <v>0</v>
      </c>
      <c r="L2138" s="13" t="s">
        <v>15</v>
      </c>
      <c r="M2138" s="7">
        <v>1</v>
      </c>
      <c r="N2138" s="17"/>
    </row>
    <row r="2139" spans="1:14" ht="63">
      <c r="A2139" s="6">
        <v>2137</v>
      </c>
      <c r="B2139" s="8" t="s">
        <v>28345</v>
      </c>
      <c r="C2139" s="9" t="s">
        <v>29246</v>
      </c>
      <c r="D2139" s="10" t="s">
        <v>29247</v>
      </c>
      <c r="E2139" s="11" t="s">
        <v>29248</v>
      </c>
      <c r="F2139" s="6" t="s">
        <v>29249</v>
      </c>
      <c r="G2139" s="6" t="s">
        <v>1535</v>
      </c>
      <c r="H2139" s="16">
        <v>9747332.5950000007</v>
      </c>
      <c r="I2139" s="12" t="s">
        <v>8021</v>
      </c>
      <c r="J2139" s="12" t="s">
        <v>1944</v>
      </c>
      <c r="K2139" s="15">
        <v>5000000</v>
      </c>
      <c r="L2139" s="13" t="s">
        <v>15</v>
      </c>
      <c r="M2139" s="7">
        <v>1</v>
      </c>
      <c r="N2139" s="17"/>
    </row>
    <row r="2140" spans="1:14" ht="47.25">
      <c r="A2140" s="6">
        <v>2138</v>
      </c>
      <c r="B2140" s="8" t="s">
        <v>28345</v>
      </c>
      <c r="C2140" s="9" t="s">
        <v>29250</v>
      </c>
      <c r="D2140" s="10" t="s">
        <v>29251</v>
      </c>
      <c r="E2140" s="11" t="s">
        <v>29252</v>
      </c>
      <c r="F2140" s="6" t="s">
        <v>29253</v>
      </c>
      <c r="G2140" s="6" t="s">
        <v>1535</v>
      </c>
      <c r="H2140" s="16">
        <v>8712079.5010000002</v>
      </c>
      <c r="I2140" s="12" t="s">
        <v>7101</v>
      </c>
      <c r="J2140" s="12" t="s">
        <v>25044</v>
      </c>
      <c r="K2140" s="15">
        <v>5500000</v>
      </c>
      <c r="L2140" s="13" t="s">
        <v>15</v>
      </c>
      <c r="M2140" s="7">
        <v>1</v>
      </c>
      <c r="N2140" s="17"/>
    </row>
    <row r="2141" spans="1:14" ht="63">
      <c r="A2141" s="6">
        <v>2139</v>
      </c>
      <c r="B2141" s="8" t="s">
        <v>28345</v>
      </c>
      <c r="C2141" s="9" t="s">
        <v>29254</v>
      </c>
      <c r="D2141" s="10" t="s">
        <v>29255</v>
      </c>
      <c r="E2141" s="11" t="s">
        <v>29256</v>
      </c>
      <c r="F2141" s="6" t="s">
        <v>29257</v>
      </c>
      <c r="G2141" s="6" t="s">
        <v>1535</v>
      </c>
      <c r="H2141" s="16">
        <v>14518988.699999999</v>
      </c>
      <c r="I2141" s="12" t="s">
        <v>7318</v>
      </c>
      <c r="J2141" s="12" t="s">
        <v>2078</v>
      </c>
      <c r="K2141" s="15">
        <v>6023443</v>
      </c>
      <c r="L2141" s="13" t="s">
        <v>15</v>
      </c>
      <c r="M2141" s="7">
        <v>1</v>
      </c>
      <c r="N2141" s="17"/>
    </row>
    <row r="2142" spans="1:14" ht="47.25">
      <c r="A2142" s="6">
        <v>2140</v>
      </c>
      <c r="B2142" s="8" t="s">
        <v>28345</v>
      </c>
      <c r="C2142" s="9" t="s">
        <v>29258</v>
      </c>
      <c r="D2142" s="10" t="s">
        <v>29259</v>
      </c>
      <c r="E2142" s="11" t="s">
        <v>29260</v>
      </c>
      <c r="F2142" s="6" t="s">
        <v>29261</v>
      </c>
      <c r="G2142" s="6" t="s">
        <v>1535</v>
      </c>
      <c r="H2142" s="16">
        <v>8686247.0999999996</v>
      </c>
      <c r="I2142" s="12" t="s">
        <v>4688</v>
      </c>
      <c r="J2142" s="12" t="s">
        <v>26793</v>
      </c>
      <c r="K2142" s="15">
        <v>4000000</v>
      </c>
      <c r="L2142" s="13" t="s">
        <v>15</v>
      </c>
      <c r="M2142" s="7">
        <v>1</v>
      </c>
      <c r="N2142" s="17"/>
    </row>
    <row r="2143" spans="1:14" ht="47.25">
      <c r="A2143" s="6">
        <v>2141</v>
      </c>
      <c r="B2143" s="8" t="s">
        <v>28345</v>
      </c>
      <c r="C2143" s="9" t="s">
        <v>29262</v>
      </c>
      <c r="D2143" s="10" t="s">
        <v>612</v>
      </c>
      <c r="E2143" s="11" t="s">
        <v>29263</v>
      </c>
      <c r="F2143" s="6">
        <v>352635</v>
      </c>
      <c r="G2143" s="6" t="s">
        <v>1535</v>
      </c>
      <c r="H2143" s="16">
        <v>5348304.0749999993</v>
      </c>
      <c r="I2143" s="12" t="s">
        <v>13227</v>
      </c>
      <c r="J2143" s="12" t="s">
        <v>29264</v>
      </c>
      <c r="K2143" s="15">
        <v>2400000</v>
      </c>
      <c r="L2143" s="13" t="s">
        <v>15</v>
      </c>
      <c r="M2143" s="7">
        <v>1</v>
      </c>
      <c r="N2143" s="17"/>
    </row>
    <row r="2144" spans="1:14" ht="47.25">
      <c r="A2144" s="6">
        <v>2142</v>
      </c>
      <c r="B2144" s="8" t="s">
        <v>28345</v>
      </c>
      <c r="C2144" s="9" t="s">
        <v>29262</v>
      </c>
      <c r="D2144" s="10" t="s">
        <v>612</v>
      </c>
      <c r="E2144" s="11" t="s">
        <v>29265</v>
      </c>
      <c r="F2144" s="6">
        <v>352635</v>
      </c>
      <c r="G2144" s="6" t="s">
        <v>1535</v>
      </c>
      <c r="H2144" s="16">
        <v>7731092.5039999988</v>
      </c>
      <c r="I2144" s="12" t="s">
        <v>13227</v>
      </c>
      <c r="J2144" s="12" t="s">
        <v>29264</v>
      </c>
      <c r="K2144" s="15">
        <v>0</v>
      </c>
      <c r="L2144" s="13" t="s">
        <v>15</v>
      </c>
      <c r="M2144" s="7">
        <v>1</v>
      </c>
      <c r="N2144" s="17"/>
    </row>
    <row r="2145" spans="1:14" ht="63">
      <c r="A2145" s="6">
        <v>2143</v>
      </c>
      <c r="B2145" s="8" t="s">
        <v>28345</v>
      </c>
      <c r="C2145" s="9" t="s">
        <v>29208</v>
      </c>
      <c r="D2145" s="10" t="s">
        <v>633</v>
      </c>
      <c r="E2145" s="11" t="s">
        <v>29266</v>
      </c>
      <c r="F2145" s="6" t="s">
        <v>29267</v>
      </c>
      <c r="G2145" s="6" t="s">
        <v>1535</v>
      </c>
      <c r="H2145" s="16">
        <v>18686703.423</v>
      </c>
      <c r="I2145" s="12" t="s">
        <v>5679</v>
      </c>
      <c r="J2145" s="12" t="s">
        <v>7085</v>
      </c>
      <c r="K2145" s="15">
        <v>5000000</v>
      </c>
      <c r="L2145" s="13" t="s">
        <v>15</v>
      </c>
      <c r="M2145" s="7">
        <v>1</v>
      </c>
      <c r="N2145" s="17"/>
    </row>
    <row r="2146" spans="1:14" ht="78.75">
      <c r="A2146" s="6">
        <v>2144</v>
      </c>
      <c r="B2146" s="8" t="s">
        <v>28345</v>
      </c>
      <c r="C2146" s="9" t="s">
        <v>29268</v>
      </c>
      <c r="D2146" s="10" t="s">
        <v>4158</v>
      </c>
      <c r="E2146" s="11" t="s">
        <v>29269</v>
      </c>
      <c r="F2146" s="6" t="s">
        <v>29270</v>
      </c>
      <c r="G2146" s="6" t="s">
        <v>1535</v>
      </c>
      <c r="H2146" s="16">
        <v>9555858.0999999996</v>
      </c>
      <c r="I2146" s="12" t="s">
        <v>6766</v>
      </c>
      <c r="J2146" s="12" t="s">
        <v>6851</v>
      </c>
      <c r="K2146" s="15">
        <v>0</v>
      </c>
      <c r="L2146" s="13" t="s">
        <v>15</v>
      </c>
      <c r="M2146" s="7">
        <v>1</v>
      </c>
      <c r="N2146" s="17"/>
    </row>
    <row r="2147" spans="1:14" ht="110.25">
      <c r="A2147" s="6">
        <v>2145</v>
      </c>
      <c r="B2147" s="8" t="s">
        <v>28345</v>
      </c>
      <c r="C2147" s="9" t="s">
        <v>29271</v>
      </c>
      <c r="D2147" s="10" t="s">
        <v>29272</v>
      </c>
      <c r="E2147" s="11" t="s">
        <v>29273</v>
      </c>
      <c r="F2147" s="6" t="s">
        <v>29274</v>
      </c>
      <c r="G2147" s="6" t="s">
        <v>1535</v>
      </c>
      <c r="H2147" s="16">
        <v>10808528.1</v>
      </c>
      <c r="I2147" s="12" t="s">
        <v>26543</v>
      </c>
      <c r="J2147" s="12" t="s">
        <v>1792</v>
      </c>
      <c r="K2147" s="15">
        <v>6250108</v>
      </c>
      <c r="L2147" s="13" t="s">
        <v>15</v>
      </c>
      <c r="M2147" s="7">
        <v>1</v>
      </c>
      <c r="N2147" s="17"/>
    </row>
    <row r="2148" spans="1:14" ht="63">
      <c r="A2148" s="6">
        <v>2146</v>
      </c>
      <c r="B2148" s="8" t="s">
        <v>28345</v>
      </c>
      <c r="C2148" s="9" t="s">
        <v>29275</v>
      </c>
      <c r="D2148" s="10" t="s">
        <v>29276</v>
      </c>
      <c r="E2148" s="11" t="s">
        <v>29277</v>
      </c>
      <c r="F2148" s="6" t="s">
        <v>29278</v>
      </c>
      <c r="G2148" s="6" t="s">
        <v>1535</v>
      </c>
      <c r="H2148" s="16">
        <v>29746574.182999998</v>
      </c>
      <c r="I2148" s="12" t="s">
        <v>2058</v>
      </c>
      <c r="J2148" s="12" t="s">
        <v>29279</v>
      </c>
      <c r="K2148" s="15">
        <v>0</v>
      </c>
      <c r="L2148" s="13" t="s">
        <v>15</v>
      </c>
      <c r="M2148" s="7">
        <v>1</v>
      </c>
      <c r="N2148" s="17"/>
    </row>
    <row r="2149" spans="1:14" ht="94.5">
      <c r="A2149" s="6">
        <v>2147</v>
      </c>
      <c r="B2149" s="8" t="s">
        <v>28345</v>
      </c>
      <c r="C2149" s="9" t="s">
        <v>29280</v>
      </c>
      <c r="D2149" s="10" t="s">
        <v>29281</v>
      </c>
      <c r="E2149" s="11" t="s">
        <v>29282</v>
      </c>
      <c r="F2149" s="6">
        <v>139401</v>
      </c>
      <c r="G2149" s="6" t="s">
        <v>29283</v>
      </c>
      <c r="H2149" s="16">
        <v>215334810.384</v>
      </c>
      <c r="I2149" s="12" t="s">
        <v>2374</v>
      </c>
      <c r="J2149" s="12" t="s">
        <v>7138</v>
      </c>
      <c r="K2149" s="15">
        <v>145924000</v>
      </c>
      <c r="L2149" s="13" t="s">
        <v>14</v>
      </c>
      <c r="M2149" s="7">
        <v>0.75</v>
      </c>
      <c r="N2149" s="17"/>
    </row>
    <row r="2150" spans="1:14" ht="94.5">
      <c r="A2150" s="6">
        <v>2148</v>
      </c>
      <c r="B2150" s="8" t="s">
        <v>28345</v>
      </c>
      <c r="C2150" s="9" t="s">
        <v>29280</v>
      </c>
      <c r="D2150" s="10" t="s">
        <v>29281</v>
      </c>
      <c r="E2150" s="11" t="s">
        <v>29282</v>
      </c>
      <c r="F2150" s="6">
        <v>139401</v>
      </c>
      <c r="G2150" s="6" t="s">
        <v>29283</v>
      </c>
      <c r="H2150" s="16">
        <v>215334810.384</v>
      </c>
      <c r="I2150" s="12" t="s">
        <v>2374</v>
      </c>
      <c r="J2150" s="12" t="s">
        <v>7138</v>
      </c>
      <c r="K2150" s="15">
        <v>145924000</v>
      </c>
      <c r="L2150" s="13" t="s">
        <v>14</v>
      </c>
      <c r="M2150" s="7">
        <v>0.25</v>
      </c>
      <c r="N2150" s="17"/>
    </row>
    <row r="2151" spans="1:14" ht="63">
      <c r="A2151" s="6">
        <v>2149</v>
      </c>
      <c r="B2151" s="8" t="s">
        <v>28345</v>
      </c>
      <c r="C2151" s="9" t="s">
        <v>29284</v>
      </c>
      <c r="D2151" s="10" t="s">
        <v>29285</v>
      </c>
      <c r="E2151" s="11" t="s">
        <v>29286</v>
      </c>
      <c r="F2151" s="6">
        <v>287798</v>
      </c>
      <c r="G2151" s="6" t="s">
        <v>1109</v>
      </c>
      <c r="H2151" s="16">
        <v>955641.1</v>
      </c>
      <c r="I2151" s="12" t="s">
        <v>2408</v>
      </c>
      <c r="J2151" s="12" t="s">
        <v>29287</v>
      </c>
      <c r="K2151" s="15">
        <v>0</v>
      </c>
      <c r="L2151" s="13" t="s">
        <v>15</v>
      </c>
      <c r="M2151" s="7">
        <v>1</v>
      </c>
      <c r="N2151" s="17"/>
    </row>
    <row r="2152" spans="1:14" ht="78.75">
      <c r="A2152" s="6">
        <v>2150</v>
      </c>
      <c r="B2152" s="8" t="s">
        <v>28345</v>
      </c>
      <c r="C2152" s="9" t="s">
        <v>29288</v>
      </c>
      <c r="D2152" s="10" t="s">
        <v>29289</v>
      </c>
      <c r="E2152" s="11" t="s">
        <v>29290</v>
      </c>
      <c r="F2152" s="6">
        <v>466857</v>
      </c>
      <c r="G2152" s="6" t="s">
        <v>1109</v>
      </c>
      <c r="H2152" s="16">
        <v>304218.5</v>
      </c>
      <c r="I2152" s="12" t="s">
        <v>25044</v>
      </c>
      <c r="J2152" s="12" t="s">
        <v>29291</v>
      </c>
      <c r="K2152" s="15">
        <v>0</v>
      </c>
      <c r="L2152" s="13" t="s">
        <v>15</v>
      </c>
      <c r="M2152" s="7">
        <v>1</v>
      </c>
      <c r="N2152" s="17"/>
    </row>
    <row r="2153" spans="1:14" ht="63">
      <c r="A2153" s="6">
        <v>2151</v>
      </c>
      <c r="B2153" s="8" t="s">
        <v>28345</v>
      </c>
      <c r="C2153" s="9" t="s">
        <v>29292</v>
      </c>
      <c r="D2153" s="10" t="s">
        <v>29293</v>
      </c>
      <c r="E2153" s="11" t="s">
        <v>29294</v>
      </c>
      <c r="F2153" s="6">
        <v>499510</v>
      </c>
      <c r="G2153" s="6" t="s">
        <v>1109</v>
      </c>
      <c r="H2153" s="16">
        <v>313682.40000000002</v>
      </c>
      <c r="I2153" s="12"/>
      <c r="J2153" s="12"/>
      <c r="K2153" s="15">
        <v>0</v>
      </c>
      <c r="L2153" s="13" t="s">
        <v>15</v>
      </c>
      <c r="M2153" s="7">
        <v>1</v>
      </c>
      <c r="N2153" s="17"/>
    </row>
    <row r="2154" spans="1:14" ht="78.75">
      <c r="A2154" s="6">
        <v>2152</v>
      </c>
      <c r="B2154" s="8" t="s">
        <v>28345</v>
      </c>
      <c r="C2154" s="9" t="s">
        <v>29295</v>
      </c>
      <c r="D2154" s="10" t="s">
        <v>29296</v>
      </c>
      <c r="E2154" s="11" t="s">
        <v>29297</v>
      </c>
      <c r="F2154" s="6">
        <v>210204</v>
      </c>
      <c r="G2154" s="6" t="s">
        <v>1109</v>
      </c>
      <c r="H2154" s="16">
        <v>500005.9</v>
      </c>
      <c r="I2154" s="12" t="s">
        <v>29298</v>
      </c>
      <c r="J2154" s="12" t="s">
        <v>29299</v>
      </c>
      <c r="K2154" s="15">
        <v>0</v>
      </c>
      <c r="L2154" s="13" t="s">
        <v>15</v>
      </c>
      <c r="M2154" s="7">
        <v>1</v>
      </c>
      <c r="N2154" s="17"/>
    </row>
    <row r="2155" spans="1:14" ht="63">
      <c r="A2155" s="6">
        <v>2153</v>
      </c>
      <c r="B2155" s="8" t="s">
        <v>28345</v>
      </c>
      <c r="C2155" s="9" t="s">
        <v>29300</v>
      </c>
      <c r="D2155" s="10" t="s">
        <v>29301</v>
      </c>
      <c r="E2155" s="11" t="s">
        <v>29302</v>
      </c>
      <c r="F2155" s="6">
        <v>288159</v>
      </c>
      <c r="G2155" s="6" t="s">
        <v>1109</v>
      </c>
      <c r="H2155" s="16">
        <v>806850.2</v>
      </c>
      <c r="I2155" s="12" t="s">
        <v>7118</v>
      </c>
      <c r="J2155" s="12" t="s">
        <v>1630</v>
      </c>
      <c r="K2155" s="15">
        <v>0</v>
      </c>
      <c r="L2155" s="13" t="s">
        <v>15</v>
      </c>
      <c r="M2155" s="7">
        <v>1</v>
      </c>
      <c r="N2155" s="17"/>
    </row>
    <row r="2156" spans="1:14" ht="63">
      <c r="A2156" s="6">
        <v>2154</v>
      </c>
      <c r="B2156" s="8" t="s">
        <v>28345</v>
      </c>
      <c r="C2156" s="9" t="s">
        <v>29303</v>
      </c>
      <c r="D2156" s="10" t="s">
        <v>29304</v>
      </c>
      <c r="E2156" s="11" t="s">
        <v>29305</v>
      </c>
      <c r="F2156" s="6">
        <v>185063</v>
      </c>
      <c r="G2156" s="6" t="s">
        <v>1109</v>
      </c>
      <c r="H2156" s="16">
        <v>773960.25</v>
      </c>
      <c r="I2156" s="12" t="s">
        <v>7050</v>
      </c>
      <c r="J2156" s="12" t="s">
        <v>24877</v>
      </c>
      <c r="K2156" s="15">
        <v>0</v>
      </c>
      <c r="L2156" s="13" t="s">
        <v>15</v>
      </c>
      <c r="M2156" s="7">
        <v>1</v>
      </c>
      <c r="N2156" s="17"/>
    </row>
    <row r="2157" spans="1:14" ht="63">
      <c r="A2157" s="6">
        <v>2155</v>
      </c>
      <c r="B2157" s="8" t="s">
        <v>28345</v>
      </c>
      <c r="C2157" s="9" t="s">
        <v>29306</v>
      </c>
      <c r="D2157" s="10" t="s">
        <v>28781</v>
      </c>
      <c r="E2157" s="11" t="s">
        <v>29307</v>
      </c>
      <c r="F2157" s="6">
        <v>291778</v>
      </c>
      <c r="G2157" s="6" t="s">
        <v>1109</v>
      </c>
      <c r="H2157" s="16">
        <v>475000.95</v>
      </c>
      <c r="I2157" s="12" t="s">
        <v>7118</v>
      </c>
      <c r="J2157" s="12" t="s">
        <v>1630</v>
      </c>
      <c r="K2157" s="15">
        <v>0</v>
      </c>
      <c r="L2157" s="13" t="s">
        <v>15</v>
      </c>
      <c r="M2157" s="7">
        <v>1</v>
      </c>
      <c r="N2157" s="17"/>
    </row>
    <row r="2158" spans="1:14" ht="78.75">
      <c r="A2158" s="6">
        <v>2156</v>
      </c>
      <c r="B2158" s="8" t="s">
        <v>28345</v>
      </c>
      <c r="C2158" s="9" t="s">
        <v>29308</v>
      </c>
      <c r="D2158" s="10" t="s">
        <v>29309</v>
      </c>
      <c r="E2158" s="11" t="s">
        <v>29310</v>
      </c>
      <c r="F2158" s="6">
        <v>370035</v>
      </c>
      <c r="G2158" s="6" t="s">
        <v>1109</v>
      </c>
      <c r="H2158" s="16">
        <v>430615.05</v>
      </c>
      <c r="I2158" s="12" t="s">
        <v>5652</v>
      </c>
      <c r="J2158" s="12" t="s">
        <v>2170</v>
      </c>
      <c r="K2158" s="15">
        <v>0</v>
      </c>
      <c r="L2158" s="13" t="s">
        <v>15</v>
      </c>
      <c r="M2158" s="7">
        <v>1</v>
      </c>
      <c r="N2158" s="17"/>
    </row>
    <row r="2159" spans="1:14" ht="78.75">
      <c r="A2159" s="6">
        <v>2157</v>
      </c>
      <c r="B2159" s="8" t="s">
        <v>28345</v>
      </c>
      <c r="C2159" s="9" t="s">
        <v>29311</v>
      </c>
      <c r="D2159" s="10" t="s">
        <v>29312</v>
      </c>
      <c r="E2159" s="11" t="s">
        <v>29313</v>
      </c>
      <c r="F2159" s="6">
        <v>432489</v>
      </c>
      <c r="G2159" s="6" t="s">
        <v>1109</v>
      </c>
      <c r="H2159" s="16">
        <v>327754.75</v>
      </c>
      <c r="I2159" s="12" t="s">
        <v>7509</v>
      </c>
      <c r="J2159" s="12" t="s">
        <v>4004</v>
      </c>
      <c r="K2159" s="15">
        <v>0</v>
      </c>
      <c r="L2159" s="13" t="s">
        <v>15</v>
      </c>
      <c r="M2159" s="7">
        <v>1</v>
      </c>
      <c r="N2159" s="17"/>
    </row>
    <row r="2160" spans="1:14" ht="63">
      <c r="A2160" s="6">
        <v>2158</v>
      </c>
      <c r="B2160" s="8" t="s">
        <v>28345</v>
      </c>
      <c r="C2160" s="9" t="s">
        <v>29314</v>
      </c>
      <c r="D2160" s="10" t="s">
        <v>29315</v>
      </c>
      <c r="E2160" s="11" t="s">
        <v>29316</v>
      </c>
      <c r="F2160" s="6">
        <v>432486</v>
      </c>
      <c r="G2160" s="6" t="s">
        <v>1109</v>
      </c>
      <c r="H2160" s="16">
        <v>427502.85</v>
      </c>
      <c r="I2160" s="12" t="s">
        <v>13157</v>
      </c>
      <c r="J2160" s="12" t="s">
        <v>4004</v>
      </c>
      <c r="K2160" s="15">
        <v>0</v>
      </c>
      <c r="L2160" s="13" t="s">
        <v>15</v>
      </c>
      <c r="M2160" s="7">
        <v>1</v>
      </c>
      <c r="N2160" s="17"/>
    </row>
    <row r="2161" spans="1:14" ht="63">
      <c r="A2161" s="6">
        <v>2159</v>
      </c>
      <c r="B2161" s="8" t="s">
        <v>28345</v>
      </c>
      <c r="C2161" s="9" t="s">
        <v>29317</v>
      </c>
      <c r="D2161" s="10" t="s">
        <v>29318</v>
      </c>
      <c r="E2161" s="11" t="s">
        <v>29319</v>
      </c>
      <c r="F2161" s="6">
        <v>432480</v>
      </c>
      <c r="G2161" s="6" t="s">
        <v>1109</v>
      </c>
      <c r="H2161" s="16">
        <v>403760.45</v>
      </c>
      <c r="I2161" s="12" t="s">
        <v>26317</v>
      </c>
      <c r="J2161" s="12" t="s">
        <v>13249</v>
      </c>
      <c r="K2161" s="15">
        <v>0</v>
      </c>
      <c r="L2161" s="13" t="s">
        <v>15</v>
      </c>
      <c r="M2161" s="7">
        <v>1</v>
      </c>
      <c r="N2161" s="17"/>
    </row>
    <row r="2162" spans="1:14" ht="63">
      <c r="A2162" s="6">
        <v>2160</v>
      </c>
      <c r="B2162" s="8" t="s">
        <v>28345</v>
      </c>
      <c r="C2162" s="9" t="s">
        <v>29320</v>
      </c>
      <c r="D2162" s="10" t="s">
        <v>29321</v>
      </c>
      <c r="E2162" s="11" t="s">
        <v>29322</v>
      </c>
      <c r="F2162" s="6">
        <v>499501</v>
      </c>
      <c r="G2162" s="6" t="s">
        <v>1109</v>
      </c>
      <c r="H2162" s="16">
        <v>475000</v>
      </c>
      <c r="I2162" s="12" t="s">
        <v>7754</v>
      </c>
      <c r="J2162" s="12" t="s">
        <v>13185</v>
      </c>
      <c r="K2162" s="15">
        <v>0</v>
      </c>
      <c r="L2162" s="13" t="s">
        <v>15</v>
      </c>
      <c r="M2162" s="7">
        <v>1</v>
      </c>
      <c r="N2162" s="17"/>
    </row>
    <row r="2163" spans="1:14" ht="63">
      <c r="A2163" s="6">
        <v>2161</v>
      </c>
      <c r="B2163" s="8" t="s">
        <v>28345</v>
      </c>
      <c r="C2163" s="9" t="s">
        <v>29323</v>
      </c>
      <c r="D2163" s="10" t="s">
        <v>29324</v>
      </c>
      <c r="E2163" s="11" t="s">
        <v>29325</v>
      </c>
      <c r="F2163" s="6">
        <v>499499</v>
      </c>
      <c r="G2163" s="6" t="s">
        <v>1109</v>
      </c>
      <c r="H2163" s="16">
        <v>475000</v>
      </c>
      <c r="I2163" s="12" t="s">
        <v>7754</v>
      </c>
      <c r="J2163" s="12" t="s">
        <v>13185</v>
      </c>
      <c r="K2163" s="15">
        <v>0</v>
      </c>
      <c r="L2163" s="13" t="s">
        <v>15</v>
      </c>
      <c r="M2163" s="7">
        <v>1</v>
      </c>
      <c r="N2163" s="17"/>
    </row>
    <row r="2164" spans="1:14" ht="63">
      <c r="A2164" s="6">
        <v>2162</v>
      </c>
      <c r="B2164" s="8" t="s">
        <v>28345</v>
      </c>
      <c r="C2164" s="9" t="s">
        <v>29326</v>
      </c>
      <c r="D2164" s="10" t="s">
        <v>29327</v>
      </c>
      <c r="E2164" s="11" t="s">
        <v>29328</v>
      </c>
      <c r="F2164" s="6">
        <v>499500</v>
      </c>
      <c r="G2164" s="6" t="s">
        <v>1109</v>
      </c>
      <c r="H2164" s="16">
        <v>736250</v>
      </c>
      <c r="I2164" s="12" t="s">
        <v>14859</v>
      </c>
      <c r="J2164" s="12" t="s">
        <v>1881</v>
      </c>
      <c r="K2164" s="15">
        <v>0</v>
      </c>
      <c r="L2164" s="13" t="s">
        <v>15</v>
      </c>
      <c r="M2164" s="7">
        <v>1</v>
      </c>
      <c r="N2164" s="17"/>
    </row>
    <row r="2165" spans="1:14" ht="63">
      <c r="A2165" s="6">
        <v>2163</v>
      </c>
      <c r="B2165" s="8" t="s">
        <v>28345</v>
      </c>
      <c r="C2165" s="9" t="s">
        <v>29329</v>
      </c>
      <c r="D2165" s="10" t="s">
        <v>29304</v>
      </c>
      <c r="E2165" s="11" t="s">
        <v>29330</v>
      </c>
      <c r="F2165" s="6">
        <v>423556</v>
      </c>
      <c r="G2165" s="6" t="s">
        <v>1109</v>
      </c>
      <c r="H2165" s="16">
        <v>699993</v>
      </c>
      <c r="I2165" s="12" t="s">
        <v>1648</v>
      </c>
      <c r="J2165" s="12" t="s">
        <v>4004</v>
      </c>
      <c r="K2165" s="15">
        <v>0</v>
      </c>
      <c r="L2165" s="13" t="s">
        <v>15</v>
      </c>
      <c r="M2165" s="7">
        <v>1</v>
      </c>
      <c r="N2165" s="17"/>
    </row>
    <row r="2166" spans="1:14" ht="63">
      <c r="A2166" s="6">
        <v>2164</v>
      </c>
      <c r="B2166" s="8" t="s">
        <v>28345</v>
      </c>
      <c r="C2166" s="9" t="s">
        <v>29331</v>
      </c>
      <c r="D2166" s="10" t="s">
        <v>29332</v>
      </c>
      <c r="E2166" s="11" t="s">
        <v>29333</v>
      </c>
      <c r="F2166" s="6">
        <v>499494</v>
      </c>
      <c r="G2166" s="6" t="s">
        <v>1109</v>
      </c>
      <c r="H2166" s="16">
        <v>1554407.9879999999</v>
      </c>
      <c r="I2166" s="12"/>
      <c r="J2166" s="12"/>
      <c r="K2166" s="15">
        <v>0</v>
      </c>
      <c r="L2166" s="13" t="s">
        <v>15</v>
      </c>
      <c r="M2166" s="7">
        <v>1</v>
      </c>
      <c r="N2166" s="17"/>
    </row>
    <row r="2167" spans="1:14" ht="78.75">
      <c r="A2167" s="6">
        <v>2165</v>
      </c>
      <c r="B2167" s="8" t="s">
        <v>28345</v>
      </c>
      <c r="C2167" s="9" t="s">
        <v>29334</v>
      </c>
      <c r="D2167" s="10" t="s">
        <v>29335</v>
      </c>
      <c r="E2167" s="11" t="s">
        <v>29336</v>
      </c>
      <c r="F2167" s="6">
        <v>414940</v>
      </c>
      <c r="G2167" s="6" t="s">
        <v>1109</v>
      </c>
      <c r="H2167" s="16">
        <v>940500</v>
      </c>
      <c r="I2167" s="12" t="s">
        <v>6766</v>
      </c>
      <c r="J2167" s="12" t="s">
        <v>4973</v>
      </c>
      <c r="K2167" s="15">
        <v>0</v>
      </c>
      <c r="L2167" s="13" t="s">
        <v>15</v>
      </c>
      <c r="M2167" s="7">
        <v>1</v>
      </c>
      <c r="N2167" s="17"/>
    </row>
    <row r="2168" spans="1:14" ht="78.75">
      <c r="A2168" s="6">
        <v>2166</v>
      </c>
      <c r="B2168" s="8" t="s">
        <v>28345</v>
      </c>
      <c r="C2168" s="9" t="s">
        <v>29337</v>
      </c>
      <c r="D2168" s="10" t="s">
        <v>29338</v>
      </c>
      <c r="E2168" s="11" t="s">
        <v>29339</v>
      </c>
      <c r="F2168" s="6">
        <v>432496</v>
      </c>
      <c r="G2168" s="6" t="s">
        <v>1109</v>
      </c>
      <c r="H2168" s="16">
        <v>475000</v>
      </c>
      <c r="I2168" s="12" t="s">
        <v>6675</v>
      </c>
      <c r="J2168" s="12" t="s">
        <v>4004</v>
      </c>
      <c r="K2168" s="15">
        <v>0</v>
      </c>
      <c r="L2168" s="13" t="s">
        <v>15</v>
      </c>
      <c r="M2168" s="7">
        <v>1</v>
      </c>
      <c r="N2168" s="17"/>
    </row>
    <row r="2169" spans="1:14" ht="78.75">
      <c r="A2169" s="6">
        <v>2167</v>
      </c>
      <c r="B2169" s="8" t="s">
        <v>28345</v>
      </c>
      <c r="C2169" s="9" t="s">
        <v>28827</v>
      </c>
      <c r="D2169" s="10" t="s">
        <v>28828</v>
      </c>
      <c r="E2169" s="11" t="s">
        <v>29340</v>
      </c>
      <c r="F2169" s="6">
        <v>499493</v>
      </c>
      <c r="G2169" s="6" t="s">
        <v>1109</v>
      </c>
      <c r="H2169" s="16">
        <v>1186149.1000000001</v>
      </c>
      <c r="I2169" s="12" t="s">
        <v>7026</v>
      </c>
      <c r="J2169" s="12" t="s">
        <v>29341</v>
      </c>
      <c r="K2169" s="15">
        <v>0</v>
      </c>
      <c r="L2169" s="13" t="s">
        <v>15</v>
      </c>
      <c r="M2169" s="7">
        <v>1</v>
      </c>
      <c r="N2169" s="17"/>
    </row>
    <row r="2170" spans="1:14" ht="78.75">
      <c r="A2170" s="6">
        <v>2168</v>
      </c>
      <c r="B2170" s="8" t="s">
        <v>28345</v>
      </c>
      <c r="C2170" s="9" t="s">
        <v>29342</v>
      </c>
      <c r="D2170" s="10" t="s">
        <v>15636</v>
      </c>
      <c r="E2170" s="11" t="s">
        <v>29343</v>
      </c>
      <c r="F2170" s="6">
        <v>466863</v>
      </c>
      <c r="G2170" s="6" t="s">
        <v>1109</v>
      </c>
      <c r="H2170" s="16">
        <v>475152.95</v>
      </c>
      <c r="I2170" s="12" t="s">
        <v>1606</v>
      </c>
      <c r="J2170" s="12" t="s">
        <v>5707</v>
      </c>
      <c r="K2170" s="15">
        <v>0</v>
      </c>
      <c r="L2170" s="13" t="s">
        <v>15</v>
      </c>
      <c r="M2170" s="7">
        <v>1</v>
      </c>
      <c r="N2170" s="17"/>
    </row>
    <row r="2171" spans="1:14" ht="63">
      <c r="A2171" s="6">
        <v>2169</v>
      </c>
      <c r="B2171" s="8" t="s">
        <v>28345</v>
      </c>
      <c r="C2171" s="9" t="s">
        <v>29344</v>
      </c>
      <c r="D2171" s="10" t="s">
        <v>29114</v>
      </c>
      <c r="E2171" s="11" t="s">
        <v>29345</v>
      </c>
      <c r="F2171" s="6">
        <v>499505</v>
      </c>
      <c r="G2171" s="6" t="s">
        <v>1109</v>
      </c>
      <c r="H2171" s="16">
        <v>475394.25</v>
      </c>
      <c r="I2171" s="12"/>
      <c r="J2171" s="12"/>
      <c r="K2171" s="15">
        <v>0</v>
      </c>
      <c r="L2171" s="13" t="s">
        <v>15</v>
      </c>
      <c r="M2171" s="7">
        <v>1</v>
      </c>
      <c r="N2171" s="17"/>
    </row>
    <row r="2172" spans="1:14" ht="78.75">
      <c r="A2172" s="6">
        <v>2170</v>
      </c>
      <c r="B2172" s="8" t="s">
        <v>28345</v>
      </c>
      <c r="C2172" s="9" t="s">
        <v>29346</v>
      </c>
      <c r="D2172" s="10" t="s">
        <v>28962</v>
      </c>
      <c r="E2172" s="11" t="s">
        <v>29347</v>
      </c>
      <c r="F2172" s="6">
        <v>318201</v>
      </c>
      <c r="G2172" s="6" t="s">
        <v>1109</v>
      </c>
      <c r="H2172" s="16">
        <v>285000</v>
      </c>
      <c r="I2172" s="12" t="s">
        <v>14857</v>
      </c>
      <c r="J2172" s="12" t="s">
        <v>5155</v>
      </c>
      <c r="K2172" s="15">
        <v>0</v>
      </c>
      <c r="L2172" s="13" t="s">
        <v>15</v>
      </c>
      <c r="M2172" s="7">
        <v>1</v>
      </c>
      <c r="N2172" s="17"/>
    </row>
    <row r="2173" spans="1:14" ht="94.5">
      <c r="A2173" s="6">
        <v>2171</v>
      </c>
      <c r="B2173" s="8" t="s">
        <v>28345</v>
      </c>
      <c r="C2173" s="9" t="s">
        <v>29348</v>
      </c>
      <c r="D2173" s="10" t="s">
        <v>29349</v>
      </c>
      <c r="E2173" s="11" t="s">
        <v>29350</v>
      </c>
      <c r="F2173" s="6">
        <v>432492</v>
      </c>
      <c r="G2173" s="6" t="s">
        <v>1109</v>
      </c>
      <c r="H2173" s="16">
        <v>285345.8</v>
      </c>
      <c r="I2173" s="12" t="s">
        <v>6675</v>
      </c>
      <c r="J2173" s="12" t="s">
        <v>4004</v>
      </c>
      <c r="K2173" s="15">
        <v>0</v>
      </c>
      <c r="L2173" s="13" t="s">
        <v>15</v>
      </c>
      <c r="M2173" s="7">
        <v>1</v>
      </c>
      <c r="N2173" s="17"/>
    </row>
    <row r="2174" spans="1:14" ht="63">
      <c r="A2174" s="6">
        <v>2172</v>
      </c>
      <c r="B2174" s="8" t="s">
        <v>28345</v>
      </c>
      <c r="C2174" s="9" t="s">
        <v>28667</v>
      </c>
      <c r="D2174" s="10" t="s">
        <v>28668</v>
      </c>
      <c r="E2174" s="11" t="s">
        <v>29351</v>
      </c>
      <c r="F2174" s="6">
        <v>481270</v>
      </c>
      <c r="G2174" s="6" t="s">
        <v>1109</v>
      </c>
      <c r="H2174" s="16">
        <v>475000</v>
      </c>
      <c r="I2174" s="12"/>
      <c r="J2174" s="12"/>
      <c r="K2174" s="15">
        <v>0</v>
      </c>
      <c r="L2174" s="13" t="s">
        <v>15</v>
      </c>
      <c r="M2174" s="7">
        <v>1</v>
      </c>
      <c r="N2174" s="17"/>
    </row>
    <row r="2175" spans="1:14" ht="63">
      <c r="A2175" s="6">
        <v>2173</v>
      </c>
      <c r="B2175" s="8" t="s">
        <v>28345</v>
      </c>
      <c r="C2175" s="9" t="s">
        <v>29352</v>
      </c>
      <c r="D2175" s="10" t="s">
        <v>29353</v>
      </c>
      <c r="E2175" s="11" t="s">
        <v>29354</v>
      </c>
      <c r="F2175" s="6">
        <v>499497</v>
      </c>
      <c r="G2175" s="6" t="s">
        <v>1109</v>
      </c>
      <c r="H2175" s="16">
        <v>366807.35</v>
      </c>
      <c r="I2175" s="12"/>
      <c r="J2175" s="12"/>
      <c r="K2175" s="15">
        <v>0</v>
      </c>
      <c r="L2175" s="13" t="s">
        <v>15</v>
      </c>
      <c r="M2175" s="7">
        <v>1</v>
      </c>
      <c r="N2175" s="17"/>
    </row>
    <row r="2176" spans="1:14" ht="63">
      <c r="A2176" s="6">
        <v>2174</v>
      </c>
      <c r="B2176" s="8" t="s">
        <v>28345</v>
      </c>
      <c r="C2176" s="9" t="s">
        <v>29355</v>
      </c>
      <c r="D2176" s="10" t="s">
        <v>28864</v>
      </c>
      <c r="E2176" s="11" t="s">
        <v>29356</v>
      </c>
      <c r="F2176" s="6">
        <v>184954</v>
      </c>
      <c r="G2176" s="6" t="s">
        <v>1109</v>
      </c>
      <c r="H2176" s="16">
        <v>285000</v>
      </c>
      <c r="I2176" s="12" t="s">
        <v>29357</v>
      </c>
      <c r="J2176" s="12" t="s">
        <v>29358</v>
      </c>
      <c r="K2176" s="15">
        <v>0</v>
      </c>
      <c r="L2176" s="13" t="s">
        <v>15</v>
      </c>
      <c r="M2176" s="7">
        <v>1</v>
      </c>
      <c r="N2176" s="17"/>
    </row>
    <row r="2177" spans="1:14" ht="63">
      <c r="A2177" s="6">
        <v>2175</v>
      </c>
      <c r="B2177" s="8" t="s">
        <v>28345</v>
      </c>
      <c r="C2177" s="9" t="s">
        <v>29359</v>
      </c>
      <c r="D2177" s="10" t="s">
        <v>29360</v>
      </c>
      <c r="E2177" s="11" t="s">
        <v>29361</v>
      </c>
      <c r="F2177" s="6">
        <v>423554</v>
      </c>
      <c r="G2177" s="6" t="s">
        <v>1109</v>
      </c>
      <c r="H2177" s="16">
        <v>285000</v>
      </c>
      <c r="I2177" s="12" t="s">
        <v>21259</v>
      </c>
      <c r="J2177" s="12" t="s">
        <v>4004</v>
      </c>
      <c r="K2177" s="15">
        <v>0</v>
      </c>
      <c r="L2177" s="13" t="s">
        <v>15</v>
      </c>
      <c r="M2177" s="7">
        <v>1</v>
      </c>
      <c r="N2177" s="17"/>
    </row>
    <row r="2178" spans="1:14" ht="78.75">
      <c r="A2178" s="6">
        <v>2176</v>
      </c>
      <c r="B2178" s="8" t="s">
        <v>28345</v>
      </c>
      <c r="C2178" s="9" t="s">
        <v>29362</v>
      </c>
      <c r="D2178" s="10" t="s">
        <v>29363</v>
      </c>
      <c r="E2178" s="11" t="s">
        <v>29364</v>
      </c>
      <c r="F2178" s="6">
        <v>432501</v>
      </c>
      <c r="G2178" s="6" t="s">
        <v>1109</v>
      </c>
      <c r="H2178" s="16">
        <v>285000</v>
      </c>
      <c r="I2178" s="12" t="s">
        <v>29365</v>
      </c>
      <c r="J2178" s="12" t="s">
        <v>4004</v>
      </c>
      <c r="K2178" s="15">
        <v>0</v>
      </c>
      <c r="L2178" s="13" t="s">
        <v>15</v>
      </c>
      <c r="M2178" s="7">
        <v>1</v>
      </c>
      <c r="N2178" s="17"/>
    </row>
    <row r="2179" spans="1:14" ht="78.75">
      <c r="A2179" s="6">
        <v>2177</v>
      </c>
      <c r="B2179" s="8" t="s">
        <v>28345</v>
      </c>
      <c r="C2179" s="9" t="s">
        <v>29366</v>
      </c>
      <c r="D2179" s="10" t="s">
        <v>29367</v>
      </c>
      <c r="E2179" s="11" t="s">
        <v>29368</v>
      </c>
      <c r="F2179" s="6">
        <v>499513</v>
      </c>
      <c r="G2179" s="6" t="s">
        <v>1109</v>
      </c>
      <c r="H2179" s="16">
        <v>475000</v>
      </c>
      <c r="I2179" s="12" t="s">
        <v>7754</v>
      </c>
      <c r="J2179" s="12" t="s">
        <v>13185</v>
      </c>
      <c r="K2179" s="15">
        <v>0</v>
      </c>
      <c r="L2179" s="13" t="s">
        <v>15</v>
      </c>
      <c r="M2179" s="7">
        <v>1</v>
      </c>
      <c r="N2179" s="17"/>
    </row>
    <row r="2180" spans="1:14" ht="63">
      <c r="A2180" s="6">
        <v>2178</v>
      </c>
      <c r="B2180" s="8" t="s">
        <v>28345</v>
      </c>
      <c r="C2180" s="9" t="s">
        <v>29369</v>
      </c>
      <c r="D2180" s="10" t="s">
        <v>29247</v>
      </c>
      <c r="E2180" s="11" t="s">
        <v>29370</v>
      </c>
      <c r="F2180" s="6">
        <v>466861</v>
      </c>
      <c r="G2180" s="6" t="s">
        <v>1109</v>
      </c>
      <c r="H2180" s="16">
        <v>474999.05</v>
      </c>
      <c r="I2180" s="12" t="s">
        <v>25044</v>
      </c>
      <c r="J2180" s="12" t="s">
        <v>29291</v>
      </c>
      <c r="K2180" s="15">
        <v>0</v>
      </c>
      <c r="L2180" s="13" t="s">
        <v>15</v>
      </c>
      <c r="M2180" s="7">
        <v>1</v>
      </c>
      <c r="N2180" s="17"/>
    </row>
    <row r="2181" spans="1:14" ht="78.75">
      <c r="A2181" s="6">
        <v>2179</v>
      </c>
      <c r="B2181" s="8" t="s">
        <v>28345</v>
      </c>
      <c r="C2181" s="9" t="s">
        <v>29371</v>
      </c>
      <c r="D2181" s="10" t="s">
        <v>29372</v>
      </c>
      <c r="E2181" s="11" t="s">
        <v>29373</v>
      </c>
      <c r="F2181" s="6">
        <v>487124</v>
      </c>
      <c r="G2181" s="6" t="s">
        <v>1109</v>
      </c>
      <c r="H2181" s="16">
        <v>475001.9</v>
      </c>
      <c r="I2181" s="12" t="s">
        <v>7352</v>
      </c>
      <c r="J2181" s="12" t="s">
        <v>26812</v>
      </c>
      <c r="K2181" s="15">
        <v>0</v>
      </c>
      <c r="L2181" s="13" t="s">
        <v>15</v>
      </c>
      <c r="M2181" s="7">
        <v>1</v>
      </c>
      <c r="N2181" s="17"/>
    </row>
    <row r="2182" spans="1:14" ht="63">
      <c r="A2182" s="6">
        <v>2180</v>
      </c>
      <c r="B2182" s="8" t="s">
        <v>28345</v>
      </c>
      <c r="C2182" s="9" t="s">
        <v>29374</v>
      </c>
      <c r="D2182" s="10" t="s">
        <v>29375</v>
      </c>
      <c r="E2182" s="11" t="s">
        <v>29376</v>
      </c>
      <c r="F2182" s="6">
        <v>487125</v>
      </c>
      <c r="G2182" s="6" t="s">
        <v>1109</v>
      </c>
      <c r="H2182" s="16">
        <v>285002.84999999998</v>
      </c>
      <c r="I2182" s="12" t="s">
        <v>1936</v>
      </c>
      <c r="J2182" s="12" t="s">
        <v>8069</v>
      </c>
      <c r="K2182" s="15">
        <v>0</v>
      </c>
      <c r="L2182" s="13" t="s">
        <v>15</v>
      </c>
      <c r="M2182" s="7">
        <v>1</v>
      </c>
      <c r="N2182" s="17"/>
    </row>
    <row r="2183" spans="1:14" ht="63">
      <c r="A2183" s="6">
        <v>2181</v>
      </c>
      <c r="B2183" s="8" t="s">
        <v>28345</v>
      </c>
      <c r="C2183" s="9" t="s">
        <v>29377</v>
      </c>
      <c r="D2183" s="10" t="s">
        <v>29247</v>
      </c>
      <c r="E2183" s="11" t="s">
        <v>29378</v>
      </c>
      <c r="F2183" s="6">
        <v>487127</v>
      </c>
      <c r="G2183" s="6" t="s">
        <v>1109</v>
      </c>
      <c r="H2183" s="16">
        <v>288712.59999999998</v>
      </c>
      <c r="I2183" s="12" t="s">
        <v>28906</v>
      </c>
      <c r="J2183" s="12" t="s">
        <v>1866</v>
      </c>
      <c r="K2183" s="15">
        <v>0</v>
      </c>
      <c r="L2183" s="13" t="s">
        <v>15</v>
      </c>
      <c r="M2183" s="7">
        <v>1</v>
      </c>
      <c r="N2183" s="17"/>
    </row>
    <row r="2184" spans="1:14" ht="63">
      <c r="A2184" s="6">
        <v>2182</v>
      </c>
      <c r="B2184" s="8" t="s">
        <v>28345</v>
      </c>
      <c r="C2184" s="9" t="s">
        <v>29379</v>
      </c>
      <c r="D2184" s="10" t="s">
        <v>29380</v>
      </c>
      <c r="E2184" s="11" t="s">
        <v>29381</v>
      </c>
      <c r="F2184" s="6">
        <v>487128</v>
      </c>
      <c r="G2184" s="6" t="s">
        <v>1109</v>
      </c>
      <c r="H2184" s="16">
        <v>287134.65000000002</v>
      </c>
      <c r="I2184" s="12" t="s">
        <v>25154</v>
      </c>
      <c r="J2184" s="12" t="s">
        <v>16951</v>
      </c>
      <c r="K2184" s="15">
        <v>0</v>
      </c>
      <c r="L2184" s="13" t="s">
        <v>15</v>
      </c>
      <c r="M2184" s="7">
        <v>1</v>
      </c>
      <c r="N2184" s="17"/>
    </row>
    <row r="2185" spans="1:14" ht="63">
      <c r="A2185" s="6">
        <v>2183</v>
      </c>
      <c r="B2185" s="8" t="s">
        <v>28345</v>
      </c>
      <c r="C2185" s="9" t="s">
        <v>29382</v>
      </c>
      <c r="D2185" s="10" t="s">
        <v>29383</v>
      </c>
      <c r="E2185" s="11" t="s">
        <v>29384</v>
      </c>
      <c r="F2185" s="6">
        <v>487126</v>
      </c>
      <c r="G2185" s="6" t="s">
        <v>1109</v>
      </c>
      <c r="H2185" s="16">
        <v>286207.45</v>
      </c>
      <c r="I2185" s="12" t="s">
        <v>1739</v>
      </c>
      <c r="J2185" s="12" t="s">
        <v>29385</v>
      </c>
      <c r="K2185" s="15">
        <v>0</v>
      </c>
      <c r="L2185" s="13" t="s">
        <v>15</v>
      </c>
      <c r="M2185" s="7">
        <v>1</v>
      </c>
      <c r="N2185" s="17"/>
    </row>
    <row r="2186" spans="1:14" ht="63">
      <c r="A2186" s="6">
        <v>2184</v>
      </c>
      <c r="B2186" s="8" t="s">
        <v>28345</v>
      </c>
      <c r="C2186" s="9" t="s">
        <v>29386</v>
      </c>
      <c r="D2186" s="10" t="s">
        <v>29387</v>
      </c>
      <c r="E2186" s="11" t="s">
        <v>29388</v>
      </c>
      <c r="F2186" s="6">
        <v>287791</v>
      </c>
      <c r="G2186" s="6" t="s">
        <v>1109</v>
      </c>
      <c r="H2186" s="16">
        <v>285073.15000000002</v>
      </c>
      <c r="I2186" s="12" t="s">
        <v>7118</v>
      </c>
      <c r="J2186" s="12" t="s">
        <v>1630</v>
      </c>
      <c r="K2186" s="15">
        <v>0</v>
      </c>
      <c r="L2186" s="13" t="s">
        <v>15</v>
      </c>
      <c r="M2186" s="7">
        <v>1</v>
      </c>
      <c r="N2186" s="17"/>
    </row>
    <row r="2187" spans="1:14" ht="63">
      <c r="A2187" s="6">
        <v>2185</v>
      </c>
      <c r="B2187" s="8" t="s">
        <v>28345</v>
      </c>
      <c r="C2187" s="9" t="s">
        <v>29389</v>
      </c>
      <c r="D2187" s="10" t="s">
        <v>29390</v>
      </c>
      <c r="E2187" s="11" t="s">
        <v>29391</v>
      </c>
      <c r="F2187" s="6">
        <v>318262</v>
      </c>
      <c r="G2187" s="6" t="s">
        <v>1109</v>
      </c>
      <c r="H2187" s="16">
        <v>285000</v>
      </c>
      <c r="I2187" s="12" t="s">
        <v>1536</v>
      </c>
      <c r="J2187" s="12" t="s">
        <v>4817</v>
      </c>
      <c r="K2187" s="15">
        <v>0</v>
      </c>
      <c r="L2187" s="13" t="s">
        <v>15</v>
      </c>
      <c r="M2187" s="7">
        <v>1</v>
      </c>
      <c r="N2187" s="17"/>
    </row>
    <row r="2188" spans="1:14" ht="63">
      <c r="A2188" s="6">
        <v>2186</v>
      </c>
      <c r="B2188" s="8" t="s">
        <v>28345</v>
      </c>
      <c r="C2188" s="9" t="s">
        <v>29392</v>
      </c>
      <c r="D2188" s="10" t="s">
        <v>29393</v>
      </c>
      <c r="E2188" s="11" t="s">
        <v>29394</v>
      </c>
      <c r="F2188" s="6">
        <v>339159</v>
      </c>
      <c r="G2188" s="6" t="s">
        <v>1109</v>
      </c>
      <c r="H2188" s="16">
        <v>285452.2</v>
      </c>
      <c r="I2188" s="12" t="s">
        <v>25062</v>
      </c>
      <c r="J2188" s="12" t="s">
        <v>21352</v>
      </c>
      <c r="K2188" s="15">
        <v>0</v>
      </c>
      <c r="L2188" s="13" t="s">
        <v>15</v>
      </c>
      <c r="M2188" s="7">
        <v>1</v>
      </c>
      <c r="N2188" s="17"/>
    </row>
    <row r="2189" spans="1:14" ht="63">
      <c r="A2189" s="6">
        <v>2187</v>
      </c>
      <c r="B2189" s="8" t="s">
        <v>28345</v>
      </c>
      <c r="C2189" s="9" t="s">
        <v>29395</v>
      </c>
      <c r="D2189" s="10" t="s">
        <v>29396</v>
      </c>
      <c r="E2189" s="11" t="s">
        <v>29397</v>
      </c>
      <c r="F2189" s="6">
        <v>354785</v>
      </c>
      <c r="G2189" s="6" t="s">
        <v>1109</v>
      </c>
      <c r="H2189" s="16">
        <v>285840.75</v>
      </c>
      <c r="I2189" s="12" t="s">
        <v>4133</v>
      </c>
      <c r="J2189" s="12" t="s">
        <v>1961</v>
      </c>
      <c r="K2189" s="15">
        <v>0</v>
      </c>
      <c r="L2189" s="13" t="s">
        <v>15</v>
      </c>
      <c r="M2189" s="7">
        <v>1</v>
      </c>
      <c r="N2189" s="17"/>
    </row>
    <row r="2190" spans="1:14" ht="63">
      <c r="A2190" s="6">
        <v>2188</v>
      </c>
      <c r="B2190" s="8" t="s">
        <v>28345</v>
      </c>
      <c r="C2190" s="9" t="s">
        <v>29398</v>
      </c>
      <c r="D2190" s="10" t="s">
        <v>29399</v>
      </c>
      <c r="E2190" s="11" t="s">
        <v>29400</v>
      </c>
      <c r="F2190" s="6">
        <v>413782</v>
      </c>
      <c r="G2190" s="6" t="s">
        <v>1109</v>
      </c>
      <c r="H2190" s="16">
        <v>288653.7</v>
      </c>
      <c r="I2190" s="12" t="s">
        <v>6766</v>
      </c>
      <c r="J2190" s="12" t="s">
        <v>13223</v>
      </c>
      <c r="K2190" s="15">
        <v>0</v>
      </c>
      <c r="L2190" s="13" t="s">
        <v>15</v>
      </c>
      <c r="M2190" s="7">
        <v>1</v>
      </c>
      <c r="N2190" s="17"/>
    </row>
    <row r="2191" spans="1:14" ht="63">
      <c r="A2191" s="6">
        <v>2189</v>
      </c>
      <c r="B2191" s="8" t="s">
        <v>28345</v>
      </c>
      <c r="C2191" s="9" t="s">
        <v>29401</v>
      </c>
      <c r="D2191" s="10" t="s">
        <v>29170</v>
      </c>
      <c r="E2191" s="11" t="s">
        <v>29402</v>
      </c>
      <c r="F2191" s="6">
        <v>414939</v>
      </c>
      <c r="G2191" s="6" t="s">
        <v>1109</v>
      </c>
      <c r="H2191" s="16">
        <v>617500</v>
      </c>
      <c r="I2191" s="12" t="s">
        <v>25143</v>
      </c>
      <c r="J2191" s="12" t="s">
        <v>2297</v>
      </c>
      <c r="K2191" s="15">
        <v>0</v>
      </c>
      <c r="L2191" s="13" t="s">
        <v>15</v>
      </c>
      <c r="M2191" s="7">
        <v>1</v>
      </c>
      <c r="N2191" s="17"/>
    </row>
    <row r="2192" spans="1:14" ht="78.75">
      <c r="A2192" s="6">
        <v>2190</v>
      </c>
      <c r="B2192" s="8" t="s">
        <v>28345</v>
      </c>
      <c r="C2192" s="9" t="s">
        <v>29403</v>
      </c>
      <c r="D2192" s="10" t="s">
        <v>29404</v>
      </c>
      <c r="E2192" s="11" t="s">
        <v>29405</v>
      </c>
      <c r="F2192" s="6">
        <v>466864</v>
      </c>
      <c r="G2192" s="6" t="s">
        <v>1109</v>
      </c>
      <c r="H2192" s="16">
        <v>685900</v>
      </c>
      <c r="I2192" s="12" t="s">
        <v>6962</v>
      </c>
      <c r="J2192" s="12" t="s">
        <v>1948</v>
      </c>
      <c r="K2192" s="15">
        <v>0</v>
      </c>
      <c r="L2192" s="13" t="s">
        <v>15</v>
      </c>
      <c r="M2192" s="7">
        <v>1</v>
      </c>
      <c r="N2192" s="17"/>
    </row>
    <row r="2193" spans="1:14" ht="78.75">
      <c r="A2193" s="6">
        <v>2191</v>
      </c>
      <c r="B2193" s="8" t="s">
        <v>28345</v>
      </c>
      <c r="C2193" s="9" t="s">
        <v>29182</v>
      </c>
      <c r="D2193" s="10" t="s">
        <v>28610</v>
      </c>
      <c r="E2193" s="11" t="s">
        <v>29406</v>
      </c>
      <c r="F2193" s="6">
        <v>499512</v>
      </c>
      <c r="G2193" s="6" t="s">
        <v>1109</v>
      </c>
      <c r="H2193" s="16">
        <v>304009.5</v>
      </c>
      <c r="I2193" s="12"/>
      <c r="J2193" s="12"/>
      <c r="K2193" s="15">
        <v>0</v>
      </c>
      <c r="L2193" s="13" t="s">
        <v>15</v>
      </c>
      <c r="M2193" s="7">
        <v>1</v>
      </c>
      <c r="N2193" s="17"/>
    </row>
    <row r="2194" spans="1:14" ht="31.5">
      <c r="A2194" s="6">
        <v>2192</v>
      </c>
      <c r="B2194" s="8" t="s">
        <v>28345</v>
      </c>
      <c r="C2194" s="9" t="s">
        <v>29407</v>
      </c>
      <c r="D2194" s="10" t="s">
        <v>29408</v>
      </c>
      <c r="E2194" s="11" t="s">
        <v>29409</v>
      </c>
      <c r="F2194" s="6" t="s">
        <v>29410</v>
      </c>
      <c r="G2194" s="6" t="s">
        <v>1493</v>
      </c>
      <c r="H2194" s="16">
        <v>3752753.65</v>
      </c>
      <c r="I2194" s="12" t="s">
        <v>6766</v>
      </c>
      <c r="J2194" s="12" t="s">
        <v>20921</v>
      </c>
      <c r="K2194" s="15">
        <v>0</v>
      </c>
      <c r="L2194" s="13" t="s">
        <v>15</v>
      </c>
      <c r="M2194" s="7">
        <v>1</v>
      </c>
      <c r="N2194" s="17"/>
    </row>
    <row r="2195" spans="1:14" ht="47.25">
      <c r="A2195" s="6">
        <v>2193</v>
      </c>
      <c r="B2195" s="8" t="s">
        <v>28345</v>
      </c>
      <c r="C2195" s="9" t="s">
        <v>29407</v>
      </c>
      <c r="D2195" s="10" t="s">
        <v>29408</v>
      </c>
      <c r="E2195" s="11" t="s">
        <v>29411</v>
      </c>
      <c r="F2195" s="6" t="s">
        <v>29410</v>
      </c>
      <c r="G2195" s="6" t="s">
        <v>1493</v>
      </c>
      <c r="H2195" s="16">
        <v>3752753.65</v>
      </c>
      <c r="I2195" s="12" t="s">
        <v>6766</v>
      </c>
      <c r="J2195" s="12" t="s">
        <v>20921</v>
      </c>
      <c r="K2195" s="15">
        <v>0</v>
      </c>
      <c r="L2195" s="13" t="s">
        <v>15</v>
      </c>
      <c r="M2195" s="7">
        <v>1</v>
      </c>
      <c r="N2195" s="17"/>
    </row>
    <row r="2196" spans="1:14" ht="31.5">
      <c r="A2196" s="6">
        <v>2194</v>
      </c>
      <c r="B2196" s="8" t="s">
        <v>28345</v>
      </c>
      <c r="C2196" s="9" t="s">
        <v>29407</v>
      </c>
      <c r="D2196" s="10" t="s">
        <v>29408</v>
      </c>
      <c r="E2196" s="11" t="s">
        <v>29412</v>
      </c>
      <c r="F2196" s="6" t="s">
        <v>29410</v>
      </c>
      <c r="G2196" s="6" t="s">
        <v>1493</v>
      </c>
      <c r="H2196" s="16">
        <v>3752753.65</v>
      </c>
      <c r="I2196" s="12" t="s">
        <v>6766</v>
      </c>
      <c r="J2196" s="12" t="s">
        <v>20921</v>
      </c>
      <c r="K2196" s="15">
        <v>0</v>
      </c>
      <c r="L2196" s="13" t="s">
        <v>15</v>
      </c>
      <c r="M2196" s="7">
        <v>1</v>
      </c>
      <c r="N2196" s="17"/>
    </row>
    <row r="2197" spans="1:14" ht="31.5">
      <c r="A2197" s="6">
        <v>2195</v>
      </c>
      <c r="B2197" s="8" t="s">
        <v>28345</v>
      </c>
      <c r="C2197" s="9" t="s">
        <v>29407</v>
      </c>
      <c r="D2197" s="10" t="s">
        <v>29408</v>
      </c>
      <c r="E2197" s="11" t="s">
        <v>29413</v>
      </c>
      <c r="F2197" s="6" t="s">
        <v>29410</v>
      </c>
      <c r="G2197" s="6" t="s">
        <v>1493</v>
      </c>
      <c r="H2197" s="16">
        <v>3752753.65</v>
      </c>
      <c r="I2197" s="12" t="s">
        <v>6766</v>
      </c>
      <c r="J2197" s="12" t="s">
        <v>20921</v>
      </c>
      <c r="K2197" s="15">
        <v>0</v>
      </c>
      <c r="L2197" s="13" t="s">
        <v>15</v>
      </c>
      <c r="M2197" s="7">
        <v>1</v>
      </c>
      <c r="N2197" s="17"/>
    </row>
    <row r="2198" spans="1:14" ht="31.5">
      <c r="A2198" s="6">
        <v>2196</v>
      </c>
      <c r="B2198" s="8" t="s">
        <v>28345</v>
      </c>
      <c r="C2198" s="9" t="s">
        <v>29407</v>
      </c>
      <c r="D2198" s="10" t="s">
        <v>29408</v>
      </c>
      <c r="E2198" s="11" t="s">
        <v>29414</v>
      </c>
      <c r="F2198" s="6" t="s">
        <v>29410</v>
      </c>
      <c r="G2198" s="6" t="s">
        <v>1493</v>
      </c>
      <c r="H2198" s="16">
        <v>3752753.65</v>
      </c>
      <c r="I2198" s="12" t="s">
        <v>6766</v>
      </c>
      <c r="J2198" s="12" t="s">
        <v>20921</v>
      </c>
      <c r="K2198" s="15">
        <v>0</v>
      </c>
      <c r="L2198" s="13" t="s">
        <v>15</v>
      </c>
      <c r="M2198" s="7">
        <v>1</v>
      </c>
      <c r="N2198" s="17"/>
    </row>
    <row r="2199" spans="1:14" ht="47.25">
      <c r="A2199" s="6">
        <v>2197</v>
      </c>
      <c r="B2199" s="8" t="s">
        <v>28345</v>
      </c>
      <c r="C2199" s="9" t="s">
        <v>29407</v>
      </c>
      <c r="D2199" s="10" t="s">
        <v>29408</v>
      </c>
      <c r="E2199" s="11" t="s">
        <v>29415</v>
      </c>
      <c r="F2199" s="6" t="s">
        <v>29410</v>
      </c>
      <c r="G2199" s="6" t="s">
        <v>1493</v>
      </c>
      <c r="H2199" s="16">
        <v>3752753.65</v>
      </c>
      <c r="I2199" s="12" t="s">
        <v>6766</v>
      </c>
      <c r="J2199" s="12" t="s">
        <v>20921</v>
      </c>
      <c r="K2199" s="15">
        <v>0</v>
      </c>
      <c r="L2199" s="13" t="s">
        <v>15</v>
      </c>
      <c r="M2199" s="7">
        <v>1</v>
      </c>
      <c r="N2199" s="17"/>
    </row>
    <row r="2200" spans="1:14" ht="31.5">
      <c r="A2200" s="6">
        <v>2198</v>
      </c>
      <c r="B2200" s="8" t="s">
        <v>28345</v>
      </c>
      <c r="C2200" s="9" t="s">
        <v>29416</v>
      </c>
      <c r="D2200" s="10" t="s">
        <v>29417</v>
      </c>
      <c r="E2200" s="11" t="s">
        <v>29418</v>
      </c>
      <c r="F2200" s="6" t="s">
        <v>29419</v>
      </c>
      <c r="G2200" s="6" t="s">
        <v>1493</v>
      </c>
      <c r="H2200" s="16">
        <v>3159072.05</v>
      </c>
      <c r="I2200" s="12" t="s">
        <v>6766</v>
      </c>
      <c r="J2200" s="12" t="s">
        <v>2268</v>
      </c>
      <c r="K2200" s="15">
        <v>0</v>
      </c>
      <c r="L2200" s="13" t="s">
        <v>15</v>
      </c>
      <c r="M2200" s="7">
        <v>1</v>
      </c>
      <c r="N2200" s="17"/>
    </row>
    <row r="2201" spans="1:14" ht="31.5">
      <c r="A2201" s="6">
        <v>2199</v>
      </c>
      <c r="B2201" s="8" t="s">
        <v>28345</v>
      </c>
      <c r="C2201" s="9" t="s">
        <v>29416</v>
      </c>
      <c r="D2201" s="10" t="s">
        <v>29417</v>
      </c>
      <c r="E2201" s="11" t="s">
        <v>29420</v>
      </c>
      <c r="F2201" s="6" t="s">
        <v>29419</v>
      </c>
      <c r="G2201" s="6" t="s">
        <v>1493</v>
      </c>
      <c r="H2201" s="16">
        <v>3159072.05</v>
      </c>
      <c r="I2201" s="12" t="s">
        <v>6766</v>
      </c>
      <c r="J2201" s="12" t="s">
        <v>2268</v>
      </c>
      <c r="K2201" s="15">
        <v>0</v>
      </c>
      <c r="L2201" s="13" t="s">
        <v>15</v>
      </c>
      <c r="M2201" s="7">
        <v>1</v>
      </c>
      <c r="N2201" s="17"/>
    </row>
    <row r="2202" spans="1:14" ht="47.25">
      <c r="A2202" s="6">
        <v>2200</v>
      </c>
      <c r="B2202" s="8" t="s">
        <v>28345</v>
      </c>
      <c r="C2202" s="9" t="s">
        <v>29416</v>
      </c>
      <c r="D2202" s="10" t="s">
        <v>29417</v>
      </c>
      <c r="E2202" s="11" t="s">
        <v>29421</v>
      </c>
      <c r="F2202" s="6" t="s">
        <v>29419</v>
      </c>
      <c r="G2202" s="6" t="s">
        <v>1493</v>
      </c>
      <c r="H2202" s="16">
        <v>3159072.05</v>
      </c>
      <c r="I2202" s="12" t="s">
        <v>6766</v>
      </c>
      <c r="J2202" s="12" t="s">
        <v>2268</v>
      </c>
      <c r="K2202" s="15">
        <v>0</v>
      </c>
      <c r="L2202" s="13" t="s">
        <v>15</v>
      </c>
      <c r="M2202" s="7">
        <v>1</v>
      </c>
      <c r="N2202" s="17"/>
    </row>
    <row r="2203" spans="1:14" ht="31.5">
      <c r="A2203" s="6">
        <v>2201</v>
      </c>
      <c r="B2203" s="8" t="s">
        <v>28345</v>
      </c>
      <c r="C2203" s="9" t="s">
        <v>29422</v>
      </c>
      <c r="D2203" s="10" t="s">
        <v>29423</v>
      </c>
      <c r="E2203" s="11" t="s">
        <v>29424</v>
      </c>
      <c r="F2203" s="6" t="s">
        <v>29425</v>
      </c>
      <c r="G2203" s="6" t="s">
        <v>1493</v>
      </c>
      <c r="H2203" s="16">
        <v>7896444.6500000004</v>
      </c>
      <c r="I2203" s="12" t="s">
        <v>28906</v>
      </c>
      <c r="J2203" s="12" t="s">
        <v>1755</v>
      </c>
      <c r="K2203" s="15">
        <v>0</v>
      </c>
      <c r="L2203" s="13" t="s">
        <v>15</v>
      </c>
      <c r="M2203" s="7">
        <v>1</v>
      </c>
      <c r="N2203" s="17"/>
    </row>
    <row r="2204" spans="1:14" ht="31.5">
      <c r="A2204" s="6">
        <v>2202</v>
      </c>
      <c r="B2204" s="8" t="s">
        <v>28345</v>
      </c>
      <c r="C2204" s="9" t="s">
        <v>29422</v>
      </c>
      <c r="D2204" s="10" t="s">
        <v>29423</v>
      </c>
      <c r="E2204" s="11" t="s">
        <v>29426</v>
      </c>
      <c r="F2204" s="6" t="s">
        <v>29425</v>
      </c>
      <c r="G2204" s="6" t="s">
        <v>1493</v>
      </c>
      <c r="H2204" s="16">
        <v>7896444.6500000004</v>
      </c>
      <c r="I2204" s="12" t="s">
        <v>28906</v>
      </c>
      <c r="J2204" s="12" t="s">
        <v>1755</v>
      </c>
      <c r="K2204" s="15">
        <v>0</v>
      </c>
      <c r="L2204" s="13" t="s">
        <v>15</v>
      </c>
      <c r="M2204" s="7">
        <v>1</v>
      </c>
      <c r="N2204" s="17"/>
    </row>
    <row r="2205" spans="1:14" ht="31.5">
      <c r="A2205" s="6">
        <v>2203</v>
      </c>
      <c r="B2205" s="8" t="s">
        <v>28345</v>
      </c>
      <c r="C2205" s="9" t="s">
        <v>29422</v>
      </c>
      <c r="D2205" s="10" t="s">
        <v>29423</v>
      </c>
      <c r="E2205" s="11" t="s">
        <v>29427</v>
      </c>
      <c r="F2205" s="6" t="s">
        <v>29425</v>
      </c>
      <c r="G2205" s="6" t="s">
        <v>1493</v>
      </c>
      <c r="H2205" s="16">
        <v>7896444.6500000004</v>
      </c>
      <c r="I2205" s="12" t="s">
        <v>28906</v>
      </c>
      <c r="J2205" s="12" t="s">
        <v>1755</v>
      </c>
      <c r="K2205" s="15">
        <v>0</v>
      </c>
      <c r="L2205" s="13" t="s">
        <v>15</v>
      </c>
      <c r="M2205" s="7">
        <v>1</v>
      </c>
      <c r="N2205" s="17"/>
    </row>
    <row r="2206" spans="1:14" ht="31.5">
      <c r="A2206" s="6">
        <v>2204</v>
      </c>
      <c r="B2206" s="8" t="s">
        <v>28345</v>
      </c>
      <c r="C2206" s="9" t="s">
        <v>29422</v>
      </c>
      <c r="D2206" s="10" t="s">
        <v>29423</v>
      </c>
      <c r="E2206" s="11" t="s">
        <v>29428</v>
      </c>
      <c r="F2206" s="6" t="s">
        <v>29425</v>
      </c>
      <c r="G2206" s="6" t="s">
        <v>1493</v>
      </c>
      <c r="H2206" s="16">
        <v>7896444.6500000004</v>
      </c>
      <c r="I2206" s="12" t="s">
        <v>28906</v>
      </c>
      <c r="J2206" s="12" t="s">
        <v>1755</v>
      </c>
      <c r="K2206" s="15">
        <v>0</v>
      </c>
      <c r="L2206" s="13" t="s">
        <v>15</v>
      </c>
      <c r="M2206" s="7">
        <v>1</v>
      </c>
      <c r="N2206" s="17"/>
    </row>
    <row r="2207" spans="1:14" ht="31.5">
      <c r="A2207" s="6">
        <v>2205</v>
      </c>
      <c r="B2207" s="8" t="s">
        <v>28345</v>
      </c>
      <c r="C2207" s="9" t="s">
        <v>29422</v>
      </c>
      <c r="D2207" s="10" t="s">
        <v>29423</v>
      </c>
      <c r="E2207" s="11" t="s">
        <v>29429</v>
      </c>
      <c r="F2207" s="6" t="s">
        <v>29425</v>
      </c>
      <c r="G2207" s="6" t="s">
        <v>1493</v>
      </c>
      <c r="H2207" s="16">
        <v>7896444.6500000004</v>
      </c>
      <c r="I2207" s="12" t="s">
        <v>28906</v>
      </c>
      <c r="J2207" s="12" t="s">
        <v>1755</v>
      </c>
      <c r="K2207" s="15">
        <v>0</v>
      </c>
      <c r="L2207" s="13" t="s">
        <v>15</v>
      </c>
      <c r="M2207" s="7">
        <v>1</v>
      </c>
      <c r="N2207" s="17"/>
    </row>
    <row r="2208" spans="1:14" ht="47.25">
      <c r="A2208" s="6">
        <v>2206</v>
      </c>
      <c r="B2208" s="8" t="s">
        <v>28345</v>
      </c>
      <c r="C2208" s="9" t="s">
        <v>29422</v>
      </c>
      <c r="D2208" s="10" t="s">
        <v>29423</v>
      </c>
      <c r="E2208" s="11" t="s">
        <v>29430</v>
      </c>
      <c r="F2208" s="6" t="s">
        <v>29425</v>
      </c>
      <c r="G2208" s="6" t="s">
        <v>1493</v>
      </c>
      <c r="H2208" s="16">
        <v>7896444.6500000004</v>
      </c>
      <c r="I2208" s="12" t="s">
        <v>28906</v>
      </c>
      <c r="J2208" s="12" t="s">
        <v>1755</v>
      </c>
      <c r="K2208" s="15">
        <v>0</v>
      </c>
      <c r="L2208" s="13" t="s">
        <v>15</v>
      </c>
      <c r="M2208" s="7">
        <v>1</v>
      </c>
      <c r="N2208" s="17"/>
    </row>
    <row r="2209" spans="1:14" ht="31.5">
      <c r="A2209" s="6">
        <v>2207</v>
      </c>
      <c r="B2209" s="8" t="s">
        <v>28345</v>
      </c>
      <c r="C2209" s="9" t="s">
        <v>28484</v>
      </c>
      <c r="D2209" s="10" t="s">
        <v>28485</v>
      </c>
      <c r="E2209" s="11" t="s">
        <v>29431</v>
      </c>
      <c r="F2209" s="6" t="s">
        <v>29432</v>
      </c>
      <c r="G2209" s="6" t="s">
        <v>1493</v>
      </c>
      <c r="H2209" s="16">
        <v>6664250</v>
      </c>
      <c r="I2209" s="12" t="s">
        <v>1791</v>
      </c>
      <c r="J2209" s="12" t="s">
        <v>1755</v>
      </c>
      <c r="K2209" s="15">
        <v>0</v>
      </c>
      <c r="L2209" s="13" t="s">
        <v>15</v>
      </c>
      <c r="M2209" s="7">
        <v>1</v>
      </c>
      <c r="N2209" s="17"/>
    </row>
    <row r="2210" spans="1:14" ht="31.5">
      <c r="A2210" s="6">
        <v>2208</v>
      </c>
      <c r="B2210" s="8" t="s">
        <v>28345</v>
      </c>
      <c r="C2210" s="9" t="s">
        <v>28484</v>
      </c>
      <c r="D2210" s="10" t="s">
        <v>28485</v>
      </c>
      <c r="E2210" s="11" t="s">
        <v>29433</v>
      </c>
      <c r="F2210" s="6" t="s">
        <v>29432</v>
      </c>
      <c r="G2210" s="6" t="s">
        <v>1493</v>
      </c>
      <c r="H2210" s="16">
        <v>6664250</v>
      </c>
      <c r="I2210" s="12" t="s">
        <v>1791</v>
      </c>
      <c r="J2210" s="12" t="s">
        <v>1755</v>
      </c>
      <c r="K2210" s="15">
        <v>0</v>
      </c>
      <c r="L2210" s="13" t="s">
        <v>15</v>
      </c>
      <c r="M2210" s="7">
        <v>1</v>
      </c>
      <c r="N2210" s="17"/>
    </row>
    <row r="2211" spans="1:14" ht="31.5">
      <c r="A2211" s="6">
        <v>2209</v>
      </c>
      <c r="B2211" s="8" t="s">
        <v>28345</v>
      </c>
      <c r="C2211" s="9" t="s">
        <v>28484</v>
      </c>
      <c r="D2211" s="10" t="s">
        <v>28485</v>
      </c>
      <c r="E2211" s="11" t="s">
        <v>29434</v>
      </c>
      <c r="F2211" s="6" t="s">
        <v>29432</v>
      </c>
      <c r="G2211" s="6" t="s">
        <v>1493</v>
      </c>
      <c r="H2211" s="16">
        <v>6664250</v>
      </c>
      <c r="I2211" s="12" t="s">
        <v>1791</v>
      </c>
      <c r="J2211" s="12" t="s">
        <v>1755</v>
      </c>
      <c r="K2211" s="15">
        <v>0</v>
      </c>
      <c r="L2211" s="13" t="s">
        <v>15</v>
      </c>
      <c r="M2211" s="7">
        <v>1</v>
      </c>
      <c r="N2211" s="17"/>
    </row>
    <row r="2212" spans="1:14" ht="47.25">
      <c r="A2212" s="6">
        <v>2210</v>
      </c>
      <c r="B2212" s="8" t="s">
        <v>28345</v>
      </c>
      <c r="C2212" s="9" t="s">
        <v>28484</v>
      </c>
      <c r="D2212" s="10" t="s">
        <v>28485</v>
      </c>
      <c r="E2212" s="11" t="s">
        <v>29435</v>
      </c>
      <c r="F2212" s="6" t="s">
        <v>29432</v>
      </c>
      <c r="G2212" s="6" t="s">
        <v>1493</v>
      </c>
      <c r="H2212" s="16">
        <v>6664250</v>
      </c>
      <c r="I2212" s="12" t="s">
        <v>1791</v>
      </c>
      <c r="J2212" s="12" t="s">
        <v>1755</v>
      </c>
      <c r="K2212" s="15">
        <v>0</v>
      </c>
      <c r="L2212" s="13" t="s">
        <v>15</v>
      </c>
      <c r="M2212" s="7">
        <v>1</v>
      </c>
      <c r="N2212" s="17"/>
    </row>
    <row r="2213" spans="1:14" ht="31.5">
      <c r="A2213" s="6">
        <v>2211</v>
      </c>
      <c r="B2213" s="8" t="s">
        <v>28345</v>
      </c>
      <c r="C2213" s="9" t="s">
        <v>28484</v>
      </c>
      <c r="D2213" s="10" t="s">
        <v>28485</v>
      </c>
      <c r="E2213" s="11" t="s">
        <v>29436</v>
      </c>
      <c r="F2213" s="6" t="s">
        <v>29432</v>
      </c>
      <c r="G2213" s="6" t="s">
        <v>1493</v>
      </c>
      <c r="H2213" s="16">
        <v>6664250</v>
      </c>
      <c r="I2213" s="12" t="s">
        <v>1791</v>
      </c>
      <c r="J2213" s="12" t="s">
        <v>1755</v>
      </c>
      <c r="K2213" s="15">
        <v>0</v>
      </c>
      <c r="L2213" s="13" t="s">
        <v>15</v>
      </c>
      <c r="M2213" s="7">
        <v>1</v>
      </c>
      <c r="N2213" s="17"/>
    </row>
    <row r="2214" spans="1:14" ht="47.25">
      <c r="A2214" s="6">
        <v>2212</v>
      </c>
      <c r="B2214" s="8" t="s">
        <v>28345</v>
      </c>
      <c r="C2214" s="9" t="s">
        <v>28484</v>
      </c>
      <c r="D2214" s="10" t="s">
        <v>28485</v>
      </c>
      <c r="E2214" s="11" t="s">
        <v>29437</v>
      </c>
      <c r="F2214" s="6" t="s">
        <v>29432</v>
      </c>
      <c r="G2214" s="6" t="s">
        <v>1493</v>
      </c>
      <c r="H2214" s="16">
        <v>6664250</v>
      </c>
      <c r="I2214" s="12" t="s">
        <v>1791</v>
      </c>
      <c r="J2214" s="12" t="s">
        <v>1755</v>
      </c>
      <c r="K2214" s="15">
        <v>0</v>
      </c>
      <c r="L2214" s="13" t="s">
        <v>15</v>
      </c>
      <c r="M2214" s="7">
        <v>1</v>
      </c>
      <c r="N2214" s="17"/>
    </row>
    <row r="2215" spans="1:14" ht="31.5">
      <c r="A2215" s="6">
        <v>2213</v>
      </c>
      <c r="B2215" s="8" t="s">
        <v>28345</v>
      </c>
      <c r="C2215" s="9" t="s">
        <v>29438</v>
      </c>
      <c r="D2215" s="10" t="s">
        <v>29439</v>
      </c>
      <c r="E2215" s="11" t="s">
        <v>29440</v>
      </c>
      <c r="F2215" s="6" t="s">
        <v>29441</v>
      </c>
      <c r="G2215" s="6" t="s">
        <v>1493</v>
      </c>
      <c r="H2215" s="16">
        <v>6446282.04</v>
      </c>
      <c r="I2215" s="12"/>
      <c r="J2215" s="12"/>
      <c r="K2215" s="15">
        <v>0</v>
      </c>
      <c r="L2215" s="13" t="s">
        <v>15</v>
      </c>
      <c r="M2215" s="7">
        <v>1</v>
      </c>
      <c r="N2215" s="17" t="s">
        <v>6186</v>
      </c>
    </row>
    <row r="2216" spans="1:14" ht="47.25">
      <c r="A2216" s="6">
        <v>2214</v>
      </c>
      <c r="B2216" s="8" t="s">
        <v>28345</v>
      </c>
      <c r="C2216" s="9" t="s">
        <v>29438</v>
      </c>
      <c r="D2216" s="10" t="s">
        <v>29439</v>
      </c>
      <c r="E2216" s="11" t="s">
        <v>29442</v>
      </c>
      <c r="F2216" s="6" t="s">
        <v>29441</v>
      </c>
      <c r="G2216" s="6" t="s">
        <v>1493</v>
      </c>
      <c r="H2216" s="16">
        <v>6446282.04</v>
      </c>
      <c r="I2216" s="12"/>
      <c r="J2216" s="12"/>
      <c r="K2216" s="15">
        <v>0</v>
      </c>
      <c r="L2216" s="13" t="s">
        <v>15</v>
      </c>
      <c r="M2216" s="7">
        <v>1</v>
      </c>
      <c r="N2216" s="17"/>
    </row>
    <row r="2217" spans="1:14" ht="31.5">
      <c r="A2217" s="6">
        <v>2215</v>
      </c>
      <c r="B2217" s="8" t="s">
        <v>28345</v>
      </c>
      <c r="C2217" s="9" t="s">
        <v>29438</v>
      </c>
      <c r="D2217" s="10" t="s">
        <v>29439</v>
      </c>
      <c r="E2217" s="11" t="s">
        <v>29443</v>
      </c>
      <c r="F2217" s="6" t="s">
        <v>29441</v>
      </c>
      <c r="G2217" s="6" t="s">
        <v>1493</v>
      </c>
      <c r="H2217" s="16">
        <v>6446282.04</v>
      </c>
      <c r="I2217" s="12"/>
      <c r="J2217" s="12"/>
      <c r="K2217" s="15">
        <v>0</v>
      </c>
      <c r="L2217" s="13" t="s">
        <v>15</v>
      </c>
      <c r="M2217" s="7">
        <v>1</v>
      </c>
      <c r="N2217" s="17"/>
    </row>
    <row r="2218" spans="1:14" ht="47.25">
      <c r="A2218" s="6">
        <v>2216</v>
      </c>
      <c r="B2218" s="8" t="s">
        <v>28345</v>
      </c>
      <c r="C2218" s="9" t="s">
        <v>29438</v>
      </c>
      <c r="D2218" s="10" t="s">
        <v>29439</v>
      </c>
      <c r="E2218" s="11" t="s">
        <v>29444</v>
      </c>
      <c r="F2218" s="6" t="s">
        <v>29441</v>
      </c>
      <c r="G2218" s="6" t="s">
        <v>1493</v>
      </c>
      <c r="H2218" s="16">
        <v>6446282.04</v>
      </c>
      <c r="I2218" s="12"/>
      <c r="J2218" s="12"/>
      <c r="K2218" s="15">
        <v>0</v>
      </c>
      <c r="L2218" s="13" t="s">
        <v>15</v>
      </c>
      <c r="M2218" s="7">
        <v>1</v>
      </c>
      <c r="N2218" s="17"/>
    </row>
    <row r="2219" spans="1:14" ht="31.5">
      <c r="A2219" s="6">
        <v>2217</v>
      </c>
      <c r="B2219" s="8" t="s">
        <v>28345</v>
      </c>
      <c r="C2219" s="9" t="s">
        <v>29438</v>
      </c>
      <c r="D2219" s="10" t="s">
        <v>29439</v>
      </c>
      <c r="E2219" s="11" t="s">
        <v>29445</v>
      </c>
      <c r="F2219" s="6" t="s">
        <v>29441</v>
      </c>
      <c r="G2219" s="6" t="s">
        <v>1493</v>
      </c>
      <c r="H2219" s="16">
        <v>6446282.04</v>
      </c>
      <c r="I2219" s="12"/>
      <c r="J2219" s="12"/>
      <c r="K2219" s="15">
        <v>0</v>
      </c>
      <c r="L2219" s="13" t="s">
        <v>15</v>
      </c>
      <c r="M2219" s="7">
        <v>1</v>
      </c>
      <c r="N2219" s="17"/>
    </row>
    <row r="2220" spans="1:14" ht="47.25">
      <c r="A2220" s="6">
        <v>2218</v>
      </c>
      <c r="B2220" s="8" t="s">
        <v>28345</v>
      </c>
      <c r="C2220" s="9" t="s">
        <v>29438</v>
      </c>
      <c r="D2220" s="10" t="s">
        <v>29439</v>
      </c>
      <c r="E2220" s="11" t="s">
        <v>29446</v>
      </c>
      <c r="F2220" s="6" t="s">
        <v>29441</v>
      </c>
      <c r="G2220" s="6" t="s">
        <v>1493</v>
      </c>
      <c r="H2220" s="16">
        <v>6446282.04</v>
      </c>
      <c r="I2220" s="12"/>
      <c r="J2220" s="12"/>
      <c r="K2220" s="15">
        <v>0</v>
      </c>
      <c r="L2220" s="13" t="s">
        <v>15</v>
      </c>
      <c r="M2220" s="7">
        <v>1</v>
      </c>
      <c r="N2220" s="17"/>
    </row>
    <row r="2221" spans="1:14" ht="31.5">
      <c r="A2221" s="6">
        <v>2219</v>
      </c>
      <c r="B2221" s="8" t="s">
        <v>28345</v>
      </c>
      <c r="C2221" s="9" t="s">
        <v>29438</v>
      </c>
      <c r="D2221" s="10" t="s">
        <v>29439</v>
      </c>
      <c r="E2221" s="11" t="s">
        <v>29447</v>
      </c>
      <c r="F2221" s="6" t="s">
        <v>29441</v>
      </c>
      <c r="G2221" s="6" t="s">
        <v>1493</v>
      </c>
      <c r="H2221" s="16">
        <v>6446282.04</v>
      </c>
      <c r="I2221" s="12"/>
      <c r="J2221" s="12"/>
      <c r="K2221" s="15">
        <v>0</v>
      </c>
      <c r="L2221" s="13" t="s">
        <v>15</v>
      </c>
      <c r="M2221" s="7">
        <v>1</v>
      </c>
      <c r="N2221" s="17"/>
    </row>
    <row r="2222" spans="1:14" ht="63">
      <c r="A2222" s="6">
        <v>2220</v>
      </c>
      <c r="B2222" s="8" t="s">
        <v>28345</v>
      </c>
      <c r="C2222" s="9" t="s">
        <v>29438</v>
      </c>
      <c r="D2222" s="10" t="s">
        <v>29439</v>
      </c>
      <c r="E2222" s="11" t="s">
        <v>29448</v>
      </c>
      <c r="F2222" s="6" t="s">
        <v>29441</v>
      </c>
      <c r="G2222" s="6" t="s">
        <v>1493</v>
      </c>
      <c r="H2222" s="16">
        <v>6446282.04</v>
      </c>
      <c r="I2222" s="12"/>
      <c r="J2222" s="12"/>
      <c r="K2222" s="15">
        <v>0</v>
      </c>
      <c r="L2222" s="13" t="s">
        <v>15</v>
      </c>
      <c r="M2222" s="7">
        <v>1</v>
      </c>
      <c r="N2222" s="17"/>
    </row>
    <row r="2223" spans="1:14" ht="31.5">
      <c r="A2223" s="6">
        <v>2221</v>
      </c>
      <c r="B2223" s="8" t="s">
        <v>28345</v>
      </c>
      <c r="C2223" s="9" t="s">
        <v>28358</v>
      </c>
      <c r="D2223" s="10" t="s">
        <v>28359</v>
      </c>
      <c r="E2223" s="11" t="s">
        <v>29449</v>
      </c>
      <c r="F2223" s="6" t="s">
        <v>29450</v>
      </c>
      <c r="G2223" s="6" t="s">
        <v>1493</v>
      </c>
      <c r="H2223" s="16">
        <v>8409818.6999999993</v>
      </c>
      <c r="I2223" s="12"/>
      <c r="J2223" s="12"/>
      <c r="K2223" s="15">
        <v>0</v>
      </c>
      <c r="L2223" s="13" t="s">
        <v>15</v>
      </c>
      <c r="M2223" s="7">
        <v>1</v>
      </c>
      <c r="N2223" s="17" t="s">
        <v>6186</v>
      </c>
    </row>
    <row r="2224" spans="1:14" ht="31.5">
      <c r="A2224" s="6">
        <v>2222</v>
      </c>
      <c r="B2224" s="8" t="s">
        <v>28345</v>
      </c>
      <c r="C2224" s="9" t="s">
        <v>28358</v>
      </c>
      <c r="D2224" s="10" t="s">
        <v>28359</v>
      </c>
      <c r="E2224" s="11" t="s">
        <v>29451</v>
      </c>
      <c r="F2224" s="6" t="s">
        <v>29450</v>
      </c>
      <c r="G2224" s="6" t="s">
        <v>1493</v>
      </c>
      <c r="H2224" s="16">
        <v>8409818.6999999993</v>
      </c>
      <c r="I2224" s="12"/>
      <c r="J2224" s="12"/>
      <c r="K2224" s="15">
        <v>0</v>
      </c>
      <c r="L2224" s="13" t="s">
        <v>15</v>
      </c>
      <c r="M2224" s="7">
        <v>1</v>
      </c>
      <c r="N2224" s="17"/>
    </row>
    <row r="2225" spans="1:14" ht="47.25">
      <c r="A2225" s="6">
        <v>2223</v>
      </c>
      <c r="B2225" s="8" t="s">
        <v>28345</v>
      </c>
      <c r="C2225" s="9" t="s">
        <v>28358</v>
      </c>
      <c r="D2225" s="10" t="s">
        <v>28359</v>
      </c>
      <c r="E2225" s="11" t="s">
        <v>29452</v>
      </c>
      <c r="F2225" s="6" t="s">
        <v>29450</v>
      </c>
      <c r="G2225" s="6" t="s">
        <v>1493</v>
      </c>
      <c r="H2225" s="16">
        <v>8409818.6999999993</v>
      </c>
      <c r="I2225" s="12"/>
      <c r="J2225" s="12"/>
      <c r="K2225" s="15">
        <v>0</v>
      </c>
      <c r="L2225" s="13" t="s">
        <v>15</v>
      </c>
      <c r="M2225" s="7">
        <v>1</v>
      </c>
      <c r="N2225" s="17"/>
    </row>
    <row r="2226" spans="1:14" ht="31.5">
      <c r="A2226" s="6">
        <v>2224</v>
      </c>
      <c r="B2226" s="8" t="s">
        <v>28345</v>
      </c>
      <c r="C2226" s="9" t="s">
        <v>28358</v>
      </c>
      <c r="D2226" s="10" t="s">
        <v>28359</v>
      </c>
      <c r="E2226" s="11" t="s">
        <v>29453</v>
      </c>
      <c r="F2226" s="6" t="s">
        <v>29450</v>
      </c>
      <c r="G2226" s="6" t="s">
        <v>1493</v>
      </c>
      <c r="H2226" s="16">
        <v>8409818.6999999993</v>
      </c>
      <c r="I2226" s="12"/>
      <c r="J2226" s="12"/>
      <c r="K2226" s="15">
        <v>0</v>
      </c>
      <c r="L2226" s="13" t="s">
        <v>15</v>
      </c>
      <c r="M2226" s="7">
        <v>1</v>
      </c>
      <c r="N2226" s="17"/>
    </row>
    <row r="2227" spans="1:14" ht="47.25">
      <c r="A2227" s="6">
        <v>2225</v>
      </c>
      <c r="B2227" s="8" t="s">
        <v>28345</v>
      </c>
      <c r="C2227" s="9" t="s">
        <v>28358</v>
      </c>
      <c r="D2227" s="10" t="s">
        <v>28359</v>
      </c>
      <c r="E2227" s="11" t="s">
        <v>29454</v>
      </c>
      <c r="F2227" s="6" t="s">
        <v>29450</v>
      </c>
      <c r="G2227" s="6" t="s">
        <v>1493</v>
      </c>
      <c r="H2227" s="16">
        <v>8409818.6999999993</v>
      </c>
      <c r="I2227" s="12"/>
      <c r="J2227" s="12"/>
      <c r="K2227" s="15">
        <v>0</v>
      </c>
      <c r="L2227" s="13" t="s">
        <v>15</v>
      </c>
      <c r="M2227" s="7">
        <v>1</v>
      </c>
      <c r="N2227" s="17"/>
    </row>
    <row r="2228" spans="1:14" ht="31.5">
      <c r="A2228" s="6">
        <v>2226</v>
      </c>
      <c r="B2228" s="8" t="s">
        <v>28345</v>
      </c>
      <c r="C2228" s="9" t="s">
        <v>28358</v>
      </c>
      <c r="D2228" s="10" t="s">
        <v>28359</v>
      </c>
      <c r="E2228" s="11" t="s">
        <v>29455</v>
      </c>
      <c r="F2228" s="6" t="s">
        <v>29450</v>
      </c>
      <c r="G2228" s="6" t="s">
        <v>1493</v>
      </c>
      <c r="H2228" s="16">
        <v>8409818.6999999993</v>
      </c>
      <c r="I2228" s="12"/>
      <c r="J2228" s="12"/>
      <c r="K2228" s="15">
        <v>0</v>
      </c>
      <c r="L2228" s="13" t="s">
        <v>15</v>
      </c>
      <c r="M2228" s="7">
        <v>1</v>
      </c>
      <c r="N2228" s="17"/>
    </row>
    <row r="2229" spans="1:14" ht="31.5">
      <c r="A2229" s="6">
        <v>2227</v>
      </c>
      <c r="B2229" s="8" t="s">
        <v>28345</v>
      </c>
      <c r="C2229" s="9" t="s">
        <v>28358</v>
      </c>
      <c r="D2229" s="10" t="s">
        <v>28359</v>
      </c>
      <c r="E2229" s="11" t="s">
        <v>29456</v>
      </c>
      <c r="F2229" s="6" t="s">
        <v>29450</v>
      </c>
      <c r="G2229" s="6" t="s">
        <v>1493</v>
      </c>
      <c r="H2229" s="16">
        <v>8409818.6999999993</v>
      </c>
      <c r="I2229" s="12"/>
      <c r="J2229" s="12"/>
      <c r="K2229" s="15">
        <v>0</v>
      </c>
      <c r="L2229" s="13" t="s">
        <v>15</v>
      </c>
      <c r="M2229" s="7">
        <v>1</v>
      </c>
      <c r="N2229" s="17"/>
    </row>
    <row r="2230" spans="1:14" ht="31.5">
      <c r="A2230" s="6">
        <v>2228</v>
      </c>
      <c r="B2230" s="8" t="s">
        <v>28345</v>
      </c>
      <c r="C2230" s="9" t="s">
        <v>28358</v>
      </c>
      <c r="D2230" s="10" t="s">
        <v>28359</v>
      </c>
      <c r="E2230" s="11" t="s">
        <v>29457</v>
      </c>
      <c r="F2230" s="6" t="s">
        <v>29450</v>
      </c>
      <c r="G2230" s="6" t="s">
        <v>1493</v>
      </c>
      <c r="H2230" s="16">
        <v>8409818.6999999993</v>
      </c>
      <c r="I2230" s="12"/>
      <c r="J2230" s="12"/>
      <c r="K2230" s="15">
        <v>0</v>
      </c>
      <c r="L2230" s="13" t="s">
        <v>15</v>
      </c>
      <c r="M2230" s="7">
        <v>1</v>
      </c>
      <c r="N2230" s="17"/>
    </row>
    <row r="2231" spans="1:14" ht="31.5">
      <c r="A2231" s="6">
        <v>2229</v>
      </c>
      <c r="B2231" s="8" t="s">
        <v>28345</v>
      </c>
      <c r="C2231" s="9" t="s">
        <v>28358</v>
      </c>
      <c r="D2231" s="10" t="s">
        <v>28359</v>
      </c>
      <c r="E2231" s="11" t="s">
        <v>29458</v>
      </c>
      <c r="F2231" s="6" t="s">
        <v>29450</v>
      </c>
      <c r="G2231" s="6" t="s">
        <v>1493</v>
      </c>
      <c r="H2231" s="16">
        <v>8409818.6999999993</v>
      </c>
      <c r="I2231" s="12"/>
      <c r="J2231" s="12"/>
      <c r="K2231" s="15">
        <v>0</v>
      </c>
      <c r="L2231" s="13" t="s">
        <v>15</v>
      </c>
      <c r="M2231" s="7">
        <v>1</v>
      </c>
      <c r="N2231" s="17"/>
    </row>
    <row r="2232" spans="1:14" ht="47.25">
      <c r="A2232" s="6">
        <v>2230</v>
      </c>
      <c r="B2232" s="8" t="s">
        <v>28345</v>
      </c>
      <c r="C2232" s="9" t="s">
        <v>28358</v>
      </c>
      <c r="D2232" s="10" t="s">
        <v>28359</v>
      </c>
      <c r="E2232" s="11" t="s">
        <v>29459</v>
      </c>
      <c r="F2232" s="6" t="s">
        <v>29450</v>
      </c>
      <c r="G2232" s="6" t="s">
        <v>1493</v>
      </c>
      <c r="H2232" s="16">
        <v>8409818.6999999993</v>
      </c>
      <c r="I2232" s="12"/>
      <c r="J2232" s="12"/>
      <c r="K2232" s="15">
        <v>0</v>
      </c>
      <c r="L2232" s="13" t="s">
        <v>15</v>
      </c>
      <c r="M2232" s="7">
        <v>1</v>
      </c>
      <c r="N2232" s="17"/>
    </row>
    <row r="2233" spans="1:14" ht="31.5">
      <c r="A2233" s="6">
        <v>2231</v>
      </c>
      <c r="B2233" s="8" t="s">
        <v>28345</v>
      </c>
      <c r="C2233" s="9" t="s">
        <v>28358</v>
      </c>
      <c r="D2233" s="10" t="s">
        <v>28359</v>
      </c>
      <c r="E2233" s="11" t="s">
        <v>29458</v>
      </c>
      <c r="F2233" s="6" t="s">
        <v>29450</v>
      </c>
      <c r="G2233" s="6" t="s">
        <v>1493</v>
      </c>
      <c r="H2233" s="16">
        <v>8409818.6999999993</v>
      </c>
      <c r="I2233" s="12"/>
      <c r="J2233" s="12"/>
      <c r="K2233" s="15">
        <v>0</v>
      </c>
      <c r="L2233" s="13" t="s">
        <v>15</v>
      </c>
      <c r="M2233" s="7">
        <v>1</v>
      </c>
      <c r="N2233" s="17"/>
    </row>
    <row r="2234" spans="1:14" ht="31.5">
      <c r="A2234" s="6">
        <v>2232</v>
      </c>
      <c r="B2234" s="8" t="s">
        <v>28345</v>
      </c>
      <c r="C2234" s="9" t="s">
        <v>28358</v>
      </c>
      <c r="D2234" s="10" t="s">
        <v>28359</v>
      </c>
      <c r="E2234" s="11" t="s">
        <v>29460</v>
      </c>
      <c r="F2234" s="6" t="s">
        <v>29450</v>
      </c>
      <c r="G2234" s="6" t="s">
        <v>1493</v>
      </c>
      <c r="H2234" s="16">
        <v>8409818.6999999993</v>
      </c>
      <c r="I2234" s="12"/>
      <c r="J2234" s="12"/>
      <c r="K2234" s="15">
        <v>0</v>
      </c>
      <c r="L2234" s="13" t="s">
        <v>15</v>
      </c>
      <c r="M2234" s="7">
        <v>1</v>
      </c>
      <c r="N2234" s="17"/>
    </row>
    <row r="2235" spans="1:14" ht="47.25">
      <c r="A2235" s="6">
        <v>2233</v>
      </c>
      <c r="B2235" s="8" t="s">
        <v>28345</v>
      </c>
      <c r="C2235" s="9" t="s">
        <v>28358</v>
      </c>
      <c r="D2235" s="10" t="s">
        <v>28359</v>
      </c>
      <c r="E2235" s="11" t="s">
        <v>29461</v>
      </c>
      <c r="F2235" s="6" t="s">
        <v>29450</v>
      </c>
      <c r="G2235" s="6" t="s">
        <v>1493</v>
      </c>
      <c r="H2235" s="16">
        <v>8409818.6999999993</v>
      </c>
      <c r="I2235" s="12"/>
      <c r="J2235" s="12"/>
      <c r="K2235" s="15">
        <v>0</v>
      </c>
      <c r="L2235" s="13" t="s">
        <v>15</v>
      </c>
      <c r="M2235" s="7">
        <v>1</v>
      </c>
      <c r="N2235" s="17"/>
    </row>
    <row r="2236" spans="1:14" ht="31.5">
      <c r="A2236" s="6">
        <v>2234</v>
      </c>
      <c r="B2236" s="8" t="s">
        <v>28345</v>
      </c>
      <c r="C2236" s="9" t="s">
        <v>28358</v>
      </c>
      <c r="D2236" s="10" t="s">
        <v>28359</v>
      </c>
      <c r="E2236" s="11" t="s">
        <v>29462</v>
      </c>
      <c r="F2236" s="6" t="s">
        <v>29463</v>
      </c>
      <c r="G2236" s="6" t="s">
        <v>1493</v>
      </c>
      <c r="H2236" s="16">
        <v>7737840.1220000004</v>
      </c>
      <c r="I2236" s="12"/>
      <c r="J2236" s="12"/>
      <c r="K2236" s="15">
        <v>0</v>
      </c>
      <c r="L2236" s="13" t="s">
        <v>15</v>
      </c>
      <c r="M2236" s="7">
        <v>1</v>
      </c>
      <c r="N2236" s="17" t="s">
        <v>6186</v>
      </c>
    </row>
    <row r="2237" spans="1:14" ht="47.25">
      <c r="A2237" s="6">
        <v>2235</v>
      </c>
      <c r="B2237" s="8" t="s">
        <v>28345</v>
      </c>
      <c r="C2237" s="9" t="s">
        <v>28358</v>
      </c>
      <c r="D2237" s="10" t="s">
        <v>28359</v>
      </c>
      <c r="E2237" s="11" t="s">
        <v>29464</v>
      </c>
      <c r="F2237" s="6" t="s">
        <v>29463</v>
      </c>
      <c r="G2237" s="6" t="s">
        <v>1493</v>
      </c>
      <c r="H2237" s="16">
        <v>7737840.1220000004</v>
      </c>
      <c r="I2237" s="12"/>
      <c r="J2237" s="12"/>
      <c r="K2237" s="15">
        <v>0</v>
      </c>
      <c r="L2237" s="13" t="s">
        <v>15</v>
      </c>
      <c r="M2237" s="7">
        <v>1</v>
      </c>
      <c r="N2237" s="17"/>
    </row>
    <row r="2238" spans="1:14" ht="31.5">
      <c r="A2238" s="6">
        <v>2236</v>
      </c>
      <c r="B2238" s="8" t="s">
        <v>28345</v>
      </c>
      <c r="C2238" s="9" t="s">
        <v>28358</v>
      </c>
      <c r="D2238" s="10" t="s">
        <v>28359</v>
      </c>
      <c r="E2238" s="11" t="s">
        <v>29465</v>
      </c>
      <c r="F2238" s="6" t="s">
        <v>29463</v>
      </c>
      <c r="G2238" s="6" t="s">
        <v>1493</v>
      </c>
      <c r="H2238" s="16">
        <v>7737840.1220000004</v>
      </c>
      <c r="I2238" s="12"/>
      <c r="J2238" s="12"/>
      <c r="K2238" s="15">
        <v>0</v>
      </c>
      <c r="L2238" s="13" t="s">
        <v>15</v>
      </c>
      <c r="M2238" s="7">
        <v>1</v>
      </c>
      <c r="N2238" s="17"/>
    </row>
    <row r="2239" spans="1:14" ht="47.25">
      <c r="A2239" s="6">
        <v>2237</v>
      </c>
      <c r="B2239" s="8" t="s">
        <v>28345</v>
      </c>
      <c r="C2239" s="9" t="s">
        <v>28358</v>
      </c>
      <c r="D2239" s="10" t="s">
        <v>28359</v>
      </c>
      <c r="E2239" s="11" t="s">
        <v>29466</v>
      </c>
      <c r="F2239" s="6" t="s">
        <v>29463</v>
      </c>
      <c r="G2239" s="6" t="s">
        <v>1493</v>
      </c>
      <c r="H2239" s="16">
        <v>7737840.1220000004</v>
      </c>
      <c r="I2239" s="12"/>
      <c r="J2239" s="12"/>
      <c r="K2239" s="15">
        <v>0</v>
      </c>
      <c r="L2239" s="13" t="s">
        <v>15</v>
      </c>
      <c r="M2239" s="7">
        <v>1</v>
      </c>
      <c r="N2239" s="17"/>
    </row>
    <row r="2240" spans="1:14" ht="31.5">
      <c r="A2240" s="6">
        <v>2238</v>
      </c>
      <c r="B2240" s="8" t="s">
        <v>28345</v>
      </c>
      <c r="C2240" s="9" t="s">
        <v>28358</v>
      </c>
      <c r="D2240" s="10" t="s">
        <v>28359</v>
      </c>
      <c r="E2240" s="11" t="s">
        <v>29467</v>
      </c>
      <c r="F2240" s="6" t="s">
        <v>29463</v>
      </c>
      <c r="G2240" s="6" t="s">
        <v>1493</v>
      </c>
      <c r="H2240" s="16">
        <v>7737840.1220000004</v>
      </c>
      <c r="I2240" s="12"/>
      <c r="J2240" s="12"/>
      <c r="K2240" s="15">
        <v>0</v>
      </c>
      <c r="L2240" s="13" t="s">
        <v>15</v>
      </c>
      <c r="M2240" s="7">
        <v>1</v>
      </c>
      <c r="N2240" s="17"/>
    </row>
    <row r="2241" spans="1:14" ht="63">
      <c r="A2241" s="6">
        <v>2239</v>
      </c>
      <c r="B2241" s="8" t="s">
        <v>28345</v>
      </c>
      <c r="C2241" s="9" t="s">
        <v>28358</v>
      </c>
      <c r="D2241" s="10" t="s">
        <v>28359</v>
      </c>
      <c r="E2241" s="11" t="s">
        <v>29468</v>
      </c>
      <c r="F2241" s="6" t="s">
        <v>29463</v>
      </c>
      <c r="G2241" s="6" t="s">
        <v>1493</v>
      </c>
      <c r="H2241" s="16">
        <v>7737840.1220000004</v>
      </c>
      <c r="I2241" s="12"/>
      <c r="J2241" s="12"/>
      <c r="K2241" s="15">
        <v>0</v>
      </c>
      <c r="L2241" s="13" t="s">
        <v>15</v>
      </c>
      <c r="M2241" s="7">
        <v>1</v>
      </c>
      <c r="N2241" s="17"/>
    </row>
    <row r="2242" spans="1:14" ht="63">
      <c r="A2242" s="6">
        <v>2240</v>
      </c>
      <c r="B2242" s="8" t="s">
        <v>28345</v>
      </c>
      <c r="C2242" s="9" t="s">
        <v>29469</v>
      </c>
      <c r="D2242" s="10" t="s">
        <v>29470</v>
      </c>
      <c r="E2242" s="11" t="s">
        <v>29471</v>
      </c>
      <c r="F2242" s="6" t="s">
        <v>29472</v>
      </c>
      <c r="G2242" s="6" t="s">
        <v>9443</v>
      </c>
      <c r="H2242" s="16">
        <v>4853830.25</v>
      </c>
      <c r="I2242" s="12" t="s">
        <v>29473</v>
      </c>
      <c r="J2242" s="12" t="s">
        <v>26201</v>
      </c>
      <c r="K2242" s="15">
        <v>3410469</v>
      </c>
      <c r="L2242" s="13" t="s">
        <v>15</v>
      </c>
      <c r="M2242" s="7">
        <v>1</v>
      </c>
      <c r="N2242" s="17"/>
    </row>
    <row r="2243" spans="1:14" ht="78.75">
      <c r="A2243" s="6">
        <v>2241</v>
      </c>
      <c r="B2243" s="8" t="s">
        <v>28345</v>
      </c>
      <c r="C2243" s="9" t="s">
        <v>29474</v>
      </c>
      <c r="D2243" s="10" t="s">
        <v>29475</v>
      </c>
      <c r="E2243" s="11" t="s">
        <v>29476</v>
      </c>
      <c r="F2243" s="6" t="s">
        <v>29477</v>
      </c>
      <c r="G2243" s="6" t="s">
        <v>9443</v>
      </c>
      <c r="H2243" s="16">
        <v>3305516.702</v>
      </c>
      <c r="I2243" s="12" t="s">
        <v>29478</v>
      </c>
      <c r="J2243" s="12" t="s">
        <v>26299</v>
      </c>
      <c r="K2243" s="15">
        <v>0</v>
      </c>
      <c r="L2243" s="13" t="s">
        <v>15</v>
      </c>
      <c r="M2243" s="7">
        <v>1</v>
      </c>
      <c r="N2243" s="17"/>
    </row>
    <row r="2244" spans="1:14" ht="63">
      <c r="A2244" s="6">
        <v>2242</v>
      </c>
      <c r="B2244" s="8" t="s">
        <v>28345</v>
      </c>
      <c r="C2244" s="9" t="s">
        <v>29479</v>
      </c>
      <c r="D2244" s="10" t="s">
        <v>28688</v>
      </c>
      <c r="E2244" s="11" t="s">
        <v>29480</v>
      </c>
      <c r="F2244" s="6" t="s">
        <v>29481</v>
      </c>
      <c r="G2244" s="6" t="s">
        <v>9443</v>
      </c>
      <c r="H2244" s="16">
        <v>5243316.6160000004</v>
      </c>
      <c r="I2244" s="12" t="s">
        <v>16746</v>
      </c>
      <c r="J2244" s="12" t="s">
        <v>26295</v>
      </c>
      <c r="K2244" s="15">
        <v>1508656</v>
      </c>
      <c r="L2244" s="13" t="s">
        <v>15</v>
      </c>
      <c r="M2244" s="7">
        <v>1</v>
      </c>
      <c r="N2244" s="17"/>
    </row>
    <row r="2245" spans="1:14" ht="78.75">
      <c r="A2245" s="6">
        <v>2243</v>
      </c>
      <c r="B2245" s="8" t="s">
        <v>28345</v>
      </c>
      <c r="C2245" s="9" t="s">
        <v>29482</v>
      </c>
      <c r="D2245" s="10" t="s">
        <v>28680</v>
      </c>
      <c r="E2245" s="11" t="s">
        <v>29483</v>
      </c>
      <c r="F2245" s="6" t="s">
        <v>29484</v>
      </c>
      <c r="G2245" s="6" t="s">
        <v>9443</v>
      </c>
      <c r="H2245" s="16">
        <v>8662481.2640000004</v>
      </c>
      <c r="I2245" s="12" t="s">
        <v>29485</v>
      </c>
      <c r="J2245" s="12" t="s">
        <v>24889</v>
      </c>
      <c r="K2245" s="15">
        <v>5480230</v>
      </c>
      <c r="L2245" s="13" t="s">
        <v>15</v>
      </c>
      <c r="M2245" s="7">
        <v>1</v>
      </c>
      <c r="N2245" s="17"/>
    </row>
    <row r="2246" spans="1:14" ht="78.75">
      <c r="A2246" s="6">
        <v>2244</v>
      </c>
      <c r="B2246" s="8" t="s">
        <v>28345</v>
      </c>
      <c r="C2246" s="9" t="s">
        <v>29486</v>
      </c>
      <c r="D2246" s="10" t="s">
        <v>28450</v>
      </c>
      <c r="E2246" s="11" t="s">
        <v>29487</v>
      </c>
      <c r="F2246" s="6" t="s">
        <v>29488</v>
      </c>
      <c r="G2246" s="6" t="s">
        <v>9443</v>
      </c>
      <c r="H2246" s="16">
        <v>19224874.5</v>
      </c>
      <c r="I2246" s="12" t="s">
        <v>7225</v>
      </c>
      <c r="J2246" s="12" t="s">
        <v>2030</v>
      </c>
      <c r="K2246" s="15">
        <v>16548799</v>
      </c>
      <c r="L2246" s="13" t="s">
        <v>15</v>
      </c>
      <c r="M2246" s="7">
        <v>1</v>
      </c>
      <c r="N2246" s="17"/>
    </row>
    <row r="2247" spans="1:14" ht="126">
      <c r="A2247" s="6">
        <v>2245</v>
      </c>
      <c r="B2247" s="8" t="s">
        <v>28345</v>
      </c>
      <c r="C2247" s="9" t="s">
        <v>29489</v>
      </c>
      <c r="D2247" s="10" t="s">
        <v>29490</v>
      </c>
      <c r="E2247" s="11" t="s">
        <v>29491</v>
      </c>
      <c r="F2247" s="6" t="s">
        <v>29492</v>
      </c>
      <c r="G2247" s="6" t="s">
        <v>9443</v>
      </c>
      <c r="H2247" s="16">
        <v>27164148.076000001</v>
      </c>
      <c r="I2247" s="12" t="s">
        <v>21356</v>
      </c>
      <c r="J2247" s="12" t="s">
        <v>29493</v>
      </c>
      <c r="K2247" s="15">
        <v>20001869</v>
      </c>
      <c r="L2247" s="13" t="s">
        <v>15</v>
      </c>
      <c r="M2247" s="7">
        <v>1</v>
      </c>
      <c r="N2247" s="17"/>
    </row>
    <row r="2248" spans="1:14" ht="78.75">
      <c r="A2248" s="6">
        <v>2246</v>
      </c>
      <c r="B2248" s="8" t="s">
        <v>28345</v>
      </c>
      <c r="C2248" s="9" t="s">
        <v>29494</v>
      </c>
      <c r="D2248" s="10" t="s">
        <v>29495</v>
      </c>
      <c r="E2248" s="11" t="s">
        <v>29496</v>
      </c>
      <c r="F2248" s="6" t="s">
        <v>29497</v>
      </c>
      <c r="G2248" s="6" t="s">
        <v>9443</v>
      </c>
      <c r="H2248" s="16">
        <v>5226250.568</v>
      </c>
      <c r="I2248" s="12" t="s">
        <v>29498</v>
      </c>
      <c r="J2248" s="12" t="s">
        <v>2408</v>
      </c>
      <c r="K2248" s="15">
        <v>3500000</v>
      </c>
      <c r="L2248" s="13" t="s">
        <v>15</v>
      </c>
      <c r="M2248" s="7">
        <v>1</v>
      </c>
      <c r="N2248" s="17"/>
    </row>
    <row r="2249" spans="1:14" ht="78.75">
      <c r="A2249" s="6">
        <v>2247</v>
      </c>
      <c r="B2249" s="8" t="s">
        <v>28345</v>
      </c>
      <c r="C2249" s="9" t="s">
        <v>29499</v>
      </c>
      <c r="D2249" s="10" t="s">
        <v>4114</v>
      </c>
      <c r="E2249" s="11" t="s">
        <v>29500</v>
      </c>
      <c r="F2249" s="6" t="s">
        <v>29501</v>
      </c>
      <c r="G2249" s="6" t="s">
        <v>9443</v>
      </c>
      <c r="H2249" s="16">
        <v>4840364</v>
      </c>
      <c r="I2249" s="12" t="s">
        <v>24804</v>
      </c>
      <c r="J2249" s="12" t="s">
        <v>24731</v>
      </c>
      <c r="K2249" s="15">
        <v>2400000</v>
      </c>
      <c r="L2249" s="13" t="s">
        <v>15</v>
      </c>
      <c r="M2249" s="7">
        <v>1</v>
      </c>
      <c r="N2249" s="17"/>
    </row>
    <row r="2250" spans="1:14" ht="78.75">
      <c r="A2250" s="6">
        <v>2248</v>
      </c>
      <c r="B2250" s="8" t="s">
        <v>28345</v>
      </c>
      <c r="C2250" s="9" t="s">
        <v>29502</v>
      </c>
      <c r="D2250" s="10" t="s">
        <v>29503</v>
      </c>
      <c r="E2250" s="11" t="s">
        <v>29504</v>
      </c>
      <c r="F2250" s="6" t="s">
        <v>29505</v>
      </c>
      <c r="G2250" s="6" t="s">
        <v>9443</v>
      </c>
      <c r="H2250" s="16">
        <v>9959034.3000000007</v>
      </c>
      <c r="I2250" s="12" t="s">
        <v>16971</v>
      </c>
      <c r="J2250" s="12" t="s">
        <v>2135</v>
      </c>
      <c r="K2250" s="15">
        <v>0</v>
      </c>
      <c r="L2250" s="13" t="s">
        <v>15</v>
      </c>
      <c r="M2250" s="7">
        <v>1</v>
      </c>
      <c r="N2250" s="17"/>
    </row>
    <row r="2251" spans="1:14" ht="78.75">
      <c r="A2251" s="6">
        <v>2249</v>
      </c>
      <c r="B2251" s="8" t="s">
        <v>28345</v>
      </c>
      <c r="C2251" s="9" t="s">
        <v>29506</v>
      </c>
      <c r="D2251" s="10" t="s">
        <v>29507</v>
      </c>
      <c r="E2251" s="11" t="s">
        <v>29508</v>
      </c>
      <c r="F2251" s="6">
        <v>153110</v>
      </c>
      <c r="G2251" s="6" t="s">
        <v>9443</v>
      </c>
      <c r="H2251" s="16">
        <v>5008552.8949999996</v>
      </c>
      <c r="I2251" s="12" t="s">
        <v>29509</v>
      </c>
      <c r="J2251" s="12" t="s">
        <v>29510</v>
      </c>
      <c r="K2251" s="15">
        <v>0</v>
      </c>
      <c r="L2251" s="13" t="s">
        <v>15</v>
      </c>
      <c r="M2251" s="7">
        <v>1</v>
      </c>
      <c r="N2251" s="17"/>
    </row>
    <row r="2252" spans="1:14" ht="63">
      <c r="A2252" s="6">
        <v>2250</v>
      </c>
      <c r="B2252" s="8" t="s">
        <v>28345</v>
      </c>
      <c r="C2252" s="9" t="s">
        <v>29511</v>
      </c>
      <c r="D2252" s="10" t="s">
        <v>29512</v>
      </c>
      <c r="E2252" s="11" t="s">
        <v>29513</v>
      </c>
      <c r="F2252" s="6" t="s">
        <v>29514</v>
      </c>
      <c r="G2252" s="6" t="s">
        <v>9443</v>
      </c>
      <c r="H2252" s="16">
        <v>4522910.0999999996</v>
      </c>
      <c r="I2252" s="12" t="s">
        <v>6867</v>
      </c>
      <c r="J2252" s="12" t="s">
        <v>2078</v>
      </c>
      <c r="K2252" s="15">
        <v>1500000</v>
      </c>
      <c r="L2252" s="13" t="s">
        <v>15</v>
      </c>
      <c r="M2252" s="7">
        <v>1</v>
      </c>
      <c r="N2252" s="17"/>
    </row>
    <row r="2253" spans="1:14" ht="78.75">
      <c r="A2253" s="6">
        <v>2251</v>
      </c>
      <c r="B2253" s="8" t="s">
        <v>28345</v>
      </c>
      <c r="C2253" s="9" t="s">
        <v>29515</v>
      </c>
      <c r="D2253" s="10" t="s">
        <v>29516</v>
      </c>
      <c r="E2253" s="11" t="s">
        <v>29517</v>
      </c>
      <c r="F2253" s="6" t="s">
        <v>29518</v>
      </c>
      <c r="G2253" s="6" t="s">
        <v>9443</v>
      </c>
      <c r="H2253" s="16">
        <v>6767045.7010000004</v>
      </c>
      <c r="I2253" s="12" t="s">
        <v>14857</v>
      </c>
      <c r="J2253" s="12" t="s">
        <v>4779</v>
      </c>
      <c r="K2253" s="15">
        <v>0</v>
      </c>
      <c r="L2253" s="13" t="s">
        <v>15</v>
      </c>
      <c r="M2253" s="7">
        <v>1</v>
      </c>
      <c r="N2253" s="17"/>
    </row>
    <row r="2254" spans="1:14" ht="94.5">
      <c r="A2254" s="6">
        <v>2252</v>
      </c>
      <c r="B2254" s="8" t="s">
        <v>28345</v>
      </c>
      <c r="C2254" s="9" t="s">
        <v>29519</v>
      </c>
      <c r="D2254" s="10" t="s">
        <v>29520</v>
      </c>
      <c r="E2254" s="11" t="s">
        <v>29521</v>
      </c>
      <c r="F2254" s="6" t="s">
        <v>29522</v>
      </c>
      <c r="G2254" s="6" t="s">
        <v>9443</v>
      </c>
      <c r="H2254" s="16">
        <v>8021910.2000000002</v>
      </c>
      <c r="I2254" s="12" t="s">
        <v>2216</v>
      </c>
      <c r="J2254" s="12" t="s">
        <v>2303</v>
      </c>
      <c r="K2254" s="15">
        <v>0</v>
      </c>
      <c r="L2254" s="13" t="s">
        <v>15</v>
      </c>
      <c r="M2254" s="7">
        <v>1</v>
      </c>
      <c r="N2254" s="17"/>
    </row>
    <row r="2255" spans="1:14" ht="78.75">
      <c r="A2255" s="6">
        <v>2253</v>
      </c>
      <c r="B2255" s="8" t="s">
        <v>28345</v>
      </c>
      <c r="C2255" s="9" t="s">
        <v>29523</v>
      </c>
      <c r="D2255" s="10" t="s">
        <v>29524</v>
      </c>
      <c r="E2255" s="11" t="s">
        <v>29525</v>
      </c>
      <c r="F2255" s="6" t="s">
        <v>29526</v>
      </c>
      <c r="G2255" s="6" t="s">
        <v>9443</v>
      </c>
      <c r="H2255" s="16">
        <v>1022308.351</v>
      </c>
      <c r="I2255" s="12" t="s">
        <v>28750</v>
      </c>
      <c r="J2255" s="12" t="s">
        <v>6919</v>
      </c>
      <c r="K2255" s="15">
        <v>0</v>
      </c>
      <c r="L2255" s="13" t="s">
        <v>15</v>
      </c>
      <c r="M2255" s="7">
        <v>1</v>
      </c>
      <c r="N2255" s="17"/>
    </row>
    <row r="2256" spans="1:14" ht="63">
      <c r="A2256" s="6">
        <v>2254</v>
      </c>
      <c r="B2256" s="8" t="s">
        <v>28345</v>
      </c>
      <c r="C2256" s="9" t="s">
        <v>29527</v>
      </c>
      <c r="D2256" s="10" t="s">
        <v>29528</v>
      </c>
      <c r="E2256" s="11" t="s">
        <v>29529</v>
      </c>
      <c r="F2256" s="6">
        <v>119381</v>
      </c>
      <c r="G2256" s="6" t="s">
        <v>9443</v>
      </c>
      <c r="H2256" s="16">
        <v>3257627.838</v>
      </c>
      <c r="I2256" s="12" t="s">
        <v>26076</v>
      </c>
      <c r="J2256" s="12" t="s">
        <v>29530</v>
      </c>
      <c r="K2256" s="15">
        <v>0</v>
      </c>
      <c r="L2256" s="13" t="s">
        <v>15</v>
      </c>
      <c r="M2256" s="7">
        <v>1</v>
      </c>
      <c r="N2256" s="17"/>
    </row>
    <row r="2257" spans="1:14" ht="78.75">
      <c r="A2257" s="6">
        <v>2255</v>
      </c>
      <c r="B2257" s="8" t="s">
        <v>28345</v>
      </c>
      <c r="C2257" s="9" t="s">
        <v>29531</v>
      </c>
      <c r="D2257" s="10" t="s">
        <v>28422</v>
      </c>
      <c r="E2257" s="11" t="s">
        <v>29532</v>
      </c>
      <c r="F2257" s="6">
        <v>89781</v>
      </c>
      <c r="G2257" s="6" t="s">
        <v>9443</v>
      </c>
      <c r="H2257" s="16">
        <v>3875861.7560000001</v>
      </c>
      <c r="I2257" s="12" t="s">
        <v>29533</v>
      </c>
      <c r="J2257" s="12" t="s">
        <v>29534</v>
      </c>
      <c r="K2257" s="15">
        <v>0</v>
      </c>
      <c r="L2257" s="13" t="s">
        <v>15</v>
      </c>
      <c r="M2257" s="7">
        <v>1</v>
      </c>
      <c r="N2257" s="17"/>
    </row>
    <row r="2258" spans="1:14" ht="78.75">
      <c r="A2258" s="6">
        <v>2256</v>
      </c>
      <c r="B2258" s="8" t="s">
        <v>28345</v>
      </c>
      <c r="C2258" s="9" t="s">
        <v>29535</v>
      </c>
      <c r="D2258" s="10" t="s">
        <v>29536</v>
      </c>
      <c r="E2258" s="11" t="s">
        <v>29537</v>
      </c>
      <c r="F2258" s="6">
        <v>84153</v>
      </c>
      <c r="G2258" s="6" t="s">
        <v>9443</v>
      </c>
      <c r="H2258" s="16">
        <v>3340553.6740000001</v>
      </c>
      <c r="I2258" s="12" t="s">
        <v>24744</v>
      </c>
      <c r="J2258" s="12" t="s">
        <v>6675</v>
      </c>
      <c r="K2258" s="15">
        <v>0</v>
      </c>
      <c r="L2258" s="13" t="s">
        <v>15</v>
      </c>
      <c r="M2258" s="7">
        <v>1</v>
      </c>
      <c r="N2258" s="17"/>
    </row>
    <row r="2259" spans="1:14" ht="110.25">
      <c r="A2259" s="6">
        <v>2257</v>
      </c>
      <c r="B2259" s="8" t="s">
        <v>28345</v>
      </c>
      <c r="C2259" s="9" t="s">
        <v>29538</v>
      </c>
      <c r="D2259" s="10" t="s">
        <v>29539</v>
      </c>
      <c r="E2259" s="11" t="s">
        <v>29540</v>
      </c>
      <c r="F2259" s="6" t="s">
        <v>29541</v>
      </c>
      <c r="G2259" s="6" t="s">
        <v>9443</v>
      </c>
      <c r="H2259" s="16">
        <v>9801991.0999999996</v>
      </c>
      <c r="I2259" s="12" t="s">
        <v>8056</v>
      </c>
      <c r="J2259" s="12" t="s">
        <v>6675</v>
      </c>
      <c r="K2259" s="15">
        <v>6018983</v>
      </c>
      <c r="L2259" s="13" t="s">
        <v>15</v>
      </c>
      <c r="M2259" s="7">
        <v>1</v>
      </c>
      <c r="N2259" s="17"/>
    </row>
    <row r="2260" spans="1:14" ht="78.75">
      <c r="A2260" s="6">
        <v>2258</v>
      </c>
      <c r="B2260" s="8" t="s">
        <v>28345</v>
      </c>
      <c r="C2260" s="9" t="s">
        <v>29542</v>
      </c>
      <c r="D2260" s="10" t="s">
        <v>29543</v>
      </c>
      <c r="E2260" s="11" t="s">
        <v>29544</v>
      </c>
      <c r="F2260" s="6" t="s">
        <v>29545</v>
      </c>
      <c r="G2260" s="6" t="s">
        <v>9443</v>
      </c>
      <c r="H2260" s="16">
        <v>3486225.45</v>
      </c>
      <c r="I2260" s="12" t="s">
        <v>7088</v>
      </c>
      <c r="J2260" s="12" t="s">
        <v>1952</v>
      </c>
      <c r="K2260" s="15">
        <v>0</v>
      </c>
      <c r="L2260" s="13" t="s">
        <v>15</v>
      </c>
      <c r="M2260" s="7">
        <v>1</v>
      </c>
      <c r="N2260" s="17"/>
    </row>
    <row r="2261" spans="1:14" ht="126">
      <c r="A2261" s="6">
        <v>2259</v>
      </c>
      <c r="B2261" s="8" t="s">
        <v>28345</v>
      </c>
      <c r="C2261" s="9" t="s">
        <v>29489</v>
      </c>
      <c r="D2261" s="10" t="s">
        <v>29546</v>
      </c>
      <c r="E2261" s="11" t="s">
        <v>29547</v>
      </c>
      <c r="F2261" s="6" t="s">
        <v>29548</v>
      </c>
      <c r="G2261" s="6" t="s">
        <v>9443</v>
      </c>
      <c r="H2261" s="16">
        <v>8884706.4100000001</v>
      </c>
      <c r="I2261" s="12" t="s">
        <v>29549</v>
      </c>
      <c r="J2261" s="12" t="s">
        <v>7691</v>
      </c>
      <c r="K2261" s="15">
        <v>6566265</v>
      </c>
      <c r="L2261" s="13" t="s">
        <v>15</v>
      </c>
      <c r="M2261" s="7">
        <v>1</v>
      </c>
      <c r="N2261" s="17"/>
    </row>
    <row r="2262" spans="1:14" ht="78.75">
      <c r="A2262" s="6">
        <v>2260</v>
      </c>
      <c r="B2262" s="8" t="s">
        <v>28345</v>
      </c>
      <c r="C2262" s="9" t="s">
        <v>29550</v>
      </c>
      <c r="D2262" s="10" t="s">
        <v>29512</v>
      </c>
      <c r="E2262" s="11" t="s">
        <v>29551</v>
      </c>
      <c r="F2262" s="6" t="s">
        <v>29552</v>
      </c>
      <c r="G2262" s="6" t="s">
        <v>9443</v>
      </c>
      <c r="H2262" s="16">
        <v>6513984.7000000002</v>
      </c>
      <c r="I2262" s="12" t="s">
        <v>1621</v>
      </c>
      <c r="J2262" s="12" t="s">
        <v>7509</v>
      </c>
      <c r="K2262" s="15">
        <v>5000000</v>
      </c>
      <c r="L2262" s="13" t="s">
        <v>15</v>
      </c>
      <c r="M2262" s="7">
        <v>1</v>
      </c>
      <c r="N2262" s="17"/>
    </row>
    <row r="2263" spans="1:14" ht="94.5">
      <c r="A2263" s="6">
        <v>2261</v>
      </c>
      <c r="B2263" s="8" t="s">
        <v>28345</v>
      </c>
      <c r="C2263" s="9" t="s">
        <v>29553</v>
      </c>
      <c r="D2263" s="10" t="s">
        <v>29554</v>
      </c>
      <c r="E2263" s="11" t="s">
        <v>29555</v>
      </c>
      <c r="F2263" s="6" t="s">
        <v>29556</v>
      </c>
      <c r="G2263" s="6" t="s">
        <v>9443</v>
      </c>
      <c r="H2263" s="16">
        <v>3483845.7</v>
      </c>
      <c r="I2263" s="12" t="s">
        <v>8029</v>
      </c>
      <c r="J2263" s="12" t="s">
        <v>1944</v>
      </c>
      <c r="K2263" s="15">
        <v>782829</v>
      </c>
      <c r="L2263" s="13" t="s">
        <v>15</v>
      </c>
      <c r="M2263" s="7">
        <v>1</v>
      </c>
      <c r="N2263" s="17"/>
    </row>
    <row r="2264" spans="1:14" ht="78.75">
      <c r="A2264" s="6">
        <v>2262</v>
      </c>
      <c r="B2264" s="8" t="s">
        <v>28345</v>
      </c>
      <c r="C2264" s="9" t="s">
        <v>29557</v>
      </c>
      <c r="D2264" s="10" t="s">
        <v>29558</v>
      </c>
      <c r="E2264" s="11" t="s">
        <v>29559</v>
      </c>
      <c r="F2264" s="6" t="s">
        <v>29560</v>
      </c>
      <c r="G2264" s="6" t="s">
        <v>9443</v>
      </c>
      <c r="H2264" s="16">
        <v>4959832.2</v>
      </c>
      <c r="I2264" s="12" t="s">
        <v>7088</v>
      </c>
      <c r="J2264" s="12" t="s">
        <v>7638</v>
      </c>
      <c r="K2264" s="15">
        <v>2432272</v>
      </c>
      <c r="L2264" s="13" t="s">
        <v>15</v>
      </c>
      <c r="M2264" s="7">
        <v>1</v>
      </c>
      <c r="N2264" s="17"/>
    </row>
    <row r="2265" spans="1:14" ht="110.25">
      <c r="A2265" s="6">
        <v>2263</v>
      </c>
      <c r="B2265" s="8" t="s">
        <v>28345</v>
      </c>
      <c r="C2265" s="9" t="s">
        <v>29561</v>
      </c>
      <c r="D2265" s="10" t="s">
        <v>29562</v>
      </c>
      <c r="E2265" s="11" t="s">
        <v>29563</v>
      </c>
      <c r="F2265" s="6" t="s">
        <v>29564</v>
      </c>
      <c r="G2265" s="6" t="s">
        <v>9443</v>
      </c>
      <c r="H2265" s="16">
        <v>8472255</v>
      </c>
      <c r="I2265" s="12" t="s">
        <v>29565</v>
      </c>
      <c r="J2265" s="12" t="s">
        <v>2369</v>
      </c>
      <c r="K2265" s="15">
        <v>628633</v>
      </c>
      <c r="L2265" s="13" t="s">
        <v>15</v>
      </c>
      <c r="M2265" s="7">
        <v>1</v>
      </c>
      <c r="N2265" s="17"/>
    </row>
    <row r="2266" spans="1:14" ht="78.75">
      <c r="A2266" s="6">
        <v>2264</v>
      </c>
      <c r="B2266" s="8" t="s">
        <v>28345</v>
      </c>
      <c r="C2266" s="9" t="s">
        <v>29566</v>
      </c>
      <c r="D2266" s="10" t="s">
        <v>29567</v>
      </c>
      <c r="E2266" s="11" t="s">
        <v>29568</v>
      </c>
      <c r="F2266" s="6">
        <v>66609</v>
      </c>
      <c r="G2266" s="6" t="s">
        <v>9443</v>
      </c>
      <c r="H2266" s="16">
        <v>3710605.392</v>
      </c>
      <c r="I2266" s="12" t="s">
        <v>29569</v>
      </c>
      <c r="J2266" s="12" t="s">
        <v>6668</v>
      </c>
      <c r="K2266" s="15">
        <v>1700000</v>
      </c>
      <c r="L2266" s="13" t="s">
        <v>15</v>
      </c>
      <c r="M2266" s="7">
        <v>1</v>
      </c>
      <c r="N2266" s="17"/>
    </row>
    <row r="2267" spans="1:14" ht="63">
      <c r="A2267" s="6">
        <v>2265</v>
      </c>
      <c r="B2267" s="8" t="s">
        <v>28345</v>
      </c>
      <c r="C2267" s="9" t="s">
        <v>29570</v>
      </c>
      <c r="D2267" s="10" t="s">
        <v>29571</v>
      </c>
      <c r="E2267" s="11" t="s">
        <v>29572</v>
      </c>
      <c r="F2267" s="6" t="s">
        <v>29573</v>
      </c>
      <c r="G2267" s="6" t="s">
        <v>9443</v>
      </c>
      <c r="H2267" s="16">
        <v>2944441.1349999998</v>
      </c>
      <c r="I2267" s="12" t="s">
        <v>29574</v>
      </c>
      <c r="J2267" s="12" t="s">
        <v>6668</v>
      </c>
      <c r="K2267" s="15">
        <v>1400000</v>
      </c>
      <c r="L2267" s="13" t="s">
        <v>15</v>
      </c>
      <c r="M2267" s="7">
        <v>1</v>
      </c>
      <c r="N2267" s="17"/>
    </row>
    <row r="2268" spans="1:14" ht="78.75">
      <c r="A2268" s="6">
        <v>2266</v>
      </c>
      <c r="B2268" s="8" t="s">
        <v>28345</v>
      </c>
      <c r="C2268" s="9" t="s">
        <v>29575</v>
      </c>
      <c r="D2268" s="10" t="s">
        <v>29276</v>
      </c>
      <c r="E2268" s="11" t="s">
        <v>29576</v>
      </c>
      <c r="F2268" s="6">
        <v>177832</v>
      </c>
      <c r="G2268" s="6" t="s">
        <v>9443</v>
      </c>
      <c r="H2268" s="16">
        <v>13484913.699999999</v>
      </c>
      <c r="I2268" s="12" t="s">
        <v>29577</v>
      </c>
      <c r="J2268" s="12" t="s">
        <v>29578</v>
      </c>
      <c r="K2268" s="15">
        <v>12339455</v>
      </c>
      <c r="L2268" s="13" t="s">
        <v>15</v>
      </c>
      <c r="M2268" s="7">
        <v>1</v>
      </c>
      <c r="N2268" s="17"/>
    </row>
    <row r="2269" spans="1:14" ht="110.25">
      <c r="A2269" s="6">
        <v>2267</v>
      </c>
      <c r="B2269" s="8" t="s">
        <v>28345</v>
      </c>
      <c r="C2269" s="9" t="s">
        <v>29579</v>
      </c>
      <c r="D2269" s="10" t="s">
        <v>29580</v>
      </c>
      <c r="E2269" s="11" t="s">
        <v>29581</v>
      </c>
      <c r="F2269" s="6" t="s">
        <v>29582</v>
      </c>
      <c r="G2269" s="6" t="s">
        <v>9443</v>
      </c>
      <c r="H2269" s="16">
        <v>16175154.613</v>
      </c>
      <c r="I2269" s="12" t="s">
        <v>7238</v>
      </c>
      <c r="J2269" s="12" t="s">
        <v>2078</v>
      </c>
      <c r="K2269" s="15">
        <v>10404111</v>
      </c>
      <c r="L2269" s="13" t="s">
        <v>15</v>
      </c>
      <c r="M2269" s="7">
        <v>1</v>
      </c>
      <c r="N2269" s="17"/>
    </row>
    <row r="2270" spans="1:14" ht="94.5">
      <c r="A2270" s="6">
        <v>2268</v>
      </c>
      <c r="B2270" s="8" t="s">
        <v>28345</v>
      </c>
      <c r="C2270" s="9" t="s">
        <v>29583</v>
      </c>
      <c r="D2270" s="10" t="s">
        <v>29584</v>
      </c>
      <c r="E2270" s="11" t="s">
        <v>29585</v>
      </c>
      <c r="F2270" s="6">
        <v>125724</v>
      </c>
      <c r="G2270" s="6" t="s">
        <v>9443</v>
      </c>
      <c r="H2270" s="16">
        <v>6513516.3760000002</v>
      </c>
      <c r="I2270" s="12" t="s">
        <v>29586</v>
      </c>
      <c r="J2270" s="12" t="s">
        <v>29587</v>
      </c>
      <c r="K2270" s="15">
        <v>4468323</v>
      </c>
      <c r="L2270" s="13" t="s">
        <v>15</v>
      </c>
      <c r="M2270" s="7">
        <v>1</v>
      </c>
      <c r="N2270" s="17"/>
    </row>
    <row r="2271" spans="1:14" ht="94.5">
      <c r="A2271" s="6">
        <v>2269</v>
      </c>
      <c r="B2271" s="8" t="s">
        <v>28345</v>
      </c>
      <c r="C2271" s="9" t="s">
        <v>29588</v>
      </c>
      <c r="D2271" s="10" t="s">
        <v>29589</v>
      </c>
      <c r="E2271" s="11" t="s">
        <v>29590</v>
      </c>
      <c r="F2271" s="6" t="s">
        <v>29591</v>
      </c>
      <c r="G2271" s="6" t="s">
        <v>9443</v>
      </c>
      <c r="H2271" s="16">
        <v>9150850.3000000007</v>
      </c>
      <c r="I2271" s="12" t="s">
        <v>6738</v>
      </c>
      <c r="J2271" s="12" t="s">
        <v>8041</v>
      </c>
      <c r="K2271" s="15">
        <v>4400000</v>
      </c>
      <c r="L2271" s="13" t="s">
        <v>15</v>
      </c>
      <c r="M2271" s="7">
        <v>1</v>
      </c>
      <c r="N2271" s="17"/>
    </row>
    <row r="2272" spans="1:14" ht="63">
      <c r="A2272" s="6">
        <v>2270</v>
      </c>
      <c r="B2272" s="8" t="s">
        <v>28345</v>
      </c>
      <c r="C2272" s="9" t="s">
        <v>29592</v>
      </c>
      <c r="D2272" s="10" t="s">
        <v>29593</v>
      </c>
      <c r="E2272" s="11" t="s">
        <v>29594</v>
      </c>
      <c r="F2272" s="6" t="s">
        <v>29595</v>
      </c>
      <c r="G2272" s="6" t="s">
        <v>9443</v>
      </c>
      <c r="H2272" s="16">
        <v>13176711.85</v>
      </c>
      <c r="I2272" s="12" t="s">
        <v>14867</v>
      </c>
      <c r="J2272" s="12" t="s">
        <v>22282</v>
      </c>
      <c r="K2272" s="15">
        <v>8542793</v>
      </c>
      <c r="L2272" s="13" t="s">
        <v>15</v>
      </c>
      <c r="M2272" s="7">
        <v>1</v>
      </c>
      <c r="N2272" s="17"/>
    </row>
    <row r="2273" spans="1:14" ht="78.75">
      <c r="A2273" s="6">
        <v>2271</v>
      </c>
      <c r="B2273" s="8" t="s">
        <v>28345</v>
      </c>
      <c r="C2273" s="9" t="s">
        <v>29596</v>
      </c>
      <c r="D2273" s="10" t="s">
        <v>28864</v>
      </c>
      <c r="E2273" s="11" t="s">
        <v>29597</v>
      </c>
      <c r="F2273" s="6" t="s">
        <v>29598</v>
      </c>
      <c r="G2273" s="6" t="s">
        <v>9443</v>
      </c>
      <c r="H2273" s="16">
        <v>9405895.8499999996</v>
      </c>
      <c r="I2273" s="12" t="s">
        <v>2165</v>
      </c>
      <c r="J2273" s="12" t="s">
        <v>1997</v>
      </c>
      <c r="K2273" s="15">
        <v>3374684</v>
      </c>
      <c r="L2273" s="13" t="s">
        <v>15</v>
      </c>
      <c r="M2273" s="7">
        <v>1</v>
      </c>
      <c r="N2273" s="17"/>
    </row>
    <row r="2274" spans="1:14" ht="110.25">
      <c r="A2274" s="6">
        <v>2272</v>
      </c>
      <c r="B2274" s="8" t="s">
        <v>28345</v>
      </c>
      <c r="C2274" s="9" t="s">
        <v>29599</v>
      </c>
      <c r="D2274" s="10" t="s">
        <v>29399</v>
      </c>
      <c r="E2274" s="11" t="s">
        <v>29600</v>
      </c>
      <c r="F2274" s="6" t="s">
        <v>29601</v>
      </c>
      <c r="G2274" s="6" t="s">
        <v>9443</v>
      </c>
      <c r="H2274" s="16">
        <v>12223687.050000001</v>
      </c>
      <c r="I2274" s="12" t="s">
        <v>23219</v>
      </c>
      <c r="J2274" s="12" t="s">
        <v>29602</v>
      </c>
      <c r="K2274" s="15">
        <v>0</v>
      </c>
      <c r="L2274" s="13" t="s">
        <v>15</v>
      </c>
      <c r="M2274" s="7">
        <v>1</v>
      </c>
      <c r="N2274" s="17"/>
    </row>
    <row r="2275" spans="1:14" ht="110.25">
      <c r="A2275" s="6">
        <v>2273</v>
      </c>
      <c r="B2275" s="8" t="s">
        <v>28345</v>
      </c>
      <c r="C2275" s="9" t="s">
        <v>29603</v>
      </c>
      <c r="D2275" s="10" t="s">
        <v>28488</v>
      </c>
      <c r="E2275" s="11" t="s">
        <v>29604</v>
      </c>
      <c r="F2275" s="6" t="s">
        <v>29605</v>
      </c>
      <c r="G2275" s="6" t="s">
        <v>9443</v>
      </c>
      <c r="H2275" s="16">
        <v>3142696.9</v>
      </c>
      <c r="I2275" s="12" t="s">
        <v>14859</v>
      </c>
      <c r="J2275" s="12" t="s">
        <v>1649</v>
      </c>
      <c r="K2275" s="15">
        <v>0</v>
      </c>
      <c r="L2275" s="13" t="s">
        <v>15</v>
      </c>
      <c r="M2275" s="7">
        <v>1</v>
      </c>
      <c r="N2275" s="17"/>
    </row>
    <row r="2276" spans="1:14" ht="47.25">
      <c r="A2276" s="6">
        <v>2274</v>
      </c>
      <c r="B2276" s="8" t="s">
        <v>28345</v>
      </c>
      <c r="C2276" s="9" t="s">
        <v>29606</v>
      </c>
      <c r="D2276" s="10" t="s">
        <v>29607</v>
      </c>
      <c r="E2276" s="11" t="s">
        <v>29608</v>
      </c>
      <c r="F2276" s="6" t="s">
        <v>29609</v>
      </c>
      <c r="G2276" s="6" t="s">
        <v>29610</v>
      </c>
      <c r="H2276" s="16">
        <v>19590406.160999998</v>
      </c>
      <c r="I2276" s="12" t="s">
        <v>29611</v>
      </c>
      <c r="J2276" s="12" t="s">
        <v>29612</v>
      </c>
      <c r="K2276" s="15">
        <v>16384750</v>
      </c>
      <c r="L2276" s="13" t="s">
        <v>15</v>
      </c>
      <c r="M2276" s="7">
        <v>1</v>
      </c>
      <c r="N2276" s="17"/>
    </row>
    <row r="2277" spans="1:14" ht="63">
      <c r="A2277" s="6">
        <v>2275</v>
      </c>
      <c r="B2277" s="8" t="s">
        <v>28345</v>
      </c>
      <c r="C2277" s="9" t="s">
        <v>29613</v>
      </c>
      <c r="D2277" s="10" t="s">
        <v>29614</v>
      </c>
      <c r="E2277" s="11" t="s">
        <v>29615</v>
      </c>
      <c r="F2277" s="6"/>
      <c r="G2277" s="6" t="s">
        <v>29610</v>
      </c>
      <c r="H2277" s="16">
        <v>25836941.109999999</v>
      </c>
      <c r="I2277" s="12" t="s">
        <v>29616</v>
      </c>
      <c r="J2277" s="12" t="s">
        <v>29617</v>
      </c>
      <c r="K2277" s="15">
        <v>19393945</v>
      </c>
      <c r="L2277" s="13" t="s">
        <v>15</v>
      </c>
      <c r="M2277" s="7">
        <v>1</v>
      </c>
      <c r="N2277" s="17"/>
    </row>
    <row r="2278" spans="1:14" ht="63">
      <c r="A2278" s="6">
        <v>2276</v>
      </c>
      <c r="B2278" s="8" t="s">
        <v>28345</v>
      </c>
      <c r="C2278" s="9" t="s">
        <v>29613</v>
      </c>
      <c r="D2278" s="10" t="s">
        <v>29614</v>
      </c>
      <c r="E2278" s="11" t="s">
        <v>29618</v>
      </c>
      <c r="F2278" s="6" t="s">
        <v>29619</v>
      </c>
      <c r="G2278" s="6" t="s">
        <v>29610</v>
      </c>
      <c r="H2278" s="16">
        <v>19183266.260000002</v>
      </c>
      <c r="I2278" s="12" t="s">
        <v>29620</v>
      </c>
      <c r="J2278" s="12" t="s">
        <v>4004</v>
      </c>
      <c r="K2278" s="15">
        <v>18698079</v>
      </c>
      <c r="L2278" s="13" t="s">
        <v>15</v>
      </c>
      <c r="M2278" s="7">
        <v>1</v>
      </c>
      <c r="N2278" s="17"/>
    </row>
    <row r="2279" spans="1:14" ht="78.75">
      <c r="A2279" s="6">
        <v>2277</v>
      </c>
      <c r="B2279" s="8" t="s">
        <v>28345</v>
      </c>
      <c r="C2279" s="9" t="s">
        <v>29621</v>
      </c>
      <c r="D2279" s="10" t="s">
        <v>29622</v>
      </c>
      <c r="E2279" s="11" t="s">
        <v>29623</v>
      </c>
      <c r="F2279" s="6" t="s">
        <v>29624</v>
      </c>
      <c r="G2279" s="6" t="s">
        <v>29625</v>
      </c>
      <c r="H2279" s="16">
        <v>5904272.0419999994</v>
      </c>
      <c r="I2279" s="12"/>
      <c r="J2279" s="12"/>
      <c r="K2279" s="15">
        <v>5100000</v>
      </c>
      <c r="L2279" s="13" t="s">
        <v>14</v>
      </c>
      <c r="M2279" s="7">
        <v>0.7</v>
      </c>
      <c r="N2279" s="17"/>
    </row>
    <row r="2280" spans="1:14" ht="78.75">
      <c r="A2280" s="6">
        <v>2278</v>
      </c>
      <c r="B2280" s="8" t="s">
        <v>28345</v>
      </c>
      <c r="C2280" s="9" t="s">
        <v>29621</v>
      </c>
      <c r="D2280" s="10" t="s">
        <v>29622</v>
      </c>
      <c r="E2280" s="11" t="s">
        <v>29623</v>
      </c>
      <c r="F2280" s="6" t="s">
        <v>29624</v>
      </c>
      <c r="G2280" s="6" t="s">
        <v>29625</v>
      </c>
      <c r="H2280" s="16">
        <v>5904272.0419999994</v>
      </c>
      <c r="I2280" s="12"/>
      <c r="J2280" s="12"/>
      <c r="K2280" s="15">
        <v>5100000</v>
      </c>
      <c r="L2280" s="13" t="s">
        <v>14</v>
      </c>
      <c r="M2280" s="7">
        <v>0.3</v>
      </c>
      <c r="N2280" s="17"/>
    </row>
    <row r="2281" spans="1:14" ht="78.75">
      <c r="A2281" s="6">
        <v>2279</v>
      </c>
      <c r="B2281" s="8" t="s">
        <v>28345</v>
      </c>
      <c r="C2281" s="9" t="s">
        <v>29621</v>
      </c>
      <c r="D2281" s="10" t="s">
        <v>29622</v>
      </c>
      <c r="E2281" s="11" t="s">
        <v>29626</v>
      </c>
      <c r="F2281" s="6" t="s">
        <v>29624</v>
      </c>
      <c r="G2281" s="6" t="s">
        <v>29625</v>
      </c>
      <c r="H2281" s="16">
        <v>7256685.1830000011</v>
      </c>
      <c r="I2281" s="12"/>
      <c r="J2281" s="12"/>
      <c r="K2281" s="15">
        <v>0</v>
      </c>
      <c r="L2281" s="13" t="s">
        <v>14</v>
      </c>
      <c r="M2281" s="7">
        <v>0.7</v>
      </c>
      <c r="N2281" s="17"/>
    </row>
    <row r="2282" spans="1:14" ht="78.75">
      <c r="A2282" s="6">
        <v>2280</v>
      </c>
      <c r="B2282" s="8" t="s">
        <v>28345</v>
      </c>
      <c r="C2282" s="9" t="s">
        <v>29621</v>
      </c>
      <c r="D2282" s="10" t="s">
        <v>29622</v>
      </c>
      <c r="E2282" s="11" t="s">
        <v>29626</v>
      </c>
      <c r="F2282" s="6" t="s">
        <v>29624</v>
      </c>
      <c r="G2282" s="6" t="s">
        <v>29625</v>
      </c>
      <c r="H2282" s="16">
        <v>7256685.1830000011</v>
      </c>
      <c r="I2282" s="12"/>
      <c r="J2282" s="12"/>
      <c r="K2282" s="15">
        <v>0</v>
      </c>
      <c r="L2282" s="13" t="s">
        <v>14</v>
      </c>
      <c r="M2282" s="7">
        <v>0.3</v>
      </c>
      <c r="N2282" s="17"/>
    </row>
    <row r="2283" spans="1:14" ht="78.75">
      <c r="A2283" s="6">
        <v>2281</v>
      </c>
      <c r="B2283" s="8" t="s">
        <v>28345</v>
      </c>
      <c r="C2283" s="9" t="s">
        <v>29621</v>
      </c>
      <c r="D2283" s="10" t="s">
        <v>29622</v>
      </c>
      <c r="E2283" s="11" t="s">
        <v>29627</v>
      </c>
      <c r="F2283" s="6" t="s">
        <v>29624</v>
      </c>
      <c r="G2283" s="6" t="s">
        <v>29625</v>
      </c>
      <c r="H2283" s="16">
        <v>5904272.0419999994</v>
      </c>
      <c r="I2283" s="12" t="s">
        <v>29577</v>
      </c>
      <c r="J2283" s="12" t="s">
        <v>29578</v>
      </c>
      <c r="K2283" s="15">
        <v>0</v>
      </c>
      <c r="L2283" s="13" t="s">
        <v>14</v>
      </c>
      <c r="M2283" s="7">
        <v>0.7</v>
      </c>
      <c r="N2283" s="17"/>
    </row>
    <row r="2284" spans="1:14" ht="78.75">
      <c r="A2284" s="6">
        <v>2282</v>
      </c>
      <c r="B2284" s="8" t="s">
        <v>28345</v>
      </c>
      <c r="C2284" s="9" t="s">
        <v>29621</v>
      </c>
      <c r="D2284" s="10" t="s">
        <v>29622</v>
      </c>
      <c r="E2284" s="11" t="s">
        <v>29627</v>
      </c>
      <c r="F2284" s="6" t="s">
        <v>29624</v>
      </c>
      <c r="G2284" s="6" t="s">
        <v>29625</v>
      </c>
      <c r="H2284" s="16">
        <v>5904272.0419999994</v>
      </c>
      <c r="I2284" s="12" t="s">
        <v>29577</v>
      </c>
      <c r="J2284" s="12" t="s">
        <v>29578</v>
      </c>
      <c r="K2284" s="15">
        <v>0</v>
      </c>
      <c r="L2284" s="13" t="s">
        <v>14</v>
      </c>
      <c r="M2284" s="7">
        <v>0.3</v>
      </c>
      <c r="N2284" s="17"/>
    </row>
    <row r="2285" spans="1:14" ht="78.75">
      <c r="A2285" s="6">
        <v>2283</v>
      </c>
      <c r="B2285" s="8" t="s">
        <v>28345</v>
      </c>
      <c r="C2285" s="9" t="s">
        <v>29621</v>
      </c>
      <c r="D2285" s="10" t="s">
        <v>29622</v>
      </c>
      <c r="E2285" s="11" t="s">
        <v>29628</v>
      </c>
      <c r="F2285" s="6" t="s">
        <v>29624</v>
      </c>
      <c r="G2285" s="6" t="s">
        <v>29625</v>
      </c>
      <c r="H2285" s="16">
        <v>7935154.4930000007</v>
      </c>
      <c r="I2285" s="12"/>
      <c r="J2285" s="12"/>
      <c r="K2285" s="15">
        <v>880000</v>
      </c>
      <c r="L2285" s="13" t="s">
        <v>14</v>
      </c>
      <c r="M2285" s="7">
        <v>0.7</v>
      </c>
      <c r="N2285" s="17"/>
    </row>
    <row r="2286" spans="1:14" ht="78.75">
      <c r="A2286" s="6">
        <v>2284</v>
      </c>
      <c r="B2286" s="8" t="s">
        <v>28345</v>
      </c>
      <c r="C2286" s="9" t="s">
        <v>29621</v>
      </c>
      <c r="D2286" s="10" t="s">
        <v>29622</v>
      </c>
      <c r="E2286" s="11" t="s">
        <v>29628</v>
      </c>
      <c r="F2286" s="6" t="s">
        <v>29624</v>
      </c>
      <c r="G2286" s="6" t="s">
        <v>29625</v>
      </c>
      <c r="H2286" s="16">
        <v>7935154.4930000007</v>
      </c>
      <c r="I2286" s="12"/>
      <c r="J2286" s="12"/>
      <c r="K2286" s="15">
        <v>880000</v>
      </c>
      <c r="L2286" s="13" t="s">
        <v>14</v>
      </c>
      <c r="M2286" s="7">
        <v>0.3</v>
      </c>
      <c r="N2286" s="17"/>
    </row>
    <row r="2287" spans="1:14" ht="78.75">
      <c r="A2287" s="6">
        <v>2285</v>
      </c>
      <c r="B2287" s="8" t="s">
        <v>28345</v>
      </c>
      <c r="C2287" s="9" t="s">
        <v>29621</v>
      </c>
      <c r="D2287" s="10" t="s">
        <v>29622</v>
      </c>
      <c r="E2287" s="11" t="s">
        <v>29629</v>
      </c>
      <c r="F2287" s="6" t="s">
        <v>29624</v>
      </c>
      <c r="G2287" s="6" t="s">
        <v>29625</v>
      </c>
      <c r="H2287" s="16">
        <v>4941688.3600000003</v>
      </c>
      <c r="I2287" s="12"/>
      <c r="J2287" s="12"/>
      <c r="K2287" s="15">
        <v>3700000</v>
      </c>
      <c r="L2287" s="13" t="s">
        <v>14</v>
      </c>
      <c r="M2287" s="7">
        <v>0.7</v>
      </c>
      <c r="N2287" s="17"/>
    </row>
    <row r="2288" spans="1:14" ht="78.75">
      <c r="A2288" s="6">
        <v>2286</v>
      </c>
      <c r="B2288" s="8" t="s">
        <v>28345</v>
      </c>
      <c r="C2288" s="9" t="s">
        <v>29621</v>
      </c>
      <c r="D2288" s="10" t="s">
        <v>29622</v>
      </c>
      <c r="E2288" s="11" t="s">
        <v>29629</v>
      </c>
      <c r="F2288" s="6" t="s">
        <v>29624</v>
      </c>
      <c r="G2288" s="6" t="s">
        <v>29625</v>
      </c>
      <c r="H2288" s="16">
        <v>4941688.3600000003</v>
      </c>
      <c r="I2288" s="12"/>
      <c r="J2288" s="12"/>
      <c r="K2288" s="15">
        <v>3700000</v>
      </c>
      <c r="L2288" s="13" t="s">
        <v>14</v>
      </c>
      <c r="M2288" s="7">
        <v>0.3</v>
      </c>
      <c r="N2288" s="17"/>
    </row>
    <row r="2289" spans="1:14" ht="78.75">
      <c r="A2289" s="6">
        <v>2287</v>
      </c>
      <c r="B2289" s="8" t="s">
        <v>28345</v>
      </c>
      <c r="C2289" s="9" t="s">
        <v>29621</v>
      </c>
      <c r="D2289" s="10" t="s">
        <v>29622</v>
      </c>
      <c r="E2289" s="11" t="s">
        <v>29630</v>
      </c>
      <c r="F2289" s="6" t="s">
        <v>29624</v>
      </c>
      <c r="G2289" s="6" t="s">
        <v>29625</v>
      </c>
      <c r="H2289" s="16">
        <v>12915354.803000001</v>
      </c>
      <c r="I2289" s="12"/>
      <c r="J2289" s="12"/>
      <c r="K2289" s="15">
        <v>9850000</v>
      </c>
      <c r="L2289" s="13" t="s">
        <v>14</v>
      </c>
      <c r="M2289" s="7">
        <v>0.7</v>
      </c>
      <c r="N2289" s="17"/>
    </row>
    <row r="2290" spans="1:14" ht="78.75">
      <c r="A2290" s="6">
        <v>2288</v>
      </c>
      <c r="B2290" s="8" t="s">
        <v>28345</v>
      </c>
      <c r="C2290" s="9" t="s">
        <v>29621</v>
      </c>
      <c r="D2290" s="10" t="s">
        <v>29622</v>
      </c>
      <c r="E2290" s="11" t="s">
        <v>29630</v>
      </c>
      <c r="F2290" s="6" t="s">
        <v>29624</v>
      </c>
      <c r="G2290" s="6" t="s">
        <v>29625</v>
      </c>
      <c r="H2290" s="16">
        <v>12915354.803000001</v>
      </c>
      <c r="I2290" s="12"/>
      <c r="J2290" s="12"/>
      <c r="K2290" s="15">
        <v>9850000</v>
      </c>
      <c r="L2290" s="13" t="s">
        <v>14</v>
      </c>
      <c r="M2290" s="7">
        <v>0.3</v>
      </c>
      <c r="N2290" s="17"/>
    </row>
    <row r="2291" spans="1:14" ht="78.75">
      <c r="A2291" s="6">
        <v>2289</v>
      </c>
      <c r="B2291" s="8" t="s">
        <v>28345</v>
      </c>
      <c r="C2291" s="9" t="s">
        <v>29631</v>
      </c>
      <c r="D2291" s="10" t="s">
        <v>29632</v>
      </c>
      <c r="E2291" s="11" t="s">
        <v>29633</v>
      </c>
      <c r="F2291" s="6" t="s">
        <v>29634</v>
      </c>
      <c r="G2291" s="6" t="s">
        <v>29625</v>
      </c>
      <c r="H2291" s="16">
        <v>17857043.163000003</v>
      </c>
      <c r="I2291" s="12" t="s">
        <v>2156</v>
      </c>
      <c r="J2291" s="12"/>
      <c r="K2291" s="15">
        <v>17813204</v>
      </c>
      <c r="L2291" s="13" t="s">
        <v>14</v>
      </c>
      <c r="M2291" s="7">
        <v>0.51</v>
      </c>
      <c r="N2291" s="17"/>
    </row>
    <row r="2292" spans="1:14" ht="78.75">
      <c r="A2292" s="6">
        <v>2290</v>
      </c>
      <c r="B2292" s="8" t="s">
        <v>28345</v>
      </c>
      <c r="C2292" s="9" t="s">
        <v>29631</v>
      </c>
      <c r="D2292" s="10" t="s">
        <v>29632</v>
      </c>
      <c r="E2292" s="11" t="s">
        <v>29633</v>
      </c>
      <c r="F2292" s="6" t="s">
        <v>29634</v>
      </c>
      <c r="G2292" s="6" t="s">
        <v>29625</v>
      </c>
      <c r="H2292" s="16">
        <v>17857043.163000003</v>
      </c>
      <c r="I2292" s="12" t="s">
        <v>2156</v>
      </c>
      <c r="J2292" s="12"/>
      <c r="K2292" s="15">
        <v>17813204</v>
      </c>
      <c r="L2292" s="13" t="s">
        <v>14</v>
      </c>
      <c r="M2292" s="7">
        <v>0.49</v>
      </c>
      <c r="N2292" s="17"/>
    </row>
    <row r="2293" spans="1:14" ht="78.75">
      <c r="A2293" s="6">
        <v>2291</v>
      </c>
      <c r="B2293" s="8" t="s">
        <v>28345</v>
      </c>
      <c r="C2293" s="9" t="s">
        <v>29631</v>
      </c>
      <c r="D2293" s="10" t="s">
        <v>29632</v>
      </c>
      <c r="E2293" s="11" t="s">
        <v>29635</v>
      </c>
      <c r="F2293" s="6" t="s">
        <v>29634</v>
      </c>
      <c r="G2293" s="6" t="s">
        <v>29625</v>
      </c>
      <c r="H2293" s="16"/>
      <c r="I2293" s="12"/>
      <c r="J2293" s="12"/>
      <c r="K2293" s="15">
        <v>8108796</v>
      </c>
      <c r="L2293" s="13" t="s">
        <v>14</v>
      </c>
      <c r="M2293" s="7">
        <v>0.51</v>
      </c>
      <c r="N2293" s="17"/>
    </row>
    <row r="2294" spans="1:14" ht="78.75">
      <c r="A2294" s="6">
        <v>2292</v>
      </c>
      <c r="B2294" s="8" t="s">
        <v>28345</v>
      </c>
      <c r="C2294" s="9" t="s">
        <v>29631</v>
      </c>
      <c r="D2294" s="10" t="s">
        <v>29632</v>
      </c>
      <c r="E2294" s="11" t="s">
        <v>29635</v>
      </c>
      <c r="F2294" s="6" t="s">
        <v>29634</v>
      </c>
      <c r="G2294" s="6" t="s">
        <v>29625</v>
      </c>
      <c r="H2294" s="16"/>
      <c r="I2294" s="12"/>
      <c r="J2294" s="12"/>
      <c r="K2294" s="15">
        <v>8108796</v>
      </c>
      <c r="L2294" s="13" t="s">
        <v>14</v>
      </c>
      <c r="M2294" s="7">
        <v>0.49</v>
      </c>
      <c r="N2294" s="17"/>
    </row>
    <row r="2295" spans="1:14" ht="63">
      <c r="A2295" s="6">
        <v>2293</v>
      </c>
      <c r="B2295" s="8" t="s">
        <v>28345</v>
      </c>
      <c r="C2295" s="9" t="s">
        <v>29636</v>
      </c>
      <c r="D2295" s="10" t="s">
        <v>29637</v>
      </c>
      <c r="E2295" s="11" t="s">
        <v>29638</v>
      </c>
      <c r="F2295" s="6" t="s">
        <v>29639</v>
      </c>
      <c r="G2295" s="6" t="s">
        <v>29625</v>
      </c>
      <c r="H2295" s="16">
        <v>31694854.333000001</v>
      </c>
      <c r="I2295" s="12" t="s">
        <v>7152</v>
      </c>
      <c r="J2295" s="12" t="s">
        <v>13223</v>
      </c>
      <c r="K2295" s="15">
        <v>24152041</v>
      </c>
      <c r="L2295" s="13" t="s">
        <v>14</v>
      </c>
      <c r="M2295" s="7">
        <v>0.25</v>
      </c>
      <c r="N2295" s="17"/>
    </row>
    <row r="2296" spans="1:14" ht="63">
      <c r="A2296" s="6">
        <v>2294</v>
      </c>
      <c r="B2296" s="8" t="s">
        <v>28345</v>
      </c>
      <c r="C2296" s="9" t="s">
        <v>29636</v>
      </c>
      <c r="D2296" s="10" t="s">
        <v>29637</v>
      </c>
      <c r="E2296" s="11" t="s">
        <v>29638</v>
      </c>
      <c r="F2296" s="6" t="s">
        <v>29639</v>
      </c>
      <c r="G2296" s="6" t="s">
        <v>29625</v>
      </c>
      <c r="H2296" s="16">
        <v>31694854.333000001</v>
      </c>
      <c r="I2296" s="12" t="s">
        <v>7152</v>
      </c>
      <c r="J2296" s="12" t="s">
        <v>13223</v>
      </c>
      <c r="K2296" s="15">
        <v>24152041</v>
      </c>
      <c r="L2296" s="13" t="s">
        <v>14</v>
      </c>
      <c r="M2296" s="7">
        <v>0.5</v>
      </c>
      <c r="N2296" s="17"/>
    </row>
    <row r="2297" spans="1:14" ht="63">
      <c r="A2297" s="6">
        <v>2295</v>
      </c>
      <c r="B2297" s="8" t="s">
        <v>28345</v>
      </c>
      <c r="C2297" s="9" t="s">
        <v>29636</v>
      </c>
      <c r="D2297" s="10" t="s">
        <v>29637</v>
      </c>
      <c r="E2297" s="11" t="s">
        <v>29638</v>
      </c>
      <c r="F2297" s="6" t="s">
        <v>29639</v>
      </c>
      <c r="G2297" s="6" t="s">
        <v>29625</v>
      </c>
      <c r="H2297" s="16">
        <v>31694854.333000001</v>
      </c>
      <c r="I2297" s="12" t="s">
        <v>7152</v>
      </c>
      <c r="J2297" s="12" t="s">
        <v>13223</v>
      </c>
      <c r="K2297" s="15">
        <v>24152041</v>
      </c>
      <c r="L2297" s="13" t="s">
        <v>14</v>
      </c>
      <c r="M2297" s="7">
        <v>0.25</v>
      </c>
      <c r="N2297" s="17"/>
    </row>
    <row r="2298" spans="1:14" ht="63">
      <c r="A2298" s="6">
        <v>2296</v>
      </c>
      <c r="B2298" s="8" t="s">
        <v>28345</v>
      </c>
      <c r="C2298" s="9" t="s">
        <v>29636</v>
      </c>
      <c r="D2298" s="10" t="s">
        <v>29637</v>
      </c>
      <c r="E2298" s="11" t="s">
        <v>29640</v>
      </c>
      <c r="F2298" s="6" t="s">
        <v>29639</v>
      </c>
      <c r="G2298" s="6" t="s">
        <v>29625</v>
      </c>
      <c r="H2298" s="16">
        <v>12514979.333000001</v>
      </c>
      <c r="I2298" s="12" t="s">
        <v>7152</v>
      </c>
      <c r="J2298" s="12" t="s">
        <v>13223</v>
      </c>
      <c r="K2298" s="15">
        <v>11299418</v>
      </c>
      <c r="L2298" s="13" t="s">
        <v>14</v>
      </c>
      <c r="M2298" s="7">
        <v>0.25</v>
      </c>
      <c r="N2298" s="17"/>
    </row>
    <row r="2299" spans="1:14" ht="63">
      <c r="A2299" s="6">
        <v>2297</v>
      </c>
      <c r="B2299" s="8" t="s">
        <v>28345</v>
      </c>
      <c r="C2299" s="9" t="s">
        <v>29636</v>
      </c>
      <c r="D2299" s="10" t="s">
        <v>29637</v>
      </c>
      <c r="E2299" s="11" t="s">
        <v>29640</v>
      </c>
      <c r="F2299" s="6" t="s">
        <v>29639</v>
      </c>
      <c r="G2299" s="6" t="s">
        <v>29625</v>
      </c>
      <c r="H2299" s="16">
        <v>12514979.333000001</v>
      </c>
      <c r="I2299" s="12" t="s">
        <v>7152</v>
      </c>
      <c r="J2299" s="12" t="s">
        <v>13223</v>
      </c>
      <c r="K2299" s="15">
        <v>11299418</v>
      </c>
      <c r="L2299" s="13" t="s">
        <v>14</v>
      </c>
      <c r="M2299" s="7">
        <v>0.5</v>
      </c>
      <c r="N2299" s="17"/>
    </row>
    <row r="2300" spans="1:14" ht="63">
      <c r="A2300" s="6">
        <v>2298</v>
      </c>
      <c r="B2300" s="8" t="s">
        <v>28345</v>
      </c>
      <c r="C2300" s="9" t="s">
        <v>29636</v>
      </c>
      <c r="D2300" s="10" t="s">
        <v>29637</v>
      </c>
      <c r="E2300" s="11" t="s">
        <v>29640</v>
      </c>
      <c r="F2300" s="6" t="s">
        <v>29639</v>
      </c>
      <c r="G2300" s="6" t="s">
        <v>29625</v>
      </c>
      <c r="H2300" s="16">
        <v>12514979.333000001</v>
      </c>
      <c r="I2300" s="12" t="s">
        <v>7152</v>
      </c>
      <c r="J2300" s="12" t="s">
        <v>13223</v>
      </c>
      <c r="K2300" s="15">
        <v>11299418</v>
      </c>
      <c r="L2300" s="13" t="s">
        <v>14</v>
      </c>
      <c r="M2300" s="7">
        <v>0.25</v>
      </c>
      <c r="N2300" s="17"/>
    </row>
    <row r="2301" spans="1:14" ht="63">
      <c r="A2301" s="6">
        <v>2299</v>
      </c>
      <c r="B2301" s="8" t="s">
        <v>28345</v>
      </c>
      <c r="C2301" s="9" t="s">
        <v>29636</v>
      </c>
      <c r="D2301" s="10" t="s">
        <v>29637</v>
      </c>
      <c r="E2301" s="11" t="s">
        <v>29641</v>
      </c>
      <c r="F2301" s="6" t="s">
        <v>29639</v>
      </c>
      <c r="G2301" s="6" t="s">
        <v>29625</v>
      </c>
      <c r="H2301" s="16">
        <v>12025815.964</v>
      </c>
      <c r="I2301" s="12" t="s">
        <v>7152</v>
      </c>
      <c r="J2301" s="12" t="s">
        <v>13223</v>
      </c>
      <c r="K2301" s="15">
        <v>8414784</v>
      </c>
      <c r="L2301" s="13" t="s">
        <v>14</v>
      </c>
      <c r="M2301" s="7">
        <v>0.25</v>
      </c>
      <c r="N2301" s="17"/>
    </row>
    <row r="2302" spans="1:14" ht="63">
      <c r="A2302" s="6">
        <v>2300</v>
      </c>
      <c r="B2302" s="8" t="s">
        <v>28345</v>
      </c>
      <c r="C2302" s="9" t="s">
        <v>29636</v>
      </c>
      <c r="D2302" s="10" t="s">
        <v>29637</v>
      </c>
      <c r="E2302" s="11" t="s">
        <v>29641</v>
      </c>
      <c r="F2302" s="6" t="s">
        <v>29639</v>
      </c>
      <c r="G2302" s="6" t="s">
        <v>29625</v>
      </c>
      <c r="H2302" s="16">
        <v>12025815.964</v>
      </c>
      <c r="I2302" s="12" t="s">
        <v>7152</v>
      </c>
      <c r="J2302" s="12" t="s">
        <v>13223</v>
      </c>
      <c r="K2302" s="15">
        <v>8414784</v>
      </c>
      <c r="L2302" s="13" t="s">
        <v>14</v>
      </c>
      <c r="M2302" s="7">
        <v>0.5</v>
      </c>
      <c r="N2302" s="17"/>
    </row>
    <row r="2303" spans="1:14" ht="63">
      <c r="A2303" s="6">
        <v>2301</v>
      </c>
      <c r="B2303" s="8" t="s">
        <v>28345</v>
      </c>
      <c r="C2303" s="9" t="s">
        <v>29636</v>
      </c>
      <c r="D2303" s="10" t="s">
        <v>29637</v>
      </c>
      <c r="E2303" s="11" t="s">
        <v>29641</v>
      </c>
      <c r="F2303" s="6" t="s">
        <v>29639</v>
      </c>
      <c r="G2303" s="6" t="s">
        <v>29625</v>
      </c>
      <c r="H2303" s="16">
        <v>12025815.964</v>
      </c>
      <c r="I2303" s="12" t="s">
        <v>7152</v>
      </c>
      <c r="J2303" s="12" t="s">
        <v>13223</v>
      </c>
      <c r="K2303" s="15">
        <v>8414784</v>
      </c>
      <c r="L2303" s="13" t="s">
        <v>14</v>
      </c>
      <c r="M2303" s="7">
        <v>0.25</v>
      </c>
      <c r="N2303" s="17"/>
    </row>
    <row r="2304" spans="1:14" ht="63">
      <c r="A2304" s="6">
        <v>2302</v>
      </c>
      <c r="B2304" s="8" t="s">
        <v>28345</v>
      </c>
      <c r="C2304" s="9" t="s">
        <v>29636</v>
      </c>
      <c r="D2304" s="10" t="s">
        <v>29637</v>
      </c>
      <c r="E2304" s="11" t="s">
        <v>29642</v>
      </c>
      <c r="F2304" s="6" t="s">
        <v>29639</v>
      </c>
      <c r="G2304" s="6" t="s">
        <v>29625</v>
      </c>
      <c r="H2304" s="16">
        <v>12538844.481000001</v>
      </c>
      <c r="I2304" s="12" t="s">
        <v>7152</v>
      </c>
      <c r="J2304" s="12" t="s">
        <v>13223</v>
      </c>
      <c r="K2304" s="15">
        <v>11949754</v>
      </c>
      <c r="L2304" s="13" t="s">
        <v>14</v>
      </c>
      <c r="M2304" s="7">
        <v>0.25</v>
      </c>
      <c r="N2304" s="17"/>
    </row>
    <row r="2305" spans="1:14" ht="63">
      <c r="A2305" s="6">
        <v>2303</v>
      </c>
      <c r="B2305" s="8" t="s">
        <v>28345</v>
      </c>
      <c r="C2305" s="9" t="s">
        <v>29636</v>
      </c>
      <c r="D2305" s="10" t="s">
        <v>29637</v>
      </c>
      <c r="E2305" s="11" t="s">
        <v>29642</v>
      </c>
      <c r="F2305" s="6" t="s">
        <v>29639</v>
      </c>
      <c r="G2305" s="6" t="s">
        <v>29625</v>
      </c>
      <c r="H2305" s="16">
        <v>12538844.481000001</v>
      </c>
      <c r="I2305" s="12" t="s">
        <v>7152</v>
      </c>
      <c r="J2305" s="12" t="s">
        <v>13223</v>
      </c>
      <c r="K2305" s="15">
        <v>11949754</v>
      </c>
      <c r="L2305" s="13" t="s">
        <v>14</v>
      </c>
      <c r="M2305" s="7">
        <v>0.5</v>
      </c>
      <c r="N2305" s="17"/>
    </row>
    <row r="2306" spans="1:14" ht="63">
      <c r="A2306" s="6">
        <v>2304</v>
      </c>
      <c r="B2306" s="8" t="s">
        <v>28345</v>
      </c>
      <c r="C2306" s="9" t="s">
        <v>29636</v>
      </c>
      <c r="D2306" s="10" t="s">
        <v>29637</v>
      </c>
      <c r="E2306" s="11" t="s">
        <v>29642</v>
      </c>
      <c r="F2306" s="6" t="s">
        <v>29639</v>
      </c>
      <c r="G2306" s="6" t="s">
        <v>29625</v>
      </c>
      <c r="H2306" s="16">
        <v>12538844.481000001</v>
      </c>
      <c r="I2306" s="12" t="s">
        <v>7152</v>
      </c>
      <c r="J2306" s="12" t="s">
        <v>13223</v>
      </c>
      <c r="K2306" s="15">
        <v>11949754</v>
      </c>
      <c r="L2306" s="13" t="s">
        <v>14</v>
      </c>
      <c r="M2306" s="7">
        <v>0.25</v>
      </c>
      <c r="N2306" s="17"/>
    </row>
    <row r="2307" spans="1:14" ht="78.75">
      <c r="A2307" s="6">
        <v>2305</v>
      </c>
      <c r="B2307" s="8" t="s">
        <v>28345</v>
      </c>
      <c r="C2307" s="9" t="s">
        <v>29643</v>
      </c>
      <c r="D2307" s="10" t="s">
        <v>29644</v>
      </c>
      <c r="E2307" s="11" t="s">
        <v>29645</v>
      </c>
      <c r="F2307" s="6" t="s">
        <v>29646</v>
      </c>
      <c r="G2307" s="6" t="s">
        <v>29625</v>
      </c>
      <c r="H2307" s="16">
        <v>19029011.437999994</v>
      </c>
      <c r="I2307" s="12" t="s">
        <v>29647</v>
      </c>
      <c r="J2307" s="12" t="s">
        <v>13223</v>
      </c>
      <c r="K2307" s="15">
        <v>168559448</v>
      </c>
      <c r="L2307" s="13" t="s">
        <v>14</v>
      </c>
      <c r="M2307" s="7">
        <v>0.51</v>
      </c>
      <c r="N2307" s="17"/>
    </row>
    <row r="2308" spans="1:14" ht="78.75">
      <c r="A2308" s="6">
        <v>2306</v>
      </c>
      <c r="B2308" s="8" t="s">
        <v>28345</v>
      </c>
      <c r="C2308" s="9" t="s">
        <v>29643</v>
      </c>
      <c r="D2308" s="10" t="s">
        <v>29644</v>
      </c>
      <c r="E2308" s="11" t="s">
        <v>29645</v>
      </c>
      <c r="F2308" s="6" t="s">
        <v>29646</v>
      </c>
      <c r="G2308" s="6" t="s">
        <v>29625</v>
      </c>
      <c r="H2308" s="16">
        <v>19029011.437999994</v>
      </c>
      <c r="I2308" s="12" t="s">
        <v>29647</v>
      </c>
      <c r="J2308" s="12" t="s">
        <v>13223</v>
      </c>
      <c r="K2308" s="15">
        <v>168559448</v>
      </c>
      <c r="L2308" s="13" t="s">
        <v>14</v>
      </c>
      <c r="M2308" s="7">
        <v>0.49</v>
      </c>
      <c r="N2308" s="17"/>
    </row>
    <row r="2309" spans="1:14" ht="78.75">
      <c r="A2309" s="6">
        <v>2307</v>
      </c>
      <c r="B2309" s="8" t="s">
        <v>28345</v>
      </c>
      <c r="C2309" s="9" t="s">
        <v>29643</v>
      </c>
      <c r="D2309" s="10" t="s">
        <v>29644</v>
      </c>
      <c r="E2309" s="11" t="s">
        <v>29648</v>
      </c>
      <c r="F2309" s="6" t="s">
        <v>29646</v>
      </c>
      <c r="G2309" s="6" t="s">
        <v>29625</v>
      </c>
      <c r="H2309" s="16">
        <v>18007333.219000001</v>
      </c>
      <c r="I2309" s="12" t="s">
        <v>29647</v>
      </c>
      <c r="J2309" s="12" t="s">
        <v>13223</v>
      </c>
      <c r="K2309" s="15">
        <v>16040770</v>
      </c>
      <c r="L2309" s="13" t="s">
        <v>14</v>
      </c>
      <c r="M2309" s="7">
        <v>0.51</v>
      </c>
      <c r="N2309" s="17"/>
    </row>
    <row r="2310" spans="1:14" ht="78.75">
      <c r="A2310" s="6">
        <v>2308</v>
      </c>
      <c r="B2310" s="8" t="s">
        <v>28345</v>
      </c>
      <c r="C2310" s="9" t="s">
        <v>29643</v>
      </c>
      <c r="D2310" s="10" t="s">
        <v>29644</v>
      </c>
      <c r="E2310" s="11" t="s">
        <v>29648</v>
      </c>
      <c r="F2310" s="6" t="s">
        <v>29646</v>
      </c>
      <c r="G2310" s="6" t="s">
        <v>29625</v>
      </c>
      <c r="H2310" s="16">
        <v>18007333.219000001</v>
      </c>
      <c r="I2310" s="12" t="s">
        <v>29647</v>
      </c>
      <c r="J2310" s="12" t="s">
        <v>13223</v>
      </c>
      <c r="K2310" s="15">
        <v>16040770</v>
      </c>
      <c r="L2310" s="13" t="s">
        <v>14</v>
      </c>
      <c r="M2310" s="7">
        <v>0.49</v>
      </c>
      <c r="N2310" s="17"/>
    </row>
    <row r="2311" spans="1:14" ht="78.75">
      <c r="A2311" s="6">
        <v>2309</v>
      </c>
      <c r="B2311" s="8" t="s">
        <v>28345</v>
      </c>
      <c r="C2311" s="9" t="s">
        <v>29643</v>
      </c>
      <c r="D2311" s="10" t="s">
        <v>29644</v>
      </c>
      <c r="E2311" s="11" t="s">
        <v>29649</v>
      </c>
      <c r="F2311" s="6" t="s">
        <v>29646</v>
      </c>
      <c r="G2311" s="6" t="s">
        <v>29625</v>
      </c>
      <c r="H2311" s="16">
        <v>5392479.7699999996</v>
      </c>
      <c r="I2311" s="12" t="s">
        <v>29647</v>
      </c>
      <c r="J2311" s="12" t="s">
        <v>13223</v>
      </c>
      <c r="K2311" s="15">
        <v>4833562</v>
      </c>
      <c r="L2311" s="13" t="s">
        <v>14</v>
      </c>
      <c r="M2311" s="7">
        <v>0.51</v>
      </c>
      <c r="N2311" s="17"/>
    </row>
    <row r="2312" spans="1:14" ht="78.75">
      <c r="A2312" s="6">
        <v>2310</v>
      </c>
      <c r="B2312" s="8" t="s">
        <v>28345</v>
      </c>
      <c r="C2312" s="9" t="s">
        <v>29643</v>
      </c>
      <c r="D2312" s="10" t="s">
        <v>29644</v>
      </c>
      <c r="E2312" s="11" t="s">
        <v>29649</v>
      </c>
      <c r="F2312" s="6" t="s">
        <v>29646</v>
      </c>
      <c r="G2312" s="6" t="s">
        <v>29625</v>
      </c>
      <c r="H2312" s="16">
        <v>5392479.7699999996</v>
      </c>
      <c r="I2312" s="12" t="s">
        <v>29647</v>
      </c>
      <c r="J2312" s="12" t="s">
        <v>13223</v>
      </c>
      <c r="K2312" s="15">
        <v>4833562</v>
      </c>
      <c r="L2312" s="13" t="s">
        <v>14</v>
      </c>
      <c r="M2312" s="7">
        <v>0.49</v>
      </c>
      <c r="N2312" s="17"/>
    </row>
    <row r="2313" spans="1:14" ht="78.75">
      <c r="A2313" s="6">
        <v>2311</v>
      </c>
      <c r="B2313" s="8" t="s">
        <v>28345</v>
      </c>
      <c r="C2313" s="9" t="s">
        <v>29636</v>
      </c>
      <c r="D2313" s="10" t="s">
        <v>29637</v>
      </c>
      <c r="E2313" s="11" t="s">
        <v>29650</v>
      </c>
      <c r="F2313" s="6">
        <v>213614</v>
      </c>
      <c r="G2313" s="6" t="s">
        <v>29625</v>
      </c>
      <c r="H2313" s="16">
        <v>46002611.917000011</v>
      </c>
      <c r="I2313" s="12" t="s">
        <v>4702</v>
      </c>
      <c r="J2313" s="12" t="s">
        <v>1944</v>
      </c>
      <c r="K2313" s="15">
        <v>21349296</v>
      </c>
      <c r="L2313" s="13" t="s">
        <v>14</v>
      </c>
      <c r="M2313" s="7">
        <v>0.25</v>
      </c>
      <c r="N2313" s="17"/>
    </row>
    <row r="2314" spans="1:14" ht="78.75">
      <c r="A2314" s="6">
        <v>2312</v>
      </c>
      <c r="B2314" s="8" t="s">
        <v>28345</v>
      </c>
      <c r="C2314" s="9" t="s">
        <v>29636</v>
      </c>
      <c r="D2314" s="10" t="s">
        <v>29637</v>
      </c>
      <c r="E2314" s="11" t="s">
        <v>29650</v>
      </c>
      <c r="F2314" s="6">
        <v>213614</v>
      </c>
      <c r="G2314" s="6" t="s">
        <v>29625</v>
      </c>
      <c r="H2314" s="16">
        <v>46002611.917000011</v>
      </c>
      <c r="I2314" s="12" t="s">
        <v>4702</v>
      </c>
      <c r="J2314" s="12" t="s">
        <v>1944</v>
      </c>
      <c r="K2314" s="15">
        <v>21349296</v>
      </c>
      <c r="L2314" s="13" t="s">
        <v>14</v>
      </c>
      <c r="M2314" s="7">
        <v>0.5</v>
      </c>
      <c r="N2314" s="17"/>
    </row>
    <row r="2315" spans="1:14" ht="78.75">
      <c r="A2315" s="6">
        <v>2313</v>
      </c>
      <c r="B2315" s="8" t="s">
        <v>28345</v>
      </c>
      <c r="C2315" s="9" t="s">
        <v>29636</v>
      </c>
      <c r="D2315" s="10" t="s">
        <v>29637</v>
      </c>
      <c r="E2315" s="11" t="s">
        <v>29650</v>
      </c>
      <c r="F2315" s="6">
        <v>213614</v>
      </c>
      <c r="G2315" s="6" t="s">
        <v>29625</v>
      </c>
      <c r="H2315" s="16">
        <v>46002611.917000011</v>
      </c>
      <c r="I2315" s="12" t="s">
        <v>4702</v>
      </c>
      <c r="J2315" s="12" t="s">
        <v>1944</v>
      </c>
      <c r="K2315" s="15">
        <v>21349296</v>
      </c>
      <c r="L2315" s="13" t="s">
        <v>14</v>
      </c>
      <c r="M2315" s="7">
        <v>0.25</v>
      </c>
      <c r="N2315" s="17"/>
    </row>
    <row r="2316" spans="1:14" ht="63">
      <c r="A2316" s="6">
        <v>2314</v>
      </c>
      <c r="B2316" s="8" t="s">
        <v>28345</v>
      </c>
      <c r="C2316" s="9" t="s">
        <v>29636</v>
      </c>
      <c r="D2316" s="10" t="s">
        <v>29637</v>
      </c>
      <c r="E2316" s="11" t="s">
        <v>29651</v>
      </c>
      <c r="F2316" s="6">
        <v>213614</v>
      </c>
      <c r="G2316" s="6" t="s">
        <v>29625</v>
      </c>
      <c r="H2316" s="16">
        <v>13200416.658000002</v>
      </c>
      <c r="I2316" s="12" t="s">
        <v>4702</v>
      </c>
      <c r="J2316" s="12" t="s">
        <v>1944</v>
      </c>
      <c r="K2316" s="15">
        <v>10324804</v>
      </c>
      <c r="L2316" s="13" t="s">
        <v>14</v>
      </c>
      <c r="M2316" s="7">
        <v>0.25</v>
      </c>
      <c r="N2316" s="17"/>
    </row>
    <row r="2317" spans="1:14" ht="63">
      <c r="A2317" s="6">
        <v>2315</v>
      </c>
      <c r="B2317" s="8" t="s">
        <v>28345</v>
      </c>
      <c r="C2317" s="9" t="s">
        <v>29636</v>
      </c>
      <c r="D2317" s="10" t="s">
        <v>29637</v>
      </c>
      <c r="E2317" s="11" t="s">
        <v>29651</v>
      </c>
      <c r="F2317" s="6">
        <v>213614</v>
      </c>
      <c r="G2317" s="6" t="s">
        <v>29625</v>
      </c>
      <c r="H2317" s="16">
        <v>13200416.658000002</v>
      </c>
      <c r="I2317" s="12" t="s">
        <v>4702</v>
      </c>
      <c r="J2317" s="12" t="s">
        <v>1944</v>
      </c>
      <c r="K2317" s="15">
        <v>10324804</v>
      </c>
      <c r="L2317" s="13" t="s">
        <v>14</v>
      </c>
      <c r="M2317" s="7">
        <v>0.5</v>
      </c>
      <c r="N2317" s="17"/>
    </row>
    <row r="2318" spans="1:14" ht="63">
      <c r="A2318" s="6">
        <v>2316</v>
      </c>
      <c r="B2318" s="8" t="s">
        <v>28345</v>
      </c>
      <c r="C2318" s="9" t="s">
        <v>29636</v>
      </c>
      <c r="D2318" s="10" t="s">
        <v>29637</v>
      </c>
      <c r="E2318" s="11" t="s">
        <v>29651</v>
      </c>
      <c r="F2318" s="6">
        <v>213614</v>
      </c>
      <c r="G2318" s="6" t="s">
        <v>29625</v>
      </c>
      <c r="H2318" s="16">
        <v>13200416.658000002</v>
      </c>
      <c r="I2318" s="12" t="s">
        <v>4702</v>
      </c>
      <c r="J2318" s="12" t="s">
        <v>1944</v>
      </c>
      <c r="K2318" s="15">
        <v>10324804</v>
      </c>
      <c r="L2318" s="13" t="s">
        <v>14</v>
      </c>
      <c r="M2318" s="7">
        <v>0.25</v>
      </c>
      <c r="N2318" s="17"/>
    </row>
    <row r="2319" spans="1:14" ht="63">
      <c r="A2319" s="6">
        <v>2317</v>
      </c>
      <c r="B2319" s="8" t="s">
        <v>28345</v>
      </c>
      <c r="C2319" s="9" t="s">
        <v>29652</v>
      </c>
      <c r="D2319" s="10" t="s">
        <v>29653</v>
      </c>
      <c r="E2319" s="11" t="s">
        <v>29654</v>
      </c>
      <c r="F2319" s="6">
        <v>281086</v>
      </c>
      <c r="G2319" s="6" t="s">
        <v>29625</v>
      </c>
      <c r="H2319" s="16">
        <v>25743732.468999993</v>
      </c>
      <c r="I2319" s="12" t="s">
        <v>26305</v>
      </c>
      <c r="J2319" s="12" t="s">
        <v>1944</v>
      </c>
      <c r="K2319" s="15">
        <v>14499361</v>
      </c>
      <c r="L2319" s="13" t="s">
        <v>14</v>
      </c>
      <c r="M2319" s="7">
        <v>0.75</v>
      </c>
      <c r="N2319" s="17"/>
    </row>
    <row r="2320" spans="1:14" ht="63">
      <c r="A2320" s="6">
        <v>2318</v>
      </c>
      <c r="B2320" s="8" t="s">
        <v>28345</v>
      </c>
      <c r="C2320" s="9" t="s">
        <v>29652</v>
      </c>
      <c r="D2320" s="10" t="s">
        <v>29653</v>
      </c>
      <c r="E2320" s="11" t="s">
        <v>29654</v>
      </c>
      <c r="F2320" s="6">
        <v>281086</v>
      </c>
      <c r="G2320" s="6" t="s">
        <v>29625</v>
      </c>
      <c r="H2320" s="16">
        <v>25743732.468999993</v>
      </c>
      <c r="I2320" s="12" t="s">
        <v>26305</v>
      </c>
      <c r="J2320" s="12" t="s">
        <v>1944</v>
      </c>
      <c r="K2320" s="15">
        <v>14499361</v>
      </c>
      <c r="L2320" s="13" t="s">
        <v>14</v>
      </c>
      <c r="M2320" s="7">
        <v>0.25</v>
      </c>
      <c r="N2320" s="17"/>
    </row>
    <row r="2321" spans="1:14" ht="78.75">
      <c r="A2321" s="6">
        <v>2319</v>
      </c>
      <c r="B2321" s="8" t="s">
        <v>28345</v>
      </c>
      <c r="C2321" s="9" t="s">
        <v>29652</v>
      </c>
      <c r="D2321" s="10" t="s">
        <v>29653</v>
      </c>
      <c r="E2321" s="11" t="s">
        <v>29655</v>
      </c>
      <c r="F2321" s="6">
        <v>281086</v>
      </c>
      <c r="G2321" s="6" t="s">
        <v>29625</v>
      </c>
      <c r="H2321" s="16">
        <v>11294400.494000001</v>
      </c>
      <c r="I2321" s="12" t="s">
        <v>26305</v>
      </c>
      <c r="J2321" s="12" t="s">
        <v>1944</v>
      </c>
      <c r="K2321" s="15">
        <v>6300000</v>
      </c>
      <c r="L2321" s="13" t="s">
        <v>14</v>
      </c>
      <c r="M2321" s="7">
        <v>0.75</v>
      </c>
      <c r="N2321" s="17"/>
    </row>
    <row r="2322" spans="1:14" ht="78.75">
      <c r="A2322" s="6">
        <v>2320</v>
      </c>
      <c r="B2322" s="8" t="s">
        <v>28345</v>
      </c>
      <c r="C2322" s="9" t="s">
        <v>29652</v>
      </c>
      <c r="D2322" s="10" t="s">
        <v>29653</v>
      </c>
      <c r="E2322" s="11" t="s">
        <v>29655</v>
      </c>
      <c r="F2322" s="6">
        <v>281086</v>
      </c>
      <c r="G2322" s="6" t="s">
        <v>29625</v>
      </c>
      <c r="H2322" s="16">
        <v>11294400.494000001</v>
      </c>
      <c r="I2322" s="12" t="s">
        <v>26305</v>
      </c>
      <c r="J2322" s="12" t="s">
        <v>1944</v>
      </c>
      <c r="K2322" s="15">
        <v>6300000</v>
      </c>
      <c r="L2322" s="13" t="s">
        <v>14</v>
      </c>
      <c r="M2322" s="7">
        <v>0.25</v>
      </c>
      <c r="N2322" s="17"/>
    </row>
    <row r="2323" spans="1:14" ht="47.25">
      <c r="A2323" s="6">
        <v>2321</v>
      </c>
      <c r="B2323" s="8" t="s">
        <v>28345</v>
      </c>
      <c r="C2323" s="9" t="s">
        <v>29652</v>
      </c>
      <c r="D2323" s="10" t="s">
        <v>29653</v>
      </c>
      <c r="E2323" s="11" t="s">
        <v>29656</v>
      </c>
      <c r="F2323" s="6">
        <v>281086</v>
      </c>
      <c r="G2323" s="6" t="s">
        <v>29625</v>
      </c>
      <c r="H2323" s="16">
        <v>12891124.58</v>
      </c>
      <c r="I2323" s="12" t="s">
        <v>26305</v>
      </c>
      <c r="J2323" s="12" t="s">
        <v>1944</v>
      </c>
      <c r="K2323" s="15">
        <v>8000000</v>
      </c>
      <c r="L2323" s="13" t="s">
        <v>14</v>
      </c>
      <c r="M2323" s="7">
        <v>0.75</v>
      </c>
      <c r="N2323" s="17"/>
    </row>
    <row r="2324" spans="1:14" ht="47.25">
      <c r="A2324" s="6">
        <v>2322</v>
      </c>
      <c r="B2324" s="8" t="s">
        <v>28345</v>
      </c>
      <c r="C2324" s="9" t="s">
        <v>29652</v>
      </c>
      <c r="D2324" s="10" t="s">
        <v>29653</v>
      </c>
      <c r="E2324" s="11" t="s">
        <v>29656</v>
      </c>
      <c r="F2324" s="6">
        <v>281086</v>
      </c>
      <c r="G2324" s="6" t="s">
        <v>29625</v>
      </c>
      <c r="H2324" s="16">
        <v>12891124.58</v>
      </c>
      <c r="I2324" s="12" t="s">
        <v>26305</v>
      </c>
      <c r="J2324" s="12" t="s">
        <v>1944</v>
      </c>
      <c r="K2324" s="15">
        <v>8000000</v>
      </c>
      <c r="L2324" s="13" t="s">
        <v>14</v>
      </c>
      <c r="M2324" s="7">
        <v>0.25</v>
      </c>
      <c r="N2324" s="17"/>
    </row>
    <row r="2325" spans="1:14" ht="63">
      <c r="A2325" s="6">
        <v>2323</v>
      </c>
      <c r="B2325" s="8" t="s">
        <v>28345</v>
      </c>
      <c r="C2325" s="9" t="s">
        <v>29657</v>
      </c>
      <c r="D2325" s="10" t="s">
        <v>28640</v>
      </c>
      <c r="E2325" s="11" t="s">
        <v>29658</v>
      </c>
      <c r="F2325" s="6" t="s">
        <v>29659</v>
      </c>
      <c r="G2325" s="6" t="s">
        <v>29625</v>
      </c>
      <c r="H2325" s="16">
        <v>13902937.319</v>
      </c>
      <c r="I2325" s="12" t="s">
        <v>25866</v>
      </c>
      <c r="J2325" s="12" t="s">
        <v>29660</v>
      </c>
      <c r="K2325" s="15">
        <v>8458915</v>
      </c>
      <c r="L2325" s="13" t="s">
        <v>14</v>
      </c>
      <c r="M2325" s="7">
        <v>0.51</v>
      </c>
      <c r="N2325" s="17"/>
    </row>
    <row r="2326" spans="1:14" ht="63">
      <c r="A2326" s="6">
        <v>2324</v>
      </c>
      <c r="B2326" s="8" t="s">
        <v>28345</v>
      </c>
      <c r="C2326" s="9" t="s">
        <v>29657</v>
      </c>
      <c r="D2326" s="10" t="s">
        <v>28640</v>
      </c>
      <c r="E2326" s="11" t="s">
        <v>29658</v>
      </c>
      <c r="F2326" s="6" t="s">
        <v>29659</v>
      </c>
      <c r="G2326" s="6" t="s">
        <v>29625</v>
      </c>
      <c r="H2326" s="16">
        <v>13902937.319</v>
      </c>
      <c r="I2326" s="12" t="s">
        <v>25866</v>
      </c>
      <c r="J2326" s="12" t="s">
        <v>29660</v>
      </c>
      <c r="K2326" s="15">
        <v>8458915</v>
      </c>
      <c r="L2326" s="13" t="s">
        <v>14</v>
      </c>
      <c r="M2326" s="7">
        <v>0.49</v>
      </c>
      <c r="N2326" s="17"/>
    </row>
    <row r="2327" spans="1:14" ht="47.25">
      <c r="A2327" s="6">
        <v>2325</v>
      </c>
      <c r="B2327" s="8" t="s">
        <v>28345</v>
      </c>
      <c r="C2327" s="9" t="s">
        <v>28843</v>
      </c>
      <c r="D2327" s="10" t="s">
        <v>29661</v>
      </c>
      <c r="E2327" s="11" t="s">
        <v>29662</v>
      </c>
      <c r="F2327" s="6">
        <v>487628</v>
      </c>
      <c r="G2327" s="6" t="s">
        <v>29625</v>
      </c>
      <c r="H2327" s="16">
        <v>4129282.35</v>
      </c>
      <c r="I2327" s="12" t="s">
        <v>1695</v>
      </c>
      <c r="J2327" s="12" t="s">
        <v>1695</v>
      </c>
      <c r="K2327" s="15">
        <v>0</v>
      </c>
      <c r="L2327" s="13" t="s">
        <v>15</v>
      </c>
      <c r="M2327" s="7">
        <v>1</v>
      </c>
      <c r="N2327" s="17" t="s">
        <v>6186</v>
      </c>
    </row>
    <row r="2328" spans="1:14" ht="78.75">
      <c r="A2328" s="6">
        <v>2326</v>
      </c>
      <c r="B2328" s="8" t="s">
        <v>28345</v>
      </c>
      <c r="C2328" s="9" t="s">
        <v>29164</v>
      </c>
      <c r="D2328" s="10" t="s">
        <v>29165</v>
      </c>
      <c r="E2328" s="11" t="s">
        <v>29663</v>
      </c>
      <c r="F2328" s="6">
        <v>487635</v>
      </c>
      <c r="G2328" s="6" t="s">
        <v>29625</v>
      </c>
      <c r="H2328" s="16">
        <v>7513850.2000000002</v>
      </c>
      <c r="I2328" s="12" t="s">
        <v>1695</v>
      </c>
      <c r="J2328" s="12" t="s">
        <v>1695</v>
      </c>
      <c r="K2328" s="15">
        <v>0</v>
      </c>
      <c r="L2328" s="13" t="s">
        <v>15</v>
      </c>
      <c r="M2328" s="7">
        <v>1</v>
      </c>
      <c r="N2328" s="17"/>
    </row>
    <row r="2329" spans="1:14" ht="63">
      <c r="A2329" s="6">
        <v>2327</v>
      </c>
      <c r="B2329" s="8" t="s">
        <v>28345</v>
      </c>
      <c r="C2329" s="9" t="s">
        <v>29664</v>
      </c>
      <c r="D2329" s="10" t="s">
        <v>29665</v>
      </c>
      <c r="E2329" s="11" t="s">
        <v>29666</v>
      </c>
      <c r="F2329" s="6">
        <v>487638</v>
      </c>
      <c r="G2329" s="6" t="s">
        <v>29625</v>
      </c>
      <c r="H2329" s="16">
        <v>9243323.3000000007</v>
      </c>
      <c r="I2329" s="12" t="s">
        <v>1695</v>
      </c>
      <c r="J2329" s="12" t="s">
        <v>1695</v>
      </c>
      <c r="K2329" s="15">
        <v>0</v>
      </c>
      <c r="L2329" s="13" t="s">
        <v>15</v>
      </c>
      <c r="M2329" s="7">
        <v>1</v>
      </c>
      <c r="N2329" s="17"/>
    </row>
    <row r="2330" spans="1:14" ht="63">
      <c r="A2330" s="6">
        <v>2328</v>
      </c>
      <c r="B2330" s="8" t="s">
        <v>28345</v>
      </c>
      <c r="C2330" s="9" t="s">
        <v>29667</v>
      </c>
      <c r="D2330" s="10" t="s">
        <v>29668</v>
      </c>
      <c r="E2330" s="11" t="s">
        <v>29669</v>
      </c>
      <c r="F2330" s="6">
        <v>487639</v>
      </c>
      <c r="G2330" s="6" t="s">
        <v>29625</v>
      </c>
      <c r="H2330" s="16">
        <v>8486626.4499999993</v>
      </c>
      <c r="I2330" s="12" t="s">
        <v>1695</v>
      </c>
      <c r="J2330" s="12" t="s">
        <v>1695</v>
      </c>
      <c r="K2330" s="15">
        <v>0</v>
      </c>
      <c r="L2330" s="13" t="s">
        <v>15</v>
      </c>
      <c r="M2330" s="7">
        <v>1</v>
      </c>
      <c r="N2330" s="17"/>
    </row>
    <row r="2331" spans="1:14" ht="47.25">
      <c r="A2331" s="6">
        <v>2329</v>
      </c>
      <c r="B2331" s="8" t="s">
        <v>28345</v>
      </c>
      <c r="C2331" s="9" t="s">
        <v>29670</v>
      </c>
      <c r="D2331" s="10" t="s">
        <v>28488</v>
      </c>
      <c r="E2331" s="11" t="s">
        <v>29671</v>
      </c>
      <c r="F2331" s="6">
        <v>487674</v>
      </c>
      <c r="G2331" s="6" t="s">
        <v>29625</v>
      </c>
      <c r="H2331" s="16">
        <v>3305373</v>
      </c>
      <c r="I2331" s="12" t="s">
        <v>1695</v>
      </c>
      <c r="J2331" s="12" t="s">
        <v>1695</v>
      </c>
      <c r="K2331" s="15">
        <v>0</v>
      </c>
      <c r="L2331" s="13" t="s">
        <v>15</v>
      </c>
      <c r="M2331" s="7">
        <v>1</v>
      </c>
      <c r="N2331" s="17"/>
    </row>
    <row r="2332" spans="1:14" ht="94.5">
      <c r="A2332" s="6">
        <v>2330</v>
      </c>
      <c r="B2332" s="8" t="s">
        <v>28345</v>
      </c>
      <c r="C2332" s="9" t="s">
        <v>29672</v>
      </c>
      <c r="D2332" s="10" t="s">
        <v>24434</v>
      </c>
      <c r="E2332" s="11" t="s">
        <v>29673</v>
      </c>
      <c r="F2332" s="6"/>
      <c r="G2332" s="6" t="s">
        <v>1687</v>
      </c>
      <c r="H2332" s="16">
        <v>1044232.01</v>
      </c>
      <c r="I2332" s="12">
        <v>44028</v>
      </c>
      <c r="J2332" s="12"/>
      <c r="K2332" s="15">
        <v>0</v>
      </c>
      <c r="L2332" s="13" t="s">
        <v>15</v>
      </c>
      <c r="M2332" s="7">
        <v>1</v>
      </c>
      <c r="N2332" s="17"/>
    </row>
    <row r="2333" spans="1:14" ht="94.5">
      <c r="A2333" s="6">
        <v>2331</v>
      </c>
      <c r="B2333" s="8" t="s">
        <v>28345</v>
      </c>
      <c r="C2333" s="9" t="s">
        <v>29672</v>
      </c>
      <c r="D2333" s="10" t="s">
        <v>24434</v>
      </c>
      <c r="E2333" s="11" t="s">
        <v>29674</v>
      </c>
      <c r="F2333" s="6"/>
      <c r="G2333" s="6" t="s">
        <v>1687</v>
      </c>
      <c r="H2333" s="16">
        <v>735812.33</v>
      </c>
      <c r="I2333" s="12">
        <v>44028</v>
      </c>
      <c r="J2333" s="12"/>
      <c r="K2333" s="15">
        <v>0</v>
      </c>
      <c r="L2333" s="13" t="s">
        <v>15</v>
      </c>
      <c r="M2333" s="7">
        <v>1</v>
      </c>
      <c r="N2333" s="17"/>
    </row>
    <row r="2334" spans="1:14" ht="94.5">
      <c r="A2334" s="6">
        <v>2332</v>
      </c>
      <c r="B2334" s="8" t="s">
        <v>28345</v>
      </c>
      <c r="C2334" s="9" t="s">
        <v>29672</v>
      </c>
      <c r="D2334" s="10" t="s">
        <v>24434</v>
      </c>
      <c r="E2334" s="11" t="s">
        <v>29675</v>
      </c>
      <c r="F2334" s="6"/>
      <c r="G2334" s="6" t="s">
        <v>1687</v>
      </c>
      <c r="H2334" s="16">
        <v>661737.81000000006</v>
      </c>
      <c r="I2334" s="12">
        <v>44028</v>
      </c>
      <c r="J2334" s="12"/>
      <c r="K2334" s="15">
        <v>0</v>
      </c>
      <c r="L2334" s="13" t="s">
        <v>15</v>
      </c>
      <c r="M2334" s="7">
        <v>1</v>
      </c>
      <c r="N2334" s="17"/>
    </row>
    <row r="2335" spans="1:14" ht="94.5">
      <c r="A2335" s="6">
        <v>2333</v>
      </c>
      <c r="B2335" s="8" t="s">
        <v>28345</v>
      </c>
      <c r="C2335" s="9" t="s">
        <v>29672</v>
      </c>
      <c r="D2335" s="10" t="s">
        <v>24434</v>
      </c>
      <c r="E2335" s="11" t="s">
        <v>29676</v>
      </c>
      <c r="F2335" s="6"/>
      <c r="G2335" s="6" t="s">
        <v>1687</v>
      </c>
      <c r="H2335" s="16">
        <v>713199.51</v>
      </c>
      <c r="I2335" s="12">
        <v>44028</v>
      </c>
      <c r="J2335" s="12"/>
      <c r="K2335" s="15">
        <v>0</v>
      </c>
      <c r="L2335" s="13" t="s">
        <v>15</v>
      </c>
      <c r="M2335" s="7">
        <v>1</v>
      </c>
      <c r="N2335" s="17"/>
    </row>
    <row r="2336" spans="1:14" ht="94.5">
      <c r="A2336" s="6">
        <v>2334</v>
      </c>
      <c r="B2336" s="8" t="s">
        <v>28345</v>
      </c>
      <c r="C2336" s="9" t="s">
        <v>29677</v>
      </c>
      <c r="D2336" s="10" t="s">
        <v>29678</v>
      </c>
      <c r="E2336" s="11" t="s">
        <v>29679</v>
      </c>
      <c r="F2336" s="6" t="s">
        <v>29680</v>
      </c>
      <c r="G2336" s="6" t="s">
        <v>1666</v>
      </c>
      <c r="H2336" s="16">
        <v>118146263.045</v>
      </c>
      <c r="I2336" s="12" t="s">
        <v>28375</v>
      </c>
      <c r="J2336" s="12" t="s">
        <v>29681</v>
      </c>
      <c r="K2336" s="15">
        <v>0</v>
      </c>
      <c r="L2336" s="13" t="s">
        <v>14</v>
      </c>
      <c r="M2336" s="7">
        <v>0.51</v>
      </c>
      <c r="N2336" s="17"/>
    </row>
    <row r="2337" spans="1:14" ht="94.5">
      <c r="A2337" s="6">
        <v>2335</v>
      </c>
      <c r="B2337" s="8" t="s">
        <v>28345</v>
      </c>
      <c r="C2337" s="9" t="s">
        <v>29677</v>
      </c>
      <c r="D2337" s="10" t="s">
        <v>29678</v>
      </c>
      <c r="E2337" s="11" t="s">
        <v>29679</v>
      </c>
      <c r="F2337" s="6" t="s">
        <v>29680</v>
      </c>
      <c r="G2337" s="6" t="s">
        <v>1666</v>
      </c>
      <c r="H2337" s="16">
        <v>118146263.045</v>
      </c>
      <c r="I2337" s="12" t="s">
        <v>28375</v>
      </c>
      <c r="J2337" s="12" t="s">
        <v>29681</v>
      </c>
      <c r="K2337" s="15">
        <v>0</v>
      </c>
      <c r="L2337" s="13" t="s">
        <v>14</v>
      </c>
      <c r="M2337" s="7">
        <v>0.49</v>
      </c>
      <c r="N2337" s="17"/>
    </row>
    <row r="2338" spans="1:14" ht="94.5">
      <c r="A2338" s="6">
        <v>2336</v>
      </c>
      <c r="B2338" s="8" t="s">
        <v>28345</v>
      </c>
      <c r="C2338" s="9" t="s">
        <v>29677</v>
      </c>
      <c r="D2338" s="10" t="s">
        <v>29678</v>
      </c>
      <c r="E2338" s="11" t="s">
        <v>29682</v>
      </c>
      <c r="F2338" s="6" t="s">
        <v>29680</v>
      </c>
      <c r="G2338" s="6" t="s">
        <v>1666</v>
      </c>
      <c r="H2338" s="16">
        <v>201638052.18699998</v>
      </c>
      <c r="I2338" s="12" t="s">
        <v>28375</v>
      </c>
      <c r="J2338" s="12" t="s">
        <v>29681</v>
      </c>
      <c r="K2338" s="15">
        <v>0</v>
      </c>
      <c r="L2338" s="13" t="s">
        <v>15</v>
      </c>
      <c r="M2338" s="7">
        <v>1</v>
      </c>
      <c r="N2338" s="17"/>
    </row>
    <row r="2339" spans="1:14" ht="47.25">
      <c r="A2339" s="6">
        <v>2337</v>
      </c>
      <c r="B2339" s="8" t="s">
        <v>28345</v>
      </c>
      <c r="C2339" s="9" t="s">
        <v>29683</v>
      </c>
      <c r="D2339" s="10" t="s">
        <v>5958</v>
      </c>
      <c r="E2339" s="11" t="s">
        <v>29684</v>
      </c>
      <c r="F2339" s="6" t="s">
        <v>29685</v>
      </c>
      <c r="G2339" s="6" t="s">
        <v>6254</v>
      </c>
      <c r="H2339" s="16">
        <v>89461996.688999996</v>
      </c>
      <c r="I2339" s="12" t="s">
        <v>29686</v>
      </c>
      <c r="J2339" s="12" t="s">
        <v>29687</v>
      </c>
      <c r="K2339" s="15">
        <v>4006847</v>
      </c>
      <c r="L2339" s="13" t="s">
        <v>15</v>
      </c>
      <c r="M2339" s="7">
        <v>1</v>
      </c>
      <c r="N2339" s="17" t="s">
        <v>29688</v>
      </c>
    </row>
    <row r="2340" spans="1:14" ht="63">
      <c r="A2340" s="6">
        <v>2338</v>
      </c>
      <c r="B2340" s="8" t="s">
        <v>28345</v>
      </c>
      <c r="C2340" s="9" t="s">
        <v>29689</v>
      </c>
      <c r="D2340" s="10" t="s">
        <v>29690</v>
      </c>
      <c r="E2340" s="11" t="s">
        <v>29691</v>
      </c>
      <c r="F2340" s="6" t="s">
        <v>29692</v>
      </c>
      <c r="G2340" s="6" t="s">
        <v>6254</v>
      </c>
      <c r="H2340" s="16">
        <v>268804212.82999998</v>
      </c>
      <c r="I2340" s="12" t="s">
        <v>29693</v>
      </c>
      <c r="J2340" s="12" t="s">
        <v>6668</v>
      </c>
      <c r="K2340" s="15">
        <v>210212082</v>
      </c>
      <c r="L2340" s="13" t="s">
        <v>15</v>
      </c>
      <c r="M2340" s="7">
        <v>1</v>
      </c>
      <c r="N2340" s="17" t="s">
        <v>29688</v>
      </c>
    </row>
    <row r="2341" spans="1:14" ht="47.25">
      <c r="A2341" s="6">
        <v>2339</v>
      </c>
      <c r="B2341" s="8" t="s">
        <v>28345</v>
      </c>
      <c r="C2341" s="9" t="s">
        <v>29694</v>
      </c>
      <c r="D2341" s="10" t="s">
        <v>27563</v>
      </c>
      <c r="E2341" s="11" t="s">
        <v>29695</v>
      </c>
      <c r="F2341" s="6" t="s">
        <v>29696</v>
      </c>
      <c r="G2341" s="6" t="s">
        <v>6254</v>
      </c>
      <c r="H2341" s="16">
        <v>11694449.880000001</v>
      </c>
      <c r="I2341" s="12" t="s">
        <v>29697</v>
      </c>
      <c r="J2341" s="12" t="s">
        <v>29698</v>
      </c>
      <c r="K2341" s="15">
        <v>78336203</v>
      </c>
      <c r="L2341" s="13" t="s">
        <v>15</v>
      </c>
      <c r="M2341" s="7">
        <v>1</v>
      </c>
      <c r="N2341" s="17"/>
    </row>
    <row r="2342" spans="1:14" ht="63">
      <c r="A2342" s="6">
        <v>2340</v>
      </c>
      <c r="B2342" s="8" t="s">
        <v>28345</v>
      </c>
      <c r="C2342" s="9" t="s">
        <v>29694</v>
      </c>
      <c r="D2342" s="10" t="s">
        <v>27563</v>
      </c>
      <c r="E2342" s="11" t="s">
        <v>29699</v>
      </c>
      <c r="F2342" s="6" t="s">
        <v>29696</v>
      </c>
      <c r="G2342" s="6" t="s">
        <v>6254</v>
      </c>
      <c r="H2342" s="16">
        <v>25302255</v>
      </c>
      <c r="I2342" s="12" t="s">
        <v>29697</v>
      </c>
      <c r="J2342" s="12" t="s">
        <v>29698</v>
      </c>
      <c r="K2342" s="15">
        <v>78336203</v>
      </c>
      <c r="L2342" s="13" t="s">
        <v>15</v>
      </c>
      <c r="M2342" s="7">
        <v>1</v>
      </c>
      <c r="N2342" s="17"/>
    </row>
    <row r="2343" spans="1:14" ht="63">
      <c r="A2343" s="6">
        <v>2341</v>
      </c>
      <c r="B2343" s="8" t="s">
        <v>28345</v>
      </c>
      <c r="C2343" s="9" t="s">
        <v>29694</v>
      </c>
      <c r="D2343" s="10" t="s">
        <v>27563</v>
      </c>
      <c r="E2343" s="11" t="s">
        <v>29700</v>
      </c>
      <c r="F2343" s="6" t="s">
        <v>29696</v>
      </c>
      <c r="G2343" s="6" t="s">
        <v>6254</v>
      </c>
      <c r="H2343" s="16">
        <v>75524605</v>
      </c>
      <c r="I2343" s="12" t="s">
        <v>29697</v>
      </c>
      <c r="J2343" s="12" t="s">
        <v>29698</v>
      </c>
      <c r="K2343" s="15">
        <v>78336203</v>
      </c>
      <c r="L2343" s="13" t="s">
        <v>15</v>
      </c>
      <c r="M2343" s="7">
        <v>1</v>
      </c>
      <c r="N2343" s="17"/>
    </row>
    <row r="2344" spans="1:14" ht="63">
      <c r="A2344" s="6">
        <v>2342</v>
      </c>
      <c r="B2344" s="8" t="s">
        <v>28345</v>
      </c>
      <c r="C2344" s="9" t="s">
        <v>29701</v>
      </c>
      <c r="D2344" s="10" t="s">
        <v>29702</v>
      </c>
      <c r="E2344" s="11" t="s">
        <v>29703</v>
      </c>
      <c r="F2344" s="6" t="s">
        <v>29704</v>
      </c>
      <c r="G2344" s="6" t="s">
        <v>6254</v>
      </c>
      <c r="H2344" s="16">
        <v>207991117.12</v>
      </c>
      <c r="I2344" s="12" t="s">
        <v>28566</v>
      </c>
      <c r="J2344" s="12" t="s">
        <v>26587</v>
      </c>
      <c r="K2344" s="15">
        <v>134302318</v>
      </c>
      <c r="L2344" s="13" t="s">
        <v>14</v>
      </c>
      <c r="M2344" s="7">
        <v>0.51</v>
      </c>
      <c r="N2344" s="17"/>
    </row>
    <row r="2345" spans="1:14" ht="63">
      <c r="A2345" s="6">
        <v>2343</v>
      </c>
      <c r="B2345" s="8" t="s">
        <v>28345</v>
      </c>
      <c r="C2345" s="9" t="s">
        <v>29701</v>
      </c>
      <c r="D2345" s="10" t="s">
        <v>29702</v>
      </c>
      <c r="E2345" s="11" t="s">
        <v>29703</v>
      </c>
      <c r="F2345" s="6" t="s">
        <v>29704</v>
      </c>
      <c r="G2345" s="6" t="s">
        <v>6254</v>
      </c>
      <c r="H2345" s="16">
        <v>207991117.12</v>
      </c>
      <c r="I2345" s="12" t="s">
        <v>28566</v>
      </c>
      <c r="J2345" s="12" t="s">
        <v>26587</v>
      </c>
      <c r="K2345" s="15">
        <v>134302318</v>
      </c>
      <c r="L2345" s="13" t="s">
        <v>14</v>
      </c>
      <c r="M2345" s="7">
        <v>0.49</v>
      </c>
      <c r="N2345" s="17"/>
    </row>
    <row r="2346" spans="1:14" ht="78.75">
      <c r="A2346" s="6">
        <v>2344</v>
      </c>
      <c r="B2346" s="8" t="s">
        <v>28345</v>
      </c>
      <c r="C2346" s="9" t="s">
        <v>29705</v>
      </c>
      <c r="D2346" s="10" t="s">
        <v>2197</v>
      </c>
      <c r="E2346" s="11" t="s">
        <v>29706</v>
      </c>
      <c r="F2346" s="6" t="s">
        <v>29707</v>
      </c>
      <c r="G2346" s="6" t="s">
        <v>6254</v>
      </c>
      <c r="H2346" s="16">
        <v>44880710.784000002</v>
      </c>
      <c r="I2346" s="12" t="s">
        <v>26616</v>
      </c>
      <c r="J2346" s="12" t="s">
        <v>29708</v>
      </c>
      <c r="K2346" s="15">
        <v>36989651</v>
      </c>
      <c r="L2346" s="13" t="s">
        <v>15</v>
      </c>
      <c r="M2346" s="7">
        <v>1</v>
      </c>
      <c r="N2346" s="17"/>
    </row>
    <row r="2347" spans="1:14" ht="78.75">
      <c r="A2347" s="6">
        <v>2345</v>
      </c>
      <c r="B2347" s="8" t="s">
        <v>28345</v>
      </c>
      <c r="C2347" s="9" t="s">
        <v>29709</v>
      </c>
      <c r="D2347" s="10" t="s">
        <v>29710</v>
      </c>
      <c r="E2347" s="11" t="s">
        <v>29711</v>
      </c>
      <c r="F2347" s="6" t="s">
        <v>29712</v>
      </c>
      <c r="G2347" s="6" t="s">
        <v>873</v>
      </c>
      <c r="H2347" s="16">
        <v>3451416.1812107996</v>
      </c>
      <c r="I2347" s="12" t="s">
        <v>28567</v>
      </c>
      <c r="J2347" s="12" t="s">
        <v>29713</v>
      </c>
      <c r="K2347" s="15">
        <v>2776158</v>
      </c>
      <c r="L2347" s="13" t="s">
        <v>15</v>
      </c>
      <c r="M2347" s="7">
        <v>1</v>
      </c>
      <c r="N2347" s="17"/>
    </row>
    <row r="2348" spans="1:14" ht="47.25">
      <c r="A2348" s="6">
        <v>2346</v>
      </c>
      <c r="B2348" s="8" t="s">
        <v>28345</v>
      </c>
      <c r="C2348" s="9" t="s">
        <v>29714</v>
      </c>
      <c r="D2348" s="10" t="s">
        <v>28652</v>
      </c>
      <c r="E2348" s="11" t="s">
        <v>29715</v>
      </c>
      <c r="F2348" s="6" t="s">
        <v>29716</v>
      </c>
      <c r="G2348" s="6" t="s">
        <v>873</v>
      </c>
      <c r="H2348" s="16">
        <v>4293415.16</v>
      </c>
      <c r="I2348" s="12" t="s">
        <v>28567</v>
      </c>
      <c r="J2348" s="12" t="s">
        <v>2391</v>
      </c>
      <c r="K2348" s="15">
        <v>3953425</v>
      </c>
      <c r="L2348" s="13" t="s">
        <v>15</v>
      </c>
      <c r="M2348" s="7">
        <v>1</v>
      </c>
      <c r="N2348" s="17"/>
    </row>
    <row r="2349" spans="1:14" ht="47.25">
      <c r="A2349" s="6">
        <v>2347</v>
      </c>
      <c r="B2349" s="8" t="s">
        <v>28345</v>
      </c>
      <c r="C2349" s="9" t="s">
        <v>29717</v>
      </c>
      <c r="D2349" s="10" t="s">
        <v>29718</v>
      </c>
      <c r="E2349" s="11" t="s">
        <v>29719</v>
      </c>
      <c r="F2349" s="6" t="s">
        <v>29720</v>
      </c>
      <c r="G2349" s="6" t="s">
        <v>873</v>
      </c>
      <c r="H2349" s="16">
        <v>3604187.8</v>
      </c>
      <c r="I2349" s="12" t="s">
        <v>26503</v>
      </c>
      <c r="J2349" s="12" t="s">
        <v>7509</v>
      </c>
      <c r="K2349" s="15">
        <v>2404144</v>
      </c>
      <c r="L2349" s="13" t="s">
        <v>15</v>
      </c>
      <c r="M2349" s="7">
        <v>1</v>
      </c>
      <c r="N2349" s="17"/>
    </row>
    <row r="2350" spans="1:14" ht="78.75">
      <c r="A2350" s="6">
        <v>2348</v>
      </c>
      <c r="B2350" s="8" t="s">
        <v>28345</v>
      </c>
      <c r="C2350" s="9" t="s">
        <v>29721</v>
      </c>
      <c r="D2350" s="10" t="s">
        <v>4033</v>
      </c>
      <c r="E2350" s="11" t="s">
        <v>29722</v>
      </c>
      <c r="F2350" s="6" t="s">
        <v>29723</v>
      </c>
      <c r="G2350" s="6" t="s">
        <v>873</v>
      </c>
      <c r="H2350" s="16">
        <v>4271583.0959999999</v>
      </c>
      <c r="I2350" s="12" t="s">
        <v>29724</v>
      </c>
      <c r="J2350" s="12" t="s">
        <v>26700</v>
      </c>
      <c r="K2350" s="15">
        <v>2758339</v>
      </c>
      <c r="L2350" s="13" t="s">
        <v>15</v>
      </c>
      <c r="M2350" s="7">
        <v>1</v>
      </c>
      <c r="N2350" s="17"/>
    </row>
    <row r="2351" spans="1:14" ht="78.75">
      <c r="A2351" s="6">
        <v>2349</v>
      </c>
      <c r="B2351" s="8" t="s">
        <v>28345</v>
      </c>
      <c r="C2351" s="9" t="s">
        <v>29721</v>
      </c>
      <c r="D2351" s="10" t="s">
        <v>4033</v>
      </c>
      <c r="E2351" s="11" t="s">
        <v>29725</v>
      </c>
      <c r="F2351" s="6" t="s">
        <v>29723</v>
      </c>
      <c r="G2351" s="6" t="s">
        <v>873</v>
      </c>
      <c r="H2351" s="16">
        <v>4572716.9040000001</v>
      </c>
      <c r="I2351" s="12" t="s">
        <v>29724</v>
      </c>
      <c r="J2351" s="12" t="s">
        <v>26700</v>
      </c>
      <c r="K2351" s="15">
        <v>2948809</v>
      </c>
      <c r="L2351" s="13" t="s">
        <v>15</v>
      </c>
      <c r="M2351" s="7">
        <v>1</v>
      </c>
      <c r="N2351" s="17"/>
    </row>
    <row r="2352" spans="1:14" ht="63">
      <c r="A2352" s="6">
        <v>2350</v>
      </c>
      <c r="B2352" s="8" t="s">
        <v>28345</v>
      </c>
      <c r="C2352" s="9" t="s">
        <v>29726</v>
      </c>
      <c r="D2352" s="10" t="s">
        <v>29727</v>
      </c>
      <c r="E2352" s="11" t="s">
        <v>29728</v>
      </c>
      <c r="F2352" s="6" t="s">
        <v>29729</v>
      </c>
      <c r="G2352" s="6" t="s">
        <v>873</v>
      </c>
      <c r="H2352" s="16">
        <v>4087046.0459999996</v>
      </c>
      <c r="I2352" s="12" t="s">
        <v>26636</v>
      </c>
      <c r="J2352" s="12" t="s">
        <v>29730</v>
      </c>
      <c r="K2352" s="15">
        <v>3678341.44</v>
      </c>
      <c r="L2352" s="13" t="s">
        <v>15</v>
      </c>
      <c r="M2352" s="7">
        <v>1</v>
      </c>
      <c r="N2352" s="17"/>
    </row>
    <row r="2353" spans="1:14" ht="63">
      <c r="A2353" s="6">
        <v>2351</v>
      </c>
      <c r="B2353" s="8" t="s">
        <v>28345</v>
      </c>
      <c r="C2353" s="9" t="s">
        <v>29731</v>
      </c>
      <c r="D2353" s="10" t="s">
        <v>29732</v>
      </c>
      <c r="E2353" s="11" t="s">
        <v>29733</v>
      </c>
      <c r="F2353" s="6" t="s">
        <v>29734</v>
      </c>
      <c r="G2353" s="6" t="s">
        <v>873</v>
      </c>
      <c r="H2353" s="16">
        <v>5193724.4989999998</v>
      </c>
      <c r="I2353" s="12" t="s">
        <v>29735</v>
      </c>
      <c r="J2353" s="12" t="s">
        <v>22169</v>
      </c>
      <c r="K2353" s="15">
        <v>4934038.2699999996</v>
      </c>
      <c r="L2353" s="13" t="s">
        <v>15</v>
      </c>
      <c r="M2353" s="7">
        <v>1</v>
      </c>
      <c r="N2353" s="17"/>
    </row>
    <row r="2354" spans="1:14" ht="63">
      <c r="A2354" s="6">
        <v>2352</v>
      </c>
      <c r="B2354" s="8" t="s">
        <v>28345</v>
      </c>
      <c r="C2354" s="9" t="s">
        <v>29731</v>
      </c>
      <c r="D2354" s="10" t="s">
        <v>29732</v>
      </c>
      <c r="E2354" s="11" t="s">
        <v>29736</v>
      </c>
      <c r="F2354" s="6" t="s">
        <v>29734</v>
      </c>
      <c r="G2354" s="6" t="s">
        <v>873</v>
      </c>
      <c r="H2354" s="16">
        <v>4649225.5010000002</v>
      </c>
      <c r="I2354" s="12" t="s">
        <v>29735</v>
      </c>
      <c r="J2354" s="12" t="s">
        <v>29737</v>
      </c>
      <c r="K2354" s="15">
        <v>4416764.2300000004</v>
      </c>
      <c r="L2354" s="13" t="s">
        <v>15</v>
      </c>
      <c r="M2354" s="7">
        <v>1</v>
      </c>
      <c r="N2354" s="17"/>
    </row>
    <row r="2355" spans="1:14" ht="63">
      <c r="A2355" s="6">
        <v>2353</v>
      </c>
      <c r="B2355" s="8" t="s">
        <v>28345</v>
      </c>
      <c r="C2355" s="9" t="s">
        <v>29738</v>
      </c>
      <c r="D2355" s="10" t="s">
        <v>29739</v>
      </c>
      <c r="E2355" s="11" t="s">
        <v>29740</v>
      </c>
      <c r="F2355" s="6" t="s">
        <v>29741</v>
      </c>
      <c r="G2355" s="6" t="s">
        <v>873</v>
      </c>
      <c r="H2355" s="16">
        <v>5193724.5</v>
      </c>
      <c r="I2355" s="12" t="s">
        <v>14860</v>
      </c>
      <c r="J2355" s="12" t="s">
        <v>1576</v>
      </c>
      <c r="K2355" s="15">
        <v>4934038.28</v>
      </c>
      <c r="L2355" s="13" t="s">
        <v>15</v>
      </c>
      <c r="M2355" s="7">
        <v>1</v>
      </c>
      <c r="N2355" s="17"/>
    </row>
    <row r="2356" spans="1:14" ht="63">
      <c r="A2356" s="6">
        <v>2354</v>
      </c>
      <c r="B2356" s="8" t="s">
        <v>28345</v>
      </c>
      <c r="C2356" s="9" t="s">
        <v>29738</v>
      </c>
      <c r="D2356" s="10" t="s">
        <v>29739</v>
      </c>
      <c r="E2356" s="11" t="s">
        <v>29742</v>
      </c>
      <c r="F2356" s="6" t="s">
        <v>29741</v>
      </c>
      <c r="G2356" s="6" t="s">
        <v>873</v>
      </c>
      <c r="H2356" s="16">
        <v>4859175.5</v>
      </c>
      <c r="I2356" s="12" t="s">
        <v>14860</v>
      </c>
      <c r="J2356" s="12" t="s">
        <v>1576</v>
      </c>
      <c r="K2356" s="15">
        <v>3644381.63</v>
      </c>
      <c r="L2356" s="13" t="s">
        <v>15</v>
      </c>
      <c r="M2356" s="7">
        <v>1</v>
      </c>
      <c r="N2356" s="17"/>
    </row>
    <row r="2357" spans="1:14" ht="63">
      <c r="A2357" s="6">
        <v>2355</v>
      </c>
      <c r="B2357" s="8" t="s">
        <v>28345</v>
      </c>
      <c r="C2357" s="9" t="s">
        <v>29743</v>
      </c>
      <c r="D2357" s="10" t="s">
        <v>29744</v>
      </c>
      <c r="E2357" s="11" t="s">
        <v>29745</v>
      </c>
      <c r="F2357" s="6" t="s">
        <v>29746</v>
      </c>
      <c r="G2357" s="6" t="s">
        <v>873</v>
      </c>
      <c r="H2357" s="16">
        <v>5193724.4989999998</v>
      </c>
      <c r="I2357" s="12" t="s">
        <v>29747</v>
      </c>
      <c r="J2357" s="12" t="s">
        <v>29748</v>
      </c>
      <c r="K2357" s="15">
        <v>46774352.049999997</v>
      </c>
      <c r="L2357" s="13" t="s">
        <v>15</v>
      </c>
      <c r="M2357" s="7">
        <v>1</v>
      </c>
      <c r="N2357" s="17"/>
    </row>
    <row r="2358" spans="1:14" ht="63">
      <c r="A2358" s="6">
        <v>2356</v>
      </c>
      <c r="B2358" s="8" t="s">
        <v>28345</v>
      </c>
      <c r="C2358" s="9" t="s">
        <v>29743</v>
      </c>
      <c r="D2358" s="10" t="s">
        <v>29744</v>
      </c>
      <c r="E2358" s="11" t="s">
        <v>29749</v>
      </c>
      <c r="F2358" s="6" t="s">
        <v>29746</v>
      </c>
      <c r="G2358" s="6" t="s">
        <v>873</v>
      </c>
      <c r="H2358" s="16">
        <v>5194525.5010000002</v>
      </c>
      <c r="I2358" s="12" t="s">
        <v>29747</v>
      </c>
      <c r="J2358" s="12" t="s">
        <v>1576</v>
      </c>
      <c r="K2358" s="15">
        <v>4675072.95</v>
      </c>
      <c r="L2358" s="13" t="s">
        <v>15</v>
      </c>
      <c r="M2358" s="7">
        <v>1</v>
      </c>
      <c r="N2358" s="17"/>
    </row>
    <row r="2359" spans="1:14" ht="78.75">
      <c r="A2359" s="6">
        <v>2357</v>
      </c>
      <c r="B2359" s="8" t="s">
        <v>28345</v>
      </c>
      <c r="C2359" s="9" t="s">
        <v>29750</v>
      </c>
      <c r="D2359" s="10" t="s">
        <v>29751</v>
      </c>
      <c r="E2359" s="11" t="s">
        <v>29752</v>
      </c>
      <c r="F2359" s="6" t="s">
        <v>29753</v>
      </c>
      <c r="G2359" s="6" t="s">
        <v>873</v>
      </c>
      <c r="H2359" s="16">
        <v>5193724.4989999998</v>
      </c>
      <c r="I2359" s="12" t="s">
        <v>26080</v>
      </c>
      <c r="J2359" s="12" t="s">
        <v>29754</v>
      </c>
      <c r="K2359" s="15">
        <v>5141787.25</v>
      </c>
      <c r="L2359" s="13" t="s">
        <v>15</v>
      </c>
      <c r="M2359" s="7">
        <v>1</v>
      </c>
      <c r="N2359" s="17"/>
    </row>
    <row r="2360" spans="1:14" ht="78.75">
      <c r="A2360" s="6">
        <v>2358</v>
      </c>
      <c r="B2360" s="8" t="s">
        <v>28345</v>
      </c>
      <c r="C2360" s="9" t="s">
        <v>29750</v>
      </c>
      <c r="D2360" s="10" t="s">
        <v>29751</v>
      </c>
      <c r="E2360" s="11" t="s">
        <v>29755</v>
      </c>
      <c r="F2360" s="6" t="s">
        <v>29753</v>
      </c>
      <c r="G2360" s="6" t="s">
        <v>873</v>
      </c>
      <c r="H2360" s="16">
        <v>4859175.5010000002</v>
      </c>
      <c r="I2360" s="12" t="s">
        <v>26080</v>
      </c>
      <c r="J2360" s="12" t="s">
        <v>29754</v>
      </c>
      <c r="K2360" s="15">
        <v>4810583.75</v>
      </c>
      <c r="L2360" s="13" t="s">
        <v>15</v>
      </c>
      <c r="M2360" s="7">
        <v>1</v>
      </c>
      <c r="N2360" s="17"/>
    </row>
    <row r="2361" spans="1:14" ht="78.75">
      <c r="A2361" s="6">
        <v>2359</v>
      </c>
      <c r="B2361" s="8" t="s">
        <v>28345</v>
      </c>
      <c r="C2361" s="9" t="s">
        <v>29756</v>
      </c>
      <c r="D2361" s="10" t="s">
        <v>29757</v>
      </c>
      <c r="E2361" s="11" t="s">
        <v>29758</v>
      </c>
      <c r="F2361" s="6" t="s">
        <v>29759</v>
      </c>
      <c r="G2361" s="6" t="s">
        <v>873</v>
      </c>
      <c r="H2361" s="16">
        <v>5805530.5109999999</v>
      </c>
      <c r="I2361" s="12" t="s">
        <v>28691</v>
      </c>
      <c r="J2361" s="12" t="s">
        <v>28648</v>
      </c>
      <c r="K2361" s="15">
        <v>5631364.5999999996</v>
      </c>
      <c r="L2361" s="13" t="s">
        <v>15</v>
      </c>
      <c r="M2361" s="7">
        <v>1</v>
      </c>
      <c r="N2361" s="17"/>
    </row>
    <row r="2362" spans="1:14" ht="78.75">
      <c r="A2362" s="6">
        <v>2360</v>
      </c>
      <c r="B2362" s="8" t="s">
        <v>28345</v>
      </c>
      <c r="C2362" s="9" t="s">
        <v>29756</v>
      </c>
      <c r="D2362" s="10" t="s">
        <v>29757</v>
      </c>
      <c r="E2362" s="11" t="s">
        <v>29760</v>
      </c>
      <c r="F2362" s="6" t="s">
        <v>29759</v>
      </c>
      <c r="G2362" s="6" t="s">
        <v>873</v>
      </c>
      <c r="H2362" s="16">
        <v>5480357.5609999998</v>
      </c>
      <c r="I2362" s="12" t="s">
        <v>28691</v>
      </c>
      <c r="J2362" s="12" t="s">
        <v>28648</v>
      </c>
      <c r="K2362" s="15">
        <v>5315946.83</v>
      </c>
      <c r="L2362" s="13" t="s">
        <v>15</v>
      </c>
      <c r="M2362" s="7">
        <v>1</v>
      </c>
      <c r="N2362" s="17"/>
    </row>
    <row r="2363" spans="1:14" ht="63">
      <c r="A2363" s="6">
        <v>2361</v>
      </c>
      <c r="B2363" s="8" t="s">
        <v>28345</v>
      </c>
      <c r="C2363" s="9" t="s">
        <v>29761</v>
      </c>
      <c r="D2363" s="10" t="s">
        <v>29762</v>
      </c>
      <c r="E2363" s="11" t="s">
        <v>29763</v>
      </c>
      <c r="F2363" s="6" t="s">
        <v>29764</v>
      </c>
      <c r="G2363" s="6" t="s">
        <v>873</v>
      </c>
      <c r="H2363" s="16">
        <v>2849287.5</v>
      </c>
      <c r="I2363" s="12" t="s">
        <v>6766</v>
      </c>
      <c r="J2363" s="12" t="s">
        <v>4785</v>
      </c>
      <c r="K2363" s="15">
        <v>1208972</v>
      </c>
      <c r="L2363" s="13" t="s">
        <v>15</v>
      </c>
      <c r="M2363" s="7">
        <v>1</v>
      </c>
      <c r="N2363" s="17"/>
    </row>
    <row r="2364" spans="1:14" ht="47.25">
      <c r="A2364" s="6">
        <v>2362</v>
      </c>
      <c r="B2364" s="8" t="s">
        <v>28345</v>
      </c>
      <c r="C2364" s="9" t="s">
        <v>29761</v>
      </c>
      <c r="D2364" s="10" t="s">
        <v>29762</v>
      </c>
      <c r="E2364" s="11" t="s">
        <v>29765</v>
      </c>
      <c r="F2364" s="6" t="s">
        <v>29764</v>
      </c>
      <c r="G2364" s="6" t="s">
        <v>873</v>
      </c>
      <c r="H2364" s="16">
        <v>2849287.5</v>
      </c>
      <c r="I2364" s="12" t="s">
        <v>6766</v>
      </c>
      <c r="J2364" s="12" t="s">
        <v>4785</v>
      </c>
      <c r="K2364" s="15">
        <v>0</v>
      </c>
      <c r="L2364" s="13" t="s">
        <v>15</v>
      </c>
      <c r="M2364" s="7">
        <v>1</v>
      </c>
      <c r="N2364" s="17"/>
    </row>
    <row r="2365" spans="1:14" ht="63">
      <c r="A2365" s="6">
        <v>2363</v>
      </c>
      <c r="B2365" s="8" t="s">
        <v>28345</v>
      </c>
      <c r="C2365" s="9" t="s">
        <v>29766</v>
      </c>
      <c r="D2365" s="10" t="s">
        <v>29767</v>
      </c>
      <c r="E2365" s="11" t="s">
        <v>29768</v>
      </c>
      <c r="F2365" s="6" t="s">
        <v>29769</v>
      </c>
      <c r="G2365" s="6" t="s">
        <v>873</v>
      </c>
      <c r="H2365" s="16">
        <v>2849287.5</v>
      </c>
      <c r="I2365" s="12" t="s">
        <v>6766</v>
      </c>
      <c r="J2365" s="12" t="s">
        <v>4785</v>
      </c>
      <c r="K2365" s="15">
        <v>0</v>
      </c>
      <c r="L2365" s="13" t="s">
        <v>15</v>
      </c>
      <c r="M2365" s="7">
        <v>1</v>
      </c>
      <c r="N2365" s="17"/>
    </row>
    <row r="2366" spans="1:14" ht="63">
      <c r="A2366" s="6">
        <v>2364</v>
      </c>
      <c r="B2366" s="8" t="s">
        <v>28345</v>
      </c>
      <c r="C2366" s="9" t="s">
        <v>29766</v>
      </c>
      <c r="D2366" s="10" t="s">
        <v>29767</v>
      </c>
      <c r="E2366" s="11" t="s">
        <v>29770</v>
      </c>
      <c r="F2366" s="6" t="s">
        <v>29769</v>
      </c>
      <c r="G2366" s="6" t="s">
        <v>873</v>
      </c>
      <c r="H2366" s="16">
        <v>2849287.5</v>
      </c>
      <c r="I2366" s="12" t="s">
        <v>6766</v>
      </c>
      <c r="J2366" s="12" t="s">
        <v>4785</v>
      </c>
      <c r="K2366" s="15">
        <v>0</v>
      </c>
      <c r="L2366" s="13" t="s">
        <v>15</v>
      </c>
      <c r="M2366" s="7">
        <v>1</v>
      </c>
      <c r="N2366" s="17"/>
    </row>
    <row r="2367" spans="1:14" ht="78.75">
      <c r="A2367" s="6">
        <v>2365</v>
      </c>
      <c r="B2367" s="8" t="s">
        <v>28345</v>
      </c>
      <c r="C2367" s="9" t="s">
        <v>29771</v>
      </c>
      <c r="D2367" s="10" t="s">
        <v>29772</v>
      </c>
      <c r="E2367" s="11" t="s">
        <v>29773</v>
      </c>
      <c r="F2367" s="6" t="s">
        <v>29774</v>
      </c>
      <c r="G2367" s="6" t="s">
        <v>873</v>
      </c>
      <c r="H2367" s="16">
        <v>7909700</v>
      </c>
      <c r="I2367" s="12" t="s">
        <v>4779</v>
      </c>
      <c r="J2367" s="12" t="s">
        <v>5648</v>
      </c>
      <c r="K2367" s="15">
        <v>965959</v>
      </c>
      <c r="L2367" s="13" t="s">
        <v>15</v>
      </c>
      <c r="M2367" s="7">
        <v>1</v>
      </c>
      <c r="N2367" s="17"/>
    </row>
    <row r="2368" spans="1:14" ht="47.25">
      <c r="A2368" s="6">
        <v>2366</v>
      </c>
      <c r="B2368" s="8" t="s">
        <v>28345</v>
      </c>
      <c r="C2368" s="9" t="s">
        <v>29775</v>
      </c>
      <c r="D2368" s="10" t="s">
        <v>29776</v>
      </c>
      <c r="E2368" s="11" t="s">
        <v>29777</v>
      </c>
      <c r="F2368" s="6" t="s">
        <v>29778</v>
      </c>
      <c r="G2368" s="6" t="s">
        <v>873</v>
      </c>
      <c r="H2368" s="16">
        <v>8474000</v>
      </c>
      <c r="I2368" s="12" t="s">
        <v>6766</v>
      </c>
      <c r="J2368" s="12" t="s">
        <v>1891</v>
      </c>
      <c r="K2368" s="15">
        <v>0</v>
      </c>
      <c r="L2368" s="13" t="s">
        <v>15</v>
      </c>
      <c r="M2368" s="7">
        <v>1</v>
      </c>
      <c r="N2368" s="17"/>
    </row>
    <row r="2369" spans="1:14" ht="63">
      <c r="A2369" s="6">
        <v>2367</v>
      </c>
      <c r="B2369" s="8" t="s">
        <v>28345</v>
      </c>
      <c r="C2369" s="9" t="s">
        <v>29779</v>
      </c>
      <c r="D2369" s="10" t="s">
        <v>29780</v>
      </c>
      <c r="E2369" s="11" t="s">
        <v>29781</v>
      </c>
      <c r="F2369" s="6" t="s">
        <v>29782</v>
      </c>
      <c r="G2369" s="6" t="s">
        <v>873</v>
      </c>
      <c r="H2369" s="16">
        <v>6363100</v>
      </c>
      <c r="I2369" s="12" t="s">
        <v>2255</v>
      </c>
      <c r="J2369" s="12" t="s">
        <v>1622</v>
      </c>
      <c r="K2369" s="15">
        <v>0</v>
      </c>
      <c r="L2369" s="13" t="s">
        <v>15</v>
      </c>
      <c r="M2369" s="7">
        <v>1</v>
      </c>
      <c r="N2369" s="17"/>
    </row>
    <row r="2370" spans="1:14" ht="78.75">
      <c r="A2370" s="6">
        <v>2368</v>
      </c>
      <c r="B2370" s="8" t="s">
        <v>28345</v>
      </c>
      <c r="C2370" s="9" t="s">
        <v>29783</v>
      </c>
      <c r="D2370" s="10" t="s">
        <v>28351</v>
      </c>
      <c r="E2370" s="11" t="s">
        <v>29784</v>
      </c>
      <c r="F2370" s="6" t="s">
        <v>29785</v>
      </c>
      <c r="G2370" s="6" t="s">
        <v>873</v>
      </c>
      <c r="H2370" s="16">
        <v>8470200</v>
      </c>
      <c r="I2370" s="12" t="s">
        <v>6766</v>
      </c>
      <c r="J2370" s="12" t="s">
        <v>26812</v>
      </c>
      <c r="K2370" s="15">
        <v>0</v>
      </c>
      <c r="L2370" s="13" t="s">
        <v>15</v>
      </c>
      <c r="M2370" s="7">
        <v>1</v>
      </c>
      <c r="N2370" s="17"/>
    </row>
    <row r="2371" spans="1:14" ht="31.5">
      <c r="A2371" s="6">
        <v>2369</v>
      </c>
      <c r="B2371" s="8" t="s">
        <v>28345</v>
      </c>
      <c r="C2371" s="9" t="s">
        <v>29786</v>
      </c>
      <c r="D2371" s="10" t="s">
        <v>4165</v>
      </c>
      <c r="E2371" s="11" t="s">
        <v>29787</v>
      </c>
      <c r="F2371" s="6" t="s">
        <v>29788</v>
      </c>
      <c r="G2371" s="6" t="s">
        <v>873</v>
      </c>
      <c r="H2371" s="16">
        <v>6571150</v>
      </c>
      <c r="I2371" s="12">
        <v>5</v>
      </c>
      <c r="J2371" s="12" t="s">
        <v>1891</v>
      </c>
      <c r="K2371" s="15">
        <v>0</v>
      </c>
      <c r="L2371" s="13" t="s">
        <v>15</v>
      </c>
      <c r="M2371" s="7">
        <v>1</v>
      </c>
      <c r="N2371" s="17"/>
    </row>
    <row r="2372" spans="1:14" ht="47.25">
      <c r="A2372" s="6">
        <v>2370</v>
      </c>
      <c r="B2372" s="8" t="s">
        <v>28345</v>
      </c>
      <c r="C2372" s="9" t="s">
        <v>29789</v>
      </c>
      <c r="D2372" s="10" t="s">
        <v>29790</v>
      </c>
      <c r="E2372" s="11" t="s">
        <v>29791</v>
      </c>
      <c r="F2372" s="6" t="s">
        <v>29792</v>
      </c>
      <c r="G2372" s="6" t="s">
        <v>873</v>
      </c>
      <c r="H2372" s="16">
        <v>6574000</v>
      </c>
      <c r="I2372" s="12" t="s">
        <v>26154</v>
      </c>
      <c r="J2372" s="12" t="s">
        <v>5653</v>
      </c>
      <c r="K2372" s="15">
        <v>0</v>
      </c>
      <c r="L2372" s="13" t="s">
        <v>15</v>
      </c>
      <c r="M2372" s="7">
        <v>1</v>
      </c>
      <c r="N2372" s="17"/>
    </row>
    <row r="2373" spans="1:14" ht="31.5">
      <c r="A2373" s="6">
        <v>2371</v>
      </c>
      <c r="B2373" s="8" t="s">
        <v>28345</v>
      </c>
      <c r="C2373" s="9" t="s">
        <v>29793</v>
      </c>
      <c r="D2373" s="10" t="s">
        <v>29732</v>
      </c>
      <c r="E2373" s="11" t="s">
        <v>29794</v>
      </c>
      <c r="F2373" s="6" t="s">
        <v>29795</v>
      </c>
      <c r="G2373" s="6" t="s">
        <v>873</v>
      </c>
      <c r="H2373" s="16">
        <v>6572100</v>
      </c>
      <c r="I2373" s="12" t="s">
        <v>6766</v>
      </c>
      <c r="J2373" s="12" t="s">
        <v>1891</v>
      </c>
      <c r="K2373" s="15">
        <v>0</v>
      </c>
      <c r="L2373" s="13" t="s">
        <v>15</v>
      </c>
      <c r="M2373" s="7">
        <v>1</v>
      </c>
      <c r="N2373" s="17"/>
    </row>
    <row r="2374" spans="1:14" ht="63">
      <c r="A2374" s="6">
        <v>2372</v>
      </c>
      <c r="B2374" s="8" t="s">
        <v>28345</v>
      </c>
      <c r="C2374" s="9" t="s">
        <v>29796</v>
      </c>
      <c r="D2374" s="10" t="s">
        <v>29797</v>
      </c>
      <c r="E2374" s="11" t="s">
        <v>29798</v>
      </c>
      <c r="F2374" s="6" t="s">
        <v>29799</v>
      </c>
      <c r="G2374" s="6" t="s">
        <v>873</v>
      </c>
      <c r="H2374" s="16">
        <v>6572100</v>
      </c>
      <c r="I2374" s="12" t="s">
        <v>26154</v>
      </c>
      <c r="J2374" s="12" t="s">
        <v>5653</v>
      </c>
      <c r="K2374" s="15">
        <v>0</v>
      </c>
      <c r="L2374" s="13" t="s">
        <v>15</v>
      </c>
      <c r="M2374" s="7">
        <v>1</v>
      </c>
      <c r="N2374" s="17"/>
    </row>
    <row r="2375" spans="1:14" ht="63">
      <c r="A2375" s="6">
        <v>2373</v>
      </c>
      <c r="B2375" s="8" t="s">
        <v>28345</v>
      </c>
      <c r="C2375" s="9" t="s">
        <v>29800</v>
      </c>
      <c r="D2375" s="10" t="s">
        <v>29801</v>
      </c>
      <c r="E2375" s="11" t="s">
        <v>29802</v>
      </c>
      <c r="F2375" s="6" t="s">
        <v>29803</v>
      </c>
      <c r="G2375" s="6" t="s">
        <v>873</v>
      </c>
      <c r="H2375" s="16">
        <v>6574000</v>
      </c>
      <c r="I2375" s="12" t="s">
        <v>4935</v>
      </c>
      <c r="J2375" s="12" t="s">
        <v>6772</v>
      </c>
      <c r="K2375" s="15">
        <v>0</v>
      </c>
      <c r="L2375" s="13" t="s">
        <v>15</v>
      </c>
      <c r="M2375" s="7">
        <v>1</v>
      </c>
      <c r="N2375" s="17"/>
    </row>
    <row r="2376" spans="1:14" ht="47.25">
      <c r="A2376" s="6">
        <v>2374</v>
      </c>
      <c r="B2376" s="8" t="s">
        <v>28345</v>
      </c>
      <c r="C2376" s="9" t="s">
        <v>29804</v>
      </c>
      <c r="D2376" s="10" t="s">
        <v>29805</v>
      </c>
      <c r="E2376" s="11" t="s">
        <v>29806</v>
      </c>
      <c r="F2376" s="6" t="s">
        <v>29807</v>
      </c>
      <c r="G2376" s="6" t="s">
        <v>873</v>
      </c>
      <c r="H2376" s="16">
        <v>6773500</v>
      </c>
      <c r="I2376" s="12"/>
      <c r="J2376" s="12"/>
      <c r="K2376" s="15">
        <v>0</v>
      </c>
      <c r="L2376" s="13" t="s">
        <v>15</v>
      </c>
      <c r="M2376" s="7">
        <v>1</v>
      </c>
      <c r="N2376" s="17"/>
    </row>
    <row r="2377" spans="1:14" ht="31.5">
      <c r="A2377" s="6">
        <v>2375</v>
      </c>
      <c r="B2377" s="8" t="s">
        <v>28345</v>
      </c>
      <c r="C2377" s="9" t="s">
        <v>29808</v>
      </c>
      <c r="D2377" s="10" t="s">
        <v>28546</v>
      </c>
      <c r="E2377" s="11" t="s">
        <v>29809</v>
      </c>
      <c r="F2377" s="6" t="s">
        <v>29810</v>
      </c>
      <c r="G2377" s="6" t="s">
        <v>873</v>
      </c>
      <c r="H2377" s="16">
        <v>6783000</v>
      </c>
      <c r="I2377" s="12" t="s">
        <v>6771</v>
      </c>
      <c r="J2377" s="12" t="s">
        <v>5360</v>
      </c>
      <c r="K2377" s="15">
        <v>0</v>
      </c>
      <c r="L2377" s="13" t="s">
        <v>15</v>
      </c>
      <c r="M2377" s="7">
        <v>1</v>
      </c>
      <c r="N2377" s="17"/>
    </row>
    <row r="2378" spans="1:14" ht="31.5">
      <c r="A2378" s="6">
        <v>2376</v>
      </c>
      <c r="B2378" s="8" t="s">
        <v>28345</v>
      </c>
      <c r="C2378" s="9" t="s">
        <v>29811</v>
      </c>
      <c r="D2378" s="10" t="s">
        <v>29812</v>
      </c>
      <c r="E2378" s="11" t="s">
        <v>29813</v>
      </c>
      <c r="F2378" s="6" t="s">
        <v>29814</v>
      </c>
      <c r="G2378" s="6" t="s">
        <v>873</v>
      </c>
      <c r="H2378" s="16">
        <v>6640500</v>
      </c>
      <c r="I2378" s="12" t="s">
        <v>23318</v>
      </c>
      <c r="J2378" s="12" t="s">
        <v>29815</v>
      </c>
      <c r="K2378" s="15">
        <v>0</v>
      </c>
      <c r="L2378" s="13" t="s">
        <v>15</v>
      </c>
      <c r="M2378" s="7">
        <v>1</v>
      </c>
      <c r="N2378" s="17"/>
    </row>
    <row r="2379" spans="1:14" ht="110.25">
      <c r="A2379" s="6">
        <v>2377</v>
      </c>
      <c r="B2379" s="8" t="s">
        <v>28345</v>
      </c>
      <c r="C2379" s="9" t="s">
        <v>29816</v>
      </c>
      <c r="D2379" s="10" t="s">
        <v>29817</v>
      </c>
      <c r="E2379" s="11" t="s">
        <v>29818</v>
      </c>
      <c r="F2379" s="6">
        <v>414622</v>
      </c>
      <c r="G2379" s="6" t="s">
        <v>679</v>
      </c>
      <c r="H2379" s="16">
        <v>17179000</v>
      </c>
      <c r="I2379" s="12" t="s">
        <v>2317</v>
      </c>
      <c r="J2379" s="12" t="s">
        <v>29819</v>
      </c>
      <c r="K2379" s="15">
        <v>0</v>
      </c>
      <c r="L2379" s="13" t="s">
        <v>14</v>
      </c>
      <c r="M2379" s="7">
        <v>0.51</v>
      </c>
      <c r="N2379" s="17"/>
    </row>
    <row r="2380" spans="1:14" ht="110.25">
      <c r="A2380" s="6">
        <v>2378</v>
      </c>
      <c r="B2380" s="8" t="s">
        <v>28345</v>
      </c>
      <c r="C2380" s="9" t="s">
        <v>29816</v>
      </c>
      <c r="D2380" s="10" t="s">
        <v>29817</v>
      </c>
      <c r="E2380" s="11" t="s">
        <v>29818</v>
      </c>
      <c r="F2380" s="6">
        <v>414622</v>
      </c>
      <c r="G2380" s="6" t="s">
        <v>679</v>
      </c>
      <c r="H2380" s="16">
        <v>17179000</v>
      </c>
      <c r="I2380" s="12" t="s">
        <v>2317</v>
      </c>
      <c r="J2380" s="12" t="s">
        <v>29819</v>
      </c>
      <c r="K2380" s="15">
        <v>0</v>
      </c>
      <c r="L2380" s="13" t="s">
        <v>14</v>
      </c>
      <c r="M2380" s="7">
        <v>0.49</v>
      </c>
      <c r="N2380" s="17"/>
    </row>
    <row r="2381" spans="1:14" ht="94.5">
      <c r="A2381" s="6">
        <v>2379</v>
      </c>
      <c r="B2381" s="8" t="s">
        <v>28345</v>
      </c>
      <c r="C2381" s="9" t="s">
        <v>29820</v>
      </c>
      <c r="D2381" s="10" t="s">
        <v>29821</v>
      </c>
      <c r="E2381" s="11" t="s">
        <v>29822</v>
      </c>
      <c r="F2381" s="6">
        <v>414624</v>
      </c>
      <c r="G2381" s="6" t="s">
        <v>679</v>
      </c>
      <c r="H2381" s="16">
        <v>11138085.949999999</v>
      </c>
      <c r="I2381" s="12" t="s">
        <v>2306</v>
      </c>
      <c r="J2381" s="12" t="s">
        <v>2115</v>
      </c>
      <c r="K2381" s="15">
        <v>0</v>
      </c>
      <c r="L2381" s="13" t="s">
        <v>15</v>
      </c>
      <c r="M2381" s="7">
        <v>1</v>
      </c>
      <c r="N2381" s="17"/>
    </row>
    <row r="2382" spans="1:14" ht="94.5">
      <c r="A2382" s="6">
        <v>2380</v>
      </c>
      <c r="B2382" s="8" t="s">
        <v>28345</v>
      </c>
      <c r="C2382" s="9" t="s">
        <v>29823</v>
      </c>
      <c r="D2382" s="10" t="s">
        <v>29589</v>
      </c>
      <c r="E2382" s="11" t="s">
        <v>29824</v>
      </c>
      <c r="F2382" s="6">
        <v>414625</v>
      </c>
      <c r="G2382" s="6" t="s">
        <v>679</v>
      </c>
      <c r="H2382" s="16">
        <v>1325502.7</v>
      </c>
      <c r="I2382" s="12" t="s">
        <v>2035</v>
      </c>
      <c r="J2382" s="12" t="s">
        <v>2256</v>
      </c>
      <c r="K2382" s="15">
        <v>0</v>
      </c>
      <c r="L2382" s="13" t="s">
        <v>15</v>
      </c>
      <c r="M2382" s="7">
        <v>1</v>
      </c>
      <c r="N2382" s="17"/>
    </row>
    <row r="2383" spans="1:14" ht="47.25">
      <c r="A2383" s="6">
        <v>2381</v>
      </c>
      <c r="B2383" s="8" t="s">
        <v>28345</v>
      </c>
      <c r="C2383" s="9" t="s">
        <v>29825</v>
      </c>
      <c r="D2383" s="10" t="s">
        <v>27563</v>
      </c>
      <c r="E2383" s="11" t="s">
        <v>29826</v>
      </c>
      <c r="F2383" s="6"/>
      <c r="G2383" s="20" t="s">
        <v>29827</v>
      </c>
      <c r="H2383" s="16">
        <v>57066749.149999999</v>
      </c>
      <c r="I2383" s="12" t="s">
        <v>29828</v>
      </c>
      <c r="J2383" s="12" t="s">
        <v>4004</v>
      </c>
      <c r="K2383" s="15">
        <v>329972502</v>
      </c>
      <c r="L2383" s="13" t="s">
        <v>15</v>
      </c>
      <c r="M2383" s="7">
        <v>1</v>
      </c>
      <c r="N2383" s="17"/>
    </row>
    <row r="2384" spans="1:14" ht="63">
      <c r="A2384" s="6">
        <v>2382</v>
      </c>
      <c r="B2384" s="8" t="s">
        <v>28345</v>
      </c>
      <c r="C2384" s="9" t="s">
        <v>29829</v>
      </c>
      <c r="D2384" s="10" t="s">
        <v>612</v>
      </c>
      <c r="E2384" s="11" t="s">
        <v>29830</v>
      </c>
      <c r="F2384" s="6"/>
      <c r="G2384" s="20" t="s">
        <v>29827</v>
      </c>
      <c r="H2384" s="16">
        <v>60022819.200000003</v>
      </c>
      <c r="I2384" s="12" t="s">
        <v>29831</v>
      </c>
      <c r="J2384" s="12" t="s">
        <v>6842</v>
      </c>
      <c r="K2384" s="15">
        <v>0</v>
      </c>
      <c r="L2384" s="13" t="s">
        <v>15</v>
      </c>
      <c r="M2384" s="7">
        <v>1</v>
      </c>
      <c r="N2384" s="17"/>
    </row>
    <row r="2385" spans="1:14" ht="47.25">
      <c r="A2385" s="6">
        <v>2383</v>
      </c>
      <c r="B2385" s="8" t="s">
        <v>28345</v>
      </c>
      <c r="C2385" s="9" t="s">
        <v>29832</v>
      </c>
      <c r="D2385" s="10" t="s">
        <v>29833</v>
      </c>
      <c r="E2385" s="11" t="s">
        <v>29834</v>
      </c>
      <c r="F2385" s="6"/>
      <c r="G2385" s="20" t="s">
        <v>29827</v>
      </c>
      <c r="H2385" s="16">
        <v>57948517.358999997</v>
      </c>
      <c r="I2385" s="12" t="s">
        <v>29835</v>
      </c>
      <c r="J2385" s="12" t="s">
        <v>4935</v>
      </c>
      <c r="K2385" s="15">
        <v>45000000</v>
      </c>
      <c r="L2385" s="13" t="s">
        <v>15</v>
      </c>
      <c r="M2385" s="7">
        <v>1</v>
      </c>
      <c r="N2385" s="17"/>
    </row>
    <row r="2386" spans="1:14" ht="63">
      <c r="A2386" s="6">
        <v>2384</v>
      </c>
      <c r="B2386" s="8" t="s">
        <v>28345</v>
      </c>
      <c r="C2386" s="9" t="s">
        <v>29836</v>
      </c>
      <c r="D2386" s="10" t="s">
        <v>29837</v>
      </c>
      <c r="E2386" s="11" t="s">
        <v>29838</v>
      </c>
      <c r="F2386" s="6"/>
      <c r="G2386" s="20" t="s">
        <v>29827</v>
      </c>
      <c r="H2386" s="16">
        <v>25275279.25</v>
      </c>
      <c r="I2386" s="12" t="s">
        <v>16921</v>
      </c>
      <c r="J2386" s="12" t="s">
        <v>6678</v>
      </c>
      <c r="K2386" s="15">
        <v>0</v>
      </c>
      <c r="L2386" s="13" t="s">
        <v>14</v>
      </c>
      <c r="M2386" s="7">
        <v>0.51</v>
      </c>
      <c r="N2386" s="17"/>
    </row>
    <row r="2387" spans="1:14" ht="63">
      <c r="A2387" s="6">
        <v>2385</v>
      </c>
      <c r="B2387" s="8" t="s">
        <v>28345</v>
      </c>
      <c r="C2387" s="9" t="s">
        <v>29836</v>
      </c>
      <c r="D2387" s="10" t="s">
        <v>29837</v>
      </c>
      <c r="E2387" s="11" t="s">
        <v>29838</v>
      </c>
      <c r="F2387" s="6"/>
      <c r="G2387" s="20" t="s">
        <v>29827</v>
      </c>
      <c r="H2387" s="16">
        <v>25275279.25</v>
      </c>
      <c r="I2387" s="12" t="s">
        <v>16921</v>
      </c>
      <c r="J2387" s="12" t="s">
        <v>6678</v>
      </c>
      <c r="K2387" s="15">
        <v>0</v>
      </c>
      <c r="L2387" s="13" t="s">
        <v>14</v>
      </c>
      <c r="M2387" s="7">
        <v>0.49</v>
      </c>
      <c r="N2387" s="17"/>
    </row>
    <row r="2388" spans="1:14" ht="409.5">
      <c r="A2388" s="6">
        <v>2386</v>
      </c>
      <c r="B2388" s="8" t="s">
        <v>2653</v>
      </c>
      <c r="C2388" s="9" t="s">
        <v>2654</v>
      </c>
      <c r="D2388" s="10" t="s">
        <v>2655</v>
      </c>
      <c r="E2388" s="11" t="s">
        <v>2656</v>
      </c>
      <c r="F2388" s="6">
        <v>293598</v>
      </c>
      <c r="G2388" s="6" t="s">
        <v>1666</v>
      </c>
      <c r="H2388" s="16">
        <v>827696371.227</v>
      </c>
      <c r="I2388" s="12">
        <v>43776</v>
      </c>
      <c r="J2388" s="12">
        <v>44506</v>
      </c>
      <c r="K2388" s="15">
        <v>394613190</v>
      </c>
      <c r="L2388" s="13" t="s">
        <v>14</v>
      </c>
      <c r="M2388" s="7">
        <v>1</v>
      </c>
      <c r="N2388" s="17"/>
    </row>
    <row r="2389" spans="1:14" ht="409.5">
      <c r="A2389" s="6">
        <v>2387</v>
      </c>
      <c r="B2389" s="8" t="s">
        <v>2653</v>
      </c>
      <c r="C2389" s="9" t="s">
        <v>2657</v>
      </c>
      <c r="D2389" s="10" t="s">
        <v>2658</v>
      </c>
      <c r="E2389" s="11" t="s">
        <v>2656</v>
      </c>
      <c r="F2389" s="6">
        <v>293598</v>
      </c>
      <c r="G2389" s="6" t="s">
        <v>1666</v>
      </c>
      <c r="H2389" s="16">
        <v>827696371.227</v>
      </c>
      <c r="I2389" s="12">
        <v>43776</v>
      </c>
      <c r="J2389" s="12">
        <v>44506</v>
      </c>
      <c r="K2389" s="15">
        <v>394613190</v>
      </c>
      <c r="L2389" s="13" t="s">
        <v>14</v>
      </c>
      <c r="M2389" s="7">
        <v>0.3</v>
      </c>
      <c r="N2389" s="17"/>
    </row>
    <row r="2390" spans="1:14" ht="409.5">
      <c r="A2390" s="6">
        <v>2388</v>
      </c>
      <c r="B2390" s="8" t="s">
        <v>2653</v>
      </c>
      <c r="C2390" s="9" t="s">
        <v>2659</v>
      </c>
      <c r="D2390" s="10" t="s">
        <v>2660</v>
      </c>
      <c r="E2390" s="11" t="s">
        <v>2661</v>
      </c>
      <c r="F2390" s="6">
        <v>293598</v>
      </c>
      <c r="G2390" s="6" t="s">
        <v>1666</v>
      </c>
      <c r="H2390" s="16">
        <v>827696371.227</v>
      </c>
      <c r="I2390" s="12">
        <v>43776</v>
      </c>
      <c r="J2390" s="12">
        <v>44506</v>
      </c>
      <c r="K2390" s="15">
        <v>394613190</v>
      </c>
      <c r="L2390" s="13" t="s">
        <v>14</v>
      </c>
      <c r="M2390" s="7">
        <v>0.4</v>
      </c>
      <c r="N2390" s="17"/>
    </row>
    <row r="2391" spans="1:14" ht="409.5">
      <c r="A2391" s="6">
        <v>2389</v>
      </c>
      <c r="B2391" s="8" t="s">
        <v>2653</v>
      </c>
      <c r="C2391" s="9" t="s">
        <v>2662</v>
      </c>
      <c r="D2391" s="10" t="s">
        <v>2663</v>
      </c>
      <c r="E2391" s="11" t="s">
        <v>2661</v>
      </c>
      <c r="F2391" s="6">
        <v>293598</v>
      </c>
      <c r="G2391" s="6" t="s">
        <v>1666</v>
      </c>
      <c r="H2391" s="16">
        <v>827696371.227</v>
      </c>
      <c r="I2391" s="12">
        <v>43776</v>
      </c>
      <c r="J2391" s="12">
        <v>44506</v>
      </c>
      <c r="K2391" s="15">
        <v>394613190</v>
      </c>
      <c r="L2391" s="13" t="s">
        <v>14</v>
      </c>
      <c r="M2391" s="7">
        <v>0.3</v>
      </c>
      <c r="N2391" s="17"/>
    </row>
    <row r="2392" spans="1:14" ht="78.75">
      <c r="A2392" s="6">
        <v>2390</v>
      </c>
      <c r="B2392" s="8" t="s">
        <v>2653</v>
      </c>
      <c r="C2392" s="9" t="s">
        <v>2657</v>
      </c>
      <c r="D2392" s="10" t="s">
        <v>2658</v>
      </c>
      <c r="E2392" s="11" t="s">
        <v>2664</v>
      </c>
      <c r="F2392" s="6">
        <v>448534</v>
      </c>
      <c r="G2392" s="6" t="s">
        <v>2665</v>
      </c>
      <c r="H2392" s="16">
        <v>16296792.992000001</v>
      </c>
      <c r="I2392" s="12">
        <v>43659</v>
      </c>
      <c r="J2392" s="12">
        <v>44396</v>
      </c>
      <c r="K2392" s="15">
        <v>11065000</v>
      </c>
      <c r="L2392" s="13" t="s">
        <v>15</v>
      </c>
      <c r="M2392" s="7">
        <v>1</v>
      </c>
      <c r="N2392" s="17"/>
    </row>
    <row r="2393" spans="1:14" ht="78.75">
      <c r="A2393" s="6">
        <v>2391</v>
      </c>
      <c r="B2393" s="8" t="s">
        <v>2653</v>
      </c>
      <c r="C2393" s="9" t="s">
        <v>2657</v>
      </c>
      <c r="D2393" s="10" t="s">
        <v>2658</v>
      </c>
      <c r="E2393" s="11" t="s">
        <v>2666</v>
      </c>
      <c r="F2393" s="6">
        <v>448535</v>
      </c>
      <c r="G2393" s="6" t="s">
        <v>2665</v>
      </c>
      <c r="H2393" s="16">
        <v>15203602.687999999</v>
      </c>
      <c r="I2393" s="12">
        <v>43659</v>
      </c>
      <c r="J2393" s="12">
        <v>44396</v>
      </c>
      <c r="K2393" s="15">
        <v>9050000</v>
      </c>
      <c r="L2393" s="13" t="s">
        <v>15</v>
      </c>
      <c r="M2393" s="7">
        <v>1</v>
      </c>
      <c r="N2393" s="17"/>
    </row>
    <row r="2394" spans="1:14" ht="78.75">
      <c r="A2394" s="6">
        <v>2392</v>
      </c>
      <c r="B2394" s="8" t="s">
        <v>2653</v>
      </c>
      <c r="C2394" s="9" t="s">
        <v>2657</v>
      </c>
      <c r="D2394" s="10" t="s">
        <v>2658</v>
      </c>
      <c r="E2394" s="11" t="s">
        <v>2667</v>
      </c>
      <c r="F2394" s="6">
        <v>448533</v>
      </c>
      <c r="G2394" s="6" t="s">
        <v>2665</v>
      </c>
      <c r="H2394" s="16">
        <v>18270753.721000001</v>
      </c>
      <c r="I2394" s="12">
        <v>43874</v>
      </c>
      <c r="J2394" s="12">
        <v>44031</v>
      </c>
      <c r="K2394" s="15">
        <v>9755000</v>
      </c>
      <c r="L2394" s="13" t="s">
        <v>15</v>
      </c>
      <c r="M2394" s="7">
        <v>1</v>
      </c>
      <c r="N2394" s="17"/>
    </row>
    <row r="2395" spans="1:14" ht="141.75">
      <c r="A2395" s="6">
        <v>2393</v>
      </c>
      <c r="B2395" s="8" t="s">
        <v>2653</v>
      </c>
      <c r="C2395" s="9" t="s">
        <v>2668</v>
      </c>
      <c r="D2395" s="10" t="s">
        <v>2669</v>
      </c>
      <c r="E2395" s="11" t="s">
        <v>2670</v>
      </c>
      <c r="F2395" s="6">
        <v>400506</v>
      </c>
      <c r="G2395" s="6" t="s">
        <v>2671</v>
      </c>
      <c r="H2395" s="16">
        <v>11496514.271</v>
      </c>
      <c r="I2395" s="12">
        <v>43963</v>
      </c>
      <c r="J2395" s="12">
        <v>44334</v>
      </c>
      <c r="K2395" s="15">
        <v>0</v>
      </c>
      <c r="L2395" s="13" t="s">
        <v>15</v>
      </c>
      <c r="M2395" s="7">
        <v>1</v>
      </c>
      <c r="N2395" s="17"/>
    </row>
    <row r="2396" spans="1:14" ht="126">
      <c r="A2396" s="6">
        <v>2394</v>
      </c>
      <c r="B2396" s="8" t="s">
        <v>2653</v>
      </c>
      <c r="C2396" s="9" t="s">
        <v>2668</v>
      </c>
      <c r="D2396" s="10" t="s">
        <v>2669</v>
      </c>
      <c r="E2396" s="11" t="s">
        <v>2672</v>
      </c>
      <c r="F2396" s="6">
        <v>400507</v>
      </c>
      <c r="G2396" s="6" t="s">
        <v>2671</v>
      </c>
      <c r="H2396" s="16">
        <v>7444280.1909999996</v>
      </c>
      <c r="I2396" s="12">
        <v>43963</v>
      </c>
      <c r="J2396" s="12">
        <v>44334</v>
      </c>
      <c r="K2396" s="15">
        <v>0</v>
      </c>
      <c r="L2396" s="13" t="s">
        <v>15</v>
      </c>
      <c r="M2396" s="7">
        <v>1</v>
      </c>
      <c r="N2396" s="17"/>
    </row>
    <row r="2397" spans="1:14" ht="126">
      <c r="A2397" s="6">
        <v>2395</v>
      </c>
      <c r="B2397" s="8" t="s">
        <v>2653</v>
      </c>
      <c r="C2397" s="9" t="s">
        <v>2668</v>
      </c>
      <c r="D2397" s="10" t="s">
        <v>2669</v>
      </c>
      <c r="E2397" s="11" t="s">
        <v>2673</v>
      </c>
      <c r="F2397" s="6">
        <v>400512</v>
      </c>
      <c r="G2397" s="6" t="s">
        <v>2671</v>
      </c>
      <c r="H2397" s="16">
        <v>8343340.1129999999</v>
      </c>
      <c r="I2397" s="12">
        <v>43963</v>
      </c>
      <c r="J2397" s="12">
        <v>44334</v>
      </c>
      <c r="K2397" s="15">
        <v>0</v>
      </c>
      <c r="L2397" s="13" t="s">
        <v>15</v>
      </c>
      <c r="M2397" s="7">
        <v>1</v>
      </c>
      <c r="N2397" s="17"/>
    </row>
    <row r="2398" spans="1:14" ht="63">
      <c r="A2398" s="6">
        <v>2396</v>
      </c>
      <c r="B2398" s="8" t="s">
        <v>2653</v>
      </c>
      <c r="C2398" s="9" t="s">
        <v>2668</v>
      </c>
      <c r="D2398" s="10" t="s">
        <v>2669</v>
      </c>
      <c r="E2398" s="11" t="s">
        <v>2674</v>
      </c>
      <c r="F2398" s="6">
        <v>236038</v>
      </c>
      <c r="G2398" s="6" t="s">
        <v>2665</v>
      </c>
      <c r="H2398" s="16">
        <v>35135840.723999999</v>
      </c>
      <c r="I2398" s="12">
        <v>43508</v>
      </c>
      <c r="J2398" s="12">
        <v>44039</v>
      </c>
      <c r="K2398" s="15">
        <v>18085000</v>
      </c>
      <c r="L2398" s="13" t="s">
        <v>15</v>
      </c>
      <c r="M2398" s="7">
        <v>1</v>
      </c>
      <c r="N2398" s="17"/>
    </row>
    <row r="2399" spans="1:14" ht="78.75">
      <c r="A2399" s="6">
        <v>2397</v>
      </c>
      <c r="B2399" s="8" t="s">
        <v>2653</v>
      </c>
      <c r="C2399" s="9" t="s">
        <v>2668</v>
      </c>
      <c r="D2399" s="10" t="s">
        <v>2669</v>
      </c>
      <c r="E2399" s="11" t="s">
        <v>2675</v>
      </c>
      <c r="F2399" s="6">
        <v>236039</v>
      </c>
      <c r="G2399" s="6" t="s">
        <v>2665</v>
      </c>
      <c r="H2399" s="16">
        <v>38959459.692000002</v>
      </c>
      <c r="I2399" s="12">
        <v>43508</v>
      </c>
      <c r="J2399" s="12">
        <v>44039</v>
      </c>
      <c r="K2399" s="15">
        <v>16847000</v>
      </c>
      <c r="L2399" s="13" t="s">
        <v>15</v>
      </c>
      <c r="M2399" s="7">
        <v>1</v>
      </c>
      <c r="N2399" s="17"/>
    </row>
    <row r="2400" spans="1:14" ht="63">
      <c r="A2400" s="6">
        <v>2398</v>
      </c>
      <c r="B2400" s="8" t="s">
        <v>2653</v>
      </c>
      <c r="C2400" s="9" t="s">
        <v>2668</v>
      </c>
      <c r="D2400" s="10" t="s">
        <v>2669</v>
      </c>
      <c r="E2400" s="11" t="s">
        <v>2676</v>
      </c>
      <c r="F2400" s="6">
        <v>383408</v>
      </c>
      <c r="G2400" s="6" t="s">
        <v>1486</v>
      </c>
      <c r="H2400" s="16">
        <v>16479043.628</v>
      </c>
      <c r="I2400" s="12">
        <v>43870</v>
      </c>
      <c r="J2400" s="12">
        <v>44405</v>
      </c>
      <c r="K2400" s="15">
        <v>0</v>
      </c>
      <c r="L2400" s="13" t="s">
        <v>15</v>
      </c>
      <c r="M2400" s="7">
        <v>1</v>
      </c>
      <c r="N2400" s="17"/>
    </row>
    <row r="2401" spans="1:14" ht="63">
      <c r="A2401" s="6">
        <v>2399</v>
      </c>
      <c r="B2401" s="8" t="s">
        <v>2653</v>
      </c>
      <c r="C2401" s="9" t="s">
        <v>2668</v>
      </c>
      <c r="D2401" s="10" t="s">
        <v>2669</v>
      </c>
      <c r="E2401" s="11" t="s">
        <v>2677</v>
      </c>
      <c r="F2401" s="6">
        <v>403436</v>
      </c>
      <c r="G2401" s="6" t="s">
        <v>1486</v>
      </c>
      <c r="H2401" s="16">
        <v>18100178.684999999</v>
      </c>
      <c r="I2401" s="12">
        <v>43963</v>
      </c>
      <c r="J2401" s="12">
        <v>44362</v>
      </c>
      <c r="K2401" s="15">
        <v>0</v>
      </c>
      <c r="L2401" s="13" t="s">
        <v>15</v>
      </c>
      <c r="M2401" s="7">
        <v>1</v>
      </c>
      <c r="N2401" s="17"/>
    </row>
    <row r="2402" spans="1:14" ht="141.75">
      <c r="A2402" s="6">
        <v>2400</v>
      </c>
      <c r="B2402" s="8" t="s">
        <v>2653</v>
      </c>
      <c r="C2402" s="9" t="s">
        <v>2678</v>
      </c>
      <c r="D2402" s="10" t="s">
        <v>2679</v>
      </c>
      <c r="E2402" s="11" t="s">
        <v>2680</v>
      </c>
      <c r="F2402" s="6">
        <v>400505</v>
      </c>
      <c r="G2402" s="6" t="s">
        <v>2671</v>
      </c>
      <c r="H2402" s="16">
        <v>6790114.1239999998</v>
      </c>
      <c r="I2402" s="12">
        <v>43963</v>
      </c>
      <c r="J2402" s="12">
        <v>44334</v>
      </c>
      <c r="K2402" s="15">
        <v>0</v>
      </c>
      <c r="L2402" s="13" t="s">
        <v>15</v>
      </c>
      <c r="M2402" s="7">
        <v>1</v>
      </c>
      <c r="N2402" s="17"/>
    </row>
    <row r="2403" spans="1:14" ht="126">
      <c r="A2403" s="6">
        <v>2401</v>
      </c>
      <c r="B2403" s="8" t="s">
        <v>2653</v>
      </c>
      <c r="C2403" s="9" t="s">
        <v>2678</v>
      </c>
      <c r="D2403" s="10" t="s">
        <v>2679</v>
      </c>
      <c r="E2403" s="11" t="s">
        <v>2681</v>
      </c>
      <c r="F2403" s="6">
        <v>400510</v>
      </c>
      <c r="G2403" s="6" t="s">
        <v>2671</v>
      </c>
      <c r="H2403" s="16">
        <v>6509606.2690000003</v>
      </c>
      <c r="I2403" s="12">
        <v>43963</v>
      </c>
      <c r="J2403" s="12">
        <v>44334</v>
      </c>
      <c r="K2403" s="15">
        <v>0</v>
      </c>
      <c r="L2403" s="13" t="s">
        <v>15</v>
      </c>
      <c r="M2403" s="7">
        <v>1</v>
      </c>
      <c r="N2403" s="17"/>
    </row>
    <row r="2404" spans="1:14" ht="126">
      <c r="A2404" s="6">
        <v>2402</v>
      </c>
      <c r="B2404" s="8" t="s">
        <v>2653</v>
      </c>
      <c r="C2404" s="9" t="s">
        <v>2678</v>
      </c>
      <c r="D2404" s="10" t="s">
        <v>2679</v>
      </c>
      <c r="E2404" s="11" t="s">
        <v>2682</v>
      </c>
      <c r="F2404" s="6">
        <v>412682</v>
      </c>
      <c r="G2404" s="6" t="s">
        <v>2671</v>
      </c>
      <c r="H2404" s="16">
        <v>9161273.1530000009</v>
      </c>
      <c r="I2404" s="12">
        <v>43978</v>
      </c>
      <c r="J2404" s="12">
        <v>44349</v>
      </c>
      <c r="K2404" s="15">
        <v>4300000</v>
      </c>
      <c r="L2404" s="13" t="s">
        <v>15</v>
      </c>
      <c r="M2404" s="7">
        <v>1</v>
      </c>
      <c r="N2404" s="17"/>
    </row>
    <row r="2405" spans="1:14" ht="252">
      <c r="A2405" s="6">
        <v>2403</v>
      </c>
      <c r="B2405" s="8" t="s">
        <v>2653</v>
      </c>
      <c r="C2405" s="9" t="s">
        <v>2678</v>
      </c>
      <c r="D2405" s="10" t="s">
        <v>2679</v>
      </c>
      <c r="E2405" s="11" t="s">
        <v>2683</v>
      </c>
      <c r="F2405" s="6">
        <v>412684</v>
      </c>
      <c r="G2405" s="6" t="s">
        <v>2671</v>
      </c>
      <c r="H2405" s="16">
        <v>9454080.6889999993</v>
      </c>
      <c r="I2405" s="12">
        <v>43978</v>
      </c>
      <c r="J2405" s="12">
        <v>44349</v>
      </c>
      <c r="K2405" s="15">
        <v>0</v>
      </c>
      <c r="L2405" s="13" t="s">
        <v>15</v>
      </c>
      <c r="M2405" s="7">
        <v>1</v>
      </c>
      <c r="N2405" s="17"/>
    </row>
    <row r="2406" spans="1:14" ht="220.5">
      <c r="A2406" s="6">
        <v>2404</v>
      </c>
      <c r="B2406" s="8" t="s">
        <v>2653</v>
      </c>
      <c r="C2406" s="9" t="s">
        <v>2678</v>
      </c>
      <c r="D2406" s="10" t="s">
        <v>2679</v>
      </c>
      <c r="E2406" s="11" t="s">
        <v>2684</v>
      </c>
      <c r="F2406" s="6">
        <v>427171</v>
      </c>
      <c r="G2406" s="6" t="s">
        <v>2671</v>
      </c>
      <c r="H2406" s="16">
        <v>15510999.998</v>
      </c>
      <c r="I2406" s="12">
        <v>44026</v>
      </c>
      <c r="J2406" s="12">
        <v>44397</v>
      </c>
      <c r="K2406" s="15">
        <v>1100000</v>
      </c>
      <c r="L2406" s="13" t="s">
        <v>15</v>
      </c>
      <c r="M2406" s="7">
        <v>1</v>
      </c>
      <c r="N2406" s="17"/>
    </row>
    <row r="2407" spans="1:14" ht="126">
      <c r="A2407" s="6">
        <v>2405</v>
      </c>
      <c r="B2407" s="8" t="s">
        <v>2653</v>
      </c>
      <c r="C2407" s="9" t="s">
        <v>2678</v>
      </c>
      <c r="D2407" s="10" t="s">
        <v>2679</v>
      </c>
      <c r="E2407" s="11" t="s">
        <v>2685</v>
      </c>
      <c r="F2407" s="6">
        <v>448537</v>
      </c>
      <c r="G2407" s="6" t="s">
        <v>2665</v>
      </c>
      <c r="H2407" s="16">
        <v>16846458.517000001</v>
      </c>
      <c r="I2407" s="12">
        <v>44026</v>
      </c>
      <c r="J2407" s="12">
        <v>44397</v>
      </c>
      <c r="K2407" s="15">
        <v>0</v>
      </c>
      <c r="L2407" s="13" t="s">
        <v>15</v>
      </c>
      <c r="M2407" s="7">
        <v>1</v>
      </c>
      <c r="N2407" s="17"/>
    </row>
    <row r="2408" spans="1:14" ht="63">
      <c r="A2408" s="6">
        <v>2406</v>
      </c>
      <c r="B2408" s="8" t="s">
        <v>2653</v>
      </c>
      <c r="C2408" s="9" t="s">
        <v>2686</v>
      </c>
      <c r="D2408" s="10" t="s">
        <v>2687</v>
      </c>
      <c r="E2408" s="11" t="s">
        <v>2688</v>
      </c>
      <c r="F2408" s="6">
        <v>400509</v>
      </c>
      <c r="G2408" s="6" t="s">
        <v>2671</v>
      </c>
      <c r="H2408" s="16">
        <v>8859848.6070000008</v>
      </c>
      <c r="I2408" s="12">
        <v>43963</v>
      </c>
      <c r="J2408" s="12">
        <v>44334</v>
      </c>
      <c r="K2408" s="15">
        <v>0</v>
      </c>
      <c r="L2408" s="13" t="s">
        <v>15</v>
      </c>
      <c r="M2408" s="7">
        <v>1</v>
      </c>
      <c r="N2408" s="17"/>
    </row>
    <row r="2409" spans="1:14" ht="126">
      <c r="A2409" s="6">
        <v>2407</v>
      </c>
      <c r="B2409" s="8" t="s">
        <v>2653</v>
      </c>
      <c r="C2409" s="9" t="s">
        <v>2686</v>
      </c>
      <c r="D2409" s="10" t="s">
        <v>2687</v>
      </c>
      <c r="E2409" s="11" t="s">
        <v>2689</v>
      </c>
      <c r="F2409" s="6">
        <v>412681</v>
      </c>
      <c r="G2409" s="6" t="s">
        <v>2671</v>
      </c>
      <c r="H2409" s="16">
        <v>10222296.197000001</v>
      </c>
      <c r="I2409" s="12">
        <v>43978</v>
      </c>
      <c r="J2409" s="12">
        <v>44349</v>
      </c>
      <c r="K2409" s="15">
        <v>0</v>
      </c>
      <c r="L2409" s="13" t="s">
        <v>15</v>
      </c>
      <c r="M2409" s="7">
        <v>1</v>
      </c>
      <c r="N2409" s="17"/>
    </row>
    <row r="2410" spans="1:14" ht="110.25">
      <c r="A2410" s="6">
        <v>2408</v>
      </c>
      <c r="B2410" s="8" t="s">
        <v>2653</v>
      </c>
      <c r="C2410" s="9" t="s">
        <v>2690</v>
      </c>
      <c r="D2410" s="10" t="s">
        <v>2691</v>
      </c>
      <c r="E2410" s="11" t="s">
        <v>2692</v>
      </c>
      <c r="F2410" s="6">
        <v>310691</v>
      </c>
      <c r="G2410" s="6" t="s">
        <v>2671</v>
      </c>
      <c r="H2410" s="16">
        <v>19364413.695</v>
      </c>
      <c r="I2410" s="12">
        <v>43716</v>
      </c>
      <c r="J2410" s="12">
        <v>44088</v>
      </c>
      <c r="K2410" s="15">
        <v>0</v>
      </c>
      <c r="L2410" s="13" t="s">
        <v>15</v>
      </c>
      <c r="M2410" s="7">
        <v>1</v>
      </c>
      <c r="N2410" s="17"/>
    </row>
    <row r="2411" spans="1:14" ht="78.75">
      <c r="A2411" s="6">
        <v>2409</v>
      </c>
      <c r="B2411" s="8" t="s">
        <v>2653</v>
      </c>
      <c r="C2411" s="9" t="s">
        <v>2690</v>
      </c>
      <c r="D2411" s="10" t="s">
        <v>2691</v>
      </c>
      <c r="E2411" s="11" t="s">
        <v>2693</v>
      </c>
      <c r="F2411" s="6">
        <v>490418</v>
      </c>
      <c r="G2411" s="6" t="s">
        <v>16</v>
      </c>
      <c r="H2411" s="16">
        <v>12606158.789000001</v>
      </c>
      <c r="I2411" s="12">
        <v>44165</v>
      </c>
      <c r="J2411" s="12">
        <v>44278</v>
      </c>
      <c r="K2411" s="15">
        <v>0</v>
      </c>
      <c r="L2411" s="13" t="s">
        <v>15</v>
      </c>
      <c r="M2411" s="7">
        <v>1</v>
      </c>
      <c r="N2411" s="17"/>
    </row>
    <row r="2412" spans="1:14" ht="267.75">
      <c r="A2412" s="6">
        <v>2410</v>
      </c>
      <c r="B2412" s="8" t="s">
        <v>2653</v>
      </c>
      <c r="C2412" s="9" t="s">
        <v>2690</v>
      </c>
      <c r="D2412" s="10" t="s">
        <v>2691</v>
      </c>
      <c r="E2412" s="11" t="s">
        <v>2694</v>
      </c>
      <c r="F2412" s="6">
        <v>416525</v>
      </c>
      <c r="G2412" s="6" t="s">
        <v>1687</v>
      </c>
      <c r="H2412" s="16">
        <v>9170938.3300000001</v>
      </c>
      <c r="I2412" s="12">
        <v>43993</v>
      </c>
      <c r="J2412" s="12">
        <v>44272</v>
      </c>
      <c r="K2412" s="15">
        <v>0</v>
      </c>
      <c r="L2412" s="13" t="s">
        <v>15</v>
      </c>
      <c r="M2412" s="7">
        <v>1</v>
      </c>
      <c r="N2412" s="17"/>
    </row>
    <row r="2413" spans="1:14" ht="126">
      <c r="A2413" s="6">
        <v>2411</v>
      </c>
      <c r="B2413" s="8" t="s">
        <v>2653</v>
      </c>
      <c r="C2413" s="9" t="s">
        <v>2695</v>
      </c>
      <c r="D2413" s="10" t="s">
        <v>2696</v>
      </c>
      <c r="E2413" s="11" t="s">
        <v>2697</v>
      </c>
      <c r="F2413" s="6">
        <v>427170</v>
      </c>
      <c r="G2413" s="6" t="s">
        <v>2671</v>
      </c>
      <c r="H2413" s="16">
        <v>21228286.188000001</v>
      </c>
      <c r="I2413" s="12">
        <v>44026</v>
      </c>
      <c r="J2413" s="12">
        <v>44397</v>
      </c>
      <c r="K2413" s="15">
        <v>7915455</v>
      </c>
      <c r="L2413" s="13" t="s">
        <v>14</v>
      </c>
      <c r="M2413" s="7">
        <v>1</v>
      </c>
      <c r="N2413" s="17"/>
    </row>
    <row r="2414" spans="1:14" ht="126">
      <c r="A2414" s="6">
        <v>2412</v>
      </c>
      <c r="B2414" s="8" t="s">
        <v>2653</v>
      </c>
      <c r="C2414" s="9" t="s">
        <v>2698</v>
      </c>
      <c r="D2414" s="10" t="s">
        <v>2699</v>
      </c>
      <c r="E2414" s="11" t="s">
        <v>2697</v>
      </c>
      <c r="F2414" s="6">
        <v>427170</v>
      </c>
      <c r="G2414" s="6" t="s">
        <v>2671</v>
      </c>
      <c r="H2414" s="16">
        <v>21228286.188000001</v>
      </c>
      <c r="I2414" s="12">
        <v>44026</v>
      </c>
      <c r="J2414" s="12">
        <v>44397</v>
      </c>
      <c r="K2414" s="15">
        <v>7915455</v>
      </c>
      <c r="L2414" s="13" t="s">
        <v>14</v>
      </c>
      <c r="M2414" s="7">
        <v>0.49</v>
      </c>
      <c r="N2414" s="17"/>
    </row>
    <row r="2415" spans="1:14" ht="126">
      <c r="A2415" s="6">
        <v>2413</v>
      </c>
      <c r="B2415" s="8" t="s">
        <v>2653</v>
      </c>
      <c r="C2415" s="9" t="s">
        <v>2700</v>
      </c>
      <c r="D2415" s="10" t="s">
        <v>2701</v>
      </c>
      <c r="E2415" s="11" t="s">
        <v>2697</v>
      </c>
      <c r="F2415" s="6">
        <v>427170</v>
      </c>
      <c r="G2415" s="6" t="s">
        <v>2671</v>
      </c>
      <c r="H2415" s="16">
        <v>21228286.188000001</v>
      </c>
      <c r="I2415" s="12">
        <v>44026</v>
      </c>
      <c r="J2415" s="12">
        <v>44397</v>
      </c>
      <c r="K2415" s="15">
        <v>7915455</v>
      </c>
      <c r="L2415" s="13" t="s">
        <v>14</v>
      </c>
      <c r="M2415" s="7">
        <v>0.51</v>
      </c>
      <c r="N2415" s="17"/>
    </row>
    <row r="2416" spans="1:14" ht="141.75">
      <c r="A2416" s="6">
        <v>2414</v>
      </c>
      <c r="B2416" s="8" t="s">
        <v>2653</v>
      </c>
      <c r="C2416" s="9" t="s">
        <v>2695</v>
      </c>
      <c r="D2416" s="10" t="s">
        <v>2696</v>
      </c>
      <c r="E2416" s="11" t="s">
        <v>2702</v>
      </c>
      <c r="F2416" s="6">
        <v>412679</v>
      </c>
      <c r="G2416" s="6" t="s">
        <v>2671</v>
      </c>
      <c r="H2416" s="16">
        <v>9519753.148</v>
      </c>
      <c r="I2416" s="12">
        <v>43978</v>
      </c>
      <c r="J2416" s="12">
        <v>44349</v>
      </c>
      <c r="K2416" s="15">
        <v>0</v>
      </c>
      <c r="L2416" s="13" t="s">
        <v>14</v>
      </c>
      <c r="M2416" s="7">
        <v>1</v>
      </c>
      <c r="N2416" s="17"/>
    </row>
    <row r="2417" spans="1:14" ht="141.75">
      <c r="A2417" s="6">
        <v>2415</v>
      </c>
      <c r="B2417" s="8" t="s">
        <v>2653</v>
      </c>
      <c r="C2417" s="9" t="s">
        <v>2698</v>
      </c>
      <c r="D2417" s="10" t="s">
        <v>2699</v>
      </c>
      <c r="E2417" s="11" t="s">
        <v>2702</v>
      </c>
      <c r="F2417" s="6">
        <v>412679</v>
      </c>
      <c r="G2417" s="6" t="s">
        <v>2671</v>
      </c>
      <c r="H2417" s="16">
        <v>9519753.148</v>
      </c>
      <c r="I2417" s="12">
        <v>43978</v>
      </c>
      <c r="J2417" s="12">
        <v>44349</v>
      </c>
      <c r="K2417" s="15">
        <v>0</v>
      </c>
      <c r="L2417" s="13" t="s">
        <v>14</v>
      </c>
      <c r="M2417" s="7">
        <v>0.49</v>
      </c>
      <c r="N2417" s="17"/>
    </row>
    <row r="2418" spans="1:14" ht="141.75">
      <c r="A2418" s="6">
        <v>2416</v>
      </c>
      <c r="B2418" s="8" t="s">
        <v>2653</v>
      </c>
      <c r="C2418" s="9" t="s">
        <v>2700</v>
      </c>
      <c r="D2418" s="10" t="s">
        <v>2701</v>
      </c>
      <c r="E2418" s="11" t="s">
        <v>2702</v>
      </c>
      <c r="F2418" s="6">
        <v>412679</v>
      </c>
      <c r="G2418" s="6" t="s">
        <v>2671</v>
      </c>
      <c r="H2418" s="16">
        <v>9519753.148</v>
      </c>
      <c r="I2418" s="12">
        <v>43978</v>
      </c>
      <c r="J2418" s="12">
        <v>44349</v>
      </c>
      <c r="K2418" s="15">
        <v>0</v>
      </c>
      <c r="L2418" s="13" t="s">
        <v>14</v>
      </c>
      <c r="M2418" s="7">
        <v>0.51</v>
      </c>
      <c r="N2418" s="17"/>
    </row>
    <row r="2419" spans="1:14" ht="110.25">
      <c r="A2419" s="6">
        <v>2417</v>
      </c>
      <c r="B2419" s="8" t="s">
        <v>2653</v>
      </c>
      <c r="C2419" s="9" t="s">
        <v>2703</v>
      </c>
      <c r="D2419" s="10" t="s">
        <v>2696</v>
      </c>
      <c r="E2419" s="11" t="s">
        <v>2704</v>
      </c>
      <c r="F2419" s="6">
        <v>412683</v>
      </c>
      <c r="G2419" s="6" t="s">
        <v>2671</v>
      </c>
      <c r="H2419" s="16">
        <v>8244308.2120000003</v>
      </c>
      <c r="I2419" s="12">
        <v>43978</v>
      </c>
      <c r="J2419" s="12">
        <v>44349</v>
      </c>
      <c r="K2419" s="15">
        <v>0</v>
      </c>
      <c r="L2419" s="13" t="s">
        <v>14</v>
      </c>
      <c r="M2419" s="7">
        <v>1</v>
      </c>
      <c r="N2419" s="17"/>
    </row>
    <row r="2420" spans="1:14" ht="110.25">
      <c r="A2420" s="6">
        <v>2418</v>
      </c>
      <c r="B2420" s="8" t="s">
        <v>2653</v>
      </c>
      <c r="C2420" s="9" t="s">
        <v>2698</v>
      </c>
      <c r="D2420" s="10" t="s">
        <v>2699</v>
      </c>
      <c r="E2420" s="11" t="s">
        <v>2704</v>
      </c>
      <c r="F2420" s="6">
        <v>412683</v>
      </c>
      <c r="G2420" s="6" t="s">
        <v>2671</v>
      </c>
      <c r="H2420" s="16">
        <v>8244308.2120000003</v>
      </c>
      <c r="I2420" s="12">
        <v>43978</v>
      </c>
      <c r="J2420" s="12">
        <v>44349</v>
      </c>
      <c r="K2420" s="15">
        <v>0</v>
      </c>
      <c r="L2420" s="13" t="s">
        <v>14</v>
      </c>
      <c r="M2420" s="7">
        <v>0.49</v>
      </c>
      <c r="N2420" s="17"/>
    </row>
    <row r="2421" spans="1:14" ht="110.25">
      <c r="A2421" s="6">
        <v>2419</v>
      </c>
      <c r="B2421" s="8" t="s">
        <v>2653</v>
      </c>
      <c r="C2421" s="9" t="s">
        <v>2700</v>
      </c>
      <c r="D2421" s="10" t="s">
        <v>2701</v>
      </c>
      <c r="E2421" s="11" t="s">
        <v>2704</v>
      </c>
      <c r="F2421" s="6">
        <v>412683</v>
      </c>
      <c r="G2421" s="6" t="s">
        <v>2671</v>
      </c>
      <c r="H2421" s="16">
        <v>8244308.2120000003</v>
      </c>
      <c r="I2421" s="12">
        <v>43978</v>
      </c>
      <c r="J2421" s="12">
        <v>44349</v>
      </c>
      <c r="K2421" s="15">
        <v>0</v>
      </c>
      <c r="L2421" s="13" t="s">
        <v>14</v>
      </c>
      <c r="M2421" s="7">
        <v>0.51</v>
      </c>
      <c r="N2421" s="17"/>
    </row>
    <row r="2422" spans="1:14" ht="110.25">
      <c r="A2422" s="6">
        <v>2420</v>
      </c>
      <c r="B2422" s="8" t="s">
        <v>2653</v>
      </c>
      <c r="C2422" s="9" t="s">
        <v>2705</v>
      </c>
      <c r="D2422" s="10" t="s">
        <v>2706</v>
      </c>
      <c r="E2422" s="11" t="s">
        <v>2710</v>
      </c>
      <c r="F2422" s="6">
        <v>159497</v>
      </c>
      <c r="G2422" s="6" t="s">
        <v>765</v>
      </c>
      <c r="H2422" s="16">
        <v>70721783.886999995</v>
      </c>
      <c r="I2422" s="12">
        <v>43205</v>
      </c>
      <c r="J2422" s="12">
        <v>43721</v>
      </c>
      <c r="K2422" s="15">
        <v>61952000</v>
      </c>
      <c r="L2422" s="13" t="s">
        <v>14</v>
      </c>
      <c r="M2422" s="7">
        <v>1</v>
      </c>
      <c r="N2422" s="17"/>
    </row>
    <row r="2423" spans="1:14" ht="63">
      <c r="A2423" s="6">
        <v>2421</v>
      </c>
      <c r="B2423" s="8" t="s">
        <v>2653</v>
      </c>
      <c r="C2423" s="9" t="s">
        <v>2707</v>
      </c>
      <c r="D2423" s="10" t="s">
        <v>2708</v>
      </c>
      <c r="E2423" s="11" t="s">
        <v>2710</v>
      </c>
      <c r="F2423" s="6">
        <v>159497</v>
      </c>
      <c r="G2423" s="6" t="s">
        <v>765</v>
      </c>
      <c r="H2423" s="16">
        <v>70721783.886999995</v>
      </c>
      <c r="I2423" s="12">
        <v>43205</v>
      </c>
      <c r="J2423" s="12">
        <v>43721</v>
      </c>
      <c r="K2423" s="15">
        <v>61952000</v>
      </c>
      <c r="L2423" s="13" t="s">
        <v>14</v>
      </c>
      <c r="M2423" s="7">
        <v>0.49</v>
      </c>
      <c r="N2423" s="17"/>
    </row>
    <row r="2424" spans="1:14" ht="110.25">
      <c r="A2424" s="6">
        <v>2422</v>
      </c>
      <c r="B2424" s="8" t="s">
        <v>2653</v>
      </c>
      <c r="C2424" s="9" t="s">
        <v>2709</v>
      </c>
      <c r="D2424" s="10" t="s">
        <v>23</v>
      </c>
      <c r="E2424" s="11" t="s">
        <v>2710</v>
      </c>
      <c r="F2424" s="6">
        <v>159497</v>
      </c>
      <c r="G2424" s="6" t="s">
        <v>765</v>
      </c>
      <c r="H2424" s="16">
        <v>70721783.886999995</v>
      </c>
      <c r="I2424" s="12">
        <v>43205</v>
      </c>
      <c r="J2424" s="12">
        <v>43721</v>
      </c>
      <c r="K2424" s="15">
        <v>61952000</v>
      </c>
      <c r="L2424" s="13" t="s">
        <v>14</v>
      </c>
      <c r="M2424" s="7">
        <v>0.51</v>
      </c>
      <c r="N2424" s="17"/>
    </row>
    <row r="2425" spans="1:14" ht="110.25">
      <c r="A2425" s="6">
        <v>2423</v>
      </c>
      <c r="B2425" s="8" t="s">
        <v>2653</v>
      </c>
      <c r="C2425" s="9" t="s">
        <v>2705</v>
      </c>
      <c r="D2425" s="10" t="s">
        <v>2706</v>
      </c>
      <c r="E2425" s="11" t="s">
        <v>2711</v>
      </c>
      <c r="F2425" s="6">
        <v>237475</v>
      </c>
      <c r="G2425" s="6" t="s">
        <v>2712</v>
      </c>
      <c r="H2425" s="16">
        <v>70103529.067000002</v>
      </c>
      <c r="I2425" s="12">
        <v>43543</v>
      </c>
      <c r="J2425" s="12">
        <v>44096</v>
      </c>
      <c r="K2425" s="15">
        <v>30654708</v>
      </c>
      <c r="L2425" s="13" t="s">
        <v>14</v>
      </c>
      <c r="M2425" s="7">
        <v>1</v>
      </c>
      <c r="N2425" s="17"/>
    </row>
    <row r="2426" spans="1:14" ht="78.75">
      <c r="A2426" s="6">
        <v>2424</v>
      </c>
      <c r="B2426" s="8" t="s">
        <v>2653</v>
      </c>
      <c r="C2426" s="9" t="s">
        <v>2707</v>
      </c>
      <c r="D2426" s="10" t="s">
        <v>2708</v>
      </c>
      <c r="E2426" s="11" t="s">
        <v>2711</v>
      </c>
      <c r="F2426" s="6">
        <v>237475</v>
      </c>
      <c r="G2426" s="6" t="s">
        <v>2712</v>
      </c>
      <c r="H2426" s="16">
        <v>70103529.067000002</v>
      </c>
      <c r="I2426" s="12">
        <v>43543</v>
      </c>
      <c r="J2426" s="12">
        <v>44096</v>
      </c>
      <c r="K2426" s="15">
        <v>30654708</v>
      </c>
      <c r="L2426" s="13" t="s">
        <v>14</v>
      </c>
      <c r="M2426" s="7">
        <v>0.49</v>
      </c>
      <c r="N2426" s="17"/>
    </row>
    <row r="2427" spans="1:14" ht="110.25">
      <c r="A2427" s="6">
        <v>2425</v>
      </c>
      <c r="B2427" s="8" t="s">
        <v>2653</v>
      </c>
      <c r="C2427" s="9" t="s">
        <v>2709</v>
      </c>
      <c r="D2427" s="10" t="s">
        <v>23</v>
      </c>
      <c r="E2427" s="11" t="s">
        <v>2711</v>
      </c>
      <c r="F2427" s="6">
        <v>237475</v>
      </c>
      <c r="G2427" s="6" t="s">
        <v>2712</v>
      </c>
      <c r="H2427" s="16">
        <v>70103529.067000002</v>
      </c>
      <c r="I2427" s="12">
        <v>43543</v>
      </c>
      <c r="J2427" s="12">
        <v>44096</v>
      </c>
      <c r="K2427" s="15">
        <v>30654708</v>
      </c>
      <c r="L2427" s="13" t="s">
        <v>14</v>
      </c>
      <c r="M2427" s="7">
        <v>0.51</v>
      </c>
      <c r="N2427" s="17"/>
    </row>
    <row r="2428" spans="1:14" ht="173.25">
      <c r="A2428" s="6">
        <v>2426</v>
      </c>
      <c r="B2428" s="8" t="s">
        <v>2653</v>
      </c>
      <c r="C2428" s="9" t="s">
        <v>2713</v>
      </c>
      <c r="D2428" s="10" t="s">
        <v>2714</v>
      </c>
      <c r="E2428" s="11" t="s">
        <v>2715</v>
      </c>
      <c r="F2428" s="6">
        <v>303935</v>
      </c>
      <c r="G2428" s="6" t="s">
        <v>2671</v>
      </c>
      <c r="H2428" s="16">
        <v>18867719.337000001</v>
      </c>
      <c r="I2428" s="12">
        <v>43710</v>
      </c>
      <c r="J2428" s="12">
        <v>44081</v>
      </c>
      <c r="K2428" s="15">
        <v>2865000</v>
      </c>
      <c r="L2428" s="13" t="s">
        <v>15</v>
      </c>
      <c r="M2428" s="7">
        <v>1</v>
      </c>
      <c r="N2428" s="17"/>
    </row>
    <row r="2429" spans="1:14" ht="110.25">
      <c r="A2429" s="6">
        <v>2427</v>
      </c>
      <c r="B2429" s="8" t="s">
        <v>2653</v>
      </c>
      <c r="C2429" s="9" t="s">
        <v>2716</v>
      </c>
      <c r="D2429" s="10" t="s">
        <v>2717</v>
      </c>
      <c r="E2429" s="11" t="s">
        <v>2718</v>
      </c>
      <c r="F2429" s="6">
        <v>324092</v>
      </c>
      <c r="G2429" s="6" t="s">
        <v>2671</v>
      </c>
      <c r="H2429" s="16">
        <v>8411842.4499999993</v>
      </c>
      <c r="I2429" s="12">
        <v>43667</v>
      </c>
      <c r="J2429" s="12">
        <v>44134</v>
      </c>
      <c r="K2429" s="15">
        <v>0</v>
      </c>
      <c r="L2429" s="13" t="s">
        <v>15</v>
      </c>
      <c r="M2429" s="7">
        <v>1</v>
      </c>
      <c r="N2429" s="17"/>
    </row>
    <row r="2430" spans="1:14" ht="141.75">
      <c r="A2430" s="6">
        <v>2428</v>
      </c>
      <c r="B2430" s="8" t="s">
        <v>2653</v>
      </c>
      <c r="C2430" s="9" t="s">
        <v>2719</v>
      </c>
      <c r="D2430" s="10" t="s">
        <v>2720</v>
      </c>
      <c r="E2430" s="11" t="s">
        <v>2721</v>
      </c>
      <c r="F2430" s="6">
        <v>400508</v>
      </c>
      <c r="G2430" s="6" t="s">
        <v>2671</v>
      </c>
      <c r="H2430" s="16">
        <v>9726544.1290000007</v>
      </c>
      <c r="I2430" s="12">
        <v>43955</v>
      </c>
      <c r="J2430" s="12">
        <v>44326</v>
      </c>
      <c r="K2430" s="15">
        <v>595000</v>
      </c>
      <c r="L2430" s="13" t="s">
        <v>15</v>
      </c>
      <c r="M2430" s="7">
        <v>1</v>
      </c>
      <c r="N2430" s="17"/>
    </row>
    <row r="2431" spans="1:14" ht="78.75">
      <c r="A2431" s="6">
        <v>2429</v>
      </c>
      <c r="B2431" s="8" t="s">
        <v>2653</v>
      </c>
      <c r="C2431" s="9" t="s">
        <v>2722</v>
      </c>
      <c r="D2431" s="10" t="s">
        <v>2723</v>
      </c>
      <c r="E2431" s="11" t="s">
        <v>2724</v>
      </c>
      <c r="F2431" s="6">
        <v>448536</v>
      </c>
      <c r="G2431" s="6" t="s">
        <v>2665</v>
      </c>
      <c r="H2431" s="16">
        <v>9270582.5999999996</v>
      </c>
      <c r="I2431" s="12">
        <v>43874</v>
      </c>
      <c r="J2431" s="12">
        <v>44396</v>
      </c>
      <c r="K2431" s="15">
        <v>5220000</v>
      </c>
      <c r="L2431" s="13" t="s">
        <v>15</v>
      </c>
      <c r="M2431" s="7">
        <v>1</v>
      </c>
      <c r="N2431" s="17"/>
    </row>
    <row r="2432" spans="1:14" ht="63">
      <c r="A2432" s="6">
        <v>2430</v>
      </c>
      <c r="B2432" s="8" t="s">
        <v>2653</v>
      </c>
      <c r="C2432" s="9" t="s">
        <v>2725</v>
      </c>
      <c r="D2432" s="10" t="s">
        <v>2726</v>
      </c>
      <c r="E2432" s="11" t="s">
        <v>2727</v>
      </c>
      <c r="F2432" s="6">
        <v>490413</v>
      </c>
      <c r="G2432" s="6" t="s">
        <v>16</v>
      </c>
      <c r="H2432" s="16">
        <v>7230133.6500000004</v>
      </c>
      <c r="I2432" s="12">
        <v>44136</v>
      </c>
      <c r="J2432" s="12">
        <v>44232</v>
      </c>
      <c r="K2432" s="15">
        <v>0</v>
      </c>
      <c r="L2432" s="13" t="s">
        <v>15</v>
      </c>
      <c r="M2432" s="7">
        <v>1</v>
      </c>
      <c r="N2432" s="17"/>
    </row>
    <row r="2433" spans="1:14" ht="63">
      <c r="A2433" s="6">
        <v>2431</v>
      </c>
      <c r="B2433" s="8" t="s">
        <v>2653</v>
      </c>
      <c r="C2433" s="9" t="s">
        <v>2728</v>
      </c>
      <c r="D2433" s="10" t="s">
        <v>2729</v>
      </c>
      <c r="E2433" s="11" t="s">
        <v>2730</v>
      </c>
      <c r="F2433" s="6">
        <v>490414</v>
      </c>
      <c r="G2433" s="6" t="s">
        <v>16</v>
      </c>
      <c r="H2433" s="16">
        <v>7792432.9500000002</v>
      </c>
      <c r="I2433" s="12">
        <v>44136</v>
      </c>
      <c r="J2433" s="12">
        <v>44232</v>
      </c>
      <c r="K2433" s="15">
        <v>0</v>
      </c>
      <c r="L2433" s="13" t="s">
        <v>15</v>
      </c>
      <c r="M2433" s="7">
        <v>1</v>
      </c>
      <c r="N2433" s="17"/>
    </row>
    <row r="2434" spans="1:14" ht="94.5">
      <c r="A2434" s="6">
        <v>2432</v>
      </c>
      <c r="B2434" s="8" t="s">
        <v>2653</v>
      </c>
      <c r="C2434" s="9" t="s">
        <v>2731</v>
      </c>
      <c r="D2434" s="10" t="s">
        <v>2732</v>
      </c>
      <c r="E2434" s="11" t="s">
        <v>2733</v>
      </c>
      <c r="F2434" s="6">
        <v>490420</v>
      </c>
      <c r="G2434" s="6" t="s">
        <v>16</v>
      </c>
      <c r="H2434" s="16">
        <v>14228107.25</v>
      </c>
      <c r="I2434" s="12">
        <v>44129</v>
      </c>
      <c r="J2434" s="12">
        <v>44255</v>
      </c>
      <c r="K2434" s="15">
        <v>3516775</v>
      </c>
      <c r="L2434" s="13" t="s">
        <v>1506</v>
      </c>
      <c r="M2434" s="7">
        <v>1</v>
      </c>
      <c r="N2434" s="17"/>
    </row>
    <row r="2435" spans="1:14" ht="78.75">
      <c r="A2435" s="6">
        <v>2433</v>
      </c>
      <c r="B2435" s="8" t="s">
        <v>2653</v>
      </c>
      <c r="C2435" s="9" t="s">
        <v>2734</v>
      </c>
      <c r="D2435" s="10" t="s">
        <v>2735</v>
      </c>
      <c r="E2435" s="11" t="s">
        <v>2736</v>
      </c>
      <c r="F2435" s="6">
        <v>490421</v>
      </c>
      <c r="G2435" s="6" t="s">
        <v>16</v>
      </c>
      <c r="H2435" s="16">
        <v>11042044.75</v>
      </c>
      <c r="I2435" s="12">
        <v>44133</v>
      </c>
      <c r="J2435" s="12">
        <v>44259</v>
      </c>
      <c r="K2435" s="15">
        <v>5906000</v>
      </c>
      <c r="L2435" s="13" t="s">
        <v>15</v>
      </c>
      <c r="M2435" s="7">
        <v>1</v>
      </c>
      <c r="N2435" s="17"/>
    </row>
    <row r="2436" spans="1:14" ht="94.5">
      <c r="A2436" s="6">
        <v>2434</v>
      </c>
      <c r="B2436" s="8" t="s">
        <v>2653</v>
      </c>
      <c r="C2436" s="9" t="s">
        <v>2737</v>
      </c>
      <c r="D2436" s="10" t="s">
        <v>2738</v>
      </c>
      <c r="E2436" s="11" t="s">
        <v>2739</v>
      </c>
      <c r="F2436" s="6">
        <v>490398</v>
      </c>
      <c r="G2436" s="6" t="s">
        <v>16</v>
      </c>
      <c r="H2436" s="16">
        <v>3391440.15</v>
      </c>
      <c r="I2436" s="12">
        <v>44131</v>
      </c>
      <c r="J2436" s="12">
        <v>44197</v>
      </c>
      <c r="K2436" s="15">
        <v>0</v>
      </c>
      <c r="L2436" s="13" t="s">
        <v>15</v>
      </c>
      <c r="M2436" s="7">
        <v>1</v>
      </c>
      <c r="N2436" s="17"/>
    </row>
    <row r="2437" spans="1:14" ht="63">
      <c r="A2437" s="6">
        <v>2435</v>
      </c>
      <c r="B2437" s="8" t="s">
        <v>2653</v>
      </c>
      <c r="C2437" s="9" t="s">
        <v>2740</v>
      </c>
      <c r="D2437" s="10" t="s">
        <v>2741</v>
      </c>
      <c r="E2437" s="11" t="s">
        <v>2742</v>
      </c>
      <c r="F2437" s="6">
        <v>490849</v>
      </c>
      <c r="G2437" s="6" t="s">
        <v>16</v>
      </c>
      <c r="H2437" s="16">
        <v>3718195.5</v>
      </c>
      <c r="I2437" s="12">
        <v>44136</v>
      </c>
      <c r="J2437" s="12">
        <v>44202</v>
      </c>
      <c r="K2437" s="15">
        <v>0</v>
      </c>
      <c r="L2437" s="13" t="s">
        <v>15</v>
      </c>
      <c r="M2437" s="7">
        <v>1</v>
      </c>
      <c r="N2437" s="17"/>
    </row>
    <row r="2438" spans="1:14" ht="78.75">
      <c r="A2438" s="6">
        <v>2436</v>
      </c>
      <c r="B2438" s="8" t="s">
        <v>2653</v>
      </c>
      <c r="C2438" s="9" t="s">
        <v>2743</v>
      </c>
      <c r="D2438" s="10" t="s">
        <v>2744</v>
      </c>
      <c r="E2438" s="11" t="s">
        <v>2745</v>
      </c>
      <c r="F2438" s="6">
        <v>490400</v>
      </c>
      <c r="G2438" s="6" t="s">
        <v>16</v>
      </c>
      <c r="H2438" s="16">
        <v>5656315.2000000002</v>
      </c>
      <c r="I2438" s="12">
        <v>44164</v>
      </c>
      <c r="J2438" s="12">
        <v>44229</v>
      </c>
      <c r="K2438" s="15">
        <v>0</v>
      </c>
      <c r="L2438" s="13" t="s">
        <v>15</v>
      </c>
      <c r="M2438" s="7">
        <v>1</v>
      </c>
      <c r="N2438" s="17"/>
    </row>
    <row r="2439" spans="1:14" ht="63">
      <c r="A2439" s="6">
        <v>2437</v>
      </c>
      <c r="B2439" s="8" t="s">
        <v>2653</v>
      </c>
      <c r="C2439" s="9" t="s">
        <v>2746</v>
      </c>
      <c r="D2439" s="10" t="s">
        <v>2747</v>
      </c>
      <c r="E2439" s="11" t="s">
        <v>2748</v>
      </c>
      <c r="F2439" s="6">
        <v>490403</v>
      </c>
      <c r="G2439" s="6" t="s">
        <v>16</v>
      </c>
      <c r="H2439" s="16">
        <v>2118440.15</v>
      </c>
      <c r="I2439" s="12">
        <v>44133</v>
      </c>
      <c r="J2439" s="12">
        <v>44199</v>
      </c>
      <c r="K2439" s="15">
        <v>0</v>
      </c>
      <c r="L2439" s="13" t="s">
        <v>15</v>
      </c>
      <c r="M2439" s="7">
        <v>1</v>
      </c>
      <c r="N2439" s="17"/>
    </row>
    <row r="2440" spans="1:14" ht="63">
      <c r="A2440" s="6">
        <v>2438</v>
      </c>
      <c r="B2440" s="8" t="s">
        <v>2653</v>
      </c>
      <c r="C2440" s="9" t="s">
        <v>2749</v>
      </c>
      <c r="D2440" s="10" t="s">
        <v>2750</v>
      </c>
      <c r="E2440" s="11" t="s">
        <v>2751</v>
      </c>
      <c r="F2440" s="6">
        <v>490405</v>
      </c>
      <c r="G2440" s="6" t="s">
        <v>16</v>
      </c>
      <c r="H2440" s="16">
        <v>1857732.6</v>
      </c>
      <c r="I2440" s="12">
        <v>44147</v>
      </c>
      <c r="J2440" s="12">
        <v>44213</v>
      </c>
      <c r="K2440" s="15">
        <v>0</v>
      </c>
      <c r="L2440" s="13" t="s">
        <v>15</v>
      </c>
      <c r="M2440" s="7">
        <v>1</v>
      </c>
      <c r="N2440" s="17"/>
    </row>
    <row r="2441" spans="1:14" ht="63">
      <c r="A2441" s="6">
        <v>2439</v>
      </c>
      <c r="B2441" s="8" t="s">
        <v>2653</v>
      </c>
      <c r="C2441" s="9" t="s">
        <v>2749</v>
      </c>
      <c r="D2441" s="10" t="s">
        <v>2750</v>
      </c>
      <c r="E2441" s="11" t="s">
        <v>2752</v>
      </c>
      <c r="F2441" s="6">
        <v>420454</v>
      </c>
      <c r="G2441" s="6" t="s">
        <v>2442</v>
      </c>
      <c r="H2441" s="16">
        <v>3710263.2560000001</v>
      </c>
      <c r="I2441" s="12">
        <v>43913</v>
      </c>
      <c r="J2441" s="12">
        <v>44003</v>
      </c>
      <c r="K2441" s="15">
        <v>0</v>
      </c>
      <c r="L2441" s="13" t="s">
        <v>15</v>
      </c>
      <c r="M2441" s="7">
        <v>1</v>
      </c>
      <c r="N2441" s="17"/>
    </row>
    <row r="2442" spans="1:14" ht="78.75">
      <c r="A2442" s="6">
        <v>2440</v>
      </c>
      <c r="B2442" s="8" t="s">
        <v>2653</v>
      </c>
      <c r="C2442" s="9" t="s">
        <v>2753</v>
      </c>
      <c r="D2442" s="10" t="s">
        <v>2754</v>
      </c>
      <c r="E2442" s="11" t="s">
        <v>2755</v>
      </c>
      <c r="F2442" s="6">
        <v>490406</v>
      </c>
      <c r="G2442" s="6" t="s">
        <v>16</v>
      </c>
      <c r="H2442" s="16">
        <v>642451.75</v>
      </c>
      <c r="I2442" s="12">
        <v>44147</v>
      </c>
      <c r="J2442" s="12">
        <v>44213</v>
      </c>
      <c r="K2442" s="15">
        <v>0</v>
      </c>
      <c r="L2442" s="13" t="s">
        <v>15</v>
      </c>
      <c r="M2442" s="7">
        <v>1</v>
      </c>
      <c r="N2442" s="17"/>
    </row>
    <row r="2443" spans="1:14" ht="63">
      <c r="A2443" s="6">
        <v>2441</v>
      </c>
      <c r="B2443" s="8" t="s">
        <v>2653</v>
      </c>
      <c r="C2443" s="9" t="s">
        <v>2756</v>
      </c>
      <c r="D2443" s="10" t="s">
        <v>2757</v>
      </c>
      <c r="E2443" s="11" t="s">
        <v>2758</v>
      </c>
      <c r="F2443" s="6">
        <v>490415</v>
      </c>
      <c r="G2443" s="6" t="s">
        <v>16</v>
      </c>
      <c r="H2443" s="16">
        <v>8381209.7000000002</v>
      </c>
      <c r="I2443" s="12">
        <v>44140</v>
      </c>
      <c r="J2443" s="12">
        <v>44236</v>
      </c>
      <c r="K2443" s="15">
        <v>0</v>
      </c>
      <c r="L2443" s="13" t="s">
        <v>15</v>
      </c>
      <c r="M2443" s="7">
        <v>1</v>
      </c>
      <c r="N2443" s="17"/>
    </row>
    <row r="2444" spans="1:14" ht="94.5">
      <c r="A2444" s="6">
        <v>2442</v>
      </c>
      <c r="B2444" s="8" t="s">
        <v>2653</v>
      </c>
      <c r="C2444" s="9" t="s">
        <v>2759</v>
      </c>
      <c r="D2444" s="10" t="s">
        <v>2760</v>
      </c>
      <c r="E2444" s="11" t="s">
        <v>2761</v>
      </c>
      <c r="F2444" s="6">
        <v>490417</v>
      </c>
      <c r="G2444" s="6" t="s">
        <v>16</v>
      </c>
      <c r="H2444" s="16">
        <v>12301789.4</v>
      </c>
      <c r="I2444" s="12">
        <v>44126</v>
      </c>
      <c r="J2444" s="12">
        <v>44252</v>
      </c>
      <c r="K2444" s="15">
        <v>0</v>
      </c>
      <c r="L2444" s="13" t="s">
        <v>15</v>
      </c>
      <c r="M2444" s="7">
        <v>1</v>
      </c>
      <c r="N2444" s="17"/>
    </row>
    <row r="2445" spans="1:14" ht="94.5">
      <c r="A2445" s="6">
        <v>2443</v>
      </c>
      <c r="B2445" s="8" t="s">
        <v>2653</v>
      </c>
      <c r="C2445" s="9" t="s">
        <v>2762</v>
      </c>
      <c r="D2445" s="10" t="s">
        <v>2763</v>
      </c>
      <c r="E2445" s="11" t="s">
        <v>2764</v>
      </c>
      <c r="F2445" s="6">
        <v>490419</v>
      </c>
      <c r="G2445" s="6" t="s">
        <v>16</v>
      </c>
      <c r="H2445" s="16">
        <v>12688697.800000001</v>
      </c>
      <c r="I2445" s="12">
        <v>44126</v>
      </c>
      <c r="J2445" s="12">
        <v>44252</v>
      </c>
      <c r="K2445" s="15">
        <v>0</v>
      </c>
      <c r="L2445" s="13" t="s">
        <v>15</v>
      </c>
      <c r="M2445" s="7">
        <v>1</v>
      </c>
      <c r="N2445" s="17"/>
    </row>
    <row r="2446" spans="1:14" ht="78.75">
      <c r="A2446" s="6">
        <v>2444</v>
      </c>
      <c r="B2446" s="8" t="s">
        <v>2653</v>
      </c>
      <c r="C2446" s="9" t="s">
        <v>2765</v>
      </c>
      <c r="D2446" s="10" t="s">
        <v>2766</v>
      </c>
      <c r="E2446" s="11" t="s">
        <v>2767</v>
      </c>
      <c r="F2446" s="6">
        <v>490426</v>
      </c>
      <c r="G2446" s="6" t="s">
        <v>16</v>
      </c>
      <c r="H2446" s="16">
        <v>6128218.2000000002</v>
      </c>
      <c r="I2446" s="12">
        <v>44136</v>
      </c>
      <c r="J2446" s="12">
        <v>44217</v>
      </c>
      <c r="K2446" s="15">
        <v>0</v>
      </c>
      <c r="L2446" s="13" t="s">
        <v>15</v>
      </c>
      <c r="M2446" s="7">
        <v>1</v>
      </c>
      <c r="N2446" s="17"/>
    </row>
    <row r="2447" spans="1:14" ht="94.5">
      <c r="A2447" s="6">
        <v>2445</v>
      </c>
      <c r="B2447" s="8" t="s">
        <v>2653</v>
      </c>
      <c r="C2447" s="9" t="s">
        <v>2768</v>
      </c>
      <c r="D2447" s="10" t="s">
        <v>2769</v>
      </c>
      <c r="E2447" s="11" t="s">
        <v>2770</v>
      </c>
      <c r="F2447" s="6">
        <v>490411</v>
      </c>
      <c r="G2447" s="6" t="s">
        <v>16</v>
      </c>
      <c r="H2447" s="16">
        <v>4181783.15</v>
      </c>
      <c r="I2447" s="12">
        <v>44136</v>
      </c>
      <c r="J2447" s="12">
        <v>44202</v>
      </c>
      <c r="K2447" s="15">
        <v>0</v>
      </c>
      <c r="L2447" s="13" t="s">
        <v>15</v>
      </c>
      <c r="M2447" s="7">
        <v>1</v>
      </c>
      <c r="N2447" s="17"/>
    </row>
    <row r="2448" spans="1:14" ht="110.25">
      <c r="A2448" s="6">
        <v>2446</v>
      </c>
      <c r="B2448" s="8" t="s">
        <v>2653</v>
      </c>
      <c r="C2448" s="9" t="s">
        <v>2771</v>
      </c>
      <c r="D2448" s="10" t="s">
        <v>2772</v>
      </c>
      <c r="E2448" s="11" t="s">
        <v>2773</v>
      </c>
      <c r="F2448" s="6">
        <v>490422</v>
      </c>
      <c r="G2448" s="6" t="s">
        <v>16</v>
      </c>
      <c r="H2448" s="16">
        <v>11589065.199999999</v>
      </c>
      <c r="I2448" s="12">
        <v>44133</v>
      </c>
      <c r="J2448" s="12">
        <v>44259</v>
      </c>
      <c r="K2448" s="15">
        <v>0</v>
      </c>
      <c r="L2448" s="13" t="s">
        <v>15</v>
      </c>
      <c r="M2448" s="7">
        <v>1</v>
      </c>
      <c r="N2448" s="17"/>
    </row>
    <row r="2449" spans="1:14" ht="78.75">
      <c r="A2449" s="6">
        <v>2447</v>
      </c>
      <c r="B2449" s="8" t="s">
        <v>2653</v>
      </c>
      <c r="C2449" s="9" t="s">
        <v>2774</v>
      </c>
      <c r="D2449" s="10" t="s">
        <v>2775</v>
      </c>
      <c r="E2449" s="11" t="s">
        <v>2776</v>
      </c>
      <c r="F2449" s="6">
        <v>490423</v>
      </c>
      <c r="G2449" s="6" t="s">
        <v>16</v>
      </c>
      <c r="H2449" s="16">
        <v>12990020.699999999</v>
      </c>
      <c r="I2449" s="12">
        <v>44131</v>
      </c>
      <c r="J2449" s="12">
        <v>44257</v>
      </c>
      <c r="K2449" s="15">
        <v>3765808</v>
      </c>
      <c r="L2449" s="13" t="s">
        <v>15</v>
      </c>
      <c r="M2449" s="7">
        <v>1</v>
      </c>
      <c r="N2449" s="17"/>
    </row>
    <row r="2450" spans="1:14" ht="94.5">
      <c r="A2450" s="6">
        <v>2448</v>
      </c>
      <c r="B2450" s="8" t="s">
        <v>2653</v>
      </c>
      <c r="C2450" s="9" t="s">
        <v>2777</v>
      </c>
      <c r="D2450" s="10" t="s">
        <v>2778</v>
      </c>
      <c r="E2450" s="11" t="s">
        <v>2779</v>
      </c>
      <c r="F2450" s="6">
        <v>490428</v>
      </c>
      <c r="G2450" s="6" t="s">
        <v>16</v>
      </c>
      <c r="H2450" s="16">
        <v>1417827.5</v>
      </c>
      <c r="I2450" s="12">
        <v>44136</v>
      </c>
      <c r="J2450" s="12">
        <v>44232</v>
      </c>
      <c r="K2450" s="15">
        <v>0</v>
      </c>
      <c r="L2450" s="13" t="s">
        <v>15</v>
      </c>
      <c r="M2450" s="7">
        <v>1</v>
      </c>
      <c r="N2450" s="17"/>
    </row>
    <row r="2451" spans="1:14" ht="126">
      <c r="A2451" s="6">
        <v>2449</v>
      </c>
      <c r="B2451" s="8" t="s">
        <v>2653</v>
      </c>
      <c r="C2451" s="9" t="s">
        <v>2780</v>
      </c>
      <c r="D2451" s="10" t="s">
        <v>2781</v>
      </c>
      <c r="E2451" s="11" t="s">
        <v>2782</v>
      </c>
      <c r="F2451" s="6">
        <v>381743</v>
      </c>
      <c r="G2451" s="6" t="s">
        <v>679</v>
      </c>
      <c r="H2451" s="16">
        <v>10515519.6</v>
      </c>
      <c r="I2451" s="12">
        <v>43845</v>
      </c>
      <c r="J2451" s="12">
        <v>44210</v>
      </c>
      <c r="K2451" s="15">
        <v>0</v>
      </c>
      <c r="L2451" s="13" t="s">
        <v>15</v>
      </c>
      <c r="M2451" s="7">
        <v>1</v>
      </c>
      <c r="N2451" s="17"/>
    </row>
    <row r="2452" spans="1:14" ht="409.5">
      <c r="A2452" s="6">
        <v>2450</v>
      </c>
      <c r="B2452" s="8" t="s">
        <v>2653</v>
      </c>
      <c r="C2452" s="9" t="s">
        <v>2780</v>
      </c>
      <c r="D2452" s="10" t="s">
        <v>2781</v>
      </c>
      <c r="E2452" s="11" t="s">
        <v>2783</v>
      </c>
      <c r="F2452" s="6">
        <v>409016</v>
      </c>
      <c r="G2452" s="6" t="s">
        <v>1493</v>
      </c>
      <c r="H2452" s="16">
        <v>10726490.85</v>
      </c>
      <c r="I2452" s="12">
        <v>43864</v>
      </c>
      <c r="J2452" s="12">
        <v>44440</v>
      </c>
      <c r="K2452" s="15">
        <v>7000000</v>
      </c>
      <c r="L2452" s="13" t="s">
        <v>15</v>
      </c>
      <c r="M2452" s="7">
        <v>1</v>
      </c>
      <c r="N2452" s="17"/>
    </row>
    <row r="2453" spans="1:14" ht="126">
      <c r="A2453" s="6">
        <v>2451</v>
      </c>
      <c r="B2453" s="8" t="s">
        <v>2653</v>
      </c>
      <c r="C2453" s="9" t="s">
        <v>2784</v>
      </c>
      <c r="D2453" s="10" t="s">
        <v>2785</v>
      </c>
      <c r="E2453" s="11" t="s">
        <v>2786</v>
      </c>
      <c r="F2453" s="6">
        <v>381744</v>
      </c>
      <c r="G2453" s="6" t="s">
        <v>679</v>
      </c>
      <c r="H2453" s="16">
        <v>4797908.5</v>
      </c>
      <c r="I2453" s="12">
        <v>43850</v>
      </c>
      <c r="J2453" s="12">
        <v>44215</v>
      </c>
      <c r="K2453" s="15">
        <v>0</v>
      </c>
      <c r="L2453" s="13" t="s">
        <v>15</v>
      </c>
      <c r="M2453" s="7">
        <v>1</v>
      </c>
      <c r="N2453" s="17"/>
    </row>
    <row r="2454" spans="1:14" ht="189">
      <c r="A2454" s="6">
        <v>2452</v>
      </c>
      <c r="B2454" s="8" t="s">
        <v>2653</v>
      </c>
      <c r="C2454" s="9" t="s">
        <v>2787</v>
      </c>
      <c r="D2454" s="10" t="s">
        <v>2788</v>
      </c>
      <c r="E2454" s="11" t="s">
        <v>2789</v>
      </c>
      <c r="F2454" s="6">
        <v>396347</v>
      </c>
      <c r="G2454" s="6" t="s">
        <v>679</v>
      </c>
      <c r="H2454" s="16">
        <v>9823654.5500000007</v>
      </c>
      <c r="I2454" s="12">
        <v>43872</v>
      </c>
      <c r="J2454" s="12">
        <v>44266</v>
      </c>
      <c r="K2454" s="15">
        <v>0</v>
      </c>
      <c r="L2454" s="13" t="s">
        <v>15</v>
      </c>
      <c r="M2454" s="7">
        <v>1</v>
      </c>
      <c r="N2454" s="17"/>
    </row>
    <row r="2455" spans="1:14" ht="299.25">
      <c r="A2455" s="6">
        <v>2453</v>
      </c>
      <c r="B2455" s="8" t="s">
        <v>2653</v>
      </c>
      <c r="C2455" s="9" t="s">
        <v>2790</v>
      </c>
      <c r="D2455" s="10" t="s">
        <v>2791</v>
      </c>
      <c r="E2455" s="11" t="s">
        <v>2792</v>
      </c>
      <c r="F2455" s="6">
        <v>396346</v>
      </c>
      <c r="G2455" s="6" t="s">
        <v>679</v>
      </c>
      <c r="H2455" s="16">
        <v>10524475.25</v>
      </c>
      <c r="I2455" s="12">
        <v>43871</v>
      </c>
      <c r="J2455" s="12">
        <v>43901</v>
      </c>
      <c r="K2455" s="15">
        <v>0</v>
      </c>
      <c r="L2455" s="13" t="s">
        <v>15</v>
      </c>
      <c r="M2455" s="7">
        <v>1</v>
      </c>
      <c r="N2455" s="17"/>
    </row>
    <row r="2456" spans="1:14" ht="157.5">
      <c r="A2456" s="6">
        <v>2454</v>
      </c>
      <c r="B2456" s="8" t="s">
        <v>2653</v>
      </c>
      <c r="C2456" s="9" t="s">
        <v>2793</v>
      </c>
      <c r="D2456" s="10" t="s">
        <v>2794</v>
      </c>
      <c r="E2456" s="11" t="s">
        <v>2795</v>
      </c>
      <c r="F2456" s="6">
        <v>409017</v>
      </c>
      <c r="G2456" s="6" t="s">
        <v>1493</v>
      </c>
      <c r="H2456" s="16">
        <v>3324468.95</v>
      </c>
      <c r="I2456" s="12">
        <v>43894</v>
      </c>
      <c r="J2456" s="12">
        <v>44258</v>
      </c>
      <c r="K2456" s="15">
        <v>0</v>
      </c>
      <c r="L2456" s="13" t="s">
        <v>15</v>
      </c>
      <c r="M2456" s="7">
        <v>1</v>
      </c>
      <c r="N2456" s="17"/>
    </row>
    <row r="2457" spans="1:14" ht="94.5">
      <c r="A2457" s="6">
        <v>2455</v>
      </c>
      <c r="B2457" s="8" t="s">
        <v>2653</v>
      </c>
      <c r="C2457" s="9" t="s">
        <v>2796</v>
      </c>
      <c r="D2457" s="10" t="s">
        <v>2797</v>
      </c>
      <c r="E2457" s="11" t="s">
        <v>2798</v>
      </c>
      <c r="F2457" s="6">
        <v>420453</v>
      </c>
      <c r="G2457" s="6" t="s">
        <v>1493</v>
      </c>
      <c r="H2457" s="16">
        <v>3784277.5</v>
      </c>
      <c r="I2457" s="12">
        <v>43926</v>
      </c>
      <c r="J2457" s="12">
        <v>44115</v>
      </c>
      <c r="K2457" s="15">
        <v>0</v>
      </c>
      <c r="L2457" s="13" t="s">
        <v>15</v>
      </c>
      <c r="M2457" s="7">
        <v>1</v>
      </c>
      <c r="N2457" s="17"/>
    </row>
    <row r="2458" spans="1:14" ht="94.5">
      <c r="A2458" s="6">
        <v>2456</v>
      </c>
      <c r="B2458" s="8" t="s">
        <v>2653</v>
      </c>
      <c r="C2458" s="9" t="s">
        <v>2799</v>
      </c>
      <c r="D2458" s="10" t="s">
        <v>2800</v>
      </c>
      <c r="E2458" s="11" t="s">
        <v>2801</v>
      </c>
      <c r="F2458" s="6">
        <v>504132</v>
      </c>
      <c r="G2458" s="6" t="s">
        <v>2521</v>
      </c>
      <c r="H2458" s="16">
        <v>5143364.5999999996</v>
      </c>
      <c r="I2458" s="12">
        <v>44166</v>
      </c>
      <c r="J2458" s="12">
        <v>44247</v>
      </c>
      <c r="K2458" s="15">
        <v>0</v>
      </c>
      <c r="L2458" s="13" t="s">
        <v>15</v>
      </c>
      <c r="M2458" s="7">
        <v>1</v>
      </c>
      <c r="N2458" s="17"/>
    </row>
    <row r="2459" spans="1:14" ht="94.5">
      <c r="A2459" s="6">
        <v>2457</v>
      </c>
      <c r="B2459" s="8" t="s">
        <v>2653</v>
      </c>
      <c r="C2459" s="9" t="s">
        <v>2802</v>
      </c>
      <c r="D2459" s="10" t="s">
        <v>2803</v>
      </c>
      <c r="E2459" s="11" t="s">
        <v>2804</v>
      </c>
      <c r="F2459" s="6">
        <v>94197</v>
      </c>
      <c r="G2459" s="6" t="s">
        <v>2712</v>
      </c>
      <c r="H2459" s="16">
        <v>66095707.401000001</v>
      </c>
      <c r="I2459" s="12">
        <v>42990</v>
      </c>
      <c r="J2459" s="12">
        <v>43540</v>
      </c>
      <c r="K2459" s="15">
        <v>51780292</v>
      </c>
      <c r="L2459" s="13" t="s">
        <v>14</v>
      </c>
      <c r="M2459" s="7">
        <v>1</v>
      </c>
      <c r="N2459" s="17"/>
    </row>
    <row r="2460" spans="1:14" ht="94.5">
      <c r="A2460" s="6">
        <v>2458</v>
      </c>
      <c r="B2460" s="8" t="s">
        <v>2653</v>
      </c>
      <c r="C2460" s="9" t="s">
        <v>2805</v>
      </c>
      <c r="D2460" s="10" t="s">
        <v>2806</v>
      </c>
      <c r="E2460" s="11" t="s">
        <v>2804</v>
      </c>
      <c r="F2460" s="6">
        <v>94197</v>
      </c>
      <c r="G2460" s="6" t="s">
        <v>2712</v>
      </c>
      <c r="H2460" s="16">
        <v>66095707.401000001</v>
      </c>
      <c r="I2460" s="12">
        <v>42990</v>
      </c>
      <c r="J2460" s="12">
        <v>43540</v>
      </c>
      <c r="K2460" s="15">
        <v>51780292</v>
      </c>
      <c r="L2460" s="13" t="s">
        <v>14</v>
      </c>
      <c r="M2460" s="7">
        <v>0.51</v>
      </c>
      <c r="N2460" s="17"/>
    </row>
    <row r="2461" spans="1:14" ht="94.5">
      <c r="A2461" s="6">
        <v>2459</v>
      </c>
      <c r="B2461" s="8" t="s">
        <v>2653</v>
      </c>
      <c r="C2461" s="9" t="s">
        <v>2807</v>
      </c>
      <c r="D2461" s="10" t="s">
        <v>2808</v>
      </c>
      <c r="E2461" s="11" t="s">
        <v>2804</v>
      </c>
      <c r="F2461" s="6">
        <v>94197</v>
      </c>
      <c r="G2461" s="6" t="s">
        <v>2712</v>
      </c>
      <c r="H2461" s="16">
        <v>66095707.401000001</v>
      </c>
      <c r="I2461" s="12">
        <v>42990</v>
      </c>
      <c r="J2461" s="12">
        <v>43540</v>
      </c>
      <c r="K2461" s="15">
        <v>51780292</v>
      </c>
      <c r="L2461" s="13" t="s">
        <v>14</v>
      </c>
      <c r="M2461" s="7">
        <v>0.49</v>
      </c>
      <c r="N2461" s="17"/>
    </row>
    <row r="2462" spans="1:14" ht="94.5">
      <c r="A2462" s="6">
        <v>2460</v>
      </c>
      <c r="B2462" s="8" t="s">
        <v>2809</v>
      </c>
      <c r="C2462" s="9" t="s">
        <v>2810</v>
      </c>
      <c r="D2462" s="10" t="s">
        <v>17845</v>
      </c>
      <c r="E2462" s="11" t="s">
        <v>2812</v>
      </c>
      <c r="F2462" s="6">
        <v>494934</v>
      </c>
      <c r="G2462" s="6" t="s">
        <v>16</v>
      </c>
      <c r="H2462" s="16">
        <v>10429108.550000001</v>
      </c>
      <c r="I2462" s="12" t="s">
        <v>2813</v>
      </c>
      <c r="J2462" s="12" t="s">
        <v>2814</v>
      </c>
      <c r="K2462" s="15">
        <v>0</v>
      </c>
      <c r="L2462" s="13" t="s">
        <v>15</v>
      </c>
      <c r="M2462" s="7">
        <v>1</v>
      </c>
      <c r="N2462" s="17"/>
    </row>
    <row r="2463" spans="1:14" ht="110.25">
      <c r="A2463" s="6">
        <v>2461</v>
      </c>
      <c r="B2463" s="8" t="s">
        <v>2809</v>
      </c>
      <c r="C2463" s="9" t="s">
        <v>2815</v>
      </c>
      <c r="D2463" s="10" t="s">
        <v>2816</v>
      </c>
      <c r="E2463" s="11" t="s">
        <v>2817</v>
      </c>
      <c r="F2463" s="6">
        <v>494055</v>
      </c>
      <c r="G2463" s="6" t="s">
        <v>16</v>
      </c>
      <c r="H2463" s="16">
        <v>5835043.4500000002</v>
      </c>
      <c r="I2463" s="12" t="s">
        <v>2818</v>
      </c>
      <c r="J2463" s="12" t="s">
        <v>2819</v>
      </c>
      <c r="K2463" s="15">
        <v>0</v>
      </c>
      <c r="L2463" s="13" t="s">
        <v>15</v>
      </c>
      <c r="M2463" s="7">
        <v>1</v>
      </c>
      <c r="N2463" s="17"/>
    </row>
    <row r="2464" spans="1:14" ht="78.75">
      <c r="A2464" s="6">
        <v>2462</v>
      </c>
      <c r="B2464" s="8" t="s">
        <v>2809</v>
      </c>
      <c r="C2464" s="9" t="s">
        <v>2820</v>
      </c>
      <c r="D2464" s="10" t="s">
        <v>2821</v>
      </c>
      <c r="E2464" s="11" t="s">
        <v>2822</v>
      </c>
      <c r="F2464" s="6">
        <v>494053</v>
      </c>
      <c r="G2464" s="6" t="s">
        <v>16</v>
      </c>
      <c r="H2464" s="16">
        <v>11890249.4</v>
      </c>
      <c r="I2464" s="12" t="s">
        <v>2823</v>
      </c>
      <c r="J2464" s="12" t="s">
        <v>2824</v>
      </c>
      <c r="K2464" s="15">
        <v>0</v>
      </c>
      <c r="L2464" s="13" t="s">
        <v>15</v>
      </c>
      <c r="M2464" s="7">
        <v>1</v>
      </c>
      <c r="N2464" s="17"/>
    </row>
    <row r="2465" spans="1:14" ht="94.5">
      <c r="A2465" s="6">
        <v>2463</v>
      </c>
      <c r="B2465" s="8" t="s">
        <v>2809</v>
      </c>
      <c r="C2465" s="9" t="s">
        <v>2825</v>
      </c>
      <c r="D2465" s="10" t="s">
        <v>2826</v>
      </c>
      <c r="E2465" s="11" t="s">
        <v>2827</v>
      </c>
      <c r="F2465" s="6">
        <v>494052</v>
      </c>
      <c r="G2465" s="6" t="s">
        <v>16</v>
      </c>
      <c r="H2465" s="16">
        <v>296247.31800000003</v>
      </c>
      <c r="I2465" s="12" t="s">
        <v>2828</v>
      </c>
      <c r="J2465" s="12" t="s">
        <v>2829</v>
      </c>
      <c r="K2465" s="15">
        <v>296075</v>
      </c>
      <c r="L2465" s="13" t="s">
        <v>15</v>
      </c>
      <c r="M2465" s="7">
        <v>1</v>
      </c>
      <c r="N2465" s="17"/>
    </row>
    <row r="2466" spans="1:14" ht="63">
      <c r="A2466" s="6">
        <v>2464</v>
      </c>
      <c r="B2466" s="8" t="s">
        <v>2809</v>
      </c>
      <c r="C2466" s="9" t="s">
        <v>2830</v>
      </c>
      <c r="D2466" s="10" t="s">
        <v>2831</v>
      </c>
      <c r="E2466" s="11" t="s">
        <v>2832</v>
      </c>
      <c r="F2466" s="6">
        <v>487881</v>
      </c>
      <c r="G2466" s="6" t="s">
        <v>16</v>
      </c>
      <c r="H2466" s="16">
        <v>3719992.9</v>
      </c>
      <c r="I2466" s="12" t="s">
        <v>2833</v>
      </c>
      <c r="J2466" s="12" t="s">
        <v>2834</v>
      </c>
      <c r="K2466" s="15">
        <v>0</v>
      </c>
      <c r="L2466" s="13" t="s">
        <v>15</v>
      </c>
      <c r="M2466" s="7">
        <v>1</v>
      </c>
      <c r="N2466" s="17"/>
    </row>
    <row r="2467" spans="1:14" ht="78.75">
      <c r="A2467" s="6">
        <v>2465</v>
      </c>
      <c r="B2467" s="8" t="s">
        <v>2809</v>
      </c>
      <c r="C2467" s="9" t="s">
        <v>2835</v>
      </c>
      <c r="D2467" s="10" t="s">
        <v>2836</v>
      </c>
      <c r="E2467" s="11" t="s">
        <v>2837</v>
      </c>
      <c r="F2467" s="6">
        <v>487878</v>
      </c>
      <c r="G2467" s="6" t="s">
        <v>16</v>
      </c>
      <c r="H2467" s="16">
        <v>4440571.7</v>
      </c>
      <c r="I2467" s="12" t="s">
        <v>2838</v>
      </c>
      <c r="J2467" s="12" t="s">
        <v>2839</v>
      </c>
      <c r="K2467" s="15">
        <v>4274080</v>
      </c>
      <c r="L2467" s="13" t="s">
        <v>15</v>
      </c>
      <c r="M2467" s="7">
        <v>1</v>
      </c>
      <c r="N2467" s="17"/>
    </row>
    <row r="2468" spans="1:14" ht="94.5">
      <c r="A2468" s="6">
        <v>2466</v>
      </c>
      <c r="B2468" s="8" t="s">
        <v>2809</v>
      </c>
      <c r="C2468" s="9" t="s">
        <v>2840</v>
      </c>
      <c r="D2468" s="10" t="s">
        <v>2841</v>
      </c>
      <c r="E2468" s="11" t="s">
        <v>2842</v>
      </c>
      <c r="F2468" s="6">
        <v>487877</v>
      </c>
      <c r="G2468" s="6" t="s">
        <v>16</v>
      </c>
      <c r="H2468" s="16">
        <v>3836646</v>
      </c>
      <c r="I2468" s="12" t="s">
        <v>2833</v>
      </c>
      <c r="J2468" s="12" t="s">
        <v>2834</v>
      </c>
      <c r="K2468" s="15">
        <v>0</v>
      </c>
      <c r="L2468" s="13" t="s">
        <v>15</v>
      </c>
      <c r="M2468" s="7">
        <v>1</v>
      </c>
      <c r="N2468" s="17"/>
    </row>
    <row r="2469" spans="1:14" ht="94.5">
      <c r="A2469" s="6">
        <v>2467</v>
      </c>
      <c r="B2469" s="8" t="s">
        <v>2809</v>
      </c>
      <c r="C2469" s="9" t="s">
        <v>2843</v>
      </c>
      <c r="D2469" s="10" t="s">
        <v>2844</v>
      </c>
      <c r="E2469" s="11" t="s">
        <v>2845</v>
      </c>
      <c r="F2469" s="6">
        <v>487876</v>
      </c>
      <c r="G2469" s="6" t="s">
        <v>16</v>
      </c>
      <c r="H2469" s="16">
        <v>5640663.9500000002</v>
      </c>
      <c r="I2469" s="12" t="s">
        <v>2846</v>
      </c>
      <c r="J2469" s="12" t="s">
        <v>2847</v>
      </c>
      <c r="K2469" s="15">
        <v>0</v>
      </c>
      <c r="L2469" s="13" t="s">
        <v>15</v>
      </c>
      <c r="M2469" s="7">
        <v>1</v>
      </c>
      <c r="N2469" s="17"/>
    </row>
    <row r="2470" spans="1:14" ht="94.5">
      <c r="A2470" s="6">
        <v>2468</v>
      </c>
      <c r="B2470" s="8" t="s">
        <v>2809</v>
      </c>
      <c r="C2470" s="9" t="s">
        <v>2848</v>
      </c>
      <c r="D2470" s="10" t="s">
        <v>2849</v>
      </c>
      <c r="E2470" s="11" t="s">
        <v>2850</v>
      </c>
      <c r="F2470" s="6">
        <v>487875</v>
      </c>
      <c r="G2470" s="6" t="s">
        <v>16</v>
      </c>
      <c r="H2470" s="16">
        <v>6673220.8499999996</v>
      </c>
      <c r="I2470" s="12" t="s">
        <v>2851</v>
      </c>
      <c r="J2470" s="12" t="s">
        <v>2852</v>
      </c>
      <c r="K2470" s="15">
        <v>0</v>
      </c>
      <c r="L2470" s="13" t="s">
        <v>15</v>
      </c>
      <c r="M2470" s="7">
        <v>1</v>
      </c>
      <c r="N2470" s="17"/>
    </row>
    <row r="2471" spans="1:14" ht="141.75">
      <c r="A2471" s="6">
        <v>2469</v>
      </c>
      <c r="B2471" s="8" t="s">
        <v>2809</v>
      </c>
      <c r="C2471" s="9" t="s">
        <v>2853</v>
      </c>
      <c r="D2471" s="10" t="s">
        <v>2854</v>
      </c>
      <c r="E2471" s="11" t="s">
        <v>2855</v>
      </c>
      <c r="F2471" s="6">
        <v>487874</v>
      </c>
      <c r="G2471" s="6" t="s">
        <v>16</v>
      </c>
      <c r="H2471" s="16">
        <v>5425710.2999999998</v>
      </c>
      <c r="I2471" s="12" t="s">
        <v>2856</v>
      </c>
      <c r="J2471" s="12" t="s">
        <v>2857</v>
      </c>
      <c r="K2471" s="15">
        <v>0</v>
      </c>
      <c r="L2471" s="13" t="s">
        <v>15</v>
      </c>
      <c r="M2471" s="7">
        <v>1</v>
      </c>
      <c r="N2471" s="17"/>
    </row>
    <row r="2472" spans="1:14" ht="94.5">
      <c r="A2472" s="6">
        <v>2470</v>
      </c>
      <c r="B2472" s="8" t="s">
        <v>2809</v>
      </c>
      <c r="C2472" s="9" t="s">
        <v>2858</v>
      </c>
      <c r="D2472" s="10" t="s">
        <v>2859</v>
      </c>
      <c r="E2472" s="11" t="s">
        <v>2860</v>
      </c>
      <c r="F2472" s="6">
        <v>487873</v>
      </c>
      <c r="G2472" s="6" t="s">
        <v>16</v>
      </c>
      <c r="H2472" s="16">
        <v>6956429.1500000004</v>
      </c>
      <c r="I2472" s="12" t="s">
        <v>2838</v>
      </c>
      <c r="J2472" s="12" t="s">
        <v>2861</v>
      </c>
      <c r="K2472" s="15">
        <v>0</v>
      </c>
      <c r="L2472" s="13" t="s">
        <v>15</v>
      </c>
      <c r="M2472" s="7">
        <v>1</v>
      </c>
      <c r="N2472" s="17"/>
    </row>
    <row r="2473" spans="1:14" ht="94.5">
      <c r="A2473" s="6">
        <v>2471</v>
      </c>
      <c r="B2473" s="8" t="s">
        <v>2809</v>
      </c>
      <c r="C2473" s="9" t="s">
        <v>2862</v>
      </c>
      <c r="D2473" s="10" t="s">
        <v>2863</v>
      </c>
      <c r="E2473" s="11" t="s">
        <v>2864</v>
      </c>
      <c r="F2473" s="6">
        <v>487872</v>
      </c>
      <c r="G2473" s="6" t="s">
        <v>16</v>
      </c>
      <c r="H2473" s="16">
        <v>5811437.8499999996</v>
      </c>
      <c r="I2473" s="12" t="s">
        <v>2851</v>
      </c>
      <c r="J2473" s="12" t="s">
        <v>2852</v>
      </c>
      <c r="K2473" s="15">
        <v>0</v>
      </c>
      <c r="L2473" s="13" t="s">
        <v>15</v>
      </c>
      <c r="M2473" s="7">
        <v>1</v>
      </c>
      <c r="N2473" s="17"/>
    </row>
    <row r="2474" spans="1:14" ht="110.25">
      <c r="A2474" s="6">
        <v>2472</v>
      </c>
      <c r="B2474" s="8" t="s">
        <v>2809</v>
      </c>
      <c r="C2474" s="9" t="s">
        <v>2865</v>
      </c>
      <c r="D2474" s="10" t="s">
        <v>2866</v>
      </c>
      <c r="E2474" s="11" t="s">
        <v>2867</v>
      </c>
      <c r="F2474" s="6">
        <v>487871</v>
      </c>
      <c r="G2474" s="6" t="s">
        <v>16</v>
      </c>
      <c r="H2474" s="16">
        <v>4796749.5</v>
      </c>
      <c r="I2474" s="12" t="s">
        <v>2868</v>
      </c>
      <c r="J2474" s="12" t="s">
        <v>2869</v>
      </c>
      <c r="K2474" s="15">
        <v>4697350</v>
      </c>
      <c r="L2474" s="13" t="s">
        <v>15</v>
      </c>
      <c r="M2474" s="7">
        <v>1</v>
      </c>
      <c r="N2474" s="17"/>
    </row>
    <row r="2475" spans="1:14" ht="78.75">
      <c r="A2475" s="6">
        <v>2473</v>
      </c>
      <c r="B2475" s="8" t="s">
        <v>2809</v>
      </c>
      <c r="C2475" s="9" t="s">
        <v>2870</v>
      </c>
      <c r="D2475" s="10" t="s">
        <v>2871</v>
      </c>
      <c r="E2475" s="11" t="s">
        <v>2872</v>
      </c>
      <c r="F2475" s="6">
        <v>487870</v>
      </c>
      <c r="G2475" s="6" t="s">
        <v>16</v>
      </c>
      <c r="H2475" s="16">
        <v>6755484.2000000002</v>
      </c>
      <c r="I2475" s="12" t="s">
        <v>2873</v>
      </c>
      <c r="J2475" s="12" t="s">
        <v>2874</v>
      </c>
      <c r="K2475" s="15">
        <v>6741572</v>
      </c>
      <c r="L2475" s="13" t="s">
        <v>15</v>
      </c>
      <c r="M2475" s="7">
        <v>1</v>
      </c>
      <c r="N2475" s="17"/>
    </row>
    <row r="2476" spans="1:14" ht="94.5">
      <c r="A2476" s="6">
        <v>2474</v>
      </c>
      <c r="B2476" s="8" t="s">
        <v>2809</v>
      </c>
      <c r="C2476" s="9" t="s">
        <v>2875</v>
      </c>
      <c r="D2476" s="10" t="s">
        <v>2876</v>
      </c>
      <c r="E2476" s="11" t="s">
        <v>2877</v>
      </c>
      <c r="F2476" s="6">
        <v>487869</v>
      </c>
      <c r="G2476" s="6" t="s">
        <v>16</v>
      </c>
      <c r="H2476" s="16">
        <v>6031815.7379999999</v>
      </c>
      <c r="I2476" s="12" t="s">
        <v>2818</v>
      </c>
      <c r="J2476" s="12" t="s">
        <v>2819</v>
      </c>
      <c r="K2476" s="15">
        <v>0</v>
      </c>
      <c r="L2476" s="13" t="s">
        <v>15</v>
      </c>
      <c r="M2476" s="7">
        <v>1</v>
      </c>
      <c r="N2476" s="17"/>
    </row>
    <row r="2477" spans="1:14" ht="94.5">
      <c r="A2477" s="6">
        <v>2475</v>
      </c>
      <c r="B2477" s="8" t="s">
        <v>2809</v>
      </c>
      <c r="C2477" s="9" t="s">
        <v>2878</v>
      </c>
      <c r="D2477" s="10" t="s">
        <v>2879</v>
      </c>
      <c r="E2477" s="11" t="s">
        <v>2880</v>
      </c>
      <c r="F2477" s="6">
        <v>487868</v>
      </c>
      <c r="G2477" s="6" t="s">
        <v>16</v>
      </c>
      <c r="H2477" s="16">
        <v>6353669.3499999996</v>
      </c>
      <c r="I2477" s="12" t="s">
        <v>2881</v>
      </c>
      <c r="J2477" s="12" t="s">
        <v>2882</v>
      </c>
      <c r="K2477" s="15">
        <v>0</v>
      </c>
      <c r="L2477" s="13" t="s">
        <v>15</v>
      </c>
      <c r="M2477" s="7">
        <v>1</v>
      </c>
      <c r="N2477" s="17"/>
    </row>
    <row r="2478" spans="1:14" ht="78.75">
      <c r="A2478" s="6">
        <v>2476</v>
      </c>
      <c r="B2478" s="8" t="s">
        <v>2809</v>
      </c>
      <c r="C2478" s="9" t="s">
        <v>2883</v>
      </c>
      <c r="D2478" s="10" t="s">
        <v>2884</v>
      </c>
      <c r="E2478" s="11" t="s">
        <v>2885</v>
      </c>
      <c r="F2478" s="6">
        <v>487867</v>
      </c>
      <c r="G2478" s="6" t="s">
        <v>16</v>
      </c>
      <c r="H2478" s="16">
        <v>6108653.9000000004</v>
      </c>
      <c r="I2478" s="12" t="s">
        <v>2856</v>
      </c>
      <c r="J2478" s="12" t="s">
        <v>2886</v>
      </c>
      <c r="K2478" s="15">
        <v>0</v>
      </c>
      <c r="L2478" s="13" t="s">
        <v>15</v>
      </c>
      <c r="M2478" s="7">
        <v>1</v>
      </c>
      <c r="N2478" s="17"/>
    </row>
    <row r="2479" spans="1:14" ht="78.75">
      <c r="A2479" s="6">
        <v>2477</v>
      </c>
      <c r="B2479" s="8" t="s">
        <v>2809</v>
      </c>
      <c r="C2479" s="9" t="s">
        <v>2887</v>
      </c>
      <c r="D2479" s="10" t="s">
        <v>2888</v>
      </c>
      <c r="E2479" s="11" t="s">
        <v>2889</v>
      </c>
      <c r="F2479" s="6">
        <v>487864</v>
      </c>
      <c r="G2479" s="6" t="s">
        <v>16</v>
      </c>
      <c r="H2479" s="16">
        <v>6003135.5</v>
      </c>
      <c r="I2479" s="12" t="s">
        <v>2890</v>
      </c>
      <c r="J2479" s="12" t="s">
        <v>2891</v>
      </c>
      <c r="K2479" s="15">
        <v>6002723</v>
      </c>
      <c r="L2479" s="13" t="s">
        <v>15</v>
      </c>
      <c r="M2479" s="7">
        <v>1</v>
      </c>
      <c r="N2479" s="17"/>
    </row>
    <row r="2480" spans="1:14" ht="78.75">
      <c r="A2480" s="6">
        <v>2478</v>
      </c>
      <c r="B2480" s="8" t="s">
        <v>2809</v>
      </c>
      <c r="C2480" s="9" t="s">
        <v>2892</v>
      </c>
      <c r="D2480" s="10" t="s">
        <v>2893</v>
      </c>
      <c r="E2480" s="11" t="s">
        <v>2894</v>
      </c>
      <c r="F2480" s="6">
        <v>487862</v>
      </c>
      <c r="G2480" s="6" t="s">
        <v>16</v>
      </c>
      <c r="H2480" s="16">
        <v>3137372.179</v>
      </c>
      <c r="I2480" s="12" t="s">
        <v>2895</v>
      </c>
      <c r="J2480" s="12" t="s">
        <v>2896</v>
      </c>
      <c r="K2480" s="15">
        <v>0</v>
      </c>
      <c r="L2480" s="13" t="s">
        <v>15</v>
      </c>
      <c r="M2480" s="7">
        <v>1</v>
      </c>
      <c r="N2480" s="17"/>
    </row>
    <row r="2481" spans="1:14" ht="126">
      <c r="A2481" s="6">
        <v>2479</v>
      </c>
      <c r="B2481" s="8" t="s">
        <v>2809</v>
      </c>
      <c r="C2481" s="9" t="s">
        <v>2897</v>
      </c>
      <c r="D2481" s="10" t="s">
        <v>2854</v>
      </c>
      <c r="E2481" s="11" t="s">
        <v>2898</v>
      </c>
      <c r="F2481" s="6">
        <v>487861</v>
      </c>
      <c r="G2481" s="6" t="s">
        <v>16</v>
      </c>
      <c r="H2481" s="16">
        <v>4466997.8499999996</v>
      </c>
      <c r="I2481" s="12" t="s">
        <v>2833</v>
      </c>
      <c r="J2481" s="12" t="s">
        <v>2834</v>
      </c>
      <c r="K2481" s="15">
        <v>0</v>
      </c>
      <c r="L2481" s="13" t="s">
        <v>15</v>
      </c>
      <c r="M2481" s="7">
        <v>1</v>
      </c>
      <c r="N2481" s="17"/>
    </row>
    <row r="2482" spans="1:14" ht="78.75">
      <c r="A2482" s="6">
        <v>2480</v>
      </c>
      <c r="B2482" s="8" t="s">
        <v>2809</v>
      </c>
      <c r="C2482" s="9" t="s">
        <v>2887</v>
      </c>
      <c r="D2482" s="10" t="s">
        <v>2888</v>
      </c>
      <c r="E2482" s="11" t="s">
        <v>2899</v>
      </c>
      <c r="F2482" s="6">
        <v>487860</v>
      </c>
      <c r="G2482" s="6" t="s">
        <v>16</v>
      </c>
      <c r="H2482" s="16">
        <v>1359575.4</v>
      </c>
      <c r="I2482" s="12" t="s">
        <v>2846</v>
      </c>
      <c r="J2482" s="12" t="s">
        <v>2900</v>
      </c>
      <c r="K2482" s="15">
        <v>1319444</v>
      </c>
      <c r="L2482" s="13" t="s">
        <v>15</v>
      </c>
      <c r="M2482" s="7">
        <v>1</v>
      </c>
      <c r="N2482" s="17"/>
    </row>
    <row r="2483" spans="1:14" ht="94.5">
      <c r="A2483" s="6">
        <v>2481</v>
      </c>
      <c r="B2483" s="8" t="s">
        <v>2809</v>
      </c>
      <c r="C2483" s="9" t="s">
        <v>2858</v>
      </c>
      <c r="D2483" s="10" t="s">
        <v>2859</v>
      </c>
      <c r="E2483" s="11" t="s">
        <v>2901</v>
      </c>
      <c r="F2483" s="6">
        <v>487859</v>
      </c>
      <c r="G2483" s="6" t="s">
        <v>16</v>
      </c>
      <c r="H2483" s="16">
        <v>4361760.6500000004</v>
      </c>
      <c r="I2483" s="12" t="s">
        <v>2895</v>
      </c>
      <c r="J2483" s="12" t="s">
        <v>2896</v>
      </c>
      <c r="K2483" s="15">
        <v>4300487</v>
      </c>
      <c r="L2483" s="13" t="s">
        <v>15</v>
      </c>
      <c r="M2483" s="7">
        <v>1</v>
      </c>
      <c r="N2483" s="17"/>
    </row>
    <row r="2484" spans="1:14" ht="110.25">
      <c r="A2484" s="6">
        <v>2482</v>
      </c>
      <c r="B2484" s="8" t="s">
        <v>2809</v>
      </c>
      <c r="C2484" s="9" t="s">
        <v>2902</v>
      </c>
      <c r="D2484" s="10" t="s">
        <v>2821</v>
      </c>
      <c r="E2484" s="11" t="s">
        <v>2903</v>
      </c>
      <c r="F2484" s="6">
        <v>487458</v>
      </c>
      <c r="G2484" s="6" t="s">
        <v>16</v>
      </c>
      <c r="H2484" s="16">
        <v>8230782.9000000004</v>
      </c>
      <c r="I2484" s="12" t="s">
        <v>2904</v>
      </c>
      <c r="J2484" s="12" t="s">
        <v>2905</v>
      </c>
      <c r="K2484" s="15">
        <v>0</v>
      </c>
      <c r="L2484" s="13" t="s">
        <v>15</v>
      </c>
      <c r="M2484" s="7">
        <v>1</v>
      </c>
      <c r="N2484" s="17"/>
    </row>
    <row r="2485" spans="1:14" ht="78.75">
      <c r="A2485" s="6">
        <v>2483</v>
      </c>
      <c r="B2485" s="8" t="s">
        <v>2809</v>
      </c>
      <c r="C2485" s="9" t="s">
        <v>2906</v>
      </c>
      <c r="D2485" s="10" t="s">
        <v>2907</v>
      </c>
      <c r="E2485" s="11" t="s">
        <v>2908</v>
      </c>
      <c r="F2485" s="6">
        <v>487858</v>
      </c>
      <c r="G2485" s="6" t="s">
        <v>16</v>
      </c>
      <c r="H2485" s="16">
        <v>4005443.2</v>
      </c>
      <c r="I2485" s="12" t="s">
        <v>2851</v>
      </c>
      <c r="J2485" s="12" t="s">
        <v>2874</v>
      </c>
      <c r="K2485" s="15">
        <v>0</v>
      </c>
      <c r="L2485" s="13" t="s">
        <v>15</v>
      </c>
      <c r="M2485" s="7">
        <v>1</v>
      </c>
      <c r="N2485" s="17"/>
    </row>
    <row r="2486" spans="1:14" ht="78.75">
      <c r="A2486" s="6">
        <v>2484</v>
      </c>
      <c r="B2486" s="8" t="s">
        <v>2809</v>
      </c>
      <c r="C2486" s="9" t="s">
        <v>2909</v>
      </c>
      <c r="D2486" s="10" t="s">
        <v>2910</v>
      </c>
      <c r="E2486" s="11" t="s">
        <v>2911</v>
      </c>
      <c r="F2486" s="6">
        <v>487857</v>
      </c>
      <c r="G2486" s="6" t="s">
        <v>16</v>
      </c>
      <c r="H2486" s="16">
        <v>1415750.8</v>
      </c>
      <c r="I2486" s="12" t="s">
        <v>2828</v>
      </c>
      <c r="J2486" s="12" t="s">
        <v>2829</v>
      </c>
      <c r="K2486" s="15">
        <v>0</v>
      </c>
      <c r="L2486" s="13" t="s">
        <v>15</v>
      </c>
      <c r="M2486" s="7">
        <v>1</v>
      </c>
      <c r="N2486" s="17"/>
    </row>
    <row r="2487" spans="1:14" ht="110.25">
      <c r="A2487" s="6">
        <v>2485</v>
      </c>
      <c r="B2487" s="8" t="s">
        <v>2809</v>
      </c>
      <c r="C2487" s="9" t="s">
        <v>2815</v>
      </c>
      <c r="D2487" s="10" t="s">
        <v>2816</v>
      </c>
      <c r="E2487" s="11" t="s">
        <v>2912</v>
      </c>
      <c r="F2487" s="6">
        <v>487856</v>
      </c>
      <c r="G2487" s="6" t="s">
        <v>16</v>
      </c>
      <c r="H2487" s="16">
        <v>873284.65</v>
      </c>
      <c r="I2487" s="12" t="s">
        <v>2881</v>
      </c>
      <c r="J2487" s="12" t="s">
        <v>2882</v>
      </c>
      <c r="K2487" s="15">
        <v>873284</v>
      </c>
      <c r="L2487" s="13" t="s">
        <v>15</v>
      </c>
      <c r="M2487" s="7">
        <v>1</v>
      </c>
      <c r="N2487" s="17"/>
    </row>
    <row r="2488" spans="1:14" ht="78.75">
      <c r="A2488" s="6">
        <v>2486</v>
      </c>
      <c r="B2488" s="8" t="s">
        <v>2809</v>
      </c>
      <c r="C2488" s="9" t="s">
        <v>2913</v>
      </c>
      <c r="D2488" s="10" t="s">
        <v>2914</v>
      </c>
      <c r="E2488" s="11" t="s">
        <v>2915</v>
      </c>
      <c r="F2488" s="6">
        <v>487855</v>
      </c>
      <c r="G2488" s="6" t="s">
        <v>16</v>
      </c>
      <c r="H2488" s="16">
        <v>2073906.05</v>
      </c>
      <c r="I2488" s="12" t="s">
        <v>2856</v>
      </c>
      <c r="J2488" s="12" t="s">
        <v>2916</v>
      </c>
      <c r="K2488" s="15">
        <v>0</v>
      </c>
      <c r="L2488" s="13" t="s">
        <v>15</v>
      </c>
      <c r="M2488" s="7">
        <v>1</v>
      </c>
      <c r="N2488" s="17"/>
    </row>
    <row r="2489" spans="1:14" ht="78.75">
      <c r="A2489" s="6">
        <v>2487</v>
      </c>
      <c r="B2489" s="8" t="s">
        <v>2809</v>
      </c>
      <c r="C2489" s="9" t="s">
        <v>2917</v>
      </c>
      <c r="D2489" s="10" t="s">
        <v>2918</v>
      </c>
      <c r="E2489" s="11" t="s">
        <v>2919</v>
      </c>
      <c r="F2489" s="6">
        <v>487854</v>
      </c>
      <c r="G2489" s="6" t="s">
        <v>16</v>
      </c>
      <c r="H2489" s="16">
        <v>4169944.25</v>
      </c>
      <c r="I2489" s="12" t="s">
        <v>2890</v>
      </c>
      <c r="J2489" s="12" t="s">
        <v>2882</v>
      </c>
      <c r="K2489" s="15">
        <v>0</v>
      </c>
      <c r="L2489" s="13" t="s">
        <v>15</v>
      </c>
      <c r="M2489" s="7">
        <v>1</v>
      </c>
      <c r="N2489" s="17"/>
    </row>
    <row r="2490" spans="1:14" ht="78.75">
      <c r="A2490" s="6">
        <v>2488</v>
      </c>
      <c r="B2490" s="8" t="s">
        <v>2809</v>
      </c>
      <c r="C2490" s="9" t="s">
        <v>2887</v>
      </c>
      <c r="D2490" s="10" t="s">
        <v>2888</v>
      </c>
      <c r="E2490" s="11" t="s">
        <v>2920</v>
      </c>
      <c r="F2490" s="6">
        <v>487853</v>
      </c>
      <c r="G2490" s="6" t="s">
        <v>16</v>
      </c>
      <c r="H2490" s="16">
        <v>2658066.75</v>
      </c>
      <c r="I2490" s="12" t="s">
        <v>2846</v>
      </c>
      <c r="J2490" s="12" t="s">
        <v>2900</v>
      </c>
      <c r="K2490" s="15">
        <v>0</v>
      </c>
      <c r="L2490" s="13" t="s">
        <v>15</v>
      </c>
      <c r="M2490" s="7">
        <v>1</v>
      </c>
      <c r="N2490" s="17"/>
    </row>
    <row r="2491" spans="1:14" ht="78.75">
      <c r="A2491" s="6">
        <v>2489</v>
      </c>
      <c r="B2491" s="8" t="s">
        <v>2809</v>
      </c>
      <c r="C2491" s="9" t="s">
        <v>2887</v>
      </c>
      <c r="D2491" s="10" t="s">
        <v>2888</v>
      </c>
      <c r="E2491" s="11" t="s">
        <v>2921</v>
      </c>
      <c r="F2491" s="6">
        <v>487852</v>
      </c>
      <c r="G2491" s="6" t="s">
        <v>16</v>
      </c>
      <c r="H2491" s="16">
        <v>2696705.15</v>
      </c>
      <c r="I2491" s="12" t="s">
        <v>2846</v>
      </c>
      <c r="J2491" s="12" t="s">
        <v>2900</v>
      </c>
      <c r="K2491" s="15">
        <v>0</v>
      </c>
      <c r="L2491" s="13" t="s">
        <v>15</v>
      </c>
      <c r="M2491" s="7">
        <v>1</v>
      </c>
      <c r="N2491" s="17"/>
    </row>
    <row r="2492" spans="1:14" ht="94.5">
      <c r="A2492" s="6">
        <v>2490</v>
      </c>
      <c r="B2492" s="8" t="s">
        <v>2809</v>
      </c>
      <c r="C2492" s="9" t="s">
        <v>2922</v>
      </c>
      <c r="D2492" s="10" t="s">
        <v>2923</v>
      </c>
      <c r="E2492" s="11" t="s">
        <v>2924</v>
      </c>
      <c r="F2492" s="6">
        <v>487851</v>
      </c>
      <c r="G2492" s="6" t="s">
        <v>16</v>
      </c>
      <c r="H2492" s="16">
        <v>3804925.75</v>
      </c>
      <c r="I2492" s="12" t="s">
        <v>2851</v>
      </c>
      <c r="J2492" s="12" t="s">
        <v>2891</v>
      </c>
      <c r="K2492" s="15">
        <v>0</v>
      </c>
      <c r="L2492" s="13" t="s">
        <v>15</v>
      </c>
      <c r="M2492" s="7">
        <v>1</v>
      </c>
      <c r="N2492" s="17"/>
    </row>
    <row r="2493" spans="1:14" ht="78.75">
      <c r="A2493" s="6">
        <v>2491</v>
      </c>
      <c r="B2493" s="8" t="s">
        <v>2809</v>
      </c>
      <c r="C2493" s="9" t="s">
        <v>2887</v>
      </c>
      <c r="D2493" s="10" t="s">
        <v>2888</v>
      </c>
      <c r="E2493" s="11" t="s">
        <v>2925</v>
      </c>
      <c r="F2493" s="6">
        <v>487850</v>
      </c>
      <c r="G2493" s="6" t="s">
        <v>16</v>
      </c>
      <c r="H2493" s="16">
        <v>13951814.949999999</v>
      </c>
      <c r="I2493" s="12" t="s">
        <v>2846</v>
      </c>
      <c r="J2493" s="12" t="s">
        <v>2926</v>
      </c>
      <c r="K2493" s="15">
        <v>0</v>
      </c>
      <c r="L2493" s="13" t="s">
        <v>15</v>
      </c>
      <c r="M2493" s="7">
        <v>1</v>
      </c>
      <c r="N2493" s="17"/>
    </row>
    <row r="2494" spans="1:14" ht="94.5">
      <c r="A2494" s="6">
        <v>2492</v>
      </c>
      <c r="B2494" s="8" t="s">
        <v>2809</v>
      </c>
      <c r="C2494" s="9" t="s">
        <v>2927</v>
      </c>
      <c r="D2494" s="10" t="s">
        <v>2928</v>
      </c>
      <c r="E2494" s="11" t="s">
        <v>2929</v>
      </c>
      <c r="F2494" s="6">
        <v>487849</v>
      </c>
      <c r="G2494" s="6" t="s">
        <v>16</v>
      </c>
      <c r="H2494" s="16">
        <v>9021656.7829999998</v>
      </c>
      <c r="I2494" s="12" t="s">
        <v>2930</v>
      </c>
      <c r="J2494" s="12" t="s">
        <v>2931</v>
      </c>
      <c r="K2494" s="15">
        <v>0</v>
      </c>
      <c r="L2494" s="13" t="s">
        <v>15</v>
      </c>
      <c r="M2494" s="7">
        <v>1</v>
      </c>
      <c r="N2494" s="17"/>
    </row>
    <row r="2495" spans="1:14" ht="110.25">
      <c r="A2495" s="6">
        <v>2493</v>
      </c>
      <c r="B2495" s="8" t="s">
        <v>2809</v>
      </c>
      <c r="C2495" s="9" t="s">
        <v>2815</v>
      </c>
      <c r="D2495" s="10" t="s">
        <v>2816</v>
      </c>
      <c r="E2495" s="11" t="s">
        <v>2932</v>
      </c>
      <c r="F2495" s="6">
        <v>487846</v>
      </c>
      <c r="G2495" s="6" t="s">
        <v>16</v>
      </c>
      <c r="H2495" s="16">
        <v>7595572.0499999998</v>
      </c>
      <c r="I2495" s="12" t="s">
        <v>2833</v>
      </c>
      <c r="J2495" s="12" t="s">
        <v>2933</v>
      </c>
      <c r="K2495" s="15">
        <v>0</v>
      </c>
      <c r="L2495" s="13" t="s">
        <v>15</v>
      </c>
      <c r="M2495" s="7">
        <v>1</v>
      </c>
      <c r="N2495" s="17"/>
    </row>
    <row r="2496" spans="1:14" ht="94.5">
      <c r="A2496" s="6">
        <v>2494</v>
      </c>
      <c r="B2496" s="8" t="s">
        <v>2809</v>
      </c>
      <c r="C2496" s="9" t="s">
        <v>2840</v>
      </c>
      <c r="D2496" s="10" t="s">
        <v>2841</v>
      </c>
      <c r="E2496" s="11" t="s">
        <v>2934</v>
      </c>
      <c r="F2496" s="6">
        <v>487845</v>
      </c>
      <c r="G2496" s="6" t="s">
        <v>16</v>
      </c>
      <c r="H2496" s="16">
        <v>13251547.85</v>
      </c>
      <c r="I2496" s="12" t="s">
        <v>2833</v>
      </c>
      <c r="J2496" s="12" t="s">
        <v>2935</v>
      </c>
      <c r="K2496" s="15">
        <v>0</v>
      </c>
      <c r="L2496" s="13" t="s">
        <v>15</v>
      </c>
      <c r="M2496" s="7">
        <v>1</v>
      </c>
      <c r="N2496" s="17"/>
    </row>
    <row r="2497" spans="1:14" ht="94.5">
      <c r="A2497" s="6">
        <v>2495</v>
      </c>
      <c r="B2497" s="8" t="s">
        <v>2809</v>
      </c>
      <c r="C2497" s="9" t="s">
        <v>2858</v>
      </c>
      <c r="D2497" s="10" t="s">
        <v>2859</v>
      </c>
      <c r="E2497" s="11" t="s">
        <v>2936</v>
      </c>
      <c r="F2497" s="6">
        <v>487844</v>
      </c>
      <c r="G2497" s="6" t="s">
        <v>16</v>
      </c>
      <c r="H2497" s="16">
        <v>10240994.300000001</v>
      </c>
      <c r="I2497" s="12" t="s">
        <v>2895</v>
      </c>
      <c r="J2497" s="12" t="s">
        <v>2937</v>
      </c>
      <c r="K2497" s="15">
        <v>0</v>
      </c>
      <c r="L2497" s="13" t="s">
        <v>15</v>
      </c>
      <c r="M2497" s="7">
        <v>1</v>
      </c>
      <c r="N2497" s="17"/>
    </row>
    <row r="2498" spans="1:14" ht="94.5">
      <c r="A2498" s="6">
        <v>2496</v>
      </c>
      <c r="B2498" s="8" t="s">
        <v>2809</v>
      </c>
      <c r="C2498" s="9" t="s">
        <v>2938</v>
      </c>
      <c r="D2498" s="10" t="s">
        <v>2939</v>
      </c>
      <c r="E2498" s="11" t="s">
        <v>2940</v>
      </c>
      <c r="F2498" s="6">
        <v>487843</v>
      </c>
      <c r="G2498" s="6" t="s">
        <v>16</v>
      </c>
      <c r="H2498" s="16">
        <v>8350079.1500000004</v>
      </c>
      <c r="I2498" s="12" t="s">
        <v>2941</v>
      </c>
      <c r="J2498" s="12" t="s">
        <v>2942</v>
      </c>
      <c r="K2498" s="15">
        <v>0</v>
      </c>
      <c r="L2498" s="13" t="s">
        <v>15</v>
      </c>
      <c r="M2498" s="7">
        <v>1</v>
      </c>
      <c r="N2498" s="17"/>
    </row>
    <row r="2499" spans="1:14" ht="110.25">
      <c r="A2499" s="6">
        <v>2497</v>
      </c>
      <c r="B2499" s="8" t="s">
        <v>2809</v>
      </c>
      <c r="C2499" s="9" t="s">
        <v>2815</v>
      </c>
      <c r="D2499" s="10" t="s">
        <v>2816</v>
      </c>
      <c r="E2499" s="11" t="s">
        <v>2943</v>
      </c>
      <c r="F2499" s="6">
        <v>487842</v>
      </c>
      <c r="G2499" s="6" t="s">
        <v>16</v>
      </c>
      <c r="H2499" s="16">
        <v>3313348.25</v>
      </c>
      <c r="I2499" s="12" t="s">
        <v>2846</v>
      </c>
      <c r="J2499" s="12" t="s">
        <v>2900</v>
      </c>
      <c r="K2499" s="15">
        <v>0</v>
      </c>
      <c r="L2499" s="13" t="s">
        <v>15</v>
      </c>
      <c r="M2499" s="7">
        <v>1</v>
      </c>
      <c r="N2499" s="17"/>
    </row>
    <row r="2500" spans="1:14" ht="94.5">
      <c r="A2500" s="6">
        <v>2498</v>
      </c>
      <c r="B2500" s="8" t="s">
        <v>2809</v>
      </c>
      <c r="C2500" s="9" t="s">
        <v>2858</v>
      </c>
      <c r="D2500" s="10" t="s">
        <v>2859</v>
      </c>
      <c r="E2500" s="11" t="s">
        <v>2944</v>
      </c>
      <c r="F2500" s="6">
        <v>487841</v>
      </c>
      <c r="G2500" s="6" t="s">
        <v>16</v>
      </c>
      <c r="H2500" s="16">
        <v>4662317.8499999996</v>
      </c>
      <c r="I2500" s="12" t="s">
        <v>2895</v>
      </c>
      <c r="J2500" s="12" t="s">
        <v>2896</v>
      </c>
      <c r="K2500" s="15">
        <v>0</v>
      </c>
      <c r="L2500" s="13" t="s">
        <v>15</v>
      </c>
      <c r="M2500" s="7">
        <v>1</v>
      </c>
      <c r="N2500" s="17"/>
    </row>
    <row r="2501" spans="1:14" ht="78.75">
      <c r="A2501" s="6">
        <v>2499</v>
      </c>
      <c r="B2501" s="8" t="s">
        <v>2809</v>
      </c>
      <c r="C2501" s="9" t="s">
        <v>2945</v>
      </c>
      <c r="D2501" s="10" t="s">
        <v>2946</v>
      </c>
      <c r="E2501" s="11" t="s">
        <v>2947</v>
      </c>
      <c r="F2501" s="6">
        <v>487840</v>
      </c>
      <c r="G2501" s="6" t="s">
        <v>16</v>
      </c>
      <c r="H2501" s="16">
        <v>4228925</v>
      </c>
      <c r="I2501" s="12" t="s">
        <v>2948</v>
      </c>
      <c r="J2501" s="12" t="s">
        <v>2949</v>
      </c>
      <c r="K2501" s="15">
        <v>1700000</v>
      </c>
      <c r="L2501" s="13" t="s">
        <v>15</v>
      </c>
      <c r="M2501" s="7">
        <v>1</v>
      </c>
      <c r="N2501" s="17"/>
    </row>
    <row r="2502" spans="1:14" ht="94.5">
      <c r="A2502" s="6">
        <v>2500</v>
      </c>
      <c r="B2502" s="8" t="s">
        <v>2809</v>
      </c>
      <c r="C2502" s="9" t="s">
        <v>2858</v>
      </c>
      <c r="D2502" s="10" t="s">
        <v>2859</v>
      </c>
      <c r="E2502" s="11" t="s">
        <v>2950</v>
      </c>
      <c r="F2502" s="6">
        <v>487839</v>
      </c>
      <c r="G2502" s="6" t="s">
        <v>16</v>
      </c>
      <c r="H2502" s="16">
        <v>4532932.5999999996</v>
      </c>
      <c r="I2502" s="12" t="s">
        <v>2951</v>
      </c>
      <c r="J2502" s="12" t="s">
        <v>2952</v>
      </c>
      <c r="K2502" s="15">
        <v>0</v>
      </c>
      <c r="L2502" s="13" t="s">
        <v>15</v>
      </c>
      <c r="M2502" s="7">
        <v>1</v>
      </c>
      <c r="N2502" s="17"/>
    </row>
    <row r="2503" spans="1:14" ht="94.5">
      <c r="A2503" s="6">
        <v>2501</v>
      </c>
      <c r="B2503" s="8" t="s">
        <v>2809</v>
      </c>
      <c r="C2503" s="9" t="s">
        <v>2843</v>
      </c>
      <c r="D2503" s="10" t="s">
        <v>2844</v>
      </c>
      <c r="E2503" s="11" t="s">
        <v>2953</v>
      </c>
      <c r="F2503" s="6">
        <v>487838</v>
      </c>
      <c r="G2503" s="6" t="s">
        <v>16</v>
      </c>
      <c r="H2503" s="16">
        <v>2844703.75</v>
      </c>
      <c r="I2503" s="12" t="s">
        <v>2846</v>
      </c>
      <c r="J2503" s="12" t="s">
        <v>2900</v>
      </c>
      <c r="K2503" s="15">
        <v>2800430</v>
      </c>
      <c r="L2503" s="13" t="s">
        <v>15</v>
      </c>
      <c r="M2503" s="7">
        <v>1</v>
      </c>
      <c r="N2503" s="17"/>
    </row>
    <row r="2504" spans="1:14" ht="78.75">
      <c r="A2504" s="6">
        <v>2502</v>
      </c>
      <c r="B2504" s="8" t="s">
        <v>2809</v>
      </c>
      <c r="C2504" s="9" t="s">
        <v>2954</v>
      </c>
      <c r="D2504" s="10" t="s">
        <v>2955</v>
      </c>
      <c r="E2504" s="11" t="s">
        <v>2956</v>
      </c>
      <c r="F2504" s="6">
        <v>487837</v>
      </c>
      <c r="G2504" s="6" t="s">
        <v>16</v>
      </c>
      <c r="H2504" s="16">
        <v>3471480.5</v>
      </c>
      <c r="I2504" s="12" t="s">
        <v>2957</v>
      </c>
      <c r="J2504" s="12" t="s">
        <v>2958</v>
      </c>
      <c r="K2504" s="15">
        <v>3427568</v>
      </c>
      <c r="L2504" s="13" t="s">
        <v>15</v>
      </c>
      <c r="M2504" s="7">
        <v>1</v>
      </c>
      <c r="N2504" s="17"/>
    </row>
    <row r="2505" spans="1:14" ht="126">
      <c r="A2505" s="6">
        <v>2503</v>
      </c>
      <c r="B2505" s="8" t="s">
        <v>2809</v>
      </c>
      <c r="C2505" s="9" t="s">
        <v>2959</v>
      </c>
      <c r="D2505" s="10" t="s">
        <v>2960</v>
      </c>
      <c r="E2505" s="11" t="s">
        <v>2961</v>
      </c>
      <c r="F2505" s="6">
        <v>487836</v>
      </c>
      <c r="G2505" s="6" t="s">
        <v>16</v>
      </c>
      <c r="H2505" s="16">
        <v>3507566.3459999999</v>
      </c>
      <c r="I2505" s="12" t="s">
        <v>2957</v>
      </c>
      <c r="J2505" s="12" t="s">
        <v>2958</v>
      </c>
      <c r="K2505" s="15">
        <v>0</v>
      </c>
      <c r="L2505" s="13" t="s">
        <v>15</v>
      </c>
      <c r="M2505" s="7">
        <v>1</v>
      </c>
      <c r="N2505" s="17"/>
    </row>
    <row r="2506" spans="1:14" ht="126">
      <c r="A2506" s="6">
        <v>2504</v>
      </c>
      <c r="B2506" s="8" t="s">
        <v>2809</v>
      </c>
      <c r="C2506" s="9" t="s">
        <v>2962</v>
      </c>
      <c r="D2506" s="10" t="s">
        <v>2963</v>
      </c>
      <c r="E2506" s="11" t="s">
        <v>2964</v>
      </c>
      <c r="F2506" s="6">
        <v>487835</v>
      </c>
      <c r="G2506" s="6" t="s">
        <v>16</v>
      </c>
      <c r="H2506" s="16">
        <v>3531770.3859999999</v>
      </c>
      <c r="I2506" s="12" t="s">
        <v>2846</v>
      </c>
      <c r="J2506" s="12" t="s">
        <v>2900</v>
      </c>
      <c r="K2506" s="15">
        <v>0</v>
      </c>
      <c r="L2506" s="13" t="s">
        <v>15</v>
      </c>
      <c r="M2506" s="7">
        <v>1</v>
      </c>
      <c r="N2506" s="17"/>
    </row>
    <row r="2507" spans="1:14" ht="110.25">
      <c r="A2507" s="6">
        <v>2505</v>
      </c>
      <c r="B2507" s="8" t="s">
        <v>2809</v>
      </c>
      <c r="C2507" s="9" t="s">
        <v>2965</v>
      </c>
      <c r="D2507" s="10" t="s">
        <v>2966</v>
      </c>
      <c r="E2507" s="11" t="s">
        <v>2967</v>
      </c>
      <c r="F2507" s="6">
        <v>487834</v>
      </c>
      <c r="G2507" s="6" t="s">
        <v>16</v>
      </c>
      <c r="H2507" s="16">
        <v>2073425.531</v>
      </c>
      <c r="I2507" s="12" t="s">
        <v>2846</v>
      </c>
      <c r="J2507" s="12" t="s">
        <v>2900</v>
      </c>
      <c r="K2507" s="15">
        <v>0</v>
      </c>
      <c r="L2507" s="13" t="s">
        <v>15</v>
      </c>
      <c r="M2507" s="7">
        <v>1</v>
      </c>
      <c r="N2507" s="17"/>
    </row>
    <row r="2508" spans="1:14" ht="110.25">
      <c r="A2508" s="6">
        <v>2506</v>
      </c>
      <c r="B2508" s="8" t="s">
        <v>2809</v>
      </c>
      <c r="C2508" s="9" t="s">
        <v>2968</v>
      </c>
      <c r="D2508" s="10" t="s">
        <v>2969</v>
      </c>
      <c r="E2508" s="11" t="s">
        <v>2970</v>
      </c>
      <c r="F2508" s="6">
        <v>487833</v>
      </c>
      <c r="G2508" s="6" t="s">
        <v>16</v>
      </c>
      <c r="H2508" s="16">
        <v>3724217.96</v>
      </c>
      <c r="I2508" s="12" t="s">
        <v>2957</v>
      </c>
      <c r="J2508" s="12" t="s">
        <v>2958</v>
      </c>
      <c r="K2508" s="15">
        <v>0</v>
      </c>
      <c r="L2508" s="13" t="s">
        <v>15</v>
      </c>
      <c r="M2508" s="7">
        <v>1</v>
      </c>
      <c r="N2508" s="17"/>
    </row>
    <row r="2509" spans="1:14" ht="110.25">
      <c r="A2509" s="6">
        <v>2507</v>
      </c>
      <c r="B2509" s="8" t="s">
        <v>2809</v>
      </c>
      <c r="C2509" s="9" t="s">
        <v>2968</v>
      </c>
      <c r="D2509" s="10" t="s">
        <v>2969</v>
      </c>
      <c r="E2509" s="11" t="s">
        <v>2971</v>
      </c>
      <c r="F2509" s="6">
        <v>487831</v>
      </c>
      <c r="G2509" s="6" t="s">
        <v>16</v>
      </c>
      <c r="H2509" s="16">
        <v>2828655.9649999999</v>
      </c>
      <c r="I2509" s="12" t="s">
        <v>2957</v>
      </c>
      <c r="J2509" s="12" t="s">
        <v>2958</v>
      </c>
      <c r="K2509" s="15">
        <v>0</v>
      </c>
      <c r="L2509" s="13" t="s">
        <v>15</v>
      </c>
      <c r="M2509" s="7">
        <v>1</v>
      </c>
      <c r="N2509" s="17"/>
    </row>
    <row r="2510" spans="1:14" ht="110.25">
      <c r="A2510" s="6">
        <v>2508</v>
      </c>
      <c r="B2510" s="8" t="s">
        <v>2809</v>
      </c>
      <c r="C2510" s="9" t="s">
        <v>2968</v>
      </c>
      <c r="D2510" s="10" t="s">
        <v>2969</v>
      </c>
      <c r="E2510" s="11" t="s">
        <v>2972</v>
      </c>
      <c r="F2510" s="6">
        <v>487830</v>
      </c>
      <c r="G2510" s="6" t="s">
        <v>16</v>
      </c>
      <c r="H2510" s="16">
        <v>3819271.409</v>
      </c>
      <c r="I2510" s="12" t="s">
        <v>2957</v>
      </c>
      <c r="J2510" s="12" t="s">
        <v>2958</v>
      </c>
      <c r="K2510" s="15">
        <v>0</v>
      </c>
      <c r="L2510" s="13" t="s">
        <v>15</v>
      </c>
      <c r="M2510" s="7">
        <v>1</v>
      </c>
      <c r="N2510" s="17"/>
    </row>
    <row r="2511" spans="1:14" ht="94.5">
      <c r="A2511" s="6">
        <v>2509</v>
      </c>
      <c r="B2511" s="8" t="s">
        <v>2809</v>
      </c>
      <c r="C2511" s="9" t="s">
        <v>2892</v>
      </c>
      <c r="D2511" s="10" t="s">
        <v>2893</v>
      </c>
      <c r="E2511" s="11" t="s">
        <v>2973</v>
      </c>
      <c r="F2511" s="6">
        <v>487829</v>
      </c>
      <c r="G2511" s="6" t="s">
        <v>16</v>
      </c>
      <c r="H2511" s="16">
        <v>2728237.1529999999</v>
      </c>
      <c r="I2511" s="12" t="s">
        <v>2904</v>
      </c>
      <c r="J2511" s="12" t="s">
        <v>2905</v>
      </c>
      <c r="K2511" s="15">
        <v>2466714</v>
      </c>
      <c r="L2511" s="13" t="s">
        <v>15</v>
      </c>
      <c r="M2511" s="7">
        <v>1</v>
      </c>
      <c r="N2511" s="17"/>
    </row>
    <row r="2512" spans="1:14" ht="94.5">
      <c r="A2512" s="6">
        <v>2510</v>
      </c>
      <c r="B2512" s="8" t="s">
        <v>2809</v>
      </c>
      <c r="C2512" s="9" t="s">
        <v>2892</v>
      </c>
      <c r="D2512" s="10" t="s">
        <v>2893</v>
      </c>
      <c r="E2512" s="11" t="s">
        <v>2974</v>
      </c>
      <c r="F2512" s="6">
        <v>487828</v>
      </c>
      <c r="G2512" s="6" t="s">
        <v>16</v>
      </c>
      <c r="H2512" s="16">
        <v>2611558.8620000002</v>
      </c>
      <c r="I2512" s="12" t="s">
        <v>2975</v>
      </c>
      <c r="J2512" s="12" t="s">
        <v>2976</v>
      </c>
      <c r="K2512" s="15">
        <v>2608179</v>
      </c>
      <c r="L2512" s="13" t="s">
        <v>15</v>
      </c>
      <c r="M2512" s="7">
        <v>1</v>
      </c>
      <c r="N2512" s="17"/>
    </row>
    <row r="2513" spans="1:14" ht="94.5">
      <c r="A2513" s="6">
        <v>2511</v>
      </c>
      <c r="B2513" s="8" t="s">
        <v>2809</v>
      </c>
      <c r="C2513" s="9" t="s">
        <v>2927</v>
      </c>
      <c r="D2513" s="10" t="s">
        <v>2928</v>
      </c>
      <c r="E2513" s="11" t="s">
        <v>2977</v>
      </c>
      <c r="F2513" s="6">
        <v>487827</v>
      </c>
      <c r="G2513" s="6" t="s">
        <v>16</v>
      </c>
      <c r="H2513" s="16">
        <v>8910463.5510000009</v>
      </c>
      <c r="I2513" s="12" t="s">
        <v>2930</v>
      </c>
      <c r="J2513" s="12" t="s">
        <v>2931</v>
      </c>
      <c r="K2513" s="15">
        <v>0</v>
      </c>
      <c r="L2513" s="13" t="s">
        <v>15</v>
      </c>
      <c r="M2513" s="7">
        <v>1</v>
      </c>
      <c r="N2513" s="17"/>
    </row>
    <row r="2514" spans="1:14" ht="78.75">
      <c r="A2514" s="6">
        <v>2512</v>
      </c>
      <c r="B2514" s="8" t="s">
        <v>2809</v>
      </c>
      <c r="C2514" s="9" t="s">
        <v>2887</v>
      </c>
      <c r="D2514" s="10" t="s">
        <v>2888</v>
      </c>
      <c r="E2514" s="11" t="s">
        <v>2978</v>
      </c>
      <c r="F2514" s="6">
        <v>487826</v>
      </c>
      <c r="G2514" s="6" t="s">
        <v>16</v>
      </c>
      <c r="H2514" s="16">
        <v>7718640.75</v>
      </c>
      <c r="I2514" s="12" t="s">
        <v>2833</v>
      </c>
      <c r="J2514" s="12" t="s">
        <v>2933</v>
      </c>
      <c r="K2514" s="15">
        <v>0</v>
      </c>
      <c r="L2514" s="13" t="s">
        <v>15</v>
      </c>
      <c r="M2514" s="7">
        <v>1</v>
      </c>
      <c r="N2514" s="17"/>
    </row>
    <row r="2515" spans="1:14" ht="94.5">
      <c r="A2515" s="6">
        <v>2513</v>
      </c>
      <c r="B2515" s="8" t="s">
        <v>2809</v>
      </c>
      <c r="C2515" s="9" t="s">
        <v>2887</v>
      </c>
      <c r="D2515" s="10" t="s">
        <v>2888</v>
      </c>
      <c r="E2515" s="11" t="s">
        <v>2979</v>
      </c>
      <c r="F2515" s="6">
        <v>487823</v>
      </c>
      <c r="G2515" s="6" t="s">
        <v>16</v>
      </c>
      <c r="H2515" s="16">
        <v>7232330.0499999998</v>
      </c>
      <c r="I2515" s="12" t="s">
        <v>2846</v>
      </c>
      <c r="J2515" s="12" t="s">
        <v>2847</v>
      </c>
      <c r="K2515" s="15">
        <v>0</v>
      </c>
      <c r="L2515" s="13" t="s">
        <v>15</v>
      </c>
      <c r="M2515" s="7">
        <v>1</v>
      </c>
      <c r="N2515" s="17"/>
    </row>
    <row r="2516" spans="1:14" ht="110.25">
      <c r="A2516" s="6">
        <v>2514</v>
      </c>
      <c r="B2516" s="8" t="s">
        <v>2809</v>
      </c>
      <c r="C2516" s="9" t="s">
        <v>2980</v>
      </c>
      <c r="D2516" s="10" t="s">
        <v>2981</v>
      </c>
      <c r="E2516" s="11" t="s">
        <v>2982</v>
      </c>
      <c r="F2516" s="6">
        <v>487822</v>
      </c>
      <c r="G2516" s="6" t="s">
        <v>16</v>
      </c>
      <c r="H2516" s="16">
        <v>7354223.5999999996</v>
      </c>
      <c r="I2516" s="12" t="s">
        <v>2957</v>
      </c>
      <c r="J2516" s="12" t="s">
        <v>2983</v>
      </c>
      <c r="K2516" s="15">
        <v>0</v>
      </c>
      <c r="L2516" s="13" t="s">
        <v>15</v>
      </c>
      <c r="M2516" s="7">
        <v>1</v>
      </c>
      <c r="N2516" s="17"/>
    </row>
    <row r="2517" spans="1:14" ht="94.5">
      <c r="A2517" s="6">
        <v>2515</v>
      </c>
      <c r="B2517" s="8" t="s">
        <v>2809</v>
      </c>
      <c r="C2517" s="9" t="s">
        <v>2825</v>
      </c>
      <c r="D2517" s="10" t="s">
        <v>2826</v>
      </c>
      <c r="E2517" s="11" t="s">
        <v>2984</v>
      </c>
      <c r="F2517" s="6">
        <v>487600</v>
      </c>
      <c r="G2517" s="6" t="s">
        <v>16</v>
      </c>
      <c r="H2517" s="16">
        <v>362620.7</v>
      </c>
      <c r="I2517" s="12" t="s">
        <v>2985</v>
      </c>
      <c r="J2517" s="12" t="s">
        <v>2986</v>
      </c>
      <c r="K2517" s="15">
        <v>362620</v>
      </c>
      <c r="L2517" s="13" t="s">
        <v>15</v>
      </c>
      <c r="M2517" s="7">
        <v>1</v>
      </c>
      <c r="N2517" s="17"/>
    </row>
    <row r="2518" spans="1:14" ht="94.5">
      <c r="A2518" s="6">
        <v>2516</v>
      </c>
      <c r="B2518" s="8" t="s">
        <v>2809</v>
      </c>
      <c r="C2518" s="9" t="s">
        <v>2987</v>
      </c>
      <c r="D2518" s="10" t="s">
        <v>2826</v>
      </c>
      <c r="E2518" s="11" t="s">
        <v>2988</v>
      </c>
      <c r="F2518" s="6">
        <v>487599</v>
      </c>
      <c r="G2518" s="6" t="s">
        <v>16</v>
      </c>
      <c r="H2518" s="16">
        <v>310304.2</v>
      </c>
      <c r="I2518" s="12" t="s">
        <v>2985</v>
      </c>
      <c r="J2518" s="12" t="s">
        <v>2985</v>
      </c>
      <c r="K2518" s="15">
        <v>276186</v>
      </c>
      <c r="L2518" s="13" t="s">
        <v>15</v>
      </c>
      <c r="M2518" s="7">
        <v>1</v>
      </c>
      <c r="N2518" s="17"/>
    </row>
    <row r="2519" spans="1:14" ht="94.5">
      <c r="A2519" s="6">
        <v>2517</v>
      </c>
      <c r="B2519" s="8" t="s">
        <v>2809</v>
      </c>
      <c r="C2519" s="9" t="s">
        <v>2989</v>
      </c>
      <c r="D2519" s="10" t="s">
        <v>2990</v>
      </c>
      <c r="E2519" s="11" t="s">
        <v>2991</v>
      </c>
      <c r="F2519" s="6">
        <v>487598</v>
      </c>
      <c r="G2519" s="6" t="s">
        <v>16</v>
      </c>
      <c r="H2519" s="16">
        <v>371397.75</v>
      </c>
      <c r="I2519" s="12" t="s">
        <v>2873</v>
      </c>
      <c r="J2519" s="12" t="s">
        <v>2874</v>
      </c>
      <c r="K2519" s="15">
        <v>369358</v>
      </c>
      <c r="L2519" s="13" t="s">
        <v>15</v>
      </c>
      <c r="M2519" s="7">
        <v>1</v>
      </c>
      <c r="N2519" s="17"/>
    </row>
    <row r="2520" spans="1:14" ht="94.5">
      <c r="A2520" s="6">
        <v>2518</v>
      </c>
      <c r="B2520" s="8" t="s">
        <v>2809</v>
      </c>
      <c r="C2520" s="9" t="s">
        <v>2992</v>
      </c>
      <c r="D2520" s="10" t="s">
        <v>2993</v>
      </c>
      <c r="E2520" s="11" t="s">
        <v>2994</v>
      </c>
      <c r="F2520" s="6">
        <v>487597</v>
      </c>
      <c r="G2520" s="6" t="s">
        <v>16</v>
      </c>
      <c r="H2520" s="16">
        <v>385935.6</v>
      </c>
      <c r="I2520" s="12" t="s">
        <v>2948</v>
      </c>
      <c r="J2520" s="12" t="s">
        <v>2949</v>
      </c>
      <c r="K2520" s="15">
        <v>0</v>
      </c>
      <c r="L2520" s="13" t="s">
        <v>15</v>
      </c>
      <c r="M2520" s="7">
        <v>1</v>
      </c>
      <c r="N2520" s="17"/>
    </row>
    <row r="2521" spans="1:14" ht="94.5">
      <c r="A2521" s="6">
        <v>2519</v>
      </c>
      <c r="B2521" s="8" t="s">
        <v>2809</v>
      </c>
      <c r="C2521" s="9" t="s">
        <v>2995</v>
      </c>
      <c r="D2521" s="10" t="s">
        <v>2996</v>
      </c>
      <c r="E2521" s="11" t="s">
        <v>2997</v>
      </c>
      <c r="F2521" s="6">
        <v>487596</v>
      </c>
      <c r="G2521" s="6" t="s">
        <v>16</v>
      </c>
      <c r="H2521" s="16">
        <v>106728.7</v>
      </c>
      <c r="I2521" s="12" t="s">
        <v>2998</v>
      </c>
      <c r="J2521" s="12" t="s">
        <v>2874</v>
      </c>
      <c r="K2521" s="15">
        <v>0</v>
      </c>
      <c r="L2521" s="13" t="s">
        <v>15</v>
      </c>
      <c r="M2521" s="7">
        <v>1</v>
      </c>
      <c r="N2521" s="17"/>
    </row>
    <row r="2522" spans="1:14" ht="94.5">
      <c r="A2522" s="6">
        <v>2520</v>
      </c>
      <c r="B2522" s="8" t="s">
        <v>2809</v>
      </c>
      <c r="C2522" s="9" t="s">
        <v>2989</v>
      </c>
      <c r="D2522" s="10" t="s">
        <v>2990</v>
      </c>
      <c r="E2522" s="11" t="s">
        <v>2999</v>
      </c>
      <c r="F2522" s="6">
        <v>487595</v>
      </c>
      <c r="G2522" s="6" t="s">
        <v>16</v>
      </c>
      <c r="H2522" s="16">
        <v>504468.05</v>
      </c>
      <c r="I2522" s="12" t="s">
        <v>2998</v>
      </c>
      <c r="J2522" s="12" t="s">
        <v>2874</v>
      </c>
      <c r="K2522" s="15">
        <v>497585</v>
      </c>
      <c r="L2522" s="13" t="s">
        <v>15</v>
      </c>
      <c r="M2522" s="7">
        <v>1</v>
      </c>
      <c r="N2522" s="17"/>
    </row>
    <row r="2523" spans="1:14" ht="94.5">
      <c r="A2523" s="6">
        <v>2521</v>
      </c>
      <c r="B2523" s="8" t="s">
        <v>2809</v>
      </c>
      <c r="C2523" s="9" t="s">
        <v>2825</v>
      </c>
      <c r="D2523" s="10" t="s">
        <v>2826</v>
      </c>
      <c r="E2523" s="11" t="s">
        <v>3000</v>
      </c>
      <c r="F2523" s="6">
        <v>487594</v>
      </c>
      <c r="G2523" s="6" t="s">
        <v>16</v>
      </c>
      <c r="H2523" s="16">
        <v>243467.9</v>
      </c>
      <c r="I2523" s="12" t="s">
        <v>2985</v>
      </c>
      <c r="J2523" s="12" t="s">
        <v>2986</v>
      </c>
      <c r="K2523" s="15">
        <v>242108</v>
      </c>
      <c r="L2523" s="13" t="s">
        <v>15</v>
      </c>
      <c r="M2523" s="7">
        <v>1</v>
      </c>
      <c r="N2523" s="17"/>
    </row>
    <row r="2524" spans="1:14" ht="94.5">
      <c r="A2524" s="6">
        <v>2522</v>
      </c>
      <c r="B2524" s="8" t="s">
        <v>2809</v>
      </c>
      <c r="C2524" s="9" t="s">
        <v>3001</v>
      </c>
      <c r="D2524" s="10" t="s">
        <v>3002</v>
      </c>
      <c r="E2524" s="11" t="s">
        <v>3003</v>
      </c>
      <c r="F2524" s="6">
        <v>487593</v>
      </c>
      <c r="G2524" s="6" t="s">
        <v>16</v>
      </c>
      <c r="H2524" s="16">
        <v>504378.75</v>
      </c>
      <c r="I2524" s="12" t="s">
        <v>2904</v>
      </c>
      <c r="J2524" s="12" t="s">
        <v>2905</v>
      </c>
      <c r="K2524" s="15">
        <v>497585</v>
      </c>
      <c r="L2524" s="13" t="s">
        <v>15</v>
      </c>
      <c r="M2524" s="7">
        <v>1</v>
      </c>
      <c r="N2524" s="17"/>
    </row>
    <row r="2525" spans="1:14" ht="94.5">
      <c r="A2525" s="6">
        <v>2523</v>
      </c>
      <c r="B2525" s="8" t="s">
        <v>2809</v>
      </c>
      <c r="C2525" s="9" t="s">
        <v>3004</v>
      </c>
      <c r="D2525" s="10" t="s">
        <v>3005</v>
      </c>
      <c r="E2525" s="11" t="s">
        <v>3006</v>
      </c>
      <c r="F2525" s="6">
        <v>487592</v>
      </c>
      <c r="G2525" s="6" t="s">
        <v>16</v>
      </c>
      <c r="H2525" s="16">
        <v>1076092.55</v>
      </c>
      <c r="I2525" s="12" t="s">
        <v>2957</v>
      </c>
      <c r="J2525" s="12" t="s">
        <v>2958</v>
      </c>
      <c r="K2525" s="15">
        <v>0</v>
      </c>
      <c r="L2525" s="13" t="s">
        <v>15</v>
      </c>
      <c r="M2525" s="7">
        <v>1</v>
      </c>
      <c r="N2525" s="17"/>
    </row>
    <row r="2526" spans="1:14" ht="94.5">
      <c r="A2526" s="6">
        <v>2524</v>
      </c>
      <c r="B2526" s="8" t="s">
        <v>2809</v>
      </c>
      <c r="C2526" s="9" t="s">
        <v>3007</v>
      </c>
      <c r="D2526" s="10" t="s">
        <v>3008</v>
      </c>
      <c r="E2526" s="11" t="s">
        <v>3009</v>
      </c>
      <c r="F2526" s="6">
        <v>487591</v>
      </c>
      <c r="G2526" s="6" t="s">
        <v>16</v>
      </c>
      <c r="H2526" s="16">
        <v>1578519.05</v>
      </c>
      <c r="I2526" s="12" t="s">
        <v>3010</v>
      </c>
      <c r="J2526" s="12" t="s">
        <v>3011</v>
      </c>
      <c r="K2526" s="15">
        <v>0</v>
      </c>
      <c r="L2526" s="13" t="s">
        <v>15</v>
      </c>
      <c r="M2526" s="7">
        <v>1</v>
      </c>
      <c r="N2526" s="17"/>
    </row>
    <row r="2527" spans="1:14" ht="94.5">
      <c r="A2527" s="6">
        <v>2525</v>
      </c>
      <c r="B2527" s="8" t="s">
        <v>2809</v>
      </c>
      <c r="C2527" s="9" t="s">
        <v>3012</v>
      </c>
      <c r="D2527" s="10" t="s">
        <v>3013</v>
      </c>
      <c r="E2527" s="11" t="s">
        <v>3014</v>
      </c>
      <c r="F2527" s="6">
        <v>487590</v>
      </c>
      <c r="G2527" s="6" t="s">
        <v>16</v>
      </c>
      <c r="H2527" s="16">
        <v>1176590.2</v>
      </c>
      <c r="I2527" s="12" t="s">
        <v>2851</v>
      </c>
      <c r="J2527" s="12" t="s">
        <v>2891</v>
      </c>
      <c r="K2527" s="15">
        <v>0</v>
      </c>
      <c r="L2527" s="13" t="s">
        <v>15</v>
      </c>
      <c r="M2527" s="7">
        <v>1</v>
      </c>
      <c r="N2527" s="17"/>
    </row>
    <row r="2528" spans="1:14" ht="94.5">
      <c r="A2528" s="6">
        <v>2526</v>
      </c>
      <c r="B2528" s="8" t="s">
        <v>2809</v>
      </c>
      <c r="C2528" s="9" t="s">
        <v>3015</v>
      </c>
      <c r="D2528" s="10" t="s">
        <v>3016</v>
      </c>
      <c r="E2528" s="11" t="s">
        <v>3017</v>
      </c>
      <c r="F2528" s="6">
        <v>487589</v>
      </c>
      <c r="G2528" s="6" t="s">
        <v>16</v>
      </c>
      <c r="H2528" s="16">
        <v>866782.85</v>
      </c>
      <c r="I2528" s="12" t="s">
        <v>2957</v>
      </c>
      <c r="J2528" s="12" t="s">
        <v>2958</v>
      </c>
      <c r="K2528" s="15">
        <v>0</v>
      </c>
      <c r="L2528" s="13" t="s">
        <v>15</v>
      </c>
      <c r="M2528" s="7">
        <v>1</v>
      </c>
      <c r="N2528" s="17"/>
    </row>
    <row r="2529" spans="1:14" ht="78.75">
      <c r="A2529" s="6">
        <v>2527</v>
      </c>
      <c r="B2529" s="8" t="s">
        <v>2809</v>
      </c>
      <c r="C2529" s="9" t="s">
        <v>3018</v>
      </c>
      <c r="D2529" s="10" t="s">
        <v>3019</v>
      </c>
      <c r="E2529" s="11" t="s">
        <v>3020</v>
      </c>
      <c r="F2529" s="6">
        <v>487588</v>
      </c>
      <c r="G2529" s="6" t="s">
        <v>16</v>
      </c>
      <c r="H2529" s="16">
        <v>403850.7</v>
      </c>
      <c r="I2529" s="12" t="s">
        <v>3021</v>
      </c>
      <c r="J2529" s="12" t="s">
        <v>2874</v>
      </c>
      <c r="K2529" s="15">
        <v>386317</v>
      </c>
      <c r="L2529" s="13" t="s">
        <v>15</v>
      </c>
      <c r="M2529" s="7">
        <v>1</v>
      </c>
      <c r="N2529" s="17"/>
    </row>
    <row r="2530" spans="1:14" ht="110.25">
      <c r="A2530" s="6">
        <v>2528</v>
      </c>
      <c r="B2530" s="8" t="s">
        <v>2809</v>
      </c>
      <c r="C2530" s="9" t="s">
        <v>3022</v>
      </c>
      <c r="D2530" s="10" t="s">
        <v>3023</v>
      </c>
      <c r="E2530" s="11" t="s">
        <v>3024</v>
      </c>
      <c r="F2530" s="6">
        <v>487587</v>
      </c>
      <c r="G2530" s="6" t="s">
        <v>16</v>
      </c>
      <c r="H2530" s="16">
        <v>3059044.65</v>
      </c>
      <c r="I2530" s="12" t="s">
        <v>2957</v>
      </c>
      <c r="J2530" s="12" t="s">
        <v>2958</v>
      </c>
      <c r="K2530" s="15">
        <v>0</v>
      </c>
      <c r="L2530" s="13" t="s">
        <v>15</v>
      </c>
      <c r="M2530" s="7">
        <v>1</v>
      </c>
      <c r="N2530" s="17"/>
    </row>
    <row r="2531" spans="1:14" ht="78.75">
      <c r="A2531" s="6">
        <v>2529</v>
      </c>
      <c r="B2531" s="8" t="s">
        <v>2809</v>
      </c>
      <c r="C2531" s="9" t="s">
        <v>2830</v>
      </c>
      <c r="D2531" s="10" t="s">
        <v>2831</v>
      </c>
      <c r="E2531" s="11" t="s">
        <v>3025</v>
      </c>
      <c r="F2531" s="6">
        <v>487584</v>
      </c>
      <c r="G2531" s="6" t="s">
        <v>16</v>
      </c>
      <c r="H2531" s="16">
        <v>279281.95</v>
      </c>
      <c r="I2531" s="12" t="s">
        <v>2846</v>
      </c>
      <c r="J2531" s="12" t="s">
        <v>2900</v>
      </c>
      <c r="K2531" s="15">
        <v>238192</v>
      </c>
      <c r="L2531" s="13" t="s">
        <v>15</v>
      </c>
      <c r="M2531" s="7">
        <v>1</v>
      </c>
      <c r="N2531" s="17"/>
    </row>
    <row r="2532" spans="1:14" ht="78.75">
      <c r="A2532" s="6">
        <v>2530</v>
      </c>
      <c r="B2532" s="8" t="s">
        <v>2809</v>
      </c>
      <c r="C2532" s="9" t="s">
        <v>3026</v>
      </c>
      <c r="D2532" s="10" t="s">
        <v>3027</v>
      </c>
      <c r="E2532" s="11" t="s">
        <v>3028</v>
      </c>
      <c r="F2532" s="6">
        <v>487583</v>
      </c>
      <c r="G2532" s="6" t="s">
        <v>16</v>
      </c>
      <c r="H2532" s="16">
        <v>279281.95</v>
      </c>
      <c r="I2532" s="12" t="s">
        <v>3021</v>
      </c>
      <c r="J2532" s="12" t="s">
        <v>3029</v>
      </c>
      <c r="K2532" s="15">
        <v>238873</v>
      </c>
      <c r="L2532" s="13" t="s">
        <v>15</v>
      </c>
      <c r="M2532" s="7">
        <v>1</v>
      </c>
      <c r="N2532" s="17"/>
    </row>
    <row r="2533" spans="1:14" ht="94.5">
      <c r="A2533" s="6">
        <v>2531</v>
      </c>
      <c r="B2533" s="8" t="s">
        <v>2809</v>
      </c>
      <c r="C2533" s="9" t="s">
        <v>3030</v>
      </c>
      <c r="D2533" s="10" t="s">
        <v>3031</v>
      </c>
      <c r="E2533" s="11" t="s">
        <v>3032</v>
      </c>
      <c r="F2533" s="6">
        <v>487582</v>
      </c>
      <c r="G2533" s="6" t="s">
        <v>16</v>
      </c>
      <c r="H2533" s="16">
        <v>279281.95</v>
      </c>
      <c r="I2533" s="12" t="s">
        <v>2957</v>
      </c>
      <c r="J2533" s="12" t="s">
        <v>2958</v>
      </c>
      <c r="K2533" s="15">
        <v>0</v>
      </c>
      <c r="L2533" s="13" t="s">
        <v>15</v>
      </c>
      <c r="M2533" s="7">
        <v>1</v>
      </c>
      <c r="N2533" s="17"/>
    </row>
    <row r="2534" spans="1:14" ht="94.5">
      <c r="A2534" s="6">
        <v>2532</v>
      </c>
      <c r="B2534" s="8" t="s">
        <v>2809</v>
      </c>
      <c r="C2534" s="9" t="s">
        <v>3033</v>
      </c>
      <c r="D2534" s="10" t="s">
        <v>3031</v>
      </c>
      <c r="E2534" s="11" t="s">
        <v>3034</v>
      </c>
      <c r="F2534" s="6">
        <v>487581</v>
      </c>
      <c r="G2534" s="6" t="s">
        <v>16</v>
      </c>
      <c r="H2534" s="16">
        <v>279281.95</v>
      </c>
      <c r="I2534" s="12" t="s">
        <v>2957</v>
      </c>
      <c r="J2534" s="12" t="s">
        <v>2958</v>
      </c>
      <c r="K2534" s="15">
        <v>0</v>
      </c>
      <c r="L2534" s="13" t="s">
        <v>15</v>
      </c>
      <c r="M2534" s="7">
        <v>1</v>
      </c>
      <c r="N2534" s="17"/>
    </row>
    <row r="2535" spans="1:14" ht="78.75">
      <c r="A2535" s="6">
        <v>2533</v>
      </c>
      <c r="B2535" s="8" t="s">
        <v>2809</v>
      </c>
      <c r="C2535" s="9" t="s">
        <v>3035</v>
      </c>
      <c r="D2535" s="10" t="s">
        <v>3036</v>
      </c>
      <c r="E2535" s="11" t="s">
        <v>3037</v>
      </c>
      <c r="F2535" s="6">
        <v>487580</v>
      </c>
      <c r="G2535" s="6" t="s">
        <v>16</v>
      </c>
      <c r="H2535" s="16">
        <v>2108702.65</v>
      </c>
      <c r="I2535" s="12" t="s">
        <v>2868</v>
      </c>
      <c r="J2535" s="12" t="s">
        <v>3038</v>
      </c>
      <c r="K2535" s="15">
        <v>0</v>
      </c>
      <c r="L2535" s="13" t="s">
        <v>15</v>
      </c>
      <c r="M2535" s="7">
        <v>1</v>
      </c>
      <c r="N2535" s="17"/>
    </row>
    <row r="2536" spans="1:14" ht="94.5">
      <c r="A2536" s="6">
        <v>2534</v>
      </c>
      <c r="B2536" s="8" t="s">
        <v>2809</v>
      </c>
      <c r="C2536" s="9" t="s">
        <v>3039</v>
      </c>
      <c r="D2536" s="10" t="s">
        <v>3040</v>
      </c>
      <c r="E2536" s="11" t="s">
        <v>3041</v>
      </c>
      <c r="F2536" s="6">
        <v>487472</v>
      </c>
      <c r="G2536" s="6" t="s">
        <v>16</v>
      </c>
      <c r="H2536" s="16">
        <v>1815845.2</v>
      </c>
      <c r="I2536" s="12" t="s">
        <v>2975</v>
      </c>
      <c r="J2536" s="12" t="s">
        <v>2976</v>
      </c>
      <c r="K2536" s="15">
        <v>0</v>
      </c>
      <c r="L2536" s="13" t="s">
        <v>15</v>
      </c>
      <c r="M2536" s="7">
        <v>1</v>
      </c>
      <c r="N2536" s="17"/>
    </row>
    <row r="2537" spans="1:14" ht="94.5">
      <c r="A2537" s="6">
        <v>2535</v>
      </c>
      <c r="B2537" s="8" t="s">
        <v>2809</v>
      </c>
      <c r="C2537" s="9" t="s">
        <v>3042</v>
      </c>
      <c r="D2537" s="10" t="s">
        <v>3043</v>
      </c>
      <c r="E2537" s="11" t="s">
        <v>3044</v>
      </c>
      <c r="F2537" s="6">
        <v>487471</v>
      </c>
      <c r="G2537" s="6" t="s">
        <v>16</v>
      </c>
      <c r="H2537" s="16">
        <v>4084792.9</v>
      </c>
      <c r="I2537" s="12" t="s">
        <v>3021</v>
      </c>
      <c r="J2537" s="12" t="s">
        <v>2813</v>
      </c>
      <c r="K2537" s="15">
        <v>0</v>
      </c>
      <c r="L2537" s="13" t="s">
        <v>15</v>
      </c>
      <c r="M2537" s="7">
        <v>1</v>
      </c>
      <c r="N2537" s="17"/>
    </row>
    <row r="2538" spans="1:14" ht="94.5">
      <c r="A2538" s="6">
        <v>2536</v>
      </c>
      <c r="B2538" s="8" t="s">
        <v>2809</v>
      </c>
      <c r="C2538" s="9" t="s">
        <v>3045</v>
      </c>
      <c r="D2538" s="10" t="s">
        <v>2811</v>
      </c>
      <c r="E2538" s="11" t="s">
        <v>3046</v>
      </c>
      <c r="F2538" s="6">
        <v>487470</v>
      </c>
      <c r="G2538" s="6" t="s">
        <v>16</v>
      </c>
      <c r="H2538" s="16">
        <v>4560962.3499999996</v>
      </c>
      <c r="I2538" s="12" t="s">
        <v>2985</v>
      </c>
      <c r="J2538" s="12" t="s">
        <v>3047</v>
      </c>
      <c r="K2538" s="15">
        <v>0</v>
      </c>
      <c r="L2538" s="13" t="s">
        <v>15</v>
      </c>
      <c r="M2538" s="7">
        <v>1</v>
      </c>
      <c r="N2538" s="17"/>
    </row>
    <row r="2539" spans="1:14" ht="110.25">
      <c r="A2539" s="6">
        <v>2537</v>
      </c>
      <c r="B2539" s="8" t="s">
        <v>2809</v>
      </c>
      <c r="C2539" s="9" t="s">
        <v>3048</v>
      </c>
      <c r="D2539" s="10" t="s">
        <v>3049</v>
      </c>
      <c r="E2539" s="11" t="s">
        <v>3050</v>
      </c>
      <c r="F2539" s="6">
        <v>487469</v>
      </c>
      <c r="G2539" s="6" t="s">
        <v>16</v>
      </c>
      <c r="H2539" s="16">
        <v>2923902.4</v>
      </c>
      <c r="I2539" s="12" t="s">
        <v>3051</v>
      </c>
      <c r="J2539" s="12" t="s">
        <v>3052</v>
      </c>
      <c r="K2539" s="15">
        <v>0</v>
      </c>
      <c r="L2539" s="13" t="s">
        <v>15</v>
      </c>
      <c r="M2539" s="7">
        <v>1</v>
      </c>
      <c r="N2539" s="17"/>
    </row>
    <row r="2540" spans="1:14" ht="94.5">
      <c r="A2540" s="6">
        <v>2538</v>
      </c>
      <c r="B2540" s="8" t="s">
        <v>2809</v>
      </c>
      <c r="C2540" s="9" t="s">
        <v>3053</v>
      </c>
      <c r="D2540" s="10" t="s">
        <v>3054</v>
      </c>
      <c r="E2540" s="11" t="s">
        <v>3055</v>
      </c>
      <c r="F2540" s="6">
        <v>487468</v>
      </c>
      <c r="G2540" s="6" t="s">
        <v>16</v>
      </c>
      <c r="H2540" s="16">
        <v>3391932.25</v>
      </c>
      <c r="I2540" s="12" t="s">
        <v>3056</v>
      </c>
      <c r="J2540" s="12" t="s">
        <v>3057</v>
      </c>
      <c r="K2540" s="15">
        <v>0</v>
      </c>
      <c r="L2540" s="13" t="s">
        <v>15</v>
      </c>
      <c r="M2540" s="7">
        <v>1</v>
      </c>
      <c r="N2540" s="17"/>
    </row>
    <row r="2541" spans="1:14" ht="126">
      <c r="A2541" s="6">
        <v>2539</v>
      </c>
      <c r="B2541" s="8" t="s">
        <v>2809</v>
      </c>
      <c r="C2541" s="9" t="s">
        <v>3058</v>
      </c>
      <c r="D2541" s="10" t="s">
        <v>3023</v>
      </c>
      <c r="E2541" s="11" t="s">
        <v>3059</v>
      </c>
      <c r="F2541" s="6">
        <v>487467</v>
      </c>
      <c r="G2541" s="6" t="s">
        <v>16</v>
      </c>
      <c r="H2541" s="16">
        <v>3972565.6</v>
      </c>
      <c r="I2541" s="12" t="s">
        <v>2951</v>
      </c>
      <c r="J2541" s="12" t="s">
        <v>3060</v>
      </c>
      <c r="K2541" s="15">
        <v>0</v>
      </c>
      <c r="L2541" s="13" t="s">
        <v>15</v>
      </c>
      <c r="M2541" s="7">
        <v>1</v>
      </c>
      <c r="N2541" s="17"/>
    </row>
    <row r="2542" spans="1:14" ht="110.25">
      <c r="A2542" s="6">
        <v>2540</v>
      </c>
      <c r="B2542" s="8" t="s">
        <v>2809</v>
      </c>
      <c r="C2542" s="9" t="s">
        <v>3022</v>
      </c>
      <c r="D2542" s="10" t="s">
        <v>3023</v>
      </c>
      <c r="E2542" s="11" t="s">
        <v>3061</v>
      </c>
      <c r="F2542" s="6">
        <v>487466</v>
      </c>
      <c r="G2542" s="6" t="s">
        <v>16</v>
      </c>
      <c r="H2542" s="16">
        <v>1071195.3</v>
      </c>
      <c r="I2542" s="12" t="s">
        <v>2951</v>
      </c>
      <c r="J2542" s="12" t="s">
        <v>3060</v>
      </c>
      <c r="K2542" s="15">
        <v>0</v>
      </c>
      <c r="L2542" s="13" t="s">
        <v>15</v>
      </c>
      <c r="M2542" s="7">
        <v>1</v>
      </c>
      <c r="N2542" s="17"/>
    </row>
    <row r="2543" spans="1:14" ht="94.5">
      <c r="A2543" s="6">
        <v>2541</v>
      </c>
      <c r="B2543" s="8" t="s">
        <v>2809</v>
      </c>
      <c r="C2543" s="9" t="s">
        <v>3053</v>
      </c>
      <c r="D2543" s="10" t="s">
        <v>3054</v>
      </c>
      <c r="E2543" s="11" t="s">
        <v>3062</v>
      </c>
      <c r="F2543" s="6">
        <v>487465</v>
      </c>
      <c r="G2543" s="6" t="s">
        <v>16</v>
      </c>
      <c r="H2543" s="16">
        <v>1962846.3</v>
      </c>
      <c r="I2543" s="12" t="s">
        <v>3056</v>
      </c>
      <c r="J2543" s="12" t="s">
        <v>3057</v>
      </c>
      <c r="K2543" s="15">
        <v>0</v>
      </c>
      <c r="L2543" s="13" t="s">
        <v>15</v>
      </c>
      <c r="M2543" s="7">
        <v>1</v>
      </c>
      <c r="N2543" s="17"/>
    </row>
    <row r="2544" spans="1:14" ht="94.5">
      <c r="A2544" s="6">
        <v>2542</v>
      </c>
      <c r="B2544" s="8" t="s">
        <v>2809</v>
      </c>
      <c r="C2544" s="9" t="s">
        <v>3053</v>
      </c>
      <c r="D2544" s="10" t="s">
        <v>3054</v>
      </c>
      <c r="E2544" s="11" t="s">
        <v>3063</v>
      </c>
      <c r="F2544" s="6">
        <v>487464</v>
      </c>
      <c r="G2544" s="6" t="s">
        <v>16</v>
      </c>
      <c r="H2544" s="16">
        <v>3004409.2</v>
      </c>
      <c r="I2544" s="12" t="s">
        <v>3056</v>
      </c>
      <c r="J2544" s="12" t="s">
        <v>3057</v>
      </c>
      <c r="K2544" s="15">
        <v>0</v>
      </c>
      <c r="L2544" s="13" t="s">
        <v>15</v>
      </c>
      <c r="M2544" s="7">
        <v>1</v>
      </c>
      <c r="N2544" s="17"/>
    </row>
    <row r="2545" spans="1:14" ht="94.5">
      <c r="A2545" s="6">
        <v>2543</v>
      </c>
      <c r="B2545" s="8" t="s">
        <v>2809</v>
      </c>
      <c r="C2545" s="9" t="s">
        <v>3053</v>
      </c>
      <c r="D2545" s="10" t="s">
        <v>3054</v>
      </c>
      <c r="E2545" s="11" t="s">
        <v>3064</v>
      </c>
      <c r="F2545" s="6">
        <v>487463</v>
      </c>
      <c r="G2545" s="6" t="s">
        <v>16</v>
      </c>
      <c r="H2545" s="16">
        <v>4433883.7</v>
      </c>
      <c r="I2545" s="12" t="s">
        <v>3056</v>
      </c>
      <c r="J2545" s="12" t="s">
        <v>3057</v>
      </c>
      <c r="K2545" s="15">
        <v>0</v>
      </c>
      <c r="L2545" s="13" t="s">
        <v>15</v>
      </c>
      <c r="M2545" s="7">
        <v>1</v>
      </c>
      <c r="N2545" s="17"/>
    </row>
    <row r="2546" spans="1:14" ht="94.5">
      <c r="A2546" s="6">
        <v>2544</v>
      </c>
      <c r="B2546" s="8" t="s">
        <v>2809</v>
      </c>
      <c r="C2546" s="9" t="s">
        <v>3065</v>
      </c>
      <c r="D2546" s="10" t="s">
        <v>3066</v>
      </c>
      <c r="E2546" s="11" t="s">
        <v>3067</v>
      </c>
      <c r="F2546" s="6">
        <v>487462</v>
      </c>
      <c r="G2546" s="6" t="s">
        <v>16</v>
      </c>
      <c r="H2546" s="16">
        <v>506466.94</v>
      </c>
      <c r="I2546" s="12" t="s">
        <v>2951</v>
      </c>
      <c r="J2546" s="12" t="s">
        <v>3060</v>
      </c>
      <c r="K2546" s="15">
        <v>0</v>
      </c>
      <c r="L2546" s="13" t="s">
        <v>15</v>
      </c>
      <c r="M2546" s="7">
        <v>1</v>
      </c>
      <c r="N2546" s="17"/>
    </row>
    <row r="2547" spans="1:14" ht="94.5">
      <c r="A2547" s="6">
        <v>2545</v>
      </c>
      <c r="B2547" s="8" t="s">
        <v>2809</v>
      </c>
      <c r="C2547" s="9" t="s">
        <v>3068</v>
      </c>
      <c r="D2547" s="10" t="s">
        <v>3069</v>
      </c>
      <c r="E2547" s="11" t="s">
        <v>3070</v>
      </c>
      <c r="F2547" s="6">
        <v>487461</v>
      </c>
      <c r="G2547" s="6" t="s">
        <v>16</v>
      </c>
      <c r="H2547" s="16">
        <v>4895636.9000000004</v>
      </c>
      <c r="I2547" s="12" t="s">
        <v>2951</v>
      </c>
      <c r="J2547" s="12" t="s">
        <v>2952</v>
      </c>
      <c r="K2547" s="15">
        <v>1979000</v>
      </c>
      <c r="L2547" s="13" t="s">
        <v>15</v>
      </c>
      <c r="M2547" s="7">
        <v>1</v>
      </c>
      <c r="N2547" s="17"/>
    </row>
    <row r="2548" spans="1:14" ht="110.25">
      <c r="A2548" s="6">
        <v>2546</v>
      </c>
      <c r="B2548" s="8" t="s">
        <v>2809</v>
      </c>
      <c r="C2548" s="9" t="s">
        <v>3022</v>
      </c>
      <c r="D2548" s="10" t="s">
        <v>3023</v>
      </c>
      <c r="E2548" s="11" t="s">
        <v>3071</v>
      </c>
      <c r="F2548" s="6">
        <v>487459</v>
      </c>
      <c r="G2548" s="6" t="s">
        <v>16</v>
      </c>
      <c r="H2548" s="16">
        <v>7947281.0499999998</v>
      </c>
      <c r="I2548" s="12" t="s">
        <v>2951</v>
      </c>
      <c r="J2548" s="12" t="s">
        <v>2952</v>
      </c>
      <c r="K2548" s="15">
        <v>0</v>
      </c>
      <c r="L2548" s="13" t="s">
        <v>15</v>
      </c>
      <c r="M2548" s="7">
        <v>1</v>
      </c>
      <c r="N2548" s="17"/>
    </row>
    <row r="2549" spans="1:14" ht="110.25">
      <c r="A2549" s="6">
        <v>2547</v>
      </c>
      <c r="B2549" s="8" t="s">
        <v>2809</v>
      </c>
      <c r="C2549" s="9" t="s">
        <v>3072</v>
      </c>
      <c r="D2549" s="10" t="s">
        <v>3073</v>
      </c>
      <c r="E2549" s="11" t="s">
        <v>3074</v>
      </c>
      <c r="F2549" s="6">
        <v>487455</v>
      </c>
      <c r="G2549" s="6" t="s">
        <v>16</v>
      </c>
      <c r="H2549" s="16">
        <v>15478169.234999999</v>
      </c>
      <c r="I2549" s="12" t="s">
        <v>3075</v>
      </c>
      <c r="J2549" s="12" t="s">
        <v>3076</v>
      </c>
      <c r="K2549" s="15">
        <v>15475507</v>
      </c>
      <c r="L2549" s="13" t="s">
        <v>15</v>
      </c>
      <c r="M2549" s="7">
        <v>1</v>
      </c>
      <c r="N2549" s="17"/>
    </row>
    <row r="2550" spans="1:14" ht="110.25">
      <c r="A2550" s="6">
        <v>2548</v>
      </c>
      <c r="B2550" s="8" t="s">
        <v>2809</v>
      </c>
      <c r="C2550" s="9" t="s">
        <v>3077</v>
      </c>
      <c r="D2550" s="10" t="s">
        <v>3078</v>
      </c>
      <c r="E2550" s="11" t="s">
        <v>3079</v>
      </c>
      <c r="F2550" s="6">
        <v>485222</v>
      </c>
      <c r="G2550" s="6" t="s">
        <v>16</v>
      </c>
      <c r="H2550" s="16">
        <v>20961842.399999999</v>
      </c>
      <c r="I2550" s="12" t="s">
        <v>3080</v>
      </c>
      <c r="J2550" s="12" t="s">
        <v>3081</v>
      </c>
      <c r="K2550" s="15">
        <v>0</v>
      </c>
      <c r="L2550" s="13" t="s">
        <v>15</v>
      </c>
      <c r="M2550" s="7">
        <v>1</v>
      </c>
      <c r="N2550" s="17"/>
    </row>
    <row r="2551" spans="1:14" ht="110.25">
      <c r="A2551" s="6">
        <v>2549</v>
      </c>
      <c r="B2551" s="8" t="s">
        <v>2809</v>
      </c>
      <c r="C2551" s="9" t="s">
        <v>3072</v>
      </c>
      <c r="D2551" s="10" t="s">
        <v>3073</v>
      </c>
      <c r="E2551" s="11" t="s">
        <v>3074</v>
      </c>
      <c r="F2551" s="6">
        <v>487455</v>
      </c>
      <c r="G2551" s="6" t="s">
        <v>16</v>
      </c>
      <c r="H2551" s="16">
        <v>15478169.234999999</v>
      </c>
      <c r="I2551" s="12" t="s">
        <v>3075</v>
      </c>
      <c r="J2551" s="12" t="s">
        <v>3076</v>
      </c>
      <c r="K2551" s="15">
        <v>0</v>
      </c>
      <c r="L2551" s="13" t="s">
        <v>15</v>
      </c>
      <c r="M2551" s="7">
        <v>1</v>
      </c>
      <c r="N2551" s="17"/>
    </row>
    <row r="2552" spans="1:14" ht="110.25">
      <c r="A2552" s="6">
        <v>2550</v>
      </c>
      <c r="B2552" s="8" t="s">
        <v>2809</v>
      </c>
      <c r="C2552" s="9" t="s">
        <v>3082</v>
      </c>
      <c r="D2552" s="10" t="s">
        <v>3083</v>
      </c>
      <c r="E2552" s="11" t="s">
        <v>3084</v>
      </c>
      <c r="F2552" s="6">
        <v>473206</v>
      </c>
      <c r="G2552" s="6" t="s">
        <v>16</v>
      </c>
      <c r="H2552" s="16">
        <v>30722573.327</v>
      </c>
      <c r="I2552" s="12" t="s">
        <v>3085</v>
      </c>
      <c r="J2552" s="12" t="s">
        <v>2847</v>
      </c>
      <c r="K2552" s="15">
        <v>30716553</v>
      </c>
      <c r="L2552" s="13" t="s">
        <v>14</v>
      </c>
      <c r="M2552" s="7">
        <v>1</v>
      </c>
      <c r="N2552" s="17"/>
    </row>
    <row r="2553" spans="1:14" ht="78.75">
      <c r="A2553" s="6">
        <v>2551</v>
      </c>
      <c r="B2553" s="8" t="s">
        <v>2809</v>
      </c>
      <c r="C2553" s="9" t="s">
        <v>3086</v>
      </c>
      <c r="D2553" s="10" t="s">
        <v>3087</v>
      </c>
      <c r="E2553" s="11" t="s">
        <v>3084</v>
      </c>
      <c r="F2553" s="6">
        <v>473206</v>
      </c>
      <c r="G2553" s="6" t="s">
        <v>16</v>
      </c>
      <c r="H2553" s="16">
        <v>30722573.327</v>
      </c>
      <c r="I2553" s="12" t="s">
        <v>3085</v>
      </c>
      <c r="J2553" s="12" t="s">
        <v>2847</v>
      </c>
      <c r="K2553" s="15">
        <v>9214966</v>
      </c>
      <c r="L2553" s="13" t="s">
        <v>14</v>
      </c>
      <c r="M2553" s="7">
        <v>0.3</v>
      </c>
      <c r="N2553" s="17"/>
    </row>
    <row r="2554" spans="1:14" ht="78.75">
      <c r="A2554" s="6">
        <v>2552</v>
      </c>
      <c r="B2554" s="8" t="s">
        <v>2809</v>
      </c>
      <c r="C2554" s="9" t="s">
        <v>3088</v>
      </c>
      <c r="D2554" s="10" t="s">
        <v>3073</v>
      </c>
      <c r="E2554" s="11" t="s">
        <v>3084</v>
      </c>
      <c r="F2554" s="6">
        <v>473206</v>
      </c>
      <c r="G2554" s="6" t="s">
        <v>16</v>
      </c>
      <c r="H2554" s="16">
        <v>30722573.327</v>
      </c>
      <c r="I2554" s="12" t="s">
        <v>3085</v>
      </c>
      <c r="J2554" s="12" t="s">
        <v>2847</v>
      </c>
      <c r="K2554" s="15">
        <v>9214966</v>
      </c>
      <c r="L2554" s="13" t="s">
        <v>14</v>
      </c>
      <c r="M2554" s="7">
        <v>0.3</v>
      </c>
      <c r="N2554" s="17"/>
    </row>
    <row r="2555" spans="1:14" ht="78.75">
      <c r="A2555" s="6">
        <v>2553</v>
      </c>
      <c r="B2555" s="8" t="s">
        <v>2809</v>
      </c>
      <c r="C2555" s="9" t="s">
        <v>3089</v>
      </c>
      <c r="D2555" s="10" t="s">
        <v>3090</v>
      </c>
      <c r="E2555" s="11" t="s">
        <v>3084</v>
      </c>
      <c r="F2555" s="6">
        <v>473206</v>
      </c>
      <c r="G2555" s="6" t="s">
        <v>16</v>
      </c>
      <c r="H2555" s="16">
        <v>30722573.327</v>
      </c>
      <c r="I2555" s="12" t="s">
        <v>3085</v>
      </c>
      <c r="J2555" s="12" t="s">
        <v>2847</v>
      </c>
      <c r="K2555" s="15">
        <v>12286621</v>
      </c>
      <c r="L2555" s="13" t="s">
        <v>14</v>
      </c>
      <c r="M2555" s="7">
        <v>0.4</v>
      </c>
      <c r="N2555" s="17"/>
    </row>
    <row r="2556" spans="1:14" ht="110.25">
      <c r="A2556" s="6">
        <v>2554</v>
      </c>
      <c r="B2556" s="8" t="s">
        <v>2809</v>
      </c>
      <c r="C2556" s="9" t="s">
        <v>3072</v>
      </c>
      <c r="D2556" s="10" t="s">
        <v>3073</v>
      </c>
      <c r="E2556" s="11" t="s">
        <v>3091</v>
      </c>
      <c r="F2556" s="6">
        <v>468464</v>
      </c>
      <c r="G2556" s="6" t="s">
        <v>16</v>
      </c>
      <c r="H2556" s="16">
        <v>33786768.873000003</v>
      </c>
      <c r="I2556" s="12" t="s">
        <v>3092</v>
      </c>
      <c r="J2556" s="12" t="s">
        <v>3093</v>
      </c>
      <c r="K2556" s="15">
        <v>33752829</v>
      </c>
      <c r="L2556" s="13" t="s">
        <v>15</v>
      </c>
      <c r="M2556" s="7">
        <v>1</v>
      </c>
      <c r="N2556" s="17"/>
    </row>
    <row r="2557" spans="1:14" ht="78.75">
      <c r="A2557" s="6">
        <v>2555</v>
      </c>
      <c r="B2557" s="8" t="s">
        <v>2809</v>
      </c>
      <c r="C2557" s="9" t="s">
        <v>17846</v>
      </c>
      <c r="D2557" s="10" t="s">
        <v>17847</v>
      </c>
      <c r="E2557" s="11" t="s">
        <v>17848</v>
      </c>
      <c r="F2557" s="6">
        <v>480155</v>
      </c>
      <c r="G2557" s="6" t="s">
        <v>16</v>
      </c>
      <c r="H2557" s="16">
        <v>3999800</v>
      </c>
      <c r="I2557" s="12" t="s">
        <v>17849</v>
      </c>
      <c r="J2557" s="12" t="s">
        <v>17850</v>
      </c>
      <c r="K2557" s="15">
        <v>0</v>
      </c>
      <c r="L2557" s="13" t="s">
        <v>15</v>
      </c>
      <c r="M2557" s="7">
        <v>1</v>
      </c>
      <c r="N2557" s="17"/>
    </row>
    <row r="2558" spans="1:14" ht="78.75">
      <c r="A2558" s="6">
        <v>2556</v>
      </c>
      <c r="B2558" s="8" t="s">
        <v>2809</v>
      </c>
      <c r="C2558" s="9" t="s">
        <v>17851</v>
      </c>
      <c r="D2558" s="10" t="s">
        <v>17852</v>
      </c>
      <c r="E2558" s="11" t="s">
        <v>17853</v>
      </c>
      <c r="F2558" s="6">
        <v>485221</v>
      </c>
      <c r="G2558" s="6" t="s">
        <v>16</v>
      </c>
      <c r="H2558" s="16">
        <v>16639108.352</v>
      </c>
      <c r="I2558" s="12" t="s">
        <v>17854</v>
      </c>
      <c r="J2558" s="12" t="s">
        <v>8887</v>
      </c>
      <c r="K2558" s="15">
        <v>0</v>
      </c>
      <c r="L2558" s="13" t="s">
        <v>14</v>
      </c>
      <c r="M2558" s="7">
        <v>1</v>
      </c>
      <c r="N2558" s="17"/>
    </row>
    <row r="2559" spans="1:14" ht="78.75">
      <c r="A2559" s="6">
        <v>2557</v>
      </c>
      <c r="B2559" s="8" t="s">
        <v>2809</v>
      </c>
      <c r="C2559" s="9" t="s">
        <v>17855</v>
      </c>
      <c r="D2559" s="10" t="s">
        <v>3497</v>
      </c>
      <c r="E2559" s="11" t="s">
        <v>17853</v>
      </c>
      <c r="F2559" s="6">
        <v>485221</v>
      </c>
      <c r="G2559" s="6" t="s">
        <v>16</v>
      </c>
      <c r="H2559" s="16">
        <v>16639108.352</v>
      </c>
      <c r="I2559" s="12" t="s">
        <v>17854</v>
      </c>
      <c r="J2559" s="12" t="s">
        <v>8887</v>
      </c>
      <c r="K2559" s="15">
        <v>0</v>
      </c>
      <c r="L2559" s="13" t="s">
        <v>1506</v>
      </c>
      <c r="M2559" s="7">
        <v>0.49</v>
      </c>
      <c r="N2559" s="17"/>
    </row>
    <row r="2560" spans="1:14" ht="78.75">
      <c r="A2560" s="6">
        <v>2558</v>
      </c>
      <c r="B2560" s="8" t="s">
        <v>2809</v>
      </c>
      <c r="C2560" s="9" t="s">
        <v>17856</v>
      </c>
      <c r="D2560" s="10" t="s">
        <v>3602</v>
      </c>
      <c r="E2560" s="11" t="s">
        <v>17853</v>
      </c>
      <c r="F2560" s="6">
        <v>485221</v>
      </c>
      <c r="G2560" s="6" t="s">
        <v>16</v>
      </c>
      <c r="H2560" s="16">
        <v>16639108.352</v>
      </c>
      <c r="I2560" s="12" t="s">
        <v>17854</v>
      </c>
      <c r="J2560" s="12" t="s">
        <v>8887</v>
      </c>
      <c r="K2560" s="15">
        <v>0</v>
      </c>
      <c r="L2560" s="13" t="s">
        <v>1506</v>
      </c>
      <c r="M2560" s="7">
        <v>0.51</v>
      </c>
      <c r="N2560" s="17"/>
    </row>
    <row r="2561" spans="1:14" ht="94.5">
      <c r="A2561" s="6">
        <v>2559</v>
      </c>
      <c r="B2561" s="8" t="s">
        <v>2809</v>
      </c>
      <c r="C2561" s="9" t="s">
        <v>17857</v>
      </c>
      <c r="D2561" s="10" t="s">
        <v>3411</v>
      </c>
      <c r="E2561" s="11" t="s">
        <v>17858</v>
      </c>
      <c r="F2561" s="6">
        <v>485223</v>
      </c>
      <c r="G2561" s="6" t="s">
        <v>16</v>
      </c>
      <c r="H2561" s="16">
        <v>22398573.436000001</v>
      </c>
      <c r="I2561" s="12" t="s">
        <v>17859</v>
      </c>
      <c r="J2561" s="12" t="s">
        <v>17860</v>
      </c>
      <c r="K2561" s="15">
        <v>0</v>
      </c>
      <c r="L2561" s="13" t="s">
        <v>1506</v>
      </c>
      <c r="M2561" s="7">
        <v>1</v>
      </c>
      <c r="N2561" s="17"/>
    </row>
    <row r="2562" spans="1:14" ht="78.75">
      <c r="A2562" s="6">
        <v>2560</v>
      </c>
      <c r="B2562" s="8" t="s">
        <v>2809</v>
      </c>
      <c r="C2562" s="9" t="s">
        <v>17861</v>
      </c>
      <c r="D2562" s="10" t="s">
        <v>17862</v>
      </c>
      <c r="E2562" s="11" t="s">
        <v>17863</v>
      </c>
      <c r="F2562" s="6">
        <v>487453</v>
      </c>
      <c r="G2562" s="6" t="s">
        <v>16</v>
      </c>
      <c r="H2562" s="16">
        <v>18908304.146000002</v>
      </c>
      <c r="I2562" s="12" t="s">
        <v>17864</v>
      </c>
      <c r="J2562" s="12" t="s">
        <v>17865</v>
      </c>
      <c r="K2562" s="15">
        <v>0</v>
      </c>
      <c r="L2562" s="13" t="s">
        <v>14</v>
      </c>
      <c r="M2562" s="7">
        <v>1</v>
      </c>
      <c r="N2562" s="17"/>
    </row>
    <row r="2563" spans="1:14" ht="78.75">
      <c r="A2563" s="6">
        <v>2561</v>
      </c>
      <c r="B2563" s="8" t="s">
        <v>2809</v>
      </c>
      <c r="C2563" s="9" t="s">
        <v>17866</v>
      </c>
      <c r="D2563" s="10" t="s">
        <v>3809</v>
      </c>
      <c r="E2563" s="11" t="s">
        <v>17863</v>
      </c>
      <c r="F2563" s="6">
        <v>487453</v>
      </c>
      <c r="G2563" s="6" t="s">
        <v>16</v>
      </c>
      <c r="H2563" s="16">
        <v>18908304.146000002</v>
      </c>
      <c r="I2563" s="12" t="s">
        <v>17864</v>
      </c>
      <c r="J2563" s="12" t="s">
        <v>17865</v>
      </c>
      <c r="K2563" s="15">
        <v>0</v>
      </c>
      <c r="L2563" s="13" t="s">
        <v>14</v>
      </c>
      <c r="M2563" s="7">
        <v>1</v>
      </c>
      <c r="N2563" s="17"/>
    </row>
    <row r="2564" spans="1:14" ht="78.75">
      <c r="A2564" s="6">
        <v>2562</v>
      </c>
      <c r="B2564" s="8" t="s">
        <v>2809</v>
      </c>
      <c r="C2564" s="9" t="s">
        <v>17867</v>
      </c>
      <c r="D2564" s="10" t="s">
        <v>3121</v>
      </c>
      <c r="E2564" s="11" t="s">
        <v>17863</v>
      </c>
      <c r="F2564" s="6">
        <v>487453</v>
      </c>
      <c r="G2564" s="6" t="s">
        <v>16</v>
      </c>
      <c r="H2564" s="16">
        <v>18908304.146000002</v>
      </c>
      <c r="I2564" s="12" t="s">
        <v>17864</v>
      </c>
      <c r="J2564" s="12" t="s">
        <v>17865</v>
      </c>
      <c r="K2564" s="15">
        <v>0</v>
      </c>
      <c r="L2564" s="13" t="s">
        <v>14</v>
      </c>
      <c r="M2564" s="7">
        <v>1</v>
      </c>
      <c r="N2564" s="17"/>
    </row>
    <row r="2565" spans="1:14" ht="94.5">
      <c r="A2565" s="6">
        <v>2563</v>
      </c>
      <c r="B2565" s="8" t="s">
        <v>2809</v>
      </c>
      <c r="C2565" s="9" t="s">
        <v>17868</v>
      </c>
      <c r="D2565" s="10" t="s">
        <v>17869</v>
      </c>
      <c r="E2565" s="11" t="s">
        <v>17870</v>
      </c>
      <c r="F2565" s="6">
        <v>487454</v>
      </c>
      <c r="G2565" s="6" t="s">
        <v>16</v>
      </c>
      <c r="H2565" s="16">
        <v>15469100.890000001</v>
      </c>
      <c r="I2565" s="12">
        <v>44024</v>
      </c>
      <c r="J2565" s="12" t="s">
        <v>17871</v>
      </c>
      <c r="K2565" s="15">
        <v>0</v>
      </c>
      <c r="L2565" s="13" t="s">
        <v>14</v>
      </c>
      <c r="M2565" s="7">
        <v>1</v>
      </c>
      <c r="N2565" s="17"/>
    </row>
    <row r="2566" spans="1:14" ht="94.5">
      <c r="A2566" s="6">
        <v>2564</v>
      </c>
      <c r="B2566" s="8" t="s">
        <v>2809</v>
      </c>
      <c r="C2566" s="9" t="s">
        <v>17872</v>
      </c>
      <c r="D2566" s="10" t="s">
        <v>17873</v>
      </c>
      <c r="E2566" s="11" t="s">
        <v>17870</v>
      </c>
      <c r="F2566" s="6">
        <v>487454</v>
      </c>
      <c r="G2566" s="6" t="s">
        <v>16</v>
      </c>
      <c r="H2566" s="16">
        <v>15469100.890000001</v>
      </c>
      <c r="I2566" s="12">
        <v>44024</v>
      </c>
      <c r="J2566" s="12" t="s">
        <v>17871</v>
      </c>
      <c r="K2566" s="15">
        <v>0</v>
      </c>
      <c r="L2566" s="13" t="s">
        <v>14</v>
      </c>
      <c r="M2566" s="7">
        <v>0.49</v>
      </c>
      <c r="N2566" s="17"/>
    </row>
    <row r="2567" spans="1:14" ht="110.25">
      <c r="A2567" s="6">
        <v>2565</v>
      </c>
      <c r="B2567" s="8" t="s">
        <v>2809</v>
      </c>
      <c r="C2567" s="9" t="s">
        <v>17874</v>
      </c>
      <c r="D2567" s="10" t="s">
        <v>17875</v>
      </c>
      <c r="E2567" s="11" t="s">
        <v>17870</v>
      </c>
      <c r="F2567" s="6">
        <v>487454</v>
      </c>
      <c r="G2567" s="6" t="s">
        <v>16</v>
      </c>
      <c r="H2567" s="16">
        <v>15469100.890000001</v>
      </c>
      <c r="I2567" s="12">
        <v>44024</v>
      </c>
      <c r="J2567" s="12" t="s">
        <v>17871</v>
      </c>
      <c r="K2567" s="15">
        <v>0</v>
      </c>
      <c r="L2567" s="13" t="s">
        <v>14</v>
      </c>
      <c r="M2567" s="7">
        <v>0.51</v>
      </c>
      <c r="N2567" s="17"/>
    </row>
    <row r="2568" spans="1:14" ht="94.5">
      <c r="A2568" s="6">
        <v>2566</v>
      </c>
      <c r="B2568" s="8" t="s">
        <v>2809</v>
      </c>
      <c r="C2568" s="9" t="s">
        <v>3126</v>
      </c>
      <c r="D2568" s="10" t="s">
        <v>3853</v>
      </c>
      <c r="E2568" s="11" t="s">
        <v>17876</v>
      </c>
      <c r="F2568" s="6">
        <v>487457</v>
      </c>
      <c r="G2568" s="6" t="s">
        <v>16</v>
      </c>
      <c r="H2568" s="16">
        <v>15629184.433</v>
      </c>
      <c r="I2568" s="12">
        <v>44116</v>
      </c>
      <c r="J2568" s="12">
        <v>44444</v>
      </c>
      <c r="K2568" s="15">
        <v>0</v>
      </c>
      <c r="L2568" s="13" t="s">
        <v>15</v>
      </c>
      <c r="M2568" s="7">
        <v>1</v>
      </c>
      <c r="N2568" s="17"/>
    </row>
    <row r="2569" spans="1:14" ht="110.25">
      <c r="A2569" s="6">
        <v>2567</v>
      </c>
      <c r="B2569" s="8" t="s">
        <v>2809</v>
      </c>
      <c r="C2569" s="9" t="s">
        <v>17877</v>
      </c>
      <c r="D2569" s="10" t="s">
        <v>3847</v>
      </c>
      <c r="E2569" s="11" t="s">
        <v>17878</v>
      </c>
      <c r="F2569" s="6">
        <v>487865</v>
      </c>
      <c r="G2569" s="6" t="s">
        <v>16</v>
      </c>
      <c r="H2569" s="16">
        <v>6398358.2999999998</v>
      </c>
      <c r="I2569" s="12" t="s">
        <v>17879</v>
      </c>
      <c r="J2569" s="12" t="s">
        <v>17880</v>
      </c>
      <c r="K2569" s="15">
        <v>0</v>
      </c>
      <c r="L2569" s="13" t="s">
        <v>1506</v>
      </c>
      <c r="M2569" s="7">
        <v>1</v>
      </c>
      <c r="N2569" s="17"/>
    </row>
    <row r="2570" spans="1:14" ht="78.75">
      <c r="A2570" s="6">
        <v>2568</v>
      </c>
      <c r="B2570" s="8" t="s">
        <v>2809</v>
      </c>
      <c r="C2570" s="9" t="s">
        <v>2892</v>
      </c>
      <c r="D2570" s="10" t="s">
        <v>2893</v>
      </c>
      <c r="E2570" s="11" t="s">
        <v>17881</v>
      </c>
      <c r="F2570" s="6">
        <v>506285</v>
      </c>
      <c r="G2570" s="6" t="s">
        <v>16</v>
      </c>
      <c r="H2570" s="16">
        <v>7354109.3600000003</v>
      </c>
      <c r="I2570" s="12">
        <v>44410</v>
      </c>
      <c r="J2570" s="12" t="s">
        <v>16873</v>
      </c>
      <c r="K2570" s="15">
        <v>0</v>
      </c>
      <c r="L2570" s="13" t="s">
        <v>1506</v>
      </c>
      <c r="M2570" s="7">
        <v>1</v>
      </c>
      <c r="N2570" s="17"/>
    </row>
    <row r="2571" spans="1:14" ht="94.5">
      <c r="A2571" s="6">
        <v>2569</v>
      </c>
      <c r="B2571" s="8" t="s">
        <v>2809</v>
      </c>
      <c r="C2571" s="9" t="s">
        <v>17882</v>
      </c>
      <c r="D2571" s="10" t="s">
        <v>2863</v>
      </c>
      <c r="E2571" s="11" t="s">
        <v>17883</v>
      </c>
      <c r="F2571" s="6">
        <v>507136</v>
      </c>
      <c r="G2571" s="6" t="s">
        <v>16</v>
      </c>
      <c r="H2571" s="16">
        <v>12255160.039999999</v>
      </c>
      <c r="I2571" s="12" t="s">
        <v>8779</v>
      </c>
      <c r="J2571" s="12">
        <v>44321</v>
      </c>
      <c r="K2571" s="15">
        <v>0</v>
      </c>
      <c r="L2571" s="13" t="s">
        <v>1506</v>
      </c>
      <c r="M2571" s="7">
        <v>1</v>
      </c>
      <c r="N2571" s="17"/>
    </row>
    <row r="2572" spans="1:14" ht="78.75">
      <c r="A2572" s="6">
        <v>2570</v>
      </c>
      <c r="B2572" s="8" t="s">
        <v>2809</v>
      </c>
      <c r="C2572" s="9" t="s">
        <v>17884</v>
      </c>
      <c r="D2572" s="10" t="s">
        <v>17885</v>
      </c>
      <c r="E2572" s="11" t="s">
        <v>17886</v>
      </c>
      <c r="F2572" s="6">
        <v>508829</v>
      </c>
      <c r="G2572" s="6" t="s">
        <v>16</v>
      </c>
      <c r="H2572" s="16">
        <v>5556539.159</v>
      </c>
      <c r="I2572" s="12" t="s">
        <v>17887</v>
      </c>
      <c r="J2572" s="12" t="s">
        <v>17888</v>
      </c>
      <c r="K2572" s="15">
        <v>0</v>
      </c>
      <c r="L2572" s="13" t="s">
        <v>1506</v>
      </c>
      <c r="M2572" s="7">
        <v>1</v>
      </c>
      <c r="N2572" s="17"/>
    </row>
    <row r="2573" spans="1:14" ht="110.25">
      <c r="A2573" s="6">
        <v>2571</v>
      </c>
      <c r="B2573" s="8" t="s">
        <v>2809</v>
      </c>
      <c r="C2573" s="9" t="s">
        <v>17889</v>
      </c>
      <c r="D2573" s="10" t="s">
        <v>3117</v>
      </c>
      <c r="E2573" s="11" t="s">
        <v>17890</v>
      </c>
      <c r="F2573" s="6">
        <v>512210</v>
      </c>
      <c r="G2573" s="6" t="s">
        <v>16</v>
      </c>
      <c r="H2573" s="16">
        <v>4010929.9180000001</v>
      </c>
      <c r="I2573" s="12">
        <v>44287</v>
      </c>
      <c r="J2573" s="12">
        <v>44472</v>
      </c>
      <c r="K2573" s="15">
        <v>0</v>
      </c>
      <c r="L2573" s="13" t="s">
        <v>1506</v>
      </c>
      <c r="M2573" s="7">
        <v>1</v>
      </c>
      <c r="N2573" s="17"/>
    </row>
    <row r="2574" spans="1:14" ht="78.75">
      <c r="A2574" s="6">
        <v>2572</v>
      </c>
      <c r="B2574" s="8" t="s">
        <v>2809</v>
      </c>
      <c r="C2574" s="9" t="s">
        <v>17891</v>
      </c>
      <c r="D2574" s="10" t="s">
        <v>3350</v>
      </c>
      <c r="E2574" s="11" t="s">
        <v>17892</v>
      </c>
      <c r="F2574" s="6">
        <v>514276</v>
      </c>
      <c r="G2574" s="6" t="s">
        <v>16</v>
      </c>
      <c r="H2574" s="16">
        <v>5512187.8499999996</v>
      </c>
      <c r="I2574" s="12" t="s">
        <v>17893</v>
      </c>
      <c r="J2574" s="12" t="s">
        <v>17894</v>
      </c>
      <c r="K2574" s="15">
        <v>0</v>
      </c>
      <c r="L2574" s="13" t="s">
        <v>1506</v>
      </c>
      <c r="M2574" s="7">
        <v>1</v>
      </c>
      <c r="N2574" s="17"/>
    </row>
    <row r="2575" spans="1:14" ht="94.5">
      <c r="A2575" s="6">
        <v>2573</v>
      </c>
      <c r="B2575" s="8" t="s">
        <v>2809</v>
      </c>
      <c r="C2575" s="9" t="s">
        <v>17895</v>
      </c>
      <c r="D2575" s="10" t="s">
        <v>17896</v>
      </c>
      <c r="E2575" s="11" t="s">
        <v>17897</v>
      </c>
      <c r="F2575" s="6">
        <v>514692</v>
      </c>
      <c r="G2575" s="6" t="s">
        <v>16</v>
      </c>
      <c r="H2575" s="16">
        <v>33797396.564999998</v>
      </c>
      <c r="I2575" s="12">
        <v>44379</v>
      </c>
      <c r="J2575" s="12" t="s">
        <v>17898</v>
      </c>
      <c r="K2575" s="15">
        <v>0</v>
      </c>
      <c r="L2575" s="13" t="s">
        <v>14</v>
      </c>
      <c r="M2575" s="7">
        <v>1</v>
      </c>
      <c r="N2575" s="17"/>
    </row>
    <row r="2576" spans="1:14" ht="63">
      <c r="A2576" s="6">
        <v>2574</v>
      </c>
      <c r="B2576" s="8" t="s">
        <v>2809</v>
      </c>
      <c r="C2576" s="9" t="s">
        <v>17899</v>
      </c>
      <c r="D2576" s="10" t="s">
        <v>3515</v>
      </c>
      <c r="E2576" s="11" t="s">
        <v>17897</v>
      </c>
      <c r="F2576" s="6">
        <v>514692</v>
      </c>
      <c r="G2576" s="6" t="s">
        <v>16</v>
      </c>
      <c r="H2576" s="16">
        <v>33797396.564999998</v>
      </c>
      <c r="I2576" s="12">
        <v>44379</v>
      </c>
      <c r="J2576" s="12" t="s">
        <v>17898</v>
      </c>
      <c r="K2576" s="15">
        <v>0</v>
      </c>
      <c r="L2576" s="13" t="s">
        <v>14</v>
      </c>
      <c r="M2576" s="7">
        <v>0.49</v>
      </c>
      <c r="N2576" s="17"/>
    </row>
    <row r="2577" spans="1:14" ht="63">
      <c r="A2577" s="6">
        <v>2575</v>
      </c>
      <c r="B2577" s="8" t="s">
        <v>2809</v>
      </c>
      <c r="C2577" s="9" t="s">
        <v>3089</v>
      </c>
      <c r="D2577" s="10" t="s">
        <v>3090</v>
      </c>
      <c r="E2577" s="11" t="s">
        <v>17897</v>
      </c>
      <c r="F2577" s="6">
        <v>514692</v>
      </c>
      <c r="G2577" s="6" t="s">
        <v>16</v>
      </c>
      <c r="H2577" s="16">
        <v>33797396.564999998</v>
      </c>
      <c r="I2577" s="12">
        <v>44379</v>
      </c>
      <c r="J2577" s="12" t="s">
        <v>17898</v>
      </c>
      <c r="K2577" s="15">
        <v>0</v>
      </c>
      <c r="L2577" s="13" t="s">
        <v>14</v>
      </c>
      <c r="M2577" s="7">
        <v>0.51</v>
      </c>
      <c r="N2577" s="17"/>
    </row>
    <row r="2578" spans="1:14" ht="110.25">
      <c r="A2578" s="6">
        <v>2576</v>
      </c>
      <c r="B2578" s="8" t="s">
        <v>2809</v>
      </c>
      <c r="C2578" s="9" t="s">
        <v>17900</v>
      </c>
      <c r="D2578" s="10" t="s">
        <v>17901</v>
      </c>
      <c r="E2578" s="11" t="s">
        <v>17902</v>
      </c>
      <c r="F2578" s="6">
        <v>514693</v>
      </c>
      <c r="G2578" s="6" t="s">
        <v>16</v>
      </c>
      <c r="H2578" s="16" t="s">
        <v>17903</v>
      </c>
      <c r="I2578" s="12" t="s">
        <v>13264</v>
      </c>
      <c r="J2578" s="12">
        <v>44202</v>
      </c>
      <c r="K2578" s="15">
        <v>0</v>
      </c>
      <c r="L2578" s="13" t="s">
        <v>14</v>
      </c>
      <c r="M2578" s="7">
        <v>1</v>
      </c>
      <c r="N2578" s="17"/>
    </row>
    <row r="2579" spans="1:14" ht="94.5">
      <c r="A2579" s="6">
        <v>2577</v>
      </c>
      <c r="B2579" s="8" t="s">
        <v>2809</v>
      </c>
      <c r="C2579" s="9" t="s">
        <v>17904</v>
      </c>
      <c r="D2579" s="10" t="s">
        <v>3526</v>
      </c>
      <c r="E2579" s="11" t="s">
        <v>17902</v>
      </c>
      <c r="F2579" s="6">
        <v>514693</v>
      </c>
      <c r="G2579" s="6" t="s">
        <v>16</v>
      </c>
      <c r="H2579" s="16" t="s">
        <v>17903</v>
      </c>
      <c r="I2579" s="12" t="s">
        <v>13264</v>
      </c>
      <c r="J2579" s="12">
        <v>44202</v>
      </c>
      <c r="K2579" s="15">
        <v>0</v>
      </c>
      <c r="L2579" s="13" t="s">
        <v>14</v>
      </c>
      <c r="M2579" s="7">
        <v>0.49</v>
      </c>
      <c r="N2579" s="17"/>
    </row>
    <row r="2580" spans="1:14" ht="78.75">
      <c r="A2580" s="6">
        <v>2578</v>
      </c>
      <c r="B2580" s="8" t="s">
        <v>2809</v>
      </c>
      <c r="C2580" s="9" t="s">
        <v>17905</v>
      </c>
      <c r="D2580" s="10" t="s">
        <v>3436</v>
      </c>
      <c r="E2580" s="11" t="s">
        <v>17902</v>
      </c>
      <c r="F2580" s="6">
        <v>514693</v>
      </c>
      <c r="G2580" s="6" t="s">
        <v>16</v>
      </c>
      <c r="H2580" s="16" t="s">
        <v>17903</v>
      </c>
      <c r="I2580" s="12" t="s">
        <v>13264</v>
      </c>
      <c r="J2580" s="12">
        <v>44202</v>
      </c>
      <c r="K2580" s="15">
        <v>0</v>
      </c>
      <c r="L2580" s="13" t="s">
        <v>14</v>
      </c>
      <c r="M2580" s="7">
        <v>0.51</v>
      </c>
      <c r="N2580" s="17"/>
    </row>
    <row r="2581" spans="1:14" ht="141.75">
      <c r="A2581" s="6">
        <v>2579</v>
      </c>
      <c r="B2581" s="8" t="s">
        <v>2809</v>
      </c>
      <c r="C2581" s="9" t="s">
        <v>3094</v>
      </c>
      <c r="D2581" s="10" t="s">
        <v>3095</v>
      </c>
      <c r="E2581" s="11" t="s">
        <v>3096</v>
      </c>
      <c r="F2581" s="6">
        <v>290330</v>
      </c>
      <c r="G2581" s="6" t="s">
        <v>3097</v>
      </c>
      <c r="H2581" s="16">
        <v>25538705.234000001</v>
      </c>
      <c r="I2581" s="12" t="s">
        <v>3098</v>
      </c>
      <c r="J2581" s="12" t="s">
        <v>3099</v>
      </c>
      <c r="K2581" s="15">
        <v>0</v>
      </c>
      <c r="L2581" s="13" t="s">
        <v>15</v>
      </c>
      <c r="M2581" s="7">
        <v>1</v>
      </c>
      <c r="N2581" s="17"/>
    </row>
    <row r="2582" spans="1:14" ht="126">
      <c r="A2582" s="6">
        <v>2580</v>
      </c>
      <c r="B2582" s="8" t="s">
        <v>2809</v>
      </c>
      <c r="C2582" s="9" t="s">
        <v>3100</v>
      </c>
      <c r="D2582" s="10" t="s">
        <v>1651</v>
      </c>
      <c r="E2582" s="11" t="s">
        <v>3101</v>
      </c>
      <c r="F2582" s="6">
        <v>328469</v>
      </c>
      <c r="G2582" s="6" t="s">
        <v>3097</v>
      </c>
      <c r="H2582" s="16">
        <v>19137153.861000001</v>
      </c>
      <c r="I2582" s="12" t="s">
        <v>3102</v>
      </c>
      <c r="J2582" s="12" t="s">
        <v>3103</v>
      </c>
      <c r="K2582" s="15">
        <v>0</v>
      </c>
      <c r="L2582" s="13" t="s">
        <v>15</v>
      </c>
      <c r="M2582" s="7">
        <v>1</v>
      </c>
      <c r="N2582" s="17"/>
    </row>
    <row r="2583" spans="1:14" ht="126">
      <c r="A2583" s="6">
        <v>2581</v>
      </c>
      <c r="B2583" s="8" t="s">
        <v>2809</v>
      </c>
      <c r="C2583" s="9" t="s">
        <v>3104</v>
      </c>
      <c r="D2583" s="10" t="s">
        <v>3105</v>
      </c>
      <c r="E2583" s="11" t="s">
        <v>3106</v>
      </c>
      <c r="F2583" s="6">
        <v>348827</v>
      </c>
      <c r="G2583" s="6" t="s">
        <v>3097</v>
      </c>
      <c r="H2583" s="16">
        <v>13827926.188999999</v>
      </c>
      <c r="I2583" s="12" t="s">
        <v>3107</v>
      </c>
      <c r="J2583" s="12" t="s">
        <v>2957</v>
      </c>
      <c r="K2583" s="15">
        <v>10715134</v>
      </c>
      <c r="L2583" s="13" t="s">
        <v>14</v>
      </c>
      <c r="M2583" s="7">
        <v>1</v>
      </c>
      <c r="N2583" s="17"/>
    </row>
    <row r="2584" spans="1:14" ht="126">
      <c r="A2584" s="6">
        <v>2582</v>
      </c>
      <c r="B2584" s="8" t="s">
        <v>2809</v>
      </c>
      <c r="C2584" s="9" t="s">
        <v>3108</v>
      </c>
      <c r="D2584" s="10" t="s">
        <v>3109</v>
      </c>
      <c r="E2584" s="11" t="s">
        <v>3106</v>
      </c>
      <c r="F2584" s="6">
        <v>348827</v>
      </c>
      <c r="G2584" s="6" t="s">
        <v>3097</v>
      </c>
      <c r="H2584" s="16">
        <v>13827926.188999999</v>
      </c>
      <c r="I2584" s="12" t="s">
        <v>3107</v>
      </c>
      <c r="J2584" s="12" t="s">
        <v>2957</v>
      </c>
      <c r="K2584" s="15">
        <v>5250416</v>
      </c>
      <c r="L2584" s="13" t="s">
        <v>14</v>
      </c>
      <c r="M2584" s="7">
        <v>0.49</v>
      </c>
      <c r="N2584" s="17"/>
    </row>
    <row r="2585" spans="1:14" ht="126">
      <c r="A2585" s="6">
        <v>2583</v>
      </c>
      <c r="B2585" s="8" t="s">
        <v>2809</v>
      </c>
      <c r="C2585" s="9" t="s">
        <v>3110</v>
      </c>
      <c r="D2585" s="10" t="s">
        <v>732</v>
      </c>
      <c r="E2585" s="11" t="s">
        <v>3106</v>
      </c>
      <c r="F2585" s="6">
        <v>348827</v>
      </c>
      <c r="G2585" s="6" t="s">
        <v>3097</v>
      </c>
      <c r="H2585" s="16">
        <v>13827926.188999999</v>
      </c>
      <c r="I2585" s="12" t="s">
        <v>3107</v>
      </c>
      <c r="J2585" s="12" t="s">
        <v>2957</v>
      </c>
      <c r="K2585" s="15">
        <v>5464718</v>
      </c>
      <c r="L2585" s="13" t="s">
        <v>14</v>
      </c>
      <c r="M2585" s="7">
        <v>0.51</v>
      </c>
      <c r="N2585" s="17"/>
    </row>
    <row r="2586" spans="1:14" ht="110.25">
      <c r="A2586" s="6">
        <v>2584</v>
      </c>
      <c r="B2586" s="8" t="s">
        <v>2809</v>
      </c>
      <c r="C2586" s="9" t="s">
        <v>3111</v>
      </c>
      <c r="D2586" s="10" t="s">
        <v>3112</v>
      </c>
      <c r="E2586" s="11" t="s">
        <v>3113</v>
      </c>
      <c r="F2586" s="6">
        <v>349114</v>
      </c>
      <c r="G2586" s="6" t="s">
        <v>3097</v>
      </c>
      <c r="H2586" s="16">
        <v>25172252.140000001</v>
      </c>
      <c r="I2586" s="12" t="s">
        <v>3114</v>
      </c>
      <c r="J2586" s="12" t="s">
        <v>3115</v>
      </c>
      <c r="K2586" s="15">
        <v>0</v>
      </c>
      <c r="L2586" s="13" t="s">
        <v>14</v>
      </c>
      <c r="M2586" s="7">
        <v>1</v>
      </c>
      <c r="N2586" s="17"/>
    </row>
    <row r="2587" spans="1:14" ht="110.25">
      <c r="A2587" s="6">
        <v>2585</v>
      </c>
      <c r="B2587" s="8" t="s">
        <v>2809</v>
      </c>
      <c r="C2587" s="9" t="s">
        <v>3116</v>
      </c>
      <c r="D2587" s="10" t="s">
        <v>3117</v>
      </c>
      <c r="E2587" s="11" t="s">
        <v>3113</v>
      </c>
      <c r="F2587" s="6">
        <v>349114</v>
      </c>
      <c r="G2587" s="6" t="s">
        <v>3097</v>
      </c>
      <c r="H2587" s="16">
        <v>25172252.140000001</v>
      </c>
      <c r="I2587" s="12" t="s">
        <v>3114</v>
      </c>
      <c r="J2587" s="12" t="s">
        <v>3115</v>
      </c>
      <c r="K2587" s="15">
        <v>0</v>
      </c>
      <c r="L2587" s="13" t="s">
        <v>14</v>
      </c>
      <c r="M2587" s="7">
        <v>0.51</v>
      </c>
      <c r="N2587" s="17"/>
    </row>
    <row r="2588" spans="1:14" ht="110.25">
      <c r="A2588" s="6">
        <v>2586</v>
      </c>
      <c r="B2588" s="8" t="s">
        <v>2809</v>
      </c>
      <c r="C2588" s="9" t="s">
        <v>3118</v>
      </c>
      <c r="D2588" s="10" t="s">
        <v>3119</v>
      </c>
      <c r="E2588" s="11" t="s">
        <v>3113</v>
      </c>
      <c r="F2588" s="6">
        <v>349114</v>
      </c>
      <c r="G2588" s="6" t="s">
        <v>3097</v>
      </c>
      <c r="H2588" s="16">
        <v>25172252.140000001</v>
      </c>
      <c r="I2588" s="12" t="s">
        <v>3114</v>
      </c>
      <c r="J2588" s="12" t="s">
        <v>3115</v>
      </c>
      <c r="K2588" s="15">
        <v>0</v>
      </c>
      <c r="L2588" s="13" t="s">
        <v>14</v>
      </c>
      <c r="M2588" s="7">
        <v>0.49</v>
      </c>
      <c r="N2588" s="17"/>
    </row>
    <row r="2589" spans="1:14" ht="110.25">
      <c r="A2589" s="6">
        <v>2587</v>
      </c>
      <c r="B2589" s="8" t="s">
        <v>2809</v>
      </c>
      <c r="C2589" s="9" t="s">
        <v>3120</v>
      </c>
      <c r="D2589" s="10" t="s">
        <v>3121</v>
      </c>
      <c r="E2589" s="11" t="s">
        <v>3122</v>
      </c>
      <c r="F2589" s="6">
        <v>366410</v>
      </c>
      <c r="G2589" s="6" t="s">
        <v>3097</v>
      </c>
      <c r="H2589" s="16">
        <v>31337200.884</v>
      </c>
      <c r="I2589" s="12" t="s">
        <v>3123</v>
      </c>
      <c r="J2589" s="12" t="s">
        <v>3124</v>
      </c>
      <c r="K2589" s="15">
        <v>4600000</v>
      </c>
      <c r="L2589" s="13" t="s">
        <v>15</v>
      </c>
      <c r="M2589" s="7">
        <v>1</v>
      </c>
      <c r="N2589" s="17"/>
    </row>
    <row r="2590" spans="1:14" ht="110.25">
      <c r="A2590" s="6">
        <v>2588</v>
      </c>
      <c r="B2590" s="8" t="s">
        <v>2809</v>
      </c>
      <c r="C2590" s="9" t="s">
        <v>3120</v>
      </c>
      <c r="D2590" s="10" t="s">
        <v>3121</v>
      </c>
      <c r="E2590" s="11" t="s">
        <v>3125</v>
      </c>
      <c r="F2590" s="6">
        <v>366412</v>
      </c>
      <c r="G2590" s="6" t="s">
        <v>3097</v>
      </c>
      <c r="H2590" s="16">
        <v>26421018.077</v>
      </c>
      <c r="I2590" s="12" t="s">
        <v>3123</v>
      </c>
      <c r="J2590" s="12" t="s">
        <v>3010</v>
      </c>
      <c r="K2590" s="15">
        <v>11200000</v>
      </c>
      <c r="L2590" s="13" t="s">
        <v>15</v>
      </c>
      <c r="M2590" s="7">
        <v>1</v>
      </c>
      <c r="N2590" s="17"/>
    </row>
    <row r="2591" spans="1:14" ht="78.75">
      <c r="A2591" s="6">
        <v>2589</v>
      </c>
      <c r="B2591" s="8" t="s">
        <v>2809</v>
      </c>
      <c r="C2591" s="9" t="s">
        <v>3126</v>
      </c>
      <c r="D2591" s="10" t="s">
        <v>3090</v>
      </c>
      <c r="E2591" s="11" t="s">
        <v>3127</v>
      </c>
      <c r="F2591" s="6">
        <v>376113</v>
      </c>
      <c r="G2591" s="6" t="s">
        <v>3097</v>
      </c>
      <c r="H2591" s="16">
        <v>18267974.883000001</v>
      </c>
      <c r="I2591" s="12" t="s">
        <v>3128</v>
      </c>
      <c r="J2591" s="12" t="s">
        <v>2937</v>
      </c>
      <c r="K2591" s="15">
        <v>5600000</v>
      </c>
      <c r="L2591" s="13" t="s">
        <v>15</v>
      </c>
      <c r="M2591" s="7">
        <v>1</v>
      </c>
      <c r="N2591" s="17"/>
    </row>
    <row r="2592" spans="1:14" ht="78.75">
      <c r="A2592" s="6">
        <v>2590</v>
      </c>
      <c r="B2592" s="8" t="s">
        <v>2809</v>
      </c>
      <c r="C2592" s="9" t="s">
        <v>3129</v>
      </c>
      <c r="D2592" s="10" t="s">
        <v>3130</v>
      </c>
      <c r="E2592" s="11" t="s">
        <v>3131</v>
      </c>
      <c r="F2592" s="6">
        <v>381738</v>
      </c>
      <c r="G2592" s="6" t="s">
        <v>3097</v>
      </c>
      <c r="H2592" s="16">
        <v>16292151.244999999</v>
      </c>
      <c r="I2592" s="12" t="s">
        <v>3132</v>
      </c>
      <c r="J2592" s="12" t="s">
        <v>3133</v>
      </c>
      <c r="K2592" s="15">
        <v>0</v>
      </c>
      <c r="L2592" s="13" t="s">
        <v>14</v>
      </c>
      <c r="M2592" s="7">
        <v>1</v>
      </c>
      <c r="N2592" s="17"/>
    </row>
    <row r="2593" spans="1:14" ht="78.75">
      <c r="A2593" s="6">
        <v>2591</v>
      </c>
      <c r="B2593" s="8" t="s">
        <v>2809</v>
      </c>
      <c r="C2593" s="9" t="s">
        <v>3088</v>
      </c>
      <c r="D2593" s="10" t="s">
        <v>3073</v>
      </c>
      <c r="E2593" s="11" t="s">
        <v>3131</v>
      </c>
      <c r="F2593" s="6">
        <v>381738</v>
      </c>
      <c r="G2593" s="6" t="s">
        <v>3097</v>
      </c>
      <c r="H2593" s="16">
        <v>16292151.244999999</v>
      </c>
      <c r="I2593" s="12" t="s">
        <v>3132</v>
      </c>
      <c r="J2593" s="12" t="s">
        <v>3133</v>
      </c>
      <c r="K2593" s="15">
        <v>0</v>
      </c>
      <c r="L2593" s="13"/>
      <c r="M2593" s="7">
        <v>0.51</v>
      </c>
      <c r="N2593" s="17"/>
    </row>
    <row r="2594" spans="1:14" ht="78.75">
      <c r="A2594" s="6">
        <v>2592</v>
      </c>
      <c r="B2594" s="8" t="s">
        <v>2809</v>
      </c>
      <c r="C2594" s="9" t="s">
        <v>3134</v>
      </c>
      <c r="D2594" s="10" t="s">
        <v>3135</v>
      </c>
      <c r="E2594" s="11" t="s">
        <v>3131</v>
      </c>
      <c r="F2594" s="6">
        <v>381738</v>
      </c>
      <c r="G2594" s="6" t="s">
        <v>3097</v>
      </c>
      <c r="H2594" s="16">
        <v>16292151.244999999</v>
      </c>
      <c r="I2594" s="12" t="s">
        <v>3132</v>
      </c>
      <c r="J2594" s="12" t="s">
        <v>3133</v>
      </c>
      <c r="K2594" s="15">
        <v>0</v>
      </c>
      <c r="L2594" s="13"/>
      <c r="M2594" s="7">
        <v>0.49</v>
      </c>
      <c r="N2594" s="17"/>
    </row>
    <row r="2595" spans="1:14" ht="78.75">
      <c r="A2595" s="6">
        <v>2593</v>
      </c>
      <c r="B2595" s="8" t="s">
        <v>2809</v>
      </c>
      <c r="C2595" s="9" t="s">
        <v>3136</v>
      </c>
      <c r="D2595" s="10" t="s">
        <v>3137</v>
      </c>
      <c r="E2595" s="11" t="s">
        <v>3138</v>
      </c>
      <c r="F2595" s="6">
        <v>388884</v>
      </c>
      <c r="G2595" s="6" t="s">
        <v>3097</v>
      </c>
      <c r="H2595" s="16">
        <v>22931189.658</v>
      </c>
      <c r="I2595" s="12" t="s">
        <v>3128</v>
      </c>
      <c r="J2595" s="12" t="s">
        <v>3139</v>
      </c>
      <c r="K2595" s="15">
        <v>0</v>
      </c>
      <c r="L2595" s="13" t="s">
        <v>14</v>
      </c>
      <c r="M2595" s="7">
        <v>1</v>
      </c>
      <c r="N2595" s="17"/>
    </row>
    <row r="2596" spans="1:14" ht="78.75">
      <c r="A2596" s="6">
        <v>2594</v>
      </c>
      <c r="B2596" s="8" t="s">
        <v>2809</v>
      </c>
      <c r="C2596" s="9" t="s">
        <v>3140</v>
      </c>
      <c r="D2596" s="10" t="s">
        <v>3141</v>
      </c>
      <c r="E2596" s="11" t="s">
        <v>3138</v>
      </c>
      <c r="F2596" s="6">
        <v>388884</v>
      </c>
      <c r="G2596" s="6" t="s">
        <v>3097</v>
      </c>
      <c r="H2596" s="16">
        <v>22931189.658</v>
      </c>
      <c r="I2596" s="12" t="s">
        <v>3128</v>
      </c>
      <c r="J2596" s="12" t="s">
        <v>3139</v>
      </c>
      <c r="K2596" s="15">
        <v>0</v>
      </c>
      <c r="L2596" s="13" t="s">
        <v>14</v>
      </c>
      <c r="M2596" s="7">
        <v>0.3</v>
      </c>
      <c r="N2596" s="17"/>
    </row>
    <row r="2597" spans="1:14" ht="78.75">
      <c r="A2597" s="6">
        <v>2595</v>
      </c>
      <c r="B2597" s="8" t="s">
        <v>2809</v>
      </c>
      <c r="C2597" s="9" t="s">
        <v>3088</v>
      </c>
      <c r="D2597" s="10" t="s">
        <v>3073</v>
      </c>
      <c r="E2597" s="11" t="s">
        <v>3138</v>
      </c>
      <c r="F2597" s="6">
        <v>388884</v>
      </c>
      <c r="G2597" s="6" t="s">
        <v>3097</v>
      </c>
      <c r="H2597" s="16">
        <v>22931189.658</v>
      </c>
      <c r="I2597" s="12" t="s">
        <v>3128</v>
      </c>
      <c r="J2597" s="12" t="s">
        <v>3139</v>
      </c>
      <c r="K2597" s="15">
        <v>0</v>
      </c>
      <c r="L2597" s="13" t="s">
        <v>14</v>
      </c>
      <c r="M2597" s="7">
        <v>0.3</v>
      </c>
      <c r="N2597" s="17"/>
    </row>
    <row r="2598" spans="1:14" ht="78.75">
      <c r="A2598" s="6">
        <v>2596</v>
      </c>
      <c r="B2598" s="8" t="s">
        <v>2809</v>
      </c>
      <c r="C2598" s="9" t="s">
        <v>3089</v>
      </c>
      <c r="D2598" s="10" t="s">
        <v>3090</v>
      </c>
      <c r="E2598" s="11" t="s">
        <v>3138</v>
      </c>
      <c r="F2598" s="6">
        <v>388884</v>
      </c>
      <c r="G2598" s="6" t="s">
        <v>3097</v>
      </c>
      <c r="H2598" s="16">
        <v>22931189.658</v>
      </c>
      <c r="I2598" s="12" t="s">
        <v>3128</v>
      </c>
      <c r="J2598" s="12" t="s">
        <v>3139</v>
      </c>
      <c r="K2598" s="15">
        <v>0</v>
      </c>
      <c r="L2598" s="13" t="s">
        <v>14</v>
      </c>
      <c r="M2598" s="7">
        <v>0.4</v>
      </c>
      <c r="N2598" s="17"/>
    </row>
    <row r="2599" spans="1:14" ht="78.75">
      <c r="A2599" s="6">
        <v>2597</v>
      </c>
      <c r="B2599" s="8" t="s">
        <v>2809</v>
      </c>
      <c r="C2599" s="9" t="s">
        <v>3142</v>
      </c>
      <c r="D2599" s="10" t="s">
        <v>3143</v>
      </c>
      <c r="E2599" s="11" t="s">
        <v>3144</v>
      </c>
      <c r="F2599" s="6">
        <v>388885</v>
      </c>
      <c r="G2599" s="6" t="s">
        <v>3097</v>
      </c>
      <c r="H2599" s="16">
        <v>5836693.5999999996</v>
      </c>
      <c r="I2599" s="12" t="s">
        <v>3145</v>
      </c>
      <c r="J2599" s="12" t="s">
        <v>3146</v>
      </c>
      <c r="K2599" s="15">
        <v>2900000</v>
      </c>
      <c r="L2599" s="13" t="s">
        <v>15</v>
      </c>
      <c r="M2599" s="7">
        <v>1</v>
      </c>
      <c r="N2599" s="17"/>
    </row>
    <row r="2600" spans="1:14" ht="63">
      <c r="A2600" s="6">
        <v>2598</v>
      </c>
      <c r="B2600" s="8" t="s">
        <v>2809</v>
      </c>
      <c r="C2600" s="9" t="s">
        <v>3147</v>
      </c>
      <c r="D2600" s="10" t="s">
        <v>3148</v>
      </c>
      <c r="E2600" s="11" t="s">
        <v>3149</v>
      </c>
      <c r="F2600" s="6">
        <v>388886</v>
      </c>
      <c r="G2600" s="6" t="s">
        <v>3097</v>
      </c>
      <c r="H2600" s="16">
        <v>7273042.6490000002</v>
      </c>
      <c r="I2600" s="12" t="s">
        <v>3150</v>
      </c>
      <c r="J2600" s="12" t="s">
        <v>3151</v>
      </c>
      <c r="K2600" s="15">
        <v>0</v>
      </c>
      <c r="L2600" s="13" t="s">
        <v>15</v>
      </c>
      <c r="M2600" s="7">
        <v>1</v>
      </c>
      <c r="N2600" s="17"/>
    </row>
    <row r="2601" spans="1:14" ht="173.25">
      <c r="A2601" s="6">
        <v>2599</v>
      </c>
      <c r="B2601" s="8" t="s">
        <v>2809</v>
      </c>
      <c r="C2601" s="9" t="s">
        <v>3152</v>
      </c>
      <c r="D2601" s="10" t="s">
        <v>3153</v>
      </c>
      <c r="E2601" s="11" t="s">
        <v>3154</v>
      </c>
      <c r="F2601" s="6">
        <v>393741</v>
      </c>
      <c r="G2601" s="6" t="s">
        <v>3097</v>
      </c>
      <c r="H2601" s="16">
        <v>36650184.799999997</v>
      </c>
      <c r="I2601" s="12" t="s">
        <v>3114</v>
      </c>
      <c r="J2601" s="12" t="s">
        <v>3155</v>
      </c>
      <c r="K2601" s="15">
        <v>0</v>
      </c>
      <c r="L2601" s="13" t="s">
        <v>14</v>
      </c>
      <c r="M2601" s="7">
        <v>1</v>
      </c>
      <c r="N2601" s="17"/>
    </row>
    <row r="2602" spans="1:14" ht="173.25">
      <c r="A2602" s="6">
        <v>2600</v>
      </c>
      <c r="B2602" s="8" t="s">
        <v>2809</v>
      </c>
      <c r="C2602" s="9" t="s">
        <v>3156</v>
      </c>
      <c r="D2602" s="10" t="s">
        <v>3157</v>
      </c>
      <c r="E2602" s="11" t="s">
        <v>3154</v>
      </c>
      <c r="F2602" s="6">
        <v>393741</v>
      </c>
      <c r="G2602" s="6" t="s">
        <v>3097</v>
      </c>
      <c r="H2602" s="16">
        <v>36650184.799999997</v>
      </c>
      <c r="I2602" s="12" t="s">
        <v>3114</v>
      </c>
      <c r="J2602" s="12" t="s">
        <v>3155</v>
      </c>
      <c r="K2602" s="15">
        <v>0</v>
      </c>
      <c r="L2602" s="13" t="s">
        <v>14</v>
      </c>
      <c r="M2602" s="7">
        <v>0.51</v>
      </c>
      <c r="N2602" s="17"/>
    </row>
    <row r="2603" spans="1:14" ht="173.25">
      <c r="A2603" s="6">
        <v>2601</v>
      </c>
      <c r="B2603" s="8" t="s">
        <v>2809</v>
      </c>
      <c r="C2603" s="9" t="s">
        <v>3116</v>
      </c>
      <c r="D2603" s="10" t="s">
        <v>3117</v>
      </c>
      <c r="E2603" s="11" t="s">
        <v>3154</v>
      </c>
      <c r="F2603" s="6">
        <v>393741</v>
      </c>
      <c r="G2603" s="6" t="s">
        <v>3097</v>
      </c>
      <c r="H2603" s="16">
        <v>36650184.799999997</v>
      </c>
      <c r="I2603" s="12" t="s">
        <v>3114</v>
      </c>
      <c r="J2603" s="12" t="s">
        <v>3155</v>
      </c>
      <c r="K2603" s="15">
        <v>0</v>
      </c>
      <c r="L2603" s="13" t="s">
        <v>14</v>
      </c>
      <c r="M2603" s="7">
        <v>0.49</v>
      </c>
      <c r="N2603" s="17"/>
    </row>
    <row r="2604" spans="1:14" ht="63">
      <c r="A2604" s="6">
        <v>2602</v>
      </c>
      <c r="B2604" s="8" t="s">
        <v>2809</v>
      </c>
      <c r="C2604" s="9" t="s">
        <v>3158</v>
      </c>
      <c r="D2604" s="10" t="s">
        <v>2312</v>
      </c>
      <c r="E2604" s="11" t="s">
        <v>3159</v>
      </c>
      <c r="F2604" s="6">
        <v>409714</v>
      </c>
      <c r="G2604" s="6" t="s">
        <v>3097</v>
      </c>
      <c r="H2604" s="16">
        <v>6800292.6090000002</v>
      </c>
      <c r="I2604" s="12" t="s">
        <v>3114</v>
      </c>
      <c r="J2604" s="12" t="s">
        <v>2951</v>
      </c>
      <c r="K2604" s="15">
        <v>0</v>
      </c>
      <c r="L2604" s="13" t="s">
        <v>15</v>
      </c>
      <c r="M2604" s="7">
        <v>1</v>
      </c>
      <c r="N2604" s="17"/>
    </row>
    <row r="2605" spans="1:14" ht="94.5">
      <c r="A2605" s="6">
        <v>2603</v>
      </c>
      <c r="B2605" s="8" t="s">
        <v>2809</v>
      </c>
      <c r="C2605" s="9" t="s">
        <v>3160</v>
      </c>
      <c r="D2605" s="10" t="s">
        <v>3161</v>
      </c>
      <c r="E2605" s="11" t="s">
        <v>3162</v>
      </c>
      <c r="F2605" s="6">
        <v>409715</v>
      </c>
      <c r="G2605" s="6" t="s">
        <v>3097</v>
      </c>
      <c r="H2605" s="16">
        <v>4027068.43</v>
      </c>
      <c r="I2605" s="12" t="s">
        <v>3163</v>
      </c>
      <c r="J2605" s="12" t="s">
        <v>2957</v>
      </c>
      <c r="K2605" s="15">
        <v>4014958</v>
      </c>
      <c r="L2605" s="13" t="s">
        <v>15</v>
      </c>
      <c r="M2605" s="7">
        <v>1</v>
      </c>
      <c r="N2605" s="17"/>
    </row>
    <row r="2606" spans="1:14" ht="78.75">
      <c r="A2606" s="6">
        <v>2604</v>
      </c>
      <c r="B2606" s="8" t="s">
        <v>2809</v>
      </c>
      <c r="C2606" s="9" t="s">
        <v>3164</v>
      </c>
      <c r="D2606" s="10" t="s">
        <v>3165</v>
      </c>
      <c r="E2606" s="11" t="s">
        <v>3166</v>
      </c>
      <c r="F2606" s="6">
        <v>409716</v>
      </c>
      <c r="G2606" s="6" t="s">
        <v>3097</v>
      </c>
      <c r="H2606" s="16">
        <v>11152648</v>
      </c>
      <c r="I2606" s="12" t="s">
        <v>3167</v>
      </c>
      <c r="J2606" s="12" t="s">
        <v>3168</v>
      </c>
      <c r="K2606" s="15">
        <v>0</v>
      </c>
      <c r="L2606" s="13" t="s">
        <v>15</v>
      </c>
      <c r="M2606" s="7">
        <v>1</v>
      </c>
      <c r="N2606" s="17"/>
    </row>
    <row r="2607" spans="1:14" ht="63">
      <c r="A2607" s="6">
        <v>2605</v>
      </c>
      <c r="B2607" s="8" t="s">
        <v>2809</v>
      </c>
      <c r="C2607" s="9" t="s">
        <v>3169</v>
      </c>
      <c r="D2607" s="10" t="s">
        <v>2907</v>
      </c>
      <c r="E2607" s="11" t="s">
        <v>3170</v>
      </c>
      <c r="F2607" s="6">
        <v>409717</v>
      </c>
      <c r="G2607" s="6" t="s">
        <v>3097</v>
      </c>
      <c r="H2607" s="16">
        <v>3532788.75</v>
      </c>
      <c r="I2607" s="12" t="s">
        <v>3114</v>
      </c>
      <c r="J2607" s="12" t="s">
        <v>2951</v>
      </c>
      <c r="K2607" s="15">
        <v>0</v>
      </c>
      <c r="L2607" s="13" t="s">
        <v>15</v>
      </c>
      <c r="M2607" s="7">
        <v>1</v>
      </c>
      <c r="N2607" s="17"/>
    </row>
    <row r="2608" spans="1:14" ht="126">
      <c r="A2608" s="6">
        <v>2606</v>
      </c>
      <c r="B2608" s="8" t="s">
        <v>2809</v>
      </c>
      <c r="C2608" s="9" t="s">
        <v>3100</v>
      </c>
      <c r="D2608" s="10" t="s">
        <v>1651</v>
      </c>
      <c r="E2608" s="11" t="s">
        <v>3101</v>
      </c>
      <c r="F2608" s="6">
        <v>328469</v>
      </c>
      <c r="G2608" s="6" t="s">
        <v>3097</v>
      </c>
      <c r="H2608" s="16">
        <v>19137153.861000001</v>
      </c>
      <c r="I2608" s="12" t="s">
        <v>3102</v>
      </c>
      <c r="J2608" s="12" t="s">
        <v>3171</v>
      </c>
      <c r="K2608" s="15">
        <v>0</v>
      </c>
      <c r="L2608" s="13" t="s">
        <v>15</v>
      </c>
      <c r="M2608" s="7">
        <v>1</v>
      </c>
      <c r="N2608" s="17"/>
    </row>
    <row r="2609" spans="1:14" ht="94.5">
      <c r="A2609" s="6">
        <v>2607</v>
      </c>
      <c r="B2609" s="8" t="s">
        <v>2809</v>
      </c>
      <c r="C2609" s="9" t="s">
        <v>3172</v>
      </c>
      <c r="D2609" s="10" t="s">
        <v>3173</v>
      </c>
      <c r="E2609" s="11" t="s">
        <v>3174</v>
      </c>
      <c r="F2609" s="6">
        <v>418570</v>
      </c>
      <c r="G2609" s="6" t="s">
        <v>3097</v>
      </c>
      <c r="H2609" s="16">
        <v>6443723.8260000004</v>
      </c>
      <c r="I2609" s="12" t="s">
        <v>3128</v>
      </c>
      <c r="J2609" s="12" t="s">
        <v>3029</v>
      </c>
      <c r="K2609" s="15">
        <v>0</v>
      </c>
      <c r="L2609" s="13" t="s">
        <v>15</v>
      </c>
      <c r="M2609" s="7">
        <v>1</v>
      </c>
      <c r="N2609" s="17"/>
    </row>
    <row r="2610" spans="1:14" ht="110.25">
      <c r="A2610" s="6">
        <v>2608</v>
      </c>
      <c r="B2610" s="8" t="s">
        <v>2809</v>
      </c>
      <c r="C2610" s="9" t="s">
        <v>3175</v>
      </c>
      <c r="D2610" s="10" t="s">
        <v>3095</v>
      </c>
      <c r="E2610" s="11" t="s">
        <v>3176</v>
      </c>
      <c r="F2610" s="6">
        <v>428174</v>
      </c>
      <c r="G2610" s="6" t="s">
        <v>3097</v>
      </c>
      <c r="H2610" s="16">
        <v>28970616.375999998</v>
      </c>
      <c r="I2610" s="12" t="s">
        <v>3128</v>
      </c>
      <c r="J2610" s="12" t="s">
        <v>3177</v>
      </c>
      <c r="K2610" s="15">
        <v>0</v>
      </c>
      <c r="L2610" s="13" t="s">
        <v>15</v>
      </c>
      <c r="M2610" s="7">
        <v>1</v>
      </c>
      <c r="N2610" s="17"/>
    </row>
    <row r="2611" spans="1:14" ht="110.25">
      <c r="A2611" s="6">
        <v>2609</v>
      </c>
      <c r="B2611" s="8" t="s">
        <v>2809</v>
      </c>
      <c r="C2611" s="9" t="s">
        <v>3175</v>
      </c>
      <c r="D2611" s="10" t="s">
        <v>3095</v>
      </c>
      <c r="E2611" s="11" t="s">
        <v>3176</v>
      </c>
      <c r="F2611" s="6">
        <v>428174</v>
      </c>
      <c r="G2611" s="6" t="s">
        <v>3097</v>
      </c>
      <c r="H2611" s="16">
        <v>28970616.375999998</v>
      </c>
      <c r="I2611" s="12" t="s">
        <v>3128</v>
      </c>
      <c r="J2611" s="12" t="s">
        <v>3177</v>
      </c>
      <c r="K2611" s="15">
        <v>0</v>
      </c>
      <c r="L2611" s="13" t="s">
        <v>15</v>
      </c>
      <c r="M2611" s="7">
        <v>1</v>
      </c>
      <c r="N2611" s="17"/>
    </row>
    <row r="2612" spans="1:14" ht="141.75">
      <c r="A2612" s="6">
        <v>2610</v>
      </c>
      <c r="B2612" s="8" t="s">
        <v>2809</v>
      </c>
      <c r="C2612" s="9" t="s">
        <v>3178</v>
      </c>
      <c r="D2612" s="10" t="s">
        <v>3179</v>
      </c>
      <c r="E2612" s="11" t="s">
        <v>3180</v>
      </c>
      <c r="F2612" s="6">
        <v>430202</v>
      </c>
      <c r="G2612" s="6" t="s">
        <v>3097</v>
      </c>
      <c r="H2612" s="16">
        <v>4422031.5</v>
      </c>
      <c r="I2612" s="12" t="s">
        <v>3098</v>
      </c>
      <c r="J2612" s="12" t="s">
        <v>3029</v>
      </c>
      <c r="K2612" s="15">
        <v>0</v>
      </c>
      <c r="L2612" s="13" t="s">
        <v>15</v>
      </c>
      <c r="M2612" s="7">
        <v>1</v>
      </c>
      <c r="N2612" s="17"/>
    </row>
    <row r="2613" spans="1:14" ht="141.75">
      <c r="A2613" s="6">
        <v>2611</v>
      </c>
      <c r="B2613" s="8" t="s">
        <v>2809</v>
      </c>
      <c r="C2613" s="9" t="s">
        <v>3181</v>
      </c>
      <c r="D2613" s="10" t="s">
        <v>3182</v>
      </c>
      <c r="E2613" s="11" t="s">
        <v>3183</v>
      </c>
      <c r="F2613" s="6">
        <v>448017</v>
      </c>
      <c r="G2613" s="6" t="s">
        <v>3097</v>
      </c>
      <c r="H2613" s="16">
        <v>23633604.028000001</v>
      </c>
      <c r="I2613" s="12" t="s">
        <v>3184</v>
      </c>
      <c r="J2613" s="12" t="s">
        <v>3185</v>
      </c>
      <c r="K2613" s="15">
        <v>23367858</v>
      </c>
      <c r="L2613" s="13" t="s">
        <v>15</v>
      </c>
      <c r="M2613" s="7">
        <v>1</v>
      </c>
      <c r="N2613" s="17"/>
    </row>
    <row r="2614" spans="1:14" ht="78.75">
      <c r="A2614" s="6">
        <v>2612</v>
      </c>
      <c r="B2614" s="8" t="s">
        <v>2809</v>
      </c>
      <c r="C2614" s="9" t="s">
        <v>3186</v>
      </c>
      <c r="D2614" s="10" t="s">
        <v>3187</v>
      </c>
      <c r="E2614" s="11" t="s">
        <v>3188</v>
      </c>
      <c r="F2614" s="6">
        <v>448019</v>
      </c>
      <c r="G2614" s="6" t="s">
        <v>3097</v>
      </c>
      <c r="H2614" s="16">
        <v>9539697.3000000007</v>
      </c>
      <c r="I2614" s="12" t="s">
        <v>3189</v>
      </c>
      <c r="J2614" s="12" t="s">
        <v>3190</v>
      </c>
      <c r="K2614" s="15">
        <v>0</v>
      </c>
      <c r="L2614" s="13" t="s">
        <v>15</v>
      </c>
      <c r="M2614" s="7">
        <v>1</v>
      </c>
      <c r="N2614" s="17"/>
    </row>
    <row r="2615" spans="1:14" ht="141.75">
      <c r="A2615" s="6">
        <v>2613</v>
      </c>
      <c r="B2615" s="8" t="s">
        <v>2809</v>
      </c>
      <c r="C2615" s="9" t="s">
        <v>3191</v>
      </c>
      <c r="D2615" s="10" t="s">
        <v>3182</v>
      </c>
      <c r="E2615" s="11" t="s">
        <v>3192</v>
      </c>
      <c r="F2615" s="6">
        <v>456707</v>
      </c>
      <c r="G2615" s="6" t="s">
        <v>3097</v>
      </c>
      <c r="H2615" s="16">
        <v>23107263.116</v>
      </c>
      <c r="I2615" s="12" t="s">
        <v>3010</v>
      </c>
      <c r="J2615" s="12" t="s">
        <v>3193</v>
      </c>
      <c r="K2615" s="15">
        <v>0</v>
      </c>
      <c r="L2615" s="13" t="s">
        <v>15</v>
      </c>
      <c r="M2615" s="7">
        <v>1</v>
      </c>
      <c r="N2615" s="17"/>
    </row>
    <row r="2616" spans="1:14" ht="94.5">
      <c r="A2616" s="6">
        <v>2614</v>
      </c>
      <c r="B2616" s="8" t="s">
        <v>2809</v>
      </c>
      <c r="C2616" s="9" t="s">
        <v>3194</v>
      </c>
      <c r="D2616" s="10" t="s">
        <v>3195</v>
      </c>
      <c r="E2616" s="11" t="s">
        <v>3196</v>
      </c>
      <c r="F2616" s="6">
        <v>459356</v>
      </c>
      <c r="G2616" s="6" t="s">
        <v>3097</v>
      </c>
      <c r="H2616" s="16">
        <v>10463548.9</v>
      </c>
      <c r="I2616" s="12" t="s">
        <v>3197</v>
      </c>
      <c r="J2616" s="12" t="s">
        <v>3198</v>
      </c>
      <c r="K2616" s="15">
        <v>3677996</v>
      </c>
      <c r="L2616" s="13" t="s">
        <v>15</v>
      </c>
      <c r="M2616" s="7">
        <v>1</v>
      </c>
      <c r="N2616" s="17"/>
    </row>
    <row r="2617" spans="1:14" ht="94.5">
      <c r="A2617" s="6">
        <v>2615</v>
      </c>
      <c r="B2617" s="8" t="s">
        <v>2809</v>
      </c>
      <c r="C2617" s="9" t="s">
        <v>3199</v>
      </c>
      <c r="D2617" s="10" t="s">
        <v>3005</v>
      </c>
      <c r="E2617" s="11" t="s">
        <v>3200</v>
      </c>
      <c r="F2617" s="6">
        <v>462320</v>
      </c>
      <c r="G2617" s="6" t="s">
        <v>3097</v>
      </c>
      <c r="H2617" s="16">
        <v>12236369.25</v>
      </c>
      <c r="I2617" s="12" t="s">
        <v>3201</v>
      </c>
      <c r="J2617" s="12" t="s">
        <v>3202</v>
      </c>
      <c r="K2617" s="15">
        <v>0</v>
      </c>
      <c r="L2617" s="13" t="s">
        <v>15</v>
      </c>
      <c r="M2617" s="7">
        <v>1</v>
      </c>
      <c r="N2617" s="17"/>
    </row>
    <row r="2618" spans="1:14" ht="204.75">
      <c r="A2618" s="6">
        <v>2616</v>
      </c>
      <c r="B2618" s="8" t="s">
        <v>2809</v>
      </c>
      <c r="C2618" s="9" t="s">
        <v>3203</v>
      </c>
      <c r="D2618" s="10" t="s">
        <v>3204</v>
      </c>
      <c r="E2618" s="11" t="s">
        <v>3205</v>
      </c>
      <c r="F2618" s="6">
        <v>462656</v>
      </c>
      <c r="G2618" s="6" t="s">
        <v>3097</v>
      </c>
      <c r="H2618" s="16">
        <v>8693426.3550000004</v>
      </c>
      <c r="I2618" s="12" t="s">
        <v>3206</v>
      </c>
      <c r="J2618" s="12" t="s">
        <v>3207</v>
      </c>
      <c r="K2618" s="15">
        <v>0</v>
      </c>
      <c r="L2618" s="13" t="s">
        <v>15</v>
      </c>
      <c r="M2618" s="7">
        <v>1</v>
      </c>
      <c r="N2618" s="17"/>
    </row>
    <row r="2619" spans="1:14" ht="204.75">
      <c r="A2619" s="6">
        <v>2617</v>
      </c>
      <c r="B2619" s="8" t="s">
        <v>2809</v>
      </c>
      <c r="C2619" s="9" t="s">
        <v>3203</v>
      </c>
      <c r="D2619" s="10" t="s">
        <v>3204</v>
      </c>
      <c r="E2619" s="11" t="s">
        <v>3208</v>
      </c>
      <c r="F2619" s="6">
        <v>462658</v>
      </c>
      <c r="G2619" s="6" t="s">
        <v>3097</v>
      </c>
      <c r="H2619" s="16">
        <v>9106088.2719999999</v>
      </c>
      <c r="I2619" s="12" t="s">
        <v>3206</v>
      </c>
      <c r="J2619" s="12" t="s">
        <v>3207</v>
      </c>
      <c r="K2619" s="15">
        <v>0</v>
      </c>
      <c r="L2619" s="13" t="s">
        <v>15</v>
      </c>
      <c r="M2619" s="7">
        <v>1</v>
      </c>
      <c r="N2619" s="17"/>
    </row>
    <row r="2620" spans="1:14" ht="110.25">
      <c r="A2620" s="6">
        <v>2618</v>
      </c>
      <c r="B2620" s="8" t="s">
        <v>2809</v>
      </c>
      <c r="C2620" s="9" t="s">
        <v>3209</v>
      </c>
      <c r="D2620" s="10" t="s">
        <v>3210</v>
      </c>
      <c r="E2620" s="11" t="s">
        <v>3211</v>
      </c>
      <c r="F2620" s="6">
        <v>462659</v>
      </c>
      <c r="G2620" s="6" t="s">
        <v>3097</v>
      </c>
      <c r="H2620" s="16">
        <v>12079961.957</v>
      </c>
      <c r="I2620" s="12" t="s">
        <v>3212</v>
      </c>
      <c r="J2620" s="12" t="s">
        <v>3213</v>
      </c>
      <c r="K2620" s="15">
        <v>0</v>
      </c>
      <c r="L2620" s="13" t="s">
        <v>15</v>
      </c>
      <c r="M2620" s="7">
        <v>1</v>
      </c>
      <c r="N2620" s="17"/>
    </row>
    <row r="2621" spans="1:14" ht="94.5">
      <c r="A2621" s="6">
        <v>2619</v>
      </c>
      <c r="B2621" s="8" t="s">
        <v>2809</v>
      </c>
      <c r="C2621" s="9" t="s">
        <v>3214</v>
      </c>
      <c r="D2621" s="10" t="s">
        <v>3215</v>
      </c>
      <c r="E2621" s="11" t="s">
        <v>3216</v>
      </c>
      <c r="F2621" s="6">
        <v>462660</v>
      </c>
      <c r="G2621" s="6" t="s">
        <v>3097</v>
      </c>
      <c r="H2621" s="16">
        <v>7954175.2000000002</v>
      </c>
      <c r="I2621" s="12" t="s">
        <v>3212</v>
      </c>
      <c r="J2621" s="12" t="s">
        <v>3213</v>
      </c>
      <c r="K2621" s="15">
        <v>4900000</v>
      </c>
      <c r="L2621" s="13" t="s">
        <v>15</v>
      </c>
      <c r="M2621" s="7">
        <v>1</v>
      </c>
      <c r="N2621" s="17"/>
    </row>
    <row r="2622" spans="1:14" ht="110.25">
      <c r="A2622" s="6">
        <v>2620</v>
      </c>
      <c r="B2622" s="8" t="s">
        <v>2809</v>
      </c>
      <c r="C2622" s="9" t="s">
        <v>3209</v>
      </c>
      <c r="D2622" s="10" t="s">
        <v>3210</v>
      </c>
      <c r="E2622" s="11" t="s">
        <v>3211</v>
      </c>
      <c r="F2622" s="6">
        <v>462659</v>
      </c>
      <c r="G2622" s="6" t="s">
        <v>3097</v>
      </c>
      <c r="H2622" s="16">
        <v>12079961.957</v>
      </c>
      <c r="I2622" s="12" t="s">
        <v>3212</v>
      </c>
      <c r="J2622" s="12" t="s">
        <v>3213</v>
      </c>
      <c r="K2622" s="15">
        <v>0</v>
      </c>
      <c r="L2622" s="13" t="s">
        <v>15</v>
      </c>
      <c r="M2622" s="7">
        <v>1</v>
      </c>
      <c r="N2622" s="17"/>
    </row>
    <row r="2623" spans="1:14" ht="78.75">
      <c r="A2623" s="6">
        <v>2621</v>
      </c>
      <c r="B2623" s="8" t="s">
        <v>2809</v>
      </c>
      <c r="C2623" s="9" t="s">
        <v>3217</v>
      </c>
      <c r="D2623" s="10" t="s">
        <v>3218</v>
      </c>
      <c r="E2623" s="11" t="s">
        <v>3219</v>
      </c>
      <c r="F2623" s="6">
        <v>471425</v>
      </c>
      <c r="G2623" s="6" t="s">
        <v>3097</v>
      </c>
      <c r="H2623" s="16">
        <v>9608791.7200000007</v>
      </c>
      <c r="I2623" s="12" t="s">
        <v>3220</v>
      </c>
      <c r="J2623" s="12" t="s">
        <v>2896</v>
      </c>
      <c r="K2623" s="15">
        <v>0</v>
      </c>
      <c r="L2623" s="13" t="s">
        <v>15</v>
      </c>
      <c r="M2623" s="7">
        <v>1</v>
      </c>
      <c r="N2623" s="17"/>
    </row>
    <row r="2624" spans="1:14" ht="94.5">
      <c r="A2624" s="6">
        <v>2622</v>
      </c>
      <c r="B2624" s="8" t="s">
        <v>2809</v>
      </c>
      <c r="C2624" s="9" t="s">
        <v>3221</v>
      </c>
      <c r="D2624" s="10" t="s">
        <v>3222</v>
      </c>
      <c r="E2624" s="11" t="s">
        <v>3223</v>
      </c>
      <c r="F2624" s="6">
        <v>471426</v>
      </c>
      <c r="G2624" s="6" t="s">
        <v>3097</v>
      </c>
      <c r="H2624" s="16">
        <v>12971788.300000001</v>
      </c>
      <c r="I2624" s="12" t="s">
        <v>3224</v>
      </c>
      <c r="J2624" s="12" t="s">
        <v>3190</v>
      </c>
      <c r="K2624" s="15">
        <v>0</v>
      </c>
      <c r="L2624" s="13" t="s">
        <v>15</v>
      </c>
      <c r="M2624" s="7">
        <v>1</v>
      </c>
      <c r="N2624" s="17"/>
    </row>
    <row r="2625" spans="1:14" ht="110.25">
      <c r="A2625" s="6">
        <v>2623</v>
      </c>
      <c r="B2625" s="8" t="s">
        <v>2809</v>
      </c>
      <c r="C2625" s="9" t="s">
        <v>3225</v>
      </c>
      <c r="D2625" s="10" t="s">
        <v>3226</v>
      </c>
      <c r="E2625" s="11" t="s">
        <v>3227</v>
      </c>
      <c r="F2625" s="6">
        <v>476542</v>
      </c>
      <c r="G2625" s="6" t="s">
        <v>3097</v>
      </c>
      <c r="H2625" s="16">
        <v>8861868.75</v>
      </c>
      <c r="I2625" s="12" t="s">
        <v>3197</v>
      </c>
      <c r="J2625" s="12" t="s">
        <v>3228</v>
      </c>
      <c r="K2625" s="15">
        <v>0</v>
      </c>
      <c r="L2625" s="13" t="s">
        <v>15</v>
      </c>
      <c r="M2625" s="7">
        <v>1</v>
      </c>
      <c r="N2625" s="17"/>
    </row>
    <row r="2626" spans="1:14" ht="94.5">
      <c r="A2626" s="6">
        <v>2624</v>
      </c>
      <c r="B2626" s="8" t="s">
        <v>2809</v>
      </c>
      <c r="C2626" s="9" t="s">
        <v>3229</v>
      </c>
      <c r="D2626" s="10" t="s">
        <v>3230</v>
      </c>
      <c r="E2626" s="11" t="s">
        <v>3231</v>
      </c>
      <c r="F2626" s="6">
        <v>476543</v>
      </c>
      <c r="G2626" s="6" t="s">
        <v>3097</v>
      </c>
      <c r="H2626" s="16">
        <v>5293423.9359999998</v>
      </c>
      <c r="I2626" s="12" t="s">
        <v>3197</v>
      </c>
      <c r="J2626" s="12" t="s">
        <v>3099</v>
      </c>
      <c r="K2626" s="15">
        <v>0</v>
      </c>
      <c r="L2626" s="13" t="s">
        <v>15</v>
      </c>
      <c r="M2626" s="7">
        <v>1</v>
      </c>
      <c r="N2626" s="17"/>
    </row>
    <row r="2627" spans="1:14" ht="110.25">
      <c r="A2627" s="6">
        <v>2625</v>
      </c>
      <c r="B2627" s="8" t="s">
        <v>2809</v>
      </c>
      <c r="C2627" s="9" t="s">
        <v>3232</v>
      </c>
      <c r="D2627" s="10" t="s">
        <v>3233</v>
      </c>
      <c r="E2627" s="11" t="s">
        <v>3234</v>
      </c>
      <c r="F2627" s="6">
        <v>477153</v>
      </c>
      <c r="G2627" s="6" t="s">
        <v>3097</v>
      </c>
      <c r="H2627" s="16">
        <v>4309717.75</v>
      </c>
      <c r="I2627" s="12" t="s">
        <v>3197</v>
      </c>
      <c r="J2627" s="12" t="s">
        <v>2952</v>
      </c>
      <c r="K2627" s="15">
        <v>0</v>
      </c>
      <c r="L2627" s="13" t="s">
        <v>15</v>
      </c>
      <c r="M2627" s="7">
        <v>1</v>
      </c>
      <c r="N2627" s="17"/>
    </row>
    <row r="2628" spans="1:14" ht="94.5">
      <c r="A2628" s="6">
        <v>2626</v>
      </c>
      <c r="B2628" s="8" t="s">
        <v>2809</v>
      </c>
      <c r="C2628" s="9" t="s">
        <v>3235</v>
      </c>
      <c r="D2628" s="10" t="s">
        <v>3236</v>
      </c>
      <c r="E2628" s="11" t="s">
        <v>3237</v>
      </c>
      <c r="F2628" s="6">
        <v>477154</v>
      </c>
      <c r="G2628" s="6" t="s">
        <v>3097</v>
      </c>
      <c r="H2628" s="16">
        <v>2222027.2000000002</v>
      </c>
      <c r="I2628" s="12" t="s">
        <v>3197</v>
      </c>
      <c r="J2628" s="12" t="s">
        <v>2952</v>
      </c>
      <c r="K2628" s="15">
        <v>0</v>
      </c>
      <c r="L2628" s="13" t="s">
        <v>15</v>
      </c>
      <c r="M2628" s="7">
        <v>1</v>
      </c>
      <c r="N2628" s="17"/>
    </row>
    <row r="2629" spans="1:14" ht="94.5">
      <c r="A2629" s="6">
        <v>2627</v>
      </c>
      <c r="B2629" s="8" t="s">
        <v>2809</v>
      </c>
      <c r="C2629" s="9" t="s">
        <v>3235</v>
      </c>
      <c r="D2629" s="10" t="s">
        <v>3236</v>
      </c>
      <c r="E2629" s="11" t="s">
        <v>3238</v>
      </c>
      <c r="F2629" s="6">
        <v>477155</v>
      </c>
      <c r="G2629" s="6" t="s">
        <v>3097</v>
      </c>
      <c r="H2629" s="16">
        <v>5059751.3</v>
      </c>
      <c r="I2629" s="12" t="s">
        <v>3197</v>
      </c>
      <c r="J2629" s="12" t="s">
        <v>2952</v>
      </c>
      <c r="K2629" s="15">
        <v>0</v>
      </c>
      <c r="L2629" s="13" t="s">
        <v>15</v>
      </c>
      <c r="M2629" s="7">
        <v>1</v>
      </c>
      <c r="N2629" s="17"/>
    </row>
    <row r="2630" spans="1:14" ht="141.75">
      <c r="A2630" s="6">
        <v>2628</v>
      </c>
      <c r="B2630" s="8" t="s">
        <v>2809</v>
      </c>
      <c r="C2630" s="9" t="s">
        <v>3239</v>
      </c>
      <c r="D2630" s="10" t="s">
        <v>3240</v>
      </c>
      <c r="E2630" s="11" t="s">
        <v>3241</v>
      </c>
      <c r="F2630" s="6">
        <v>477156</v>
      </c>
      <c r="G2630" s="6" t="s">
        <v>3097</v>
      </c>
      <c r="H2630" s="16">
        <v>11395166.4</v>
      </c>
      <c r="I2630" s="12" t="s">
        <v>3197</v>
      </c>
      <c r="J2630" s="12" t="s">
        <v>3198</v>
      </c>
      <c r="K2630" s="15">
        <v>0</v>
      </c>
      <c r="L2630" s="13" t="s">
        <v>15</v>
      </c>
      <c r="M2630" s="7">
        <v>1</v>
      </c>
      <c r="N2630" s="17"/>
    </row>
    <row r="2631" spans="1:14" ht="110.25">
      <c r="A2631" s="6">
        <v>2629</v>
      </c>
      <c r="B2631" s="8" t="s">
        <v>2809</v>
      </c>
      <c r="C2631" s="9" t="s">
        <v>3242</v>
      </c>
      <c r="D2631" s="10" t="s">
        <v>3243</v>
      </c>
      <c r="E2631" s="11" t="s">
        <v>3244</v>
      </c>
      <c r="F2631" s="6">
        <v>478938</v>
      </c>
      <c r="G2631" s="6" t="s">
        <v>3097</v>
      </c>
      <c r="H2631" s="16">
        <v>6966621.7000000002</v>
      </c>
      <c r="I2631" s="12" t="s">
        <v>3197</v>
      </c>
      <c r="J2631" s="12" t="s">
        <v>3228</v>
      </c>
      <c r="K2631" s="15">
        <v>0</v>
      </c>
      <c r="L2631" s="13" t="s">
        <v>15</v>
      </c>
      <c r="M2631" s="7">
        <v>1</v>
      </c>
      <c r="N2631" s="17"/>
    </row>
    <row r="2632" spans="1:14" ht="110.25">
      <c r="A2632" s="6">
        <v>2630</v>
      </c>
      <c r="B2632" s="8" t="s">
        <v>2809</v>
      </c>
      <c r="C2632" s="9" t="s">
        <v>3245</v>
      </c>
      <c r="D2632" s="10" t="s">
        <v>3246</v>
      </c>
      <c r="E2632" s="11" t="s">
        <v>3247</v>
      </c>
      <c r="F2632" s="6">
        <v>484220</v>
      </c>
      <c r="G2632" s="6" t="s">
        <v>3097</v>
      </c>
      <c r="H2632" s="16">
        <v>12313556.869000001</v>
      </c>
      <c r="I2632" s="12" t="s">
        <v>3021</v>
      </c>
      <c r="J2632" s="12" t="s">
        <v>3248</v>
      </c>
      <c r="K2632" s="15">
        <v>0</v>
      </c>
      <c r="L2632" s="13" t="s">
        <v>15</v>
      </c>
      <c r="M2632" s="7">
        <v>1</v>
      </c>
      <c r="N2632" s="17"/>
    </row>
    <row r="2633" spans="1:14" ht="94.5">
      <c r="A2633" s="6">
        <v>2631</v>
      </c>
      <c r="B2633" s="8" t="s">
        <v>2809</v>
      </c>
      <c r="C2633" s="9" t="s">
        <v>3249</v>
      </c>
      <c r="D2633" s="10" t="s">
        <v>3161</v>
      </c>
      <c r="E2633" s="11" t="s">
        <v>3250</v>
      </c>
      <c r="F2633" s="6">
        <v>484222</v>
      </c>
      <c r="G2633" s="6" t="s">
        <v>3097</v>
      </c>
      <c r="H2633" s="16">
        <v>6351973</v>
      </c>
      <c r="I2633" s="12" t="s">
        <v>2828</v>
      </c>
      <c r="J2633" s="12" t="s">
        <v>3251</v>
      </c>
      <c r="K2633" s="15">
        <v>0</v>
      </c>
      <c r="L2633" s="13" t="s">
        <v>15</v>
      </c>
      <c r="M2633" s="7">
        <v>1</v>
      </c>
      <c r="N2633" s="17"/>
    </row>
    <row r="2634" spans="1:14" ht="126">
      <c r="A2634" s="6">
        <v>2632</v>
      </c>
      <c r="B2634" s="8" t="s">
        <v>2809</v>
      </c>
      <c r="C2634" s="9" t="s">
        <v>3252</v>
      </c>
      <c r="D2634" s="10" t="s">
        <v>3253</v>
      </c>
      <c r="E2634" s="11" t="s">
        <v>3254</v>
      </c>
      <c r="F2634" s="6">
        <v>376111</v>
      </c>
      <c r="G2634" s="6" t="s">
        <v>3255</v>
      </c>
      <c r="H2634" s="16">
        <v>33143305.066</v>
      </c>
      <c r="I2634" s="12" t="s">
        <v>3256</v>
      </c>
      <c r="J2634" s="12" t="s">
        <v>3257</v>
      </c>
      <c r="K2634" s="15">
        <v>10399000</v>
      </c>
      <c r="L2634" s="13" t="s">
        <v>14</v>
      </c>
      <c r="M2634" s="7">
        <v>1</v>
      </c>
      <c r="N2634" s="17"/>
    </row>
    <row r="2635" spans="1:14" ht="78.75">
      <c r="A2635" s="6">
        <v>2633</v>
      </c>
      <c r="B2635" s="8" t="s">
        <v>2809</v>
      </c>
      <c r="C2635" s="9" t="s">
        <v>3258</v>
      </c>
      <c r="D2635" s="10" t="s">
        <v>3259</v>
      </c>
      <c r="E2635" s="11" t="s">
        <v>3254</v>
      </c>
      <c r="F2635" s="6">
        <v>376111</v>
      </c>
      <c r="G2635" s="6" t="s">
        <v>3255</v>
      </c>
      <c r="H2635" s="16">
        <v>33143305.066</v>
      </c>
      <c r="I2635" s="12" t="s">
        <v>3256</v>
      </c>
      <c r="J2635" s="12" t="s">
        <v>3257</v>
      </c>
      <c r="K2635" s="15">
        <v>5095510</v>
      </c>
      <c r="L2635" s="13" t="s">
        <v>14</v>
      </c>
      <c r="M2635" s="7">
        <v>0.49</v>
      </c>
      <c r="N2635" s="17"/>
    </row>
    <row r="2636" spans="1:14" ht="78.75">
      <c r="A2636" s="6">
        <v>2634</v>
      </c>
      <c r="B2636" s="8" t="s">
        <v>2809</v>
      </c>
      <c r="C2636" s="9" t="s">
        <v>3260</v>
      </c>
      <c r="D2636" s="10" t="s">
        <v>3261</v>
      </c>
      <c r="E2636" s="11" t="s">
        <v>3254</v>
      </c>
      <c r="F2636" s="6">
        <v>376111</v>
      </c>
      <c r="G2636" s="6" t="s">
        <v>3255</v>
      </c>
      <c r="H2636" s="16">
        <v>33143305.066</v>
      </c>
      <c r="I2636" s="12" t="s">
        <v>3256</v>
      </c>
      <c r="J2636" s="12" t="s">
        <v>3257</v>
      </c>
      <c r="K2636" s="15">
        <v>5303490</v>
      </c>
      <c r="L2636" s="13" t="s">
        <v>14</v>
      </c>
      <c r="M2636" s="7">
        <v>0.51</v>
      </c>
      <c r="N2636" s="17"/>
    </row>
    <row r="2637" spans="1:14" ht="126">
      <c r="A2637" s="6">
        <v>2635</v>
      </c>
      <c r="B2637" s="8" t="s">
        <v>2809</v>
      </c>
      <c r="C2637" s="9" t="s">
        <v>3252</v>
      </c>
      <c r="D2637" s="10" t="s">
        <v>3253</v>
      </c>
      <c r="E2637" s="11" t="s">
        <v>3262</v>
      </c>
      <c r="F2637" s="6">
        <v>376112</v>
      </c>
      <c r="G2637" s="6" t="s">
        <v>3255</v>
      </c>
      <c r="H2637" s="16">
        <v>87700742.922000006</v>
      </c>
      <c r="I2637" s="12" t="s">
        <v>3263</v>
      </c>
      <c r="J2637" s="12" t="s">
        <v>3264</v>
      </c>
      <c r="K2637" s="15">
        <v>0</v>
      </c>
      <c r="L2637" s="13" t="s">
        <v>14</v>
      </c>
      <c r="M2637" s="7">
        <v>1</v>
      </c>
      <c r="N2637" s="17"/>
    </row>
    <row r="2638" spans="1:14" ht="78.75">
      <c r="A2638" s="6">
        <v>2636</v>
      </c>
      <c r="B2638" s="8" t="s">
        <v>2809</v>
      </c>
      <c r="C2638" s="9" t="s">
        <v>3258</v>
      </c>
      <c r="D2638" s="10" t="s">
        <v>3259</v>
      </c>
      <c r="E2638" s="11" t="s">
        <v>3262</v>
      </c>
      <c r="F2638" s="6">
        <v>376112</v>
      </c>
      <c r="G2638" s="6" t="s">
        <v>3255</v>
      </c>
      <c r="H2638" s="16">
        <v>87700742.922000006</v>
      </c>
      <c r="I2638" s="12" t="s">
        <v>3263</v>
      </c>
      <c r="J2638" s="12" t="s">
        <v>3264</v>
      </c>
      <c r="K2638" s="15">
        <v>0</v>
      </c>
      <c r="L2638" s="13" t="s">
        <v>14</v>
      </c>
      <c r="M2638" s="7">
        <v>0.49</v>
      </c>
      <c r="N2638" s="17"/>
    </row>
    <row r="2639" spans="1:14" ht="78.75">
      <c r="A2639" s="6">
        <v>2637</v>
      </c>
      <c r="B2639" s="8" t="s">
        <v>2809</v>
      </c>
      <c r="C2639" s="9" t="s">
        <v>3260</v>
      </c>
      <c r="D2639" s="10" t="s">
        <v>3261</v>
      </c>
      <c r="E2639" s="11" t="s">
        <v>3262</v>
      </c>
      <c r="F2639" s="6">
        <v>376112</v>
      </c>
      <c r="G2639" s="6" t="s">
        <v>3255</v>
      </c>
      <c r="H2639" s="16">
        <v>87700742.922000006</v>
      </c>
      <c r="I2639" s="12" t="s">
        <v>3263</v>
      </c>
      <c r="J2639" s="12" t="s">
        <v>3264</v>
      </c>
      <c r="K2639" s="15">
        <v>0</v>
      </c>
      <c r="L2639" s="13" t="s">
        <v>14</v>
      </c>
      <c r="M2639" s="7">
        <v>0.51</v>
      </c>
      <c r="N2639" s="17"/>
    </row>
    <row r="2640" spans="1:14" ht="94.5">
      <c r="A2640" s="6">
        <v>2638</v>
      </c>
      <c r="B2640" s="8" t="s">
        <v>2809</v>
      </c>
      <c r="C2640" s="9" t="s">
        <v>3265</v>
      </c>
      <c r="D2640" s="10" t="s">
        <v>3266</v>
      </c>
      <c r="E2640" s="11" t="s">
        <v>3267</v>
      </c>
      <c r="F2640" s="6">
        <v>388890</v>
      </c>
      <c r="G2640" s="6" t="s">
        <v>3255</v>
      </c>
      <c r="H2640" s="16">
        <v>62206787.170000002</v>
      </c>
      <c r="I2640" s="12" t="s">
        <v>3268</v>
      </c>
      <c r="J2640" s="12" t="s">
        <v>3269</v>
      </c>
      <c r="K2640" s="15">
        <v>0</v>
      </c>
      <c r="L2640" s="13" t="s">
        <v>14</v>
      </c>
      <c r="M2640" s="7">
        <v>1</v>
      </c>
      <c r="N2640" s="17"/>
    </row>
    <row r="2641" spans="1:14" ht="94.5">
      <c r="A2641" s="6">
        <v>2639</v>
      </c>
      <c r="B2641" s="8" t="s">
        <v>2809</v>
      </c>
      <c r="C2641" s="9" t="s">
        <v>3110</v>
      </c>
      <c r="D2641" s="10" t="s">
        <v>732</v>
      </c>
      <c r="E2641" s="11" t="s">
        <v>3267</v>
      </c>
      <c r="F2641" s="6">
        <v>388890</v>
      </c>
      <c r="G2641" s="6" t="s">
        <v>3255</v>
      </c>
      <c r="H2641" s="16">
        <v>62206787.170000002</v>
      </c>
      <c r="I2641" s="12" t="s">
        <v>3268</v>
      </c>
      <c r="J2641" s="12" t="s">
        <v>3269</v>
      </c>
      <c r="K2641" s="15">
        <v>0</v>
      </c>
      <c r="L2641" s="13" t="s">
        <v>14</v>
      </c>
      <c r="M2641" s="7">
        <v>0.49</v>
      </c>
      <c r="N2641" s="17"/>
    </row>
    <row r="2642" spans="1:14" ht="94.5">
      <c r="A2642" s="6">
        <v>2640</v>
      </c>
      <c r="B2642" s="8" t="s">
        <v>2809</v>
      </c>
      <c r="C2642" s="9" t="s">
        <v>3270</v>
      </c>
      <c r="D2642" s="10" t="s">
        <v>730</v>
      </c>
      <c r="E2642" s="11" t="s">
        <v>3267</v>
      </c>
      <c r="F2642" s="6">
        <v>388890</v>
      </c>
      <c r="G2642" s="6" t="s">
        <v>3255</v>
      </c>
      <c r="H2642" s="16">
        <v>62206787.170000002</v>
      </c>
      <c r="I2642" s="12" t="s">
        <v>3268</v>
      </c>
      <c r="J2642" s="12" t="s">
        <v>3269</v>
      </c>
      <c r="K2642" s="15">
        <v>0</v>
      </c>
      <c r="L2642" s="13" t="s">
        <v>14</v>
      </c>
      <c r="M2642" s="7">
        <v>0.51</v>
      </c>
      <c r="N2642" s="17"/>
    </row>
    <row r="2643" spans="1:14" ht="94.5">
      <c r="A2643" s="6">
        <v>2641</v>
      </c>
      <c r="B2643" s="8" t="s">
        <v>2809</v>
      </c>
      <c r="C2643" s="9" t="s">
        <v>3271</v>
      </c>
      <c r="D2643" s="10" t="s">
        <v>3272</v>
      </c>
      <c r="E2643" s="11" t="s">
        <v>3273</v>
      </c>
      <c r="F2643" s="6">
        <v>441396</v>
      </c>
      <c r="G2643" s="6" t="s">
        <v>3255</v>
      </c>
      <c r="H2643" s="16">
        <v>189748159.61300001</v>
      </c>
      <c r="I2643" s="12" t="s">
        <v>3274</v>
      </c>
      <c r="J2643" s="12" t="s">
        <v>3275</v>
      </c>
      <c r="K2643" s="15">
        <v>0</v>
      </c>
      <c r="L2643" s="13" t="s">
        <v>14</v>
      </c>
      <c r="M2643" s="7">
        <v>1</v>
      </c>
      <c r="N2643" s="17"/>
    </row>
    <row r="2644" spans="1:14" ht="94.5">
      <c r="A2644" s="6">
        <v>2642</v>
      </c>
      <c r="B2644" s="8" t="s">
        <v>2809</v>
      </c>
      <c r="C2644" s="9" t="s">
        <v>3276</v>
      </c>
      <c r="D2644" s="10" t="s">
        <v>3277</v>
      </c>
      <c r="E2644" s="11" t="s">
        <v>3273</v>
      </c>
      <c r="F2644" s="6">
        <v>441396</v>
      </c>
      <c r="G2644" s="6" t="s">
        <v>3255</v>
      </c>
      <c r="H2644" s="16">
        <v>189748159.61300001</v>
      </c>
      <c r="I2644" s="12" t="s">
        <v>3274</v>
      </c>
      <c r="J2644" s="12" t="s">
        <v>3275</v>
      </c>
      <c r="K2644" s="15">
        <v>0</v>
      </c>
      <c r="L2644" s="13" t="s">
        <v>14</v>
      </c>
      <c r="M2644" s="7">
        <v>0.49</v>
      </c>
      <c r="N2644" s="17"/>
    </row>
    <row r="2645" spans="1:14" ht="94.5">
      <c r="A2645" s="6">
        <v>2643</v>
      </c>
      <c r="B2645" s="8" t="s">
        <v>2809</v>
      </c>
      <c r="C2645" s="9" t="s">
        <v>3278</v>
      </c>
      <c r="D2645" s="10" t="s">
        <v>3279</v>
      </c>
      <c r="E2645" s="11" t="s">
        <v>3273</v>
      </c>
      <c r="F2645" s="6">
        <v>441396</v>
      </c>
      <c r="G2645" s="6" t="s">
        <v>3255</v>
      </c>
      <c r="H2645" s="16">
        <v>189748159.61300001</v>
      </c>
      <c r="I2645" s="12" t="s">
        <v>3274</v>
      </c>
      <c r="J2645" s="12" t="s">
        <v>3275</v>
      </c>
      <c r="K2645" s="15">
        <v>0</v>
      </c>
      <c r="L2645" s="13" t="s">
        <v>14</v>
      </c>
      <c r="M2645" s="7">
        <v>0.51</v>
      </c>
      <c r="N2645" s="17"/>
    </row>
    <row r="2646" spans="1:14" ht="63">
      <c r="A2646" s="6">
        <v>2644</v>
      </c>
      <c r="B2646" s="8" t="s">
        <v>2809</v>
      </c>
      <c r="C2646" s="9" t="s">
        <v>3280</v>
      </c>
      <c r="D2646" s="10" t="s">
        <v>3281</v>
      </c>
      <c r="E2646" s="11" t="s">
        <v>3282</v>
      </c>
      <c r="F2646" s="6">
        <v>390058</v>
      </c>
      <c r="G2646" s="6" t="s">
        <v>3283</v>
      </c>
      <c r="H2646" s="16">
        <v>6019686.0010000002</v>
      </c>
      <c r="I2646" s="12" t="s">
        <v>3284</v>
      </c>
      <c r="J2646" s="12" t="s">
        <v>3189</v>
      </c>
      <c r="K2646" s="15">
        <v>2000000</v>
      </c>
      <c r="L2646" s="13" t="s">
        <v>15</v>
      </c>
      <c r="M2646" s="7">
        <v>1</v>
      </c>
      <c r="N2646" s="17"/>
    </row>
    <row r="2647" spans="1:14" ht="110.25">
      <c r="A2647" s="6">
        <v>2645</v>
      </c>
      <c r="B2647" s="8" t="s">
        <v>2809</v>
      </c>
      <c r="C2647" s="9" t="s">
        <v>3285</v>
      </c>
      <c r="D2647" s="10" t="s">
        <v>3286</v>
      </c>
      <c r="E2647" s="11" t="s">
        <v>3287</v>
      </c>
      <c r="F2647" s="6">
        <v>397525</v>
      </c>
      <c r="G2647" s="6" t="s">
        <v>3283</v>
      </c>
      <c r="H2647" s="16">
        <v>13772801.993000001</v>
      </c>
      <c r="I2647" s="12" t="s">
        <v>3288</v>
      </c>
      <c r="J2647" s="12" t="s">
        <v>3289</v>
      </c>
      <c r="K2647" s="15">
        <v>2150000</v>
      </c>
      <c r="L2647" s="13" t="s">
        <v>15</v>
      </c>
      <c r="M2647" s="7">
        <v>1</v>
      </c>
      <c r="N2647" s="17"/>
    </row>
    <row r="2648" spans="1:14" ht="63">
      <c r="A2648" s="6">
        <v>2646</v>
      </c>
      <c r="B2648" s="8" t="s">
        <v>2809</v>
      </c>
      <c r="C2648" s="9" t="s">
        <v>3290</v>
      </c>
      <c r="D2648" s="10" t="s">
        <v>3291</v>
      </c>
      <c r="E2648" s="11" t="s">
        <v>3292</v>
      </c>
      <c r="F2648" s="6">
        <v>487883</v>
      </c>
      <c r="G2648" s="6" t="s">
        <v>3293</v>
      </c>
      <c r="H2648" s="16">
        <v>6095403.3499999996</v>
      </c>
      <c r="I2648" s="12" t="s">
        <v>2890</v>
      </c>
      <c r="J2648" s="12" t="s">
        <v>3294</v>
      </c>
      <c r="K2648" s="15">
        <v>0</v>
      </c>
      <c r="L2648" s="13" t="s">
        <v>15</v>
      </c>
      <c r="M2648" s="7">
        <v>1</v>
      </c>
      <c r="N2648" s="17"/>
    </row>
    <row r="2649" spans="1:14" ht="126">
      <c r="A2649" s="6">
        <v>2647</v>
      </c>
      <c r="B2649" s="8" t="s">
        <v>2809</v>
      </c>
      <c r="C2649" s="9" t="s">
        <v>3295</v>
      </c>
      <c r="D2649" s="10" t="s">
        <v>3296</v>
      </c>
      <c r="E2649" s="11" t="s">
        <v>3297</v>
      </c>
      <c r="F2649" s="6">
        <v>370835</v>
      </c>
      <c r="G2649" s="6" t="s">
        <v>3298</v>
      </c>
      <c r="H2649" s="16">
        <v>668731412.76600003</v>
      </c>
      <c r="I2649" s="12" t="s">
        <v>3299</v>
      </c>
      <c r="J2649" s="12" t="s">
        <v>3300</v>
      </c>
      <c r="K2649" s="15">
        <v>0</v>
      </c>
      <c r="L2649" s="13" t="s">
        <v>14</v>
      </c>
      <c r="M2649" s="7">
        <v>1</v>
      </c>
      <c r="N2649" s="17"/>
    </row>
    <row r="2650" spans="1:14" ht="94.5">
      <c r="A2650" s="6">
        <v>2648</v>
      </c>
      <c r="B2650" s="8" t="s">
        <v>2809</v>
      </c>
      <c r="C2650" s="9" t="s">
        <v>3301</v>
      </c>
      <c r="D2650" s="10" t="s">
        <v>1672</v>
      </c>
      <c r="E2650" s="11" t="s">
        <v>3297</v>
      </c>
      <c r="F2650" s="6">
        <v>370835</v>
      </c>
      <c r="G2650" s="6" t="s">
        <v>3298</v>
      </c>
      <c r="H2650" s="16">
        <v>668731412.76600003</v>
      </c>
      <c r="I2650" s="12" t="s">
        <v>3299</v>
      </c>
      <c r="J2650" s="12" t="s">
        <v>3300</v>
      </c>
      <c r="K2650" s="15">
        <v>0</v>
      </c>
      <c r="L2650" s="13" t="s">
        <v>14</v>
      </c>
      <c r="M2650" s="7">
        <v>0.49</v>
      </c>
      <c r="N2650" s="17"/>
    </row>
    <row r="2651" spans="1:14" ht="94.5">
      <c r="A2651" s="6">
        <v>2649</v>
      </c>
      <c r="B2651" s="8" t="s">
        <v>2809</v>
      </c>
      <c r="C2651" s="9" t="s">
        <v>3302</v>
      </c>
      <c r="D2651" s="10" t="s">
        <v>1670</v>
      </c>
      <c r="E2651" s="11" t="s">
        <v>3297</v>
      </c>
      <c r="F2651" s="6">
        <v>370835</v>
      </c>
      <c r="G2651" s="6" t="s">
        <v>3298</v>
      </c>
      <c r="H2651" s="16">
        <v>668731412.76600003</v>
      </c>
      <c r="I2651" s="12" t="s">
        <v>3299</v>
      </c>
      <c r="J2651" s="12" t="s">
        <v>3300</v>
      </c>
      <c r="K2651" s="15">
        <v>0</v>
      </c>
      <c r="L2651" s="13" t="s">
        <v>14</v>
      </c>
      <c r="M2651" s="7">
        <v>0.51</v>
      </c>
      <c r="N2651" s="17"/>
    </row>
    <row r="2652" spans="1:14" ht="110.25">
      <c r="A2652" s="6">
        <v>2650</v>
      </c>
      <c r="B2652" s="8" t="s">
        <v>2809</v>
      </c>
      <c r="C2652" s="9" t="s">
        <v>3303</v>
      </c>
      <c r="D2652" s="10" t="s">
        <v>1579</v>
      </c>
      <c r="E2652" s="11" t="s">
        <v>3304</v>
      </c>
      <c r="F2652" s="6">
        <v>346802</v>
      </c>
      <c r="G2652" s="6" t="s">
        <v>3305</v>
      </c>
      <c r="H2652" s="16">
        <v>38100000</v>
      </c>
      <c r="I2652" s="12" t="s">
        <v>3306</v>
      </c>
      <c r="J2652" s="12" t="s">
        <v>3307</v>
      </c>
      <c r="K2652" s="15">
        <v>9541000</v>
      </c>
      <c r="L2652" s="13" t="s">
        <v>14</v>
      </c>
      <c r="M2652" s="7">
        <v>1</v>
      </c>
      <c r="N2652" s="17"/>
    </row>
    <row r="2653" spans="1:14" ht="110.25">
      <c r="A2653" s="6">
        <v>2651</v>
      </c>
      <c r="B2653" s="8" t="s">
        <v>2809</v>
      </c>
      <c r="C2653" s="9" t="s">
        <v>3308</v>
      </c>
      <c r="D2653" s="10" t="s">
        <v>1533</v>
      </c>
      <c r="E2653" s="11" t="s">
        <v>3304</v>
      </c>
      <c r="F2653" s="6">
        <v>346802</v>
      </c>
      <c r="G2653" s="6" t="s">
        <v>3305</v>
      </c>
      <c r="H2653" s="16">
        <v>38100000</v>
      </c>
      <c r="I2653" s="12" t="s">
        <v>3306</v>
      </c>
      <c r="J2653" s="12" t="s">
        <v>3307</v>
      </c>
      <c r="K2653" s="15">
        <v>4675090</v>
      </c>
      <c r="L2653" s="13" t="s">
        <v>14</v>
      </c>
      <c r="M2653" s="7">
        <v>0.49</v>
      </c>
      <c r="N2653" s="17"/>
    </row>
    <row r="2654" spans="1:14" ht="110.25">
      <c r="A2654" s="6">
        <v>2652</v>
      </c>
      <c r="B2654" s="8" t="s">
        <v>2809</v>
      </c>
      <c r="C2654" s="9" t="s">
        <v>3309</v>
      </c>
      <c r="D2654" s="10" t="s">
        <v>1582</v>
      </c>
      <c r="E2654" s="11" t="s">
        <v>3304</v>
      </c>
      <c r="F2654" s="6">
        <v>346802</v>
      </c>
      <c r="G2654" s="6" t="s">
        <v>3305</v>
      </c>
      <c r="H2654" s="16">
        <v>38100000</v>
      </c>
      <c r="I2654" s="12" t="s">
        <v>3306</v>
      </c>
      <c r="J2654" s="12" t="s">
        <v>3307</v>
      </c>
      <c r="K2654" s="15">
        <v>4865910</v>
      </c>
      <c r="L2654" s="13" t="s">
        <v>14</v>
      </c>
      <c r="M2654" s="7">
        <v>0.51</v>
      </c>
      <c r="N2654" s="17"/>
    </row>
    <row r="2655" spans="1:14" ht="78.75">
      <c r="A2655" s="6">
        <v>2653</v>
      </c>
      <c r="B2655" s="8" t="s">
        <v>2809</v>
      </c>
      <c r="C2655" s="9" t="s">
        <v>3310</v>
      </c>
      <c r="D2655" s="10" t="s">
        <v>3311</v>
      </c>
      <c r="E2655" s="11" t="s">
        <v>3312</v>
      </c>
      <c r="F2655" s="6">
        <v>350203</v>
      </c>
      <c r="G2655" s="6" t="s">
        <v>3305</v>
      </c>
      <c r="H2655" s="16">
        <v>31730621.199999999</v>
      </c>
      <c r="I2655" s="12" t="s">
        <v>3306</v>
      </c>
      <c r="J2655" s="12" t="s">
        <v>3313</v>
      </c>
      <c r="K2655" s="15">
        <v>0</v>
      </c>
      <c r="L2655" s="13" t="s">
        <v>14</v>
      </c>
      <c r="M2655" s="7">
        <v>1</v>
      </c>
      <c r="N2655" s="17"/>
    </row>
    <row r="2656" spans="1:14" ht="78.75">
      <c r="A2656" s="6">
        <v>2654</v>
      </c>
      <c r="B2656" s="8" t="s">
        <v>2809</v>
      </c>
      <c r="C2656" s="9" t="s">
        <v>3314</v>
      </c>
      <c r="D2656" s="10" t="s">
        <v>3315</v>
      </c>
      <c r="E2656" s="11" t="s">
        <v>3312</v>
      </c>
      <c r="F2656" s="6">
        <v>350203</v>
      </c>
      <c r="G2656" s="6" t="s">
        <v>3305</v>
      </c>
      <c r="H2656" s="16">
        <v>31730621.199999999</v>
      </c>
      <c r="I2656" s="12" t="s">
        <v>3306</v>
      </c>
      <c r="J2656" s="12" t="s">
        <v>3313</v>
      </c>
      <c r="K2656" s="15">
        <v>0</v>
      </c>
      <c r="L2656" s="13" t="s">
        <v>14</v>
      </c>
      <c r="M2656" s="7">
        <v>0.49</v>
      </c>
      <c r="N2656" s="17"/>
    </row>
    <row r="2657" spans="1:14" ht="63">
      <c r="A2657" s="6">
        <v>2655</v>
      </c>
      <c r="B2657" s="8" t="s">
        <v>2809</v>
      </c>
      <c r="C2657" s="9" t="s">
        <v>3316</v>
      </c>
      <c r="D2657" s="10" t="s">
        <v>3317</v>
      </c>
      <c r="E2657" s="11" t="s">
        <v>3312</v>
      </c>
      <c r="F2657" s="6">
        <v>350203</v>
      </c>
      <c r="G2657" s="6" t="s">
        <v>3305</v>
      </c>
      <c r="H2657" s="16">
        <v>31730621.199999999</v>
      </c>
      <c r="I2657" s="12" t="s">
        <v>3306</v>
      </c>
      <c r="J2657" s="12" t="s">
        <v>3313</v>
      </c>
      <c r="K2657" s="15">
        <v>0</v>
      </c>
      <c r="L2657" s="13" t="s">
        <v>14</v>
      </c>
      <c r="M2657" s="7">
        <v>0.51</v>
      </c>
      <c r="N2657" s="17"/>
    </row>
    <row r="2658" spans="1:14" ht="110.25">
      <c r="A2658" s="6">
        <v>2656</v>
      </c>
      <c r="B2658" s="8" t="s">
        <v>2809</v>
      </c>
      <c r="C2658" s="9" t="s">
        <v>3318</v>
      </c>
      <c r="D2658" s="10" t="s">
        <v>3319</v>
      </c>
      <c r="E2658" s="11" t="s">
        <v>3320</v>
      </c>
      <c r="F2658" s="6">
        <v>408405</v>
      </c>
      <c r="G2658" s="6" t="s">
        <v>1486</v>
      </c>
      <c r="H2658" s="16">
        <v>20766853.079</v>
      </c>
      <c r="I2658" s="12" t="s">
        <v>3321</v>
      </c>
      <c r="J2658" s="12" t="s">
        <v>3322</v>
      </c>
      <c r="K2658" s="15">
        <v>0</v>
      </c>
      <c r="L2658" s="13" t="s">
        <v>15</v>
      </c>
      <c r="M2658" s="7">
        <v>1</v>
      </c>
      <c r="N2658" s="17"/>
    </row>
    <row r="2659" spans="1:14" ht="94.5">
      <c r="A2659" s="6">
        <v>2657</v>
      </c>
      <c r="B2659" s="8" t="s">
        <v>2809</v>
      </c>
      <c r="C2659" s="9" t="s">
        <v>3323</v>
      </c>
      <c r="D2659" s="10" t="s">
        <v>3095</v>
      </c>
      <c r="E2659" s="11" t="s">
        <v>3324</v>
      </c>
      <c r="F2659" s="6">
        <v>449875</v>
      </c>
      <c r="G2659" s="6" t="s">
        <v>1486</v>
      </c>
      <c r="H2659" s="16">
        <v>53128777.840999998</v>
      </c>
      <c r="I2659" s="12" t="s">
        <v>3325</v>
      </c>
      <c r="J2659" s="12" t="s">
        <v>3326</v>
      </c>
      <c r="K2659" s="15">
        <v>0</v>
      </c>
      <c r="L2659" s="13" t="s">
        <v>15</v>
      </c>
      <c r="M2659" s="7">
        <v>1</v>
      </c>
      <c r="N2659" s="17"/>
    </row>
    <row r="2660" spans="1:14" ht="78.75">
      <c r="A2660" s="6">
        <v>2658</v>
      </c>
      <c r="B2660" s="8" t="s">
        <v>2809</v>
      </c>
      <c r="C2660" s="9" t="s">
        <v>3327</v>
      </c>
      <c r="D2660" s="10" t="s">
        <v>3328</v>
      </c>
      <c r="E2660" s="11" t="s">
        <v>3329</v>
      </c>
      <c r="F2660" s="6">
        <v>367567</v>
      </c>
      <c r="G2660" s="6" t="s">
        <v>2018</v>
      </c>
      <c r="H2660" s="16">
        <v>26616789.826000001</v>
      </c>
      <c r="I2660" s="12" t="s">
        <v>3330</v>
      </c>
      <c r="J2660" s="12" t="s">
        <v>3331</v>
      </c>
      <c r="K2660" s="15">
        <v>8146824</v>
      </c>
      <c r="L2660" s="13" t="s">
        <v>15</v>
      </c>
      <c r="M2660" s="7">
        <v>1</v>
      </c>
      <c r="N2660" s="17"/>
    </row>
    <row r="2661" spans="1:14" ht="126">
      <c r="A2661" s="6">
        <v>2659</v>
      </c>
      <c r="B2661" s="8" t="s">
        <v>2809</v>
      </c>
      <c r="C2661" s="9" t="s">
        <v>3332</v>
      </c>
      <c r="D2661" s="10" t="s">
        <v>3333</v>
      </c>
      <c r="E2661" s="11" t="s">
        <v>3334</v>
      </c>
      <c r="F2661" s="6">
        <v>367890</v>
      </c>
      <c r="G2661" s="6" t="s">
        <v>2018</v>
      </c>
      <c r="H2661" s="16">
        <v>1246504.5349999999</v>
      </c>
      <c r="I2661" s="12" t="s">
        <v>3335</v>
      </c>
      <c r="J2661" s="12" t="s">
        <v>17906</v>
      </c>
      <c r="K2661" s="15">
        <v>1239471</v>
      </c>
      <c r="L2661" s="13" t="s">
        <v>15</v>
      </c>
      <c r="M2661" s="7">
        <v>1</v>
      </c>
      <c r="N2661" s="17"/>
    </row>
    <row r="2662" spans="1:14" ht="94.5">
      <c r="A2662" s="6">
        <v>2660</v>
      </c>
      <c r="B2662" s="8" t="s">
        <v>2809</v>
      </c>
      <c r="C2662" s="9" t="s">
        <v>3336</v>
      </c>
      <c r="D2662" s="10" t="s">
        <v>3337</v>
      </c>
      <c r="E2662" s="11" t="s">
        <v>3338</v>
      </c>
      <c r="F2662" s="6">
        <v>395963</v>
      </c>
      <c r="G2662" s="6" t="s">
        <v>2018</v>
      </c>
      <c r="H2662" s="16">
        <v>31550000</v>
      </c>
      <c r="I2662" s="12" t="s">
        <v>3339</v>
      </c>
      <c r="J2662" s="12" t="s">
        <v>3340</v>
      </c>
      <c r="K2662" s="15">
        <v>4109351</v>
      </c>
      <c r="L2662" s="13" t="s">
        <v>15</v>
      </c>
      <c r="M2662" s="7">
        <v>1</v>
      </c>
      <c r="N2662" s="17"/>
    </row>
    <row r="2663" spans="1:14" ht="78.75">
      <c r="A2663" s="6">
        <v>2661</v>
      </c>
      <c r="B2663" s="8" t="s">
        <v>2809</v>
      </c>
      <c r="C2663" s="9" t="s">
        <v>3341</v>
      </c>
      <c r="D2663" s="10" t="s">
        <v>3157</v>
      </c>
      <c r="E2663" s="11" t="s">
        <v>3342</v>
      </c>
      <c r="F2663" s="6">
        <v>433853</v>
      </c>
      <c r="G2663" s="6" t="s">
        <v>2018</v>
      </c>
      <c r="H2663" s="16">
        <v>30105127.234999999</v>
      </c>
      <c r="I2663" s="12" t="s">
        <v>3325</v>
      </c>
      <c r="J2663" s="12" t="s">
        <v>3343</v>
      </c>
      <c r="K2663" s="15">
        <v>6751521</v>
      </c>
      <c r="L2663" s="13" t="s">
        <v>15</v>
      </c>
      <c r="M2663" s="7">
        <v>1</v>
      </c>
      <c r="N2663" s="17"/>
    </row>
    <row r="2664" spans="1:14" ht="94.5">
      <c r="A2664" s="6">
        <v>2662</v>
      </c>
      <c r="B2664" s="8" t="s">
        <v>2809</v>
      </c>
      <c r="C2664" s="9" t="s">
        <v>3344</v>
      </c>
      <c r="D2664" s="10" t="s">
        <v>3345</v>
      </c>
      <c r="E2664" s="11" t="s">
        <v>3346</v>
      </c>
      <c r="F2664" s="6">
        <v>464964</v>
      </c>
      <c r="G2664" s="6" t="s">
        <v>3347</v>
      </c>
      <c r="H2664" s="16">
        <v>20128450.829999998</v>
      </c>
      <c r="I2664" s="12" t="s">
        <v>2873</v>
      </c>
      <c r="J2664" s="12" t="s">
        <v>3348</v>
      </c>
      <c r="K2664" s="15">
        <v>0</v>
      </c>
      <c r="L2664" s="13" t="s">
        <v>15</v>
      </c>
      <c r="M2664" s="7">
        <v>1</v>
      </c>
      <c r="N2664" s="17"/>
    </row>
    <row r="2665" spans="1:14" ht="78.75">
      <c r="A2665" s="6">
        <v>2663</v>
      </c>
      <c r="B2665" s="8" t="s">
        <v>2809</v>
      </c>
      <c r="C2665" s="9" t="s">
        <v>3349</v>
      </c>
      <c r="D2665" s="10" t="s">
        <v>3350</v>
      </c>
      <c r="E2665" s="11" t="s">
        <v>3351</v>
      </c>
      <c r="F2665" s="6">
        <v>476903</v>
      </c>
      <c r="G2665" s="6" t="s">
        <v>3347</v>
      </c>
      <c r="H2665" s="16">
        <v>6080449.3499999996</v>
      </c>
      <c r="I2665" s="12" t="s">
        <v>3352</v>
      </c>
      <c r="J2665" s="12" t="s">
        <v>3115</v>
      </c>
      <c r="K2665" s="15">
        <v>0</v>
      </c>
      <c r="L2665" s="13" t="s">
        <v>15</v>
      </c>
      <c r="M2665" s="7">
        <v>1</v>
      </c>
      <c r="N2665" s="17"/>
    </row>
    <row r="2666" spans="1:14" ht="126">
      <c r="A2666" s="6">
        <v>2664</v>
      </c>
      <c r="B2666" s="8" t="s">
        <v>2809</v>
      </c>
      <c r="C2666" s="9" t="s">
        <v>3353</v>
      </c>
      <c r="D2666" s="10" t="s">
        <v>2816</v>
      </c>
      <c r="E2666" s="11" t="s">
        <v>3354</v>
      </c>
      <c r="F2666" s="6">
        <v>493614</v>
      </c>
      <c r="G2666" s="6" t="s">
        <v>1535</v>
      </c>
      <c r="H2666" s="16">
        <v>7644858.0499999998</v>
      </c>
      <c r="I2666" s="12" t="s">
        <v>2818</v>
      </c>
      <c r="J2666" s="12" t="s">
        <v>3355</v>
      </c>
      <c r="K2666" s="15">
        <v>0</v>
      </c>
      <c r="L2666" s="13" t="s">
        <v>15</v>
      </c>
      <c r="M2666" s="7">
        <v>1</v>
      </c>
      <c r="N2666" s="17"/>
    </row>
    <row r="2667" spans="1:14" ht="63">
      <c r="A2667" s="6">
        <v>2665</v>
      </c>
      <c r="B2667" s="8" t="s">
        <v>2809</v>
      </c>
      <c r="C2667" s="9" t="s">
        <v>3356</v>
      </c>
      <c r="D2667" s="10" t="s">
        <v>3350</v>
      </c>
      <c r="E2667" s="11" t="s">
        <v>3357</v>
      </c>
      <c r="F2667" s="6">
        <v>493613</v>
      </c>
      <c r="G2667" s="6" t="s">
        <v>1535</v>
      </c>
      <c r="H2667" s="16">
        <v>4271469.8</v>
      </c>
      <c r="I2667" s="12" t="s">
        <v>2818</v>
      </c>
      <c r="J2667" s="12" t="s">
        <v>3355</v>
      </c>
      <c r="K2667" s="15">
        <v>0</v>
      </c>
      <c r="L2667" s="13" t="s">
        <v>15</v>
      </c>
      <c r="M2667" s="7">
        <v>1</v>
      </c>
      <c r="N2667" s="17"/>
    </row>
    <row r="2668" spans="1:14" ht="78.75">
      <c r="A2668" s="6">
        <v>2666</v>
      </c>
      <c r="B2668" s="8" t="s">
        <v>2809</v>
      </c>
      <c r="C2668" s="9" t="s">
        <v>3358</v>
      </c>
      <c r="D2668" s="10" t="s">
        <v>3359</v>
      </c>
      <c r="E2668" s="11" t="s">
        <v>3360</v>
      </c>
      <c r="F2668" s="6">
        <v>493611</v>
      </c>
      <c r="G2668" s="6" t="s">
        <v>1535</v>
      </c>
      <c r="H2668" s="16">
        <v>4317492.55</v>
      </c>
      <c r="I2668" s="12" t="s">
        <v>3361</v>
      </c>
      <c r="J2668" s="12" t="s">
        <v>3362</v>
      </c>
      <c r="K2668" s="15">
        <v>0</v>
      </c>
      <c r="L2668" s="13" t="s">
        <v>15</v>
      </c>
      <c r="M2668" s="7">
        <v>1</v>
      </c>
      <c r="N2668" s="17"/>
    </row>
    <row r="2669" spans="1:14" ht="110.25">
      <c r="A2669" s="6">
        <v>2667</v>
      </c>
      <c r="B2669" s="8" t="s">
        <v>2809</v>
      </c>
      <c r="C2669" s="9" t="s">
        <v>3363</v>
      </c>
      <c r="D2669" s="10" t="s">
        <v>3364</v>
      </c>
      <c r="E2669" s="11" t="s">
        <v>3365</v>
      </c>
      <c r="F2669" s="6">
        <v>493610</v>
      </c>
      <c r="G2669" s="6" t="s">
        <v>1535</v>
      </c>
      <c r="H2669" s="16">
        <v>9496031.8499999996</v>
      </c>
      <c r="I2669" s="12" t="s">
        <v>3366</v>
      </c>
      <c r="J2669" s="12" t="s">
        <v>3367</v>
      </c>
      <c r="K2669" s="15">
        <v>0</v>
      </c>
      <c r="L2669" s="13" t="s">
        <v>15</v>
      </c>
      <c r="M2669" s="7">
        <v>1</v>
      </c>
      <c r="N2669" s="17"/>
    </row>
    <row r="2670" spans="1:14" ht="78.75">
      <c r="A2670" s="6">
        <v>2668</v>
      </c>
      <c r="B2670" s="8" t="s">
        <v>2809</v>
      </c>
      <c r="C2670" s="9" t="s">
        <v>3368</v>
      </c>
      <c r="D2670" s="10" t="s">
        <v>2955</v>
      </c>
      <c r="E2670" s="11" t="s">
        <v>3369</v>
      </c>
      <c r="F2670" s="6">
        <v>493609</v>
      </c>
      <c r="G2670" s="6" t="s">
        <v>1535</v>
      </c>
      <c r="H2670" s="16">
        <v>3573466.8</v>
      </c>
      <c r="I2670" s="12" t="s">
        <v>2881</v>
      </c>
      <c r="J2670" s="12" t="s">
        <v>2882</v>
      </c>
      <c r="K2670" s="15">
        <v>0</v>
      </c>
      <c r="L2670" s="13" t="s">
        <v>15</v>
      </c>
      <c r="M2670" s="7">
        <v>1</v>
      </c>
      <c r="N2670" s="17"/>
    </row>
    <row r="2671" spans="1:14" ht="94.5">
      <c r="A2671" s="6">
        <v>2669</v>
      </c>
      <c r="B2671" s="8" t="s">
        <v>2809</v>
      </c>
      <c r="C2671" s="9" t="s">
        <v>3370</v>
      </c>
      <c r="D2671" s="10" t="s">
        <v>3371</v>
      </c>
      <c r="E2671" s="11" t="s">
        <v>3372</v>
      </c>
      <c r="F2671" s="6">
        <v>479479</v>
      </c>
      <c r="G2671" s="6" t="s">
        <v>1535</v>
      </c>
      <c r="H2671" s="16">
        <v>8257917.8640000001</v>
      </c>
      <c r="I2671" s="12" t="s">
        <v>2828</v>
      </c>
      <c r="J2671" s="12" t="s">
        <v>3251</v>
      </c>
      <c r="K2671" s="15">
        <v>0</v>
      </c>
      <c r="L2671" s="13" t="s">
        <v>15</v>
      </c>
      <c r="M2671" s="7">
        <v>1</v>
      </c>
      <c r="N2671" s="17"/>
    </row>
    <row r="2672" spans="1:14" ht="220.5">
      <c r="A2672" s="6">
        <v>2670</v>
      </c>
      <c r="B2672" s="8" t="s">
        <v>2809</v>
      </c>
      <c r="C2672" s="9" t="s">
        <v>3373</v>
      </c>
      <c r="D2672" s="10" t="s">
        <v>3374</v>
      </c>
      <c r="E2672" s="11" t="s">
        <v>3375</v>
      </c>
      <c r="F2672" s="6">
        <v>478718</v>
      </c>
      <c r="G2672" s="6" t="s">
        <v>1535</v>
      </c>
      <c r="H2672" s="16">
        <v>28038259.543000001</v>
      </c>
      <c r="I2672" s="12" t="s">
        <v>3376</v>
      </c>
      <c r="J2672" s="12" t="s">
        <v>3377</v>
      </c>
      <c r="K2672" s="15">
        <v>0</v>
      </c>
      <c r="L2672" s="13" t="s">
        <v>14</v>
      </c>
      <c r="M2672" s="7">
        <v>1</v>
      </c>
      <c r="N2672" s="17"/>
    </row>
    <row r="2673" spans="1:14" ht="220.5">
      <c r="A2673" s="6">
        <v>2671</v>
      </c>
      <c r="B2673" s="8" t="s">
        <v>2809</v>
      </c>
      <c r="C2673" s="9" t="s">
        <v>3378</v>
      </c>
      <c r="D2673" s="10" t="s">
        <v>3379</v>
      </c>
      <c r="E2673" s="11" t="s">
        <v>3375</v>
      </c>
      <c r="F2673" s="6">
        <v>478718</v>
      </c>
      <c r="G2673" s="6" t="s">
        <v>1535</v>
      </c>
      <c r="H2673" s="16">
        <v>28038259.543000001</v>
      </c>
      <c r="I2673" s="12" t="s">
        <v>3376</v>
      </c>
      <c r="J2673" s="12" t="s">
        <v>3377</v>
      </c>
      <c r="K2673" s="15">
        <v>0</v>
      </c>
      <c r="L2673" s="13" t="s">
        <v>14</v>
      </c>
      <c r="M2673" s="7">
        <v>0.49</v>
      </c>
      <c r="N2673" s="17"/>
    </row>
    <row r="2674" spans="1:14" ht="220.5">
      <c r="A2674" s="6">
        <v>2672</v>
      </c>
      <c r="B2674" s="8" t="s">
        <v>2809</v>
      </c>
      <c r="C2674" s="9" t="s">
        <v>3380</v>
      </c>
      <c r="D2674" s="10" t="s">
        <v>3286</v>
      </c>
      <c r="E2674" s="11" t="s">
        <v>3375</v>
      </c>
      <c r="F2674" s="6">
        <v>478718</v>
      </c>
      <c r="G2674" s="6" t="s">
        <v>1535</v>
      </c>
      <c r="H2674" s="16">
        <v>28038259.543000001</v>
      </c>
      <c r="I2674" s="12" t="s">
        <v>3376</v>
      </c>
      <c r="J2674" s="12" t="s">
        <v>3377</v>
      </c>
      <c r="K2674" s="15">
        <v>0</v>
      </c>
      <c r="L2674" s="13" t="s">
        <v>14</v>
      </c>
      <c r="M2674" s="7">
        <v>0.51</v>
      </c>
      <c r="N2674" s="17"/>
    </row>
    <row r="2675" spans="1:14" ht="94.5">
      <c r="A2675" s="6">
        <v>2673</v>
      </c>
      <c r="B2675" s="8" t="s">
        <v>2809</v>
      </c>
      <c r="C2675" s="9" t="s">
        <v>2858</v>
      </c>
      <c r="D2675" s="10" t="s">
        <v>2859</v>
      </c>
      <c r="E2675" s="11" t="s">
        <v>3381</v>
      </c>
      <c r="F2675" s="6">
        <v>476462</v>
      </c>
      <c r="G2675" s="6" t="s">
        <v>1535</v>
      </c>
      <c r="H2675" s="16">
        <v>10960756.1</v>
      </c>
      <c r="I2675" s="12" t="s">
        <v>2828</v>
      </c>
      <c r="J2675" s="12" t="s">
        <v>3382</v>
      </c>
      <c r="K2675" s="15">
        <v>0</v>
      </c>
      <c r="L2675" s="13" t="s">
        <v>15</v>
      </c>
      <c r="M2675" s="7">
        <v>1</v>
      </c>
      <c r="N2675" s="17"/>
    </row>
    <row r="2676" spans="1:14" ht="141.75">
      <c r="A2676" s="6">
        <v>2674</v>
      </c>
      <c r="B2676" s="8" t="s">
        <v>2809</v>
      </c>
      <c r="C2676" s="9" t="s">
        <v>3383</v>
      </c>
      <c r="D2676" s="10" t="s">
        <v>3384</v>
      </c>
      <c r="E2676" s="11" t="s">
        <v>3385</v>
      </c>
      <c r="F2676" s="6">
        <v>476461</v>
      </c>
      <c r="G2676" s="6" t="s">
        <v>1535</v>
      </c>
      <c r="H2676" s="16">
        <v>14104326.153000001</v>
      </c>
      <c r="I2676" s="12" t="s">
        <v>2948</v>
      </c>
      <c r="J2676" s="12" t="s">
        <v>3386</v>
      </c>
      <c r="K2676" s="15">
        <v>0</v>
      </c>
      <c r="L2676" s="13" t="s">
        <v>15</v>
      </c>
      <c r="M2676" s="7">
        <v>1</v>
      </c>
      <c r="N2676" s="17"/>
    </row>
    <row r="2677" spans="1:14" ht="126">
      <c r="A2677" s="6">
        <v>2675</v>
      </c>
      <c r="B2677" s="8" t="s">
        <v>2809</v>
      </c>
      <c r="C2677" s="9" t="s">
        <v>3387</v>
      </c>
      <c r="D2677" s="10" t="s">
        <v>2816</v>
      </c>
      <c r="E2677" s="11" t="s">
        <v>3388</v>
      </c>
      <c r="F2677" s="6">
        <v>476460</v>
      </c>
      <c r="G2677" s="6" t="s">
        <v>1535</v>
      </c>
      <c r="H2677" s="16">
        <v>12350277.4</v>
      </c>
      <c r="I2677" s="12" t="s">
        <v>3056</v>
      </c>
      <c r="J2677" s="12" t="s">
        <v>3389</v>
      </c>
      <c r="K2677" s="15">
        <v>0</v>
      </c>
      <c r="L2677" s="13" t="s">
        <v>15</v>
      </c>
      <c r="M2677" s="7">
        <v>1</v>
      </c>
      <c r="N2677" s="17"/>
    </row>
    <row r="2678" spans="1:14" ht="126">
      <c r="A2678" s="6">
        <v>2676</v>
      </c>
      <c r="B2678" s="8" t="s">
        <v>2809</v>
      </c>
      <c r="C2678" s="9" t="s">
        <v>3390</v>
      </c>
      <c r="D2678" s="10" t="s">
        <v>3391</v>
      </c>
      <c r="E2678" s="11" t="s">
        <v>3392</v>
      </c>
      <c r="F2678" s="6">
        <v>476459</v>
      </c>
      <c r="G2678" s="6" t="s">
        <v>1535</v>
      </c>
      <c r="H2678" s="16">
        <v>11314148.393999999</v>
      </c>
      <c r="I2678" s="12" t="s">
        <v>2957</v>
      </c>
      <c r="J2678" s="12" t="s">
        <v>3393</v>
      </c>
      <c r="K2678" s="15">
        <v>0</v>
      </c>
      <c r="L2678" s="13" t="s">
        <v>15</v>
      </c>
      <c r="M2678" s="7">
        <v>1</v>
      </c>
      <c r="N2678" s="17"/>
    </row>
    <row r="2679" spans="1:14" ht="126">
      <c r="A2679" s="6">
        <v>2677</v>
      </c>
      <c r="B2679" s="8" t="s">
        <v>2809</v>
      </c>
      <c r="C2679" s="9" t="s">
        <v>3394</v>
      </c>
      <c r="D2679" s="10" t="s">
        <v>3395</v>
      </c>
      <c r="E2679" s="11" t="s">
        <v>3396</v>
      </c>
      <c r="F2679" s="6">
        <v>476458</v>
      </c>
      <c r="G2679" s="6" t="s">
        <v>1535</v>
      </c>
      <c r="H2679" s="16">
        <v>8810037.8000000007</v>
      </c>
      <c r="I2679" s="12" t="s">
        <v>3397</v>
      </c>
      <c r="J2679" s="12" t="s">
        <v>3398</v>
      </c>
      <c r="K2679" s="15">
        <v>0</v>
      </c>
      <c r="L2679" s="13" t="s">
        <v>15</v>
      </c>
      <c r="M2679" s="7">
        <v>1</v>
      </c>
      <c r="N2679" s="17"/>
    </row>
    <row r="2680" spans="1:14" ht="126">
      <c r="A2680" s="6">
        <v>2678</v>
      </c>
      <c r="B2680" s="8" t="s">
        <v>2809</v>
      </c>
      <c r="C2680" s="9" t="s">
        <v>3399</v>
      </c>
      <c r="D2680" s="10" t="s">
        <v>3400</v>
      </c>
      <c r="E2680" s="11" t="s">
        <v>3401</v>
      </c>
      <c r="F2680" s="6">
        <v>473271</v>
      </c>
      <c r="G2680" s="6" t="s">
        <v>1535</v>
      </c>
      <c r="H2680" s="16">
        <v>43517845.219999999</v>
      </c>
      <c r="I2680" s="12" t="s">
        <v>2957</v>
      </c>
      <c r="J2680" s="12" t="s">
        <v>3402</v>
      </c>
      <c r="K2680" s="15">
        <v>0</v>
      </c>
      <c r="L2680" s="13" t="s">
        <v>15</v>
      </c>
      <c r="M2680" s="7">
        <v>1</v>
      </c>
      <c r="N2680" s="17"/>
    </row>
    <row r="2681" spans="1:14" ht="94.5">
      <c r="A2681" s="6">
        <v>2679</v>
      </c>
      <c r="B2681" s="8" t="s">
        <v>2809</v>
      </c>
      <c r="C2681" s="9" t="s">
        <v>3403</v>
      </c>
      <c r="D2681" s="10" t="s">
        <v>2849</v>
      </c>
      <c r="E2681" s="11" t="s">
        <v>3404</v>
      </c>
      <c r="F2681" s="6">
        <v>473205</v>
      </c>
      <c r="G2681" s="6" t="s">
        <v>1535</v>
      </c>
      <c r="H2681" s="16">
        <v>14882125.176999999</v>
      </c>
      <c r="I2681" s="12" t="s">
        <v>3405</v>
      </c>
      <c r="J2681" s="12" t="s">
        <v>3406</v>
      </c>
      <c r="K2681" s="15">
        <v>0</v>
      </c>
      <c r="L2681" s="13" t="s">
        <v>15</v>
      </c>
      <c r="M2681" s="7">
        <v>1</v>
      </c>
      <c r="N2681" s="17"/>
    </row>
    <row r="2682" spans="1:14" ht="141.75">
      <c r="A2682" s="6">
        <v>2680</v>
      </c>
      <c r="B2682" s="8" t="s">
        <v>2809</v>
      </c>
      <c r="C2682" s="9" t="s">
        <v>2853</v>
      </c>
      <c r="D2682" s="10" t="s">
        <v>2854</v>
      </c>
      <c r="E2682" s="11" t="s">
        <v>3407</v>
      </c>
      <c r="F2682" s="6">
        <v>473204</v>
      </c>
      <c r="G2682" s="6" t="s">
        <v>1535</v>
      </c>
      <c r="H2682" s="16">
        <v>7687963.5</v>
      </c>
      <c r="I2682" s="12" t="s">
        <v>3056</v>
      </c>
      <c r="J2682" s="12" t="s">
        <v>3389</v>
      </c>
      <c r="K2682" s="15">
        <v>0</v>
      </c>
      <c r="L2682" s="13" t="s">
        <v>15</v>
      </c>
      <c r="M2682" s="7">
        <v>1</v>
      </c>
      <c r="N2682" s="17"/>
    </row>
    <row r="2683" spans="1:14" ht="173.25">
      <c r="A2683" s="6">
        <v>2681</v>
      </c>
      <c r="B2683" s="8" t="s">
        <v>2809</v>
      </c>
      <c r="C2683" s="9" t="s">
        <v>2853</v>
      </c>
      <c r="D2683" s="10" t="s">
        <v>2854</v>
      </c>
      <c r="E2683" s="11" t="s">
        <v>3408</v>
      </c>
      <c r="F2683" s="6">
        <v>473203</v>
      </c>
      <c r="G2683" s="6" t="s">
        <v>1535</v>
      </c>
      <c r="H2683" s="16">
        <v>23334855.182999998</v>
      </c>
      <c r="I2683" s="12" t="s">
        <v>2856</v>
      </c>
      <c r="J2683" s="12" t="s">
        <v>3409</v>
      </c>
      <c r="K2683" s="15">
        <v>0</v>
      </c>
      <c r="L2683" s="13" t="s">
        <v>15</v>
      </c>
      <c r="M2683" s="7">
        <v>1</v>
      </c>
      <c r="N2683" s="17"/>
    </row>
    <row r="2684" spans="1:14" ht="141.75">
      <c r="A2684" s="6">
        <v>2682</v>
      </c>
      <c r="B2684" s="8" t="s">
        <v>2809</v>
      </c>
      <c r="C2684" s="9" t="s">
        <v>3410</v>
      </c>
      <c r="D2684" s="10" t="s">
        <v>3411</v>
      </c>
      <c r="E2684" s="11" t="s">
        <v>3412</v>
      </c>
      <c r="F2684" s="6">
        <v>473202</v>
      </c>
      <c r="G2684" s="6" t="s">
        <v>1535</v>
      </c>
      <c r="H2684" s="16">
        <v>52160137.832999997</v>
      </c>
      <c r="I2684" s="12" t="s">
        <v>2856</v>
      </c>
      <c r="J2684" s="12" t="s">
        <v>3413</v>
      </c>
      <c r="K2684" s="15">
        <v>0</v>
      </c>
      <c r="L2684" s="13" t="s">
        <v>15</v>
      </c>
      <c r="M2684" s="7">
        <v>1</v>
      </c>
      <c r="N2684" s="17"/>
    </row>
    <row r="2685" spans="1:14" ht="110.25">
      <c r="A2685" s="6">
        <v>2683</v>
      </c>
      <c r="B2685" s="8" t="s">
        <v>2809</v>
      </c>
      <c r="C2685" s="9" t="s">
        <v>3414</v>
      </c>
      <c r="D2685" s="10" t="s">
        <v>3415</v>
      </c>
      <c r="E2685" s="11" t="s">
        <v>3416</v>
      </c>
      <c r="F2685" s="6">
        <v>472906</v>
      </c>
      <c r="G2685" s="6" t="s">
        <v>1535</v>
      </c>
      <c r="H2685" s="16">
        <v>15894853.27</v>
      </c>
      <c r="I2685" s="12" t="s">
        <v>3021</v>
      </c>
      <c r="J2685" s="12" t="s">
        <v>3417</v>
      </c>
      <c r="K2685" s="15">
        <v>0</v>
      </c>
      <c r="L2685" s="13" t="s">
        <v>15</v>
      </c>
      <c r="M2685" s="7">
        <v>1</v>
      </c>
      <c r="N2685" s="17"/>
    </row>
    <row r="2686" spans="1:14" ht="94.5">
      <c r="A2686" s="6">
        <v>2684</v>
      </c>
      <c r="B2686" s="8" t="s">
        <v>2809</v>
      </c>
      <c r="C2686" s="9" t="s">
        <v>3418</v>
      </c>
      <c r="D2686" s="10" t="s">
        <v>3222</v>
      </c>
      <c r="E2686" s="11" t="s">
        <v>3419</v>
      </c>
      <c r="F2686" s="6">
        <v>472904</v>
      </c>
      <c r="G2686" s="6" t="s">
        <v>1535</v>
      </c>
      <c r="H2686" s="16">
        <v>8528516.8599999994</v>
      </c>
      <c r="I2686" s="12" t="s">
        <v>3352</v>
      </c>
      <c r="J2686" s="12" t="s">
        <v>3420</v>
      </c>
      <c r="K2686" s="15">
        <v>0</v>
      </c>
      <c r="L2686" s="13" t="s">
        <v>15</v>
      </c>
      <c r="M2686" s="7">
        <v>1</v>
      </c>
      <c r="N2686" s="17"/>
    </row>
    <row r="2687" spans="1:14" ht="94.5">
      <c r="A2687" s="6">
        <v>2685</v>
      </c>
      <c r="B2687" s="8" t="s">
        <v>2809</v>
      </c>
      <c r="C2687" s="9" t="s">
        <v>3421</v>
      </c>
      <c r="D2687" s="10" t="s">
        <v>3422</v>
      </c>
      <c r="E2687" s="11" t="s">
        <v>3423</v>
      </c>
      <c r="F2687" s="6">
        <v>472902</v>
      </c>
      <c r="G2687" s="6" t="s">
        <v>1535</v>
      </c>
      <c r="H2687" s="16">
        <v>34895136.061999999</v>
      </c>
      <c r="I2687" s="12" t="s">
        <v>3376</v>
      </c>
      <c r="J2687" s="12" t="s">
        <v>3424</v>
      </c>
      <c r="K2687" s="15">
        <v>0</v>
      </c>
      <c r="L2687" s="13" t="s">
        <v>14</v>
      </c>
      <c r="M2687" s="7">
        <v>1</v>
      </c>
      <c r="N2687" s="17"/>
    </row>
    <row r="2688" spans="1:14" ht="94.5">
      <c r="A2688" s="6">
        <v>2686</v>
      </c>
      <c r="B2688" s="8" t="s">
        <v>2809</v>
      </c>
      <c r="C2688" s="9" t="s">
        <v>3089</v>
      </c>
      <c r="D2688" s="10" t="s">
        <v>3090</v>
      </c>
      <c r="E2688" s="11" t="s">
        <v>3423</v>
      </c>
      <c r="F2688" s="6">
        <v>472902</v>
      </c>
      <c r="G2688" s="6" t="s">
        <v>1535</v>
      </c>
      <c r="H2688" s="16">
        <v>34895136.061999999</v>
      </c>
      <c r="I2688" s="12" t="s">
        <v>3376</v>
      </c>
      <c r="J2688" s="12" t="s">
        <v>3424</v>
      </c>
      <c r="K2688" s="15">
        <v>0</v>
      </c>
      <c r="L2688" s="13"/>
      <c r="M2688" s="7">
        <v>0.51</v>
      </c>
      <c r="N2688" s="17"/>
    </row>
    <row r="2689" spans="1:14" ht="94.5">
      <c r="A2689" s="6">
        <v>2687</v>
      </c>
      <c r="B2689" s="8" t="s">
        <v>2809</v>
      </c>
      <c r="C2689" s="9" t="s">
        <v>3425</v>
      </c>
      <c r="D2689" s="10" t="s">
        <v>2863</v>
      </c>
      <c r="E2689" s="11" t="s">
        <v>3423</v>
      </c>
      <c r="F2689" s="6">
        <v>472902</v>
      </c>
      <c r="G2689" s="6" t="s">
        <v>1535</v>
      </c>
      <c r="H2689" s="16">
        <v>34895136.061999999</v>
      </c>
      <c r="I2689" s="12" t="s">
        <v>3376</v>
      </c>
      <c r="J2689" s="12" t="s">
        <v>3424</v>
      </c>
      <c r="K2689" s="15">
        <v>0</v>
      </c>
      <c r="L2689" s="13"/>
      <c r="M2689" s="7">
        <v>0.49</v>
      </c>
      <c r="N2689" s="17"/>
    </row>
    <row r="2690" spans="1:14" ht="204.75">
      <c r="A2690" s="6">
        <v>2688</v>
      </c>
      <c r="B2690" s="8" t="s">
        <v>2809</v>
      </c>
      <c r="C2690" s="9" t="s">
        <v>3426</v>
      </c>
      <c r="D2690" s="10" t="s">
        <v>3277</v>
      </c>
      <c r="E2690" s="11" t="s">
        <v>3427</v>
      </c>
      <c r="F2690" s="6">
        <v>468879</v>
      </c>
      <c r="G2690" s="6" t="s">
        <v>1535</v>
      </c>
      <c r="H2690" s="16">
        <v>19977570.285</v>
      </c>
      <c r="I2690" s="12" t="s">
        <v>3428</v>
      </c>
      <c r="J2690" s="12" t="s">
        <v>3429</v>
      </c>
      <c r="K2690" s="15">
        <v>0</v>
      </c>
      <c r="L2690" s="13" t="s">
        <v>15</v>
      </c>
      <c r="M2690" s="7">
        <v>1</v>
      </c>
      <c r="N2690" s="17"/>
    </row>
    <row r="2691" spans="1:14" ht="110.25">
      <c r="A2691" s="6">
        <v>2689</v>
      </c>
      <c r="B2691" s="8" t="s">
        <v>2809</v>
      </c>
      <c r="C2691" s="9" t="s">
        <v>3430</v>
      </c>
      <c r="D2691" s="10" t="s">
        <v>3431</v>
      </c>
      <c r="E2691" s="11" t="s">
        <v>3432</v>
      </c>
      <c r="F2691" s="6">
        <v>466490</v>
      </c>
      <c r="G2691" s="6" t="s">
        <v>1535</v>
      </c>
      <c r="H2691" s="16">
        <v>17600075.260000002</v>
      </c>
      <c r="I2691" s="12" t="s">
        <v>2873</v>
      </c>
      <c r="J2691" s="12" t="s">
        <v>3433</v>
      </c>
      <c r="K2691" s="15">
        <v>0</v>
      </c>
      <c r="L2691" s="13" t="s">
        <v>14</v>
      </c>
      <c r="M2691" s="7">
        <v>1</v>
      </c>
      <c r="N2691" s="17"/>
    </row>
    <row r="2692" spans="1:14" ht="110.25">
      <c r="A2692" s="6">
        <v>2690</v>
      </c>
      <c r="B2692" s="8" t="s">
        <v>2809</v>
      </c>
      <c r="C2692" s="9" t="s">
        <v>3434</v>
      </c>
      <c r="D2692" s="10" t="s">
        <v>3222</v>
      </c>
      <c r="E2692" s="11" t="s">
        <v>3432</v>
      </c>
      <c r="F2692" s="6">
        <v>466490</v>
      </c>
      <c r="G2692" s="6" t="s">
        <v>1535</v>
      </c>
      <c r="H2692" s="16">
        <v>17600075.260000002</v>
      </c>
      <c r="I2692" s="12" t="s">
        <v>2873</v>
      </c>
      <c r="J2692" s="12" t="s">
        <v>3433</v>
      </c>
      <c r="K2692" s="15">
        <v>0</v>
      </c>
      <c r="L2692" s="13"/>
      <c r="M2692" s="7">
        <v>0.49</v>
      </c>
      <c r="N2692" s="17"/>
    </row>
    <row r="2693" spans="1:14" ht="110.25">
      <c r="A2693" s="6">
        <v>2691</v>
      </c>
      <c r="B2693" s="8" t="s">
        <v>2809</v>
      </c>
      <c r="C2693" s="9" t="s">
        <v>3435</v>
      </c>
      <c r="D2693" s="10" t="s">
        <v>3436</v>
      </c>
      <c r="E2693" s="11" t="s">
        <v>3432</v>
      </c>
      <c r="F2693" s="6">
        <v>466490</v>
      </c>
      <c r="G2693" s="6" t="s">
        <v>1535</v>
      </c>
      <c r="H2693" s="16">
        <v>17600075.260000002</v>
      </c>
      <c r="I2693" s="12" t="s">
        <v>2873</v>
      </c>
      <c r="J2693" s="12" t="s">
        <v>3433</v>
      </c>
      <c r="K2693" s="15">
        <v>0</v>
      </c>
      <c r="L2693" s="13"/>
      <c r="M2693" s="7">
        <v>0.51</v>
      </c>
      <c r="N2693" s="17"/>
    </row>
    <row r="2694" spans="1:14" ht="94.5">
      <c r="A2694" s="6">
        <v>2692</v>
      </c>
      <c r="B2694" s="8" t="s">
        <v>2809</v>
      </c>
      <c r="C2694" s="9" t="s">
        <v>3437</v>
      </c>
      <c r="D2694" s="10" t="s">
        <v>3438</v>
      </c>
      <c r="E2694" s="11" t="s">
        <v>3439</v>
      </c>
      <c r="F2694" s="6">
        <v>464007</v>
      </c>
      <c r="G2694" s="6" t="s">
        <v>1535</v>
      </c>
      <c r="H2694" s="16">
        <v>9133656.4079999998</v>
      </c>
      <c r="I2694" s="12" t="s">
        <v>3440</v>
      </c>
      <c r="J2694" s="12" t="s">
        <v>3441</v>
      </c>
      <c r="K2694" s="15">
        <v>0</v>
      </c>
      <c r="L2694" s="13" t="s">
        <v>15</v>
      </c>
      <c r="M2694" s="7">
        <v>1</v>
      </c>
      <c r="N2694" s="17"/>
    </row>
    <row r="2695" spans="1:14" ht="110.25">
      <c r="A2695" s="6">
        <v>2693</v>
      </c>
      <c r="B2695" s="8" t="s">
        <v>2809</v>
      </c>
      <c r="C2695" s="9" t="s">
        <v>3225</v>
      </c>
      <c r="D2695" s="10" t="s">
        <v>3226</v>
      </c>
      <c r="E2695" s="11" t="s">
        <v>3442</v>
      </c>
      <c r="F2695" s="6">
        <v>464005</v>
      </c>
      <c r="G2695" s="6" t="s">
        <v>1535</v>
      </c>
      <c r="H2695" s="16">
        <v>8593979.7050000001</v>
      </c>
      <c r="I2695" s="12" t="s">
        <v>3352</v>
      </c>
      <c r="J2695" s="12" t="s">
        <v>3443</v>
      </c>
      <c r="K2695" s="15">
        <v>0</v>
      </c>
      <c r="L2695" s="13" t="s">
        <v>15</v>
      </c>
      <c r="M2695" s="7">
        <v>1</v>
      </c>
      <c r="N2695" s="17"/>
    </row>
    <row r="2696" spans="1:14" ht="94.5">
      <c r="A2696" s="6">
        <v>2694</v>
      </c>
      <c r="B2696" s="8" t="s">
        <v>2809</v>
      </c>
      <c r="C2696" s="9" t="s">
        <v>3444</v>
      </c>
      <c r="D2696" s="10" t="s">
        <v>3073</v>
      </c>
      <c r="E2696" s="11" t="s">
        <v>3445</v>
      </c>
      <c r="F2696" s="6">
        <v>462817</v>
      </c>
      <c r="G2696" s="6" t="s">
        <v>1535</v>
      </c>
      <c r="H2696" s="16">
        <v>22347296.452</v>
      </c>
      <c r="I2696" s="12" t="s">
        <v>2941</v>
      </c>
      <c r="J2696" s="12" t="s">
        <v>3417</v>
      </c>
      <c r="K2696" s="15">
        <v>0</v>
      </c>
      <c r="L2696" s="13" t="s">
        <v>15</v>
      </c>
      <c r="M2696" s="7">
        <v>1</v>
      </c>
      <c r="N2696" s="17"/>
    </row>
    <row r="2697" spans="1:14" ht="141.75">
      <c r="A2697" s="6">
        <v>2695</v>
      </c>
      <c r="B2697" s="8" t="s">
        <v>2809</v>
      </c>
      <c r="C2697" s="9" t="s">
        <v>3446</v>
      </c>
      <c r="D2697" s="10" t="s">
        <v>3447</v>
      </c>
      <c r="E2697" s="11" t="s">
        <v>3448</v>
      </c>
      <c r="F2697" s="6">
        <v>438716</v>
      </c>
      <c r="G2697" s="6" t="s">
        <v>1535</v>
      </c>
      <c r="H2697" s="16">
        <v>74405912.903999999</v>
      </c>
      <c r="I2697" s="12" t="s">
        <v>3299</v>
      </c>
      <c r="J2697" s="12" t="s">
        <v>3449</v>
      </c>
      <c r="K2697" s="15">
        <v>0</v>
      </c>
      <c r="L2697" s="13" t="s">
        <v>15</v>
      </c>
      <c r="M2697" s="7">
        <v>1</v>
      </c>
      <c r="N2697" s="17"/>
    </row>
    <row r="2698" spans="1:14" ht="141.75">
      <c r="A2698" s="6">
        <v>2696</v>
      </c>
      <c r="B2698" s="8" t="s">
        <v>2809</v>
      </c>
      <c r="C2698" s="9" t="s">
        <v>3446</v>
      </c>
      <c r="D2698" s="10" t="s">
        <v>3447</v>
      </c>
      <c r="E2698" s="11" t="s">
        <v>3450</v>
      </c>
      <c r="F2698" s="6">
        <v>438715</v>
      </c>
      <c r="G2698" s="6" t="s">
        <v>1535</v>
      </c>
      <c r="H2698" s="16">
        <v>75118455.954999998</v>
      </c>
      <c r="I2698" s="12" t="s">
        <v>3299</v>
      </c>
      <c r="J2698" s="12" t="s">
        <v>3449</v>
      </c>
      <c r="K2698" s="15">
        <v>0</v>
      </c>
      <c r="L2698" s="13" t="s">
        <v>15</v>
      </c>
      <c r="M2698" s="7">
        <v>1</v>
      </c>
      <c r="N2698" s="17"/>
    </row>
    <row r="2699" spans="1:14" ht="141.75">
      <c r="A2699" s="6">
        <v>2697</v>
      </c>
      <c r="B2699" s="8" t="s">
        <v>2809</v>
      </c>
      <c r="C2699" s="9" t="s">
        <v>3446</v>
      </c>
      <c r="D2699" s="10" t="s">
        <v>3447</v>
      </c>
      <c r="E2699" s="11" t="s">
        <v>3451</v>
      </c>
      <c r="F2699" s="6">
        <v>438714</v>
      </c>
      <c r="G2699" s="6" t="s">
        <v>1535</v>
      </c>
      <c r="H2699" s="16">
        <v>30933346.842999998</v>
      </c>
      <c r="I2699" s="12" t="s">
        <v>3299</v>
      </c>
      <c r="J2699" s="12" t="s">
        <v>3449</v>
      </c>
      <c r="K2699" s="15">
        <v>0</v>
      </c>
      <c r="L2699" s="13" t="s">
        <v>15</v>
      </c>
      <c r="M2699" s="7">
        <v>1</v>
      </c>
      <c r="N2699" s="17"/>
    </row>
    <row r="2700" spans="1:14" ht="94.5">
      <c r="A2700" s="6">
        <v>2698</v>
      </c>
      <c r="B2700" s="8" t="s">
        <v>2809</v>
      </c>
      <c r="C2700" s="9" t="s">
        <v>3452</v>
      </c>
      <c r="D2700" s="10" t="s">
        <v>2939</v>
      </c>
      <c r="E2700" s="11" t="s">
        <v>3453</v>
      </c>
      <c r="F2700" s="6">
        <v>436020</v>
      </c>
      <c r="G2700" s="6" t="s">
        <v>1535</v>
      </c>
      <c r="H2700" s="16">
        <v>4749812.375</v>
      </c>
      <c r="I2700" s="12" t="s">
        <v>3454</v>
      </c>
      <c r="J2700" s="12" t="s">
        <v>2937</v>
      </c>
      <c r="K2700" s="15">
        <v>0</v>
      </c>
      <c r="L2700" s="13" t="s">
        <v>15</v>
      </c>
      <c r="M2700" s="7">
        <v>1</v>
      </c>
      <c r="N2700" s="17"/>
    </row>
    <row r="2701" spans="1:14" ht="78.75">
      <c r="A2701" s="6">
        <v>2699</v>
      </c>
      <c r="B2701" s="8" t="s">
        <v>2809</v>
      </c>
      <c r="C2701" s="9" t="s">
        <v>3455</v>
      </c>
      <c r="D2701" s="10" t="s">
        <v>3456</v>
      </c>
      <c r="E2701" s="11" t="s">
        <v>3457</v>
      </c>
      <c r="F2701" s="6">
        <v>436018</v>
      </c>
      <c r="G2701" s="6" t="s">
        <v>1535</v>
      </c>
      <c r="H2701" s="16">
        <v>7711669.6500000004</v>
      </c>
      <c r="I2701" s="12" t="s">
        <v>3128</v>
      </c>
      <c r="J2701" s="12" t="s">
        <v>2937</v>
      </c>
      <c r="K2701" s="15">
        <v>0</v>
      </c>
      <c r="L2701" s="13" t="s">
        <v>15</v>
      </c>
      <c r="M2701" s="7">
        <v>1</v>
      </c>
      <c r="N2701" s="17"/>
    </row>
    <row r="2702" spans="1:14" ht="94.5">
      <c r="A2702" s="6">
        <v>2700</v>
      </c>
      <c r="B2702" s="8" t="s">
        <v>2809</v>
      </c>
      <c r="C2702" s="9" t="s">
        <v>3444</v>
      </c>
      <c r="D2702" s="10" t="s">
        <v>3073</v>
      </c>
      <c r="E2702" s="11" t="s">
        <v>3458</v>
      </c>
      <c r="F2702" s="6">
        <v>436014</v>
      </c>
      <c r="G2702" s="6" t="s">
        <v>1535</v>
      </c>
      <c r="H2702" s="16">
        <v>13640000.967</v>
      </c>
      <c r="I2702" s="12" t="s">
        <v>3459</v>
      </c>
      <c r="J2702" s="12" t="s">
        <v>3460</v>
      </c>
      <c r="K2702" s="15">
        <v>0</v>
      </c>
      <c r="L2702" s="13" t="s">
        <v>15</v>
      </c>
      <c r="M2702" s="7">
        <v>1</v>
      </c>
      <c r="N2702" s="17"/>
    </row>
    <row r="2703" spans="1:14" ht="94.5">
      <c r="A2703" s="6">
        <v>2701</v>
      </c>
      <c r="B2703" s="8" t="s">
        <v>2809</v>
      </c>
      <c r="C2703" s="9" t="s">
        <v>3461</v>
      </c>
      <c r="D2703" s="10" t="s">
        <v>3008</v>
      </c>
      <c r="E2703" s="11" t="s">
        <v>3462</v>
      </c>
      <c r="F2703" s="6">
        <v>436012</v>
      </c>
      <c r="G2703" s="6" t="s">
        <v>1535</v>
      </c>
      <c r="H2703" s="16">
        <v>10189191.424000001</v>
      </c>
      <c r="I2703" s="12" t="s">
        <v>3463</v>
      </c>
      <c r="J2703" s="12" t="s">
        <v>2952</v>
      </c>
      <c r="K2703" s="15">
        <v>0</v>
      </c>
      <c r="L2703" s="13" t="s">
        <v>15</v>
      </c>
      <c r="M2703" s="7">
        <v>1</v>
      </c>
      <c r="N2703" s="17"/>
    </row>
    <row r="2704" spans="1:14" ht="126">
      <c r="A2704" s="6">
        <v>2702</v>
      </c>
      <c r="B2704" s="8" t="s">
        <v>2809</v>
      </c>
      <c r="C2704" s="9" t="s">
        <v>3464</v>
      </c>
      <c r="D2704" s="10" t="s">
        <v>3240</v>
      </c>
      <c r="E2704" s="11" t="s">
        <v>3465</v>
      </c>
      <c r="F2704" s="6">
        <v>436011</v>
      </c>
      <c r="G2704" s="6" t="s">
        <v>1535</v>
      </c>
      <c r="H2704" s="16">
        <v>17812828.868000001</v>
      </c>
      <c r="I2704" s="12" t="s">
        <v>3340</v>
      </c>
      <c r="J2704" s="12" t="s">
        <v>3466</v>
      </c>
      <c r="K2704" s="15">
        <v>7111000</v>
      </c>
      <c r="L2704" s="13" t="s">
        <v>15</v>
      </c>
      <c r="M2704" s="7">
        <v>1</v>
      </c>
      <c r="N2704" s="17"/>
    </row>
    <row r="2705" spans="1:14" ht="78.75">
      <c r="A2705" s="6">
        <v>2703</v>
      </c>
      <c r="B2705" s="8" t="s">
        <v>2809</v>
      </c>
      <c r="C2705" s="9" t="s">
        <v>3455</v>
      </c>
      <c r="D2705" s="10" t="s">
        <v>3456</v>
      </c>
      <c r="E2705" s="11" t="s">
        <v>3467</v>
      </c>
      <c r="F2705" s="6">
        <v>436010</v>
      </c>
      <c r="G2705" s="6" t="s">
        <v>1535</v>
      </c>
      <c r="H2705" s="16">
        <v>3292524.25</v>
      </c>
      <c r="I2705" s="12" t="s">
        <v>3468</v>
      </c>
      <c r="J2705" s="12" t="s">
        <v>3469</v>
      </c>
      <c r="K2705" s="15">
        <v>0</v>
      </c>
      <c r="L2705" s="13" t="s">
        <v>15</v>
      </c>
      <c r="M2705" s="7">
        <v>1</v>
      </c>
      <c r="N2705" s="17"/>
    </row>
    <row r="2706" spans="1:14" ht="126">
      <c r="A2706" s="6">
        <v>2704</v>
      </c>
      <c r="B2706" s="8" t="s">
        <v>2809</v>
      </c>
      <c r="C2706" s="9" t="s">
        <v>3470</v>
      </c>
      <c r="D2706" s="10" t="s">
        <v>3471</v>
      </c>
      <c r="E2706" s="11" t="s">
        <v>3472</v>
      </c>
      <c r="F2706" s="6">
        <v>436009</v>
      </c>
      <c r="G2706" s="6" t="s">
        <v>1535</v>
      </c>
      <c r="H2706" s="16">
        <v>4833086.05</v>
      </c>
      <c r="I2706" s="12" t="s">
        <v>3473</v>
      </c>
      <c r="J2706" s="12" t="s">
        <v>2930</v>
      </c>
      <c r="K2706" s="15">
        <v>0</v>
      </c>
      <c r="L2706" s="13" t="s">
        <v>15</v>
      </c>
      <c r="M2706" s="7">
        <v>1</v>
      </c>
      <c r="N2706" s="17"/>
    </row>
    <row r="2707" spans="1:14" ht="126">
      <c r="A2707" s="6">
        <v>2705</v>
      </c>
      <c r="B2707" s="8" t="s">
        <v>2809</v>
      </c>
      <c r="C2707" s="9" t="s">
        <v>3199</v>
      </c>
      <c r="D2707" s="10" t="s">
        <v>3005</v>
      </c>
      <c r="E2707" s="11" t="s">
        <v>3474</v>
      </c>
      <c r="F2707" s="6">
        <v>436008</v>
      </c>
      <c r="G2707" s="6" t="s">
        <v>1535</v>
      </c>
      <c r="H2707" s="16">
        <v>9373223.4499999993</v>
      </c>
      <c r="I2707" s="12" t="s">
        <v>3468</v>
      </c>
      <c r="J2707" s="12" t="s">
        <v>3475</v>
      </c>
      <c r="K2707" s="15">
        <v>0</v>
      </c>
      <c r="L2707" s="13" t="s">
        <v>15</v>
      </c>
      <c r="M2707" s="7">
        <v>1</v>
      </c>
      <c r="N2707" s="17"/>
    </row>
    <row r="2708" spans="1:14" ht="78.75">
      <c r="A2708" s="6">
        <v>2706</v>
      </c>
      <c r="B2708" s="8" t="s">
        <v>2809</v>
      </c>
      <c r="C2708" s="9" t="s">
        <v>3476</v>
      </c>
      <c r="D2708" s="10" t="s">
        <v>3477</v>
      </c>
      <c r="E2708" s="11" t="s">
        <v>3478</v>
      </c>
      <c r="F2708" s="6">
        <v>436007</v>
      </c>
      <c r="G2708" s="6" t="s">
        <v>1535</v>
      </c>
      <c r="H2708" s="16">
        <v>6899946.9000000004</v>
      </c>
      <c r="I2708" s="12" t="s">
        <v>3468</v>
      </c>
      <c r="J2708" s="12" t="s">
        <v>3469</v>
      </c>
      <c r="K2708" s="15">
        <v>0</v>
      </c>
      <c r="L2708" s="13" t="s">
        <v>15</v>
      </c>
      <c r="M2708" s="7">
        <v>1</v>
      </c>
      <c r="N2708" s="17"/>
    </row>
    <row r="2709" spans="1:14" ht="126">
      <c r="A2709" s="6">
        <v>2707</v>
      </c>
      <c r="B2709" s="8" t="s">
        <v>2809</v>
      </c>
      <c r="C2709" s="9" t="s">
        <v>3464</v>
      </c>
      <c r="D2709" s="10" t="s">
        <v>3240</v>
      </c>
      <c r="E2709" s="11" t="s">
        <v>3479</v>
      </c>
      <c r="F2709" s="6">
        <v>436006</v>
      </c>
      <c r="G2709" s="6" t="s">
        <v>1535</v>
      </c>
      <c r="H2709" s="16">
        <v>17850756.598999999</v>
      </c>
      <c r="I2709" s="12" t="s">
        <v>3340</v>
      </c>
      <c r="J2709" s="12" t="s">
        <v>3466</v>
      </c>
      <c r="K2709" s="15">
        <v>0</v>
      </c>
      <c r="L2709" s="13" t="s">
        <v>15</v>
      </c>
      <c r="M2709" s="7">
        <v>1</v>
      </c>
      <c r="N2709" s="17"/>
    </row>
    <row r="2710" spans="1:14" ht="126">
      <c r="A2710" s="6">
        <v>2708</v>
      </c>
      <c r="B2710" s="8" t="s">
        <v>2809</v>
      </c>
      <c r="C2710" s="9" t="s">
        <v>3464</v>
      </c>
      <c r="D2710" s="10" t="s">
        <v>3240</v>
      </c>
      <c r="E2710" s="11" t="s">
        <v>3480</v>
      </c>
      <c r="F2710" s="6">
        <v>436005</v>
      </c>
      <c r="G2710" s="6" t="s">
        <v>1535</v>
      </c>
      <c r="H2710" s="16">
        <v>14594741.931</v>
      </c>
      <c r="I2710" s="12" t="s">
        <v>3340</v>
      </c>
      <c r="J2710" s="12" t="s">
        <v>3466</v>
      </c>
      <c r="K2710" s="15">
        <v>5000000</v>
      </c>
      <c r="L2710" s="13" t="s">
        <v>15</v>
      </c>
      <c r="M2710" s="7">
        <v>1</v>
      </c>
      <c r="N2710" s="17"/>
    </row>
    <row r="2711" spans="1:14" ht="78.75">
      <c r="A2711" s="6">
        <v>2709</v>
      </c>
      <c r="B2711" s="8" t="s">
        <v>2809</v>
      </c>
      <c r="C2711" s="9" t="s">
        <v>3455</v>
      </c>
      <c r="D2711" s="10" t="s">
        <v>3456</v>
      </c>
      <c r="E2711" s="11" t="s">
        <v>3481</v>
      </c>
      <c r="F2711" s="6">
        <v>436004</v>
      </c>
      <c r="G2711" s="6" t="s">
        <v>1535</v>
      </c>
      <c r="H2711" s="16">
        <v>6626952.0499999998</v>
      </c>
      <c r="I2711" s="12" t="s">
        <v>3468</v>
      </c>
      <c r="J2711" s="12" t="s">
        <v>3469</v>
      </c>
      <c r="K2711" s="15">
        <v>0</v>
      </c>
      <c r="L2711" s="13" t="s">
        <v>15</v>
      </c>
      <c r="M2711" s="7">
        <v>1</v>
      </c>
      <c r="N2711" s="17"/>
    </row>
    <row r="2712" spans="1:14" ht="63">
      <c r="A2712" s="6">
        <v>2710</v>
      </c>
      <c r="B2712" s="8" t="s">
        <v>2809</v>
      </c>
      <c r="C2712" s="9" t="s">
        <v>3482</v>
      </c>
      <c r="D2712" s="10" t="s">
        <v>3483</v>
      </c>
      <c r="E2712" s="11" t="s">
        <v>3484</v>
      </c>
      <c r="F2712" s="6">
        <v>436003</v>
      </c>
      <c r="G2712" s="6" t="s">
        <v>1535</v>
      </c>
      <c r="H2712" s="16">
        <v>8825377.4499999993</v>
      </c>
      <c r="I2712" s="12" t="s">
        <v>3321</v>
      </c>
      <c r="J2712" s="12" t="s">
        <v>2931</v>
      </c>
      <c r="K2712" s="15">
        <v>0</v>
      </c>
      <c r="L2712" s="13" t="s">
        <v>15</v>
      </c>
      <c r="M2712" s="7">
        <v>1</v>
      </c>
      <c r="N2712" s="17"/>
    </row>
    <row r="2713" spans="1:14" ht="110.25">
      <c r="A2713" s="6">
        <v>2711</v>
      </c>
      <c r="B2713" s="8" t="s">
        <v>2809</v>
      </c>
      <c r="C2713" s="9" t="s">
        <v>3485</v>
      </c>
      <c r="D2713" s="10" t="s">
        <v>3486</v>
      </c>
      <c r="E2713" s="11" t="s">
        <v>3487</v>
      </c>
      <c r="F2713" s="6">
        <v>436002</v>
      </c>
      <c r="G2713" s="6" t="s">
        <v>1535</v>
      </c>
      <c r="H2713" s="16">
        <v>13783338.15</v>
      </c>
      <c r="I2713" s="12" t="s">
        <v>3488</v>
      </c>
      <c r="J2713" s="12" t="s">
        <v>3489</v>
      </c>
      <c r="K2713" s="15">
        <v>0</v>
      </c>
      <c r="L2713" s="13" t="s">
        <v>15</v>
      </c>
      <c r="M2713" s="7">
        <v>1</v>
      </c>
      <c r="N2713" s="17"/>
    </row>
    <row r="2714" spans="1:14" ht="78.75">
      <c r="A2714" s="6">
        <v>2712</v>
      </c>
      <c r="B2714" s="8" t="s">
        <v>2809</v>
      </c>
      <c r="C2714" s="9" t="s">
        <v>3455</v>
      </c>
      <c r="D2714" s="10" t="s">
        <v>3456</v>
      </c>
      <c r="E2714" s="11" t="s">
        <v>3457</v>
      </c>
      <c r="F2714" s="6">
        <v>436018</v>
      </c>
      <c r="G2714" s="6" t="s">
        <v>1535</v>
      </c>
      <c r="H2714" s="16">
        <v>7711669.6500000004</v>
      </c>
      <c r="I2714" s="12" t="s">
        <v>3128</v>
      </c>
      <c r="J2714" s="12" t="s">
        <v>2937</v>
      </c>
      <c r="K2714" s="15">
        <v>0</v>
      </c>
      <c r="L2714" s="13" t="s">
        <v>15</v>
      </c>
      <c r="M2714" s="7">
        <v>1</v>
      </c>
      <c r="N2714" s="17"/>
    </row>
    <row r="2715" spans="1:14" ht="94.5">
      <c r="A2715" s="6">
        <v>2713</v>
      </c>
      <c r="B2715" s="8" t="s">
        <v>2809</v>
      </c>
      <c r="C2715" s="9" t="s">
        <v>3490</v>
      </c>
      <c r="D2715" s="10" t="s">
        <v>3491</v>
      </c>
      <c r="E2715" s="11" t="s">
        <v>3492</v>
      </c>
      <c r="F2715" s="6">
        <v>436001</v>
      </c>
      <c r="G2715" s="6" t="s">
        <v>1535</v>
      </c>
      <c r="H2715" s="16">
        <v>31759641.037</v>
      </c>
      <c r="I2715" s="12" t="s">
        <v>3493</v>
      </c>
      <c r="J2715" s="12" t="s">
        <v>3494</v>
      </c>
      <c r="K2715" s="15">
        <v>0</v>
      </c>
      <c r="L2715" s="13" t="s">
        <v>15</v>
      </c>
      <c r="M2715" s="7">
        <v>1</v>
      </c>
      <c r="N2715" s="17"/>
    </row>
    <row r="2716" spans="1:14" ht="94.5">
      <c r="A2716" s="6">
        <v>2714</v>
      </c>
      <c r="B2716" s="8" t="s">
        <v>2809</v>
      </c>
      <c r="C2716" s="9" t="s">
        <v>3490</v>
      </c>
      <c r="D2716" s="10" t="s">
        <v>3491</v>
      </c>
      <c r="E2716" s="11" t="s">
        <v>3495</v>
      </c>
      <c r="F2716" s="6">
        <v>436000</v>
      </c>
      <c r="G2716" s="6" t="s">
        <v>1535</v>
      </c>
      <c r="H2716" s="16">
        <v>32757157.978</v>
      </c>
      <c r="I2716" s="12" t="s">
        <v>3321</v>
      </c>
      <c r="J2716" s="12" t="s">
        <v>3420</v>
      </c>
      <c r="K2716" s="15">
        <v>0</v>
      </c>
      <c r="L2716" s="13" t="s">
        <v>15</v>
      </c>
      <c r="M2716" s="7">
        <v>1</v>
      </c>
      <c r="N2716" s="17"/>
    </row>
    <row r="2717" spans="1:14" ht="110.25">
      <c r="A2717" s="6">
        <v>2715</v>
      </c>
      <c r="B2717" s="8" t="s">
        <v>2809</v>
      </c>
      <c r="C2717" s="9" t="s">
        <v>3496</v>
      </c>
      <c r="D2717" s="10" t="s">
        <v>3497</v>
      </c>
      <c r="E2717" s="11" t="s">
        <v>3498</v>
      </c>
      <c r="F2717" s="6">
        <v>433891</v>
      </c>
      <c r="G2717" s="6" t="s">
        <v>1535</v>
      </c>
      <c r="H2717" s="16">
        <v>10966929.931</v>
      </c>
      <c r="I2717" s="12" t="s">
        <v>3459</v>
      </c>
      <c r="J2717" s="12" t="s">
        <v>3460</v>
      </c>
      <c r="K2717" s="15">
        <v>0</v>
      </c>
      <c r="L2717" s="13" t="s">
        <v>15</v>
      </c>
      <c r="M2717" s="7">
        <v>1</v>
      </c>
      <c r="N2717" s="17"/>
    </row>
    <row r="2718" spans="1:14" ht="94.5">
      <c r="A2718" s="6">
        <v>2716</v>
      </c>
      <c r="B2718" s="8" t="s">
        <v>2809</v>
      </c>
      <c r="C2718" s="9" t="s">
        <v>3499</v>
      </c>
      <c r="D2718" s="10" t="s">
        <v>3500</v>
      </c>
      <c r="E2718" s="11" t="s">
        <v>3501</v>
      </c>
      <c r="F2718" s="6">
        <v>433822</v>
      </c>
      <c r="G2718" s="6" t="s">
        <v>1535</v>
      </c>
      <c r="H2718" s="16">
        <v>11133238.802999999</v>
      </c>
      <c r="I2718" s="12" t="s">
        <v>3502</v>
      </c>
      <c r="J2718" s="12" t="s">
        <v>3503</v>
      </c>
      <c r="K2718" s="15">
        <v>0</v>
      </c>
      <c r="L2718" s="13" t="s">
        <v>15</v>
      </c>
      <c r="M2718" s="7">
        <v>1</v>
      </c>
      <c r="N2718" s="17"/>
    </row>
    <row r="2719" spans="1:14" ht="110.25">
      <c r="A2719" s="6">
        <v>2717</v>
      </c>
      <c r="B2719" s="8" t="s">
        <v>2809</v>
      </c>
      <c r="C2719" s="9" t="s">
        <v>3504</v>
      </c>
      <c r="D2719" s="10" t="s">
        <v>732</v>
      </c>
      <c r="E2719" s="11" t="s">
        <v>3505</v>
      </c>
      <c r="F2719" s="6">
        <v>426925</v>
      </c>
      <c r="G2719" s="6" t="s">
        <v>1535</v>
      </c>
      <c r="H2719" s="16">
        <v>21559240.638</v>
      </c>
      <c r="I2719" s="12" t="s">
        <v>3321</v>
      </c>
      <c r="J2719" s="12" t="s">
        <v>3202</v>
      </c>
      <c r="K2719" s="15">
        <v>0</v>
      </c>
      <c r="L2719" s="13" t="s">
        <v>15</v>
      </c>
      <c r="M2719" s="7">
        <v>1</v>
      </c>
      <c r="N2719" s="17"/>
    </row>
    <row r="2720" spans="1:14" ht="78.75">
      <c r="A2720" s="6">
        <v>2718</v>
      </c>
      <c r="B2720" s="8" t="s">
        <v>2809</v>
      </c>
      <c r="C2720" s="9" t="s">
        <v>3506</v>
      </c>
      <c r="D2720" s="10" t="s">
        <v>3507</v>
      </c>
      <c r="E2720" s="11" t="s">
        <v>3508</v>
      </c>
      <c r="F2720" s="6">
        <v>426901</v>
      </c>
      <c r="G2720" s="6" t="s">
        <v>1535</v>
      </c>
      <c r="H2720" s="16">
        <v>2132920.6710000001</v>
      </c>
      <c r="I2720" s="12" t="s">
        <v>3128</v>
      </c>
      <c r="J2720" s="12" t="s">
        <v>3509</v>
      </c>
      <c r="K2720" s="15">
        <v>0</v>
      </c>
      <c r="L2720" s="13" t="s">
        <v>15</v>
      </c>
      <c r="M2720" s="7">
        <v>1</v>
      </c>
      <c r="N2720" s="17"/>
    </row>
    <row r="2721" spans="1:14" ht="94.5">
      <c r="A2721" s="6">
        <v>2719</v>
      </c>
      <c r="B2721" s="8" t="s">
        <v>2809</v>
      </c>
      <c r="C2721" s="9" t="s">
        <v>3510</v>
      </c>
      <c r="D2721" s="10" t="s">
        <v>3411</v>
      </c>
      <c r="E2721" s="11" t="s">
        <v>3511</v>
      </c>
      <c r="F2721" s="6">
        <v>426899</v>
      </c>
      <c r="G2721" s="6" t="s">
        <v>1535</v>
      </c>
      <c r="H2721" s="16">
        <v>22785015.640999999</v>
      </c>
      <c r="I2721" s="12" t="s">
        <v>3321</v>
      </c>
      <c r="J2721" s="12" t="s">
        <v>3512</v>
      </c>
      <c r="K2721" s="15">
        <v>0</v>
      </c>
      <c r="L2721" s="13" t="s">
        <v>15</v>
      </c>
      <c r="M2721" s="7">
        <v>1</v>
      </c>
      <c r="N2721" s="17"/>
    </row>
    <row r="2722" spans="1:14" ht="94.5">
      <c r="A2722" s="6">
        <v>2720</v>
      </c>
      <c r="B2722" s="8" t="s">
        <v>2809</v>
      </c>
      <c r="C2722" s="9" t="s">
        <v>3510</v>
      </c>
      <c r="D2722" s="10" t="s">
        <v>3411</v>
      </c>
      <c r="E2722" s="11" t="s">
        <v>3513</v>
      </c>
      <c r="F2722" s="6">
        <v>426897</v>
      </c>
      <c r="G2722" s="6" t="s">
        <v>1535</v>
      </c>
      <c r="H2722" s="16">
        <v>36727381.512000002</v>
      </c>
      <c r="I2722" s="12" t="s">
        <v>3321</v>
      </c>
      <c r="J2722" s="12" t="s">
        <v>3322</v>
      </c>
      <c r="K2722" s="15">
        <v>0</v>
      </c>
      <c r="L2722" s="13" t="s">
        <v>15</v>
      </c>
      <c r="M2722" s="7">
        <v>1</v>
      </c>
      <c r="N2722" s="17"/>
    </row>
    <row r="2723" spans="1:14" ht="94.5">
      <c r="A2723" s="6">
        <v>2721</v>
      </c>
      <c r="B2723" s="8" t="s">
        <v>2809</v>
      </c>
      <c r="C2723" s="9" t="s">
        <v>3514</v>
      </c>
      <c r="D2723" s="10" t="s">
        <v>3515</v>
      </c>
      <c r="E2723" s="11" t="s">
        <v>3516</v>
      </c>
      <c r="F2723" s="6">
        <v>426894</v>
      </c>
      <c r="G2723" s="6" t="s">
        <v>1535</v>
      </c>
      <c r="H2723" s="16">
        <v>17799177.932</v>
      </c>
      <c r="I2723" s="12" t="s">
        <v>3459</v>
      </c>
      <c r="J2723" s="12" t="s">
        <v>3460</v>
      </c>
      <c r="K2723" s="15">
        <v>0</v>
      </c>
      <c r="L2723" s="13" t="s">
        <v>15</v>
      </c>
      <c r="M2723" s="7">
        <v>1</v>
      </c>
      <c r="N2723" s="17"/>
    </row>
    <row r="2724" spans="1:14" ht="94.5">
      <c r="A2724" s="6">
        <v>2722</v>
      </c>
      <c r="B2724" s="8" t="s">
        <v>2809</v>
      </c>
      <c r="C2724" s="9" t="s">
        <v>3517</v>
      </c>
      <c r="D2724" s="10" t="s">
        <v>3518</v>
      </c>
      <c r="E2724" s="11" t="s">
        <v>3519</v>
      </c>
      <c r="F2724" s="6">
        <v>425279</v>
      </c>
      <c r="G2724" s="6" t="s">
        <v>1535</v>
      </c>
      <c r="H2724" s="16">
        <v>10872312.191</v>
      </c>
      <c r="I2724" s="12" t="s">
        <v>3128</v>
      </c>
      <c r="J2724" s="12" t="s">
        <v>3520</v>
      </c>
      <c r="K2724" s="15">
        <v>0</v>
      </c>
      <c r="L2724" s="13" t="s">
        <v>15</v>
      </c>
      <c r="M2724" s="7">
        <v>1</v>
      </c>
      <c r="N2724" s="17"/>
    </row>
    <row r="2725" spans="1:14" ht="94.5">
      <c r="A2725" s="6">
        <v>2723</v>
      </c>
      <c r="B2725" s="8" t="s">
        <v>2809</v>
      </c>
      <c r="C2725" s="9" t="s">
        <v>3506</v>
      </c>
      <c r="D2725" s="10" t="s">
        <v>3507</v>
      </c>
      <c r="E2725" s="11" t="s">
        <v>3521</v>
      </c>
      <c r="F2725" s="6">
        <v>425278</v>
      </c>
      <c r="G2725" s="6" t="s">
        <v>1535</v>
      </c>
      <c r="H2725" s="16">
        <v>10040318.596000001</v>
      </c>
      <c r="I2725" s="12" t="s">
        <v>3128</v>
      </c>
      <c r="J2725" s="12" t="s">
        <v>3520</v>
      </c>
      <c r="K2725" s="15">
        <v>7000000</v>
      </c>
      <c r="L2725" s="13" t="s">
        <v>15</v>
      </c>
      <c r="M2725" s="7">
        <v>1</v>
      </c>
      <c r="N2725" s="17"/>
    </row>
    <row r="2726" spans="1:14" ht="110.25">
      <c r="A2726" s="6">
        <v>2724</v>
      </c>
      <c r="B2726" s="8" t="s">
        <v>2809</v>
      </c>
      <c r="C2726" s="9" t="s">
        <v>3522</v>
      </c>
      <c r="D2726" s="10" t="s">
        <v>3422</v>
      </c>
      <c r="E2726" s="11" t="s">
        <v>3523</v>
      </c>
      <c r="F2726" s="6">
        <v>425276</v>
      </c>
      <c r="G2726" s="6" t="s">
        <v>1535</v>
      </c>
      <c r="H2726" s="16">
        <v>67534847.188999996</v>
      </c>
      <c r="I2726" s="12" t="s">
        <v>3321</v>
      </c>
      <c r="J2726" s="12" t="s">
        <v>3524</v>
      </c>
      <c r="K2726" s="15">
        <v>14979000</v>
      </c>
      <c r="L2726" s="13" t="s">
        <v>14</v>
      </c>
      <c r="M2726" s="7">
        <v>1</v>
      </c>
      <c r="N2726" s="17"/>
    </row>
    <row r="2727" spans="1:14" ht="110.25">
      <c r="A2727" s="6">
        <v>2725</v>
      </c>
      <c r="B2727" s="8" t="s">
        <v>2809</v>
      </c>
      <c r="C2727" s="9" t="s">
        <v>3089</v>
      </c>
      <c r="D2727" s="10" t="s">
        <v>3090</v>
      </c>
      <c r="E2727" s="11" t="s">
        <v>3523</v>
      </c>
      <c r="F2727" s="6">
        <v>425276</v>
      </c>
      <c r="G2727" s="6" t="s">
        <v>1535</v>
      </c>
      <c r="H2727" s="16">
        <v>67534847.188999996</v>
      </c>
      <c r="I2727" s="12" t="s">
        <v>3321</v>
      </c>
      <c r="J2727" s="12" t="s">
        <v>3524</v>
      </c>
      <c r="K2727" s="15">
        <v>7639290</v>
      </c>
      <c r="L2727" s="13" t="s">
        <v>14</v>
      </c>
      <c r="M2727" s="7">
        <v>0.51</v>
      </c>
      <c r="N2727" s="17"/>
    </row>
    <row r="2728" spans="1:14" ht="110.25">
      <c r="A2728" s="6">
        <v>2726</v>
      </c>
      <c r="B2728" s="8" t="s">
        <v>2809</v>
      </c>
      <c r="C2728" s="9" t="s">
        <v>3425</v>
      </c>
      <c r="D2728" s="10" t="s">
        <v>2863</v>
      </c>
      <c r="E2728" s="11" t="s">
        <v>3523</v>
      </c>
      <c r="F2728" s="6">
        <v>425276</v>
      </c>
      <c r="G2728" s="6" t="s">
        <v>1535</v>
      </c>
      <c r="H2728" s="16">
        <v>67534847.188999996</v>
      </c>
      <c r="I2728" s="12" t="s">
        <v>3321</v>
      </c>
      <c r="J2728" s="12" t="s">
        <v>3524</v>
      </c>
      <c r="K2728" s="15">
        <v>7339710</v>
      </c>
      <c r="L2728" s="13" t="s">
        <v>14</v>
      </c>
      <c r="M2728" s="7">
        <v>0.49</v>
      </c>
      <c r="N2728" s="17"/>
    </row>
    <row r="2729" spans="1:14" ht="126">
      <c r="A2729" s="6">
        <v>2727</v>
      </c>
      <c r="B2729" s="8" t="s">
        <v>2809</v>
      </c>
      <c r="C2729" s="9" t="s">
        <v>3525</v>
      </c>
      <c r="D2729" s="10" t="s">
        <v>3526</v>
      </c>
      <c r="E2729" s="11" t="s">
        <v>3527</v>
      </c>
      <c r="F2729" s="6">
        <v>424242</v>
      </c>
      <c r="G2729" s="6" t="s">
        <v>1535</v>
      </c>
      <c r="H2729" s="16">
        <v>9834525.2489999998</v>
      </c>
      <c r="I2729" s="12" t="s">
        <v>3488</v>
      </c>
      <c r="J2729" s="12" t="s">
        <v>2904</v>
      </c>
      <c r="K2729" s="15">
        <v>0</v>
      </c>
      <c r="L2729" s="13" t="s">
        <v>15</v>
      </c>
      <c r="M2729" s="7">
        <v>1</v>
      </c>
      <c r="N2729" s="17"/>
    </row>
    <row r="2730" spans="1:14" ht="94.5">
      <c r="A2730" s="6">
        <v>2728</v>
      </c>
      <c r="B2730" s="8" t="s">
        <v>2809</v>
      </c>
      <c r="C2730" s="9" t="s">
        <v>3370</v>
      </c>
      <c r="D2730" s="10" t="s">
        <v>3371</v>
      </c>
      <c r="E2730" s="11" t="s">
        <v>3528</v>
      </c>
      <c r="F2730" s="6">
        <v>424241</v>
      </c>
      <c r="G2730" s="6" t="s">
        <v>1535</v>
      </c>
      <c r="H2730" s="16">
        <v>9218127.0710000005</v>
      </c>
      <c r="I2730" s="12" t="s">
        <v>3529</v>
      </c>
      <c r="J2730" s="12" t="s">
        <v>3530</v>
      </c>
      <c r="K2730" s="15">
        <v>0</v>
      </c>
      <c r="L2730" s="13" t="s">
        <v>15</v>
      </c>
      <c r="M2730" s="7">
        <v>1</v>
      </c>
      <c r="N2730" s="17"/>
    </row>
    <row r="2731" spans="1:14" ht="126">
      <c r="A2731" s="6">
        <v>2729</v>
      </c>
      <c r="B2731" s="8" t="s">
        <v>2809</v>
      </c>
      <c r="C2731" s="9" t="s">
        <v>3531</v>
      </c>
      <c r="D2731" s="10" t="s">
        <v>3532</v>
      </c>
      <c r="E2731" s="11" t="s">
        <v>3533</v>
      </c>
      <c r="F2731" s="6">
        <v>424240</v>
      </c>
      <c r="G2731" s="6" t="s">
        <v>1535</v>
      </c>
      <c r="H2731" s="16">
        <v>2750928.41</v>
      </c>
      <c r="I2731" s="12" t="s">
        <v>3488</v>
      </c>
      <c r="J2731" s="12" t="s">
        <v>3534</v>
      </c>
      <c r="K2731" s="15">
        <v>2749863</v>
      </c>
      <c r="L2731" s="13" t="s">
        <v>15</v>
      </c>
      <c r="M2731" s="7">
        <v>1</v>
      </c>
      <c r="N2731" s="17"/>
    </row>
    <row r="2732" spans="1:14" ht="126">
      <c r="A2732" s="6">
        <v>2730</v>
      </c>
      <c r="B2732" s="8" t="s">
        <v>2809</v>
      </c>
      <c r="C2732" s="9" t="s">
        <v>3531</v>
      </c>
      <c r="D2732" s="10" t="s">
        <v>3532</v>
      </c>
      <c r="E2732" s="11" t="s">
        <v>3535</v>
      </c>
      <c r="F2732" s="6">
        <v>424239</v>
      </c>
      <c r="G2732" s="6" t="s">
        <v>1535</v>
      </c>
      <c r="H2732" s="16">
        <v>6106952.3420000002</v>
      </c>
      <c r="I2732" s="12" t="s">
        <v>3488</v>
      </c>
      <c r="J2732" s="12" t="s">
        <v>3536</v>
      </c>
      <c r="K2732" s="15">
        <v>2300000</v>
      </c>
      <c r="L2732" s="13" t="s">
        <v>15</v>
      </c>
      <c r="M2732" s="7">
        <v>1</v>
      </c>
      <c r="N2732" s="17"/>
    </row>
    <row r="2733" spans="1:14" ht="126">
      <c r="A2733" s="6">
        <v>2731</v>
      </c>
      <c r="B2733" s="8" t="s">
        <v>2809</v>
      </c>
      <c r="C2733" s="9" t="s">
        <v>3387</v>
      </c>
      <c r="D2733" s="10" t="s">
        <v>2816</v>
      </c>
      <c r="E2733" s="11" t="s">
        <v>3537</v>
      </c>
      <c r="F2733" s="6">
        <v>420868</v>
      </c>
      <c r="G2733" s="6" t="s">
        <v>1535</v>
      </c>
      <c r="H2733" s="16">
        <v>8531559.4480000008</v>
      </c>
      <c r="I2733" s="12" t="s">
        <v>3128</v>
      </c>
      <c r="J2733" s="12" t="s">
        <v>3080</v>
      </c>
      <c r="K2733" s="15">
        <v>0</v>
      </c>
      <c r="L2733" s="13" t="s">
        <v>15</v>
      </c>
      <c r="M2733" s="7">
        <v>1</v>
      </c>
      <c r="N2733" s="17"/>
    </row>
    <row r="2734" spans="1:14" ht="110.25">
      <c r="A2734" s="6">
        <v>2732</v>
      </c>
      <c r="B2734" s="8" t="s">
        <v>2809</v>
      </c>
      <c r="C2734" s="9" t="s">
        <v>3538</v>
      </c>
      <c r="D2734" s="10" t="s">
        <v>3539</v>
      </c>
      <c r="E2734" s="11" t="s">
        <v>3540</v>
      </c>
      <c r="F2734" s="6">
        <v>420848</v>
      </c>
      <c r="G2734" s="6" t="s">
        <v>1535</v>
      </c>
      <c r="H2734" s="16">
        <v>11755413.058</v>
      </c>
      <c r="I2734" s="12" t="s">
        <v>3128</v>
      </c>
      <c r="J2734" s="12" t="s">
        <v>2937</v>
      </c>
      <c r="K2734" s="15">
        <v>0</v>
      </c>
      <c r="L2734" s="13" t="s">
        <v>15</v>
      </c>
      <c r="M2734" s="7">
        <v>1</v>
      </c>
      <c r="N2734" s="17"/>
    </row>
    <row r="2735" spans="1:14" ht="126">
      <c r="A2735" s="6">
        <v>2733</v>
      </c>
      <c r="B2735" s="8" t="s">
        <v>2809</v>
      </c>
      <c r="C2735" s="9" t="s">
        <v>3541</v>
      </c>
      <c r="D2735" s="10" t="s">
        <v>3542</v>
      </c>
      <c r="E2735" s="11" t="s">
        <v>3543</v>
      </c>
      <c r="F2735" s="6">
        <v>417349</v>
      </c>
      <c r="G2735" s="6" t="s">
        <v>1535</v>
      </c>
      <c r="H2735" s="16">
        <v>7754094.75</v>
      </c>
      <c r="I2735" s="12" t="s">
        <v>3488</v>
      </c>
      <c r="J2735" s="12" t="s">
        <v>3544</v>
      </c>
      <c r="K2735" s="15">
        <v>0</v>
      </c>
      <c r="L2735" s="13" t="s">
        <v>15</v>
      </c>
      <c r="M2735" s="7">
        <v>1</v>
      </c>
      <c r="N2735" s="17"/>
    </row>
    <row r="2736" spans="1:14" ht="110.25">
      <c r="A2736" s="6">
        <v>2734</v>
      </c>
      <c r="B2736" s="8" t="s">
        <v>2809</v>
      </c>
      <c r="C2736" s="9" t="s">
        <v>3545</v>
      </c>
      <c r="D2736" s="10" t="s">
        <v>3546</v>
      </c>
      <c r="E2736" s="11" t="s">
        <v>3547</v>
      </c>
      <c r="F2736" s="6">
        <v>417348</v>
      </c>
      <c r="G2736" s="6" t="s">
        <v>1535</v>
      </c>
      <c r="H2736" s="16">
        <v>24147339.609999999</v>
      </c>
      <c r="I2736" s="12" t="s">
        <v>3299</v>
      </c>
      <c r="J2736" s="12" t="s">
        <v>3548</v>
      </c>
      <c r="K2736" s="15">
        <v>0</v>
      </c>
      <c r="L2736" s="13" t="s">
        <v>15</v>
      </c>
      <c r="M2736" s="7">
        <v>1</v>
      </c>
      <c r="N2736" s="17"/>
    </row>
    <row r="2737" spans="1:14" ht="126">
      <c r="A2737" s="6">
        <v>2735</v>
      </c>
      <c r="B2737" s="8" t="s">
        <v>2809</v>
      </c>
      <c r="C2737" s="9" t="s">
        <v>3549</v>
      </c>
      <c r="D2737" s="10" t="s">
        <v>3542</v>
      </c>
      <c r="E2737" s="11" t="s">
        <v>3550</v>
      </c>
      <c r="F2737" s="6">
        <v>417347</v>
      </c>
      <c r="G2737" s="6" t="s">
        <v>1535</v>
      </c>
      <c r="H2737" s="16">
        <v>10478849.6</v>
      </c>
      <c r="I2737" s="12" t="s">
        <v>3551</v>
      </c>
      <c r="J2737" s="12" t="s">
        <v>3552</v>
      </c>
      <c r="K2737" s="15">
        <v>0</v>
      </c>
      <c r="L2737" s="13" t="s">
        <v>15</v>
      </c>
      <c r="M2737" s="7">
        <v>1</v>
      </c>
      <c r="N2737" s="17"/>
    </row>
    <row r="2738" spans="1:14" ht="126">
      <c r="A2738" s="6">
        <v>2736</v>
      </c>
      <c r="B2738" s="8" t="s">
        <v>2809</v>
      </c>
      <c r="C2738" s="9" t="s">
        <v>3549</v>
      </c>
      <c r="D2738" s="10" t="s">
        <v>3542</v>
      </c>
      <c r="E2738" s="11" t="s">
        <v>3553</v>
      </c>
      <c r="F2738" s="6">
        <v>417346</v>
      </c>
      <c r="G2738" s="6" t="s">
        <v>1535</v>
      </c>
      <c r="H2738" s="16">
        <v>12879145.25</v>
      </c>
      <c r="I2738" s="12" t="s">
        <v>3488</v>
      </c>
      <c r="J2738" s="12" t="s">
        <v>3489</v>
      </c>
      <c r="K2738" s="15">
        <v>0</v>
      </c>
      <c r="L2738" s="13" t="s">
        <v>15</v>
      </c>
      <c r="M2738" s="7">
        <v>1</v>
      </c>
      <c r="N2738" s="17"/>
    </row>
    <row r="2739" spans="1:14" ht="94.5">
      <c r="A2739" s="6">
        <v>2737</v>
      </c>
      <c r="B2739" s="8" t="s">
        <v>2809</v>
      </c>
      <c r="C2739" s="9" t="s">
        <v>3554</v>
      </c>
      <c r="D2739" s="10" t="s">
        <v>3555</v>
      </c>
      <c r="E2739" s="11" t="s">
        <v>3556</v>
      </c>
      <c r="F2739" s="6">
        <v>417345</v>
      </c>
      <c r="G2739" s="6" t="s">
        <v>1535</v>
      </c>
      <c r="H2739" s="16">
        <v>13548385.1</v>
      </c>
      <c r="I2739" s="12" t="s">
        <v>3551</v>
      </c>
      <c r="J2739" s="12" t="s">
        <v>3557</v>
      </c>
      <c r="K2739" s="15">
        <v>0</v>
      </c>
      <c r="L2739" s="13" t="s">
        <v>15</v>
      </c>
      <c r="M2739" s="7">
        <v>1</v>
      </c>
      <c r="N2739" s="17"/>
    </row>
    <row r="2740" spans="1:14" ht="110.25">
      <c r="A2740" s="6">
        <v>2738</v>
      </c>
      <c r="B2740" s="8" t="s">
        <v>2809</v>
      </c>
      <c r="C2740" s="9" t="s">
        <v>3558</v>
      </c>
      <c r="D2740" s="10" t="s">
        <v>3546</v>
      </c>
      <c r="E2740" s="11" t="s">
        <v>3559</v>
      </c>
      <c r="F2740" s="6">
        <v>417344</v>
      </c>
      <c r="G2740" s="6" t="s">
        <v>1535</v>
      </c>
      <c r="H2740" s="16">
        <v>22404054.254999999</v>
      </c>
      <c r="I2740" s="12" t="s">
        <v>3454</v>
      </c>
      <c r="J2740" s="12" t="s">
        <v>3362</v>
      </c>
      <c r="K2740" s="15">
        <v>0</v>
      </c>
      <c r="L2740" s="13" t="s">
        <v>15</v>
      </c>
      <c r="M2740" s="7">
        <v>1</v>
      </c>
      <c r="N2740" s="17"/>
    </row>
    <row r="2741" spans="1:14" ht="126">
      <c r="A2741" s="6">
        <v>2739</v>
      </c>
      <c r="B2741" s="8" t="s">
        <v>2809</v>
      </c>
      <c r="C2741" s="9" t="s">
        <v>3541</v>
      </c>
      <c r="D2741" s="10" t="s">
        <v>3542</v>
      </c>
      <c r="E2741" s="11" t="s">
        <v>3560</v>
      </c>
      <c r="F2741" s="6">
        <v>417343</v>
      </c>
      <c r="G2741" s="6" t="s">
        <v>1535</v>
      </c>
      <c r="H2741" s="16">
        <v>13822642.5</v>
      </c>
      <c r="I2741" s="12" t="s">
        <v>3561</v>
      </c>
      <c r="J2741" s="12" t="s">
        <v>3562</v>
      </c>
      <c r="K2741" s="15">
        <v>0</v>
      </c>
      <c r="L2741" s="13" t="s">
        <v>15</v>
      </c>
      <c r="M2741" s="7">
        <v>1</v>
      </c>
      <c r="N2741" s="17"/>
    </row>
    <row r="2742" spans="1:14" ht="141.75">
      <c r="A2742" s="6">
        <v>2740</v>
      </c>
      <c r="B2742" s="8" t="s">
        <v>2809</v>
      </c>
      <c r="C2742" s="9" t="s">
        <v>3563</v>
      </c>
      <c r="D2742" s="10" t="s">
        <v>3564</v>
      </c>
      <c r="E2742" s="11" t="s">
        <v>3565</v>
      </c>
      <c r="F2742" s="6">
        <v>417342</v>
      </c>
      <c r="G2742" s="6" t="s">
        <v>1535</v>
      </c>
      <c r="H2742" s="16">
        <v>23075307.568</v>
      </c>
      <c r="I2742" s="12" t="s">
        <v>3189</v>
      </c>
      <c r="J2742" s="12" t="s">
        <v>3566</v>
      </c>
      <c r="K2742" s="15">
        <v>2000000</v>
      </c>
      <c r="L2742" s="13" t="s">
        <v>15</v>
      </c>
      <c r="M2742" s="7">
        <v>1</v>
      </c>
      <c r="N2742" s="17"/>
    </row>
    <row r="2743" spans="1:14" ht="78.75">
      <c r="A2743" s="6">
        <v>2741</v>
      </c>
      <c r="B2743" s="8" t="s">
        <v>2809</v>
      </c>
      <c r="C2743" s="9" t="s">
        <v>3567</v>
      </c>
      <c r="D2743" s="10" t="s">
        <v>3568</v>
      </c>
      <c r="E2743" s="11" t="s">
        <v>3569</v>
      </c>
      <c r="F2743" s="6">
        <v>414925</v>
      </c>
      <c r="G2743" s="6" t="s">
        <v>1535</v>
      </c>
      <c r="H2743" s="16">
        <v>6185446</v>
      </c>
      <c r="I2743" s="12" t="s">
        <v>3150</v>
      </c>
      <c r="J2743" s="12" t="s">
        <v>2941</v>
      </c>
      <c r="K2743" s="15">
        <v>0</v>
      </c>
      <c r="L2743" s="13" t="s">
        <v>15</v>
      </c>
      <c r="M2743" s="7">
        <v>1</v>
      </c>
      <c r="N2743" s="17"/>
    </row>
    <row r="2744" spans="1:14" ht="94.5">
      <c r="A2744" s="6">
        <v>2742</v>
      </c>
      <c r="B2744" s="8" t="s">
        <v>2809</v>
      </c>
      <c r="C2744" s="9" t="s">
        <v>3570</v>
      </c>
      <c r="D2744" s="10" t="s">
        <v>3571</v>
      </c>
      <c r="E2744" s="11" t="s">
        <v>3572</v>
      </c>
      <c r="F2744" s="6">
        <v>414079</v>
      </c>
      <c r="G2744" s="6" t="s">
        <v>1535</v>
      </c>
      <c r="H2744" s="16">
        <v>6968384</v>
      </c>
      <c r="I2744" s="12" t="s">
        <v>3167</v>
      </c>
      <c r="J2744" s="12" t="s">
        <v>3573</v>
      </c>
      <c r="K2744" s="15">
        <v>0</v>
      </c>
      <c r="L2744" s="13" t="s">
        <v>15</v>
      </c>
      <c r="M2744" s="7">
        <v>1</v>
      </c>
      <c r="N2744" s="17"/>
    </row>
    <row r="2745" spans="1:14" ht="110.25">
      <c r="A2745" s="6">
        <v>2743</v>
      </c>
      <c r="B2745" s="8" t="s">
        <v>2809</v>
      </c>
      <c r="C2745" s="9" t="s">
        <v>3120</v>
      </c>
      <c r="D2745" s="10" t="s">
        <v>3121</v>
      </c>
      <c r="E2745" s="11" t="s">
        <v>3574</v>
      </c>
      <c r="F2745" s="6">
        <v>414078</v>
      </c>
      <c r="G2745" s="6" t="s">
        <v>1535</v>
      </c>
      <c r="H2745" s="16">
        <v>10002769.046</v>
      </c>
      <c r="I2745" s="12" t="s">
        <v>3128</v>
      </c>
      <c r="J2745" s="12" t="s">
        <v>3575</v>
      </c>
      <c r="K2745" s="15">
        <v>0</v>
      </c>
      <c r="L2745" s="13" t="s">
        <v>15</v>
      </c>
      <c r="M2745" s="7">
        <v>1</v>
      </c>
      <c r="N2745" s="17"/>
    </row>
    <row r="2746" spans="1:14" ht="126">
      <c r="A2746" s="6">
        <v>2744</v>
      </c>
      <c r="B2746" s="8" t="s">
        <v>2809</v>
      </c>
      <c r="C2746" s="9" t="s">
        <v>3576</v>
      </c>
      <c r="D2746" s="10" t="s">
        <v>3577</v>
      </c>
      <c r="E2746" s="11" t="s">
        <v>3578</v>
      </c>
      <c r="F2746" s="6">
        <v>414077</v>
      </c>
      <c r="G2746" s="6" t="s">
        <v>1535</v>
      </c>
      <c r="H2746" s="16">
        <v>18498943.940000001</v>
      </c>
      <c r="I2746" s="12" t="s">
        <v>3579</v>
      </c>
      <c r="J2746" s="12" t="s">
        <v>3376</v>
      </c>
      <c r="K2746" s="15">
        <v>0</v>
      </c>
      <c r="L2746" s="13" t="s">
        <v>15</v>
      </c>
      <c r="M2746" s="7">
        <v>1</v>
      </c>
      <c r="N2746" s="17"/>
    </row>
    <row r="2747" spans="1:14" ht="126">
      <c r="A2747" s="6">
        <v>2745</v>
      </c>
      <c r="B2747" s="8" t="s">
        <v>2809</v>
      </c>
      <c r="C2747" s="9" t="s">
        <v>3580</v>
      </c>
      <c r="D2747" s="10" t="s">
        <v>3179</v>
      </c>
      <c r="E2747" s="11" t="s">
        <v>3581</v>
      </c>
      <c r="F2747" s="6">
        <v>414076</v>
      </c>
      <c r="G2747" s="6" t="s">
        <v>1535</v>
      </c>
      <c r="H2747" s="16">
        <v>7069366</v>
      </c>
      <c r="I2747" s="12" t="s">
        <v>3582</v>
      </c>
      <c r="J2747" s="12" t="s">
        <v>3463</v>
      </c>
      <c r="K2747" s="15">
        <v>0</v>
      </c>
      <c r="L2747" s="13" t="s">
        <v>15</v>
      </c>
      <c r="M2747" s="7">
        <v>1</v>
      </c>
      <c r="N2747" s="17"/>
    </row>
    <row r="2748" spans="1:14" ht="78.75">
      <c r="A2748" s="6">
        <v>2746</v>
      </c>
      <c r="B2748" s="8" t="s">
        <v>2809</v>
      </c>
      <c r="C2748" s="9" t="s">
        <v>3583</v>
      </c>
      <c r="D2748" s="10" t="s">
        <v>3584</v>
      </c>
      <c r="E2748" s="11" t="s">
        <v>3585</v>
      </c>
      <c r="F2748" s="6">
        <v>414075</v>
      </c>
      <c r="G2748" s="6" t="s">
        <v>1535</v>
      </c>
      <c r="H2748" s="16">
        <v>2137396.4500000002</v>
      </c>
      <c r="I2748" s="12" t="s">
        <v>3150</v>
      </c>
      <c r="J2748" s="12" t="s">
        <v>3586</v>
      </c>
      <c r="K2748" s="15">
        <v>0</v>
      </c>
      <c r="L2748" s="13" t="s">
        <v>15</v>
      </c>
      <c r="M2748" s="7">
        <v>1</v>
      </c>
      <c r="N2748" s="17"/>
    </row>
    <row r="2749" spans="1:14" ht="94.5">
      <c r="A2749" s="6">
        <v>2747</v>
      </c>
      <c r="B2749" s="8" t="s">
        <v>2809</v>
      </c>
      <c r="C2749" s="9" t="s">
        <v>3587</v>
      </c>
      <c r="D2749" s="10" t="s">
        <v>3588</v>
      </c>
      <c r="E2749" s="11" t="s">
        <v>3589</v>
      </c>
      <c r="F2749" s="6">
        <v>409783</v>
      </c>
      <c r="G2749" s="6" t="s">
        <v>1535</v>
      </c>
      <c r="H2749" s="16">
        <v>1999260.5330000001</v>
      </c>
      <c r="I2749" s="12" t="s">
        <v>3590</v>
      </c>
      <c r="J2749" s="12" t="s">
        <v>3313</v>
      </c>
      <c r="K2749" s="15">
        <v>0</v>
      </c>
      <c r="L2749" s="13" t="s">
        <v>15</v>
      </c>
      <c r="M2749" s="7">
        <v>1</v>
      </c>
      <c r="N2749" s="17"/>
    </row>
    <row r="2750" spans="1:14" ht="126">
      <c r="A2750" s="6">
        <v>2748</v>
      </c>
      <c r="B2750" s="8" t="s">
        <v>2809</v>
      </c>
      <c r="C2750" s="9" t="s">
        <v>3464</v>
      </c>
      <c r="D2750" s="10" t="s">
        <v>3240</v>
      </c>
      <c r="E2750" s="11" t="s">
        <v>3591</v>
      </c>
      <c r="F2750" s="6">
        <v>409782</v>
      </c>
      <c r="G2750" s="6" t="s">
        <v>1535</v>
      </c>
      <c r="H2750" s="16">
        <v>9442125.0500000007</v>
      </c>
      <c r="I2750" s="12" t="s">
        <v>3592</v>
      </c>
      <c r="J2750" s="12" t="s">
        <v>3593</v>
      </c>
      <c r="K2750" s="15">
        <v>0</v>
      </c>
      <c r="L2750" s="13" t="s">
        <v>15</v>
      </c>
      <c r="M2750" s="7">
        <v>1</v>
      </c>
      <c r="N2750" s="17"/>
    </row>
    <row r="2751" spans="1:14" ht="94.5">
      <c r="A2751" s="6">
        <v>2749</v>
      </c>
      <c r="B2751" s="8" t="s">
        <v>2809</v>
      </c>
      <c r="C2751" s="9" t="s">
        <v>3594</v>
      </c>
      <c r="D2751" s="10" t="s">
        <v>3595</v>
      </c>
      <c r="E2751" s="11" t="s">
        <v>3596</v>
      </c>
      <c r="F2751" s="6">
        <v>402295</v>
      </c>
      <c r="G2751" s="6" t="s">
        <v>1535</v>
      </c>
      <c r="H2751" s="16">
        <v>17852370.168000001</v>
      </c>
      <c r="I2751" s="12" t="s">
        <v>3597</v>
      </c>
      <c r="J2751" s="12" t="s">
        <v>3598</v>
      </c>
      <c r="K2751" s="15">
        <v>0</v>
      </c>
      <c r="L2751" s="13" t="s">
        <v>14</v>
      </c>
      <c r="M2751" s="7">
        <v>1</v>
      </c>
      <c r="N2751" s="17"/>
    </row>
    <row r="2752" spans="1:14" ht="94.5">
      <c r="A2752" s="6">
        <v>2750</v>
      </c>
      <c r="B2752" s="8" t="s">
        <v>2809</v>
      </c>
      <c r="C2752" s="9" t="s">
        <v>3599</v>
      </c>
      <c r="D2752" s="10" t="s">
        <v>3600</v>
      </c>
      <c r="E2752" s="11" t="s">
        <v>3596</v>
      </c>
      <c r="F2752" s="6">
        <v>402295</v>
      </c>
      <c r="G2752" s="6" t="s">
        <v>1535</v>
      </c>
      <c r="H2752" s="16">
        <v>17852370.168000001</v>
      </c>
      <c r="I2752" s="12" t="s">
        <v>3597</v>
      </c>
      <c r="J2752" s="12" t="s">
        <v>3598</v>
      </c>
      <c r="K2752" s="15">
        <v>0</v>
      </c>
      <c r="L2752" s="13"/>
      <c r="M2752" s="7">
        <v>0.49</v>
      </c>
      <c r="N2752" s="17"/>
    </row>
    <row r="2753" spans="1:14" ht="94.5">
      <c r="A2753" s="6">
        <v>2751</v>
      </c>
      <c r="B2753" s="8" t="s">
        <v>2809</v>
      </c>
      <c r="C2753" s="9" t="s">
        <v>3601</v>
      </c>
      <c r="D2753" s="10" t="s">
        <v>3602</v>
      </c>
      <c r="E2753" s="11" t="s">
        <v>3596</v>
      </c>
      <c r="F2753" s="6">
        <v>402295</v>
      </c>
      <c r="G2753" s="6" t="s">
        <v>1535</v>
      </c>
      <c r="H2753" s="16">
        <v>17852370.168000001</v>
      </c>
      <c r="I2753" s="12" t="s">
        <v>3597</v>
      </c>
      <c r="J2753" s="12" t="s">
        <v>3598</v>
      </c>
      <c r="K2753" s="15">
        <v>0</v>
      </c>
      <c r="L2753" s="13"/>
      <c r="M2753" s="7">
        <v>0.51</v>
      </c>
      <c r="N2753" s="17"/>
    </row>
    <row r="2754" spans="1:14" ht="126">
      <c r="A2754" s="6">
        <v>2752</v>
      </c>
      <c r="B2754" s="8" t="s">
        <v>2809</v>
      </c>
      <c r="C2754" s="9" t="s">
        <v>3594</v>
      </c>
      <c r="D2754" s="10" t="s">
        <v>3595</v>
      </c>
      <c r="E2754" s="11" t="s">
        <v>3603</v>
      </c>
      <c r="F2754" s="6">
        <v>402294</v>
      </c>
      <c r="G2754" s="6" t="s">
        <v>1535</v>
      </c>
      <c r="H2754" s="16">
        <v>18816000.142999999</v>
      </c>
      <c r="I2754" s="12" t="s">
        <v>3597</v>
      </c>
      <c r="J2754" s="12" t="s">
        <v>3604</v>
      </c>
      <c r="K2754" s="15">
        <v>0</v>
      </c>
      <c r="L2754" s="13" t="s">
        <v>14</v>
      </c>
      <c r="M2754" s="7">
        <v>1</v>
      </c>
      <c r="N2754" s="17"/>
    </row>
    <row r="2755" spans="1:14" ht="126">
      <c r="A2755" s="6">
        <v>2753</v>
      </c>
      <c r="B2755" s="8" t="s">
        <v>2809</v>
      </c>
      <c r="C2755" s="9" t="s">
        <v>3599</v>
      </c>
      <c r="D2755" s="10" t="s">
        <v>3600</v>
      </c>
      <c r="E2755" s="11" t="s">
        <v>3603</v>
      </c>
      <c r="F2755" s="6">
        <v>402294</v>
      </c>
      <c r="G2755" s="6" t="s">
        <v>1535</v>
      </c>
      <c r="H2755" s="16">
        <v>18816000.142999999</v>
      </c>
      <c r="I2755" s="12" t="s">
        <v>3597</v>
      </c>
      <c r="J2755" s="12" t="s">
        <v>3604</v>
      </c>
      <c r="K2755" s="15">
        <v>0</v>
      </c>
      <c r="L2755" s="13" t="s">
        <v>14</v>
      </c>
      <c r="M2755" s="7">
        <v>0.49</v>
      </c>
      <c r="N2755" s="17"/>
    </row>
    <row r="2756" spans="1:14" ht="126">
      <c r="A2756" s="6">
        <v>2754</v>
      </c>
      <c r="B2756" s="8" t="s">
        <v>2809</v>
      </c>
      <c r="C2756" s="9" t="s">
        <v>3601</v>
      </c>
      <c r="D2756" s="10" t="s">
        <v>3602</v>
      </c>
      <c r="E2756" s="11" t="s">
        <v>3603</v>
      </c>
      <c r="F2756" s="6">
        <v>402294</v>
      </c>
      <c r="G2756" s="6" t="s">
        <v>1535</v>
      </c>
      <c r="H2756" s="16">
        <v>18816000.142999999</v>
      </c>
      <c r="I2756" s="12" t="s">
        <v>3597</v>
      </c>
      <c r="J2756" s="12" t="s">
        <v>3604</v>
      </c>
      <c r="K2756" s="15">
        <v>0</v>
      </c>
      <c r="L2756" s="13" t="s">
        <v>14</v>
      </c>
      <c r="M2756" s="7">
        <v>0.51</v>
      </c>
      <c r="N2756" s="17"/>
    </row>
    <row r="2757" spans="1:14" ht="78.75">
      <c r="A2757" s="6">
        <v>2755</v>
      </c>
      <c r="B2757" s="8" t="s">
        <v>2809</v>
      </c>
      <c r="C2757" s="9" t="s">
        <v>3594</v>
      </c>
      <c r="D2757" s="10" t="s">
        <v>3595</v>
      </c>
      <c r="E2757" s="11" t="s">
        <v>3605</v>
      </c>
      <c r="F2757" s="6">
        <v>402293</v>
      </c>
      <c r="G2757" s="6" t="s">
        <v>1535</v>
      </c>
      <c r="H2757" s="16">
        <v>30270068.129000001</v>
      </c>
      <c r="I2757" s="12" t="s">
        <v>3597</v>
      </c>
      <c r="J2757" s="12" t="s">
        <v>3606</v>
      </c>
      <c r="K2757" s="15">
        <v>0</v>
      </c>
      <c r="L2757" s="13" t="s">
        <v>14</v>
      </c>
      <c r="M2757" s="7">
        <v>1</v>
      </c>
      <c r="N2757" s="17"/>
    </row>
    <row r="2758" spans="1:14" ht="78.75">
      <c r="A2758" s="6">
        <v>2756</v>
      </c>
      <c r="B2758" s="8" t="s">
        <v>2809</v>
      </c>
      <c r="C2758" s="9" t="s">
        <v>3599</v>
      </c>
      <c r="D2758" s="10" t="s">
        <v>3600</v>
      </c>
      <c r="E2758" s="11" t="s">
        <v>3605</v>
      </c>
      <c r="F2758" s="6">
        <v>402293</v>
      </c>
      <c r="G2758" s="6" t="s">
        <v>1535</v>
      </c>
      <c r="H2758" s="16">
        <v>30270068.129000001</v>
      </c>
      <c r="I2758" s="12" t="s">
        <v>3597</v>
      </c>
      <c r="J2758" s="12" t="s">
        <v>3606</v>
      </c>
      <c r="K2758" s="15">
        <v>0</v>
      </c>
      <c r="L2758" s="13"/>
      <c r="M2758" s="7">
        <v>0.49</v>
      </c>
      <c r="N2758" s="17"/>
    </row>
    <row r="2759" spans="1:14" ht="78.75">
      <c r="A2759" s="6">
        <v>2757</v>
      </c>
      <c r="B2759" s="8" t="s">
        <v>2809</v>
      </c>
      <c r="C2759" s="9" t="s">
        <v>3601</v>
      </c>
      <c r="D2759" s="10" t="s">
        <v>3602</v>
      </c>
      <c r="E2759" s="11" t="s">
        <v>3605</v>
      </c>
      <c r="F2759" s="6">
        <v>402293</v>
      </c>
      <c r="G2759" s="6" t="s">
        <v>1535</v>
      </c>
      <c r="H2759" s="16">
        <v>30270068.129000001</v>
      </c>
      <c r="I2759" s="12" t="s">
        <v>3597</v>
      </c>
      <c r="J2759" s="12" t="s">
        <v>3606</v>
      </c>
      <c r="K2759" s="15">
        <v>0</v>
      </c>
      <c r="L2759" s="13"/>
      <c r="M2759" s="7">
        <v>0.51</v>
      </c>
      <c r="N2759" s="17"/>
    </row>
    <row r="2760" spans="1:14" ht="141.75">
      <c r="A2760" s="6">
        <v>2758</v>
      </c>
      <c r="B2760" s="8" t="s">
        <v>2809</v>
      </c>
      <c r="C2760" s="9" t="s">
        <v>3594</v>
      </c>
      <c r="D2760" s="10" t="s">
        <v>3595</v>
      </c>
      <c r="E2760" s="11" t="s">
        <v>3607</v>
      </c>
      <c r="F2760" s="6">
        <v>402291</v>
      </c>
      <c r="G2760" s="6" t="s">
        <v>1535</v>
      </c>
      <c r="H2760" s="16">
        <v>23018635.300000001</v>
      </c>
      <c r="I2760" s="12" t="s">
        <v>3597</v>
      </c>
      <c r="J2760" s="12" t="s">
        <v>3608</v>
      </c>
      <c r="K2760" s="15">
        <v>5500000</v>
      </c>
      <c r="L2760" s="13" t="s">
        <v>14</v>
      </c>
      <c r="M2760" s="7">
        <v>1</v>
      </c>
      <c r="N2760" s="17"/>
    </row>
    <row r="2761" spans="1:14" ht="141.75">
      <c r="A2761" s="6">
        <v>2759</v>
      </c>
      <c r="B2761" s="8" t="s">
        <v>2809</v>
      </c>
      <c r="C2761" s="9" t="s">
        <v>3599</v>
      </c>
      <c r="D2761" s="10" t="s">
        <v>3600</v>
      </c>
      <c r="E2761" s="11" t="s">
        <v>3607</v>
      </c>
      <c r="F2761" s="6">
        <v>402291</v>
      </c>
      <c r="G2761" s="6" t="s">
        <v>1535</v>
      </c>
      <c r="H2761" s="16">
        <v>23018635.300000001</v>
      </c>
      <c r="I2761" s="12" t="s">
        <v>3597</v>
      </c>
      <c r="J2761" s="12" t="s">
        <v>3608</v>
      </c>
      <c r="K2761" s="15">
        <v>2695000</v>
      </c>
      <c r="L2761" s="13" t="s">
        <v>14</v>
      </c>
      <c r="M2761" s="7">
        <v>0.49</v>
      </c>
      <c r="N2761" s="17"/>
    </row>
    <row r="2762" spans="1:14" ht="141.75">
      <c r="A2762" s="6">
        <v>2760</v>
      </c>
      <c r="B2762" s="8" t="s">
        <v>2809</v>
      </c>
      <c r="C2762" s="9" t="s">
        <v>3601</v>
      </c>
      <c r="D2762" s="10" t="s">
        <v>3602</v>
      </c>
      <c r="E2762" s="11" t="s">
        <v>3607</v>
      </c>
      <c r="F2762" s="6">
        <v>402291</v>
      </c>
      <c r="G2762" s="6" t="s">
        <v>1535</v>
      </c>
      <c r="H2762" s="16">
        <v>23018635.300000001</v>
      </c>
      <c r="I2762" s="12" t="s">
        <v>3597</v>
      </c>
      <c r="J2762" s="12" t="s">
        <v>3608</v>
      </c>
      <c r="K2762" s="15">
        <v>2805000</v>
      </c>
      <c r="L2762" s="13" t="s">
        <v>14</v>
      </c>
      <c r="M2762" s="7">
        <v>0.51</v>
      </c>
      <c r="N2762" s="17"/>
    </row>
    <row r="2763" spans="1:14" ht="110.25">
      <c r="A2763" s="6">
        <v>2761</v>
      </c>
      <c r="B2763" s="8" t="s">
        <v>2809</v>
      </c>
      <c r="C2763" s="9" t="s">
        <v>3609</v>
      </c>
      <c r="D2763" s="10" t="s">
        <v>3610</v>
      </c>
      <c r="E2763" s="11" t="s">
        <v>3611</v>
      </c>
      <c r="F2763" s="6">
        <v>402289</v>
      </c>
      <c r="G2763" s="6" t="s">
        <v>1535</v>
      </c>
      <c r="H2763" s="16">
        <v>26227401.660999998</v>
      </c>
      <c r="I2763" s="12" t="s">
        <v>3597</v>
      </c>
      <c r="J2763" s="12" t="s">
        <v>3604</v>
      </c>
      <c r="K2763" s="15">
        <v>14000000</v>
      </c>
      <c r="L2763" s="13" t="s">
        <v>14</v>
      </c>
      <c r="M2763" s="7">
        <v>1</v>
      </c>
      <c r="N2763" s="17"/>
    </row>
    <row r="2764" spans="1:14" ht="78.75">
      <c r="A2764" s="6">
        <v>2762</v>
      </c>
      <c r="B2764" s="8" t="s">
        <v>2809</v>
      </c>
      <c r="C2764" s="9" t="s">
        <v>3599</v>
      </c>
      <c r="D2764" s="10" t="s">
        <v>3600</v>
      </c>
      <c r="E2764" s="11" t="s">
        <v>3611</v>
      </c>
      <c r="F2764" s="6">
        <v>402289</v>
      </c>
      <c r="G2764" s="6" t="s">
        <v>1535</v>
      </c>
      <c r="H2764" s="16">
        <v>26227401.660999998</v>
      </c>
      <c r="I2764" s="12" t="s">
        <v>3597</v>
      </c>
      <c r="J2764" s="12" t="s">
        <v>3604</v>
      </c>
      <c r="K2764" s="15">
        <v>686000</v>
      </c>
      <c r="L2764" s="13" t="s">
        <v>14</v>
      </c>
      <c r="M2764" s="7">
        <v>0.49</v>
      </c>
      <c r="N2764" s="17"/>
    </row>
    <row r="2765" spans="1:14" ht="78.75">
      <c r="A2765" s="6">
        <v>2763</v>
      </c>
      <c r="B2765" s="8" t="s">
        <v>2809</v>
      </c>
      <c r="C2765" s="9" t="s">
        <v>3601</v>
      </c>
      <c r="D2765" s="10" t="s">
        <v>3602</v>
      </c>
      <c r="E2765" s="11" t="s">
        <v>3611</v>
      </c>
      <c r="F2765" s="6">
        <v>402289</v>
      </c>
      <c r="G2765" s="6" t="s">
        <v>1535</v>
      </c>
      <c r="H2765" s="16">
        <v>26227401.660999998</v>
      </c>
      <c r="I2765" s="12" t="s">
        <v>3597</v>
      </c>
      <c r="J2765" s="12" t="s">
        <v>3604</v>
      </c>
      <c r="K2765" s="15">
        <v>714000</v>
      </c>
      <c r="L2765" s="13" t="s">
        <v>14</v>
      </c>
      <c r="M2765" s="7">
        <v>0.51</v>
      </c>
      <c r="N2765" s="17"/>
    </row>
    <row r="2766" spans="1:14" ht="126">
      <c r="A2766" s="6">
        <v>2764</v>
      </c>
      <c r="B2766" s="8" t="s">
        <v>2809</v>
      </c>
      <c r="C2766" s="9" t="s">
        <v>3594</v>
      </c>
      <c r="D2766" s="10" t="s">
        <v>3595</v>
      </c>
      <c r="E2766" s="11" t="s">
        <v>3612</v>
      </c>
      <c r="F2766" s="6">
        <v>402286</v>
      </c>
      <c r="G2766" s="6" t="s">
        <v>1535</v>
      </c>
      <c r="H2766" s="16">
        <v>15647372.137</v>
      </c>
      <c r="I2766" s="12" t="s">
        <v>3128</v>
      </c>
      <c r="J2766" s="12" t="s">
        <v>3080</v>
      </c>
      <c r="K2766" s="15">
        <v>0</v>
      </c>
      <c r="L2766" s="13" t="s">
        <v>14</v>
      </c>
      <c r="M2766" s="7">
        <v>1</v>
      </c>
      <c r="N2766" s="17"/>
    </row>
    <row r="2767" spans="1:14" ht="126">
      <c r="A2767" s="6">
        <v>2765</v>
      </c>
      <c r="B2767" s="8" t="s">
        <v>2809</v>
      </c>
      <c r="C2767" s="9" t="s">
        <v>3599</v>
      </c>
      <c r="D2767" s="10" t="s">
        <v>3600</v>
      </c>
      <c r="E2767" s="11" t="s">
        <v>3612</v>
      </c>
      <c r="F2767" s="6">
        <v>402286</v>
      </c>
      <c r="G2767" s="6" t="s">
        <v>1535</v>
      </c>
      <c r="H2767" s="16">
        <v>15647372.137</v>
      </c>
      <c r="I2767" s="12" t="s">
        <v>3128</v>
      </c>
      <c r="J2767" s="12" t="s">
        <v>3080</v>
      </c>
      <c r="K2767" s="15">
        <v>0</v>
      </c>
      <c r="L2767" s="13" t="s">
        <v>14</v>
      </c>
      <c r="M2767" s="7">
        <v>0.49</v>
      </c>
      <c r="N2767" s="17"/>
    </row>
    <row r="2768" spans="1:14" ht="126">
      <c r="A2768" s="6">
        <v>2766</v>
      </c>
      <c r="B2768" s="8" t="s">
        <v>2809</v>
      </c>
      <c r="C2768" s="9" t="s">
        <v>3601</v>
      </c>
      <c r="D2768" s="10" t="s">
        <v>3602</v>
      </c>
      <c r="E2768" s="11" t="s">
        <v>3612</v>
      </c>
      <c r="F2768" s="6">
        <v>402286</v>
      </c>
      <c r="G2768" s="6" t="s">
        <v>1535</v>
      </c>
      <c r="H2768" s="16">
        <v>15647372.137</v>
      </c>
      <c r="I2768" s="12" t="s">
        <v>3128</v>
      </c>
      <c r="J2768" s="12" t="s">
        <v>3080</v>
      </c>
      <c r="K2768" s="15">
        <v>0</v>
      </c>
      <c r="L2768" s="13" t="s">
        <v>14</v>
      </c>
      <c r="M2768" s="7">
        <v>0.51</v>
      </c>
      <c r="N2768" s="17"/>
    </row>
    <row r="2769" spans="1:14" ht="78.75">
      <c r="A2769" s="6">
        <v>2767</v>
      </c>
      <c r="B2769" s="8" t="s">
        <v>2809</v>
      </c>
      <c r="C2769" s="9" t="s">
        <v>3594</v>
      </c>
      <c r="D2769" s="10" t="s">
        <v>3595</v>
      </c>
      <c r="E2769" s="11" t="s">
        <v>3613</v>
      </c>
      <c r="F2769" s="6">
        <v>402285</v>
      </c>
      <c r="G2769" s="6" t="s">
        <v>1535</v>
      </c>
      <c r="H2769" s="16">
        <v>30512262.011</v>
      </c>
      <c r="I2769" s="12" t="s">
        <v>3597</v>
      </c>
      <c r="J2769" s="12" t="s">
        <v>3614</v>
      </c>
      <c r="K2769" s="15">
        <v>10364000</v>
      </c>
      <c r="L2769" s="13" t="s">
        <v>14</v>
      </c>
      <c r="M2769" s="7">
        <v>1</v>
      </c>
      <c r="N2769" s="17"/>
    </row>
    <row r="2770" spans="1:14" ht="78.75">
      <c r="A2770" s="6">
        <v>2768</v>
      </c>
      <c r="B2770" s="8" t="s">
        <v>2809</v>
      </c>
      <c r="C2770" s="9" t="s">
        <v>3599</v>
      </c>
      <c r="D2770" s="10" t="s">
        <v>3600</v>
      </c>
      <c r="E2770" s="11" t="s">
        <v>3613</v>
      </c>
      <c r="F2770" s="6">
        <v>402285</v>
      </c>
      <c r="G2770" s="6" t="s">
        <v>1535</v>
      </c>
      <c r="H2770" s="16">
        <v>30512262.011</v>
      </c>
      <c r="I2770" s="12" t="s">
        <v>3597</v>
      </c>
      <c r="J2770" s="12" t="s">
        <v>3614</v>
      </c>
      <c r="K2770" s="15">
        <v>5078360</v>
      </c>
      <c r="L2770" s="13" t="s">
        <v>14</v>
      </c>
      <c r="M2770" s="7">
        <v>0.49</v>
      </c>
      <c r="N2770" s="17"/>
    </row>
    <row r="2771" spans="1:14" ht="78.75">
      <c r="A2771" s="6">
        <v>2769</v>
      </c>
      <c r="B2771" s="8" t="s">
        <v>2809</v>
      </c>
      <c r="C2771" s="9" t="s">
        <v>3601</v>
      </c>
      <c r="D2771" s="10" t="s">
        <v>3602</v>
      </c>
      <c r="E2771" s="11" t="s">
        <v>3613</v>
      </c>
      <c r="F2771" s="6">
        <v>402285</v>
      </c>
      <c r="G2771" s="6" t="s">
        <v>1535</v>
      </c>
      <c r="H2771" s="16">
        <v>30512262.011</v>
      </c>
      <c r="I2771" s="12" t="s">
        <v>3597</v>
      </c>
      <c r="J2771" s="12" t="s">
        <v>3614</v>
      </c>
      <c r="K2771" s="15">
        <v>5285640</v>
      </c>
      <c r="L2771" s="13" t="s">
        <v>14</v>
      </c>
      <c r="M2771" s="7">
        <v>0.51</v>
      </c>
      <c r="N2771" s="17"/>
    </row>
    <row r="2772" spans="1:14" ht="94.5">
      <c r="A2772" s="6">
        <v>2770</v>
      </c>
      <c r="B2772" s="8" t="s">
        <v>2809</v>
      </c>
      <c r="C2772" s="9" t="s">
        <v>3594</v>
      </c>
      <c r="D2772" s="10" t="s">
        <v>3595</v>
      </c>
      <c r="E2772" s="11" t="s">
        <v>3615</v>
      </c>
      <c r="F2772" s="6">
        <v>402284</v>
      </c>
      <c r="G2772" s="6" t="s">
        <v>1535</v>
      </c>
      <c r="H2772" s="16">
        <v>21146942.495999999</v>
      </c>
      <c r="I2772" s="12" t="s">
        <v>3597</v>
      </c>
      <c r="J2772" s="12" t="s">
        <v>3604</v>
      </c>
      <c r="K2772" s="15">
        <v>0</v>
      </c>
      <c r="L2772" s="13" t="s">
        <v>14</v>
      </c>
      <c r="M2772" s="7">
        <v>1</v>
      </c>
      <c r="N2772" s="17"/>
    </row>
    <row r="2773" spans="1:14" ht="94.5">
      <c r="A2773" s="6">
        <v>2771</v>
      </c>
      <c r="B2773" s="8" t="s">
        <v>2809</v>
      </c>
      <c r="C2773" s="9" t="s">
        <v>3599</v>
      </c>
      <c r="D2773" s="10" t="s">
        <v>3600</v>
      </c>
      <c r="E2773" s="11" t="s">
        <v>3615</v>
      </c>
      <c r="F2773" s="6">
        <v>402284</v>
      </c>
      <c r="G2773" s="6" t="s">
        <v>1535</v>
      </c>
      <c r="H2773" s="16">
        <v>21146942.495999999</v>
      </c>
      <c r="I2773" s="12" t="s">
        <v>3597</v>
      </c>
      <c r="J2773" s="12" t="s">
        <v>3604</v>
      </c>
      <c r="K2773" s="15">
        <v>0</v>
      </c>
      <c r="L2773" s="13" t="s">
        <v>14</v>
      </c>
      <c r="M2773" s="7">
        <v>0.49</v>
      </c>
      <c r="N2773" s="17"/>
    </row>
    <row r="2774" spans="1:14" ht="94.5">
      <c r="A2774" s="6">
        <v>2772</v>
      </c>
      <c r="B2774" s="8" t="s">
        <v>2809</v>
      </c>
      <c r="C2774" s="9" t="s">
        <v>3601</v>
      </c>
      <c r="D2774" s="10" t="s">
        <v>3602</v>
      </c>
      <c r="E2774" s="11" t="s">
        <v>3615</v>
      </c>
      <c r="F2774" s="6">
        <v>402284</v>
      </c>
      <c r="G2774" s="6" t="s">
        <v>1535</v>
      </c>
      <c r="H2774" s="16">
        <v>21146942.495999999</v>
      </c>
      <c r="I2774" s="12" t="s">
        <v>3597</v>
      </c>
      <c r="J2774" s="12" t="s">
        <v>3604</v>
      </c>
      <c r="K2774" s="15">
        <v>0</v>
      </c>
      <c r="L2774" s="13" t="s">
        <v>14</v>
      </c>
      <c r="M2774" s="7">
        <v>0.51</v>
      </c>
      <c r="N2774" s="17"/>
    </row>
    <row r="2775" spans="1:14" ht="110.25">
      <c r="A2775" s="6">
        <v>2773</v>
      </c>
      <c r="B2775" s="8" t="s">
        <v>2809</v>
      </c>
      <c r="C2775" s="9" t="s">
        <v>3616</v>
      </c>
      <c r="D2775" s="10" t="s">
        <v>3600</v>
      </c>
      <c r="E2775" s="11" t="s">
        <v>3617</v>
      </c>
      <c r="F2775" s="6">
        <v>402283</v>
      </c>
      <c r="G2775" s="6" t="s">
        <v>1535</v>
      </c>
      <c r="H2775" s="16">
        <v>9796306.1300000008</v>
      </c>
      <c r="I2775" s="12" t="s">
        <v>3618</v>
      </c>
      <c r="J2775" s="12" t="s">
        <v>2873</v>
      </c>
      <c r="K2775" s="15">
        <v>5942000</v>
      </c>
      <c r="L2775" s="13" t="s">
        <v>15</v>
      </c>
      <c r="M2775" s="7">
        <v>1</v>
      </c>
      <c r="N2775" s="17"/>
    </row>
    <row r="2776" spans="1:14" ht="63">
      <c r="A2776" s="6">
        <v>2774</v>
      </c>
      <c r="B2776" s="8" t="s">
        <v>2809</v>
      </c>
      <c r="C2776" s="9" t="s">
        <v>3619</v>
      </c>
      <c r="D2776" s="10" t="s">
        <v>3620</v>
      </c>
      <c r="E2776" s="11" t="s">
        <v>3621</v>
      </c>
      <c r="F2776" s="6">
        <v>402282</v>
      </c>
      <c r="G2776" s="6" t="s">
        <v>1535</v>
      </c>
      <c r="H2776" s="16">
        <v>2936688.77</v>
      </c>
      <c r="I2776" s="12" t="s">
        <v>3488</v>
      </c>
      <c r="J2776" s="12" t="s">
        <v>3503</v>
      </c>
      <c r="K2776" s="15">
        <v>0</v>
      </c>
      <c r="L2776" s="13" t="s">
        <v>15</v>
      </c>
      <c r="M2776" s="7">
        <v>1</v>
      </c>
      <c r="N2776" s="17"/>
    </row>
    <row r="2777" spans="1:14" ht="78.75">
      <c r="A2777" s="6">
        <v>2775</v>
      </c>
      <c r="B2777" s="8" t="s">
        <v>2809</v>
      </c>
      <c r="C2777" s="9" t="s">
        <v>3583</v>
      </c>
      <c r="D2777" s="10" t="s">
        <v>3584</v>
      </c>
      <c r="E2777" s="11" t="s">
        <v>3622</v>
      </c>
      <c r="F2777" s="6">
        <v>402278</v>
      </c>
      <c r="G2777" s="6" t="s">
        <v>1535</v>
      </c>
      <c r="H2777" s="16">
        <v>2680366.1</v>
      </c>
      <c r="I2777" s="12" t="s">
        <v>3623</v>
      </c>
      <c r="J2777" s="12" t="s">
        <v>2873</v>
      </c>
      <c r="K2777" s="15">
        <v>0</v>
      </c>
      <c r="L2777" s="13" t="s">
        <v>15</v>
      </c>
      <c r="M2777" s="7">
        <v>1</v>
      </c>
      <c r="N2777" s="17"/>
    </row>
    <row r="2778" spans="1:14" ht="94.5">
      <c r="A2778" s="6">
        <v>2776</v>
      </c>
      <c r="B2778" s="8" t="s">
        <v>2809</v>
      </c>
      <c r="C2778" s="9" t="s">
        <v>3624</v>
      </c>
      <c r="D2778" s="10" t="s">
        <v>3625</v>
      </c>
      <c r="E2778" s="11" t="s">
        <v>3626</v>
      </c>
      <c r="F2778" s="6">
        <v>402277</v>
      </c>
      <c r="G2778" s="6" t="s">
        <v>1535</v>
      </c>
      <c r="H2778" s="16">
        <v>7454291.1299999999</v>
      </c>
      <c r="I2778" s="12" t="s">
        <v>3184</v>
      </c>
      <c r="J2778" s="12" t="s">
        <v>2839</v>
      </c>
      <c r="K2778" s="15">
        <v>0</v>
      </c>
      <c r="L2778" s="13" t="s">
        <v>15</v>
      </c>
      <c r="M2778" s="7">
        <v>1</v>
      </c>
      <c r="N2778" s="17"/>
    </row>
    <row r="2779" spans="1:14" ht="94.5">
      <c r="A2779" s="6">
        <v>2777</v>
      </c>
      <c r="B2779" s="8" t="s">
        <v>2809</v>
      </c>
      <c r="C2779" s="9" t="s">
        <v>3627</v>
      </c>
      <c r="D2779" s="10" t="s">
        <v>3628</v>
      </c>
      <c r="E2779" s="11" t="s">
        <v>3629</v>
      </c>
      <c r="F2779" s="6">
        <v>402276</v>
      </c>
      <c r="G2779" s="6" t="s">
        <v>1535</v>
      </c>
      <c r="H2779" s="16">
        <v>7799949.0690000001</v>
      </c>
      <c r="I2779" s="12" t="s">
        <v>3630</v>
      </c>
      <c r="J2779" s="12" t="s">
        <v>3631</v>
      </c>
      <c r="K2779" s="15">
        <v>0</v>
      </c>
      <c r="L2779" s="13" t="s">
        <v>15</v>
      </c>
      <c r="M2779" s="7">
        <v>1</v>
      </c>
      <c r="N2779" s="17"/>
    </row>
    <row r="2780" spans="1:14" ht="78.75">
      <c r="A2780" s="6">
        <v>2778</v>
      </c>
      <c r="B2780" s="8" t="s">
        <v>2809</v>
      </c>
      <c r="C2780" s="9" t="s">
        <v>3632</v>
      </c>
      <c r="D2780" s="10" t="s">
        <v>3500</v>
      </c>
      <c r="E2780" s="11" t="s">
        <v>3633</v>
      </c>
      <c r="F2780" s="6">
        <v>402274</v>
      </c>
      <c r="G2780" s="6" t="s">
        <v>1535</v>
      </c>
      <c r="H2780" s="16">
        <v>3919924.8849999998</v>
      </c>
      <c r="I2780" s="12" t="s">
        <v>3167</v>
      </c>
      <c r="J2780" s="12" t="s">
        <v>3085</v>
      </c>
      <c r="K2780" s="15">
        <v>0</v>
      </c>
      <c r="L2780" s="13" t="s">
        <v>15</v>
      </c>
      <c r="M2780" s="7">
        <v>1</v>
      </c>
      <c r="N2780" s="17"/>
    </row>
    <row r="2781" spans="1:14" ht="94.5">
      <c r="A2781" s="6">
        <v>2779</v>
      </c>
      <c r="B2781" s="8" t="s">
        <v>2809</v>
      </c>
      <c r="C2781" s="9" t="s">
        <v>3634</v>
      </c>
      <c r="D2781" s="10" t="s">
        <v>3635</v>
      </c>
      <c r="E2781" s="11" t="s">
        <v>3636</v>
      </c>
      <c r="F2781" s="6">
        <v>402272</v>
      </c>
      <c r="G2781" s="6" t="s">
        <v>1535</v>
      </c>
      <c r="H2781" s="16">
        <v>16854599.543000001</v>
      </c>
      <c r="I2781" s="12" t="s">
        <v>3321</v>
      </c>
      <c r="J2781" s="12" t="s">
        <v>3637</v>
      </c>
      <c r="K2781" s="15">
        <v>4380000</v>
      </c>
      <c r="L2781" s="13" t="s">
        <v>15</v>
      </c>
      <c r="M2781" s="7">
        <v>1</v>
      </c>
      <c r="N2781" s="17"/>
    </row>
    <row r="2782" spans="1:14" ht="78.75">
      <c r="A2782" s="6">
        <v>2780</v>
      </c>
      <c r="B2782" s="8" t="s">
        <v>2809</v>
      </c>
      <c r="C2782" s="9" t="s">
        <v>3638</v>
      </c>
      <c r="D2782" s="10" t="s">
        <v>3639</v>
      </c>
      <c r="E2782" s="11" t="s">
        <v>3640</v>
      </c>
      <c r="F2782" s="6">
        <v>402271</v>
      </c>
      <c r="G2782" s="6" t="s">
        <v>1535</v>
      </c>
      <c r="H2782" s="16">
        <v>4602804.0080000004</v>
      </c>
      <c r="I2782" s="12" t="s">
        <v>3561</v>
      </c>
      <c r="J2782" s="12" t="s">
        <v>3459</v>
      </c>
      <c r="K2782" s="15">
        <v>0</v>
      </c>
      <c r="L2782" s="13" t="s">
        <v>15</v>
      </c>
      <c r="M2782" s="7">
        <v>1</v>
      </c>
      <c r="N2782" s="17"/>
    </row>
    <row r="2783" spans="1:14" ht="110.25">
      <c r="A2783" s="6">
        <v>2781</v>
      </c>
      <c r="B2783" s="8" t="s">
        <v>2809</v>
      </c>
      <c r="C2783" s="9" t="s">
        <v>3641</v>
      </c>
      <c r="D2783" s="10" t="s">
        <v>3023</v>
      </c>
      <c r="E2783" s="11" t="s">
        <v>3642</v>
      </c>
      <c r="F2783" s="6">
        <v>402269</v>
      </c>
      <c r="G2783" s="6" t="s">
        <v>1535</v>
      </c>
      <c r="H2783" s="16">
        <v>10996461.551999999</v>
      </c>
      <c r="I2783" s="12" t="s">
        <v>3592</v>
      </c>
      <c r="J2783" s="12" t="s">
        <v>2985</v>
      </c>
      <c r="K2783" s="15">
        <v>0</v>
      </c>
      <c r="L2783" s="13" t="s">
        <v>15</v>
      </c>
      <c r="M2783" s="7">
        <v>1</v>
      </c>
      <c r="N2783" s="17"/>
    </row>
    <row r="2784" spans="1:14" ht="110.25">
      <c r="A2784" s="6">
        <v>2782</v>
      </c>
      <c r="B2784" s="8" t="s">
        <v>2809</v>
      </c>
      <c r="C2784" s="9" t="s">
        <v>3643</v>
      </c>
      <c r="D2784" s="10" t="s">
        <v>3644</v>
      </c>
      <c r="E2784" s="11" t="s">
        <v>3645</v>
      </c>
      <c r="F2784" s="6">
        <v>402267</v>
      </c>
      <c r="G2784" s="6" t="s">
        <v>1535</v>
      </c>
      <c r="H2784" s="16">
        <v>15258587.779999999</v>
      </c>
      <c r="I2784" s="12" t="s">
        <v>3646</v>
      </c>
      <c r="J2784" s="12" t="s">
        <v>3647</v>
      </c>
      <c r="K2784" s="15">
        <v>0</v>
      </c>
      <c r="L2784" s="13" t="s">
        <v>15</v>
      </c>
      <c r="M2784" s="7">
        <v>1</v>
      </c>
      <c r="N2784" s="17"/>
    </row>
    <row r="2785" spans="1:14" ht="78.75">
      <c r="A2785" s="6">
        <v>2783</v>
      </c>
      <c r="B2785" s="8" t="s">
        <v>2809</v>
      </c>
      <c r="C2785" s="9" t="s">
        <v>3648</v>
      </c>
      <c r="D2785" s="10" t="s">
        <v>3143</v>
      </c>
      <c r="E2785" s="11" t="s">
        <v>3649</v>
      </c>
      <c r="F2785" s="6">
        <v>388885</v>
      </c>
      <c r="G2785" s="6" t="s">
        <v>1535</v>
      </c>
      <c r="H2785" s="16">
        <v>5836693.5999999996</v>
      </c>
      <c r="I2785" s="12" t="s">
        <v>3145</v>
      </c>
      <c r="J2785" s="12" t="s">
        <v>3146</v>
      </c>
      <c r="K2785" s="15">
        <v>0</v>
      </c>
      <c r="L2785" s="13" t="s">
        <v>15</v>
      </c>
      <c r="M2785" s="7">
        <v>1</v>
      </c>
      <c r="N2785" s="17"/>
    </row>
    <row r="2786" spans="1:14" ht="110.25">
      <c r="A2786" s="6">
        <v>2784</v>
      </c>
      <c r="B2786" s="8" t="s">
        <v>2809</v>
      </c>
      <c r="C2786" s="9" t="s">
        <v>3650</v>
      </c>
      <c r="D2786" s="10" t="s">
        <v>3651</v>
      </c>
      <c r="E2786" s="11" t="s">
        <v>3652</v>
      </c>
      <c r="F2786" s="6">
        <v>383407</v>
      </c>
      <c r="G2786" s="6" t="s">
        <v>1535</v>
      </c>
      <c r="H2786" s="16">
        <v>13758154.199999999</v>
      </c>
      <c r="I2786" s="12" t="s">
        <v>3114</v>
      </c>
      <c r="J2786" s="12" t="s">
        <v>2976</v>
      </c>
      <c r="K2786" s="15">
        <v>0</v>
      </c>
      <c r="L2786" s="13" t="s">
        <v>15</v>
      </c>
      <c r="M2786" s="7">
        <v>1</v>
      </c>
      <c r="N2786" s="17"/>
    </row>
    <row r="2787" spans="1:14" ht="94.5">
      <c r="A2787" s="6">
        <v>2785</v>
      </c>
      <c r="B2787" s="8" t="s">
        <v>2809</v>
      </c>
      <c r="C2787" s="9" t="s">
        <v>3653</v>
      </c>
      <c r="D2787" s="10" t="s">
        <v>3654</v>
      </c>
      <c r="E2787" s="11" t="s">
        <v>3655</v>
      </c>
      <c r="F2787" s="6">
        <v>383406</v>
      </c>
      <c r="G2787" s="6" t="s">
        <v>1535</v>
      </c>
      <c r="H2787" s="16">
        <v>4487456</v>
      </c>
      <c r="I2787" s="12" t="s">
        <v>3145</v>
      </c>
      <c r="J2787" s="12" t="s">
        <v>3146</v>
      </c>
      <c r="K2787" s="15">
        <v>2000000</v>
      </c>
      <c r="L2787" s="13" t="s">
        <v>15</v>
      </c>
      <c r="M2787" s="7">
        <v>1</v>
      </c>
      <c r="N2787" s="17"/>
    </row>
    <row r="2788" spans="1:14" ht="94.5">
      <c r="A2788" s="6">
        <v>2786</v>
      </c>
      <c r="B2788" s="8" t="s">
        <v>2809</v>
      </c>
      <c r="C2788" s="9" t="s">
        <v>3418</v>
      </c>
      <c r="D2788" s="10" t="s">
        <v>3222</v>
      </c>
      <c r="E2788" s="11" t="s">
        <v>3656</v>
      </c>
      <c r="F2788" s="6">
        <v>383405</v>
      </c>
      <c r="G2788" s="6" t="s">
        <v>1535</v>
      </c>
      <c r="H2788" s="16">
        <v>6344556.75</v>
      </c>
      <c r="I2788" s="12" t="s">
        <v>3590</v>
      </c>
      <c r="J2788" s="12" t="s">
        <v>3657</v>
      </c>
      <c r="K2788" s="15">
        <v>0</v>
      </c>
      <c r="L2788" s="13" t="s">
        <v>15</v>
      </c>
      <c r="M2788" s="7">
        <v>1</v>
      </c>
      <c r="N2788" s="17"/>
    </row>
    <row r="2789" spans="1:14" ht="110.25">
      <c r="A2789" s="6">
        <v>2787</v>
      </c>
      <c r="B2789" s="8" t="s">
        <v>2809</v>
      </c>
      <c r="C2789" s="9" t="s">
        <v>3658</v>
      </c>
      <c r="D2789" s="10" t="s">
        <v>2969</v>
      </c>
      <c r="E2789" s="11" t="s">
        <v>3659</v>
      </c>
      <c r="F2789" s="6">
        <v>383404</v>
      </c>
      <c r="G2789" s="6" t="s">
        <v>1535</v>
      </c>
      <c r="H2789" s="16">
        <v>17147060.614</v>
      </c>
      <c r="I2789" s="12" t="s">
        <v>3145</v>
      </c>
      <c r="J2789" s="12" t="s">
        <v>3660</v>
      </c>
      <c r="K2789" s="15">
        <v>0</v>
      </c>
      <c r="L2789" s="13" t="s">
        <v>15</v>
      </c>
      <c r="M2789" s="7">
        <v>1</v>
      </c>
      <c r="N2789" s="17"/>
    </row>
    <row r="2790" spans="1:14" ht="110.25">
      <c r="A2790" s="6">
        <v>2788</v>
      </c>
      <c r="B2790" s="8" t="s">
        <v>2809</v>
      </c>
      <c r="C2790" s="9" t="s">
        <v>3658</v>
      </c>
      <c r="D2790" s="10" t="s">
        <v>2969</v>
      </c>
      <c r="E2790" s="11" t="s">
        <v>3659</v>
      </c>
      <c r="F2790" s="6">
        <v>383404</v>
      </c>
      <c r="G2790" s="6" t="s">
        <v>1535</v>
      </c>
      <c r="H2790" s="16">
        <v>17147060.614</v>
      </c>
      <c r="I2790" s="12" t="s">
        <v>3145</v>
      </c>
      <c r="J2790" s="12" t="s">
        <v>3660</v>
      </c>
      <c r="K2790" s="15">
        <v>0</v>
      </c>
      <c r="L2790" s="13" t="s">
        <v>15</v>
      </c>
      <c r="M2790" s="7">
        <v>1</v>
      </c>
      <c r="N2790" s="17"/>
    </row>
    <row r="2791" spans="1:14" ht="78.75">
      <c r="A2791" s="6">
        <v>2789</v>
      </c>
      <c r="B2791" s="8" t="s">
        <v>2809</v>
      </c>
      <c r="C2791" s="9" t="s">
        <v>3627</v>
      </c>
      <c r="D2791" s="10" t="s">
        <v>3628</v>
      </c>
      <c r="E2791" s="11" t="s">
        <v>3661</v>
      </c>
      <c r="F2791" s="6">
        <v>383403</v>
      </c>
      <c r="G2791" s="6" t="s">
        <v>1535</v>
      </c>
      <c r="H2791" s="16">
        <v>6956109.0889999997</v>
      </c>
      <c r="I2791" s="12" t="s">
        <v>3618</v>
      </c>
      <c r="J2791" s="12" t="s">
        <v>2873</v>
      </c>
      <c r="K2791" s="15">
        <v>0</v>
      </c>
      <c r="L2791" s="13" t="s">
        <v>15</v>
      </c>
      <c r="M2791" s="7">
        <v>1</v>
      </c>
      <c r="N2791" s="17"/>
    </row>
    <row r="2792" spans="1:14" ht="78.75">
      <c r="A2792" s="6">
        <v>2790</v>
      </c>
      <c r="B2792" s="8" t="s">
        <v>2809</v>
      </c>
      <c r="C2792" s="9" t="s">
        <v>3627</v>
      </c>
      <c r="D2792" s="10" t="s">
        <v>3628</v>
      </c>
      <c r="E2792" s="11" t="s">
        <v>3662</v>
      </c>
      <c r="F2792" s="6">
        <v>383402</v>
      </c>
      <c r="G2792" s="6" t="s">
        <v>1535</v>
      </c>
      <c r="H2792" s="16">
        <v>7487229.5539999995</v>
      </c>
      <c r="I2792" s="12" t="s">
        <v>3618</v>
      </c>
      <c r="J2792" s="12" t="s">
        <v>2873</v>
      </c>
      <c r="K2792" s="15">
        <v>0</v>
      </c>
      <c r="L2792" s="13" t="s">
        <v>15</v>
      </c>
      <c r="M2792" s="7">
        <v>1</v>
      </c>
      <c r="N2792" s="17"/>
    </row>
    <row r="2793" spans="1:14" ht="78.75">
      <c r="A2793" s="6">
        <v>2791</v>
      </c>
      <c r="B2793" s="8" t="s">
        <v>2809</v>
      </c>
      <c r="C2793" s="9" t="s">
        <v>3627</v>
      </c>
      <c r="D2793" s="10" t="s">
        <v>3628</v>
      </c>
      <c r="E2793" s="11" t="s">
        <v>3663</v>
      </c>
      <c r="F2793" s="6">
        <v>383401</v>
      </c>
      <c r="G2793" s="6" t="s">
        <v>1535</v>
      </c>
      <c r="H2793" s="16">
        <v>8511484.8809999991</v>
      </c>
      <c r="I2793" s="12" t="s">
        <v>3618</v>
      </c>
      <c r="J2793" s="12" t="s">
        <v>2873</v>
      </c>
      <c r="K2793" s="15">
        <v>2100000</v>
      </c>
      <c r="L2793" s="13" t="s">
        <v>15</v>
      </c>
      <c r="M2793" s="7">
        <v>1</v>
      </c>
      <c r="N2793" s="17"/>
    </row>
    <row r="2794" spans="1:14" ht="94.5">
      <c r="A2794" s="6">
        <v>2792</v>
      </c>
      <c r="B2794" s="8" t="s">
        <v>2809</v>
      </c>
      <c r="C2794" s="9" t="s">
        <v>3664</v>
      </c>
      <c r="D2794" s="10" t="s">
        <v>3173</v>
      </c>
      <c r="E2794" s="11" t="s">
        <v>3665</v>
      </c>
      <c r="F2794" s="6">
        <v>383400</v>
      </c>
      <c r="G2794" s="6" t="s">
        <v>1535</v>
      </c>
      <c r="H2794" s="16">
        <v>7523638.6749999998</v>
      </c>
      <c r="I2794" s="12" t="s">
        <v>3167</v>
      </c>
      <c r="J2794" s="12" t="s">
        <v>2873</v>
      </c>
      <c r="K2794" s="15">
        <v>0</v>
      </c>
      <c r="L2794" s="13" t="s">
        <v>15</v>
      </c>
      <c r="M2794" s="7">
        <v>1</v>
      </c>
      <c r="N2794" s="17"/>
    </row>
    <row r="2795" spans="1:14" ht="78.75">
      <c r="A2795" s="6">
        <v>2793</v>
      </c>
      <c r="B2795" s="8" t="s">
        <v>2809</v>
      </c>
      <c r="C2795" s="9" t="s">
        <v>3666</v>
      </c>
      <c r="D2795" s="10" t="s">
        <v>3667</v>
      </c>
      <c r="E2795" s="11" t="s">
        <v>3668</v>
      </c>
      <c r="F2795" s="6">
        <v>383399</v>
      </c>
      <c r="G2795" s="6" t="s">
        <v>1535</v>
      </c>
      <c r="H2795" s="16">
        <v>7959857.4000000004</v>
      </c>
      <c r="I2795" s="12" t="s">
        <v>3288</v>
      </c>
      <c r="J2795" s="12" t="s">
        <v>3289</v>
      </c>
      <c r="K2795" s="15">
        <v>0</v>
      </c>
      <c r="L2795" s="13" t="s">
        <v>15</v>
      </c>
      <c r="M2795" s="7">
        <v>1</v>
      </c>
      <c r="N2795" s="17"/>
    </row>
    <row r="2796" spans="1:14" ht="94.5">
      <c r="A2796" s="6">
        <v>2794</v>
      </c>
      <c r="B2796" s="8" t="s">
        <v>2809</v>
      </c>
      <c r="C2796" s="9" t="s">
        <v>3669</v>
      </c>
      <c r="D2796" s="10" t="s">
        <v>3670</v>
      </c>
      <c r="E2796" s="11" t="s">
        <v>3671</v>
      </c>
      <c r="F2796" s="6">
        <v>383397</v>
      </c>
      <c r="G2796" s="6" t="s">
        <v>1535</v>
      </c>
      <c r="H2796" s="16">
        <v>18046410.425000001</v>
      </c>
      <c r="I2796" s="12" t="s">
        <v>3128</v>
      </c>
      <c r="J2796" s="12" t="s">
        <v>3672</v>
      </c>
      <c r="K2796" s="15">
        <v>0</v>
      </c>
      <c r="L2796" s="13" t="s">
        <v>14</v>
      </c>
      <c r="M2796" s="7">
        <v>1</v>
      </c>
      <c r="N2796" s="17"/>
    </row>
    <row r="2797" spans="1:14" ht="94.5">
      <c r="A2797" s="6">
        <v>2795</v>
      </c>
      <c r="B2797" s="8" t="s">
        <v>2809</v>
      </c>
      <c r="C2797" s="9" t="s">
        <v>3110</v>
      </c>
      <c r="D2797" s="10" t="s">
        <v>732</v>
      </c>
      <c r="E2797" s="11" t="s">
        <v>3671</v>
      </c>
      <c r="F2797" s="6">
        <v>383397</v>
      </c>
      <c r="G2797" s="6" t="s">
        <v>1535</v>
      </c>
      <c r="H2797" s="16">
        <v>18046410.425000001</v>
      </c>
      <c r="I2797" s="12" t="s">
        <v>3128</v>
      </c>
      <c r="J2797" s="12" t="s">
        <v>3672</v>
      </c>
      <c r="K2797" s="15">
        <v>0</v>
      </c>
      <c r="L2797" s="13" t="s">
        <v>14</v>
      </c>
      <c r="M2797" s="7">
        <v>0.51</v>
      </c>
      <c r="N2797" s="17"/>
    </row>
    <row r="2798" spans="1:14" ht="94.5">
      <c r="A2798" s="6">
        <v>2796</v>
      </c>
      <c r="B2798" s="8" t="s">
        <v>2809</v>
      </c>
      <c r="C2798" s="9" t="s">
        <v>3108</v>
      </c>
      <c r="D2798" s="10" t="s">
        <v>3109</v>
      </c>
      <c r="E2798" s="11" t="s">
        <v>3671</v>
      </c>
      <c r="F2798" s="6">
        <v>383397</v>
      </c>
      <c r="G2798" s="6" t="s">
        <v>1535</v>
      </c>
      <c r="H2798" s="16">
        <v>18046410.425000001</v>
      </c>
      <c r="I2798" s="12" t="s">
        <v>3128</v>
      </c>
      <c r="J2798" s="12" t="s">
        <v>3672</v>
      </c>
      <c r="K2798" s="15">
        <v>0</v>
      </c>
      <c r="L2798" s="13" t="s">
        <v>14</v>
      </c>
      <c r="M2798" s="7">
        <v>0.49</v>
      </c>
      <c r="N2798" s="17"/>
    </row>
    <row r="2799" spans="1:14" ht="78.75">
      <c r="A2799" s="6">
        <v>2797</v>
      </c>
      <c r="B2799" s="8" t="s">
        <v>2809</v>
      </c>
      <c r="C2799" s="9" t="s">
        <v>3673</v>
      </c>
      <c r="D2799" s="10" t="s">
        <v>3674</v>
      </c>
      <c r="E2799" s="11" t="s">
        <v>3675</v>
      </c>
      <c r="F2799" s="6">
        <v>383396</v>
      </c>
      <c r="G2799" s="6" t="s">
        <v>1535</v>
      </c>
      <c r="H2799" s="16">
        <v>16742788.309</v>
      </c>
      <c r="I2799" s="12" t="s">
        <v>3145</v>
      </c>
      <c r="J2799" s="12" t="s">
        <v>2930</v>
      </c>
      <c r="K2799" s="15">
        <v>4000000</v>
      </c>
      <c r="L2799" s="13" t="s">
        <v>15</v>
      </c>
      <c r="M2799" s="7">
        <v>1</v>
      </c>
      <c r="N2799" s="17"/>
    </row>
    <row r="2800" spans="1:14" ht="94.5">
      <c r="A2800" s="6">
        <v>2798</v>
      </c>
      <c r="B2800" s="8" t="s">
        <v>2809</v>
      </c>
      <c r="C2800" s="9" t="s">
        <v>3676</v>
      </c>
      <c r="D2800" s="10" t="s">
        <v>3677</v>
      </c>
      <c r="E2800" s="11" t="s">
        <v>3678</v>
      </c>
      <c r="F2800" s="6">
        <v>383395</v>
      </c>
      <c r="G2800" s="6" t="s">
        <v>1535</v>
      </c>
      <c r="H2800" s="16">
        <v>8544173.4000000004</v>
      </c>
      <c r="I2800" s="12" t="s">
        <v>3592</v>
      </c>
      <c r="J2800" s="12" t="s">
        <v>2985</v>
      </c>
      <c r="K2800" s="15">
        <v>0</v>
      </c>
      <c r="L2800" s="13" t="s">
        <v>15</v>
      </c>
      <c r="M2800" s="7">
        <v>1</v>
      </c>
      <c r="N2800" s="17"/>
    </row>
    <row r="2801" spans="1:14" ht="78.75">
      <c r="A2801" s="6">
        <v>2799</v>
      </c>
      <c r="B2801" s="8" t="s">
        <v>2809</v>
      </c>
      <c r="C2801" s="9" t="s">
        <v>3679</v>
      </c>
      <c r="D2801" s="10" t="s">
        <v>3680</v>
      </c>
      <c r="E2801" s="11" t="s">
        <v>3681</v>
      </c>
      <c r="F2801" s="6">
        <v>383394</v>
      </c>
      <c r="G2801" s="6" t="s">
        <v>1535</v>
      </c>
      <c r="H2801" s="16">
        <v>9957626.5319999997</v>
      </c>
      <c r="I2801" s="12" t="s">
        <v>3107</v>
      </c>
      <c r="J2801" s="12" t="s">
        <v>2957</v>
      </c>
      <c r="K2801" s="15">
        <v>0</v>
      </c>
      <c r="L2801" s="13" t="s">
        <v>15</v>
      </c>
      <c r="M2801" s="7">
        <v>1</v>
      </c>
      <c r="N2801" s="17"/>
    </row>
    <row r="2802" spans="1:14" ht="78.75">
      <c r="A2802" s="6">
        <v>2800</v>
      </c>
      <c r="B2802" s="8" t="s">
        <v>2809</v>
      </c>
      <c r="C2802" s="9" t="s">
        <v>3682</v>
      </c>
      <c r="D2802" s="10" t="s">
        <v>3683</v>
      </c>
      <c r="E2802" s="11" t="s">
        <v>3684</v>
      </c>
      <c r="F2802" s="6">
        <v>383393</v>
      </c>
      <c r="G2802" s="6" t="s">
        <v>1535</v>
      </c>
      <c r="H2802" s="16">
        <v>10629391.408</v>
      </c>
      <c r="I2802" s="12" t="s">
        <v>3590</v>
      </c>
      <c r="J2802" s="12" t="s">
        <v>3657</v>
      </c>
      <c r="K2802" s="15">
        <v>0</v>
      </c>
      <c r="L2802" s="13" t="s">
        <v>15</v>
      </c>
      <c r="M2802" s="7">
        <v>1</v>
      </c>
      <c r="N2802" s="17"/>
    </row>
    <row r="2803" spans="1:14" ht="94.5">
      <c r="A2803" s="6">
        <v>2801</v>
      </c>
      <c r="B2803" s="8" t="s">
        <v>2809</v>
      </c>
      <c r="C2803" s="9" t="s">
        <v>3685</v>
      </c>
      <c r="D2803" s="10" t="s">
        <v>3686</v>
      </c>
      <c r="E2803" s="11" t="s">
        <v>3687</v>
      </c>
      <c r="F2803" s="6">
        <v>383392</v>
      </c>
      <c r="G2803" s="6" t="s">
        <v>1535</v>
      </c>
      <c r="H2803" s="16">
        <v>11053405.23</v>
      </c>
      <c r="I2803" s="12" t="s">
        <v>3284</v>
      </c>
      <c r="J2803" s="12" t="s">
        <v>2818</v>
      </c>
      <c r="K2803" s="15">
        <v>0</v>
      </c>
      <c r="L2803" s="13" t="s">
        <v>15</v>
      </c>
      <c r="M2803" s="7">
        <v>1</v>
      </c>
      <c r="N2803" s="17"/>
    </row>
    <row r="2804" spans="1:14" ht="94.5">
      <c r="A2804" s="6">
        <v>2802</v>
      </c>
      <c r="B2804" s="8" t="s">
        <v>2809</v>
      </c>
      <c r="C2804" s="9" t="s">
        <v>3688</v>
      </c>
      <c r="D2804" s="10" t="s">
        <v>3090</v>
      </c>
      <c r="E2804" s="11" t="s">
        <v>3689</v>
      </c>
      <c r="F2804" s="6">
        <v>383388</v>
      </c>
      <c r="G2804" s="6" t="s">
        <v>1535</v>
      </c>
      <c r="H2804" s="16">
        <v>30692620.544</v>
      </c>
      <c r="I2804" s="12" t="s">
        <v>3690</v>
      </c>
      <c r="J2804" s="12" t="s">
        <v>2935</v>
      </c>
      <c r="K2804" s="15">
        <v>6084000</v>
      </c>
      <c r="L2804" s="13" t="s">
        <v>15</v>
      </c>
      <c r="M2804" s="7">
        <v>1</v>
      </c>
      <c r="N2804" s="17"/>
    </row>
    <row r="2805" spans="1:14" ht="126">
      <c r="A2805" s="6">
        <v>2803</v>
      </c>
      <c r="B2805" s="8" t="s">
        <v>2809</v>
      </c>
      <c r="C2805" s="9" t="s">
        <v>3691</v>
      </c>
      <c r="D2805" s="10" t="s">
        <v>3692</v>
      </c>
      <c r="E2805" s="11" t="s">
        <v>3693</v>
      </c>
      <c r="F2805" s="6">
        <v>383387</v>
      </c>
      <c r="G2805" s="6" t="s">
        <v>1535</v>
      </c>
      <c r="H2805" s="16">
        <v>12907276.65</v>
      </c>
      <c r="I2805" s="12" t="s">
        <v>3145</v>
      </c>
      <c r="J2805" s="12" t="s">
        <v>3694</v>
      </c>
      <c r="K2805" s="15">
        <v>0</v>
      </c>
      <c r="L2805" s="13" t="s">
        <v>15</v>
      </c>
      <c r="M2805" s="7">
        <v>1</v>
      </c>
      <c r="N2805" s="17"/>
    </row>
    <row r="2806" spans="1:14" ht="94.5">
      <c r="A2806" s="6">
        <v>2804</v>
      </c>
      <c r="B2806" s="8" t="s">
        <v>2809</v>
      </c>
      <c r="C2806" s="9" t="s">
        <v>3695</v>
      </c>
      <c r="D2806" s="10" t="s">
        <v>3411</v>
      </c>
      <c r="E2806" s="11" t="s">
        <v>3696</v>
      </c>
      <c r="F2806" s="6">
        <v>376108</v>
      </c>
      <c r="G2806" s="6" t="s">
        <v>1535</v>
      </c>
      <c r="H2806" s="16">
        <v>22269729.570999999</v>
      </c>
      <c r="I2806" s="12" t="s">
        <v>3697</v>
      </c>
      <c r="J2806" s="12" t="s">
        <v>3698</v>
      </c>
      <c r="K2806" s="15">
        <v>0</v>
      </c>
      <c r="L2806" s="13" t="s">
        <v>15</v>
      </c>
      <c r="M2806" s="7">
        <v>1</v>
      </c>
      <c r="N2806" s="17"/>
    </row>
    <row r="2807" spans="1:14" ht="157.5">
      <c r="A2807" s="6">
        <v>2805</v>
      </c>
      <c r="B2807" s="8" t="s">
        <v>2809</v>
      </c>
      <c r="C2807" s="9" t="s">
        <v>3699</v>
      </c>
      <c r="D2807" s="10" t="s">
        <v>3700</v>
      </c>
      <c r="E2807" s="11" t="s">
        <v>3701</v>
      </c>
      <c r="F2807" s="6">
        <v>376106</v>
      </c>
      <c r="G2807" s="6" t="s">
        <v>1535</v>
      </c>
      <c r="H2807" s="16">
        <v>13940166.063999999</v>
      </c>
      <c r="I2807" s="12" t="s">
        <v>3702</v>
      </c>
      <c r="J2807" s="12" t="s">
        <v>3703</v>
      </c>
      <c r="K2807" s="15">
        <v>0</v>
      </c>
      <c r="L2807" s="13" t="s">
        <v>15</v>
      </c>
      <c r="M2807" s="7">
        <v>1</v>
      </c>
      <c r="N2807" s="17"/>
    </row>
    <row r="2808" spans="1:14" ht="78.75">
      <c r="A2808" s="6">
        <v>2806</v>
      </c>
      <c r="B2808" s="8" t="s">
        <v>2809</v>
      </c>
      <c r="C2808" s="9" t="s">
        <v>3704</v>
      </c>
      <c r="D2808" s="10" t="s">
        <v>3230</v>
      </c>
      <c r="E2808" s="11" t="s">
        <v>3705</v>
      </c>
      <c r="F2808" s="6">
        <v>376104</v>
      </c>
      <c r="G2808" s="6" t="s">
        <v>1535</v>
      </c>
      <c r="H2808" s="16">
        <v>5851544.5820000004</v>
      </c>
      <c r="I2808" s="12" t="s">
        <v>3167</v>
      </c>
      <c r="J2808" s="12" t="s">
        <v>3706</v>
      </c>
      <c r="K2808" s="15">
        <v>0</v>
      </c>
      <c r="L2808" s="13" t="s">
        <v>15</v>
      </c>
      <c r="M2808" s="7">
        <v>1</v>
      </c>
      <c r="N2808" s="17"/>
    </row>
    <row r="2809" spans="1:14" ht="126">
      <c r="A2809" s="6">
        <v>2807</v>
      </c>
      <c r="B2809" s="8" t="s">
        <v>2809</v>
      </c>
      <c r="C2809" s="9" t="s">
        <v>3707</v>
      </c>
      <c r="D2809" s="10" t="s">
        <v>2816</v>
      </c>
      <c r="E2809" s="11" t="s">
        <v>3708</v>
      </c>
      <c r="F2809" s="6">
        <v>376103</v>
      </c>
      <c r="G2809" s="6" t="s">
        <v>1535</v>
      </c>
      <c r="H2809" s="16">
        <v>12868044</v>
      </c>
      <c r="I2809" s="12" t="s">
        <v>3709</v>
      </c>
      <c r="J2809" s="12" t="s">
        <v>3710</v>
      </c>
      <c r="K2809" s="15">
        <v>0</v>
      </c>
      <c r="L2809" s="13" t="s">
        <v>15</v>
      </c>
      <c r="M2809" s="7">
        <v>1</v>
      </c>
      <c r="N2809" s="17"/>
    </row>
    <row r="2810" spans="1:14" ht="78.75">
      <c r="A2810" s="6">
        <v>2808</v>
      </c>
      <c r="B2810" s="8" t="s">
        <v>2809</v>
      </c>
      <c r="C2810" s="9" t="s">
        <v>3711</v>
      </c>
      <c r="D2810" s="10" t="s">
        <v>3712</v>
      </c>
      <c r="E2810" s="11" t="s">
        <v>3713</v>
      </c>
      <c r="F2810" s="6">
        <v>371578</v>
      </c>
      <c r="G2810" s="6" t="s">
        <v>1535</v>
      </c>
      <c r="H2810" s="16">
        <v>6600052.0669999998</v>
      </c>
      <c r="I2810" s="12" t="s">
        <v>3352</v>
      </c>
      <c r="J2810" s="12" t="s">
        <v>3714</v>
      </c>
      <c r="K2810" s="15">
        <v>0</v>
      </c>
      <c r="L2810" s="13" t="s">
        <v>15</v>
      </c>
      <c r="M2810" s="7">
        <v>1</v>
      </c>
      <c r="N2810" s="17"/>
    </row>
    <row r="2811" spans="1:14" ht="94.5">
      <c r="A2811" s="6">
        <v>2809</v>
      </c>
      <c r="B2811" s="8" t="s">
        <v>2809</v>
      </c>
      <c r="C2811" s="9" t="s">
        <v>3715</v>
      </c>
      <c r="D2811" s="10" t="s">
        <v>2879</v>
      </c>
      <c r="E2811" s="11" t="s">
        <v>3716</v>
      </c>
      <c r="F2811" s="6">
        <v>366999</v>
      </c>
      <c r="G2811" s="6" t="s">
        <v>1535</v>
      </c>
      <c r="H2811" s="16">
        <v>10159475.989</v>
      </c>
      <c r="I2811" s="12" t="s">
        <v>3128</v>
      </c>
      <c r="J2811" s="12" t="s">
        <v>3080</v>
      </c>
      <c r="K2811" s="15">
        <v>0</v>
      </c>
      <c r="L2811" s="13" t="s">
        <v>15</v>
      </c>
      <c r="M2811" s="7">
        <v>1</v>
      </c>
      <c r="N2811" s="17"/>
    </row>
    <row r="2812" spans="1:14" ht="141.75">
      <c r="A2812" s="6">
        <v>2810</v>
      </c>
      <c r="B2812" s="8" t="s">
        <v>2809</v>
      </c>
      <c r="C2812" s="9" t="s">
        <v>3444</v>
      </c>
      <c r="D2812" s="10" t="s">
        <v>3073</v>
      </c>
      <c r="E2812" s="11" t="s">
        <v>3717</v>
      </c>
      <c r="F2812" s="6">
        <v>348883</v>
      </c>
      <c r="G2812" s="6" t="s">
        <v>1535</v>
      </c>
      <c r="H2812" s="16">
        <v>25598441.951000001</v>
      </c>
      <c r="I2812" s="12" t="s">
        <v>3592</v>
      </c>
      <c r="J2812" s="12" t="s">
        <v>3718</v>
      </c>
      <c r="K2812" s="15">
        <v>0</v>
      </c>
      <c r="L2812" s="13" t="s">
        <v>15</v>
      </c>
      <c r="M2812" s="7">
        <v>1</v>
      </c>
      <c r="N2812" s="17"/>
    </row>
    <row r="2813" spans="1:14" ht="78.75">
      <c r="A2813" s="6">
        <v>2811</v>
      </c>
      <c r="B2813" s="8" t="s">
        <v>2809</v>
      </c>
      <c r="C2813" s="9" t="s">
        <v>2954</v>
      </c>
      <c r="D2813" s="10" t="s">
        <v>2955</v>
      </c>
      <c r="E2813" s="11" t="s">
        <v>3719</v>
      </c>
      <c r="F2813" s="6">
        <v>348882</v>
      </c>
      <c r="G2813" s="6" t="s">
        <v>1535</v>
      </c>
      <c r="H2813" s="16">
        <v>7027364</v>
      </c>
      <c r="I2813" s="12" t="s">
        <v>3720</v>
      </c>
      <c r="J2813" s="12" t="s">
        <v>3721</v>
      </c>
      <c r="K2813" s="15">
        <v>0</v>
      </c>
      <c r="L2813" s="13" t="s">
        <v>15</v>
      </c>
      <c r="M2813" s="7">
        <v>1</v>
      </c>
      <c r="N2813" s="17"/>
    </row>
    <row r="2814" spans="1:14" ht="78.75">
      <c r="A2814" s="6">
        <v>2812</v>
      </c>
      <c r="B2814" s="8" t="s">
        <v>2809</v>
      </c>
      <c r="C2814" s="9" t="s">
        <v>2954</v>
      </c>
      <c r="D2814" s="10" t="s">
        <v>2955</v>
      </c>
      <c r="E2814" s="11" t="s">
        <v>3722</v>
      </c>
      <c r="F2814" s="6">
        <v>348881</v>
      </c>
      <c r="G2814" s="6" t="s">
        <v>1535</v>
      </c>
      <c r="H2814" s="16">
        <v>4709800.1660000002</v>
      </c>
      <c r="I2814" s="12" t="s">
        <v>3723</v>
      </c>
      <c r="J2814" s="12" t="s">
        <v>3724</v>
      </c>
      <c r="K2814" s="15">
        <v>0</v>
      </c>
      <c r="L2814" s="13" t="s">
        <v>15</v>
      </c>
      <c r="M2814" s="7">
        <v>1</v>
      </c>
      <c r="N2814" s="17"/>
    </row>
    <row r="2815" spans="1:14" ht="94.5">
      <c r="A2815" s="6">
        <v>2813</v>
      </c>
      <c r="B2815" s="8" t="s">
        <v>2809</v>
      </c>
      <c r="C2815" s="9" t="s">
        <v>3725</v>
      </c>
      <c r="D2815" s="10" t="s">
        <v>3279</v>
      </c>
      <c r="E2815" s="11" t="s">
        <v>3726</v>
      </c>
      <c r="F2815" s="6">
        <v>348878</v>
      </c>
      <c r="G2815" s="6" t="s">
        <v>1535</v>
      </c>
      <c r="H2815" s="16">
        <v>13247751.397</v>
      </c>
      <c r="I2815" s="12" t="s">
        <v>3590</v>
      </c>
      <c r="J2815" s="12" t="s">
        <v>3727</v>
      </c>
      <c r="K2815" s="15">
        <v>0</v>
      </c>
      <c r="L2815" s="13" t="s">
        <v>15</v>
      </c>
      <c r="M2815" s="7">
        <v>1</v>
      </c>
      <c r="N2815" s="17"/>
    </row>
    <row r="2816" spans="1:14" ht="94.5">
      <c r="A2816" s="6">
        <v>2814</v>
      </c>
      <c r="B2816" s="8" t="s">
        <v>2809</v>
      </c>
      <c r="C2816" s="9" t="s">
        <v>3728</v>
      </c>
      <c r="D2816" s="10" t="s">
        <v>3729</v>
      </c>
      <c r="E2816" s="11" t="s">
        <v>3730</v>
      </c>
      <c r="F2816" s="6">
        <v>348877</v>
      </c>
      <c r="G2816" s="6" t="s">
        <v>1535</v>
      </c>
      <c r="H2816" s="16">
        <v>24127384.186000001</v>
      </c>
      <c r="I2816" s="12" t="s">
        <v>3590</v>
      </c>
      <c r="J2816" s="12" t="s">
        <v>3727</v>
      </c>
      <c r="K2816" s="15">
        <v>0</v>
      </c>
      <c r="L2816" s="13" t="s">
        <v>15</v>
      </c>
      <c r="M2816" s="7">
        <v>1</v>
      </c>
      <c r="N2816" s="17"/>
    </row>
    <row r="2817" spans="1:14" ht="126">
      <c r="A2817" s="6">
        <v>2815</v>
      </c>
      <c r="B2817" s="8" t="s">
        <v>2809</v>
      </c>
      <c r="C2817" s="9" t="s">
        <v>3731</v>
      </c>
      <c r="D2817" s="10" t="s">
        <v>3090</v>
      </c>
      <c r="E2817" s="11" t="s">
        <v>3732</v>
      </c>
      <c r="F2817" s="6">
        <v>331517</v>
      </c>
      <c r="G2817" s="6" t="s">
        <v>1535</v>
      </c>
      <c r="H2817" s="16">
        <v>16632652.713</v>
      </c>
      <c r="I2817" s="12" t="s">
        <v>3733</v>
      </c>
      <c r="J2817" s="12" t="s">
        <v>3734</v>
      </c>
      <c r="K2817" s="15">
        <v>0</v>
      </c>
      <c r="L2817" s="13" t="s">
        <v>15</v>
      </c>
      <c r="M2817" s="7">
        <v>1</v>
      </c>
      <c r="N2817" s="17"/>
    </row>
    <row r="2818" spans="1:14" ht="78.75">
      <c r="A2818" s="6">
        <v>2816</v>
      </c>
      <c r="B2818" s="8" t="s">
        <v>2809</v>
      </c>
      <c r="C2818" s="9" t="s">
        <v>3735</v>
      </c>
      <c r="D2818" s="10" t="s">
        <v>3736</v>
      </c>
      <c r="E2818" s="11" t="s">
        <v>3737</v>
      </c>
      <c r="F2818" s="6">
        <v>295267</v>
      </c>
      <c r="G2818" s="6" t="s">
        <v>1535</v>
      </c>
      <c r="H2818" s="16">
        <v>2232356.5499999998</v>
      </c>
      <c r="I2818" s="12" t="s">
        <v>3738</v>
      </c>
      <c r="J2818" s="12" t="s">
        <v>3739</v>
      </c>
      <c r="K2818" s="15">
        <v>0</v>
      </c>
      <c r="L2818" s="13" t="s">
        <v>15</v>
      </c>
      <c r="M2818" s="7">
        <v>1</v>
      </c>
      <c r="N2818" s="17"/>
    </row>
    <row r="2819" spans="1:14" ht="78.75">
      <c r="A2819" s="6">
        <v>2817</v>
      </c>
      <c r="B2819" s="8" t="s">
        <v>2809</v>
      </c>
      <c r="C2819" s="9" t="s">
        <v>3740</v>
      </c>
      <c r="D2819" s="10" t="s">
        <v>3628</v>
      </c>
      <c r="E2819" s="11" t="s">
        <v>3741</v>
      </c>
      <c r="F2819" s="6">
        <v>295260</v>
      </c>
      <c r="G2819" s="6" t="s">
        <v>1535</v>
      </c>
      <c r="H2819" s="16">
        <v>9739676.0299999993</v>
      </c>
      <c r="I2819" s="12" t="s">
        <v>3742</v>
      </c>
      <c r="J2819" s="12" t="s">
        <v>3361</v>
      </c>
      <c r="K2819" s="15">
        <v>1161000</v>
      </c>
      <c r="L2819" s="13" t="s">
        <v>15</v>
      </c>
      <c r="M2819" s="7">
        <v>1</v>
      </c>
      <c r="N2819" s="17"/>
    </row>
    <row r="2820" spans="1:14" ht="78.75">
      <c r="A2820" s="6">
        <v>2818</v>
      </c>
      <c r="B2820" s="8" t="s">
        <v>2809</v>
      </c>
      <c r="C2820" s="9" t="s">
        <v>3740</v>
      </c>
      <c r="D2820" s="10" t="s">
        <v>3628</v>
      </c>
      <c r="E2820" s="11" t="s">
        <v>3743</v>
      </c>
      <c r="F2820" s="6">
        <v>295258</v>
      </c>
      <c r="G2820" s="6" t="s">
        <v>1535</v>
      </c>
      <c r="H2820" s="16">
        <v>11083827.949999999</v>
      </c>
      <c r="I2820" s="12" t="s">
        <v>3742</v>
      </c>
      <c r="J2820" s="12" t="s">
        <v>3376</v>
      </c>
      <c r="K2820" s="15">
        <v>5100000</v>
      </c>
      <c r="L2820" s="13" t="s">
        <v>15</v>
      </c>
      <c r="M2820" s="7">
        <v>1</v>
      </c>
      <c r="N2820" s="17"/>
    </row>
    <row r="2821" spans="1:14" ht="110.25">
      <c r="A2821" s="6">
        <v>2819</v>
      </c>
      <c r="B2821" s="8" t="s">
        <v>2809</v>
      </c>
      <c r="C2821" s="9" t="s">
        <v>3744</v>
      </c>
      <c r="D2821" s="10" t="s">
        <v>3182</v>
      </c>
      <c r="E2821" s="11" t="s">
        <v>3745</v>
      </c>
      <c r="F2821" s="6">
        <v>287382</v>
      </c>
      <c r="G2821" s="6" t="s">
        <v>1535</v>
      </c>
      <c r="H2821" s="16">
        <v>31523162.408</v>
      </c>
      <c r="I2821" s="12" t="s">
        <v>3746</v>
      </c>
      <c r="J2821" s="12" t="s">
        <v>3146</v>
      </c>
      <c r="K2821" s="15">
        <v>31329611</v>
      </c>
      <c r="L2821" s="13" t="s">
        <v>15</v>
      </c>
      <c r="M2821" s="7">
        <v>1</v>
      </c>
      <c r="N2821" s="17"/>
    </row>
    <row r="2822" spans="1:14" ht="204.75">
      <c r="A2822" s="6">
        <v>2820</v>
      </c>
      <c r="B2822" s="8" t="s">
        <v>2809</v>
      </c>
      <c r="C2822" s="9" t="s">
        <v>3744</v>
      </c>
      <c r="D2822" s="10" t="s">
        <v>3182</v>
      </c>
      <c r="E2822" s="11" t="s">
        <v>3747</v>
      </c>
      <c r="F2822" s="6">
        <v>278467</v>
      </c>
      <c r="G2822" s="6" t="s">
        <v>1535</v>
      </c>
      <c r="H2822" s="16">
        <v>23333178.186000001</v>
      </c>
      <c r="I2822" s="12" t="s">
        <v>3746</v>
      </c>
      <c r="J2822" s="12" t="s">
        <v>3146</v>
      </c>
      <c r="K2822" s="15">
        <v>0</v>
      </c>
      <c r="L2822" s="13" t="s">
        <v>15</v>
      </c>
      <c r="M2822" s="7">
        <v>1</v>
      </c>
      <c r="N2822" s="17"/>
    </row>
    <row r="2823" spans="1:14" ht="110.25">
      <c r="A2823" s="6">
        <v>2821</v>
      </c>
      <c r="B2823" s="8" t="s">
        <v>2809</v>
      </c>
      <c r="C2823" s="9" t="s">
        <v>3748</v>
      </c>
      <c r="D2823" s="10" t="s">
        <v>3749</v>
      </c>
      <c r="E2823" s="11" t="s">
        <v>3750</v>
      </c>
      <c r="F2823" s="6">
        <v>368486</v>
      </c>
      <c r="G2823" s="6" t="s">
        <v>1493</v>
      </c>
      <c r="H2823" s="16">
        <v>1361440.25</v>
      </c>
      <c r="I2823" s="12" t="s">
        <v>3751</v>
      </c>
      <c r="J2823" s="12" t="s">
        <v>3752</v>
      </c>
      <c r="K2823" s="15">
        <v>0</v>
      </c>
      <c r="L2823" s="13" t="s">
        <v>15</v>
      </c>
      <c r="M2823" s="7">
        <v>1</v>
      </c>
      <c r="N2823" s="17"/>
    </row>
    <row r="2824" spans="1:14" ht="94.5">
      <c r="A2824" s="6">
        <v>2822</v>
      </c>
      <c r="B2824" s="8" t="s">
        <v>2809</v>
      </c>
      <c r="C2824" s="9" t="s">
        <v>3753</v>
      </c>
      <c r="D2824" s="10" t="s">
        <v>3754</v>
      </c>
      <c r="E2824" s="11" t="s">
        <v>3755</v>
      </c>
      <c r="F2824" s="6">
        <v>368487</v>
      </c>
      <c r="G2824" s="6" t="s">
        <v>1493</v>
      </c>
      <c r="H2824" s="16">
        <v>2771604.1</v>
      </c>
      <c r="I2824" s="12" t="s">
        <v>3756</v>
      </c>
      <c r="J2824" s="12" t="s">
        <v>3757</v>
      </c>
      <c r="K2824" s="15">
        <v>0</v>
      </c>
      <c r="L2824" s="13" t="s">
        <v>15</v>
      </c>
      <c r="M2824" s="7">
        <v>1</v>
      </c>
      <c r="N2824" s="17"/>
    </row>
    <row r="2825" spans="1:14" ht="94.5">
      <c r="A2825" s="6">
        <v>2823</v>
      </c>
      <c r="B2825" s="8" t="s">
        <v>2809</v>
      </c>
      <c r="C2825" s="9" t="s">
        <v>3758</v>
      </c>
      <c r="D2825" s="10" t="s">
        <v>3759</v>
      </c>
      <c r="E2825" s="11" t="s">
        <v>3760</v>
      </c>
      <c r="F2825" s="6">
        <v>368488</v>
      </c>
      <c r="G2825" s="6" t="s">
        <v>1493</v>
      </c>
      <c r="H2825" s="16">
        <v>1257823.75</v>
      </c>
      <c r="I2825" s="12" t="s">
        <v>2833</v>
      </c>
      <c r="J2825" s="12" t="s">
        <v>3313</v>
      </c>
      <c r="K2825" s="15">
        <v>1002162</v>
      </c>
      <c r="L2825" s="13" t="s">
        <v>15</v>
      </c>
      <c r="M2825" s="7">
        <v>1</v>
      </c>
      <c r="N2825" s="17"/>
    </row>
    <row r="2826" spans="1:14" ht="267.75">
      <c r="A2826" s="6">
        <v>2824</v>
      </c>
      <c r="B2826" s="8" t="s">
        <v>2809</v>
      </c>
      <c r="C2826" s="9" t="s">
        <v>3761</v>
      </c>
      <c r="D2826" s="10" t="s">
        <v>3762</v>
      </c>
      <c r="E2826" s="11" t="s">
        <v>3763</v>
      </c>
      <c r="F2826" s="6">
        <v>368489</v>
      </c>
      <c r="G2826" s="6" t="s">
        <v>1493</v>
      </c>
      <c r="H2826" s="16">
        <v>9691586.5</v>
      </c>
      <c r="I2826" s="12" t="s">
        <v>3764</v>
      </c>
      <c r="J2826" s="12" t="s">
        <v>26094</v>
      </c>
      <c r="K2826" s="15">
        <v>0</v>
      </c>
      <c r="L2826" s="13" t="s">
        <v>15</v>
      </c>
      <c r="M2826" s="7">
        <v>1</v>
      </c>
      <c r="N2826" s="17"/>
    </row>
    <row r="2827" spans="1:14" ht="110.25">
      <c r="A2827" s="6">
        <v>2825</v>
      </c>
      <c r="B2827" s="8" t="s">
        <v>2809</v>
      </c>
      <c r="C2827" s="9" t="s">
        <v>3766</v>
      </c>
      <c r="D2827" s="10" t="s">
        <v>3568</v>
      </c>
      <c r="E2827" s="11" t="s">
        <v>3767</v>
      </c>
      <c r="F2827" s="6">
        <v>368490</v>
      </c>
      <c r="G2827" s="6" t="s">
        <v>1493</v>
      </c>
      <c r="H2827" s="16">
        <v>1086076.1000000001</v>
      </c>
      <c r="I2827" s="12" t="s">
        <v>3768</v>
      </c>
      <c r="J2827" s="12" t="s">
        <v>3769</v>
      </c>
      <c r="K2827" s="15">
        <v>997838</v>
      </c>
      <c r="L2827" s="13" t="s">
        <v>15</v>
      </c>
      <c r="M2827" s="7">
        <v>1</v>
      </c>
      <c r="N2827" s="17"/>
    </row>
    <row r="2828" spans="1:14" ht="110.25">
      <c r="A2828" s="6">
        <v>2826</v>
      </c>
      <c r="B2828" s="8" t="s">
        <v>2809</v>
      </c>
      <c r="C2828" s="9" t="s">
        <v>3770</v>
      </c>
      <c r="D2828" s="10" t="s">
        <v>3013</v>
      </c>
      <c r="E2828" s="11" t="s">
        <v>3771</v>
      </c>
      <c r="F2828" s="6">
        <v>422672</v>
      </c>
      <c r="G2828" s="6" t="s">
        <v>1493</v>
      </c>
      <c r="H2828" s="16">
        <v>6784782.2000000002</v>
      </c>
      <c r="I2828" s="12" t="s">
        <v>3561</v>
      </c>
      <c r="J2828" s="12" t="s">
        <v>3772</v>
      </c>
      <c r="K2828" s="15">
        <v>0</v>
      </c>
      <c r="L2828" s="13" t="s">
        <v>15</v>
      </c>
      <c r="M2828" s="7">
        <v>1</v>
      </c>
      <c r="N2828" s="17"/>
    </row>
    <row r="2829" spans="1:14" ht="94.5">
      <c r="A2829" s="6">
        <v>2827</v>
      </c>
      <c r="B2829" s="8" t="s">
        <v>2809</v>
      </c>
      <c r="C2829" s="9" t="s">
        <v>3773</v>
      </c>
      <c r="D2829" s="10" t="s">
        <v>2811</v>
      </c>
      <c r="E2829" s="11" t="s">
        <v>3774</v>
      </c>
      <c r="F2829" s="6">
        <v>434478</v>
      </c>
      <c r="G2829" s="6" t="s">
        <v>1493</v>
      </c>
      <c r="H2829" s="16">
        <v>14505390.4</v>
      </c>
      <c r="I2829" s="12" t="s">
        <v>3529</v>
      </c>
      <c r="J2829" s="12" t="s">
        <v>25894</v>
      </c>
      <c r="K2829" s="15">
        <v>0</v>
      </c>
      <c r="L2829" s="13" t="s">
        <v>15</v>
      </c>
      <c r="M2829" s="7">
        <v>1</v>
      </c>
      <c r="N2829" s="17"/>
    </row>
    <row r="2830" spans="1:14" ht="189">
      <c r="A2830" s="6">
        <v>2828</v>
      </c>
      <c r="B2830" s="8" t="s">
        <v>2809</v>
      </c>
      <c r="C2830" s="9" t="s">
        <v>3775</v>
      </c>
      <c r="D2830" s="10" t="s">
        <v>3776</v>
      </c>
      <c r="E2830" s="11" t="s">
        <v>3777</v>
      </c>
      <c r="F2830" s="6">
        <v>465652</v>
      </c>
      <c r="G2830" s="6" t="s">
        <v>1493</v>
      </c>
      <c r="H2830" s="16">
        <v>4989583.4800000004</v>
      </c>
      <c r="I2830" s="12" t="s">
        <v>3778</v>
      </c>
      <c r="J2830" s="12" t="s">
        <v>3779</v>
      </c>
      <c r="K2830" s="15">
        <v>0</v>
      </c>
      <c r="L2830" s="13" t="s">
        <v>15</v>
      </c>
      <c r="M2830" s="7">
        <v>1</v>
      </c>
      <c r="N2830" s="17"/>
    </row>
    <row r="2831" spans="1:14" ht="94.5">
      <c r="A2831" s="6">
        <v>2829</v>
      </c>
      <c r="B2831" s="8" t="s">
        <v>2809</v>
      </c>
      <c r="C2831" s="9" t="s">
        <v>3780</v>
      </c>
      <c r="D2831" s="10" t="s">
        <v>3781</v>
      </c>
      <c r="E2831" s="11" t="s">
        <v>3782</v>
      </c>
      <c r="F2831" s="6">
        <v>481708</v>
      </c>
      <c r="G2831" s="6" t="s">
        <v>1493</v>
      </c>
      <c r="H2831" s="16">
        <v>29301499.342</v>
      </c>
      <c r="I2831" s="12" t="s">
        <v>3021</v>
      </c>
      <c r="J2831" s="12" t="s">
        <v>3248</v>
      </c>
      <c r="K2831" s="15">
        <v>0</v>
      </c>
      <c r="L2831" s="13" t="s">
        <v>15</v>
      </c>
      <c r="M2831" s="7">
        <v>1</v>
      </c>
      <c r="N2831" s="17"/>
    </row>
    <row r="2832" spans="1:14" ht="78.75">
      <c r="A2832" s="6">
        <v>2830</v>
      </c>
      <c r="B2832" s="8" t="s">
        <v>2809</v>
      </c>
      <c r="C2832" s="9" t="s">
        <v>3780</v>
      </c>
      <c r="D2832" s="10" t="s">
        <v>3781</v>
      </c>
      <c r="E2832" s="11" t="s">
        <v>3783</v>
      </c>
      <c r="F2832" s="6">
        <v>481709</v>
      </c>
      <c r="G2832" s="6" t="s">
        <v>1493</v>
      </c>
      <c r="H2832" s="16">
        <v>36189902.523000002</v>
      </c>
      <c r="I2832" s="12" t="s">
        <v>3021</v>
      </c>
      <c r="J2832" s="12" t="s">
        <v>3248</v>
      </c>
      <c r="K2832" s="15">
        <v>0</v>
      </c>
      <c r="L2832" s="13" t="s">
        <v>15</v>
      </c>
      <c r="M2832" s="7">
        <v>1</v>
      </c>
      <c r="N2832" s="17"/>
    </row>
    <row r="2833" spans="1:14" ht="78.75">
      <c r="A2833" s="6">
        <v>2831</v>
      </c>
      <c r="B2833" s="8" t="s">
        <v>2809</v>
      </c>
      <c r="C2833" s="9" t="s">
        <v>17907</v>
      </c>
      <c r="D2833" s="10" t="s">
        <v>17908</v>
      </c>
      <c r="E2833" s="11" t="s">
        <v>17909</v>
      </c>
      <c r="F2833" s="6">
        <v>513724</v>
      </c>
      <c r="G2833" s="6" t="s">
        <v>1493</v>
      </c>
      <c r="H2833" s="16">
        <v>9523245.2400000002</v>
      </c>
      <c r="I2833" s="12" t="s">
        <v>17910</v>
      </c>
      <c r="J2833" s="12" t="s">
        <v>17911</v>
      </c>
      <c r="K2833" s="15">
        <v>0</v>
      </c>
      <c r="L2833" s="13" t="s">
        <v>15</v>
      </c>
      <c r="M2833" s="7">
        <v>1</v>
      </c>
      <c r="N2833" s="17"/>
    </row>
    <row r="2834" spans="1:14" ht="94.5">
      <c r="A2834" s="6">
        <v>2832</v>
      </c>
      <c r="B2834" s="8" t="s">
        <v>2809</v>
      </c>
      <c r="C2834" s="9" t="s">
        <v>3784</v>
      </c>
      <c r="D2834" s="10" t="s">
        <v>3785</v>
      </c>
      <c r="E2834" s="11" t="s">
        <v>3786</v>
      </c>
      <c r="F2834" s="6">
        <v>349775</v>
      </c>
      <c r="G2834" s="6" t="s">
        <v>3787</v>
      </c>
      <c r="H2834" s="16">
        <v>1048785.463</v>
      </c>
      <c r="I2834" s="12" t="s">
        <v>3788</v>
      </c>
      <c r="J2834" s="12" t="s">
        <v>3789</v>
      </c>
      <c r="K2834" s="15">
        <v>350000</v>
      </c>
      <c r="L2834" s="13" t="s">
        <v>15</v>
      </c>
      <c r="M2834" s="7">
        <v>1</v>
      </c>
      <c r="N2834" s="17"/>
    </row>
    <row r="2835" spans="1:14" ht="126">
      <c r="A2835" s="6">
        <v>2833</v>
      </c>
      <c r="B2835" s="8" t="s">
        <v>2809</v>
      </c>
      <c r="C2835" s="9" t="s">
        <v>3790</v>
      </c>
      <c r="D2835" s="10" t="s">
        <v>3791</v>
      </c>
      <c r="E2835" s="11" t="s">
        <v>3792</v>
      </c>
      <c r="F2835" s="6">
        <v>365641</v>
      </c>
      <c r="G2835" s="6" t="s">
        <v>3787</v>
      </c>
      <c r="H2835" s="16">
        <v>1839198.9</v>
      </c>
      <c r="I2835" s="12" t="s">
        <v>3764</v>
      </c>
      <c r="J2835" s="12" t="s">
        <v>3793</v>
      </c>
      <c r="K2835" s="15">
        <v>1836772</v>
      </c>
      <c r="L2835" s="13" t="s">
        <v>15</v>
      </c>
      <c r="M2835" s="7">
        <v>1</v>
      </c>
      <c r="N2835" s="17"/>
    </row>
    <row r="2836" spans="1:14" ht="94.5">
      <c r="A2836" s="6">
        <v>2834</v>
      </c>
      <c r="B2836" s="8" t="s">
        <v>2809</v>
      </c>
      <c r="C2836" s="9" t="s">
        <v>3794</v>
      </c>
      <c r="D2836" s="10" t="s">
        <v>3795</v>
      </c>
      <c r="E2836" s="11" t="s">
        <v>3796</v>
      </c>
      <c r="F2836" s="6">
        <v>367844</v>
      </c>
      <c r="G2836" s="6" t="s">
        <v>3787</v>
      </c>
      <c r="H2836" s="16">
        <v>2270778.1039999998</v>
      </c>
      <c r="I2836" s="12" t="s">
        <v>3797</v>
      </c>
      <c r="J2836" s="12" t="s">
        <v>3623</v>
      </c>
      <c r="K2836" s="15">
        <v>2209866</v>
      </c>
      <c r="L2836" s="13" t="s">
        <v>15</v>
      </c>
      <c r="M2836" s="7">
        <v>1</v>
      </c>
      <c r="N2836" s="17"/>
    </row>
    <row r="2837" spans="1:14" ht="110.25">
      <c r="A2837" s="6">
        <v>2835</v>
      </c>
      <c r="B2837" s="8" t="s">
        <v>2809</v>
      </c>
      <c r="C2837" s="9" t="s">
        <v>3798</v>
      </c>
      <c r="D2837" s="10" t="s">
        <v>3436</v>
      </c>
      <c r="E2837" s="11" t="s">
        <v>3799</v>
      </c>
      <c r="F2837" s="6">
        <v>377613</v>
      </c>
      <c r="G2837" s="6" t="s">
        <v>3787</v>
      </c>
      <c r="H2837" s="16">
        <v>16898053.702</v>
      </c>
      <c r="I2837" s="12" t="s">
        <v>3720</v>
      </c>
      <c r="J2837" s="12" t="s">
        <v>3331</v>
      </c>
      <c r="K2837" s="15">
        <v>0</v>
      </c>
      <c r="L2837" s="13" t="s">
        <v>15</v>
      </c>
      <c r="M2837" s="7">
        <v>1</v>
      </c>
      <c r="N2837" s="17"/>
    </row>
    <row r="2838" spans="1:14" ht="63">
      <c r="A2838" s="6">
        <v>2836</v>
      </c>
      <c r="B2838" s="8" t="s">
        <v>2809</v>
      </c>
      <c r="C2838" s="9" t="s">
        <v>3800</v>
      </c>
      <c r="D2838" s="10" t="s">
        <v>3801</v>
      </c>
      <c r="E2838" s="11" t="s">
        <v>3802</v>
      </c>
      <c r="F2838" s="6">
        <v>377614</v>
      </c>
      <c r="G2838" s="6" t="s">
        <v>3787</v>
      </c>
      <c r="H2838" s="16">
        <v>12600013.471999999</v>
      </c>
      <c r="I2838" s="12" t="s">
        <v>3803</v>
      </c>
      <c r="J2838" s="12" t="s">
        <v>3757</v>
      </c>
      <c r="K2838" s="15">
        <v>5600000</v>
      </c>
      <c r="L2838" s="13" t="s">
        <v>15</v>
      </c>
      <c r="M2838" s="7">
        <v>1</v>
      </c>
      <c r="N2838" s="17"/>
    </row>
    <row r="2839" spans="1:14" ht="78.75">
      <c r="A2839" s="6">
        <v>2837</v>
      </c>
      <c r="B2839" s="8" t="s">
        <v>2809</v>
      </c>
      <c r="C2839" s="9" t="s">
        <v>3804</v>
      </c>
      <c r="D2839" s="10" t="s">
        <v>3805</v>
      </c>
      <c r="E2839" s="11" t="s">
        <v>3806</v>
      </c>
      <c r="F2839" s="6">
        <v>385162</v>
      </c>
      <c r="G2839" s="6" t="s">
        <v>3787</v>
      </c>
      <c r="H2839" s="16">
        <v>7871624.5319999997</v>
      </c>
      <c r="I2839" s="12" t="s">
        <v>3807</v>
      </c>
      <c r="J2839" s="12" t="s">
        <v>3331</v>
      </c>
      <c r="K2839" s="15">
        <v>0</v>
      </c>
      <c r="L2839" s="13" t="s">
        <v>15</v>
      </c>
      <c r="M2839" s="7">
        <v>1</v>
      </c>
      <c r="N2839" s="17"/>
    </row>
    <row r="2840" spans="1:14" ht="78.75">
      <c r="A2840" s="6">
        <v>2838</v>
      </c>
      <c r="B2840" s="8" t="s">
        <v>2809</v>
      </c>
      <c r="C2840" s="9" t="s">
        <v>3808</v>
      </c>
      <c r="D2840" s="10" t="s">
        <v>3809</v>
      </c>
      <c r="E2840" s="11" t="s">
        <v>3810</v>
      </c>
      <c r="F2840" s="6">
        <v>410862</v>
      </c>
      <c r="G2840" s="6" t="s">
        <v>3787</v>
      </c>
      <c r="H2840" s="16">
        <v>6301958.977</v>
      </c>
      <c r="I2840" s="12" t="s">
        <v>3811</v>
      </c>
      <c r="J2840" s="12" t="s">
        <v>3224</v>
      </c>
      <c r="K2840" s="15">
        <v>0</v>
      </c>
      <c r="L2840" s="13" t="s">
        <v>15</v>
      </c>
      <c r="M2840" s="7">
        <v>1</v>
      </c>
      <c r="N2840" s="17"/>
    </row>
    <row r="2841" spans="1:14" ht="78.75">
      <c r="A2841" s="6">
        <v>2839</v>
      </c>
      <c r="B2841" s="8" t="s">
        <v>2809</v>
      </c>
      <c r="C2841" s="9" t="s">
        <v>3812</v>
      </c>
      <c r="D2841" s="10" t="s">
        <v>3477</v>
      </c>
      <c r="E2841" s="11" t="s">
        <v>3813</v>
      </c>
      <c r="F2841" s="6">
        <v>427177</v>
      </c>
      <c r="G2841" s="6" t="s">
        <v>3787</v>
      </c>
      <c r="H2841" s="16">
        <v>7429280.25</v>
      </c>
      <c r="I2841" s="12" t="s">
        <v>3163</v>
      </c>
      <c r="J2841" s="12" t="s">
        <v>3814</v>
      </c>
      <c r="K2841" s="15">
        <v>0</v>
      </c>
      <c r="L2841" s="13" t="s">
        <v>15</v>
      </c>
      <c r="M2841" s="7">
        <v>1</v>
      </c>
      <c r="N2841" s="17"/>
    </row>
    <row r="2842" spans="1:14" ht="110.25">
      <c r="A2842" s="6">
        <v>2840</v>
      </c>
      <c r="B2842" s="8" t="s">
        <v>2809</v>
      </c>
      <c r="C2842" s="9" t="s">
        <v>3815</v>
      </c>
      <c r="D2842" s="10" t="s">
        <v>3173</v>
      </c>
      <c r="E2842" s="11" t="s">
        <v>3816</v>
      </c>
      <c r="F2842" s="6">
        <v>427178</v>
      </c>
      <c r="G2842" s="6" t="s">
        <v>3787</v>
      </c>
      <c r="H2842" s="16">
        <v>10066500.294</v>
      </c>
      <c r="I2842" s="12" t="s">
        <v>3163</v>
      </c>
      <c r="J2842" s="12" t="s">
        <v>3814</v>
      </c>
      <c r="K2842" s="15">
        <v>0</v>
      </c>
      <c r="L2842" s="13" t="s">
        <v>15</v>
      </c>
      <c r="M2842" s="7">
        <v>1</v>
      </c>
      <c r="N2842" s="17"/>
    </row>
    <row r="2843" spans="1:14" ht="78.75">
      <c r="A2843" s="6">
        <v>2841</v>
      </c>
      <c r="B2843" s="8" t="s">
        <v>2809</v>
      </c>
      <c r="C2843" s="9" t="s">
        <v>3731</v>
      </c>
      <c r="D2843" s="10" t="s">
        <v>3090</v>
      </c>
      <c r="E2843" s="11" t="s">
        <v>3817</v>
      </c>
      <c r="F2843" s="6">
        <v>388889</v>
      </c>
      <c r="G2843" s="6" t="s">
        <v>2442</v>
      </c>
      <c r="H2843" s="16">
        <v>7756807.5269999998</v>
      </c>
      <c r="I2843" s="12" t="s">
        <v>3818</v>
      </c>
      <c r="J2843" s="12" t="s">
        <v>3819</v>
      </c>
      <c r="K2843" s="15">
        <v>7753297</v>
      </c>
      <c r="L2843" s="13" t="s">
        <v>15</v>
      </c>
      <c r="M2843" s="7">
        <v>1</v>
      </c>
      <c r="N2843" s="17"/>
    </row>
    <row r="2844" spans="1:14" ht="78.75">
      <c r="A2844" s="6">
        <v>2842</v>
      </c>
      <c r="B2844" s="8" t="s">
        <v>2809</v>
      </c>
      <c r="C2844" s="9" t="s">
        <v>3820</v>
      </c>
      <c r="D2844" s="10" t="s">
        <v>3821</v>
      </c>
      <c r="E2844" s="11" t="s">
        <v>3822</v>
      </c>
      <c r="F2844" s="6">
        <v>459705</v>
      </c>
      <c r="G2844" s="6" t="s">
        <v>2442</v>
      </c>
      <c r="H2844" s="16">
        <v>39626354.559</v>
      </c>
      <c r="I2844" s="12" t="s">
        <v>3212</v>
      </c>
      <c r="J2844" s="12" t="s">
        <v>3075</v>
      </c>
      <c r="K2844" s="15">
        <v>0</v>
      </c>
      <c r="L2844" s="13" t="s">
        <v>14</v>
      </c>
      <c r="M2844" s="7">
        <v>1</v>
      </c>
      <c r="N2844" s="17"/>
    </row>
    <row r="2845" spans="1:14" ht="78.75">
      <c r="A2845" s="6">
        <v>2843</v>
      </c>
      <c r="B2845" s="8" t="s">
        <v>2809</v>
      </c>
      <c r="C2845" s="9" t="s">
        <v>3823</v>
      </c>
      <c r="D2845" s="10" t="s">
        <v>3824</v>
      </c>
      <c r="E2845" s="11" t="s">
        <v>3822</v>
      </c>
      <c r="F2845" s="6">
        <v>459705</v>
      </c>
      <c r="G2845" s="6" t="s">
        <v>2442</v>
      </c>
      <c r="H2845" s="16">
        <v>39626354.559</v>
      </c>
      <c r="I2845" s="12" t="s">
        <v>3212</v>
      </c>
      <c r="J2845" s="12" t="s">
        <v>3075</v>
      </c>
      <c r="K2845" s="15">
        <v>0</v>
      </c>
      <c r="L2845" s="13" t="s">
        <v>14</v>
      </c>
      <c r="M2845" s="7">
        <v>0.3</v>
      </c>
      <c r="N2845" s="17"/>
    </row>
    <row r="2846" spans="1:14" ht="47.25">
      <c r="A2846" s="6">
        <v>2844</v>
      </c>
      <c r="B2846" s="8" t="s">
        <v>2809</v>
      </c>
      <c r="C2846" s="9" t="s">
        <v>3089</v>
      </c>
      <c r="D2846" s="10" t="s">
        <v>3090</v>
      </c>
      <c r="E2846" s="11" t="s">
        <v>3822</v>
      </c>
      <c r="F2846" s="6">
        <v>459705</v>
      </c>
      <c r="G2846" s="6" t="s">
        <v>2442</v>
      </c>
      <c r="H2846" s="16">
        <v>39626354.559</v>
      </c>
      <c r="I2846" s="12" t="s">
        <v>3212</v>
      </c>
      <c r="J2846" s="12" t="s">
        <v>3075</v>
      </c>
      <c r="K2846" s="15">
        <v>0</v>
      </c>
      <c r="L2846" s="13" t="s">
        <v>14</v>
      </c>
      <c r="M2846" s="7">
        <v>0.3</v>
      </c>
      <c r="N2846" s="17"/>
    </row>
    <row r="2847" spans="1:14" ht="63">
      <c r="A2847" s="6">
        <v>2845</v>
      </c>
      <c r="B2847" s="8" t="s">
        <v>2809</v>
      </c>
      <c r="C2847" s="9" t="s">
        <v>3088</v>
      </c>
      <c r="D2847" s="10" t="s">
        <v>3073</v>
      </c>
      <c r="E2847" s="11" t="s">
        <v>3822</v>
      </c>
      <c r="F2847" s="6">
        <v>459705</v>
      </c>
      <c r="G2847" s="6" t="s">
        <v>2442</v>
      </c>
      <c r="H2847" s="16">
        <v>39626354.559</v>
      </c>
      <c r="I2847" s="12" t="s">
        <v>3212</v>
      </c>
      <c r="J2847" s="12" t="s">
        <v>3075</v>
      </c>
      <c r="K2847" s="15">
        <v>0</v>
      </c>
      <c r="L2847" s="13" t="s">
        <v>14</v>
      </c>
      <c r="M2847" s="7">
        <v>0.4</v>
      </c>
      <c r="N2847" s="17"/>
    </row>
    <row r="2848" spans="1:14" ht="126">
      <c r="A2848" s="6">
        <v>2846</v>
      </c>
      <c r="B2848" s="8" t="s">
        <v>2809</v>
      </c>
      <c r="C2848" s="9" t="s">
        <v>3825</v>
      </c>
      <c r="D2848" s="10" t="s">
        <v>3826</v>
      </c>
      <c r="E2848" s="11" t="s">
        <v>3827</v>
      </c>
      <c r="F2848" s="6">
        <v>414178</v>
      </c>
      <c r="G2848" s="6" t="s">
        <v>1666</v>
      </c>
      <c r="H2848" s="16">
        <v>219956279.63</v>
      </c>
      <c r="I2848" s="12" t="s">
        <v>3405</v>
      </c>
      <c r="J2848" s="12" t="s">
        <v>3828</v>
      </c>
      <c r="K2848" s="15">
        <v>0</v>
      </c>
      <c r="L2848" s="13" t="s">
        <v>14</v>
      </c>
      <c r="M2848" s="7">
        <v>1</v>
      </c>
      <c r="N2848" s="17"/>
    </row>
    <row r="2849" spans="1:14" ht="126">
      <c r="A2849" s="6">
        <v>2847</v>
      </c>
      <c r="B2849" s="8" t="s">
        <v>2809</v>
      </c>
      <c r="C2849" s="9" t="s">
        <v>3829</v>
      </c>
      <c r="D2849" s="10" t="s">
        <v>3491</v>
      </c>
      <c r="E2849" s="11" t="s">
        <v>3827</v>
      </c>
      <c r="F2849" s="6">
        <v>414178</v>
      </c>
      <c r="G2849" s="6" t="s">
        <v>1666</v>
      </c>
      <c r="H2849" s="16">
        <v>219956279.63</v>
      </c>
      <c r="I2849" s="12" t="s">
        <v>3405</v>
      </c>
      <c r="J2849" s="12" t="s">
        <v>3828</v>
      </c>
      <c r="K2849" s="15">
        <v>0</v>
      </c>
      <c r="L2849" s="13" t="s">
        <v>14</v>
      </c>
      <c r="M2849" s="7">
        <v>0.25</v>
      </c>
      <c r="N2849" s="17"/>
    </row>
    <row r="2850" spans="1:14" ht="126">
      <c r="A2850" s="6">
        <v>2848</v>
      </c>
      <c r="B2850" s="8" t="s">
        <v>2809</v>
      </c>
      <c r="C2850" s="9" t="s">
        <v>3830</v>
      </c>
      <c r="D2850" s="10" t="s">
        <v>3831</v>
      </c>
      <c r="E2850" s="11" t="s">
        <v>3827</v>
      </c>
      <c r="F2850" s="6">
        <v>414178</v>
      </c>
      <c r="G2850" s="6" t="s">
        <v>1666</v>
      </c>
      <c r="H2850" s="16">
        <v>219956279.63</v>
      </c>
      <c r="I2850" s="12" t="s">
        <v>3405</v>
      </c>
      <c r="J2850" s="12" t="s">
        <v>3828</v>
      </c>
      <c r="K2850" s="15">
        <v>0</v>
      </c>
      <c r="L2850" s="13" t="s">
        <v>14</v>
      </c>
      <c r="M2850" s="7">
        <v>0.75</v>
      </c>
      <c r="N2850" s="17"/>
    </row>
    <row r="2851" spans="1:14" ht="141.75">
      <c r="A2851" s="6">
        <v>2849</v>
      </c>
      <c r="B2851" s="8" t="s">
        <v>2809</v>
      </c>
      <c r="C2851" s="9" t="s">
        <v>3832</v>
      </c>
      <c r="D2851" s="10" t="s">
        <v>3833</v>
      </c>
      <c r="E2851" s="11" t="s">
        <v>3834</v>
      </c>
      <c r="F2851" s="6">
        <v>476788</v>
      </c>
      <c r="G2851" s="6" t="s">
        <v>1666</v>
      </c>
      <c r="H2851" s="16">
        <v>146015365.22299999</v>
      </c>
      <c r="I2851" s="12" t="s">
        <v>3835</v>
      </c>
      <c r="J2851" s="12" t="s">
        <v>3836</v>
      </c>
      <c r="K2851" s="15">
        <v>0</v>
      </c>
      <c r="L2851" s="13" t="s">
        <v>14</v>
      </c>
      <c r="M2851" s="7">
        <v>1</v>
      </c>
      <c r="N2851" s="17"/>
    </row>
    <row r="2852" spans="1:14" ht="141.75">
      <c r="A2852" s="6">
        <v>2850</v>
      </c>
      <c r="B2852" s="8" t="s">
        <v>2809</v>
      </c>
      <c r="C2852" s="9" t="s">
        <v>3837</v>
      </c>
      <c r="D2852" s="10" t="s">
        <v>3477</v>
      </c>
      <c r="E2852" s="11" t="s">
        <v>3834</v>
      </c>
      <c r="F2852" s="6">
        <v>476788</v>
      </c>
      <c r="G2852" s="6" t="s">
        <v>1666</v>
      </c>
      <c r="H2852" s="16">
        <v>146015365.22299999</v>
      </c>
      <c r="I2852" s="12" t="s">
        <v>3835</v>
      </c>
      <c r="J2852" s="12" t="s">
        <v>3836</v>
      </c>
      <c r="K2852" s="15">
        <v>0</v>
      </c>
      <c r="L2852" s="13" t="s">
        <v>14</v>
      </c>
      <c r="M2852" s="7">
        <v>0.3</v>
      </c>
      <c r="N2852" s="17"/>
    </row>
    <row r="2853" spans="1:14" ht="141.75">
      <c r="A2853" s="6">
        <v>2851</v>
      </c>
      <c r="B2853" s="8" t="s">
        <v>2809</v>
      </c>
      <c r="C2853" s="9" t="s">
        <v>3838</v>
      </c>
      <c r="D2853" s="10" t="s">
        <v>3839</v>
      </c>
      <c r="E2853" s="11" t="s">
        <v>3834</v>
      </c>
      <c r="F2853" s="6">
        <v>476788</v>
      </c>
      <c r="G2853" s="6" t="s">
        <v>1666</v>
      </c>
      <c r="H2853" s="16">
        <v>146015365.22299999</v>
      </c>
      <c r="I2853" s="12" t="s">
        <v>3835</v>
      </c>
      <c r="J2853" s="12" t="s">
        <v>3836</v>
      </c>
      <c r="K2853" s="15">
        <v>0</v>
      </c>
      <c r="L2853" s="13" t="s">
        <v>14</v>
      </c>
      <c r="M2853" s="7">
        <v>0.4</v>
      </c>
      <c r="N2853" s="17"/>
    </row>
    <row r="2854" spans="1:14" ht="141.75">
      <c r="A2854" s="6">
        <v>2852</v>
      </c>
      <c r="B2854" s="8" t="s">
        <v>2809</v>
      </c>
      <c r="C2854" s="9" t="s">
        <v>3840</v>
      </c>
      <c r="D2854" s="10" t="s">
        <v>3841</v>
      </c>
      <c r="E2854" s="11" t="s">
        <v>3834</v>
      </c>
      <c r="F2854" s="6">
        <v>476788</v>
      </c>
      <c r="G2854" s="6" t="s">
        <v>1666</v>
      </c>
      <c r="H2854" s="16">
        <v>146015365.22299999</v>
      </c>
      <c r="I2854" s="12" t="s">
        <v>3835</v>
      </c>
      <c r="J2854" s="12" t="s">
        <v>3836</v>
      </c>
      <c r="K2854" s="15">
        <v>0</v>
      </c>
      <c r="L2854" s="13" t="s">
        <v>14</v>
      </c>
      <c r="M2854" s="7">
        <v>0.3</v>
      </c>
      <c r="N2854" s="17"/>
    </row>
    <row r="2855" spans="1:14" ht="409.5">
      <c r="A2855" s="6">
        <v>2853</v>
      </c>
      <c r="B2855" s="8" t="s">
        <v>2809</v>
      </c>
      <c r="C2855" s="9" t="s">
        <v>3842</v>
      </c>
      <c r="D2855" s="10" t="s">
        <v>3843</v>
      </c>
      <c r="E2855" s="11" t="s">
        <v>3844</v>
      </c>
      <c r="F2855" s="6">
        <v>371412</v>
      </c>
      <c r="G2855" s="6" t="s">
        <v>1687</v>
      </c>
      <c r="H2855" s="16">
        <v>2447942.5159999998</v>
      </c>
      <c r="I2855" s="12" t="s">
        <v>3845</v>
      </c>
      <c r="J2855" s="12" t="s">
        <v>2852</v>
      </c>
      <c r="K2855" s="15">
        <v>0</v>
      </c>
      <c r="L2855" s="13" t="s">
        <v>15</v>
      </c>
      <c r="M2855" s="7">
        <v>1</v>
      </c>
      <c r="N2855" s="17"/>
    </row>
    <row r="2856" spans="1:14" ht="409.5">
      <c r="A2856" s="6">
        <v>2854</v>
      </c>
      <c r="B2856" s="8" t="s">
        <v>2809</v>
      </c>
      <c r="C2856" s="9" t="s">
        <v>3846</v>
      </c>
      <c r="D2856" s="10" t="s">
        <v>3847</v>
      </c>
      <c r="E2856" s="11" t="s">
        <v>3848</v>
      </c>
      <c r="F2856" s="6">
        <v>371413</v>
      </c>
      <c r="G2856" s="6" t="s">
        <v>1687</v>
      </c>
      <c r="H2856" s="16">
        <v>3692082.8790000002</v>
      </c>
      <c r="I2856" s="12" t="s">
        <v>3765</v>
      </c>
      <c r="J2856" s="12" t="s">
        <v>2857</v>
      </c>
      <c r="K2856" s="15">
        <v>0</v>
      </c>
      <c r="L2856" s="13" t="s">
        <v>15</v>
      </c>
      <c r="M2856" s="7">
        <v>1</v>
      </c>
      <c r="N2856" s="17"/>
    </row>
    <row r="2857" spans="1:14" ht="78.75">
      <c r="A2857" s="6">
        <v>2855</v>
      </c>
      <c r="B2857" s="8" t="s">
        <v>2809</v>
      </c>
      <c r="C2857" s="9" t="s">
        <v>3849</v>
      </c>
      <c r="D2857" s="10" t="s">
        <v>3850</v>
      </c>
      <c r="E2857" s="11" t="s">
        <v>3851</v>
      </c>
      <c r="F2857" s="6">
        <v>430361</v>
      </c>
      <c r="G2857" s="6" t="s">
        <v>1687</v>
      </c>
      <c r="H2857" s="16">
        <v>82170925.670000002</v>
      </c>
      <c r="I2857" s="12" t="s">
        <v>3459</v>
      </c>
      <c r="J2857" s="12" t="s">
        <v>3852</v>
      </c>
      <c r="K2857" s="15">
        <v>0</v>
      </c>
      <c r="L2857" s="13" t="s">
        <v>14</v>
      </c>
      <c r="M2857" s="7">
        <v>1</v>
      </c>
      <c r="N2857" s="17"/>
    </row>
    <row r="2858" spans="1:14" ht="78.75">
      <c r="A2858" s="6">
        <v>2856</v>
      </c>
      <c r="B2858" s="8" t="s">
        <v>2809</v>
      </c>
      <c r="C2858" s="9" t="s">
        <v>3089</v>
      </c>
      <c r="D2858" s="10" t="s">
        <v>3853</v>
      </c>
      <c r="E2858" s="11" t="s">
        <v>3851</v>
      </c>
      <c r="F2858" s="6">
        <v>430361</v>
      </c>
      <c r="G2858" s="6" t="s">
        <v>1687</v>
      </c>
      <c r="H2858" s="16">
        <v>82170925.670000002</v>
      </c>
      <c r="I2858" s="12" t="s">
        <v>3459</v>
      </c>
      <c r="J2858" s="12" t="s">
        <v>3852</v>
      </c>
      <c r="K2858" s="15">
        <v>0</v>
      </c>
      <c r="L2858" s="13" t="s">
        <v>14</v>
      </c>
      <c r="M2858" s="7">
        <v>0.51</v>
      </c>
      <c r="N2858" s="17"/>
    </row>
    <row r="2859" spans="1:14" ht="78.75">
      <c r="A2859" s="6">
        <v>2857</v>
      </c>
      <c r="B2859" s="8" t="s">
        <v>2809</v>
      </c>
      <c r="C2859" s="9" t="s">
        <v>3088</v>
      </c>
      <c r="D2859" s="10" t="s">
        <v>3073</v>
      </c>
      <c r="E2859" s="11" t="s">
        <v>3851</v>
      </c>
      <c r="F2859" s="6">
        <v>430361</v>
      </c>
      <c r="G2859" s="6" t="s">
        <v>1687</v>
      </c>
      <c r="H2859" s="16">
        <v>82170925.670000002</v>
      </c>
      <c r="I2859" s="12" t="s">
        <v>3459</v>
      </c>
      <c r="J2859" s="12" t="s">
        <v>3852</v>
      </c>
      <c r="K2859" s="15">
        <v>0</v>
      </c>
      <c r="L2859" s="13" t="s">
        <v>14</v>
      </c>
      <c r="M2859" s="7">
        <v>0.49</v>
      </c>
      <c r="N2859" s="17"/>
    </row>
    <row r="2860" spans="1:14" ht="78.75">
      <c r="A2860" s="6">
        <v>2858</v>
      </c>
      <c r="B2860" s="8" t="s">
        <v>2809</v>
      </c>
      <c r="C2860" s="9" t="s">
        <v>17912</v>
      </c>
      <c r="D2860" s="10" t="s">
        <v>17913</v>
      </c>
      <c r="E2860" s="11" t="s">
        <v>17914</v>
      </c>
      <c r="F2860" s="6">
        <v>502320</v>
      </c>
      <c r="G2860" s="6" t="s">
        <v>1687</v>
      </c>
      <c r="H2860" s="16">
        <v>31901969.760000002</v>
      </c>
      <c r="I2860" s="12" t="s">
        <v>17915</v>
      </c>
      <c r="J2860" s="12">
        <v>44599</v>
      </c>
      <c r="K2860" s="15">
        <v>0</v>
      </c>
      <c r="L2860" s="13" t="s">
        <v>15</v>
      </c>
      <c r="M2860" s="7">
        <v>1</v>
      </c>
      <c r="N2860" s="17"/>
    </row>
    <row r="2861" spans="1:14" ht="110.25">
      <c r="A2861" s="6">
        <v>2859</v>
      </c>
      <c r="B2861" s="8" t="s">
        <v>2809</v>
      </c>
      <c r="C2861" s="9" t="s">
        <v>3854</v>
      </c>
      <c r="D2861" s="10" t="s">
        <v>3855</v>
      </c>
      <c r="E2861" s="11" t="s">
        <v>3856</v>
      </c>
      <c r="F2861" s="6">
        <v>406427</v>
      </c>
      <c r="G2861" s="6" t="s">
        <v>873</v>
      </c>
      <c r="H2861" s="16">
        <v>6650000</v>
      </c>
      <c r="I2861" s="12" t="s">
        <v>3167</v>
      </c>
      <c r="J2861" s="12" t="s">
        <v>3857</v>
      </c>
      <c r="K2861" s="15">
        <v>0</v>
      </c>
      <c r="L2861" s="13" t="s">
        <v>15</v>
      </c>
      <c r="M2861" s="7">
        <v>1</v>
      </c>
      <c r="N2861" s="17"/>
    </row>
    <row r="2862" spans="1:14" ht="78.75">
      <c r="A2862" s="6">
        <v>2860</v>
      </c>
      <c r="B2862" s="8" t="s">
        <v>2809</v>
      </c>
      <c r="C2862" s="9" t="s">
        <v>3142</v>
      </c>
      <c r="D2862" s="10" t="s">
        <v>3143</v>
      </c>
      <c r="E2862" s="11" t="s">
        <v>3858</v>
      </c>
      <c r="F2862" s="6">
        <v>406426</v>
      </c>
      <c r="G2862" s="6" t="s">
        <v>873</v>
      </c>
      <c r="H2862" s="16">
        <v>6825000</v>
      </c>
      <c r="I2862" s="12" t="s">
        <v>3859</v>
      </c>
      <c r="J2862" s="12" t="s">
        <v>3362</v>
      </c>
      <c r="K2862" s="15">
        <v>0</v>
      </c>
      <c r="L2862" s="13" t="s">
        <v>15</v>
      </c>
      <c r="M2862" s="7">
        <v>1</v>
      </c>
      <c r="N2862" s="17"/>
    </row>
    <row r="2863" spans="1:14" ht="78.75">
      <c r="A2863" s="6">
        <v>2861</v>
      </c>
      <c r="B2863" s="8" t="s">
        <v>2809</v>
      </c>
      <c r="C2863" s="9" t="s">
        <v>3860</v>
      </c>
      <c r="D2863" s="10" t="s">
        <v>3861</v>
      </c>
      <c r="E2863" s="11" t="s">
        <v>3862</v>
      </c>
      <c r="F2863" s="6">
        <v>406425</v>
      </c>
      <c r="G2863" s="6" t="s">
        <v>873</v>
      </c>
      <c r="H2863" s="16">
        <v>6540750</v>
      </c>
      <c r="I2863" s="12" t="s">
        <v>3167</v>
      </c>
      <c r="J2863" s="12" t="s">
        <v>3857</v>
      </c>
      <c r="K2863" s="15">
        <v>0</v>
      </c>
      <c r="L2863" s="13" t="s">
        <v>15</v>
      </c>
      <c r="M2863" s="7">
        <v>1</v>
      </c>
      <c r="N2863" s="17"/>
    </row>
    <row r="2864" spans="1:14" ht="141.75">
      <c r="A2864" s="6">
        <v>2862</v>
      </c>
      <c r="B2864" s="8" t="s">
        <v>2809</v>
      </c>
      <c r="C2864" s="9" t="s">
        <v>3863</v>
      </c>
      <c r="D2864" s="10" t="s">
        <v>2955</v>
      </c>
      <c r="E2864" s="11" t="s">
        <v>3864</v>
      </c>
      <c r="F2864" s="6">
        <v>478631</v>
      </c>
      <c r="G2864" s="6" t="s">
        <v>679</v>
      </c>
      <c r="H2864" s="16">
        <v>6962280.2000000002</v>
      </c>
      <c r="I2864" s="12" t="s">
        <v>3657</v>
      </c>
      <c r="J2864" s="12" t="s">
        <v>3865</v>
      </c>
      <c r="K2864" s="15">
        <v>0</v>
      </c>
      <c r="L2864" s="13" t="s">
        <v>15</v>
      </c>
      <c r="M2864" s="7">
        <v>1</v>
      </c>
      <c r="N2864" s="17"/>
    </row>
    <row r="2865" spans="1:14" ht="94.5">
      <c r="A2865" s="6">
        <v>2863</v>
      </c>
      <c r="B2865" s="8" t="s">
        <v>2809</v>
      </c>
      <c r="C2865" s="9" t="s">
        <v>3522</v>
      </c>
      <c r="D2865" s="10" t="s">
        <v>3422</v>
      </c>
      <c r="E2865" s="11" t="s">
        <v>3866</v>
      </c>
      <c r="F2865" s="6">
        <v>438673</v>
      </c>
      <c r="G2865" s="6" t="s">
        <v>679</v>
      </c>
      <c r="H2865" s="16">
        <v>54116344.280000001</v>
      </c>
      <c r="I2865" s="12" t="s">
        <v>3579</v>
      </c>
      <c r="J2865" s="12" t="s">
        <v>3867</v>
      </c>
      <c r="K2865" s="15">
        <v>0</v>
      </c>
      <c r="L2865" s="13" t="s">
        <v>14</v>
      </c>
      <c r="M2865" s="7">
        <v>1</v>
      </c>
      <c r="N2865" s="17"/>
    </row>
    <row r="2866" spans="1:14" ht="94.5">
      <c r="A2866" s="6">
        <v>2864</v>
      </c>
      <c r="B2866" s="8" t="s">
        <v>2809</v>
      </c>
      <c r="C2866" s="9" t="s">
        <v>3089</v>
      </c>
      <c r="D2866" s="10" t="s">
        <v>3090</v>
      </c>
      <c r="E2866" s="11" t="s">
        <v>3866</v>
      </c>
      <c r="F2866" s="6">
        <v>438673</v>
      </c>
      <c r="G2866" s="6" t="s">
        <v>679</v>
      </c>
      <c r="H2866" s="16">
        <v>54116344.280000001</v>
      </c>
      <c r="I2866" s="12" t="s">
        <v>3579</v>
      </c>
      <c r="J2866" s="12" t="s">
        <v>3867</v>
      </c>
      <c r="K2866" s="15">
        <v>0</v>
      </c>
      <c r="L2866" s="13" t="s">
        <v>14</v>
      </c>
      <c r="M2866" s="7">
        <v>0.51</v>
      </c>
      <c r="N2866" s="17"/>
    </row>
    <row r="2867" spans="1:14" ht="94.5">
      <c r="A2867" s="6">
        <v>2865</v>
      </c>
      <c r="B2867" s="8" t="s">
        <v>2809</v>
      </c>
      <c r="C2867" s="9" t="s">
        <v>3425</v>
      </c>
      <c r="D2867" s="10" t="s">
        <v>2863</v>
      </c>
      <c r="E2867" s="11" t="s">
        <v>3866</v>
      </c>
      <c r="F2867" s="6">
        <v>438673</v>
      </c>
      <c r="G2867" s="6" t="s">
        <v>679</v>
      </c>
      <c r="H2867" s="16">
        <v>54116344.280000001</v>
      </c>
      <c r="I2867" s="12" t="s">
        <v>3579</v>
      </c>
      <c r="J2867" s="12" t="s">
        <v>3867</v>
      </c>
      <c r="K2867" s="15">
        <v>0</v>
      </c>
      <c r="L2867" s="13" t="s">
        <v>14</v>
      </c>
      <c r="M2867" s="7">
        <v>0.49</v>
      </c>
      <c r="N2867" s="17"/>
    </row>
    <row r="2868" spans="1:14" ht="78.75">
      <c r="A2868" s="6">
        <v>2866</v>
      </c>
      <c r="B2868" s="8" t="s">
        <v>2809</v>
      </c>
      <c r="C2868" s="9" t="s">
        <v>3868</v>
      </c>
      <c r="D2868" s="10" t="s">
        <v>3869</v>
      </c>
      <c r="E2868" s="11" t="s">
        <v>3870</v>
      </c>
      <c r="F2868" s="6">
        <v>428350</v>
      </c>
      <c r="G2868" s="6" t="s">
        <v>679</v>
      </c>
      <c r="H2868" s="16">
        <v>94977250.368000001</v>
      </c>
      <c r="I2868" s="12" t="s">
        <v>3871</v>
      </c>
      <c r="J2868" s="12" t="s">
        <v>3872</v>
      </c>
      <c r="K2868" s="15">
        <v>0</v>
      </c>
      <c r="L2868" s="13" t="s">
        <v>14</v>
      </c>
      <c r="M2868" s="7">
        <v>1</v>
      </c>
      <c r="N2868" s="17"/>
    </row>
    <row r="2869" spans="1:14" ht="78.75">
      <c r="A2869" s="6">
        <v>2867</v>
      </c>
      <c r="B2869" s="8" t="s">
        <v>2809</v>
      </c>
      <c r="C2869" s="9" t="s">
        <v>3873</v>
      </c>
      <c r="D2869" s="10" t="s">
        <v>837</v>
      </c>
      <c r="E2869" s="11" t="s">
        <v>3870</v>
      </c>
      <c r="F2869" s="6">
        <v>428350</v>
      </c>
      <c r="G2869" s="6" t="s">
        <v>679</v>
      </c>
      <c r="H2869" s="16">
        <v>94977250.368000001</v>
      </c>
      <c r="I2869" s="12" t="s">
        <v>3871</v>
      </c>
      <c r="J2869" s="12" t="s">
        <v>3872</v>
      </c>
      <c r="K2869" s="15">
        <v>0</v>
      </c>
      <c r="L2869" s="13" t="s">
        <v>14</v>
      </c>
      <c r="M2869" s="7">
        <v>0.51</v>
      </c>
      <c r="N2869" s="17"/>
    </row>
    <row r="2870" spans="1:14" ht="78.75">
      <c r="A2870" s="6">
        <v>2868</v>
      </c>
      <c r="B2870" s="8" t="s">
        <v>2809</v>
      </c>
      <c r="C2870" s="9" t="s">
        <v>3874</v>
      </c>
      <c r="D2870" s="10" t="s">
        <v>3875</v>
      </c>
      <c r="E2870" s="11" t="s">
        <v>3870</v>
      </c>
      <c r="F2870" s="6">
        <v>428350</v>
      </c>
      <c r="G2870" s="6" t="s">
        <v>679</v>
      </c>
      <c r="H2870" s="16">
        <v>94977250.368000001</v>
      </c>
      <c r="I2870" s="12" t="s">
        <v>3871</v>
      </c>
      <c r="J2870" s="12" t="s">
        <v>3872</v>
      </c>
      <c r="K2870" s="15">
        <v>0</v>
      </c>
      <c r="L2870" s="13" t="s">
        <v>14</v>
      </c>
      <c r="M2870" s="7">
        <v>0.49</v>
      </c>
      <c r="N2870" s="17"/>
    </row>
    <row r="2871" spans="1:14" ht="78.75">
      <c r="A2871" s="6">
        <v>2869</v>
      </c>
      <c r="B2871" s="8" t="s">
        <v>2809</v>
      </c>
      <c r="C2871" s="9" t="s">
        <v>3876</v>
      </c>
      <c r="D2871" s="10" t="s">
        <v>3877</v>
      </c>
      <c r="E2871" s="11" t="s">
        <v>3878</v>
      </c>
      <c r="F2871" s="6">
        <v>408124</v>
      </c>
      <c r="G2871" s="6" t="s">
        <v>679</v>
      </c>
      <c r="H2871" s="16">
        <v>48648530.887999997</v>
      </c>
      <c r="I2871" s="12" t="s">
        <v>3879</v>
      </c>
      <c r="J2871" s="12" t="s">
        <v>3880</v>
      </c>
      <c r="K2871" s="15">
        <v>0</v>
      </c>
      <c r="L2871" s="13" t="s">
        <v>14</v>
      </c>
      <c r="M2871" s="7">
        <v>1</v>
      </c>
      <c r="N2871" s="17"/>
    </row>
    <row r="2872" spans="1:14" ht="94.5">
      <c r="A2872" s="6">
        <v>2870</v>
      </c>
      <c r="B2872" s="8" t="s">
        <v>2809</v>
      </c>
      <c r="C2872" s="9" t="s">
        <v>3881</v>
      </c>
      <c r="D2872" s="10" t="s">
        <v>3882</v>
      </c>
      <c r="E2872" s="11" t="s">
        <v>3878</v>
      </c>
      <c r="F2872" s="6">
        <v>408124</v>
      </c>
      <c r="G2872" s="6" t="s">
        <v>679</v>
      </c>
      <c r="H2872" s="16">
        <v>48648530.887999997</v>
      </c>
      <c r="I2872" s="12" t="s">
        <v>3879</v>
      </c>
      <c r="J2872" s="12" t="s">
        <v>3880</v>
      </c>
      <c r="K2872" s="15">
        <v>0</v>
      </c>
      <c r="L2872" s="13" t="s">
        <v>14</v>
      </c>
      <c r="M2872" s="7">
        <v>0.49</v>
      </c>
      <c r="N2872" s="17"/>
    </row>
    <row r="2873" spans="1:14" ht="78.75">
      <c r="A2873" s="6">
        <v>2871</v>
      </c>
      <c r="B2873" s="8" t="s">
        <v>2809</v>
      </c>
      <c r="C2873" s="9" t="s">
        <v>3883</v>
      </c>
      <c r="D2873" s="10" t="s">
        <v>3884</v>
      </c>
      <c r="E2873" s="11" t="s">
        <v>3878</v>
      </c>
      <c r="F2873" s="6">
        <v>408124</v>
      </c>
      <c r="G2873" s="6" t="s">
        <v>679</v>
      </c>
      <c r="H2873" s="16">
        <v>48648530.887999997</v>
      </c>
      <c r="I2873" s="12" t="s">
        <v>3879</v>
      </c>
      <c r="J2873" s="12" t="s">
        <v>3880</v>
      </c>
      <c r="K2873" s="15">
        <v>0</v>
      </c>
      <c r="L2873" s="13" t="s">
        <v>14</v>
      </c>
      <c r="M2873" s="7">
        <v>0.51</v>
      </c>
      <c r="N2873" s="17"/>
    </row>
    <row r="2874" spans="1:14" ht="94.5">
      <c r="A2874" s="6">
        <v>2872</v>
      </c>
      <c r="B2874" s="8" t="s">
        <v>2809</v>
      </c>
      <c r="C2874" s="9" t="s">
        <v>3510</v>
      </c>
      <c r="D2874" s="10" t="s">
        <v>3411</v>
      </c>
      <c r="E2874" s="11" t="s">
        <v>3885</v>
      </c>
      <c r="F2874" s="6">
        <v>397542</v>
      </c>
      <c r="G2874" s="6" t="s">
        <v>679</v>
      </c>
      <c r="H2874" s="16">
        <v>55285887.163999997</v>
      </c>
      <c r="I2874" s="12" t="s">
        <v>3697</v>
      </c>
      <c r="J2874" s="12" t="s">
        <v>3886</v>
      </c>
      <c r="K2874" s="15">
        <v>12046000</v>
      </c>
      <c r="L2874" s="13" t="s">
        <v>15</v>
      </c>
      <c r="M2874" s="7">
        <v>1</v>
      </c>
      <c r="N2874" s="17"/>
    </row>
    <row r="2875" spans="1:14" ht="110.25">
      <c r="A2875" s="6">
        <v>2873</v>
      </c>
      <c r="B2875" s="8" t="s">
        <v>2809</v>
      </c>
      <c r="C2875" s="9" t="s">
        <v>3444</v>
      </c>
      <c r="D2875" s="10" t="s">
        <v>3073</v>
      </c>
      <c r="E2875" s="11" t="s">
        <v>3887</v>
      </c>
      <c r="F2875" s="6">
        <v>485781</v>
      </c>
      <c r="G2875" s="6" t="s">
        <v>2521</v>
      </c>
      <c r="H2875" s="16">
        <v>8549052.7200000007</v>
      </c>
      <c r="I2875" s="12" t="s">
        <v>3376</v>
      </c>
      <c r="J2875" s="12" t="s">
        <v>3888</v>
      </c>
      <c r="K2875" s="15">
        <v>0</v>
      </c>
      <c r="L2875" s="13" t="s">
        <v>15</v>
      </c>
      <c r="M2875" s="7">
        <v>1</v>
      </c>
      <c r="N2875" s="17"/>
    </row>
    <row r="2876" spans="1:14" ht="94.5">
      <c r="A2876" s="6">
        <v>2874</v>
      </c>
      <c r="B2876" s="8" t="s">
        <v>2809</v>
      </c>
      <c r="C2876" s="9" t="s">
        <v>3889</v>
      </c>
      <c r="D2876" s="10" t="s">
        <v>3477</v>
      </c>
      <c r="E2876" s="11" t="s">
        <v>3890</v>
      </c>
      <c r="F2876" s="6">
        <v>473250</v>
      </c>
      <c r="G2876" s="6" t="s">
        <v>2521</v>
      </c>
      <c r="H2876" s="16">
        <v>9380487.1500000004</v>
      </c>
      <c r="I2876" s="12" t="s">
        <v>3440</v>
      </c>
      <c r="J2876" s="12" t="s">
        <v>2930</v>
      </c>
      <c r="K2876" s="15">
        <v>0</v>
      </c>
      <c r="L2876" s="13" t="s">
        <v>15</v>
      </c>
      <c r="M2876" s="7">
        <v>1</v>
      </c>
      <c r="N2876" s="17"/>
    </row>
    <row r="2877" spans="1:14" ht="94.5">
      <c r="A2877" s="6">
        <v>2875</v>
      </c>
      <c r="B2877" s="8" t="s">
        <v>2809</v>
      </c>
      <c r="C2877" s="9" t="s">
        <v>3889</v>
      </c>
      <c r="D2877" s="10" t="s">
        <v>3477</v>
      </c>
      <c r="E2877" s="11" t="s">
        <v>3891</v>
      </c>
      <c r="F2877" s="6">
        <v>450355</v>
      </c>
      <c r="G2877" s="6" t="s">
        <v>2521</v>
      </c>
      <c r="H2877" s="16">
        <v>8356447</v>
      </c>
      <c r="I2877" s="12" t="s">
        <v>3313</v>
      </c>
      <c r="J2877" s="12" t="s">
        <v>3892</v>
      </c>
      <c r="K2877" s="15">
        <v>0</v>
      </c>
      <c r="L2877" s="13" t="s">
        <v>15</v>
      </c>
      <c r="M2877" s="7">
        <v>1</v>
      </c>
      <c r="N2877" s="17"/>
    </row>
    <row r="2878" spans="1:14" ht="94.5">
      <c r="A2878" s="6">
        <v>2876</v>
      </c>
      <c r="B2878" s="8" t="s">
        <v>2809</v>
      </c>
      <c r="C2878" s="9" t="s">
        <v>3893</v>
      </c>
      <c r="D2878" s="10" t="s">
        <v>3894</v>
      </c>
      <c r="E2878" s="11" t="s">
        <v>3895</v>
      </c>
      <c r="F2878" s="6">
        <v>450351</v>
      </c>
      <c r="G2878" s="6" t="s">
        <v>2521</v>
      </c>
      <c r="H2878" s="16">
        <v>16159485.193</v>
      </c>
      <c r="I2878" s="12" t="s">
        <v>3896</v>
      </c>
      <c r="J2878" s="12" t="s">
        <v>3011</v>
      </c>
      <c r="K2878" s="15">
        <v>5500000</v>
      </c>
      <c r="L2878" s="13" t="s">
        <v>14</v>
      </c>
      <c r="M2878" s="7">
        <v>1</v>
      </c>
      <c r="N2878" s="17"/>
    </row>
    <row r="2879" spans="1:14" ht="94.5">
      <c r="A2879" s="6">
        <v>2877</v>
      </c>
      <c r="B2879" s="8" t="s">
        <v>2809</v>
      </c>
      <c r="C2879" s="9" t="s">
        <v>3897</v>
      </c>
      <c r="D2879" s="10" t="s">
        <v>2963</v>
      </c>
      <c r="E2879" s="11" t="s">
        <v>3895</v>
      </c>
      <c r="F2879" s="6">
        <v>450351</v>
      </c>
      <c r="G2879" s="6" t="s">
        <v>2521</v>
      </c>
      <c r="H2879" s="16">
        <v>16159485.193</v>
      </c>
      <c r="I2879" s="12" t="s">
        <v>3896</v>
      </c>
      <c r="J2879" s="12" t="s">
        <v>3011</v>
      </c>
      <c r="K2879" s="15">
        <v>1650000</v>
      </c>
      <c r="L2879" s="13" t="s">
        <v>14</v>
      </c>
      <c r="M2879" s="7">
        <v>0.3</v>
      </c>
      <c r="N2879" s="17"/>
    </row>
    <row r="2880" spans="1:14" ht="94.5">
      <c r="A2880" s="6">
        <v>2878</v>
      </c>
      <c r="B2880" s="8" t="s">
        <v>2809</v>
      </c>
      <c r="C2880" s="9" t="s">
        <v>3898</v>
      </c>
      <c r="D2880" s="10" t="s">
        <v>2966</v>
      </c>
      <c r="E2880" s="11" t="s">
        <v>3895</v>
      </c>
      <c r="F2880" s="6">
        <v>450351</v>
      </c>
      <c r="G2880" s="6" t="s">
        <v>2521</v>
      </c>
      <c r="H2880" s="16">
        <v>16159485.193</v>
      </c>
      <c r="I2880" s="12" t="s">
        <v>3896</v>
      </c>
      <c r="J2880" s="12" t="s">
        <v>3011</v>
      </c>
      <c r="K2880" s="15">
        <v>1650000</v>
      </c>
      <c r="L2880" s="13" t="s">
        <v>14</v>
      </c>
      <c r="M2880" s="7">
        <v>0.3</v>
      </c>
      <c r="N2880" s="17"/>
    </row>
    <row r="2881" spans="1:14" ht="94.5">
      <c r="A2881" s="6">
        <v>2879</v>
      </c>
      <c r="B2881" s="8" t="s">
        <v>2809</v>
      </c>
      <c r="C2881" s="9" t="s">
        <v>3435</v>
      </c>
      <c r="D2881" s="10" t="s">
        <v>3436</v>
      </c>
      <c r="E2881" s="11" t="s">
        <v>3895</v>
      </c>
      <c r="F2881" s="6">
        <v>450351</v>
      </c>
      <c r="G2881" s="6" t="s">
        <v>2521</v>
      </c>
      <c r="H2881" s="16">
        <v>16159485.193</v>
      </c>
      <c r="I2881" s="12" t="s">
        <v>3896</v>
      </c>
      <c r="J2881" s="12" t="s">
        <v>3011</v>
      </c>
      <c r="K2881" s="15">
        <v>2200000</v>
      </c>
      <c r="L2881" s="13" t="s">
        <v>14</v>
      </c>
      <c r="M2881" s="7">
        <v>0.4</v>
      </c>
      <c r="N2881" s="17"/>
    </row>
    <row r="2882" spans="1:14" ht="126">
      <c r="A2882" s="6">
        <v>2880</v>
      </c>
      <c r="B2882" s="8" t="s">
        <v>2809</v>
      </c>
      <c r="C2882" s="9" t="s">
        <v>3899</v>
      </c>
      <c r="D2882" s="10" t="s">
        <v>3900</v>
      </c>
      <c r="E2882" s="11" t="s">
        <v>3901</v>
      </c>
      <c r="F2882" s="6">
        <v>421198</v>
      </c>
      <c r="G2882" s="6" t="s">
        <v>2521</v>
      </c>
      <c r="H2882" s="16">
        <v>13437591.153000001</v>
      </c>
      <c r="I2882" s="12" t="s">
        <v>3321</v>
      </c>
      <c r="J2882" s="12" t="s">
        <v>3902</v>
      </c>
      <c r="K2882" s="15">
        <v>0</v>
      </c>
      <c r="L2882" s="13" t="s">
        <v>15</v>
      </c>
      <c r="M2882" s="7">
        <v>1</v>
      </c>
      <c r="N2882" s="17"/>
    </row>
    <row r="2883" spans="1:14" ht="141.75">
      <c r="A2883" s="6">
        <v>2881</v>
      </c>
      <c r="B2883" s="8" t="s">
        <v>3903</v>
      </c>
      <c r="C2883" s="9" t="s">
        <v>3904</v>
      </c>
      <c r="D2883" s="10" t="s">
        <v>3905</v>
      </c>
      <c r="E2883" s="11" t="s">
        <v>3906</v>
      </c>
      <c r="F2883" s="6">
        <v>291769</v>
      </c>
      <c r="G2883" s="6" t="s">
        <v>1535</v>
      </c>
      <c r="H2883" s="16">
        <v>22654465.68</v>
      </c>
      <c r="I2883" s="12" t="s">
        <v>3907</v>
      </c>
      <c r="J2883" s="12" t="s">
        <v>3908</v>
      </c>
      <c r="K2883" s="15">
        <v>3170000</v>
      </c>
      <c r="L2883" s="13" t="s">
        <v>15</v>
      </c>
      <c r="M2883" s="7">
        <v>1</v>
      </c>
      <c r="N2883" s="17"/>
    </row>
    <row r="2884" spans="1:14" ht="220.5">
      <c r="A2884" s="6">
        <v>2882</v>
      </c>
      <c r="B2884" s="8" t="s">
        <v>3903</v>
      </c>
      <c r="C2884" s="9" t="s">
        <v>3909</v>
      </c>
      <c r="D2884" s="10" t="s">
        <v>3910</v>
      </c>
      <c r="E2884" s="11" t="s">
        <v>3911</v>
      </c>
      <c r="F2884" s="6">
        <v>335035</v>
      </c>
      <c r="G2884" s="6" t="s">
        <v>1535</v>
      </c>
      <c r="H2884" s="16">
        <v>14948405.800000001</v>
      </c>
      <c r="I2884" s="12" t="s">
        <v>3912</v>
      </c>
      <c r="J2884" s="12" t="s">
        <v>3913</v>
      </c>
      <c r="K2884" s="15">
        <v>2310000</v>
      </c>
      <c r="L2884" s="13" t="s">
        <v>15</v>
      </c>
      <c r="M2884" s="7">
        <v>1</v>
      </c>
      <c r="N2884" s="17"/>
    </row>
    <row r="2885" spans="1:14" ht="47.25">
      <c r="A2885" s="6">
        <v>2883</v>
      </c>
      <c r="B2885" s="8" t="s">
        <v>3903</v>
      </c>
      <c r="C2885" s="9" t="s">
        <v>3914</v>
      </c>
      <c r="D2885" s="10" t="s">
        <v>3915</v>
      </c>
      <c r="E2885" s="11" t="s">
        <v>3916</v>
      </c>
      <c r="F2885" s="6">
        <v>237678</v>
      </c>
      <c r="G2885" s="6" t="s">
        <v>1535</v>
      </c>
      <c r="H2885" s="16">
        <v>12404252.6</v>
      </c>
      <c r="I2885" s="12" t="s">
        <v>3917</v>
      </c>
      <c r="J2885" s="12">
        <v>43981</v>
      </c>
      <c r="K2885" s="15">
        <v>7849000</v>
      </c>
      <c r="L2885" s="13" t="s">
        <v>15</v>
      </c>
      <c r="M2885" s="7">
        <v>1</v>
      </c>
      <c r="N2885" s="17"/>
    </row>
    <row r="2886" spans="1:14" ht="78.75">
      <c r="A2886" s="6">
        <v>2884</v>
      </c>
      <c r="B2886" s="8" t="s">
        <v>3903</v>
      </c>
      <c r="C2886" s="9" t="s">
        <v>3918</v>
      </c>
      <c r="D2886" s="10" t="s">
        <v>3919</v>
      </c>
      <c r="E2886" s="11" t="s">
        <v>3920</v>
      </c>
      <c r="F2886" s="6">
        <v>246768</v>
      </c>
      <c r="G2886" s="6" t="s">
        <v>1535</v>
      </c>
      <c r="H2886" s="16">
        <v>7550785.25</v>
      </c>
      <c r="I2886" s="12" t="s">
        <v>3921</v>
      </c>
      <c r="J2886" s="12" t="s">
        <v>3922</v>
      </c>
      <c r="K2886" s="15">
        <v>0</v>
      </c>
      <c r="L2886" s="13" t="s">
        <v>15</v>
      </c>
      <c r="M2886" s="7">
        <v>1</v>
      </c>
      <c r="N2886" s="17"/>
    </row>
    <row r="2887" spans="1:14" ht="94.5">
      <c r="A2887" s="6">
        <v>2885</v>
      </c>
      <c r="B2887" s="8" t="s">
        <v>3903</v>
      </c>
      <c r="C2887" s="9" t="s">
        <v>3923</v>
      </c>
      <c r="D2887" s="10" t="s">
        <v>3924</v>
      </c>
      <c r="E2887" s="11" t="s">
        <v>3925</v>
      </c>
      <c r="F2887" s="6">
        <v>355856</v>
      </c>
      <c r="G2887" s="6" t="s">
        <v>1535</v>
      </c>
      <c r="H2887" s="16">
        <v>4391224.9000000004</v>
      </c>
      <c r="I2887" s="12">
        <v>43779</v>
      </c>
      <c r="J2887" s="12">
        <v>43664</v>
      </c>
      <c r="K2887" s="15">
        <v>1971000</v>
      </c>
      <c r="L2887" s="13" t="s">
        <v>15</v>
      </c>
      <c r="M2887" s="7">
        <v>1</v>
      </c>
      <c r="N2887" s="17"/>
    </row>
    <row r="2888" spans="1:14" ht="78.75">
      <c r="A2888" s="6">
        <v>2886</v>
      </c>
      <c r="B2888" s="8" t="s">
        <v>3903</v>
      </c>
      <c r="C2888" s="9" t="s">
        <v>3926</v>
      </c>
      <c r="D2888" s="10" t="s">
        <v>604</v>
      </c>
      <c r="E2888" s="11" t="s">
        <v>3927</v>
      </c>
      <c r="F2888" s="6">
        <v>389845</v>
      </c>
      <c r="G2888" s="6" t="s">
        <v>1535</v>
      </c>
      <c r="H2888" s="16">
        <v>15758633.956</v>
      </c>
      <c r="I2888" s="12">
        <v>43899</v>
      </c>
      <c r="J2888" s="12">
        <v>44120</v>
      </c>
      <c r="K2888" s="15">
        <v>8000000</v>
      </c>
      <c r="L2888" s="13" t="s">
        <v>15</v>
      </c>
      <c r="M2888" s="7">
        <v>1</v>
      </c>
      <c r="N2888" s="17"/>
    </row>
    <row r="2889" spans="1:14" ht="173.25">
      <c r="A2889" s="6">
        <v>2887</v>
      </c>
      <c r="B2889" s="8" t="s">
        <v>3903</v>
      </c>
      <c r="C2889" s="9" t="s">
        <v>3904</v>
      </c>
      <c r="D2889" s="10" t="s">
        <v>3905</v>
      </c>
      <c r="E2889" s="11" t="s">
        <v>3928</v>
      </c>
      <c r="F2889" s="6">
        <v>327905</v>
      </c>
      <c r="G2889" s="6" t="s">
        <v>1535</v>
      </c>
      <c r="H2889" s="16">
        <v>43200465.479999997</v>
      </c>
      <c r="I2889" s="12">
        <v>43740</v>
      </c>
      <c r="J2889" s="12">
        <v>44053</v>
      </c>
      <c r="K2889" s="15">
        <v>33799600</v>
      </c>
      <c r="L2889" s="13" t="s">
        <v>15</v>
      </c>
      <c r="M2889" s="7">
        <v>1</v>
      </c>
      <c r="N2889" s="17"/>
    </row>
    <row r="2890" spans="1:14" ht="78.75">
      <c r="A2890" s="6">
        <v>2888</v>
      </c>
      <c r="B2890" s="8" t="s">
        <v>3903</v>
      </c>
      <c r="C2890" s="9" t="s">
        <v>3904</v>
      </c>
      <c r="D2890" s="10" t="s">
        <v>3905</v>
      </c>
      <c r="E2890" s="11" t="s">
        <v>3929</v>
      </c>
      <c r="F2890" s="6">
        <v>350366</v>
      </c>
      <c r="G2890" s="6" t="s">
        <v>1535</v>
      </c>
      <c r="H2890" s="16">
        <v>27172670.280000001</v>
      </c>
      <c r="I2890" s="12">
        <v>43786</v>
      </c>
      <c r="J2890" s="12">
        <v>44098</v>
      </c>
      <c r="K2890" s="15">
        <v>15700300</v>
      </c>
      <c r="L2890" s="13" t="s">
        <v>15</v>
      </c>
      <c r="M2890" s="7">
        <v>1</v>
      </c>
      <c r="N2890" s="17"/>
    </row>
    <row r="2891" spans="1:14" ht="78.75">
      <c r="A2891" s="6">
        <v>2889</v>
      </c>
      <c r="B2891" s="8" t="s">
        <v>3903</v>
      </c>
      <c r="C2891" s="9" t="s">
        <v>3930</v>
      </c>
      <c r="D2891" s="10" t="s">
        <v>3931</v>
      </c>
      <c r="E2891" s="11" t="s">
        <v>3932</v>
      </c>
      <c r="F2891" s="6">
        <v>412109</v>
      </c>
      <c r="G2891" s="6" t="s">
        <v>1535</v>
      </c>
      <c r="H2891" s="16">
        <v>8991044.1500000004</v>
      </c>
      <c r="I2891" s="12">
        <v>43915</v>
      </c>
      <c r="J2891" s="12">
        <v>44076</v>
      </c>
      <c r="K2891" s="15">
        <v>7000000</v>
      </c>
      <c r="L2891" s="13" t="s">
        <v>15</v>
      </c>
      <c r="M2891" s="7">
        <v>1</v>
      </c>
      <c r="N2891" s="17"/>
    </row>
    <row r="2892" spans="1:14" ht="63">
      <c r="A2892" s="6">
        <v>2890</v>
      </c>
      <c r="B2892" s="8" t="s">
        <v>3903</v>
      </c>
      <c r="C2892" s="9" t="s">
        <v>3933</v>
      </c>
      <c r="D2892" s="10" t="s">
        <v>3934</v>
      </c>
      <c r="E2892" s="11" t="s">
        <v>3935</v>
      </c>
      <c r="F2892" s="6">
        <v>412111</v>
      </c>
      <c r="G2892" s="6" t="s">
        <v>1535</v>
      </c>
      <c r="H2892" s="16">
        <v>6527134.5999999996</v>
      </c>
      <c r="I2892" s="12">
        <v>43901</v>
      </c>
      <c r="J2892" s="12">
        <v>44123</v>
      </c>
      <c r="K2892" s="15">
        <v>4308000</v>
      </c>
      <c r="L2892" s="13" t="s">
        <v>15</v>
      </c>
      <c r="M2892" s="7">
        <v>1</v>
      </c>
      <c r="N2892" s="17"/>
    </row>
    <row r="2893" spans="1:14" ht="63">
      <c r="A2893" s="6">
        <v>2891</v>
      </c>
      <c r="B2893" s="8" t="s">
        <v>3903</v>
      </c>
      <c r="C2893" s="9" t="s">
        <v>3936</v>
      </c>
      <c r="D2893" s="10" t="s">
        <v>3937</v>
      </c>
      <c r="E2893" s="11" t="s">
        <v>3938</v>
      </c>
      <c r="F2893" s="6">
        <v>412117</v>
      </c>
      <c r="G2893" s="6" t="s">
        <v>1535</v>
      </c>
      <c r="H2893" s="16">
        <v>8867682.8499999996</v>
      </c>
      <c r="I2893" s="12">
        <v>43901</v>
      </c>
      <c r="J2893" s="12">
        <v>44062</v>
      </c>
      <c r="K2893" s="15">
        <v>4985000</v>
      </c>
      <c r="L2893" s="13" t="s">
        <v>15</v>
      </c>
      <c r="M2893" s="7">
        <v>1</v>
      </c>
      <c r="N2893" s="17"/>
    </row>
    <row r="2894" spans="1:14" ht="47.25">
      <c r="A2894" s="6">
        <v>2892</v>
      </c>
      <c r="B2894" s="8" t="s">
        <v>3903</v>
      </c>
      <c r="C2894" s="9" t="s">
        <v>3939</v>
      </c>
      <c r="D2894" s="10" t="s">
        <v>3940</v>
      </c>
      <c r="E2894" s="11" t="s">
        <v>3941</v>
      </c>
      <c r="F2894" s="6">
        <v>416284</v>
      </c>
      <c r="G2894" s="6" t="s">
        <v>1535</v>
      </c>
      <c r="H2894" s="16">
        <v>9013180.0999999996</v>
      </c>
      <c r="I2894" s="12">
        <v>43901</v>
      </c>
      <c r="J2894" s="12">
        <v>44123</v>
      </c>
      <c r="K2894" s="15">
        <v>7506000</v>
      </c>
      <c r="L2894" s="13" t="s">
        <v>15</v>
      </c>
      <c r="M2894" s="7">
        <v>1</v>
      </c>
      <c r="N2894" s="17"/>
    </row>
    <row r="2895" spans="1:14" ht="63">
      <c r="A2895" s="6">
        <v>2893</v>
      </c>
      <c r="B2895" s="8" t="s">
        <v>3903</v>
      </c>
      <c r="C2895" s="9" t="s">
        <v>3942</v>
      </c>
      <c r="D2895" s="10" t="s">
        <v>3943</v>
      </c>
      <c r="E2895" s="11" t="s">
        <v>3944</v>
      </c>
      <c r="F2895" s="6">
        <v>433992</v>
      </c>
      <c r="G2895" s="6" t="s">
        <v>1535</v>
      </c>
      <c r="H2895" s="16">
        <v>5905287.4000000004</v>
      </c>
      <c r="I2895" s="12">
        <v>43968</v>
      </c>
      <c r="J2895" s="12">
        <v>44128</v>
      </c>
      <c r="K2895" s="15">
        <v>0</v>
      </c>
      <c r="L2895" s="13" t="s">
        <v>15</v>
      </c>
      <c r="M2895" s="7">
        <v>1</v>
      </c>
      <c r="N2895" s="17"/>
    </row>
    <row r="2896" spans="1:14" ht="63">
      <c r="A2896" s="6">
        <v>2894</v>
      </c>
      <c r="B2896" s="8" t="s">
        <v>3903</v>
      </c>
      <c r="C2896" s="9" t="s">
        <v>3945</v>
      </c>
      <c r="D2896" s="10" t="s">
        <v>3946</v>
      </c>
      <c r="E2896" s="11" t="s">
        <v>3947</v>
      </c>
      <c r="F2896" s="6">
        <v>449538</v>
      </c>
      <c r="G2896" s="6" t="s">
        <v>1535</v>
      </c>
      <c r="H2896" s="16">
        <v>7306429.0999999996</v>
      </c>
      <c r="I2896" s="12">
        <v>44042</v>
      </c>
      <c r="J2896" s="12">
        <v>44199</v>
      </c>
      <c r="K2896" s="15">
        <v>0</v>
      </c>
      <c r="L2896" s="13" t="s">
        <v>15</v>
      </c>
      <c r="M2896" s="7">
        <v>1</v>
      </c>
      <c r="N2896" s="17"/>
    </row>
    <row r="2897" spans="1:14" ht="78.75">
      <c r="A2897" s="6">
        <v>2895</v>
      </c>
      <c r="B2897" s="8" t="s">
        <v>3903</v>
      </c>
      <c r="C2897" s="9" t="s">
        <v>3948</v>
      </c>
      <c r="D2897" s="10" t="s">
        <v>3949</v>
      </c>
      <c r="E2897" s="11" t="s">
        <v>3950</v>
      </c>
      <c r="F2897" s="6">
        <v>462350</v>
      </c>
      <c r="G2897" s="6" t="s">
        <v>1535</v>
      </c>
      <c r="H2897" s="16">
        <v>3534940.5</v>
      </c>
      <c r="I2897" s="12">
        <v>44042</v>
      </c>
      <c r="J2897" s="12">
        <v>44255</v>
      </c>
      <c r="K2897" s="15">
        <v>0</v>
      </c>
      <c r="L2897" s="13" t="s">
        <v>15</v>
      </c>
      <c r="M2897" s="7">
        <v>1</v>
      </c>
      <c r="N2897" s="17"/>
    </row>
    <row r="2898" spans="1:14" ht="78.75">
      <c r="A2898" s="6">
        <v>2896</v>
      </c>
      <c r="B2898" s="8" t="s">
        <v>3903</v>
      </c>
      <c r="C2898" s="9" t="s">
        <v>3951</v>
      </c>
      <c r="D2898" s="10" t="s">
        <v>3952</v>
      </c>
      <c r="E2898" s="11" t="s">
        <v>3953</v>
      </c>
      <c r="F2898" s="6">
        <v>462357</v>
      </c>
      <c r="G2898" s="6" t="s">
        <v>1535</v>
      </c>
      <c r="H2898" s="16">
        <v>12874358.199999999</v>
      </c>
      <c r="I2898" s="12">
        <v>44038</v>
      </c>
      <c r="J2898" s="12">
        <v>44349</v>
      </c>
      <c r="K2898" s="15">
        <v>0</v>
      </c>
      <c r="L2898" s="13" t="s">
        <v>15</v>
      </c>
      <c r="M2898" s="7">
        <v>1</v>
      </c>
      <c r="N2898" s="17"/>
    </row>
    <row r="2899" spans="1:14" ht="78.75">
      <c r="A2899" s="6">
        <v>2897</v>
      </c>
      <c r="B2899" s="8" t="s">
        <v>3903</v>
      </c>
      <c r="C2899" s="9" t="s">
        <v>3954</v>
      </c>
      <c r="D2899" s="10" t="s">
        <v>3955</v>
      </c>
      <c r="E2899" s="11" t="s">
        <v>3956</v>
      </c>
      <c r="F2899" s="6">
        <v>240860</v>
      </c>
      <c r="G2899" s="6" t="s">
        <v>1535</v>
      </c>
      <c r="H2899" s="16">
        <v>27327415</v>
      </c>
      <c r="I2899" s="12" t="s">
        <v>2194</v>
      </c>
      <c r="J2899" s="12">
        <v>43987</v>
      </c>
      <c r="K2899" s="15">
        <v>20035000</v>
      </c>
      <c r="L2899" s="13" t="s">
        <v>15</v>
      </c>
      <c r="M2899" s="7">
        <v>1</v>
      </c>
      <c r="N2899" s="17"/>
    </row>
    <row r="2900" spans="1:14" ht="173.25">
      <c r="A2900" s="6">
        <v>2898</v>
      </c>
      <c r="B2900" s="8" t="s">
        <v>3903</v>
      </c>
      <c r="C2900" s="9" t="s">
        <v>3957</v>
      </c>
      <c r="D2900" s="10" t="s">
        <v>3958</v>
      </c>
      <c r="E2900" s="11" t="s">
        <v>3959</v>
      </c>
      <c r="F2900" s="6">
        <v>388162</v>
      </c>
      <c r="G2900" s="6" t="s">
        <v>1535</v>
      </c>
      <c r="H2900" s="16">
        <v>43849133.406000003</v>
      </c>
      <c r="I2900" s="12">
        <v>43857</v>
      </c>
      <c r="J2900" s="12">
        <v>44221</v>
      </c>
      <c r="K2900" s="15">
        <v>15218000</v>
      </c>
      <c r="L2900" s="13" t="s">
        <v>15</v>
      </c>
      <c r="M2900" s="7">
        <v>1</v>
      </c>
      <c r="N2900" s="17"/>
    </row>
    <row r="2901" spans="1:14" ht="63">
      <c r="A2901" s="6">
        <v>2899</v>
      </c>
      <c r="B2901" s="8" t="s">
        <v>3903</v>
      </c>
      <c r="C2901" s="9" t="s">
        <v>3960</v>
      </c>
      <c r="D2901" s="10" t="s">
        <v>3961</v>
      </c>
      <c r="E2901" s="11" t="s">
        <v>3962</v>
      </c>
      <c r="F2901" s="6">
        <v>197593</v>
      </c>
      <c r="G2901" s="6" t="s">
        <v>1535</v>
      </c>
      <c r="H2901" s="16">
        <v>7907686</v>
      </c>
      <c r="I2901" s="12" t="s">
        <v>3963</v>
      </c>
      <c r="J2901" s="12">
        <v>44377</v>
      </c>
      <c r="K2901" s="15">
        <v>0</v>
      </c>
      <c r="L2901" s="13" t="s">
        <v>15</v>
      </c>
      <c r="M2901" s="7">
        <v>1</v>
      </c>
      <c r="N2901" s="17"/>
    </row>
    <row r="2902" spans="1:14" ht="94.5">
      <c r="A2902" s="6">
        <v>2900</v>
      </c>
      <c r="B2902" s="8" t="s">
        <v>3903</v>
      </c>
      <c r="C2902" s="9" t="s">
        <v>3904</v>
      </c>
      <c r="D2902" s="10" t="s">
        <v>3905</v>
      </c>
      <c r="E2902" s="11" t="s">
        <v>3964</v>
      </c>
      <c r="F2902" s="6">
        <v>354219</v>
      </c>
      <c r="G2902" s="6" t="s">
        <v>1535</v>
      </c>
      <c r="H2902" s="16">
        <v>44898571.338</v>
      </c>
      <c r="I2902" s="12">
        <v>43788</v>
      </c>
      <c r="J2902" s="12">
        <v>44100</v>
      </c>
      <c r="K2902" s="15">
        <v>20744600</v>
      </c>
      <c r="L2902" s="13" t="s">
        <v>15</v>
      </c>
      <c r="M2902" s="7">
        <v>1</v>
      </c>
      <c r="N2902" s="17"/>
    </row>
    <row r="2903" spans="1:14" ht="78.75">
      <c r="A2903" s="6">
        <v>2901</v>
      </c>
      <c r="B2903" s="8" t="s">
        <v>3903</v>
      </c>
      <c r="C2903" s="9" t="s">
        <v>3965</v>
      </c>
      <c r="D2903" s="10" t="s">
        <v>3966</v>
      </c>
      <c r="E2903" s="11" t="s">
        <v>3967</v>
      </c>
      <c r="F2903" s="6">
        <v>368652</v>
      </c>
      <c r="G2903" s="6" t="s">
        <v>1535</v>
      </c>
      <c r="H2903" s="16">
        <v>52951698.075000003</v>
      </c>
      <c r="I2903" s="12">
        <v>43842</v>
      </c>
      <c r="J2903" s="12">
        <v>44026</v>
      </c>
      <c r="K2903" s="15">
        <v>18971000</v>
      </c>
      <c r="L2903" s="13" t="s">
        <v>15</v>
      </c>
      <c r="M2903" s="7">
        <v>1</v>
      </c>
      <c r="N2903" s="17"/>
    </row>
    <row r="2904" spans="1:14" ht="63">
      <c r="A2904" s="6">
        <v>2902</v>
      </c>
      <c r="B2904" s="8" t="s">
        <v>3903</v>
      </c>
      <c r="C2904" s="9" t="s">
        <v>3968</v>
      </c>
      <c r="D2904" s="10" t="s">
        <v>3969</v>
      </c>
      <c r="E2904" s="11" t="s">
        <v>3970</v>
      </c>
      <c r="F2904" s="6">
        <v>389829</v>
      </c>
      <c r="G2904" s="6" t="s">
        <v>1535</v>
      </c>
      <c r="H2904" s="16">
        <v>32022602.035</v>
      </c>
      <c r="I2904" s="12">
        <v>43877</v>
      </c>
      <c r="J2904" s="12">
        <v>44188</v>
      </c>
      <c r="K2904" s="15">
        <v>6640000</v>
      </c>
      <c r="L2904" s="13" t="s">
        <v>15</v>
      </c>
      <c r="M2904" s="7">
        <v>1</v>
      </c>
      <c r="N2904" s="17"/>
    </row>
    <row r="2905" spans="1:14" ht="63">
      <c r="A2905" s="6">
        <v>2903</v>
      </c>
      <c r="B2905" s="8" t="s">
        <v>3903</v>
      </c>
      <c r="C2905" s="9" t="s">
        <v>3968</v>
      </c>
      <c r="D2905" s="10" t="s">
        <v>3969</v>
      </c>
      <c r="E2905" s="11" t="s">
        <v>3971</v>
      </c>
      <c r="F2905" s="6">
        <v>395073</v>
      </c>
      <c r="G2905" s="6" t="s">
        <v>1535</v>
      </c>
      <c r="H2905" s="16">
        <v>14564641.274</v>
      </c>
      <c r="I2905" s="12">
        <v>43877</v>
      </c>
      <c r="J2905" s="12">
        <v>44035</v>
      </c>
      <c r="K2905" s="15">
        <v>4261000</v>
      </c>
      <c r="L2905" s="13" t="s">
        <v>15</v>
      </c>
      <c r="M2905" s="7">
        <v>1</v>
      </c>
      <c r="N2905" s="17"/>
    </row>
    <row r="2906" spans="1:14" ht="78.75">
      <c r="A2906" s="6">
        <v>2904</v>
      </c>
      <c r="B2906" s="8" t="s">
        <v>3903</v>
      </c>
      <c r="C2906" s="9" t="s">
        <v>3972</v>
      </c>
      <c r="D2906" s="10" t="s">
        <v>3973</v>
      </c>
      <c r="E2906" s="11" t="s">
        <v>3974</v>
      </c>
      <c r="F2906" s="6">
        <v>409189</v>
      </c>
      <c r="G2906" s="6" t="s">
        <v>1535</v>
      </c>
      <c r="H2906" s="16">
        <v>9323487</v>
      </c>
      <c r="I2906" s="12">
        <v>43898</v>
      </c>
      <c r="J2906" s="12">
        <v>44119</v>
      </c>
      <c r="K2906" s="15">
        <v>5843000</v>
      </c>
      <c r="L2906" s="13" t="s">
        <v>15</v>
      </c>
      <c r="M2906" s="7">
        <v>1</v>
      </c>
      <c r="N2906" s="17"/>
    </row>
    <row r="2907" spans="1:14" ht="78.75">
      <c r="A2907" s="6">
        <v>2905</v>
      </c>
      <c r="B2907" s="8" t="s">
        <v>3903</v>
      </c>
      <c r="C2907" s="9" t="s">
        <v>3975</v>
      </c>
      <c r="D2907" s="10" t="s">
        <v>3976</v>
      </c>
      <c r="E2907" s="11" t="s">
        <v>3977</v>
      </c>
      <c r="F2907" s="6">
        <v>415610</v>
      </c>
      <c r="G2907" s="6" t="s">
        <v>1535</v>
      </c>
      <c r="H2907" s="16">
        <v>10882089.119999999</v>
      </c>
      <c r="I2907" s="12">
        <v>43919</v>
      </c>
      <c r="J2907" s="12">
        <v>44141</v>
      </c>
      <c r="K2907" s="15">
        <v>3424400</v>
      </c>
      <c r="L2907" s="13" t="s">
        <v>14</v>
      </c>
      <c r="M2907" s="7">
        <v>1</v>
      </c>
      <c r="N2907" s="17"/>
    </row>
    <row r="2908" spans="1:14" ht="78.75">
      <c r="A2908" s="6">
        <v>2906</v>
      </c>
      <c r="B2908" s="8" t="s">
        <v>3903</v>
      </c>
      <c r="C2908" s="9" t="s">
        <v>3978</v>
      </c>
      <c r="D2908" s="10" t="s">
        <v>3979</v>
      </c>
      <c r="E2908" s="11" t="s">
        <v>3977</v>
      </c>
      <c r="F2908" s="6">
        <v>415610</v>
      </c>
      <c r="G2908" s="6" t="s">
        <v>1535</v>
      </c>
      <c r="H2908" s="16">
        <v>10882089.119999999</v>
      </c>
      <c r="I2908" s="12">
        <v>43919</v>
      </c>
      <c r="J2908" s="12">
        <v>44141</v>
      </c>
      <c r="K2908" s="15">
        <v>3424400</v>
      </c>
      <c r="L2908" s="13" t="s">
        <v>14</v>
      </c>
      <c r="M2908" s="7">
        <v>0.6</v>
      </c>
      <c r="N2908" s="17" t="s">
        <v>3980</v>
      </c>
    </row>
    <row r="2909" spans="1:14" ht="78.75">
      <c r="A2909" s="6">
        <v>2907</v>
      </c>
      <c r="B2909" s="8" t="s">
        <v>3903</v>
      </c>
      <c r="C2909" s="9" t="s">
        <v>3981</v>
      </c>
      <c r="D2909" s="10" t="s">
        <v>3982</v>
      </c>
      <c r="E2909" s="11" t="s">
        <v>3977</v>
      </c>
      <c r="F2909" s="6">
        <v>415610</v>
      </c>
      <c r="G2909" s="6" t="s">
        <v>1535</v>
      </c>
      <c r="H2909" s="16">
        <v>10882090.119999999</v>
      </c>
      <c r="I2909" s="12">
        <v>43919</v>
      </c>
      <c r="J2909" s="12">
        <v>44141</v>
      </c>
      <c r="K2909" s="15">
        <v>3424400</v>
      </c>
      <c r="L2909" s="13" t="s">
        <v>14</v>
      </c>
      <c r="M2909" s="7">
        <v>0.4</v>
      </c>
      <c r="N2909" s="17" t="s">
        <v>3983</v>
      </c>
    </row>
    <row r="2910" spans="1:14" ht="63">
      <c r="A2910" s="6">
        <v>2908</v>
      </c>
      <c r="B2910" s="8" t="s">
        <v>3903</v>
      </c>
      <c r="C2910" s="9" t="s">
        <v>3984</v>
      </c>
      <c r="D2910" s="10" t="s">
        <v>3985</v>
      </c>
      <c r="E2910" s="11" t="s">
        <v>3986</v>
      </c>
      <c r="F2910" s="6">
        <v>416274</v>
      </c>
      <c r="G2910" s="6" t="s">
        <v>1535</v>
      </c>
      <c r="H2910" s="16">
        <v>43915</v>
      </c>
      <c r="I2910" s="12">
        <v>43915</v>
      </c>
      <c r="J2910" s="12">
        <v>44137</v>
      </c>
      <c r="K2910" s="15">
        <v>0</v>
      </c>
      <c r="L2910" s="13" t="s">
        <v>15</v>
      </c>
      <c r="M2910" s="7">
        <v>1</v>
      </c>
      <c r="N2910" s="17"/>
    </row>
    <row r="2911" spans="1:14" ht="63">
      <c r="A2911" s="6">
        <v>2909</v>
      </c>
      <c r="B2911" s="8" t="s">
        <v>3903</v>
      </c>
      <c r="C2911" s="9" t="s">
        <v>3987</v>
      </c>
      <c r="D2911" s="10" t="s">
        <v>3988</v>
      </c>
      <c r="E2911" s="11" t="s">
        <v>3989</v>
      </c>
      <c r="F2911" s="6">
        <v>424063</v>
      </c>
      <c r="G2911" s="6" t="s">
        <v>1535</v>
      </c>
      <c r="H2911" s="16">
        <v>8179222.5999999996</v>
      </c>
      <c r="I2911" s="12">
        <v>43937</v>
      </c>
      <c r="J2911" s="12">
        <v>44098</v>
      </c>
      <c r="K2911" s="15">
        <v>0</v>
      </c>
      <c r="L2911" s="13" t="s">
        <v>15</v>
      </c>
      <c r="M2911" s="7">
        <v>1</v>
      </c>
      <c r="N2911" s="17"/>
    </row>
    <row r="2912" spans="1:14" ht="78.75">
      <c r="A2912" s="6">
        <v>2910</v>
      </c>
      <c r="B2912" s="8" t="s">
        <v>3903</v>
      </c>
      <c r="C2912" s="9" t="s">
        <v>3968</v>
      </c>
      <c r="D2912" s="10" t="s">
        <v>3969</v>
      </c>
      <c r="E2912" s="11" t="s">
        <v>3990</v>
      </c>
      <c r="F2912" s="6">
        <v>412096</v>
      </c>
      <c r="G2912" s="6" t="s">
        <v>1535</v>
      </c>
      <c r="H2912" s="16">
        <v>23420272.429000001</v>
      </c>
      <c r="I2912" s="12">
        <v>44010</v>
      </c>
      <c r="J2912" s="12">
        <v>44322</v>
      </c>
      <c r="K2912" s="15">
        <v>0</v>
      </c>
      <c r="L2912" s="13" t="s">
        <v>15</v>
      </c>
      <c r="M2912" s="7">
        <v>1</v>
      </c>
      <c r="N2912" s="17"/>
    </row>
    <row r="2913" spans="1:14" ht="94.5">
      <c r="A2913" s="6">
        <v>2911</v>
      </c>
      <c r="B2913" s="8" t="s">
        <v>3903</v>
      </c>
      <c r="C2913" s="9" t="s">
        <v>3991</v>
      </c>
      <c r="D2913" s="10" t="s">
        <v>633</v>
      </c>
      <c r="E2913" s="11" t="s">
        <v>3992</v>
      </c>
      <c r="F2913" s="6">
        <v>476484</v>
      </c>
      <c r="G2913" s="6" t="s">
        <v>1535</v>
      </c>
      <c r="H2913" s="16">
        <v>29399174.528000001</v>
      </c>
      <c r="I2913" s="12">
        <v>44110</v>
      </c>
      <c r="J2913" s="12">
        <v>44464</v>
      </c>
      <c r="K2913" s="15">
        <v>0</v>
      </c>
      <c r="L2913" s="13" t="s">
        <v>15</v>
      </c>
      <c r="M2913" s="7">
        <v>1</v>
      </c>
      <c r="N2913" s="17"/>
    </row>
    <row r="2914" spans="1:14" ht="220.5">
      <c r="A2914" s="6">
        <v>2912</v>
      </c>
      <c r="B2914" s="8" t="s">
        <v>3903</v>
      </c>
      <c r="C2914" s="9" t="s">
        <v>3993</v>
      </c>
      <c r="D2914" s="10" t="s">
        <v>3994</v>
      </c>
      <c r="E2914" s="11" t="s">
        <v>3995</v>
      </c>
      <c r="F2914" s="6">
        <v>277432</v>
      </c>
      <c r="G2914" s="6" t="s">
        <v>1535</v>
      </c>
      <c r="H2914" s="16">
        <v>44407242.920000002</v>
      </c>
      <c r="I2914" s="12" t="s">
        <v>2359</v>
      </c>
      <c r="J2914" s="12" t="s">
        <v>3996</v>
      </c>
      <c r="K2914" s="15">
        <v>14887000</v>
      </c>
      <c r="L2914" s="13" t="s">
        <v>14</v>
      </c>
      <c r="M2914" s="7">
        <v>1</v>
      </c>
      <c r="N2914" s="17"/>
    </row>
    <row r="2915" spans="1:14" ht="220.5">
      <c r="A2915" s="6">
        <v>2913</v>
      </c>
      <c r="B2915" s="8" t="s">
        <v>3903</v>
      </c>
      <c r="C2915" s="9" t="s">
        <v>3997</v>
      </c>
      <c r="D2915" s="10" t="s">
        <v>3998</v>
      </c>
      <c r="E2915" s="11" t="s">
        <v>3995</v>
      </c>
      <c r="F2915" s="6">
        <v>277432</v>
      </c>
      <c r="G2915" s="6" t="s">
        <v>1535</v>
      </c>
      <c r="H2915" s="16">
        <v>44407242.920000002</v>
      </c>
      <c r="I2915" s="12" t="s">
        <v>2359</v>
      </c>
      <c r="J2915" s="12" t="s">
        <v>3996</v>
      </c>
      <c r="K2915" s="15">
        <v>14887000</v>
      </c>
      <c r="L2915" s="13" t="s">
        <v>14</v>
      </c>
      <c r="M2915" s="7">
        <v>0.49</v>
      </c>
      <c r="N2915" s="17" t="s">
        <v>3983</v>
      </c>
    </row>
    <row r="2916" spans="1:14" ht="220.5">
      <c r="A2916" s="6">
        <v>2914</v>
      </c>
      <c r="B2916" s="8" t="s">
        <v>3903</v>
      </c>
      <c r="C2916" s="9" t="s">
        <v>3873</v>
      </c>
      <c r="D2916" s="10" t="s">
        <v>837</v>
      </c>
      <c r="E2916" s="11" t="s">
        <v>3995</v>
      </c>
      <c r="F2916" s="6">
        <v>277432</v>
      </c>
      <c r="G2916" s="6" t="s">
        <v>1535</v>
      </c>
      <c r="H2916" s="16">
        <v>44407243.920000002</v>
      </c>
      <c r="I2916" s="12" t="s">
        <v>3999</v>
      </c>
      <c r="J2916" s="12" t="s">
        <v>2095</v>
      </c>
      <c r="K2916" s="15">
        <v>14887000</v>
      </c>
      <c r="L2916" s="13" t="s">
        <v>14</v>
      </c>
      <c r="M2916" s="7">
        <v>0.51</v>
      </c>
      <c r="N2916" s="17" t="s">
        <v>3980</v>
      </c>
    </row>
    <row r="2917" spans="1:14" ht="78.75">
      <c r="A2917" s="6">
        <v>2915</v>
      </c>
      <c r="B2917" s="8" t="s">
        <v>3903</v>
      </c>
      <c r="C2917" s="9" t="s">
        <v>4000</v>
      </c>
      <c r="D2917" s="10" t="s">
        <v>4001</v>
      </c>
      <c r="E2917" s="11" t="s">
        <v>4002</v>
      </c>
      <c r="F2917" s="6">
        <v>322109</v>
      </c>
      <c r="G2917" s="6" t="s">
        <v>1535</v>
      </c>
      <c r="H2917" s="16">
        <v>11034227.470000001</v>
      </c>
      <c r="I2917" s="12" t="s">
        <v>4003</v>
      </c>
      <c r="J2917" s="12" t="s">
        <v>4004</v>
      </c>
      <c r="K2917" s="15">
        <v>7699000</v>
      </c>
      <c r="L2917" s="13" t="s">
        <v>15</v>
      </c>
      <c r="M2917" s="7">
        <v>1</v>
      </c>
      <c r="N2917" s="17"/>
    </row>
    <row r="2918" spans="1:14" ht="204.75">
      <c r="A2918" s="6">
        <v>2916</v>
      </c>
      <c r="B2918" s="8" t="s">
        <v>3903</v>
      </c>
      <c r="C2918" s="9" t="s">
        <v>3968</v>
      </c>
      <c r="D2918" s="10" t="s">
        <v>3969</v>
      </c>
      <c r="E2918" s="11" t="s">
        <v>4005</v>
      </c>
      <c r="F2918" s="6">
        <v>328109</v>
      </c>
      <c r="G2918" s="6" t="s">
        <v>1535</v>
      </c>
      <c r="H2918" s="16">
        <v>35836017.859999999</v>
      </c>
      <c r="I2918" s="12">
        <v>43740</v>
      </c>
      <c r="J2918" s="12">
        <v>44078</v>
      </c>
      <c r="K2918" s="15">
        <v>34019000</v>
      </c>
      <c r="L2918" s="13" t="s">
        <v>15</v>
      </c>
      <c r="M2918" s="7">
        <v>1</v>
      </c>
      <c r="N2918" s="17"/>
    </row>
    <row r="2919" spans="1:14" ht="63">
      <c r="A2919" s="6">
        <v>2917</v>
      </c>
      <c r="B2919" s="8" t="s">
        <v>3903</v>
      </c>
      <c r="C2919" s="9" t="s">
        <v>4006</v>
      </c>
      <c r="D2919" s="10" t="s">
        <v>4007</v>
      </c>
      <c r="E2919" s="11" t="s">
        <v>4008</v>
      </c>
      <c r="F2919" s="6">
        <v>389441</v>
      </c>
      <c r="G2919" s="6" t="s">
        <v>1535</v>
      </c>
      <c r="H2919" s="16">
        <v>12228334.425000001</v>
      </c>
      <c r="I2919" s="12">
        <v>43850</v>
      </c>
      <c r="J2919" s="12">
        <v>44069</v>
      </c>
      <c r="K2919" s="15">
        <v>9441000</v>
      </c>
      <c r="L2919" s="13" t="s">
        <v>15</v>
      </c>
      <c r="M2919" s="7">
        <v>1</v>
      </c>
      <c r="N2919" s="17"/>
    </row>
    <row r="2920" spans="1:14" ht="78.75">
      <c r="A2920" s="6">
        <v>2918</v>
      </c>
      <c r="B2920" s="8" t="s">
        <v>3903</v>
      </c>
      <c r="C2920" s="9" t="s">
        <v>3968</v>
      </c>
      <c r="D2920" s="10" t="s">
        <v>3969</v>
      </c>
      <c r="E2920" s="11" t="s">
        <v>4009</v>
      </c>
      <c r="F2920" s="6">
        <v>389838</v>
      </c>
      <c r="G2920" s="6" t="s">
        <v>1535</v>
      </c>
      <c r="H2920" s="16">
        <v>12807707.654999999</v>
      </c>
      <c r="I2920" s="12">
        <v>43877</v>
      </c>
      <c r="J2920" s="12">
        <v>44245</v>
      </c>
      <c r="K2920" s="15">
        <v>5055000</v>
      </c>
      <c r="L2920" s="13" t="s">
        <v>15</v>
      </c>
      <c r="M2920" s="7">
        <v>1</v>
      </c>
      <c r="N2920" s="17"/>
    </row>
    <row r="2921" spans="1:14" ht="78.75">
      <c r="A2921" s="6">
        <v>2919</v>
      </c>
      <c r="B2921" s="8" t="s">
        <v>3903</v>
      </c>
      <c r="C2921" s="9" t="s">
        <v>3968</v>
      </c>
      <c r="D2921" s="10" t="s">
        <v>3969</v>
      </c>
      <c r="E2921" s="11" t="s">
        <v>4010</v>
      </c>
      <c r="F2921" s="6">
        <v>389839</v>
      </c>
      <c r="G2921" s="6" t="s">
        <v>1535</v>
      </c>
      <c r="H2921" s="16">
        <v>14783985.08</v>
      </c>
      <c r="I2921" s="12">
        <v>43877</v>
      </c>
      <c r="J2921" s="12">
        <v>44250</v>
      </c>
      <c r="K2921" s="15">
        <v>9560000</v>
      </c>
      <c r="L2921" s="13" t="s">
        <v>15</v>
      </c>
      <c r="M2921" s="7">
        <v>1</v>
      </c>
      <c r="N2921" s="17"/>
    </row>
    <row r="2922" spans="1:14" ht="78.75">
      <c r="A2922" s="6">
        <v>2920</v>
      </c>
      <c r="B2922" s="8" t="s">
        <v>3903</v>
      </c>
      <c r="C2922" s="9" t="s">
        <v>3968</v>
      </c>
      <c r="D2922" s="10" t="s">
        <v>3969</v>
      </c>
      <c r="E2922" s="11" t="s">
        <v>4011</v>
      </c>
      <c r="F2922" s="6">
        <v>416287</v>
      </c>
      <c r="G2922" s="6" t="s">
        <v>1535</v>
      </c>
      <c r="H2922" s="16">
        <v>21132987.590999998</v>
      </c>
      <c r="I2922" s="12">
        <v>44010</v>
      </c>
      <c r="J2922" s="12">
        <v>44322</v>
      </c>
      <c r="K2922" s="15">
        <v>10332000</v>
      </c>
      <c r="L2922" s="13" t="s">
        <v>15</v>
      </c>
      <c r="M2922" s="7">
        <v>1</v>
      </c>
      <c r="N2922" s="17"/>
    </row>
    <row r="2923" spans="1:14" ht="63">
      <c r="A2923" s="6">
        <v>2921</v>
      </c>
      <c r="B2923" s="8" t="s">
        <v>3903</v>
      </c>
      <c r="C2923" s="9" t="s">
        <v>3984</v>
      </c>
      <c r="D2923" s="10" t="s">
        <v>3985</v>
      </c>
      <c r="E2923" s="11" t="s">
        <v>4012</v>
      </c>
      <c r="F2923" s="6">
        <v>462360</v>
      </c>
      <c r="G2923" s="6" t="s">
        <v>1535</v>
      </c>
      <c r="H2923" s="16">
        <v>7113672.2000000002</v>
      </c>
      <c r="I2923" s="12">
        <v>44032</v>
      </c>
      <c r="J2923" s="12">
        <v>44163</v>
      </c>
      <c r="K2923" s="15">
        <v>3852000</v>
      </c>
      <c r="L2923" s="13" t="s">
        <v>15</v>
      </c>
      <c r="M2923" s="7">
        <v>1</v>
      </c>
      <c r="N2923" s="17"/>
    </row>
    <row r="2924" spans="1:14" ht="63">
      <c r="A2924" s="6">
        <v>2922</v>
      </c>
      <c r="B2924" s="8" t="s">
        <v>3903</v>
      </c>
      <c r="C2924" s="9" t="s">
        <v>4013</v>
      </c>
      <c r="D2924" s="10" t="s">
        <v>4014</v>
      </c>
      <c r="E2924" s="11" t="s">
        <v>4015</v>
      </c>
      <c r="F2924" s="6">
        <v>436744</v>
      </c>
      <c r="G2924" s="6" t="s">
        <v>1535</v>
      </c>
      <c r="H2924" s="16">
        <v>12073178.550000001</v>
      </c>
      <c r="I2924" s="12">
        <v>44038</v>
      </c>
      <c r="J2924" s="12">
        <v>44213</v>
      </c>
      <c r="K2924" s="15">
        <v>3148000</v>
      </c>
      <c r="L2924" s="13" t="s">
        <v>15</v>
      </c>
      <c r="M2924" s="7">
        <v>1</v>
      </c>
      <c r="N2924" s="17"/>
    </row>
    <row r="2925" spans="1:14" ht="63">
      <c r="A2925" s="6">
        <v>2923</v>
      </c>
      <c r="B2925" s="8" t="s">
        <v>3903</v>
      </c>
      <c r="C2925" s="9" t="s">
        <v>4016</v>
      </c>
      <c r="D2925" s="10" t="s">
        <v>4017</v>
      </c>
      <c r="E2925" s="11" t="s">
        <v>4018</v>
      </c>
      <c r="F2925" s="6">
        <v>441364</v>
      </c>
      <c r="G2925" s="6" t="s">
        <v>1535</v>
      </c>
      <c r="H2925" s="16">
        <v>10299536.15</v>
      </c>
      <c r="I2925" s="12">
        <v>44038</v>
      </c>
      <c r="J2925" s="12">
        <v>44234</v>
      </c>
      <c r="K2925" s="15">
        <v>4500000</v>
      </c>
      <c r="L2925" s="13" t="s">
        <v>15</v>
      </c>
      <c r="M2925" s="7">
        <v>1</v>
      </c>
      <c r="N2925" s="17"/>
    </row>
    <row r="2926" spans="1:14" ht="47.25">
      <c r="A2926" s="6">
        <v>2924</v>
      </c>
      <c r="B2926" s="8" t="s">
        <v>3903</v>
      </c>
      <c r="C2926" s="9" t="s">
        <v>4019</v>
      </c>
      <c r="D2926" s="10" t="s">
        <v>4020</v>
      </c>
      <c r="E2926" s="11" t="s">
        <v>4021</v>
      </c>
      <c r="F2926" s="6">
        <v>474543</v>
      </c>
      <c r="G2926" s="6" t="s">
        <v>1535</v>
      </c>
      <c r="H2926" s="16">
        <v>9797165.6999999993</v>
      </c>
      <c r="I2926" s="12">
        <v>44074</v>
      </c>
      <c r="J2926" s="12">
        <v>44287</v>
      </c>
      <c r="K2926" s="15">
        <v>0</v>
      </c>
      <c r="L2926" s="13" t="s">
        <v>15</v>
      </c>
      <c r="M2926" s="7">
        <v>1</v>
      </c>
      <c r="N2926" s="17"/>
    </row>
    <row r="2927" spans="1:14" ht="63">
      <c r="A2927" s="6">
        <v>2925</v>
      </c>
      <c r="B2927" s="8" t="s">
        <v>3903</v>
      </c>
      <c r="C2927" s="9" t="s">
        <v>4019</v>
      </c>
      <c r="D2927" s="10" t="s">
        <v>4020</v>
      </c>
      <c r="E2927" s="11" t="s">
        <v>4022</v>
      </c>
      <c r="F2927" s="6">
        <v>474544</v>
      </c>
      <c r="G2927" s="6" t="s">
        <v>1535</v>
      </c>
      <c r="H2927" s="16">
        <v>7058310.9500000002</v>
      </c>
      <c r="I2927" s="12">
        <v>44074</v>
      </c>
      <c r="J2927" s="12">
        <v>44287</v>
      </c>
      <c r="K2927" s="15">
        <v>0</v>
      </c>
      <c r="L2927" s="13" t="s">
        <v>15</v>
      </c>
      <c r="M2927" s="7">
        <v>1</v>
      </c>
      <c r="N2927" s="17"/>
    </row>
    <row r="2928" spans="1:14" ht="78.75">
      <c r="A2928" s="6">
        <v>2926</v>
      </c>
      <c r="B2928" s="8" t="s">
        <v>3903</v>
      </c>
      <c r="C2928" s="9" t="s">
        <v>4023</v>
      </c>
      <c r="D2928" s="10" t="s">
        <v>4024</v>
      </c>
      <c r="E2928" s="11" t="s">
        <v>4025</v>
      </c>
      <c r="F2928" s="6">
        <v>467270</v>
      </c>
      <c r="G2928" s="6" t="s">
        <v>1535</v>
      </c>
      <c r="H2928" s="16">
        <v>5799762.3499999996</v>
      </c>
      <c r="I2928" s="12">
        <v>44042</v>
      </c>
      <c r="J2928" s="12">
        <v>44204</v>
      </c>
      <c r="K2928" s="15">
        <v>0</v>
      </c>
      <c r="L2928" s="13" t="s">
        <v>15</v>
      </c>
      <c r="M2928" s="7">
        <v>1</v>
      </c>
      <c r="N2928" s="17"/>
    </row>
    <row r="2929" spans="1:14" ht="78.75">
      <c r="A2929" s="6">
        <v>2927</v>
      </c>
      <c r="B2929" s="8" t="s">
        <v>3903</v>
      </c>
      <c r="C2929" s="9" t="s">
        <v>4026</v>
      </c>
      <c r="D2929" s="10" t="s">
        <v>4027</v>
      </c>
      <c r="E2929" s="11" t="s">
        <v>4028</v>
      </c>
      <c r="F2929" s="6">
        <v>484000</v>
      </c>
      <c r="G2929" s="6" t="s">
        <v>1535</v>
      </c>
      <c r="H2929" s="16">
        <v>9381988.1500000004</v>
      </c>
      <c r="I2929" s="12">
        <v>44124</v>
      </c>
      <c r="J2929" s="12">
        <v>44314</v>
      </c>
      <c r="K2929" s="15">
        <v>0</v>
      </c>
      <c r="L2929" s="13" t="s">
        <v>15</v>
      </c>
      <c r="M2929" s="7">
        <v>1</v>
      </c>
      <c r="N2929" s="17"/>
    </row>
    <row r="2930" spans="1:14" ht="78.75">
      <c r="A2930" s="6">
        <v>2928</v>
      </c>
      <c r="B2930" s="8" t="s">
        <v>3903</v>
      </c>
      <c r="C2930" s="9" t="s">
        <v>4029</v>
      </c>
      <c r="D2930" s="10" t="s">
        <v>4030</v>
      </c>
      <c r="E2930" s="11" t="s">
        <v>4031</v>
      </c>
      <c r="F2930" s="6">
        <v>485291</v>
      </c>
      <c r="G2930" s="6" t="s">
        <v>1535</v>
      </c>
      <c r="H2930" s="16">
        <v>10760911.25</v>
      </c>
      <c r="I2930" s="12">
        <v>44122</v>
      </c>
      <c r="J2930" s="12">
        <v>44286</v>
      </c>
      <c r="K2930" s="15">
        <v>0</v>
      </c>
      <c r="L2930" s="13" t="s">
        <v>15</v>
      </c>
      <c r="M2930" s="7">
        <v>1</v>
      </c>
      <c r="N2930" s="17"/>
    </row>
    <row r="2931" spans="1:14" ht="94.5">
      <c r="A2931" s="6">
        <v>2929</v>
      </c>
      <c r="B2931" s="8" t="s">
        <v>3903</v>
      </c>
      <c r="C2931" s="9" t="s">
        <v>4032</v>
      </c>
      <c r="D2931" s="10" t="s">
        <v>4033</v>
      </c>
      <c r="E2931" s="11" t="s">
        <v>4034</v>
      </c>
      <c r="F2931" s="6">
        <v>204095</v>
      </c>
      <c r="G2931" s="6" t="s">
        <v>1535</v>
      </c>
      <c r="H2931" s="16">
        <v>31182636.079999998</v>
      </c>
      <c r="I2931" s="12">
        <v>43368</v>
      </c>
      <c r="J2931" s="12">
        <v>43864</v>
      </c>
      <c r="K2931" s="15">
        <v>23029700</v>
      </c>
      <c r="L2931" s="13" t="s">
        <v>15</v>
      </c>
      <c r="M2931" s="7">
        <v>1</v>
      </c>
      <c r="N2931" s="17"/>
    </row>
    <row r="2932" spans="1:14" ht="47.25">
      <c r="A2932" s="6">
        <v>2930</v>
      </c>
      <c r="B2932" s="8" t="s">
        <v>3903</v>
      </c>
      <c r="C2932" s="9" t="s">
        <v>4035</v>
      </c>
      <c r="D2932" s="10" t="s">
        <v>4036</v>
      </c>
      <c r="E2932" s="11" t="s">
        <v>4037</v>
      </c>
      <c r="F2932" s="6">
        <v>240861</v>
      </c>
      <c r="G2932" s="6" t="s">
        <v>1535</v>
      </c>
      <c r="H2932" s="16">
        <v>11840944.59</v>
      </c>
      <c r="I2932" s="12" t="s">
        <v>2165</v>
      </c>
      <c r="J2932" s="12">
        <v>43887</v>
      </c>
      <c r="K2932" s="15">
        <v>5904000</v>
      </c>
      <c r="L2932" s="13" t="s">
        <v>15</v>
      </c>
      <c r="M2932" s="7">
        <v>1</v>
      </c>
      <c r="N2932" s="17"/>
    </row>
    <row r="2933" spans="1:14" ht="157.5">
      <c r="A2933" s="6">
        <v>2931</v>
      </c>
      <c r="B2933" s="8" t="s">
        <v>3903</v>
      </c>
      <c r="C2933" s="9" t="s">
        <v>4038</v>
      </c>
      <c r="D2933" s="10" t="s">
        <v>4039</v>
      </c>
      <c r="E2933" s="11" t="s">
        <v>4040</v>
      </c>
      <c r="F2933" s="6">
        <v>335169</v>
      </c>
      <c r="G2933" s="6" t="s">
        <v>1535</v>
      </c>
      <c r="H2933" s="16">
        <v>11180028.449999999</v>
      </c>
      <c r="I2933" s="12">
        <v>43714</v>
      </c>
      <c r="J2933" s="12">
        <v>44086</v>
      </c>
      <c r="K2933" s="15">
        <v>8311000</v>
      </c>
      <c r="L2933" s="13" t="s">
        <v>15</v>
      </c>
      <c r="M2933" s="7">
        <v>1</v>
      </c>
      <c r="N2933" s="17"/>
    </row>
    <row r="2934" spans="1:14" ht="63">
      <c r="A2934" s="6">
        <v>2932</v>
      </c>
      <c r="B2934" s="8" t="s">
        <v>3903</v>
      </c>
      <c r="C2934" s="9" t="s">
        <v>4041</v>
      </c>
      <c r="D2934" s="10" t="s">
        <v>4042</v>
      </c>
      <c r="E2934" s="11" t="s">
        <v>4043</v>
      </c>
      <c r="F2934" s="6">
        <v>429740</v>
      </c>
      <c r="G2934" s="6" t="s">
        <v>1535</v>
      </c>
      <c r="H2934" s="16">
        <v>1819808.6</v>
      </c>
      <c r="I2934" s="12">
        <v>43958</v>
      </c>
      <c r="J2934" s="12">
        <v>44116</v>
      </c>
      <c r="K2934" s="15">
        <v>0</v>
      </c>
      <c r="L2934" s="13" t="s">
        <v>15</v>
      </c>
      <c r="M2934" s="7">
        <v>1</v>
      </c>
      <c r="N2934" s="17"/>
    </row>
    <row r="2935" spans="1:14" ht="94.5">
      <c r="A2935" s="6">
        <v>2933</v>
      </c>
      <c r="B2935" s="8" t="s">
        <v>3903</v>
      </c>
      <c r="C2935" s="9" t="s">
        <v>4044</v>
      </c>
      <c r="D2935" s="10" t="s">
        <v>4045</v>
      </c>
      <c r="E2935" s="11" t="s">
        <v>4046</v>
      </c>
      <c r="F2935" s="6">
        <v>433975</v>
      </c>
      <c r="G2935" s="6" t="s">
        <v>1535</v>
      </c>
      <c r="H2935" s="16">
        <v>4985107.9000000004</v>
      </c>
      <c r="I2935" s="12">
        <v>43962</v>
      </c>
      <c r="J2935" s="12">
        <v>44122</v>
      </c>
      <c r="K2935" s="15">
        <v>0</v>
      </c>
      <c r="L2935" s="13" t="s">
        <v>15</v>
      </c>
      <c r="M2935" s="7">
        <v>1</v>
      </c>
      <c r="N2935" s="17"/>
    </row>
    <row r="2936" spans="1:14" ht="94.5">
      <c r="A2936" s="6">
        <v>2934</v>
      </c>
      <c r="B2936" s="8" t="s">
        <v>3903</v>
      </c>
      <c r="C2936" s="9" t="s">
        <v>4044</v>
      </c>
      <c r="D2936" s="10" t="s">
        <v>4045</v>
      </c>
      <c r="E2936" s="11" t="s">
        <v>4047</v>
      </c>
      <c r="F2936" s="6">
        <v>433984</v>
      </c>
      <c r="G2936" s="6" t="s">
        <v>1535</v>
      </c>
      <c r="H2936" s="16">
        <v>4328445.0999999996</v>
      </c>
      <c r="I2936" s="12">
        <v>43989</v>
      </c>
      <c r="J2936" s="12">
        <v>44149</v>
      </c>
      <c r="K2936" s="15">
        <v>0</v>
      </c>
      <c r="L2936" s="13" t="s">
        <v>15</v>
      </c>
      <c r="M2936" s="7">
        <v>1</v>
      </c>
      <c r="N2936" s="17"/>
    </row>
    <row r="2937" spans="1:14" ht="78.75">
      <c r="A2937" s="6">
        <v>2935</v>
      </c>
      <c r="B2937" s="8" t="s">
        <v>3903</v>
      </c>
      <c r="C2937" s="9" t="s">
        <v>3991</v>
      </c>
      <c r="D2937" s="10" t="s">
        <v>633</v>
      </c>
      <c r="E2937" s="11" t="s">
        <v>4048</v>
      </c>
      <c r="F2937" s="6">
        <v>412097</v>
      </c>
      <c r="G2937" s="6" t="s">
        <v>1535</v>
      </c>
      <c r="H2937" s="16">
        <v>10976471.885</v>
      </c>
      <c r="I2937" s="12">
        <v>44010</v>
      </c>
      <c r="J2937" s="12">
        <v>44322</v>
      </c>
      <c r="K2937" s="15">
        <v>6000000</v>
      </c>
      <c r="L2937" s="13" t="s">
        <v>15</v>
      </c>
      <c r="M2937" s="7">
        <v>1</v>
      </c>
      <c r="N2937" s="17"/>
    </row>
    <row r="2938" spans="1:14" ht="63">
      <c r="A2938" s="6">
        <v>2936</v>
      </c>
      <c r="B2938" s="8" t="s">
        <v>3903</v>
      </c>
      <c r="C2938" s="9" t="s">
        <v>4049</v>
      </c>
      <c r="D2938" s="10" t="s">
        <v>655</v>
      </c>
      <c r="E2938" s="11" t="s">
        <v>4050</v>
      </c>
      <c r="F2938" s="6">
        <v>412099</v>
      </c>
      <c r="G2938" s="6" t="s">
        <v>1535</v>
      </c>
      <c r="H2938" s="16">
        <v>17377538.658</v>
      </c>
      <c r="I2938" s="12">
        <v>44012</v>
      </c>
      <c r="J2938" s="12">
        <v>44356</v>
      </c>
      <c r="K2938" s="15">
        <v>0</v>
      </c>
      <c r="L2938" s="13" t="s">
        <v>15</v>
      </c>
      <c r="M2938" s="7">
        <v>1</v>
      </c>
      <c r="N2938" s="17"/>
    </row>
    <row r="2939" spans="1:14" ht="78.75">
      <c r="A2939" s="6">
        <v>2937</v>
      </c>
      <c r="B2939" s="8" t="s">
        <v>3903</v>
      </c>
      <c r="C2939" s="9" t="s">
        <v>4051</v>
      </c>
      <c r="D2939" s="10" t="s">
        <v>4052</v>
      </c>
      <c r="E2939" s="11" t="s">
        <v>4053</v>
      </c>
      <c r="F2939" s="6">
        <v>441362</v>
      </c>
      <c r="G2939" s="6" t="s">
        <v>1535</v>
      </c>
      <c r="H2939" s="16">
        <v>6896698.3059999999</v>
      </c>
      <c r="I2939" s="12">
        <v>44074</v>
      </c>
      <c r="J2939" s="12">
        <v>44378</v>
      </c>
      <c r="K2939" s="15">
        <v>0</v>
      </c>
      <c r="L2939" s="13" t="s">
        <v>15</v>
      </c>
      <c r="M2939" s="7">
        <v>1</v>
      </c>
      <c r="N2939" s="17"/>
    </row>
    <row r="2940" spans="1:14" ht="63">
      <c r="A2940" s="6">
        <v>2938</v>
      </c>
      <c r="B2940" s="8" t="s">
        <v>3903</v>
      </c>
      <c r="C2940" s="9" t="s">
        <v>4054</v>
      </c>
      <c r="D2940" s="10" t="s">
        <v>4055</v>
      </c>
      <c r="E2940" s="11" t="s">
        <v>4056</v>
      </c>
      <c r="F2940" s="6">
        <v>375432</v>
      </c>
      <c r="G2940" s="6" t="s">
        <v>1535</v>
      </c>
      <c r="H2940" s="16">
        <v>41053638</v>
      </c>
      <c r="I2940" s="12">
        <v>43871</v>
      </c>
      <c r="J2940" s="12">
        <v>44184</v>
      </c>
      <c r="K2940" s="15">
        <v>8315600</v>
      </c>
      <c r="L2940" s="13" t="s">
        <v>15</v>
      </c>
      <c r="M2940" s="7">
        <v>1</v>
      </c>
      <c r="N2940" s="17"/>
    </row>
    <row r="2941" spans="1:14" ht="63">
      <c r="A2941" s="6">
        <v>2939</v>
      </c>
      <c r="B2941" s="8" t="s">
        <v>3903</v>
      </c>
      <c r="C2941" s="9" t="s">
        <v>4057</v>
      </c>
      <c r="D2941" s="10" t="s">
        <v>4058</v>
      </c>
      <c r="E2941" s="11" t="s">
        <v>4059</v>
      </c>
      <c r="F2941" s="6" t="s">
        <v>4060</v>
      </c>
      <c r="G2941" s="6" t="s">
        <v>17602</v>
      </c>
      <c r="H2941" s="16">
        <v>2599101500</v>
      </c>
      <c r="I2941" s="12">
        <v>43696</v>
      </c>
      <c r="J2941" s="12">
        <v>44439</v>
      </c>
      <c r="K2941" s="15">
        <v>389585000</v>
      </c>
      <c r="L2941" s="13" t="s">
        <v>14</v>
      </c>
      <c r="M2941" s="7">
        <v>1</v>
      </c>
      <c r="N2941" s="17"/>
    </row>
    <row r="2942" spans="1:14" ht="63">
      <c r="A2942" s="6">
        <v>2940</v>
      </c>
      <c r="B2942" s="8" t="s">
        <v>3903</v>
      </c>
      <c r="C2942" s="9" t="s">
        <v>4057</v>
      </c>
      <c r="D2942" s="10" t="s">
        <v>4058</v>
      </c>
      <c r="E2942" s="11" t="s">
        <v>4059</v>
      </c>
      <c r="F2942" s="6" t="s">
        <v>4060</v>
      </c>
      <c r="G2942" s="6" t="s">
        <v>17602</v>
      </c>
      <c r="H2942" s="16">
        <v>2599101500</v>
      </c>
      <c r="I2942" s="12">
        <v>43696</v>
      </c>
      <c r="J2942" s="12">
        <v>44439</v>
      </c>
      <c r="K2942" s="15">
        <v>389585000</v>
      </c>
      <c r="L2942" s="13" t="s">
        <v>14</v>
      </c>
      <c r="M2942" s="7">
        <v>0.5</v>
      </c>
      <c r="N2942" s="17" t="s">
        <v>3980</v>
      </c>
    </row>
    <row r="2943" spans="1:14" ht="63">
      <c r="A2943" s="6">
        <v>2941</v>
      </c>
      <c r="B2943" s="8" t="s">
        <v>3903</v>
      </c>
      <c r="C2943" s="9" t="s">
        <v>4057</v>
      </c>
      <c r="D2943" s="10" t="s">
        <v>4058</v>
      </c>
      <c r="E2943" s="11" t="s">
        <v>4059</v>
      </c>
      <c r="F2943" s="6" t="s">
        <v>4060</v>
      </c>
      <c r="G2943" s="6" t="s">
        <v>17602</v>
      </c>
      <c r="H2943" s="16">
        <v>2599101501</v>
      </c>
      <c r="I2943" s="12">
        <v>43696</v>
      </c>
      <c r="J2943" s="12">
        <v>44439</v>
      </c>
      <c r="K2943" s="15">
        <v>389585000</v>
      </c>
      <c r="L2943" s="13" t="s">
        <v>14</v>
      </c>
      <c r="M2943" s="7">
        <v>0.5</v>
      </c>
      <c r="N2943" s="17" t="s">
        <v>3983</v>
      </c>
    </row>
    <row r="2944" spans="1:14" ht="94.5">
      <c r="A2944" s="6">
        <v>2942</v>
      </c>
      <c r="B2944" s="8" t="s">
        <v>3903</v>
      </c>
      <c r="C2944" s="9" t="s">
        <v>4061</v>
      </c>
      <c r="D2944" s="10" t="s">
        <v>655</v>
      </c>
      <c r="E2944" s="11" t="s">
        <v>4062</v>
      </c>
      <c r="F2944" s="6">
        <v>451255</v>
      </c>
      <c r="G2944" s="6" t="s">
        <v>3255</v>
      </c>
      <c r="H2944" s="16">
        <v>87030875.233999997</v>
      </c>
      <c r="I2944" s="12">
        <v>44158</v>
      </c>
      <c r="J2944" s="12">
        <v>44925</v>
      </c>
      <c r="K2944" s="15">
        <v>0</v>
      </c>
      <c r="L2944" s="13" t="s">
        <v>15</v>
      </c>
      <c r="M2944" s="7">
        <v>1</v>
      </c>
      <c r="N2944" s="17"/>
    </row>
    <row r="2945" spans="1:14" ht="63">
      <c r="A2945" s="6">
        <v>2943</v>
      </c>
      <c r="B2945" s="8" t="s">
        <v>3903</v>
      </c>
      <c r="C2945" s="9" t="s">
        <v>4063</v>
      </c>
      <c r="D2945" s="10" t="s">
        <v>4064</v>
      </c>
      <c r="E2945" s="11" t="s">
        <v>4065</v>
      </c>
      <c r="F2945" s="6">
        <v>448554</v>
      </c>
      <c r="G2945" s="6" t="s">
        <v>3255</v>
      </c>
      <c r="H2945" s="16">
        <v>60028405.479000002</v>
      </c>
      <c r="I2945" s="12">
        <v>44077</v>
      </c>
      <c r="J2945" s="12">
        <v>44598</v>
      </c>
      <c r="K2945" s="15">
        <v>0</v>
      </c>
      <c r="L2945" s="13" t="s">
        <v>14</v>
      </c>
      <c r="M2945" s="7">
        <v>1</v>
      </c>
      <c r="N2945" s="17"/>
    </row>
    <row r="2946" spans="1:14" ht="63">
      <c r="A2946" s="6">
        <v>2944</v>
      </c>
      <c r="B2946" s="8" t="s">
        <v>3903</v>
      </c>
      <c r="C2946" s="9" t="s">
        <v>4066</v>
      </c>
      <c r="D2946" s="10" t="s">
        <v>4067</v>
      </c>
      <c r="E2946" s="11" t="s">
        <v>4065</v>
      </c>
      <c r="F2946" s="6">
        <v>448554</v>
      </c>
      <c r="G2946" s="6" t="s">
        <v>3255</v>
      </c>
      <c r="H2946" s="16">
        <v>60028405.479000002</v>
      </c>
      <c r="I2946" s="12">
        <v>44077</v>
      </c>
      <c r="J2946" s="12">
        <v>44598</v>
      </c>
      <c r="K2946" s="15">
        <v>0</v>
      </c>
      <c r="L2946" s="13" t="s">
        <v>14</v>
      </c>
      <c r="M2946" s="7">
        <v>0.49</v>
      </c>
      <c r="N2946" s="17" t="s">
        <v>3980</v>
      </c>
    </row>
    <row r="2947" spans="1:14" ht="63">
      <c r="A2947" s="6">
        <v>2945</v>
      </c>
      <c r="B2947" s="8" t="s">
        <v>3903</v>
      </c>
      <c r="C2947" s="9" t="s">
        <v>4013</v>
      </c>
      <c r="D2947" s="10" t="s">
        <v>4014</v>
      </c>
      <c r="E2947" s="11" t="s">
        <v>4065</v>
      </c>
      <c r="F2947" s="6">
        <v>448554</v>
      </c>
      <c r="G2947" s="6" t="s">
        <v>3255</v>
      </c>
      <c r="H2947" s="16">
        <v>60028406.479000002</v>
      </c>
      <c r="I2947" s="12">
        <v>44077</v>
      </c>
      <c r="J2947" s="12">
        <v>44598</v>
      </c>
      <c r="K2947" s="15">
        <v>0</v>
      </c>
      <c r="L2947" s="13" t="s">
        <v>14</v>
      </c>
      <c r="M2947" s="7">
        <v>0.51</v>
      </c>
      <c r="N2947" s="17" t="s">
        <v>3983</v>
      </c>
    </row>
    <row r="2948" spans="1:14" ht="63">
      <c r="A2948" s="6">
        <v>2946</v>
      </c>
      <c r="B2948" s="8" t="s">
        <v>3903</v>
      </c>
      <c r="C2948" s="9" t="s">
        <v>4068</v>
      </c>
      <c r="D2948" s="10" t="s">
        <v>4069</v>
      </c>
      <c r="E2948" s="11" t="s">
        <v>4070</v>
      </c>
      <c r="F2948" s="6">
        <v>448559</v>
      </c>
      <c r="G2948" s="6" t="s">
        <v>3255</v>
      </c>
      <c r="H2948" s="16">
        <v>67557935.251000002</v>
      </c>
      <c r="I2948" s="12">
        <v>44074</v>
      </c>
      <c r="J2948" s="12">
        <v>44598</v>
      </c>
      <c r="K2948" s="15">
        <v>0</v>
      </c>
      <c r="L2948" s="13" t="s">
        <v>14</v>
      </c>
      <c r="M2948" s="7">
        <v>1</v>
      </c>
      <c r="N2948" s="17"/>
    </row>
    <row r="2949" spans="1:14" ht="63">
      <c r="A2949" s="6">
        <v>2947</v>
      </c>
      <c r="B2949" s="8" t="s">
        <v>3903</v>
      </c>
      <c r="C2949" s="9" t="s">
        <v>4071</v>
      </c>
      <c r="D2949" s="10" t="s">
        <v>2069</v>
      </c>
      <c r="E2949" s="11" t="s">
        <v>4070</v>
      </c>
      <c r="F2949" s="6">
        <v>448559</v>
      </c>
      <c r="G2949" s="6" t="s">
        <v>3255</v>
      </c>
      <c r="H2949" s="16">
        <v>67557935.251000002</v>
      </c>
      <c r="I2949" s="12">
        <v>44074</v>
      </c>
      <c r="J2949" s="12">
        <v>44598</v>
      </c>
      <c r="K2949" s="15">
        <v>0</v>
      </c>
      <c r="L2949" s="13" t="s">
        <v>14</v>
      </c>
      <c r="M2949" s="7">
        <v>0.51</v>
      </c>
      <c r="N2949" s="17" t="s">
        <v>3980</v>
      </c>
    </row>
    <row r="2950" spans="1:14" ht="63">
      <c r="A2950" s="6">
        <v>2948</v>
      </c>
      <c r="B2950" s="8" t="s">
        <v>3903</v>
      </c>
      <c r="C2950" s="9" t="s">
        <v>4072</v>
      </c>
      <c r="D2950" s="10" t="s">
        <v>3969</v>
      </c>
      <c r="E2950" s="11" t="s">
        <v>4070</v>
      </c>
      <c r="F2950" s="6">
        <v>448559</v>
      </c>
      <c r="G2950" s="6" t="s">
        <v>3255</v>
      </c>
      <c r="H2950" s="16">
        <v>67557936.251000002</v>
      </c>
      <c r="I2950" s="12">
        <v>44074</v>
      </c>
      <c r="J2950" s="12">
        <v>44598</v>
      </c>
      <c r="K2950" s="15">
        <v>0</v>
      </c>
      <c r="L2950" s="13" t="s">
        <v>14</v>
      </c>
      <c r="M2950" s="7">
        <v>0.49</v>
      </c>
      <c r="N2950" s="17" t="s">
        <v>3983</v>
      </c>
    </row>
    <row r="2951" spans="1:14" ht="78.75">
      <c r="A2951" s="6">
        <v>2949</v>
      </c>
      <c r="B2951" s="8" t="s">
        <v>3903</v>
      </c>
      <c r="C2951" s="9" t="s">
        <v>4073</v>
      </c>
      <c r="D2951" s="10" t="s">
        <v>3266</v>
      </c>
      <c r="E2951" s="11" t="s">
        <v>4074</v>
      </c>
      <c r="F2951" s="6">
        <v>321518</v>
      </c>
      <c r="G2951" s="6" t="s">
        <v>1611</v>
      </c>
      <c r="H2951" s="16">
        <v>362824950.90600002</v>
      </c>
      <c r="I2951" s="12">
        <v>43842</v>
      </c>
      <c r="J2951" s="12">
        <v>44944</v>
      </c>
      <c r="K2951" s="15">
        <v>0</v>
      </c>
      <c r="L2951" s="13" t="s">
        <v>14</v>
      </c>
      <c r="M2951" s="7">
        <v>1</v>
      </c>
      <c r="N2951" s="17"/>
    </row>
    <row r="2952" spans="1:14" ht="78.75">
      <c r="A2952" s="6">
        <v>2950</v>
      </c>
      <c r="B2952" s="8" t="s">
        <v>3903</v>
      </c>
      <c r="C2952" s="9" t="s">
        <v>3270</v>
      </c>
      <c r="D2952" s="10" t="s">
        <v>730</v>
      </c>
      <c r="E2952" s="11" t="s">
        <v>4074</v>
      </c>
      <c r="F2952" s="6">
        <v>321518</v>
      </c>
      <c r="G2952" s="6" t="s">
        <v>1611</v>
      </c>
      <c r="H2952" s="16">
        <v>362824950.90600002</v>
      </c>
      <c r="I2952" s="12">
        <v>43842</v>
      </c>
      <c r="J2952" s="12">
        <v>44944</v>
      </c>
      <c r="K2952" s="15">
        <v>0</v>
      </c>
      <c r="L2952" s="13" t="s">
        <v>14</v>
      </c>
      <c r="M2952" s="7">
        <v>0.51</v>
      </c>
      <c r="N2952" s="17" t="s">
        <v>3980</v>
      </c>
    </row>
    <row r="2953" spans="1:14" ht="78.75">
      <c r="A2953" s="6">
        <v>2951</v>
      </c>
      <c r="B2953" s="8" t="s">
        <v>3903</v>
      </c>
      <c r="C2953" s="9" t="s">
        <v>3110</v>
      </c>
      <c r="D2953" s="10" t="s">
        <v>732</v>
      </c>
      <c r="E2953" s="11" t="s">
        <v>4075</v>
      </c>
      <c r="F2953" s="6">
        <v>321518</v>
      </c>
      <c r="G2953" s="6" t="s">
        <v>1611</v>
      </c>
      <c r="H2953" s="16">
        <v>362824951.90600002</v>
      </c>
      <c r="I2953" s="12">
        <v>43842</v>
      </c>
      <c r="J2953" s="12">
        <v>44944</v>
      </c>
      <c r="K2953" s="15">
        <v>0</v>
      </c>
      <c r="L2953" s="13" t="s">
        <v>14</v>
      </c>
      <c r="M2953" s="7">
        <v>0.49</v>
      </c>
      <c r="N2953" s="17" t="s">
        <v>3983</v>
      </c>
    </row>
    <row r="2954" spans="1:14" ht="63">
      <c r="A2954" s="6">
        <v>2952</v>
      </c>
      <c r="B2954" s="8" t="s">
        <v>3903</v>
      </c>
      <c r="C2954" s="9" t="s">
        <v>4076</v>
      </c>
      <c r="D2954" s="10" t="s">
        <v>4077</v>
      </c>
      <c r="E2954" s="11" t="s">
        <v>4078</v>
      </c>
      <c r="F2954" s="6">
        <v>389963</v>
      </c>
      <c r="G2954" s="6" t="s">
        <v>1486</v>
      </c>
      <c r="H2954" s="16">
        <v>42073250.303999998</v>
      </c>
      <c r="I2954" s="12">
        <v>43899</v>
      </c>
      <c r="J2954" s="12">
        <v>44454</v>
      </c>
      <c r="K2954" s="15">
        <v>0</v>
      </c>
      <c r="L2954" s="13" t="s">
        <v>14</v>
      </c>
      <c r="M2954" s="7">
        <v>1</v>
      </c>
      <c r="N2954" s="17"/>
    </row>
    <row r="2955" spans="1:14" ht="63">
      <c r="A2955" s="6">
        <v>2953</v>
      </c>
      <c r="B2955" s="8" t="s">
        <v>3903</v>
      </c>
      <c r="C2955" s="9" t="s">
        <v>4079</v>
      </c>
      <c r="D2955" s="10" t="s">
        <v>4080</v>
      </c>
      <c r="E2955" s="11" t="s">
        <v>4078</v>
      </c>
      <c r="F2955" s="6">
        <v>389963</v>
      </c>
      <c r="G2955" s="6" t="s">
        <v>1486</v>
      </c>
      <c r="H2955" s="16">
        <v>42073250.303999998</v>
      </c>
      <c r="I2955" s="12">
        <v>43899</v>
      </c>
      <c r="J2955" s="12">
        <v>44454</v>
      </c>
      <c r="K2955" s="15">
        <v>0</v>
      </c>
      <c r="L2955" s="13" t="s">
        <v>14</v>
      </c>
      <c r="M2955" s="7">
        <v>0.6</v>
      </c>
      <c r="N2955" s="17" t="s">
        <v>3980</v>
      </c>
    </row>
    <row r="2956" spans="1:14" ht="63">
      <c r="A2956" s="6">
        <v>2954</v>
      </c>
      <c r="B2956" s="8" t="s">
        <v>3903</v>
      </c>
      <c r="C2956" s="9" t="s">
        <v>4081</v>
      </c>
      <c r="D2956" s="10" t="s">
        <v>4082</v>
      </c>
      <c r="E2956" s="11" t="s">
        <v>4078</v>
      </c>
      <c r="F2956" s="6">
        <v>389963</v>
      </c>
      <c r="G2956" s="6" t="s">
        <v>1486</v>
      </c>
      <c r="H2956" s="16">
        <v>42073251.303999998</v>
      </c>
      <c r="I2956" s="12">
        <v>43899</v>
      </c>
      <c r="J2956" s="12">
        <v>44454</v>
      </c>
      <c r="K2956" s="15">
        <v>0</v>
      </c>
      <c r="L2956" s="13" t="s">
        <v>14</v>
      </c>
      <c r="M2956" s="7">
        <v>0.4</v>
      </c>
      <c r="N2956" s="17" t="s">
        <v>3983</v>
      </c>
    </row>
    <row r="2957" spans="1:14" ht="63">
      <c r="A2957" s="6">
        <v>2955</v>
      </c>
      <c r="B2957" s="8" t="s">
        <v>3903</v>
      </c>
      <c r="C2957" s="9" t="s">
        <v>3957</v>
      </c>
      <c r="D2957" s="10" t="s">
        <v>3958</v>
      </c>
      <c r="E2957" s="11" t="s">
        <v>4083</v>
      </c>
      <c r="F2957" s="6">
        <v>405463</v>
      </c>
      <c r="G2957" s="6" t="s">
        <v>1486</v>
      </c>
      <c r="H2957" s="16">
        <v>26099106.041999999</v>
      </c>
      <c r="I2957" s="12">
        <v>43893</v>
      </c>
      <c r="J2957" s="12">
        <v>44267</v>
      </c>
      <c r="K2957" s="15">
        <v>0</v>
      </c>
      <c r="L2957" s="13" t="s">
        <v>15</v>
      </c>
      <c r="M2957" s="7">
        <v>1</v>
      </c>
      <c r="N2957" s="17"/>
    </row>
    <row r="2958" spans="1:14" ht="63">
      <c r="A2958" s="6">
        <v>2956</v>
      </c>
      <c r="B2958" s="8" t="s">
        <v>3903</v>
      </c>
      <c r="C2958" s="9" t="s">
        <v>4076</v>
      </c>
      <c r="D2958" s="10" t="s">
        <v>4077</v>
      </c>
      <c r="E2958" s="11" t="s">
        <v>4084</v>
      </c>
      <c r="F2958" s="6">
        <v>389855</v>
      </c>
      <c r="G2958" s="6" t="s">
        <v>1486</v>
      </c>
      <c r="H2958" s="16">
        <v>33462919.554000001</v>
      </c>
      <c r="I2958" s="12">
        <v>43899</v>
      </c>
      <c r="J2958" s="12">
        <v>44454</v>
      </c>
      <c r="K2958" s="15">
        <v>0</v>
      </c>
      <c r="L2958" s="13" t="s">
        <v>14</v>
      </c>
      <c r="M2958" s="7">
        <v>1</v>
      </c>
      <c r="N2958" s="17"/>
    </row>
    <row r="2959" spans="1:14" ht="63">
      <c r="A2959" s="6">
        <v>2957</v>
      </c>
      <c r="B2959" s="8" t="s">
        <v>3903</v>
      </c>
      <c r="C2959" s="9" t="s">
        <v>4079</v>
      </c>
      <c r="D2959" s="10" t="s">
        <v>4080</v>
      </c>
      <c r="E2959" s="11" t="s">
        <v>4084</v>
      </c>
      <c r="F2959" s="6">
        <v>389855</v>
      </c>
      <c r="G2959" s="6" t="s">
        <v>1486</v>
      </c>
      <c r="H2959" s="16">
        <v>33462919.554000001</v>
      </c>
      <c r="I2959" s="12">
        <v>43899</v>
      </c>
      <c r="J2959" s="12">
        <v>44454</v>
      </c>
      <c r="K2959" s="15">
        <v>0</v>
      </c>
      <c r="L2959" s="13" t="s">
        <v>14</v>
      </c>
      <c r="M2959" s="7">
        <v>0.6</v>
      </c>
      <c r="N2959" s="17" t="s">
        <v>3980</v>
      </c>
    </row>
    <row r="2960" spans="1:14" ht="63">
      <c r="A2960" s="6">
        <v>2958</v>
      </c>
      <c r="B2960" s="8" t="s">
        <v>3903</v>
      </c>
      <c r="C2960" s="9" t="s">
        <v>4081</v>
      </c>
      <c r="D2960" s="10" t="s">
        <v>4082</v>
      </c>
      <c r="E2960" s="11" t="s">
        <v>4084</v>
      </c>
      <c r="F2960" s="6">
        <v>389855</v>
      </c>
      <c r="G2960" s="6" t="s">
        <v>1486</v>
      </c>
      <c r="H2960" s="16">
        <v>33462920.554000001</v>
      </c>
      <c r="I2960" s="12">
        <v>43899</v>
      </c>
      <c r="J2960" s="12">
        <v>44454</v>
      </c>
      <c r="K2960" s="15">
        <v>0</v>
      </c>
      <c r="L2960" s="13" t="s">
        <v>14</v>
      </c>
      <c r="M2960" s="7">
        <v>0.4</v>
      </c>
      <c r="N2960" s="17" t="s">
        <v>3983</v>
      </c>
    </row>
    <row r="2961" spans="1:14" ht="78.75">
      <c r="A2961" s="6">
        <v>2959</v>
      </c>
      <c r="B2961" s="8" t="s">
        <v>3903</v>
      </c>
      <c r="C2961" s="9" t="s">
        <v>4085</v>
      </c>
      <c r="D2961" s="10" t="s">
        <v>4086</v>
      </c>
      <c r="E2961" s="11" t="s">
        <v>4087</v>
      </c>
      <c r="F2961" s="6">
        <v>418602</v>
      </c>
      <c r="G2961" s="6" t="s">
        <v>1486</v>
      </c>
      <c r="H2961" s="16">
        <v>31325000</v>
      </c>
      <c r="I2961" s="12">
        <v>44035</v>
      </c>
      <c r="J2961" s="12">
        <v>44591</v>
      </c>
      <c r="K2961" s="15">
        <v>0</v>
      </c>
      <c r="L2961" s="13" t="s">
        <v>15</v>
      </c>
      <c r="M2961" s="7">
        <v>1</v>
      </c>
      <c r="N2961" s="17"/>
    </row>
    <row r="2962" spans="1:14" ht="78.75">
      <c r="A2962" s="6">
        <v>2960</v>
      </c>
      <c r="B2962" s="8" t="s">
        <v>3903</v>
      </c>
      <c r="C2962" s="9" t="s">
        <v>4088</v>
      </c>
      <c r="D2962" s="10" t="s">
        <v>4089</v>
      </c>
      <c r="E2962" s="11" t="s">
        <v>4090</v>
      </c>
      <c r="F2962" s="6">
        <v>434011</v>
      </c>
      <c r="G2962" s="6" t="s">
        <v>1486</v>
      </c>
      <c r="H2962" s="16">
        <v>31976744.352000002</v>
      </c>
      <c r="I2962" s="12">
        <v>44036</v>
      </c>
      <c r="J2962" s="12">
        <v>44592</v>
      </c>
      <c r="K2962" s="15">
        <v>0</v>
      </c>
      <c r="L2962" s="13" t="s">
        <v>15</v>
      </c>
      <c r="M2962" s="7">
        <v>1</v>
      </c>
      <c r="N2962" s="17"/>
    </row>
    <row r="2963" spans="1:14" ht="126">
      <c r="A2963" s="6">
        <v>2961</v>
      </c>
      <c r="B2963" s="8" t="s">
        <v>3903</v>
      </c>
      <c r="C2963" s="9" t="s">
        <v>4091</v>
      </c>
      <c r="D2963" s="10" t="s">
        <v>4092</v>
      </c>
      <c r="E2963" s="11" t="s">
        <v>4093</v>
      </c>
      <c r="F2963" s="6">
        <v>369252</v>
      </c>
      <c r="G2963" s="6" t="s">
        <v>4094</v>
      </c>
      <c r="H2963" s="16">
        <v>13229121.931</v>
      </c>
      <c r="I2963" s="12">
        <v>43809</v>
      </c>
      <c r="J2963" s="12">
        <v>44195</v>
      </c>
      <c r="K2963" s="15">
        <v>5918681</v>
      </c>
      <c r="L2963" s="13" t="s">
        <v>15</v>
      </c>
      <c r="M2963" s="7">
        <v>1</v>
      </c>
      <c r="N2963" s="17"/>
    </row>
    <row r="2964" spans="1:14" ht="409.5">
      <c r="A2964" s="6">
        <v>2962</v>
      </c>
      <c r="B2964" s="8" t="s">
        <v>3903</v>
      </c>
      <c r="C2964" s="9" t="s">
        <v>4095</v>
      </c>
      <c r="D2964" s="10" t="s">
        <v>4096</v>
      </c>
      <c r="E2964" s="11" t="s">
        <v>4097</v>
      </c>
      <c r="F2964" s="6">
        <v>369391</v>
      </c>
      <c r="G2964" s="6" t="s">
        <v>4094</v>
      </c>
      <c r="H2964" s="16">
        <v>177441201.90000001</v>
      </c>
      <c r="I2964" s="12">
        <v>44026</v>
      </c>
      <c r="J2964" s="12" t="s">
        <v>4098</v>
      </c>
      <c r="K2964" s="15">
        <v>8553261.2100000009</v>
      </c>
      <c r="L2964" s="13" t="s">
        <v>14</v>
      </c>
      <c r="M2964" s="7">
        <v>1</v>
      </c>
      <c r="N2964" s="17"/>
    </row>
    <row r="2965" spans="1:14" ht="409.5">
      <c r="A2965" s="6">
        <v>2963</v>
      </c>
      <c r="B2965" s="8" t="s">
        <v>3903</v>
      </c>
      <c r="C2965" s="9" t="s">
        <v>4099</v>
      </c>
      <c r="D2965" s="10" t="s">
        <v>606</v>
      </c>
      <c r="E2965" s="11" t="s">
        <v>4097</v>
      </c>
      <c r="F2965" s="6">
        <v>369391</v>
      </c>
      <c r="G2965" s="6" t="s">
        <v>4094</v>
      </c>
      <c r="H2965" s="16">
        <v>177441201.90000001</v>
      </c>
      <c r="I2965" s="12">
        <v>44026</v>
      </c>
      <c r="J2965" s="12" t="s">
        <v>4098</v>
      </c>
      <c r="K2965" s="15">
        <v>8553261.2100000009</v>
      </c>
      <c r="L2965" s="13" t="s">
        <v>14</v>
      </c>
      <c r="M2965" s="7">
        <v>0.51</v>
      </c>
      <c r="N2965" s="17" t="s">
        <v>3980</v>
      </c>
    </row>
    <row r="2966" spans="1:14" ht="409.5">
      <c r="A2966" s="6">
        <v>2964</v>
      </c>
      <c r="B2966" s="8" t="s">
        <v>3903</v>
      </c>
      <c r="C2966" s="9" t="s">
        <v>4100</v>
      </c>
      <c r="D2966" s="10" t="s">
        <v>4101</v>
      </c>
      <c r="E2966" s="11" t="s">
        <v>4102</v>
      </c>
      <c r="F2966" s="6">
        <v>369391</v>
      </c>
      <c r="G2966" s="6" t="s">
        <v>4094</v>
      </c>
      <c r="H2966" s="16">
        <v>177441202.90000001</v>
      </c>
      <c r="I2966" s="12">
        <v>44027</v>
      </c>
      <c r="J2966" s="12" t="s">
        <v>4103</v>
      </c>
      <c r="K2966" s="15">
        <v>8553261.2100000009</v>
      </c>
      <c r="L2966" s="13" t="s">
        <v>14</v>
      </c>
      <c r="M2966" s="7">
        <v>0.49</v>
      </c>
      <c r="N2966" s="17" t="s">
        <v>3983</v>
      </c>
    </row>
    <row r="2967" spans="1:14" ht="409.5">
      <c r="A2967" s="6">
        <v>2965</v>
      </c>
      <c r="B2967" s="8" t="s">
        <v>3903</v>
      </c>
      <c r="C2967" s="9" t="s">
        <v>4104</v>
      </c>
      <c r="D2967" s="10" t="s">
        <v>4105</v>
      </c>
      <c r="E2967" s="11" t="s">
        <v>4106</v>
      </c>
      <c r="F2967" s="6">
        <v>369392</v>
      </c>
      <c r="G2967" s="6" t="s">
        <v>4094</v>
      </c>
      <c r="H2967" s="16">
        <v>148887795.52500001</v>
      </c>
      <c r="I2967" s="12">
        <v>43844</v>
      </c>
      <c r="J2967" s="12">
        <v>44398</v>
      </c>
      <c r="K2967" s="15">
        <v>63848558.780000001</v>
      </c>
      <c r="L2967" s="13" t="s">
        <v>14</v>
      </c>
      <c r="M2967" s="7">
        <v>1</v>
      </c>
      <c r="N2967" s="17"/>
    </row>
    <row r="2968" spans="1:14" ht="409.5">
      <c r="A2968" s="6">
        <v>2966</v>
      </c>
      <c r="B2968" s="8" t="s">
        <v>3903</v>
      </c>
      <c r="C2968" s="9" t="s">
        <v>4079</v>
      </c>
      <c r="D2968" s="10" t="s">
        <v>4080</v>
      </c>
      <c r="E2968" s="11" t="s">
        <v>4106</v>
      </c>
      <c r="F2968" s="6">
        <v>369392</v>
      </c>
      <c r="G2968" s="6" t="s">
        <v>4094</v>
      </c>
      <c r="H2968" s="16">
        <v>148887795.52500001</v>
      </c>
      <c r="I2968" s="12">
        <v>43844</v>
      </c>
      <c r="J2968" s="12">
        <v>44398</v>
      </c>
      <c r="K2968" s="15">
        <v>63848558.780000001</v>
      </c>
      <c r="L2968" s="13" t="s">
        <v>14</v>
      </c>
      <c r="M2968" s="7">
        <v>0.6</v>
      </c>
      <c r="N2968" s="17" t="s">
        <v>4107</v>
      </c>
    </row>
    <row r="2969" spans="1:14" ht="409.5">
      <c r="A2969" s="6">
        <v>2967</v>
      </c>
      <c r="B2969" s="8" t="s">
        <v>3903</v>
      </c>
      <c r="C2969" s="9" t="s">
        <v>4081</v>
      </c>
      <c r="D2969" s="10" t="s">
        <v>4082</v>
      </c>
      <c r="E2969" s="11" t="s">
        <v>4108</v>
      </c>
      <c r="F2969" s="6">
        <v>369392</v>
      </c>
      <c r="G2969" s="6" t="s">
        <v>4094</v>
      </c>
      <c r="H2969" s="16">
        <v>148887796.52500001</v>
      </c>
      <c r="I2969" s="12">
        <v>43844</v>
      </c>
      <c r="J2969" s="12">
        <v>44398</v>
      </c>
      <c r="K2969" s="15">
        <v>63848558.780000001</v>
      </c>
      <c r="L2969" s="13" t="s">
        <v>14</v>
      </c>
      <c r="M2969" s="7">
        <v>0.4</v>
      </c>
      <c r="N2969" s="17" t="s">
        <v>4109</v>
      </c>
    </row>
    <row r="2970" spans="1:14" ht="409.5">
      <c r="A2970" s="6">
        <v>2968</v>
      </c>
      <c r="B2970" s="8" t="s">
        <v>3903</v>
      </c>
      <c r="C2970" s="9" t="s">
        <v>4110</v>
      </c>
      <c r="D2970" s="10" t="s">
        <v>4111</v>
      </c>
      <c r="E2970" s="11" t="s">
        <v>4112</v>
      </c>
      <c r="F2970" s="6">
        <v>479394</v>
      </c>
      <c r="G2970" s="6" t="s">
        <v>4094</v>
      </c>
      <c r="H2970" s="16">
        <v>325256166.64300001</v>
      </c>
      <c r="I2970" s="12">
        <v>0</v>
      </c>
      <c r="J2970" s="12">
        <v>0</v>
      </c>
      <c r="K2970" s="15">
        <v>0</v>
      </c>
      <c r="L2970" s="13" t="s">
        <v>14</v>
      </c>
      <c r="M2970" s="7">
        <v>1</v>
      </c>
      <c r="N2970" s="17"/>
    </row>
    <row r="2971" spans="1:14" ht="409.5">
      <c r="A2971" s="6">
        <v>2969</v>
      </c>
      <c r="B2971" s="8" t="s">
        <v>3903</v>
      </c>
      <c r="C2971" s="9" t="s">
        <v>3873</v>
      </c>
      <c r="D2971" s="10" t="s">
        <v>837</v>
      </c>
      <c r="E2971" s="11" t="s">
        <v>4112</v>
      </c>
      <c r="F2971" s="6">
        <v>479394</v>
      </c>
      <c r="G2971" s="6" t="s">
        <v>4094</v>
      </c>
      <c r="H2971" s="16">
        <v>325256166.64300001</v>
      </c>
      <c r="I2971" s="12">
        <v>0</v>
      </c>
      <c r="J2971" s="12">
        <v>0</v>
      </c>
      <c r="K2971" s="15">
        <v>0</v>
      </c>
      <c r="L2971" s="13" t="s">
        <v>14</v>
      </c>
      <c r="M2971" s="7">
        <v>0.51</v>
      </c>
      <c r="N2971" s="17" t="s">
        <v>4107</v>
      </c>
    </row>
    <row r="2972" spans="1:14" ht="409.5">
      <c r="A2972" s="6">
        <v>2970</v>
      </c>
      <c r="B2972" s="8" t="s">
        <v>3903</v>
      </c>
      <c r="C2972" s="9" t="s">
        <v>4113</v>
      </c>
      <c r="D2972" s="10" t="s">
        <v>4114</v>
      </c>
      <c r="E2972" s="11" t="s">
        <v>4115</v>
      </c>
      <c r="F2972" s="6">
        <v>479394</v>
      </c>
      <c r="G2972" s="6" t="s">
        <v>4094</v>
      </c>
      <c r="H2972" s="16">
        <v>325256166.64300001</v>
      </c>
      <c r="I2972" s="12">
        <v>0</v>
      </c>
      <c r="J2972" s="12">
        <v>0</v>
      </c>
      <c r="K2972" s="15">
        <v>0</v>
      </c>
      <c r="L2972" s="13" t="s">
        <v>14</v>
      </c>
      <c r="M2972" s="7">
        <v>0.49</v>
      </c>
      <c r="N2972" s="17" t="s">
        <v>4109</v>
      </c>
    </row>
    <row r="2973" spans="1:14" ht="283.5">
      <c r="A2973" s="6">
        <v>2971</v>
      </c>
      <c r="B2973" s="8" t="s">
        <v>3903</v>
      </c>
      <c r="C2973" s="9" t="s">
        <v>4116</v>
      </c>
      <c r="D2973" s="10" t="s">
        <v>4117</v>
      </c>
      <c r="E2973" s="11" t="s">
        <v>4118</v>
      </c>
      <c r="F2973" s="6">
        <v>367680</v>
      </c>
      <c r="G2973" s="6" t="s">
        <v>1493</v>
      </c>
      <c r="H2973" s="16">
        <v>2683436.5</v>
      </c>
      <c r="I2973" s="12">
        <v>43802</v>
      </c>
      <c r="J2973" s="12">
        <v>43933</v>
      </c>
      <c r="K2973" s="15">
        <v>1750000</v>
      </c>
      <c r="L2973" s="13" t="s">
        <v>15</v>
      </c>
      <c r="M2973" s="7">
        <v>1</v>
      </c>
      <c r="N2973" s="17"/>
    </row>
    <row r="2974" spans="1:14" ht="346.5">
      <c r="A2974" s="6">
        <v>2972</v>
      </c>
      <c r="B2974" s="8" t="s">
        <v>3903</v>
      </c>
      <c r="C2974" s="9" t="s">
        <v>4119</v>
      </c>
      <c r="D2974" s="10" t="s">
        <v>4120</v>
      </c>
      <c r="E2974" s="11" t="s">
        <v>4121</v>
      </c>
      <c r="F2974" s="6">
        <v>449540</v>
      </c>
      <c r="G2974" s="6" t="s">
        <v>1493</v>
      </c>
      <c r="H2974" s="16">
        <v>7224646.4500000002</v>
      </c>
      <c r="I2974" s="12">
        <v>44040</v>
      </c>
      <c r="J2974" s="12">
        <v>44259</v>
      </c>
      <c r="K2974" s="15">
        <v>0</v>
      </c>
      <c r="L2974" s="13" t="s">
        <v>15</v>
      </c>
      <c r="M2974" s="7">
        <v>1</v>
      </c>
      <c r="N2974" s="17"/>
    </row>
    <row r="2975" spans="1:14" ht="63">
      <c r="A2975" s="6">
        <v>2973</v>
      </c>
      <c r="B2975" s="8" t="s">
        <v>3903</v>
      </c>
      <c r="C2975" s="9" t="s">
        <v>4122</v>
      </c>
      <c r="D2975" s="10" t="s">
        <v>4123</v>
      </c>
      <c r="E2975" s="11" t="s">
        <v>4124</v>
      </c>
      <c r="F2975" s="6">
        <v>469571</v>
      </c>
      <c r="G2975" s="6" t="s">
        <v>3787</v>
      </c>
      <c r="H2975" s="16">
        <v>9166160.5</v>
      </c>
      <c r="I2975" s="12">
        <v>44055</v>
      </c>
      <c r="J2975" s="12">
        <v>44185</v>
      </c>
      <c r="K2975" s="15">
        <v>0</v>
      </c>
      <c r="L2975" s="13" t="s">
        <v>15</v>
      </c>
      <c r="M2975" s="7">
        <v>1</v>
      </c>
      <c r="N2975" s="17"/>
    </row>
    <row r="2976" spans="1:14" ht="47.25">
      <c r="A2976" s="6">
        <v>2974</v>
      </c>
      <c r="B2976" s="8" t="s">
        <v>3903</v>
      </c>
      <c r="C2976" s="9" t="s">
        <v>4125</v>
      </c>
      <c r="D2976" s="10" t="s">
        <v>4126</v>
      </c>
      <c r="E2976" s="11" t="s">
        <v>4127</v>
      </c>
      <c r="F2976" s="6">
        <v>338755</v>
      </c>
      <c r="G2976" s="6" t="s">
        <v>3787</v>
      </c>
      <c r="H2976" s="16">
        <v>14801939.727</v>
      </c>
      <c r="I2976" s="12">
        <v>43817</v>
      </c>
      <c r="J2976" s="12">
        <v>44195</v>
      </c>
      <c r="K2976" s="15">
        <v>9189900</v>
      </c>
      <c r="L2976" s="13" t="s">
        <v>15</v>
      </c>
      <c r="M2976" s="7">
        <v>1</v>
      </c>
      <c r="N2976" s="17"/>
    </row>
    <row r="2977" spans="1:14" ht="47.25">
      <c r="A2977" s="6">
        <v>2975</v>
      </c>
      <c r="B2977" s="8" t="s">
        <v>3903</v>
      </c>
      <c r="C2977" s="9" t="s">
        <v>3957</v>
      </c>
      <c r="D2977" s="10" t="s">
        <v>3958</v>
      </c>
      <c r="E2977" s="11" t="s">
        <v>4128</v>
      </c>
      <c r="F2977" s="6">
        <v>379796</v>
      </c>
      <c r="G2977" s="6" t="s">
        <v>2018</v>
      </c>
      <c r="H2977" s="16">
        <v>32304883.070999999</v>
      </c>
      <c r="I2977" s="12">
        <v>43843</v>
      </c>
      <c r="J2977" s="12">
        <v>44195</v>
      </c>
      <c r="K2977" s="15">
        <v>0</v>
      </c>
      <c r="L2977" s="13" t="s">
        <v>15</v>
      </c>
      <c r="M2977" s="7">
        <v>1</v>
      </c>
      <c r="N2977" s="17"/>
    </row>
    <row r="2978" spans="1:14" ht="47.25">
      <c r="A2978" s="6">
        <v>2976</v>
      </c>
      <c r="B2978" s="8" t="s">
        <v>3903</v>
      </c>
      <c r="C2978" s="9" t="s">
        <v>4129</v>
      </c>
      <c r="D2978" s="10" t="s">
        <v>4130</v>
      </c>
      <c r="E2978" s="11" t="s">
        <v>4131</v>
      </c>
      <c r="F2978" s="6">
        <v>237653</v>
      </c>
      <c r="G2978" s="6" t="s">
        <v>3293</v>
      </c>
      <c r="H2978" s="16">
        <v>5513623.2999999998</v>
      </c>
      <c r="I2978" s="12" t="s">
        <v>4132</v>
      </c>
      <c r="J2978" s="12" t="s">
        <v>4133</v>
      </c>
      <c r="K2978" s="15">
        <v>5505500</v>
      </c>
      <c r="L2978" s="13" t="s">
        <v>15</v>
      </c>
      <c r="M2978" s="7">
        <v>1</v>
      </c>
      <c r="N2978" s="17"/>
    </row>
    <row r="2979" spans="1:14" ht="47.25">
      <c r="A2979" s="6">
        <v>2977</v>
      </c>
      <c r="B2979" s="8" t="s">
        <v>3903</v>
      </c>
      <c r="C2979" s="9" t="s">
        <v>4134</v>
      </c>
      <c r="D2979" s="10" t="s">
        <v>4135</v>
      </c>
      <c r="E2979" s="11" t="s">
        <v>4136</v>
      </c>
      <c r="F2979" s="6">
        <v>237652</v>
      </c>
      <c r="G2979" s="6" t="s">
        <v>3293</v>
      </c>
      <c r="H2979" s="16">
        <v>3324441.4</v>
      </c>
      <c r="I2979" s="12" t="s">
        <v>4137</v>
      </c>
      <c r="J2979" s="12" t="s">
        <v>4138</v>
      </c>
      <c r="K2979" s="15">
        <v>2000000</v>
      </c>
      <c r="L2979" s="13" t="s">
        <v>15</v>
      </c>
      <c r="M2979" s="7">
        <v>1</v>
      </c>
      <c r="N2979" s="17"/>
    </row>
    <row r="2980" spans="1:14" ht="63">
      <c r="A2980" s="6">
        <v>2978</v>
      </c>
      <c r="B2980" s="8" t="s">
        <v>3903</v>
      </c>
      <c r="C2980" s="9" t="s">
        <v>4139</v>
      </c>
      <c r="D2980" s="10" t="s">
        <v>4140</v>
      </c>
      <c r="E2980" s="11" t="s">
        <v>4141</v>
      </c>
      <c r="F2980" s="6">
        <v>237650</v>
      </c>
      <c r="G2980" s="6" t="s">
        <v>3293</v>
      </c>
      <c r="H2980" s="16">
        <v>3324051.9</v>
      </c>
      <c r="I2980" s="12" t="s">
        <v>4142</v>
      </c>
      <c r="J2980" s="12" t="s">
        <v>4143</v>
      </c>
      <c r="K2980" s="15">
        <v>2363800</v>
      </c>
      <c r="L2980" s="13" t="s">
        <v>15</v>
      </c>
      <c r="M2980" s="7">
        <v>1</v>
      </c>
      <c r="N2980" s="17"/>
    </row>
    <row r="2981" spans="1:14" ht="63">
      <c r="A2981" s="6">
        <v>2979</v>
      </c>
      <c r="B2981" s="8" t="s">
        <v>3903</v>
      </c>
      <c r="C2981" s="9" t="s">
        <v>4144</v>
      </c>
      <c r="D2981" s="10" t="s">
        <v>4145</v>
      </c>
      <c r="E2981" s="11" t="s">
        <v>4146</v>
      </c>
      <c r="F2981" s="6">
        <v>237649</v>
      </c>
      <c r="G2981" s="6" t="s">
        <v>3293</v>
      </c>
      <c r="H2981" s="16">
        <v>3316382.55</v>
      </c>
      <c r="I2981" s="12" t="s">
        <v>4132</v>
      </c>
      <c r="J2981" s="12" t="s">
        <v>4147</v>
      </c>
      <c r="K2981" s="15">
        <v>1607000</v>
      </c>
      <c r="L2981" s="13" t="s">
        <v>15</v>
      </c>
      <c r="M2981" s="7">
        <v>1</v>
      </c>
      <c r="N2981" s="17"/>
    </row>
    <row r="2982" spans="1:14" ht="94.5">
      <c r="A2982" s="6">
        <v>2980</v>
      </c>
      <c r="B2982" s="8" t="s">
        <v>3903</v>
      </c>
      <c r="C2982" s="9" t="s">
        <v>4148</v>
      </c>
      <c r="D2982" s="10" t="s">
        <v>4149</v>
      </c>
      <c r="E2982" s="11" t="s">
        <v>4150</v>
      </c>
      <c r="F2982" s="6">
        <v>375422</v>
      </c>
      <c r="G2982" s="6" t="s">
        <v>1666</v>
      </c>
      <c r="H2982" s="16">
        <v>160523722.148</v>
      </c>
      <c r="I2982" s="12">
        <v>43947</v>
      </c>
      <c r="J2982" s="12">
        <v>44530</v>
      </c>
      <c r="K2982" s="15">
        <v>0</v>
      </c>
      <c r="L2982" s="13" t="s">
        <v>14</v>
      </c>
      <c r="M2982" s="7">
        <v>1</v>
      </c>
      <c r="N2982" s="17"/>
    </row>
    <row r="2983" spans="1:14" ht="94.5">
      <c r="A2983" s="6">
        <v>2981</v>
      </c>
      <c r="B2983" s="8" t="s">
        <v>3903</v>
      </c>
      <c r="C2983" s="9" t="s">
        <v>4151</v>
      </c>
      <c r="D2983" s="10" t="s">
        <v>2691</v>
      </c>
      <c r="E2983" s="11" t="s">
        <v>4150</v>
      </c>
      <c r="F2983" s="6">
        <v>375422</v>
      </c>
      <c r="G2983" s="6" t="s">
        <v>1666</v>
      </c>
      <c r="H2983" s="16">
        <v>160523722.148</v>
      </c>
      <c r="I2983" s="12">
        <v>43947</v>
      </c>
      <c r="J2983" s="12">
        <v>44530</v>
      </c>
      <c r="K2983" s="15">
        <v>0</v>
      </c>
      <c r="L2983" s="13" t="s">
        <v>14</v>
      </c>
      <c r="M2983" s="7">
        <v>0.75</v>
      </c>
      <c r="N2983" s="17" t="s">
        <v>4107</v>
      </c>
    </row>
    <row r="2984" spans="1:14" ht="94.5">
      <c r="A2984" s="6">
        <v>2982</v>
      </c>
      <c r="B2984" s="8" t="s">
        <v>3903</v>
      </c>
      <c r="C2984" s="9" t="s">
        <v>3110</v>
      </c>
      <c r="D2984" s="10" t="s">
        <v>732</v>
      </c>
      <c r="E2984" s="11" t="s">
        <v>4152</v>
      </c>
      <c r="F2984" s="6">
        <v>375422</v>
      </c>
      <c r="G2984" s="6" t="s">
        <v>1666</v>
      </c>
      <c r="H2984" s="16">
        <v>160523723.148</v>
      </c>
      <c r="I2984" s="12">
        <v>43947</v>
      </c>
      <c r="J2984" s="12">
        <v>44530</v>
      </c>
      <c r="K2984" s="15">
        <v>0</v>
      </c>
      <c r="L2984" s="13" t="s">
        <v>14</v>
      </c>
      <c r="M2984" s="7">
        <v>0.25</v>
      </c>
      <c r="N2984" s="17" t="s">
        <v>4109</v>
      </c>
    </row>
    <row r="2985" spans="1:14" ht="315">
      <c r="A2985" s="6">
        <v>2983</v>
      </c>
      <c r="B2985" s="8" t="s">
        <v>3903</v>
      </c>
      <c r="C2985" s="9" t="s">
        <v>4153</v>
      </c>
      <c r="D2985" s="10" t="s">
        <v>4154</v>
      </c>
      <c r="E2985" s="11" t="s">
        <v>4155</v>
      </c>
      <c r="F2985" s="6">
        <v>483594</v>
      </c>
      <c r="G2985" s="6" t="s">
        <v>4156</v>
      </c>
      <c r="H2985" s="16">
        <v>4217709.4939999999</v>
      </c>
      <c r="I2985" s="12">
        <v>44119</v>
      </c>
      <c r="J2985" s="12">
        <v>44377</v>
      </c>
      <c r="K2985" s="15">
        <v>0</v>
      </c>
      <c r="L2985" s="13" t="s">
        <v>14</v>
      </c>
      <c r="M2985" s="7">
        <v>1</v>
      </c>
      <c r="N2985" s="17"/>
    </row>
    <row r="2986" spans="1:14" ht="315">
      <c r="A2986" s="6">
        <v>2984</v>
      </c>
      <c r="B2986" s="8" t="s">
        <v>3903</v>
      </c>
      <c r="C2986" s="9" t="s">
        <v>3316</v>
      </c>
      <c r="D2986" s="10" t="s">
        <v>3317</v>
      </c>
      <c r="E2986" s="11" t="s">
        <v>4155</v>
      </c>
      <c r="F2986" s="6">
        <v>483594</v>
      </c>
      <c r="G2986" s="6" t="s">
        <v>4156</v>
      </c>
      <c r="H2986" s="16">
        <v>4217709.4939999999</v>
      </c>
      <c r="I2986" s="12">
        <v>44119</v>
      </c>
      <c r="J2986" s="12">
        <v>44377</v>
      </c>
      <c r="K2986" s="15">
        <v>0</v>
      </c>
      <c r="L2986" s="13" t="s">
        <v>14</v>
      </c>
      <c r="M2986" s="7">
        <v>0.6</v>
      </c>
      <c r="N2986" s="17" t="s">
        <v>4107</v>
      </c>
    </row>
    <row r="2987" spans="1:14" ht="315">
      <c r="A2987" s="6">
        <v>2985</v>
      </c>
      <c r="B2987" s="8" t="s">
        <v>3903</v>
      </c>
      <c r="C2987" s="9" t="s">
        <v>4157</v>
      </c>
      <c r="D2987" s="10" t="s">
        <v>4158</v>
      </c>
      <c r="E2987" s="11" t="s">
        <v>4159</v>
      </c>
      <c r="F2987" s="6">
        <v>483594</v>
      </c>
      <c r="G2987" s="6" t="s">
        <v>4156</v>
      </c>
      <c r="H2987" s="16">
        <v>4217710.4939999999</v>
      </c>
      <c r="I2987" s="12">
        <v>44119</v>
      </c>
      <c r="J2987" s="12">
        <v>44377</v>
      </c>
      <c r="K2987" s="15">
        <v>0</v>
      </c>
      <c r="L2987" s="13" t="s">
        <v>14</v>
      </c>
      <c r="M2987" s="7">
        <v>0.4</v>
      </c>
      <c r="N2987" s="17" t="s">
        <v>4109</v>
      </c>
    </row>
    <row r="2988" spans="1:14" ht="63">
      <c r="A2988" s="6">
        <v>2986</v>
      </c>
      <c r="B2988" s="8" t="s">
        <v>3903</v>
      </c>
      <c r="C2988" s="9" t="s">
        <v>4091</v>
      </c>
      <c r="D2988" s="10" t="s">
        <v>4092</v>
      </c>
      <c r="E2988" s="11" t="s">
        <v>4160</v>
      </c>
      <c r="F2988" s="6">
        <v>413022</v>
      </c>
      <c r="G2988" s="6" t="s">
        <v>873</v>
      </c>
      <c r="H2988" s="16">
        <v>19864996.381000001</v>
      </c>
      <c r="I2988" s="12">
        <v>43937</v>
      </c>
      <c r="J2988" s="12">
        <v>44310</v>
      </c>
      <c r="K2988" s="15">
        <v>0</v>
      </c>
      <c r="L2988" s="13" t="s">
        <v>15</v>
      </c>
      <c r="M2988" s="7">
        <v>1</v>
      </c>
      <c r="N2988" s="17"/>
    </row>
    <row r="2989" spans="1:14" ht="47.25">
      <c r="A2989" s="6">
        <v>2987</v>
      </c>
      <c r="B2989" s="8" t="s">
        <v>3903</v>
      </c>
      <c r="C2989" s="9" t="s">
        <v>4161</v>
      </c>
      <c r="D2989" s="10" t="s">
        <v>4162</v>
      </c>
      <c r="E2989" s="11" t="s">
        <v>4163</v>
      </c>
      <c r="F2989" s="6">
        <v>401533</v>
      </c>
      <c r="G2989" s="6" t="s">
        <v>873</v>
      </c>
      <c r="H2989" s="16">
        <v>15700000</v>
      </c>
      <c r="I2989" s="12">
        <v>43937</v>
      </c>
      <c r="J2989" s="12">
        <v>44309</v>
      </c>
      <c r="K2989" s="15">
        <v>2642000</v>
      </c>
      <c r="L2989" s="13" t="s">
        <v>15</v>
      </c>
      <c r="M2989" s="7">
        <v>1</v>
      </c>
      <c r="N2989" s="17"/>
    </row>
    <row r="2990" spans="1:14" ht="78.75">
      <c r="A2990" s="6">
        <v>2988</v>
      </c>
      <c r="B2990" s="8" t="s">
        <v>3903</v>
      </c>
      <c r="C2990" s="9" t="s">
        <v>4164</v>
      </c>
      <c r="D2990" s="10" t="s">
        <v>4165</v>
      </c>
      <c r="E2990" s="11" t="s">
        <v>4166</v>
      </c>
      <c r="F2990" s="6">
        <v>363732</v>
      </c>
      <c r="G2990" s="6" t="s">
        <v>873</v>
      </c>
      <c r="H2990" s="16">
        <v>17273678.274999999</v>
      </c>
      <c r="I2990" s="12">
        <v>43887</v>
      </c>
      <c r="J2990" s="12">
        <v>44253</v>
      </c>
      <c r="K2990" s="15">
        <v>1911700</v>
      </c>
      <c r="L2990" s="13" t="s">
        <v>15</v>
      </c>
      <c r="M2990" s="7">
        <v>1</v>
      </c>
      <c r="N2990" s="17"/>
    </row>
    <row r="2991" spans="1:14" ht="78.75">
      <c r="A2991" s="6">
        <v>2989</v>
      </c>
      <c r="B2991" s="8" t="s">
        <v>3903</v>
      </c>
      <c r="C2991" s="9" t="s">
        <v>4167</v>
      </c>
      <c r="D2991" s="10" t="s">
        <v>4168</v>
      </c>
      <c r="E2991" s="11" t="s">
        <v>4169</v>
      </c>
      <c r="F2991" s="6">
        <v>375425</v>
      </c>
      <c r="G2991" s="6" t="s">
        <v>873</v>
      </c>
      <c r="H2991" s="16">
        <v>8217500</v>
      </c>
      <c r="I2991" s="12">
        <v>43821</v>
      </c>
      <c r="J2991" s="12">
        <v>44133</v>
      </c>
      <c r="K2991" s="15">
        <v>5418000</v>
      </c>
      <c r="L2991" s="13" t="s">
        <v>15</v>
      </c>
      <c r="M2991" s="7">
        <v>1</v>
      </c>
      <c r="N2991" s="17"/>
    </row>
    <row r="2992" spans="1:14" ht="63">
      <c r="A2992" s="6">
        <v>2990</v>
      </c>
      <c r="B2992" s="8" t="s">
        <v>3903</v>
      </c>
      <c r="C2992" s="9" t="s">
        <v>4170</v>
      </c>
      <c r="D2992" s="10" t="s">
        <v>4171</v>
      </c>
      <c r="E2992" s="11" t="s">
        <v>4172</v>
      </c>
      <c r="F2992" s="6">
        <v>375426</v>
      </c>
      <c r="G2992" s="6" t="s">
        <v>873</v>
      </c>
      <c r="H2992" s="16">
        <v>7837500</v>
      </c>
      <c r="I2992" s="12">
        <v>43836</v>
      </c>
      <c r="J2992" s="12">
        <v>44148</v>
      </c>
      <c r="K2992" s="15">
        <v>3086300</v>
      </c>
      <c r="L2992" s="13" t="s">
        <v>15</v>
      </c>
      <c r="M2992" s="7">
        <v>1</v>
      </c>
      <c r="N2992" s="17"/>
    </row>
    <row r="2993" spans="1:14" ht="63">
      <c r="A2993" s="6">
        <v>2991</v>
      </c>
      <c r="B2993" s="8" t="s">
        <v>3903</v>
      </c>
      <c r="C2993" s="9" t="s">
        <v>4173</v>
      </c>
      <c r="D2993" s="10" t="s">
        <v>3958</v>
      </c>
      <c r="E2993" s="11" t="s">
        <v>4174</v>
      </c>
      <c r="F2993" s="6">
        <v>400089</v>
      </c>
      <c r="G2993" s="6" t="s">
        <v>873</v>
      </c>
      <c r="H2993" s="16">
        <v>15502292.666999999</v>
      </c>
      <c r="I2993" s="12">
        <v>43937</v>
      </c>
      <c r="J2993" s="12">
        <v>44310</v>
      </c>
      <c r="K2993" s="15">
        <v>2281000</v>
      </c>
      <c r="L2993" s="13" t="s">
        <v>15</v>
      </c>
      <c r="M2993" s="7">
        <v>1</v>
      </c>
      <c r="N2993" s="17"/>
    </row>
    <row r="2994" spans="1:14" ht="63">
      <c r="A2994" s="6">
        <v>2992</v>
      </c>
      <c r="B2994" s="8" t="s">
        <v>3903</v>
      </c>
      <c r="C2994" s="9" t="s">
        <v>4175</v>
      </c>
      <c r="D2994" s="10" t="s">
        <v>4176</v>
      </c>
      <c r="E2994" s="11" t="s">
        <v>4177</v>
      </c>
      <c r="F2994" s="6">
        <v>363739</v>
      </c>
      <c r="G2994" s="6" t="s">
        <v>873</v>
      </c>
      <c r="H2994" s="16">
        <v>7752950</v>
      </c>
      <c r="I2994" s="12">
        <v>43800</v>
      </c>
      <c r="J2994" s="12">
        <v>43806</v>
      </c>
      <c r="K2994" s="15">
        <v>4235000</v>
      </c>
      <c r="L2994" s="13" t="s">
        <v>15</v>
      </c>
      <c r="M2994" s="7">
        <v>1</v>
      </c>
      <c r="N2994" s="17"/>
    </row>
    <row r="2995" spans="1:14" ht="78.75">
      <c r="A2995" s="6">
        <v>2993</v>
      </c>
      <c r="B2995" s="8" t="s">
        <v>3903</v>
      </c>
      <c r="C2995" s="9" t="s">
        <v>4178</v>
      </c>
      <c r="D2995" s="10" t="s">
        <v>4179</v>
      </c>
      <c r="E2995" s="11" t="s">
        <v>4180</v>
      </c>
      <c r="F2995" s="6">
        <v>396000</v>
      </c>
      <c r="G2995" s="6" t="s">
        <v>679</v>
      </c>
      <c r="H2995" s="16">
        <v>10177081.15</v>
      </c>
      <c r="I2995" s="12">
        <v>43506</v>
      </c>
      <c r="J2995" s="12">
        <v>44061</v>
      </c>
      <c r="K2995" s="15">
        <v>3165000</v>
      </c>
      <c r="L2995" s="13" t="s">
        <v>15</v>
      </c>
      <c r="M2995" s="7">
        <v>1</v>
      </c>
      <c r="N2995" s="17"/>
    </row>
    <row r="2996" spans="1:14" ht="63">
      <c r="A2996" s="6">
        <v>2994</v>
      </c>
      <c r="B2996" s="8" t="s">
        <v>3903</v>
      </c>
      <c r="C2996" s="9" t="s">
        <v>4181</v>
      </c>
      <c r="D2996" s="10" t="s">
        <v>4182</v>
      </c>
      <c r="E2996" s="11" t="s">
        <v>4183</v>
      </c>
      <c r="F2996" s="6">
        <v>403047</v>
      </c>
      <c r="G2996" s="6" t="s">
        <v>679</v>
      </c>
      <c r="H2996" s="16">
        <v>3402368</v>
      </c>
      <c r="I2996" s="12">
        <v>43879</v>
      </c>
      <c r="J2996" s="12">
        <v>43976</v>
      </c>
      <c r="K2996" s="15">
        <v>0</v>
      </c>
      <c r="L2996" s="13" t="s">
        <v>15</v>
      </c>
      <c r="M2996" s="7">
        <v>1</v>
      </c>
      <c r="N2996" s="17"/>
    </row>
    <row r="2997" spans="1:14" ht="283.5">
      <c r="A2997" s="6">
        <v>2995</v>
      </c>
      <c r="B2997" s="8" t="s">
        <v>3903</v>
      </c>
      <c r="C2997" s="9" t="s">
        <v>4184</v>
      </c>
      <c r="D2997" s="10" t="s">
        <v>4185</v>
      </c>
      <c r="E2997" s="11" t="s">
        <v>4186</v>
      </c>
      <c r="F2997" s="6">
        <v>403050</v>
      </c>
      <c r="G2997" s="6" t="s">
        <v>679</v>
      </c>
      <c r="H2997" s="16">
        <v>3845849.85</v>
      </c>
      <c r="I2997" s="12">
        <v>43873</v>
      </c>
      <c r="J2997" s="12">
        <v>43970</v>
      </c>
      <c r="K2997" s="15">
        <v>0</v>
      </c>
      <c r="L2997" s="13" t="s">
        <v>15</v>
      </c>
      <c r="M2997" s="7">
        <v>1</v>
      </c>
      <c r="N2997" s="17"/>
    </row>
    <row r="2998" spans="1:14" ht="126">
      <c r="A2998" s="6">
        <v>2996</v>
      </c>
      <c r="B2998" s="8" t="s">
        <v>3903</v>
      </c>
      <c r="C2998" s="9" t="s">
        <v>4006</v>
      </c>
      <c r="D2998" s="10" t="s">
        <v>4185</v>
      </c>
      <c r="E2998" s="11" t="s">
        <v>4187</v>
      </c>
      <c r="F2998" s="6">
        <v>403052</v>
      </c>
      <c r="G2998" s="6" t="s">
        <v>679</v>
      </c>
      <c r="H2998" s="16">
        <v>13675561.6</v>
      </c>
      <c r="I2998" s="12">
        <v>43909</v>
      </c>
      <c r="J2998" s="12">
        <v>44099</v>
      </c>
      <c r="K2998" s="15">
        <v>0</v>
      </c>
      <c r="L2998" s="13" t="s">
        <v>15</v>
      </c>
      <c r="M2998" s="7">
        <v>1</v>
      </c>
      <c r="N2998" s="17"/>
    </row>
    <row r="2999" spans="1:14" ht="236.25">
      <c r="A2999" s="6">
        <v>2997</v>
      </c>
      <c r="B2999" s="8" t="s">
        <v>3903</v>
      </c>
      <c r="C2999" s="9" t="s">
        <v>4119</v>
      </c>
      <c r="D2999" s="10" t="s">
        <v>4188</v>
      </c>
      <c r="E2999" s="11" t="s">
        <v>4189</v>
      </c>
      <c r="F2999" s="6">
        <v>403053</v>
      </c>
      <c r="G2999" s="6" t="s">
        <v>679</v>
      </c>
      <c r="H2999" s="16">
        <v>13393153.199999999</v>
      </c>
      <c r="I2999" s="12">
        <v>43528</v>
      </c>
      <c r="J2999" s="12">
        <v>44086</v>
      </c>
      <c r="K2999" s="15">
        <v>0</v>
      </c>
      <c r="L2999" s="13" t="s">
        <v>15</v>
      </c>
      <c r="M2999" s="7">
        <v>1</v>
      </c>
      <c r="N2999" s="17"/>
    </row>
    <row r="3000" spans="1:14" ht="63">
      <c r="A3000" s="6">
        <v>2998</v>
      </c>
      <c r="B3000" s="8" t="s">
        <v>3903</v>
      </c>
      <c r="C3000" s="9" t="s">
        <v>4190</v>
      </c>
      <c r="D3000" s="10" t="s">
        <v>580</v>
      </c>
      <c r="E3000" s="11" t="s">
        <v>4191</v>
      </c>
      <c r="F3000" s="6">
        <v>403054</v>
      </c>
      <c r="G3000" s="6" t="s">
        <v>679</v>
      </c>
      <c r="H3000" s="16">
        <v>20557177.920000002</v>
      </c>
      <c r="I3000" s="12">
        <v>43933</v>
      </c>
      <c r="J3000" s="12">
        <v>44306</v>
      </c>
      <c r="K3000" s="15">
        <v>0</v>
      </c>
      <c r="L3000" s="13" t="s">
        <v>15</v>
      </c>
      <c r="M3000" s="7">
        <v>1</v>
      </c>
      <c r="N3000" s="17"/>
    </row>
    <row r="3001" spans="1:14" ht="47.25">
      <c r="A3001" s="6">
        <v>2999</v>
      </c>
      <c r="B3001" s="8" t="s">
        <v>3903</v>
      </c>
      <c r="C3001" s="9" t="s">
        <v>4192</v>
      </c>
      <c r="D3001" s="10" t="s">
        <v>4193</v>
      </c>
      <c r="E3001" s="11" t="s">
        <v>4194</v>
      </c>
      <c r="F3001" s="6">
        <v>445703</v>
      </c>
      <c r="G3001" s="6" t="s">
        <v>679</v>
      </c>
      <c r="H3001" s="16">
        <v>1171901.95</v>
      </c>
      <c r="I3001" s="12">
        <v>44037</v>
      </c>
      <c r="J3001" s="12">
        <v>44133</v>
      </c>
      <c r="K3001" s="15">
        <v>0</v>
      </c>
      <c r="L3001" s="13" t="s">
        <v>15</v>
      </c>
      <c r="M3001" s="7">
        <v>1</v>
      </c>
      <c r="N3001" s="17"/>
    </row>
    <row r="3002" spans="1:14" ht="78.75">
      <c r="A3002" s="6">
        <v>3000</v>
      </c>
      <c r="B3002" s="8" t="s">
        <v>3903</v>
      </c>
      <c r="C3002" s="9" t="s">
        <v>4195</v>
      </c>
      <c r="D3002" s="10" t="s">
        <v>4017</v>
      </c>
      <c r="E3002" s="11" t="s">
        <v>4196</v>
      </c>
      <c r="F3002" s="6">
        <v>445679</v>
      </c>
      <c r="G3002" s="6" t="s">
        <v>679</v>
      </c>
      <c r="H3002" s="16">
        <v>2359373.4500000002</v>
      </c>
      <c r="I3002" s="12">
        <v>44048</v>
      </c>
      <c r="J3002" s="12">
        <v>44133</v>
      </c>
      <c r="K3002" s="15">
        <v>0</v>
      </c>
      <c r="L3002" s="13" t="s">
        <v>15</v>
      </c>
      <c r="M3002" s="7">
        <v>1</v>
      </c>
      <c r="N3002" s="17"/>
    </row>
    <row r="3003" spans="1:14" ht="126">
      <c r="A3003" s="6">
        <v>3001</v>
      </c>
      <c r="B3003" s="8" t="s">
        <v>3903</v>
      </c>
      <c r="C3003" s="9" t="s">
        <v>4197</v>
      </c>
      <c r="D3003" s="10" t="s">
        <v>4198</v>
      </c>
      <c r="E3003" s="11" t="s">
        <v>4199</v>
      </c>
      <c r="F3003" s="6">
        <v>441952</v>
      </c>
      <c r="G3003" s="6" t="s">
        <v>679</v>
      </c>
      <c r="H3003" s="16">
        <v>15633800.009</v>
      </c>
      <c r="I3003" s="12">
        <v>44082</v>
      </c>
      <c r="J3003" s="12">
        <v>44386</v>
      </c>
      <c r="K3003" s="15">
        <v>0</v>
      </c>
      <c r="L3003" s="13" t="s">
        <v>15</v>
      </c>
      <c r="M3003" s="7">
        <v>1</v>
      </c>
      <c r="N3003" s="17"/>
    </row>
    <row r="3004" spans="1:14" ht="63">
      <c r="A3004" s="6">
        <v>3002</v>
      </c>
      <c r="B3004" s="8" t="s">
        <v>3903</v>
      </c>
      <c r="C3004" s="9" t="s">
        <v>4013</v>
      </c>
      <c r="D3004" s="10" t="s">
        <v>4014</v>
      </c>
      <c r="E3004" s="11" t="s">
        <v>4200</v>
      </c>
      <c r="F3004" s="6">
        <v>441949</v>
      </c>
      <c r="G3004" s="6" t="s">
        <v>679</v>
      </c>
      <c r="H3004" s="16">
        <v>26273420.870000001</v>
      </c>
      <c r="I3004" s="12">
        <v>44074</v>
      </c>
      <c r="J3004" s="12">
        <v>44378</v>
      </c>
      <c r="K3004" s="15">
        <v>0</v>
      </c>
      <c r="L3004" s="13" t="s">
        <v>15</v>
      </c>
      <c r="M3004" s="7">
        <v>1</v>
      </c>
      <c r="N3004" s="17"/>
    </row>
    <row r="3005" spans="1:14" ht="63">
      <c r="A3005" s="6">
        <v>3003</v>
      </c>
      <c r="B3005" s="8" t="s">
        <v>3903</v>
      </c>
      <c r="C3005" s="9" t="s">
        <v>4201</v>
      </c>
      <c r="D3005" s="10" t="s">
        <v>4202</v>
      </c>
      <c r="E3005" s="11" t="s">
        <v>4203</v>
      </c>
      <c r="F3005" s="6">
        <v>486850</v>
      </c>
      <c r="G3005" s="6" t="s">
        <v>679</v>
      </c>
      <c r="H3005" s="16">
        <v>7804496.0499999998</v>
      </c>
      <c r="I3005" s="12">
        <v>44137</v>
      </c>
      <c r="J3005" s="12">
        <v>44325</v>
      </c>
      <c r="K3005" s="15">
        <v>0</v>
      </c>
      <c r="L3005" s="13" t="s">
        <v>15</v>
      </c>
      <c r="M3005" s="7">
        <v>1</v>
      </c>
      <c r="N3005" s="17"/>
    </row>
    <row r="3006" spans="1:14" ht="47.25">
      <c r="A3006" s="6">
        <v>3004</v>
      </c>
      <c r="B3006" s="8" t="s">
        <v>3903</v>
      </c>
      <c r="C3006" s="9" t="s">
        <v>4013</v>
      </c>
      <c r="D3006" s="10" t="s">
        <v>4014</v>
      </c>
      <c r="E3006" s="11" t="s">
        <v>4204</v>
      </c>
      <c r="F3006" s="6">
        <v>434554</v>
      </c>
      <c r="G3006" s="6" t="s">
        <v>2521</v>
      </c>
      <c r="H3006" s="16">
        <v>13345274.560000001</v>
      </c>
      <c r="I3006" s="12">
        <v>44075</v>
      </c>
      <c r="J3006" s="12">
        <v>44196</v>
      </c>
      <c r="K3006" s="15">
        <v>3565000</v>
      </c>
      <c r="L3006" s="13" t="s">
        <v>15</v>
      </c>
      <c r="M3006" s="7">
        <v>1</v>
      </c>
      <c r="N3006" s="17"/>
    </row>
    <row r="3007" spans="1:14" ht="94.5">
      <c r="A3007" s="6">
        <v>3005</v>
      </c>
      <c r="B3007" s="8" t="s">
        <v>3903</v>
      </c>
      <c r="C3007" s="9" t="s">
        <v>4205</v>
      </c>
      <c r="D3007" s="10" t="s">
        <v>4045</v>
      </c>
      <c r="E3007" s="11" t="s">
        <v>4206</v>
      </c>
      <c r="F3007" s="6">
        <v>434566</v>
      </c>
      <c r="G3007" s="6" t="s">
        <v>2521</v>
      </c>
      <c r="H3007" s="16">
        <v>4907558.45</v>
      </c>
      <c r="I3007" s="12">
        <v>43956</v>
      </c>
      <c r="J3007" s="12">
        <v>44046</v>
      </c>
      <c r="K3007" s="15">
        <v>162100</v>
      </c>
      <c r="L3007" s="13" t="s">
        <v>15</v>
      </c>
      <c r="M3007" s="7">
        <v>1</v>
      </c>
      <c r="N3007" s="17"/>
    </row>
    <row r="3008" spans="1:14" ht="63">
      <c r="A3008" s="6">
        <v>3006</v>
      </c>
      <c r="B3008" s="8" t="s">
        <v>3903</v>
      </c>
      <c r="C3008" s="9" t="s">
        <v>4207</v>
      </c>
      <c r="D3008" s="10" t="s">
        <v>4208</v>
      </c>
      <c r="E3008" s="11" t="s">
        <v>4209</v>
      </c>
      <c r="F3008" s="6">
        <v>472604</v>
      </c>
      <c r="G3008" s="6" t="s">
        <v>2521</v>
      </c>
      <c r="H3008" s="16">
        <v>3246156.65</v>
      </c>
      <c r="I3008" s="12">
        <v>44075</v>
      </c>
      <c r="J3008" s="12">
        <v>44195</v>
      </c>
      <c r="K3008" s="15">
        <v>0</v>
      </c>
      <c r="L3008" s="13" t="s">
        <v>15</v>
      </c>
      <c r="M3008" s="7">
        <v>1</v>
      </c>
      <c r="N3008" s="17"/>
    </row>
    <row r="3009" spans="1:14" ht="63">
      <c r="A3009" s="6">
        <v>3007</v>
      </c>
      <c r="B3009" s="8" t="s">
        <v>3903</v>
      </c>
      <c r="C3009" s="9" t="s">
        <v>4207</v>
      </c>
      <c r="D3009" s="10" t="s">
        <v>4208</v>
      </c>
      <c r="E3009" s="11" t="s">
        <v>4210</v>
      </c>
      <c r="F3009" s="6">
        <v>472606</v>
      </c>
      <c r="G3009" s="6" t="s">
        <v>2521</v>
      </c>
      <c r="H3009" s="16">
        <v>4121208.3</v>
      </c>
      <c r="I3009" s="12">
        <v>44075</v>
      </c>
      <c r="J3009" s="12">
        <v>44195</v>
      </c>
      <c r="K3009" s="15">
        <v>0</v>
      </c>
      <c r="L3009" s="13" t="s">
        <v>15</v>
      </c>
      <c r="M3009" s="7">
        <v>1</v>
      </c>
      <c r="N3009" s="17"/>
    </row>
    <row r="3010" spans="1:14" ht="157.5">
      <c r="A3010" s="6">
        <v>3008</v>
      </c>
      <c r="B3010" s="8" t="s">
        <v>3903</v>
      </c>
      <c r="C3010" s="9" t="s">
        <v>4211</v>
      </c>
      <c r="D3010" s="10" t="s">
        <v>4212</v>
      </c>
      <c r="E3010" s="11" t="s">
        <v>4213</v>
      </c>
      <c r="F3010" s="6">
        <v>419674</v>
      </c>
      <c r="G3010" s="6" t="s">
        <v>4214</v>
      </c>
      <c r="H3010" s="16">
        <v>251407061.20899999</v>
      </c>
      <c r="I3010" s="12">
        <v>43986</v>
      </c>
      <c r="J3010" s="12">
        <v>44296</v>
      </c>
      <c r="K3010" s="15">
        <v>45570700</v>
      </c>
      <c r="L3010" s="13" t="s">
        <v>15</v>
      </c>
      <c r="M3010" s="7">
        <v>1</v>
      </c>
      <c r="N3010" s="17"/>
    </row>
    <row r="3011" spans="1:14" ht="204.75">
      <c r="A3011" s="6">
        <v>3009</v>
      </c>
      <c r="B3011" s="8" t="s">
        <v>3903</v>
      </c>
      <c r="C3011" s="9" t="s">
        <v>4215</v>
      </c>
      <c r="D3011" s="10" t="s">
        <v>623</v>
      </c>
      <c r="E3011" s="11" t="s">
        <v>4216</v>
      </c>
      <c r="F3011" s="6">
        <v>349028</v>
      </c>
      <c r="G3011" s="6" t="s">
        <v>4214</v>
      </c>
      <c r="H3011" s="16">
        <v>108071212.04799999</v>
      </c>
      <c r="I3011" s="12">
        <v>43828</v>
      </c>
      <c r="J3011" s="12">
        <v>44199</v>
      </c>
      <c r="K3011" s="15">
        <v>52593000</v>
      </c>
      <c r="L3011" s="13" t="s">
        <v>15</v>
      </c>
      <c r="M3011" s="7">
        <v>1</v>
      </c>
      <c r="N3011" s="17"/>
    </row>
    <row r="3012" spans="1:14" ht="220.5">
      <c r="A3012" s="6">
        <v>3010</v>
      </c>
      <c r="B3012" s="8" t="s">
        <v>3903</v>
      </c>
      <c r="C3012" s="9" t="s">
        <v>4215</v>
      </c>
      <c r="D3012" s="10" t="s">
        <v>623</v>
      </c>
      <c r="E3012" s="11" t="s">
        <v>4217</v>
      </c>
      <c r="F3012" s="6">
        <v>471790</v>
      </c>
      <c r="G3012" s="6" t="s">
        <v>4214</v>
      </c>
      <c r="H3012" s="16">
        <v>216240000</v>
      </c>
      <c r="I3012" s="12">
        <v>44104</v>
      </c>
      <c r="J3012" s="12">
        <v>44476</v>
      </c>
      <c r="K3012" s="15">
        <v>0</v>
      </c>
      <c r="L3012" s="13" t="s">
        <v>15</v>
      </c>
      <c r="M3012" s="7">
        <v>1</v>
      </c>
      <c r="N3012" s="17"/>
    </row>
    <row r="3013" spans="1:14" ht="173.25">
      <c r="A3013" s="6">
        <v>3011</v>
      </c>
      <c r="B3013" s="8" t="s">
        <v>3903</v>
      </c>
      <c r="C3013" s="9" t="s">
        <v>4218</v>
      </c>
      <c r="D3013" s="10" t="s">
        <v>4219</v>
      </c>
      <c r="E3013" s="11" t="s">
        <v>4220</v>
      </c>
      <c r="F3013" s="6">
        <v>449535</v>
      </c>
      <c r="G3013" s="6" t="s">
        <v>4214</v>
      </c>
      <c r="H3013" s="16">
        <v>121888397.498</v>
      </c>
      <c r="I3013" s="12">
        <v>44102</v>
      </c>
      <c r="J3013" s="12">
        <v>44596</v>
      </c>
      <c r="K3013" s="15">
        <v>12188839</v>
      </c>
      <c r="L3013" s="13" t="s">
        <v>14</v>
      </c>
      <c r="M3013" s="7">
        <v>1</v>
      </c>
      <c r="N3013" s="17"/>
    </row>
    <row r="3014" spans="1:14" ht="173.25">
      <c r="A3014" s="6">
        <v>3012</v>
      </c>
      <c r="B3014" s="8" t="s">
        <v>3903</v>
      </c>
      <c r="C3014" s="9" t="s">
        <v>4221</v>
      </c>
      <c r="D3014" s="10" t="s">
        <v>23</v>
      </c>
      <c r="E3014" s="11" t="s">
        <v>4220</v>
      </c>
      <c r="F3014" s="6">
        <v>449535</v>
      </c>
      <c r="G3014" s="6" t="s">
        <v>4214</v>
      </c>
      <c r="H3014" s="16">
        <v>121888397.498</v>
      </c>
      <c r="I3014" s="12">
        <v>44102</v>
      </c>
      <c r="J3014" s="12">
        <v>44596</v>
      </c>
      <c r="K3014" s="15">
        <v>12188839</v>
      </c>
      <c r="L3014" s="13" t="s">
        <v>14</v>
      </c>
      <c r="M3014" s="7">
        <v>0.51</v>
      </c>
      <c r="N3014" s="17" t="s">
        <v>4107</v>
      </c>
    </row>
    <row r="3015" spans="1:14" ht="189">
      <c r="A3015" s="6">
        <v>3013</v>
      </c>
      <c r="B3015" s="8" t="s">
        <v>3903</v>
      </c>
      <c r="C3015" s="9" t="s">
        <v>4222</v>
      </c>
      <c r="D3015" s="10" t="s">
        <v>4223</v>
      </c>
      <c r="E3015" s="11" t="s">
        <v>4224</v>
      </c>
      <c r="F3015" s="6">
        <v>449535</v>
      </c>
      <c r="G3015" s="6" t="s">
        <v>4214</v>
      </c>
      <c r="H3015" s="16">
        <v>121888397.498</v>
      </c>
      <c r="I3015" s="12">
        <v>44102</v>
      </c>
      <c r="J3015" s="12">
        <v>44596</v>
      </c>
      <c r="K3015" s="15">
        <f>12188839.49</f>
        <v>12188839.49</v>
      </c>
      <c r="L3015" s="13" t="s">
        <v>14</v>
      </c>
      <c r="M3015" s="7">
        <v>0.49</v>
      </c>
      <c r="N3015" s="17" t="s">
        <v>4109</v>
      </c>
    </row>
    <row r="3016" spans="1:14" ht="94.5">
      <c r="A3016" s="6">
        <v>3014</v>
      </c>
      <c r="B3016" s="8" t="s">
        <v>3903</v>
      </c>
      <c r="C3016" s="9" t="s">
        <v>4225</v>
      </c>
      <c r="D3016" s="10" t="s">
        <v>4226</v>
      </c>
      <c r="E3016" s="11" t="s">
        <v>4227</v>
      </c>
      <c r="F3016" s="6">
        <v>298947</v>
      </c>
      <c r="G3016" s="6" t="s">
        <v>4214</v>
      </c>
      <c r="H3016" s="16">
        <v>169386444.88299999</v>
      </c>
      <c r="I3016" s="12">
        <v>43639</v>
      </c>
      <c r="J3016" s="12">
        <v>44005</v>
      </c>
      <c r="K3016" s="15">
        <v>8157600</v>
      </c>
      <c r="L3016" s="13" t="s">
        <v>14</v>
      </c>
      <c r="M3016" s="7">
        <v>1</v>
      </c>
      <c r="N3016" s="17"/>
    </row>
    <row r="3017" spans="1:14" ht="94.5">
      <c r="A3017" s="6">
        <v>3015</v>
      </c>
      <c r="B3017" s="8" t="s">
        <v>3903</v>
      </c>
      <c r="C3017" s="9" t="s">
        <v>4228</v>
      </c>
      <c r="D3017" s="10" t="s">
        <v>4229</v>
      </c>
      <c r="E3017" s="11" t="s">
        <v>4227</v>
      </c>
      <c r="F3017" s="6">
        <v>298947</v>
      </c>
      <c r="G3017" s="6" t="s">
        <v>4214</v>
      </c>
      <c r="H3017" s="16">
        <v>169386444.88299999</v>
      </c>
      <c r="I3017" s="12">
        <v>43639</v>
      </c>
      <c r="J3017" s="12">
        <v>44005</v>
      </c>
      <c r="K3017" s="15">
        <v>8157600</v>
      </c>
      <c r="L3017" s="13" t="s">
        <v>14</v>
      </c>
      <c r="M3017" s="7">
        <v>0.6</v>
      </c>
      <c r="N3017" s="17" t="s">
        <v>4107</v>
      </c>
    </row>
    <row r="3018" spans="1:14" ht="110.25">
      <c r="A3018" s="6">
        <v>3016</v>
      </c>
      <c r="B3018" s="8" t="s">
        <v>3903</v>
      </c>
      <c r="C3018" s="9" t="s">
        <v>4230</v>
      </c>
      <c r="D3018" s="10" t="s">
        <v>4231</v>
      </c>
      <c r="E3018" s="11" t="s">
        <v>4227</v>
      </c>
      <c r="F3018" s="6">
        <v>298947</v>
      </c>
      <c r="G3018" s="6" t="s">
        <v>4214</v>
      </c>
      <c r="H3018" s="16">
        <v>169386445.88299999</v>
      </c>
      <c r="I3018" s="12">
        <v>43639</v>
      </c>
      <c r="J3018" s="12">
        <v>44005</v>
      </c>
      <c r="K3018" s="15">
        <v>8157600</v>
      </c>
      <c r="L3018" s="13" t="s">
        <v>14</v>
      </c>
      <c r="M3018" s="7">
        <v>0.4</v>
      </c>
      <c r="N3018" s="17" t="s">
        <v>4109</v>
      </c>
    </row>
    <row r="3019" spans="1:14" ht="110.25">
      <c r="A3019" s="6">
        <v>3017</v>
      </c>
      <c r="B3019" s="8" t="s">
        <v>3903</v>
      </c>
      <c r="C3019" s="9" t="s">
        <v>4232</v>
      </c>
      <c r="D3019" s="10" t="s">
        <v>4233</v>
      </c>
      <c r="E3019" s="11" t="s">
        <v>4234</v>
      </c>
      <c r="F3019" s="6">
        <v>239836</v>
      </c>
      <c r="G3019" s="6" t="s">
        <v>4214</v>
      </c>
      <c r="H3019" s="16">
        <v>148602703.829</v>
      </c>
      <c r="I3019" s="12">
        <v>43509</v>
      </c>
      <c r="J3019" s="12">
        <v>44108</v>
      </c>
      <c r="K3019" s="15">
        <v>90645000</v>
      </c>
      <c r="L3019" s="13" t="s">
        <v>14</v>
      </c>
      <c r="M3019" s="7">
        <v>1</v>
      </c>
      <c r="N3019" s="17"/>
    </row>
    <row r="3020" spans="1:14" ht="110.25">
      <c r="A3020" s="6">
        <v>3018</v>
      </c>
      <c r="B3020" s="8" t="s">
        <v>3903</v>
      </c>
      <c r="C3020" s="9" t="s">
        <v>3873</v>
      </c>
      <c r="D3020" s="10" t="s">
        <v>837</v>
      </c>
      <c r="E3020" s="11" t="s">
        <v>4234</v>
      </c>
      <c r="F3020" s="6">
        <v>239836</v>
      </c>
      <c r="G3020" s="6" t="s">
        <v>4214</v>
      </c>
      <c r="H3020" s="16">
        <v>148602703.829</v>
      </c>
      <c r="I3020" s="12">
        <v>43509</v>
      </c>
      <c r="J3020" s="12">
        <v>44108</v>
      </c>
      <c r="K3020" s="15">
        <v>90645000</v>
      </c>
      <c r="L3020" s="13" t="s">
        <v>14</v>
      </c>
      <c r="M3020" s="7">
        <v>0.5</v>
      </c>
      <c r="N3020" s="17" t="s">
        <v>4107</v>
      </c>
    </row>
    <row r="3021" spans="1:14" ht="110.25">
      <c r="A3021" s="6">
        <v>3019</v>
      </c>
      <c r="B3021" s="8" t="s">
        <v>3903</v>
      </c>
      <c r="C3021" s="9" t="s">
        <v>4113</v>
      </c>
      <c r="D3021" s="10" t="s">
        <v>4235</v>
      </c>
      <c r="E3021" s="11" t="s">
        <v>4236</v>
      </c>
      <c r="F3021" s="6">
        <v>239836</v>
      </c>
      <c r="G3021" s="6" t="s">
        <v>4214</v>
      </c>
      <c r="H3021" s="16">
        <v>148602704.829</v>
      </c>
      <c r="I3021" s="12">
        <v>43509</v>
      </c>
      <c r="J3021" s="12">
        <v>44108</v>
      </c>
      <c r="K3021" s="15">
        <v>90645000</v>
      </c>
      <c r="L3021" s="13" t="s">
        <v>14</v>
      </c>
      <c r="M3021" s="7">
        <v>0.5</v>
      </c>
      <c r="N3021" s="17" t="s">
        <v>4109</v>
      </c>
    </row>
    <row r="3022" spans="1:14" ht="78.75">
      <c r="A3022" s="6">
        <v>3020</v>
      </c>
      <c r="B3022" s="8" t="s">
        <v>3903</v>
      </c>
      <c r="C3022" s="9" t="s">
        <v>4237</v>
      </c>
      <c r="D3022" s="10" t="s">
        <v>4238</v>
      </c>
      <c r="E3022" s="11" t="s">
        <v>4239</v>
      </c>
      <c r="F3022" s="6">
        <v>226669</v>
      </c>
      <c r="G3022" s="6" t="s">
        <v>4214</v>
      </c>
      <c r="H3022" s="16">
        <v>122616470.285</v>
      </c>
      <c r="I3022" s="12" t="s">
        <v>4240</v>
      </c>
      <c r="J3022" s="12" t="s">
        <v>1944</v>
      </c>
      <c r="K3022" s="15">
        <v>81181000</v>
      </c>
      <c r="L3022" s="13" t="s">
        <v>14</v>
      </c>
      <c r="M3022" s="7">
        <v>1</v>
      </c>
      <c r="N3022" s="17"/>
    </row>
    <row r="3023" spans="1:14" ht="78.75">
      <c r="A3023" s="6">
        <v>3021</v>
      </c>
      <c r="B3023" s="8" t="s">
        <v>3903</v>
      </c>
      <c r="C3023" s="9" t="s">
        <v>4241</v>
      </c>
      <c r="D3023" s="10" t="s">
        <v>4242</v>
      </c>
      <c r="E3023" s="11" t="s">
        <v>4239</v>
      </c>
      <c r="F3023" s="6">
        <v>226669</v>
      </c>
      <c r="G3023" s="6" t="s">
        <v>4214</v>
      </c>
      <c r="H3023" s="16">
        <v>122616470.285</v>
      </c>
      <c r="I3023" s="12" t="s">
        <v>4240</v>
      </c>
      <c r="J3023" s="12" t="s">
        <v>1944</v>
      </c>
      <c r="K3023" s="15">
        <v>81181000</v>
      </c>
      <c r="L3023" s="13" t="s">
        <v>14</v>
      </c>
      <c r="M3023" s="7">
        <v>0.51</v>
      </c>
      <c r="N3023" s="17" t="s">
        <v>4107</v>
      </c>
    </row>
    <row r="3024" spans="1:14" ht="63">
      <c r="A3024" s="6">
        <v>3022</v>
      </c>
      <c r="B3024" s="8" t="s">
        <v>3903</v>
      </c>
      <c r="C3024" s="9" t="s">
        <v>4243</v>
      </c>
      <c r="D3024" s="10" t="s">
        <v>4244</v>
      </c>
      <c r="E3024" s="11" t="s">
        <v>4239</v>
      </c>
      <c r="F3024" s="6">
        <v>226669</v>
      </c>
      <c r="G3024" s="6" t="s">
        <v>4214</v>
      </c>
      <c r="H3024" s="16">
        <v>122616471.285</v>
      </c>
      <c r="I3024" s="12" t="s">
        <v>4245</v>
      </c>
      <c r="J3024" s="12" t="s">
        <v>4246</v>
      </c>
      <c r="K3024" s="15">
        <v>81181000</v>
      </c>
      <c r="L3024" s="13" t="s">
        <v>14</v>
      </c>
      <c r="M3024" s="7">
        <v>0.49</v>
      </c>
      <c r="N3024" s="17" t="s">
        <v>4109</v>
      </c>
    </row>
    <row r="3025" spans="1:14" ht="78.75">
      <c r="A3025" s="6">
        <v>3023</v>
      </c>
      <c r="B3025" s="8" t="s">
        <v>3903</v>
      </c>
      <c r="C3025" s="9" t="s">
        <v>4232</v>
      </c>
      <c r="D3025" s="10" t="s">
        <v>4233</v>
      </c>
      <c r="E3025" s="11" t="s">
        <v>4247</v>
      </c>
      <c r="F3025" s="6">
        <v>239838</v>
      </c>
      <c r="G3025" s="6" t="s">
        <v>4214</v>
      </c>
      <c r="H3025" s="16">
        <v>110851489.322</v>
      </c>
      <c r="I3025" s="12" t="s">
        <v>4248</v>
      </c>
      <c r="J3025" s="12" t="s">
        <v>4249</v>
      </c>
      <c r="K3025" s="15">
        <v>53063000</v>
      </c>
      <c r="L3025" s="13" t="s">
        <v>14</v>
      </c>
      <c r="M3025" s="7">
        <v>1</v>
      </c>
      <c r="N3025" s="17"/>
    </row>
    <row r="3026" spans="1:14" ht="78.75">
      <c r="A3026" s="6">
        <v>3024</v>
      </c>
      <c r="B3026" s="8" t="s">
        <v>3903</v>
      </c>
      <c r="C3026" s="9" t="s">
        <v>3873</v>
      </c>
      <c r="D3026" s="10" t="s">
        <v>837</v>
      </c>
      <c r="E3026" s="11" t="s">
        <v>4247</v>
      </c>
      <c r="F3026" s="6">
        <v>239838</v>
      </c>
      <c r="G3026" s="6" t="s">
        <v>4214</v>
      </c>
      <c r="H3026" s="16">
        <v>110851489.322</v>
      </c>
      <c r="I3026" s="12" t="s">
        <v>4248</v>
      </c>
      <c r="J3026" s="12" t="s">
        <v>4249</v>
      </c>
      <c r="K3026" s="15">
        <v>53063000</v>
      </c>
      <c r="L3026" s="13" t="s">
        <v>14</v>
      </c>
      <c r="M3026" s="7">
        <v>0.5</v>
      </c>
      <c r="N3026" s="17" t="s">
        <v>4107</v>
      </c>
    </row>
    <row r="3027" spans="1:14" ht="94.5">
      <c r="A3027" s="6">
        <v>3025</v>
      </c>
      <c r="B3027" s="8" t="s">
        <v>3903</v>
      </c>
      <c r="C3027" s="9" t="s">
        <v>4113</v>
      </c>
      <c r="D3027" s="10" t="s">
        <v>4235</v>
      </c>
      <c r="E3027" s="11" t="s">
        <v>4250</v>
      </c>
      <c r="F3027" s="6">
        <v>239838</v>
      </c>
      <c r="G3027" s="6" t="s">
        <v>4214</v>
      </c>
      <c r="H3027" s="16">
        <v>110851490.322</v>
      </c>
      <c r="I3027" s="12" t="s">
        <v>1997</v>
      </c>
      <c r="J3027" s="12" t="s">
        <v>1953</v>
      </c>
      <c r="K3027" s="15">
        <v>53063000</v>
      </c>
      <c r="L3027" s="13" t="s">
        <v>14</v>
      </c>
      <c r="M3027" s="7">
        <v>0.5</v>
      </c>
      <c r="N3027" s="17" t="s">
        <v>4109</v>
      </c>
    </row>
    <row r="3028" spans="1:14" ht="94.5">
      <c r="A3028" s="6">
        <v>3026</v>
      </c>
      <c r="B3028" s="8" t="s">
        <v>3903</v>
      </c>
      <c r="C3028" s="9" t="s">
        <v>4251</v>
      </c>
      <c r="D3028" s="10" t="s">
        <v>4114</v>
      </c>
      <c r="E3028" s="11" t="s">
        <v>4252</v>
      </c>
      <c r="F3028" s="6">
        <v>402687</v>
      </c>
      <c r="G3028" s="6" t="s">
        <v>4214</v>
      </c>
      <c r="H3028" s="16">
        <v>31000000</v>
      </c>
      <c r="I3028" s="12">
        <v>43984</v>
      </c>
      <c r="J3028" s="12">
        <v>44265</v>
      </c>
      <c r="K3028" s="15">
        <v>10000000</v>
      </c>
      <c r="L3028" s="13" t="s">
        <v>15</v>
      </c>
      <c r="M3028" s="7">
        <v>1</v>
      </c>
      <c r="N3028" s="17"/>
    </row>
    <row r="3029" spans="1:14" ht="94.5">
      <c r="A3029" s="6">
        <v>3027</v>
      </c>
      <c r="B3029" s="8" t="s">
        <v>3903</v>
      </c>
      <c r="C3029" s="9" t="s">
        <v>4253</v>
      </c>
      <c r="D3029" s="10" t="s">
        <v>4212</v>
      </c>
      <c r="E3029" s="11" t="s">
        <v>4254</v>
      </c>
      <c r="F3029" s="6">
        <v>419687</v>
      </c>
      <c r="G3029" s="6" t="s">
        <v>4214</v>
      </c>
      <c r="H3029" s="16">
        <v>67420908</v>
      </c>
      <c r="I3029" s="12">
        <v>44000</v>
      </c>
      <c r="J3029" s="12">
        <v>44344</v>
      </c>
      <c r="K3029" s="15">
        <v>6742000</v>
      </c>
      <c r="L3029" s="13" t="s">
        <v>15</v>
      </c>
      <c r="M3029" s="7">
        <v>1</v>
      </c>
      <c r="N3029" s="17"/>
    </row>
    <row r="3030" spans="1:14" ht="94.5">
      <c r="A3030" s="6">
        <v>3028</v>
      </c>
      <c r="B3030" s="8" t="s">
        <v>3903</v>
      </c>
      <c r="C3030" s="9" t="s">
        <v>4255</v>
      </c>
      <c r="D3030" s="10" t="s">
        <v>4256</v>
      </c>
      <c r="E3030" s="11" t="s">
        <v>4257</v>
      </c>
      <c r="F3030" s="6">
        <v>343534</v>
      </c>
      <c r="G3030" s="6" t="s">
        <v>4214</v>
      </c>
      <c r="H3030" s="16">
        <v>152510691</v>
      </c>
      <c r="I3030" s="12">
        <v>43818</v>
      </c>
      <c r="J3030" s="12">
        <v>44103</v>
      </c>
      <c r="K3030" s="15">
        <v>115238000</v>
      </c>
      <c r="L3030" s="13" t="s">
        <v>15</v>
      </c>
      <c r="M3030" s="7">
        <v>1</v>
      </c>
      <c r="N3030" s="17"/>
    </row>
    <row r="3031" spans="1:14" ht="94.5">
      <c r="A3031" s="6">
        <v>3029</v>
      </c>
      <c r="B3031" s="8" t="s">
        <v>3903</v>
      </c>
      <c r="C3031" s="9" t="s">
        <v>4255</v>
      </c>
      <c r="D3031" s="10" t="s">
        <v>4256</v>
      </c>
      <c r="E3031" s="11" t="s">
        <v>4258</v>
      </c>
      <c r="F3031" s="6">
        <v>343535</v>
      </c>
      <c r="G3031" s="6" t="s">
        <v>4214</v>
      </c>
      <c r="H3031" s="16">
        <v>113162181</v>
      </c>
      <c r="I3031" s="12">
        <v>43818</v>
      </c>
      <c r="J3031" s="12">
        <v>44103</v>
      </c>
      <c r="K3031" s="15">
        <v>61962000</v>
      </c>
      <c r="L3031" s="13" t="s">
        <v>15</v>
      </c>
      <c r="M3031" s="7">
        <v>1</v>
      </c>
      <c r="N3031" s="17"/>
    </row>
    <row r="3032" spans="1:14" ht="141.75">
      <c r="A3032" s="6">
        <v>3030</v>
      </c>
      <c r="B3032" s="8" t="s">
        <v>3903</v>
      </c>
      <c r="C3032" s="9" t="s">
        <v>4255</v>
      </c>
      <c r="D3032" s="10" t="s">
        <v>4256</v>
      </c>
      <c r="E3032" s="11" t="s">
        <v>4259</v>
      </c>
      <c r="F3032" s="6">
        <v>402685</v>
      </c>
      <c r="G3032" s="6" t="s">
        <v>4214</v>
      </c>
      <c r="H3032" s="16">
        <v>192148274</v>
      </c>
      <c r="I3032" s="12">
        <v>43936</v>
      </c>
      <c r="J3032" s="12">
        <v>44309</v>
      </c>
      <c r="K3032" s="15">
        <v>96942200</v>
      </c>
      <c r="L3032" s="13" t="s">
        <v>15</v>
      </c>
      <c r="M3032" s="7">
        <v>1</v>
      </c>
      <c r="N3032" s="17"/>
    </row>
    <row r="3033" spans="1:14" ht="110.25">
      <c r="A3033" s="6">
        <v>3031</v>
      </c>
      <c r="B3033" s="8" t="s">
        <v>3903</v>
      </c>
      <c r="C3033" s="9" t="s">
        <v>4255</v>
      </c>
      <c r="D3033" s="10" t="s">
        <v>4256</v>
      </c>
      <c r="E3033" s="11" t="s">
        <v>4260</v>
      </c>
      <c r="F3033" s="6">
        <v>402686</v>
      </c>
      <c r="G3033" s="6" t="s">
        <v>4214</v>
      </c>
      <c r="H3033" s="16">
        <v>119947543</v>
      </c>
      <c r="I3033" s="12">
        <v>43923</v>
      </c>
      <c r="J3033" s="12">
        <v>44296</v>
      </c>
      <c r="K3033" s="15">
        <v>44177322</v>
      </c>
      <c r="L3033" s="13" t="s">
        <v>15</v>
      </c>
      <c r="M3033" s="7">
        <v>1</v>
      </c>
      <c r="N3033" s="17"/>
    </row>
    <row r="3034" spans="1:14" ht="78.75">
      <c r="A3034" s="6">
        <v>3032</v>
      </c>
      <c r="B3034" s="8" t="s">
        <v>3903</v>
      </c>
      <c r="C3034" s="9" t="s">
        <v>4261</v>
      </c>
      <c r="D3034" s="10" t="s">
        <v>4262</v>
      </c>
      <c r="E3034" s="11" t="s">
        <v>4263</v>
      </c>
      <c r="F3034" s="6">
        <v>227748</v>
      </c>
      <c r="G3034" s="6" t="s">
        <v>4264</v>
      </c>
      <c r="H3034" s="16">
        <v>188992053.44499999</v>
      </c>
      <c r="I3034" s="12" t="s">
        <v>4265</v>
      </c>
      <c r="J3034" s="12">
        <v>44286</v>
      </c>
      <c r="K3034" s="15">
        <v>96475176.379999995</v>
      </c>
      <c r="L3034" s="13" t="s">
        <v>15</v>
      </c>
      <c r="M3034" s="7">
        <v>1</v>
      </c>
      <c r="N3034" s="17"/>
    </row>
    <row r="3035" spans="1:14" ht="47.25">
      <c r="A3035" s="6">
        <v>3033</v>
      </c>
      <c r="B3035" s="8" t="s">
        <v>3903</v>
      </c>
      <c r="C3035" s="9" t="s">
        <v>4266</v>
      </c>
      <c r="D3035" s="10" t="s">
        <v>4060</v>
      </c>
      <c r="E3035" s="11" t="s">
        <v>4267</v>
      </c>
      <c r="F3035" s="6" t="s">
        <v>4060</v>
      </c>
      <c r="G3035" s="6" t="s">
        <v>4264</v>
      </c>
      <c r="H3035" s="16">
        <v>3095044755</v>
      </c>
      <c r="I3035" s="12">
        <v>43080</v>
      </c>
      <c r="J3035" s="12">
        <v>44196</v>
      </c>
      <c r="K3035" s="15" t="s">
        <v>4268</v>
      </c>
      <c r="L3035" s="13" t="s">
        <v>15</v>
      </c>
      <c r="M3035" s="7">
        <v>1</v>
      </c>
      <c r="N3035" s="17" t="s">
        <v>4269</v>
      </c>
    </row>
    <row r="3036" spans="1:14" ht="47.25">
      <c r="A3036" s="6">
        <v>3034</v>
      </c>
      <c r="B3036" s="8" t="s">
        <v>3903</v>
      </c>
      <c r="C3036" s="9" t="s">
        <v>4270</v>
      </c>
      <c r="D3036" s="10" t="s">
        <v>623</v>
      </c>
      <c r="E3036" s="11" t="s">
        <v>4271</v>
      </c>
      <c r="F3036" s="6">
        <v>210707</v>
      </c>
      <c r="G3036" s="6" t="s">
        <v>706</v>
      </c>
      <c r="H3036" s="16">
        <v>53842750.409999996</v>
      </c>
      <c r="I3036" s="12">
        <v>43417</v>
      </c>
      <c r="J3036" s="12">
        <v>43951</v>
      </c>
      <c r="K3036" s="15">
        <v>22096200</v>
      </c>
      <c r="L3036" s="13" t="s">
        <v>15</v>
      </c>
      <c r="M3036" s="7">
        <v>1</v>
      </c>
      <c r="N3036" s="17"/>
    </row>
    <row r="3037" spans="1:14" ht="63">
      <c r="A3037" s="6">
        <v>3035</v>
      </c>
      <c r="B3037" s="8" t="s">
        <v>3903</v>
      </c>
      <c r="C3037" s="9" t="s">
        <v>4272</v>
      </c>
      <c r="D3037" s="10" t="s">
        <v>4273</v>
      </c>
      <c r="E3037" s="11" t="s">
        <v>4274</v>
      </c>
      <c r="F3037" s="6">
        <v>345812</v>
      </c>
      <c r="G3037" s="6" t="s">
        <v>706</v>
      </c>
      <c r="H3037" s="16">
        <v>118363434.88</v>
      </c>
      <c r="I3037" s="12">
        <v>43774</v>
      </c>
      <c r="J3037" s="12">
        <v>44140</v>
      </c>
      <c r="K3037" s="15">
        <v>58418000</v>
      </c>
      <c r="L3037" s="13" t="s">
        <v>14</v>
      </c>
      <c r="M3037" s="7">
        <v>1</v>
      </c>
      <c r="N3037" s="17"/>
    </row>
    <row r="3038" spans="1:14" ht="63">
      <c r="A3038" s="6">
        <v>3036</v>
      </c>
      <c r="B3038" s="8" t="s">
        <v>3903</v>
      </c>
      <c r="C3038" s="9" t="s">
        <v>4228</v>
      </c>
      <c r="D3038" s="10" t="s">
        <v>4275</v>
      </c>
      <c r="E3038" s="11" t="s">
        <v>4274</v>
      </c>
      <c r="F3038" s="6">
        <v>345812</v>
      </c>
      <c r="G3038" s="6" t="s">
        <v>706</v>
      </c>
      <c r="H3038" s="16">
        <v>118363434.88</v>
      </c>
      <c r="I3038" s="12">
        <v>43774</v>
      </c>
      <c r="J3038" s="12">
        <v>44140</v>
      </c>
      <c r="K3038" s="15">
        <v>58418000</v>
      </c>
      <c r="L3038" s="13" t="s">
        <v>14</v>
      </c>
      <c r="M3038" s="7">
        <v>0.51</v>
      </c>
      <c r="N3038" s="17" t="s">
        <v>4107</v>
      </c>
    </row>
    <row r="3039" spans="1:14" ht="78.75">
      <c r="A3039" s="6">
        <v>3037</v>
      </c>
      <c r="B3039" s="8" t="s">
        <v>3903</v>
      </c>
      <c r="C3039" s="9" t="s">
        <v>4276</v>
      </c>
      <c r="D3039" s="10" t="s">
        <v>4277</v>
      </c>
      <c r="E3039" s="11" t="s">
        <v>4274</v>
      </c>
      <c r="F3039" s="6">
        <v>345812</v>
      </c>
      <c r="G3039" s="6" t="s">
        <v>706</v>
      </c>
      <c r="H3039" s="16">
        <v>118363435.88</v>
      </c>
      <c r="I3039" s="12">
        <v>43774</v>
      </c>
      <c r="J3039" s="12">
        <v>44140</v>
      </c>
      <c r="K3039" s="15">
        <v>58418001</v>
      </c>
      <c r="L3039" s="13" t="s">
        <v>14</v>
      </c>
      <c r="M3039" s="7">
        <v>0.49</v>
      </c>
      <c r="N3039" s="17" t="s">
        <v>4109</v>
      </c>
    </row>
    <row r="3040" spans="1:14" ht="63">
      <c r="A3040" s="6">
        <v>3038</v>
      </c>
      <c r="B3040" s="8" t="s">
        <v>3903</v>
      </c>
      <c r="C3040" s="9" t="s">
        <v>4278</v>
      </c>
      <c r="D3040" s="10" t="s">
        <v>3919</v>
      </c>
      <c r="E3040" s="11" t="s">
        <v>4279</v>
      </c>
      <c r="F3040" s="6">
        <v>316516</v>
      </c>
      <c r="G3040" s="6" t="s">
        <v>706</v>
      </c>
      <c r="H3040" s="16">
        <v>4717393</v>
      </c>
      <c r="I3040" s="12">
        <v>43912</v>
      </c>
      <c r="J3040" s="12">
        <v>44004</v>
      </c>
      <c r="K3040" s="15">
        <v>2841000</v>
      </c>
      <c r="L3040" s="13" t="s">
        <v>15</v>
      </c>
      <c r="M3040" s="7">
        <v>1</v>
      </c>
      <c r="N3040" s="17"/>
    </row>
    <row r="3041" spans="1:14" ht="78.75">
      <c r="A3041" s="6">
        <v>3039</v>
      </c>
      <c r="B3041" s="8" t="s">
        <v>3903</v>
      </c>
      <c r="C3041" s="9" t="s">
        <v>3873</v>
      </c>
      <c r="D3041" s="10" t="s">
        <v>837</v>
      </c>
      <c r="E3041" s="11" t="s">
        <v>4280</v>
      </c>
      <c r="F3041" s="6">
        <v>381821</v>
      </c>
      <c r="G3041" s="6" t="s">
        <v>706</v>
      </c>
      <c r="H3041" s="16">
        <v>21463408.140000001</v>
      </c>
      <c r="I3041" s="12">
        <v>43892</v>
      </c>
      <c r="J3041" s="12">
        <v>44257</v>
      </c>
      <c r="K3041" s="15">
        <v>10694000</v>
      </c>
      <c r="L3041" s="13" t="s">
        <v>15</v>
      </c>
      <c r="M3041" s="7">
        <v>1</v>
      </c>
      <c r="N3041" s="17"/>
    </row>
    <row r="3042" spans="1:14" ht="63">
      <c r="A3042" s="6">
        <v>3040</v>
      </c>
      <c r="B3042" s="8" t="s">
        <v>3903</v>
      </c>
      <c r="C3042" s="9" t="s">
        <v>3991</v>
      </c>
      <c r="D3042" s="10" t="s">
        <v>633</v>
      </c>
      <c r="E3042" s="11" t="s">
        <v>4281</v>
      </c>
      <c r="F3042" s="6">
        <v>401841</v>
      </c>
      <c r="G3042" s="6" t="s">
        <v>706</v>
      </c>
      <c r="H3042" s="16">
        <v>17673328</v>
      </c>
      <c r="I3042" s="12">
        <v>43913</v>
      </c>
      <c r="J3042" s="12">
        <v>44277</v>
      </c>
      <c r="K3042" s="15">
        <v>5939000</v>
      </c>
      <c r="L3042" s="13" t="s">
        <v>15</v>
      </c>
      <c r="M3042" s="7">
        <v>1</v>
      </c>
      <c r="N3042" s="17"/>
    </row>
    <row r="3043" spans="1:14" ht="63">
      <c r="A3043" s="6">
        <v>3041</v>
      </c>
      <c r="B3043" s="8" t="s">
        <v>3903</v>
      </c>
      <c r="C3043" s="9" t="s">
        <v>4282</v>
      </c>
      <c r="D3043" s="10" t="s">
        <v>4135</v>
      </c>
      <c r="E3043" s="11" t="s">
        <v>4283</v>
      </c>
      <c r="F3043" s="6">
        <v>418763</v>
      </c>
      <c r="G3043" s="6" t="s">
        <v>706</v>
      </c>
      <c r="H3043" s="16">
        <v>6659078</v>
      </c>
      <c r="I3043" s="12">
        <v>43912</v>
      </c>
      <c r="J3043" s="12">
        <v>44004</v>
      </c>
      <c r="K3043" s="15">
        <v>0</v>
      </c>
      <c r="L3043" s="13" t="s">
        <v>15</v>
      </c>
      <c r="M3043" s="7">
        <v>1</v>
      </c>
      <c r="N3043" s="17"/>
    </row>
    <row r="3044" spans="1:14" ht="78.75">
      <c r="A3044" s="6">
        <v>3042</v>
      </c>
      <c r="B3044" s="8" t="s">
        <v>3903</v>
      </c>
      <c r="C3044" s="9" t="s">
        <v>4284</v>
      </c>
      <c r="D3044" s="10" t="s">
        <v>4242</v>
      </c>
      <c r="E3044" s="11" t="s">
        <v>4285</v>
      </c>
      <c r="F3044" s="6">
        <v>473177</v>
      </c>
      <c r="G3044" s="6" t="s">
        <v>706</v>
      </c>
      <c r="H3044" s="16">
        <v>37884467.479000002</v>
      </c>
      <c r="I3044" s="12">
        <v>44125</v>
      </c>
      <c r="J3044" s="12">
        <v>44460</v>
      </c>
      <c r="K3044" s="15">
        <v>0</v>
      </c>
      <c r="L3044" s="13" t="s">
        <v>15</v>
      </c>
      <c r="M3044" s="7">
        <v>1</v>
      </c>
      <c r="N3044" s="17"/>
    </row>
    <row r="3045" spans="1:14" ht="47.25">
      <c r="A3045" s="6">
        <v>3043</v>
      </c>
      <c r="B3045" s="8" t="s">
        <v>3903</v>
      </c>
      <c r="C3045" s="9" t="s">
        <v>4286</v>
      </c>
      <c r="D3045" s="10" t="s">
        <v>4287</v>
      </c>
      <c r="E3045" s="11" t="s">
        <v>4288</v>
      </c>
      <c r="F3045" s="6">
        <v>354222</v>
      </c>
      <c r="G3045" s="6" t="s">
        <v>4289</v>
      </c>
      <c r="H3045" s="16">
        <v>3081470.7</v>
      </c>
      <c r="I3045" s="12">
        <v>43782</v>
      </c>
      <c r="J3045" s="12">
        <v>43912</v>
      </c>
      <c r="K3045" s="15">
        <v>0</v>
      </c>
      <c r="L3045" s="13" t="s">
        <v>15</v>
      </c>
      <c r="M3045" s="7">
        <v>1</v>
      </c>
      <c r="N3045" s="17"/>
    </row>
    <row r="3046" spans="1:14" ht="63">
      <c r="A3046" s="6">
        <v>3044</v>
      </c>
      <c r="B3046" s="8" t="s">
        <v>3903</v>
      </c>
      <c r="C3046" s="9" t="s">
        <v>4286</v>
      </c>
      <c r="D3046" s="10" t="s">
        <v>4287</v>
      </c>
      <c r="E3046" s="11" t="s">
        <v>4290</v>
      </c>
      <c r="F3046" s="6">
        <v>354241</v>
      </c>
      <c r="G3046" s="6" t="s">
        <v>4289</v>
      </c>
      <c r="H3046" s="16">
        <v>5990244.0949999997</v>
      </c>
      <c r="I3046" s="12">
        <v>43782</v>
      </c>
      <c r="J3046" s="12">
        <v>43912</v>
      </c>
      <c r="K3046" s="15">
        <v>3146000</v>
      </c>
      <c r="L3046" s="13" t="s">
        <v>15</v>
      </c>
      <c r="M3046" s="7">
        <v>1</v>
      </c>
      <c r="N3046" s="17"/>
    </row>
    <row r="3047" spans="1:14" ht="47.25">
      <c r="A3047" s="6">
        <v>3045</v>
      </c>
      <c r="B3047" s="8" t="s">
        <v>3903</v>
      </c>
      <c r="C3047" s="9" t="s">
        <v>4286</v>
      </c>
      <c r="D3047" s="10" t="s">
        <v>4287</v>
      </c>
      <c r="E3047" s="11" t="s">
        <v>4291</v>
      </c>
      <c r="F3047" s="6">
        <v>354315</v>
      </c>
      <c r="G3047" s="6" t="s">
        <v>4289</v>
      </c>
      <c r="H3047" s="16">
        <v>4411240.05</v>
      </c>
      <c r="I3047" s="12">
        <v>44042</v>
      </c>
      <c r="J3047" s="12">
        <v>43912</v>
      </c>
      <c r="K3047" s="15">
        <f>2766000</f>
        <v>2766000</v>
      </c>
      <c r="L3047" s="13" t="s">
        <v>15</v>
      </c>
      <c r="M3047" s="7">
        <v>1</v>
      </c>
      <c r="N3047" s="17"/>
    </row>
    <row r="3048" spans="1:14" ht="47.25">
      <c r="A3048" s="6">
        <v>3046</v>
      </c>
      <c r="B3048" s="8" t="s">
        <v>3903</v>
      </c>
      <c r="C3048" s="9" t="s">
        <v>4286</v>
      </c>
      <c r="D3048" s="10" t="s">
        <v>4287</v>
      </c>
      <c r="E3048" s="11" t="s">
        <v>4292</v>
      </c>
      <c r="F3048" s="6">
        <v>354230</v>
      </c>
      <c r="G3048" s="6" t="s">
        <v>4289</v>
      </c>
      <c r="H3048" s="16">
        <v>2898013.65</v>
      </c>
      <c r="I3048" s="12">
        <v>44042</v>
      </c>
      <c r="J3048" s="12">
        <v>43852</v>
      </c>
      <c r="K3048" s="15">
        <f>1555900</f>
        <v>1555900</v>
      </c>
      <c r="L3048" s="13" t="s">
        <v>15</v>
      </c>
      <c r="M3048" s="7">
        <v>1</v>
      </c>
      <c r="N3048" s="17"/>
    </row>
    <row r="3049" spans="1:14" ht="47.25">
      <c r="A3049" s="6">
        <v>3047</v>
      </c>
      <c r="B3049" s="8" t="s">
        <v>3903</v>
      </c>
      <c r="C3049" s="9" t="s">
        <v>4286</v>
      </c>
      <c r="D3049" s="10" t="s">
        <v>4287</v>
      </c>
      <c r="E3049" s="11" t="s">
        <v>4293</v>
      </c>
      <c r="F3049" s="6">
        <v>354225</v>
      </c>
      <c r="G3049" s="6" t="s">
        <v>4289</v>
      </c>
      <c r="H3049" s="16">
        <v>2283186.15</v>
      </c>
      <c r="I3049" s="12">
        <v>44042</v>
      </c>
      <c r="J3049" s="12">
        <v>43852</v>
      </c>
      <c r="K3049" s="15">
        <v>0</v>
      </c>
      <c r="L3049" s="13" t="s">
        <v>15</v>
      </c>
      <c r="M3049" s="7">
        <v>1</v>
      </c>
      <c r="N3049" s="17"/>
    </row>
    <row r="3050" spans="1:14" ht="47.25">
      <c r="A3050" s="6">
        <v>3048</v>
      </c>
      <c r="B3050" s="8" t="s">
        <v>3903</v>
      </c>
      <c r="C3050" s="9" t="s">
        <v>4294</v>
      </c>
      <c r="D3050" s="10" t="s">
        <v>4295</v>
      </c>
      <c r="E3050" s="11" t="s">
        <v>4296</v>
      </c>
      <c r="F3050" s="6">
        <v>300529</v>
      </c>
      <c r="G3050" s="6" t="s">
        <v>4289</v>
      </c>
      <c r="H3050" s="16">
        <v>5606257.7999999998</v>
      </c>
      <c r="I3050" s="12">
        <v>43634</v>
      </c>
      <c r="J3050" s="12">
        <v>44001</v>
      </c>
      <c r="K3050" s="15">
        <v>0</v>
      </c>
      <c r="L3050" s="13" t="s">
        <v>15</v>
      </c>
      <c r="M3050" s="7">
        <v>1</v>
      </c>
      <c r="N3050" s="17"/>
    </row>
    <row r="3051" spans="1:14" ht="63">
      <c r="A3051" s="6">
        <v>3049</v>
      </c>
      <c r="B3051" s="8" t="s">
        <v>3903</v>
      </c>
      <c r="C3051" s="9" t="s">
        <v>4297</v>
      </c>
      <c r="D3051" s="10" t="s">
        <v>4298</v>
      </c>
      <c r="E3051" s="11" t="s">
        <v>4299</v>
      </c>
      <c r="F3051" s="6">
        <v>300788</v>
      </c>
      <c r="G3051" s="6" t="s">
        <v>4289</v>
      </c>
      <c r="H3051" s="16">
        <v>2007285</v>
      </c>
      <c r="I3051" s="12">
        <v>43626</v>
      </c>
      <c r="J3051" s="12">
        <v>44196</v>
      </c>
      <c r="K3051" s="15">
        <f>1273700</f>
        <v>1273700</v>
      </c>
      <c r="L3051" s="13" t="s">
        <v>15</v>
      </c>
      <c r="M3051" s="7">
        <v>1</v>
      </c>
      <c r="N3051" s="17"/>
    </row>
    <row r="3052" spans="1:14" ht="47.25">
      <c r="A3052" s="6">
        <v>3050</v>
      </c>
      <c r="B3052" s="8" t="s">
        <v>3903</v>
      </c>
      <c r="C3052" s="9" t="s">
        <v>3968</v>
      </c>
      <c r="D3052" s="10" t="s">
        <v>3969</v>
      </c>
      <c r="E3052" s="11" t="s">
        <v>4300</v>
      </c>
      <c r="F3052" s="6">
        <v>395076</v>
      </c>
      <c r="G3052" s="6" t="s">
        <v>4289</v>
      </c>
      <c r="H3052" s="16">
        <v>21045397.914000001</v>
      </c>
      <c r="I3052" s="12">
        <v>43877</v>
      </c>
      <c r="J3052" s="12">
        <v>44035</v>
      </c>
      <c r="K3052" s="15">
        <f>940000</f>
        <v>940000</v>
      </c>
      <c r="L3052" s="13" t="s">
        <v>15</v>
      </c>
      <c r="M3052" s="7">
        <v>1</v>
      </c>
      <c r="N3052" s="17"/>
    </row>
    <row r="3053" spans="1:14" ht="78.75">
      <c r="A3053" s="6">
        <v>3051</v>
      </c>
      <c r="B3053" s="8" t="s">
        <v>3903</v>
      </c>
      <c r="C3053" s="9" t="s">
        <v>4301</v>
      </c>
      <c r="D3053" s="10" t="s">
        <v>4302</v>
      </c>
      <c r="E3053" s="11" t="s">
        <v>4303</v>
      </c>
      <c r="F3053" s="6">
        <v>413016</v>
      </c>
      <c r="G3053" s="6" t="s">
        <v>4289</v>
      </c>
      <c r="H3053" s="16">
        <v>6732521.75</v>
      </c>
      <c r="I3053" s="12">
        <v>43919</v>
      </c>
      <c r="J3053" s="12">
        <v>44049</v>
      </c>
      <c r="K3053" s="15">
        <f>1125000+6373000+9884000</f>
        <v>17382000</v>
      </c>
      <c r="L3053" s="13" t="s">
        <v>15</v>
      </c>
      <c r="M3053" s="7">
        <v>1</v>
      </c>
      <c r="N3053" s="17"/>
    </row>
    <row r="3054" spans="1:14" ht="78.75">
      <c r="A3054" s="6">
        <v>3052</v>
      </c>
      <c r="B3054" s="8" t="s">
        <v>3903</v>
      </c>
      <c r="C3054" s="9" t="s">
        <v>4161</v>
      </c>
      <c r="D3054" s="10" t="s">
        <v>4162</v>
      </c>
      <c r="E3054" s="11" t="s">
        <v>4304</v>
      </c>
      <c r="F3054" s="6">
        <v>413014</v>
      </c>
      <c r="G3054" s="6" t="s">
        <v>4289</v>
      </c>
      <c r="H3054" s="16">
        <v>6409200</v>
      </c>
      <c r="I3054" s="12">
        <v>43905</v>
      </c>
      <c r="J3054" s="12">
        <v>44035</v>
      </c>
      <c r="K3054" s="15">
        <f>2258000</f>
        <v>2258000</v>
      </c>
      <c r="L3054" s="13" t="s">
        <v>15</v>
      </c>
      <c r="M3054" s="7">
        <v>1</v>
      </c>
      <c r="N3054" s="17"/>
    </row>
    <row r="3055" spans="1:14" ht="94.5">
      <c r="A3055" s="6">
        <v>3053</v>
      </c>
      <c r="B3055" s="8" t="s">
        <v>3903</v>
      </c>
      <c r="C3055" s="9" t="s">
        <v>4305</v>
      </c>
      <c r="D3055" s="10" t="s">
        <v>4306</v>
      </c>
      <c r="E3055" s="11" t="s">
        <v>4307</v>
      </c>
      <c r="F3055" s="6">
        <v>420784</v>
      </c>
      <c r="G3055" s="6" t="s">
        <v>4289</v>
      </c>
      <c r="H3055" s="16">
        <v>4214889.7</v>
      </c>
      <c r="I3055" s="12">
        <v>43933</v>
      </c>
      <c r="J3055" s="12">
        <v>44185</v>
      </c>
      <c r="K3055" s="15">
        <f>4516000</f>
        <v>4516000</v>
      </c>
      <c r="L3055" s="13" t="s">
        <v>15</v>
      </c>
      <c r="M3055" s="7">
        <v>1</v>
      </c>
      <c r="N3055" s="17"/>
    </row>
    <row r="3056" spans="1:14" ht="78.75">
      <c r="A3056" s="6">
        <v>3054</v>
      </c>
      <c r="B3056" s="8" t="s">
        <v>3903</v>
      </c>
      <c r="C3056" s="9" t="s">
        <v>4308</v>
      </c>
      <c r="D3056" s="10" t="s">
        <v>4309</v>
      </c>
      <c r="E3056" s="11" t="s">
        <v>4310</v>
      </c>
      <c r="F3056" s="6">
        <v>416248</v>
      </c>
      <c r="G3056" s="6" t="s">
        <v>4289</v>
      </c>
      <c r="H3056" s="16">
        <v>7098466.5</v>
      </c>
      <c r="I3056" s="12">
        <v>43933</v>
      </c>
      <c r="J3056" s="12">
        <v>44063</v>
      </c>
      <c r="K3056" s="15" t="s">
        <v>1695</v>
      </c>
      <c r="L3056" s="13" t="s">
        <v>15</v>
      </c>
      <c r="M3056" s="7">
        <v>1</v>
      </c>
      <c r="N3056" s="17"/>
    </row>
    <row r="3057" spans="1:14" ht="63">
      <c r="A3057" s="6">
        <v>3055</v>
      </c>
      <c r="B3057" s="8" t="s">
        <v>3903</v>
      </c>
      <c r="C3057" s="9" t="s">
        <v>4311</v>
      </c>
      <c r="D3057" s="10" t="s">
        <v>4312</v>
      </c>
      <c r="E3057" s="11" t="s">
        <v>4313</v>
      </c>
      <c r="F3057" s="6">
        <v>472601</v>
      </c>
      <c r="G3057" s="6" t="s">
        <v>4289</v>
      </c>
      <c r="H3057" s="16">
        <v>25820873.91</v>
      </c>
      <c r="I3057" s="12">
        <v>44116</v>
      </c>
      <c r="J3057" s="12">
        <v>44482</v>
      </c>
      <c r="K3057" s="15">
        <v>3908000</v>
      </c>
      <c r="L3057" s="13" t="s">
        <v>14</v>
      </c>
      <c r="M3057" s="7">
        <v>1</v>
      </c>
      <c r="N3057" s="17"/>
    </row>
    <row r="3058" spans="1:14" ht="63">
      <c r="A3058" s="6">
        <v>3056</v>
      </c>
      <c r="B3058" s="8" t="s">
        <v>3903</v>
      </c>
      <c r="C3058" s="9" t="s">
        <v>4314</v>
      </c>
      <c r="D3058" s="10" t="s">
        <v>4315</v>
      </c>
      <c r="E3058" s="11" t="s">
        <v>4313</v>
      </c>
      <c r="F3058" s="6">
        <v>472601</v>
      </c>
      <c r="G3058" s="6" t="s">
        <v>4289</v>
      </c>
      <c r="H3058" s="16">
        <v>25820873.91</v>
      </c>
      <c r="I3058" s="12">
        <v>44116</v>
      </c>
      <c r="J3058" s="12">
        <v>44482</v>
      </c>
      <c r="K3058" s="15">
        <v>3908000</v>
      </c>
      <c r="L3058" s="13" t="s">
        <v>14</v>
      </c>
      <c r="M3058" s="7">
        <v>0.51</v>
      </c>
      <c r="N3058" s="17" t="s">
        <v>4107</v>
      </c>
    </row>
    <row r="3059" spans="1:14" ht="78.75">
      <c r="A3059" s="6">
        <v>3057</v>
      </c>
      <c r="B3059" s="8" t="s">
        <v>3903</v>
      </c>
      <c r="C3059" s="9" t="s">
        <v>4316</v>
      </c>
      <c r="D3059" s="10" t="s">
        <v>4317</v>
      </c>
      <c r="E3059" s="11" t="s">
        <v>4313</v>
      </c>
      <c r="F3059" s="6">
        <v>472601</v>
      </c>
      <c r="G3059" s="6" t="s">
        <v>4289</v>
      </c>
      <c r="H3059" s="16">
        <v>25820874.91</v>
      </c>
      <c r="I3059" s="12">
        <v>44116</v>
      </c>
      <c r="J3059" s="12">
        <v>44482</v>
      </c>
      <c r="K3059" s="15">
        <v>3908000</v>
      </c>
      <c r="L3059" s="13" t="s">
        <v>14</v>
      </c>
      <c r="M3059" s="7">
        <v>0.49</v>
      </c>
      <c r="N3059" s="17" t="s">
        <v>4109</v>
      </c>
    </row>
    <row r="3060" spans="1:14" ht="63">
      <c r="A3060" s="6">
        <v>3058</v>
      </c>
      <c r="B3060" s="8" t="s">
        <v>3903</v>
      </c>
      <c r="C3060" s="9" t="s">
        <v>4318</v>
      </c>
      <c r="D3060" s="10" t="s">
        <v>4319</v>
      </c>
      <c r="E3060" s="11" t="s">
        <v>4320</v>
      </c>
      <c r="F3060" s="6">
        <v>485810</v>
      </c>
      <c r="G3060" s="6" t="s">
        <v>4289</v>
      </c>
      <c r="H3060" s="16">
        <v>1639965.05</v>
      </c>
      <c r="I3060" s="12">
        <v>44131</v>
      </c>
      <c r="J3060" s="12">
        <v>44199</v>
      </c>
      <c r="K3060" s="15">
        <v>0</v>
      </c>
      <c r="L3060" s="13" t="s">
        <v>15</v>
      </c>
      <c r="M3060" s="7">
        <v>1</v>
      </c>
      <c r="N3060" s="17"/>
    </row>
    <row r="3061" spans="1:14" ht="47.25">
      <c r="A3061" s="6">
        <v>3059</v>
      </c>
      <c r="B3061" s="8" t="s">
        <v>3903</v>
      </c>
      <c r="C3061" s="9" t="s">
        <v>4321</v>
      </c>
      <c r="D3061" s="10" t="s">
        <v>3905</v>
      </c>
      <c r="E3061" s="11" t="s">
        <v>4322</v>
      </c>
      <c r="F3061" s="6">
        <v>409197</v>
      </c>
      <c r="G3061" s="6" t="s">
        <v>4289</v>
      </c>
      <c r="H3061" s="16">
        <v>28701469.195999999</v>
      </c>
      <c r="I3061" s="12">
        <v>43968</v>
      </c>
      <c r="J3061" s="12">
        <v>44101</v>
      </c>
      <c r="K3061" s="15">
        <v>5005000</v>
      </c>
      <c r="L3061" s="13" t="s">
        <v>15</v>
      </c>
      <c r="M3061" s="7">
        <v>1</v>
      </c>
      <c r="N3061" s="17"/>
    </row>
    <row r="3062" spans="1:14" ht="63">
      <c r="A3062" s="6">
        <v>3060</v>
      </c>
      <c r="B3062" s="8" t="s">
        <v>3903</v>
      </c>
      <c r="C3062" s="9" t="s">
        <v>4323</v>
      </c>
      <c r="D3062" s="10" t="s">
        <v>4324</v>
      </c>
      <c r="E3062" s="11" t="s">
        <v>4325</v>
      </c>
      <c r="F3062" s="6">
        <v>350277</v>
      </c>
      <c r="G3062" s="6" t="s">
        <v>4289</v>
      </c>
      <c r="H3062" s="16">
        <v>56025563.858999997</v>
      </c>
      <c r="I3062" s="12">
        <v>43804</v>
      </c>
      <c r="J3062" s="12">
        <v>44147</v>
      </c>
      <c r="K3062" s="15">
        <f>5902000+5214000+1286000</f>
        <v>12402000</v>
      </c>
      <c r="L3062" s="13" t="s">
        <v>4326</v>
      </c>
      <c r="M3062" s="7">
        <v>1</v>
      </c>
      <c r="N3062" s="17"/>
    </row>
    <row r="3063" spans="1:14" ht="110.25">
      <c r="A3063" s="6">
        <v>3061</v>
      </c>
      <c r="B3063" s="8" t="s">
        <v>3903</v>
      </c>
      <c r="C3063" s="9" t="s">
        <v>4327</v>
      </c>
      <c r="D3063" s="10" t="s">
        <v>4328</v>
      </c>
      <c r="E3063" s="11" t="s">
        <v>4329</v>
      </c>
      <c r="F3063" s="6">
        <v>475995</v>
      </c>
      <c r="G3063" s="6" t="s">
        <v>4289</v>
      </c>
      <c r="H3063" s="16">
        <v>2680865.7999999998</v>
      </c>
      <c r="I3063" s="12">
        <v>44082</v>
      </c>
      <c r="J3063" s="12">
        <v>44211</v>
      </c>
      <c r="K3063" s="15">
        <v>0</v>
      </c>
      <c r="L3063" s="13" t="s">
        <v>4326</v>
      </c>
      <c r="M3063" s="7">
        <v>1</v>
      </c>
      <c r="N3063" s="17"/>
    </row>
    <row r="3064" spans="1:14" ht="47.25">
      <c r="A3064" s="6">
        <v>3062</v>
      </c>
      <c r="B3064" s="8" t="s">
        <v>3903</v>
      </c>
      <c r="C3064" s="9" t="s">
        <v>4330</v>
      </c>
      <c r="D3064" s="10" t="s">
        <v>4331</v>
      </c>
      <c r="E3064" s="11" t="s">
        <v>4332</v>
      </c>
      <c r="F3064" s="6">
        <v>475998</v>
      </c>
      <c r="G3064" s="6" t="s">
        <v>4289</v>
      </c>
      <c r="H3064" s="16">
        <v>2751363.4</v>
      </c>
      <c r="I3064" s="12">
        <v>44082</v>
      </c>
      <c r="J3064" s="12">
        <v>44211</v>
      </c>
      <c r="K3064" s="15">
        <v>0</v>
      </c>
      <c r="L3064" s="13" t="s">
        <v>4326</v>
      </c>
      <c r="M3064" s="7">
        <v>1</v>
      </c>
      <c r="N3064" s="17"/>
    </row>
    <row r="3065" spans="1:14" ht="94.5">
      <c r="A3065" s="6">
        <v>3063</v>
      </c>
      <c r="B3065" s="8" t="s">
        <v>3903</v>
      </c>
      <c r="C3065" s="9" t="s">
        <v>4333</v>
      </c>
      <c r="D3065" s="10" t="s">
        <v>4334</v>
      </c>
      <c r="E3065" s="11" t="s">
        <v>4335</v>
      </c>
      <c r="F3065" s="6">
        <v>476000</v>
      </c>
      <c r="G3065" s="6" t="s">
        <v>4289</v>
      </c>
      <c r="H3065" s="16">
        <v>2279618</v>
      </c>
      <c r="I3065" s="12">
        <v>44074</v>
      </c>
      <c r="J3065" s="12">
        <v>44136</v>
      </c>
      <c r="K3065" s="15">
        <v>0</v>
      </c>
      <c r="L3065" s="13" t="s">
        <v>4326</v>
      </c>
      <c r="M3065" s="7">
        <v>1</v>
      </c>
      <c r="N3065" s="17"/>
    </row>
    <row r="3066" spans="1:14" ht="63">
      <c r="A3066" s="6">
        <v>3064</v>
      </c>
      <c r="B3066" s="8" t="s">
        <v>3903</v>
      </c>
      <c r="C3066" s="9" t="s">
        <v>4336</v>
      </c>
      <c r="D3066" s="10" t="s">
        <v>4337</v>
      </c>
      <c r="E3066" s="11" t="s">
        <v>4338</v>
      </c>
      <c r="F3066" s="6">
        <v>338553</v>
      </c>
      <c r="G3066" s="6" t="s">
        <v>4289</v>
      </c>
      <c r="H3066" s="16">
        <v>2184947.75</v>
      </c>
      <c r="I3066" s="12" t="s">
        <v>3912</v>
      </c>
      <c r="J3066" s="12" t="s">
        <v>1576</v>
      </c>
      <c r="K3066" s="15">
        <f>681600</f>
        <v>681600</v>
      </c>
      <c r="L3066" s="13" t="s">
        <v>4326</v>
      </c>
      <c r="M3066" s="7">
        <v>1</v>
      </c>
      <c r="N3066" s="17"/>
    </row>
    <row r="3067" spans="1:14" ht="63">
      <c r="A3067" s="6">
        <v>3065</v>
      </c>
      <c r="B3067" s="8" t="s">
        <v>3903</v>
      </c>
      <c r="C3067" s="9" t="s">
        <v>4336</v>
      </c>
      <c r="D3067" s="10" t="s">
        <v>4337</v>
      </c>
      <c r="E3067" s="11" t="s">
        <v>4339</v>
      </c>
      <c r="F3067" s="6">
        <v>338554</v>
      </c>
      <c r="G3067" s="6" t="s">
        <v>4289</v>
      </c>
      <c r="H3067" s="16">
        <v>2177189.1</v>
      </c>
      <c r="I3067" s="12" t="s">
        <v>3912</v>
      </c>
      <c r="J3067" s="12" t="s">
        <v>1576</v>
      </c>
      <c r="K3067" s="15">
        <f>1820000</f>
        <v>1820000</v>
      </c>
      <c r="L3067" s="13" t="s">
        <v>4326</v>
      </c>
      <c r="M3067" s="7">
        <v>1</v>
      </c>
      <c r="N3067" s="17"/>
    </row>
    <row r="3068" spans="1:14" ht="63">
      <c r="A3068" s="6">
        <v>3066</v>
      </c>
      <c r="B3068" s="8" t="s">
        <v>3903</v>
      </c>
      <c r="C3068" s="9" t="s">
        <v>4336</v>
      </c>
      <c r="D3068" s="10" t="s">
        <v>4337</v>
      </c>
      <c r="E3068" s="11" t="s">
        <v>4340</v>
      </c>
      <c r="F3068" s="6">
        <v>338555</v>
      </c>
      <c r="G3068" s="6" t="s">
        <v>4289</v>
      </c>
      <c r="H3068" s="16">
        <v>2184790.0499999998</v>
      </c>
      <c r="I3068" s="12" t="s">
        <v>3912</v>
      </c>
      <c r="J3068" s="12" t="s">
        <v>1576</v>
      </c>
      <c r="K3068" s="15">
        <f>1429000</f>
        <v>1429000</v>
      </c>
      <c r="L3068" s="13" t="s">
        <v>4326</v>
      </c>
      <c r="M3068" s="7">
        <v>1</v>
      </c>
      <c r="N3068" s="17"/>
    </row>
    <row r="3069" spans="1:14" ht="63">
      <c r="A3069" s="6">
        <v>3067</v>
      </c>
      <c r="B3069" s="8" t="s">
        <v>3903</v>
      </c>
      <c r="C3069" s="9" t="s">
        <v>4341</v>
      </c>
      <c r="D3069" s="10" t="s">
        <v>4342</v>
      </c>
      <c r="E3069" s="11" t="s">
        <v>4343</v>
      </c>
      <c r="F3069" s="6">
        <v>420786</v>
      </c>
      <c r="G3069" s="6" t="s">
        <v>4289</v>
      </c>
      <c r="H3069" s="16">
        <v>1822401.15</v>
      </c>
      <c r="I3069" s="12">
        <v>43933</v>
      </c>
      <c r="J3069" s="12">
        <v>44063</v>
      </c>
      <c r="K3069" s="15">
        <v>0</v>
      </c>
      <c r="L3069" s="13" t="s">
        <v>4326</v>
      </c>
      <c r="M3069" s="7">
        <v>1</v>
      </c>
      <c r="N3069" s="17"/>
    </row>
    <row r="3070" spans="1:14" ht="78.75">
      <c r="A3070" s="6">
        <v>3068</v>
      </c>
      <c r="B3070" s="8" t="s">
        <v>3903</v>
      </c>
      <c r="C3070" s="9" t="s">
        <v>4344</v>
      </c>
      <c r="D3070" s="10" t="s">
        <v>3958</v>
      </c>
      <c r="E3070" s="11" t="s">
        <v>4345</v>
      </c>
      <c r="F3070" s="6">
        <v>416250</v>
      </c>
      <c r="G3070" s="6" t="s">
        <v>4289</v>
      </c>
      <c r="H3070" s="16">
        <v>16455302.482000001</v>
      </c>
      <c r="I3070" s="12">
        <v>43993</v>
      </c>
      <c r="J3070" s="12">
        <v>44124</v>
      </c>
      <c r="K3070" s="15">
        <f>10020000</f>
        <v>10020000</v>
      </c>
      <c r="L3070" s="13" t="s">
        <v>4326</v>
      </c>
      <c r="M3070" s="7">
        <v>1</v>
      </c>
      <c r="N3070" s="17"/>
    </row>
    <row r="3071" spans="1:14" ht="78.75">
      <c r="A3071" s="6">
        <v>3069</v>
      </c>
      <c r="B3071" s="8" t="s">
        <v>3903</v>
      </c>
      <c r="C3071" s="9" t="s">
        <v>4344</v>
      </c>
      <c r="D3071" s="10" t="s">
        <v>3958</v>
      </c>
      <c r="E3071" s="11" t="s">
        <v>4346</v>
      </c>
      <c r="F3071" s="6">
        <v>416252</v>
      </c>
      <c r="G3071" s="6" t="s">
        <v>4289</v>
      </c>
      <c r="H3071" s="16">
        <v>22530151.271000002</v>
      </c>
      <c r="I3071" s="12">
        <v>44032</v>
      </c>
      <c r="J3071" s="12">
        <v>44162</v>
      </c>
      <c r="K3071" s="15">
        <v>0</v>
      </c>
      <c r="L3071" s="13" t="s">
        <v>4326</v>
      </c>
      <c r="M3071" s="7">
        <v>1</v>
      </c>
      <c r="N3071" s="17"/>
    </row>
    <row r="3072" spans="1:14" ht="63">
      <c r="A3072" s="6">
        <v>3070</v>
      </c>
      <c r="B3072" s="8" t="s">
        <v>3903</v>
      </c>
      <c r="C3072" s="9" t="s">
        <v>4347</v>
      </c>
      <c r="D3072" s="10" t="s">
        <v>4287</v>
      </c>
      <c r="E3072" s="11" t="s">
        <v>4348</v>
      </c>
      <c r="F3072" s="6">
        <v>354311</v>
      </c>
      <c r="G3072" s="6" t="s">
        <v>4289</v>
      </c>
      <c r="H3072" s="16">
        <v>5876650.5</v>
      </c>
      <c r="I3072" s="12">
        <v>43782</v>
      </c>
      <c r="J3072" s="12">
        <v>43927</v>
      </c>
      <c r="K3072" s="15">
        <v>0</v>
      </c>
      <c r="L3072" s="13" t="s">
        <v>4326</v>
      </c>
      <c r="M3072" s="7">
        <v>1</v>
      </c>
      <c r="N3072" s="17"/>
    </row>
    <row r="3073" spans="1:14" ht="63">
      <c r="A3073" s="6">
        <v>3071</v>
      </c>
      <c r="B3073" s="8" t="s">
        <v>3903</v>
      </c>
      <c r="C3073" s="9" t="s">
        <v>3968</v>
      </c>
      <c r="D3073" s="10" t="s">
        <v>3969</v>
      </c>
      <c r="E3073" s="11" t="s">
        <v>4349</v>
      </c>
      <c r="F3073" s="6">
        <v>368762</v>
      </c>
      <c r="G3073" s="6" t="s">
        <v>4289</v>
      </c>
      <c r="H3073" s="16">
        <v>33412989.407000002</v>
      </c>
      <c r="I3073" s="12">
        <v>43842</v>
      </c>
      <c r="J3073" s="12">
        <v>43965</v>
      </c>
      <c r="K3073" s="15">
        <f>14542000+9313000</f>
        <v>23855000</v>
      </c>
      <c r="L3073" s="13" t="s">
        <v>4326</v>
      </c>
      <c r="M3073" s="7">
        <v>1</v>
      </c>
      <c r="N3073" s="17"/>
    </row>
    <row r="3074" spans="1:14" ht="63">
      <c r="A3074" s="6">
        <v>3072</v>
      </c>
      <c r="B3074" s="8" t="s">
        <v>3903</v>
      </c>
      <c r="C3074" s="9" t="s">
        <v>4282</v>
      </c>
      <c r="D3074" s="10" t="s">
        <v>4135</v>
      </c>
      <c r="E3074" s="11" t="s">
        <v>4350</v>
      </c>
      <c r="F3074" s="6">
        <v>416246</v>
      </c>
      <c r="G3074" s="6" t="s">
        <v>4289</v>
      </c>
      <c r="H3074" s="16">
        <v>2620841</v>
      </c>
      <c r="I3074" s="12">
        <v>43932</v>
      </c>
      <c r="J3074" s="12">
        <v>44063</v>
      </c>
      <c r="K3074" s="15">
        <v>0</v>
      </c>
      <c r="L3074" s="13" t="s">
        <v>15</v>
      </c>
      <c r="M3074" s="7">
        <v>1</v>
      </c>
      <c r="N3074" s="17"/>
    </row>
    <row r="3075" spans="1:14" ht="173.25">
      <c r="A3075" s="6">
        <v>3073</v>
      </c>
      <c r="B3075" s="8" t="s">
        <v>3903</v>
      </c>
      <c r="C3075" s="9" t="s">
        <v>4013</v>
      </c>
      <c r="D3075" s="10" t="s">
        <v>4014</v>
      </c>
      <c r="E3075" s="11" t="s">
        <v>4351</v>
      </c>
      <c r="F3075" s="6">
        <v>338487</v>
      </c>
      <c r="G3075" s="6" t="s">
        <v>4289</v>
      </c>
      <c r="H3075" s="16">
        <v>29050956.616999999</v>
      </c>
      <c r="I3075" s="12">
        <v>43780</v>
      </c>
      <c r="J3075" s="12">
        <v>43908</v>
      </c>
      <c r="K3075" s="15">
        <f>6722000+13642800</f>
        <v>20364800</v>
      </c>
      <c r="L3075" s="13" t="s">
        <v>15</v>
      </c>
      <c r="M3075" s="7">
        <v>1</v>
      </c>
      <c r="N3075" s="17"/>
    </row>
    <row r="3076" spans="1:14" ht="157.5">
      <c r="A3076" s="6">
        <v>3074</v>
      </c>
      <c r="B3076" s="8" t="s">
        <v>3903</v>
      </c>
      <c r="C3076" s="9" t="s">
        <v>4013</v>
      </c>
      <c r="D3076" s="10" t="s">
        <v>4014</v>
      </c>
      <c r="E3076" s="11" t="s">
        <v>4352</v>
      </c>
      <c r="F3076" s="6">
        <v>300496</v>
      </c>
      <c r="G3076" s="6" t="s">
        <v>4289</v>
      </c>
      <c r="H3076" s="16">
        <v>26502094</v>
      </c>
      <c r="I3076" s="12">
        <v>43786</v>
      </c>
      <c r="J3076" s="12">
        <v>43914</v>
      </c>
      <c r="K3076" s="15">
        <f>11286000+5804000+4087000+2751000</f>
        <v>23928000</v>
      </c>
      <c r="L3076" s="13" t="s">
        <v>15</v>
      </c>
      <c r="M3076" s="7">
        <v>1</v>
      </c>
      <c r="N3076" s="17"/>
    </row>
    <row r="3077" spans="1:14" ht="78.75">
      <c r="A3077" s="6">
        <v>3075</v>
      </c>
      <c r="B3077" s="8" t="s">
        <v>3903</v>
      </c>
      <c r="C3077" s="9" t="s">
        <v>4301</v>
      </c>
      <c r="D3077" s="10" t="s">
        <v>4302</v>
      </c>
      <c r="E3077" s="11" t="s">
        <v>4353</v>
      </c>
      <c r="F3077" s="6">
        <v>412092</v>
      </c>
      <c r="G3077" s="6" t="s">
        <v>4289</v>
      </c>
      <c r="H3077" s="16">
        <v>5901005.25</v>
      </c>
      <c r="I3077" s="12">
        <v>43919</v>
      </c>
      <c r="J3077" s="12">
        <v>44049</v>
      </c>
      <c r="K3077" s="15">
        <v>0</v>
      </c>
      <c r="L3077" s="13" t="s">
        <v>15</v>
      </c>
      <c r="M3077" s="7">
        <v>1</v>
      </c>
      <c r="N3077" s="17"/>
    </row>
    <row r="3078" spans="1:14" ht="78.75">
      <c r="A3078" s="6">
        <v>3076</v>
      </c>
      <c r="B3078" s="8" t="s">
        <v>3903</v>
      </c>
      <c r="C3078" s="9" t="s">
        <v>4301</v>
      </c>
      <c r="D3078" s="10" t="s">
        <v>4302</v>
      </c>
      <c r="E3078" s="11" t="s">
        <v>4354</v>
      </c>
      <c r="F3078" s="6">
        <v>412094</v>
      </c>
      <c r="G3078" s="6" t="s">
        <v>4289</v>
      </c>
      <c r="H3078" s="16">
        <v>5932500</v>
      </c>
      <c r="I3078" s="12">
        <v>43919</v>
      </c>
      <c r="J3078" s="12">
        <v>44049</v>
      </c>
      <c r="K3078" s="15">
        <v>0</v>
      </c>
      <c r="L3078" s="13" t="s">
        <v>15</v>
      </c>
      <c r="M3078" s="7">
        <v>1</v>
      </c>
      <c r="N3078" s="17"/>
    </row>
    <row r="3079" spans="1:14" ht="47.25">
      <c r="A3079" s="6">
        <v>3077</v>
      </c>
      <c r="B3079" s="8" t="s">
        <v>3903</v>
      </c>
      <c r="C3079" s="9" t="s">
        <v>4013</v>
      </c>
      <c r="D3079" s="10" t="s">
        <v>4014</v>
      </c>
      <c r="E3079" s="11" t="s">
        <v>4355</v>
      </c>
      <c r="F3079" s="6">
        <v>335351</v>
      </c>
      <c r="G3079" s="6" t="s">
        <v>4289</v>
      </c>
      <c r="H3079" s="16">
        <v>5626869.7300000004</v>
      </c>
      <c r="I3079" s="12">
        <v>0</v>
      </c>
      <c r="J3079" s="12">
        <v>44012</v>
      </c>
      <c r="K3079" s="15">
        <v>3519000</v>
      </c>
      <c r="L3079" s="13" t="s">
        <v>15</v>
      </c>
      <c r="M3079" s="7">
        <v>1</v>
      </c>
      <c r="N3079" s="17"/>
    </row>
    <row r="3080" spans="1:14" ht="204.75">
      <c r="A3080" s="6">
        <v>3078</v>
      </c>
      <c r="B3080" s="8" t="s">
        <v>3903</v>
      </c>
      <c r="C3080" s="9" t="s">
        <v>4013</v>
      </c>
      <c r="D3080" s="10" t="s">
        <v>4014</v>
      </c>
      <c r="E3080" s="11" t="s">
        <v>4356</v>
      </c>
      <c r="F3080" s="6">
        <v>317257</v>
      </c>
      <c r="G3080" s="6" t="s">
        <v>4289</v>
      </c>
      <c r="H3080" s="16">
        <v>7746626.2560000001</v>
      </c>
      <c r="I3080" s="12">
        <v>43704</v>
      </c>
      <c r="J3080" s="12">
        <v>43934</v>
      </c>
      <c r="K3080" s="15">
        <f>1770800+3741000+1441800</f>
        <v>6953600</v>
      </c>
      <c r="L3080" s="13" t="s">
        <v>15</v>
      </c>
      <c r="M3080" s="7">
        <v>1</v>
      </c>
      <c r="N3080" s="17"/>
    </row>
    <row r="3081" spans="1:14" ht="63">
      <c r="A3081" s="6">
        <v>3079</v>
      </c>
      <c r="B3081" s="8" t="s">
        <v>3903</v>
      </c>
      <c r="C3081" s="9" t="s">
        <v>3968</v>
      </c>
      <c r="D3081" s="10" t="s">
        <v>3969</v>
      </c>
      <c r="E3081" s="11" t="s">
        <v>4357</v>
      </c>
      <c r="F3081" s="6">
        <v>475999</v>
      </c>
      <c r="G3081" s="6" t="s">
        <v>4289</v>
      </c>
      <c r="H3081" s="16">
        <v>14821816</v>
      </c>
      <c r="I3081" s="12">
        <v>44103</v>
      </c>
      <c r="J3081" s="12">
        <v>44238</v>
      </c>
      <c r="K3081" s="15">
        <v>0</v>
      </c>
      <c r="L3081" s="13" t="s">
        <v>15</v>
      </c>
      <c r="M3081" s="7">
        <v>1</v>
      </c>
      <c r="N3081" s="17"/>
    </row>
    <row r="3082" spans="1:14" ht="78.75">
      <c r="A3082" s="6">
        <v>3080</v>
      </c>
      <c r="B3082" s="8" t="s">
        <v>3903</v>
      </c>
      <c r="C3082" s="9"/>
      <c r="D3082" s="10" t="s">
        <v>4033</v>
      </c>
      <c r="E3082" s="11" t="s">
        <v>4358</v>
      </c>
      <c r="F3082" s="6">
        <v>307326</v>
      </c>
      <c r="G3082" s="6" t="s">
        <v>4214</v>
      </c>
      <c r="H3082" s="16">
        <v>101926297.65000001</v>
      </c>
      <c r="I3082" s="12">
        <v>43668</v>
      </c>
      <c r="J3082" s="12">
        <v>44034</v>
      </c>
      <c r="K3082" s="15">
        <v>33366396</v>
      </c>
      <c r="L3082" s="13" t="s">
        <v>15</v>
      </c>
      <c r="M3082" s="7">
        <v>1</v>
      </c>
      <c r="N3082" s="17"/>
    </row>
    <row r="3083" spans="1:14" ht="94.5">
      <c r="A3083" s="6">
        <v>3081</v>
      </c>
      <c r="B3083" s="8" t="s">
        <v>4359</v>
      </c>
      <c r="C3083" s="9" t="s">
        <v>4360</v>
      </c>
      <c r="D3083" s="10" t="s">
        <v>4361</v>
      </c>
      <c r="E3083" s="11" t="s">
        <v>4362</v>
      </c>
      <c r="F3083" s="6">
        <v>377290</v>
      </c>
      <c r="G3083" s="6" t="s">
        <v>3255</v>
      </c>
      <c r="H3083" s="16">
        <v>44441378.015000001</v>
      </c>
      <c r="I3083" s="12">
        <v>43953</v>
      </c>
      <c r="J3083" s="12">
        <v>44471</v>
      </c>
      <c r="K3083" s="15">
        <v>12203681</v>
      </c>
      <c r="L3083" s="13" t="s">
        <v>15</v>
      </c>
      <c r="M3083" s="7">
        <v>1</v>
      </c>
      <c r="N3083" s="17"/>
    </row>
    <row r="3084" spans="1:14" ht="94.5">
      <c r="A3084" s="6">
        <v>3082</v>
      </c>
      <c r="B3084" s="8" t="s">
        <v>4359</v>
      </c>
      <c r="C3084" s="9" t="s">
        <v>4363</v>
      </c>
      <c r="D3084" s="10" t="s">
        <v>4364</v>
      </c>
      <c r="E3084" s="11" t="s">
        <v>4365</v>
      </c>
      <c r="F3084" s="6">
        <v>373862</v>
      </c>
      <c r="G3084" s="6" t="s">
        <v>3255</v>
      </c>
      <c r="H3084" s="16">
        <v>38280899.215000004</v>
      </c>
      <c r="I3084" s="12">
        <v>43892</v>
      </c>
      <c r="J3084" s="12">
        <v>44081</v>
      </c>
      <c r="K3084" s="15">
        <v>8398854</v>
      </c>
      <c r="L3084" s="13" t="s">
        <v>14</v>
      </c>
      <c r="M3084" s="7">
        <v>1</v>
      </c>
      <c r="N3084" s="17"/>
    </row>
    <row r="3085" spans="1:14" ht="94.5">
      <c r="A3085" s="6">
        <v>3083</v>
      </c>
      <c r="B3085" s="8" t="s">
        <v>4359</v>
      </c>
      <c r="C3085" s="9" t="s">
        <v>4366</v>
      </c>
      <c r="D3085" s="10" t="s">
        <v>4364</v>
      </c>
      <c r="E3085" s="11" t="s">
        <v>4365</v>
      </c>
      <c r="F3085" s="6">
        <v>373862</v>
      </c>
      <c r="G3085" s="6" t="s">
        <v>3255</v>
      </c>
      <c r="H3085" s="16">
        <v>38280899.215000004</v>
      </c>
      <c r="I3085" s="12">
        <v>43892</v>
      </c>
      <c r="J3085" s="12">
        <v>44081</v>
      </c>
      <c r="K3085" s="15">
        <v>8398854</v>
      </c>
      <c r="L3085" s="13" t="s">
        <v>14</v>
      </c>
      <c r="M3085" s="7">
        <v>0.49</v>
      </c>
      <c r="N3085" s="17"/>
    </row>
    <row r="3086" spans="1:14" ht="94.5">
      <c r="A3086" s="6">
        <v>3084</v>
      </c>
      <c r="B3086" s="8" t="s">
        <v>4359</v>
      </c>
      <c r="C3086" s="9" t="s">
        <v>4367</v>
      </c>
      <c r="D3086" s="10" t="s">
        <v>4368</v>
      </c>
      <c r="E3086" s="11" t="s">
        <v>4365</v>
      </c>
      <c r="F3086" s="6">
        <v>373862</v>
      </c>
      <c r="G3086" s="6" t="s">
        <v>3255</v>
      </c>
      <c r="H3086" s="16">
        <v>38280899.215000004</v>
      </c>
      <c r="I3086" s="12">
        <v>43892</v>
      </c>
      <c r="J3086" s="12">
        <v>44081</v>
      </c>
      <c r="K3086" s="15">
        <v>8398854</v>
      </c>
      <c r="L3086" s="13" t="s">
        <v>14</v>
      </c>
      <c r="M3086" s="7">
        <v>0.51</v>
      </c>
      <c r="N3086" s="17"/>
    </row>
    <row r="3087" spans="1:14" ht="94.5">
      <c r="A3087" s="6">
        <v>3085</v>
      </c>
      <c r="B3087" s="8" t="s">
        <v>4359</v>
      </c>
      <c r="C3087" s="9" t="s">
        <v>4369</v>
      </c>
      <c r="D3087" s="10" t="s">
        <v>4370</v>
      </c>
      <c r="E3087" s="11" t="s">
        <v>4371</v>
      </c>
      <c r="F3087" s="6">
        <v>380311</v>
      </c>
      <c r="G3087" s="6" t="s">
        <v>3255</v>
      </c>
      <c r="H3087" s="16">
        <v>36722384.350000001</v>
      </c>
      <c r="I3087" s="12" t="s">
        <v>674</v>
      </c>
      <c r="J3087" s="12">
        <v>43837</v>
      </c>
      <c r="K3087" s="15">
        <v>9748940</v>
      </c>
      <c r="L3087" s="13" t="s">
        <v>14</v>
      </c>
      <c r="M3087" s="7">
        <v>1</v>
      </c>
      <c r="N3087" s="17"/>
    </row>
    <row r="3088" spans="1:14" ht="94.5">
      <c r="A3088" s="6">
        <v>3086</v>
      </c>
      <c r="B3088" s="8" t="s">
        <v>4359</v>
      </c>
      <c r="C3088" s="9" t="s">
        <v>4372</v>
      </c>
      <c r="D3088" s="10" t="s">
        <v>4373</v>
      </c>
      <c r="E3088" s="11" t="s">
        <v>4371</v>
      </c>
      <c r="F3088" s="6">
        <v>380311</v>
      </c>
      <c r="G3088" s="6" t="s">
        <v>3255</v>
      </c>
      <c r="H3088" s="16">
        <v>36722384.350000001</v>
      </c>
      <c r="I3088" s="12" t="s">
        <v>674</v>
      </c>
      <c r="J3088" s="12">
        <v>43837</v>
      </c>
      <c r="K3088" s="15">
        <v>9748940</v>
      </c>
      <c r="L3088" s="13" t="s">
        <v>14</v>
      </c>
      <c r="M3088" s="7">
        <v>0.51</v>
      </c>
      <c r="N3088" s="17"/>
    </row>
    <row r="3089" spans="1:14" ht="94.5">
      <c r="A3089" s="6">
        <v>3087</v>
      </c>
      <c r="B3089" s="8" t="s">
        <v>4359</v>
      </c>
      <c r="C3089" s="9" t="s">
        <v>4374</v>
      </c>
      <c r="D3089" s="10" t="s">
        <v>4375</v>
      </c>
      <c r="E3089" s="11" t="s">
        <v>4371</v>
      </c>
      <c r="F3089" s="6">
        <v>380311</v>
      </c>
      <c r="G3089" s="6" t="s">
        <v>3255</v>
      </c>
      <c r="H3089" s="16">
        <v>36722384.350000001</v>
      </c>
      <c r="I3089" s="12" t="s">
        <v>674</v>
      </c>
      <c r="J3089" s="12">
        <v>43837</v>
      </c>
      <c r="K3089" s="15">
        <v>9748940</v>
      </c>
      <c r="L3089" s="13" t="s">
        <v>14</v>
      </c>
      <c r="M3089" s="7">
        <v>0.49</v>
      </c>
      <c r="N3089" s="17"/>
    </row>
    <row r="3090" spans="1:14" ht="94.5">
      <c r="A3090" s="6">
        <v>3088</v>
      </c>
      <c r="B3090" s="8" t="s">
        <v>4359</v>
      </c>
      <c r="C3090" s="9" t="s">
        <v>4376</v>
      </c>
      <c r="D3090" s="10" t="s">
        <v>4377</v>
      </c>
      <c r="E3090" s="11" t="s">
        <v>4378</v>
      </c>
      <c r="F3090" s="6">
        <v>380312</v>
      </c>
      <c r="G3090" s="6" t="s">
        <v>3255</v>
      </c>
      <c r="H3090" s="16">
        <v>37447844.230999999</v>
      </c>
      <c r="I3090" s="12" t="s">
        <v>4379</v>
      </c>
      <c r="J3090" s="12" t="s">
        <v>782</v>
      </c>
      <c r="K3090" s="15">
        <v>0</v>
      </c>
      <c r="L3090" s="13" t="s">
        <v>14</v>
      </c>
      <c r="M3090" s="7">
        <v>1</v>
      </c>
      <c r="N3090" s="17"/>
    </row>
    <row r="3091" spans="1:14" ht="94.5">
      <c r="A3091" s="6">
        <v>3089</v>
      </c>
      <c r="B3091" s="8" t="s">
        <v>4359</v>
      </c>
      <c r="C3091" s="9" t="s">
        <v>4380</v>
      </c>
      <c r="D3091" s="10" t="s">
        <v>4381</v>
      </c>
      <c r="E3091" s="11" t="s">
        <v>4378</v>
      </c>
      <c r="F3091" s="6">
        <v>380312</v>
      </c>
      <c r="G3091" s="6" t="s">
        <v>3255</v>
      </c>
      <c r="H3091" s="16">
        <v>37447844.230999999</v>
      </c>
      <c r="I3091" s="12" t="s">
        <v>4379</v>
      </c>
      <c r="J3091" s="12" t="s">
        <v>782</v>
      </c>
      <c r="K3091" s="15">
        <v>0</v>
      </c>
      <c r="L3091" s="13" t="s">
        <v>14</v>
      </c>
      <c r="M3091" s="7">
        <v>0.6</v>
      </c>
      <c r="N3091" s="17"/>
    </row>
    <row r="3092" spans="1:14" ht="94.5">
      <c r="A3092" s="6">
        <v>3090</v>
      </c>
      <c r="B3092" s="8" t="s">
        <v>4359</v>
      </c>
      <c r="C3092" s="9" t="s">
        <v>4382</v>
      </c>
      <c r="D3092" s="10" t="s">
        <v>4383</v>
      </c>
      <c r="E3092" s="11" t="s">
        <v>4378</v>
      </c>
      <c r="F3092" s="6">
        <v>380312</v>
      </c>
      <c r="G3092" s="6" t="s">
        <v>3255</v>
      </c>
      <c r="H3092" s="16">
        <v>37447844.230999999</v>
      </c>
      <c r="I3092" s="12" t="s">
        <v>4379</v>
      </c>
      <c r="J3092" s="12" t="s">
        <v>782</v>
      </c>
      <c r="K3092" s="15">
        <v>0</v>
      </c>
      <c r="L3092" s="13" t="s">
        <v>14</v>
      </c>
      <c r="M3092" s="7">
        <v>0.4</v>
      </c>
      <c r="N3092" s="17"/>
    </row>
    <row r="3093" spans="1:14" ht="94.5">
      <c r="A3093" s="6">
        <v>3091</v>
      </c>
      <c r="B3093" s="8" t="s">
        <v>4359</v>
      </c>
      <c r="C3093" s="9" t="s">
        <v>4384</v>
      </c>
      <c r="D3093" s="10" t="s">
        <v>4385</v>
      </c>
      <c r="E3093" s="11" t="s">
        <v>4386</v>
      </c>
      <c r="F3093" s="6">
        <v>472310</v>
      </c>
      <c r="G3093" s="6" t="s">
        <v>3255</v>
      </c>
      <c r="H3093" s="16">
        <v>96520914.631999999</v>
      </c>
      <c r="I3093" s="12" t="s">
        <v>4387</v>
      </c>
      <c r="J3093" s="12" t="s">
        <v>4388</v>
      </c>
      <c r="K3093" s="15">
        <v>0</v>
      </c>
      <c r="L3093" s="13" t="s">
        <v>14</v>
      </c>
      <c r="M3093" s="7">
        <v>1</v>
      </c>
      <c r="N3093" s="17"/>
    </row>
    <row r="3094" spans="1:14" ht="94.5">
      <c r="A3094" s="6">
        <v>3092</v>
      </c>
      <c r="B3094" s="8" t="s">
        <v>4359</v>
      </c>
      <c r="C3094" s="9" t="s">
        <v>4389</v>
      </c>
      <c r="D3094" s="10" t="s">
        <v>4390</v>
      </c>
      <c r="E3094" s="11" t="s">
        <v>4386</v>
      </c>
      <c r="F3094" s="6">
        <v>472310</v>
      </c>
      <c r="G3094" s="6" t="s">
        <v>3255</v>
      </c>
      <c r="H3094" s="16">
        <v>96520914.631999999</v>
      </c>
      <c r="I3094" s="12" t="s">
        <v>4387</v>
      </c>
      <c r="J3094" s="12" t="s">
        <v>4388</v>
      </c>
      <c r="K3094" s="15">
        <v>0</v>
      </c>
      <c r="L3094" s="13" t="s">
        <v>14</v>
      </c>
      <c r="M3094" s="7">
        <v>0.6</v>
      </c>
      <c r="N3094" s="17"/>
    </row>
    <row r="3095" spans="1:14" ht="94.5">
      <c r="A3095" s="6">
        <v>3093</v>
      </c>
      <c r="B3095" s="8" t="s">
        <v>4359</v>
      </c>
      <c r="C3095" s="9" t="s">
        <v>4391</v>
      </c>
      <c r="D3095" s="10" t="s">
        <v>4392</v>
      </c>
      <c r="E3095" s="11" t="s">
        <v>4386</v>
      </c>
      <c r="F3095" s="6">
        <v>472310</v>
      </c>
      <c r="G3095" s="6" t="s">
        <v>3255</v>
      </c>
      <c r="H3095" s="16">
        <v>96520914.631999999</v>
      </c>
      <c r="I3095" s="12" t="s">
        <v>4387</v>
      </c>
      <c r="J3095" s="12" t="s">
        <v>4388</v>
      </c>
      <c r="K3095" s="15">
        <v>0</v>
      </c>
      <c r="L3095" s="13" t="s">
        <v>14</v>
      </c>
      <c r="M3095" s="7">
        <v>0.4</v>
      </c>
      <c r="N3095" s="17"/>
    </row>
    <row r="3096" spans="1:14" ht="94.5">
      <c r="A3096" s="6">
        <v>3094</v>
      </c>
      <c r="B3096" s="8" t="s">
        <v>4359</v>
      </c>
      <c r="C3096" s="9" t="s">
        <v>4393</v>
      </c>
      <c r="D3096" s="10" t="s">
        <v>4394</v>
      </c>
      <c r="E3096" s="11" t="s">
        <v>4395</v>
      </c>
      <c r="F3096" s="6">
        <v>369059</v>
      </c>
      <c r="G3096" s="6" t="s">
        <v>3255</v>
      </c>
      <c r="H3096" s="16">
        <v>35380024.623999998</v>
      </c>
      <c r="I3096" s="12">
        <v>43953</v>
      </c>
      <c r="J3096" s="12" t="s">
        <v>24</v>
      </c>
      <c r="K3096" s="15">
        <v>0</v>
      </c>
      <c r="L3096" s="13" t="s">
        <v>14</v>
      </c>
      <c r="M3096" s="7">
        <v>1</v>
      </c>
      <c r="N3096" s="17"/>
    </row>
    <row r="3097" spans="1:14" ht="94.5">
      <c r="A3097" s="6">
        <v>3095</v>
      </c>
      <c r="B3097" s="8" t="s">
        <v>4359</v>
      </c>
      <c r="C3097" s="9" t="s">
        <v>4396</v>
      </c>
      <c r="D3097" s="10" t="s">
        <v>4397</v>
      </c>
      <c r="E3097" s="11" t="s">
        <v>4395</v>
      </c>
      <c r="F3097" s="6">
        <v>369059</v>
      </c>
      <c r="G3097" s="6" t="s">
        <v>3255</v>
      </c>
      <c r="H3097" s="16">
        <v>35380024.623999998</v>
      </c>
      <c r="I3097" s="12">
        <v>43953</v>
      </c>
      <c r="J3097" s="12" t="s">
        <v>24</v>
      </c>
      <c r="K3097" s="15">
        <v>0</v>
      </c>
      <c r="L3097" s="13" t="s">
        <v>14</v>
      </c>
      <c r="M3097" s="7">
        <v>0.55000000000000004</v>
      </c>
      <c r="N3097" s="17"/>
    </row>
    <row r="3098" spans="1:14" ht="94.5">
      <c r="A3098" s="6">
        <v>3096</v>
      </c>
      <c r="B3098" s="8" t="s">
        <v>4359</v>
      </c>
      <c r="C3098" s="9" t="s">
        <v>4398</v>
      </c>
      <c r="D3098" s="10" t="s">
        <v>4399</v>
      </c>
      <c r="E3098" s="11" t="s">
        <v>4395</v>
      </c>
      <c r="F3098" s="6">
        <v>369059</v>
      </c>
      <c r="G3098" s="6" t="s">
        <v>3255</v>
      </c>
      <c r="H3098" s="16">
        <v>35380024.623999998</v>
      </c>
      <c r="I3098" s="12">
        <v>43953</v>
      </c>
      <c r="J3098" s="12" t="s">
        <v>24</v>
      </c>
      <c r="K3098" s="15">
        <v>0</v>
      </c>
      <c r="L3098" s="13" t="s">
        <v>14</v>
      </c>
      <c r="M3098" s="7">
        <v>0.45</v>
      </c>
      <c r="N3098" s="17"/>
    </row>
    <row r="3099" spans="1:14" ht="94.5">
      <c r="A3099" s="6">
        <v>3097</v>
      </c>
      <c r="B3099" s="8" t="s">
        <v>4359</v>
      </c>
      <c r="C3099" s="9" t="s">
        <v>4396</v>
      </c>
      <c r="D3099" s="10" t="s">
        <v>4397</v>
      </c>
      <c r="E3099" s="11" t="s">
        <v>4400</v>
      </c>
      <c r="F3099" s="6">
        <v>369060</v>
      </c>
      <c r="G3099" s="6" t="s">
        <v>3255</v>
      </c>
      <c r="H3099" s="16">
        <v>21587627.958999999</v>
      </c>
      <c r="I3099" s="12">
        <v>43953</v>
      </c>
      <c r="J3099" s="12" t="s">
        <v>24</v>
      </c>
      <c r="K3099" s="15">
        <v>0</v>
      </c>
      <c r="L3099" s="13" t="s">
        <v>15</v>
      </c>
      <c r="M3099" s="7">
        <v>1</v>
      </c>
      <c r="N3099" s="17"/>
    </row>
    <row r="3100" spans="1:14" ht="94.5">
      <c r="A3100" s="6">
        <v>3098</v>
      </c>
      <c r="B3100" s="8" t="s">
        <v>4359</v>
      </c>
      <c r="C3100" s="9" t="s">
        <v>4401</v>
      </c>
      <c r="D3100" s="10" t="s">
        <v>4402</v>
      </c>
      <c r="E3100" s="11" t="s">
        <v>4403</v>
      </c>
      <c r="F3100" s="6">
        <v>369061</v>
      </c>
      <c r="G3100" s="6" t="s">
        <v>3255</v>
      </c>
      <c r="H3100" s="16">
        <v>21418135.147999998</v>
      </c>
      <c r="I3100" s="12">
        <v>43953</v>
      </c>
      <c r="J3100" s="12" t="s">
        <v>1418</v>
      </c>
      <c r="K3100" s="15">
        <v>5724893</v>
      </c>
      <c r="L3100" s="13" t="s">
        <v>14</v>
      </c>
      <c r="M3100" s="7">
        <v>1</v>
      </c>
      <c r="N3100" s="17"/>
    </row>
    <row r="3101" spans="1:14" ht="94.5">
      <c r="A3101" s="6">
        <v>3099</v>
      </c>
      <c r="B3101" s="8" t="s">
        <v>4359</v>
      </c>
      <c r="C3101" s="9" t="s">
        <v>4404</v>
      </c>
      <c r="D3101" s="10" t="s">
        <v>4405</v>
      </c>
      <c r="E3101" s="11" t="s">
        <v>4403</v>
      </c>
      <c r="F3101" s="6">
        <v>369061</v>
      </c>
      <c r="G3101" s="6" t="s">
        <v>3255</v>
      </c>
      <c r="H3101" s="16">
        <v>21418135.147999998</v>
      </c>
      <c r="I3101" s="12">
        <v>43953</v>
      </c>
      <c r="J3101" s="12" t="s">
        <v>1418</v>
      </c>
      <c r="K3101" s="15">
        <v>5724893</v>
      </c>
      <c r="L3101" s="13" t="s">
        <v>14</v>
      </c>
      <c r="M3101" s="7">
        <v>0.49</v>
      </c>
      <c r="N3101" s="17"/>
    </row>
    <row r="3102" spans="1:14" ht="94.5">
      <c r="A3102" s="6">
        <v>3100</v>
      </c>
      <c r="B3102" s="8" t="s">
        <v>4359</v>
      </c>
      <c r="C3102" s="9" t="s">
        <v>4406</v>
      </c>
      <c r="D3102" s="10" t="s">
        <v>4407</v>
      </c>
      <c r="E3102" s="11" t="s">
        <v>4403</v>
      </c>
      <c r="F3102" s="6">
        <v>369061</v>
      </c>
      <c r="G3102" s="6" t="s">
        <v>3255</v>
      </c>
      <c r="H3102" s="16">
        <v>21418135.147999998</v>
      </c>
      <c r="I3102" s="12">
        <v>43953</v>
      </c>
      <c r="J3102" s="12" t="s">
        <v>1418</v>
      </c>
      <c r="K3102" s="15">
        <v>5724893</v>
      </c>
      <c r="L3102" s="13" t="s">
        <v>14</v>
      </c>
      <c r="M3102" s="7">
        <v>0.51</v>
      </c>
      <c r="N3102" s="17"/>
    </row>
    <row r="3103" spans="1:14" ht="94.5">
      <c r="A3103" s="6">
        <v>3101</v>
      </c>
      <c r="B3103" s="8" t="s">
        <v>4359</v>
      </c>
      <c r="C3103" s="9" t="s">
        <v>4408</v>
      </c>
      <c r="D3103" s="10" t="s">
        <v>4409</v>
      </c>
      <c r="E3103" s="11" t="s">
        <v>4410</v>
      </c>
      <c r="F3103" s="6">
        <v>369062</v>
      </c>
      <c r="G3103" s="6" t="s">
        <v>3255</v>
      </c>
      <c r="H3103" s="16">
        <v>45236140.041000001</v>
      </c>
      <c r="I3103" s="12" t="s">
        <v>4411</v>
      </c>
      <c r="J3103" s="12" t="s">
        <v>1404</v>
      </c>
      <c r="K3103" s="15">
        <v>13866521</v>
      </c>
      <c r="L3103" s="13" t="s">
        <v>14</v>
      </c>
      <c r="M3103" s="7">
        <v>1</v>
      </c>
      <c r="N3103" s="17"/>
    </row>
    <row r="3104" spans="1:14" ht="94.5">
      <c r="A3104" s="6">
        <v>3102</v>
      </c>
      <c r="B3104" s="8" t="s">
        <v>4359</v>
      </c>
      <c r="C3104" s="9" t="s">
        <v>4412</v>
      </c>
      <c r="D3104" s="10" t="s">
        <v>4413</v>
      </c>
      <c r="E3104" s="11" t="s">
        <v>4410</v>
      </c>
      <c r="F3104" s="6">
        <v>369062</v>
      </c>
      <c r="G3104" s="6" t="s">
        <v>3255</v>
      </c>
      <c r="H3104" s="16">
        <v>45236140.041000001</v>
      </c>
      <c r="I3104" s="12" t="s">
        <v>4411</v>
      </c>
      <c r="J3104" s="12" t="s">
        <v>1404</v>
      </c>
      <c r="K3104" s="15">
        <v>13866521</v>
      </c>
      <c r="L3104" s="13" t="s">
        <v>14</v>
      </c>
      <c r="M3104" s="7">
        <v>0.49</v>
      </c>
      <c r="N3104" s="17"/>
    </row>
    <row r="3105" spans="1:14" ht="94.5">
      <c r="A3105" s="6">
        <v>3103</v>
      </c>
      <c r="B3105" s="8" t="s">
        <v>4359</v>
      </c>
      <c r="C3105" s="9" t="s">
        <v>4414</v>
      </c>
      <c r="D3105" s="10" t="s">
        <v>3279</v>
      </c>
      <c r="E3105" s="11" t="s">
        <v>4410</v>
      </c>
      <c r="F3105" s="6">
        <v>369062</v>
      </c>
      <c r="G3105" s="6" t="s">
        <v>3255</v>
      </c>
      <c r="H3105" s="16">
        <v>45236140.041000001</v>
      </c>
      <c r="I3105" s="12" t="s">
        <v>4411</v>
      </c>
      <c r="J3105" s="12" t="s">
        <v>1404</v>
      </c>
      <c r="K3105" s="15">
        <v>13866521</v>
      </c>
      <c r="L3105" s="13" t="s">
        <v>14</v>
      </c>
      <c r="M3105" s="7">
        <v>0.51</v>
      </c>
      <c r="N3105" s="17"/>
    </row>
    <row r="3106" spans="1:14" ht="110.25">
      <c r="A3106" s="6">
        <v>3104</v>
      </c>
      <c r="B3106" s="8" t="s">
        <v>4359</v>
      </c>
      <c r="C3106" s="9" t="s">
        <v>4415</v>
      </c>
      <c r="D3106" s="10" t="s">
        <v>4416</v>
      </c>
      <c r="E3106" s="11" t="s">
        <v>4417</v>
      </c>
      <c r="F3106" s="6">
        <v>154605</v>
      </c>
      <c r="G3106" s="6" t="s">
        <v>3298</v>
      </c>
      <c r="H3106" s="16">
        <v>61399999</v>
      </c>
      <c r="I3106" s="12">
        <v>43193</v>
      </c>
      <c r="J3106" s="12" t="s">
        <v>4418</v>
      </c>
      <c r="K3106" s="15">
        <v>43237879.2958</v>
      </c>
      <c r="L3106" s="13" t="s">
        <v>14</v>
      </c>
      <c r="M3106" s="7">
        <v>1</v>
      </c>
      <c r="N3106" s="17"/>
    </row>
    <row r="3107" spans="1:14" ht="110.25">
      <c r="A3107" s="6">
        <v>3105</v>
      </c>
      <c r="B3107" s="8" t="s">
        <v>4359</v>
      </c>
      <c r="C3107" s="9" t="s">
        <v>4419</v>
      </c>
      <c r="D3107" s="10" t="s">
        <v>4420</v>
      </c>
      <c r="E3107" s="11" t="s">
        <v>4417</v>
      </c>
      <c r="F3107" s="6">
        <v>154605</v>
      </c>
      <c r="G3107" s="6" t="s">
        <v>3298</v>
      </c>
      <c r="H3107" s="16">
        <v>61399999</v>
      </c>
      <c r="I3107" s="12">
        <v>43193</v>
      </c>
      <c r="J3107" s="12" t="s">
        <v>4418</v>
      </c>
      <c r="K3107" s="15">
        <v>43237879.2958</v>
      </c>
      <c r="L3107" s="13" t="s">
        <v>14</v>
      </c>
      <c r="M3107" s="7" t="s">
        <v>4060</v>
      </c>
      <c r="N3107" s="17"/>
    </row>
    <row r="3108" spans="1:14" ht="110.25">
      <c r="A3108" s="6">
        <v>3106</v>
      </c>
      <c r="B3108" s="8" t="s">
        <v>4359</v>
      </c>
      <c r="C3108" s="9" t="s">
        <v>2052</v>
      </c>
      <c r="D3108" s="10" t="s">
        <v>20</v>
      </c>
      <c r="E3108" s="11" t="s">
        <v>4417</v>
      </c>
      <c r="F3108" s="6">
        <v>154605</v>
      </c>
      <c r="G3108" s="6" t="s">
        <v>3298</v>
      </c>
      <c r="H3108" s="16">
        <v>61399999</v>
      </c>
      <c r="I3108" s="12">
        <v>43193</v>
      </c>
      <c r="J3108" s="12" t="s">
        <v>4418</v>
      </c>
      <c r="K3108" s="15">
        <v>43237879.2958</v>
      </c>
      <c r="L3108" s="13" t="s">
        <v>14</v>
      </c>
      <c r="M3108" s="7" t="s">
        <v>4060</v>
      </c>
      <c r="N3108" s="17"/>
    </row>
    <row r="3109" spans="1:14" ht="110.25">
      <c r="A3109" s="6">
        <v>3107</v>
      </c>
      <c r="B3109" s="8" t="s">
        <v>4359</v>
      </c>
      <c r="C3109" s="9" t="s">
        <v>4421</v>
      </c>
      <c r="D3109" s="10" t="s">
        <v>4422</v>
      </c>
      <c r="E3109" s="11" t="s">
        <v>4423</v>
      </c>
      <c r="F3109" s="6">
        <v>172409</v>
      </c>
      <c r="G3109" s="6" t="s">
        <v>3298</v>
      </c>
      <c r="H3109" s="16">
        <v>332742284.08200002</v>
      </c>
      <c r="I3109" s="12">
        <v>43257</v>
      </c>
      <c r="J3109" s="12">
        <v>44170</v>
      </c>
      <c r="K3109" s="15">
        <v>86379896.947999999</v>
      </c>
      <c r="L3109" s="13" t="s">
        <v>14</v>
      </c>
      <c r="M3109" s="7">
        <v>1</v>
      </c>
      <c r="N3109" s="17"/>
    </row>
    <row r="3110" spans="1:14" ht="110.25">
      <c r="A3110" s="6">
        <v>3108</v>
      </c>
      <c r="B3110" s="8" t="s">
        <v>4359</v>
      </c>
      <c r="C3110" s="9" t="s">
        <v>4424</v>
      </c>
      <c r="D3110" s="10" t="s">
        <v>2069</v>
      </c>
      <c r="E3110" s="11" t="s">
        <v>4423</v>
      </c>
      <c r="F3110" s="6">
        <v>172409</v>
      </c>
      <c r="G3110" s="6" t="s">
        <v>3298</v>
      </c>
      <c r="H3110" s="16">
        <v>332742284.08200002</v>
      </c>
      <c r="I3110" s="12">
        <v>43257</v>
      </c>
      <c r="J3110" s="12">
        <v>44170</v>
      </c>
      <c r="K3110" s="15">
        <v>86379896.947999999</v>
      </c>
      <c r="L3110" s="13" t="s">
        <v>14</v>
      </c>
      <c r="M3110" s="7">
        <v>0.7</v>
      </c>
      <c r="N3110" s="17"/>
    </row>
    <row r="3111" spans="1:14" ht="110.25">
      <c r="A3111" s="6">
        <v>3109</v>
      </c>
      <c r="B3111" s="8" t="s">
        <v>4359</v>
      </c>
      <c r="C3111" s="9" t="s">
        <v>4425</v>
      </c>
      <c r="D3111" s="10" t="s">
        <v>4426</v>
      </c>
      <c r="E3111" s="11" t="s">
        <v>4427</v>
      </c>
      <c r="F3111" s="6">
        <v>172409</v>
      </c>
      <c r="G3111" s="6" t="s">
        <v>3298</v>
      </c>
      <c r="H3111" s="16">
        <v>332742284.08200002</v>
      </c>
      <c r="I3111" s="12">
        <v>43257</v>
      </c>
      <c r="J3111" s="12">
        <v>44170</v>
      </c>
      <c r="K3111" s="15">
        <v>86379896.947999999</v>
      </c>
      <c r="L3111" s="13" t="s">
        <v>14</v>
      </c>
      <c r="M3111" s="7">
        <v>0.3</v>
      </c>
      <c r="N3111" s="17"/>
    </row>
    <row r="3112" spans="1:14" ht="110.25">
      <c r="A3112" s="6">
        <v>3110</v>
      </c>
      <c r="B3112" s="8" t="s">
        <v>4359</v>
      </c>
      <c r="C3112" s="9" t="s">
        <v>4428</v>
      </c>
      <c r="D3112" s="10" t="s">
        <v>2574</v>
      </c>
      <c r="E3112" s="11" t="s">
        <v>4429</v>
      </c>
      <c r="F3112" s="6">
        <v>197488</v>
      </c>
      <c r="G3112" s="6" t="s">
        <v>3298</v>
      </c>
      <c r="H3112" s="16">
        <v>93502717.207000002</v>
      </c>
      <c r="I3112" s="12" t="s">
        <v>4430</v>
      </c>
      <c r="J3112" s="12" t="s">
        <v>4431</v>
      </c>
      <c r="K3112" s="15">
        <v>44862603.717358001</v>
      </c>
      <c r="L3112" s="13" t="s">
        <v>14</v>
      </c>
      <c r="M3112" s="7">
        <v>1</v>
      </c>
      <c r="N3112" s="17"/>
    </row>
    <row r="3113" spans="1:14" ht="110.25">
      <c r="A3113" s="6">
        <v>3111</v>
      </c>
      <c r="B3113" s="8" t="s">
        <v>4359</v>
      </c>
      <c r="C3113" s="9" t="s">
        <v>4415</v>
      </c>
      <c r="D3113" s="10" t="s">
        <v>4416</v>
      </c>
      <c r="E3113" s="11" t="s">
        <v>4432</v>
      </c>
      <c r="F3113" s="6">
        <v>264136</v>
      </c>
      <c r="G3113" s="6" t="s">
        <v>3298</v>
      </c>
      <c r="H3113" s="16">
        <v>215317184.58399999</v>
      </c>
      <c r="I3113" s="12" t="s">
        <v>4433</v>
      </c>
      <c r="J3113" s="12" t="s">
        <v>4434</v>
      </c>
      <c r="K3113" s="15">
        <v>53441725.214000002</v>
      </c>
      <c r="L3113" s="13" t="s">
        <v>14</v>
      </c>
      <c r="M3113" s="7">
        <v>1</v>
      </c>
      <c r="N3113" s="17"/>
    </row>
    <row r="3114" spans="1:14" ht="94.5">
      <c r="A3114" s="6">
        <v>3112</v>
      </c>
      <c r="B3114" s="8" t="s">
        <v>4359</v>
      </c>
      <c r="C3114" s="9" t="s">
        <v>4419</v>
      </c>
      <c r="D3114" s="10" t="s">
        <v>4420</v>
      </c>
      <c r="E3114" s="11" t="s">
        <v>4432</v>
      </c>
      <c r="F3114" s="6">
        <v>264136</v>
      </c>
      <c r="G3114" s="6" t="s">
        <v>3298</v>
      </c>
      <c r="H3114" s="16">
        <v>215317184.58399999</v>
      </c>
      <c r="I3114" s="12" t="s">
        <v>4433</v>
      </c>
      <c r="J3114" s="12" t="s">
        <v>4434</v>
      </c>
      <c r="K3114" s="15">
        <v>53441725.214000002</v>
      </c>
      <c r="L3114" s="13" t="s">
        <v>14</v>
      </c>
      <c r="M3114" s="7" t="s">
        <v>4060</v>
      </c>
      <c r="N3114" s="17"/>
    </row>
    <row r="3115" spans="1:14" ht="94.5">
      <c r="A3115" s="6">
        <v>3113</v>
      </c>
      <c r="B3115" s="8" t="s">
        <v>4359</v>
      </c>
      <c r="C3115" s="9" t="s">
        <v>2052</v>
      </c>
      <c r="D3115" s="10" t="s">
        <v>20</v>
      </c>
      <c r="E3115" s="11" t="s">
        <v>4432</v>
      </c>
      <c r="F3115" s="6">
        <v>264136</v>
      </c>
      <c r="G3115" s="6" t="s">
        <v>3298</v>
      </c>
      <c r="H3115" s="16">
        <v>215317184.58399999</v>
      </c>
      <c r="I3115" s="12" t="s">
        <v>4433</v>
      </c>
      <c r="J3115" s="12" t="s">
        <v>4434</v>
      </c>
      <c r="K3115" s="15">
        <v>53441725.214000002</v>
      </c>
      <c r="L3115" s="13" t="s">
        <v>14</v>
      </c>
      <c r="M3115" s="7" t="s">
        <v>4060</v>
      </c>
      <c r="N3115" s="17"/>
    </row>
    <row r="3116" spans="1:14" ht="110.25">
      <c r="A3116" s="6">
        <v>3114</v>
      </c>
      <c r="B3116" s="8" t="s">
        <v>4359</v>
      </c>
      <c r="C3116" s="9" t="s">
        <v>4435</v>
      </c>
      <c r="D3116" s="10" t="s">
        <v>4436</v>
      </c>
      <c r="E3116" s="11" t="s">
        <v>4437</v>
      </c>
      <c r="F3116" s="6">
        <v>389850</v>
      </c>
      <c r="G3116" s="6" t="s">
        <v>4438</v>
      </c>
      <c r="H3116" s="16">
        <v>17004350.93</v>
      </c>
      <c r="I3116" s="12" t="s">
        <v>4439</v>
      </c>
      <c r="J3116" s="12">
        <v>43864</v>
      </c>
      <c r="K3116" s="15">
        <v>5101305.2790000001</v>
      </c>
      <c r="L3116" s="13" t="s">
        <v>15</v>
      </c>
      <c r="M3116" s="7">
        <v>1</v>
      </c>
      <c r="N3116" s="17"/>
    </row>
    <row r="3117" spans="1:14" ht="141.75">
      <c r="A3117" s="6">
        <v>3115</v>
      </c>
      <c r="B3117" s="8" t="s">
        <v>4359</v>
      </c>
      <c r="C3117" s="9" t="s">
        <v>4440</v>
      </c>
      <c r="D3117" s="10" t="s">
        <v>4441</v>
      </c>
      <c r="E3117" s="11" t="s">
        <v>4442</v>
      </c>
      <c r="F3117" s="6">
        <v>402429</v>
      </c>
      <c r="G3117" s="6" t="s">
        <v>4438</v>
      </c>
      <c r="H3117" s="16">
        <v>89563366.687999994</v>
      </c>
      <c r="I3117" s="12" t="s">
        <v>4443</v>
      </c>
      <c r="J3117" s="12" t="s">
        <v>4444</v>
      </c>
      <c r="K3117" s="15">
        <v>17912673.3376</v>
      </c>
      <c r="L3117" s="13" t="s">
        <v>14</v>
      </c>
      <c r="M3117" s="7">
        <v>1</v>
      </c>
      <c r="N3117" s="17"/>
    </row>
    <row r="3118" spans="1:14" ht="141.75">
      <c r="A3118" s="6">
        <v>3116</v>
      </c>
      <c r="B3118" s="8" t="s">
        <v>4359</v>
      </c>
      <c r="C3118" s="9" t="s">
        <v>4445</v>
      </c>
      <c r="D3118" s="10" t="s">
        <v>4446</v>
      </c>
      <c r="E3118" s="11" t="s">
        <v>4442</v>
      </c>
      <c r="F3118" s="6">
        <v>402429</v>
      </c>
      <c r="G3118" s="6" t="s">
        <v>4438</v>
      </c>
      <c r="H3118" s="16">
        <v>89563366.687999994</v>
      </c>
      <c r="I3118" s="12" t="s">
        <v>4443</v>
      </c>
      <c r="J3118" s="12" t="s">
        <v>4444</v>
      </c>
      <c r="K3118" s="15">
        <v>17912673.3376</v>
      </c>
      <c r="L3118" s="13" t="s">
        <v>14</v>
      </c>
      <c r="M3118" s="7">
        <v>0.49</v>
      </c>
      <c r="N3118" s="17"/>
    </row>
    <row r="3119" spans="1:14" ht="141.75">
      <c r="A3119" s="6">
        <v>3117</v>
      </c>
      <c r="B3119" s="8" t="s">
        <v>4359</v>
      </c>
      <c r="C3119" s="9" t="s">
        <v>4424</v>
      </c>
      <c r="D3119" s="10" t="s">
        <v>2069</v>
      </c>
      <c r="E3119" s="11" t="s">
        <v>4442</v>
      </c>
      <c r="F3119" s="6">
        <v>402429</v>
      </c>
      <c r="G3119" s="6" t="s">
        <v>4438</v>
      </c>
      <c r="H3119" s="16">
        <v>89563366.687999994</v>
      </c>
      <c r="I3119" s="12" t="s">
        <v>4443</v>
      </c>
      <c r="J3119" s="12" t="s">
        <v>4444</v>
      </c>
      <c r="K3119" s="15">
        <v>17912673.3376</v>
      </c>
      <c r="L3119" s="13" t="s">
        <v>14</v>
      </c>
      <c r="M3119" s="7">
        <v>0.51</v>
      </c>
      <c r="N3119" s="17"/>
    </row>
    <row r="3120" spans="1:14" ht="94.5">
      <c r="A3120" s="6">
        <v>3118</v>
      </c>
      <c r="B3120" s="8" t="s">
        <v>4359</v>
      </c>
      <c r="C3120" s="9" t="s">
        <v>4447</v>
      </c>
      <c r="D3120" s="10" t="s">
        <v>4448</v>
      </c>
      <c r="E3120" s="11" t="s">
        <v>4449</v>
      </c>
      <c r="F3120" s="6">
        <v>484864</v>
      </c>
      <c r="G3120" s="6" t="s">
        <v>4438</v>
      </c>
      <c r="H3120" s="16">
        <v>73419392.717999995</v>
      </c>
      <c r="I3120" s="12" t="s">
        <v>4450</v>
      </c>
      <c r="J3120" s="12">
        <v>44239</v>
      </c>
      <c r="K3120" s="15">
        <v>0</v>
      </c>
      <c r="L3120" s="13" t="s">
        <v>14</v>
      </c>
      <c r="M3120" s="7">
        <v>1</v>
      </c>
      <c r="N3120" s="17"/>
    </row>
    <row r="3121" spans="1:14" ht="94.5">
      <c r="A3121" s="6">
        <v>3119</v>
      </c>
      <c r="B3121" s="8" t="s">
        <v>4359</v>
      </c>
      <c r="C3121" s="9" t="s">
        <v>4451</v>
      </c>
      <c r="D3121" s="10" t="s">
        <v>4452</v>
      </c>
      <c r="E3121" s="11" t="s">
        <v>4449</v>
      </c>
      <c r="F3121" s="6">
        <v>484864</v>
      </c>
      <c r="G3121" s="6" t="s">
        <v>4438</v>
      </c>
      <c r="H3121" s="16">
        <v>73419392.717999995</v>
      </c>
      <c r="I3121" s="12" t="s">
        <v>4450</v>
      </c>
      <c r="J3121" s="12">
        <v>44239</v>
      </c>
      <c r="K3121" s="15">
        <v>0</v>
      </c>
      <c r="L3121" s="13" t="s">
        <v>14</v>
      </c>
      <c r="M3121" s="7">
        <v>0.4</v>
      </c>
      <c r="N3121" s="17"/>
    </row>
    <row r="3122" spans="1:14" ht="94.5">
      <c r="A3122" s="6">
        <v>3120</v>
      </c>
      <c r="B3122" s="8" t="s">
        <v>4359</v>
      </c>
      <c r="C3122" s="9" t="s">
        <v>4453</v>
      </c>
      <c r="D3122" s="10" t="s">
        <v>4454</v>
      </c>
      <c r="E3122" s="11" t="s">
        <v>4449</v>
      </c>
      <c r="F3122" s="6">
        <v>484864</v>
      </c>
      <c r="G3122" s="6" t="s">
        <v>4438</v>
      </c>
      <c r="H3122" s="16">
        <v>73419392.717999995</v>
      </c>
      <c r="I3122" s="12" t="s">
        <v>4450</v>
      </c>
      <c r="J3122" s="12">
        <v>44239</v>
      </c>
      <c r="K3122" s="15">
        <v>0</v>
      </c>
      <c r="L3122" s="13" t="s">
        <v>14</v>
      </c>
      <c r="M3122" s="7">
        <v>0.3</v>
      </c>
      <c r="N3122" s="17"/>
    </row>
    <row r="3123" spans="1:14" ht="110.25">
      <c r="A3123" s="6">
        <v>3121</v>
      </c>
      <c r="B3123" s="8" t="s">
        <v>4359</v>
      </c>
      <c r="C3123" s="9" t="s">
        <v>4435</v>
      </c>
      <c r="D3123" s="10" t="s">
        <v>4436</v>
      </c>
      <c r="E3123" s="11" t="s">
        <v>4449</v>
      </c>
      <c r="F3123" s="6">
        <v>484864</v>
      </c>
      <c r="G3123" s="6" t="s">
        <v>4438</v>
      </c>
      <c r="H3123" s="16">
        <v>73419392.717999995</v>
      </c>
      <c r="I3123" s="12" t="s">
        <v>4450</v>
      </c>
      <c r="J3123" s="12">
        <v>44239</v>
      </c>
      <c r="K3123" s="15">
        <v>0</v>
      </c>
      <c r="L3123" s="13" t="s">
        <v>14</v>
      </c>
      <c r="M3123" s="7">
        <v>0.3</v>
      </c>
      <c r="N3123" s="17"/>
    </row>
    <row r="3124" spans="1:14" ht="78.75">
      <c r="A3124" s="6">
        <v>3122</v>
      </c>
      <c r="B3124" s="8" t="s">
        <v>4359</v>
      </c>
      <c r="C3124" s="9" t="s">
        <v>4455</v>
      </c>
      <c r="D3124" s="10" t="s">
        <v>4456</v>
      </c>
      <c r="E3124" s="11" t="s">
        <v>4457</v>
      </c>
      <c r="F3124" s="6">
        <v>200379</v>
      </c>
      <c r="G3124" s="6" t="s">
        <v>3347</v>
      </c>
      <c r="H3124" s="16">
        <v>45164463.542999998</v>
      </c>
      <c r="I3124" s="12" t="s">
        <v>4458</v>
      </c>
      <c r="J3124" s="12" t="s">
        <v>586</v>
      </c>
      <c r="K3124" s="15">
        <v>13381898</v>
      </c>
      <c r="L3124" s="13" t="s">
        <v>15</v>
      </c>
      <c r="M3124" s="7">
        <v>1</v>
      </c>
      <c r="N3124" s="17"/>
    </row>
    <row r="3125" spans="1:14" ht="393.75">
      <c r="A3125" s="6">
        <v>3123</v>
      </c>
      <c r="B3125" s="8" t="s">
        <v>4359</v>
      </c>
      <c r="C3125" s="9" t="s">
        <v>4459</v>
      </c>
      <c r="D3125" s="10" t="s">
        <v>4460</v>
      </c>
      <c r="E3125" s="11" t="s">
        <v>4461</v>
      </c>
      <c r="F3125" s="6">
        <v>211540</v>
      </c>
      <c r="G3125" s="6" t="s">
        <v>3347</v>
      </c>
      <c r="H3125" s="16">
        <v>47591352.354999997</v>
      </c>
      <c r="I3125" s="12">
        <v>43415</v>
      </c>
      <c r="J3125" s="12" t="s">
        <v>667</v>
      </c>
      <c r="K3125" s="15">
        <v>19434111</v>
      </c>
      <c r="L3125" s="13" t="s">
        <v>14</v>
      </c>
      <c r="M3125" s="7">
        <v>1</v>
      </c>
      <c r="N3125" s="17"/>
    </row>
    <row r="3126" spans="1:14" ht="393.75">
      <c r="A3126" s="6">
        <v>3124</v>
      </c>
      <c r="B3126" s="8" t="s">
        <v>4359</v>
      </c>
      <c r="C3126" s="9" t="s">
        <v>4372</v>
      </c>
      <c r="D3126" s="10" t="s">
        <v>4373</v>
      </c>
      <c r="E3126" s="11" t="s">
        <v>4461</v>
      </c>
      <c r="F3126" s="6">
        <v>211540</v>
      </c>
      <c r="G3126" s="6" t="s">
        <v>3347</v>
      </c>
      <c r="H3126" s="16">
        <v>47591352.354999997</v>
      </c>
      <c r="I3126" s="12">
        <v>43415</v>
      </c>
      <c r="J3126" s="12" t="s">
        <v>667</v>
      </c>
      <c r="K3126" s="15">
        <v>19434111</v>
      </c>
      <c r="L3126" s="13" t="s">
        <v>14</v>
      </c>
      <c r="M3126" s="7">
        <v>0.49</v>
      </c>
      <c r="N3126" s="17"/>
    </row>
    <row r="3127" spans="1:14" ht="393.75">
      <c r="A3127" s="6">
        <v>3125</v>
      </c>
      <c r="B3127" s="8" t="s">
        <v>4359</v>
      </c>
      <c r="C3127" s="9" t="s">
        <v>4462</v>
      </c>
      <c r="D3127" s="10" t="s">
        <v>4463</v>
      </c>
      <c r="E3127" s="11" t="s">
        <v>4461</v>
      </c>
      <c r="F3127" s="6">
        <v>211540</v>
      </c>
      <c r="G3127" s="6" t="s">
        <v>3347</v>
      </c>
      <c r="H3127" s="16">
        <v>47591352.354999997</v>
      </c>
      <c r="I3127" s="12">
        <v>43415</v>
      </c>
      <c r="J3127" s="12" t="s">
        <v>667</v>
      </c>
      <c r="K3127" s="15">
        <v>19434111</v>
      </c>
      <c r="L3127" s="13" t="s">
        <v>14</v>
      </c>
      <c r="M3127" s="7">
        <v>0.51</v>
      </c>
      <c r="N3127" s="17"/>
    </row>
    <row r="3128" spans="1:14" ht="157.5">
      <c r="A3128" s="6">
        <v>3126</v>
      </c>
      <c r="B3128" s="8" t="s">
        <v>4359</v>
      </c>
      <c r="C3128" s="9" t="s">
        <v>4419</v>
      </c>
      <c r="D3128" s="10" t="s">
        <v>4420</v>
      </c>
      <c r="E3128" s="11" t="s">
        <v>4464</v>
      </c>
      <c r="F3128" s="6">
        <v>182892</v>
      </c>
      <c r="G3128" s="6" t="s">
        <v>4465</v>
      </c>
      <c r="H3128" s="16">
        <v>13663757.85</v>
      </c>
      <c r="I3128" s="12" t="s">
        <v>4466</v>
      </c>
      <c r="J3128" s="12" t="s">
        <v>774</v>
      </c>
      <c r="K3128" s="15">
        <v>3185154</v>
      </c>
      <c r="L3128" s="13" t="s">
        <v>15</v>
      </c>
      <c r="M3128" s="7">
        <v>1</v>
      </c>
      <c r="N3128" s="17"/>
    </row>
    <row r="3129" spans="1:14" ht="110.25">
      <c r="A3129" s="6">
        <v>3127</v>
      </c>
      <c r="B3129" s="8" t="s">
        <v>4359</v>
      </c>
      <c r="C3129" s="9" t="s">
        <v>4467</v>
      </c>
      <c r="D3129" s="10" t="s">
        <v>4468</v>
      </c>
      <c r="E3129" s="11" t="s">
        <v>4469</v>
      </c>
      <c r="F3129" s="6">
        <v>236839</v>
      </c>
      <c r="G3129" s="6" t="s">
        <v>4465</v>
      </c>
      <c r="H3129" s="16">
        <v>13951815.9</v>
      </c>
      <c r="I3129" s="12">
        <v>43647</v>
      </c>
      <c r="J3129" s="12" t="s">
        <v>4470</v>
      </c>
      <c r="K3129" s="15">
        <v>7885221</v>
      </c>
      <c r="L3129" s="13" t="s">
        <v>15</v>
      </c>
      <c r="M3129" s="7">
        <v>1</v>
      </c>
      <c r="N3129" s="17"/>
    </row>
    <row r="3130" spans="1:14" ht="94.5">
      <c r="A3130" s="6">
        <v>3128</v>
      </c>
      <c r="B3130" s="8" t="s">
        <v>4359</v>
      </c>
      <c r="C3130" s="9" t="s">
        <v>4471</v>
      </c>
      <c r="D3130" s="10" t="s">
        <v>4472</v>
      </c>
      <c r="E3130" s="11" t="s">
        <v>4473</v>
      </c>
      <c r="F3130" s="6">
        <v>236870</v>
      </c>
      <c r="G3130" s="6" t="s">
        <v>4465</v>
      </c>
      <c r="H3130" s="16">
        <v>25835089.822000001</v>
      </c>
      <c r="I3130" s="12" t="s">
        <v>4474</v>
      </c>
      <c r="J3130" s="12" t="s">
        <v>774</v>
      </c>
      <c r="K3130" s="15">
        <v>15266068</v>
      </c>
      <c r="L3130" s="13" t="s">
        <v>14</v>
      </c>
      <c r="M3130" s="7">
        <v>1</v>
      </c>
      <c r="N3130" s="17"/>
    </row>
    <row r="3131" spans="1:14" ht="94.5">
      <c r="A3131" s="6">
        <v>3129</v>
      </c>
      <c r="B3131" s="8" t="s">
        <v>4359</v>
      </c>
      <c r="C3131" s="9" t="s">
        <v>4475</v>
      </c>
      <c r="D3131" s="10" t="s">
        <v>4476</v>
      </c>
      <c r="E3131" s="11" t="s">
        <v>4473</v>
      </c>
      <c r="F3131" s="6">
        <v>236870</v>
      </c>
      <c r="G3131" s="6" t="s">
        <v>4465</v>
      </c>
      <c r="H3131" s="16">
        <v>25835089.822000001</v>
      </c>
      <c r="I3131" s="12" t="s">
        <v>4474</v>
      </c>
      <c r="J3131" s="12" t="s">
        <v>774</v>
      </c>
      <c r="K3131" s="15">
        <v>15266068</v>
      </c>
      <c r="L3131" s="13" t="s">
        <v>14</v>
      </c>
      <c r="M3131" s="7">
        <v>0.51</v>
      </c>
      <c r="N3131" s="17"/>
    </row>
    <row r="3132" spans="1:14" ht="94.5">
      <c r="A3132" s="6">
        <v>3130</v>
      </c>
      <c r="B3132" s="8" t="s">
        <v>4359</v>
      </c>
      <c r="C3132" s="9" t="s">
        <v>4477</v>
      </c>
      <c r="D3132" s="10" t="s">
        <v>4478</v>
      </c>
      <c r="E3132" s="11" t="s">
        <v>4473</v>
      </c>
      <c r="F3132" s="6">
        <v>236870</v>
      </c>
      <c r="G3132" s="6" t="s">
        <v>4465</v>
      </c>
      <c r="H3132" s="16">
        <v>25835089.822000001</v>
      </c>
      <c r="I3132" s="12" t="s">
        <v>4474</v>
      </c>
      <c r="J3132" s="12" t="s">
        <v>774</v>
      </c>
      <c r="K3132" s="15">
        <v>15266068</v>
      </c>
      <c r="L3132" s="13" t="s">
        <v>14</v>
      </c>
      <c r="M3132" s="7">
        <v>0.49</v>
      </c>
      <c r="N3132" s="17"/>
    </row>
    <row r="3133" spans="1:14" ht="94.5">
      <c r="A3133" s="6">
        <v>3131</v>
      </c>
      <c r="B3133" s="8" t="s">
        <v>4359</v>
      </c>
      <c r="C3133" s="9" t="s">
        <v>4479</v>
      </c>
      <c r="D3133" s="10" t="s">
        <v>4480</v>
      </c>
      <c r="E3133" s="11" t="s">
        <v>4481</v>
      </c>
      <c r="F3133" s="6">
        <v>236842</v>
      </c>
      <c r="G3133" s="6" t="s">
        <v>4465</v>
      </c>
      <c r="H3133" s="16">
        <v>12596734.949999999</v>
      </c>
      <c r="I3133" s="12">
        <v>43678</v>
      </c>
      <c r="J3133" s="12">
        <v>44013</v>
      </c>
      <c r="K3133" s="15">
        <v>8141859</v>
      </c>
      <c r="L3133" s="13" t="s">
        <v>15</v>
      </c>
      <c r="M3133" s="7">
        <v>1</v>
      </c>
      <c r="N3133" s="17"/>
    </row>
    <row r="3134" spans="1:14" ht="78.75">
      <c r="A3134" s="6">
        <v>3132</v>
      </c>
      <c r="B3134" s="8" t="s">
        <v>4359</v>
      </c>
      <c r="C3134" s="9" t="s">
        <v>4482</v>
      </c>
      <c r="D3134" s="10" t="s">
        <v>4483</v>
      </c>
      <c r="E3134" s="11" t="s">
        <v>4484</v>
      </c>
      <c r="F3134" s="6">
        <v>289499</v>
      </c>
      <c r="G3134" s="6" t="s">
        <v>4465</v>
      </c>
      <c r="H3134" s="16">
        <v>19648357.951000001</v>
      </c>
      <c r="I3134" s="12">
        <v>43530</v>
      </c>
      <c r="J3134" s="12">
        <v>44170</v>
      </c>
      <c r="K3134" s="15">
        <v>15084929</v>
      </c>
      <c r="L3134" s="13" t="s">
        <v>14</v>
      </c>
      <c r="M3134" s="7">
        <v>1</v>
      </c>
      <c r="N3134" s="17"/>
    </row>
    <row r="3135" spans="1:14" ht="78.75">
      <c r="A3135" s="6">
        <v>3133</v>
      </c>
      <c r="B3135" s="8" t="s">
        <v>4359</v>
      </c>
      <c r="C3135" s="9" t="s">
        <v>4485</v>
      </c>
      <c r="D3135" s="10" t="s">
        <v>4486</v>
      </c>
      <c r="E3135" s="11" t="s">
        <v>4484</v>
      </c>
      <c r="F3135" s="6">
        <v>289499</v>
      </c>
      <c r="G3135" s="6" t="s">
        <v>4465</v>
      </c>
      <c r="H3135" s="16">
        <v>19648357.951000001</v>
      </c>
      <c r="I3135" s="12">
        <v>43530</v>
      </c>
      <c r="J3135" s="12">
        <v>44170</v>
      </c>
      <c r="K3135" s="15">
        <v>15084929</v>
      </c>
      <c r="L3135" s="13" t="s">
        <v>14</v>
      </c>
      <c r="M3135" s="7">
        <v>0.9</v>
      </c>
      <c r="N3135" s="17"/>
    </row>
    <row r="3136" spans="1:14" ht="78.75">
      <c r="A3136" s="6">
        <v>3134</v>
      </c>
      <c r="B3136" s="8" t="s">
        <v>4359</v>
      </c>
      <c r="C3136" s="9" t="s">
        <v>4487</v>
      </c>
      <c r="D3136" s="10" t="s">
        <v>3839</v>
      </c>
      <c r="E3136" s="11" t="s">
        <v>4484</v>
      </c>
      <c r="F3136" s="6">
        <v>289499</v>
      </c>
      <c r="G3136" s="6" t="s">
        <v>4465</v>
      </c>
      <c r="H3136" s="16">
        <v>19648357.951000001</v>
      </c>
      <c r="I3136" s="12">
        <v>43530</v>
      </c>
      <c r="J3136" s="12">
        <v>44170</v>
      </c>
      <c r="K3136" s="15">
        <v>15084929</v>
      </c>
      <c r="L3136" s="13" t="s">
        <v>14</v>
      </c>
      <c r="M3136" s="7">
        <v>0.1</v>
      </c>
      <c r="N3136" s="17"/>
    </row>
    <row r="3137" spans="1:14" ht="157.5">
      <c r="A3137" s="6">
        <v>3135</v>
      </c>
      <c r="B3137" s="8" t="s">
        <v>4359</v>
      </c>
      <c r="C3137" s="9" t="s">
        <v>4488</v>
      </c>
      <c r="D3137" s="10" t="s">
        <v>4489</v>
      </c>
      <c r="E3137" s="11" t="s">
        <v>4490</v>
      </c>
      <c r="F3137" s="6">
        <v>412506</v>
      </c>
      <c r="G3137" s="6" t="s">
        <v>4465</v>
      </c>
      <c r="H3137" s="16">
        <v>30138840.899999999</v>
      </c>
      <c r="I3137" s="12">
        <v>44018</v>
      </c>
      <c r="J3137" s="12" t="s">
        <v>4491</v>
      </c>
      <c r="K3137" s="15">
        <v>0</v>
      </c>
      <c r="L3137" s="13" t="s">
        <v>14</v>
      </c>
      <c r="M3137" s="7">
        <v>1</v>
      </c>
      <c r="N3137" s="17"/>
    </row>
    <row r="3138" spans="1:14" ht="157.5">
      <c r="A3138" s="6">
        <v>3136</v>
      </c>
      <c r="B3138" s="8" t="s">
        <v>4359</v>
      </c>
      <c r="C3138" s="9" t="s">
        <v>4492</v>
      </c>
      <c r="D3138" s="10" t="s">
        <v>4493</v>
      </c>
      <c r="E3138" s="11" t="s">
        <v>4490</v>
      </c>
      <c r="F3138" s="6">
        <v>412506</v>
      </c>
      <c r="G3138" s="6" t="s">
        <v>4465</v>
      </c>
      <c r="H3138" s="16">
        <v>30138840.899999999</v>
      </c>
      <c r="I3138" s="12">
        <v>44018</v>
      </c>
      <c r="J3138" s="12" t="s">
        <v>4491</v>
      </c>
      <c r="K3138" s="15">
        <v>0</v>
      </c>
      <c r="L3138" s="13" t="s">
        <v>14</v>
      </c>
      <c r="M3138" s="7">
        <v>0.6</v>
      </c>
      <c r="N3138" s="17"/>
    </row>
    <row r="3139" spans="1:14" ht="157.5">
      <c r="A3139" s="6">
        <v>3137</v>
      </c>
      <c r="B3139" s="8" t="s">
        <v>4359</v>
      </c>
      <c r="C3139" s="9" t="s">
        <v>4494</v>
      </c>
      <c r="D3139" s="10" t="s">
        <v>1955</v>
      </c>
      <c r="E3139" s="11" t="s">
        <v>4490</v>
      </c>
      <c r="F3139" s="6">
        <v>412506</v>
      </c>
      <c r="G3139" s="6" t="s">
        <v>4465</v>
      </c>
      <c r="H3139" s="16">
        <v>30138840.899999999</v>
      </c>
      <c r="I3139" s="12">
        <v>44018</v>
      </c>
      <c r="J3139" s="12" t="s">
        <v>4491</v>
      </c>
      <c r="K3139" s="15">
        <v>0</v>
      </c>
      <c r="L3139" s="13" t="s">
        <v>14</v>
      </c>
      <c r="M3139" s="7">
        <v>0.4</v>
      </c>
      <c r="N3139" s="17"/>
    </row>
    <row r="3140" spans="1:14" ht="204.75">
      <c r="A3140" s="6">
        <v>3138</v>
      </c>
      <c r="B3140" s="8" t="s">
        <v>4359</v>
      </c>
      <c r="C3140" s="9" t="s">
        <v>4495</v>
      </c>
      <c r="D3140" s="10" t="s">
        <v>4496</v>
      </c>
      <c r="E3140" s="11" t="s">
        <v>4497</v>
      </c>
      <c r="F3140" s="6">
        <v>412507</v>
      </c>
      <c r="G3140" s="6" t="s">
        <v>4465</v>
      </c>
      <c r="H3140" s="16">
        <v>17919996.499000002</v>
      </c>
      <c r="I3140" s="12">
        <v>44018</v>
      </c>
      <c r="J3140" s="12" t="s">
        <v>4498</v>
      </c>
      <c r="K3140" s="15">
        <v>0</v>
      </c>
      <c r="L3140" s="13" t="s">
        <v>15</v>
      </c>
      <c r="M3140" s="7">
        <v>1</v>
      </c>
      <c r="N3140" s="17"/>
    </row>
    <row r="3141" spans="1:14" ht="157.5">
      <c r="A3141" s="6">
        <v>3139</v>
      </c>
      <c r="B3141" s="8" t="s">
        <v>4359</v>
      </c>
      <c r="C3141" s="9" t="s">
        <v>4492</v>
      </c>
      <c r="D3141" s="10" t="s">
        <v>4493</v>
      </c>
      <c r="E3141" s="11" t="s">
        <v>4499</v>
      </c>
      <c r="F3141" s="6">
        <v>412508</v>
      </c>
      <c r="G3141" s="6" t="s">
        <v>4465</v>
      </c>
      <c r="H3141" s="16">
        <v>48390019.200000003</v>
      </c>
      <c r="I3141" s="12">
        <v>44018</v>
      </c>
      <c r="J3141" s="12" t="s">
        <v>1449</v>
      </c>
      <c r="K3141" s="15">
        <v>28219179</v>
      </c>
      <c r="L3141" s="13" t="s">
        <v>14</v>
      </c>
      <c r="M3141" s="7">
        <v>1</v>
      </c>
      <c r="N3141" s="17"/>
    </row>
    <row r="3142" spans="1:14" ht="157.5">
      <c r="A3142" s="6">
        <v>3140</v>
      </c>
      <c r="B3142" s="8" t="s">
        <v>4359</v>
      </c>
      <c r="C3142" s="9" t="s">
        <v>4492</v>
      </c>
      <c r="D3142" s="10" t="s">
        <v>4493</v>
      </c>
      <c r="E3142" s="11" t="s">
        <v>4499</v>
      </c>
      <c r="F3142" s="6">
        <v>412508</v>
      </c>
      <c r="G3142" s="6" t="s">
        <v>4465</v>
      </c>
      <c r="H3142" s="16">
        <v>48390019.200000003</v>
      </c>
      <c r="I3142" s="12">
        <v>44018</v>
      </c>
      <c r="J3142" s="12" t="s">
        <v>1449</v>
      </c>
      <c r="K3142" s="15">
        <v>28219179</v>
      </c>
      <c r="L3142" s="13" t="s">
        <v>14</v>
      </c>
      <c r="M3142" s="7">
        <v>0.6</v>
      </c>
      <c r="N3142" s="17"/>
    </row>
    <row r="3143" spans="1:14" ht="157.5">
      <c r="A3143" s="6">
        <v>3141</v>
      </c>
      <c r="B3143" s="8" t="s">
        <v>4359</v>
      </c>
      <c r="C3143" s="9" t="s">
        <v>4494</v>
      </c>
      <c r="D3143" s="10" t="s">
        <v>1955</v>
      </c>
      <c r="E3143" s="11" t="s">
        <v>4499</v>
      </c>
      <c r="F3143" s="6">
        <v>412508</v>
      </c>
      <c r="G3143" s="6" t="s">
        <v>4465</v>
      </c>
      <c r="H3143" s="16">
        <v>48390019.200000003</v>
      </c>
      <c r="I3143" s="12">
        <v>44018</v>
      </c>
      <c r="J3143" s="12" t="s">
        <v>1449</v>
      </c>
      <c r="K3143" s="15">
        <v>28219179</v>
      </c>
      <c r="L3143" s="13" t="s">
        <v>14</v>
      </c>
      <c r="M3143" s="7">
        <v>0.4</v>
      </c>
      <c r="N3143" s="17"/>
    </row>
    <row r="3144" spans="1:14" ht="78.75">
      <c r="A3144" s="6">
        <v>3142</v>
      </c>
      <c r="B3144" s="8" t="s">
        <v>4359</v>
      </c>
      <c r="C3144" s="9" t="s">
        <v>4500</v>
      </c>
      <c r="D3144" s="10" t="s">
        <v>4501</v>
      </c>
      <c r="E3144" s="11" t="s">
        <v>4502</v>
      </c>
      <c r="F3144" s="6">
        <v>412509</v>
      </c>
      <c r="G3144" s="6" t="s">
        <v>4465</v>
      </c>
      <c r="H3144" s="16">
        <v>20125010.375999998</v>
      </c>
      <c r="I3144" s="12" t="s">
        <v>767</v>
      </c>
      <c r="J3144" s="12" t="s">
        <v>4503</v>
      </c>
      <c r="K3144" s="15">
        <v>0</v>
      </c>
      <c r="L3144" s="13" t="s">
        <v>15</v>
      </c>
      <c r="M3144" s="7">
        <v>1</v>
      </c>
      <c r="N3144" s="17"/>
    </row>
    <row r="3145" spans="1:14" ht="78.75">
      <c r="A3145" s="6">
        <v>3143</v>
      </c>
      <c r="B3145" s="8" t="s">
        <v>4359</v>
      </c>
      <c r="C3145" s="9" t="s">
        <v>4419</v>
      </c>
      <c r="D3145" s="10" t="s">
        <v>4420</v>
      </c>
      <c r="E3145" s="11" t="s">
        <v>4504</v>
      </c>
      <c r="F3145" s="6">
        <v>178010</v>
      </c>
      <c r="G3145" s="6" t="s">
        <v>4505</v>
      </c>
      <c r="H3145" s="16">
        <v>13700603.6</v>
      </c>
      <c r="I3145" s="12">
        <v>43279</v>
      </c>
      <c r="J3145" s="12" t="s">
        <v>4506</v>
      </c>
      <c r="K3145" s="15">
        <v>9676614</v>
      </c>
      <c r="L3145" s="13" t="s">
        <v>15</v>
      </c>
      <c r="M3145" s="7">
        <v>1</v>
      </c>
      <c r="N3145" s="17"/>
    </row>
    <row r="3146" spans="1:14" ht="110.25">
      <c r="A3146" s="6">
        <v>3144</v>
      </c>
      <c r="B3146" s="8" t="s">
        <v>4359</v>
      </c>
      <c r="C3146" s="9" t="s">
        <v>4507</v>
      </c>
      <c r="D3146" s="10" t="s">
        <v>4468</v>
      </c>
      <c r="E3146" s="11" t="s">
        <v>4508</v>
      </c>
      <c r="F3146" s="6">
        <v>192703</v>
      </c>
      <c r="G3146" s="6" t="s">
        <v>4505</v>
      </c>
      <c r="H3146" s="16">
        <v>13176150.42</v>
      </c>
      <c r="I3146" s="12">
        <v>43263</v>
      </c>
      <c r="J3146" s="12">
        <v>43627</v>
      </c>
      <c r="K3146" s="15">
        <v>8673098</v>
      </c>
      <c r="L3146" s="13" t="s">
        <v>15</v>
      </c>
      <c r="M3146" s="7">
        <v>1</v>
      </c>
      <c r="N3146" s="17"/>
    </row>
    <row r="3147" spans="1:14" ht="78.75">
      <c r="A3147" s="6">
        <v>3145</v>
      </c>
      <c r="B3147" s="8" t="s">
        <v>4359</v>
      </c>
      <c r="C3147" s="9" t="s">
        <v>4419</v>
      </c>
      <c r="D3147" s="10" t="s">
        <v>4420</v>
      </c>
      <c r="E3147" s="11" t="s">
        <v>4509</v>
      </c>
      <c r="F3147" s="6">
        <v>192704</v>
      </c>
      <c r="G3147" s="6" t="s">
        <v>4505</v>
      </c>
      <c r="H3147" s="16">
        <v>6673739.5499999998</v>
      </c>
      <c r="I3147" s="12">
        <v>43254</v>
      </c>
      <c r="J3147" s="12" t="s">
        <v>4506</v>
      </c>
      <c r="K3147" s="15">
        <v>17841814</v>
      </c>
      <c r="L3147" s="13" t="s">
        <v>15</v>
      </c>
      <c r="M3147" s="7">
        <v>1</v>
      </c>
      <c r="N3147" s="17"/>
    </row>
    <row r="3148" spans="1:14" ht="110.25">
      <c r="A3148" s="6">
        <v>3146</v>
      </c>
      <c r="B3148" s="8" t="s">
        <v>4359</v>
      </c>
      <c r="C3148" s="9" t="s">
        <v>4507</v>
      </c>
      <c r="D3148" s="10" t="s">
        <v>4468</v>
      </c>
      <c r="E3148" s="11" t="s">
        <v>4510</v>
      </c>
      <c r="F3148" s="6">
        <v>209199</v>
      </c>
      <c r="G3148" s="6" t="s">
        <v>4505</v>
      </c>
      <c r="H3148" s="16">
        <v>15446880.300000001</v>
      </c>
      <c r="I3148" s="12">
        <v>43353</v>
      </c>
      <c r="J3148" s="12">
        <v>43723</v>
      </c>
      <c r="K3148" s="15">
        <v>12273337</v>
      </c>
      <c r="L3148" s="13" t="s">
        <v>15</v>
      </c>
      <c r="M3148" s="7">
        <v>1</v>
      </c>
      <c r="N3148" s="17"/>
    </row>
    <row r="3149" spans="1:14" ht="94.5">
      <c r="A3149" s="6">
        <v>3147</v>
      </c>
      <c r="B3149" s="8" t="s">
        <v>4359</v>
      </c>
      <c r="C3149" s="9" t="s">
        <v>4511</v>
      </c>
      <c r="D3149" s="10" t="s">
        <v>4463</v>
      </c>
      <c r="E3149" s="11" t="s">
        <v>4512</v>
      </c>
      <c r="F3149" s="6">
        <v>228121</v>
      </c>
      <c r="G3149" s="6" t="s">
        <v>4505</v>
      </c>
      <c r="H3149" s="16">
        <v>14489185.300000001</v>
      </c>
      <c r="I3149" s="12">
        <v>43423</v>
      </c>
      <c r="J3149" s="12">
        <v>43795</v>
      </c>
      <c r="K3149" s="15">
        <v>8673098</v>
      </c>
      <c r="L3149" s="13" t="s">
        <v>15</v>
      </c>
      <c r="M3149" s="7">
        <v>1</v>
      </c>
      <c r="N3149" s="17"/>
    </row>
    <row r="3150" spans="1:14" ht="63">
      <c r="A3150" s="6">
        <v>3148</v>
      </c>
      <c r="B3150" s="8" t="s">
        <v>4359</v>
      </c>
      <c r="C3150" s="9" t="s">
        <v>4513</v>
      </c>
      <c r="D3150" s="10" t="s">
        <v>4514</v>
      </c>
      <c r="E3150" s="11" t="s">
        <v>4515</v>
      </c>
      <c r="F3150" s="6">
        <v>228125</v>
      </c>
      <c r="G3150" s="6" t="s">
        <v>4505</v>
      </c>
      <c r="H3150" s="16">
        <v>42154271.200000003</v>
      </c>
      <c r="I3150" s="12">
        <v>43516</v>
      </c>
      <c r="J3150" s="12">
        <v>43886</v>
      </c>
      <c r="K3150" s="15">
        <v>17841814</v>
      </c>
      <c r="L3150" s="13" t="s">
        <v>15</v>
      </c>
      <c r="M3150" s="7">
        <v>1</v>
      </c>
      <c r="N3150" s="17"/>
    </row>
    <row r="3151" spans="1:14" ht="94.5">
      <c r="A3151" s="6">
        <v>3149</v>
      </c>
      <c r="B3151" s="8" t="s">
        <v>4359</v>
      </c>
      <c r="C3151" s="9" t="s">
        <v>4516</v>
      </c>
      <c r="D3151" s="10" t="s">
        <v>4517</v>
      </c>
      <c r="E3151" s="11" t="s">
        <v>4518</v>
      </c>
      <c r="F3151" s="6">
        <v>228126</v>
      </c>
      <c r="G3151" s="6" t="s">
        <v>4505</v>
      </c>
      <c r="H3151" s="16">
        <v>57006774.211000003</v>
      </c>
      <c r="I3151" s="12" t="s">
        <v>4519</v>
      </c>
      <c r="J3151" s="12" t="s">
        <v>4520</v>
      </c>
      <c r="K3151" s="15">
        <v>12273337</v>
      </c>
      <c r="L3151" s="13" t="s">
        <v>14</v>
      </c>
      <c r="M3151" s="7">
        <v>1</v>
      </c>
      <c r="N3151" s="17"/>
    </row>
    <row r="3152" spans="1:14" ht="78.75">
      <c r="A3152" s="6">
        <v>3150</v>
      </c>
      <c r="B3152" s="8" t="s">
        <v>4359</v>
      </c>
      <c r="C3152" s="9" t="s">
        <v>4419</v>
      </c>
      <c r="D3152" s="10" t="s">
        <v>4420</v>
      </c>
      <c r="E3152" s="11" t="s">
        <v>4518</v>
      </c>
      <c r="F3152" s="6">
        <v>228126</v>
      </c>
      <c r="G3152" s="6" t="s">
        <v>4505</v>
      </c>
      <c r="H3152" s="16">
        <v>57006774.211000003</v>
      </c>
      <c r="I3152" s="12" t="s">
        <v>4519</v>
      </c>
      <c r="J3152" s="12" t="s">
        <v>4520</v>
      </c>
      <c r="K3152" s="15">
        <v>12273337</v>
      </c>
      <c r="L3152" s="13" t="s">
        <v>14</v>
      </c>
      <c r="M3152" s="7">
        <v>0.49</v>
      </c>
      <c r="N3152" s="17"/>
    </row>
    <row r="3153" spans="1:14" ht="78.75">
      <c r="A3153" s="6">
        <v>3151</v>
      </c>
      <c r="B3153" s="8" t="s">
        <v>4359</v>
      </c>
      <c r="C3153" s="9" t="s">
        <v>4424</v>
      </c>
      <c r="D3153" s="10" t="s">
        <v>2069</v>
      </c>
      <c r="E3153" s="11" t="s">
        <v>4518</v>
      </c>
      <c r="F3153" s="6">
        <v>228126</v>
      </c>
      <c r="G3153" s="6" t="s">
        <v>4505</v>
      </c>
      <c r="H3153" s="16">
        <v>57006774.211000003</v>
      </c>
      <c r="I3153" s="12" t="s">
        <v>4519</v>
      </c>
      <c r="J3153" s="12" t="s">
        <v>4520</v>
      </c>
      <c r="K3153" s="15">
        <v>12273337</v>
      </c>
      <c r="L3153" s="13" t="s">
        <v>14</v>
      </c>
      <c r="M3153" s="7">
        <v>0.51</v>
      </c>
      <c r="N3153" s="17"/>
    </row>
    <row r="3154" spans="1:14" ht="110.25">
      <c r="A3154" s="6">
        <v>3152</v>
      </c>
      <c r="B3154" s="8" t="s">
        <v>4359</v>
      </c>
      <c r="C3154" s="9" t="s">
        <v>4482</v>
      </c>
      <c r="D3154" s="10" t="s">
        <v>4483</v>
      </c>
      <c r="E3154" s="11" t="s">
        <v>4521</v>
      </c>
      <c r="F3154" s="6">
        <v>240779</v>
      </c>
      <c r="G3154" s="6" t="s">
        <v>4505</v>
      </c>
      <c r="H3154" s="16">
        <v>45370674.163999997</v>
      </c>
      <c r="I3154" s="12">
        <v>43528</v>
      </c>
      <c r="J3154" s="12">
        <v>43900</v>
      </c>
      <c r="K3154" s="15">
        <v>45370674.163999997</v>
      </c>
      <c r="L3154" s="13" t="s">
        <v>14</v>
      </c>
      <c r="M3154" s="7">
        <v>1</v>
      </c>
      <c r="N3154" s="17"/>
    </row>
    <row r="3155" spans="1:14" ht="110.25">
      <c r="A3155" s="6">
        <v>3153</v>
      </c>
      <c r="B3155" s="8" t="s">
        <v>4359</v>
      </c>
      <c r="C3155" s="9" t="s">
        <v>4522</v>
      </c>
      <c r="D3155" s="10" t="s">
        <v>4486</v>
      </c>
      <c r="E3155" s="11" t="s">
        <v>4521</v>
      </c>
      <c r="F3155" s="6">
        <v>240779</v>
      </c>
      <c r="G3155" s="6" t="s">
        <v>4505</v>
      </c>
      <c r="H3155" s="16">
        <v>45370674.163999997</v>
      </c>
      <c r="I3155" s="12">
        <v>43528</v>
      </c>
      <c r="J3155" s="12">
        <v>43900</v>
      </c>
      <c r="K3155" s="15">
        <v>45370674.163999997</v>
      </c>
      <c r="L3155" s="13" t="s">
        <v>14</v>
      </c>
      <c r="M3155" s="7">
        <v>0.9</v>
      </c>
      <c r="N3155" s="17"/>
    </row>
    <row r="3156" spans="1:14" ht="110.25">
      <c r="A3156" s="6">
        <v>3154</v>
      </c>
      <c r="B3156" s="8" t="s">
        <v>4359</v>
      </c>
      <c r="C3156" s="9" t="s">
        <v>4523</v>
      </c>
      <c r="D3156" s="10" t="s">
        <v>3839</v>
      </c>
      <c r="E3156" s="11" t="s">
        <v>4521</v>
      </c>
      <c r="F3156" s="6">
        <v>240779</v>
      </c>
      <c r="G3156" s="6" t="s">
        <v>4505</v>
      </c>
      <c r="H3156" s="16">
        <v>45370674.163999997</v>
      </c>
      <c r="I3156" s="12">
        <v>43528</v>
      </c>
      <c r="J3156" s="12">
        <v>43900</v>
      </c>
      <c r="K3156" s="15">
        <v>45370674.163999997</v>
      </c>
      <c r="L3156" s="13" t="s">
        <v>14</v>
      </c>
      <c r="M3156" s="7">
        <v>0.1</v>
      </c>
      <c r="N3156" s="17"/>
    </row>
    <row r="3157" spans="1:14" ht="204.75">
      <c r="A3157" s="6">
        <v>3155</v>
      </c>
      <c r="B3157" s="8" t="s">
        <v>4359</v>
      </c>
      <c r="C3157" s="9" t="s">
        <v>4522</v>
      </c>
      <c r="D3157" s="10" t="s">
        <v>4486</v>
      </c>
      <c r="E3157" s="11" t="s">
        <v>4524</v>
      </c>
      <c r="F3157" s="6">
        <v>338430</v>
      </c>
      <c r="G3157" s="6" t="s">
        <v>4505</v>
      </c>
      <c r="H3157" s="16">
        <v>26448592.822000001</v>
      </c>
      <c r="I3157" s="12" t="s">
        <v>4525</v>
      </c>
      <c r="J3157" s="12">
        <v>43838</v>
      </c>
      <c r="K3157" s="15">
        <v>14970118</v>
      </c>
      <c r="L3157" s="13" t="s">
        <v>15</v>
      </c>
      <c r="M3157" s="7">
        <v>1</v>
      </c>
      <c r="N3157" s="17"/>
    </row>
    <row r="3158" spans="1:14" ht="236.25">
      <c r="A3158" s="6">
        <v>3156</v>
      </c>
      <c r="B3158" s="8" t="s">
        <v>4359</v>
      </c>
      <c r="C3158" s="9" t="s">
        <v>4522</v>
      </c>
      <c r="D3158" s="10" t="s">
        <v>4486</v>
      </c>
      <c r="E3158" s="11" t="s">
        <v>4526</v>
      </c>
      <c r="F3158" s="6">
        <v>284666</v>
      </c>
      <c r="G3158" s="6" t="s">
        <v>4505</v>
      </c>
      <c r="H3158" s="16">
        <v>33544891.537</v>
      </c>
      <c r="I3158" s="12" t="s">
        <v>4527</v>
      </c>
      <c r="J3158" s="12" t="s">
        <v>4528</v>
      </c>
      <c r="K3158" s="15">
        <v>25783920</v>
      </c>
      <c r="L3158" s="13" t="s">
        <v>15</v>
      </c>
      <c r="M3158" s="7">
        <v>1</v>
      </c>
      <c r="N3158" s="17"/>
    </row>
    <row r="3159" spans="1:14" ht="204.75">
      <c r="A3159" s="6">
        <v>3157</v>
      </c>
      <c r="B3159" s="8" t="s">
        <v>4359</v>
      </c>
      <c r="C3159" s="9" t="s">
        <v>4522</v>
      </c>
      <c r="D3159" s="10" t="s">
        <v>4486</v>
      </c>
      <c r="E3159" s="11" t="s">
        <v>4529</v>
      </c>
      <c r="F3159" s="6">
        <v>322617</v>
      </c>
      <c r="G3159" s="6" t="s">
        <v>4505</v>
      </c>
      <c r="H3159" s="16">
        <v>33590694.991999999</v>
      </c>
      <c r="I3159" s="12">
        <v>43691</v>
      </c>
      <c r="J3159" s="12">
        <v>44026</v>
      </c>
      <c r="K3159" s="15">
        <v>16591183</v>
      </c>
      <c r="L3159" s="13" t="s">
        <v>15</v>
      </c>
      <c r="M3159" s="7">
        <v>1</v>
      </c>
      <c r="N3159" s="17"/>
    </row>
    <row r="3160" spans="1:14" ht="78.75">
      <c r="A3160" s="6">
        <v>3158</v>
      </c>
      <c r="B3160" s="8" t="s">
        <v>4359</v>
      </c>
      <c r="C3160" s="9" t="s">
        <v>4530</v>
      </c>
      <c r="D3160" s="10" t="s">
        <v>4531</v>
      </c>
      <c r="E3160" s="11" t="s">
        <v>4532</v>
      </c>
      <c r="F3160" s="6">
        <v>306560</v>
      </c>
      <c r="G3160" s="6" t="s">
        <v>4505</v>
      </c>
      <c r="H3160" s="16">
        <v>20913504</v>
      </c>
      <c r="I3160" s="12">
        <v>43691</v>
      </c>
      <c r="J3160" s="12">
        <v>44043</v>
      </c>
      <c r="K3160" s="15">
        <v>9263143</v>
      </c>
      <c r="L3160" s="13" t="s">
        <v>15</v>
      </c>
      <c r="M3160" s="7">
        <v>1</v>
      </c>
      <c r="N3160" s="17"/>
    </row>
    <row r="3161" spans="1:14" ht="189">
      <c r="A3161" s="6">
        <v>3159</v>
      </c>
      <c r="B3161" s="8" t="s">
        <v>4359</v>
      </c>
      <c r="C3161" s="9" t="s">
        <v>4522</v>
      </c>
      <c r="D3161" s="10" t="s">
        <v>4486</v>
      </c>
      <c r="E3161" s="11" t="s">
        <v>4533</v>
      </c>
      <c r="F3161" s="6">
        <v>322616</v>
      </c>
      <c r="G3161" s="6" t="s">
        <v>4505</v>
      </c>
      <c r="H3161" s="16">
        <v>47288459.060000002</v>
      </c>
      <c r="I3161" s="12">
        <v>43691</v>
      </c>
      <c r="J3161" s="12">
        <v>44026</v>
      </c>
      <c r="K3161" s="15">
        <v>3000000</v>
      </c>
      <c r="L3161" s="13" t="s">
        <v>15</v>
      </c>
      <c r="M3161" s="7">
        <v>1</v>
      </c>
      <c r="N3161" s="17"/>
    </row>
    <row r="3162" spans="1:14" ht="78.75">
      <c r="A3162" s="6">
        <v>3160</v>
      </c>
      <c r="B3162" s="8" t="s">
        <v>4359</v>
      </c>
      <c r="C3162" s="9" t="s">
        <v>4534</v>
      </c>
      <c r="D3162" s="10" t="s">
        <v>4535</v>
      </c>
      <c r="E3162" s="11" t="s">
        <v>4536</v>
      </c>
      <c r="F3162" s="6">
        <v>335466</v>
      </c>
      <c r="G3162" s="6" t="s">
        <v>4505</v>
      </c>
      <c r="H3162" s="16">
        <v>7554949.0999999996</v>
      </c>
      <c r="I3162" s="12">
        <v>43674</v>
      </c>
      <c r="J3162" s="12">
        <v>43953</v>
      </c>
      <c r="K3162" s="15">
        <v>4472162</v>
      </c>
      <c r="L3162" s="13" t="s">
        <v>15</v>
      </c>
      <c r="M3162" s="7">
        <v>1</v>
      </c>
      <c r="N3162" s="17"/>
    </row>
    <row r="3163" spans="1:14" ht="126">
      <c r="A3163" s="6">
        <v>3161</v>
      </c>
      <c r="B3163" s="8" t="s">
        <v>4359</v>
      </c>
      <c r="C3163" s="9" t="s">
        <v>4537</v>
      </c>
      <c r="D3163" s="10" t="s">
        <v>4538</v>
      </c>
      <c r="E3163" s="11" t="s">
        <v>4539</v>
      </c>
      <c r="F3163" s="6">
        <v>413236</v>
      </c>
      <c r="G3163" s="6" t="s">
        <v>4505</v>
      </c>
      <c r="H3163" s="16">
        <v>12550414.6</v>
      </c>
      <c r="I3163" s="12">
        <v>43921</v>
      </c>
      <c r="J3163" s="12">
        <v>44195</v>
      </c>
      <c r="K3163" s="15">
        <v>0</v>
      </c>
      <c r="L3163" s="13" t="s">
        <v>15</v>
      </c>
      <c r="M3163" s="7">
        <v>1</v>
      </c>
      <c r="N3163" s="17"/>
    </row>
    <row r="3164" spans="1:14" ht="157.5">
      <c r="A3164" s="6">
        <v>3162</v>
      </c>
      <c r="B3164" s="8" t="s">
        <v>4359</v>
      </c>
      <c r="C3164" s="9" t="s">
        <v>4540</v>
      </c>
      <c r="D3164" s="10" t="s">
        <v>3415</v>
      </c>
      <c r="E3164" s="11" t="s">
        <v>4541</v>
      </c>
      <c r="F3164" s="6">
        <v>472310</v>
      </c>
      <c r="G3164" s="6" t="s">
        <v>4505</v>
      </c>
      <c r="H3164" s="16">
        <v>9368379.4000000004</v>
      </c>
      <c r="I3164" s="12">
        <v>43909</v>
      </c>
      <c r="J3164" s="12">
        <v>44189</v>
      </c>
      <c r="K3164" s="15">
        <v>700000</v>
      </c>
      <c r="L3164" s="13" t="s">
        <v>15</v>
      </c>
      <c r="M3164" s="7">
        <v>1</v>
      </c>
      <c r="N3164" s="17"/>
    </row>
    <row r="3165" spans="1:14" ht="173.25">
      <c r="A3165" s="6">
        <v>3163</v>
      </c>
      <c r="B3165" s="8" t="s">
        <v>4359</v>
      </c>
      <c r="C3165" s="9" t="s">
        <v>4542</v>
      </c>
      <c r="D3165" s="10" t="s">
        <v>4543</v>
      </c>
      <c r="E3165" s="11" t="s">
        <v>4544</v>
      </c>
      <c r="F3165" s="6">
        <v>413238</v>
      </c>
      <c r="G3165" s="6" t="s">
        <v>4505</v>
      </c>
      <c r="H3165" s="16">
        <v>11651345.300000001</v>
      </c>
      <c r="I3165" s="12">
        <v>43908</v>
      </c>
      <c r="J3165" s="12">
        <v>44223</v>
      </c>
      <c r="K3165" s="15">
        <v>0</v>
      </c>
      <c r="L3165" s="13" t="s">
        <v>15</v>
      </c>
      <c r="M3165" s="7">
        <v>1</v>
      </c>
      <c r="N3165" s="17"/>
    </row>
    <row r="3166" spans="1:14" ht="94.5">
      <c r="A3166" s="6">
        <v>3164</v>
      </c>
      <c r="B3166" s="8" t="s">
        <v>4359</v>
      </c>
      <c r="C3166" s="9" t="s">
        <v>4545</v>
      </c>
      <c r="D3166" s="10" t="s">
        <v>4546</v>
      </c>
      <c r="E3166" s="11" t="s">
        <v>4547</v>
      </c>
      <c r="F3166" s="6">
        <v>413245</v>
      </c>
      <c r="G3166" s="6" t="s">
        <v>4505</v>
      </c>
      <c r="H3166" s="16">
        <v>39136015</v>
      </c>
      <c r="I3166" s="12">
        <v>44019</v>
      </c>
      <c r="J3166" s="12">
        <v>44389</v>
      </c>
      <c r="K3166" s="15">
        <v>0</v>
      </c>
      <c r="L3166" s="13" t="s">
        <v>14</v>
      </c>
      <c r="M3166" s="7">
        <v>1</v>
      </c>
      <c r="N3166" s="17"/>
    </row>
    <row r="3167" spans="1:14" ht="94.5">
      <c r="A3167" s="6">
        <v>3165</v>
      </c>
      <c r="B3167" s="8" t="s">
        <v>4359</v>
      </c>
      <c r="C3167" s="9" t="s">
        <v>4548</v>
      </c>
      <c r="D3167" s="10" t="s">
        <v>4373</v>
      </c>
      <c r="E3167" s="11" t="s">
        <v>4547</v>
      </c>
      <c r="F3167" s="6">
        <v>413245</v>
      </c>
      <c r="G3167" s="6" t="s">
        <v>4505</v>
      </c>
      <c r="H3167" s="16">
        <v>39136015</v>
      </c>
      <c r="I3167" s="12">
        <v>44019</v>
      </c>
      <c r="J3167" s="12">
        <v>44389</v>
      </c>
      <c r="K3167" s="15">
        <v>0</v>
      </c>
      <c r="L3167" s="13" t="s">
        <v>14</v>
      </c>
      <c r="M3167" s="7">
        <v>0.51</v>
      </c>
      <c r="N3167" s="17"/>
    </row>
    <row r="3168" spans="1:14" ht="94.5">
      <c r="A3168" s="6">
        <v>3166</v>
      </c>
      <c r="B3168" s="8" t="s">
        <v>4359</v>
      </c>
      <c r="C3168" s="9" t="s">
        <v>4549</v>
      </c>
      <c r="D3168" s="10" t="s">
        <v>4550</v>
      </c>
      <c r="E3168" s="11" t="s">
        <v>4547</v>
      </c>
      <c r="F3168" s="6">
        <v>413245</v>
      </c>
      <c r="G3168" s="6" t="s">
        <v>4505</v>
      </c>
      <c r="H3168" s="16">
        <v>39136015</v>
      </c>
      <c r="I3168" s="12">
        <v>44019</v>
      </c>
      <c r="J3168" s="12">
        <v>44389</v>
      </c>
      <c r="K3168" s="15">
        <v>0</v>
      </c>
      <c r="L3168" s="13" t="s">
        <v>14</v>
      </c>
      <c r="M3168" s="7">
        <v>0.49</v>
      </c>
      <c r="N3168" s="17"/>
    </row>
    <row r="3169" spans="1:14" ht="315">
      <c r="A3169" s="6">
        <v>3167</v>
      </c>
      <c r="B3169" s="8" t="s">
        <v>4359</v>
      </c>
      <c r="C3169" s="9" t="s">
        <v>4360</v>
      </c>
      <c r="D3169" s="10" t="s">
        <v>4361</v>
      </c>
      <c r="E3169" s="11" t="s">
        <v>4551</v>
      </c>
      <c r="F3169" s="6">
        <v>284670</v>
      </c>
      <c r="G3169" s="6" t="s">
        <v>4505</v>
      </c>
      <c r="H3169" s="16">
        <v>29217198.124000002</v>
      </c>
      <c r="I3169" s="12">
        <v>43660</v>
      </c>
      <c r="J3169" s="12">
        <v>44032</v>
      </c>
      <c r="K3169" s="15">
        <v>14765217</v>
      </c>
      <c r="L3169" s="13" t="s">
        <v>15</v>
      </c>
      <c r="M3169" s="7">
        <v>1</v>
      </c>
      <c r="N3169" s="17"/>
    </row>
    <row r="3170" spans="1:14" ht="78.75">
      <c r="A3170" s="6">
        <v>3168</v>
      </c>
      <c r="B3170" s="8" t="s">
        <v>4359</v>
      </c>
      <c r="C3170" s="9" t="s">
        <v>4552</v>
      </c>
      <c r="D3170" s="10" t="s">
        <v>2069</v>
      </c>
      <c r="E3170" s="11" t="s">
        <v>4553</v>
      </c>
      <c r="F3170" s="6">
        <v>465745</v>
      </c>
      <c r="G3170" s="6" t="s">
        <v>4505</v>
      </c>
      <c r="H3170" s="16">
        <v>27463658.063000001</v>
      </c>
      <c r="I3170" s="12"/>
      <c r="J3170" s="12"/>
      <c r="K3170" s="15">
        <v>0</v>
      </c>
      <c r="L3170" s="13" t="s">
        <v>15</v>
      </c>
      <c r="M3170" s="7">
        <v>1</v>
      </c>
      <c r="N3170" s="17"/>
    </row>
    <row r="3171" spans="1:14" ht="94.5">
      <c r="A3171" s="6">
        <v>3169</v>
      </c>
      <c r="B3171" s="8" t="s">
        <v>4359</v>
      </c>
      <c r="C3171" s="9" t="s">
        <v>4554</v>
      </c>
      <c r="D3171" s="10" t="s">
        <v>4555</v>
      </c>
      <c r="E3171" s="11" t="s">
        <v>4556</v>
      </c>
      <c r="F3171" s="6">
        <v>392002</v>
      </c>
      <c r="G3171" s="6" t="s">
        <v>4505</v>
      </c>
      <c r="H3171" s="16">
        <v>33823279.550999999</v>
      </c>
      <c r="I3171" s="12">
        <v>43933</v>
      </c>
      <c r="J3171" s="12">
        <v>44275</v>
      </c>
      <c r="K3171" s="15">
        <v>0</v>
      </c>
      <c r="L3171" s="13" t="s">
        <v>15</v>
      </c>
      <c r="M3171" s="7">
        <v>1</v>
      </c>
      <c r="N3171" s="17"/>
    </row>
    <row r="3172" spans="1:14" ht="94.5">
      <c r="A3172" s="6">
        <v>3170</v>
      </c>
      <c r="B3172" s="8" t="s">
        <v>4359</v>
      </c>
      <c r="C3172" s="9" t="s">
        <v>4557</v>
      </c>
      <c r="D3172" s="10" t="s">
        <v>4558</v>
      </c>
      <c r="E3172" s="11" t="s">
        <v>4556</v>
      </c>
      <c r="F3172" s="6">
        <v>392002</v>
      </c>
      <c r="G3172" s="6" t="s">
        <v>4505</v>
      </c>
      <c r="H3172" s="16">
        <v>33823279.550999999</v>
      </c>
      <c r="I3172" s="12">
        <v>43933</v>
      </c>
      <c r="J3172" s="12">
        <v>44275</v>
      </c>
      <c r="K3172" s="15">
        <v>0</v>
      </c>
      <c r="L3172" s="13"/>
      <c r="M3172" s="7"/>
      <c r="N3172" s="17"/>
    </row>
    <row r="3173" spans="1:14" ht="94.5">
      <c r="A3173" s="6">
        <v>3171</v>
      </c>
      <c r="B3173" s="8" t="s">
        <v>4359</v>
      </c>
      <c r="C3173" s="9" t="s">
        <v>4559</v>
      </c>
      <c r="D3173" s="10" t="s">
        <v>4560</v>
      </c>
      <c r="E3173" s="11" t="s">
        <v>4556</v>
      </c>
      <c r="F3173" s="6">
        <v>392002</v>
      </c>
      <c r="G3173" s="6" t="s">
        <v>4505</v>
      </c>
      <c r="H3173" s="16">
        <v>33823279.550999999</v>
      </c>
      <c r="I3173" s="12">
        <v>43933</v>
      </c>
      <c r="J3173" s="12">
        <v>44275</v>
      </c>
      <c r="K3173" s="15">
        <v>0</v>
      </c>
      <c r="L3173" s="13"/>
      <c r="M3173" s="7"/>
      <c r="N3173" s="17"/>
    </row>
    <row r="3174" spans="1:14" ht="141.75">
      <c r="A3174" s="6">
        <v>3172</v>
      </c>
      <c r="B3174" s="8" t="s">
        <v>4359</v>
      </c>
      <c r="C3174" s="9" t="s">
        <v>4419</v>
      </c>
      <c r="D3174" s="10" t="s">
        <v>4420</v>
      </c>
      <c r="E3174" s="11" t="s">
        <v>4561</v>
      </c>
      <c r="F3174" s="6">
        <v>203032</v>
      </c>
      <c r="G3174" s="6" t="s">
        <v>4505</v>
      </c>
      <c r="H3174" s="16">
        <v>28438827.252</v>
      </c>
      <c r="I3174" s="12">
        <v>43430</v>
      </c>
      <c r="J3174" s="12">
        <v>43800</v>
      </c>
      <c r="K3174" s="15">
        <v>15611290</v>
      </c>
      <c r="L3174" s="13" t="s">
        <v>15</v>
      </c>
      <c r="M3174" s="7">
        <v>1</v>
      </c>
      <c r="N3174" s="17"/>
    </row>
    <row r="3175" spans="1:14" ht="141.75">
      <c r="A3175" s="6">
        <v>3173</v>
      </c>
      <c r="B3175" s="8" t="s">
        <v>4359</v>
      </c>
      <c r="C3175" s="9" t="s">
        <v>4562</v>
      </c>
      <c r="D3175" s="10" t="s">
        <v>4563</v>
      </c>
      <c r="E3175" s="11" t="s">
        <v>4564</v>
      </c>
      <c r="F3175" s="6">
        <v>203033</v>
      </c>
      <c r="G3175" s="6" t="s">
        <v>4505</v>
      </c>
      <c r="H3175" s="16">
        <v>18911182.585999999</v>
      </c>
      <c r="I3175" s="12">
        <v>43401</v>
      </c>
      <c r="J3175" s="12">
        <v>43771</v>
      </c>
      <c r="K3175" s="15">
        <v>1923291</v>
      </c>
      <c r="L3175" s="13" t="s">
        <v>15</v>
      </c>
      <c r="M3175" s="7">
        <v>1</v>
      </c>
      <c r="N3175" s="17"/>
    </row>
    <row r="3176" spans="1:14" ht="157.5">
      <c r="A3176" s="6">
        <v>3174</v>
      </c>
      <c r="B3176" s="8" t="s">
        <v>4359</v>
      </c>
      <c r="C3176" s="9" t="s">
        <v>4562</v>
      </c>
      <c r="D3176" s="10" t="s">
        <v>4563</v>
      </c>
      <c r="E3176" s="11" t="s">
        <v>4565</v>
      </c>
      <c r="F3176" s="6">
        <v>203035</v>
      </c>
      <c r="G3176" s="6" t="s">
        <v>4505</v>
      </c>
      <c r="H3176" s="16">
        <v>24655979.241999999</v>
      </c>
      <c r="I3176" s="12">
        <v>43401</v>
      </c>
      <c r="J3176" s="12">
        <v>43771</v>
      </c>
      <c r="K3176" s="15">
        <v>3257400</v>
      </c>
      <c r="L3176" s="13" t="s">
        <v>15</v>
      </c>
      <c r="M3176" s="7">
        <v>1</v>
      </c>
      <c r="N3176" s="17"/>
    </row>
    <row r="3177" spans="1:14" ht="173.25">
      <c r="A3177" s="6">
        <v>3175</v>
      </c>
      <c r="B3177" s="8" t="s">
        <v>4359</v>
      </c>
      <c r="C3177" s="9" t="s">
        <v>4360</v>
      </c>
      <c r="D3177" s="10" t="s">
        <v>4361</v>
      </c>
      <c r="E3177" s="11" t="s">
        <v>4566</v>
      </c>
      <c r="F3177" s="6">
        <v>218976</v>
      </c>
      <c r="G3177" s="6" t="s">
        <v>4505</v>
      </c>
      <c r="H3177" s="16">
        <v>20570637.921</v>
      </c>
      <c r="I3177" s="12">
        <v>43424</v>
      </c>
      <c r="J3177" s="12">
        <v>43794</v>
      </c>
      <c r="K3177" s="15">
        <v>8606923</v>
      </c>
      <c r="L3177" s="13" t="s">
        <v>15</v>
      </c>
      <c r="M3177" s="7">
        <v>1</v>
      </c>
      <c r="N3177" s="17"/>
    </row>
    <row r="3178" spans="1:14" ht="63">
      <c r="A3178" s="6">
        <v>3176</v>
      </c>
      <c r="B3178" s="8" t="s">
        <v>4359</v>
      </c>
      <c r="C3178" s="9" t="s">
        <v>4366</v>
      </c>
      <c r="D3178" s="10" t="s">
        <v>4364</v>
      </c>
      <c r="E3178" s="11" t="s">
        <v>4567</v>
      </c>
      <c r="F3178" s="6">
        <v>228124</v>
      </c>
      <c r="G3178" s="6" t="s">
        <v>4505</v>
      </c>
      <c r="H3178" s="16">
        <v>6219857.0999999996</v>
      </c>
      <c r="I3178" s="12">
        <v>43424</v>
      </c>
      <c r="J3178" s="12">
        <v>43672</v>
      </c>
      <c r="K3178" s="15">
        <v>4478296</v>
      </c>
      <c r="L3178" s="13" t="s">
        <v>15</v>
      </c>
      <c r="M3178" s="7">
        <v>1</v>
      </c>
      <c r="N3178" s="17"/>
    </row>
    <row r="3179" spans="1:14" ht="204.75">
      <c r="A3179" s="6">
        <v>3177</v>
      </c>
      <c r="B3179" s="8" t="s">
        <v>4359</v>
      </c>
      <c r="C3179" s="9" t="s">
        <v>4369</v>
      </c>
      <c r="D3179" s="10" t="s">
        <v>4370</v>
      </c>
      <c r="E3179" s="11" t="s">
        <v>4568</v>
      </c>
      <c r="F3179" s="6">
        <v>298764</v>
      </c>
      <c r="G3179" s="6" t="s">
        <v>4505</v>
      </c>
      <c r="H3179" s="16">
        <v>31995554.346999999</v>
      </c>
      <c r="I3179" s="12">
        <v>43660</v>
      </c>
      <c r="J3179" s="12">
        <v>44002</v>
      </c>
      <c r="K3179" s="15">
        <v>20650826</v>
      </c>
      <c r="L3179" s="13" t="s">
        <v>14</v>
      </c>
      <c r="M3179" s="7">
        <v>1</v>
      </c>
      <c r="N3179" s="17"/>
    </row>
    <row r="3180" spans="1:14" ht="204.75">
      <c r="A3180" s="6">
        <v>3178</v>
      </c>
      <c r="B3180" s="8" t="s">
        <v>4359</v>
      </c>
      <c r="C3180" s="9" t="s">
        <v>4372</v>
      </c>
      <c r="D3180" s="10" t="s">
        <v>4373</v>
      </c>
      <c r="E3180" s="11" t="s">
        <v>4568</v>
      </c>
      <c r="F3180" s="6">
        <v>298764</v>
      </c>
      <c r="G3180" s="6" t="s">
        <v>4505</v>
      </c>
      <c r="H3180" s="16">
        <v>31995554.346999999</v>
      </c>
      <c r="I3180" s="12">
        <v>43660</v>
      </c>
      <c r="J3180" s="12">
        <v>44002</v>
      </c>
      <c r="K3180" s="15">
        <v>20650826</v>
      </c>
      <c r="L3180" s="13" t="s">
        <v>14</v>
      </c>
      <c r="M3180" s="7">
        <v>0.51</v>
      </c>
      <c r="N3180" s="17"/>
    </row>
    <row r="3181" spans="1:14" ht="204.75">
      <c r="A3181" s="6">
        <v>3179</v>
      </c>
      <c r="B3181" s="8" t="s">
        <v>4359</v>
      </c>
      <c r="C3181" s="9" t="s">
        <v>4374</v>
      </c>
      <c r="D3181" s="10" t="s">
        <v>4375</v>
      </c>
      <c r="E3181" s="11" t="s">
        <v>4568</v>
      </c>
      <c r="F3181" s="6">
        <v>298764</v>
      </c>
      <c r="G3181" s="6" t="s">
        <v>4505</v>
      </c>
      <c r="H3181" s="16">
        <v>31995554.346999999</v>
      </c>
      <c r="I3181" s="12">
        <v>43660</v>
      </c>
      <c r="J3181" s="12">
        <v>44002</v>
      </c>
      <c r="K3181" s="15">
        <v>20650826</v>
      </c>
      <c r="L3181" s="13" t="s">
        <v>14</v>
      </c>
      <c r="M3181" s="7">
        <v>0.49</v>
      </c>
      <c r="N3181" s="17"/>
    </row>
    <row r="3182" spans="1:14" ht="157.5">
      <c r="A3182" s="6">
        <v>3180</v>
      </c>
      <c r="B3182" s="8" t="s">
        <v>4359</v>
      </c>
      <c r="C3182" s="9" t="s">
        <v>4569</v>
      </c>
      <c r="D3182" s="10" t="s">
        <v>4570</v>
      </c>
      <c r="E3182" s="11" t="s">
        <v>4571</v>
      </c>
      <c r="F3182" s="6">
        <v>284669</v>
      </c>
      <c r="G3182" s="6" t="s">
        <v>4505</v>
      </c>
      <c r="H3182" s="16">
        <v>22644815.820999999</v>
      </c>
      <c r="I3182" s="12" t="s">
        <v>4572</v>
      </c>
      <c r="J3182" s="12" t="s">
        <v>2483</v>
      </c>
      <c r="K3182" s="15">
        <v>13719447</v>
      </c>
      <c r="L3182" s="13" t="s">
        <v>14</v>
      </c>
      <c r="M3182" s="7">
        <v>1</v>
      </c>
      <c r="N3182" s="17"/>
    </row>
    <row r="3183" spans="1:14" ht="157.5">
      <c r="A3183" s="6">
        <v>3181</v>
      </c>
      <c r="B3183" s="8" t="s">
        <v>4359</v>
      </c>
      <c r="C3183" s="9" t="s">
        <v>4419</v>
      </c>
      <c r="D3183" s="10" t="s">
        <v>4420</v>
      </c>
      <c r="E3183" s="11" t="s">
        <v>4571</v>
      </c>
      <c r="F3183" s="6">
        <v>284669</v>
      </c>
      <c r="G3183" s="6" t="s">
        <v>4505</v>
      </c>
      <c r="H3183" s="16">
        <v>22644815.820999999</v>
      </c>
      <c r="I3183" s="12" t="s">
        <v>4572</v>
      </c>
      <c r="J3183" s="12" t="s">
        <v>2483</v>
      </c>
      <c r="K3183" s="15">
        <v>13719447</v>
      </c>
      <c r="L3183" s="13" t="s">
        <v>14</v>
      </c>
      <c r="M3183" s="7">
        <v>0.25</v>
      </c>
      <c r="N3183" s="17"/>
    </row>
    <row r="3184" spans="1:14" ht="157.5">
      <c r="A3184" s="6">
        <v>3182</v>
      </c>
      <c r="B3184" s="8" t="s">
        <v>4359</v>
      </c>
      <c r="C3184" s="9" t="s">
        <v>4573</v>
      </c>
      <c r="D3184" s="10" t="s">
        <v>4574</v>
      </c>
      <c r="E3184" s="11" t="s">
        <v>4571</v>
      </c>
      <c r="F3184" s="6">
        <v>284669</v>
      </c>
      <c r="G3184" s="6" t="s">
        <v>4505</v>
      </c>
      <c r="H3184" s="16">
        <v>22644815.820999999</v>
      </c>
      <c r="I3184" s="12" t="s">
        <v>4572</v>
      </c>
      <c r="J3184" s="12" t="s">
        <v>2483</v>
      </c>
      <c r="K3184" s="15">
        <v>13719447</v>
      </c>
      <c r="L3184" s="13" t="s">
        <v>14</v>
      </c>
      <c r="M3184" s="7">
        <v>0.75</v>
      </c>
      <c r="N3184" s="17"/>
    </row>
    <row r="3185" spans="1:14" ht="267.75">
      <c r="A3185" s="6">
        <v>3183</v>
      </c>
      <c r="B3185" s="8" t="s">
        <v>4359</v>
      </c>
      <c r="C3185" s="9" t="s">
        <v>4575</v>
      </c>
      <c r="D3185" s="10" t="s">
        <v>4576</v>
      </c>
      <c r="E3185" s="11" t="s">
        <v>4577</v>
      </c>
      <c r="F3185" s="6">
        <v>335470</v>
      </c>
      <c r="G3185" s="6" t="s">
        <v>4505</v>
      </c>
      <c r="H3185" s="16">
        <v>7840454.5</v>
      </c>
      <c r="I3185" s="12">
        <v>43699</v>
      </c>
      <c r="J3185" s="12">
        <v>43928</v>
      </c>
      <c r="K3185" s="15">
        <v>1400000</v>
      </c>
      <c r="L3185" s="13" t="s">
        <v>15</v>
      </c>
      <c r="M3185" s="7">
        <v>1</v>
      </c>
      <c r="N3185" s="17"/>
    </row>
    <row r="3186" spans="1:14" ht="204.75">
      <c r="A3186" s="6">
        <v>3184</v>
      </c>
      <c r="B3186" s="8" t="s">
        <v>4359</v>
      </c>
      <c r="C3186" s="9" t="s">
        <v>4396</v>
      </c>
      <c r="D3186" s="10" t="s">
        <v>4397</v>
      </c>
      <c r="E3186" s="11" t="s">
        <v>4578</v>
      </c>
      <c r="F3186" s="6">
        <v>335469</v>
      </c>
      <c r="G3186" s="6" t="s">
        <v>4505</v>
      </c>
      <c r="H3186" s="16">
        <v>14116055.278999999</v>
      </c>
      <c r="I3186" s="12">
        <v>43818</v>
      </c>
      <c r="J3186" s="12">
        <v>44159</v>
      </c>
      <c r="K3186" s="15">
        <v>0</v>
      </c>
      <c r="L3186" s="13" t="s">
        <v>1506</v>
      </c>
      <c r="M3186" s="7">
        <v>1</v>
      </c>
      <c r="N3186" s="17"/>
    </row>
    <row r="3187" spans="1:14" ht="63">
      <c r="A3187" s="6">
        <v>3185</v>
      </c>
      <c r="B3187" s="8" t="s">
        <v>4359</v>
      </c>
      <c r="C3187" s="9" t="s">
        <v>4360</v>
      </c>
      <c r="D3187" s="10" t="s">
        <v>4361</v>
      </c>
      <c r="E3187" s="11" t="s">
        <v>4579</v>
      </c>
      <c r="F3187" s="6">
        <v>346656</v>
      </c>
      <c r="G3187" s="6" t="s">
        <v>4505</v>
      </c>
      <c r="H3187" s="16">
        <v>29003040.034000002</v>
      </c>
      <c r="I3187" s="12">
        <v>43808</v>
      </c>
      <c r="J3187" s="12">
        <v>44179</v>
      </c>
      <c r="K3187" s="15">
        <v>0</v>
      </c>
      <c r="L3187" s="13" t="s">
        <v>1506</v>
      </c>
      <c r="M3187" s="7">
        <v>1</v>
      </c>
      <c r="N3187" s="17"/>
    </row>
    <row r="3188" spans="1:14" ht="78.75">
      <c r="A3188" s="6">
        <v>3186</v>
      </c>
      <c r="B3188" s="8" t="s">
        <v>4359</v>
      </c>
      <c r="C3188" s="9" t="s">
        <v>4580</v>
      </c>
      <c r="D3188" s="10" t="s">
        <v>4581</v>
      </c>
      <c r="E3188" s="11" t="s">
        <v>4582</v>
      </c>
      <c r="F3188" s="6">
        <v>346657</v>
      </c>
      <c r="G3188" s="6" t="s">
        <v>4505</v>
      </c>
      <c r="H3188" s="16">
        <v>27361018.34</v>
      </c>
      <c r="I3188" s="12">
        <v>43852</v>
      </c>
      <c r="J3188" s="12">
        <v>44175</v>
      </c>
      <c r="K3188" s="15">
        <v>0</v>
      </c>
      <c r="L3188" s="13" t="s">
        <v>14</v>
      </c>
      <c r="M3188" s="7">
        <v>1</v>
      </c>
      <c r="N3188" s="17"/>
    </row>
    <row r="3189" spans="1:14" ht="63">
      <c r="A3189" s="6">
        <v>3187</v>
      </c>
      <c r="B3189" s="8" t="s">
        <v>4359</v>
      </c>
      <c r="C3189" s="9" t="s">
        <v>4424</v>
      </c>
      <c r="D3189" s="10" t="s">
        <v>2069</v>
      </c>
      <c r="E3189" s="11" t="s">
        <v>4582</v>
      </c>
      <c r="F3189" s="6">
        <v>346657</v>
      </c>
      <c r="G3189" s="6" t="s">
        <v>4505</v>
      </c>
      <c r="H3189" s="16">
        <v>27361018.34</v>
      </c>
      <c r="I3189" s="12">
        <v>43852</v>
      </c>
      <c r="J3189" s="12">
        <v>44175</v>
      </c>
      <c r="K3189" s="15">
        <v>0</v>
      </c>
      <c r="L3189" s="13" t="s">
        <v>14</v>
      </c>
      <c r="M3189" s="7">
        <v>0.6</v>
      </c>
      <c r="N3189" s="17"/>
    </row>
    <row r="3190" spans="1:14" ht="63">
      <c r="A3190" s="6">
        <v>3188</v>
      </c>
      <c r="B3190" s="8" t="s">
        <v>4359</v>
      </c>
      <c r="C3190" s="9" t="s">
        <v>4366</v>
      </c>
      <c r="D3190" s="10" t="s">
        <v>4364</v>
      </c>
      <c r="E3190" s="11" t="s">
        <v>4582</v>
      </c>
      <c r="F3190" s="6">
        <v>346657</v>
      </c>
      <c r="G3190" s="6" t="s">
        <v>4505</v>
      </c>
      <c r="H3190" s="16">
        <v>27361018.34</v>
      </c>
      <c r="I3190" s="12">
        <v>43852</v>
      </c>
      <c r="J3190" s="12">
        <v>44175</v>
      </c>
      <c r="K3190" s="15">
        <v>0</v>
      </c>
      <c r="L3190" s="13" t="s">
        <v>14</v>
      </c>
      <c r="M3190" s="7">
        <v>0.4</v>
      </c>
      <c r="N3190" s="17"/>
    </row>
    <row r="3191" spans="1:14" ht="94.5">
      <c r="A3191" s="6">
        <v>3189</v>
      </c>
      <c r="B3191" s="8" t="s">
        <v>4359</v>
      </c>
      <c r="C3191" s="9" t="s">
        <v>4360</v>
      </c>
      <c r="D3191" s="10" t="s">
        <v>4361</v>
      </c>
      <c r="E3191" s="11" t="s">
        <v>4583</v>
      </c>
      <c r="F3191" s="6">
        <v>346654</v>
      </c>
      <c r="G3191" s="6" t="s">
        <v>4505</v>
      </c>
      <c r="H3191" s="16">
        <v>13285103.711999999</v>
      </c>
      <c r="I3191" s="12" t="s">
        <v>4584</v>
      </c>
      <c r="J3191" s="12" t="s">
        <v>2507</v>
      </c>
      <c r="K3191" s="15">
        <v>0</v>
      </c>
      <c r="L3191" s="13" t="s">
        <v>15</v>
      </c>
      <c r="M3191" s="7">
        <v>1</v>
      </c>
      <c r="N3191" s="17"/>
    </row>
    <row r="3192" spans="1:14" ht="157.5">
      <c r="A3192" s="6">
        <v>3190</v>
      </c>
      <c r="B3192" s="8" t="s">
        <v>4359</v>
      </c>
      <c r="C3192" s="9" t="s">
        <v>4360</v>
      </c>
      <c r="D3192" s="10" t="s">
        <v>4361</v>
      </c>
      <c r="E3192" s="11" t="s">
        <v>4585</v>
      </c>
      <c r="F3192" s="6">
        <v>346655</v>
      </c>
      <c r="G3192" s="6" t="s">
        <v>4505</v>
      </c>
      <c r="H3192" s="16">
        <v>13446692.142000001</v>
      </c>
      <c r="I3192" s="12" t="s">
        <v>4584</v>
      </c>
      <c r="J3192" s="12" t="s">
        <v>2507</v>
      </c>
      <c r="K3192" s="15">
        <v>0</v>
      </c>
      <c r="L3192" s="13" t="s">
        <v>15</v>
      </c>
      <c r="M3192" s="7">
        <v>1</v>
      </c>
      <c r="N3192" s="17"/>
    </row>
    <row r="3193" spans="1:14" ht="110.25">
      <c r="A3193" s="6">
        <v>3191</v>
      </c>
      <c r="B3193" s="8" t="s">
        <v>4359</v>
      </c>
      <c r="C3193" s="9" t="s">
        <v>4537</v>
      </c>
      <c r="D3193" s="10" t="s">
        <v>4538</v>
      </c>
      <c r="E3193" s="11" t="s">
        <v>4586</v>
      </c>
      <c r="F3193" s="6">
        <v>412279</v>
      </c>
      <c r="G3193" s="6" t="s">
        <v>4505</v>
      </c>
      <c r="H3193" s="16">
        <v>15196921.022</v>
      </c>
      <c r="I3193" s="12">
        <v>43937</v>
      </c>
      <c r="J3193" s="12">
        <v>44309</v>
      </c>
      <c r="K3193" s="15">
        <v>0</v>
      </c>
      <c r="L3193" s="13" t="s">
        <v>15</v>
      </c>
      <c r="M3193" s="7">
        <v>1</v>
      </c>
      <c r="N3193" s="17"/>
    </row>
    <row r="3194" spans="1:14" ht="110.25">
      <c r="A3194" s="6">
        <v>3192</v>
      </c>
      <c r="B3194" s="8" t="s">
        <v>4359</v>
      </c>
      <c r="C3194" s="9" t="s">
        <v>4587</v>
      </c>
      <c r="D3194" s="10" t="s">
        <v>4588</v>
      </c>
      <c r="E3194" s="11" t="s">
        <v>4589</v>
      </c>
      <c r="F3194" s="6">
        <v>370279</v>
      </c>
      <c r="G3194" s="6" t="s">
        <v>4505</v>
      </c>
      <c r="H3194" s="16">
        <v>6799822.5999999996</v>
      </c>
      <c r="I3194" s="12">
        <v>43872</v>
      </c>
      <c r="J3194" s="12">
        <v>44151</v>
      </c>
      <c r="K3194" s="15">
        <v>0</v>
      </c>
      <c r="L3194" s="13" t="s">
        <v>15</v>
      </c>
      <c r="M3194" s="7">
        <v>1</v>
      </c>
      <c r="N3194" s="17"/>
    </row>
    <row r="3195" spans="1:14" ht="78.75">
      <c r="A3195" s="6">
        <v>3193</v>
      </c>
      <c r="B3195" s="8" t="s">
        <v>4359</v>
      </c>
      <c r="C3195" s="9" t="s">
        <v>4590</v>
      </c>
      <c r="D3195" s="10" t="s">
        <v>4591</v>
      </c>
      <c r="E3195" s="11" t="s">
        <v>4592</v>
      </c>
      <c r="F3195" s="6">
        <v>376663</v>
      </c>
      <c r="G3195" s="6" t="s">
        <v>4505</v>
      </c>
      <c r="H3195" s="16">
        <v>6179213.25</v>
      </c>
      <c r="I3195" s="12">
        <v>43872</v>
      </c>
      <c r="J3195" s="12">
        <v>44151</v>
      </c>
      <c r="K3195" s="15">
        <v>0</v>
      </c>
      <c r="L3195" s="13" t="s">
        <v>15</v>
      </c>
      <c r="M3195" s="7">
        <v>1</v>
      </c>
      <c r="N3195" s="17"/>
    </row>
    <row r="3196" spans="1:14" ht="173.25">
      <c r="A3196" s="6">
        <v>3194</v>
      </c>
      <c r="B3196" s="8" t="s">
        <v>4359</v>
      </c>
      <c r="C3196" s="9" t="s">
        <v>4593</v>
      </c>
      <c r="D3196" s="10" t="s">
        <v>4594</v>
      </c>
      <c r="E3196" s="11" t="s">
        <v>4595</v>
      </c>
      <c r="F3196" s="6">
        <v>376664</v>
      </c>
      <c r="G3196" s="6" t="s">
        <v>4505</v>
      </c>
      <c r="H3196" s="16">
        <v>10073116.949999999</v>
      </c>
      <c r="I3196" s="12">
        <v>43870</v>
      </c>
      <c r="J3196" s="12">
        <v>44514</v>
      </c>
      <c r="K3196" s="15">
        <v>0</v>
      </c>
      <c r="L3196" s="13" t="s">
        <v>15</v>
      </c>
      <c r="M3196" s="7">
        <v>1</v>
      </c>
      <c r="N3196" s="17"/>
    </row>
    <row r="3197" spans="1:14" ht="78.75">
      <c r="A3197" s="6">
        <v>3195</v>
      </c>
      <c r="B3197" s="8" t="s">
        <v>4359</v>
      </c>
      <c r="C3197" s="9" t="s">
        <v>4596</v>
      </c>
      <c r="D3197" s="10" t="s">
        <v>4597</v>
      </c>
      <c r="E3197" s="11" t="s">
        <v>4598</v>
      </c>
      <c r="F3197" s="6">
        <v>376665</v>
      </c>
      <c r="G3197" s="6" t="s">
        <v>4505</v>
      </c>
      <c r="H3197" s="16">
        <v>12836262.25</v>
      </c>
      <c r="I3197" s="12">
        <v>43866</v>
      </c>
      <c r="J3197" s="12">
        <v>44145</v>
      </c>
      <c r="K3197" s="15">
        <v>0</v>
      </c>
      <c r="L3197" s="13" t="s">
        <v>15</v>
      </c>
      <c r="M3197" s="7">
        <v>1</v>
      </c>
      <c r="N3197" s="17"/>
    </row>
    <row r="3198" spans="1:14" ht="78.75">
      <c r="A3198" s="6">
        <v>3196</v>
      </c>
      <c r="B3198" s="8" t="s">
        <v>4359</v>
      </c>
      <c r="C3198" s="9" t="s">
        <v>4599</v>
      </c>
      <c r="D3198" s="10" t="s">
        <v>4600</v>
      </c>
      <c r="E3198" s="11" t="s">
        <v>4601</v>
      </c>
      <c r="F3198" s="6">
        <v>413240</v>
      </c>
      <c r="G3198" s="6" t="s">
        <v>4505</v>
      </c>
      <c r="H3198" s="16">
        <v>15994062.638</v>
      </c>
      <c r="I3198" s="12"/>
      <c r="J3198" s="12"/>
      <c r="K3198" s="15">
        <v>0</v>
      </c>
      <c r="L3198" s="13" t="s">
        <v>14</v>
      </c>
      <c r="M3198" s="7">
        <v>1</v>
      </c>
      <c r="N3198" s="17"/>
    </row>
    <row r="3199" spans="1:14" ht="78.75">
      <c r="A3199" s="6">
        <v>3197</v>
      </c>
      <c r="B3199" s="8" t="s">
        <v>4359</v>
      </c>
      <c r="C3199" s="9" t="s">
        <v>4396</v>
      </c>
      <c r="D3199" s="10" t="s">
        <v>4397</v>
      </c>
      <c r="E3199" s="11" t="s">
        <v>4601</v>
      </c>
      <c r="F3199" s="6">
        <v>413240</v>
      </c>
      <c r="G3199" s="6" t="s">
        <v>4505</v>
      </c>
      <c r="H3199" s="16">
        <v>15994062.638</v>
      </c>
      <c r="I3199" s="12"/>
      <c r="J3199" s="12"/>
      <c r="K3199" s="15">
        <v>0</v>
      </c>
      <c r="L3199" s="13" t="s">
        <v>14</v>
      </c>
      <c r="M3199" s="7">
        <v>0.55000000000000004</v>
      </c>
      <c r="N3199" s="17"/>
    </row>
    <row r="3200" spans="1:14" ht="78.75">
      <c r="A3200" s="6">
        <v>3198</v>
      </c>
      <c r="B3200" s="8" t="s">
        <v>4359</v>
      </c>
      <c r="C3200" s="9" t="s">
        <v>4602</v>
      </c>
      <c r="D3200" s="10" t="s">
        <v>4603</v>
      </c>
      <c r="E3200" s="11" t="s">
        <v>4601</v>
      </c>
      <c r="F3200" s="6">
        <v>413240</v>
      </c>
      <c r="G3200" s="6" t="s">
        <v>4505</v>
      </c>
      <c r="H3200" s="16">
        <v>15994062.638</v>
      </c>
      <c r="I3200" s="12"/>
      <c r="J3200" s="12"/>
      <c r="K3200" s="15">
        <v>0</v>
      </c>
      <c r="L3200" s="13" t="s">
        <v>14</v>
      </c>
      <c r="M3200" s="7">
        <v>0.45</v>
      </c>
      <c r="N3200" s="17"/>
    </row>
    <row r="3201" spans="1:14" ht="78.75">
      <c r="A3201" s="6">
        <v>3199</v>
      </c>
      <c r="B3201" s="8" t="s">
        <v>4359</v>
      </c>
      <c r="C3201" s="9" t="s">
        <v>4590</v>
      </c>
      <c r="D3201" s="10" t="s">
        <v>4591</v>
      </c>
      <c r="E3201" s="11" t="s">
        <v>4604</v>
      </c>
      <c r="F3201" s="6">
        <v>413241</v>
      </c>
      <c r="G3201" s="6" t="s">
        <v>4505</v>
      </c>
      <c r="H3201" s="16">
        <v>6512329.7999999998</v>
      </c>
      <c r="I3201" s="12" t="s">
        <v>4605</v>
      </c>
      <c r="J3201" s="12">
        <v>44047</v>
      </c>
      <c r="K3201" s="15">
        <v>0</v>
      </c>
      <c r="L3201" s="13" t="s">
        <v>15</v>
      </c>
      <c r="M3201" s="7">
        <v>1</v>
      </c>
      <c r="N3201" s="17"/>
    </row>
    <row r="3202" spans="1:14" ht="78.75">
      <c r="A3202" s="6">
        <v>3200</v>
      </c>
      <c r="B3202" s="8" t="s">
        <v>4359</v>
      </c>
      <c r="C3202" s="9" t="s">
        <v>4606</v>
      </c>
      <c r="D3202" s="10" t="s">
        <v>4446</v>
      </c>
      <c r="E3202" s="11" t="s">
        <v>4607</v>
      </c>
      <c r="F3202" s="6">
        <v>413242</v>
      </c>
      <c r="G3202" s="6" t="s">
        <v>4505</v>
      </c>
      <c r="H3202" s="16">
        <v>71974.789999999994</v>
      </c>
      <c r="I3202" s="12">
        <v>43989</v>
      </c>
      <c r="J3202" s="12">
        <v>44306</v>
      </c>
      <c r="K3202" s="15">
        <v>0</v>
      </c>
      <c r="L3202" s="13" t="s">
        <v>15</v>
      </c>
      <c r="M3202" s="7">
        <v>1</v>
      </c>
      <c r="N3202" s="17"/>
    </row>
    <row r="3203" spans="1:14" ht="78.75">
      <c r="A3203" s="6">
        <v>3201</v>
      </c>
      <c r="B3203" s="8" t="s">
        <v>4359</v>
      </c>
      <c r="C3203" s="9" t="s">
        <v>4608</v>
      </c>
      <c r="D3203" s="10" t="s">
        <v>4609</v>
      </c>
      <c r="E3203" s="11" t="s">
        <v>4610</v>
      </c>
      <c r="F3203" s="6">
        <v>413244</v>
      </c>
      <c r="G3203" s="6" t="s">
        <v>4505</v>
      </c>
      <c r="H3203" s="16">
        <v>12048418.699999999</v>
      </c>
      <c r="I3203" s="12" t="s">
        <v>4611</v>
      </c>
      <c r="J3203" s="12" t="s">
        <v>4612</v>
      </c>
      <c r="K3203" s="15">
        <v>0</v>
      </c>
      <c r="L3203" s="13" t="s">
        <v>15</v>
      </c>
      <c r="M3203" s="7">
        <v>1</v>
      </c>
      <c r="N3203" s="17"/>
    </row>
    <row r="3204" spans="1:14" ht="78.75">
      <c r="A3204" s="6">
        <v>3202</v>
      </c>
      <c r="B3204" s="8" t="s">
        <v>4359</v>
      </c>
      <c r="C3204" s="9" t="s">
        <v>4613</v>
      </c>
      <c r="D3204" s="10" t="s">
        <v>4614</v>
      </c>
      <c r="E3204" s="11" t="s">
        <v>4615</v>
      </c>
      <c r="F3204" s="6">
        <v>444159</v>
      </c>
      <c r="G3204" s="6" t="s">
        <v>4505</v>
      </c>
      <c r="H3204" s="16">
        <v>3715988.65</v>
      </c>
      <c r="I3204" s="12">
        <v>44025</v>
      </c>
      <c r="J3204" s="12">
        <v>44175</v>
      </c>
      <c r="K3204" s="15">
        <v>0</v>
      </c>
      <c r="L3204" s="13" t="s">
        <v>15</v>
      </c>
      <c r="M3204" s="7">
        <v>1</v>
      </c>
      <c r="N3204" s="17"/>
    </row>
    <row r="3205" spans="1:14" ht="110.25">
      <c r="A3205" s="6">
        <v>3203</v>
      </c>
      <c r="B3205" s="8" t="s">
        <v>4359</v>
      </c>
      <c r="C3205" s="9" t="s">
        <v>4616</v>
      </c>
      <c r="D3205" s="10" t="s">
        <v>4617</v>
      </c>
      <c r="E3205" s="11" t="s">
        <v>4618</v>
      </c>
      <c r="F3205" s="6">
        <v>444160</v>
      </c>
      <c r="G3205" s="6" t="s">
        <v>4505</v>
      </c>
      <c r="H3205" s="16">
        <v>9242721</v>
      </c>
      <c r="I3205" s="12">
        <v>44025</v>
      </c>
      <c r="J3205" s="12">
        <v>44361</v>
      </c>
      <c r="K3205" s="15">
        <v>0</v>
      </c>
      <c r="L3205" s="13" t="s">
        <v>15</v>
      </c>
      <c r="M3205" s="7">
        <v>1</v>
      </c>
      <c r="N3205" s="17"/>
    </row>
    <row r="3206" spans="1:14" ht="267.75">
      <c r="A3206" s="6">
        <v>3204</v>
      </c>
      <c r="B3206" s="8" t="s">
        <v>4359</v>
      </c>
      <c r="C3206" s="9" t="s">
        <v>4619</v>
      </c>
      <c r="D3206" s="10" t="s">
        <v>4620</v>
      </c>
      <c r="E3206" s="11" t="s">
        <v>4621</v>
      </c>
      <c r="F3206" s="6">
        <v>333430</v>
      </c>
      <c r="G3206" s="6" t="s">
        <v>4505</v>
      </c>
      <c r="H3206" s="16">
        <v>21813008.853999998</v>
      </c>
      <c r="I3206" s="12">
        <v>43716</v>
      </c>
      <c r="J3206" s="12">
        <v>44087</v>
      </c>
      <c r="K3206" s="15">
        <v>4000000</v>
      </c>
      <c r="L3206" s="13" t="s">
        <v>15</v>
      </c>
      <c r="M3206" s="7">
        <v>1</v>
      </c>
      <c r="N3206" s="17"/>
    </row>
    <row r="3207" spans="1:14" ht="315">
      <c r="A3207" s="6">
        <v>3205</v>
      </c>
      <c r="B3207" s="8" t="s">
        <v>4359</v>
      </c>
      <c r="C3207" s="9" t="s">
        <v>4622</v>
      </c>
      <c r="D3207" s="10" t="s">
        <v>4623</v>
      </c>
      <c r="E3207" s="11" t="s">
        <v>4624</v>
      </c>
      <c r="F3207" s="6">
        <v>306556</v>
      </c>
      <c r="G3207" s="6" t="s">
        <v>4505</v>
      </c>
      <c r="H3207" s="16">
        <v>25166987.761</v>
      </c>
      <c r="I3207" s="12">
        <v>43318</v>
      </c>
      <c r="J3207" s="12">
        <v>44026</v>
      </c>
      <c r="K3207" s="15">
        <v>8521300</v>
      </c>
      <c r="L3207" s="13" t="s">
        <v>15</v>
      </c>
      <c r="M3207" s="7">
        <v>1</v>
      </c>
      <c r="N3207" s="17"/>
    </row>
    <row r="3208" spans="1:14" ht="78.75">
      <c r="A3208" s="6">
        <v>3206</v>
      </c>
      <c r="B3208" s="8" t="s">
        <v>4359</v>
      </c>
      <c r="C3208" s="9" t="s">
        <v>4554</v>
      </c>
      <c r="D3208" s="10" t="s">
        <v>4555</v>
      </c>
      <c r="E3208" s="11" t="s">
        <v>4625</v>
      </c>
      <c r="F3208" s="6">
        <v>376661</v>
      </c>
      <c r="G3208" s="6" t="s">
        <v>4505</v>
      </c>
      <c r="H3208" s="16">
        <v>32026462.021000002</v>
      </c>
      <c r="I3208" s="12">
        <v>43942</v>
      </c>
      <c r="J3208" s="12">
        <v>44275</v>
      </c>
      <c r="K3208" s="15">
        <v>0</v>
      </c>
      <c r="L3208" s="13" t="s">
        <v>14</v>
      </c>
      <c r="M3208" s="7">
        <v>1</v>
      </c>
      <c r="N3208" s="17"/>
    </row>
    <row r="3209" spans="1:14" ht="78.75">
      <c r="A3209" s="6">
        <v>3207</v>
      </c>
      <c r="B3209" s="8" t="s">
        <v>4359</v>
      </c>
      <c r="C3209" s="9" t="s">
        <v>4557</v>
      </c>
      <c r="D3209" s="10" t="s">
        <v>4558</v>
      </c>
      <c r="E3209" s="11" t="s">
        <v>4625</v>
      </c>
      <c r="F3209" s="6">
        <v>376661</v>
      </c>
      <c r="G3209" s="6" t="s">
        <v>4505</v>
      </c>
      <c r="H3209" s="16">
        <v>32026462.021000002</v>
      </c>
      <c r="I3209" s="12">
        <v>43942</v>
      </c>
      <c r="J3209" s="12">
        <v>44275</v>
      </c>
      <c r="K3209" s="15">
        <v>0</v>
      </c>
      <c r="L3209" s="13" t="s">
        <v>14</v>
      </c>
      <c r="M3209" s="7"/>
      <c r="N3209" s="17"/>
    </row>
    <row r="3210" spans="1:14" ht="78.75">
      <c r="A3210" s="6">
        <v>3208</v>
      </c>
      <c r="B3210" s="8" t="s">
        <v>4359</v>
      </c>
      <c r="C3210" s="9" t="s">
        <v>4559</v>
      </c>
      <c r="D3210" s="10" t="s">
        <v>4560</v>
      </c>
      <c r="E3210" s="11" t="s">
        <v>4625</v>
      </c>
      <c r="F3210" s="6">
        <v>376661</v>
      </c>
      <c r="G3210" s="6" t="s">
        <v>4505</v>
      </c>
      <c r="H3210" s="16">
        <v>32026462.021000002</v>
      </c>
      <c r="I3210" s="12">
        <v>43942</v>
      </c>
      <c r="J3210" s="12">
        <v>44275</v>
      </c>
      <c r="K3210" s="15">
        <v>0</v>
      </c>
      <c r="L3210" s="13" t="s">
        <v>14</v>
      </c>
      <c r="M3210" s="7"/>
      <c r="N3210" s="17"/>
    </row>
    <row r="3211" spans="1:14" ht="78.75">
      <c r="A3211" s="6">
        <v>3209</v>
      </c>
      <c r="B3211" s="8" t="s">
        <v>4359</v>
      </c>
      <c r="C3211" s="9" t="s">
        <v>4626</v>
      </c>
      <c r="D3211" s="10" t="s">
        <v>4627</v>
      </c>
      <c r="E3211" s="11" t="s">
        <v>4628</v>
      </c>
      <c r="F3211" s="6">
        <v>463190</v>
      </c>
      <c r="G3211" s="6" t="s">
        <v>4505</v>
      </c>
      <c r="H3211" s="16">
        <v>52000000</v>
      </c>
      <c r="I3211" s="12">
        <v>44101</v>
      </c>
      <c r="J3211" s="12">
        <v>44667</v>
      </c>
      <c r="K3211" s="15">
        <v>0</v>
      </c>
      <c r="L3211" s="13" t="s">
        <v>14</v>
      </c>
      <c r="M3211" s="7">
        <v>1</v>
      </c>
      <c r="N3211" s="17"/>
    </row>
    <row r="3212" spans="1:14" ht="78.75">
      <c r="A3212" s="6">
        <v>3210</v>
      </c>
      <c r="B3212" s="8" t="s">
        <v>4359</v>
      </c>
      <c r="C3212" s="9" t="s">
        <v>4629</v>
      </c>
      <c r="D3212" s="10" t="s">
        <v>4630</v>
      </c>
      <c r="E3212" s="11" t="s">
        <v>4628</v>
      </c>
      <c r="F3212" s="6">
        <v>463190</v>
      </c>
      <c r="G3212" s="6" t="s">
        <v>4505</v>
      </c>
      <c r="H3212" s="16"/>
      <c r="I3212" s="12"/>
      <c r="J3212" s="12"/>
      <c r="K3212" s="15">
        <v>0</v>
      </c>
      <c r="L3212" s="13" t="s">
        <v>14</v>
      </c>
      <c r="M3212" s="7">
        <v>0.75</v>
      </c>
      <c r="N3212" s="17"/>
    </row>
    <row r="3213" spans="1:14" ht="78.75">
      <c r="A3213" s="6">
        <v>3211</v>
      </c>
      <c r="B3213" s="8" t="s">
        <v>4359</v>
      </c>
      <c r="C3213" s="9" t="s">
        <v>4631</v>
      </c>
      <c r="D3213" s="10" t="s">
        <v>3319</v>
      </c>
      <c r="E3213" s="11" t="s">
        <v>4628</v>
      </c>
      <c r="F3213" s="6">
        <v>463190</v>
      </c>
      <c r="G3213" s="6" t="s">
        <v>4505</v>
      </c>
      <c r="H3213" s="16"/>
      <c r="I3213" s="12"/>
      <c r="J3213" s="12"/>
      <c r="K3213" s="15">
        <v>0</v>
      </c>
      <c r="L3213" s="13" t="s">
        <v>14</v>
      </c>
      <c r="M3213" s="7">
        <v>0.25</v>
      </c>
      <c r="N3213" s="17"/>
    </row>
    <row r="3214" spans="1:14" ht="94.5">
      <c r="A3214" s="6">
        <v>3212</v>
      </c>
      <c r="B3214" s="8" t="s">
        <v>4359</v>
      </c>
      <c r="C3214" s="9" t="s">
        <v>17916</v>
      </c>
      <c r="D3214" s="10" t="s">
        <v>17917</v>
      </c>
      <c r="E3214" s="11" t="s">
        <v>4632</v>
      </c>
      <c r="F3214" s="6">
        <v>376666</v>
      </c>
      <c r="G3214" s="6" t="s">
        <v>4505</v>
      </c>
      <c r="H3214" s="16">
        <v>7464183.25</v>
      </c>
      <c r="I3214" s="12">
        <v>43864</v>
      </c>
      <c r="J3214" s="12">
        <v>44114</v>
      </c>
      <c r="K3214" s="15">
        <v>0</v>
      </c>
      <c r="L3214" s="13" t="s">
        <v>15</v>
      </c>
      <c r="M3214" s="7">
        <v>1</v>
      </c>
      <c r="N3214" s="17"/>
    </row>
    <row r="3215" spans="1:14" ht="47.25">
      <c r="A3215" s="6">
        <v>3213</v>
      </c>
      <c r="B3215" s="8" t="s">
        <v>4359</v>
      </c>
      <c r="C3215" s="9" t="s">
        <v>17918</v>
      </c>
      <c r="D3215" s="10" t="s">
        <v>17919</v>
      </c>
      <c r="E3215" s="11" t="s">
        <v>4633</v>
      </c>
      <c r="F3215" s="6">
        <v>386185</v>
      </c>
      <c r="G3215" s="6" t="s">
        <v>4505</v>
      </c>
      <c r="H3215" s="16">
        <v>1680535.75</v>
      </c>
      <c r="I3215" s="12">
        <v>43871</v>
      </c>
      <c r="J3215" s="12">
        <v>44150</v>
      </c>
      <c r="K3215" s="15">
        <v>0</v>
      </c>
      <c r="L3215" s="13" t="s">
        <v>15</v>
      </c>
      <c r="M3215" s="7">
        <v>1</v>
      </c>
      <c r="N3215" s="17"/>
    </row>
    <row r="3216" spans="1:14" ht="110.25">
      <c r="A3216" s="6">
        <v>3214</v>
      </c>
      <c r="B3216" s="8" t="s">
        <v>4359</v>
      </c>
      <c r="C3216" s="9" t="s">
        <v>17920</v>
      </c>
      <c r="D3216" s="10" t="s">
        <v>17921</v>
      </c>
      <c r="E3216" s="11" t="s">
        <v>4634</v>
      </c>
      <c r="F3216" s="6">
        <v>417064</v>
      </c>
      <c r="G3216" s="6" t="s">
        <v>4505</v>
      </c>
      <c r="H3216" s="16">
        <v>7510124.2999999998</v>
      </c>
      <c r="I3216" s="12">
        <v>43933</v>
      </c>
      <c r="J3216" s="12">
        <v>44121</v>
      </c>
      <c r="K3216" s="15">
        <v>0</v>
      </c>
      <c r="L3216" s="13" t="s">
        <v>15</v>
      </c>
      <c r="M3216" s="7">
        <v>1</v>
      </c>
      <c r="N3216" s="17"/>
    </row>
    <row r="3217" spans="1:14" ht="94.5">
      <c r="A3217" s="6">
        <v>3215</v>
      </c>
      <c r="B3217" s="8" t="s">
        <v>4359</v>
      </c>
      <c r="C3217" s="9" t="s">
        <v>4537</v>
      </c>
      <c r="D3217" s="10" t="s">
        <v>4538</v>
      </c>
      <c r="E3217" s="11" t="s">
        <v>4635</v>
      </c>
      <c r="F3217" s="6">
        <v>417065</v>
      </c>
      <c r="G3217" s="6" t="s">
        <v>4505</v>
      </c>
      <c r="H3217" s="16">
        <v>8396993.9499999993</v>
      </c>
      <c r="I3217" s="12">
        <v>43933</v>
      </c>
      <c r="J3217" s="12">
        <v>44122</v>
      </c>
      <c r="K3217" s="15">
        <v>1350000</v>
      </c>
      <c r="L3217" s="13" t="s">
        <v>15</v>
      </c>
      <c r="M3217" s="7">
        <v>1</v>
      </c>
      <c r="N3217" s="17"/>
    </row>
    <row r="3218" spans="1:14" ht="157.5">
      <c r="A3218" s="6">
        <v>3216</v>
      </c>
      <c r="B3218" s="8" t="s">
        <v>4359</v>
      </c>
      <c r="C3218" s="9" t="s">
        <v>4435</v>
      </c>
      <c r="D3218" s="10" t="s">
        <v>4436</v>
      </c>
      <c r="E3218" s="11" t="s">
        <v>4636</v>
      </c>
      <c r="F3218" s="6">
        <v>356315</v>
      </c>
      <c r="G3218" s="6" t="s">
        <v>4637</v>
      </c>
      <c r="H3218" s="16">
        <v>18773407.513</v>
      </c>
      <c r="I3218" s="12" t="s">
        <v>4638</v>
      </c>
      <c r="J3218" s="12" t="s">
        <v>4639</v>
      </c>
      <c r="K3218" s="15">
        <v>4250182</v>
      </c>
      <c r="L3218" s="13" t="s">
        <v>15</v>
      </c>
      <c r="M3218" s="7">
        <v>1</v>
      </c>
      <c r="N3218" s="17"/>
    </row>
    <row r="3219" spans="1:14" ht="220.5">
      <c r="A3219" s="6">
        <v>3217</v>
      </c>
      <c r="B3219" s="8" t="s">
        <v>4359</v>
      </c>
      <c r="C3219" s="9" t="s">
        <v>4435</v>
      </c>
      <c r="D3219" s="10" t="s">
        <v>4436</v>
      </c>
      <c r="E3219" s="11" t="s">
        <v>4640</v>
      </c>
      <c r="F3219" s="6">
        <v>356316</v>
      </c>
      <c r="G3219" s="6" t="s">
        <v>4637</v>
      </c>
      <c r="H3219" s="16">
        <v>15134354.784</v>
      </c>
      <c r="I3219" s="12" t="s">
        <v>4638</v>
      </c>
      <c r="J3219" s="12" t="s">
        <v>4639</v>
      </c>
      <c r="K3219" s="15">
        <v>6043076</v>
      </c>
      <c r="L3219" s="13" t="s">
        <v>15</v>
      </c>
      <c r="M3219" s="7">
        <v>1</v>
      </c>
      <c r="N3219" s="17"/>
    </row>
    <row r="3220" spans="1:14" ht="141.75">
      <c r="A3220" s="6">
        <v>3218</v>
      </c>
      <c r="B3220" s="8" t="s">
        <v>4359</v>
      </c>
      <c r="C3220" s="9" t="s">
        <v>17922</v>
      </c>
      <c r="D3220" s="10" t="s">
        <v>17923</v>
      </c>
      <c r="E3220" s="11" t="s">
        <v>17924</v>
      </c>
      <c r="F3220" s="6">
        <v>356321</v>
      </c>
      <c r="G3220" s="6" t="s">
        <v>4637</v>
      </c>
      <c r="H3220" s="16">
        <v>6646257</v>
      </c>
      <c r="I3220" s="12" t="s">
        <v>13169</v>
      </c>
      <c r="J3220" s="12" t="s">
        <v>1320</v>
      </c>
      <c r="K3220" s="15">
        <v>0</v>
      </c>
      <c r="L3220" s="13" t="s">
        <v>15</v>
      </c>
      <c r="M3220" s="7">
        <v>1</v>
      </c>
      <c r="N3220" s="17"/>
    </row>
    <row r="3221" spans="1:14" ht="267.75">
      <c r="A3221" s="6">
        <v>3219</v>
      </c>
      <c r="B3221" s="8" t="s">
        <v>4359</v>
      </c>
      <c r="C3221" s="9" t="s">
        <v>17925</v>
      </c>
      <c r="D3221" s="10" t="s">
        <v>6304</v>
      </c>
      <c r="E3221" s="11" t="s">
        <v>17926</v>
      </c>
      <c r="F3221" s="6">
        <v>356322</v>
      </c>
      <c r="G3221" s="6" t="s">
        <v>4637</v>
      </c>
      <c r="H3221" s="16">
        <v>13257516</v>
      </c>
      <c r="I3221" s="12" t="s">
        <v>16332</v>
      </c>
      <c r="J3221" s="12" t="s">
        <v>17927</v>
      </c>
      <c r="K3221" s="15">
        <v>3468799</v>
      </c>
      <c r="L3221" s="13" t="s">
        <v>15</v>
      </c>
      <c r="M3221" s="7">
        <v>1</v>
      </c>
      <c r="N3221" s="17"/>
    </row>
    <row r="3222" spans="1:14" ht="189">
      <c r="A3222" s="6">
        <v>3220</v>
      </c>
      <c r="B3222" s="8" t="s">
        <v>4359</v>
      </c>
      <c r="C3222" s="9" t="s">
        <v>17928</v>
      </c>
      <c r="D3222" s="10" t="s">
        <v>17929</v>
      </c>
      <c r="E3222" s="11" t="s">
        <v>17930</v>
      </c>
      <c r="F3222" s="6">
        <v>353888</v>
      </c>
      <c r="G3222" s="6" t="s">
        <v>4637</v>
      </c>
      <c r="H3222" s="16">
        <v>24230971.612</v>
      </c>
      <c r="I3222" s="12" t="s">
        <v>13182</v>
      </c>
      <c r="J3222" s="12" t="s">
        <v>13181</v>
      </c>
      <c r="K3222" s="15">
        <v>3100000</v>
      </c>
      <c r="L3222" s="13" t="s">
        <v>15</v>
      </c>
      <c r="M3222" s="7">
        <v>1</v>
      </c>
      <c r="N3222" s="17"/>
    </row>
    <row r="3223" spans="1:14" ht="236.25">
      <c r="A3223" s="6">
        <v>3221</v>
      </c>
      <c r="B3223" s="8" t="s">
        <v>4359</v>
      </c>
      <c r="C3223" s="9" t="s">
        <v>17928</v>
      </c>
      <c r="D3223" s="10" t="s">
        <v>17929</v>
      </c>
      <c r="E3223" s="11" t="s">
        <v>17931</v>
      </c>
      <c r="F3223" s="6">
        <v>353891</v>
      </c>
      <c r="G3223" s="6" t="s">
        <v>4637</v>
      </c>
      <c r="H3223" s="16">
        <v>17261445.247000001</v>
      </c>
      <c r="I3223" s="12" t="s">
        <v>13178</v>
      </c>
      <c r="J3223" s="12" t="s">
        <v>2469</v>
      </c>
      <c r="K3223" s="15">
        <v>0</v>
      </c>
      <c r="L3223" s="13" t="s">
        <v>15</v>
      </c>
      <c r="M3223" s="7">
        <v>1</v>
      </c>
      <c r="N3223" s="17"/>
    </row>
    <row r="3224" spans="1:14" ht="157.5">
      <c r="A3224" s="6">
        <v>3222</v>
      </c>
      <c r="B3224" s="8" t="s">
        <v>4359</v>
      </c>
      <c r="C3224" s="9" t="s">
        <v>17932</v>
      </c>
      <c r="D3224" s="10" t="s">
        <v>17933</v>
      </c>
      <c r="E3224" s="11" t="s">
        <v>17934</v>
      </c>
      <c r="F3224" s="6">
        <v>353892</v>
      </c>
      <c r="G3224" s="6" t="s">
        <v>4637</v>
      </c>
      <c r="H3224" s="16">
        <v>16238560.744000001</v>
      </c>
      <c r="I3224" s="12" t="s">
        <v>2648</v>
      </c>
      <c r="J3224" s="12" t="s">
        <v>5662</v>
      </c>
      <c r="K3224" s="15">
        <v>0</v>
      </c>
      <c r="L3224" s="13" t="s">
        <v>14</v>
      </c>
      <c r="M3224" s="7">
        <v>1</v>
      </c>
      <c r="N3224" s="17"/>
    </row>
    <row r="3225" spans="1:14" ht="157.5">
      <c r="A3225" s="6">
        <v>3223</v>
      </c>
      <c r="B3225" s="8" t="s">
        <v>4359</v>
      </c>
      <c r="C3225" s="9" t="s">
        <v>17935</v>
      </c>
      <c r="D3225" s="10" t="s">
        <v>17936</v>
      </c>
      <c r="E3225" s="11" t="s">
        <v>17934</v>
      </c>
      <c r="F3225" s="6">
        <v>353892</v>
      </c>
      <c r="G3225" s="6" t="s">
        <v>4637</v>
      </c>
      <c r="H3225" s="16">
        <v>16238560.744000001</v>
      </c>
      <c r="I3225" s="12" t="s">
        <v>2648</v>
      </c>
      <c r="J3225" s="12" t="s">
        <v>5662</v>
      </c>
      <c r="K3225" s="15">
        <v>0</v>
      </c>
      <c r="L3225" s="13" t="s">
        <v>14</v>
      </c>
      <c r="M3225" s="7">
        <v>0.51</v>
      </c>
      <c r="N3225" s="17"/>
    </row>
    <row r="3226" spans="1:14" ht="157.5">
      <c r="A3226" s="6">
        <v>3224</v>
      </c>
      <c r="B3226" s="8" t="s">
        <v>4359</v>
      </c>
      <c r="C3226" s="9" t="s">
        <v>17937</v>
      </c>
      <c r="D3226" s="10" t="s">
        <v>17938</v>
      </c>
      <c r="E3226" s="11" t="s">
        <v>17934</v>
      </c>
      <c r="F3226" s="6">
        <v>353892</v>
      </c>
      <c r="G3226" s="6" t="s">
        <v>4637</v>
      </c>
      <c r="H3226" s="16">
        <v>16238560.744000001</v>
      </c>
      <c r="I3226" s="12" t="s">
        <v>2648</v>
      </c>
      <c r="J3226" s="12" t="s">
        <v>5662</v>
      </c>
      <c r="K3226" s="15">
        <v>0</v>
      </c>
      <c r="L3226" s="13" t="s">
        <v>14</v>
      </c>
      <c r="M3226" s="7">
        <v>0.49</v>
      </c>
      <c r="N3226" s="17"/>
    </row>
    <row r="3227" spans="1:14" ht="236.25">
      <c r="A3227" s="6">
        <v>3225</v>
      </c>
      <c r="B3227" s="8" t="s">
        <v>4359</v>
      </c>
      <c r="C3227" s="9" t="s">
        <v>4537</v>
      </c>
      <c r="D3227" s="10" t="s">
        <v>4538</v>
      </c>
      <c r="E3227" s="11" t="s">
        <v>17939</v>
      </c>
      <c r="F3227" s="6">
        <v>434553</v>
      </c>
      <c r="G3227" s="6" t="s">
        <v>4637</v>
      </c>
      <c r="H3227" s="16">
        <v>18162983.864999998</v>
      </c>
      <c r="I3227" s="12" t="s">
        <v>13142</v>
      </c>
      <c r="J3227" s="12" t="s">
        <v>2590</v>
      </c>
      <c r="K3227" s="15">
        <v>0</v>
      </c>
      <c r="L3227" s="13" t="s">
        <v>15</v>
      </c>
      <c r="M3227" s="7">
        <v>1</v>
      </c>
      <c r="N3227" s="17"/>
    </row>
    <row r="3228" spans="1:14" ht="157.5">
      <c r="A3228" s="6">
        <v>3226</v>
      </c>
      <c r="B3228" s="8" t="s">
        <v>4359</v>
      </c>
      <c r="C3228" s="9" t="s">
        <v>17932</v>
      </c>
      <c r="D3228" s="10" t="s">
        <v>17933</v>
      </c>
      <c r="E3228" s="11" t="s">
        <v>17940</v>
      </c>
      <c r="F3228" s="6">
        <v>353893</v>
      </c>
      <c r="G3228" s="6" t="s">
        <v>4637</v>
      </c>
      <c r="H3228" s="16">
        <v>13920223.77</v>
      </c>
      <c r="I3228" s="12" t="s">
        <v>2648</v>
      </c>
      <c r="J3228" s="12" t="s">
        <v>5662</v>
      </c>
      <c r="K3228" s="15">
        <v>0</v>
      </c>
      <c r="L3228" s="13" t="s">
        <v>14</v>
      </c>
      <c r="M3228" s="7">
        <v>1</v>
      </c>
      <c r="N3228" s="17"/>
    </row>
    <row r="3229" spans="1:14" ht="157.5">
      <c r="A3229" s="6">
        <v>3227</v>
      </c>
      <c r="B3229" s="8" t="s">
        <v>4359</v>
      </c>
      <c r="C3229" s="9" t="s">
        <v>17935</v>
      </c>
      <c r="D3229" s="10" t="s">
        <v>17936</v>
      </c>
      <c r="E3229" s="11" t="s">
        <v>17940</v>
      </c>
      <c r="F3229" s="6">
        <v>353893</v>
      </c>
      <c r="G3229" s="6" t="s">
        <v>4637</v>
      </c>
      <c r="H3229" s="16">
        <v>13920223.77</v>
      </c>
      <c r="I3229" s="12" t="s">
        <v>2648</v>
      </c>
      <c r="J3229" s="12" t="s">
        <v>5662</v>
      </c>
      <c r="K3229" s="15">
        <v>0</v>
      </c>
      <c r="L3229" s="13" t="s">
        <v>14</v>
      </c>
      <c r="M3229" s="7">
        <v>0.51</v>
      </c>
      <c r="N3229" s="17"/>
    </row>
    <row r="3230" spans="1:14" ht="157.5">
      <c r="A3230" s="6">
        <v>3228</v>
      </c>
      <c r="B3230" s="8" t="s">
        <v>4359</v>
      </c>
      <c r="C3230" s="9" t="s">
        <v>17937</v>
      </c>
      <c r="D3230" s="10" t="s">
        <v>17938</v>
      </c>
      <c r="E3230" s="11" t="s">
        <v>17940</v>
      </c>
      <c r="F3230" s="6">
        <v>353893</v>
      </c>
      <c r="G3230" s="6" t="s">
        <v>4637</v>
      </c>
      <c r="H3230" s="16">
        <v>13920223.77</v>
      </c>
      <c r="I3230" s="12" t="s">
        <v>2648</v>
      </c>
      <c r="J3230" s="12" t="s">
        <v>5662</v>
      </c>
      <c r="K3230" s="15">
        <v>0</v>
      </c>
      <c r="L3230" s="13" t="s">
        <v>14</v>
      </c>
      <c r="M3230" s="7">
        <v>0.49</v>
      </c>
      <c r="N3230" s="17"/>
    </row>
    <row r="3231" spans="1:14" ht="189">
      <c r="A3231" s="6">
        <v>3229</v>
      </c>
      <c r="B3231" s="8" t="s">
        <v>4359</v>
      </c>
      <c r="C3231" s="9" t="s">
        <v>17932</v>
      </c>
      <c r="D3231" s="10" t="s">
        <v>17933</v>
      </c>
      <c r="E3231" s="11" t="s">
        <v>17941</v>
      </c>
      <c r="F3231" s="6">
        <v>353899</v>
      </c>
      <c r="G3231" s="6" t="s">
        <v>4637</v>
      </c>
      <c r="H3231" s="16">
        <v>10573850.25</v>
      </c>
      <c r="I3231" s="12" t="s">
        <v>2648</v>
      </c>
      <c r="J3231" s="12" t="s">
        <v>5662</v>
      </c>
      <c r="K3231" s="15">
        <v>0</v>
      </c>
      <c r="L3231" s="13" t="s">
        <v>14</v>
      </c>
      <c r="M3231" s="7">
        <v>1</v>
      </c>
      <c r="N3231" s="17"/>
    </row>
    <row r="3232" spans="1:14" ht="189">
      <c r="A3232" s="6">
        <v>3230</v>
      </c>
      <c r="B3232" s="8" t="s">
        <v>4359</v>
      </c>
      <c r="C3232" s="9" t="s">
        <v>17935</v>
      </c>
      <c r="D3232" s="10" t="s">
        <v>17936</v>
      </c>
      <c r="E3232" s="11" t="s">
        <v>17941</v>
      </c>
      <c r="F3232" s="6">
        <v>353899</v>
      </c>
      <c r="G3232" s="6" t="s">
        <v>4637</v>
      </c>
      <c r="H3232" s="16">
        <v>10573850.25</v>
      </c>
      <c r="I3232" s="12" t="s">
        <v>2648</v>
      </c>
      <c r="J3232" s="12" t="s">
        <v>5662</v>
      </c>
      <c r="K3232" s="15">
        <v>0</v>
      </c>
      <c r="L3232" s="13" t="s">
        <v>14</v>
      </c>
      <c r="M3232" s="7">
        <v>0.51</v>
      </c>
      <c r="N3232" s="17"/>
    </row>
    <row r="3233" spans="1:14" ht="189">
      <c r="A3233" s="6">
        <v>3231</v>
      </c>
      <c r="B3233" s="8" t="s">
        <v>4359</v>
      </c>
      <c r="C3233" s="9" t="s">
        <v>17937</v>
      </c>
      <c r="D3233" s="10" t="s">
        <v>17938</v>
      </c>
      <c r="E3233" s="11" t="s">
        <v>17941</v>
      </c>
      <c r="F3233" s="6">
        <v>353899</v>
      </c>
      <c r="G3233" s="6" t="s">
        <v>4637</v>
      </c>
      <c r="H3233" s="16">
        <v>10573850.25</v>
      </c>
      <c r="I3233" s="12" t="s">
        <v>2648</v>
      </c>
      <c r="J3233" s="12" t="s">
        <v>5662</v>
      </c>
      <c r="K3233" s="15">
        <v>0</v>
      </c>
      <c r="L3233" s="13" t="s">
        <v>14</v>
      </c>
      <c r="M3233" s="7">
        <v>0.49</v>
      </c>
      <c r="N3233" s="17"/>
    </row>
    <row r="3234" spans="1:14" ht="110.25">
      <c r="A3234" s="6">
        <v>3232</v>
      </c>
      <c r="B3234" s="8" t="s">
        <v>4359</v>
      </c>
      <c r="C3234" s="9" t="s">
        <v>17942</v>
      </c>
      <c r="D3234" s="10" t="s">
        <v>17943</v>
      </c>
      <c r="E3234" s="11" t="s">
        <v>17944</v>
      </c>
      <c r="F3234" s="6">
        <v>390329</v>
      </c>
      <c r="G3234" s="6" t="s">
        <v>4637</v>
      </c>
      <c r="H3234" s="16">
        <v>11284299.5</v>
      </c>
      <c r="I3234" s="12" t="s">
        <v>10694</v>
      </c>
      <c r="J3234" s="12" t="s">
        <v>13160</v>
      </c>
      <c r="K3234" s="15">
        <v>0</v>
      </c>
      <c r="L3234" s="13" t="s">
        <v>15</v>
      </c>
      <c r="M3234" s="7">
        <v>1</v>
      </c>
      <c r="N3234" s="17"/>
    </row>
    <row r="3235" spans="1:14" ht="94.5">
      <c r="A3235" s="6">
        <v>3233</v>
      </c>
      <c r="B3235" s="8" t="s">
        <v>4359</v>
      </c>
      <c r="C3235" s="9" t="s">
        <v>4412</v>
      </c>
      <c r="D3235" s="10" t="s">
        <v>4413</v>
      </c>
      <c r="E3235" s="11" t="s">
        <v>17945</v>
      </c>
      <c r="F3235" s="6">
        <v>391433</v>
      </c>
      <c r="G3235" s="6" t="s">
        <v>4637</v>
      </c>
      <c r="H3235" s="16">
        <v>18929719.748</v>
      </c>
      <c r="I3235" s="12" t="s">
        <v>13180</v>
      </c>
      <c r="J3235" s="12" t="s">
        <v>16122</v>
      </c>
      <c r="K3235" s="15">
        <v>0</v>
      </c>
      <c r="L3235" s="13" t="s">
        <v>15</v>
      </c>
      <c r="M3235" s="7">
        <v>1</v>
      </c>
      <c r="N3235" s="17"/>
    </row>
    <row r="3236" spans="1:14" ht="204.75">
      <c r="A3236" s="6">
        <v>3234</v>
      </c>
      <c r="B3236" s="8" t="s">
        <v>4359</v>
      </c>
      <c r="C3236" s="9" t="s">
        <v>4398</v>
      </c>
      <c r="D3236" s="10" t="s">
        <v>4399</v>
      </c>
      <c r="E3236" s="11" t="s">
        <v>17946</v>
      </c>
      <c r="F3236" s="6">
        <v>481894</v>
      </c>
      <c r="G3236" s="6" t="s">
        <v>4637</v>
      </c>
      <c r="H3236" s="16">
        <v>19784906.866</v>
      </c>
      <c r="I3236" s="12" t="s">
        <v>10680</v>
      </c>
      <c r="J3236" s="12" t="s">
        <v>17947</v>
      </c>
      <c r="K3236" s="15">
        <v>0</v>
      </c>
      <c r="L3236" s="13" t="s">
        <v>15</v>
      </c>
      <c r="M3236" s="7">
        <v>1</v>
      </c>
      <c r="N3236" s="17"/>
    </row>
    <row r="3237" spans="1:14" ht="94.5">
      <c r="A3237" s="6">
        <v>3235</v>
      </c>
      <c r="B3237" s="8" t="s">
        <v>4359</v>
      </c>
      <c r="C3237" s="9" t="s">
        <v>17948</v>
      </c>
      <c r="D3237" s="10" t="s">
        <v>17949</v>
      </c>
      <c r="E3237" s="11" t="s">
        <v>17950</v>
      </c>
      <c r="F3237" s="6">
        <v>514061</v>
      </c>
      <c r="G3237" s="6" t="s">
        <v>4637</v>
      </c>
      <c r="H3237" s="16">
        <v>4908983.45</v>
      </c>
      <c r="I3237" s="12" t="s">
        <v>1217</v>
      </c>
      <c r="J3237" s="12" t="s">
        <v>17951</v>
      </c>
      <c r="K3237" s="15">
        <v>0</v>
      </c>
      <c r="L3237" s="13" t="s">
        <v>15</v>
      </c>
      <c r="M3237" s="7">
        <v>1</v>
      </c>
      <c r="N3237" s="17"/>
    </row>
    <row r="3238" spans="1:14" ht="141.75">
      <c r="A3238" s="6">
        <v>3236</v>
      </c>
      <c r="B3238" s="8" t="s">
        <v>4359</v>
      </c>
      <c r="C3238" s="9" t="s">
        <v>4435</v>
      </c>
      <c r="D3238" s="10" t="s">
        <v>4436</v>
      </c>
      <c r="E3238" s="11" t="s">
        <v>17952</v>
      </c>
      <c r="F3238" s="6">
        <v>353894</v>
      </c>
      <c r="G3238" s="6" t="s">
        <v>4637</v>
      </c>
      <c r="H3238" s="16">
        <v>28512147.109999999</v>
      </c>
      <c r="I3238" s="12" t="s">
        <v>13240</v>
      </c>
      <c r="J3238" s="12" t="s">
        <v>1084</v>
      </c>
      <c r="K3238" s="15">
        <v>6344212</v>
      </c>
      <c r="L3238" s="13" t="s">
        <v>15</v>
      </c>
      <c r="M3238" s="7">
        <v>1</v>
      </c>
      <c r="N3238" s="17"/>
    </row>
    <row r="3239" spans="1:14" ht="157.5">
      <c r="A3239" s="6">
        <v>3237</v>
      </c>
      <c r="B3239" s="8" t="s">
        <v>4359</v>
      </c>
      <c r="C3239" s="9" t="s">
        <v>17953</v>
      </c>
      <c r="D3239" s="10" t="s">
        <v>17954</v>
      </c>
      <c r="E3239" s="11" t="s">
        <v>17955</v>
      </c>
      <c r="F3239" s="6">
        <v>353896</v>
      </c>
      <c r="G3239" s="6" t="s">
        <v>4637</v>
      </c>
      <c r="H3239" s="16">
        <v>20654277.280000001</v>
      </c>
      <c r="I3239" s="12" t="s">
        <v>16333</v>
      </c>
      <c r="J3239" s="12" t="s">
        <v>912</v>
      </c>
      <c r="K3239" s="15">
        <v>0</v>
      </c>
      <c r="L3239" s="13" t="s">
        <v>15</v>
      </c>
      <c r="M3239" s="7">
        <v>1</v>
      </c>
      <c r="N3239" s="17"/>
    </row>
    <row r="3240" spans="1:14" ht="173.25">
      <c r="A3240" s="6">
        <v>3238</v>
      </c>
      <c r="B3240" s="8" t="s">
        <v>4359</v>
      </c>
      <c r="C3240" s="9" t="s">
        <v>17956</v>
      </c>
      <c r="D3240" s="10" t="s">
        <v>17957</v>
      </c>
      <c r="E3240" s="11" t="s">
        <v>17958</v>
      </c>
      <c r="F3240" s="6">
        <v>353897</v>
      </c>
      <c r="G3240" s="6" t="s">
        <v>4637</v>
      </c>
      <c r="H3240" s="16">
        <v>16291984.799000001</v>
      </c>
      <c r="I3240" s="12" t="s">
        <v>13182</v>
      </c>
      <c r="J3240" s="12" t="s">
        <v>16556</v>
      </c>
      <c r="K3240" s="15">
        <v>0</v>
      </c>
      <c r="L3240" s="13" t="s">
        <v>15</v>
      </c>
      <c r="M3240" s="7">
        <v>1</v>
      </c>
      <c r="N3240" s="17"/>
    </row>
    <row r="3241" spans="1:14" ht="126">
      <c r="A3241" s="6">
        <v>3239</v>
      </c>
      <c r="B3241" s="8" t="s">
        <v>4359</v>
      </c>
      <c r="C3241" s="9" t="s">
        <v>17959</v>
      </c>
      <c r="D3241" s="10" t="s">
        <v>17957</v>
      </c>
      <c r="E3241" s="11" t="s">
        <v>17960</v>
      </c>
      <c r="F3241" s="6">
        <v>353898</v>
      </c>
      <c r="G3241" s="6" t="s">
        <v>4637</v>
      </c>
      <c r="H3241" s="16">
        <v>18573658.885000002</v>
      </c>
      <c r="I3241" s="12" t="s">
        <v>13182</v>
      </c>
      <c r="J3241" s="12" t="s">
        <v>16880</v>
      </c>
      <c r="K3241" s="15">
        <v>0</v>
      </c>
      <c r="L3241" s="13" t="s">
        <v>15</v>
      </c>
      <c r="M3241" s="7">
        <v>1</v>
      </c>
      <c r="N3241" s="17"/>
    </row>
    <row r="3242" spans="1:14" ht="173.25">
      <c r="A3242" s="6">
        <v>3240</v>
      </c>
      <c r="B3242" s="8" t="s">
        <v>4359</v>
      </c>
      <c r="C3242" s="9" t="s">
        <v>17961</v>
      </c>
      <c r="D3242" s="10" t="s">
        <v>17962</v>
      </c>
      <c r="E3242" s="11" t="s">
        <v>17963</v>
      </c>
      <c r="F3242" s="6">
        <v>410785</v>
      </c>
      <c r="G3242" s="6" t="s">
        <v>4637</v>
      </c>
      <c r="H3242" s="16">
        <v>25197549.326000001</v>
      </c>
      <c r="I3242" s="12">
        <v>43933</v>
      </c>
      <c r="J3242" s="12">
        <v>44299</v>
      </c>
      <c r="K3242" s="15">
        <v>6421911</v>
      </c>
      <c r="L3242" s="13" t="s">
        <v>15</v>
      </c>
      <c r="M3242" s="7">
        <v>1</v>
      </c>
      <c r="N3242" s="17"/>
    </row>
    <row r="3243" spans="1:14" ht="141.75">
      <c r="A3243" s="6">
        <v>3241</v>
      </c>
      <c r="B3243" s="8" t="s">
        <v>4359</v>
      </c>
      <c r="C3243" s="9" t="s">
        <v>17961</v>
      </c>
      <c r="D3243" s="10" t="s">
        <v>17962</v>
      </c>
      <c r="E3243" s="11" t="s">
        <v>17964</v>
      </c>
      <c r="F3243" s="6">
        <v>410786</v>
      </c>
      <c r="G3243" s="6" t="s">
        <v>4637</v>
      </c>
      <c r="H3243" s="16">
        <v>20236694.493000001</v>
      </c>
      <c r="I3243" s="12">
        <v>43933</v>
      </c>
      <c r="J3243" s="12">
        <v>44299</v>
      </c>
      <c r="K3243" s="15">
        <v>0</v>
      </c>
      <c r="L3243" s="13" t="s">
        <v>15</v>
      </c>
      <c r="M3243" s="7">
        <v>1</v>
      </c>
      <c r="N3243" s="17"/>
    </row>
    <row r="3244" spans="1:14" ht="94.5">
      <c r="A3244" s="6">
        <v>3242</v>
      </c>
      <c r="B3244" s="8" t="s">
        <v>4359</v>
      </c>
      <c r="C3244" s="9" t="s">
        <v>17965</v>
      </c>
      <c r="D3244" s="10" t="s">
        <v>4531</v>
      </c>
      <c r="E3244" s="11" t="s">
        <v>17966</v>
      </c>
      <c r="F3244" s="6">
        <v>391434</v>
      </c>
      <c r="G3244" s="6" t="s">
        <v>4637</v>
      </c>
      <c r="H3244" s="16">
        <v>15039496.073999999</v>
      </c>
      <c r="I3244" s="12" t="s">
        <v>1298</v>
      </c>
      <c r="J3244" s="12" t="s">
        <v>5662</v>
      </c>
      <c r="K3244" s="15">
        <v>1988140</v>
      </c>
      <c r="L3244" s="13" t="s">
        <v>15</v>
      </c>
      <c r="M3244" s="7">
        <v>1</v>
      </c>
      <c r="N3244" s="17"/>
    </row>
    <row r="3245" spans="1:14" ht="94.5">
      <c r="A3245" s="6">
        <v>3243</v>
      </c>
      <c r="B3245" s="8" t="s">
        <v>4359</v>
      </c>
      <c r="C3245" s="9" t="s">
        <v>4545</v>
      </c>
      <c r="D3245" s="10" t="s">
        <v>4546</v>
      </c>
      <c r="E3245" s="11" t="s">
        <v>17967</v>
      </c>
      <c r="F3245" s="6">
        <v>413570</v>
      </c>
      <c r="G3245" s="6" t="s">
        <v>4637</v>
      </c>
      <c r="H3245" s="16">
        <v>44530104.090000004</v>
      </c>
      <c r="I3245" s="12" t="s">
        <v>13138</v>
      </c>
      <c r="J3245" s="12" t="s">
        <v>15061</v>
      </c>
      <c r="K3245" s="15">
        <v>0</v>
      </c>
      <c r="L3245" s="13" t="s">
        <v>14</v>
      </c>
      <c r="M3245" s="7">
        <v>1</v>
      </c>
      <c r="N3245" s="17"/>
    </row>
    <row r="3246" spans="1:14" ht="78.75">
      <c r="A3246" s="6">
        <v>3244</v>
      </c>
      <c r="B3246" s="8" t="s">
        <v>4359</v>
      </c>
      <c r="C3246" s="9" t="s">
        <v>4548</v>
      </c>
      <c r="D3246" s="10" t="s">
        <v>4373</v>
      </c>
      <c r="E3246" s="11" t="s">
        <v>17967</v>
      </c>
      <c r="F3246" s="6">
        <v>413570</v>
      </c>
      <c r="G3246" s="6" t="s">
        <v>4637</v>
      </c>
      <c r="H3246" s="16">
        <v>44530104.090000004</v>
      </c>
      <c r="I3246" s="12" t="s">
        <v>13138</v>
      </c>
      <c r="J3246" s="12" t="s">
        <v>15061</v>
      </c>
      <c r="K3246" s="15">
        <v>0</v>
      </c>
      <c r="L3246" s="13" t="s">
        <v>14</v>
      </c>
      <c r="M3246" s="7">
        <v>0.51</v>
      </c>
      <c r="N3246" s="17"/>
    </row>
    <row r="3247" spans="1:14" ht="78.75">
      <c r="A3247" s="6">
        <v>3245</v>
      </c>
      <c r="B3247" s="8" t="s">
        <v>4359</v>
      </c>
      <c r="C3247" s="9" t="s">
        <v>4549</v>
      </c>
      <c r="D3247" s="10" t="s">
        <v>4550</v>
      </c>
      <c r="E3247" s="11" t="s">
        <v>17967</v>
      </c>
      <c r="F3247" s="6">
        <v>413570</v>
      </c>
      <c r="G3247" s="6" t="s">
        <v>4637</v>
      </c>
      <c r="H3247" s="16">
        <v>44530104.090000004</v>
      </c>
      <c r="I3247" s="12" t="s">
        <v>13138</v>
      </c>
      <c r="J3247" s="12" t="s">
        <v>15061</v>
      </c>
      <c r="K3247" s="15">
        <v>0</v>
      </c>
      <c r="L3247" s="13" t="s">
        <v>14</v>
      </c>
      <c r="M3247" s="7">
        <v>0.49</v>
      </c>
      <c r="N3247" s="17"/>
    </row>
    <row r="3248" spans="1:14" ht="94.5">
      <c r="A3248" s="6">
        <v>3246</v>
      </c>
      <c r="B3248" s="8" t="s">
        <v>4359</v>
      </c>
      <c r="C3248" s="9" t="s">
        <v>17968</v>
      </c>
      <c r="D3248" s="10" t="s">
        <v>17969</v>
      </c>
      <c r="E3248" s="11" t="s">
        <v>17970</v>
      </c>
      <c r="F3248" s="6">
        <v>476951</v>
      </c>
      <c r="G3248" s="6" t="s">
        <v>4637</v>
      </c>
      <c r="H3248" s="16">
        <v>19699878.98</v>
      </c>
      <c r="I3248" s="12" t="s">
        <v>10680</v>
      </c>
      <c r="J3248" s="12" t="s">
        <v>17971</v>
      </c>
      <c r="K3248" s="15">
        <v>0</v>
      </c>
      <c r="L3248" s="13" t="s">
        <v>14</v>
      </c>
      <c r="M3248" s="7">
        <v>1</v>
      </c>
      <c r="N3248" s="17"/>
    </row>
    <row r="3249" spans="1:14" ht="78.75">
      <c r="A3249" s="6">
        <v>3247</v>
      </c>
      <c r="B3249" s="8" t="s">
        <v>4359</v>
      </c>
      <c r="C3249" s="9" t="s">
        <v>17972</v>
      </c>
      <c r="D3249" s="10" t="s">
        <v>3415</v>
      </c>
      <c r="E3249" s="11" t="s">
        <v>17970</v>
      </c>
      <c r="F3249" s="6">
        <v>476951</v>
      </c>
      <c r="G3249" s="6" t="s">
        <v>4637</v>
      </c>
      <c r="H3249" s="16">
        <v>19699878.98</v>
      </c>
      <c r="I3249" s="12" t="s">
        <v>10680</v>
      </c>
      <c r="J3249" s="12" t="s">
        <v>17971</v>
      </c>
      <c r="K3249" s="15">
        <v>0</v>
      </c>
      <c r="L3249" s="13" t="s">
        <v>14</v>
      </c>
      <c r="M3249" s="7">
        <v>0.25</v>
      </c>
      <c r="N3249" s="17"/>
    </row>
    <row r="3250" spans="1:14" ht="78.75">
      <c r="A3250" s="6">
        <v>3248</v>
      </c>
      <c r="B3250" s="8" t="s">
        <v>4359</v>
      </c>
      <c r="C3250" s="9" t="s">
        <v>17973</v>
      </c>
      <c r="D3250" s="10" t="s">
        <v>837</v>
      </c>
      <c r="E3250" s="11" t="s">
        <v>17970</v>
      </c>
      <c r="F3250" s="6">
        <v>476951</v>
      </c>
      <c r="G3250" s="6" t="s">
        <v>4637</v>
      </c>
      <c r="H3250" s="16">
        <v>19699878.98</v>
      </c>
      <c r="I3250" s="12" t="s">
        <v>10680</v>
      </c>
      <c r="J3250" s="12" t="s">
        <v>17971</v>
      </c>
      <c r="K3250" s="15">
        <v>0</v>
      </c>
      <c r="L3250" s="13" t="s">
        <v>14</v>
      </c>
      <c r="M3250" s="7">
        <v>0.75</v>
      </c>
      <c r="N3250" s="17"/>
    </row>
    <row r="3251" spans="1:14" ht="94.5">
      <c r="A3251" s="6">
        <v>3249</v>
      </c>
      <c r="B3251" s="8" t="s">
        <v>4359</v>
      </c>
      <c r="C3251" s="9" t="s">
        <v>4376</v>
      </c>
      <c r="D3251" s="10" t="s">
        <v>4377</v>
      </c>
      <c r="E3251" s="11" t="s">
        <v>17974</v>
      </c>
      <c r="F3251" s="6">
        <v>413572</v>
      </c>
      <c r="G3251" s="6" t="s">
        <v>4637</v>
      </c>
      <c r="H3251" s="16">
        <v>30000000</v>
      </c>
      <c r="I3251" s="12" t="s">
        <v>10383</v>
      </c>
      <c r="J3251" s="12" t="s">
        <v>13220</v>
      </c>
      <c r="K3251" s="15">
        <v>0</v>
      </c>
      <c r="L3251" s="13" t="s">
        <v>14</v>
      </c>
      <c r="M3251" s="7">
        <v>1</v>
      </c>
      <c r="N3251" s="17"/>
    </row>
    <row r="3252" spans="1:14" ht="78.75">
      <c r="A3252" s="6">
        <v>3250</v>
      </c>
      <c r="B3252" s="8" t="s">
        <v>4359</v>
      </c>
      <c r="C3252" s="9" t="s">
        <v>4380</v>
      </c>
      <c r="D3252" s="10" t="s">
        <v>4381</v>
      </c>
      <c r="E3252" s="11" t="s">
        <v>17974</v>
      </c>
      <c r="F3252" s="6">
        <v>413572</v>
      </c>
      <c r="G3252" s="6" t="s">
        <v>4637</v>
      </c>
      <c r="H3252" s="16">
        <v>30000000</v>
      </c>
      <c r="I3252" s="12" t="s">
        <v>10383</v>
      </c>
      <c r="J3252" s="12" t="s">
        <v>13220</v>
      </c>
      <c r="K3252" s="15">
        <v>0</v>
      </c>
      <c r="L3252" s="13" t="s">
        <v>14</v>
      </c>
      <c r="M3252" s="7">
        <v>0.6</v>
      </c>
      <c r="N3252" s="17"/>
    </row>
    <row r="3253" spans="1:14" ht="94.5">
      <c r="A3253" s="6">
        <v>3251</v>
      </c>
      <c r="B3253" s="8" t="s">
        <v>4359</v>
      </c>
      <c r="C3253" s="9" t="s">
        <v>4382</v>
      </c>
      <c r="D3253" s="10" t="s">
        <v>4383</v>
      </c>
      <c r="E3253" s="11" t="s">
        <v>17974</v>
      </c>
      <c r="F3253" s="6">
        <v>413572</v>
      </c>
      <c r="G3253" s="6" t="s">
        <v>4637</v>
      </c>
      <c r="H3253" s="16">
        <v>30000000</v>
      </c>
      <c r="I3253" s="12" t="s">
        <v>10383</v>
      </c>
      <c r="J3253" s="12" t="s">
        <v>13220</v>
      </c>
      <c r="K3253" s="15">
        <v>0</v>
      </c>
      <c r="L3253" s="13" t="s">
        <v>14</v>
      </c>
      <c r="M3253" s="7">
        <v>0.4</v>
      </c>
      <c r="N3253" s="17"/>
    </row>
    <row r="3254" spans="1:14" ht="173.25">
      <c r="A3254" s="6">
        <v>3252</v>
      </c>
      <c r="B3254" s="8" t="s">
        <v>4359</v>
      </c>
      <c r="C3254" s="9" t="s">
        <v>4477</v>
      </c>
      <c r="D3254" s="10" t="s">
        <v>4478</v>
      </c>
      <c r="E3254" s="11" t="s">
        <v>17975</v>
      </c>
      <c r="F3254" s="6">
        <v>428037</v>
      </c>
      <c r="G3254" s="6" t="s">
        <v>4637</v>
      </c>
      <c r="H3254" s="16">
        <v>18696264.545000002</v>
      </c>
      <c r="I3254" s="12" t="s">
        <v>17976</v>
      </c>
      <c r="J3254" s="12" t="s">
        <v>17977</v>
      </c>
      <c r="K3254" s="15">
        <v>0</v>
      </c>
      <c r="L3254" s="13" t="s">
        <v>15</v>
      </c>
      <c r="M3254" s="7">
        <v>1</v>
      </c>
      <c r="N3254" s="17"/>
    </row>
    <row r="3255" spans="1:14" ht="78.75">
      <c r="A3255" s="6">
        <v>3253</v>
      </c>
      <c r="B3255" s="8" t="s">
        <v>4359</v>
      </c>
      <c r="C3255" s="9" t="s">
        <v>4477</v>
      </c>
      <c r="D3255" s="10" t="s">
        <v>4478</v>
      </c>
      <c r="E3255" s="11" t="s">
        <v>17978</v>
      </c>
      <c r="F3255" s="6">
        <v>428038</v>
      </c>
      <c r="G3255" s="6" t="s">
        <v>4637</v>
      </c>
      <c r="H3255" s="16">
        <v>18419511.607999999</v>
      </c>
      <c r="I3255" s="12" t="s">
        <v>17976</v>
      </c>
      <c r="J3255" s="12" t="s">
        <v>17977</v>
      </c>
      <c r="K3255" s="15">
        <v>0</v>
      </c>
      <c r="L3255" s="13" t="s">
        <v>15</v>
      </c>
      <c r="M3255" s="7">
        <v>1</v>
      </c>
      <c r="N3255" s="17"/>
    </row>
    <row r="3256" spans="1:14" ht="78.75">
      <c r="A3256" s="6">
        <v>3254</v>
      </c>
      <c r="B3256" s="8" t="s">
        <v>4359</v>
      </c>
      <c r="C3256" s="9" t="s">
        <v>4477</v>
      </c>
      <c r="D3256" s="10" t="s">
        <v>4478</v>
      </c>
      <c r="E3256" s="11" t="s">
        <v>17979</v>
      </c>
      <c r="F3256" s="6">
        <v>428039</v>
      </c>
      <c r="G3256" s="6" t="s">
        <v>4637</v>
      </c>
      <c r="H3256" s="16">
        <v>20314027.274999999</v>
      </c>
      <c r="I3256" s="12" t="s">
        <v>17976</v>
      </c>
      <c r="J3256" s="12" t="s">
        <v>17977</v>
      </c>
      <c r="K3256" s="15">
        <v>0</v>
      </c>
      <c r="L3256" s="13" t="s">
        <v>15</v>
      </c>
      <c r="M3256" s="7">
        <v>1</v>
      </c>
      <c r="N3256" s="17"/>
    </row>
    <row r="3257" spans="1:14" ht="157.5">
      <c r="A3257" s="6">
        <v>3255</v>
      </c>
      <c r="B3257" s="8" t="s">
        <v>4359</v>
      </c>
      <c r="C3257" s="9" t="s">
        <v>4500</v>
      </c>
      <c r="D3257" s="10" t="s">
        <v>4501</v>
      </c>
      <c r="E3257" s="11" t="s">
        <v>17980</v>
      </c>
      <c r="F3257" s="6">
        <v>428040</v>
      </c>
      <c r="G3257" s="6" t="s">
        <v>4637</v>
      </c>
      <c r="H3257" s="16">
        <v>28353687.054000001</v>
      </c>
      <c r="I3257" s="12" t="s">
        <v>10333</v>
      </c>
      <c r="J3257" s="12" t="s">
        <v>1037</v>
      </c>
      <c r="K3257" s="15">
        <v>9500000</v>
      </c>
      <c r="L3257" s="13" t="s">
        <v>15</v>
      </c>
      <c r="M3257" s="7">
        <v>1</v>
      </c>
      <c r="N3257" s="17"/>
    </row>
    <row r="3258" spans="1:14" ht="214.5">
      <c r="A3258" s="6">
        <v>3256</v>
      </c>
      <c r="B3258" s="8" t="s">
        <v>4359</v>
      </c>
      <c r="C3258" s="9" t="s">
        <v>17981</v>
      </c>
      <c r="D3258" s="10" t="s">
        <v>17982</v>
      </c>
      <c r="E3258" s="11" t="s">
        <v>17983</v>
      </c>
      <c r="F3258" s="6">
        <v>490614</v>
      </c>
      <c r="G3258" s="6" t="s">
        <v>4637</v>
      </c>
      <c r="H3258" s="16">
        <v>33298882.155000001</v>
      </c>
      <c r="I3258" s="12" t="s">
        <v>10173</v>
      </c>
      <c r="J3258" s="12" t="s">
        <v>17984</v>
      </c>
      <c r="K3258" s="15">
        <v>0</v>
      </c>
      <c r="L3258" s="13" t="s">
        <v>14</v>
      </c>
      <c r="M3258" s="7">
        <v>1</v>
      </c>
      <c r="N3258" s="17"/>
    </row>
    <row r="3259" spans="1:14" ht="214.5">
      <c r="A3259" s="6">
        <v>3257</v>
      </c>
      <c r="B3259" s="8" t="s">
        <v>4359</v>
      </c>
      <c r="C3259" s="9" t="s">
        <v>17985</v>
      </c>
      <c r="D3259" s="10" t="s">
        <v>17986</v>
      </c>
      <c r="E3259" s="11" t="s">
        <v>17983</v>
      </c>
      <c r="F3259" s="6">
        <v>490614</v>
      </c>
      <c r="G3259" s="6" t="s">
        <v>4637</v>
      </c>
      <c r="H3259" s="16">
        <v>33298882.155000001</v>
      </c>
      <c r="I3259" s="12" t="s">
        <v>10173</v>
      </c>
      <c r="J3259" s="12" t="s">
        <v>17984</v>
      </c>
      <c r="K3259" s="15">
        <v>0</v>
      </c>
      <c r="L3259" s="13" t="s">
        <v>14</v>
      </c>
      <c r="M3259" s="7">
        <v>0.7</v>
      </c>
      <c r="N3259" s="17"/>
    </row>
    <row r="3260" spans="1:14" ht="214.5">
      <c r="A3260" s="6">
        <v>3258</v>
      </c>
      <c r="B3260" s="8" t="s">
        <v>4359</v>
      </c>
      <c r="C3260" s="9" t="s">
        <v>17987</v>
      </c>
      <c r="D3260" s="10" t="s">
        <v>17988</v>
      </c>
      <c r="E3260" s="11" t="s">
        <v>17983</v>
      </c>
      <c r="F3260" s="6">
        <v>490614</v>
      </c>
      <c r="G3260" s="6" t="s">
        <v>4637</v>
      </c>
      <c r="H3260" s="16">
        <v>33298882.155000001</v>
      </c>
      <c r="I3260" s="12" t="s">
        <v>10173</v>
      </c>
      <c r="J3260" s="12" t="s">
        <v>17984</v>
      </c>
      <c r="K3260" s="15">
        <v>0</v>
      </c>
      <c r="L3260" s="13" t="s">
        <v>14</v>
      </c>
      <c r="M3260" s="7">
        <v>0.3</v>
      </c>
      <c r="N3260" s="17"/>
    </row>
    <row r="3261" spans="1:14" ht="267.75">
      <c r="A3261" s="6">
        <v>3259</v>
      </c>
      <c r="B3261" s="8" t="s">
        <v>4359</v>
      </c>
      <c r="C3261" s="9" t="s">
        <v>4412</v>
      </c>
      <c r="D3261" s="10" t="s">
        <v>4413</v>
      </c>
      <c r="E3261" s="11" t="s">
        <v>17989</v>
      </c>
      <c r="F3261" s="6">
        <v>480705</v>
      </c>
      <c r="G3261" s="6" t="s">
        <v>4637</v>
      </c>
      <c r="H3261" s="16">
        <v>36423914.141000003</v>
      </c>
      <c r="I3261" s="12" t="s">
        <v>17170</v>
      </c>
      <c r="J3261" s="12" t="s">
        <v>16877</v>
      </c>
      <c r="K3261" s="15">
        <v>0</v>
      </c>
      <c r="L3261" s="13" t="s">
        <v>15</v>
      </c>
      <c r="M3261" s="7">
        <v>1</v>
      </c>
      <c r="N3261" s="17"/>
    </row>
    <row r="3262" spans="1:14" ht="267.75">
      <c r="A3262" s="6">
        <v>3260</v>
      </c>
      <c r="B3262" s="8" t="s">
        <v>4359</v>
      </c>
      <c r="C3262" s="9" t="s">
        <v>4435</v>
      </c>
      <c r="D3262" s="10" t="s">
        <v>4436</v>
      </c>
      <c r="E3262" s="11" t="s">
        <v>17990</v>
      </c>
      <c r="F3262" s="6">
        <v>480706</v>
      </c>
      <c r="G3262" s="6" t="s">
        <v>4637</v>
      </c>
      <c r="H3262" s="16">
        <v>29506849.011999998</v>
      </c>
      <c r="I3262" s="12" t="s">
        <v>10843</v>
      </c>
      <c r="J3262" s="12" t="s">
        <v>17991</v>
      </c>
      <c r="K3262" s="15">
        <v>0</v>
      </c>
      <c r="L3262" s="13" t="s">
        <v>15</v>
      </c>
      <c r="M3262" s="7">
        <v>1</v>
      </c>
      <c r="N3262" s="17"/>
    </row>
    <row r="3263" spans="1:14" ht="220.5">
      <c r="A3263" s="6">
        <v>3261</v>
      </c>
      <c r="B3263" s="8" t="s">
        <v>4359</v>
      </c>
      <c r="C3263" s="9" t="s">
        <v>17992</v>
      </c>
      <c r="D3263" s="10" t="s">
        <v>17993</v>
      </c>
      <c r="E3263" s="11" t="s">
        <v>17994</v>
      </c>
      <c r="F3263" s="6">
        <v>480707</v>
      </c>
      <c r="G3263" s="6" t="s">
        <v>4637</v>
      </c>
      <c r="H3263" s="16">
        <v>21500103.469000001</v>
      </c>
      <c r="I3263" s="12" t="s">
        <v>10173</v>
      </c>
      <c r="J3263" s="12" t="s">
        <v>17995</v>
      </c>
      <c r="K3263" s="15">
        <v>0</v>
      </c>
      <c r="L3263" s="13" t="s">
        <v>14</v>
      </c>
      <c r="M3263" s="7">
        <v>1</v>
      </c>
      <c r="N3263" s="17"/>
    </row>
    <row r="3264" spans="1:14" ht="220.5">
      <c r="A3264" s="6">
        <v>3262</v>
      </c>
      <c r="B3264" s="8" t="s">
        <v>4359</v>
      </c>
      <c r="C3264" s="9" t="s">
        <v>4477</v>
      </c>
      <c r="D3264" s="10" t="s">
        <v>4478</v>
      </c>
      <c r="E3264" s="11" t="s">
        <v>17994</v>
      </c>
      <c r="F3264" s="6">
        <v>480707</v>
      </c>
      <c r="G3264" s="6" t="s">
        <v>4637</v>
      </c>
      <c r="H3264" s="16">
        <v>21500103.469000001</v>
      </c>
      <c r="I3264" s="12" t="s">
        <v>10173</v>
      </c>
      <c r="J3264" s="12" t="s">
        <v>17995</v>
      </c>
      <c r="K3264" s="15">
        <v>0</v>
      </c>
      <c r="L3264" s="13" t="s">
        <v>14</v>
      </c>
      <c r="M3264" s="7">
        <v>0.6</v>
      </c>
      <c r="N3264" s="17"/>
    </row>
    <row r="3265" spans="1:14" ht="220.5">
      <c r="A3265" s="6">
        <v>3263</v>
      </c>
      <c r="B3265" s="8" t="s">
        <v>4359</v>
      </c>
      <c r="C3265" s="9" t="s">
        <v>17996</v>
      </c>
      <c r="D3265" s="10" t="s">
        <v>17997</v>
      </c>
      <c r="E3265" s="11" t="s">
        <v>17994</v>
      </c>
      <c r="F3265" s="6">
        <v>480707</v>
      </c>
      <c r="G3265" s="6" t="s">
        <v>4637</v>
      </c>
      <c r="H3265" s="16">
        <v>21500103.469000001</v>
      </c>
      <c r="I3265" s="12" t="s">
        <v>10173</v>
      </c>
      <c r="J3265" s="12" t="s">
        <v>17995</v>
      </c>
      <c r="K3265" s="15">
        <v>0</v>
      </c>
      <c r="L3265" s="13" t="s">
        <v>14</v>
      </c>
      <c r="M3265" s="7">
        <v>0.4</v>
      </c>
      <c r="N3265" s="17"/>
    </row>
    <row r="3266" spans="1:14" ht="78.75">
      <c r="A3266" s="6">
        <v>3264</v>
      </c>
      <c r="B3266" s="8" t="s">
        <v>4359</v>
      </c>
      <c r="C3266" s="9" t="s">
        <v>17998</v>
      </c>
      <c r="D3266" s="10" t="s">
        <v>13320</v>
      </c>
      <c r="E3266" s="11" t="s">
        <v>17999</v>
      </c>
      <c r="F3266" s="6">
        <v>526107</v>
      </c>
      <c r="G3266" s="6" t="s">
        <v>1109</v>
      </c>
      <c r="H3266" s="16">
        <v>679440</v>
      </c>
      <c r="I3266" s="12">
        <v>44223</v>
      </c>
      <c r="J3266" s="12">
        <v>44377</v>
      </c>
      <c r="K3266" s="15">
        <v>0</v>
      </c>
      <c r="L3266" s="13" t="s">
        <v>15</v>
      </c>
      <c r="M3266" s="7">
        <v>1</v>
      </c>
      <c r="N3266" s="17"/>
    </row>
    <row r="3267" spans="1:14" ht="78.75">
      <c r="A3267" s="6">
        <v>3265</v>
      </c>
      <c r="B3267" s="8" t="s">
        <v>4359</v>
      </c>
      <c r="C3267" s="9" t="s">
        <v>18000</v>
      </c>
      <c r="D3267" s="10" t="s">
        <v>13380</v>
      </c>
      <c r="E3267" s="11" t="s">
        <v>18001</v>
      </c>
      <c r="F3267" s="6">
        <v>195950</v>
      </c>
      <c r="G3267" s="6" t="s">
        <v>1109</v>
      </c>
      <c r="H3267" s="16">
        <v>475000</v>
      </c>
      <c r="I3267" s="12">
        <v>43285</v>
      </c>
      <c r="J3267" s="12">
        <v>43347</v>
      </c>
      <c r="K3267" s="15">
        <v>0</v>
      </c>
      <c r="L3267" s="13" t="s">
        <v>15</v>
      </c>
      <c r="M3267" s="7">
        <v>1</v>
      </c>
      <c r="N3267" s="17"/>
    </row>
    <row r="3268" spans="1:14" ht="78.75">
      <c r="A3268" s="6">
        <v>3266</v>
      </c>
      <c r="B3268" s="8" t="s">
        <v>4359</v>
      </c>
      <c r="C3268" s="9" t="s">
        <v>18002</v>
      </c>
      <c r="D3268" s="10" t="s">
        <v>18003</v>
      </c>
      <c r="E3268" s="11" t="s">
        <v>18004</v>
      </c>
      <c r="F3268" s="6">
        <v>472305</v>
      </c>
      <c r="G3268" s="6" t="s">
        <v>1109</v>
      </c>
      <c r="H3268" s="16">
        <v>1239636</v>
      </c>
      <c r="I3268" s="12">
        <v>44055</v>
      </c>
      <c r="J3268" s="12">
        <v>44239</v>
      </c>
      <c r="K3268" s="15">
        <v>0</v>
      </c>
      <c r="L3268" s="13" t="s">
        <v>15</v>
      </c>
      <c r="M3268" s="7">
        <v>1</v>
      </c>
      <c r="N3268" s="17"/>
    </row>
    <row r="3269" spans="1:14" ht="78.75">
      <c r="A3269" s="6">
        <v>3267</v>
      </c>
      <c r="B3269" s="8" t="s">
        <v>4359</v>
      </c>
      <c r="C3269" s="9" t="s">
        <v>18005</v>
      </c>
      <c r="D3269" s="10" t="s">
        <v>18006</v>
      </c>
      <c r="E3269" s="11" t="s">
        <v>18007</v>
      </c>
      <c r="F3269" s="6">
        <v>500782</v>
      </c>
      <c r="G3269" s="6" t="s">
        <v>1109</v>
      </c>
      <c r="H3269" s="16">
        <v>475188.1</v>
      </c>
      <c r="I3269" s="12">
        <v>44153</v>
      </c>
      <c r="J3269" s="12">
        <v>44333</v>
      </c>
      <c r="K3269" s="15">
        <v>0</v>
      </c>
      <c r="L3269" s="13" t="s">
        <v>15</v>
      </c>
      <c r="M3269" s="7">
        <v>1</v>
      </c>
      <c r="N3269" s="17"/>
    </row>
    <row r="3270" spans="1:14" ht="204.75">
      <c r="A3270" s="6">
        <v>3268</v>
      </c>
      <c r="B3270" s="8" t="s">
        <v>4359</v>
      </c>
      <c r="C3270" s="9" t="s">
        <v>4419</v>
      </c>
      <c r="D3270" s="10" t="s">
        <v>4420</v>
      </c>
      <c r="E3270" s="11" t="s">
        <v>18008</v>
      </c>
      <c r="F3270" s="6">
        <v>338429</v>
      </c>
      <c r="G3270" s="6" t="s">
        <v>1493</v>
      </c>
      <c r="H3270" s="16">
        <v>10929967.856000001</v>
      </c>
      <c r="I3270" s="12">
        <v>43730</v>
      </c>
      <c r="J3270" s="12">
        <v>44076</v>
      </c>
      <c r="K3270" s="15">
        <v>2774452</v>
      </c>
      <c r="L3270" s="13" t="s">
        <v>15</v>
      </c>
      <c r="M3270" s="7">
        <v>1</v>
      </c>
      <c r="N3270" s="17"/>
    </row>
    <row r="3271" spans="1:14" ht="126">
      <c r="A3271" s="6">
        <v>3269</v>
      </c>
      <c r="B3271" s="8" t="s">
        <v>4359</v>
      </c>
      <c r="C3271" s="9" t="s">
        <v>18009</v>
      </c>
      <c r="D3271" s="10" t="s">
        <v>18010</v>
      </c>
      <c r="E3271" s="11" t="s">
        <v>18011</v>
      </c>
      <c r="F3271" s="6">
        <v>430709</v>
      </c>
      <c r="G3271" s="6" t="s">
        <v>1493</v>
      </c>
      <c r="H3271" s="16">
        <v>10622137.15</v>
      </c>
      <c r="I3271" s="12">
        <v>44020</v>
      </c>
      <c r="J3271" s="12">
        <v>44242</v>
      </c>
      <c r="K3271" s="15">
        <v>0</v>
      </c>
      <c r="L3271" s="13" t="s">
        <v>15</v>
      </c>
      <c r="M3271" s="7">
        <v>1</v>
      </c>
      <c r="N3271" s="17"/>
    </row>
    <row r="3272" spans="1:14" ht="78.75">
      <c r="A3272" s="6">
        <v>3270</v>
      </c>
      <c r="B3272" s="8" t="s">
        <v>4359</v>
      </c>
      <c r="C3272" s="9" t="s">
        <v>18012</v>
      </c>
      <c r="D3272" s="10" t="s">
        <v>4576</v>
      </c>
      <c r="E3272" s="11" t="s">
        <v>18013</v>
      </c>
      <c r="F3272" s="6">
        <v>463120</v>
      </c>
      <c r="G3272" s="6" t="s">
        <v>1493</v>
      </c>
      <c r="H3272" s="16">
        <v>4959000</v>
      </c>
      <c r="I3272" s="12">
        <v>44037</v>
      </c>
      <c r="J3272" s="12">
        <v>44374</v>
      </c>
      <c r="K3272" s="15">
        <v>0</v>
      </c>
      <c r="L3272" s="13" t="s">
        <v>15</v>
      </c>
      <c r="M3272" s="7">
        <v>1</v>
      </c>
      <c r="N3272" s="17"/>
    </row>
    <row r="3273" spans="1:14" ht="157.5">
      <c r="A3273" s="6">
        <v>3271</v>
      </c>
      <c r="B3273" s="8" t="s">
        <v>4359</v>
      </c>
      <c r="C3273" s="9" t="s">
        <v>18014</v>
      </c>
      <c r="D3273" s="10" t="s">
        <v>18015</v>
      </c>
      <c r="E3273" s="11" t="s">
        <v>18016</v>
      </c>
      <c r="F3273" s="6">
        <v>463121</v>
      </c>
      <c r="G3273" s="6" t="s">
        <v>1493</v>
      </c>
      <c r="H3273" s="16">
        <v>4326478.5999999996</v>
      </c>
      <c r="I3273" s="12">
        <v>44045</v>
      </c>
      <c r="J3273" s="12">
        <v>44378</v>
      </c>
      <c r="K3273" s="15">
        <v>0</v>
      </c>
      <c r="L3273" s="13" t="s">
        <v>15</v>
      </c>
      <c r="M3273" s="7">
        <v>1</v>
      </c>
      <c r="N3273" s="17"/>
    </row>
    <row r="3274" spans="1:14" ht="47.25">
      <c r="A3274" s="6">
        <v>3272</v>
      </c>
      <c r="B3274" s="8" t="s">
        <v>18017</v>
      </c>
      <c r="C3274" s="9" t="s">
        <v>4641</v>
      </c>
      <c r="D3274" s="10" t="s">
        <v>4642</v>
      </c>
      <c r="E3274" s="11" t="s">
        <v>4643</v>
      </c>
      <c r="F3274" s="6">
        <v>413298</v>
      </c>
      <c r="G3274" s="6" t="s">
        <v>4644</v>
      </c>
      <c r="H3274" s="16">
        <v>13290448.33</v>
      </c>
      <c r="I3274" s="12" t="s">
        <v>4645</v>
      </c>
      <c r="J3274" s="12" t="s">
        <v>4646</v>
      </c>
      <c r="K3274" s="15">
        <v>0</v>
      </c>
      <c r="L3274" s="13" t="s">
        <v>15</v>
      </c>
      <c r="M3274" s="7">
        <v>1</v>
      </c>
      <c r="N3274" s="17"/>
    </row>
    <row r="3275" spans="1:14" ht="47.25">
      <c r="A3275" s="6">
        <v>3273</v>
      </c>
      <c r="B3275" s="8" t="s">
        <v>18017</v>
      </c>
      <c r="C3275" s="9" t="s">
        <v>4647</v>
      </c>
      <c r="D3275" s="10" t="s">
        <v>4648</v>
      </c>
      <c r="E3275" s="11" t="s">
        <v>4649</v>
      </c>
      <c r="F3275" s="6">
        <v>191799</v>
      </c>
      <c r="G3275" s="6" t="s">
        <v>4644</v>
      </c>
      <c r="H3275" s="16">
        <v>18682157.010000002</v>
      </c>
      <c r="I3275" s="12" t="s">
        <v>4650</v>
      </c>
      <c r="J3275" s="12" t="s">
        <v>4651</v>
      </c>
      <c r="K3275" s="15">
        <v>12439414</v>
      </c>
      <c r="L3275" s="13" t="s">
        <v>15</v>
      </c>
      <c r="M3275" s="7">
        <v>1</v>
      </c>
      <c r="N3275" s="17"/>
    </row>
    <row r="3276" spans="1:14" ht="78.75">
      <c r="A3276" s="6">
        <v>3274</v>
      </c>
      <c r="B3276" s="8" t="s">
        <v>18017</v>
      </c>
      <c r="C3276" s="9" t="s">
        <v>4652</v>
      </c>
      <c r="D3276" s="10" t="s">
        <v>4653</v>
      </c>
      <c r="E3276" s="11" t="s">
        <v>4654</v>
      </c>
      <c r="F3276" s="6">
        <v>181822</v>
      </c>
      <c r="G3276" s="6" t="s">
        <v>4644</v>
      </c>
      <c r="H3276" s="16">
        <v>52359043.810000002</v>
      </c>
      <c r="I3276" s="12" t="s">
        <v>4655</v>
      </c>
      <c r="J3276" s="12" t="s">
        <v>1576</v>
      </c>
      <c r="K3276" s="15">
        <v>17317729</v>
      </c>
      <c r="L3276" s="13" t="s">
        <v>14</v>
      </c>
      <c r="M3276" s="7">
        <v>1</v>
      </c>
      <c r="N3276" s="17"/>
    </row>
    <row r="3277" spans="1:14" ht="110.25">
      <c r="A3277" s="6">
        <v>3275</v>
      </c>
      <c r="B3277" s="8" t="s">
        <v>18017</v>
      </c>
      <c r="C3277" s="9" t="s">
        <v>4656</v>
      </c>
      <c r="D3277" s="10" t="s">
        <v>4657</v>
      </c>
      <c r="E3277" s="11" t="s">
        <v>4654</v>
      </c>
      <c r="F3277" s="6">
        <v>181822</v>
      </c>
      <c r="G3277" s="6" t="s">
        <v>4644</v>
      </c>
      <c r="H3277" s="16">
        <v>52359043.810000002</v>
      </c>
      <c r="I3277" s="12" t="s">
        <v>4655</v>
      </c>
      <c r="J3277" s="12" t="s">
        <v>1576</v>
      </c>
      <c r="K3277" s="15">
        <v>17317729</v>
      </c>
      <c r="L3277" s="13" t="s">
        <v>14</v>
      </c>
      <c r="M3277" s="7">
        <v>0.51</v>
      </c>
      <c r="N3277" s="17"/>
    </row>
    <row r="3278" spans="1:14" ht="110.25">
      <c r="A3278" s="6">
        <v>3276</v>
      </c>
      <c r="B3278" s="8" t="s">
        <v>18017</v>
      </c>
      <c r="C3278" s="9" t="s">
        <v>4658</v>
      </c>
      <c r="D3278" s="10" t="s">
        <v>3315</v>
      </c>
      <c r="E3278" s="11" t="s">
        <v>4654</v>
      </c>
      <c r="F3278" s="6">
        <v>181822</v>
      </c>
      <c r="G3278" s="6" t="s">
        <v>4644</v>
      </c>
      <c r="H3278" s="16">
        <v>52359043.810000002</v>
      </c>
      <c r="I3278" s="12" t="s">
        <v>4655</v>
      </c>
      <c r="J3278" s="12" t="s">
        <v>1576</v>
      </c>
      <c r="K3278" s="15">
        <v>17317729</v>
      </c>
      <c r="L3278" s="13" t="s">
        <v>14</v>
      </c>
      <c r="M3278" s="7">
        <v>0.49</v>
      </c>
      <c r="N3278" s="17"/>
    </row>
    <row r="3279" spans="1:14" ht="78.75">
      <c r="A3279" s="6">
        <v>3277</v>
      </c>
      <c r="B3279" s="8" t="s">
        <v>18017</v>
      </c>
      <c r="C3279" s="9" t="s">
        <v>4652</v>
      </c>
      <c r="D3279" s="10" t="s">
        <v>4653</v>
      </c>
      <c r="E3279" s="11" t="s">
        <v>4659</v>
      </c>
      <c r="F3279" s="6">
        <v>181823</v>
      </c>
      <c r="G3279" s="6" t="s">
        <v>4644</v>
      </c>
      <c r="H3279" s="16">
        <v>39702512.409999996</v>
      </c>
      <c r="I3279" s="12" t="s">
        <v>4655</v>
      </c>
      <c r="J3279" s="12" t="s">
        <v>1576</v>
      </c>
      <c r="K3279" s="15">
        <v>0</v>
      </c>
      <c r="L3279" s="13" t="s">
        <v>14</v>
      </c>
      <c r="M3279" s="7">
        <v>1</v>
      </c>
      <c r="N3279" s="17"/>
    </row>
    <row r="3280" spans="1:14" ht="110.25">
      <c r="A3280" s="6">
        <v>3278</v>
      </c>
      <c r="B3280" s="8" t="s">
        <v>18017</v>
      </c>
      <c r="C3280" s="9" t="s">
        <v>4656</v>
      </c>
      <c r="D3280" s="10" t="s">
        <v>4657</v>
      </c>
      <c r="E3280" s="11" t="s">
        <v>4659</v>
      </c>
      <c r="F3280" s="6">
        <v>181823</v>
      </c>
      <c r="G3280" s="6" t="s">
        <v>4644</v>
      </c>
      <c r="H3280" s="16">
        <v>39702512.409999996</v>
      </c>
      <c r="I3280" s="12" t="s">
        <v>4655</v>
      </c>
      <c r="J3280" s="12" t="s">
        <v>1576</v>
      </c>
      <c r="K3280" s="15">
        <v>0</v>
      </c>
      <c r="L3280" s="13" t="s">
        <v>14</v>
      </c>
      <c r="M3280" s="7">
        <v>0.51</v>
      </c>
      <c r="N3280" s="17"/>
    </row>
    <row r="3281" spans="1:14" ht="110.25">
      <c r="A3281" s="6">
        <v>3279</v>
      </c>
      <c r="B3281" s="8" t="s">
        <v>18017</v>
      </c>
      <c r="C3281" s="9" t="s">
        <v>4658</v>
      </c>
      <c r="D3281" s="10" t="s">
        <v>3315</v>
      </c>
      <c r="E3281" s="11" t="s">
        <v>4659</v>
      </c>
      <c r="F3281" s="6">
        <v>181823</v>
      </c>
      <c r="G3281" s="6" t="s">
        <v>4644</v>
      </c>
      <c r="H3281" s="16">
        <v>39702512.409999996</v>
      </c>
      <c r="I3281" s="12" t="s">
        <v>4655</v>
      </c>
      <c r="J3281" s="12" t="s">
        <v>1576</v>
      </c>
      <c r="K3281" s="15">
        <v>0</v>
      </c>
      <c r="L3281" s="13" t="s">
        <v>14</v>
      </c>
      <c r="M3281" s="7">
        <v>0.49</v>
      </c>
      <c r="N3281" s="17"/>
    </row>
    <row r="3282" spans="1:14" ht="63">
      <c r="A3282" s="6">
        <v>3280</v>
      </c>
      <c r="B3282" s="8" t="s">
        <v>18017</v>
      </c>
      <c r="C3282" s="9" t="s">
        <v>4660</v>
      </c>
      <c r="D3282" s="10" t="s">
        <v>4653</v>
      </c>
      <c r="E3282" s="11" t="s">
        <v>4661</v>
      </c>
      <c r="F3282" s="6">
        <v>181824</v>
      </c>
      <c r="G3282" s="6" t="s">
        <v>4644</v>
      </c>
      <c r="H3282" s="16">
        <v>22260997.09</v>
      </c>
      <c r="I3282" s="12" t="s">
        <v>4655</v>
      </c>
      <c r="J3282" s="12" t="s">
        <v>1576</v>
      </c>
      <c r="K3282" s="15">
        <v>7855549</v>
      </c>
      <c r="L3282" s="13" t="s">
        <v>14</v>
      </c>
      <c r="M3282" s="7">
        <v>1</v>
      </c>
      <c r="N3282" s="17"/>
    </row>
    <row r="3283" spans="1:14" ht="110.25">
      <c r="A3283" s="6">
        <v>3281</v>
      </c>
      <c r="B3283" s="8" t="s">
        <v>18017</v>
      </c>
      <c r="C3283" s="9" t="s">
        <v>4656</v>
      </c>
      <c r="D3283" s="10" t="s">
        <v>4657</v>
      </c>
      <c r="E3283" s="11" t="s">
        <v>4661</v>
      </c>
      <c r="F3283" s="6">
        <v>181824</v>
      </c>
      <c r="G3283" s="6" t="s">
        <v>4644</v>
      </c>
      <c r="H3283" s="16">
        <v>22260997.09</v>
      </c>
      <c r="I3283" s="12" t="s">
        <v>4655</v>
      </c>
      <c r="J3283" s="12" t="s">
        <v>1576</v>
      </c>
      <c r="K3283" s="15">
        <v>7855549</v>
      </c>
      <c r="L3283" s="13" t="s">
        <v>14</v>
      </c>
      <c r="M3283" s="7">
        <v>0.51</v>
      </c>
      <c r="N3283" s="17"/>
    </row>
    <row r="3284" spans="1:14" ht="110.25">
      <c r="A3284" s="6">
        <v>3282</v>
      </c>
      <c r="B3284" s="8" t="s">
        <v>18017</v>
      </c>
      <c r="C3284" s="9" t="s">
        <v>4658</v>
      </c>
      <c r="D3284" s="10" t="s">
        <v>3315</v>
      </c>
      <c r="E3284" s="11" t="s">
        <v>4661</v>
      </c>
      <c r="F3284" s="6">
        <v>181824</v>
      </c>
      <c r="G3284" s="6" t="s">
        <v>4644</v>
      </c>
      <c r="H3284" s="16">
        <v>22260997.09</v>
      </c>
      <c r="I3284" s="12" t="s">
        <v>4655</v>
      </c>
      <c r="J3284" s="12" t="s">
        <v>1576</v>
      </c>
      <c r="K3284" s="15">
        <v>7855549</v>
      </c>
      <c r="L3284" s="13" t="s">
        <v>14</v>
      </c>
      <c r="M3284" s="7">
        <v>0.49</v>
      </c>
      <c r="N3284" s="17"/>
    </row>
    <row r="3285" spans="1:14" ht="63">
      <c r="A3285" s="6">
        <v>3283</v>
      </c>
      <c r="B3285" s="8" t="s">
        <v>18017</v>
      </c>
      <c r="C3285" s="9" t="s">
        <v>4662</v>
      </c>
      <c r="D3285" s="10" t="s">
        <v>4663</v>
      </c>
      <c r="E3285" s="11" t="s">
        <v>4664</v>
      </c>
      <c r="F3285" s="6">
        <v>204477</v>
      </c>
      <c r="G3285" s="6" t="s">
        <v>4644</v>
      </c>
      <c r="H3285" s="16">
        <v>30740139</v>
      </c>
      <c r="I3285" s="12" t="s">
        <v>4665</v>
      </c>
      <c r="J3285" s="12" t="s">
        <v>4666</v>
      </c>
      <c r="K3285" s="15">
        <v>17975340</v>
      </c>
      <c r="L3285" s="13" t="s">
        <v>14</v>
      </c>
      <c r="M3285" s="7">
        <v>1</v>
      </c>
      <c r="N3285" s="17"/>
    </row>
    <row r="3286" spans="1:14" ht="63">
      <c r="A3286" s="6">
        <v>3284</v>
      </c>
      <c r="B3286" s="8" t="s">
        <v>18017</v>
      </c>
      <c r="C3286" s="9" t="s">
        <v>4667</v>
      </c>
      <c r="D3286" s="10" t="s">
        <v>4668</v>
      </c>
      <c r="E3286" s="11" t="s">
        <v>4664</v>
      </c>
      <c r="F3286" s="6">
        <v>204477</v>
      </c>
      <c r="G3286" s="6" t="s">
        <v>4644</v>
      </c>
      <c r="H3286" s="16">
        <v>30740139</v>
      </c>
      <c r="I3286" s="12" t="s">
        <v>4665</v>
      </c>
      <c r="J3286" s="12" t="s">
        <v>4666</v>
      </c>
      <c r="K3286" s="15">
        <v>17975340</v>
      </c>
      <c r="L3286" s="13" t="s">
        <v>14</v>
      </c>
      <c r="M3286" s="7">
        <v>0.51</v>
      </c>
      <c r="N3286" s="17"/>
    </row>
    <row r="3287" spans="1:14" ht="63">
      <c r="A3287" s="6">
        <v>3285</v>
      </c>
      <c r="B3287" s="8" t="s">
        <v>18017</v>
      </c>
      <c r="C3287" s="9" t="s">
        <v>4669</v>
      </c>
      <c r="D3287" s="10" t="s">
        <v>4670</v>
      </c>
      <c r="E3287" s="11" t="s">
        <v>4664</v>
      </c>
      <c r="F3287" s="6">
        <v>204477</v>
      </c>
      <c r="G3287" s="6" t="s">
        <v>4644</v>
      </c>
      <c r="H3287" s="16">
        <v>30740139</v>
      </c>
      <c r="I3287" s="12" t="s">
        <v>4665</v>
      </c>
      <c r="J3287" s="12" t="s">
        <v>4666</v>
      </c>
      <c r="K3287" s="15">
        <v>17975340</v>
      </c>
      <c r="L3287" s="13" t="s">
        <v>14</v>
      </c>
      <c r="M3287" s="7">
        <v>0.49</v>
      </c>
      <c r="N3287" s="17"/>
    </row>
    <row r="3288" spans="1:14" ht="47.25">
      <c r="A3288" s="6">
        <v>3286</v>
      </c>
      <c r="B3288" s="8" t="s">
        <v>18017</v>
      </c>
      <c r="C3288" s="9" t="s">
        <v>4671</v>
      </c>
      <c r="D3288" s="10" t="s">
        <v>4672</v>
      </c>
      <c r="E3288" s="11" t="s">
        <v>4673</v>
      </c>
      <c r="F3288" s="6">
        <v>184970</v>
      </c>
      <c r="G3288" s="6" t="s">
        <v>4644</v>
      </c>
      <c r="H3288" s="16">
        <v>52585608.939999998</v>
      </c>
      <c r="I3288" s="12" t="s">
        <v>4674</v>
      </c>
      <c r="J3288" s="12" t="s">
        <v>4651</v>
      </c>
      <c r="K3288" s="15">
        <v>11347050</v>
      </c>
      <c r="L3288" s="13" t="s">
        <v>15</v>
      </c>
      <c r="M3288" s="7">
        <v>1</v>
      </c>
      <c r="N3288" s="17"/>
    </row>
    <row r="3289" spans="1:14" ht="47.25">
      <c r="A3289" s="6">
        <v>3287</v>
      </c>
      <c r="B3289" s="8" t="s">
        <v>18017</v>
      </c>
      <c r="C3289" s="9" t="s">
        <v>4675</v>
      </c>
      <c r="D3289" s="10" t="s">
        <v>4676</v>
      </c>
      <c r="E3289" s="11" t="s">
        <v>4677</v>
      </c>
      <c r="F3289" s="6">
        <v>184973</v>
      </c>
      <c r="G3289" s="6" t="s">
        <v>4644</v>
      </c>
      <c r="H3289" s="16">
        <v>11624754.15</v>
      </c>
      <c r="I3289" s="12" t="s">
        <v>4678</v>
      </c>
      <c r="J3289" s="12" t="s">
        <v>4679</v>
      </c>
      <c r="K3289" s="15">
        <v>3998219</v>
      </c>
      <c r="L3289" s="13" t="s">
        <v>15</v>
      </c>
      <c r="M3289" s="7">
        <v>1</v>
      </c>
      <c r="N3289" s="17"/>
    </row>
    <row r="3290" spans="1:14" ht="47.25">
      <c r="A3290" s="6">
        <v>3288</v>
      </c>
      <c r="B3290" s="8" t="s">
        <v>18017</v>
      </c>
      <c r="C3290" s="9" t="s">
        <v>4680</v>
      </c>
      <c r="D3290" s="10" t="s">
        <v>4681</v>
      </c>
      <c r="E3290" s="11" t="s">
        <v>4682</v>
      </c>
      <c r="F3290" s="6">
        <v>184974</v>
      </c>
      <c r="G3290" s="6" t="s">
        <v>4644</v>
      </c>
      <c r="H3290" s="16">
        <v>10562790.789999999</v>
      </c>
      <c r="I3290" s="12" t="s">
        <v>4683</v>
      </c>
      <c r="J3290" s="12" t="s">
        <v>4679</v>
      </c>
      <c r="K3290" s="15">
        <v>0</v>
      </c>
      <c r="L3290" s="13" t="s">
        <v>15</v>
      </c>
      <c r="M3290" s="7">
        <v>1</v>
      </c>
      <c r="N3290" s="17"/>
    </row>
    <row r="3291" spans="1:14" ht="47.25">
      <c r="A3291" s="6">
        <v>3289</v>
      </c>
      <c r="B3291" s="8" t="s">
        <v>18017</v>
      </c>
      <c r="C3291" s="9" t="s">
        <v>4684</v>
      </c>
      <c r="D3291" s="10" t="s">
        <v>4685</v>
      </c>
      <c r="E3291" s="11" t="s">
        <v>4686</v>
      </c>
      <c r="F3291" s="6">
        <v>219060</v>
      </c>
      <c r="G3291" s="6" t="s">
        <v>4644</v>
      </c>
      <c r="H3291" s="16">
        <v>17697631.647</v>
      </c>
      <c r="I3291" s="12" t="s">
        <v>4687</v>
      </c>
      <c r="J3291" s="12" t="s">
        <v>4688</v>
      </c>
      <c r="K3291" s="15">
        <v>6236692</v>
      </c>
      <c r="L3291" s="13" t="s">
        <v>15</v>
      </c>
      <c r="M3291" s="7">
        <v>1</v>
      </c>
      <c r="N3291" s="17"/>
    </row>
    <row r="3292" spans="1:14" ht="94.5">
      <c r="A3292" s="6">
        <v>3290</v>
      </c>
      <c r="B3292" s="8" t="s">
        <v>18017</v>
      </c>
      <c r="C3292" s="9" t="s">
        <v>4689</v>
      </c>
      <c r="D3292" s="10" t="s">
        <v>4690</v>
      </c>
      <c r="E3292" s="11" t="s">
        <v>4691</v>
      </c>
      <c r="F3292" s="6">
        <v>191778</v>
      </c>
      <c r="G3292" s="6" t="s">
        <v>4644</v>
      </c>
      <c r="H3292" s="16">
        <v>16859419.190000001</v>
      </c>
      <c r="I3292" s="12" t="s">
        <v>4692</v>
      </c>
      <c r="J3292" s="12" t="s">
        <v>4693</v>
      </c>
      <c r="K3292" s="15">
        <v>13100195</v>
      </c>
      <c r="L3292" s="13" t="s">
        <v>15</v>
      </c>
      <c r="M3292" s="7">
        <v>1</v>
      </c>
      <c r="N3292" s="17"/>
    </row>
    <row r="3293" spans="1:14" ht="47.25">
      <c r="A3293" s="6">
        <v>3291</v>
      </c>
      <c r="B3293" s="8" t="s">
        <v>18017</v>
      </c>
      <c r="C3293" s="9" t="s">
        <v>4694</v>
      </c>
      <c r="D3293" s="10" t="s">
        <v>4695</v>
      </c>
      <c r="E3293" s="11" t="s">
        <v>4696</v>
      </c>
      <c r="F3293" s="6">
        <v>278159</v>
      </c>
      <c r="G3293" s="6" t="s">
        <v>4644</v>
      </c>
      <c r="H3293" s="16">
        <v>28099034.138999999</v>
      </c>
      <c r="I3293" s="12" t="s">
        <v>4697</v>
      </c>
      <c r="J3293" s="12" t="s">
        <v>4698</v>
      </c>
      <c r="K3293" s="15">
        <v>8621254</v>
      </c>
      <c r="L3293" s="13" t="s">
        <v>15</v>
      </c>
      <c r="M3293" s="7">
        <v>1</v>
      </c>
      <c r="N3293" s="17"/>
    </row>
    <row r="3294" spans="1:14" ht="110.25">
      <c r="A3294" s="6">
        <v>3292</v>
      </c>
      <c r="B3294" s="8" t="s">
        <v>18017</v>
      </c>
      <c r="C3294" s="9" t="s">
        <v>4699</v>
      </c>
      <c r="D3294" s="10" t="s">
        <v>4700</v>
      </c>
      <c r="E3294" s="11" t="s">
        <v>4701</v>
      </c>
      <c r="F3294" s="6">
        <v>212831</v>
      </c>
      <c r="G3294" s="6" t="s">
        <v>4644</v>
      </c>
      <c r="H3294" s="16">
        <v>37214781.103</v>
      </c>
      <c r="I3294" s="12" t="s">
        <v>4702</v>
      </c>
      <c r="J3294" s="12" t="s">
        <v>4703</v>
      </c>
      <c r="K3294" s="15">
        <v>25458682</v>
      </c>
      <c r="L3294" s="13" t="s">
        <v>15</v>
      </c>
      <c r="M3294" s="7">
        <v>1</v>
      </c>
      <c r="N3294" s="17"/>
    </row>
    <row r="3295" spans="1:14" ht="94.5">
      <c r="A3295" s="6">
        <v>3293</v>
      </c>
      <c r="B3295" s="8" t="s">
        <v>18017</v>
      </c>
      <c r="C3295" s="9" t="s">
        <v>4704</v>
      </c>
      <c r="D3295" s="10" t="s">
        <v>4705</v>
      </c>
      <c r="E3295" s="11" t="s">
        <v>4706</v>
      </c>
      <c r="F3295" s="6">
        <v>262632</v>
      </c>
      <c r="G3295" s="6" t="s">
        <v>4644</v>
      </c>
      <c r="H3295" s="16">
        <v>49194999.998999998</v>
      </c>
      <c r="I3295" s="12" t="s">
        <v>4707</v>
      </c>
      <c r="J3295" s="12" t="s">
        <v>4708</v>
      </c>
      <c r="K3295" s="15">
        <v>5318011</v>
      </c>
      <c r="L3295" s="13" t="s">
        <v>15</v>
      </c>
      <c r="M3295" s="7">
        <v>1</v>
      </c>
      <c r="N3295" s="17"/>
    </row>
    <row r="3296" spans="1:14" ht="47.25">
      <c r="A3296" s="6">
        <v>3294</v>
      </c>
      <c r="B3296" s="8" t="s">
        <v>18017</v>
      </c>
      <c r="C3296" s="9" t="s">
        <v>4709</v>
      </c>
      <c r="D3296" s="10" t="s">
        <v>4710</v>
      </c>
      <c r="E3296" s="11" t="s">
        <v>4711</v>
      </c>
      <c r="F3296" s="6">
        <v>190926</v>
      </c>
      <c r="G3296" s="6" t="s">
        <v>4644</v>
      </c>
      <c r="H3296" s="16">
        <v>16657659.369999999</v>
      </c>
      <c r="I3296" s="12" t="s">
        <v>4712</v>
      </c>
      <c r="J3296" s="12" t="s">
        <v>4713</v>
      </c>
      <c r="K3296" s="15">
        <v>5347143</v>
      </c>
      <c r="L3296" s="13" t="s">
        <v>15</v>
      </c>
      <c r="M3296" s="7">
        <v>1</v>
      </c>
      <c r="N3296" s="17"/>
    </row>
    <row r="3297" spans="1:14" ht="63">
      <c r="A3297" s="6">
        <v>3295</v>
      </c>
      <c r="B3297" s="8" t="s">
        <v>18017</v>
      </c>
      <c r="C3297" s="9" t="s">
        <v>4704</v>
      </c>
      <c r="D3297" s="10" t="s">
        <v>4705</v>
      </c>
      <c r="E3297" s="11" t="s">
        <v>4714</v>
      </c>
      <c r="F3297" s="6">
        <v>212836</v>
      </c>
      <c r="G3297" s="6" t="s">
        <v>4644</v>
      </c>
      <c r="H3297" s="16">
        <v>22144997</v>
      </c>
      <c r="I3297" s="12" t="s">
        <v>4715</v>
      </c>
      <c r="J3297" s="12" t="s">
        <v>4716</v>
      </c>
      <c r="K3297" s="15">
        <v>13214508</v>
      </c>
      <c r="L3297" s="13" t="s">
        <v>15</v>
      </c>
      <c r="M3297" s="7">
        <v>1</v>
      </c>
      <c r="N3297" s="17"/>
    </row>
    <row r="3298" spans="1:14" ht="47.25">
      <c r="A3298" s="6">
        <v>3296</v>
      </c>
      <c r="B3298" s="8" t="s">
        <v>18017</v>
      </c>
      <c r="C3298" s="9" t="s">
        <v>4717</v>
      </c>
      <c r="D3298" s="10" t="s">
        <v>4718</v>
      </c>
      <c r="E3298" s="11" t="s">
        <v>4719</v>
      </c>
      <c r="F3298" s="6">
        <v>262121</v>
      </c>
      <c r="G3298" s="6" t="s">
        <v>4644</v>
      </c>
      <c r="H3298" s="16">
        <v>8215475.2699999996</v>
      </c>
      <c r="I3298" s="12" t="s">
        <v>4720</v>
      </c>
      <c r="J3298" s="12" t="s">
        <v>4004</v>
      </c>
      <c r="K3298" s="15">
        <v>5820453</v>
      </c>
      <c r="L3298" s="13" t="s">
        <v>15</v>
      </c>
      <c r="M3298" s="7">
        <v>1</v>
      </c>
      <c r="N3298" s="17"/>
    </row>
    <row r="3299" spans="1:14" ht="110.25">
      <c r="A3299" s="6">
        <v>3297</v>
      </c>
      <c r="B3299" s="8" t="s">
        <v>18017</v>
      </c>
      <c r="C3299" s="9" t="s">
        <v>4721</v>
      </c>
      <c r="D3299" s="10" t="s">
        <v>4722</v>
      </c>
      <c r="E3299" s="11" t="s">
        <v>4723</v>
      </c>
      <c r="F3299" s="6">
        <v>278273</v>
      </c>
      <c r="G3299" s="6" t="s">
        <v>4644</v>
      </c>
      <c r="H3299" s="16">
        <v>28182919.278000001</v>
      </c>
      <c r="I3299" s="12" t="s">
        <v>4707</v>
      </c>
      <c r="J3299" s="12" t="s">
        <v>2195</v>
      </c>
      <c r="K3299" s="15">
        <v>0</v>
      </c>
      <c r="L3299" s="13" t="s">
        <v>14</v>
      </c>
      <c r="M3299" s="7">
        <v>1</v>
      </c>
      <c r="N3299" s="17"/>
    </row>
    <row r="3300" spans="1:14" ht="110.25">
      <c r="A3300" s="6">
        <v>3298</v>
      </c>
      <c r="B3300" s="8" t="s">
        <v>18017</v>
      </c>
      <c r="C3300" s="9" t="s">
        <v>4724</v>
      </c>
      <c r="D3300" s="10" t="s">
        <v>4705</v>
      </c>
      <c r="E3300" s="11" t="s">
        <v>4723</v>
      </c>
      <c r="F3300" s="6">
        <v>278273</v>
      </c>
      <c r="G3300" s="6" t="s">
        <v>4644</v>
      </c>
      <c r="H3300" s="16">
        <v>28182919.278000001</v>
      </c>
      <c r="I3300" s="12" t="s">
        <v>4707</v>
      </c>
      <c r="J3300" s="12" t="s">
        <v>2195</v>
      </c>
      <c r="K3300" s="15">
        <v>0</v>
      </c>
      <c r="L3300" s="13" t="s">
        <v>14</v>
      </c>
      <c r="M3300" s="7">
        <v>0.51</v>
      </c>
      <c r="N3300" s="17"/>
    </row>
    <row r="3301" spans="1:14" ht="110.25">
      <c r="A3301" s="6">
        <v>3299</v>
      </c>
      <c r="B3301" s="8" t="s">
        <v>18017</v>
      </c>
      <c r="C3301" s="9" t="s">
        <v>4725</v>
      </c>
      <c r="D3301" s="10" t="s">
        <v>4726</v>
      </c>
      <c r="E3301" s="11" t="s">
        <v>4723</v>
      </c>
      <c r="F3301" s="6">
        <v>278273</v>
      </c>
      <c r="G3301" s="6" t="s">
        <v>4644</v>
      </c>
      <c r="H3301" s="16">
        <v>28182919.278000001</v>
      </c>
      <c r="I3301" s="12" t="s">
        <v>4707</v>
      </c>
      <c r="J3301" s="12" t="s">
        <v>2195</v>
      </c>
      <c r="K3301" s="15">
        <v>0</v>
      </c>
      <c r="L3301" s="13" t="s">
        <v>14</v>
      </c>
      <c r="M3301" s="7">
        <v>0.49</v>
      </c>
      <c r="N3301" s="17"/>
    </row>
    <row r="3302" spans="1:14" ht="110.25">
      <c r="A3302" s="6">
        <v>3300</v>
      </c>
      <c r="B3302" s="8" t="s">
        <v>18017</v>
      </c>
      <c r="C3302" s="9" t="s">
        <v>4727</v>
      </c>
      <c r="D3302" s="10" t="s">
        <v>4728</v>
      </c>
      <c r="E3302" s="11" t="s">
        <v>4729</v>
      </c>
      <c r="F3302" s="6">
        <v>278305</v>
      </c>
      <c r="G3302" s="6" t="s">
        <v>4644</v>
      </c>
      <c r="H3302" s="16">
        <v>23202700.993999999</v>
      </c>
      <c r="I3302" s="12" t="s">
        <v>4707</v>
      </c>
      <c r="J3302" s="12" t="s">
        <v>4730</v>
      </c>
      <c r="K3302" s="15">
        <v>0</v>
      </c>
      <c r="L3302" s="13" t="s">
        <v>15</v>
      </c>
      <c r="M3302" s="7">
        <v>1</v>
      </c>
      <c r="N3302" s="17"/>
    </row>
    <row r="3303" spans="1:14" ht="189">
      <c r="A3303" s="6">
        <v>3301</v>
      </c>
      <c r="B3303" s="8" t="s">
        <v>18017</v>
      </c>
      <c r="C3303" s="9" t="s">
        <v>4704</v>
      </c>
      <c r="D3303" s="10" t="s">
        <v>4705</v>
      </c>
      <c r="E3303" s="11" t="s">
        <v>4731</v>
      </c>
      <c r="F3303" s="6">
        <v>278441</v>
      </c>
      <c r="G3303" s="6" t="s">
        <v>4644</v>
      </c>
      <c r="H3303" s="16">
        <v>38719665.370999999</v>
      </c>
      <c r="I3303" s="12" t="s">
        <v>4732</v>
      </c>
      <c r="J3303" s="12" t="s">
        <v>2045</v>
      </c>
      <c r="K3303" s="15">
        <v>0</v>
      </c>
      <c r="L3303" s="13" t="s">
        <v>15</v>
      </c>
      <c r="M3303" s="7">
        <v>1</v>
      </c>
      <c r="N3303" s="17"/>
    </row>
    <row r="3304" spans="1:14" ht="63">
      <c r="A3304" s="6">
        <v>3302</v>
      </c>
      <c r="B3304" s="8" t="s">
        <v>18017</v>
      </c>
      <c r="C3304" s="9" t="s">
        <v>4704</v>
      </c>
      <c r="D3304" s="10" t="s">
        <v>4705</v>
      </c>
      <c r="E3304" s="11" t="s">
        <v>4733</v>
      </c>
      <c r="F3304" s="6">
        <v>278656</v>
      </c>
      <c r="G3304" s="6" t="s">
        <v>4644</v>
      </c>
      <c r="H3304" s="16">
        <v>58057606.081</v>
      </c>
      <c r="I3304" s="12" t="s">
        <v>4732</v>
      </c>
      <c r="J3304" s="12" t="s">
        <v>2045</v>
      </c>
      <c r="K3304" s="15">
        <v>0</v>
      </c>
      <c r="L3304" s="13" t="s">
        <v>15</v>
      </c>
      <c r="M3304" s="7">
        <v>1</v>
      </c>
      <c r="N3304" s="17"/>
    </row>
    <row r="3305" spans="1:14" ht="47.25">
      <c r="A3305" s="6">
        <v>3303</v>
      </c>
      <c r="B3305" s="8" t="s">
        <v>18017</v>
      </c>
      <c r="C3305" s="9" t="s">
        <v>4734</v>
      </c>
      <c r="D3305" s="10" t="s">
        <v>4735</v>
      </c>
      <c r="E3305" s="11" t="s">
        <v>4736</v>
      </c>
      <c r="F3305" s="6">
        <v>212854</v>
      </c>
      <c r="G3305" s="6" t="s">
        <v>4644</v>
      </c>
      <c r="H3305" s="16">
        <v>16316748.710000001</v>
      </c>
      <c r="I3305" s="12" t="s">
        <v>2372</v>
      </c>
      <c r="J3305" s="12" t="s">
        <v>4737</v>
      </c>
      <c r="K3305" s="15">
        <v>10174620</v>
      </c>
      <c r="L3305" s="13" t="s">
        <v>15</v>
      </c>
      <c r="M3305" s="7">
        <v>1</v>
      </c>
      <c r="N3305" s="17" t="s">
        <v>4738</v>
      </c>
    </row>
    <row r="3306" spans="1:14" ht="47.25">
      <c r="A3306" s="6">
        <v>3304</v>
      </c>
      <c r="B3306" s="8" t="s">
        <v>18017</v>
      </c>
      <c r="C3306" s="9" t="s">
        <v>4739</v>
      </c>
      <c r="D3306" s="10" t="s">
        <v>4740</v>
      </c>
      <c r="E3306" s="11" t="s">
        <v>4741</v>
      </c>
      <c r="F3306" s="6">
        <v>262123</v>
      </c>
      <c r="G3306" s="6" t="s">
        <v>4644</v>
      </c>
      <c r="H3306" s="16">
        <v>10446909.49</v>
      </c>
      <c r="I3306" s="12" t="s">
        <v>4742</v>
      </c>
      <c r="J3306" s="12" t="s">
        <v>4743</v>
      </c>
      <c r="K3306" s="15">
        <v>7023080</v>
      </c>
      <c r="L3306" s="13" t="s">
        <v>15</v>
      </c>
      <c r="M3306" s="7">
        <v>1</v>
      </c>
      <c r="N3306" s="17"/>
    </row>
    <row r="3307" spans="1:14" ht="94.5">
      <c r="A3307" s="6">
        <v>3305</v>
      </c>
      <c r="B3307" s="8" t="s">
        <v>18017</v>
      </c>
      <c r="C3307" s="9" t="s">
        <v>4744</v>
      </c>
      <c r="D3307" s="10" t="s">
        <v>4668</v>
      </c>
      <c r="E3307" s="11" t="s">
        <v>4745</v>
      </c>
      <c r="F3307" s="6">
        <v>334844</v>
      </c>
      <c r="G3307" s="6" t="s">
        <v>4644</v>
      </c>
      <c r="H3307" s="16">
        <v>13769156.82</v>
      </c>
      <c r="I3307" s="12" t="s">
        <v>4746</v>
      </c>
      <c r="J3307" s="12" t="s">
        <v>4747</v>
      </c>
      <c r="K3307" s="15">
        <v>0</v>
      </c>
      <c r="L3307" s="13" t="s">
        <v>15</v>
      </c>
      <c r="M3307" s="7">
        <v>1</v>
      </c>
      <c r="N3307" s="17"/>
    </row>
    <row r="3308" spans="1:14" ht="47.25">
      <c r="A3308" s="6">
        <v>3306</v>
      </c>
      <c r="B3308" s="8" t="s">
        <v>18017</v>
      </c>
      <c r="C3308" s="9" t="s">
        <v>4662</v>
      </c>
      <c r="D3308" s="10" t="s">
        <v>4663</v>
      </c>
      <c r="E3308" s="11" t="s">
        <v>4748</v>
      </c>
      <c r="F3308" s="6">
        <v>204473</v>
      </c>
      <c r="G3308" s="6" t="s">
        <v>4644</v>
      </c>
      <c r="H3308" s="16">
        <v>21756600</v>
      </c>
      <c r="I3308" s="12" t="s">
        <v>4665</v>
      </c>
      <c r="J3308" s="12" t="s">
        <v>4666</v>
      </c>
      <c r="K3308" s="15">
        <v>13966664</v>
      </c>
      <c r="L3308" s="13" t="s">
        <v>14</v>
      </c>
      <c r="M3308" s="7">
        <v>1</v>
      </c>
      <c r="N3308" s="17" t="s">
        <v>4738</v>
      </c>
    </row>
    <row r="3309" spans="1:14" ht="47.25">
      <c r="A3309" s="6">
        <v>3307</v>
      </c>
      <c r="B3309" s="8" t="s">
        <v>18017</v>
      </c>
      <c r="C3309" s="9" t="s">
        <v>4667</v>
      </c>
      <c r="D3309" s="10" t="s">
        <v>4668</v>
      </c>
      <c r="E3309" s="11" t="s">
        <v>4748</v>
      </c>
      <c r="F3309" s="6">
        <v>204473</v>
      </c>
      <c r="G3309" s="6" t="s">
        <v>4644</v>
      </c>
      <c r="H3309" s="16">
        <v>21756600</v>
      </c>
      <c r="I3309" s="12" t="s">
        <v>4665</v>
      </c>
      <c r="J3309" s="12" t="s">
        <v>4666</v>
      </c>
      <c r="K3309" s="15">
        <v>13966664</v>
      </c>
      <c r="L3309" s="13" t="s">
        <v>14</v>
      </c>
      <c r="M3309" s="7">
        <v>0.51</v>
      </c>
      <c r="N3309" s="17"/>
    </row>
    <row r="3310" spans="1:14" ht="47.25">
      <c r="A3310" s="6">
        <v>3308</v>
      </c>
      <c r="B3310" s="8" t="s">
        <v>18017</v>
      </c>
      <c r="C3310" s="9" t="s">
        <v>4669</v>
      </c>
      <c r="D3310" s="10" t="s">
        <v>4670</v>
      </c>
      <c r="E3310" s="11" t="s">
        <v>4748</v>
      </c>
      <c r="F3310" s="6">
        <v>204473</v>
      </c>
      <c r="G3310" s="6" t="s">
        <v>4644</v>
      </c>
      <c r="H3310" s="16">
        <v>21756600</v>
      </c>
      <c r="I3310" s="12" t="s">
        <v>4665</v>
      </c>
      <c r="J3310" s="12" t="s">
        <v>4666</v>
      </c>
      <c r="K3310" s="15">
        <v>13966664</v>
      </c>
      <c r="L3310" s="13" t="s">
        <v>14</v>
      </c>
      <c r="M3310" s="7">
        <v>0.49</v>
      </c>
      <c r="N3310" s="17"/>
    </row>
    <row r="3311" spans="1:14" ht="47.25">
      <c r="A3311" s="6">
        <v>3309</v>
      </c>
      <c r="B3311" s="8" t="s">
        <v>18017</v>
      </c>
      <c r="C3311" s="9" t="s">
        <v>4749</v>
      </c>
      <c r="D3311" s="10" t="s">
        <v>4728</v>
      </c>
      <c r="E3311" s="11" t="s">
        <v>4750</v>
      </c>
      <c r="F3311" s="6">
        <v>204474</v>
      </c>
      <c r="G3311" s="6" t="s">
        <v>4644</v>
      </c>
      <c r="H3311" s="16">
        <v>10018568.289999999</v>
      </c>
      <c r="I3311" s="12" t="s">
        <v>4674</v>
      </c>
      <c r="J3311" s="12" t="s">
        <v>4751</v>
      </c>
      <c r="K3311" s="15">
        <v>0</v>
      </c>
      <c r="L3311" s="13" t="s">
        <v>15</v>
      </c>
      <c r="M3311" s="7">
        <v>1</v>
      </c>
      <c r="N3311" s="17"/>
    </row>
    <row r="3312" spans="1:14" ht="47.25">
      <c r="A3312" s="6">
        <v>3310</v>
      </c>
      <c r="B3312" s="8" t="s">
        <v>18017</v>
      </c>
      <c r="C3312" s="9" t="s">
        <v>4699</v>
      </c>
      <c r="D3312" s="10" t="s">
        <v>4700</v>
      </c>
      <c r="E3312" s="11" t="s">
        <v>4752</v>
      </c>
      <c r="F3312" s="6">
        <v>212833</v>
      </c>
      <c r="G3312" s="6" t="s">
        <v>4644</v>
      </c>
      <c r="H3312" s="16">
        <v>34113622.149999999</v>
      </c>
      <c r="I3312" s="12" t="s">
        <v>4702</v>
      </c>
      <c r="J3312" s="12" t="s">
        <v>1693</v>
      </c>
      <c r="K3312" s="15">
        <v>24087054</v>
      </c>
      <c r="L3312" s="13" t="s">
        <v>15</v>
      </c>
      <c r="M3312" s="7">
        <v>1</v>
      </c>
      <c r="N3312" s="17"/>
    </row>
    <row r="3313" spans="1:14" ht="47.25">
      <c r="A3313" s="6">
        <v>3311</v>
      </c>
      <c r="B3313" s="8" t="s">
        <v>18017</v>
      </c>
      <c r="C3313" s="9" t="s">
        <v>4671</v>
      </c>
      <c r="D3313" s="10" t="s">
        <v>4672</v>
      </c>
      <c r="E3313" s="11" t="s">
        <v>4753</v>
      </c>
      <c r="F3313" s="6">
        <v>184975</v>
      </c>
      <c r="G3313" s="6" t="s">
        <v>4644</v>
      </c>
      <c r="H3313" s="16">
        <v>22894550.68</v>
      </c>
      <c r="I3313" s="12" t="s">
        <v>4674</v>
      </c>
      <c r="J3313" s="12" t="s">
        <v>4651</v>
      </c>
      <c r="K3313" s="15">
        <v>0</v>
      </c>
      <c r="L3313" s="13" t="s">
        <v>15</v>
      </c>
      <c r="M3313" s="7">
        <v>1</v>
      </c>
      <c r="N3313" s="17"/>
    </row>
    <row r="3314" spans="1:14" ht="31.5">
      <c r="A3314" s="6">
        <v>3312</v>
      </c>
      <c r="B3314" s="8" t="s">
        <v>18017</v>
      </c>
      <c r="C3314" s="9" t="s">
        <v>4680</v>
      </c>
      <c r="D3314" s="10" t="s">
        <v>4681</v>
      </c>
      <c r="E3314" s="11" t="s">
        <v>4754</v>
      </c>
      <c r="F3314" s="6">
        <v>1849706</v>
      </c>
      <c r="G3314" s="6" t="s">
        <v>4644</v>
      </c>
      <c r="H3314" s="16">
        <v>8842515.3200000003</v>
      </c>
      <c r="I3314" s="12" t="s">
        <v>4683</v>
      </c>
      <c r="J3314" s="12" t="s">
        <v>4755</v>
      </c>
      <c r="K3314" s="15">
        <v>2473097</v>
      </c>
      <c r="L3314" s="13" t="s">
        <v>15</v>
      </c>
      <c r="M3314" s="7">
        <v>1</v>
      </c>
      <c r="N3314" s="17"/>
    </row>
    <row r="3315" spans="1:14" ht="47.25">
      <c r="A3315" s="6">
        <v>3313</v>
      </c>
      <c r="B3315" s="8" t="s">
        <v>18017</v>
      </c>
      <c r="C3315" s="9" t="s">
        <v>4662</v>
      </c>
      <c r="D3315" s="10" t="s">
        <v>4663</v>
      </c>
      <c r="E3315" s="11" t="s">
        <v>4756</v>
      </c>
      <c r="F3315" s="6">
        <v>204496</v>
      </c>
      <c r="G3315" s="6" t="s">
        <v>4644</v>
      </c>
      <c r="H3315" s="16">
        <v>18680277</v>
      </c>
      <c r="I3315" s="12" t="s">
        <v>4665</v>
      </c>
      <c r="J3315" s="12" t="s">
        <v>4666</v>
      </c>
      <c r="K3315" s="15">
        <v>12462078</v>
      </c>
      <c r="L3315" s="13" t="s">
        <v>14</v>
      </c>
      <c r="M3315" s="7">
        <v>1</v>
      </c>
      <c r="N3315" s="17"/>
    </row>
    <row r="3316" spans="1:14" ht="47.25">
      <c r="A3316" s="6">
        <v>3314</v>
      </c>
      <c r="B3316" s="8" t="s">
        <v>18017</v>
      </c>
      <c r="C3316" s="9" t="s">
        <v>4667</v>
      </c>
      <c r="D3316" s="10" t="s">
        <v>4668</v>
      </c>
      <c r="E3316" s="11" t="s">
        <v>4756</v>
      </c>
      <c r="F3316" s="6">
        <v>204496</v>
      </c>
      <c r="G3316" s="6" t="s">
        <v>4644</v>
      </c>
      <c r="H3316" s="16">
        <v>18680277</v>
      </c>
      <c r="I3316" s="12" t="s">
        <v>4665</v>
      </c>
      <c r="J3316" s="12" t="s">
        <v>4666</v>
      </c>
      <c r="K3316" s="15">
        <v>12462078</v>
      </c>
      <c r="L3316" s="13" t="s">
        <v>14</v>
      </c>
      <c r="M3316" s="7">
        <v>0.51</v>
      </c>
      <c r="N3316" s="17"/>
    </row>
    <row r="3317" spans="1:14" ht="47.25">
      <c r="A3317" s="6">
        <v>3315</v>
      </c>
      <c r="B3317" s="8" t="s">
        <v>18017</v>
      </c>
      <c r="C3317" s="9" t="s">
        <v>4669</v>
      </c>
      <c r="D3317" s="10" t="s">
        <v>4670</v>
      </c>
      <c r="E3317" s="11" t="s">
        <v>4756</v>
      </c>
      <c r="F3317" s="6">
        <v>204496</v>
      </c>
      <c r="G3317" s="6" t="s">
        <v>4644</v>
      </c>
      <c r="H3317" s="16">
        <v>18680277</v>
      </c>
      <c r="I3317" s="12" t="s">
        <v>4665</v>
      </c>
      <c r="J3317" s="12" t="s">
        <v>4666</v>
      </c>
      <c r="K3317" s="15">
        <v>12462078</v>
      </c>
      <c r="L3317" s="13" t="s">
        <v>14</v>
      </c>
      <c r="M3317" s="7">
        <v>0.49</v>
      </c>
      <c r="N3317" s="17"/>
    </row>
    <row r="3318" spans="1:14" ht="47.25">
      <c r="A3318" s="6">
        <v>3316</v>
      </c>
      <c r="B3318" s="8" t="s">
        <v>18017</v>
      </c>
      <c r="C3318" s="9" t="s">
        <v>4757</v>
      </c>
      <c r="D3318" s="10" t="s">
        <v>4672</v>
      </c>
      <c r="E3318" s="11" t="s">
        <v>4758</v>
      </c>
      <c r="F3318" s="6">
        <v>204497</v>
      </c>
      <c r="G3318" s="6" t="s">
        <v>4644</v>
      </c>
      <c r="H3318" s="16">
        <v>17004177.82</v>
      </c>
      <c r="I3318" s="12" t="s">
        <v>4759</v>
      </c>
      <c r="J3318" s="12" t="s">
        <v>4760</v>
      </c>
      <c r="K3318" s="15">
        <v>5252961</v>
      </c>
      <c r="L3318" s="13" t="s">
        <v>15</v>
      </c>
      <c r="M3318" s="7">
        <v>1</v>
      </c>
      <c r="N3318" s="17"/>
    </row>
    <row r="3319" spans="1:14" ht="126">
      <c r="A3319" s="6">
        <v>3317</v>
      </c>
      <c r="B3319" s="8" t="s">
        <v>18017</v>
      </c>
      <c r="C3319" s="9" t="s">
        <v>4761</v>
      </c>
      <c r="D3319" s="10" t="s">
        <v>4653</v>
      </c>
      <c r="E3319" s="11" t="s">
        <v>4762</v>
      </c>
      <c r="F3319" s="6">
        <v>219066</v>
      </c>
      <c r="G3319" s="6" t="s">
        <v>4644</v>
      </c>
      <c r="H3319" s="16">
        <v>36489447.560000002</v>
      </c>
      <c r="I3319" s="12" t="s">
        <v>4763</v>
      </c>
      <c r="J3319" s="12" t="s">
        <v>4764</v>
      </c>
      <c r="K3319" s="15">
        <v>2045135</v>
      </c>
      <c r="L3319" s="13" t="s">
        <v>14</v>
      </c>
      <c r="M3319" s="7">
        <v>1</v>
      </c>
      <c r="N3319" s="17"/>
    </row>
    <row r="3320" spans="1:14" ht="126">
      <c r="A3320" s="6">
        <v>3318</v>
      </c>
      <c r="B3320" s="8" t="s">
        <v>18017</v>
      </c>
      <c r="C3320" s="9" t="s">
        <v>4656</v>
      </c>
      <c r="D3320" s="10" t="s">
        <v>4657</v>
      </c>
      <c r="E3320" s="11" t="s">
        <v>4762</v>
      </c>
      <c r="F3320" s="6">
        <v>219066</v>
      </c>
      <c r="G3320" s="6" t="s">
        <v>4644</v>
      </c>
      <c r="H3320" s="16">
        <v>36489447.560000002</v>
      </c>
      <c r="I3320" s="12" t="s">
        <v>4763</v>
      </c>
      <c r="J3320" s="12" t="s">
        <v>4764</v>
      </c>
      <c r="K3320" s="15">
        <v>2045135</v>
      </c>
      <c r="L3320" s="13" t="s">
        <v>14</v>
      </c>
      <c r="M3320" s="7">
        <v>0.51</v>
      </c>
      <c r="N3320" s="17"/>
    </row>
    <row r="3321" spans="1:14" ht="126">
      <c r="A3321" s="6">
        <v>3319</v>
      </c>
      <c r="B3321" s="8" t="s">
        <v>18017</v>
      </c>
      <c r="C3321" s="9" t="s">
        <v>4658</v>
      </c>
      <c r="D3321" s="10" t="s">
        <v>3315</v>
      </c>
      <c r="E3321" s="11" t="s">
        <v>4762</v>
      </c>
      <c r="F3321" s="6">
        <v>219066</v>
      </c>
      <c r="G3321" s="6" t="s">
        <v>4644</v>
      </c>
      <c r="H3321" s="16">
        <v>36489447.560000002</v>
      </c>
      <c r="I3321" s="12" t="s">
        <v>4763</v>
      </c>
      <c r="J3321" s="12" t="s">
        <v>4764</v>
      </c>
      <c r="K3321" s="15">
        <v>2045135</v>
      </c>
      <c r="L3321" s="13" t="s">
        <v>14</v>
      </c>
      <c r="M3321" s="7">
        <v>0.49</v>
      </c>
      <c r="N3321" s="17"/>
    </row>
    <row r="3322" spans="1:14" ht="94.5">
      <c r="A3322" s="6">
        <v>3320</v>
      </c>
      <c r="B3322" s="8" t="s">
        <v>18017</v>
      </c>
      <c r="C3322" s="9" t="s">
        <v>4765</v>
      </c>
      <c r="D3322" s="10" t="s">
        <v>3319</v>
      </c>
      <c r="E3322" s="11" t="s">
        <v>4766</v>
      </c>
      <c r="F3322" s="6">
        <v>239138</v>
      </c>
      <c r="G3322" s="6" t="s">
        <v>4644</v>
      </c>
      <c r="H3322" s="16">
        <v>38622266.340000004</v>
      </c>
      <c r="I3322" s="12" t="s">
        <v>4767</v>
      </c>
      <c r="J3322" s="12" t="s">
        <v>4768</v>
      </c>
      <c r="K3322" s="15">
        <v>10877168</v>
      </c>
      <c r="L3322" s="13" t="s">
        <v>15</v>
      </c>
      <c r="M3322" s="7">
        <v>1</v>
      </c>
      <c r="N3322" s="17"/>
    </row>
    <row r="3323" spans="1:14" ht="63">
      <c r="A3323" s="6">
        <v>3321</v>
      </c>
      <c r="B3323" s="8" t="s">
        <v>18017</v>
      </c>
      <c r="C3323" s="9" t="s">
        <v>4769</v>
      </c>
      <c r="D3323" s="10" t="s">
        <v>4770</v>
      </c>
      <c r="E3323" s="11" t="s">
        <v>4771</v>
      </c>
      <c r="F3323" s="6">
        <v>245576</v>
      </c>
      <c r="G3323" s="6" t="s">
        <v>4644</v>
      </c>
      <c r="H3323" s="16">
        <v>21001784.170000002</v>
      </c>
      <c r="I3323" s="12" t="s">
        <v>4772</v>
      </c>
      <c r="J3323" s="12" t="s">
        <v>2195</v>
      </c>
      <c r="K3323" s="15">
        <v>0</v>
      </c>
      <c r="L3323" s="13" t="s">
        <v>15</v>
      </c>
      <c r="M3323" s="7">
        <v>1</v>
      </c>
      <c r="N3323" s="17"/>
    </row>
    <row r="3324" spans="1:14" ht="47.25">
      <c r="A3324" s="6">
        <v>3322</v>
      </c>
      <c r="B3324" s="8" t="s">
        <v>18017</v>
      </c>
      <c r="C3324" s="9" t="s">
        <v>4773</v>
      </c>
      <c r="D3324" s="10" t="s">
        <v>4774</v>
      </c>
      <c r="E3324" s="11" t="s">
        <v>4775</v>
      </c>
      <c r="F3324" s="6">
        <v>262630</v>
      </c>
      <c r="G3324" s="6" t="s">
        <v>4644</v>
      </c>
      <c r="H3324" s="16">
        <v>8765049.2200000007</v>
      </c>
      <c r="I3324" s="12" t="s">
        <v>4776</v>
      </c>
      <c r="J3324" s="12" t="s">
        <v>4777</v>
      </c>
      <c r="K3324" s="15">
        <v>2682889</v>
      </c>
      <c r="L3324" s="13" t="s">
        <v>15</v>
      </c>
      <c r="M3324" s="7">
        <v>1</v>
      </c>
      <c r="N3324" s="17"/>
    </row>
    <row r="3325" spans="1:14" ht="94.5">
      <c r="A3325" s="6">
        <v>3323</v>
      </c>
      <c r="B3325" s="8" t="s">
        <v>18017</v>
      </c>
      <c r="C3325" s="9" t="s">
        <v>4675</v>
      </c>
      <c r="D3325" s="10" t="s">
        <v>4676</v>
      </c>
      <c r="E3325" s="11" t="s">
        <v>4778</v>
      </c>
      <c r="F3325" s="6">
        <v>184966</v>
      </c>
      <c r="G3325" s="6" t="s">
        <v>4644</v>
      </c>
      <c r="H3325" s="16">
        <v>15590478.460000001</v>
      </c>
      <c r="I3325" s="12" t="s">
        <v>4678</v>
      </c>
      <c r="J3325" s="12" t="s">
        <v>4779</v>
      </c>
      <c r="K3325" s="15">
        <v>3318927</v>
      </c>
      <c r="L3325" s="13" t="s">
        <v>15</v>
      </c>
      <c r="M3325" s="7">
        <v>1</v>
      </c>
      <c r="N3325" s="17"/>
    </row>
    <row r="3326" spans="1:14" ht="47.25">
      <c r="A3326" s="6">
        <v>3324</v>
      </c>
      <c r="B3326" s="8" t="s">
        <v>18017</v>
      </c>
      <c r="C3326" s="9" t="s">
        <v>4675</v>
      </c>
      <c r="D3326" s="10" t="s">
        <v>4676</v>
      </c>
      <c r="E3326" s="11" t="s">
        <v>4780</v>
      </c>
      <c r="F3326" s="6">
        <v>184967</v>
      </c>
      <c r="G3326" s="6" t="s">
        <v>4644</v>
      </c>
      <c r="H3326" s="16">
        <v>11915784.91</v>
      </c>
      <c r="I3326" s="12" t="s">
        <v>4678</v>
      </c>
      <c r="J3326" s="12" t="s">
        <v>4779</v>
      </c>
      <c r="K3326" s="15">
        <v>4559498</v>
      </c>
      <c r="L3326" s="13" t="s">
        <v>15</v>
      </c>
      <c r="M3326" s="7">
        <v>1</v>
      </c>
      <c r="N3326" s="17"/>
    </row>
    <row r="3327" spans="1:14" ht="47.25">
      <c r="A3327" s="6">
        <v>3325</v>
      </c>
      <c r="B3327" s="8" t="s">
        <v>18017</v>
      </c>
      <c r="C3327" s="9" t="s">
        <v>4781</v>
      </c>
      <c r="D3327" s="10" t="s">
        <v>4782</v>
      </c>
      <c r="E3327" s="11" t="s">
        <v>4783</v>
      </c>
      <c r="F3327" s="6">
        <v>262625</v>
      </c>
      <c r="G3327" s="6" t="s">
        <v>4644</v>
      </c>
      <c r="H3327" s="16">
        <v>28693838.055</v>
      </c>
      <c r="I3327" s="12" t="s">
        <v>4784</v>
      </c>
      <c r="J3327" s="12" t="s">
        <v>4785</v>
      </c>
      <c r="K3327" s="15">
        <v>0</v>
      </c>
      <c r="L3327" s="13" t="s">
        <v>14</v>
      </c>
      <c r="M3327" s="7">
        <v>1</v>
      </c>
      <c r="N3327" s="17"/>
    </row>
    <row r="3328" spans="1:14" ht="47.25">
      <c r="A3328" s="6">
        <v>3326</v>
      </c>
      <c r="B3328" s="8" t="s">
        <v>18017</v>
      </c>
      <c r="C3328" s="9" t="s">
        <v>4786</v>
      </c>
      <c r="D3328" s="10" t="s">
        <v>4695</v>
      </c>
      <c r="E3328" s="11" t="s">
        <v>4783</v>
      </c>
      <c r="F3328" s="6">
        <v>262625</v>
      </c>
      <c r="G3328" s="6" t="s">
        <v>4644</v>
      </c>
      <c r="H3328" s="16">
        <v>28693838.055</v>
      </c>
      <c r="I3328" s="12" t="s">
        <v>4784</v>
      </c>
      <c r="J3328" s="12" t="s">
        <v>4785</v>
      </c>
      <c r="K3328" s="15">
        <v>0</v>
      </c>
      <c r="L3328" s="13" t="s">
        <v>14</v>
      </c>
      <c r="M3328" s="7">
        <v>0.51</v>
      </c>
      <c r="N3328" s="17"/>
    </row>
    <row r="3329" spans="1:14" ht="78.75">
      <c r="A3329" s="6">
        <v>3327</v>
      </c>
      <c r="B3329" s="8" t="s">
        <v>18017</v>
      </c>
      <c r="C3329" s="9" t="s">
        <v>4787</v>
      </c>
      <c r="D3329" s="10" t="s">
        <v>4788</v>
      </c>
      <c r="E3329" s="11" t="s">
        <v>4783</v>
      </c>
      <c r="F3329" s="6">
        <v>262625</v>
      </c>
      <c r="G3329" s="6" t="s">
        <v>4644</v>
      </c>
      <c r="H3329" s="16">
        <v>28693838.055</v>
      </c>
      <c r="I3329" s="12" t="s">
        <v>4784</v>
      </c>
      <c r="J3329" s="12" t="s">
        <v>4785</v>
      </c>
      <c r="K3329" s="15">
        <v>0</v>
      </c>
      <c r="L3329" s="13" t="s">
        <v>14</v>
      </c>
      <c r="M3329" s="7">
        <v>0.49</v>
      </c>
      <c r="N3329" s="17"/>
    </row>
    <row r="3330" spans="1:14" ht="78.75">
      <c r="A3330" s="6">
        <v>3328</v>
      </c>
      <c r="B3330" s="8" t="s">
        <v>18017</v>
      </c>
      <c r="C3330" s="9" t="s">
        <v>4789</v>
      </c>
      <c r="D3330" s="10" t="s">
        <v>4790</v>
      </c>
      <c r="E3330" s="11" t="s">
        <v>4791</v>
      </c>
      <c r="F3330" s="6">
        <v>191780</v>
      </c>
      <c r="G3330" s="6" t="s">
        <v>4644</v>
      </c>
      <c r="H3330" s="16">
        <v>17337427.469999999</v>
      </c>
      <c r="I3330" s="12" t="s">
        <v>4792</v>
      </c>
      <c r="J3330" s="12" t="s">
        <v>4693</v>
      </c>
      <c r="K3330" s="15">
        <v>6069434</v>
      </c>
      <c r="L3330" s="13" t="s">
        <v>15</v>
      </c>
      <c r="M3330" s="7">
        <v>1</v>
      </c>
      <c r="N3330" s="17"/>
    </row>
    <row r="3331" spans="1:14" ht="63">
      <c r="A3331" s="6">
        <v>3329</v>
      </c>
      <c r="B3331" s="8" t="s">
        <v>18017</v>
      </c>
      <c r="C3331" s="9" t="s">
        <v>4793</v>
      </c>
      <c r="D3331" s="10" t="s">
        <v>4790</v>
      </c>
      <c r="E3331" s="11" t="s">
        <v>4794</v>
      </c>
      <c r="F3331" s="6">
        <v>191781</v>
      </c>
      <c r="G3331" s="6" t="s">
        <v>4644</v>
      </c>
      <c r="H3331" s="16">
        <v>17787418.210000001</v>
      </c>
      <c r="I3331" s="12" t="s">
        <v>4792</v>
      </c>
      <c r="J3331" s="12" t="s">
        <v>4693</v>
      </c>
      <c r="K3331" s="15">
        <v>17418804</v>
      </c>
      <c r="L3331" s="13" t="s">
        <v>15</v>
      </c>
      <c r="M3331" s="7">
        <v>1</v>
      </c>
      <c r="N3331" s="17" t="s">
        <v>4738</v>
      </c>
    </row>
    <row r="3332" spans="1:14" ht="47.25">
      <c r="A3332" s="6">
        <v>3330</v>
      </c>
      <c r="B3332" s="8" t="s">
        <v>18017</v>
      </c>
      <c r="C3332" s="9" t="s">
        <v>4795</v>
      </c>
      <c r="D3332" s="10" t="s">
        <v>4796</v>
      </c>
      <c r="E3332" s="11" t="s">
        <v>4797</v>
      </c>
      <c r="F3332" s="6">
        <v>184978</v>
      </c>
      <c r="G3332" s="6" t="s">
        <v>4644</v>
      </c>
      <c r="H3332" s="16">
        <v>12544214.779999999</v>
      </c>
      <c r="I3332" s="12" t="s">
        <v>4798</v>
      </c>
      <c r="J3332" s="12" t="s">
        <v>4799</v>
      </c>
      <c r="K3332" s="15">
        <v>8411651</v>
      </c>
      <c r="L3332" s="13" t="s">
        <v>15</v>
      </c>
      <c r="M3332" s="7">
        <v>1</v>
      </c>
      <c r="N3332" s="17"/>
    </row>
    <row r="3333" spans="1:14" ht="63">
      <c r="A3333" s="6">
        <v>3331</v>
      </c>
      <c r="B3333" s="8" t="s">
        <v>18017</v>
      </c>
      <c r="C3333" s="9" t="s">
        <v>4800</v>
      </c>
      <c r="D3333" s="10" t="s">
        <v>4801</v>
      </c>
      <c r="E3333" s="11" t="s">
        <v>4802</v>
      </c>
      <c r="F3333" s="6">
        <v>231927</v>
      </c>
      <c r="G3333" s="6" t="s">
        <v>4644</v>
      </c>
      <c r="H3333" s="16">
        <v>5968461.6799999997</v>
      </c>
      <c r="I3333" s="12" t="s">
        <v>4803</v>
      </c>
      <c r="J3333" s="12" t="s">
        <v>4804</v>
      </c>
      <c r="K3333" s="15">
        <v>1776880</v>
      </c>
      <c r="L3333" s="13" t="s">
        <v>15</v>
      </c>
      <c r="M3333" s="7">
        <v>1</v>
      </c>
      <c r="N3333" s="17" t="s">
        <v>4738</v>
      </c>
    </row>
    <row r="3334" spans="1:14" ht="63">
      <c r="A3334" s="6">
        <v>3332</v>
      </c>
      <c r="B3334" s="8" t="s">
        <v>18017</v>
      </c>
      <c r="C3334" s="9" t="s">
        <v>4805</v>
      </c>
      <c r="D3334" s="10" t="s">
        <v>4806</v>
      </c>
      <c r="E3334" s="11" t="s">
        <v>4807</v>
      </c>
      <c r="F3334" s="6">
        <v>245567</v>
      </c>
      <c r="G3334" s="6" t="s">
        <v>4644</v>
      </c>
      <c r="H3334" s="16">
        <v>13847003.74</v>
      </c>
      <c r="I3334" s="12" t="s">
        <v>4808</v>
      </c>
      <c r="J3334" s="12" t="s">
        <v>4809</v>
      </c>
      <c r="K3334" s="15">
        <v>8812487</v>
      </c>
      <c r="L3334" s="13" t="s">
        <v>15</v>
      </c>
      <c r="M3334" s="7">
        <v>1</v>
      </c>
      <c r="N3334" s="17" t="s">
        <v>4738</v>
      </c>
    </row>
    <row r="3335" spans="1:14" ht="63">
      <c r="A3335" s="6">
        <v>3333</v>
      </c>
      <c r="B3335" s="8" t="s">
        <v>18017</v>
      </c>
      <c r="C3335" s="9" t="s">
        <v>4810</v>
      </c>
      <c r="D3335" s="10" t="s">
        <v>4811</v>
      </c>
      <c r="E3335" s="11" t="s">
        <v>4812</v>
      </c>
      <c r="F3335" s="6">
        <v>262629</v>
      </c>
      <c r="G3335" s="6" t="s">
        <v>4644</v>
      </c>
      <c r="H3335" s="16">
        <v>2862629.61</v>
      </c>
      <c r="I3335" s="12" t="s">
        <v>4742</v>
      </c>
      <c r="J3335" s="12" t="s">
        <v>4813</v>
      </c>
      <c r="K3335" s="15">
        <v>0</v>
      </c>
      <c r="L3335" s="13" t="s">
        <v>15</v>
      </c>
      <c r="M3335" s="7">
        <v>1</v>
      </c>
      <c r="N3335" s="17"/>
    </row>
    <row r="3336" spans="1:14" ht="78.75">
      <c r="A3336" s="6">
        <v>3334</v>
      </c>
      <c r="B3336" s="8" t="s">
        <v>18017</v>
      </c>
      <c r="C3336" s="9" t="s">
        <v>4814</v>
      </c>
      <c r="D3336" s="10" t="s">
        <v>4815</v>
      </c>
      <c r="E3336" s="11" t="s">
        <v>4816</v>
      </c>
      <c r="F3336" s="6">
        <v>349943</v>
      </c>
      <c r="G3336" s="6" t="s">
        <v>4644</v>
      </c>
      <c r="H3336" s="16">
        <v>9420000.7599999998</v>
      </c>
      <c r="I3336" s="12" t="s">
        <v>4817</v>
      </c>
      <c r="J3336" s="12" t="s">
        <v>1729</v>
      </c>
      <c r="K3336" s="15">
        <v>6694914</v>
      </c>
      <c r="L3336" s="13" t="s">
        <v>15</v>
      </c>
      <c r="M3336" s="7">
        <v>1</v>
      </c>
      <c r="N3336" s="17"/>
    </row>
    <row r="3337" spans="1:14" ht="94.5">
      <c r="A3337" s="6">
        <v>3335</v>
      </c>
      <c r="B3337" s="8" t="s">
        <v>18017</v>
      </c>
      <c r="C3337" s="9" t="s">
        <v>4818</v>
      </c>
      <c r="D3337" s="10" t="s">
        <v>4819</v>
      </c>
      <c r="E3337" s="11" t="s">
        <v>4820</v>
      </c>
      <c r="F3337" s="6">
        <v>181821</v>
      </c>
      <c r="G3337" s="6" t="s">
        <v>4644</v>
      </c>
      <c r="H3337" s="16">
        <v>15177875.189999999</v>
      </c>
      <c r="I3337" s="12" t="s">
        <v>4821</v>
      </c>
      <c r="J3337" s="12" t="s">
        <v>4822</v>
      </c>
      <c r="K3337" s="15">
        <v>7822473</v>
      </c>
      <c r="L3337" s="13" t="s">
        <v>15</v>
      </c>
      <c r="M3337" s="7">
        <v>1</v>
      </c>
      <c r="N3337" s="17"/>
    </row>
    <row r="3338" spans="1:14" ht="47.25">
      <c r="A3338" s="6">
        <v>3336</v>
      </c>
      <c r="B3338" s="8" t="s">
        <v>18017</v>
      </c>
      <c r="C3338" s="9" t="s">
        <v>4823</v>
      </c>
      <c r="D3338" s="10" t="s">
        <v>4819</v>
      </c>
      <c r="E3338" s="11" t="s">
        <v>4824</v>
      </c>
      <c r="F3338" s="6">
        <v>191772</v>
      </c>
      <c r="G3338" s="6" t="s">
        <v>4644</v>
      </c>
      <c r="H3338" s="16">
        <v>13911043.34</v>
      </c>
      <c r="I3338" s="12" t="s">
        <v>4825</v>
      </c>
      <c r="J3338" s="12" t="s">
        <v>4826</v>
      </c>
      <c r="K3338" s="15">
        <v>3863627</v>
      </c>
      <c r="L3338" s="13" t="s">
        <v>15</v>
      </c>
      <c r="M3338" s="7">
        <v>1</v>
      </c>
      <c r="N3338" s="17" t="s">
        <v>4738</v>
      </c>
    </row>
    <row r="3339" spans="1:14" ht="47.25">
      <c r="A3339" s="6">
        <v>3337</v>
      </c>
      <c r="B3339" s="8" t="s">
        <v>18017</v>
      </c>
      <c r="C3339" s="9" t="s">
        <v>4827</v>
      </c>
      <c r="D3339" s="10" t="s">
        <v>4828</v>
      </c>
      <c r="E3339" s="11" t="s">
        <v>4829</v>
      </c>
      <c r="F3339" s="6">
        <v>190920</v>
      </c>
      <c r="G3339" s="6" t="s">
        <v>4644</v>
      </c>
      <c r="H3339" s="16">
        <v>19155314.550000001</v>
      </c>
      <c r="I3339" s="12" t="s">
        <v>4830</v>
      </c>
      <c r="J3339" s="12" t="s">
        <v>1997</v>
      </c>
      <c r="K3339" s="15">
        <v>13506335</v>
      </c>
      <c r="L3339" s="13" t="s">
        <v>15</v>
      </c>
      <c r="M3339" s="7">
        <v>1</v>
      </c>
      <c r="N3339" s="17"/>
    </row>
    <row r="3340" spans="1:14" ht="47.25">
      <c r="A3340" s="6">
        <v>3338</v>
      </c>
      <c r="B3340" s="8" t="s">
        <v>18017</v>
      </c>
      <c r="C3340" s="9" t="s">
        <v>4831</v>
      </c>
      <c r="D3340" s="10" t="s">
        <v>4832</v>
      </c>
      <c r="E3340" s="11" t="s">
        <v>4833</v>
      </c>
      <c r="F3340" s="6">
        <v>204457</v>
      </c>
      <c r="G3340" s="6" t="s">
        <v>4644</v>
      </c>
      <c r="H3340" s="16">
        <v>17761565.850000001</v>
      </c>
      <c r="I3340" s="12" t="s">
        <v>4834</v>
      </c>
      <c r="J3340" s="12" t="s">
        <v>4835</v>
      </c>
      <c r="K3340" s="15">
        <v>9077257</v>
      </c>
      <c r="L3340" s="13" t="s">
        <v>15</v>
      </c>
      <c r="M3340" s="7">
        <v>1</v>
      </c>
      <c r="N3340" s="17"/>
    </row>
    <row r="3341" spans="1:14" ht="63">
      <c r="A3341" s="6">
        <v>3339</v>
      </c>
      <c r="B3341" s="8" t="s">
        <v>18017</v>
      </c>
      <c r="C3341" s="9" t="s">
        <v>4836</v>
      </c>
      <c r="D3341" s="10" t="s">
        <v>4837</v>
      </c>
      <c r="E3341" s="11" t="s">
        <v>4838</v>
      </c>
      <c r="F3341" s="6">
        <v>191776</v>
      </c>
      <c r="G3341" s="6" t="s">
        <v>4644</v>
      </c>
      <c r="H3341" s="16">
        <v>11145220.140000001</v>
      </c>
      <c r="I3341" s="12" t="s">
        <v>4839</v>
      </c>
      <c r="J3341" s="12" t="s">
        <v>4840</v>
      </c>
      <c r="K3341" s="15">
        <v>4310202</v>
      </c>
      <c r="L3341" s="13" t="s">
        <v>15</v>
      </c>
      <c r="M3341" s="7">
        <v>1</v>
      </c>
      <c r="N3341" s="17"/>
    </row>
    <row r="3342" spans="1:14" ht="63">
      <c r="A3342" s="6">
        <v>3340</v>
      </c>
      <c r="B3342" s="8" t="s">
        <v>18017</v>
      </c>
      <c r="C3342" s="9" t="s">
        <v>4841</v>
      </c>
      <c r="D3342" s="10" t="s">
        <v>4842</v>
      </c>
      <c r="E3342" s="11" t="s">
        <v>4843</v>
      </c>
      <c r="F3342" s="6">
        <v>212858</v>
      </c>
      <c r="G3342" s="6" t="s">
        <v>4644</v>
      </c>
      <c r="H3342" s="16">
        <v>18571330.350000001</v>
      </c>
      <c r="I3342" s="12" t="s">
        <v>4844</v>
      </c>
      <c r="J3342" s="12" t="s">
        <v>4845</v>
      </c>
      <c r="K3342" s="15">
        <v>12637913</v>
      </c>
      <c r="L3342" s="13" t="s">
        <v>15</v>
      </c>
      <c r="M3342" s="7">
        <v>1</v>
      </c>
      <c r="N3342" s="17" t="s">
        <v>4738</v>
      </c>
    </row>
    <row r="3343" spans="1:14" ht="78.75">
      <c r="A3343" s="6">
        <v>3341</v>
      </c>
      <c r="B3343" s="8" t="s">
        <v>18017</v>
      </c>
      <c r="C3343" s="9" t="s">
        <v>4846</v>
      </c>
      <c r="D3343" s="10" t="s">
        <v>4847</v>
      </c>
      <c r="E3343" s="11" t="s">
        <v>4848</v>
      </c>
      <c r="F3343" s="6">
        <v>245574</v>
      </c>
      <c r="G3343" s="6" t="s">
        <v>4644</v>
      </c>
      <c r="H3343" s="16">
        <v>15629081.4</v>
      </c>
      <c r="I3343" s="12" t="s">
        <v>4849</v>
      </c>
      <c r="J3343" s="12" t="s">
        <v>4850</v>
      </c>
      <c r="K3343" s="15">
        <v>4444594</v>
      </c>
      <c r="L3343" s="13" t="s">
        <v>15</v>
      </c>
      <c r="M3343" s="7">
        <v>1</v>
      </c>
      <c r="N3343" s="17"/>
    </row>
    <row r="3344" spans="1:14" ht="173.25">
      <c r="A3344" s="6">
        <v>3342</v>
      </c>
      <c r="B3344" s="8" t="s">
        <v>18017</v>
      </c>
      <c r="C3344" s="9" t="s">
        <v>4851</v>
      </c>
      <c r="D3344" s="10" t="s">
        <v>4852</v>
      </c>
      <c r="E3344" s="11" t="s">
        <v>4853</v>
      </c>
      <c r="F3344" s="6">
        <v>262128</v>
      </c>
      <c r="G3344" s="6" t="s">
        <v>4644</v>
      </c>
      <c r="H3344" s="16">
        <v>40923995.153999999</v>
      </c>
      <c r="I3344" s="12" t="s">
        <v>4854</v>
      </c>
      <c r="J3344" s="12" t="s">
        <v>4855</v>
      </c>
      <c r="K3344" s="15">
        <v>10692381</v>
      </c>
      <c r="L3344" s="13" t="s">
        <v>15</v>
      </c>
      <c r="M3344" s="7">
        <v>1</v>
      </c>
      <c r="N3344" s="17"/>
    </row>
    <row r="3345" spans="1:14" ht="63">
      <c r="A3345" s="6">
        <v>3343</v>
      </c>
      <c r="B3345" s="8" t="s">
        <v>18017</v>
      </c>
      <c r="C3345" s="9" t="s">
        <v>4856</v>
      </c>
      <c r="D3345" s="10" t="s">
        <v>4857</v>
      </c>
      <c r="E3345" s="11" t="s">
        <v>4858</v>
      </c>
      <c r="F3345" s="6">
        <v>319751</v>
      </c>
      <c r="G3345" s="6" t="s">
        <v>4644</v>
      </c>
      <c r="H3345" s="16">
        <v>5283754.6100000003</v>
      </c>
      <c r="I3345" s="12" t="s">
        <v>4859</v>
      </c>
      <c r="J3345" s="12" t="s">
        <v>4004</v>
      </c>
      <c r="K3345" s="15">
        <v>0</v>
      </c>
      <c r="L3345" s="13" t="s">
        <v>15</v>
      </c>
      <c r="M3345" s="7">
        <v>1</v>
      </c>
      <c r="N3345" s="17"/>
    </row>
    <row r="3346" spans="1:14" ht="94.5">
      <c r="A3346" s="6">
        <v>3344</v>
      </c>
      <c r="B3346" s="8" t="s">
        <v>18017</v>
      </c>
      <c r="C3346" s="9" t="s">
        <v>4860</v>
      </c>
      <c r="D3346" s="10" t="s">
        <v>4861</v>
      </c>
      <c r="E3346" s="11" t="s">
        <v>4862</v>
      </c>
      <c r="F3346" s="6">
        <v>278125</v>
      </c>
      <c r="G3346" s="6" t="s">
        <v>4644</v>
      </c>
      <c r="H3346" s="16">
        <v>29427270.710000001</v>
      </c>
      <c r="I3346" s="12" t="s">
        <v>4707</v>
      </c>
      <c r="J3346" s="12" t="s">
        <v>4863</v>
      </c>
      <c r="K3346" s="15">
        <v>0</v>
      </c>
      <c r="L3346" s="13" t="s">
        <v>14</v>
      </c>
      <c r="M3346" s="7">
        <v>1</v>
      </c>
      <c r="N3346" s="17"/>
    </row>
    <row r="3347" spans="1:14" ht="94.5">
      <c r="A3347" s="6">
        <v>3345</v>
      </c>
      <c r="B3347" s="8" t="s">
        <v>18017</v>
      </c>
      <c r="C3347" s="9" t="s">
        <v>4724</v>
      </c>
      <c r="D3347" s="10" t="s">
        <v>4705</v>
      </c>
      <c r="E3347" s="11" t="s">
        <v>4862</v>
      </c>
      <c r="F3347" s="6">
        <v>278125</v>
      </c>
      <c r="G3347" s="6" t="s">
        <v>4644</v>
      </c>
      <c r="H3347" s="16">
        <v>29427270.710000001</v>
      </c>
      <c r="I3347" s="12" t="s">
        <v>4707</v>
      </c>
      <c r="J3347" s="12" t="s">
        <v>4863</v>
      </c>
      <c r="K3347" s="15">
        <v>0</v>
      </c>
      <c r="L3347" s="13" t="s">
        <v>14</v>
      </c>
      <c r="M3347" s="7">
        <v>0.51</v>
      </c>
      <c r="N3347" s="17"/>
    </row>
    <row r="3348" spans="1:14" ht="94.5">
      <c r="A3348" s="6">
        <v>3346</v>
      </c>
      <c r="B3348" s="8" t="s">
        <v>18017</v>
      </c>
      <c r="C3348" s="9" t="s">
        <v>4864</v>
      </c>
      <c r="D3348" s="10" t="s">
        <v>4865</v>
      </c>
      <c r="E3348" s="11" t="s">
        <v>4862</v>
      </c>
      <c r="F3348" s="6">
        <v>278125</v>
      </c>
      <c r="G3348" s="6" t="s">
        <v>4644</v>
      </c>
      <c r="H3348" s="16">
        <v>29427270.710000001</v>
      </c>
      <c r="I3348" s="12" t="s">
        <v>4707</v>
      </c>
      <c r="J3348" s="12" t="s">
        <v>4863</v>
      </c>
      <c r="K3348" s="15">
        <v>0</v>
      </c>
      <c r="L3348" s="13" t="s">
        <v>14</v>
      </c>
      <c r="M3348" s="7">
        <v>0.49</v>
      </c>
      <c r="N3348" s="17"/>
    </row>
    <row r="3349" spans="1:14" ht="141.75">
      <c r="A3349" s="6">
        <v>3347</v>
      </c>
      <c r="B3349" s="8" t="s">
        <v>18017</v>
      </c>
      <c r="C3349" s="9" t="s">
        <v>4866</v>
      </c>
      <c r="D3349" s="10" t="s">
        <v>4722</v>
      </c>
      <c r="E3349" s="11" t="s">
        <v>4867</v>
      </c>
      <c r="F3349" s="6">
        <v>278134</v>
      </c>
      <c r="G3349" s="6" t="s">
        <v>4644</v>
      </c>
      <c r="H3349" s="16">
        <v>37459130.101999998</v>
      </c>
      <c r="I3349" s="12" t="s">
        <v>4707</v>
      </c>
      <c r="J3349" s="12" t="s">
        <v>4868</v>
      </c>
      <c r="K3349" s="15">
        <v>5583146</v>
      </c>
      <c r="L3349" s="13" t="s">
        <v>14</v>
      </c>
      <c r="M3349" s="7">
        <v>1</v>
      </c>
      <c r="N3349" s="17"/>
    </row>
    <row r="3350" spans="1:14" ht="141.75">
      <c r="A3350" s="6">
        <v>3348</v>
      </c>
      <c r="B3350" s="8" t="s">
        <v>18017</v>
      </c>
      <c r="C3350" s="9" t="s">
        <v>4724</v>
      </c>
      <c r="D3350" s="10" t="s">
        <v>4705</v>
      </c>
      <c r="E3350" s="11" t="s">
        <v>4867</v>
      </c>
      <c r="F3350" s="6">
        <v>278134</v>
      </c>
      <c r="G3350" s="6" t="s">
        <v>4644</v>
      </c>
      <c r="H3350" s="16">
        <v>37459130.101999998</v>
      </c>
      <c r="I3350" s="12" t="s">
        <v>4707</v>
      </c>
      <c r="J3350" s="12" t="s">
        <v>4868</v>
      </c>
      <c r="K3350" s="15">
        <v>5583146</v>
      </c>
      <c r="L3350" s="13" t="s">
        <v>14</v>
      </c>
      <c r="M3350" s="7">
        <v>0.51</v>
      </c>
      <c r="N3350" s="17"/>
    </row>
    <row r="3351" spans="1:14" ht="141.75">
      <c r="A3351" s="6">
        <v>3349</v>
      </c>
      <c r="B3351" s="8" t="s">
        <v>18017</v>
      </c>
      <c r="C3351" s="9" t="s">
        <v>4869</v>
      </c>
      <c r="D3351" s="10" t="s">
        <v>4870</v>
      </c>
      <c r="E3351" s="11" t="s">
        <v>4867</v>
      </c>
      <c r="F3351" s="6">
        <v>278134</v>
      </c>
      <c r="G3351" s="6" t="s">
        <v>4644</v>
      </c>
      <c r="H3351" s="16">
        <v>37459130.101999998</v>
      </c>
      <c r="I3351" s="12" t="s">
        <v>4707</v>
      </c>
      <c r="J3351" s="12" t="s">
        <v>4868</v>
      </c>
      <c r="K3351" s="15">
        <v>5583146</v>
      </c>
      <c r="L3351" s="13" t="s">
        <v>14</v>
      </c>
      <c r="M3351" s="7">
        <v>0.49</v>
      </c>
      <c r="N3351" s="17"/>
    </row>
    <row r="3352" spans="1:14" ht="78.75">
      <c r="A3352" s="6">
        <v>3350</v>
      </c>
      <c r="B3352" s="8" t="s">
        <v>18017</v>
      </c>
      <c r="C3352" s="9" t="s">
        <v>4871</v>
      </c>
      <c r="D3352" s="10" t="s">
        <v>4872</v>
      </c>
      <c r="E3352" s="11" t="s">
        <v>4873</v>
      </c>
      <c r="F3352" s="6">
        <v>191792</v>
      </c>
      <c r="G3352" s="6" t="s">
        <v>4644</v>
      </c>
      <c r="H3352" s="16">
        <v>18730714.489999998</v>
      </c>
      <c r="I3352" s="12" t="s">
        <v>4825</v>
      </c>
      <c r="J3352" s="12" t="s">
        <v>4826</v>
      </c>
      <c r="K3352" s="15">
        <v>7108165</v>
      </c>
      <c r="L3352" s="13" t="s">
        <v>15</v>
      </c>
      <c r="M3352" s="7">
        <v>1</v>
      </c>
      <c r="N3352" s="17"/>
    </row>
    <row r="3353" spans="1:14" ht="78.75">
      <c r="A3353" s="6">
        <v>3351</v>
      </c>
      <c r="B3353" s="8" t="s">
        <v>18017</v>
      </c>
      <c r="C3353" s="9" t="s">
        <v>4874</v>
      </c>
      <c r="D3353" s="10" t="s">
        <v>4875</v>
      </c>
      <c r="E3353" s="11" t="s">
        <v>4876</v>
      </c>
      <c r="F3353" s="6">
        <v>191793</v>
      </c>
      <c r="G3353" s="6" t="s">
        <v>4644</v>
      </c>
      <c r="H3353" s="16">
        <v>17635558.579999998</v>
      </c>
      <c r="I3353" s="12" t="s">
        <v>4650</v>
      </c>
      <c r="J3353" s="12" t="s">
        <v>4651</v>
      </c>
      <c r="K3353" s="15">
        <v>12161093</v>
      </c>
      <c r="L3353" s="13" t="s">
        <v>15</v>
      </c>
      <c r="M3353" s="7">
        <v>1</v>
      </c>
      <c r="N3353" s="17" t="s">
        <v>4738</v>
      </c>
    </row>
    <row r="3354" spans="1:14" ht="78.75">
      <c r="A3354" s="6">
        <v>3352</v>
      </c>
      <c r="B3354" s="8" t="s">
        <v>18017</v>
      </c>
      <c r="C3354" s="9" t="s">
        <v>4874</v>
      </c>
      <c r="D3354" s="10" t="s">
        <v>4875</v>
      </c>
      <c r="E3354" s="11" t="s">
        <v>4877</v>
      </c>
      <c r="F3354" s="6">
        <v>191795</v>
      </c>
      <c r="G3354" s="6" t="s">
        <v>4644</v>
      </c>
      <c r="H3354" s="16">
        <v>17393454.190000001</v>
      </c>
      <c r="I3354" s="12" t="s">
        <v>4650</v>
      </c>
      <c r="J3354" s="12" t="s">
        <v>4651</v>
      </c>
      <c r="K3354" s="15">
        <v>4362783</v>
      </c>
      <c r="L3354" s="13" t="s">
        <v>15</v>
      </c>
      <c r="M3354" s="7">
        <v>1</v>
      </c>
      <c r="N3354" s="17"/>
    </row>
    <row r="3355" spans="1:14" ht="63">
      <c r="A3355" s="6">
        <v>3353</v>
      </c>
      <c r="B3355" s="8" t="s">
        <v>18017</v>
      </c>
      <c r="C3355" s="9" t="s">
        <v>4878</v>
      </c>
      <c r="D3355" s="10" t="s">
        <v>4879</v>
      </c>
      <c r="E3355" s="11" t="s">
        <v>4880</v>
      </c>
      <c r="F3355" s="6">
        <v>212859</v>
      </c>
      <c r="G3355" s="6" t="s">
        <v>4644</v>
      </c>
      <c r="H3355" s="16">
        <v>14251548.92</v>
      </c>
      <c r="I3355" s="12" t="s">
        <v>4881</v>
      </c>
      <c r="J3355" s="12" t="s">
        <v>4882</v>
      </c>
      <c r="K3355" s="15">
        <v>8996257</v>
      </c>
      <c r="L3355" s="13" t="s">
        <v>15</v>
      </c>
      <c r="M3355" s="7">
        <v>1</v>
      </c>
      <c r="N3355" s="17"/>
    </row>
    <row r="3356" spans="1:14" ht="94.5">
      <c r="A3356" s="6">
        <v>3354</v>
      </c>
      <c r="B3356" s="8" t="s">
        <v>18017</v>
      </c>
      <c r="C3356" s="9" t="s">
        <v>4851</v>
      </c>
      <c r="D3356" s="10" t="s">
        <v>4852</v>
      </c>
      <c r="E3356" s="11" t="s">
        <v>4883</v>
      </c>
      <c r="F3356" s="6">
        <v>262124</v>
      </c>
      <c r="G3356" s="6" t="s">
        <v>4644</v>
      </c>
      <c r="H3356" s="16">
        <v>26505003.721999999</v>
      </c>
      <c r="I3356" s="12" t="s">
        <v>4854</v>
      </c>
      <c r="J3356" s="12" t="s">
        <v>4855</v>
      </c>
      <c r="K3356" s="15">
        <v>11472312</v>
      </c>
      <c r="L3356" s="13" t="s">
        <v>15</v>
      </c>
      <c r="M3356" s="7">
        <v>1</v>
      </c>
      <c r="N3356" s="17"/>
    </row>
    <row r="3357" spans="1:14" ht="78.75">
      <c r="A3357" s="6">
        <v>3355</v>
      </c>
      <c r="B3357" s="8" t="s">
        <v>18017</v>
      </c>
      <c r="C3357" s="9" t="s">
        <v>4884</v>
      </c>
      <c r="D3357" s="10" t="s">
        <v>4885</v>
      </c>
      <c r="E3357" s="11" t="s">
        <v>4886</v>
      </c>
      <c r="F3357" s="6">
        <v>262125</v>
      </c>
      <c r="G3357" s="6" t="s">
        <v>4644</v>
      </c>
      <c r="H3357" s="16">
        <v>30362242.23</v>
      </c>
      <c r="I3357" s="12" t="s">
        <v>4887</v>
      </c>
      <c r="J3357" s="12" t="s">
        <v>4888</v>
      </c>
      <c r="K3357" s="15">
        <v>19416522</v>
      </c>
      <c r="L3357" s="13" t="s">
        <v>14</v>
      </c>
      <c r="M3357" s="7">
        <v>1</v>
      </c>
      <c r="N3357" s="17"/>
    </row>
    <row r="3358" spans="1:14" ht="78.75">
      <c r="A3358" s="6">
        <v>3356</v>
      </c>
      <c r="B3358" s="8" t="s">
        <v>18017</v>
      </c>
      <c r="C3358" s="9" t="s">
        <v>4889</v>
      </c>
      <c r="D3358" s="10" t="s">
        <v>4890</v>
      </c>
      <c r="E3358" s="11" t="s">
        <v>4886</v>
      </c>
      <c r="F3358" s="6">
        <v>262125</v>
      </c>
      <c r="G3358" s="6" t="s">
        <v>4644</v>
      </c>
      <c r="H3358" s="16">
        <v>30362242.23</v>
      </c>
      <c r="I3358" s="12" t="s">
        <v>4887</v>
      </c>
      <c r="J3358" s="12" t="s">
        <v>4888</v>
      </c>
      <c r="K3358" s="15">
        <v>19416522</v>
      </c>
      <c r="L3358" s="13" t="s">
        <v>14</v>
      </c>
      <c r="M3358" s="7">
        <v>0.6</v>
      </c>
      <c r="N3358" s="17"/>
    </row>
    <row r="3359" spans="1:14" ht="78.75">
      <c r="A3359" s="6">
        <v>3357</v>
      </c>
      <c r="B3359" s="8" t="s">
        <v>18017</v>
      </c>
      <c r="C3359" s="9" t="s">
        <v>4891</v>
      </c>
      <c r="D3359" s="10" t="s">
        <v>4892</v>
      </c>
      <c r="E3359" s="11" t="s">
        <v>4886</v>
      </c>
      <c r="F3359" s="6">
        <v>262125</v>
      </c>
      <c r="G3359" s="6" t="s">
        <v>4644</v>
      </c>
      <c r="H3359" s="16">
        <v>30362242.23</v>
      </c>
      <c r="I3359" s="12" t="s">
        <v>4887</v>
      </c>
      <c r="J3359" s="12" t="s">
        <v>4888</v>
      </c>
      <c r="K3359" s="15">
        <v>19416522</v>
      </c>
      <c r="L3359" s="13" t="s">
        <v>14</v>
      </c>
      <c r="M3359" s="7">
        <v>0.4</v>
      </c>
      <c r="N3359" s="17"/>
    </row>
    <row r="3360" spans="1:14" ht="94.5">
      <c r="A3360" s="6">
        <v>3358</v>
      </c>
      <c r="B3360" s="8" t="s">
        <v>18017</v>
      </c>
      <c r="C3360" s="9" t="s">
        <v>4893</v>
      </c>
      <c r="D3360" s="10" t="s">
        <v>4885</v>
      </c>
      <c r="E3360" s="11" t="s">
        <v>4894</v>
      </c>
      <c r="F3360" s="6">
        <v>334849</v>
      </c>
      <c r="G3360" s="6" t="s">
        <v>4644</v>
      </c>
      <c r="H3360" s="16">
        <v>9505740.5500000007</v>
      </c>
      <c r="I3360" s="12" t="s">
        <v>4746</v>
      </c>
      <c r="J3360" s="12" t="s">
        <v>2127</v>
      </c>
      <c r="K3360" s="15">
        <v>0</v>
      </c>
      <c r="L3360" s="13" t="s">
        <v>15</v>
      </c>
      <c r="M3360" s="7">
        <v>1</v>
      </c>
      <c r="N3360" s="17"/>
    </row>
    <row r="3361" spans="1:14" ht="47.25">
      <c r="A3361" s="6">
        <v>3359</v>
      </c>
      <c r="B3361" s="8" t="s">
        <v>18017</v>
      </c>
      <c r="C3361" s="9" t="s">
        <v>4895</v>
      </c>
      <c r="D3361" s="10" t="s">
        <v>4700</v>
      </c>
      <c r="E3361" s="11" t="s">
        <v>4896</v>
      </c>
      <c r="F3361" s="6">
        <v>334850</v>
      </c>
      <c r="G3361" s="6" t="s">
        <v>4644</v>
      </c>
      <c r="H3361" s="16">
        <v>11422878.869999999</v>
      </c>
      <c r="I3361" s="12" t="s">
        <v>4897</v>
      </c>
      <c r="J3361" s="12" t="s">
        <v>4898</v>
      </c>
      <c r="K3361" s="15">
        <v>6616773</v>
      </c>
      <c r="L3361" s="13" t="s">
        <v>15</v>
      </c>
      <c r="M3361" s="7">
        <v>1</v>
      </c>
      <c r="N3361" s="17"/>
    </row>
    <row r="3362" spans="1:14" ht="94.5">
      <c r="A3362" s="6">
        <v>3360</v>
      </c>
      <c r="B3362" s="8" t="s">
        <v>18017</v>
      </c>
      <c r="C3362" s="9" t="s">
        <v>4899</v>
      </c>
      <c r="D3362" s="10" t="s">
        <v>4668</v>
      </c>
      <c r="E3362" s="11" t="s">
        <v>4900</v>
      </c>
      <c r="F3362" s="6">
        <v>391089</v>
      </c>
      <c r="G3362" s="6" t="s">
        <v>4644</v>
      </c>
      <c r="H3362" s="16">
        <v>17339463.93</v>
      </c>
      <c r="I3362" s="12" t="s">
        <v>4901</v>
      </c>
      <c r="J3362" s="12" t="s">
        <v>4708</v>
      </c>
      <c r="K3362" s="15">
        <v>4701887</v>
      </c>
      <c r="L3362" s="13" t="s">
        <v>15</v>
      </c>
      <c r="M3362" s="7">
        <v>1</v>
      </c>
      <c r="N3362" s="17"/>
    </row>
    <row r="3363" spans="1:14" ht="110.25">
      <c r="A3363" s="6">
        <v>3361</v>
      </c>
      <c r="B3363" s="8" t="s">
        <v>18017</v>
      </c>
      <c r="C3363" s="9" t="s">
        <v>4749</v>
      </c>
      <c r="D3363" s="10" t="s">
        <v>4728</v>
      </c>
      <c r="E3363" s="11" t="s">
        <v>4902</v>
      </c>
      <c r="F3363" s="6">
        <v>204478</v>
      </c>
      <c r="G3363" s="6" t="s">
        <v>4644</v>
      </c>
      <c r="H3363" s="16">
        <v>19208452.010000002</v>
      </c>
      <c r="I3363" s="12" t="s">
        <v>4674</v>
      </c>
      <c r="J3363" s="12" t="s">
        <v>4903</v>
      </c>
      <c r="K3363" s="15">
        <v>12210706</v>
      </c>
      <c r="L3363" s="13" t="s">
        <v>15</v>
      </c>
      <c r="M3363" s="7">
        <v>1</v>
      </c>
      <c r="N3363" s="17"/>
    </row>
    <row r="3364" spans="1:14" ht="78.75">
      <c r="A3364" s="6">
        <v>3362</v>
      </c>
      <c r="B3364" s="8" t="s">
        <v>18017</v>
      </c>
      <c r="C3364" s="9" t="s">
        <v>4895</v>
      </c>
      <c r="D3364" s="10" t="s">
        <v>4700</v>
      </c>
      <c r="E3364" s="11" t="s">
        <v>4904</v>
      </c>
      <c r="F3364" s="6">
        <v>204479</v>
      </c>
      <c r="G3364" s="6" t="s">
        <v>4644</v>
      </c>
      <c r="H3364" s="16">
        <v>17798029.190000001</v>
      </c>
      <c r="I3364" s="12" t="s">
        <v>4905</v>
      </c>
      <c r="J3364" s="12" t="s">
        <v>1604</v>
      </c>
      <c r="K3364" s="15">
        <v>11170607</v>
      </c>
      <c r="L3364" s="13" t="s">
        <v>15</v>
      </c>
      <c r="M3364" s="7">
        <v>1</v>
      </c>
      <c r="N3364" s="17"/>
    </row>
    <row r="3365" spans="1:14" ht="94.5">
      <c r="A3365" s="6">
        <v>3363</v>
      </c>
      <c r="B3365" s="8" t="s">
        <v>18017</v>
      </c>
      <c r="C3365" s="9" t="s">
        <v>4749</v>
      </c>
      <c r="D3365" s="10" t="s">
        <v>4728</v>
      </c>
      <c r="E3365" s="11" t="s">
        <v>4906</v>
      </c>
      <c r="F3365" s="6">
        <v>204480</v>
      </c>
      <c r="G3365" s="6" t="s">
        <v>4644</v>
      </c>
      <c r="H3365" s="16">
        <v>18876600.309999999</v>
      </c>
      <c r="I3365" s="12" t="s">
        <v>4674</v>
      </c>
      <c r="J3365" s="12" t="s">
        <v>4903</v>
      </c>
      <c r="K3365" s="15">
        <v>15376729</v>
      </c>
      <c r="L3365" s="13" t="s">
        <v>15</v>
      </c>
      <c r="M3365" s="7">
        <v>1</v>
      </c>
      <c r="N3365" s="17"/>
    </row>
    <row r="3366" spans="1:14" ht="173.25">
      <c r="A3366" s="6">
        <v>3364</v>
      </c>
      <c r="B3366" s="8" t="s">
        <v>18017</v>
      </c>
      <c r="C3366" s="9" t="s">
        <v>4749</v>
      </c>
      <c r="D3366" s="10" t="s">
        <v>4728</v>
      </c>
      <c r="E3366" s="11" t="s">
        <v>4907</v>
      </c>
      <c r="F3366" s="6">
        <v>204481</v>
      </c>
      <c r="G3366" s="6" t="s">
        <v>4644</v>
      </c>
      <c r="H3366" s="16">
        <v>18640105.98</v>
      </c>
      <c r="I3366" s="12" t="s">
        <v>4674</v>
      </c>
      <c r="J3366" s="12" t="s">
        <v>4903</v>
      </c>
      <c r="K3366" s="15">
        <v>11282683</v>
      </c>
      <c r="L3366" s="13" t="s">
        <v>15</v>
      </c>
      <c r="M3366" s="7">
        <v>1</v>
      </c>
      <c r="N3366" s="17"/>
    </row>
    <row r="3367" spans="1:14" ht="47.25">
      <c r="A3367" s="6">
        <v>3365</v>
      </c>
      <c r="B3367" s="8" t="s">
        <v>18017</v>
      </c>
      <c r="C3367" s="9" t="s">
        <v>4699</v>
      </c>
      <c r="D3367" s="10" t="s">
        <v>4700</v>
      </c>
      <c r="E3367" s="11" t="s">
        <v>4908</v>
      </c>
      <c r="F3367" s="6">
        <v>212840</v>
      </c>
      <c r="G3367" s="6" t="s">
        <v>4644</v>
      </c>
      <c r="H3367" s="16">
        <v>29024686.355999999</v>
      </c>
      <c r="I3367" s="12" t="s">
        <v>4702</v>
      </c>
      <c r="J3367" s="12" t="s">
        <v>4703</v>
      </c>
      <c r="K3367" s="15">
        <v>18783220</v>
      </c>
      <c r="L3367" s="13" t="s">
        <v>15</v>
      </c>
      <c r="M3367" s="7">
        <v>1</v>
      </c>
      <c r="N3367" s="17"/>
    </row>
    <row r="3368" spans="1:14" ht="47.25">
      <c r="A3368" s="6">
        <v>3366</v>
      </c>
      <c r="B3368" s="8" t="s">
        <v>18017</v>
      </c>
      <c r="C3368" s="9" t="s">
        <v>4909</v>
      </c>
      <c r="D3368" s="10" t="s">
        <v>4910</v>
      </c>
      <c r="E3368" s="11" t="s">
        <v>4911</v>
      </c>
      <c r="F3368" s="6">
        <v>212829</v>
      </c>
      <c r="G3368" s="6" t="s">
        <v>4644</v>
      </c>
      <c r="H3368" s="16">
        <v>27373110.43</v>
      </c>
      <c r="I3368" s="12" t="s">
        <v>4912</v>
      </c>
      <c r="J3368" s="12" t="s">
        <v>3913</v>
      </c>
      <c r="K3368" s="15">
        <v>2425194</v>
      </c>
      <c r="L3368" s="13" t="s">
        <v>14</v>
      </c>
      <c r="M3368" s="7">
        <v>1</v>
      </c>
      <c r="N3368" s="17"/>
    </row>
    <row r="3369" spans="1:14" ht="78.75">
      <c r="A3369" s="6">
        <v>3367</v>
      </c>
      <c r="B3369" s="8" t="s">
        <v>18017</v>
      </c>
      <c r="C3369" s="9" t="s">
        <v>4913</v>
      </c>
      <c r="D3369" s="10" t="s">
        <v>4914</v>
      </c>
      <c r="E3369" s="11" t="s">
        <v>4911</v>
      </c>
      <c r="F3369" s="6">
        <v>212829</v>
      </c>
      <c r="G3369" s="6" t="s">
        <v>4644</v>
      </c>
      <c r="H3369" s="16">
        <v>27373110.43</v>
      </c>
      <c r="I3369" s="12" t="s">
        <v>4912</v>
      </c>
      <c r="J3369" s="12" t="s">
        <v>3913</v>
      </c>
      <c r="K3369" s="15">
        <v>2425194</v>
      </c>
      <c r="L3369" s="13" t="s">
        <v>14</v>
      </c>
      <c r="M3369" s="7">
        <v>0.51</v>
      </c>
      <c r="N3369" s="17"/>
    </row>
    <row r="3370" spans="1:14" ht="47.25">
      <c r="A3370" s="6">
        <v>3368</v>
      </c>
      <c r="B3370" s="8" t="s">
        <v>18017</v>
      </c>
      <c r="C3370" s="9" t="s">
        <v>4915</v>
      </c>
      <c r="D3370" s="10" t="s">
        <v>4728</v>
      </c>
      <c r="E3370" s="11" t="s">
        <v>4911</v>
      </c>
      <c r="F3370" s="6">
        <v>212829</v>
      </c>
      <c r="G3370" s="6" t="s">
        <v>4644</v>
      </c>
      <c r="H3370" s="16">
        <v>27373110.43</v>
      </c>
      <c r="I3370" s="12" t="s">
        <v>4912</v>
      </c>
      <c r="J3370" s="12" t="s">
        <v>3913</v>
      </c>
      <c r="K3370" s="15">
        <v>2425194</v>
      </c>
      <c r="L3370" s="13" t="s">
        <v>14</v>
      </c>
      <c r="M3370" s="7">
        <v>0.49</v>
      </c>
      <c r="N3370" s="17"/>
    </row>
    <row r="3371" spans="1:14" ht="63">
      <c r="A3371" s="6">
        <v>3369</v>
      </c>
      <c r="B3371" s="8" t="s">
        <v>18017</v>
      </c>
      <c r="C3371" s="9" t="s">
        <v>4916</v>
      </c>
      <c r="D3371" s="10" t="s">
        <v>4917</v>
      </c>
      <c r="E3371" s="11" t="s">
        <v>4918</v>
      </c>
      <c r="F3371" s="6">
        <v>212835</v>
      </c>
      <c r="G3371" s="6" t="s">
        <v>4644</v>
      </c>
      <c r="H3371" s="16">
        <v>21395280.682999998</v>
      </c>
      <c r="I3371" s="12" t="s">
        <v>4912</v>
      </c>
      <c r="J3371" s="12" t="s">
        <v>3913</v>
      </c>
      <c r="K3371" s="15">
        <v>14304956</v>
      </c>
      <c r="L3371" s="13" t="s">
        <v>15</v>
      </c>
      <c r="M3371" s="7">
        <v>1</v>
      </c>
      <c r="N3371" s="17"/>
    </row>
    <row r="3372" spans="1:14" ht="47.25">
      <c r="A3372" s="6">
        <v>3370</v>
      </c>
      <c r="B3372" s="8" t="s">
        <v>18017</v>
      </c>
      <c r="C3372" s="9" t="s">
        <v>4919</v>
      </c>
      <c r="D3372" s="10" t="s">
        <v>4728</v>
      </c>
      <c r="E3372" s="11" t="s">
        <v>4920</v>
      </c>
      <c r="F3372" s="6">
        <v>262112</v>
      </c>
      <c r="G3372" s="6" t="s">
        <v>4644</v>
      </c>
      <c r="H3372" s="16">
        <v>33428675.949999999</v>
      </c>
      <c r="I3372" s="12" t="s">
        <v>4921</v>
      </c>
      <c r="J3372" s="12" t="s">
        <v>4868</v>
      </c>
      <c r="K3372" s="15">
        <v>6929316</v>
      </c>
      <c r="L3372" s="13" t="s">
        <v>15</v>
      </c>
      <c r="M3372" s="7">
        <v>1</v>
      </c>
      <c r="N3372" s="17"/>
    </row>
    <row r="3373" spans="1:14" ht="63">
      <c r="A3373" s="6">
        <v>3371</v>
      </c>
      <c r="B3373" s="8" t="s">
        <v>18017</v>
      </c>
      <c r="C3373" s="9" t="s">
        <v>4922</v>
      </c>
      <c r="D3373" s="10" t="s">
        <v>4923</v>
      </c>
      <c r="E3373" s="11" t="s">
        <v>4924</v>
      </c>
      <c r="F3373" s="6">
        <v>262113</v>
      </c>
      <c r="G3373" s="6" t="s">
        <v>4644</v>
      </c>
      <c r="H3373" s="16">
        <v>20299763.309999999</v>
      </c>
      <c r="I3373" s="12" t="s">
        <v>4925</v>
      </c>
      <c r="J3373" s="12" t="s">
        <v>4698</v>
      </c>
      <c r="K3373" s="15">
        <v>13961773</v>
      </c>
      <c r="L3373" s="13" t="s">
        <v>15</v>
      </c>
      <c r="M3373" s="7">
        <v>1</v>
      </c>
      <c r="N3373" s="17"/>
    </row>
    <row r="3374" spans="1:14" ht="94.5">
      <c r="A3374" s="6">
        <v>3372</v>
      </c>
      <c r="B3374" s="8" t="s">
        <v>18017</v>
      </c>
      <c r="C3374" s="9" t="s">
        <v>4926</v>
      </c>
      <c r="D3374" s="10" t="s">
        <v>4923</v>
      </c>
      <c r="E3374" s="11" t="s">
        <v>4927</v>
      </c>
      <c r="F3374" s="6">
        <v>262114</v>
      </c>
      <c r="G3374" s="6" t="s">
        <v>4644</v>
      </c>
      <c r="H3374" s="16">
        <v>22680822.379999999</v>
      </c>
      <c r="I3374" s="12" t="s">
        <v>4928</v>
      </c>
      <c r="J3374" s="12" t="s">
        <v>4698</v>
      </c>
      <c r="K3374" s="15">
        <v>0</v>
      </c>
      <c r="L3374" s="13" t="s">
        <v>15</v>
      </c>
      <c r="M3374" s="7">
        <v>1</v>
      </c>
      <c r="N3374" s="17"/>
    </row>
    <row r="3375" spans="1:14" ht="63">
      <c r="A3375" s="6">
        <v>3373</v>
      </c>
      <c r="B3375" s="8" t="s">
        <v>18017</v>
      </c>
      <c r="C3375" s="9" t="s">
        <v>4926</v>
      </c>
      <c r="D3375" s="10" t="s">
        <v>4718</v>
      </c>
      <c r="E3375" s="11" t="s">
        <v>4929</v>
      </c>
      <c r="F3375" s="6">
        <v>262115</v>
      </c>
      <c r="G3375" s="6" t="s">
        <v>4644</v>
      </c>
      <c r="H3375" s="16">
        <v>26684583.02</v>
      </c>
      <c r="I3375" s="12" t="s">
        <v>4928</v>
      </c>
      <c r="J3375" s="12" t="s">
        <v>4698</v>
      </c>
      <c r="K3375" s="15">
        <v>0</v>
      </c>
      <c r="L3375" s="13" t="s">
        <v>15</v>
      </c>
      <c r="M3375" s="7">
        <v>1</v>
      </c>
      <c r="N3375" s="17"/>
    </row>
    <row r="3376" spans="1:14" ht="63">
      <c r="A3376" s="6">
        <v>3374</v>
      </c>
      <c r="B3376" s="8" t="s">
        <v>18017</v>
      </c>
      <c r="C3376" s="9" t="s">
        <v>4717</v>
      </c>
      <c r="D3376" s="10" t="s">
        <v>4930</v>
      </c>
      <c r="E3376" s="11" t="s">
        <v>4931</v>
      </c>
      <c r="F3376" s="6">
        <v>262116</v>
      </c>
      <c r="G3376" s="6" t="s">
        <v>4644</v>
      </c>
      <c r="H3376" s="16">
        <v>7567251.71</v>
      </c>
      <c r="I3376" s="12" t="s">
        <v>4720</v>
      </c>
      <c r="J3376" s="12" t="s">
        <v>4004</v>
      </c>
      <c r="K3376" s="15">
        <v>5118141</v>
      </c>
      <c r="L3376" s="13" t="s">
        <v>15</v>
      </c>
      <c r="M3376" s="7">
        <v>1</v>
      </c>
      <c r="N3376" s="17"/>
    </row>
    <row r="3377" spans="1:14" ht="78.75">
      <c r="A3377" s="6">
        <v>3375</v>
      </c>
      <c r="B3377" s="8" t="s">
        <v>18017</v>
      </c>
      <c r="C3377" s="9" t="s">
        <v>4932</v>
      </c>
      <c r="D3377" s="10" t="s">
        <v>4933</v>
      </c>
      <c r="E3377" s="11" t="s">
        <v>4934</v>
      </c>
      <c r="F3377" s="6">
        <v>204483</v>
      </c>
      <c r="G3377" s="6" t="s">
        <v>4644</v>
      </c>
      <c r="H3377" s="16">
        <v>16135260.640000001</v>
      </c>
      <c r="I3377" s="12" t="s">
        <v>4905</v>
      </c>
      <c r="J3377" s="12" t="s">
        <v>4935</v>
      </c>
      <c r="K3377" s="15">
        <v>5611172</v>
      </c>
      <c r="L3377" s="13" t="s">
        <v>15</v>
      </c>
      <c r="M3377" s="7">
        <v>1</v>
      </c>
      <c r="N3377" s="17"/>
    </row>
    <row r="3378" spans="1:14" ht="94.5">
      <c r="A3378" s="6">
        <v>3376</v>
      </c>
      <c r="B3378" s="8" t="s">
        <v>18017</v>
      </c>
      <c r="C3378" s="9" t="s">
        <v>4936</v>
      </c>
      <c r="D3378" s="10" t="s">
        <v>4937</v>
      </c>
      <c r="E3378" s="11" t="s">
        <v>4938</v>
      </c>
      <c r="F3378" s="6">
        <v>220074</v>
      </c>
      <c r="G3378" s="6" t="s">
        <v>4644</v>
      </c>
      <c r="H3378" s="16">
        <v>19005873</v>
      </c>
      <c r="I3378" s="12" t="s">
        <v>4939</v>
      </c>
      <c r="J3378" s="12" t="s">
        <v>4940</v>
      </c>
      <c r="K3378" s="15">
        <v>4833472</v>
      </c>
      <c r="L3378" s="13" t="s">
        <v>15</v>
      </c>
      <c r="M3378" s="7">
        <v>1</v>
      </c>
      <c r="N3378" s="17"/>
    </row>
    <row r="3379" spans="1:14" ht="78.75">
      <c r="A3379" s="6">
        <v>3377</v>
      </c>
      <c r="B3379" s="8" t="s">
        <v>18017</v>
      </c>
      <c r="C3379" s="9" t="s">
        <v>4941</v>
      </c>
      <c r="D3379" s="10" t="s">
        <v>4937</v>
      </c>
      <c r="E3379" s="11" t="s">
        <v>4942</v>
      </c>
      <c r="F3379" s="6">
        <v>204485</v>
      </c>
      <c r="G3379" s="6" t="s">
        <v>4644</v>
      </c>
      <c r="H3379" s="16">
        <v>17035409.239999998</v>
      </c>
      <c r="I3379" s="12" t="s">
        <v>4792</v>
      </c>
      <c r="J3379" s="12" t="s">
        <v>4693</v>
      </c>
      <c r="K3379" s="15">
        <v>8872844</v>
      </c>
      <c r="L3379" s="13" t="s">
        <v>15</v>
      </c>
      <c r="M3379" s="7">
        <v>1</v>
      </c>
      <c r="N3379" s="17"/>
    </row>
    <row r="3380" spans="1:14" ht="47.25">
      <c r="A3380" s="6">
        <v>3378</v>
      </c>
      <c r="B3380" s="8" t="s">
        <v>18017</v>
      </c>
      <c r="C3380" s="9" t="s">
        <v>4941</v>
      </c>
      <c r="D3380" s="10" t="s">
        <v>4937</v>
      </c>
      <c r="E3380" s="11" t="s">
        <v>4943</v>
      </c>
      <c r="F3380" s="6">
        <v>204486</v>
      </c>
      <c r="G3380" s="6" t="s">
        <v>4644</v>
      </c>
      <c r="H3380" s="16">
        <v>13565048.66</v>
      </c>
      <c r="I3380" s="12" t="s">
        <v>4792</v>
      </c>
      <c r="J3380" s="12" t="s">
        <v>4693</v>
      </c>
      <c r="K3380" s="15">
        <v>4992830</v>
      </c>
      <c r="L3380" s="13" t="s">
        <v>15</v>
      </c>
      <c r="M3380" s="7">
        <v>1</v>
      </c>
      <c r="N3380" s="17"/>
    </row>
    <row r="3381" spans="1:14" ht="63">
      <c r="A3381" s="6">
        <v>3379</v>
      </c>
      <c r="B3381" s="8" t="s">
        <v>18017</v>
      </c>
      <c r="C3381" s="9" t="s">
        <v>4941</v>
      </c>
      <c r="D3381" s="10" t="s">
        <v>4944</v>
      </c>
      <c r="E3381" s="11" t="s">
        <v>4945</v>
      </c>
      <c r="F3381" s="6">
        <v>204487</v>
      </c>
      <c r="G3381" s="6" t="s">
        <v>4644</v>
      </c>
      <c r="H3381" s="16">
        <v>12853014.75</v>
      </c>
      <c r="I3381" s="12" t="s">
        <v>4792</v>
      </c>
      <c r="J3381" s="12" t="s">
        <v>4693</v>
      </c>
      <c r="K3381" s="15">
        <v>4391202</v>
      </c>
      <c r="L3381" s="13" t="s">
        <v>15</v>
      </c>
      <c r="M3381" s="7">
        <v>1</v>
      </c>
      <c r="N3381" s="17"/>
    </row>
    <row r="3382" spans="1:14" ht="110.25">
      <c r="A3382" s="6">
        <v>3380</v>
      </c>
      <c r="B3382" s="8" t="s">
        <v>18017</v>
      </c>
      <c r="C3382" s="9" t="s">
        <v>4946</v>
      </c>
      <c r="D3382" s="10" t="s">
        <v>4944</v>
      </c>
      <c r="E3382" s="11" t="s">
        <v>4947</v>
      </c>
      <c r="F3382" s="6">
        <v>245577</v>
      </c>
      <c r="G3382" s="6" t="s">
        <v>4644</v>
      </c>
      <c r="H3382" s="16">
        <v>25912935.649999999</v>
      </c>
      <c r="I3382" s="12" t="s">
        <v>4772</v>
      </c>
      <c r="J3382" s="12" t="s">
        <v>4868</v>
      </c>
      <c r="K3382" s="15">
        <v>18526775</v>
      </c>
      <c r="L3382" s="13" t="s">
        <v>14</v>
      </c>
      <c r="M3382" s="7">
        <v>1</v>
      </c>
      <c r="N3382" s="17"/>
    </row>
    <row r="3383" spans="1:14" ht="110.25">
      <c r="A3383" s="6">
        <v>3381</v>
      </c>
      <c r="B3383" s="8" t="s">
        <v>18017</v>
      </c>
      <c r="C3383" s="9" t="s">
        <v>4948</v>
      </c>
      <c r="D3383" s="10" t="s">
        <v>4949</v>
      </c>
      <c r="E3383" s="11" t="s">
        <v>4947</v>
      </c>
      <c r="F3383" s="6">
        <v>245577</v>
      </c>
      <c r="G3383" s="6" t="s">
        <v>4644</v>
      </c>
      <c r="H3383" s="16">
        <v>25912935.649999999</v>
      </c>
      <c r="I3383" s="12" t="s">
        <v>4772</v>
      </c>
      <c r="J3383" s="12" t="s">
        <v>4868</v>
      </c>
      <c r="K3383" s="15">
        <v>18526775</v>
      </c>
      <c r="L3383" s="13" t="s">
        <v>14</v>
      </c>
      <c r="M3383" s="7">
        <v>0.5</v>
      </c>
      <c r="N3383" s="17"/>
    </row>
    <row r="3384" spans="1:14" ht="110.25">
      <c r="A3384" s="6">
        <v>3382</v>
      </c>
      <c r="B3384" s="8" t="s">
        <v>18017</v>
      </c>
      <c r="C3384" s="9" t="s">
        <v>4950</v>
      </c>
      <c r="D3384" s="10" t="s">
        <v>4951</v>
      </c>
      <c r="E3384" s="11" t="s">
        <v>4947</v>
      </c>
      <c r="F3384" s="6">
        <v>245577</v>
      </c>
      <c r="G3384" s="6" t="s">
        <v>4644</v>
      </c>
      <c r="H3384" s="16">
        <v>25912935.649999999</v>
      </c>
      <c r="I3384" s="12" t="s">
        <v>4772</v>
      </c>
      <c r="J3384" s="12" t="s">
        <v>4868</v>
      </c>
      <c r="K3384" s="15">
        <v>18526775</v>
      </c>
      <c r="L3384" s="13" t="s">
        <v>14</v>
      </c>
      <c r="M3384" s="7">
        <v>0.5</v>
      </c>
      <c r="N3384" s="17"/>
    </row>
    <row r="3385" spans="1:14" ht="204.75">
      <c r="A3385" s="6">
        <v>3383</v>
      </c>
      <c r="B3385" s="8" t="s">
        <v>18017</v>
      </c>
      <c r="C3385" s="9" t="s">
        <v>4946</v>
      </c>
      <c r="D3385" s="10" t="s">
        <v>4944</v>
      </c>
      <c r="E3385" s="11" t="s">
        <v>4952</v>
      </c>
      <c r="F3385" s="6">
        <v>245578</v>
      </c>
      <c r="G3385" s="6" t="s">
        <v>4644</v>
      </c>
      <c r="H3385" s="16">
        <v>25807102.760000002</v>
      </c>
      <c r="I3385" s="12" t="s">
        <v>4772</v>
      </c>
      <c r="J3385" s="12" t="s">
        <v>4868</v>
      </c>
      <c r="K3385" s="15">
        <v>16017920</v>
      </c>
      <c r="L3385" s="13" t="s">
        <v>14</v>
      </c>
      <c r="M3385" s="7">
        <v>1</v>
      </c>
      <c r="N3385" s="17"/>
    </row>
    <row r="3386" spans="1:14" ht="204.75">
      <c r="A3386" s="6">
        <v>3384</v>
      </c>
      <c r="B3386" s="8" t="s">
        <v>18017</v>
      </c>
      <c r="C3386" s="9" t="s">
        <v>4948</v>
      </c>
      <c r="D3386" s="10" t="s">
        <v>4949</v>
      </c>
      <c r="E3386" s="11" t="s">
        <v>4952</v>
      </c>
      <c r="F3386" s="6">
        <v>245578</v>
      </c>
      <c r="G3386" s="6" t="s">
        <v>4644</v>
      </c>
      <c r="H3386" s="16">
        <v>25807102.760000002</v>
      </c>
      <c r="I3386" s="12" t="s">
        <v>4772</v>
      </c>
      <c r="J3386" s="12" t="s">
        <v>4868</v>
      </c>
      <c r="K3386" s="15">
        <v>16017920</v>
      </c>
      <c r="L3386" s="13" t="s">
        <v>14</v>
      </c>
      <c r="M3386" s="7">
        <v>0.5</v>
      </c>
      <c r="N3386" s="17"/>
    </row>
    <row r="3387" spans="1:14" ht="204.75">
      <c r="A3387" s="6">
        <v>3385</v>
      </c>
      <c r="B3387" s="8" t="s">
        <v>18017</v>
      </c>
      <c r="C3387" s="9" t="s">
        <v>4950</v>
      </c>
      <c r="D3387" s="10" t="s">
        <v>4951</v>
      </c>
      <c r="E3387" s="11" t="s">
        <v>4952</v>
      </c>
      <c r="F3387" s="6">
        <v>245578</v>
      </c>
      <c r="G3387" s="6" t="s">
        <v>4644</v>
      </c>
      <c r="H3387" s="16">
        <v>25807102.760000002</v>
      </c>
      <c r="I3387" s="12" t="s">
        <v>4772</v>
      </c>
      <c r="J3387" s="12" t="s">
        <v>4868</v>
      </c>
      <c r="K3387" s="15">
        <v>16017920</v>
      </c>
      <c r="L3387" s="13" t="s">
        <v>14</v>
      </c>
      <c r="M3387" s="7">
        <v>0.5</v>
      </c>
      <c r="N3387" s="17"/>
    </row>
    <row r="3388" spans="1:14" ht="94.5">
      <c r="A3388" s="6">
        <v>3386</v>
      </c>
      <c r="B3388" s="8" t="s">
        <v>18017</v>
      </c>
      <c r="C3388" s="9" t="s">
        <v>4916</v>
      </c>
      <c r="D3388" s="10" t="s">
        <v>4728</v>
      </c>
      <c r="E3388" s="11" t="s">
        <v>4953</v>
      </c>
      <c r="F3388" s="6">
        <v>245558</v>
      </c>
      <c r="G3388" s="6" t="s">
        <v>4644</v>
      </c>
      <c r="H3388" s="16">
        <v>19842286.850000001</v>
      </c>
      <c r="I3388" s="12" t="s">
        <v>4772</v>
      </c>
      <c r="J3388" s="12" t="s">
        <v>4004</v>
      </c>
      <c r="K3388" s="15">
        <v>12231256</v>
      </c>
      <c r="L3388" s="13" t="s">
        <v>15</v>
      </c>
      <c r="M3388" s="7">
        <v>1</v>
      </c>
      <c r="N3388" s="17"/>
    </row>
    <row r="3389" spans="1:14" ht="110.25">
      <c r="A3389" s="6">
        <v>3387</v>
      </c>
      <c r="B3389" s="8" t="s">
        <v>18017</v>
      </c>
      <c r="C3389" s="9" t="s">
        <v>4954</v>
      </c>
      <c r="D3389" s="10" t="s">
        <v>4728</v>
      </c>
      <c r="E3389" s="11" t="s">
        <v>4955</v>
      </c>
      <c r="F3389" s="6">
        <v>245559</v>
      </c>
      <c r="G3389" s="6" t="s">
        <v>4644</v>
      </c>
      <c r="H3389" s="16">
        <v>20692696.170000002</v>
      </c>
      <c r="I3389" s="12" t="s">
        <v>4956</v>
      </c>
      <c r="J3389" s="12" t="s">
        <v>2195</v>
      </c>
      <c r="K3389" s="15">
        <v>0</v>
      </c>
      <c r="L3389" s="13" t="s">
        <v>15</v>
      </c>
      <c r="M3389" s="7">
        <v>1</v>
      </c>
      <c r="N3389" s="17"/>
    </row>
    <row r="3390" spans="1:14" ht="220.5">
      <c r="A3390" s="6">
        <v>3388</v>
      </c>
      <c r="B3390" s="8" t="s">
        <v>18017</v>
      </c>
      <c r="C3390" s="9" t="s">
        <v>4916</v>
      </c>
      <c r="D3390" s="10" t="s">
        <v>4910</v>
      </c>
      <c r="E3390" s="11" t="s">
        <v>4957</v>
      </c>
      <c r="F3390" s="6">
        <v>245568</v>
      </c>
      <c r="G3390" s="6" t="s">
        <v>4644</v>
      </c>
      <c r="H3390" s="16">
        <v>44421520.109999999</v>
      </c>
      <c r="I3390" s="12" t="s">
        <v>4772</v>
      </c>
      <c r="J3390" s="12" t="s">
        <v>4004</v>
      </c>
      <c r="K3390" s="15">
        <v>14611936</v>
      </c>
      <c r="L3390" s="13" t="s">
        <v>15</v>
      </c>
      <c r="M3390" s="7">
        <v>1</v>
      </c>
      <c r="N3390" s="17"/>
    </row>
    <row r="3391" spans="1:14" ht="173.25">
      <c r="A3391" s="6">
        <v>3389</v>
      </c>
      <c r="B3391" s="8" t="s">
        <v>18017</v>
      </c>
      <c r="C3391" s="9" t="s">
        <v>4958</v>
      </c>
      <c r="D3391" s="10" t="s">
        <v>4676</v>
      </c>
      <c r="E3391" s="11" t="s">
        <v>4959</v>
      </c>
      <c r="F3391" s="6">
        <v>278809</v>
      </c>
      <c r="G3391" s="6" t="s">
        <v>4644</v>
      </c>
      <c r="H3391" s="16">
        <v>40518322.458999999</v>
      </c>
      <c r="I3391" s="12" t="s">
        <v>4707</v>
      </c>
      <c r="J3391" s="12" t="s">
        <v>2195</v>
      </c>
      <c r="K3391" s="15">
        <v>0</v>
      </c>
      <c r="L3391" s="13" t="s">
        <v>14</v>
      </c>
      <c r="M3391" s="7">
        <v>1</v>
      </c>
      <c r="N3391" s="17"/>
    </row>
    <row r="3392" spans="1:14" ht="173.25">
      <c r="A3392" s="6">
        <v>3390</v>
      </c>
      <c r="B3392" s="8" t="s">
        <v>18017</v>
      </c>
      <c r="C3392" s="9" t="s">
        <v>4913</v>
      </c>
      <c r="D3392" s="10" t="s">
        <v>4914</v>
      </c>
      <c r="E3392" s="11" t="s">
        <v>4959</v>
      </c>
      <c r="F3392" s="6">
        <v>278809</v>
      </c>
      <c r="G3392" s="6" t="s">
        <v>4644</v>
      </c>
      <c r="H3392" s="16">
        <v>40518322.458999999</v>
      </c>
      <c r="I3392" s="12" t="s">
        <v>4707</v>
      </c>
      <c r="J3392" s="12" t="s">
        <v>2195</v>
      </c>
      <c r="K3392" s="15">
        <v>0</v>
      </c>
      <c r="L3392" s="13" t="s">
        <v>14</v>
      </c>
      <c r="M3392" s="7">
        <v>0.51</v>
      </c>
      <c r="N3392" s="17"/>
    </row>
    <row r="3393" spans="1:14" ht="173.25">
      <c r="A3393" s="6">
        <v>3391</v>
      </c>
      <c r="B3393" s="8" t="s">
        <v>18017</v>
      </c>
      <c r="C3393" s="9" t="s">
        <v>4915</v>
      </c>
      <c r="D3393" s="10" t="s">
        <v>4728</v>
      </c>
      <c r="E3393" s="11" t="s">
        <v>4959</v>
      </c>
      <c r="F3393" s="6">
        <v>278809</v>
      </c>
      <c r="G3393" s="6" t="s">
        <v>4644</v>
      </c>
      <c r="H3393" s="16">
        <v>40518322.458999999</v>
      </c>
      <c r="I3393" s="12" t="s">
        <v>4707</v>
      </c>
      <c r="J3393" s="12" t="s">
        <v>2195</v>
      </c>
      <c r="K3393" s="15">
        <v>0</v>
      </c>
      <c r="L3393" s="13" t="s">
        <v>14</v>
      </c>
      <c r="M3393" s="7">
        <v>0.49</v>
      </c>
      <c r="N3393" s="17"/>
    </row>
    <row r="3394" spans="1:14" ht="47.25">
      <c r="A3394" s="6">
        <v>3392</v>
      </c>
      <c r="B3394" s="8" t="s">
        <v>18017</v>
      </c>
      <c r="C3394" s="9" t="s">
        <v>4675</v>
      </c>
      <c r="D3394" s="10" t="s">
        <v>4960</v>
      </c>
      <c r="E3394" s="11" t="s">
        <v>4961</v>
      </c>
      <c r="F3394" s="6">
        <v>184962</v>
      </c>
      <c r="G3394" s="6" t="s">
        <v>4644</v>
      </c>
      <c r="H3394" s="16">
        <v>9561768.7200000007</v>
      </c>
      <c r="I3394" s="12" t="s">
        <v>4678</v>
      </c>
      <c r="J3394" s="12" t="s">
        <v>4679</v>
      </c>
      <c r="K3394" s="15">
        <v>0</v>
      </c>
      <c r="L3394" s="13" t="s">
        <v>15</v>
      </c>
      <c r="M3394" s="7">
        <v>1</v>
      </c>
      <c r="N3394" s="17"/>
    </row>
    <row r="3395" spans="1:14" ht="157.5">
      <c r="A3395" s="6">
        <v>3393</v>
      </c>
      <c r="B3395" s="8" t="s">
        <v>18017</v>
      </c>
      <c r="C3395" s="9" t="s">
        <v>4962</v>
      </c>
      <c r="D3395" s="10" t="s">
        <v>4960</v>
      </c>
      <c r="E3395" s="11" t="s">
        <v>4963</v>
      </c>
      <c r="F3395" s="6">
        <v>191800</v>
      </c>
      <c r="G3395" s="6" t="s">
        <v>4644</v>
      </c>
      <c r="H3395" s="16">
        <v>16151017.58</v>
      </c>
      <c r="I3395" s="12" t="s">
        <v>4964</v>
      </c>
      <c r="J3395" s="12" t="s">
        <v>4965</v>
      </c>
      <c r="K3395" s="15">
        <v>11268946</v>
      </c>
      <c r="L3395" s="13" t="s">
        <v>15</v>
      </c>
      <c r="M3395" s="7">
        <v>1</v>
      </c>
      <c r="N3395" s="17"/>
    </row>
    <row r="3396" spans="1:14" ht="94.5">
      <c r="A3396" s="6">
        <v>3394</v>
      </c>
      <c r="B3396" s="8" t="s">
        <v>18017</v>
      </c>
      <c r="C3396" s="9" t="s">
        <v>4966</v>
      </c>
      <c r="D3396" s="10" t="s">
        <v>4967</v>
      </c>
      <c r="E3396" s="11" t="s">
        <v>4968</v>
      </c>
      <c r="F3396" s="6">
        <v>204462</v>
      </c>
      <c r="G3396" s="6" t="s">
        <v>4644</v>
      </c>
      <c r="H3396" s="16">
        <v>17905276.84</v>
      </c>
      <c r="I3396" s="12" t="s">
        <v>4825</v>
      </c>
      <c r="J3396" s="12" t="s">
        <v>4826</v>
      </c>
      <c r="K3396" s="15">
        <v>6465331</v>
      </c>
      <c r="L3396" s="13" t="s">
        <v>15</v>
      </c>
      <c r="M3396" s="7">
        <v>1</v>
      </c>
      <c r="N3396" s="17"/>
    </row>
    <row r="3397" spans="1:14" ht="94.5">
      <c r="A3397" s="6">
        <v>3395</v>
      </c>
      <c r="B3397" s="8" t="s">
        <v>18017</v>
      </c>
      <c r="C3397" s="9" t="s">
        <v>4969</v>
      </c>
      <c r="D3397" s="10" t="s">
        <v>4967</v>
      </c>
      <c r="E3397" s="11" t="s">
        <v>4970</v>
      </c>
      <c r="F3397" s="6">
        <v>204463</v>
      </c>
      <c r="G3397" s="6" t="s">
        <v>4644</v>
      </c>
      <c r="H3397" s="16">
        <v>16448535.800000001</v>
      </c>
      <c r="I3397" s="12" t="s">
        <v>4825</v>
      </c>
      <c r="J3397" s="12" t="s">
        <v>4826</v>
      </c>
      <c r="K3397" s="15">
        <v>11427360</v>
      </c>
      <c r="L3397" s="13" t="s">
        <v>15</v>
      </c>
      <c r="M3397" s="7">
        <v>1</v>
      </c>
      <c r="N3397" s="17"/>
    </row>
    <row r="3398" spans="1:14" ht="110.25">
      <c r="A3398" s="6">
        <v>3396</v>
      </c>
      <c r="B3398" s="8" t="s">
        <v>18017</v>
      </c>
      <c r="C3398" s="9" t="s">
        <v>4694</v>
      </c>
      <c r="D3398" s="10" t="s">
        <v>4695</v>
      </c>
      <c r="E3398" s="11" t="s">
        <v>4971</v>
      </c>
      <c r="F3398" s="6">
        <v>262621</v>
      </c>
      <c r="G3398" s="6" t="s">
        <v>4644</v>
      </c>
      <c r="H3398" s="16">
        <v>25312423.379999999</v>
      </c>
      <c r="I3398" s="12" t="s">
        <v>4972</v>
      </c>
      <c r="J3398" s="12" t="s">
        <v>4973</v>
      </c>
      <c r="K3398" s="15">
        <v>6906113</v>
      </c>
      <c r="L3398" s="13" t="s">
        <v>15</v>
      </c>
      <c r="M3398" s="7">
        <v>1</v>
      </c>
      <c r="N3398" s="17"/>
    </row>
    <row r="3399" spans="1:14" ht="78.75">
      <c r="A3399" s="6">
        <v>3397</v>
      </c>
      <c r="B3399" s="8" t="s">
        <v>18017</v>
      </c>
      <c r="C3399" s="9" t="s">
        <v>4974</v>
      </c>
      <c r="D3399" s="10" t="s">
        <v>4975</v>
      </c>
      <c r="E3399" s="11" t="s">
        <v>4976</v>
      </c>
      <c r="F3399" s="6">
        <v>315099</v>
      </c>
      <c r="G3399" s="6" t="s">
        <v>4644</v>
      </c>
      <c r="H3399" s="16">
        <v>5068342.68</v>
      </c>
      <c r="I3399" s="12" t="s">
        <v>4977</v>
      </c>
      <c r="J3399" s="12" t="s">
        <v>4004</v>
      </c>
      <c r="K3399" s="15">
        <v>2015323</v>
      </c>
      <c r="L3399" s="13" t="s">
        <v>15</v>
      </c>
      <c r="M3399" s="7">
        <v>1</v>
      </c>
      <c r="N3399" s="17"/>
    </row>
    <row r="3400" spans="1:14" ht="78.75">
      <c r="A3400" s="6">
        <v>3398</v>
      </c>
      <c r="B3400" s="8" t="s">
        <v>18017</v>
      </c>
      <c r="C3400" s="9" t="s">
        <v>4689</v>
      </c>
      <c r="D3400" s="10" t="s">
        <v>4690</v>
      </c>
      <c r="E3400" s="11" t="s">
        <v>4978</v>
      </c>
      <c r="F3400" s="6">
        <v>191786</v>
      </c>
      <c r="G3400" s="6" t="s">
        <v>4644</v>
      </c>
      <c r="H3400" s="16">
        <v>16494505.4</v>
      </c>
      <c r="I3400" s="12" t="s">
        <v>4792</v>
      </c>
      <c r="J3400" s="12" t="s">
        <v>4693</v>
      </c>
      <c r="K3400" s="15">
        <v>13087501</v>
      </c>
      <c r="L3400" s="13" t="s">
        <v>15</v>
      </c>
      <c r="M3400" s="7">
        <v>1</v>
      </c>
      <c r="N3400" s="17"/>
    </row>
    <row r="3401" spans="1:14" ht="47.25">
      <c r="A3401" s="6">
        <v>3399</v>
      </c>
      <c r="B3401" s="8" t="s">
        <v>18017</v>
      </c>
      <c r="C3401" s="9" t="s">
        <v>4789</v>
      </c>
      <c r="D3401" s="10" t="s">
        <v>4790</v>
      </c>
      <c r="E3401" s="11" t="s">
        <v>4979</v>
      </c>
      <c r="F3401" s="6">
        <v>191787</v>
      </c>
      <c r="G3401" s="6" t="s">
        <v>4644</v>
      </c>
      <c r="H3401" s="16">
        <v>10657921.279999999</v>
      </c>
      <c r="I3401" s="12" t="s">
        <v>4792</v>
      </c>
      <c r="J3401" s="12" t="s">
        <v>4693</v>
      </c>
      <c r="K3401" s="15">
        <v>7592326</v>
      </c>
      <c r="L3401" s="13" t="s">
        <v>15</v>
      </c>
      <c r="M3401" s="7">
        <v>1</v>
      </c>
      <c r="N3401" s="17"/>
    </row>
    <row r="3402" spans="1:14" ht="47.25">
      <c r="A3402" s="6">
        <v>3400</v>
      </c>
      <c r="B3402" s="8" t="s">
        <v>18017</v>
      </c>
      <c r="C3402" s="9" t="s">
        <v>4795</v>
      </c>
      <c r="D3402" s="10" t="s">
        <v>4796</v>
      </c>
      <c r="E3402" s="11" t="s">
        <v>4980</v>
      </c>
      <c r="F3402" s="6">
        <v>184980</v>
      </c>
      <c r="G3402" s="6" t="s">
        <v>4644</v>
      </c>
      <c r="H3402" s="16">
        <v>12179078.619999999</v>
      </c>
      <c r="I3402" s="12" t="s">
        <v>4981</v>
      </c>
      <c r="J3402" s="12" t="s">
        <v>4799</v>
      </c>
      <c r="K3402" s="15">
        <v>7874016</v>
      </c>
      <c r="L3402" s="13" t="s">
        <v>15</v>
      </c>
      <c r="M3402" s="7">
        <v>1</v>
      </c>
      <c r="N3402" s="17"/>
    </row>
    <row r="3403" spans="1:14" ht="78.75">
      <c r="A3403" s="6">
        <v>3401</v>
      </c>
      <c r="B3403" s="8" t="s">
        <v>18017</v>
      </c>
      <c r="C3403" s="9" t="s">
        <v>4795</v>
      </c>
      <c r="D3403" s="10" t="s">
        <v>4796</v>
      </c>
      <c r="E3403" s="11" t="s">
        <v>4982</v>
      </c>
      <c r="F3403" s="6">
        <v>184982</v>
      </c>
      <c r="G3403" s="6" t="s">
        <v>4644</v>
      </c>
      <c r="H3403" s="16">
        <v>17689529.5</v>
      </c>
      <c r="I3403" s="12" t="s">
        <v>4981</v>
      </c>
      <c r="J3403" s="12" t="s">
        <v>4983</v>
      </c>
      <c r="K3403" s="15">
        <v>11440329</v>
      </c>
      <c r="L3403" s="13" t="s">
        <v>15</v>
      </c>
      <c r="M3403" s="7">
        <v>1</v>
      </c>
      <c r="N3403" s="17"/>
    </row>
    <row r="3404" spans="1:14" ht="204.75">
      <c r="A3404" s="6">
        <v>3402</v>
      </c>
      <c r="B3404" s="8" t="s">
        <v>18017</v>
      </c>
      <c r="C3404" s="9" t="s">
        <v>4984</v>
      </c>
      <c r="D3404" s="10" t="s">
        <v>4985</v>
      </c>
      <c r="E3404" s="11" t="s">
        <v>4986</v>
      </c>
      <c r="F3404" s="6">
        <v>245564</v>
      </c>
      <c r="G3404" s="6" t="s">
        <v>4644</v>
      </c>
      <c r="H3404" s="16">
        <v>43132395.799999997</v>
      </c>
      <c r="I3404" s="12" t="s">
        <v>4772</v>
      </c>
      <c r="J3404" s="12" t="s">
        <v>2195</v>
      </c>
      <c r="K3404" s="15">
        <v>3751480</v>
      </c>
      <c r="L3404" s="13" t="s">
        <v>15</v>
      </c>
      <c r="M3404" s="7">
        <v>1</v>
      </c>
      <c r="N3404" s="17"/>
    </row>
    <row r="3405" spans="1:14" ht="78.75">
      <c r="A3405" s="6">
        <v>3403</v>
      </c>
      <c r="B3405" s="8" t="s">
        <v>18017</v>
      </c>
      <c r="C3405" s="9" t="s">
        <v>4984</v>
      </c>
      <c r="D3405" s="10" t="s">
        <v>4985</v>
      </c>
      <c r="E3405" s="11" t="s">
        <v>4987</v>
      </c>
      <c r="F3405" s="6">
        <v>212824</v>
      </c>
      <c r="G3405" s="6" t="s">
        <v>4644</v>
      </c>
      <c r="H3405" s="16">
        <v>25727671</v>
      </c>
      <c r="I3405" s="12" t="s">
        <v>4702</v>
      </c>
      <c r="J3405" s="12" t="s">
        <v>4703</v>
      </c>
      <c r="K3405" s="15">
        <v>0</v>
      </c>
      <c r="L3405" s="13" t="s">
        <v>15</v>
      </c>
      <c r="M3405" s="7">
        <v>1</v>
      </c>
      <c r="N3405" s="17"/>
    </row>
    <row r="3406" spans="1:14" ht="141.75">
      <c r="A3406" s="6">
        <v>3404</v>
      </c>
      <c r="B3406" s="8" t="s">
        <v>18017</v>
      </c>
      <c r="C3406" s="9" t="s">
        <v>4988</v>
      </c>
      <c r="D3406" s="10" t="s">
        <v>4960</v>
      </c>
      <c r="E3406" s="11" t="s">
        <v>4989</v>
      </c>
      <c r="F3406" s="6">
        <v>245562</v>
      </c>
      <c r="G3406" s="6" t="s">
        <v>4644</v>
      </c>
      <c r="H3406" s="16">
        <v>13696601.810000001</v>
      </c>
      <c r="I3406" s="12" t="s">
        <v>4990</v>
      </c>
      <c r="J3406" s="12" t="s">
        <v>4991</v>
      </c>
      <c r="K3406" s="15">
        <v>9490142</v>
      </c>
      <c r="L3406" s="13" t="s">
        <v>15</v>
      </c>
      <c r="M3406" s="7">
        <v>1</v>
      </c>
      <c r="N3406" s="17"/>
    </row>
    <row r="3407" spans="1:14" ht="283.5">
      <c r="A3407" s="6">
        <v>3405</v>
      </c>
      <c r="B3407" s="8" t="s">
        <v>18017</v>
      </c>
      <c r="C3407" s="9" t="s">
        <v>4992</v>
      </c>
      <c r="D3407" s="10" t="s">
        <v>4993</v>
      </c>
      <c r="E3407" s="11" t="s">
        <v>4994</v>
      </c>
      <c r="F3407" s="6">
        <v>336590</v>
      </c>
      <c r="G3407" s="6" t="s">
        <v>4644</v>
      </c>
      <c r="H3407" s="16">
        <v>37179050.170000002</v>
      </c>
      <c r="I3407" s="12" t="s">
        <v>4995</v>
      </c>
      <c r="J3407" s="12" t="s">
        <v>4996</v>
      </c>
      <c r="K3407" s="15">
        <v>0</v>
      </c>
      <c r="L3407" s="13" t="s">
        <v>14</v>
      </c>
      <c r="M3407" s="7">
        <v>1</v>
      </c>
      <c r="N3407" s="17"/>
    </row>
    <row r="3408" spans="1:14" ht="283.5">
      <c r="A3408" s="6">
        <v>3406</v>
      </c>
      <c r="B3408" s="8" t="s">
        <v>18017</v>
      </c>
      <c r="C3408" s="9" t="s">
        <v>4997</v>
      </c>
      <c r="D3408" s="10" t="s">
        <v>4998</v>
      </c>
      <c r="E3408" s="11" t="s">
        <v>4994</v>
      </c>
      <c r="F3408" s="6">
        <v>336590</v>
      </c>
      <c r="G3408" s="6" t="s">
        <v>4644</v>
      </c>
      <c r="H3408" s="16">
        <v>37179050.170000002</v>
      </c>
      <c r="I3408" s="12" t="s">
        <v>4995</v>
      </c>
      <c r="J3408" s="12" t="s">
        <v>4996</v>
      </c>
      <c r="K3408" s="15">
        <v>0</v>
      </c>
      <c r="L3408" s="13" t="s">
        <v>14</v>
      </c>
      <c r="M3408" s="7">
        <v>0.4955</v>
      </c>
      <c r="N3408" s="17"/>
    </row>
    <row r="3409" spans="1:14" ht="283.5">
      <c r="A3409" s="6">
        <v>3407</v>
      </c>
      <c r="B3409" s="8" t="s">
        <v>18017</v>
      </c>
      <c r="C3409" s="9" t="s">
        <v>4948</v>
      </c>
      <c r="D3409" s="10" t="s">
        <v>4949</v>
      </c>
      <c r="E3409" s="11" t="s">
        <v>4994</v>
      </c>
      <c r="F3409" s="6">
        <v>336590</v>
      </c>
      <c r="G3409" s="6" t="s">
        <v>4644</v>
      </c>
      <c r="H3409" s="16">
        <v>37179050.170000002</v>
      </c>
      <c r="I3409" s="12" t="s">
        <v>4995</v>
      </c>
      <c r="J3409" s="12" t="s">
        <v>4996</v>
      </c>
      <c r="K3409" s="15">
        <v>0</v>
      </c>
      <c r="L3409" s="13" t="s">
        <v>14</v>
      </c>
      <c r="M3409" s="7">
        <v>0.50439999999999996</v>
      </c>
      <c r="N3409" s="17"/>
    </row>
    <row r="3410" spans="1:14" ht="173.25">
      <c r="A3410" s="6">
        <v>3408</v>
      </c>
      <c r="B3410" s="8" t="s">
        <v>18017</v>
      </c>
      <c r="C3410" s="9" t="s">
        <v>4984</v>
      </c>
      <c r="D3410" s="10" t="s">
        <v>4985</v>
      </c>
      <c r="E3410" s="11" t="s">
        <v>4999</v>
      </c>
      <c r="F3410" s="6">
        <v>212830</v>
      </c>
      <c r="G3410" s="6" t="s">
        <v>4644</v>
      </c>
      <c r="H3410" s="16">
        <v>27248000</v>
      </c>
      <c r="I3410" s="12" t="s">
        <v>4702</v>
      </c>
      <c r="J3410" s="12" t="s">
        <v>4703</v>
      </c>
      <c r="K3410" s="15">
        <v>0</v>
      </c>
      <c r="L3410" s="13" t="s">
        <v>15</v>
      </c>
      <c r="M3410" s="7">
        <v>1</v>
      </c>
      <c r="N3410" s="17"/>
    </row>
    <row r="3411" spans="1:14" ht="299.25">
      <c r="A3411" s="6">
        <v>3409</v>
      </c>
      <c r="B3411" s="8" t="s">
        <v>18017</v>
      </c>
      <c r="C3411" s="9" t="s">
        <v>5000</v>
      </c>
      <c r="D3411" s="10" t="s">
        <v>5001</v>
      </c>
      <c r="E3411" s="11" t="s">
        <v>5002</v>
      </c>
      <c r="F3411" s="6">
        <v>245563</v>
      </c>
      <c r="G3411" s="6" t="s">
        <v>4644</v>
      </c>
      <c r="H3411" s="16">
        <v>30149063</v>
      </c>
      <c r="I3411" s="12" t="s">
        <v>4776</v>
      </c>
      <c r="J3411" s="12" t="s">
        <v>4004</v>
      </c>
      <c r="K3411" s="15">
        <v>6582660</v>
      </c>
      <c r="L3411" s="13" t="s">
        <v>14</v>
      </c>
      <c r="M3411" s="7">
        <v>1</v>
      </c>
      <c r="N3411" s="17"/>
    </row>
    <row r="3412" spans="1:14" ht="299.25">
      <c r="A3412" s="6">
        <v>3410</v>
      </c>
      <c r="B3412" s="8" t="s">
        <v>18017</v>
      </c>
      <c r="C3412" s="9" t="s">
        <v>5003</v>
      </c>
      <c r="D3412" s="10" t="s">
        <v>5004</v>
      </c>
      <c r="E3412" s="11" t="s">
        <v>5002</v>
      </c>
      <c r="F3412" s="6">
        <v>245563</v>
      </c>
      <c r="G3412" s="6" t="s">
        <v>4644</v>
      </c>
      <c r="H3412" s="16">
        <v>30149063</v>
      </c>
      <c r="I3412" s="12" t="s">
        <v>4776</v>
      </c>
      <c r="J3412" s="12" t="s">
        <v>4004</v>
      </c>
      <c r="K3412" s="15">
        <v>6582660</v>
      </c>
      <c r="L3412" s="13" t="s">
        <v>14</v>
      </c>
      <c r="M3412" s="7">
        <v>0.51</v>
      </c>
      <c r="N3412" s="17"/>
    </row>
    <row r="3413" spans="1:14" ht="299.25">
      <c r="A3413" s="6">
        <v>3411</v>
      </c>
      <c r="B3413" s="8" t="s">
        <v>18017</v>
      </c>
      <c r="C3413" s="9" t="s">
        <v>5005</v>
      </c>
      <c r="D3413" s="10" t="s">
        <v>5006</v>
      </c>
      <c r="E3413" s="11" t="s">
        <v>5002</v>
      </c>
      <c r="F3413" s="6">
        <v>245563</v>
      </c>
      <c r="G3413" s="6" t="s">
        <v>4644</v>
      </c>
      <c r="H3413" s="16">
        <v>30149063</v>
      </c>
      <c r="I3413" s="12" t="s">
        <v>4776</v>
      </c>
      <c r="J3413" s="12" t="s">
        <v>4004</v>
      </c>
      <c r="K3413" s="15">
        <v>6582660</v>
      </c>
      <c r="L3413" s="13" t="s">
        <v>14</v>
      </c>
      <c r="M3413" s="7">
        <v>0.49</v>
      </c>
      <c r="N3413" s="17"/>
    </row>
    <row r="3414" spans="1:14" ht="78.75">
      <c r="A3414" s="6">
        <v>3412</v>
      </c>
      <c r="B3414" s="8" t="s">
        <v>18017</v>
      </c>
      <c r="C3414" s="9" t="s">
        <v>5007</v>
      </c>
      <c r="D3414" s="10" t="s">
        <v>5008</v>
      </c>
      <c r="E3414" s="11" t="s">
        <v>5009</v>
      </c>
      <c r="F3414" s="6">
        <v>245569</v>
      </c>
      <c r="G3414" s="6" t="s">
        <v>4644</v>
      </c>
      <c r="H3414" s="16">
        <v>12802995.41</v>
      </c>
      <c r="I3414" s="12" t="s">
        <v>5010</v>
      </c>
      <c r="J3414" s="12" t="s">
        <v>5011</v>
      </c>
      <c r="K3414" s="15">
        <v>10195796</v>
      </c>
      <c r="L3414" s="13" t="s">
        <v>15</v>
      </c>
      <c r="M3414" s="7">
        <v>1</v>
      </c>
      <c r="N3414" s="17"/>
    </row>
    <row r="3415" spans="1:14" ht="330.75">
      <c r="A3415" s="6">
        <v>3413</v>
      </c>
      <c r="B3415" s="8" t="s">
        <v>18017</v>
      </c>
      <c r="C3415" s="9" t="s">
        <v>5012</v>
      </c>
      <c r="D3415" s="10" t="s">
        <v>5013</v>
      </c>
      <c r="E3415" s="11" t="s">
        <v>5014</v>
      </c>
      <c r="F3415" s="6">
        <v>214966</v>
      </c>
      <c r="G3415" s="6" t="s">
        <v>4644</v>
      </c>
      <c r="H3415" s="16">
        <v>56295941.539999999</v>
      </c>
      <c r="I3415" s="12" t="s">
        <v>4707</v>
      </c>
      <c r="J3415" s="12" t="s">
        <v>4708</v>
      </c>
      <c r="K3415" s="15">
        <v>12306882</v>
      </c>
      <c r="L3415" s="13" t="s">
        <v>14</v>
      </c>
      <c r="M3415" s="7">
        <v>1</v>
      </c>
      <c r="N3415" s="17" t="s">
        <v>4738</v>
      </c>
    </row>
    <row r="3416" spans="1:14" ht="330.75">
      <c r="A3416" s="6">
        <v>3414</v>
      </c>
      <c r="B3416" s="8" t="s">
        <v>18017</v>
      </c>
      <c r="C3416" s="9" t="s">
        <v>4724</v>
      </c>
      <c r="D3416" s="10" t="s">
        <v>4705</v>
      </c>
      <c r="E3416" s="11" t="s">
        <v>5014</v>
      </c>
      <c r="F3416" s="6">
        <v>214966</v>
      </c>
      <c r="G3416" s="6" t="s">
        <v>4644</v>
      </c>
      <c r="H3416" s="16">
        <v>56295941.539999999</v>
      </c>
      <c r="I3416" s="12" t="s">
        <v>4707</v>
      </c>
      <c r="J3416" s="12" t="s">
        <v>4708</v>
      </c>
      <c r="K3416" s="15">
        <v>12306882</v>
      </c>
      <c r="L3416" s="13" t="s">
        <v>14</v>
      </c>
      <c r="M3416" s="7">
        <v>0.51</v>
      </c>
      <c r="N3416" s="17"/>
    </row>
    <row r="3417" spans="1:14" ht="330.75">
      <c r="A3417" s="6">
        <v>3415</v>
      </c>
      <c r="B3417" s="8" t="s">
        <v>18017</v>
      </c>
      <c r="C3417" s="9" t="s">
        <v>4725</v>
      </c>
      <c r="D3417" s="10" t="s">
        <v>4870</v>
      </c>
      <c r="E3417" s="11" t="s">
        <v>5014</v>
      </c>
      <c r="F3417" s="6">
        <v>214966</v>
      </c>
      <c r="G3417" s="6" t="s">
        <v>4644</v>
      </c>
      <c r="H3417" s="16">
        <v>56295941.539999999</v>
      </c>
      <c r="I3417" s="12" t="s">
        <v>4707</v>
      </c>
      <c r="J3417" s="12" t="s">
        <v>4708</v>
      </c>
      <c r="K3417" s="15">
        <v>12306882</v>
      </c>
      <c r="L3417" s="13" t="s">
        <v>14</v>
      </c>
      <c r="M3417" s="7">
        <v>0.49</v>
      </c>
      <c r="N3417" s="17"/>
    </row>
    <row r="3418" spans="1:14" ht="47.25">
      <c r="A3418" s="6">
        <v>3416</v>
      </c>
      <c r="B3418" s="8" t="s">
        <v>18017</v>
      </c>
      <c r="C3418" s="9" t="s">
        <v>5015</v>
      </c>
      <c r="D3418" s="10" t="s">
        <v>5016</v>
      </c>
      <c r="E3418" s="11" t="s">
        <v>5017</v>
      </c>
      <c r="F3418" s="6">
        <v>231926</v>
      </c>
      <c r="G3418" s="6" t="s">
        <v>4644</v>
      </c>
      <c r="H3418" s="16">
        <v>2765722.24</v>
      </c>
      <c r="I3418" s="12" t="s">
        <v>5018</v>
      </c>
      <c r="J3418" s="12" t="s">
        <v>5019</v>
      </c>
      <c r="K3418" s="15">
        <v>0</v>
      </c>
      <c r="L3418" s="13" t="s">
        <v>15</v>
      </c>
      <c r="M3418" s="7">
        <v>1</v>
      </c>
      <c r="N3418" s="17"/>
    </row>
    <row r="3419" spans="1:14" ht="220.5">
      <c r="A3419" s="6">
        <v>3417</v>
      </c>
      <c r="B3419" s="8" t="s">
        <v>18017</v>
      </c>
      <c r="C3419" s="9" t="s">
        <v>5020</v>
      </c>
      <c r="D3419" s="10" t="s">
        <v>5021</v>
      </c>
      <c r="E3419" s="11" t="s">
        <v>5022</v>
      </c>
      <c r="F3419" s="6">
        <v>262120</v>
      </c>
      <c r="G3419" s="6" t="s">
        <v>4644</v>
      </c>
      <c r="H3419" s="16">
        <v>36139099.149999999</v>
      </c>
      <c r="I3419" s="12" t="s">
        <v>4928</v>
      </c>
      <c r="J3419" s="12" t="s">
        <v>4698</v>
      </c>
      <c r="K3419" s="15">
        <v>17127268</v>
      </c>
      <c r="L3419" s="13" t="s">
        <v>14</v>
      </c>
      <c r="M3419" s="7">
        <v>1</v>
      </c>
      <c r="N3419" s="17"/>
    </row>
    <row r="3420" spans="1:14" ht="220.5">
      <c r="A3420" s="6">
        <v>3418</v>
      </c>
      <c r="B3420" s="8" t="s">
        <v>18017</v>
      </c>
      <c r="C3420" s="9" t="s">
        <v>5023</v>
      </c>
      <c r="D3420" s="10" t="s">
        <v>5021</v>
      </c>
      <c r="E3420" s="11" t="s">
        <v>5022</v>
      </c>
      <c r="F3420" s="6">
        <v>262120</v>
      </c>
      <c r="G3420" s="6" t="s">
        <v>4644</v>
      </c>
      <c r="H3420" s="16">
        <v>36139099.149999999</v>
      </c>
      <c r="I3420" s="12" t="s">
        <v>4928</v>
      </c>
      <c r="J3420" s="12" t="s">
        <v>4698</v>
      </c>
      <c r="K3420" s="15">
        <v>17127268</v>
      </c>
      <c r="L3420" s="13" t="s">
        <v>14</v>
      </c>
      <c r="M3420" s="7">
        <v>0.4</v>
      </c>
      <c r="N3420" s="17"/>
    </row>
    <row r="3421" spans="1:14" ht="220.5">
      <c r="A3421" s="6">
        <v>3419</v>
      </c>
      <c r="B3421" s="8" t="s">
        <v>18017</v>
      </c>
      <c r="C3421" s="9" t="s">
        <v>5024</v>
      </c>
      <c r="D3421" s="10" t="s">
        <v>4705</v>
      </c>
      <c r="E3421" s="11" t="s">
        <v>5022</v>
      </c>
      <c r="F3421" s="6">
        <v>262120</v>
      </c>
      <c r="G3421" s="6" t="s">
        <v>4644</v>
      </c>
      <c r="H3421" s="16">
        <v>36139099.149999999</v>
      </c>
      <c r="I3421" s="12" t="s">
        <v>4928</v>
      </c>
      <c r="J3421" s="12" t="s">
        <v>4698</v>
      </c>
      <c r="K3421" s="15">
        <v>17127268</v>
      </c>
      <c r="L3421" s="13" t="s">
        <v>14</v>
      </c>
      <c r="M3421" s="7">
        <v>0.6</v>
      </c>
      <c r="N3421" s="17"/>
    </row>
    <row r="3422" spans="1:14" ht="94.5">
      <c r="A3422" s="6">
        <v>3420</v>
      </c>
      <c r="B3422" s="8" t="s">
        <v>18017</v>
      </c>
      <c r="C3422" s="9" t="s">
        <v>5025</v>
      </c>
      <c r="D3422" s="10" t="s">
        <v>5026</v>
      </c>
      <c r="E3422" s="11" t="s">
        <v>5027</v>
      </c>
      <c r="F3422" s="6">
        <v>277732</v>
      </c>
      <c r="G3422" s="6" t="s">
        <v>4644</v>
      </c>
      <c r="H3422" s="16">
        <v>24125045.109999999</v>
      </c>
      <c r="I3422" s="12" t="s">
        <v>5028</v>
      </c>
      <c r="J3422" s="12" t="s">
        <v>2195</v>
      </c>
      <c r="K3422" s="15">
        <v>9672002</v>
      </c>
      <c r="L3422" s="13" t="s">
        <v>14</v>
      </c>
      <c r="M3422" s="7">
        <v>1</v>
      </c>
      <c r="N3422" s="17"/>
    </row>
    <row r="3423" spans="1:14" ht="94.5">
      <c r="A3423" s="6">
        <v>3421</v>
      </c>
      <c r="B3423" s="8" t="s">
        <v>18017</v>
      </c>
      <c r="C3423" s="9" t="s">
        <v>5023</v>
      </c>
      <c r="D3423" s="10" t="s">
        <v>5029</v>
      </c>
      <c r="E3423" s="11" t="s">
        <v>5027</v>
      </c>
      <c r="F3423" s="6">
        <v>277732</v>
      </c>
      <c r="G3423" s="6" t="s">
        <v>4644</v>
      </c>
      <c r="H3423" s="16">
        <v>24125045.109999999</v>
      </c>
      <c r="I3423" s="12" t="s">
        <v>5028</v>
      </c>
      <c r="J3423" s="12" t="s">
        <v>2195</v>
      </c>
      <c r="K3423" s="15">
        <v>9672002</v>
      </c>
      <c r="L3423" s="13" t="s">
        <v>14</v>
      </c>
      <c r="M3423" s="7">
        <v>0.49</v>
      </c>
      <c r="N3423" s="17"/>
    </row>
    <row r="3424" spans="1:14" ht="94.5">
      <c r="A3424" s="6">
        <v>3422</v>
      </c>
      <c r="B3424" s="8" t="s">
        <v>18017</v>
      </c>
      <c r="C3424" s="9" t="s">
        <v>5030</v>
      </c>
      <c r="D3424" s="10" t="s">
        <v>4695</v>
      </c>
      <c r="E3424" s="11" t="s">
        <v>5027</v>
      </c>
      <c r="F3424" s="6">
        <v>277732</v>
      </c>
      <c r="G3424" s="6" t="s">
        <v>4644</v>
      </c>
      <c r="H3424" s="16">
        <v>24125045.109999999</v>
      </c>
      <c r="I3424" s="12" t="s">
        <v>5028</v>
      </c>
      <c r="J3424" s="12" t="s">
        <v>2195</v>
      </c>
      <c r="K3424" s="15">
        <v>9672002</v>
      </c>
      <c r="L3424" s="13" t="s">
        <v>14</v>
      </c>
      <c r="M3424" s="7">
        <v>0.51</v>
      </c>
      <c r="N3424" s="17"/>
    </row>
    <row r="3425" spans="1:14" ht="78.75">
      <c r="A3425" s="6">
        <v>3423</v>
      </c>
      <c r="B3425" s="8" t="s">
        <v>18017</v>
      </c>
      <c r="C3425" s="9" t="s">
        <v>4647</v>
      </c>
      <c r="D3425" s="10" t="s">
        <v>4648</v>
      </c>
      <c r="E3425" s="11" t="s">
        <v>5031</v>
      </c>
      <c r="F3425" s="6">
        <v>191797</v>
      </c>
      <c r="G3425" s="6" t="s">
        <v>4644</v>
      </c>
      <c r="H3425" s="16">
        <v>11286120.560000001</v>
      </c>
      <c r="I3425" s="12" t="s">
        <v>4650</v>
      </c>
      <c r="J3425" s="12" t="s">
        <v>4651</v>
      </c>
      <c r="K3425" s="15">
        <v>7968449</v>
      </c>
      <c r="L3425" s="13" t="s">
        <v>15</v>
      </c>
      <c r="M3425" s="7">
        <v>1</v>
      </c>
      <c r="N3425" s="17"/>
    </row>
    <row r="3426" spans="1:14" ht="94.5">
      <c r="A3426" s="6">
        <v>3424</v>
      </c>
      <c r="B3426" s="8" t="s">
        <v>18017</v>
      </c>
      <c r="C3426" s="9" t="s">
        <v>5032</v>
      </c>
      <c r="D3426" s="10" t="s">
        <v>4710</v>
      </c>
      <c r="E3426" s="11" t="s">
        <v>5033</v>
      </c>
      <c r="F3426" s="6">
        <v>262122</v>
      </c>
      <c r="G3426" s="6" t="s">
        <v>4644</v>
      </c>
      <c r="H3426" s="16">
        <v>9759491.5700000003</v>
      </c>
      <c r="I3426" s="12" t="s">
        <v>5034</v>
      </c>
      <c r="J3426" s="12" t="s">
        <v>4868</v>
      </c>
      <c r="K3426" s="15">
        <v>6496810</v>
      </c>
      <c r="L3426" s="13" t="s">
        <v>15</v>
      </c>
      <c r="M3426" s="7">
        <v>1</v>
      </c>
      <c r="N3426" s="17"/>
    </row>
    <row r="3427" spans="1:14" ht="126">
      <c r="A3427" s="6">
        <v>3425</v>
      </c>
      <c r="B3427" s="8" t="s">
        <v>18017</v>
      </c>
      <c r="C3427" s="9" t="s">
        <v>4744</v>
      </c>
      <c r="D3427" s="10" t="s">
        <v>4668</v>
      </c>
      <c r="E3427" s="11" t="s">
        <v>5035</v>
      </c>
      <c r="F3427" s="6">
        <v>334846</v>
      </c>
      <c r="G3427" s="6" t="s">
        <v>4644</v>
      </c>
      <c r="H3427" s="16">
        <v>18198848.719999999</v>
      </c>
      <c r="I3427" s="12" t="s">
        <v>4746</v>
      </c>
      <c r="J3427" s="12" t="s">
        <v>4747</v>
      </c>
      <c r="K3427" s="15">
        <v>0</v>
      </c>
      <c r="L3427" s="13" t="s">
        <v>15</v>
      </c>
      <c r="M3427" s="7">
        <v>1</v>
      </c>
      <c r="N3427" s="17"/>
    </row>
    <row r="3428" spans="1:14" ht="173.25">
      <c r="A3428" s="6">
        <v>3426</v>
      </c>
      <c r="B3428" s="8" t="s">
        <v>18017</v>
      </c>
      <c r="C3428" s="9" t="s">
        <v>5036</v>
      </c>
      <c r="D3428" s="10" t="s">
        <v>5037</v>
      </c>
      <c r="E3428" s="11" t="s">
        <v>5038</v>
      </c>
      <c r="F3428" s="6">
        <v>334848</v>
      </c>
      <c r="G3428" s="6" t="s">
        <v>4644</v>
      </c>
      <c r="H3428" s="16">
        <v>17164334.289999999</v>
      </c>
      <c r="I3428" s="12" t="s">
        <v>4995</v>
      </c>
      <c r="J3428" s="12" t="s">
        <v>5039</v>
      </c>
      <c r="K3428" s="15">
        <v>1690602</v>
      </c>
      <c r="L3428" s="13" t="s">
        <v>14</v>
      </c>
      <c r="M3428" s="7">
        <v>1</v>
      </c>
      <c r="N3428" s="17"/>
    </row>
    <row r="3429" spans="1:14" ht="173.25">
      <c r="A3429" s="6">
        <v>3427</v>
      </c>
      <c r="B3429" s="8" t="s">
        <v>18017</v>
      </c>
      <c r="C3429" s="9" t="s">
        <v>5040</v>
      </c>
      <c r="D3429" s="10" t="s">
        <v>5041</v>
      </c>
      <c r="E3429" s="11" t="s">
        <v>5038</v>
      </c>
      <c r="F3429" s="6">
        <v>334848</v>
      </c>
      <c r="G3429" s="6" t="s">
        <v>4644</v>
      </c>
      <c r="H3429" s="16">
        <v>17164334.289999999</v>
      </c>
      <c r="I3429" s="12" t="s">
        <v>4995</v>
      </c>
      <c r="J3429" s="12" t="s">
        <v>5039</v>
      </c>
      <c r="K3429" s="15">
        <v>1690602</v>
      </c>
      <c r="L3429" s="13" t="s">
        <v>14</v>
      </c>
      <c r="M3429" s="7">
        <v>0.25</v>
      </c>
      <c r="N3429" s="17"/>
    </row>
    <row r="3430" spans="1:14" ht="173.25">
      <c r="A3430" s="6">
        <v>3428</v>
      </c>
      <c r="B3430" s="8" t="s">
        <v>18017</v>
      </c>
      <c r="C3430" s="9" t="s">
        <v>4891</v>
      </c>
      <c r="D3430" s="10" t="s">
        <v>4892</v>
      </c>
      <c r="E3430" s="11" t="s">
        <v>5038</v>
      </c>
      <c r="F3430" s="6">
        <v>334848</v>
      </c>
      <c r="G3430" s="6" t="s">
        <v>4644</v>
      </c>
      <c r="H3430" s="16">
        <v>17164334.289999999</v>
      </c>
      <c r="I3430" s="12" t="s">
        <v>4995</v>
      </c>
      <c r="J3430" s="12" t="s">
        <v>5039</v>
      </c>
      <c r="K3430" s="15">
        <v>1690602</v>
      </c>
      <c r="L3430" s="13" t="s">
        <v>14</v>
      </c>
      <c r="M3430" s="7">
        <v>0.75</v>
      </c>
      <c r="N3430" s="17"/>
    </row>
    <row r="3431" spans="1:14" ht="141.75">
      <c r="A3431" s="6">
        <v>3429</v>
      </c>
      <c r="B3431" s="8" t="s">
        <v>18017</v>
      </c>
      <c r="C3431" s="9" t="s">
        <v>4899</v>
      </c>
      <c r="D3431" s="10" t="s">
        <v>4668</v>
      </c>
      <c r="E3431" s="11" t="s">
        <v>5042</v>
      </c>
      <c r="F3431" s="6">
        <v>391087</v>
      </c>
      <c r="G3431" s="6" t="s">
        <v>4644</v>
      </c>
      <c r="H3431" s="16">
        <v>15403062.34</v>
      </c>
      <c r="I3431" s="12" t="s">
        <v>4901</v>
      </c>
      <c r="J3431" s="12" t="s">
        <v>4708</v>
      </c>
      <c r="K3431" s="15">
        <v>7211856</v>
      </c>
      <c r="L3431" s="13" t="s">
        <v>15</v>
      </c>
      <c r="M3431" s="7">
        <v>1</v>
      </c>
      <c r="N3431" s="17"/>
    </row>
    <row r="3432" spans="1:14" ht="94.5">
      <c r="A3432" s="6">
        <v>3430</v>
      </c>
      <c r="B3432" s="8" t="s">
        <v>18017</v>
      </c>
      <c r="C3432" s="9" t="s">
        <v>5043</v>
      </c>
      <c r="D3432" s="10" t="s">
        <v>4728</v>
      </c>
      <c r="E3432" s="11" t="s">
        <v>5044</v>
      </c>
      <c r="F3432" s="6">
        <v>204467</v>
      </c>
      <c r="G3432" s="6" t="s">
        <v>4644</v>
      </c>
      <c r="H3432" s="16">
        <v>13194685.91</v>
      </c>
      <c r="I3432" s="12" t="s">
        <v>4674</v>
      </c>
      <c r="J3432" s="12" t="s">
        <v>4903</v>
      </c>
      <c r="K3432" s="15">
        <v>4937081</v>
      </c>
      <c r="L3432" s="13" t="s">
        <v>15</v>
      </c>
      <c r="M3432" s="7">
        <v>1</v>
      </c>
      <c r="N3432" s="17"/>
    </row>
    <row r="3433" spans="1:14" ht="110.25">
      <c r="A3433" s="6">
        <v>3431</v>
      </c>
      <c r="B3433" s="8" t="s">
        <v>18017</v>
      </c>
      <c r="C3433" s="9" t="s">
        <v>5045</v>
      </c>
      <c r="D3433" s="10" t="s">
        <v>5046</v>
      </c>
      <c r="E3433" s="11" t="s">
        <v>5047</v>
      </c>
      <c r="F3433" s="6">
        <v>204469</v>
      </c>
      <c r="G3433" s="6" t="s">
        <v>4644</v>
      </c>
      <c r="H3433" s="16">
        <v>17570062.390000001</v>
      </c>
      <c r="I3433" s="12" t="s">
        <v>5048</v>
      </c>
      <c r="J3433" s="12" t="s">
        <v>5049</v>
      </c>
      <c r="K3433" s="15">
        <v>3000000</v>
      </c>
      <c r="L3433" s="13" t="s">
        <v>15</v>
      </c>
      <c r="M3433" s="7">
        <v>1</v>
      </c>
      <c r="N3433" s="17" t="s">
        <v>4738</v>
      </c>
    </row>
    <row r="3434" spans="1:14" ht="110.25">
      <c r="A3434" s="6">
        <v>3432</v>
      </c>
      <c r="B3434" s="8" t="s">
        <v>18017</v>
      </c>
      <c r="C3434" s="9" t="s">
        <v>5045</v>
      </c>
      <c r="D3434" s="10" t="s">
        <v>5046</v>
      </c>
      <c r="E3434" s="11" t="s">
        <v>5050</v>
      </c>
      <c r="F3434" s="6">
        <v>204470</v>
      </c>
      <c r="G3434" s="6" t="s">
        <v>4644</v>
      </c>
      <c r="H3434" s="16">
        <v>17213691.77</v>
      </c>
      <c r="I3434" s="12" t="s">
        <v>5048</v>
      </c>
      <c r="J3434" s="12" t="s">
        <v>5049</v>
      </c>
      <c r="K3434" s="15">
        <v>0</v>
      </c>
      <c r="L3434" s="13" t="s">
        <v>15</v>
      </c>
      <c r="M3434" s="7">
        <v>1</v>
      </c>
      <c r="N3434" s="17"/>
    </row>
    <row r="3435" spans="1:14" ht="110.25">
      <c r="A3435" s="6">
        <v>3433</v>
      </c>
      <c r="B3435" s="8" t="s">
        <v>18017</v>
      </c>
      <c r="C3435" s="9" t="s">
        <v>5051</v>
      </c>
      <c r="D3435" s="10" t="s">
        <v>5052</v>
      </c>
      <c r="E3435" s="11" t="s">
        <v>5053</v>
      </c>
      <c r="F3435" s="6">
        <v>204471</v>
      </c>
      <c r="G3435" s="6" t="s">
        <v>4644</v>
      </c>
      <c r="H3435" s="16">
        <v>18474458.940000001</v>
      </c>
      <c r="I3435" s="12" t="s">
        <v>4830</v>
      </c>
      <c r="J3435" s="12" t="s">
        <v>1997</v>
      </c>
      <c r="K3435" s="15">
        <v>12420487</v>
      </c>
      <c r="L3435" s="13" t="s">
        <v>15</v>
      </c>
      <c r="M3435" s="7">
        <v>1</v>
      </c>
      <c r="N3435" s="17"/>
    </row>
    <row r="3436" spans="1:14" ht="47.25">
      <c r="A3436" s="6">
        <v>3434</v>
      </c>
      <c r="B3436" s="8" t="s">
        <v>18017</v>
      </c>
      <c r="C3436" s="9" t="s">
        <v>4699</v>
      </c>
      <c r="D3436" s="10" t="s">
        <v>4700</v>
      </c>
      <c r="E3436" s="11" t="s">
        <v>5054</v>
      </c>
      <c r="F3436" s="6">
        <v>212837</v>
      </c>
      <c r="G3436" s="6" t="s">
        <v>4644</v>
      </c>
      <c r="H3436" s="16">
        <v>23969418.761</v>
      </c>
      <c r="I3436" s="12" t="s">
        <v>4702</v>
      </c>
      <c r="J3436" s="12" t="s">
        <v>4703</v>
      </c>
      <c r="K3436" s="15">
        <v>16335037</v>
      </c>
      <c r="L3436" s="13" t="s">
        <v>15</v>
      </c>
      <c r="M3436" s="7">
        <v>1</v>
      </c>
      <c r="N3436" s="17"/>
    </row>
    <row r="3437" spans="1:14" ht="94.5">
      <c r="A3437" s="6">
        <v>3435</v>
      </c>
      <c r="B3437" s="8" t="s">
        <v>18017</v>
      </c>
      <c r="C3437" s="9" t="s">
        <v>4919</v>
      </c>
      <c r="D3437" s="10" t="s">
        <v>4917</v>
      </c>
      <c r="E3437" s="11" t="s">
        <v>5055</v>
      </c>
      <c r="F3437" s="6">
        <v>262117</v>
      </c>
      <c r="G3437" s="6" t="s">
        <v>4644</v>
      </c>
      <c r="H3437" s="16">
        <v>24192899.52</v>
      </c>
      <c r="I3437" s="12" t="s">
        <v>4921</v>
      </c>
      <c r="J3437" s="12" t="s">
        <v>4868</v>
      </c>
      <c r="K3437" s="15">
        <v>9926815</v>
      </c>
      <c r="L3437" s="13" t="s">
        <v>15</v>
      </c>
      <c r="M3437" s="7">
        <v>1</v>
      </c>
      <c r="N3437" s="17"/>
    </row>
    <row r="3438" spans="1:14" ht="47.25">
      <c r="A3438" s="6">
        <v>3436</v>
      </c>
      <c r="B3438" s="8" t="s">
        <v>18017</v>
      </c>
      <c r="C3438" s="9" t="s">
        <v>5056</v>
      </c>
      <c r="D3438" s="10" t="s">
        <v>4672</v>
      </c>
      <c r="E3438" s="11" t="s">
        <v>5057</v>
      </c>
      <c r="F3438" s="6">
        <v>204492</v>
      </c>
      <c r="G3438" s="6" t="s">
        <v>4644</v>
      </c>
      <c r="H3438" s="16">
        <v>11768235.640000001</v>
      </c>
      <c r="I3438" s="12" t="s">
        <v>5058</v>
      </c>
      <c r="J3438" s="12" t="s">
        <v>4760</v>
      </c>
      <c r="K3438" s="15">
        <v>8121294</v>
      </c>
      <c r="L3438" s="13" t="s">
        <v>15</v>
      </c>
      <c r="M3438" s="7">
        <v>1</v>
      </c>
      <c r="N3438" s="17" t="s">
        <v>4738</v>
      </c>
    </row>
    <row r="3439" spans="1:14" ht="63">
      <c r="A3439" s="6">
        <v>3437</v>
      </c>
      <c r="B3439" s="8" t="s">
        <v>18017</v>
      </c>
      <c r="C3439" s="9" t="s">
        <v>5059</v>
      </c>
      <c r="D3439" s="10" t="s">
        <v>5060</v>
      </c>
      <c r="E3439" s="11" t="s">
        <v>5061</v>
      </c>
      <c r="F3439" s="6">
        <v>204493</v>
      </c>
      <c r="G3439" s="6" t="s">
        <v>4644</v>
      </c>
      <c r="H3439" s="16">
        <v>12562842.699999999</v>
      </c>
      <c r="I3439" s="12" t="s">
        <v>5062</v>
      </c>
      <c r="J3439" s="12" t="s">
        <v>4693</v>
      </c>
      <c r="K3439" s="15">
        <v>5511487</v>
      </c>
      <c r="L3439" s="13" t="s">
        <v>15</v>
      </c>
      <c r="M3439" s="7">
        <v>1</v>
      </c>
      <c r="N3439" s="17"/>
    </row>
    <row r="3440" spans="1:14" ht="94.5">
      <c r="A3440" s="6">
        <v>3438</v>
      </c>
      <c r="B3440" s="8" t="s">
        <v>18017</v>
      </c>
      <c r="C3440" s="9" t="s">
        <v>5063</v>
      </c>
      <c r="D3440" s="10" t="s">
        <v>5064</v>
      </c>
      <c r="E3440" s="11" t="s">
        <v>5065</v>
      </c>
      <c r="F3440" s="6">
        <v>204494</v>
      </c>
      <c r="G3440" s="6" t="s">
        <v>4644</v>
      </c>
      <c r="H3440" s="16">
        <v>13390303.08</v>
      </c>
      <c r="I3440" s="12" t="s">
        <v>5062</v>
      </c>
      <c r="J3440" s="12" t="s">
        <v>5066</v>
      </c>
      <c r="K3440" s="15">
        <v>8152519</v>
      </c>
      <c r="L3440" s="13" t="s">
        <v>15</v>
      </c>
      <c r="M3440" s="7">
        <v>1</v>
      </c>
      <c r="N3440" s="17"/>
    </row>
    <row r="3441" spans="1:14" ht="94.5">
      <c r="A3441" s="6">
        <v>3439</v>
      </c>
      <c r="B3441" s="8" t="s">
        <v>18017</v>
      </c>
      <c r="C3441" s="9" t="s">
        <v>5067</v>
      </c>
      <c r="D3441" s="10" t="s">
        <v>4852</v>
      </c>
      <c r="E3441" s="11" t="s">
        <v>5068</v>
      </c>
      <c r="F3441" s="6">
        <v>269800</v>
      </c>
      <c r="G3441" s="6" t="s">
        <v>4644</v>
      </c>
      <c r="H3441" s="16">
        <v>21361541.261</v>
      </c>
      <c r="I3441" s="12" t="s">
        <v>4707</v>
      </c>
      <c r="J3441" s="12" t="s">
        <v>4708</v>
      </c>
      <c r="K3441" s="15">
        <v>0</v>
      </c>
      <c r="L3441" s="13" t="s">
        <v>15</v>
      </c>
      <c r="M3441" s="7">
        <v>1</v>
      </c>
      <c r="N3441" s="17"/>
    </row>
    <row r="3442" spans="1:14" ht="78.75">
      <c r="A3442" s="6">
        <v>3440</v>
      </c>
      <c r="B3442" s="8" t="s">
        <v>18017</v>
      </c>
      <c r="C3442" s="9" t="s">
        <v>5069</v>
      </c>
      <c r="D3442" s="10" t="s">
        <v>4728</v>
      </c>
      <c r="E3442" s="11" t="s">
        <v>5070</v>
      </c>
      <c r="F3442" s="6">
        <v>294717</v>
      </c>
      <c r="G3442" s="6" t="s">
        <v>4644</v>
      </c>
      <c r="H3442" s="16">
        <v>25541535.699999999</v>
      </c>
      <c r="I3442" s="12" t="s">
        <v>5071</v>
      </c>
      <c r="J3442" s="12" t="s">
        <v>2195</v>
      </c>
      <c r="K3442" s="15">
        <v>0</v>
      </c>
      <c r="L3442" s="13" t="s">
        <v>15</v>
      </c>
      <c r="M3442" s="7">
        <v>1</v>
      </c>
      <c r="N3442" s="17"/>
    </row>
    <row r="3443" spans="1:14" ht="94.5">
      <c r="A3443" s="6">
        <v>3441</v>
      </c>
      <c r="B3443" s="8" t="s">
        <v>18017</v>
      </c>
      <c r="C3443" s="9" t="s">
        <v>5072</v>
      </c>
      <c r="D3443" s="10" t="s">
        <v>5060</v>
      </c>
      <c r="E3443" s="11" t="s">
        <v>5073</v>
      </c>
      <c r="F3443" s="6">
        <v>245572</v>
      </c>
      <c r="G3443" s="6" t="s">
        <v>4644</v>
      </c>
      <c r="H3443" s="16">
        <v>17317628.82</v>
      </c>
      <c r="I3443" s="12" t="s">
        <v>4849</v>
      </c>
      <c r="J3443" s="12" t="s">
        <v>5011</v>
      </c>
      <c r="K3443" s="15">
        <v>12316839</v>
      </c>
      <c r="L3443" s="13" t="s">
        <v>15</v>
      </c>
      <c r="M3443" s="7">
        <v>1</v>
      </c>
      <c r="N3443" s="17"/>
    </row>
    <row r="3444" spans="1:14" ht="47.25">
      <c r="A3444" s="6">
        <v>3442</v>
      </c>
      <c r="B3444" s="8" t="s">
        <v>18017</v>
      </c>
      <c r="C3444" s="9" t="s">
        <v>5074</v>
      </c>
      <c r="D3444" s="10" t="s">
        <v>4796</v>
      </c>
      <c r="E3444" s="11" t="s">
        <v>5075</v>
      </c>
      <c r="F3444" s="6">
        <v>219061</v>
      </c>
      <c r="G3444" s="6" t="s">
        <v>4644</v>
      </c>
      <c r="H3444" s="16">
        <v>7090614.0789999999</v>
      </c>
      <c r="I3444" s="12" t="s">
        <v>4715</v>
      </c>
      <c r="J3444" s="12" t="s">
        <v>5076</v>
      </c>
      <c r="K3444" s="15">
        <v>4120197</v>
      </c>
      <c r="L3444" s="13" t="s">
        <v>15</v>
      </c>
      <c r="M3444" s="7">
        <v>1</v>
      </c>
      <c r="N3444" s="17"/>
    </row>
    <row r="3445" spans="1:14" ht="110.25">
      <c r="A3445" s="6">
        <v>3443</v>
      </c>
      <c r="B3445" s="8" t="s">
        <v>18017</v>
      </c>
      <c r="C3445" s="9" t="s">
        <v>5077</v>
      </c>
      <c r="D3445" s="10" t="s">
        <v>4828</v>
      </c>
      <c r="E3445" s="11" t="s">
        <v>5078</v>
      </c>
      <c r="F3445" s="6">
        <v>245570</v>
      </c>
      <c r="G3445" s="6" t="s">
        <v>4644</v>
      </c>
      <c r="H3445" s="16">
        <v>30204535.309999999</v>
      </c>
      <c r="I3445" s="12" t="s">
        <v>5079</v>
      </c>
      <c r="J3445" s="12" t="s">
        <v>4868</v>
      </c>
      <c r="K3445" s="15">
        <v>16128717</v>
      </c>
      <c r="L3445" s="13" t="s">
        <v>15</v>
      </c>
      <c r="M3445" s="7">
        <v>1</v>
      </c>
      <c r="N3445" s="17"/>
    </row>
    <row r="3446" spans="1:14" ht="94.5">
      <c r="A3446" s="6">
        <v>3444</v>
      </c>
      <c r="B3446" s="8" t="s">
        <v>18017</v>
      </c>
      <c r="C3446" s="9" t="s">
        <v>5080</v>
      </c>
      <c r="D3446" s="10" t="s">
        <v>5081</v>
      </c>
      <c r="E3446" s="11" t="s">
        <v>5082</v>
      </c>
      <c r="F3446" s="6">
        <v>413297</v>
      </c>
      <c r="G3446" s="6" t="s">
        <v>4644</v>
      </c>
      <c r="H3446" s="16">
        <v>10911784.67</v>
      </c>
      <c r="I3446" s="12" t="s">
        <v>5083</v>
      </c>
      <c r="J3446" s="12" t="s">
        <v>5084</v>
      </c>
      <c r="K3446" s="15">
        <v>0</v>
      </c>
      <c r="L3446" s="13" t="s">
        <v>15</v>
      </c>
      <c r="M3446" s="7">
        <v>1</v>
      </c>
      <c r="N3446" s="17"/>
    </row>
    <row r="3447" spans="1:14" ht="267.75">
      <c r="A3447" s="6">
        <v>3445</v>
      </c>
      <c r="B3447" s="8" t="s">
        <v>18017</v>
      </c>
      <c r="C3447" s="9" t="s">
        <v>5085</v>
      </c>
      <c r="D3447" s="10" t="s">
        <v>5086</v>
      </c>
      <c r="E3447" s="11" t="s">
        <v>5087</v>
      </c>
      <c r="F3447" s="6">
        <v>394154</v>
      </c>
      <c r="G3447" s="6" t="s">
        <v>4644</v>
      </c>
      <c r="H3447" s="16">
        <v>13916975.15</v>
      </c>
      <c r="I3447" s="12" t="s">
        <v>5088</v>
      </c>
      <c r="J3447" s="12" t="s">
        <v>4708</v>
      </c>
      <c r="K3447" s="15">
        <v>0</v>
      </c>
      <c r="L3447" s="13" t="s">
        <v>15</v>
      </c>
      <c r="M3447" s="7">
        <v>1</v>
      </c>
      <c r="N3447" s="17"/>
    </row>
    <row r="3448" spans="1:14" ht="94.5">
      <c r="A3448" s="6">
        <v>3446</v>
      </c>
      <c r="B3448" s="8" t="s">
        <v>18017</v>
      </c>
      <c r="C3448" s="9" t="s">
        <v>5089</v>
      </c>
      <c r="D3448" s="10" t="s">
        <v>5090</v>
      </c>
      <c r="E3448" s="11" t="s">
        <v>5091</v>
      </c>
      <c r="F3448" s="6">
        <v>262118</v>
      </c>
      <c r="G3448" s="6" t="s">
        <v>4644</v>
      </c>
      <c r="H3448" s="16" t="s">
        <v>5092</v>
      </c>
      <c r="I3448" s="12" t="s">
        <v>5093</v>
      </c>
      <c r="J3448" s="12" t="s">
        <v>1509</v>
      </c>
      <c r="K3448" s="15">
        <v>7743179</v>
      </c>
      <c r="L3448" s="13" t="s">
        <v>15</v>
      </c>
      <c r="M3448" s="7">
        <v>1</v>
      </c>
      <c r="N3448" s="17"/>
    </row>
    <row r="3449" spans="1:14" ht="47.25">
      <c r="A3449" s="6">
        <v>3447</v>
      </c>
      <c r="B3449" s="8" t="s">
        <v>18017</v>
      </c>
      <c r="C3449" s="9" t="s">
        <v>5094</v>
      </c>
      <c r="D3449" s="10" t="s">
        <v>5095</v>
      </c>
      <c r="E3449" s="11" t="s">
        <v>5096</v>
      </c>
      <c r="F3449" s="6">
        <v>315100</v>
      </c>
      <c r="G3449" s="6" t="s">
        <v>4644</v>
      </c>
      <c r="H3449" s="16">
        <v>4309473.182</v>
      </c>
      <c r="I3449" s="12" t="s">
        <v>5097</v>
      </c>
      <c r="J3449" s="12" t="s">
        <v>4863</v>
      </c>
      <c r="K3449" s="15">
        <v>0</v>
      </c>
      <c r="L3449" s="13" t="s">
        <v>15</v>
      </c>
      <c r="M3449" s="7">
        <v>1</v>
      </c>
      <c r="N3449" s="17"/>
    </row>
    <row r="3450" spans="1:14" ht="110.25">
      <c r="A3450" s="6">
        <v>3448</v>
      </c>
      <c r="B3450" s="8" t="s">
        <v>18017</v>
      </c>
      <c r="C3450" s="9" t="s">
        <v>5098</v>
      </c>
      <c r="D3450" s="10" t="s">
        <v>5099</v>
      </c>
      <c r="E3450" s="11" t="s">
        <v>5100</v>
      </c>
      <c r="F3450" s="6">
        <v>279336</v>
      </c>
      <c r="G3450" s="6" t="s">
        <v>4644</v>
      </c>
      <c r="H3450" s="16">
        <v>13472488.98</v>
      </c>
      <c r="I3450" s="12" t="s">
        <v>2383</v>
      </c>
      <c r="J3450" s="12" t="s">
        <v>4004</v>
      </c>
      <c r="K3450" s="15">
        <v>2131811</v>
      </c>
      <c r="L3450" s="13" t="s">
        <v>15</v>
      </c>
      <c r="M3450" s="7">
        <v>1</v>
      </c>
      <c r="N3450" s="17"/>
    </row>
    <row r="3451" spans="1:14" ht="63">
      <c r="A3451" s="6">
        <v>3449</v>
      </c>
      <c r="B3451" s="8" t="s">
        <v>18017</v>
      </c>
      <c r="C3451" s="9" t="s">
        <v>5101</v>
      </c>
      <c r="D3451" s="10" t="s">
        <v>4672</v>
      </c>
      <c r="E3451" s="11" t="s">
        <v>5102</v>
      </c>
      <c r="F3451" s="6">
        <v>367834</v>
      </c>
      <c r="G3451" s="6" t="s">
        <v>4644</v>
      </c>
      <c r="H3451" s="16">
        <v>32197191.59</v>
      </c>
      <c r="I3451" s="12" t="s">
        <v>5103</v>
      </c>
      <c r="J3451" s="12" t="s">
        <v>5104</v>
      </c>
      <c r="K3451" s="15">
        <v>0</v>
      </c>
      <c r="L3451" s="13" t="s">
        <v>15</v>
      </c>
      <c r="M3451" s="7">
        <v>1</v>
      </c>
      <c r="N3451" s="17" t="s">
        <v>4738</v>
      </c>
    </row>
    <row r="3452" spans="1:14" ht="47.25">
      <c r="A3452" s="6">
        <v>3450</v>
      </c>
      <c r="B3452" s="8" t="s">
        <v>18017</v>
      </c>
      <c r="C3452" s="9" t="s">
        <v>5105</v>
      </c>
      <c r="D3452" s="10" t="s">
        <v>5106</v>
      </c>
      <c r="E3452" s="11" t="s">
        <v>5107</v>
      </c>
      <c r="F3452" s="6">
        <v>293023</v>
      </c>
      <c r="G3452" s="6" t="s">
        <v>4644</v>
      </c>
      <c r="H3452" s="16">
        <v>5210347.25</v>
      </c>
      <c r="I3452" s="12" t="s">
        <v>5108</v>
      </c>
      <c r="J3452" s="12" t="s">
        <v>4245</v>
      </c>
      <c r="K3452" s="15">
        <v>3323057</v>
      </c>
      <c r="L3452" s="13" t="s">
        <v>15</v>
      </c>
      <c r="M3452" s="7">
        <v>1</v>
      </c>
      <c r="N3452" s="17"/>
    </row>
    <row r="3453" spans="1:14" ht="63">
      <c r="A3453" s="6">
        <v>3451</v>
      </c>
      <c r="B3453" s="8" t="s">
        <v>18017</v>
      </c>
      <c r="C3453" s="9" t="s">
        <v>5109</v>
      </c>
      <c r="D3453" s="10" t="s">
        <v>5110</v>
      </c>
      <c r="E3453" s="11" t="s">
        <v>5111</v>
      </c>
      <c r="F3453" s="6">
        <v>278240</v>
      </c>
      <c r="G3453" s="6" t="s">
        <v>3293</v>
      </c>
      <c r="H3453" s="16">
        <v>3324494</v>
      </c>
      <c r="I3453" s="12" t="s">
        <v>5112</v>
      </c>
      <c r="J3453" s="12" t="s">
        <v>5113</v>
      </c>
      <c r="K3453" s="15">
        <v>2514209</v>
      </c>
      <c r="L3453" s="13" t="s">
        <v>15</v>
      </c>
      <c r="M3453" s="7">
        <v>1</v>
      </c>
      <c r="N3453" s="17"/>
    </row>
    <row r="3454" spans="1:14" ht="47.25">
      <c r="A3454" s="6">
        <v>3452</v>
      </c>
      <c r="B3454" s="8" t="s">
        <v>18017</v>
      </c>
      <c r="C3454" s="9" t="s">
        <v>5114</v>
      </c>
      <c r="D3454" s="10" t="s">
        <v>5115</v>
      </c>
      <c r="E3454" s="11" t="s">
        <v>5116</v>
      </c>
      <c r="F3454" s="6">
        <v>417255</v>
      </c>
      <c r="G3454" s="6" t="s">
        <v>3293</v>
      </c>
      <c r="H3454" s="16">
        <v>3324971.5</v>
      </c>
      <c r="I3454" s="12" t="s">
        <v>5117</v>
      </c>
      <c r="J3454" s="12" t="s">
        <v>841</v>
      </c>
      <c r="K3454" s="15">
        <v>0</v>
      </c>
      <c r="L3454" s="13" t="s">
        <v>15</v>
      </c>
      <c r="M3454" s="7">
        <v>1</v>
      </c>
      <c r="N3454" s="17" t="s">
        <v>5118</v>
      </c>
    </row>
    <row r="3455" spans="1:14" ht="47.25">
      <c r="A3455" s="6">
        <v>3453</v>
      </c>
      <c r="B3455" s="8" t="s">
        <v>18017</v>
      </c>
      <c r="C3455" s="9" t="s">
        <v>4717</v>
      </c>
      <c r="D3455" s="10" t="s">
        <v>4718</v>
      </c>
      <c r="E3455" s="11" t="s">
        <v>5119</v>
      </c>
      <c r="F3455" s="6">
        <v>277676</v>
      </c>
      <c r="G3455" s="6" t="s">
        <v>3293</v>
      </c>
      <c r="H3455" s="16">
        <v>5516077.2000000002</v>
      </c>
      <c r="I3455" s="12" t="s">
        <v>5120</v>
      </c>
      <c r="J3455" s="12" t="s">
        <v>4897</v>
      </c>
      <c r="K3455" s="15">
        <v>5459882</v>
      </c>
      <c r="L3455" s="13" t="s">
        <v>15</v>
      </c>
      <c r="M3455" s="7">
        <v>1</v>
      </c>
      <c r="N3455" s="17"/>
    </row>
    <row r="3456" spans="1:14" ht="47.25">
      <c r="A3456" s="6">
        <v>3454</v>
      </c>
      <c r="B3456" s="8" t="s">
        <v>18017</v>
      </c>
      <c r="C3456" s="9" t="s">
        <v>5121</v>
      </c>
      <c r="D3456" s="10" t="s">
        <v>5122</v>
      </c>
      <c r="E3456" s="11" t="s">
        <v>5123</v>
      </c>
      <c r="F3456" s="6">
        <v>277677</v>
      </c>
      <c r="G3456" s="6" t="s">
        <v>3293</v>
      </c>
      <c r="H3456" s="16">
        <v>3244861.8</v>
      </c>
      <c r="I3456" s="12" t="s">
        <v>5124</v>
      </c>
      <c r="J3456" s="12" t="s">
        <v>4897</v>
      </c>
      <c r="K3456" s="15">
        <v>2025909</v>
      </c>
      <c r="L3456" s="13" t="s">
        <v>15</v>
      </c>
      <c r="M3456" s="7">
        <v>1</v>
      </c>
      <c r="N3456" s="17"/>
    </row>
    <row r="3457" spans="1:14" ht="94.5">
      <c r="A3457" s="6">
        <v>3455</v>
      </c>
      <c r="B3457" s="8" t="s">
        <v>18017</v>
      </c>
      <c r="C3457" s="9" t="s">
        <v>5125</v>
      </c>
      <c r="D3457" s="10" t="s">
        <v>5126</v>
      </c>
      <c r="E3457" s="11" t="s">
        <v>5127</v>
      </c>
      <c r="F3457" s="6">
        <v>96604</v>
      </c>
      <c r="G3457" s="6" t="s">
        <v>2712</v>
      </c>
      <c r="H3457" s="16" t="s">
        <v>5128</v>
      </c>
      <c r="I3457" s="12" t="s">
        <v>5129</v>
      </c>
      <c r="J3457" s="12" t="s">
        <v>5130</v>
      </c>
      <c r="K3457" s="15">
        <v>24868747</v>
      </c>
      <c r="L3457" s="13" t="s">
        <v>14</v>
      </c>
      <c r="M3457" s="7">
        <v>1</v>
      </c>
      <c r="N3457" s="17"/>
    </row>
    <row r="3458" spans="1:14" ht="94.5">
      <c r="A3458" s="6">
        <v>3456</v>
      </c>
      <c r="B3458" s="8" t="s">
        <v>18017</v>
      </c>
      <c r="C3458" s="9" t="s">
        <v>5131</v>
      </c>
      <c r="D3458" s="10" t="s">
        <v>5132</v>
      </c>
      <c r="E3458" s="11" t="s">
        <v>5127</v>
      </c>
      <c r="F3458" s="6">
        <v>96604</v>
      </c>
      <c r="G3458" s="6" t="s">
        <v>2712</v>
      </c>
      <c r="H3458" s="16" t="s">
        <v>5128</v>
      </c>
      <c r="I3458" s="12" t="s">
        <v>5129</v>
      </c>
      <c r="J3458" s="12" t="s">
        <v>5130</v>
      </c>
      <c r="K3458" s="15">
        <v>24868747</v>
      </c>
      <c r="L3458" s="13" t="s">
        <v>14</v>
      </c>
      <c r="M3458" s="7">
        <v>0.51</v>
      </c>
      <c r="N3458" s="17"/>
    </row>
    <row r="3459" spans="1:14" ht="94.5">
      <c r="A3459" s="6">
        <v>3457</v>
      </c>
      <c r="B3459" s="8" t="s">
        <v>18017</v>
      </c>
      <c r="C3459" s="9" t="s">
        <v>5133</v>
      </c>
      <c r="D3459" s="10" t="s">
        <v>5134</v>
      </c>
      <c r="E3459" s="11" t="s">
        <v>5127</v>
      </c>
      <c r="F3459" s="6">
        <v>96604</v>
      </c>
      <c r="G3459" s="6" t="s">
        <v>2712</v>
      </c>
      <c r="H3459" s="16" t="s">
        <v>5128</v>
      </c>
      <c r="I3459" s="12" t="s">
        <v>5129</v>
      </c>
      <c r="J3459" s="12" t="s">
        <v>5130</v>
      </c>
      <c r="K3459" s="15">
        <v>24868747</v>
      </c>
      <c r="L3459" s="13" t="s">
        <v>14</v>
      </c>
      <c r="M3459" s="7">
        <v>0.49</v>
      </c>
      <c r="N3459" s="17"/>
    </row>
    <row r="3460" spans="1:14" ht="78.75">
      <c r="A3460" s="6">
        <v>3458</v>
      </c>
      <c r="B3460" s="8" t="s">
        <v>18017</v>
      </c>
      <c r="C3460" s="9" t="s">
        <v>5135</v>
      </c>
      <c r="D3460" s="10" t="s">
        <v>2069</v>
      </c>
      <c r="E3460" s="11" t="s">
        <v>5136</v>
      </c>
      <c r="F3460" s="6">
        <v>110207</v>
      </c>
      <c r="G3460" s="6" t="s">
        <v>2712</v>
      </c>
      <c r="H3460" s="16">
        <v>133438195.58</v>
      </c>
      <c r="I3460" s="12" t="s">
        <v>5137</v>
      </c>
      <c r="J3460" s="12" t="s">
        <v>5138</v>
      </c>
      <c r="K3460" s="15">
        <v>74408648</v>
      </c>
      <c r="L3460" s="13" t="s">
        <v>15</v>
      </c>
      <c r="M3460" s="7">
        <v>1</v>
      </c>
      <c r="N3460" s="17"/>
    </row>
    <row r="3461" spans="1:14" ht="110.25">
      <c r="A3461" s="6">
        <v>3459</v>
      </c>
      <c r="B3461" s="8" t="s">
        <v>18017</v>
      </c>
      <c r="C3461" s="9" t="s">
        <v>5139</v>
      </c>
      <c r="D3461" s="10" t="s">
        <v>5140</v>
      </c>
      <c r="E3461" s="11" t="s">
        <v>5141</v>
      </c>
      <c r="F3461" s="6">
        <v>195534</v>
      </c>
      <c r="G3461" s="6" t="s">
        <v>2712</v>
      </c>
      <c r="H3461" s="16">
        <v>441642263.81</v>
      </c>
      <c r="I3461" s="12" t="s">
        <v>5142</v>
      </c>
      <c r="J3461" s="12" t="s">
        <v>2234</v>
      </c>
      <c r="K3461" s="15">
        <v>135373241</v>
      </c>
      <c r="L3461" s="13" t="s">
        <v>14</v>
      </c>
      <c r="M3461" s="7">
        <v>1</v>
      </c>
      <c r="N3461" s="17"/>
    </row>
    <row r="3462" spans="1:14" ht="110.25">
      <c r="A3462" s="6">
        <v>3460</v>
      </c>
      <c r="B3462" s="8" t="s">
        <v>18017</v>
      </c>
      <c r="C3462" s="9" t="s">
        <v>5143</v>
      </c>
      <c r="D3462" s="10" t="s">
        <v>2069</v>
      </c>
      <c r="E3462" s="11" t="s">
        <v>5141</v>
      </c>
      <c r="F3462" s="6">
        <v>195534</v>
      </c>
      <c r="G3462" s="6" t="s">
        <v>2712</v>
      </c>
      <c r="H3462" s="16">
        <v>441642263.81</v>
      </c>
      <c r="I3462" s="12" t="s">
        <v>5142</v>
      </c>
      <c r="J3462" s="12" t="s">
        <v>2234</v>
      </c>
      <c r="K3462" s="15">
        <v>135373241</v>
      </c>
      <c r="L3462" s="13" t="s">
        <v>14</v>
      </c>
      <c r="M3462" s="7">
        <v>0.49</v>
      </c>
      <c r="N3462" s="17"/>
    </row>
    <row r="3463" spans="1:14" ht="110.25">
      <c r="A3463" s="6">
        <v>3461</v>
      </c>
      <c r="B3463" s="8" t="s">
        <v>18017</v>
      </c>
      <c r="C3463" s="9" t="s">
        <v>5144</v>
      </c>
      <c r="D3463" s="10" t="s">
        <v>5145</v>
      </c>
      <c r="E3463" s="11" t="s">
        <v>5141</v>
      </c>
      <c r="F3463" s="6">
        <v>195534</v>
      </c>
      <c r="G3463" s="6" t="s">
        <v>2712</v>
      </c>
      <c r="H3463" s="16">
        <v>441642263.81</v>
      </c>
      <c r="I3463" s="12" t="s">
        <v>5142</v>
      </c>
      <c r="J3463" s="12" t="s">
        <v>2234</v>
      </c>
      <c r="K3463" s="15">
        <v>135373241</v>
      </c>
      <c r="L3463" s="13" t="s">
        <v>14</v>
      </c>
      <c r="M3463" s="7">
        <v>0.51</v>
      </c>
      <c r="N3463" s="17"/>
    </row>
    <row r="3464" spans="1:14" ht="110.25">
      <c r="A3464" s="6">
        <v>3462</v>
      </c>
      <c r="B3464" s="8" t="s">
        <v>18017</v>
      </c>
      <c r="C3464" s="9" t="s">
        <v>5146</v>
      </c>
      <c r="D3464" s="10" t="s">
        <v>730</v>
      </c>
      <c r="E3464" s="11" t="s">
        <v>5147</v>
      </c>
      <c r="F3464" s="6">
        <v>215879</v>
      </c>
      <c r="G3464" s="6" t="s">
        <v>2712</v>
      </c>
      <c r="H3464" s="16">
        <v>276883267.30000001</v>
      </c>
      <c r="I3464" s="12" t="s">
        <v>5148</v>
      </c>
      <c r="J3464" s="12" t="s">
        <v>1858</v>
      </c>
      <c r="K3464" s="15">
        <v>88733927</v>
      </c>
      <c r="L3464" s="13" t="s">
        <v>15</v>
      </c>
      <c r="M3464" s="7">
        <v>1</v>
      </c>
      <c r="N3464" s="17"/>
    </row>
    <row r="3465" spans="1:14" ht="63">
      <c r="A3465" s="6">
        <v>3463</v>
      </c>
      <c r="B3465" s="8" t="s">
        <v>18017</v>
      </c>
      <c r="C3465" s="9" t="s">
        <v>5149</v>
      </c>
      <c r="D3465" s="10" t="s">
        <v>5150</v>
      </c>
      <c r="E3465" s="11" t="s">
        <v>5151</v>
      </c>
      <c r="F3465" s="6">
        <v>322608</v>
      </c>
      <c r="G3465" s="6" t="s">
        <v>1486</v>
      </c>
      <c r="H3465" s="16">
        <v>27609955</v>
      </c>
      <c r="I3465" s="12" t="s">
        <v>1536</v>
      </c>
      <c r="J3465" s="12" t="s">
        <v>1989</v>
      </c>
      <c r="K3465" s="15">
        <v>16500000</v>
      </c>
      <c r="L3465" s="13" t="s">
        <v>15</v>
      </c>
      <c r="M3465" s="7">
        <v>1</v>
      </c>
      <c r="N3465" s="17"/>
    </row>
    <row r="3466" spans="1:14" ht="63">
      <c r="A3466" s="6">
        <v>3464</v>
      </c>
      <c r="B3466" s="8" t="s">
        <v>18017</v>
      </c>
      <c r="C3466" s="9" t="s">
        <v>5152</v>
      </c>
      <c r="D3466" s="10" t="s">
        <v>5153</v>
      </c>
      <c r="E3466" s="11" t="s">
        <v>5154</v>
      </c>
      <c r="F3466" s="6">
        <v>346790</v>
      </c>
      <c r="G3466" s="6" t="s">
        <v>1486</v>
      </c>
      <c r="H3466" s="16">
        <v>27712802.960000001</v>
      </c>
      <c r="I3466" s="12" t="s">
        <v>5155</v>
      </c>
      <c r="J3466" s="12" t="s">
        <v>5156</v>
      </c>
      <c r="K3466" s="15">
        <v>0</v>
      </c>
      <c r="L3466" s="13" t="s">
        <v>15</v>
      </c>
      <c r="M3466" s="7">
        <v>1</v>
      </c>
      <c r="N3466" s="17"/>
    </row>
    <row r="3467" spans="1:14" ht="47.25">
      <c r="A3467" s="6">
        <v>3465</v>
      </c>
      <c r="B3467" s="8" t="s">
        <v>18017</v>
      </c>
      <c r="C3467" s="9" t="s">
        <v>5152</v>
      </c>
      <c r="D3467" s="10" t="s">
        <v>5153</v>
      </c>
      <c r="E3467" s="11" t="s">
        <v>5157</v>
      </c>
      <c r="F3467" s="6">
        <v>363857</v>
      </c>
      <c r="G3467" s="6" t="s">
        <v>1486</v>
      </c>
      <c r="H3467" s="16">
        <v>26909800.34</v>
      </c>
      <c r="I3467" s="12" t="s">
        <v>5158</v>
      </c>
      <c r="J3467" s="12" t="s">
        <v>2092</v>
      </c>
      <c r="K3467" s="15">
        <v>0</v>
      </c>
      <c r="L3467" s="13" t="s">
        <v>15</v>
      </c>
      <c r="M3467" s="7">
        <v>1</v>
      </c>
      <c r="N3467" s="17"/>
    </row>
    <row r="3468" spans="1:14" ht="47.25">
      <c r="A3468" s="6">
        <v>3466</v>
      </c>
      <c r="B3468" s="8" t="s">
        <v>18017</v>
      </c>
      <c r="C3468" s="9" t="s">
        <v>5152</v>
      </c>
      <c r="D3468" s="10" t="s">
        <v>5153</v>
      </c>
      <c r="E3468" s="11" t="s">
        <v>5159</v>
      </c>
      <c r="F3468" s="6">
        <v>363858</v>
      </c>
      <c r="G3468" s="6" t="s">
        <v>1486</v>
      </c>
      <c r="H3468" s="16">
        <v>25508799.539999999</v>
      </c>
      <c r="I3468" s="12" t="s">
        <v>5158</v>
      </c>
      <c r="J3468" s="12" t="s">
        <v>2092</v>
      </c>
      <c r="K3468" s="15">
        <v>5337966</v>
      </c>
      <c r="L3468" s="13" t="s">
        <v>15</v>
      </c>
      <c r="M3468" s="7">
        <v>1</v>
      </c>
      <c r="N3468" s="17"/>
    </row>
    <row r="3469" spans="1:14" ht="63">
      <c r="A3469" s="6">
        <v>3467</v>
      </c>
      <c r="B3469" s="8" t="s">
        <v>18017</v>
      </c>
      <c r="C3469" s="9" t="s">
        <v>5160</v>
      </c>
      <c r="D3469" s="10" t="s">
        <v>5161</v>
      </c>
      <c r="E3469" s="11" t="s">
        <v>5162</v>
      </c>
      <c r="F3469" s="6">
        <v>394156</v>
      </c>
      <c r="G3469" s="6" t="s">
        <v>1486</v>
      </c>
      <c r="H3469" s="16">
        <v>25665297</v>
      </c>
      <c r="I3469" s="12" t="s">
        <v>1569</v>
      </c>
      <c r="J3469" s="12" t="s">
        <v>2284</v>
      </c>
      <c r="K3469" s="15">
        <v>0</v>
      </c>
      <c r="L3469" s="13" t="s">
        <v>14</v>
      </c>
      <c r="M3469" s="7">
        <v>1</v>
      </c>
      <c r="N3469" s="17"/>
    </row>
    <row r="3470" spans="1:14" ht="63">
      <c r="A3470" s="6">
        <v>3468</v>
      </c>
      <c r="B3470" s="8" t="s">
        <v>18017</v>
      </c>
      <c r="C3470" s="9" t="s">
        <v>5163</v>
      </c>
      <c r="D3470" s="10" t="s">
        <v>5164</v>
      </c>
      <c r="E3470" s="11" t="s">
        <v>5162</v>
      </c>
      <c r="F3470" s="6">
        <v>394156</v>
      </c>
      <c r="G3470" s="6" t="s">
        <v>1486</v>
      </c>
      <c r="H3470" s="16">
        <v>25665297</v>
      </c>
      <c r="I3470" s="12" t="s">
        <v>1569</v>
      </c>
      <c r="J3470" s="12" t="s">
        <v>2284</v>
      </c>
      <c r="K3470" s="15">
        <v>0</v>
      </c>
      <c r="L3470" s="13" t="s">
        <v>14</v>
      </c>
      <c r="M3470" s="7">
        <v>0.48485</v>
      </c>
      <c r="N3470" s="17"/>
    </row>
    <row r="3471" spans="1:14" ht="63">
      <c r="A3471" s="6">
        <v>3469</v>
      </c>
      <c r="B3471" s="8" t="s">
        <v>18017</v>
      </c>
      <c r="C3471" s="9" t="s">
        <v>4725</v>
      </c>
      <c r="D3471" s="10" t="s">
        <v>4870</v>
      </c>
      <c r="E3471" s="11" t="s">
        <v>5162</v>
      </c>
      <c r="F3471" s="6">
        <v>394156</v>
      </c>
      <c r="G3471" s="6" t="s">
        <v>1486</v>
      </c>
      <c r="H3471" s="16">
        <v>25665297</v>
      </c>
      <c r="I3471" s="12" t="s">
        <v>1569</v>
      </c>
      <c r="J3471" s="12" t="s">
        <v>2284</v>
      </c>
      <c r="K3471" s="15">
        <v>0</v>
      </c>
      <c r="L3471" s="13" t="s">
        <v>14</v>
      </c>
      <c r="M3471" s="7">
        <v>0.51515</v>
      </c>
      <c r="N3471" s="17"/>
    </row>
    <row r="3472" spans="1:14" ht="63">
      <c r="A3472" s="6">
        <v>3470</v>
      </c>
      <c r="B3472" s="8" t="s">
        <v>18017</v>
      </c>
      <c r="C3472" s="9" t="s">
        <v>5165</v>
      </c>
      <c r="D3472" s="10" t="s">
        <v>4705</v>
      </c>
      <c r="E3472" s="11" t="s">
        <v>5166</v>
      </c>
      <c r="F3472" s="6">
        <v>394157</v>
      </c>
      <c r="G3472" s="6" t="s">
        <v>1486</v>
      </c>
      <c r="H3472" s="16">
        <v>30847359.66</v>
      </c>
      <c r="I3472" s="12" t="s">
        <v>1542</v>
      </c>
      <c r="J3472" s="12" t="s">
        <v>5167</v>
      </c>
      <c r="K3472" s="15">
        <v>5503826</v>
      </c>
      <c r="L3472" s="13" t="s">
        <v>15</v>
      </c>
      <c r="M3472" s="7">
        <v>1</v>
      </c>
      <c r="N3472" s="17"/>
    </row>
    <row r="3473" spans="1:14" ht="63">
      <c r="A3473" s="6">
        <v>3471</v>
      </c>
      <c r="B3473" s="8" t="s">
        <v>18017</v>
      </c>
      <c r="C3473" s="9" t="s">
        <v>5168</v>
      </c>
      <c r="D3473" s="10" t="s">
        <v>3319</v>
      </c>
      <c r="E3473" s="11" t="s">
        <v>5169</v>
      </c>
      <c r="F3473" s="6">
        <v>423401</v>
      </c>
      <c r="G3473" s="6" t="s">
        <v>1486</v>
      </c>
      <c r="H3473" s="16">
        <v>25900730</v>
      </c>
      <c r="I3473" s="12" t="s">
        <v>5170</v>
      </c>
      <c r="J3473" s="12" t="s">
        <v>5171</v>
      </c>
      <c r="K3473" s="15">
        <v>0</v>
      </c>
      <c r="L3473" s="13" t="s">
        <v>15</v>
      </c>
      <c r="M3473" s="7">
        <v>1</v>
      </c>
      <c r="N3473" s="17"/>
    </row>
    <row r="3474" spans="1:14" ht="63">
      <c r="A3474" s="6">
        <v>3472</v>
      </c>
      <c r="B3474" s="8" t="s">
        <v>18017</v>
      </c>
      <c r="C3474" s="9" t="s">
        <v>5152</v>
      </c>
      <c r="D3474" s="10" t="s">
        <v>5153</v>
      </c>
      <c r="E3474" s="11" t="s">
        <v>5172</v>
      </c>
      <c r="F3474" s="6">
        <v>423402</v>
      </c>
      <c r="G3474" s="6" t="s">
        <v>1486</v>
      </c>
      <c r="H3474" s="16">
        <v>17159250</v>
      </c>
      <c r="I3474" s="12" t="s">
        <v>2314</v>
      </c>
      <c r="J3474" s="12" t="s">
        <v>5173</v>
      </c>
      <c r="K3474" s="15">
        <v>3833554</v>
      </c>
      <c r="L3474" s="13" t="s">
        <v>15</v>
      </c>
      <c r="M3474" s="7">
        <v>1</v>
      </c>
      <c r="N3474" s="17"/>
    </row>
    <row r="3475" spans="1:14" ht="63">
      <c r="A3475" s="6">
        <v>3473</v>
      </c>
      <c r="B3475" s="8" t="s">
        <v>18017</v>
      </c>
      <c r="C3475" s="9" t="s">
        <v>5168</v>
      </c>
      <c r="D3475" s="10" t="s">
        <v>3319</v>
      </c>
      <c r="E3475" s="11" t="s">
        <v>5172</v>
      </c>
      <c r="F3475" s="6">
        <v>483491</v>
      </c>
      <c r="G3475" s="6" t="s">
        <v>1486</v>
      </c>
      <c r="H3475" s="16">
        <v>29442121.34</v>
      </c>
      <c r="I3475" s="12" t="s">
        <v>1699</v>
      </c>
      <c r="J3475" s="12" t="s">
        <v>5174</v>
      </c>
      <c r="K3475" s="15">
        <v>0</v>
      </c>
      <c r="L3475" s="13" t="s">
        <v>15</v>
      </c>
      <c r="M3475" s="7">
        <v>1</v>
      </c>
      <c r="N3475" s="17"/>
    </row>
    <row r="3476" spans="1:14" ht="63">
      <c r="A3476" s="6">
        <v>3474</v>
      </c>
      <c r="B3476" s="8" t="s">
        <v>18017</v>
      </c>
      <c r="C3476" s="9" t="s">
        <v>5175</v>
      </c>
      <c r="D3476" s="10" t="s">
        <v>4676</v>
      </c>
      <c r="E3476" s="11" t="s">
        <v>5176</v>
      </c>
      <c r="F3476" s="6">
        <v>252916</v>
      </c>
      <c r="G3476" s="6" t="s">
        <v>706</v>
      </c>
      <c r="H3476" s="16">
        <v>17384618</v>
      </c>
      <c r="I3476" s="12" t="s">
        <v>5177</v>
      </c>
      <c r="J3476" s="12" t="s">
        <v>5178</v>
      </c>
      <c r="K3476" s="15">
        <v>7973482</v>
      </c>
      <c r="L3476" s="13" t="s">
        <v>15</v>
      </c>
      <c r="M3476" s="7">
        <v>1</v>
      </c>
      <c r="N3476" s="17"/>
    </row>
    <row r="3477" spans="1:14" ht="94.5">
      <c r="A3477" s="6">
        <v>3475</v>
      </c>
      <c r="B3477" s="8" t="s">
        <v>18017</v>
      </c>
      <c r="C3477" s="9" t="s">
        <v>5179</v>
      </c>
      <c r="D3477" s="10" t="s">
        <v>5180</v>
      </c>
      <c r="E3477" s="11" t="s">
        <v>5181</v>
      </c>
      <c r="F3477" s="6">
        <v>417256</v>
      </c>
      <c r="G3477" s="6" t="s">
        <v>706</v>
      </c>
      <c r="H3477" s="16">
        <v>28866225.670000002</v>
      </c>
      <c r="I3477" s="12" t="s">
        <v>5182</v>
      </c>
      <c r="J3477" s="12" t="s">
        <v>5183</v>
      </c>
      <c r="K3477" s="15">
        <v>0</v>
      </c>
      <c r="L3477" s="13" t="s">
        <v>14</v>
      </c>
      <c r="M3477" s="7">
        <v>1</v>
      </c>
      <c r="N3477" s="17"/>
    </row>
    <row r="3478" spans="1:14" ht="94.5">
      <c r="A3478" s="6">
        <v>3476</v>
      </c>
      <c r="B3478" s="8" t="s">
        <v>18017</v>
      </c>
      <c r="C3478" s="9" t="s">
        <v>5184</v>
      </c>
      <c r="D3478" s="10" t="s">
        <v>4705</v>
      </c>
      <c r="E3478" s="11" t="s">
        <v>5181</v>
      </c>
      <c r="F3478" s="6">
        <v>417256</v>
      </c>
      <c r="G3478" s="6" t="s">
        <v>706</v>
      </c>
      <c r="H3478" s="16">
        <v>28866225.670000002</v>
      </c>
      <c r="I3478" s="12" t="s">
        <v>5182</v>
      </c>
      <c r="J3478" s="12" t="s">
        <v>5183</v>
      </c>
      <c r="K3478" s="15">
        <v>0</v>
      </c>
      <c r="L3478" s="13" t="s">
        <v>14</v>
      </c>
      <c r="M3478" s="7">
        <v>0.3</v>
      </c>
      <c r="N3478" s="17"/>
    </row>
    <row r="3479" spans="1:14" ht="94.5">
      <c r="A3479" s="6">
        <v>3477</v>
      </c>
      <c r="B3479" s="8" t="s">
        <v>18017</v>
      </c>
      <c r="C3479" s="9" t="s">
        <v>5185</v>
      </c>
      <c r="D3479" s="10" t="s">
        <v>5186</v>
      </c>
      <c r="E3479" s="11" t="s">
        <v>5181</v>
      </c>
      <c r="F3479" s="6">
        <v>417256</v>
      </c>
      <c r="G3479" s="6" t="s">
        <v>706</v>
      </c>
      <c r="H3479" s="16">
        <v>28866225.670000002</v>
      </c>
      <c r="I3479" s="12" t="s">
        <v>5182</v>
      </c>
      <c r="J3479" s="12" t="s">
        <v>5183</v>
      </c>
      <c r="K3479" s="15">
        <v>0</v>
      </c>
      <c r="L3479" s="13" t="s">
        <v>14</v>
      </c>
      <c r="M3479" s="7">
        <v>0.4</v>
      </c>
      <c r="N3479" s="17"/>
    </row>
    <row r="3480" spans="1:14" ht="94.5">
      <c r="A3480" s="6">
        <v>3478</v>
      </c>
      <c r="B3480" s="8" t="s">
        <v>18017</v>
      </c>
      <c r="C3480" s="9" t="s">
        <v>4085</v>
      </c>
      <c r="D3480" s="10" t="s">
        <v>5153</v>
      </c>
      <c r="E3480" s="11" t="s">
        <v>5181</v>
      </c>
      <c r="F3480" s="6">
        <v>417256</v>
      </c>
      <c r="G3480" s="6" t="s">
        <v>706</v>
      </c>
      <c r="H3480" s="16">
        <v>28866225.670000002</v>
      </c>
      <c r="I3480" s="12" t="s">
        <v>5182</v>
      </c>
      <c r="J3480" s="12" t="s">
        <v>5183</v>
      </c>
      <c r="K3480" s="15">
        <v>0</v>
      </c>
      <c r="L3480" s="13" t="s">
        <v>14</v>
      </c>
      <c r="M3480" s="7">
        <v>0.3</v>
      </c>
      <c r="N3480" s="17"/>
    </row>
    <row r="3481" spans="1:14" ht="63">
      <c r="A3481" s="6">
        <v>3479</v>
      </c>
      <c r="B3481" s="8" t="s">
        <v>18017</v>
      </c>
      <c r="C3481" s="9" t="s">
        <v>5187</v>
      </c>
      <c r="D3481" s="10" t="s">
        <v>5188</v>
      </c>
      <c r="E3481" s="11" t="s">
        <v>5189</v>
      </c>
      <c r="F3481" s="6">
        <v>269655</v>
      </c>
      <c r="G3481" s="6" t="s">
        <v>706</v>
      </c>
      <c r="H3481" s="16">
        <v>6809372</v>
      </c>
      <c r="I3481" s="12" t="s">
        <v>5190</v>
      </c>
      <c r="J3481" s="12" t="s">
        <v>4868</v>
      </c>
      <c r="K3481" s="15">
        <v>3469131</v>
      </c>
      <c r="L3481" s="13" t="s">
        <v>15</v>
      </c>
      <c r="M3481" s="7">
        <v>1</v>
      </c>
      <c r="N3481" s="17"/>
    </row>
    <row r="3482" spans="1:14" ht="78.75">
      <c r="A3482" s="6">
        <v>3480</v>
      </c>
      <c r="B3482" s="8" t="s">
        <v>18017</v>
      </c>
      <c r="C3482" s="9" t="s">
        <v>5191</v>
      </c>
      <c r="D3482" s="10" t="s">
        <v>5192</v>
      </c>
      <c r="E3482" s="11" t="s">
        <v>5193</v>
      </c>
      <c r="F3482" s="6">
        <v>493931</v>
      </c>
      <c r="G3482" s="6" t="s">
        <v>706</v>
      </c>
      <c r="H3482" s="16">
        <v>4535656.25</v>
      </c>
      <c r="I3482" s="12" t="s">
        <v>5205</v>
      </c>
      <c r="J3482" s="12" t="s">
        <v>18018</v>
      </c>
      <c r="K3482" s="15">
        <v>0</v>
      </c>
      <c r="L3482" s="13" t="s">
        <v>15</v>
      </c>
      <c r="M3482" s="7">
        <v>1</v>
      </c>
      <c r="N3482" s="17"/>
    </row>
    <row r="3483" spans="1:14" ht="63">
      <c r="A3483" s="6">
        <v>3481</v>
      </c>
      <c r="B3483" s="8" t="s">
        <v>18017</v>
      </c>
      <c r="C3483" s="9" t="s">
        <v>5194</v>
      </c>
      <c r="D3483" s="10" t="s">
        <v>3319</v>
      </c>
      <c r="E3483" s="11" t="s">
        <v>5195</v>
      </c>
      <c r="F3483" s="6">
        <v>313364</v>
      </c>
      <c r="G3483" s="6" t="s">
        <v>706</v>
      </c>
      <c r="H3483" s="16">
        <v>18963401.309999999</v>
      </c>
      <c r="I3483" s="12" t="s">
        <v>5196</v>
      </c>
      <c r="J3483" s="12" t="s">
        <v>4863</v>
      </c>
      <c r="K3483" s="15">
        <v>1000000</v>
      </c>
      <c r="L3483" s="13" t="s">
        <v>15</v>
      </c>
      <c r="M3483" s="7">
        <v>1</v>
      </c>
      <c r="N3483" s="17"/>
    </row>
    <row r="3484" spans="1:14" ht="63">
      <c r="A3484" s="6">
        <v>3482</v>
      </c>
      <c r="B3484" s="8" t="s">
        <v>18017</v>
      </c>
      <c r="C3484" s="9" t="s">
        <v>18019</v>
      </c>
      <c r="D3484" s="10" t="s">
        <v>5705</v>
      </c>
      <c r="E3484" s="11" t="s">
        <v>18020</v>
      </c>
      <c r="F3484" s="6">
        <v>493929</v>
      </c>
      <c r="G3484" s="6" t="s">
        <v>706</v>
      </c>
      <c r="H3484" s="16">
        <v>38911508.380000003</v>
      </c>
      <c r="I3484" s="12" t="s">
        <v>2433</v>
      </c>
      <c r="J3484" s="12" t="s">
        <v>17149</v>
      </c>
      <c r="K3484" s="15">
        <v>0</v>
      </c>
      <c r="L3484" s="13" t="s">
        <v>15</v>
      </c>
      <c r="M3484" s="7">
        <v>1</v>
      </c>
      <c r="N3484" s="17"/>
    </row>
    <row r="3485" spans="1:14" ht="78.75">
      <c r="A3485" s="6">
        <v>3483</v>
      </c>
      <c r="B3485" s="8" t="s">
        <v>18017</v>
      </c>
      <c r="C3485" s="9" t="s">
        <v>18021</v>
      </c>
      <c r="D3485" s="10" t="s">
        <v>5267</v>
      </c>
      <c r="E3485" s="11" t="s">
        <v>18022</v>
      </c>
      <c r="F3485" s="6">
        <v>492668</v>
      </c>
      <c r="G3485" s="6" t="s">
        <v>706</v>
      </c>
      <c r="H3485" s="16">
        <v>16446874.710000001</v>
      </c>
      <c r="I3485" s="12" t="s">
        <v>846</v>
      </c>
      <c r="J3485" s="12" t="s">
        <v>17149</v>
      </c>
      <c r="K3485" s="15">
        <v>0</v>
      </c>
      <c r="L3485" s="13" t="s">
        <v>14</v>
      </c>
      <c r="M3485" s="7">
        <v>1</v>
      </c>
      <c r="N3485" s="17"/>
    </row>
    <row r="3486" spans="1:14" ht="78.75">
      <c r="A3486" s="6">
        <v>3484</v>
      </c>
      <c r="B3486" s="8" t="s">
        <v>18017</v>
      </c>
      <c r="C3486" s="9" t="s">
        <v>18023</v>
      </c>
      <c r="D3486" s="10" t="s">
        <v>4728</v>
      </c>
      <c r="E3486" s="11" t="s">
        <v>18022</v>
      </c>
      <c r="F3486" s="6">
        <v>492668</v>
      </c>
      <c r="G3486" s="6" t="s">
        <v>706</v>
      </c>
      <c r="H3486" s="16">
        <v>16446874.710000001</v>
      </c>
      <c r="I3486" s="12" t="s">
        <v>846</v>
      </c>
      <c r="J3486" s="12" t="s">
        <v>17149</v>
      </c>
      <c r="K3486" s="15">
        <v>0</v>
      </c>
      <c r="L3486" s="13" t="s">
        <v>14</v>
      </c>
      <c r="M3486" s="7">
        <v>0.48549999999999999</v>
      </c>
      <c r="N3486" s="17"/>
    </row>
    <row r="3487" spans="1:14" ht="78.75">
      <c r="A3487" s="6">
        <v>3485</v>
      </c>
      <c r="B3487" s="8" t="s">
        <v>18017</v>
      </c>
      <c r="C3487" s="9" t="s">
        <v>18024</v>
      </c>
      <c r="D3487" s="10" t="s">
        <v>4914</v>
      </c>
      <c r="E3487" s="11" t="s">
        <v>18022</v>
      </c>
      <c r="F3487" s="6">
        <v>492668</v>
      </c>
      <c r="G3487" s="6" t="s">
        <v>706</v>
      </c>
      <c r="H3487" s="16">
        <v>16446874.710000001</v>
      </c>
      <c r="I3487" s="12" t="s">
        <v>846</v>
      </c>
      <c r="J3487" s="12" t="s">
        <v>17149</v>
      </c>
      <c r="K3487" s="15">
        <v>0</v>
      </c>
      <c r="L3487" s="13" t="s">
        <v>14</v>
      </c>
      <c r="M3487" s="7">
        <v>0.51449999999999996</v>
      </c>
      <c r="N3487" s="17"/>
    </row>
    <row r="3488" spans="1:14" ht="47.25">
      <c r="A3488" s="6">
        <v>3486</v>
      </c>
      <c r="B3488" s="8" t="s">
        <v>18017</v>
      </c>
      <c r="C3488" s="9" t="s">
        <v>5197</v>
      </c>
      <c r="D3488" s="10" t="s">
        <v>5198</v>
      </c>
      <c r="E3488" s="11" t="s">
        <v>5199</v>
      </c>
      <c r="F3488" s="6">
        <v>354677</v>
      </c>
      <c r="G3488" s="6" t="s">
        <v>1109</v>
      </c>
      <c r="H3488" s="16">
        <v>285000</v>
      </c>
      <c r="I3488" s="12" t="s">
        <v>5200</v>
      </c>
      <c r="J3488" s="12" t="s">
        <v>5201</v>
      </c>
      <c r="K3488" s="15">
        <v>0</v>
      </c>
      <c r="L3488" s="13" t="s">
        <v>15</v>
      </c>
      <c r="M3488" s="7">
        <v>1</v>
      </c>
      <c r="N3488" s="17"/>
    </row>
    <row r="3489" spans="1:14" ht="47.25">
      <c r="A3489" s="6">
        <v>3487</v>
      </c>
      <c r="B3489" s="8" t="s">
        <v>18017</v>
      </c>
      <c r="C3489" s="9" t="s">
        <v>5202</v>
      </c>
      <c r="D3489" s="10" t="s">
        <v>5064</v>
      </c>
      <c r="E3489" s="11" t="s">
        <v>5203</v>
      </c>
      <c r="F3489" s="6">
        <v>425774</v>
      </c>
      <c r="G3489" s="6" t="s">
        <v>1109</v>
      </c>
      <c r="H3489" s="16">
        <v>509433</v>
      </c>
      <c r="I3489" s="12" t="s">
        <v>5204</v>
      </c>
      <c r="J3489" s="12" t="s">
        <v>5205</v>
      </c>
      <c r="K3489" s="15">
        <v>0</v>
      </c>
      <c r="L3489" s="13" t="s">
        <v>15</v>
      </c>
      <c r="M3489" s="7">
        <v>1</v>
      </c>
      <c r="N3489" s="17"/>
    </row>
    <row r="3490" spans="1:14" ht="63">
      <c r="A3490" s="6">
        <v>3488</v>
      </c>
      <c r="B3490" s="8" t="s">
        <v>18017</v>
      </c>
      <c r="C3490" s="9" t="s">
        <v>5206</v>
      </c>
      <c r="D3490" s="10" t="s">
        <v>4718</v>
      </c>
      <c r="E3490" s="11" t="s">
        <v>5207</v>
      </c>
      <c r="F3490" s="6">
        <v>425771</v>
      </c>
      <c r="G3490" s="6" t="s">
        <v>1109</v>
      </c>
      <c r="H3490" s="16">
        <v>1009825</v>
      </c>
      <c r="I3490" s="12" t="s">
        <v>5208</v>
      </c>
      <c r="J3490" s="12" t="s">
        <v>2195</v>
      </c>
      <c r="K3490" s="15">
        <v>0</v>
      </c>
      <c r="L3490" s="13" t="s">
        <v>15</v>
      </c>
      <c r="M3490" s="7">
        <v>1</v>
      </c>
      <c r="N3490" s="17"/>
    </row>
    <row r="3491" spans="1:14" ht="63">
      <c r="A3491" s="6">
        <v>3489</v>
      </c>
      <c r="B3491" s="8" t="s">
        <v>18017</v>
      </c>
      <c r="C3491" s="9" t="s">
        <v>5209</v>
      </c>
      <c r="D3491" s="10" t="s">
        <v>5210</v>
      </c>
      <c r="E3491" s="11" t="s">
        <v>5211</v>
      </c>
      <c r="F3491" s="6">
        <v>403302</v>
      </c>
      <c r="G3491" s="6" t="s">
        <v>1109</v>
      </c>
      <c r="H3491" s="16">
        <v>495769</v>
      </c>
      <c r="I3491" s="12" t="s">
        <v>5212</v>
      </c>
      <c r="J3491" s="12" t="s">
        <v>5213</v>
      </c>
      <c r="K3491" s="15">
        <v>0</v>
      </c>
      <c r="L3491" s="13" t="s">
        <v>15</v>
      </c>
      <c r="M3491" s="7">
        <v>1</v>
      </c>
      <c r="N3491" s="17"/>
    </row>
    <row r="3492" spans="1:14" ht="63">
      <c r="A3492" s="6">
        <v>3490</v>
      </c>
      <c r="B3492" s="8" t="s">
        <v>18017</v>
      </c>
      <c r="C3492" s="9" t="s">
        <v>5214</v>
      </c>
      <c r="D3492" s="10" t="s">
        <v>5215</v>
      </c>
      <c r="E3492" s="11" t="s">
        <v>5216</v>
      </c>
      <c r="F3492" s="6">
        <v>403303</v>
      </c>
      <c r="G3492" s="6" t="s">
        <v>1109</v>
      </c>
      <c r="H3492" s="16">
        <v>1242216</v>
      </c>
      <c r="I3492" s="12" t="s">
        <v>5217</v>
      </c>
      <c r="J3492" s="12" t="s">
        <v>4868</v>
      </c>
      <c r="K3492" s="15">
        <v>0</v>
      </c>
      <c r="L3492" s="13" t="s">
        <v>15</v>
      </c>
      <c r="M3492" s="7">
        <v>1</v>
      </c>
      <c r="N3492" s="17"/>
    </row>
    <row r="3493" spans="1:14" ht="63">
      <c r="A3493" s="6">
        <v>3491</v>
      </c>
      <c r="B3493" s="8" t="s">
        <v>18017</v>
      </c>
      <c r="C3493" s="9" t="s">
        <v>5219</v>
      </c>
      <c r="D3493" s="10" t="s">
        <v>5220</v>
      </c>
      <c r="E3493" s="11" t="s">
        <v>5221</v>
      </c>
      <c r="F3493" s="6">
        <v>324017</v>
      </c>
      <c r="G3493" s="6" t="s">
        <v>1109</v>
      </c>
      <c r="H3493" s="16">
        <v>879670</v>
      </c>
      <c r="I3493" s="12" t="s">
        <v>4977</v>
      </c>
      <c r="J3493" s="12" t="s">
        <v>5222</v>
      </c>
      <c r="K3493" s="15">
        <v>0</v>
      </c>
      <c r="L3493" s="13" t="s">
        <v>15</v>
      </c>
      <c r="M3493" s="7">
        <v>1</v>
      </c>
      <c r="N3493" s="17"/>
    </row>
    <row r="3494" spans="1:14" ht="63">
      <c r="A3494" s="6">
        <v>3492</v>
      </c>
      <c r="B3494" s="8" t="s">
        <v>18017</v>
      </c>
      <c r="C3494" s="9" t="s">
        <v>5223</v>
      </c>
      <c r="D3494" s="10" t="s">
        <v>5224</v>
      </c>
      <c r="E3494" s="11" t="s">
        <v>5225</v>
      </c>
      <c r="F3494" s="6">
        <v>403295</v>
      </c>
      <c r="G3494" s="6" t="s">
        <v>1109</v>
      </c>
      <c r="H3494" s="16">
        <v>489021</v>
      </c>
      <c r="I3494" s="12" t="s">
        <v>5226</v>
      </c>
      <c r="J3494" s="12" t="s">
        <v>5227</v>
      </c>
      <c r="K3494" s="15">
        <v>0</v>
      </c>
      <c r="L3494" s="13" t="s">
        <v>15</v>
      </c>
      <c r="M3494" s="7">
        <v>1</v>
      </c>
      <c r="N3494" s="17"/>
    </row>
    <row r="3495" spans="1:14" ht="63">
      <c r="A3495" s="6">
        <v>3493</v>
      </c>
      <c r="B3495" s="8" t="s">
        <v>18017</v>
      </c>
      <c r="C3495" s="9" t="s">
        <v>5228</v>
      </c>
      <c r="D3495" s="10" t="s">
        <v>5064</v>
      </c>
      <c r="E3495" s="11" t="s">
        <v>5229</v>
      </c>
      <c r="F3495" s="6">
        <v>403300</v>
      </c>
      <c r="G3495" s="6" t="s">
        <v>1109</v>
      </c>
      <c r="H3495" s="16">
        <v>285000</v>
      </c>
      <c r="I3495" s="12" t="s">
        <v>4901</v>
      </c>
      <c r="J3495" s="12" t="s">
        <v>5230</v>
      </c>
      <c r="K3495" s="15">
        <v>0</v>
      </c>
      <c r="L3495" s="13" t="s">
        <v>15</v>
      </c>
      <c r="M3495" s="7">
        <v>1</v>
      </c>
      <c r="N3495" s="17"/>
    </row>
    <row r="3496" spans="1:14" ht="63">
      <c r="A3496" s="6">
        <v>3494</v>
      </c>
      <c r="B3496" s="8" t="s">
        <v>18017</v>
      </c>
      <c r="C3496" s="9" t="s">
        <v>5231</v>
      </c>
      <c r="D3496" s="10" t="s">
        <v>5232</v>
      </c>
      <c r="E3496" s="11" t="s">
        <v>5233</v>
      </c>
      <c r="F3496" s="6">
        <v>367835</v>
      </c>
      <c r="G3496" s="6" t="s">
        <v>1109</v>
      </c>
      <c r="H3496" s="16">
        <v>672681</v>
      </c>
      <c r="I3496" s="12" t="s">
        <v>2385</v>
      </c>
      <c r="J3496" s="12" t="s">
        <v>4004</v>
      </c>
      <c r="K3496" s="15">
        <v>0</v>
      </c>
      <c r="L3496" s="13" t="s">
        <v>15</v>
      </c>
      <c r="M3496" s="7">
        <v>1</v>
      </c>
      <c r="N3496" s="17"/>
    </row>
    <row r="3497" spans="1:14" ht="47.25">
      <c r="A3497" s="6">
        <v>3495</v>
      </c>
      <c r="B3497" s="8" t="s">
        <v>18017</v>
      </c>
      <c r="C3497" s="9" t="s">
        <v>5234</v>
      </c>
      <c r="D3497" s="10" t="s">
        <v>5235</v>
      </c>
      <c r="E3497" s="11" t="s">
        <v>5236</v>
      </c>
      <c r="F3497" s="6">
        <v>220053</v>
      </c>
      <c r="G3497" s="6" t="s">
        <v>1109</v>
      </c>
      <c r="H3497" s="16">
        <v>475000</v>
      </c>
      <c r="I3497" s="12">
        <v>43323</v>
      </c>
      <c r="J3497" s="12" t="s">
        <v>5237</v>
      </c>
      <c r="K3497" s="15">
        <v>0</v>
      </c>
      <c r="L3497" s="13" t="s">
        <v>15</v>
      </c>
      <c r="M3497" s="7">
        <v>1</v>
      </c>
      <c r="N3497" s="17"/>
    </row>
    <row r="3498" spans="1:14" ht="63">
      <c r="A3498" s="6">
        <v>3496</v>
      </c>
      <c r="B3498" s="8" t="s">
        <v>18017</v>
      </c>
      <c r="C3498" s="9" t="s">
        <v>5238</v>
      </c>
      <c r="D3498" s="10" t="s">
        <v>5239</v>
      </c>
      <c r="E3498" s="11" t="s">
        <v>5240</v>
      </c>
      <c r="F3498" s="6">
        <v>354692</v>
      </c>
      <c r="G3498" s="6" t="s">
        <v>1109</v>
      </c>
      <c r="H3498" s="16">
        <v>474994</v>
      </c>
      <c r="I3498" s="12" t="s">
        <v>5241</v>
      </c>
      <c r="J3498" s="12" t="s">
        <v>4868</v>
      </c>
      <c r="K3498" s="15">
        <v>0</v>
      </c>
      <c r="L3498" s="13" t="s">
        <v>15</v>
      </c>
      <c r="M3498" s="7">
        <v>1</v>
      </c>
      <c r="N3498" s="17"/>
    </row>
    <row r="3499" spans="1:14" ht="47.25">
      <c r="A3499" s="6">
        <v>3497</v>
      </c>
      <c r="B3499" s="8" t="s">
        <v>18017</v>
      </c>
      <c r="C3499" s="9" t="s">
        <v>18025</v>
      </c>
      <c r="D3499" s="10" t="s">
        <v>18026</v>
      </c>
      <c r="E3499" s="11" t="s">
        <v>18027</v>
      </c>
      <c r="F3499" s="6">
        <v>507228</v>
      </c>
      <c r="G3499" s="6" t="s">
        <v>1109</v>
      </c>
      <c r="H3499" s="16">
        <v>298748.40000000002</v>
      </c>
      <c r="I3499" s="12" t="s">
        <v>846</v>
      </c>
      <c r="J3499" s="12" t="s">
        <v>866</v>
      </c>
      <c r="K3499" s="15">
        <v>0</v>
      </c>
      <c r="L3499" s="13" t="s">
        <v>15</v>
      </c>
      <c r="M3499" s="7">
        <v>1</v>
      </c>
      <c r="N3499" s="17"/>
    </row>
    <row r="3500" spans="1:14" ht="63">
      <c r="A3500" s="6">
        <v>3498</v>
      </c>
      <c r="B3500" s="8" t="s">
        <v>18017</v>
      </c>
      <c r="C3500" s="9" t="s">
        <v>18025</v>
      </c>
      <c r="D3500" s="10" t="s">
        <v>18026</v>
      </c>
      <c r="E3500" s="11" t="s">
        <v>18028</v>
      </c>
      <c r="F3500" s="6">
        <v>507224</v>
      </c>
      <c r="G3500" s="6" t="s">
        <v>1109</v>
      </c>
      <c r="H3500" s="16">
        <v>493313.15</v>
      </c>
      <c r="I3500" s="12" t="s">
        <v>846</v>
      </c>
      <c r="J3500" s="12" t="s">
        <v>866</v>
      </c>
      <c r="K3500" s="15">
        <v>0</v>
      </c>
      <c r="L3500" s="13" t="s">
        <v>15</v>
      </c>
      <c r="M3500" s="7">
        <v>1</v>
      </c>
      <c r="N3500" s="17"/>
    </row>
    <row r="3501" spans="1:14" ht="63">
      <c r="A3501" s="6">
        <v>3499</v>
      </c>
      <c r="B3501" s="8" t="s">
        <v>18017</v>
      </c>
      <c r="C3501" s="9" t="s">
        <v>18025</v>
      </c>
      <c r="D3501" s="10" t="s">
        <v>18026</v>
      </c>
      <c r="E3501" s="11" t="s">
        <v>18029</v>
      </c>
      <c r="F3501" s="6">
        <v>507223</v>
      </c>
      <c r="G3501" s="6" t="s">
        <v>1109</v>
      </c>
      <c r="H3501" s="16">
        <v>1075222.3500000001</v>
      </c>
      <c r="I3501" s="12" t="s">
        <v>846</v>
      </c>
      <c r="J3501" s="12" t="s">
        <v>866</v>
      </c>
      <c r="K3501" s="15">
        <v>0</v>
      </c>
      <c r="L3501" s="13" t="s">
        <v>15</v>
      </c>
      <c r="M3501" s="7">
        <v>1</v>
      </c>
      <c r="N3501" s="17"/>
    </row>
    <row r="3502" spans="1:14" ht="63">
      <c r="A3502" s="6">
        <v>3500</v>
      </c>
      <c r="B3502" s="8" t="s">
        <v>18017</v>
      </c>
      <c r="C3502" s="9" t="s">
        <v>18025</v>
      </c>
      <c r="D3502" s="10" t="s">
        <v>18026</v>
      </c>
      <c r="E3502" s="11" t="s">
        <v>18030</v>
      </c>
      <c r="F3502" s="6">
        <v>507226</v>
      </c>
      <c r="G3502" s="6" t="s">
        <v>1109</v>
      </c>
      <c r="H3502" s="16">
        <v>290697.15000000002</v>
      </c>
      <c r="I3502" s="12" t="s">
        <v>846</v>
      </c>
      <c r="J3502" s="12" t="s">
        <v>866</v>
      </c>
      <c r="K3502" s="15">
        <v>0</v>
      </c>
      <c r="L3502" s="13" t="s">
        <v>15</v>
      </c>
      <c r="M3502" s="7">
        <v>1</v>
      </c>
      <c r="N3502" s="17"/>
    </row>
    <row r="3503" spans="1:14" ht="63">
      <c r="A3503" s="6">
        <v>3501</v>
      </c>
      <c r="B3503" s="8" t="s">
        <v>18017</v>
      </c>
      <c r="C3503" s="9" t="s">
        <v>18031</v>
      </c>
      <c r="D3503" s="10" t="s">
        <v>18032</v>
      </c>
      <c r="E3503" s="11" t="s">
        <v>18033</v>
      </c>
      <c r="F3503" s="6">
        <v>507227</v>
      </c>
      <c r="G3503" s="6" t="s">
        <v>1109</v>
      </c>
      <c r="H3503" s="16">
        <v>390343.6</v>
      </c>
      <c r="I3503" s="12" t="s">
        <v>846</v>
      </c>
      <c r="J3503" s="12" t="s">
        <v>866</v>
      </c>
      <c r="K3503" s="15">
        <v>0</v>
      </c>
      <c r="L3503" s="13" t="s">
        <v>15</v>
      </c>
      <c r="M3503" s="7">
        <v>1</v>
      </c>
      <c r="N3503" s="17"/>
    </row>
    <row r="3504" spans="1:14" ht="63">
      <c r="A3504" s="6">
        <v>3502</v>
      </c>
      <c r="B3504" s="8" t="s">
        <v>18017</v>
      </c>
      <c r="C3504" s="9" t="s">
        <v>18034</v>
      </c>
      <c r="D3504" s="10" t="s">
        <v>18035</v>
      </c>
      <c r="E3504" s="11" t="s">
        <v>18036</v>
      </c>
      <c r="F3504" s="6">
        <v>507230</v>
      </c>
      <c r="G3504" s="6" t="s">
        <v>1109</v>
      </c>
      <c r="H3504" s="16">
        <v>379886.95</v>
      </c>
      <c r="I3504" s="12" t="s">
        <v>846</v>
      </c>
      <c r="J3504" s="12" t="s">
        <v>10725</v>
      </c>
      <c r="K3504" s="15">
        <v>0</v>
      </c>
      <c r="L3504" s="13" t="s">
        <v>15</v>
      </c>
      <c r="M3504" s="7">
        <v>1</v>
      </c>
      <c r="N3504" s="17"/>
    </row>
    <row r="3505" spans="1:14" ht="63">
      <c r="A3505" s="6">
        <v>3503</v>
      </c>
      <c r="B3505" s="8" t="s">
        <v>18017</v>
      </c>
      <c r="C3505" s="9" t="s">
        <v>18037</v>
      </c>
      <c r="D3505" s="10" t="s">
        <v>18038</v>
      </c>
      <c r="E3505" s="11" t="s">
        <v>18039</v>
      </c>
      <c r="F3505" s="6">
        <v>524472</v>
      </c>
      <c r="G3505" s="6" t="s">
        <v>1109</v>
      </c>
      <c r="H3505" s="16">
        <v>1037703.05</v>
      </c>
      <c r="I3505" s="12" t="s">
        <v>1126</v>
      </c>
      <c r="J3505" s="12" t="s">
        <v>13243</v>
      </c>
      <c r="K3505" s="15">
        <v>0</v>
      </c>
      <c r="L3505" s="13" t="s">
        <v>15</v>
      </c>
      <c r="M3505" s="7">
        <v>1</v>
      </c>
      <c r="N3505" s="17"/>
    </row>
    <row r="3506" spans="1:14" ht="63">
      <c r="A3506" s="6">
        <v>3504</v>
      </c>
      <c r="B3506" s="8" t="s">
        <v>18017</v>
      </c>
      <c r="C3506" s="9" t="s">
        <v>18040</v>
      </c>
      <c r="D3506" s="10" t="s">
        <v>18041</v>
      </c>
      <c r="E3506" s="11" t="s">
        <v>18042</v>
      </c>
      <c r="F3506" s="6">
        <v>514076</v>
      </c>
      <c r="G3506" s="6" t="s">
        <v>1109</v>
      </c>
      <c r="H3506" s="16">
        <v>380000</v>
      </c>
      <c r="I3506" s="12" t="s">
        <v>1126</v>
      </c>
      <c r="J3506" s="12" t="s">
        <v>10725</v>
      </c>
      <c r="K3506" s="15">
        <v>0</v>
      </c>
      <c r="L3506" s="13" t="s">
        <v>15</v>
      </c>
      <c r="M3506" s="7">
        <v>1</v>
      </c>
      <c r="N3506" s="17"/>
    </row>
    <row r="3507" spans="1:14" ht="63">
      <c r="A3507" s="6">
        <v>3505</v>
      </c>
      <c r="B3507" s="8" t="s">
        <v>18017</v>
      </c>
      <c r="C3507" s="9" t="s">
        <v>5242</v>
      </c>
      <c r="D3507" s="10" t="s">
        <v>5243</v>
      </c>
      <c r="E3507" s="11" t="s">
        <v>5244</v>
      </c>
      <c r="F3507" s="6">
        <v>112596</v>
      </c>
      <c r="G3507" s="6" t="s">
        <v>5245</v>
      </c>
      <c r="H3507" s="16">
        <v>88549449.450000003</v>
      </c>
      <c r="I3507" s="12" t="s">
        <v>5246</v>
      </c>
      <c r="J3507" s="12" t="s">
        <v>5247</v>
      </c>
      <c r="K3507" s="15">
        <v>56554710</v>
      </c>
      <c r="L3507" s="13" t="s">
        <v>14</v>
      </c>
      <c r="M3507" s="7">
        <v>1</v>
      </c>
      <c r="N3507" s="17"/>
    </row>
    <row r="3508" spans="1:14" ht="63">
      <c r="A3508" s="6">
        <v>3506</v>
      </c>
      <c r="B3508" s="8" t="s">
        <v>18017</v>
      </c>
      <c r="C3508" s="9" t="s">
        <v>5248</v>
      </c>
      <c r="D3508" s="10" t="s">
        <v>4672</v>
      </c>
      <c r="E3508" s="11" t="s">
        <v>5244</v>
      </c>
      <c r="F3508" s="6">
        <v>112596</v>
      </c>
      <c r="G3508" s="6" t="s">
        <v>5245</v>
      </c>
      <c r="H3508" s="16">
        <v>88549449.450000003</v>
      </c>
      <c r="I3508" s="12" t="s">
        <v>5246</v>
      </c>
      <c r="J3508" s="12" t="s">
        <v>5247</v>
      </c>
      <c r="K3508" s="15">
        <v>56554710</v>
      </c>
      <c r="L3508" s="13" t="s">
        <v>14</v>
      </c>
      <c r="M3508" s="7">
        <v>0.8</v>
      </c>
      <c r="N3508" s="17"/>
    </row>
    <row r="3509" spans="1:14" ht="63">
      <c r="A3509" s="6">
        <v>3507</v>
      </c>
      <c r="B3509" s="8" t="s">
        <v>18017</v>
      </c>
      <c r="C3509" s="9" t="s">
        <v>5249</v>
      </c>
      <c r="D3509" s="10" t="s">
        <v>5250</v>
      </c>
      <c r="E3509" s="11" t="s">
        <v>5244</v>
      </c>
      <c r="F3509" s="6">
        <v>112596</v>
      </c>
      <c r="G3509" s="6" t="s">
        <v>5245</v>
      </c>
      <c r="H3509" s="16">
        <v>88549449.450000003</v>
      </c>
      <c r="I3509" s="12" t="s">
        <v>5246</v>
      </c>
      <c r="J3509" s="12" t="s">
        <v>5247</v>
      </c>
      <c r="K3509" s="15">
        <v>56554710</v>
      </c>
      <c r="L3509" s="13" t="s">
        <v>14</v>
      </c>
      <c r="M3509" s="7">
        <v>0.2</v>
      </c>
      <c r="N3509" s="17"/>
    </row>
    <row r="3510" spans="1:14" ht="126">
      <c r="A3510" s="6">
        <v>3508</v>
      </c>
      <c r="B3510" s="8" t="s">
        <v>18017</v>
      </c>
      <c r="C3510" s="9" t="s">
        <v>5251</v>
      </c>
      <c r="D3510" s="10" t="s">
        <v>5252</v>
      </c>
      <c r="E3510" s="11" t="s">
        <v>5253</v>
      </c>
      <c r="F3510" s="6">
        <v>491983</v>
      </c>
      <c r="G3510" s="6" t="s">
        <v>5245</v>
      </c>
      <c r="H3510" s="16">
        <v>92374685.420000002</v>
      </c>
      <c r="I3510" s="12" t="s">
        <v>1809</v>
      </c>
      <c r="J3510" s="12" t="s">
        <v>2200</v>
      </c>
      <c r="K3510" s="15">
        <v>0</v>
      </c>
      <c r="L3510" s="13" t="s">
        <v>14</v>
      </c>
      <c r="M3510" s="7">
        <v>1</v>
      </c>
      <c r="N3510" s="17"/>
    </row>
    <row r="3511" spans="1:14" ht="126">
      <c r="A3511" s="6">
        <v>3509</v>
      </c>
      <c r="B3511" s="8" t="s">
        <v>18017</v>
      </c>
      <c r="C3511" s="9" t="s">
        <v>5254</v>
      </c>
      <c r="D3511" s="10" t="s">
        <v>5255</v>
      </c>
      <c r="E3511" s="11" t="s">
        <v>5253</v>
      </c>
      <c r="F3511" s="6">
        <v>491983</v>
      </c>
      <c r="G3511" s="6" t="s">
        <v>5245</v>
      </c>
      <c r="H3511" s="16">
        <v>92374685.420000002</v>
      </c>
      <c r="I3511" s="12" t="s">
        <v>1809</v>
      </c>
      <c r="J3511" s="12" t="s">
        <v>2200</v>
      </c>
      <c r="K3511" s="15">
        <v>0</v>
      </c>
      <c r="L3511" s="13" t="s">
        <v>14</v>
      </c>
      <c r="M3511" s="7">
        <v>0.6</v>
      </c>
      <c r="N3511" s="17"/>
    </row>
    <row r="3512" spans="1:14" ht="126">
      <c r="A3512" s="6">
        <v>3510</v>
      </c>
      <c r="B3512" s="8" t="s">
        <v>18017</v>
      </c>
      <c r="C3512" s="9" t="s">
        <v>5256</v>
      </c>
      <c r="D3512" s="10" t="s">
        <v>5257</v>
      </c>
      <c r="E3512" s="11" t="s">
        <v>5253</v>
      </c>
      <c r="F3512" s="6">
        <v>491983</v>
      </c>
      <c r="G3512" s="6" t="s">
        <v>5245</v>
      </c>
      <c r="H3512" s="16">
        <v>92374685.420000002</v>
      </c>
      <c r="I3512" s="12" t="s">
        <v>1809</v>
      </c>
      <c r="J3512" s="12" t="s">
        <v>2200</v>
      </c>
      <c r="K3512" s="15">
        <v>0</v>
      </c>
      <c r="L3512" s="13" t="s">
        <v>14</v>
      </c>
      <c r="M3512" s="7">
        <v>0.4</v>
      </c>
      <c r="N3512" s="17"/>
    </row>
    <row r="3513" spans="1:14" ht="94.5">
      <c r="A3513" s="6">
        <v>3511</v>
      </c>
      <c r="B3513" s="8" t="s">
        <v>18017</v>
      </c>
      <c r="C3513" s="9" t="s">
        <v>5258</v>
      </c>
      <c r="D3513" s="10" t="s">
        <v>4985</v>
      </c>
      <c r="E3513" s="11" t="s">
        <v>5259</v>
      </c>
      <c r="F3513" s="6">
        <v>154198</v>
      </c>
      <c r="G3513" s="6" t="s">
        <v>5245</v>
      </c>
      <c r="H3513" s="16">
        <v>65721301.577</v>
      </c>
      <c r="I3513" s="12" t="s">
        <v>5260</v>
      </c>
      <c r="J3513" s="12" t="s">
        <v>5261</v>
      </c>
      <c r="K3513" s="15">
        <v>41112300</v>
      </c>
      <c r="L3513" s="13" t="s">
        <v>15</v>
      </c>
      <c r="M3513" s="7">
        <v>1</v>
      </c>
      <c r="N3513" s="17"/>
    </row>
    <row r="3514" spans="1:14" ht="78.75">
      <c r="A3514" s="6">
        <v>3512</v>
      </c>
      <c r="B3514" s="8" t="s">
        <v>18017</v>
      </c>
      <c r="C3514" s="9" t="s">
        <v>5262</v>
      </c>
      <c r="D3514" s="10" t="s">
        <v>4672</v>
      </c>
      <c r="E3514" s="11" t="s">
        <v>5263</v>
      </c>
      <c r="F3514" s="6">
        <v>149837</v>
      </c>
      <c r="G3514" s="6" t="s">
        <v>5245</v>
      </c>
      <c r="H3514" s="16">
        <v>49937197.18</v>
      </c>
      <c r="I3514" s="12" t="s">
        <v>5264</v>
      </c>
      <c r="J3514" s="12" t="s">
        <v>4813</v>
      </c>
      <c r="K3514" s="15">
        <v>40625718</v>
      </c>
      <c r="L3514" s="13" t="s">
        <v>15</v>
      </c>
      <c r="M3514" s="7">
        <v>1</v>
      </c>
      <c r="N3514" s="17"/>
    </row>
    <row r="3515" spans="1:14" ht="63">
      <c r="A3515" s="6">
        <v>3513</v>
      </c>
      <c r="B3515" s="8" t="s">
        <v>18017</v>
      </c>
      <c r="C3515" s="9" t="s">
        <v>4765</v>
      </c>
      <c r="D3515" s="10" t="s">
        <v>3319</v>
      </c>
      <c r="E3515" s="11" t="s">
        <v>5265</v>
      </c>
      <c r="F3515" s="6">
        <v>313361</v>
      </c>
      <c r="G3515" s="6" t="s">
        <v>5245</v>
      </c>
      <c r="H3515" s="16">
        <v>76042339.510000005</v>
      </c>
      <c r="I3515" s="12" t="s">
        <v>4143</v>
      </c>
      <c r="J3515" s="12" t="s">
        <v>4785</v>
      </c>
      <c r="K3515" s="15">
        <v>20083917</v>
      </c>
      <c r="L3515" s="13" t="s">
        <v>15</v>
      </c>
      <c r="M3515" s="7">
        <v>1</v>
      </c>
      <c r="N3515" s="17"/>
    </row>
    <row r="3516" spans="1:14" ht="63">
      <c r="A3516" s="6">
        <v>3514</v>
      </c>
      <c r="B3516" s="8" t="s">
        <v>18017</v>
      </c>
      <c r="C3516" s="9" t="s">
        <v>5266</v>
      </c>
      <c r="D3516" s="10" t="s">
        <v>5267</v>
      </c>
      <c r="E3516" s="11" t="s">
        <v>5268</v>
      </c>
      <c r="F3516" s="6">
        <v>319039</v>
      </c>
      <c r="G3516" s="6" t="s">
        <v>5245</v>
      </c>
      <c r="H3516" s="16">
        <v>119723105.8</v>
      </c>
      <c r="I3516" s="12" t="s">
        <v>5269</v>
      </c>
      <c r="J3516" s="12" t="s">
        <v>5270</v>
      </c>
      <c r="K3516" s="15">
        <v>56294980</v>
      </c>
      <c r="L3516" s="13" t="s">
        <v>14</v>
      </c>
      <c r="M3516" s="7">
        <v>1</v>
      </c>
      <c r="N3516" s="17"/>
    </row>
    <row r="3517" spans="1:14" ht="63">
      <c r="A3517" s="6">
        <v>3515</v>
      </c>
      <c r="B3517" s="8" t="s">
        <v>18017</v>
      </c>
      <c r="C3517" s="9" t="s">
        <v>4915</v>
      </c>
      <c r="D3517" s="10" t="s">
        <v>4728</v>
      </c>
      <c r="E3517" s="11" t="s">
        <v>5268</v>
      </c>
      <c r="F3517" s="6">
        <v>319039</v>
      </c>
      <c r="G3517" s="6" t="s">
        <v>5245</v>
      </c>
      <c r="H3517" s="16">
        <v>119723105.8</v>
      </c>
      <c r="I3517" s="12" t="s">
        <v>5269</v>
      </c>
      <c r="J3517" s="12" t="s">
        <v>5270</v>
      </c>
      <c r="K3517" s="15">
        <v>56294980</v>
      </c>
      <c r="L3517" s="13" t="s">
        <v>14</v>
      </c>
      <c r="M3517" s="7">
        <v>0.48549999999999999</v>
      </c>
      <c r="N3517" s="17"/>
    </row>
    <row r="3518" spans="1:14" ht="78.75">
      <c r="A3518" s="6">
        <v>3516</v>
      </c>
      <c r="B3518" s="8" t="s">
        <v>18017</v>
      </c>
      <c r="C3518" s="9" t="s">
        <v>4913</v>
      </c>
      <c r="D3518" s="10" t="s">
        <v>4914</v>
      </c>
      <c r="E3518" s="11" t="s">
        <v>5268</v>
      </c>
      <c r="F3518" s="6">
        <v>319039</v>
      </c>
      <c r="G3518" s="6" t="s">
        <v>5245</v>
      </c>
      <c r="H3518" s="16">
        <v>119723105.8</v>
      </c>
      <c r="I3518" s="12" t="s">
        <v>5269</v>
      </c>
      <c r="J3518" s="12" t="s">
        <v>5270</v>
      </c>
      <c r="K3518" s="15">
        <v>56294980</v>
      </c>
      <c r="L3518" s="13" t="s">
        <v>14</v>
      </c>
      <c r="M3518" s="7">
        <v>0.51449999999999996</v>
      </c>
      <c r="N3518" s="17"/>
    </row>
    <row r="3519" spans="1:14" ht="63">
      <c r="A3519" s="6">
        <v>3517</v>
      </c>
      <c r="B3519" s="8" t="s">
        <v>18017</v>
      </c>
      <c r="C3519" s="9" t="s">
        <v>5271</v>
      </c>
      <c r="D3519" s="10" t="s">
        <v>5272</v>
      </c>
      <c r="E3519" s="11" t="s">
        <v>5273</v>
      </c>
      <c r="F3519" s="6">
        <v>401641</v>
      </c>
      <c r="G3519" s="6" t="s">
        <v>5245</v>
      </c>
      <c r="H3519" s="16">
        <v>86426927.849999994</v>
      </c>
      <c r="I3519" s="12" t="s">
        <v>5274</v>
      </c>
      <c r="J3519" s="12" t="s">
        <v>5275</v>
      </c>
      <c r="K3519" s="15">
        <v>8199414</v>
      </c>
      <c r="L3519" s="13" t="s">
        <v>14</v>
      </c>
      <c r="M3519" s="7">
        <v>1</v>
      </c>
      <c r="N3519" s="17"/>
    </row>
    <row r="3520" spans="1:14" ht="94.5">
      <c r="A3520" s="6">
        <v>3518</v>
      </c>
      <c r="B3520" s="8" t="s">
        <v>18017</v>
      </c>
      <c r="C3520" s="9" t="s">
        <v>5276</v>
      </c>
      <c r="D3520" s="10" t="s">
        <v>5277</v>
      </c>
      <c r="E3520" s="11" t="s">
        <v>5273</v>
      </c>
      <c r="F3520" s="6">
        <v>401641</v>
      </c>
      <c r="G3520" s="6" t="s">
        <v>5245</v>
      </c>
      <c r="H3520" s="16">
        <v>86426927.849999994</v>
      </c>
      <c r="I3520" s="12" t="s">
        <v>5274</v>
      </c>
      <c r="J3520" s="12" t="s">
        <v>5275</v>
      </c>
      <c r="K3520" s="15">
        <v>8199414</v>
      </c>
      <c r="L3520" s="13" t="s">
        <v>14</v>
      </c>
      <c r="M3520" s="7">
        <v>0.4</v>
      </c>
      <c r="N3520" s="17"/>
    </row>
    <row r="3521" spans="1:14" ht="63">
      <c r="A3521" s="6">
        <v>3519</v>
      </c>
      <c r="B3521" s="8" t="s">
        <v>18017</v>
      </c>
      <c r="C3521" s="9" t="s">
        <v>5278</v>
      </c>
      <c r="D3521" s="10" t="s">
        <v>5279</v>
      </c>
      <c r="E3521" s="11" t="s">
        <v>5273</v>
      </c>
      <c r="F3521" s="6">
        <v>401641</v>
      </c>
      <c r="G3521" s="6" t="s">
        <v>5245</v>
      </c>
      <c r="H3521" s="16">
        <v>86426927.849999994</v>
      </c>
      <c r="I3521" s="12" t="s">
        <v>5274</v>
      </c>
      <c r="J3521" s="12" t="s">
        <v>5275</v>
      </c>
      <c r="K3521" s="15">
        <v>8199414</v>
      </c>
      <c r="L3521" s="13" t="s">
        <v>14</v>
      </c>
      <c r="M3521" s="7">
        <v>0.6</v>
      </c>
      <c r="N3521" s="17"/>
    </row>
    <row r="3522" spans="1:14" ht="78.75">
      <c r="A3522" s="6">
        <v>3520</v>
      </c>
      <c r="B3522" s="8" t="s">
        <v>18017</v>
      </c>
      <c r="C3522" s="9" t="s">
        <v>5280</v>
      </c>
      <c r="D3522" s="10" t="s">
        <v>5281</v>
      </c>
      <c r="E3522" s="11" t="s">
        <v>5282</v>
      </c>
      <c r="F3522" s="6">
        <v>71894</v>
      </c>
      <c r="G3522" s="6" t="s">
        <v>5245</v>
      </c>
      <c r="H3522" s="16">
        <v>78616773</v>
      </c>
      <c r="I3522" s="12" t="s">
        <v>5283</v>
      </c>
      <c r="J3522" s="12" t="s">
        <v>4825</v>
      </c>
      <c r="K3522" s="15">
        <v>70714437</v>
      </c>
      <c r="L3522" s="13" t="s">
        <v>14</v>
      </c>
      <c r="M3522" s="7">
        <v>1</v>
      </c>
      <c r="N3522" s="17"/>
    </row>
    <row r="3523" spans="1:14" ht="78.75">
      <c r="A3523" s="6">
        <v>3521</v>
      </c>
      <c r="B3523" s="8" t="s">
        <v>18017</v>
      </c>
      <c r="C3523" s="9" t="s">
        <v>4671</v>
      </c>
      <c r="D3523" s="10" t="s">
        <v>4672</v>
      </c>
      <c r="E3523" s="11" t="s">
        <v>5282</v>
      </c>
      <c r="F3523" s="6">
        <v>71894</v>
      </c>
      <c r="G3523" s="6" t="s">
        <v>5245</v>
      </c>
      <c r="H3523" s="16">
        <v>78616773</v>
      </c>
      <c r="I3523" s="12" t="s">
        <v>5283</v>
      </c>
      <c r="J3523" s="12" t="s">
        <v>4825</v>
      </c>
      <c r="K3523" s="15">
        <v>70714437</v>
      </c>
      <c r="L3523" s="13" t="s">
        <v>14</v>
      </c>
      <c r="M3523" s="7">
        <v>0.49</v>
      </c>
      <c r="N3523" s="17"/>
    </row>
    <row r="3524" spans="1:14" ht="110.25">
      <c r="A3524" s="6">
        <v>3522</v>
      </c>
      <c r="B3524" s="8" t="s">
        <v>18017</v>
      </c>
      <c r="C3524" s="9" t="s">
        <v>5284</v>
      </c>
      <c r="D3524" s="10" t="s">
        <v>5285</v>
      </c>
      <c r="E3524" s="11" t="s">
        <v>5282</v>
      </c>
      <c r="F3524" s="6">
        <v>71894</v>
      </c>
      <c r="G3524" s="6" t="s">
        <v>5245</v>
      </c>
      <c r="H3524" s="16">
        <v>78616773</v>
      </c>
      <c r="I3524" s="12" t="s">
        <v>5283</v>
      </c>
      <c r="J3524" s="12" t="s">
        <v>4825</v>
      </c>
      <c r="K3524" s="15">
        <v>70714437</v>
      </c>
      <c r="L3524" s="13" t="s">
        <v>14</v>
      </c>
      <c r="M3524" s="7">
        <v>0.51</v>
      </c>
      <c r="N3524" s="17"/>
    </row>
    <row r="3525" spans="1:14" ht="47.25">
      <c r="A3525" s="6">
        <v>3523</v>
      </c>
      <c r="B3525" s="8" t="s">
        <v>18017</v>
      </c>
      <c r="C3525" s="9" t="s">
        <v>5286</v>
      </c>
      <c r="D3525" s="10" t="s">
        <v>4872</v>
      </c>
      <c r="E3525" s="11" t="s">
        <v>5287</v>
      </c>
      <c r="F3525" s="6">
        <v>64010</v>
      </c>
      <c r="G3525" s="6" t="s">
        <v>5245</v>
      </c>
      <c r="H3525" s="16">
        <v>12110583.488</v>
      </c>
      <c r="I3525" s="12" t="s">
        <v>5288</v>
      </c>
      <c r="J3525" s="12" t="s">
        <v>5289</v>
      </c>
      <c r="K3525" s="15">
        <v>10123615</v>
      </c>
      <c r="L3525" s="13" t="s">
        <v>15</v>
      </c>
      <c r="M3525" s="7">
        <v>1</v>
      </c>
      <c r="N3525" s="17"/>
    </row>
    <row r="3526" spans="1:14" ht="47.25">
      <c r="A3526" s="6">
        <v>3524</v>
      </c>
      <c r="B3526" s="8" t="s">
        <v>18017</v>
      </c>
      <c r="C3526" s="9" t="s">
        <v>5290</v>
      </c>
      <c r="D3526" s="10" t="s">
        <v>5291</v>
      </c>
      <c r="E3526" s="11" t="s">
        <v>5292</v>
      </c>
      <c r="F3526" s="6">
        <v>121105</v>
      </c>
      <c r="G3526" s="6" t="s">
        <v>5245</v>
      </c>
      <c r="H3526" s="16">
        <v>10321483.119999999</v>
      </c>
      <c r="I3526" s="12" t="s">
        <v>5293</v>
      </c>
      <c r="J3526" s="12" t="s">
        <v>5294</v>
      </c>
      <c r="K3526" s="15">
        <v>1520315</v>
      </c>
      <c r="L3526" s="13" t="s">
        <v>15</v>
      </c>
      <c r="M3526" s="7">
        <v>1</v>
      </c>
      <c r="N3526" s="17"/>
    </row>
    <row r="3527" spans="1:14" ht="47.25">
      <c r="A3527" s="6">
        <v>3525</v>
      </c>
      <c r="B3527" s="8" t="s">
        <v>18017</v>
      </c>
      <c r="C3527" s="9" t="s">
        <v>5290</v>
      </c>
      <c r="D3527" s="10" t="s">
        <v>5291</v>
      </c>
      <c r="E3527" s="11" t="s">
        <v>5295</v>
      </c>
      <c r="F3527" s="6">
        <v>121106</v>
      </c>
      <c r="G3527" s="6" t="s">
        <v>5245</v>
      </c>
      <c r="H3527" s="16">
        <v>10878859.33</v>
      </c>
      <c r="I3527" s="12" t="s">
        <v>5293</v>
      </c>
      <c r="J3527" s="12" t="s">
        <v>5294</v>
      </c>
      <c r="K3527" s="15">
        <v>3094482</v>
      </c>
      <c r="L3527" s="13" t="s">
        <v>15</v>
      </c>
      <c r="M3527" s="7">
        <v>1</v>
      </c>
      <c r="N3527" s="17"/>
    </row>
    <row r="3528" spans="1:14" ht="47.25">
      <c r="A3528" s="6">
        <v>3526</v>
      </c>
      <c r="B3528" s="8" t="s">
        <v>18017</v>
      </c>
      <c r="C3528" s="9" t="s">
        <v>5296</v>
      </c>
      <c r="D3528" s="10" t="s">
        <v>5297</v>
      </c>
      <c r="E3528" s="11" t="s">
        <v>5298</v>
      </c>
      <c r="F3528" s="6">
        <v>28585</v>
      </c>
      <c r="G3528" s="6" t="s">
        <v>5245</v>
      </c>
      <c r="H3528" s="16">
        <v>4927003.6399999997</v>
      </c>
      <c r="I3528" s="12" t="s">
        <v>5299</v>
      </c>
      <c r="J3528" s="12" t="s">
        <v>5300</v>
      </c>
      <c r="K3528" s="15">
        <v>4923099</v>
      </c>
      <c r="L3528" s="13" t="s">
        <v>15</v>
      </c>
      <c r="M3528" s="7">
        <v>1</v>
      </c>
      <c r="N3528" s="17"/>
    </row>
    <row r="3529" spans="1:14" ht="315">
      <c r="A3529" s="6">
        <v>3527</v>
      </c>
      <c r="B3529" s="8" t="s">
        <v>18017</v>
      </c>
      <c r="C3529" s="9" t="s">
        <v>5301</v>
      </c>
      <c r="D3529" s="10" t="s">
        <v>5302</v>
      </c>
      <c r="E3529" s="11" t="s">
        <v>5303</v>
      </c>
      <c r="F3529" s="6">
        <v>463117</v>
      </c>
      <c r="G3529" s="6" t="s">
        <v>1666</v>
      </c>
      <c r="H3529" s="16">
        <v>607673368.23000002</v>
      </c>
      <c r="I3529" s="12" t="s">
        <v>5304</v>
      </c>
      <c r="J3529" s="12" t="s">
        <v>5305</v>
      </c>
      <c r="K3529" s="15">
        <v>0</v>
      </c>
      <c r="L3529" s="13" t="s">
        <v>14</v>
      </c>
      <c r="M3529" s="7">
        <v>1</v>
      </c>
      <c r="N3529" s="17"/>
    </row>
    <row r="3530" spans="1:14" ht="315">
      <c r="A3530" s="6">
        <v>3528</v>
      </c>
      <c r="B3530" s="8" t="s">
        <v>18017</v>
      </c>
      <c r="C3530" s="9" t="s">
        <v>5306</v>
      </c>
      <c r="D3530" s="10" t="s">
        <v>5307</v>
      </c>
      <c r="E3530" s="11" t="s">
        <v>5303</v>
      </c>
      <c r="F3530" s="6">
        <v>463117</v>
      </c>
      <c r="G3530" s="6" t="s">
        <v>1666</v>
      </c>
      <c r="H3530" s="16">
        <v>607673368.23000002</v>
      </c>
      <c r="I3530" s="12" t="s">
        <v>5304</v>
      </c>
      <c r="J3530" s="12" t="s">
        <v>5305</v>
      </c>
      <c r="K3530" s="15">
        <v>0</v>
      </c>
      <c r="L3530" s="13" t="s">
        <v>14</v>
      </c>
      <c r="M3530" s="7">
        <v>0.49</v>
      </c>
      <c r="N3530" s="17"/>
    </row>
    <row r="3531" spans="1:14" ht="315">
      <c r="A3531" s="6">
        <v>3529</v>
      </c>
      <c r="B3531" s="8" t="s">
        <v>18017</v>
      </c>
      <c r="C3531" s="9" t="s">
        <v>5308</v>
      </c>
      <c r="D3531" s="10" t="s">
        <v>5309</v>
      </c>
      <c r="E3531" s="11" t="s">
        <v>5303</v>
      </c>
      <c r="F3531" s="6">
        <v>463117</v>
      </c>
      <c r="G3531" s="6" t="s">
        <v>1666</v>
      </c>
      <c r="H3531" s="16">
        <v>607673368.23000002</v>
      </c>
      <c r="I3531" s="12" t="s">
        <v>5304</v>
      </c>
      <c r="J3531" s="12" t="s">
        <v>5305</v>
      </c>
      <c r="K3531" s="15">
        <v>0</v>
      </c>
      <c r="L3531" s="13" t="s">
        <v>14</v>
      </c>
      <c r="M3531" s="7">
        <v>0.51</v>
      </c>
      <c r="N3531" s="17"/>
    </row>
    <row r="3532" spans="1:14" ht="110.25">
      <c r="A3532" s="6">
        <v>3530</v>
      </c>
      <c r="B3532" s="8" t="s">
        <v>18017</v>
      </c>
      <c r="C3532" s="9" t="s">
        <v>5310</v>
      </c>
      <c r="D3532" s="10" t="s">
        <v>5311</v>
      </c>
      <c r="E3532" s="11" t="s">
        <v>5312</v>
      </c>
      <c r="F3532" s="6">
        <v>414785</v>
      </c>
      <c r="G3532" s="6" t="s">
        <v>1666</v>
      </c>
      <c r="H3532" s="16">
        <v>119899997.27</v>
      </c>
      <c r="I3532" s="12" t="s">
        <v>5313</v>
      </c>
      <c r="J3532" s="12" t="s">
        <v>5314</v>
      </c>
      <c r="K3532" s="15">
        <v>20181480</v>
      </c>
      <c r="L3532" s="13" t="s">
        <v>14</v>
      </c>
      <c r="M3532" s="7">
        <v>1</v>
      </c>
      <c r="N3532" s="17"/>
    </row>
    <row r="3533" spans="1:14" ht="78.75">
      <c r="A3533" s="6">
        <v>3531</v>
      </c>
      <c r="B3533" s="8" t="s">
        <v>18017</v>
      </c>
      <c r="C3533" s="9" t="s">
        <v>5315</v>
      </c>
      <c r="D3533" s="10" t="s">
        <v>5316</v>
      </c>
      <c r="E3533" s="11" t="s">
        <v>5312</v>
      </c>
      <c r="F3533" s="6">
        <v>414785</v>
      </c>
      <c r="G3533" s="6" t="s">
        <v>1666</v>
      </c>
      <c r="H3533" s="16">
        <v>119899997.27</v>
      </c>
      <c r="I3533" s="12" t="s">
        <v>5313</v>
      </c>
      <c r="J3533" s="12" t="s">
        <v>5314</v>
      </c>
      <c r="K3533" s="15">
        <v>20181480</v>
      </c>
      <c r="L3533" s="13" t="s">
        <v>14</v>
      </c>
      <c r="M3533" s="7">
        <v>0.75</v>
      </c>
      <c r="N3533" s="17"/>
    </row>
    <row r="3534" spans="1:14" ht="78.75">
      <c r="A3534" s="6">
        <v>3532</v>
      </c>
      <c r="B3534" s="8" t="s">
        <v>18017</v>
      </c>
      <c r="C3534" s="9" t="s">
        <v>5024</v>
      </c>
      <c r="D3534" s="10" t="s">
        <v>4705</v>
      </c>
      <c r="E3534" s="11" t="s">
        <v>5312</v>
      </c>
      <c r="F3534" s="6">
        <v>414785</v>
      </c>
      <c r="G3534" s="6" t="s">
        <v>1666</v>
      </c>
      <c r="H3534" s="16">
        <v>119899997.27</v>
      </c>
      <c r="I3534" s="12" t="s">
        <v>5313</v>
      </c>
      <c r="J3534" s="12" t="s">
        <v>5314</v>
      </c>
      <c r="K3534" s="15">
        <v>20181480</v>
      </c>
      <c r="L3534" s="13" t="s">
        <v>14</v>
      </c>
      <c r="M3534" s="7">
        <v>0.25</v>
      </c>
      <c r="N3534" s="17"/>
    </row>
    <row r="3535" spans="1:14" ht="126">
      <c r="A3535" s="6">
        <v>3533</v>
      </c>
      <c r="B3535" s="8" t="s">
        <v>18017</v>
      </c>
      <c r="C3535" s="9" t="s">
        <v>5317</v>
      </c>
      <c r="D3535" s="10" t="s">
        <v>1248</v>
      </c>
      <c r="E3535" s="11" t="s">
        <v>5318</v>
      </c>
      <c r="F3535" s="6">
        <v>415699</v>
      </c>
      <c r="G3535" s="6" t="s">
        <v>1666</v>
      </c>
      <c r="H3535" s="16">
        <v>201652386.21000001</v>
      </c>
      <c r="I3535" s="12" t="s">
        <v>5313</v>
      </c>
      <c r="J3535" s="12" t="s">
        <v>5314</v>
      </c>
      <c r="K3535" s="15">
        <v>0</v>
      </c>
      <c r="L3535" s="13" t="s">
        <v>15</v>
      </c>
      <c r="M3535" s="7">
        <v>1</v>
      </c>
      <c r="N3535" s="17"/>
    </row>
    <row r="3536" spans="1:14" ht="126">
      <c r="A3536" s="6">
        <v>3534</v>
      </c>
      <c r="B3536" s="8" t="s">
        <v>18017</v>
      </c>
      <c r="C3536" s="9" t="s">
        <v>5319</v>
      </c>
      <c r="D3536" s="10" t="s">
        <v>5320</v>
      </c>
      <c r="E3536" s="11" t="s">
        <v>5321</v>
      </c>
      <c r="F3536" s="6">
        <v>423403</v>
      </c>
      <c r="G3536" s="6" t="s">
        <v>1666</v>
      </c>
      <c r="H3536" s="16">
        <v>230007030.97</v>
      </c>
      <c r="I3536" s="12" t="s">
        <v>5322</v>
      </c>
      <c r="J3536" s="12" t="s">
        <v>5323</v>
      </c>
      <c r="K3536" s="15">
        <v>23000703</v>
      </c>
      <c r="L3536" s="13" t="s">
        <v>14</v>
      </c>
      <c r="M3536" s="7">
        <v>1</v>
      </c>
      <c r="N3536" s="17"/>
    </row>
    <row r="3537" spans="1:14" ht="126">
      <c r="A3537" s="6">
        <v>3535</v>
      </c>
      <c r="B3537" s="8" t="s">
        <v>18017</v>
      </c>
      <c r="C3537" s="9" t="s">
        <v>5324</v>
      </c>
      <c r="D3537" s="10" t="s">
        <v>5325</v>
      </c>
      <c r="E3537" s="11" t="s">
        <v>5321</v>
      </c>
      <c r="F3537" s="6">
        <v>423403</v>
      </c>
      <c r="G3537" s="6" t="s">
        <v>1666</v>
      </c>
      <c r="H3537" s="16">
        <v>230007030.97</v>
      </c>
      <c r="I3537" s="12" t="s">
        <v>5322</v>
      </c>
      <c r="J3537" s="12" t="s">
        <v>5323</v>
      </c>
      <c r="K3537" s="15">
        <v>23000703</v>
      </c>
      <c r="L3537" s="13" t="s">
        <v>14</v>
      </c>
      <c r="M3537" s="7">
        <v>0.49</v>
      </c>
      <c r="N3537" s="17"/>
    </row>
    <row r="3538" spans="1:14" ht="126">
      <c r="A3538" s="6">
        <v>3536</v>
      </c>
      <c r="B3538" s="8" t="s">
        <v>18017</v>
      </c>
      <c r="C3538" s="9" t="s">
        <v>5326</v>
      </c>
      <c r="D3538" s="10" t="s">
        <v>5327</v>
      </c>
      <c r="E3538" s="11" t="s">
        <v>5321</v>
      </c>
      <c r="F3538" s="6">
        <v>423403</v>
      </c>
      <c r="G3538" s="6" t="s">
        <v>1666</v>
      </c>
      <c r="H3538" s="16">
        <v>230007030.97</v>
      </c>
      <c r="I3538" s="12" t="s">
        <v>5322</v>
      </c>
      <c r="J3538" s="12" t="s">
        <v>5323</v>
      </c>
      <c r="K3538" s="15">
        <v>23000703</v>
      </c>
      <c r="L3538" s="13" t="s">
        <v>14</v>
      </c>
      <c r="M3538" s="7">
        <v>0.51</v>
      </c>
      <c r="N3538" s="17"/>
    </row>
    <row r="3539" spans="1:14" ht="78.75">
      <c r="A3539" s="6">
        <v>3537</v>
      </c>
      <c r="B3539" s="8" t="s">
        <v>18017</v>
      </c>
      <c r="C3539" s="9" t="s">
        <v>5251</v>
      </c>
      <c r="D3539" s="10" t="s">
        <v>5328</v>
      </c>
      <c r="E3539" s="11" t="s">
        <v>5329</v>
      </c>
      <c r="F3539" s="6">
        <v>478640</v>
      </c>
      <c r="G3539" s="6" t="s">
        <v>1666</v>
      </c>
      <c r="H3539" s="16">
        <v>209192662.11500001</v>
      </c>
      <c r="I3539" s="12" t="s">
        <v>1739</v>
      </c>
      <c r="J3539" s="12" t="s">
        <v>5330</v>
      </c>
      <c r="K3539" s="15">
        <v>0</v>
      </c>
      <c r="L3539" s="13" t="s">
        <v>14</v>
      </c>
      <c r="M3539" s="7">
        <v>1</v>
      </c>
      <c r="N3539" s="17"/>
    </row>
    <row r="3540" spans="1:14" ht="110.25">
      <c r="A3540" s="6">
        <v>3538</v>
      </c>
      <c r="B3540" s="8" t="s">
        <v>18017</v>
      </c>
      <c r="C3540" s="9" t="s">
        <v>5254</v>
      </c>
      <c r="D3540" s="10" t="s">
        <v>5255</v>
      </c>
      <c r="E3540" s="11" t="s">
        <v>5329</v>
      </c>
      <c r="F3540" s="6">
        <v>478640</v>
      </c>
      <c r="G3540" s="6" t="s">
        <v>1666</v>
      </c>
      <c r="H3540" s="16">
        <v>209192662.11500001</v>
      </c>
      <c r="I3540" s="12" t="s">
        <v>1739</v>
      </c>
      <c r="J3540" s="12" t="s">
        <v>5330</v>
      </c>
      <c r="K3540" s="15">
        <v>0</v>
      </c>
      <c r="L3540" s="13" t="s">
        <v>14</v>
      </c>
      <c r="M3540" s="7">
        <v>0.49</v>
      </c>
      <c r="N3540" s="17"/>
    </row>
    <row r="3541" spans="1:14" ht="78.75">
      <c r="A3541" s="6">
        <v>3539</v>
      </c>
      <c r="B3541" s="8" t="s">
        <v>18017</v>
      </c>
      <c r="C3541" s="9" t="s">
        <v>5331</v>
      </c>
      <c r="D3541" s="10" t="s">
        <v>3831</v>
      </c>
      <c r="E3541" s="11" t="s">
        <v>5329</v>
      </c>
      <c r="F3541" s="6">
        <v>478640</v>
      </c>
      <c r="G3541" s="6" t="s">
        <v>1666</v>
      </c>
      <c r="H3541" s="16">
        <v>209192662.11500001</v>
      </c>
      <c r="I3541" s="12" t="s">
        <v>1739</v>
      </c>
      <c r="J3541" s="12" t="s">
        <v>5330</v>
      </c>
      <c r="K3541" s="15">
        <v>0</v>
      </c>
      <c r="L3541" s="13" t="s">
        <v>14</v>
      </c>
      <c r="M3541" s="7">
        <v>0.51</v>
      </c>
      <c r="N3541" s="17"/>
    </row>
    <row r="3542" spans="1:14" ht="409.5">
      <c r="A3542" s="6">
        <v>3540</v>
      </c>
      <c r="B3542" s="8" t="s">
        <v>18017</v>
      </c>
      <c r="C3542" s="9" t="s">
        <v>5332</v>
      </c>
      <c r="D3542" s="10" t="s">
        <v>4668</v>
      </c>
      <c r="E3542" s="11" t="s">
        <v>5333</v>
      </c>
      <c r="F3542" s="6">
        <v>334854</v>
      </c>
      <c r="G3542" s="6" t="s">
        <v>1687</v>
      </c>
      <c r="H3542" s="16">
        <v>2626568.9</v>
      </c>
      <c r="I3542" s="12" t="s">
        <v>5334</v>
      </c>
      <c r="J3542" s="12" t="s">
        <v>4004</v>
      </c>
      <c r="K3542" s="15">
        <v>0</v>
      </c>
      <c r="L3542" s="13" t="s">
        <v>15</v>
      </c>
      <c r="M3542" s="7">
        <v>1</v>
      </c>
      <c r="N3542" s="17"/>
    </row>
    <row r="3543" spans="1:14" ht="409.5">
      <c r="A3543" s="6">
        <v>3541</v>
      </c>
      <c r="B3543" s="8" t="s">
        <v>18017</v>
      </c>
      <c r="C3543" s="9" t="s">
        <v>5332</v>
      </c>
      <c r="D3543" s="10" t="s">
        <v>4668</v>
      </c>
      <c r="E3543" s="11" t="s">
        <v>5335</v>
      </c>
      <c r="F3543" s="6">
        <v>334856</v>
      </c>
      <c r="G3543" s="6" t="s">
        <v>1687</v>
      </c>
      <c r="H3543" s="16">
        <v>1697682.5049999999</v>
      </c>
      <c r="I3543" s="12" t="s">
        <v>5334</v>
      </c>
      <c r="J3543" s="12" t="s">
        <v>4004</v>
      </c>
      <c r="K3543" s="15">
        <v>0</v>
      </c>
      <c r="L3543" s="13" t="s">
        <v>15</v>
      </c>
      <c r="M3543" s="7">
        <v>1</v>
      </c>
      <c r="N3543" s="17"/>
    </row>
    <row r="3544" spans="1:14" ht="78.75">
      <c r="A3544" s="6">
        <v>3542</v>
      </c>
      <c r="B3544" s="8" t="s">
        <v>18017</v>
      </c>
      <c r="C3544" s="9" t="s">
        <v>5336</v>
      </c>
      <c r="D3544" s="10" t="s">
        <v>5337</v>
      </c>
      <c r="E3544" s="11" t="s">
        <v>5338</v>
      </c>
      <c r="F3544" s="6">
        <v>427179</v>
      </c>
      <c r="G3544" s="6" t="s">
        <v>1687</v>
      </c>
      <c r="H3544" s="16">
        <v>48377737.700000003</v>
      </c>
      <c r="I3544" s="12" t="s">
        <v>5339</v>
      </c>
      <c r="J3544" s="12" t="s">
        <v>5340</v>
      </c>
      <c r="K3544" s="15">
        <v>0</v>
      </c>
      <c r="L3544" s="13" t="s">
        <v>14</v>
      </c>
      <c r="M3544" s="7">
        <v>1</v>
      </c>
      <c r="N3544" s="17"/>
    </row>
    <row r="3545" spans="1:14" ht="78.75">
      <c r="A3545" s="6">
        <v>3543</v>
      </c>
      <c r="B3545" s="8" t="s">
        <v>18017</v>
      </c>
      <c r="C3545" s="9" t="s">
        <v>5184</v>
      </c>
      <c r="D3545" s="10" t="s">
        <v>4705</v>
      </c>
      <c r="E3545" s="11" t="s">
        <v>5338</v>
      </c>
      <c r="F3545" s="6">
        <v>427179</v>
      </c>
      <c r="G3545" s="6" t="s">
        <v>1687</v>
      </c>
      <c r="H3545" s="16">
        <v>48377737.700000003</v>
      </c>
      <c r="I3545" s="12" t="s">
        <v>5339</v>
      </c>
      <c r="J3545" s="12" t="s">
        <v>5340</v>
      </c>
      <c r="K3545" s="15">
        <v>0</v>
      </c>
      <c r="L3545" s="13" t="s">
        <v>14</v>
      </c>
      <c r="M3545" s="7">
        <v>0.3</v>
      </c>
      <c r="N3545" s="17"/>
    </row>
    <row r="3546" spans="1:14" ht="78.75">
      <c r="A3546" s="6">
        <v>3544</v>
      </c>
      <c r="B3546" s="8" t="s">
        <v>18017</v>
      </c>
      <c r="C3546" s="9" t="s">
        <v>5185</v>
      </c>
      <c r="D3546" s="10" t="s">
        <v>5186</v>
      </c>
      <c r="E3546" s="11" t="s">
        <v>5338</v>
      </c>
      <c r="F3546" s="6">
        <v>427179</v>
      </c>
      <c r="G3546" s="6" t="s">
        <v>1687</v>
      </c>
      <c r="H3546" s="16">
        <v>48377737.700000003</v>
      </c>
      <c r="I3546" s="12" t="s">
        <v>5339</v>
      </c>
      <c r="J3546" s="12" t="s">
        <v>5340</v>
      </c>
      <c r="K3546" s="15">
        <v>0</v>
      </c>
      <c r="L3546" s="13" t="s">
        <v>14</v>
      </c>
      <c r="M3546" s="7">
        <v>0.4</v>
      </c>
      <c r="N3546" s="17"/>
    </row>
    <row r="3547" spans="1:14" ht="78.75">
      <c r="A3547" s="6">
        <v>3545</v>
      </c>
      <c r="B3547" s="8" t="s">
        <v>18017</v>
      </c>
      <c r="C3547" s="9" t="s">
        <v>4085</v>
      </c>
      <c r="D3547" s="10" t="s">
        <v>5153</v>
      </c>
      <c r="E3547" s="11" t="s">
        <v>5338</v>
      </c>
      <c r="F3547" s="6">
        <v>427179</v>
      </c>
      <c r="G3547" s="6" t="s">
        <v>1687</v>
      </c>
      <c r="H3547" s="16">
        <v>48377737.700000003</v>
      </c>
      <c r="I3547" s="12" t="s">
        <v>5339</v>
      </c>
      <c r="J3547" s="12" t="s">
        <v>5340</v>
      </c>
      <c r="K3547" s="15">
        <v>0</v>
      </c>
      <c r="L3547" s="13" t="s">
        <v>14</v>
      </c>
      <c r="M3547" s="7">
        <v>0.3</v>
      </c>
      <c r="N3547" s="17"/>
    </row>
    <row r="3548" spans="1:14" ht="31.5">
      <c r="A3548" s="6">
        <v>3546</v>
      </c>
      <c r="B3548" s="8" t="s">
        <v>18017</v>
      </c>
      <c r="C3548" s="9" t="s">
        <v>5341</v>
      </c>
      <c r="D3548" s="10" t="s">
        <v>5342</v>
      </c>
      <c r="E3548" s="11" t="s">
        <v>5343</v>
      </c>
      <c r="F3548" s="6">
        <v>152070</v>
      </c>
      <c r="G3548" s="6" t="s">
        <v>873</v>
      </c>
      <c r="H3548" s="16">
        <v>8836023.9800000004</v>
      </c>
      <c r="I3548" s="12" t="s">
        <v>5344</v>
      </c>
      <c r="J3548" s="12" t="s">
        <v>5345</v>
      </c>
      <c r="K3548" s="15">
        <v>7904332</v>
      </c>
      <c r="L3548" s="13" t="s">
        <v>15</v>
      </c>
      <c r="M3548" s="7">
        <v>1</v>
      </c>
      <c r="N3548" s="17"/>
    </row>
    <row r="3549" spans="1:14" ht="63">
      <c r="A3549" s="6">
        <v>3547</v>
      </c>
      <c r="B3549" s="8" t="s">
        <v>18017</v>
      </c>
      <c r="C3549" s="9" t="s">
        <v>5346</v>
      </c>
      <c r="D3549" s="10" t="s">
        <v>5347</v>
      </c>
      <c r="E3549" s="11" t="s">
        <v>5348</v>
      </c>
      <c r="F3549" s="6">
        <v>358159</v>
      </c>
      <c r="G3549" s="6" t="s">
        <v>873</v>
      </c>
      <c r="H3549" s="16">
        <v>11629900</v>
      </c>
      <c r="I3549" s="12" t="s">
        <v>4133</v>
      </c>
      <c r="J3549" s="12" t="s">
        <v>2195</v>
      </c>
      <c r="K3549" s="15">
        <v>0</v>
      </c>
      <c r="L3549" s="13" t="s">
        <v>15</v>
      </c>
      <c r="M3549" s="7">
        <v>1</v>
      </c>
      <c r="N3549" s="17"/>
    </row>
    <row r="3550" spans="1:14" ht="31.5">
      <c r="A3550" s="6">
        <v>3548</v>
      </c>
      <c r="B3550" s="8" t="s">
        <v>18017</v>
      </c>
      <c r="C3550" s="9" t="s">
        <v>5349</v>
      </c>
      <c r="D3550" s="10" t="s">
        <v>4870</v>
      </c>
      <c r="E3550" s="11" t="s">
        <v>5350</v>
      </c>
      <c r="F3550" s="6">
        <v>358158</v>
      </c>
      <c r="G3550" s="6" t="s">
        <v>873</v>
      </c>
      <c r="H3550" s="16">
        <v>11608050</v>
      </c>
      <c r="I3550" s="12" t="s">
        <v>4133</v>
      </c>
      <c r="J3550" s="12" t="s">
        <v>2195</v>
      </c>
      <c r="K3550" s="15">
        <v>2575750</v>
      </c>
      <c r="L3550" s="13" t="s">
        <v>15</v>
      </c>
      <c r="M3550" s="7">
        <v>1</v>
      </c>
      <c r="N3550" s="17"/>
    </row>
    <row r="3551" spans="1:14" ht="47.25">
      <c r="A3551" s="6">
        <v>3549</v>
      </c>
      <c r="B3551" s="8" t="s">
        <v>18017</v>
      </c>
      <c r="C3551" s="9" t="s">
        <v>5351</v>
      </c>
      <c r="D3551" s="10" t="s">
        <v>4710</v>
      </c>
      <c r="E3551" s="11" t="s">
        <v>5352</v>
      </c>
      <c r="F3551" s="6">
        <v>358157</v>
      </c>
      <c r="G3551" s="6" t="s">
        <v>873</v>
      </c>
      <c r="H3551" s="16">
        <v>10999100</v>
      </c>
      <c r="I3551" s="12" t="s">
        <v>4133</v>
      </c>
      <c r="J3551" s="12" t="s">
        <v>2195</v>
      </c>
      <c r="K3551" s="15">
        <v>0</v>
      </c>
      <c r="L3551" s="13" t="s">
        <v>15</v>
      </c>
      <c r="M3551" s="7">
        <v>1</v>
      </c>
      <c r="N3551" s="17"/>
    </row>
    <row r="3552" spans="1:14" ht="47.25">
      <c r="A3552" s="6">
        <v>3550</v>
      </c>
      <c r="B3552" s="8" t="s">
        <v>18017</v>
      </c>
      <c r="C3552" s="9" t="s">
        <v>5353</v>
      </c>
      <c r="D3552" s="10" t="s">
        <v>5090</v>
      </c>
      <c r="E3552" s="11" t="s">
        <v>5354</v>
      </c>
      <c r="F3552" s="6">
        <v>358160</v>
      </c>
      <c r="G3552" s="6" t="s">
        <v>873</v>
      </c>
      <c r="H3552" s="16">
        <v>6199700</v>
      </c>
      <c r="I3552" s="12" t="s">
        <v>4133</v>
      </c>
      <c r="J3552" s="12" t="s">
        <v>5355</v>
      </c>
      <c r="K3552" s="15">
        <v>2424250</v>
      </c>
      <c r="L3552" s="13" t="s">
        <v>15</v>
      </c>
      <c r="M3552" s="7">
        <v>1</v>
      </c>
      <c r="N3552" s="17"/>
    </row>
    <row r="3553" spans="1:14" ht="47.25">
      <c r="A3553" s="6">
        <v>3551</v>
      </c>
      <c r="B3553" s="8" t="s">
        <v>18017</v>
      </c>
      <c r="C3553" s="9" t="s">
        <v>5356</v>
      </c>
      <c r="D3553" s="10" t="s">
        <v>5357</v>
      </c>
      <c r="E3553" s="11" t="s">
        <v>5358</v>
      </c>
      <c r="F3553" s="6">
        <v>406432</v>
      </c>
      <c r="G3553" s="6" t="s">
        <v>873</v>
      </c>
      <c r="H3553" s="16">
        <v>6346000</v>
      </c>
      <c r="I3553" s="12" t="s">
        <v>5359</v>
      </c>
      <c r="J3553" s="12" t="s">
        <v>5360</v>
      </c>
      <c r="K3553" s="15">
        <v>0</v>
      </c>
      <c r="L3553" s="13" t="s">
        <v>15</v>
      </c>
      <c r="M3553" s="7">
        <v>1</v>
      </c>
      <c r="N3553" s="17"/>
    </row>
    <row r="3554" spans="1:14" ht="94.5">
      <c r="A3554" s="6">
        <v>3552</v>
      </c>
      <c r="B3554" s="8" t="s">
        <v>18017</v>
      </c>
      <c r="C3554" s="9" t="s">
        <v>5361</v>
      </c>
      <c r="D3554" s="10" t="s">
        <v>5362</v>
      </c>
      <c r="E3554" s="11" t="s">
        <v>5363</v>
      </c>
      <c r="F3554" s="6">
        <v>378364</v>
      </c>
      <c r="G3554" s="6" t="s">
        <v>679</v>
      </c>
      <c r="H3554" s="16">
        <v>10135256.35</v>
      </c>
      <c r="I3554" s="12" t="s">
        <v>4850</v>
      </c>
      <c r="J3554" s="12" t="s">
        <v>4868</v>
      </c>
      <c r="K3554" s="15">
        <v>0</v>
      </c>
      <c r="L3554" s="13" t="s">
        <v>15</v>
      </c>
      <c r="M3554" s="7">
        <v>1</v>
      </c>
      <c r="N3554" s="17"/>
    </row>
    <row r="3555" spans="1:14" ht="63">
      <c r="A3555" s="6">
        <v>3553</v>
      </c>
      <c r="B3555" s="8" t="s">
        <v>18017</v>
      </c>
      <c r="C3555" s="9" t="s">
        <v>5364</v>
      </c>
      <c r="D3555" s="10" t="s">
        <v>5365</v>
      </c>
      <c r="E3555" s="11" t="s">
        <v>5366</v>
      </c>
      <c r="F3555" s="6">
        <v>378363</v>
      </c>
      <c r="G3555" s="6" t="s">
        <v>679</v>
      </c>
      <c r="H3555" s="16">
        <v>9729658.6999999993</v>
      </c>
      <c r="I3555" s="12" t="s">
        <v>4850</v>
      </c>
      <c r="J3555" s="12" t="s">
        <v>5367</v>
      </c>
      <c r="K3555" s="15">
        <v>0</v>
      </c>
      <c r="L3555" s="13" t="s">
        <v>15</v>
      </c>
      <c r="M3555" s="7">
        <v>1</v>
      </c>
      <c r="N3555" s="17"/>
    </row>
    <row r="3556" spans="1:14" ht="157.5">
      <c r="A3556" s="6">
        <v>3554</v>
      </c>
      <c r="B3556" s="8" t="s">
        <v>18017</v>
      </c>
      <c r="C3556" s="9" t="s">
        <v>5368</v>
      </c>
      <c r="D3556" s="10" t="s">
        <v>5369</v>
      </c>
      <c r="E3556" s="11" t="s">
        <v>5370</v>
      </c>
      <c r="F3556" s="6">
        <v>461170</v>
      </c>
      <c r="G3556" s="6" t="s">
        <v>679</v>
      </c>
      <c r="H3556" s="16">
        <v>11692281.75</v>
      </c>
      <c r="I3556" s="12" t="s">
        <v>5371</v>
      </c>
      <c r="J3556" s="12" t="s">
        <v>1989</v>
      </c>
      <c r="K3556" s="15">
        <v>0</v>
      </c>
      <c r="L3556" s="13" t="s">
        <v>15</v>
      </c>
      <c r="M3556" s="7">
        <v>1</v>
      </c>
      <c r="N3556" s="17"/>
    </row>
    <row r="3557" spans="1:14" ht="126">
      <c r="A3557" s="6">
        <v>3555</v>
      </c>
      <c r="B3557" s="8" t="s">
        <v>18017</v>
      </c>
      <c r="C3557" s="9" t="s">
        <v>5372</v>
      </c>
      <c r="D3557" s="10" t="s">
        <v>5373</v>
      </c>
      <c r="E3557" s="11" t="s">
        <v>5374</v>
      </c>
      <c r="F3557" s="6">
        <v>413739</v>
      </c>
      <c r="G3557" s="6" t="s">
        <v>679</v>
      </c>
      <c r="H3557" s="16">
        <v>2474584</v>
      </c>
      <c r="I3557" s="12" t="s">
        <v>5359</v>
      </c>
      <c r="J3557" s="12" t="s">
        <v>4863</v>
      </c>
      <c r="K3557" s="15">
        <v>0</v>
      </c>
      <c r="L3557" s="13" t="s">
        <v>15</v>
      </c>
      <c r="M3557" s="7">
        <v>1</v>
      </c>
      <c r="N3557" s="17"/>
    </row>
    <row r="3558" spans="1:14" ht="110.25">
      <c r="A3558" s="6">
        <v>3556</v>
      </c>
      <c r="B3558" s="8" t="s">
        <v>18017</v>
      </c>
      <c r="C3558" s="9" t="s">
        <v>5375</v>
      </c>
      <c r="D3558" s="10" t="s">
        <v>5376</v>
      </c>
      <c r="E3558" s="11" t="s">
        <v>5377</v>
      </c>
      <c r="F3558" s="6">
        <v>413737</v>
      </c>
      <c r="G3558" s="6" t="s">
        <v>679</v>
      </c>
      <c r="H3558" s="16">
        <v>12638649</v>
      </c>
      <c r="I3558" s="12" t="s">
        <v>1563</v>
      </c>
      <c r="J3558" s="12" t="s">
        <v>1989</v>
      </c>
      <c r="K3558" s="15">
        <v>0</v>
      </c>
      <c r="L3558" s="13" t="s">
        <v>15</v>
      </c>
      <c r="M3558" s="7">
        <v>1</v>
      </c>
      <c r="N3558" s="17"/>
    </row>
    <row r="3559" spans="1:14" ht="47.25">
      <c r="A3559" s="6">
        <v>3557</v>
      </c>
      <c r="B3559" s="8" t="s">
        <v>18017</v>
      </c>
      <c r="C3559" s="9" t="s">
        <v>5378</v>
      </c>
      <c r="D3559" s="10" t="s">
        <v>5379</v>
      </c>
      <c r="E3559" s="11" t="s">
        <v>5380</v>
      </c>
      <c r="F3559" s="6">
        <v>446552</v>
      </c>
      <c r="G3559" s="6" t="s">
        <v>679</v>
      </c>
      <c r="H3559" s="16">
        <v>3160502</v>
      </c>
      <c r="I3559" s="12" t="s">
        <v>5381</v>
      </c>
      <c r="J3559" s="12" t="s">
        <v>4708</v>
      </c>
      <c r="K3559" s="15">
        <v>0</v>
      </c>
      <c r="L3559" s="13" t="s">
        <v>15</v>
      </c>
      <c r="M3559" s="7">
        <v>1</v>
      </c>
      <c r="N3559" s="17"/>
    </row>
    <row r="3560" spans="1:14" ht="47.25">
      <c r="A3560" s="6">
        <v>3558</v>
      </c>
      <c r="B3560" s="8" t="s">
        <v>18017</v>
      </c>
      <c r="C3560" s="9" t="s">
        <v>5382</v>
      </c>
      <c r="D3560" s="10" t="s">
        <v>5383</v>
      </c>
      <c r="E3560" s="11" t="s">
        <v>5384</v>
      </c>
      <c r="F3560" s="6">
        <v>446553</v>
      </c>
      <c r="G3560" s="6" t="s">
        <v>679</v>
      </c>
      <c r="H3560" s="16">
        <v>2072216</v>
      </c>
      <c r="I3560" s="12" t="s">
        <v>2009</v>
      </c>
      <c r="J3560" s="12" t="s">
        <v>4708</v>
      </c>
      <c r="K3560" s="15">
        <v>0</v>
      </c>
      <c r="L3560" s="13" t="s">
        <v>15</v>
      </c>
      <c r="M3560" s="7">
        <v>1</v>
      </c>
      <c r="N3560" s="17"/>
    </row>
    <row r="3561" spans="1:14" ht="47.25">
      <c r="A3561" s="6">
        <v>3559</v>
      </c>
      <c r="B3561" s="8" t="s">
        <v>18017</v>
      </c>
      <c r="C3561" s="9" t="s">
        <v>5385</v>
      </c>
      <c r="D3561" s="10" t="s">
        <v>5386</v>
      </c>
      <c r="E3561" s="11" t="s">
        <v>5387</v>
      </c>
      <c r="F3561" s="6">
        <v>494967</v>
      </c>
      <c r="G3561" s="6" t="s">
        <v>16</v>
      </c>
      <c r="H3561" s="16">
        <v>4749100</v>
      </c>
      <c r="I3561" s="12">
        <v>44185</v>
      </c>
      <c r="J3561" s="12">
        <v>44235</v>
      </c>
      <c r="K3561" s="15">
        <v>0</v>
      </c>
      <c r="L3561" s="13" t="s">
        <v>15</v>
      </c>
      <c r="M3561" s="7">
        <v>1</v>
      </c>
      <c r="N3561" s="17"/>
    </row>
    <row r="3562" spans="1:14" ht="31.5">
      <c r="A3562" s="6">
        <v>3560</v>
      </c>
      <c r="B3562" s="8" t="s">
        <v>18017</v>
      </c>
      <c r="C3562" s="9" t="s">
        <v>5388</v>
      </c>
      <c r="D3562" s="10" t="s">
        <v>5389</v>
      </c>
      <c r="E3562" s="11" t="s">
        <v>5390</v>
      </c>
      <c r="F3562" s="6">
        <v>494968</v>
      </c>
      <c r="G3562" s="6" t="s">
        <v>16</v>
      </c>
      <c r="H3562" s="16">
        <v>2115263</v>
      </c>
      <c r="I3562" s="12">
        <v>44164</v>
      </c>
      <c r="J3562" s="12">
        <v>44224</v>
      </c>
      <c r="K3562" s="15">
        <v>0</v>
      </c>
      <c r="L3562" s="13" t="s">
        <v>15</v>
      </c>
      <c r="M3562" s="7">
        <v>1</v>
      </c>
      <c r="N3562" s="17"/>
    </row>
    <row r="3563" spans="1:14" ht="31.5">
      <c r="A3563" s="6">
        <v>3561</v>
      </c>
      <c r="B3563" s="8" t="s">
        <v>18017</v>
      </c>
      <c r="C3563" s="9" t="s">
        <v>5391</v>
      </c>
      <c r="D3563" s="10" t="s">
        <v>5392</v>
      </c>
      <c r="E3563" s="11" t="s">
        <v>5393</v>
      </c>
      <c r="F3563" s="6">
        <v>494969</v>
      </c>
      <c r="G3563" s="6" t="s">
        <v>16</v>
      </c>
      <c r="H3563" s="16">
        <v>1911214</v>
      </c>
      <c r="I3563" s="12">
        <v>44165</v>
      </c>
      <c r="J3563" s="12">
        <v>44196</v>
      </c>
      <c r="K3563" s="15">
        <v>0</v>
      </c>
      <c r="L3563" s="13" t="s">
        <v>15</v>
      </c>
      <c r="M3563" s="7">
        <v>1</v>
      </c>
      <c r="N3563" s="17"/>
    </row>
    <row r="3564" spans="1:14" ht="47.25">
      <c r="A3564" s="6">
        <v>3562</v>
      </c>
      <c r="B3564" s="8" t="s">
        <v>18017</v>
      </c>
      <c r="C3564" s="9" t="s">
        <v>5385</v>
      </c>
      <c r="D3564" s="10" t="s">
        <v>5386</v>
      </c>
      <c r="E3564" s="11" t="s">
        <v>5394</v>
      </c>
      <c r="F3564" s="6">
        <v>494976</v>
      </c>
      <c r="G3564" s="6" t="s">
        <v>16</v>
      </c>
      <c r="H3564" s="16">
        <v>13117492</v>
      </c>
      <c r="I3564" s="12"/>
      <c r="J3564" s="12"/>
      <c r="K3564" s="15">
        <v>0</v>
      </c>
      <c r="L3564" s="13" t="s">
        <v>15</v>
      </c>
      <c r="M3564" s="7">
        <v>1</v>
      </c>
      <c r="N3564" s="17"/>
    </row>
    <row r="3565" spans="1:14" ht="31.5">
      <c r="A3565" s="6">
        <v>3563</v>
      </c>
      <c r="B3565" s="8" t="s">
        <v>18017</v>
      </c>
      <c r="C3565" s="9" t="s">
        <v>5395</v>
      </c>
      <c r="D3565" s="10" t="s">
        <v>4960</v>
      </c>
      <c r="E3565" s="11" t="s">
        <v>5396</v>
      </c>
      <c r="F3565" s="6">
        <v>494977</v>
      </c>
      <c r="G3565" s="6" t="s">
        <v>16</v>
      </c>
      <c r="H3565" s="16">
        <v>8175679</v>
      </c>
      <c r="I3565" s="12">
        <v>44178</v>
      </c>
      <c r="J3565" s="12">
        <v>44238</v>
      </c>
      <c r="K3565" s="15">
        <v>0</v>
      </c>
      <c r="L3565" s="13" t="s">
        <v>15</v>
      </c>
      <c r="M3565" s="7">
        <v>1</v>
      </c>
      <c r="N3565" s="17"/>
    </row>
    <row r="3566" spans="1:14" ht="47.25">
      <c r="A3566" s="6">
        <v>3564</v>
      </c>
      <c r="B3566" s="8" t="s">
        <v>18017</v>
      </c>
      <c r="C3566" s="9" t="s">
        <v>5397</v>
      </c>
      <c r="D3566" s="10" t="s">
        <v>5389</v>
      </c>
      <c r="E3566" s="11" t="s">
        <v>5398</v>
      </c>
      <c r="F3566" s="6">
        <v>494972</v>
      </c>
      <c r="G3566" s="6" t="s">
        <v>16</v>
      </c>
      <c r="H3566" s="16">
        <v>4771234</v>
      </c>
      <c r="I3566" s="12">
        <v>44175</v>
      </c>
      <c r="J3566" s="12">
        <v>44235</v>
      </c>
      <c r="K3566" s="15">
        <v>0</v>
      </c>
      <c r="L3566" s="13" t="s">
        <v>15</v>
      </c>
      <c r="M3566" s="7">
        <v>1</v>
      </c>
      <c r="N3566" s="17"/>
    </row>
    <row r="3567" spans="1:14" ht="31.5">
      <c r="A3567" s="6">
        <v>3565</v>
      </c>
      <c r="B3567" s="8" t="s">
        <v>18017</v>
      </c>
      <c r="C3567" s="9" t="s">
        <v>5399</v>
      </c>
      <c r="D3567" s="10" t="s">
        <v>5400</v>
      </c>
      <c r="E3567" s="11" t="s">
        <v>5401</v>
      </c>
      <c r="F3567" s="6">
        <v>494886</v>
      </c>
      <c r="G3567" s="6" t="s">
        <v>16</v>
      </c>
      <c r="H3567" s="16">
        <v>3150888</v>
      </c>
      <c r="I3567" s="12">
        <v>44168</v>
      </c>
      <c r="J3567" s="12">
        <v>44237</v>
      </c>
      <c r="K3567" s="15">
        <v>0</v>
      </c>
      <c r="L3567" s="13" t="s">
        <v>15</v>
      </c>
      <c r="M3567" s="7">
        <v>1</v>
      </c>
      <c r="N3567" s="17"/>
    </row>
    <row r="3568" spans="1:14" ht="31.5">
      <c r="A3568" s="6">
        <v>3566</v>
      </c>
      <c r="B3568" s="8" t="s">
        <v>18017</v>
      </c>
      <c r="C3568" s="9" t="s">
        <v>5402</v>
      </c>
      <c r="D3568" s="10" t="s">
        <v>5403</v>
      </c>
      <c r="E3568" s="11" t="s">
        <v>5404</v>
      </c>
      <c r="F3568" s="6">
        <v>383184</v>
      </c>
      <c r="G3568" s="6" t="s">
        <v>16</v>
      </c>
      <c r="H3568" s="16">
        <v>11051161</v>
      </c>
      <c r="I3568" s="12">
        <v>43893</v>
      </c>
      <c r="J3568" s="12">
        <v>44012</v>
      </c>
      <c r="K3568" s="15">
        <v>0</v>
      </c>
      <c r="L3568" s="13" t="s">
        <v>14</v>
      </c>
      <c r="M3568" s="7">
        <v>1</v>
      </c>
      <c r="N3568" s="17"/>
    </row>
    <row r="3569" spans="1:14" ht="63">
      <c r="A3569" s="6">
        <v>3567</v>
      </c>
      <c r="B3569" s="8" t="s">
        <v>18017</v>
      </c>
      <c r="C3569" s="9" t="s">
        <v>5405</v>
      </c>
      <c r="D3569" s="10" t="s">
        <v>5406</v>
      </c>
      <c r="E3569" s="11" t="s">
        <v>5404</v>
      </c>
      <c r="F3569" s="6">
        <v>383184</v>
      </c>
      <c r="G3569" s="6" t="s">
        <v>16</v>
      </c>
      <c r="H3569" s="16">
        <v>11051161</v>
      </c>
      <c r="I3569" s="12">
        <v>43893</v>
      </c>
      <c r="J3569" s="12">
        <v>44012</v>
      </c>
      <c r="K3569" s="15">
        <v>0</v>
      </c>
      <c r="L3569" s="13" t="s">
        <v>14</v>
      </c>
      <c r="M3569" s="7">
        <v>0.51</v>
      </c>
      <c r="N3569" s="17"/>
    </row>
    <row r="3570" spans="1:14" ht="63">
      <c r="A3570" s="6">
        <v>3568</v>
      </c>
      <c r="B3570" s="8" t="s">
        <v>18017</v>
      </c>
      <c r="C3570" s="9" t="s">
        <v>5407</v>
      </c>
      <c r="D3570" s="10" t="s">
        <v>5408</v>
      </c>
      <c r="E3570" s="11" t="s">
        <v>5404</v>
      </c>
      <c r="F3570" s="6">
        <v>383184</v>
      </c>
      <c r="G3570" s="6" t="s">
        <v>16</v>
      </c>
      <c r="H3570" s="16">
        <v>11051161</v>
      </c>
      <c r="I3570" s="12">
        <v>43893</v>
      </c>
      <c r="J3570" s="12">
        <v>44012</v>
      </c>
      <c r="K3570" s="15">
        <v>0</v>
      </c>
      <c r="L3570" s="13" t="s">
        <v>14</v>
      </c>
      <c r="M3570" s="7">
        <v>0.49</v>
      </c>
      <c r="N3570" s="17"/>
    </row>
    <row r="3571" spans="1:14" ht="31.5">
      <c r="A3571" s="6">
        <v>3569</v>
      </c>
      <c r="B3571" s="8" t="s">
        <v>18017</v>
      </c>
      <c r="C3571" s="9" t="s">
        <v>5409</v>
      </c>
      <c r="D3571" s="10" t="s">
        <v>4672</v>
      </c>
      <c r="E3571" s="11" t="s">
        <v>5410</v>
      </c>
      <c r="F3571" s="6">
        <v>383185</v>
      </c>
      <c r="G3571" s="6" t="s">
        <v>16</v>
      </c>
      <c r="H3571" s="16">
        <v>17998569</v>
      </c>
      <c r="I3571" s="12">
        <v>43846</v>
      </c>
      <c r="J3571" s="12">
        <v>44007</v>
      </c>
      <c r="K3571" s="15">
        <v>0</v>
      </c>
      <c r="L3571" s="13" t="s">
        <v>15</v>
      </c>
      <c r="M3571" s="7">
        <v>1</v>
      </c>
      <c r="N3571" s="17"/>
    </row>
    <row r="3572" spans="1:14" ht="31.5">
      <c r="A3572" s="6">
        <v>3570</v>
      </c>
      <c r="B3572" s="8" t="s">
        <v>18017</v>
      </c>
      <c r="C3572" s="9" t="s">
        <v>5411</v>
      </c>
      <c r="D3572" s="10" t="s">
        <v>5412</v>
      </c>
      <c r="E3572" s="11" t="s">
        <v>5413</v>
      </c>
      <c r="F3572" s="6">
        <v>494876</v>
      </c>
      <c r="G3572" s="6" t="s">
        <v>16</v>
      </c>
      <c r="H3572" s="16">
        <v>1973311</v>
      </c>
      <c r="I3572" s="12">
        <v>44166</v>
      </c>
      <c r="J3572" s="12">
        <v>44228</v>
      </c>
      <c r="K3572" s="15">
        <v>0</v>
      </c>
      <c r="L3572" s="13" t="s">
        <v>15</v>
      </c>
      <c r="M3572" s="7">
        <v>1</v>
      </c>
      <c r="N3572" s="17"/>
    </row>
    <row r="3573" spans="1:14" ht="31.5">
      <c r="A3573" s="6">
        <v>3571</v>
      </c>
      <c r="B3573" s="8" t="s">
        <v>18017</v>
      </c>
      <c r="C3573" s="9" t="s">
        <v>5414</v>
      </c>
      <c r="D3573" s="10" t="s">
        <v>4857</v>
      </c>
      <c r="E3573" s="11" t="s">
        <v>5415</v>
      </c>
      <c r="F3573" s="6">
        <v>494877</v>
      </c>
      <c r="G3573" s="6" t="s">
        <v>16</v>
      </c>
      <c r="H3573" s="16">
        <v>1526327</v>
      </c>
      <c r="I3573" s="12">
        <v>44166</v>
      </c>
      <c r="J3573" s="12">
        <v>44228</v>
      </c>
      <c r="K3573" s="15">
        <v>0</v>
      </c>
      <c r="L3573" s="13" t="s">
        <v>15</v>
      </c>
      <c r="M3573" s="7">
        <v>1</v>
      </c>
      <c r="N3573" s="17"/>
    </row>
    <row r="3574" spans="1:14" ht="47.25">
      <c r="A3574" s="6">
        <v>3572</v>
      </c>
      <c r="B3574" s="8" t="s">
        <v>18017</v>
      </c>
      <c r="C3574" s="9" t="s">
        <v>5416</v>
      </c>
      <c r="D3574" s="10" t="s">
        <v>5417</v>
      </c>
      <c r="E3574" s="11" t="s">
        <v>5418</v>
      </c>
      <c r="F3574" s="6">
        <v>494878</v>
      </c>
      <c r="G3574" s="6" t="s">
        <v>16</v>
      </c>
      <c r="H3574" s="16">
        <v>1730887</v>
      </c>
      <c r="I3574" s="12">
        <v>44178</v>
      </c>
      <c r="J3574" s="12">
        <v>44238</v>
      </c>
      <c r="K3574" s="15">
        <v>0</v>
      </c>
      <c r="L3574" s="13" t="s">
        <v>15</v>
      </c>
      <c r="M3574" s="7">
        <v>1</v>
      </c>
      <c r="N3574" s="17"/>
    </row>
    <row r="3575" spans="1:14" ht="31.5">
      <c r="A3575" s="6">
        <v>3573</v>
      </c>
      <c r="B3575" s="8" t="s">
        <v>18017</v>
      </c>
      <c r="C3575" s="9" t="s">
        <v>5419</v>
      </c>
      <c r="D3575" s="10" t="s">
        <v>5420</v>
      </c>
      <c r="E3575" s="11" t="s">
        <v>5421</v>
      </c>
      <c r="F3575" s="6">
        <v>494871</v>
      </c>
      <c r="G3575" s="6" t="s">
        <v>16</v>
      </c>
      <c r="H3575" s="16">
        <v>1738143</v>
      </c>
      <c r="I3575" s="12">
        <v>44183</v>
      </c>
      <c r="J3575" s="12">
        <v>44238</v>
      </c>
      <c r="K3575" s="15">
        <v>0</v>
      </c>
      <c r="L3575" s="13" t="s">
        <v>15</v>
      </c>
      <c r="M3575" s="7">
        <v>1</v>
      </c>
      <c r="N3575" s="17"/>
    </row>
    <row r="3576" spans="1:14" ht="31.5">
      <c r="A3576" s="6">
        <v>3574</v>
      </c>
      <c r="B3576" s="8" t="s">
        <v>18017</v>
      </c>
      <c r="C3576" s="9" t="s">
        <v>5409</v>
      </c>
      <c r="D3576" s="10" t="s">
        <v>4672</v>
      </c>
      <c r="E3576" s="11" t="s">
        <v>5422</v>
      </c>
      <c r="F3576" s="6">
        <v>383180</v>
      </c>
      <c r="G3576" s="6" t="s">
        <v>16</v>
      </c>
      <c r="H3576" s="16">
        <v>12598721</v>
      </c>
      <c r="I3576" s="12">
        <v>43894</v>
      </c>
      <c r="J3576" s="12">
        <v>44007</v>
      </c>
      <c r="K3576" s="15">
        <v>0</v>
      </c>
      <c r="L3576" s="13" t="s">
        <v>15</v>
      </c>
      <c r="M3576" s="7">
        <v>1</v>
      </c>
      <c r="N3576" s="17"/>
    </row>
    <row r="3577" spans="1:14" ht="47.25">
      <c r="A3577" s="6">
        <v>3575</v>
      </c>
      <c r="B3577" s="8" t="s">
        <v>18017</v>
      </c>
      <c r="C3577" s="9" t="s">
        <v>5423</v>
      </c>
      <c r="D3577" s="10" t="s">
        <v>4648</v>
      </c>
      <c r="E3577" s="11" t="s">
        <v>5424</v>
      </c>
      <c r="F3577" s="6">
        <v>494978</v>
      </c>
      <c r="G3577" s="6" t="s">
        <v>16</v>
      </c>
      <c r="H3577" s="16">
        <v>12695734</v>
      </c>
      <c r="I3577" s="12">
        <v>44185</v>
      </c>
      <c r="J3577" s="12">
        <v>44245</v>
      </c>
      <c r="K3577" s="15">
        <v>2681498</v>
      </c>
      <c r="L3577" s="13" t="s">
        <v>15</v>
      </c>
      <c r="M3577" s="7">
        <v>1</v>
      </c>
      <c r="N3577" s="17"/>
    </row>
    <row r="3578" spans="1:14" ht="31.5">
      <c r="A3578" s="6">
        <v>3576</v>
      </c>
      <c r="B3578" s="8" t="s">
        <v>18017</v>
      </c>
      <c r="C3578" s="9" t="s">
        <v>5425</v>
      </c>
      <c r="D3578" s="10" t="s">
        <v>5426</v>
      </c>
      <c r="E3578" s="11" t="s">
        <v>5427</v>
      </c>
      <c r="F3578" s="6">
        <v>494974</v>
      </c>
      <c r="G3578" s="6" t="s">
        <v>16</v>
      </c>
      <c r="H3578" s="16">
        <v>7827844</v>
      </c>
      <c r="I3578" s="12">
        <v>44168</v>
      </c>
      <c r="J3578" s="12">
        <v>44258</v>
      </c>
      <c r="K3578" s="15">
        <v>0</v>
      </c>
      <c r="L3578" s="13" t="s">
        <v>15</v>
      </c>
      <c r="M3578" s="7">
        <v>1</v>
      </c>
      <c r="N3578" s="17"/>
    </row>
    <row r="3579" spans="1:14" ht="31.5">
      <c r="A3579" s="6">
        <v>3577</v>
      </c>
      <c r="B3579" s="8" t="s">
        <v>18017</v>
      </c>
      <c r="C3579" s="9" t="s">
        <v>5428</v>
      </c>
      <c r="D3579" s="10" t="s">
        <v>5429</v>
      </c>
      <c r="E3579" s="11" t="s">
        <v>5430</v>
      </c>
      <c r="F3579" s="6">
        <v>494982</v>
      </c>
      <c r="G3579" s="6" t="s">
        <v>16</v>
      </c>
      <c r="H3579" s="16">
        <v>7600665</v>
      </c>
      <c r="I3579" s="12">
        <v>44168</v>
      </c>
      <c r="J3579" s="12">
        <v>44258</v>
      </c>
      <c r="K3579" s="15">
        <v>0</v>
      </c>
      <c r="L3579" s="13" t="s">
        <v>15</v>
      </c>
      <c r="M3579" s="7">
        <v>1</v>
      </c>
      <c r="N3579" s="17"/>
    </row>
    <row r="3580" spans="1:14" ht="31.5">
      <c r="A3580" s="6">
        <v>3578</v>
      </c>
      <c r="B3580" s="8" t="s">
        <v>18017</v>
      </c>
      <c r="C3580" s="9" t="s">
        <v>5431</v>
      </c>
      <c r="D3580" s="10" t="s">
        <v>5432</v>
      </c>
      <c r="E3580" s="11" t="s">
        <v>5433</v>
      </c>
      <c r="F3580" s="6">
        <v>383131</v>
      </c>
      <c r="G3580" s="6" t="s">
        <v>16</v>
      </c>
      <c r="H3580" s="16">
        <v>3892137</v>
      </c>
      <c r="I3580" s="12">
        <v>43871</v>
      </c>
      <c r="J3580" s="12">
        <v>43931</v>
      </c>
      <c r="K3580" s="15">
        <v>0</v>
      </c>
      <c r="L3580" s="13" t="s">
        <v>15</v>
      </c>
      <c r="M3580" s="7">
        <v>1</v>
      </c>
      <c r="N3580" s="17"/>
    </row>
    <row r="3581" spans="1:14" ht="31.5">
      <c r="A3581" s="6">
        <v>3579</v>
      </c>
      <c r="B3581" s="8" t="s">
        <v>18017</v>
      </c>
      <c r="C3581" s="9" t="s">
        <v>5434</v>
      </c>
      <c r="D3581" s="10" t="s">
        <v>5435</v>
      </c>
      <c r="E3581" s="11" t="s">
        <v>5436</v>
      </c>
      <c r="F3581" s="6">
        <v>494971</v>
      </c>
      <c r="G3581" s="6" t="s">
        <v>16</v>
      </c>
      <c r="H3581" s="16">
        <v>5302873</v>
      </c>
      <c r="I3581" s="12">
        <v>44171</v>
      </c>
      <c r="J3581" s="12">
        <v>44230</v>
      </c>
      <c r="K3581" s="15">
        <v>0</v>
      </c>
      <c r="L3581" s="13" t="s">
        <v>15</v>
      </c>
      <c r="M3581" s="7">
        <v>1</v>
      </c>
      <c r="N3581" s="17"/>
    </row>
    <row r="3582" spans="1:14" ht="47.25">
      <c r="A3582" s="6">
        <v>3580</v>
      </c>
      <c r="B3582" s="8" t="s">
        <v>18017</v>
      </c>
      <c r="C3582" s="9" t="s">
        <v>5437</v>
      </c>
      <c r="D3582" s="10" t="s">
        <v>5438</v>
      </c>
      <c r="E3582" s="11" t="s">
        <v>5439</v>
      </c>
      <c r="F3582" s="6">
        <v>494884</v>
      </c>
      <c r="G3582" s="6" t="s">
        <v>16</v>
      </c>
      <c r="H3582" s="16">
        <v>3745178</v>
      </c>
      <c r="I3582" s="12">
        <v>44168</v>
      </c>
      <c r="J3582" s="12">
        <v>44230</v>
      </c>
      <c r="K3582" s="15">
        <v>0</v>
      </c>
      <c r="L3582" s="13" t="s">
        <v>15</v>
      </c>
      <c r="M3582" s="7">
        <v>1</v>
      </c>
      <c r="N3582" s="17"/>
    </row>
    <row r="3583" spans="1:14" ht="47.25">
      <c r="A3583" s="6">
        <v>3581</v>
      </c>
      <c r="B3583" s="8" t="s">
        <v>18017</v>
      </c>
      <c r="C3583" s="9" t="s">
        <v>5437</v>
      </c>
      <c r="D3583" s="10" t="s">
        <v>5438</v>
      </c>
      <c r="E3583" s="11" t="s">
        <v>5440</v>
      </c>
      <c r="F3583" s="6">
        <v>494888</v>
      </c>
      <c r="G3583" s="6" t="s">
        <v>16</v>
      </c>
      <c r="H3583" s="16">
        <v>2684795</v>
      </c>
      <c r="I3583" s="12">
        <v>44168</v>
      </c>
      <c r="J3583" s="12">
        <v>44230</v>
      </c>
      <c r="K3583" s="15">
        <v>0</v>
      </c>
      <c r="L3583" s="13" t="s">
        <v>15</v>
      </c>
      <c r="M3583" s="7">
        <v>1</v>
      </c>
      <c r="N3583" s="17"/>
    </row>
    <row r="3584" spans="1:14" ht="31.5">
      <c r="A3584" s="6">
        <v>3582</v>
      </c>
      <c r="B3584" s="8" t="s">
        <v>18017</v>
      </c>
      <c r="C3584" s="9" t="s">
        <v>5441</v>
      </c>
      <c r="D3584" s="10" t="s">
        <v>5442</v>
      </c>
      <c r="E3584" s="11" t="s">
        <v>5443</v>
      </c>
      <c r="F3584" s="6">
        <v>494889</v>
      </c>
      <c r="G3584" s="6" t="s">
        <v>16</v>
      </c>
      <c r="H3584" s="16">
        <v>1011932</v>
      </c>
      <c r="I3584" s="12">
        <v>44168</v>
      </c>
      <c r="J3584" s="12">
        <v>44230</v>
      </c>
      <c r="K3584" s="15">
        <v>0</v>
      </c>
      <c r="L3584" s="13" t="s">
        <v>15</v>
      </c>
      <c r="M3584" s="7">
        <v>1</v>
      </c>
      <c r="N3584" s="17"/>
    </row>
    <row r="3585" spans="1:14" ht="47.25">
      <c r="A3585" s="6">
        <v>3583</v>
      </c>
      <c r="B3585" s="8" t="s">
        <v>18017</v>
      </c>
      <c r="C3585" s="9" t="s">
        <v>5416</v>
      </c>
      <c r="D3585" s="10" t="s">
        <v>5417</v>
      </c>
      <c r="E3585" s="11" t="s">
        <v>5444</v>
      </c>
      <c r="F3585" s="6">
        <v>494965</v>
      </c>
      <c r="G3585" s="6" t="s">
        <v>16</v>
      </c>
      <c r="H3585" s="16">
        <v>3477964</v>
      </c>
      <c r="I3585" s="12">
        <v>44168</v>
      </c>
      <c r="J3585" s="12">
        <v>44230</v>
      </c>
      <c r="K3585" s="15">
        <v>0</v>
      </c>
      <c r="L3585" s="13" t="s">
        <v>15</v>
      </c>
      <c r="M3585" s="7">
        <v>1</v>
      </c>
      <c r="N3585" s="17"/>
    </row>
    <row r="3586" spans="1:14" ht="31.5">
      <c r="A3586" s="6">
        <v>3584</v>
      </c>
      <c r="B3586" s="8" t="s">
        <v>18017</v>
      </c>
      <c r="C3586" s="9" t="s">
        <v>5445</v>
      </c>
      <c r="D3586" s="10" t="s">
        <v>5446</v>
      </c>
      <c r="E3586" s="11" t="s">
        <v>5447</v>
      </c>
      <c r="F3586" s="6">
        <v>383178</v>
      </c>
      <c r="G3586" s="6" t="s">
        <v>16</v>
      </c>
      <c r="H3586" s="16">
        <v>15916444</v>
      </c>
      <c r="I3586" s="12">
        <v>43893</v>
      </c>
      <c r="J3586" s="12">
        <v>44012</v>
      </c>
      <c r="K3586" s="15">
        <v>0</v>
      </c>
      <c r="L3586" s="13" t="s">
        <v>15</v>
      </c>
      <c r="M3586" s="7">
        <v>1</v>
      </c>
      <c r="N3586" s="17"/>
    </row>
    <row r="3587" spans="1:14" ht="47.25">
      <c r="A3587" s="6">
        <v>3585</v>
      </c>
      <c r="B3587" s="8" t="s">
        <v>18017</v>
      </c>
      <c r="C3587" s="9" t="s">
        <v>5448</v>
      </c>
      <c r="D3587" s="10" t="s">
        <v>5064</v>
      </c>
      <c r="E3587" s="11" t="s">
        <v>5449</v>
      </c>
      <c r="F3587" s="6">
        <v>494973</v>
      </c>
      <c r="G3587" s="6" t="s">
        <v>16</v>
      </c>
      <c r="H3587" s="16">
        <v>7404066</v>
      </c>
      <c r="I3587" s="12">
        <v>44531</v>
      </c>
      <c r="J3587" s="12">
        <v>44287</v>
      </c>
      <c r="K3587" s="15">
        <v>0</v>
      </c>
      <c r="L3587" s="13" t="s">
        <v>15</v>
      </c>
      <c r="M3587" s="7">
        <v>1</v>
      </c>
      <c r="N3587" s="17"/>
    </row>
    <row r="3588" spans="1:14" ht="47.25">
      <c r="A3588" s="6">
        <v>3586</v>
      </c>
      <c r="B3588" s="8" t="s">
        <v>18017</v>
      </c>
      <c r="C3588" s="9" t="s">
        <v>5428</v>
      </c>
      <c r="D3588" s="10" t="s">
        <v>5429</v>
      </c>
      <c r="E3588" s="11" t="s">
        <v>5450</v>
      </c>
      <c r="F3588" s="6">
        <v>494983</v>
      </c>
      <c r="G3588" s="6" t="s">
        <v>16</v>
      </c>
      <c r="H3588" s="16">
        <v>9229425</v>
      </c>
      <c r="I3588" s="12">
        <v>44168</v>
      </c>
      <c r="J3588" s="12">
        <v>44258</v>
      </c>
      <c r="K3588" s="15">
        <v>0</v>
      </c>
      <c r="L3588" s="13" t="s">
        <v>15</v>
      </c>
      <c r="M3588" s="7">
        <v>1</v>
      </c>
      <c r="N3588" s="17"/>
    </row>
    <row r="3589" spans="1:14" ht="31.5">
      <c r="A3589" s="6">
        <v>3587</v>
      </c>
      <c r="B3589" s="8" t="s">
        <v>18017</v>
      </c>
      <c r="C3589" s="9" t="s">
        <v>5451</v>
      </c>
      <c r="D3589" s="10" t="s">
        <v>5008</v>
      </c>
      <c r="E3589" s="11" t="s">
        <v>5452</v>
      </c>
      <c r="F3589" s="6">
        <v>494883</v>
      </c>
      <c r="G3589" s="6" t="s">
        <v>16</v>
      </c>
      <c r="H3589" s="16">
        <v>2632063</v>
      </c>
      <c r="I3589" s="12">
        <v>44175</v>
      </c>
      <c r="J3589" s="12">
        <v>44235</v>
      </c>
      <c r="K3589" s="15">
        <v>0</v>
      </c>
      <c r="L3589" s="13" t="s">
        <v>15</v>
      </c>
      <c r="M3589" s="7">
        <v>1</v>
      </c>
      <c r="N3589" s="17"/>
    </row>
    <row r="3590" spans="1:14" ht="47.25">
      <c r="A3590" s="6">
        <v>3588</v>
      </c>
      <c r="B3590" s="8" t="s">
        <v>18017</v>
      </c>
      <c r="C3590" s="9" t="s">
        <v>5453</v>
      </c>
      <c r="D3590" s="10" t="s">
        <v>5454</v>
      </c>
      <c r="E3590" s="11" t="s">
        <v>5455</v>
      </c>
      <c r="F3590" s="6">
        <v>494890</v>
      </c>
      <c r="G3590" s="6" t="s">
        <v>16</v>
      </c>
      <c r="H3590" s="16">
        <v>435487</v>
      </c>
      <c r="I3590" s="12">
        <v>44178</v>
      </c>
      <c r="J3590" s="12">
        <v>44238</v>
      </c>
      <c r="K3590" s="15">
        <v>0</v>
      </c>
      <c r="L3590" s="13" t="s">
        <v>15</v>
      </c>
      <c r="M3590" s="7">
        <v>1</v>
      </c>
      <c r="N3590" s="17"/>
    </row>
    <row r="3591" spans="1:14" ht="47.25">
      <c r="A3591" s="6">
        <v>3589</v>
      </c>
      <c r="B3591" s="8" t="s">
        <v>18017</v>
      </c>
      <c r="C3591" s="9" t="s">
        <v>5456</v>
      </c>
      <c r="D3591" s="10" t="s">
        <v>5457</v>
      </c>
      <c r="E3591" s="11" t="s">
        <v>5458</v>
      </c>
      <c r="F3591" s="6">
        <v>494966</v>
      </c>
      <c r="G3591" s="6" t="s">
        <v>16</v>
      </c>
      <c r="H3591" s="16">
        <v>2284724</v>
      </c>
      <c r="I3591" s="12">
        <v>44178</v>
      </c>
      <c r="J3591" s="12">
        <v>44238</v>
      </c>
      <c r="K3591" s="15">
        <v>0</v>
      </c>
      <c r="L3591" s="13" t="s">
        <v>15</v>
      </c>
      <c r="M3591" s="7">
        <v>1</v>
      </c>
      <c r="N3591" s="17"/>
    </row>
    <row r="3592" spans="1:14" ht="31.5">
      <c r="A3592" s="6">
        <v>3590</v>
      </c>
      <c r="B3592" s="8" t="s">
        <v>18017</v>
      </c>
      <c r="C3592" s="9" t="s">
        <v>5459</v>
      </c>
      <c r="D3592" s="10" t="s">
        <v>4930</v>
      </c>
      <c r="E3592" s="11" t="s">
        <v>5460</v>
      </c>
      <c r="F3592" s="6">
        <v>494879</v>
      </c>
      <c r="G3592" s="6" t="s">
        <v>16</v>
      </c>
      <c r="H3592" s="16">
        <v>3737977</v>
      </c>
      <c r="I3592" s="12">
        <v>44168</v>
      </c>
      <c r="J3592" s="12">
        <v>44228</v>
      </c>
      <c r="K3592" s="15">
        <v>0</v>
      </c>
      <c r="L3592" s="13" t="s">
        <v>15</v>
      </c>
      <c r="M3592" s="7">
        <v>1</v>
      </c>
      <c r="N3592" s="17"/>
    </row>
    <row r="3593" spans="1:14" ht="47.25">
      <c r="A3593" s="6">
        <v>3591</v>
      </c>
      <c r="B3593" s="8" t="s">
        <v>18017</v>
      </c>
      <c r="C3593" s="9" t="s">
        <v>5461</v>
      </c>
      <c r="D3593" s="10" t="s">
        <v>5462</v>
      </c>
      <c r="E3593" s="11" t="s">
        <v>5463</v>
      </c>
      <c r="F3593" s="6">
        <v>494880</v>
      </c>
      <c r="G3593" s="6" t="s">
        <v>16</v>
      </c>
      <c r="H3593" s="16">
        <v>2102381</v>
      </c>
      <c r="I3593" s="12">
        <v>44168</v>
      </c>
      <c r="J3593" s="12">
        <v>44230</v>
      </c>
      <c r="K3593" s="15">
        <v>0</v>
      </c>
      <c r="L3593" s="13" t="s">
        <v>15</v>
      </c>
      <c r="M3593" s="7">
        <v>1</v>
      </c>
      <c r="N3593" s="17"/>
    </row>
    <row r="3594" spans="1:14" ht="31.5">
      <c r="A3594" s="6">
        <v>3592</v>
      </c>
      <c r="B3594" s="8" t="s">
        <v>18017</v>
      </c>
      <c r="C3594" s="9" t="s">
        <v>5464</v>
      </c>
      <c r="D3594" s="10" t="s">
        <v>5465</v>
      </c>
      <c r="E3594" s="11" t="s">
        <v>5466</v>
      </c>
      <c r="F3594" s="6">
        <v>494882</v>
      </c>
      <c r="G3594" s="6" t="s">
        <v>16</v>
      </c>
      <c r="H3594" s="16">
        <v>3589175</v>
      </c>
      <c r="I3594" s="12">
        <v>44173</v>
      </c>
      <c r="J3594" s="12">
        <v>44234</v>
      </c>
      <c r="K3594" s="15">
        <v>0</v>
      </c>
      <c r="L3594" s="13" t="s">
        <v>15</v>
      </c>
      <c r="M3594" s="7">
        <v>1</v>
      </c>
      <c r="N3594" s="17"/>
    </row>
    <row r="3595" spans="1:14" ht="31.5">
      <c r="A3595" s="6">
        <v>3593</v>
      </c>
      <c r="B3595" s="8" t="s">
        <v>18017</v>
      </c>
      <c r="C3595" s="9" t="s">
        <v>5467</v>
      </c>
      <c r="D3595" s="10" t="s">
        <v>5468</v>
      </c>
      <c r="E3595" s="11" t="s">
        <v>5469</v>
      </c>
      <c r="F3595" s="6">
        <v>496382</v>
      </c>
      <c r="G3595" s="6" t="s">
        <v>16</v>
      </c>
      <c r="H3595" s="16">
        <v>2715459</v>
      </c>
      <c r="I3595" s="12">
        <v>44175</v>
      </c>
      <c r="J3595" s="12">
        <v>44235</v>
      </c>
      <c r="K3595" s="15">
        <v>0</v>
      </c>
      <c r="L3595" s="13" t="s">
        <v>15</v>
      </c>
      <c r="M3595" s="7">
        <v>1</v>
      </c>
      <c r="N3595" s="17"/>
    </row>
    <row r="3596" spans="1:14" ht="47.25">
      <c r="A3596" s="6">
        <v>3594</v>
      </c>
      <c r="B3596" s="8" t="s">
        <v>18017</v>
      </c>
      <c r="C3596" s="9" t="s">
        <v>5470</v>
      </c>
      <c r="D3596" s="10" t="s">
        <v>5471</v>
      </c>
      <c r="E3596" s="11" t="s">
        <v>5472</v>
      </c>
      <c r="F3596" s="6">
        <v>494885</v>
      </c>
      <c r="G3596" s="6" t="s">
        <v>16</v>
      </c>
      <c r="H3596" s="16">
        <v>1267140</v>
      </c>
      <c r="I3596" s="12">
        <v>44175</v>
      </c>
      <c r="J3596" s="12">
        <v>44295</v>
      </c>
      <c r="K3596" s="15">
        <v>0</v>
      </c>
      <c r="L3596" s="13" t="s">
        <v>15</v>
      </c>
      <c r="M3596" s="7">
        <v>1</v>
      </c>
      <c r="N3596" s="17"/>
    </row>
    <row r="3597" spans="1:14" ht="31.5">
      <c r="A3597" s="6">
        <v>3595</v>
      </c>
      <c r="B3597" s="8" t="s">
        <v>18017</v>
      </c>
      <c r="C3597" s="9" t="s">
        <v>5473</v>
      </c>
      <c r="D3597" s="10" t="s">
        <v>5474</v>
      </c>
      <c r="E3597" s="11" t="s">
        <v>5475</v>
      </c>
      <c r="F3597" s="6">
        <v>494963</v>
      </c>
      <c r="G3597" s="6" t="s">
        <v>16</v>
      </c>
      <c r="H3597" s="16">
        <v>2949866</v>
      </c>
      <c r="I3597" s="12">
        <v>44166</v>
      </c>
      <c r="J3597" s="12">
        <v>44226</v>
      </c>
      <c r="K3597" s="15">
        <v>0</v>
      </c>
      <c r="L3597" s="13" t="s">
        <v>15</v>
      </c>
      <c r="M3597" s="7">
        <v>1</v>
      </c>
      <c r="N3597" s="17"/>
    </row>
    <row r="3598" spans="1:14" ht="31.5">
      <c r="A3598" s="6">
        <v>3596</v>
      </c>
      <c r="B3598" s="8" t="s">
        <v>18017</v>
      </c>
      <c r="C3598" s="9" t="s">
        <v>5476</v>
      </c>
      <c r="D3598" s="10" t="s">
        <v>5477</v>
      </c>
      <c r="E3598" s="11" t="s">
        <v>5478</v>
      </c>
      <c r="F3598" s="6">
        <v>494964</v>
      </c>
      <c r="G3598" s="6" t="s">
        <v>16</v>
      </c>
      <c r="H3598" s="16">
        <v>2186768</v>
      </c>
      <c r="I3598" s="12">
        <v>44178</v>
      </c>
      <c r="J3598" s="12">
        <v>44238</v>
      </c>
      <c r="K3598" s="15">
        <v>0</v>
      </c>
      <c r="L3598" s="13" t="s">
        <v>15</v>
      </c>
      <c r="M3598" s="7">
        <v>1</v>
      </c>
      <c r="N3598" s="17"/>
    </row>
    <row r="3599" spans="1:14" ht="31.5">
      <c r="A3599" s="6">
        <v>3597</v>
      </c>
      <c r="B3599" s="8" t="s">
        <v>18017</v>
      </c>
      <c r="C3599" s="9" t="s">
        <v>5479</v>
      </c>
      <c r="D3599" s="10" t="s">
        <v>4740</v>
      </c>
      <c r="E3599" s="11" t="s">
        <v>5480</v>
      </c>
      <c r="F3599" s="6">
        <v>383032</v>
      </c>
      <c r="G3599" s="6" t="s">
        <v>16</v>
      </c>
      <c r="H3599" s="16">
        <v>2407967</v>
      </c>
      <c r="I3599" s="12">
        <v>43872</v>
      </c>
      <c r="J3599" s="12">
        <v>43939</v>
      </c>
      <c r="K3599" s="15">
        <v>0</v>
      </c>
      <c r="L3599" s="13" t="s">
        <v>15</v>
      </c>
      <c r="M3599" s="7">
        <v>1</v>
      </c>
      <c r="N3599" s="17"/>
    </row>
    <row r="3600" spans="1:14" ht="31.5">
      <c r="A3600" s="6">
        <v>3598</v>
      </c>
      <c r="B3600" s="8" t="s">
        <v>18017</v>
      </c>
      <c r="C3600" s="9" t="s">
        <v>5481</v>
      </c>
      <c r="D3600" s="10" t="s">
        <v>5297</v>
      </c>
      <c r="E3600" s="11" t="s">
        <v>5482</v>
      </c>
      <c r="F3600" s="6">
        <v>383033</v>
      </c>
      <c r="G3600" s="6" t="s">
        <v>16</v>
      </c>
      <c r="H3600" s="16">
        <v>2512317</v>
      </c>
      <c r="I3600" s="12">
        <v>43871</v>
      </c>
      <c r="J3600" s="12">
        <v>43938</v>
      </c>
      <c r="K3600" s="15">
        <v>0</v>
      </c>
      <c r="L3600" s="13" t="s">
        <v>15</v>
      </c>
      <c r="M3600" s="7">
        <v>1</v>
      </c>
      <c r="N3600" s="17"/>
    </row>
    <row r="3601" spans="1:14" ht="31.5">
      <c r="A3601" s="6">
        <v>3599</v>
      </c>
      <c r="B3601" s="8" t="s">
        <v>18017</v>
      </c>
      <c r="C3601" s="9" t="s">
        <v>5483</v>
      </c>
      <c r="D3601" s="10" t="s">
        <v>5446</v>
      </c>
      <c r="E3601" s="11" t="s">
        <v>5484</v>
      </c>
      <c r="F3601" s="6">
        <v>383169</v>
      </c>
      <c r="G3601" s="6" t="s">
        <v>16</v>
      </c>
      <c r="H3601" s="16">
        <v>11669626</v>
      </c>
      <c r="I3601" s="12">
        <v>43893</v>
      </c>
      <c r="J3601" s="12">
        <v>44012</v>
      </c>
      <c r="K3601" s="15">
        <v>0</v>
      </c>
      <c r="L3601" s="13" t="s">
        <v>15</v>
      </c>
      <c r="M3601" s="7">
        <v>1</v>
      </c>
      <c r="N3601" s="17"/>
    </row>
    <row r="3602" spans="1:14" ht="47.25">
      <c r="A3602" s="6">
        <v>3600</v>
      </c>
      <c r="B3602" s="8" t="s">
        <v>18017</v>
      </c>
      <c r="C3602" s="9" t="s">
        <v>5385</v>
      </c>
      <c r="D3602" s="10" t="s">
        <v>5386</v>
      </c>
      <c r="E3602" s="11" t="s">
        <v>5485</v>
      </c>
      <c r="F3602" s="6">
        <v>383175</v>
      </c>
      <c r="G3602" s="6" t="s">
        <v>16</v>
      </c>
      <c r="H3602" s="16">
        <v>7331518</v>
      </c>
      <c r="I3602" s="12">
        <v>43871</v>
      </c>
      <c r="J3602" s="12">
        <v>43936</v>
      </c>
      <c r="K3602" s="15">
        <v>0</v>
      </c>
      <c r="L3602" s="13" t="s">
        <v>15</v>
      </c>
      <c r="M3602" s="7">
        <v>1</v>
      </c>
      <c r="N3602" s="17"/>
    </row>
    <row r="3603" spans="1:14" ht="47.25">
      <c r="A3603" s="6">
        <v>3601</v>
      </c>
      <c r="B3603" s="8" t="s">
        <v>18017</v>
      </c>
      <c r="C3603" s="9" t="s">
        <v>5486</v>
      </c>
      <c r="D3603" s="10" t="s">
        <v>5487</v>
      </c>
      <c r="E3603" s="11" t="s">
        <v>5488</v>
      </c>
      <c r="F3603" s="6">
        <v>383182</v>
      </c>
      <c r="G3603" s="6" t="s">
        <v>16</v>
      </c>
      <c r="H3603" s="16">
        <v>9544564</v>
      </c>
      <c r="I3603" s="12">
        <v>43894</v>
      </c>
      <c r="J3603" s="12">
        <v>44007</v>
      </c>
      <c r="K3603" s="15">
        <v>6627992</v>
      </c>
      <c r="L3603" s="13" t="s">
        <v>14</v>
      </c>
      <c r="M3603" s="7">
        <v>1</v>
      </c>
      <c r="N3603" s="17"/>
    </row>
    <row r="3604" spans="1:14" ht="47.25">
      <c r="A3604" s="6">
        <v>3602</v>
      </c>
      <c r="B3604" s="8" t="s">
        <v>18017</v>
      </c>
      <c r="C3604" s="9" t="s">
        <v>5489</v>
      </c>
      <c r="D3604" s="10" t="s">
        <v>5490</v>
      </c>
      <c r="E3604" s="11" t="s">
        <v>5488</v>
      </c>
      <c r="F3604" s="6">
        <v>383182</v>
      </c>
      <c r="G3604" s="6" t="s">
        <v>16</v>
      </c>
      <c r="H3604" s="16">
        <v>9544564</v>
      </c>
      <c r="I3604" s="12">
        <v>43894</v>
      </c>
      <c r="J3604" s="12">
        <v>44007</v>
      </c>
      <c r="K3604" s="15">
        <v>0</v>
      </c>
      <c r="L3604" s="13" t="s">
        <v>14</v>
      </c>
      <c r="M3604" s="7">
        <v>0.6</v>
      </c>
      <c r="N3604" s="17"/>
    </row>
    <row r="3605" spans="1:14" ht="31.5">
      <c r="A3605" s="6">
        <v>3603</v>
      </c>
      <c r="B3605" s="8" t="s">
        <v>18017</v>
      </c>
      <c r="C3605" s="9" t="s">
        <v>5491</v>
      </c>
      <c r="D3605" s="10" t="s">
        <v>5134</v>
      </c>
      <c r="E3605" s="11" t="s">
        <v>5488</v>
      </c>
      <c r="F3605" s="6">
        <v>383182</v>
      </c>
      <c r="G3605" s="6" t="s">
        <v>16</v>
      </c>
      <c r="H3605" s="16">
        <v>9544564</v>
      </c>
      <c r="I3605" s="12">
        <v>43894</v>
      </c>
      <c r="J3605" s="12">
        <v>44007</v>
      </c>
      <c r="K3605" s="15">
        <v>0</v>
      </c>
      <c r="L3605" s="13" t="s">
        <v>14</v>
      </c>
      <c r="M3605" s="7">
        <v>0.4</v>
      </c>
      <c r="N3605" s="17"/>
    </row>
    <row r="3606" spans="1:14" ht="47.25">
      <c r="A3606" s="6">
        <v>3604</v>
      </c>
      <c r="B3606" s="8" t="s">
        <v>18017</v>
      </c>
      <c r="C3606" s="9" t="s">
        <v>5486</v>
      </c>
      <c r="D3606" s="10" t="s">
        <v>5487</v>
      </c>
      <c r="E3606" s="11" t="s">
        <v>5492</v>
      </c>
      <c r="F3606" s="6">
        <v>383183</v>
      </c>
      <c r="G3606" s="6" t="s">
        <v>16</v>
      </c>
      <c r="H3606" s="16">
        <v>14907491</v>
      </c>
      <c r="I3606" s="12">
        <v>43894</v>
      </c>
      <c r="J3606" s="12">
        <v>44007</v>
      </c>
      <c r="K3606" s="15">
        <v>0</v>
      </c>
      <c r="L3606" s="13" t="s">
        <v>14</v>
      </c>
      <c r="M3606" s="7">
        <v>1</v>
      </c>
      <c r="N3606" s="17"/>
    </row>
    <row r="3607" spans="1:14" ht="47.25">
      <c r="A3607" s="6">
        <v>3605</v>
      </c>
      <c r="B3607" s="8" t="s">
        <v>18017</v>
      </c>
      <c r="C3607" s="9" t="s">
        <v>5489</v>
      </c>
      <c r="D3607" s="10" t="s">
        <v>5490</v>
      </c>
      <c r="E3607" s="11" t="s">
        <v>5492</v>
      </c>
      <c r="F3607" s="6">
        <v>383183</v>
      </c>
      <c r="G3607" s="6" t="s">
        <v>16</v>
      </c>
      <c r="H3607" s="16">
        <v>14907491</v>
      </c>
      <c r="I3607" s="12">
        <v>43894</v>
      </c>
      <c r="J3607" s="12">
        <v>44007</v>
      </c>
      <c r="K3607" s="15">
        <v>0</v>
      </c>
      <c r="L3607" s="13" t="s">
        <v>14</v>
      </c>
      <c r="M3607" s="7">
        <v>0.6</v>
      </c>
      <c r="N3607" s="17"/>
    </row>
    <row r="3608" spans="1:14" ht="31.5">
      <c r="A3608" s="6">
        <v>3606</v>
      </c>
      <c r="B3608" s="8" t="s">
        <v>18017</v>
      </c>
      <c r="C3608" s="9" t="s">
        <v>5491</v>
      </c>
      <c r="D3608" s="10" t="s">
        <v>5134</v>
      </c>
      <c r="E3608" s="11" t="s">
        <v>5492</v>
      </c>
      <c r="F3608" s="6">
        <v>383183</v>
      </c>
      <c r="G3608" s="6" t="s">
        <v>16</v>
      </c>
      <c r="H3608" s="16">
        <v>14907491</v>
      </c>
      <c r="I3608" s="12">
        <v>43894</v>
      </c>
      <c r="J3608" s="12">
        <v>44007</v>
      </c>
      <c r="K3608" s="15">
        <v>0</v>
      </c>
      <c r="L3608" s="13" t="s">
        <v>14</v>
      </c>
      <c r="M3608" s="7">
        <v>0.4</v>
      </c>
      <c r="N3608" s="17"/>
    </row>
    <row r="3609" spans="1:14" ht="47.25">
      <c r="A3609" s="6">
        <v>3607</v>
      </c>
      <c r="B3609" s="8" t="s">
        <v>18017</v>
      </c>
      <c r="C3609" s="9" t="s">
        <v>5493</v>
      </c>
      <c r="D3609" s="10" t="s">
        <v>5494</v>
      </c>
      <c r="E3609" s="11" t="s">
        <v>5495</v>
      </c>
      <c r="F3609" s="6">
        <v>494975</v>
      </c>
      <c r="G3609" s="6" t="s">
        <v>16</v>
      </c>
      <c r="H3609" s="16">
        <v>9977107</v>
      </c>
      <c r="I3609" s="12">
        <v>44531</v>
      </c>
      <c r="J3609" s="12">
        <v>44287</v>
      </c>
      <c r="K3609" s="15">
        <v>0</v>
      </c>
      <c r="L3609" s="13" t="s">
        <v>15</v>
      </c>
      <c r="M3609" s="7">
        <v>1</v>
      </c>
      <c r="N3609" s="17"/>
    </row>
    <row r="3610" spans="1:14" ht="47.25">
      <c r="A3610" s="6">
        <v>3608</v>
      </c>
      <c r="B3610" s="8" t="s">
        <v>18017</v>
      </c>
      <c r="C3610" s="9" t="s">
        <v>5496</v>
      </c>
      <c r="D3610" s="10" t="s">
        <v>5497</v>
      </c>
      <c r="E3610" s="11" t="s">
        <v>5498</v>
      </c>
      <c r="F3610" s="6">
        <v>494873</v>
      </c>
      <c r="G3610" s="6" t="s">
        <v>16</v>
      </c>
      <c r="H3610" s="16">
        <v>2097626</v>
      </c>
      <c r="I3610" s="12">
        <v>44178</v>
      </c>
      <c r="J3610" s="12">
        <v>44238</v>
      </c>
      <c r="K3610" s="15">
        <v>0</v>
      </c>
      <c r="L3610" s="13" t="s">
        <v>15</v>
      </c>
      <c r="M3610" s="7">
        <v>1</v>
      </c>
      <c r="N3610" s="17"/>
    </row>
    <row r="3611" spans="1:14" ht="47.25">
      <c r="A3611" s="6">
        <v>3609</v>
      </c>
      <c r="B3611" s="8" t="s">
        <v>18017</v>
      </c>
      <c r="C3611" s="9" t="s">
        <v>5496</v>
      </c>
      <c r="D3611" s="10" t="s">
        <v>5497</v>
      </c>
      <c r="E3611" s="11" t="s">
        <v>5499</v>
      </c>
      <c r="F3611" s="6">
        <v>494874</v>
      </c>
      <c r="G3611" s="6" t="s">
        <v>16</v>
      </c>
      <c r="H3611" s="16">
        <v>3333447</v>
      </c>
      <c r="I3611" s="12">
        <v>44178</v>
      </c>
      <c r="J3611" s="12">
        <v>44238</v>
      </c>
      <c r="K3611" s="15">
        <v>0</v>
      </c>
      <c r="L3611" s="13" t="s">
        <v>15</v>
      </c>
      <c r="M3611" s="7">
        <v>1</v>
      </c>
      <c r="N3611" s="17"/>
    </row>
    <row r="3612" spans="1:14" ht="31.5">
      <c r="A3612" s="6">
        <v>3610</v>
      </c>
      <c r="B3612" s="8" t="s">
        <v>18017</v>
      </c>
      <c r="C3612" s="9" t="s">
        <v>5500</v>
      </c>
      <c r="D3612" s="10" t="s">
        <v>5501</v>
      </c>
      <c r="E3612" s="11" t="s">
        <v>5502</v>
      </c>
      <c r="F3612" s="6">
        <v>494875</v>
      </c>
      <c r="G3612" s="6" t="s">
        <v>16</v>
      </c>
      <c r="H3612" s="16">
        <v>3970563</v>
      </c>
      <c r="I3612" s="12">
        <v>44168</v>
      </c>
      <c r="J3612" s="12">
        <v>44228</v>
      </c>
      <c r="K3612" s="15">
        <v>0</v>
      </c>
      <c r="L3612" s="13" t="s">
        <v>15</v>
      </c>
      <c r="M3612" s="7">
        <v>1</v>
      </c>
      <c r="N3612" s="17"/>
    </row>
    <row r="3613" spans="1:14" ht="31.5">
      <c r="A3613" s="6">
        <v>3611</v>
      </c>
      <c r="B3613" s="8" t="s">
        <v>18017</v>
      </c>
      <c r="C3613" s="9" t="s">
        <v>5503</v>
      </c>
      <c r="D3613" s="10" t="s">
        <v>5504</v>
      </c>
      <c r="E3613" s="11" t="s">
        <v>5505</v>
      </c>
      <c r="F3613" s="6">
        <v>494887</v>
      </c>
      <c r="G3613" s="6" t="s">
        <v>16</v>
      </c>
      <c r="H3613" s="16">
        <v>2567595</v>
      </c>
      <c r="I3613" s="12">
        <v>44168</v>
      </c>
      <c r="J3613" s="12">
        <v>44230</v>
      </c>
      <c r="K3613" s="15">
        <v>0</v>
      </c>
      <c r="L3613" s="13" t="s">
        <v>15</v>
      </c>
      <c r="M3613" s="7">
        <v>1</v>
      </c>
      <c r="N3613" s="17"/>
    </row>
    <row r="3614" spans="1:14" ht="47.25">
      <c r="A3614" s="6">
        <v>3612</v>
      </c>
      <c r="B3614" s="8" t="s">
        <v>18017</v>
      </c>
      <c r="C3614" s="9" t="s">
        <v>5397</v>
      </c>
      <c r="D3614" s="10" t="s">
        <v>5506</v>
      </c>
      <c r="E3614" s="11" t="s">
        <v>5507</v>
      </c>
      <c r="F3614" s="6">
        <v>494970</v>
      </c>
      <c r="G3614" s="6" t="s">
        <v>16</v>
      </c>
      <c r="H3614" s="16">
        <v>2144681</v>
      </c>
      <c r="I3614" s="12">
        <v>44150</v>
      </c>
      <c r="J3614" s="12">
        <v>44179</v>
      </c>
      <c r="K3614" s="15">
        <v>0</v>
      </c>
      <c r="L3614" s="13" t="s">
        <v>15</v>
      </c>
      <c r="M3614" s="7">
        <v>1</v>
      </c>
      <c r="N3614" s="17"/>
    </row>
    <row r="3615" spans="1:14" ht="47.25">
      <c r="A3615" s="6">
        <v>3613</v>
      </c>
      <c r="B3615" s="8" t="s">
        <v>18017</v>
      </c>
      <c r="C3615" s="9" t="s">
        <v>5508</v>
      </c>
      <c r="D3615" s="10" t="s">
        <v>5497</v>
      </c>
      <c r="E3615" s="11" t="s">
        <v>5509</v>
      </c>
      <c r="F3615" s="6">
        <v>495010</v>
      </c>
      <c r="G3615" s="6" t="s">
        <v>16</v>
      </c>
      <c r="H3615" s="16">
        <v>990993</v>
      </c>
      <c r="I3615" s="12">
        <v>44178</v>
      </c>
      <c r="J3615" s="12">
        <v>44268</v>
      </c>
      <c r="K3615" s="15">
        <v>0</v>
      </c>
      <c r="L3615" s="13" t="s">
        <v>15</v>
      </c>
      <c r="M3615" s="7">
        <v>1</v>
      </c>
      <c r="N3615" s="17"/>
    </row>
    <row r="3616" spans="1:14" ht="31.5">
      <c r="A3616" s="6">
        <v>3614</v>
      </c>
      <c r="B3616" s="8" t="s">
        <v>18017</v>
      </c>
      <c r="C3616" s="9" t="s">
        <v>5510</v>
      </c>
      <c r="D3616" s="10" t="s">
        <v>5511</v>
      </c>
      <c r="E3616" s="11" t="s">
        <v>5512</v>
      </c>
      <c r="F3616" s="6">
        <v>495011</v>
      </c>
      <c r="G3616" s="6" t="s">
        <v>16</v>
      </c>
      <c r="H3616" s="16">
        <v>2167698</v>
      </c>
      <c r="I3616" s="12">
        <v>44175</v>
      </c>
      <c r="J3616" s="12">
        <v>44265</v>
      </c>
      <c r="K3616" s="15">
        <v>0</v>
      </c>
      <c r="L3616" s="13" t="s">
        <v>15</v>
      </c>
      <c r="M3616" s="7">
        <v>1</v>
      </c>
      <c r="N3616" s="17"/>
    </row>
    <row r="3617" spans="1:14" ht="47.25">
      <c r="A3617" s="6">
        <v>3615</v>
      </c>
      <c r="B3617" s="8" t="s">
        <v>18017</v>
      </c>
      <c r="C3617" s="9" t="s">
        <v>5513</v>
      </c>
      <c r="D3617" s="10" t="s">
        <v>5514</v>
      </c>
      <c r="E3617" s="11" t="s">
        <v>5515</v>
      </c>
      <c r="F3617" s="6">
        <v>495012</v>
      </c>
      <c r="G3617" s="6" t="s">
        <v>16</v>
      </c>
      <c r="H3617" s="16">
        <v>884547</v>
      </c>
      <c r="I3617" s="12">
        <v>44178</v>
      </c>
      <c r="J3617" s="12">
        <v>44268</v>
      </c>
      <c r="K3617" s="15">
        <v>0</v>
      </c>
      <c r="L3617" s="13" t="s">
        <v>15</v>
      </c>
      <c r="M3617" s="7">
        <v>1</v>
      </c>
      <c r="N3617" s="17"/>
    </row>
    <row r="3618" spans="1:14" ht="47.25">
      <c r="A3618" s="6">
        <v>3616</v>
      </c>
      <c r="B3618" s="8" t="s">
        <v>18017</v>
      </c>
      <c r="C3618" s="9" t="s">
        <v>5516</v>
      </c>
      <c r="D3618" s="10" t="s">
        <v>5517</v>
      </c>
      <c r="E3618" s="11" t="s">
        <v>5518</v>
      </c>
      <c r="F3618" s="6">
        <v>495007</v>
      </c>
      <c r="G3618" s="6" t="s">
        <v>16</v>
      </c>
      <c r="H3618" s="16">
        <v>2680652</v>
      </c>
      <c r="I3618" s="12">
        <v>44178</v>
      </c>
      <c r="J3618" s="12">
        <v>44268</v>
      </c>
      <c r="K3618" s="15">
        <v>0</v>
      </c>
      <c r="L3618" s="13" t="s">
        <v>15</v>
      </c>
      <c r="M3618" s="7">
        <v>1</v>
      </c>
      <c r="N3618" s="17"/>
    </row>
    <row r="3619" spans="1:14" ht="47.25">
      <c r="A3619" s="6">
        <v>3617</v>
      </c>
      <c r="B3619" s="8" t="s">
        <v>18017</v>
      </c>
      <c r="C3619" s="9" t="s">
        <v>5519</v>
      </c>
      <c r="D3619" s="10" t="s">
        <v>5389</v>
      </c>
      <c r="E3619" s="11" t="s">
        <v>5520</v>
      </c>
      <c r="F3619" s="6">
        <v>495008</v>
      </c>
      <c r="G3619" s="6" t="s">
        <v>16</v>
      </c>
      <c r="H3619" s="16">
        <v>3952096</v>
      </c>
      <c r="I3619" s="12">
        <v>44168</v>
      </c>
      <c r="J3619" s="12">
        <v>44259</v>
      </c>
      <c r="K3619" s="15">
        <v>0</v>
      </c>
      <c r="L3619" s="13" t="s">
        <v>15</v>
      </c>
      <c r="M3619" s="7">
        <v>1</v>
      </c>
      <c r="N3619" s="17"/>
    </row>
    <row r="3620" spans="1:14" ht="31.5">
      <c r="A3620" s="6">
        <v>3618</v>
      </c>
      <c r="B3620" s="8" t="s">
        <v>18017</v>
      </c>
      <c r="C3620" s="9" t="s">
        <v>5395</v>
      </c>
      <c r="D3620" s="10" t="s">
        <v>4960</v>
      </c>
      <c r="E3620" s="11" t="s">
        <v>5521</v>
      </c>
      <c r="F3620" s="6">
        <v>495009</v>
      </c>
      <c r="G3620" s="6" t="s">
        <v>16</v>
      </c>
      <c r="H3620" s="16">
        <v>2680652</v>
      </c>
      <c r="I3620" s="12">
        <v>44178</v>
      </c>
      <c r="J3620" s="12">
        <v>44268</v>
      </c>
      <c r="K3620" s="15">
        <v>0</v>
      </c>
      <c r="L3620" s="13" t="s">
        <v>15</v>
      </c>
      <c r="M3620" s="7">
        <v>1</v>
      </c>
      <c r="N3620" s="17"/>
    </row>
    <row r="3621" spans="1:14" ht="47.25">
      <c r="A3621" s="6">
        <v>3619</v>
      </c>
      <c r="B3621" s="8" t="s">
        <v>18017</v>
      </c>
      <c r="C3621" s="9" t="s">
        <v>5522</v>
      </c>
      <c r="D3621" s="10" t="s">
        <v>5523</v>
      </c>
      <c r="E3621" s="11" t="s">
        <v>5524</v>
      </c>
      <c r="F3621" s="6">
        <v>494991</v>
      </c>
      <c r="G3621" s="6" t="s">
        <v>16</v>
      </c>
      <c r="H3621" s="16">
        <v>1625352</v>
      </c>
      <c r="I3621" s="12">
        <v>44178</v>
      </c>
      <c r="J3621" s="12">
        <v>44273</v>
      </c>
      <c r="K3621" s="15">
        <v>0</v>
      </c>
      <c r="L3621" s="13" t="s">
        <v>15</v>
      </c>
      <c r="M3621" s="7">
        <v>1</v>
      </c>
      <c r="N3621" s="17"/>
    </row>
    <row r="3622" spans="1:14" ht="31.5">
      <c r="A3622" s="6">
        <v>3620</v>
      </c>
      <c r="B3622" s="8" t="s">
        <v>18017</v>
      </c>
      <c r="C3622" s="9" t="s">
        <v>5525</v>
      </c>
      <c r="D3622" s="10" t="s">
        <v>5526</v>
      </c>
      <c r="E3622" s="11" t="s">
        <v>5527</v>
      </c>
      <c r="F3622" s="6">
        <v>494985</v>
      </c>
      <c r="G3622" s="6" t="s">
        <v>16</v>
      </c>
      <c r="H3622" s="16">
        <v>907488</v>
      </c>
      <c r="I3622" s="12">
        <v>44143</v>
      </c>
      <c r="J3622" s="12">
        <v>44236</v>
      </c>
      <c r="K3622" s="15">
        <v>0</v>
      </c>
      <c r="L3622" s="13" t="s">
        <v>15</v>
      </c>
      <c r="M3622" s="7">
        <v>1</v>
      </c>
      <c r="N3622" s="17"/>
    </row>
    <row r="3623" spans="1:14" ht="47.25">
      <c r="A3623" s="6">
        <v>3621</v>
      </c>
      <c r="B3623" s="8" t="s">
        <v>18017</v>
      </c>
      <c r="C3623" s="9" t="s">
        <v>5528</v>
      </c>
      <c r="D3623" s="10" t="s">
        <v>5529</v>
      </c>
      <c r="E3623" s="11" t="s">
        <v>5530</v>
      </c>
      <c r="F3623" s="6">
        <v>494986</v>
      </c>
      <c r="G3623" s="6" t="s">
        <v>16</v>
      </c>
      <c r="H3623" s="16">
        <v>1098059</v>
      </c>
      <c r="I3623" s="12">
        <v>44158</v>
      </c>
      <c r="J3623" s="12">
        <v>44254</v>
      </c>
      <c r="K3623" s="15">
        <v>0</v>
      </c>
      <c r="L3623" s="13" t="s">
        <v>15</v>
      </c>
      <c r="M3623" s="7">
        <v>1</v>
      </c>
      <c r="N3623" s="17"/>
    </row>
    <row r="3624" spans="1:14" ht="31.5">
      <c r="A3624" s="6">
        <v>3622</v>
      </c>
      <c r="B3624" s="8" t="s">
        <v>18017</v>
      </c>
      <c r="C3624" s="9" t="s">
        <v>5531</v>
      </c>
      <c r="D3624" s="10" t="s">
        <v>5532</v>
      </c>
      <c r="E3624" s="11" t="s">
        <v>5533</v>
      </c>
      <c r="F3624" s="6">
        <v>494987</v>
      </c>
      <c r="G3624" s="6" t="s">
        <v>16</v>
      </c>
      <c r="H3624" s="16">
        <v>875558</v>
      </c>
      <c r="I3624" s="12">
        <v>44150</v>
      </c>
      <c r="J3624" s="12">
        <v>44242</v>
      </c>
      <c r="K3624" s="15">
        <v>0</v>
      </c>
      <c r="L3624" s="13" t="s">
        <v>15</v>
      </c>
      <c r="M3624" s="7">
        <v>1</v>
      </c>
      <c r="N3624" s="17"/>
    </row>
    <row r="3625" spans="1:14" ht="31.5">
      <c r="A3625" s="6">
        <v>3623</v>
      </c>
      <c r="B3625" s="8" t="s">
        <v>18017</v>
      </c>
      <c r="C3625" s="9" t="s">
        <v>5534</v>
      </c>
      <c r="D3625" s="10" t="s">
        <v>5535</v>
      </c>
      <c r="E3625" s="11" t="s">
        <v>5536</v>
      </c>
      <c r="F3625" s="6">
        <v>494988</v>
      </c>
      <c r="G3625" s="6" t="s">
        <v>16</v>
      </c>
      <c r="H3625" s="16">
        <v>707539</v>
      </c>
      <c r="I3625" s="12">
        <v>44150</v>
      </c>
      <c r="J3625" s="12">
        <v>44242</v>
      </c>
      <c r="K3625" s="15">
        <v>0</v>
      </c>
      <c r="L3625" s="13" t="s">
        <v>15</v>
      </c>
      <c r="M3625" s="7">
        <v>1</v>
      </c>
      <c r="N3625" s="17"/>
    </row>
    <row r="3626" spans="1:14" ht="31.5">
      <c r="A3626" s="6">
        <v>3624</v>
      </c>
      <c r="B3626" s="8" t="s">
        <v>18017</v>
      </c>
      <c r="C3626" s="9" t="s">
        <v>5537</v>
      </c>
      <c r="D3626" s="10" t="s">
        <v>5538</v>
      </c>
      <c r="E3626" s="11" t="s">
        <v>5539</v>
      </c>
      <c r="F3626" s="6">
        <v>495004</v>
      </c>
      <c r="G3626" s="6" t="s">
        <v>16</v>
      </c>
      <c r="H3626" s="16">
        <v>2675137</v>
      </c>
      <c r="I3626" s="12">
        <v>44168</v>
      </c>
      <c r="J3626" s="12">
        <v>44258</v>
      </c>
      <c r="K3626" s="15">
        <v>0</v>
      </c>
      <c r="L3626" s="13" t="s">
        <v>15</v>
      </c>
      <c r="M3626" s="7">
        <v>1</v>
      </c>
      <c r="N3626" s="17"/>
    </row>
    <row r="3627" spans="1:14" ht="47.25">
      <c r="A3627" s="6">
        <v>3625</v>
      </c>
      <c r="B3627" s="8" t="s">
        <v>18017</v>
      </c>
      <c r="C3627" s="9" t="s">
        <v>5540</v>
      </c>
      <c r="D3627" s="10" t="s">
        <v>4806</v>
      </c>
      <c r="E3627" s="11" t="s">
        <v>5541</v>
      </c>
      <c r="F3627" s="6">
        <v>495005</v>
      </c>
      <c r="G3627" s="6" t="s">
        <v>16</v>
      </c>
      <c r="H3627" s="16">
        <v>546186</v>
      </c>
      <c r="I3627" s="12">
        <v>44178</v>
      </c>
      <c r="J3627" s="12">
        <v>44268</v>
      </c>
      <c r="K3627" s="15">
        <v>0</v>
      </c>
      <c r="L3627" s="13" t="s">
        <v>15</v>
      </c>
      <c r="M3627" s="7">
        <v>1</v>
      </c>
      <c r="N3627" s="17"/>
    </row>
    <row r="3628" spans="1:14" ht="47.25">
      <c r="A3628" s="6">
        <v>3626</v>
      </c>
      <c r="B3628" s="8" t="s">
        <v>18017</v>
      </c>
      <c r="C3628" s="9" t="s">
        <v>5542</v>
      </c>
      <c r="D3628" s="10" t="s">
        <v>5543</v>
      </c>
      <c r="E3628" s="11" t="s">
        <v>5544</v>
      </c>
      <c r="F3628" s="6">
        <v>495006</v>
      </c>
      <c r="G3628" s="6" t="s">
        <v>16</v>
      </c>
      <c r="H3628" s="16">
        <v>869527</v>
      </c>
      <c r="I3628" s="12">
        <v>44168</v>
      </c>
      <c r="J3628" s="12">
        <v>44258</v>
      </c>
      <c r="K3628" s="15">
        <v>0</v>
      </c>
      <c r="L3628" s="13" t="s">
        <v>15</v>
      </c>
      <c r="M3628" s="7">
        <v>1</v>
      </c>
      <c r="N3628" s="17"/>
    </row>
    <row r="3629" spans="1:14" ht="47.25">
      <c r="A3629" s="6">
        <v>3627</v>
      </c>
      <c r="B3629" s="8" t="s">
        <v>18017</v>
      </c>
      <c r="C3629" s="9" t="s">
        <v>5545</v>
      </c>
      <c r="D3629" s="10" t="s">
        <v>5546</v>
      </c>
      <c r="E3629" s="11" t="s">
        <v>5547</v>
      </c>
      <c r="F3629" s="6">
        <v>495002</v>
      </c>
      <c r="G3629" s="6" t="s">
        <v>16</v>
      </c>
      <c r="H3629" s="16">
        <v>1099557</v>
      </c>
      <c r="I3629" s="12">
        <v>44168</v>
      </c>
      <c r="J3629" s="12">
        <v>44258</v>
      </c>
      <c r="K3629" s="15">
        <v>0</v>
      </c>
      <c r="L3629" s="13" t="s">
        <v>15</v>
      </c>
      <c r="M3629" s="7">
        <v>1</v>
      </c>
      <c r="N3629" s="17"/>
    </row>
    <row r="3630" spans="1:14" ht="63">
      <c r="A3630" s="6">
        <v>3628</v>
      </c>
      <c r="B3630" s="8" t="s">
        <v>18017</v>
      </c>
      <c r="C3630" s="9" t="s">
        <v>5548</v>
      </c>
      <c r="D3630" s="10" t="s">
        <v>5095</v>
      </c>
      <c r="E3630" s="11" t="s">
        <v>5549</v>
      </c>
      <c r="F3630" s="6">
        <v>495003</v>
      </c>
      <c r="G3630" s="6" t="s">
        <v>16</v>
      </c>
      <c r="H3630" s="16">
        <v>4488647</v>
      </c>
      <c r="I3630" s="12">
        <v>44151</v>
      </c>
      <c r="J3630" s="12">
        <v>44253</v>
      </c>
      <c r="K3630" s="15">
        <v>0</v>
      </c>
      <c r="L3630" s="13" t="s">
        <v>15</v>
      </c>
      <c r="M3630" s="7">
        <v>1</v>
      </c>
      <c r="N3630" s="17"/>
    </row>
    <row r="3631" spans="1:14" ht="47.25">
      <c r="A3631" s="6">
        <v>3629</v>
      </c>
      <c r="B3631" s="8" t="s">
        <v>18017</v>
      </c>
      <c r="C3631" s="9" t="s">
        <v>5550</v>
      </c>
      <c r="D3631" s="10" t="s">
        <v>4676</v>
      </c>
      <c r="E3631" s="11" t="s">
        <v>5551</v>
      </c>
      <c r="F3631" s="6">
        <v>494992</v>
      </c>
      <c r="G3631" s="6" t="s">
        <v>16</v>
      </c>
      <c r="H3631" s="16">
        <v>2119480</v>
      </c>
      <c r="I3631" s="12">
        <v>44168</v>
      </c>
      <c r="J3631" s="12">
        <v>44258</v>
      </c>
      <c r="K3631" s="15">
        <v>0</v>
      </c>
      <c r="L3631" s="13" t="s">
        <v>15</v>
      </c>
      <c r="M3631" s="7">
        <v>1</v>
      </c>
      <c r="N3631" s="17"/>
    </row>
    <row r="3632" spans="1:14" ht="47.25">
      <c r="A3632" s="6">
        <v>3630</v>
      </c>
      <c r="B3632" s="8" t="s">
        <v>18017</v>
      </c>
      <c r="C3632" s="9" t="s">
        <v>5552</v>
      </c>
      <c r="D3632" s="10" t="s">
        <v>5553</v>
      </c>
      <c r="E3632" s="11" t="s">
        <v>5554</v>
      </c>
      <c r="F3632" s="6">
        <v>494993</v>
      </c>
      <c r="G3632" s="6" t="s">
        <v>16</v>
      </c>
      <c r="H3632" s="16">
        <v>793696</v>
      </c>
      <c r="I3632" s="12">
        <v>44168</v>
      </c>
      <c r="J3632" s="12">
        <v>44258</v>
      </c>
      <c r="K3632" s="15">
        <v>0</v>
      </c>
      <c r="L3632" s="13" t="s">
        <v>15</v>
      </c>
      <c r="M3632" s="7">
        <v>1</v>
      </c>
      <c r="N3632" s="17"/>
    </row>
    <row r="3633" spans="1:14" ht="47.25">
      <c r="A3633" s="6">
        <v>3631</v>
      </c>
      <c r="B3633" s="8" t="s">
        <v>18017</v>
      </c>
      <c r="C3633" s="9" t="s">
        <v>5555</v>
      </c>
      <c r="D3633" s="10" t="s">
        <v>5438</v>
      </c>
      <c r="E3633" s="11" t="s">
        <v>5556</v>
      </c>
      <c r="F3633" s="6">
        <v>494994</v>
      </c>
      <c r="G3633" s="6" t="s">
        <v>16</v>
      </c>
      <c r="H3633" s="16">
        <v>975758</v>
      </c>
      <c r="I3633" s="12">
        <v>44168</v>
      </c>
      <c r="J3633" s="12">
        <v>44258</v>
      </c>
      <c r="K3633" s="15">
        <v>0</v>
      </c>
      <c r="L3633" s="13" t="s">
        <v>15</v>
      </c>
      <c r="M3633" s="7">
        <v>1</v>
      </c>
      <c r="N3633" s="17"/>
    </row>
    <row r="3634" spans="1:14" ht="31.5">
      <c r="A3634" s="6">
        <v>3632</v>
      </c>
      <c r="B3634" s="8" t="s">
        <v>18017</v>
      </c>
      <c r="C3634" s="9" t="s">
        <v>5557</v>
      </c>
      <c r="D3634" s="10" t="s">
        <v>5558</v>
      </c>
      <c r="E3634" s="11" t="s">
        <v>5559</v>
      </c>
      <c r="F3634" s="6">
        <v>494995</v>
      </c>
      <c r="G3634" s="6" t="s">
        <v>16</v>
      </c>
      <c r="H3634" s="16">
        <v>636347</v>
      </c>
      <c r="I3634" s="12">
        <v>44168</v>
      </c>
      <c r="J3634" s="12">
        <v>44258</v>
      </c>
      <c r="K3634" s="15">
        <v>0</v>
      </c>
      <c r="L3634" s="13" t="s">
        <v>15</v>
      </c>
      <c r="M3634" s="7">
        <v>1</v>
      </c>
      <c r="N3634" s="17"/>
    </row>
    <row r="3635" spans="1:14" ht="31.5">
      <c r="A3635" s="6">
        <v>3633</v>
      </c>
      <c r="B3635" s="8" t="s">
        <v>18017</v>
      </c>
      <c r="C3635" s="9" t="s">
        <v>5545</v>
      </c>
      <c r="D3635" s="10" t="s">
        <v>5546</v>
      </c>
      <c r="E3635" s="11" t="s">
        <v>5560</v>
      </c>
      <c r="F3635" s="6">
        <v>494996</v>
      </c>
      <c r="G3635" s="6" t="s">
        <v>16</v>
      </c>
      <c r="H3635" s="16">
        <v>636408</v>
      </c>
      <c r="I3635" s="12">
        <v>44166</v>
      </c>
      <c r="J3635" s="12">
        <v>44256</v>
      </c>
      <c r="K3635" s="15">
        <v>0</v>
      </c>
      <c r="L3635" s="13" t="s">
        <v>15</v>
      </c>
      <c r="M3635" s="7">
        <v>1</v>
      </c>
      <c r="N3635" s="17"/>
    </row>
    <row r="3636" spans="1:14" ht="47.25">
      <c r="A3636" s="6">
        <v>3634</v>
      </c>
      <c r="B3636" s="8" t="s">
        <v>18017</v>
      </c>
      <c r="C3636" s="9" t="s">
        <v>5561</v>
      </c>
      <c r="D3636" s="10" t="s">
        <v>5562</v>
      </c>
      <c r="E3636" s="11" t="s">
        <v>5563</v>
      </c>
      <c r="F3636" s="6">
        <v>494997</v>
      </c>
      <c r="G3636" s="6" t="s">
        <v>16</v>
      </c>
      <c r="H3636" s="16">
        <v>970291</v>
      </c>
      <c r="I3636" s="12">
        <v>44152</v>
      </c>
      <c r="J3636" s="12">
        <v>44253</v>
      </c>
      <c r="K3636" s="15">
        <v>0</v>
      </c>
      <c r="L3636" s="13" t="s">
        <v>15</v>
      </c>
      <c r="M3636" s="7">
        <v>1</v>
      </c>
      <c r="N3636" s="17"/>
    </row>
    <row r="3637" spans="1:14" ht="63">
      <c r="A3637" s="6">
        <v>3635</v>
      </c>
      <c r="B3637" s="8" t="s">
        <v>18017</v>
      </c>
      <c r="C3637" s="9" t="s">
        <v>5564</v>
      </c>
      <c r="D3637" s="10" t="s">
        <v>5565</v>
      </c>
      <c r="E3637" s="11" t="s">
        <v>5566</v>
      </c>
      <c r="F3637" s="6">
        <v>494998</v>
      </c>
      <c r="G3637" s="6" t="s">
        <v>16</v>
      </c>
      <c r="H3637" s="16">
        <v>970498</v>
      </c>
      <c r="I3637" s="12">
        <v>44151</v>
      </c>
      <c r="J3637" s="12">
        <v>44242</v>
      </c>
      <c r="K3637" s="15">
        <v>0</v>
      </c>
      <c r="L3637" s="13" t="s">
        <v>15</v>
      </c>
      <c r="M3637" s="7">
        <v>1</v>
      </c>
      <c r="N3637" s="17"/>
    </row>
    <row r="3638" spans="1:14" ht="31.5">
      <c r="A3638" s="6">
        <v>3636</v>
      </c>
      <c r="B3638" s="8" t="s">
        <v>18017</v>
      </c>
      <c r="C3638" s="9" t="s">
        <v>5550</v>
      </c>
      <c r="D3638" s="10" t="s">
        <v>4676</v>
      </c>
      <c r="E3638" s="11" t="s">
        <v>5567</v>
      </c>
      <c r="F3638" s="6">
        <v>494999</v>
      </c>
      <c r="G3638" s="6" t="s">
        <v>16</v>
      </c>
      <c r="H3638" s="16">
        <v>637069</v>
      </c>
      <c r="I3638" s="12">
        <v>44168</v>
      </c>
      <c r="J3638" s="12">
        <v>44258</v>
      </c>
      <c r="K3638" s="15">
        <v>0</v>
      </c>
      <c r="L3638" s="13" t="s">
        <v>15</v>
      </c>
      <c r="M3638" s="7">
        <v>1</v>
      </c>
      <c r="N3638" s="17"/>
    </row>
    <row r="3639" spans="1:14" ht="31.5">
      <c r="A3639" s="6">
        <v>3637</v>
      </c>
      <c r="B3639" s="8" t="s">
        <v>18017</v>
      </c>
      <c r="C3639" s="9" t="s">
        <v>5568</v>
      </c>
      <c r="D3639" s="10" t="s">
        <v>5569</v>
      </c>
      <c r="E3639" s="11" t="s">
        <v>5570</v>
      </c>
      <c r="F3639" s="6">
        <v>495000</v>
      </c>
      <c r="G3639" s="6" t="s">
        <v>16</v>
      </c>
      <c r="H3639" s="16">
        <v>1400184</v>
      </c>
      <c r="I3639" s="12">
        <v>44168</v>
      </c>
      <c r="J3639" s="12">
        <v>44258</v>
      </c>
      <c r="K3639" s="15">
        <v>0</v>
      </c>
      <c r="L3639" s="13" t="s">
        <v>15</v>
      </c>
      <c r="M3639" s="7">
        <v>1</v>
      </c>
      <c r="N3639" s="17"/>
    </row>
    <row r="3640" spans="1:14" ht="47.25">
      <c r="A3640" s="6">
        <v>3638</v>
      </c>
      <c r="B3640" s="8" t="s">
        <v>18017</v>
      </c>
      <c r="C3640" s="9" t="s">
        <v>5571</v>
      </c>
      <c r="D3640" s="10" t="s">
        <v>5572</v>
      </c>
      <c r="E3640" s="11" t="s">
        <v>5573</v>
      </c>
      <c r="F3640" s="6">
        <v>494989</v>
      </c>
      <c r="G3640" s="6" t="s">
        <v>16</v>
      </c>
      <c r="H3640" s="16">
        <v>2237193</v>
      </c>
      <c r="I3640" s="12">
        <v>44151</v>
      </c>
      <c r="J3640" s="12">
        <v>44242</v>
      </c>
      <c r="K3640" s="15">
        <v>1185978</v>
      </c>
      <c r="L3640" s="13" t="s">
        <v>15</v>
      </c>
      <c r="M3640" s="7">
        <v>1</v>
      </c>
      <c r="N3640" s="17"/>
    </row>
    <row r="3641" spans="1:14" ht="31.5">
      <c r="A3641" s="6">
        <v>3639</v>
      </c>
      <c r="B3641" s="8" t="s">
        <v>18017</v>
      </c>
      <c r="C3641" s="9" t="s">
        <v>5574</v>
      </c>
      <c r="D3641" s="10" t="s">
        <v>5224</v>
      </c>
      <c r="E3641" s="11" t="s">
        <v>5575</v>
      </c>
      <c r="F3641" s="6">
        <v>494990</v>
      </c>
      <c r="G3641" s="6" t="s">
        <v>16</v>
      </c>
      <c r="H3641" s="16">
        <v>702320</v>
      </c>
      <c r="I3641" s="12">
        <v>44151</v>
      </c>
      <c r="J3641" s="12">
        <v>44242</v>
      </c>
      <c r="K3641" s="15">
        <v>0</v>
      </c>
      <c r="L3641" s="13" t="s">
        <v>15</v>
      </c>
      <c r="M3641" s="7">
        <v>1</v>
      </c>
      <c r="N3641" s="17"/>
    </row>
    <row r="3642" spans="1:14" ht="63">
      <c r="A3642" s="6">
        <v>3640</v>
      </c>
      <c r="B3642" s="8" t="s">
        <v>18017</v>
      </c>
      <c r="C3642" s="9" t="s">
        <v>5024</v>
      </c>
      <c r="D3642" s="10" t="s">
        <v>4705</v>
      </c>
      <c r="E3642" s="11" t="s">
        <v>18043</v>
      </c>
      <c r="F3642" s="6">
        <v>497690</v>
      </c>
      <c r="G3642" s="6" t="s">
        <v>16</v>
      </c>
      <c r="H3642" s="16">
        <v>16601030</v>
      </c>
      <c r="I3642" s="12" t="s">
        <v>846</v>
      </c>
      <c r="J3642" s="12" t="s">
        <v>10135</v>
      </c>
      <c r="K3642" s="15">
        <v>0</v>
      </c>
      <c r="L3642" s="13" t="s">
        <v>15</v>
      </c>
      <c r="M3642" s="7">
        <v>1</v>
      </c>
      <c r="N3642" s="17"/>
    </row>
    <row r="3643" spans="1:14" ht="47.25">
      <c r="A3643" s="6">
        <v>3641</v>
      </c>
      <c r="B3643" s="8" t="s">
        <v>18017</v>
      </c>
      <c r="C3643" s="9" t="s">
        <v>18044</v>
      </c>
      <c r="D3643" s="10" t="s">
        <v>5494</v>
      </c>
      <c r="E3643" s="11" t="s">
        <v>18045</v>
      </c>
      <c r="F3643" s="6">
        <v>514086</v>
      </c>
      <c r="G3643" s="6" t="s">
        <v>11327</v>
      </c>
      <c r="H3643" s="16">
        <v>2755000</v>
      </c>
      <c r="I3643" s="12" t="s">
        <v>1187</v>
      </c>
      <c r="J3643" s="12" t="s">
        <v>10757</v>
      </c>
      <c r="K3643" s="15">
        <v>0</v>
      </c>
      <c r="L3643" s="13" t="s">
        <v>15</v>
      </c>
      <c r="M3643" s="7">
        <v>1</v>
      </c>
      <c r="N3643" s="17"/>
    </row>
    <row r="3644" spans="1:14" ht="63">
      <c r="A3644" s="6">
        <v>3642</v>
      </c>
      <c r="B3644" s="8" t="s">
        <v>29839</v>
      </c>
      <c r="C3644" s="9" t="s">
        <v>29840</v>
      </c>
      <c r="D3644" s="10" t="s">
        <v>29841</v>
      </c>
      <c r="E3644" s="11" t="s">
        <v>29842</v>
      </c>
      <c r="F3644" s="6">
        <v>128419</v>
      </c>
      <c r="G3644" s="6" t="s">
        <v>29843</v>
      </c>
      <c r="H3644" s="16">
        <v>3954058.29</v>
      </c>
      <c r="I3644" s="12" t="s">
        <v>29844</v>
      </c>
      <c r="J3644" s="12" t="s">
        <v>29713</v>
      </c>
      <c r="K3644" s="15"/>
      <c r="L3644" s="13" t="s">
        <v>15</v>
      </c>
      <c r="M3644" s="7">
        <v>1</v>
      </c>
      <c r="N3644" s="17"/>
    </row>
    <row r="3645" spans="1:14" ht="63">
      <c r="A3645" s="6">
        <v>3643</v>
      </c>
      <c r="B3645" s="8" t="s">
        <v>29839</v>
      </c>
      <c r="C3645" s="9" t="s">
        <v>29840</v>
      </c>
      <c r="D3645" s="10" t="s">
        <v>29841</v>
      </c>
      <c r="E3645" s="11" t="s">
        <v>29845</v>
      </c>
      <c r="F3645" s="6">
        <v>128446</v>
      </c>
      <c r="G3645" s="6" t="s">
        <v>29843</v>
      </c>
      <c r="H3645" s="16">
        <v>4207819.74</v>
      </c>
      <c r="I3645" s="12" t="s">
        <v>29844</v>
      </c>
      <c r="J3645" s="12" t="s">
        <v>29713</v>
      </c>
      <c r="K3645" s="15">
        <v>2575000</v>
      </c>
      <c r="L3645" s="13" t="s">
        <v>15</v>
      </c>
      <c r="M3645" s="7">
        <v>1</v>
      </c>
      <c r="N3645" s="17"/>
    </row>
    <row r="3646" spans="1:14" ht="94.5">
      <c r="A3646" s="6">
        <v>3644</v>
      </c>
      <c r="B3646" s="8" t="s">
        <v>29839</v>
      </c>
      <c r="C3646" s="9" t="s">
        <v>29846</v>
      </c>
      <c r="D3646" s="10" t="s">
        <v>29847</v>
      </c>
      <c r="E3646" s="11" t="s">
        <v>29848</v>
      </c>
      <c r="F3646" s="6">
        <v>299214</v>
      </c>
      <c r="G3646" s="6" t="s">
        <v>29843</v>
      </c>
      <c r="H3646" s="16">
        <v>8473282.8100000005</v>
      </c>
      <c r="I3646" s="12" t="s">
        <v>14861</v>
      </c>
      <c r="J3646" s="12" t="s">
        <v>8001</v>
      </c>
      <c r="K3646" s="15">
        <v>4633000</v>
      </c>
      <c r="L3646" s="13" t="s">
        <v>15</v>
      </c>
      <c r="M3646" s="7">
        <v>1</v>
      </c>
      <c r="N3646" s="17"/>
    </row>
    <row r="3647" spans="1:14" ht="94.5">
      <c r="A3647" s="6">
        <v>3645</v>
      </c>
      <c r="B3647" s="8" t="s">
        <v>29839</v>
      </c>
      <c r="C3647" s="9" t="s">
        <v>29849</v>
      </c>
      <c r="D3647" s="10" t="s">
        <v>29850</v>
      </c>
      <c r="E3647" s="11" t="s">
        <v>29851</v>
      </c>
      <c r="F3647" s="6">
        <v>299211</v>
      </c>
      <c r="G3647" s="6" t="s">
        <v>29843</v>
      </c>
      <c r="H3647" s="16">
        <v>9893478.9000000004</v>
      </c>
      <c r="I3647" s="12" t="s">
        <v>7982</v>
      </c>
      <c r="J3647" s="12" t="s">
        <v>21352</v>
      </c>
      <c r="K3647" s="15">
        <v>9893478</v>
      </c>
      <c r="L3647" s="13" t="s">
        <v>15</v>
      </c>
      <c r="M3647" s="7">
        <v>1</v>
      </c>
      <c r="N3647" s="17"/>
    </row>
    <row r="3648" spans="1:14" ht="63">
      <c r="A3648" s="6">
        <v>3646</v>
      </c>
      <c r="B3648" s="8" t="s">
        <v>29839</v>
      </c>
      <c r="C3648" s="9" t="s">
        <v>29852</v>
      </c>
      <c r="D3648" s="10" t="s">
        <v>4383</v>
      </c>
      <c r="E3648" s="11" t="s">
        <v>29853</v>
      </c>
      <c r="F3648" s="6">
        <v>306680</v>
      </c>
      <c r="G3648" s="6" t="s">
        <v>29843</v>
      </c>
      <c r="H3648" s="16">
        <v>10305531.66</v>
      </c>
      <c r="I3648" s="12" t="s">
        <v>7982</v>
      </c>
      <c r="J3648" s="12" t="s">
        <v>7175</v>
      </c>
      <c r="K3648" s="15"/>
      <c r="L3648" s="13" t="s">
        <v>15</v>
      </c>
      <c r="M3648" s="7">
        <v>1</v>
      </c>
      <c r="N3648" s="17"/>
    </row>
    <row r="3649" spans="1:14" ht="63">
      <c r="A3649" s="6">
        <v>3647</v>
      </c>
      <c r="B3649" s="8" t="s">
        <v>29839</v>
      </c>
      <c r="C3649" s="9" t="s">
        <v>29854</v>
      </c>
      <c r="D3649" s="10" t="s">
        <v>10839</v>
      </c>
      <c r="E3649" s="11" t="s">
        <v>29855</v>
      </c>
      <c r="F3649" s="6">
        <v>170480</v>
      </c>
      <c r="G3649" s="6" t="s">
        <v>29843</v>
      </c>
      <c r="H3649" s="16">
        <v>25169430.120000001</v>
      </c>
      <c r="I3649" s="12" t="s">
        <v>25926</v>
      </c>
      <c r="J3649" s="12" t="s">
        <v>24888</v>
      </c>
      <c r="K3649" s="15">
        <v>21565000</v>
      </c>
      <c r="L3649" s="13" t="s">
        <v>15</v>
      </c>
      <c r="M3649" s="7">
        <v>1</v>
      </c>
      <c r="N3649" s="17"/>
    </row>
    <row r="3650" spans="1:14" ht="94.5">
      <c r="A3650" s="6">
        <v>3648</v>
      </c>
      <c r="B3650" s="8" t="s">
        <v>29839</v>
      </c>
      <c r="C3650" s="9" t="s">
        <v>29856</v>
      </c>
      <c r="D3650" s="10" t="s">
        <v>29857</v>
      </c>
      <c r="E3650" s="11" t="s">
        <v>29858</v>
      </c>
      <c r="F3650" s="6">
        <v>182347</v>
      </c>
      <c r="G3650" s="6" t="s">
        <v>29843</v>
      </c>
      <c r="H3650" s="16">
        <v>1681652.15</v>
      </c>
      <c r="I3650" s="12" t="s">
        <v>29859</v>
      </c>
      <c r="J3650" s="12" t="s">
        <v>29860</v>
      </c>
      <c r="K3650" s="15"/>
      <c r="L3650" s="13" t="s">
        <v>15</v>
      </c>
      <c r="M3650" s="7">
        <v>1</v>
      </c>
      <c r="N3650" s="17"/>
    </row>
    <row r="3651" spans="1:14" ht="78.75">
      <c r="A3651" s="6">
        <v>3649</v>
      </c>
      <c r="B3651" s="8" t="s">
        <v>29839</v>
      </c>
      <c r="C3651" s="9" t="s">
        <v>29861</v>
      </c>
      <c r="D3651" s="10" t="s">
        <v>29862</v>
      </c>
      <c r="E3651" s="11" t="s">
        <v>29863</v>
      </c>
      <c r="F3651" s="6">
        <v>188648</v>
      </c>
      <c r="G3651" s="6" t="s">
        <v>29843</v>
      </c>
      <c r="H3651" s="16">
        <v>14694758.16</v>
      </c>
      <c r="I3651" s="12" t="s">
        <v>4905</v>
      </c>
      <c r="J3651" s="12" t="s">
        <v>7982</v>
      </c>
      <c r="K3651" s="15">
        <v>14664777</v>
      </c>
      <c r="L3651" s="13" t="s">
        <v>15</v>
      </c>
      <c r="M3651" s="7">
        <v>1</v>
      </c>
      <c r="N3651" s="17"/>
    </row>
    <row r="3652" spans="1:14" ht="189">
      <c r="A3652" s="6">
        <v>3650</v>
      </c>
      <c r="B3652" s="8" t="s">
        <v>29839</v>
      </c>
      <c r="C3652" s="9" t="s">
        <v>29864</v>
      </c>
      <c r="D3652" s="10" t="s">
        <v>4383</v>
      </c>
      <c r="E3652" s="11" t="s">
        <v>29865</v>
      </c>
      <c r="F3652" s="6">
        <v>321463</v>
      </c>
      <c r="G3652" s="6" t="s">
        <v>29843</v>
      </c>
      <c r="H3652" s="16">
        <v>127645390</v>
      </c>
      <c r="I3652" s="12" t="s">
        <v>21249</v>
      </c>
      <c r="J3652" s="12" t="s">
        <v>29866</v>
      </c>
      <c r="K3652" s="15">
        <v>58995000</v>
      </c>
      <c r="L3652" s="13" t="s">
        <v>15</v>
      </c>
      <c r="M3652" s="7">
        <v>1</v>
      </c>
      <c r="N3652" s="17"/>
    </row>
    <row r="3653" spans="1:14" ht="78.75">
      <c r="A3653" s="6">
        <v>3651</v>
      </c>
      <c r="B3653" s="8" t="s">
        <v>29839</v>
      </c>
      <c r="C3653" s="9" t="s">
        <v>29864</v>
      </c>
      <c r="D3653" s="10" t="s">
        <v>4383</v>
      </c>
      <c r="E3653" s="11" t="s">
        <v>29867</v>
      </c>
      <c r="F3653" s="6">
        <v>341720</v>
      </c>
      <c r="G3653" s="6" t="s">
        <v>29843</v>
      </c>
      <c r="H3653" s="16">
        <v>105640938.34999999</v>
      </c>
      <c r="I3653" s="12" t="s">
        <v>29868</v>
      </c>
      <c r="J3653" s="12" t="s">
        <v>1989</v>
      </c>
      <c r="K3653" s="15">
        <v>35445000</v>
      </c>
      <c r="L3653" s="13" t="s">
        <v>15</v>
      </c>
      <c r="M3653" s="7">
        <v>1</v>
      </c>
      <c r="N3653" s="17"/>
    </row>
    <row r="3654" spans="1:14" ht="78.75">
      <c r="A3654" s="6">
        <v>3652</v>
      </c>
      <c r="B3654" s="8" t="s">
        <v>29839</v>
      </c>
      <c r="C3654" s="9" t="s">
        <v>29869</v>
      </c>
      <c r="D3654" s="10" t="s">
        <v>29870</v>
      </c>
      <c r="E3654" s="11" t="s">
        <v>29871</v>
      </c>
      <c r="F3654" s="6">
        <v>337637</v>
      </c>
      <c r="G3654" s="6" t="s">
        <v>29843</v>
      </c>
      <c r="H3654" s="16">
        <v>75989076.859999999</v>
      </c>
      <c r="I3654" s="12" t="s">
        <v>29872</v>
      </c>
      <c r="J3654" s="12" t="s">
        <v>29873</v>
      </c>
      <c r="K3654" s="15">
        <v>60114000</v>
      </c>
      <c r="L3654" s="13" t="s">
        <v>14</v>
      </c>
      <c r="M3654" s="7">
        <v>1</v>
      </c>
      <c r="N3654" s="17"/>
    </row>
    <row r="3655" spans="1:14" ht="78.75">
      <c r="A3655" s="6">
        <v>3653</v>
      </c>
      <c r="B3655" s="8" t="s">
        <v>29839</v>
      </c>
      <c r="C3655" s="9" t="s">
        <v>29874</v>
      </c>
      <c r="D3655" s="10" t="s">
        <v>7306</v>
      </c>
      <c r="E3655" s="11" t="s">
        <v>29871</v>
      </c>
      <c r="F3655" s="6">
        <v>337637</v>
      </c>
      <c r="G3655" s="6" t="s">
        <v>29843</v>
      </c>
      <c r="H3655" s="16">
        <v>75989076.859999999</v>
      </c>
      <c r="I3655" s="12" t="s">
        <v>29872</v>
      </c>
      <c r="J3655" s="12" t="s">
        <v>29873</v>
      </c>
      <c r="K3655" s="15">
        <v>60114000</v>
      </c>
      <c r="L3655" s="13" t="s">
        <v>14</v>
      </c>
      <c r="M3655" s="7">
        <v>0.5</v>
      </c>
      <c r="N3655" s="17"/>
    </row>
    <row r="3656" spans="1:14" ht="78.75">
      <c r="A3656" s="6">
        <v>3654</v>
      </c>
      <c r="B3656" s="8" t="s">
        <v>29839</v>
      </c>
      <c r="C3656" s="9" t="s">
        <v>29875</v>
      </c>
      <c r="D3656" s="10" t="s">
        <v>6761</v>
      </c>
      <c r="E3656" s="11" t="s">
        <v>29871</v>
      </c>
      <c r="F3656" s="6">
        <v>337637</v>
      </c>
      <c r="G3656" s="6" t="s">
        <v>29843</v>
      </c>
      <c r="H3656" s="16">
        <v>75989076.859999999</v>
      </c>
      <c r="I3656" s="12" t="s">
        <v>29872</v>
      </c>
      <c r="J3656" s="12" t="s">
        <v>29873</v>
      </c>
      <c r="K3656" s="15">
        <v>60114000</v>
      </c>
      <c r="L3656" s="13" t="s">
        <v>14</v>
      </c>
      <c r="M3656" s="7">
        <v>0.25</v>
      </c>
      <c r="N3656" s="17"/>
    </row>
    <row r="3657" spans="1:14" ht="78.75">
      <c r="A3657" s="6">
        <v>3655</v>
      </c>
      <c r="B3657" s="8" t="s">
        <v>29839</v>
      </c>
      <c r="C3657" s="9" t="s">
        <v>29876</v>
      </c>
      <c r="D3657" s="10" t="s">
        <v>29877</v>
      </c>
      <c r="E3657" s="11" t="s">
        <v>29871</v>
      </c>
      <c r="F3657" s="6">
        <v>337637</v>
      </c>
      <c r="G3657" s="6" t="s">
        <v>29843</v>
      </c>
      <c r="H3657" s="16">
        <v>75989076.859999999</v>
      </c>
      <c r="I3657" s="12" t="s">
        <v>29872</v>
      </c>
      <c r="J3657" s="12" t="s">
        <v>29873</v>
      </c>
      <c r="K3657" s="15">
        <v>60114000</v>
      </c>
      <c r="L3657" s="13" t="s">
        <v>14</v>
      </c>
      <c r="M3657" s="7">
        <v>0.25</v>
      </c>
      <c r="N3657" s="17"/>
    </row>
    <row r="3658" spans="1:14" ht="94.5">
      <c r="A3658" s="6">
        <v>3656</v>
      </c>
      <c r="B3658" s="8" t="s">
        <v>29839</v>
      </c>
      <c r="C3658" s="9" t="s">
        <v>29878</v>
      </c>
      <c r="D3658" s="10" t="s">
        <v>29879</v>
      </c>
      <c r="E3658" s="11" t="s">
        <v>29880</v>
      </c>
      <c r="F3658" s="6">
        <v>266466</v>
      </c>
      <c r="G3658" s="6" t="s">
        <v>29843</v>
      </c>
      <c r="H3658" s="16">
        <v>70328155.659999996</v>
      </c>
      <c r="I3658" s="12" t="s">
        <v>29881</v>
      </c>
      <c r="J3658" s="12" t="s">
        <v>13232</v>
      </c>
      <c r="K3658" s="15">
        <v>56750000</v>
      </c>
      <c r="L3658" s="13" t="s">
        <v>15</v>
      </c>
      <c r="M3658" s="7">
        <v>1</v>
      </c>
      <c r="N3658" s="17"/>
    </row>
    <row r="3659" spans="1:14" ht="63">
      <c r="A3659" s="6">
        <v>3657</v>
      </c>
      <c r="B3659" s="8" t="s">
        <v>29839</v>
      </c>
      <c r="C3659" s="9" t="s">
        <v>29882</v>
      </c>
      <c r="D3659" s="10" t="s">
        <v>29883</v>
      </c>
      <c r="E3659" s="11" t="s">
        <v>29884</v>
      </c>
      <c r="F3659" s="6">
        <v>260045</v>
      </c>
      <c r="G3659" s="6" t="s">
        <v>29843</v>
      </c>
      <c r="H3659" s="16">
        <v>71562623.530000001</v>
      </c>
      <c r="I3659" s="12" t="s">
        <v>26856</v>
      </c>
      <c r="J3659" s="12" t="s">
        <v>20891</v>
      </c>
      <c r="K3659" s="15">
        <v>41298000</v>
      </c>
      <c r="L3659" s="13" t="s">
        <v>14</v>
      </c>
      <c r="M3659" s="7">
        <v>1</v>
      </c>
      <c r="N3659" s="17"/>
    </row>
    <row r="3660" spans="1:14" ht="63">
      <c r="A3660" s="6">
        <v>3658</v>
      </c>
      <c r="B3660" s="8" t="s">
        <v>29839</v>
      </c>
      <c r="C3660" s="9" t="s">
        <v>29885</v>
      </c>
      <c r="D3660" s="10" t="s">
        <v>7306</v>
      </c>
      <c r="E3660" s="11" t="s">
        <v>29884</v>
      </c>
      <c r="F3660" s="6">
        <v>260045</v>
      </c>
      <c r="G3660" s="6" t="s">
        <v>29843</v>
      </c>
      <c r="H3660" s="16">
        <v>71562623.530000001</v>
      </c>
      <c r="I3660" s="12" t="s">
        <v>26856</v>
      </c>
      <c r="J3660" s="12" t="s">
        <v>20891</v>
      </c>
      <c r="K3660" s="15">
        <v>41298000</v>
      </c>
      <c r="L3660" s="13" t="s">
        <v>14</v>
      </c>
      <c r="M3660" s="7">
        <v>0.6</v>
      </c>
      <c r="N3660" s="17"/>
    </row>
    <row r="3661" spans="1:14" ht="63">
      <c r="A3661" s="6">
        <v>3659</v>
      </c>
      <c r="B3661" s="8" t="s">
        <v>29839</v>
      </c>
      <c r="C3661" s="9" t="s">
        <v>29875</v>
      </c>
      <c r="D3661" s="10" t="s">
        <v>6761</v>
      </c>
      <c r="E3661" s="11" t="s">
        <v>29884</v>
      </c>
      <c r="F3661" s="6">
        <v>260045</v>
      </c>
      <c r="G3661" s="6" t="s">
        <v>29843</v>
      </c>
      <c r="H3661" s="16">
        <v>71562623.530000001</v>
      </c>
      <c r="I3661" s="12" t="s">
        <v>26856</v>
      </c>
      <c r="J3661" s="12" t="s">
        <v>20891</v>
      </c>
      <c r="K3661" s="15">
        <v>41298000</v>
      </c>
      <c r="L3661" s="13" t="s">
        <v>14</v>
      </c>
      <c r="M3661" s="7">
        <v>0.4</v>
      </c>
      <c r="N3661" s="17"/>
    </row>
    <row r="3662" spans="1:14" ht="315">
      <c r="A3662" s="6">
        <v>3660</v>
      </c>
      <c r="B3662" s="8" t="s">
        <v>29839</v>
      </c>
      <c r="C3662" s="9" t="s">
        <v>29886</v>
      </c>
      <c r="D3662" s="10" t="s">
        <v>29887</v>
      </c>
      <c r="E3662" s="11" t="s">
        <v>29888</v>
      </c>
      <c r="F3662" s="6">
        <v>263533</v>
      </c>
      <c r="G3662" s="6" t="s">
        <v>29843</v>
      </c>
      <c r="H3662" s="16">
        <v>17965367.34</v>
      </c>
      <c r="I3662" s="12" t="s">
        <v>25091</v>
      </c>
      <c r="J3662" s="12" t="s">
        <v>13239</v>
      </c>
      <c r="K3662" s="15">
        <v>6989000</v>
      </c>
      <c r="L3662" s="13" t="s">
        <v>15</v>
      </c>
      <c r="M3662" s="7">
        <v>1</v>
      </c>
      <c r="N3662" s="17"/>
    </row>
    <row r="3663" spans="1:14" ht="63">
      <c r="A3663" s="6">
        <v>3661</v>
      </c>
      <c r="B3663" s="8" t="s">
        <v>29839</v>
      </c>
      <c r="C3663" s="9" t="s">
        <v>10038</v>
      </c>
      <c r="D3663" s="10" t="s">
        <v>10039</v>
      </c>
      <c r="E3663" s="11" t="s">
        <v>29889</v>
      </c>
      <c r="F3663" s="6">
        <v>229244</v>
      </c>
      <c r="G3663" s="6" t="s">
        <v>29843</v>
      </c>
      <c r="H3663" s="16">
        <v>94318047.980000004</v>
      </c>
      <c r="I3663" s="12" t="s">
        <v>24804</v>
      </c>
      <c r="J3663" s="12" t="s">
        <v>2360</v>
      </c>
      <c r="K3663" s="15">
        <v>44750000</v>
      </c>
      <c r="L3663" s="13" t="s">
        <v>15</v>
      </c>
      <c r="M3663" s="7">
        <v>1</v>
      </c>
      <c r="N3663" s="17"/>
    </row>
    <row r="3664" spans="1:14" ht="126">
      <c r="A3664" s="6">
        <v>3662</v>
      </c>
      <c r="B3664" s="8" t="s">
        <v>29839</v>
      </c>
      <c r="C3664" s="9" t="s">
        <v>29864</v>
      </c>
      <c r="D3664" s="10" t="s">
        <v>4383</v>
      </c>
      <c r="E3664" s="11" t="s">
        <v>29890</v>
      </c>
      <c r="F3664" s="6">
        <v>263526</v>
      </c>
      <c r="G3664" s="6" t="s">
        <v>29843</v>
      </c>
      <c r="H3664" s="16">
        <v>12034757.65</v>
      </c>
      <c r="I3664" s="12" t="s">
        <v>6867</v>
      </c>
      <c r="J3664" s="12" t="s">
        <v>25158</v>
      </c>
      <c r="K3664" s="15">
        <v>6489000</v>
      </c>
      <c r="L3664" s="13" t="s">
        <v>15</v>
      </c>
      <c r="M3664" s="7">
        <v>1</v>
      </c>
      <c r="N3664" s="17"/>
    </row>
    <row r="3665" spans="1:14" ht="141.75">
      <c r="A3665" s="6">
        <v>3663</v>
      </c>
      <c r="B3665" s="8" t="s">
        <v>29839</v>
      </c>
      <c r="C3665" s="9" t="s">
        <v>29864</v>
      </c>
      <c r="D3665" s="10" t="s">
        <v>4383</v>
      </c>
      <c r="E3665" s="11" t="s">
        <v>29891</v>
      </c>
      <c r="F3665" s="6">
        <v>263530</v>
      </c>
      <c r="G3665" s="6" t="s">
        <v>29843</v>
      </c>
      <c r="H3665" s="16">
        <v>15100637.98</v>
      </c>
      <c r="I3665" s="12" t="s">
        <v>6867</v>
      </c>
      <c r="J3665" s="12" t="s">
        <v>25158</v>
      </c>
      <c r="K3665" s="15">
        <v>11025000</v>
      </c>
      <c r="L3665" s="13" t="s">
        <v>15</v>
      </c>
      <c r="M3665" s="7">
        <v>1</v>
      </c>
      <c r="N3665" s="17"/>
    </row>
    <row r="3666" spans="1:14" ht="47.25">
      <c r="A3666" s="6">
        <v>3664</v>
      </c>
      <c r="B3666" s="8" t="s">
        <v>29839</v>
      </c>
      <c r="C3666" s="9" t="s">
        <v>29892</v>
      </c>
      <c r="D3666" s="10" t="s">
        <v>4390</v>
      </c>
      <c r="E3666" s="11" t="s">
        <v>29893</v>
      </c>
      <c r="F3666" s="6">
        <v>232165</v>
      </c>
      <c r="G3666" s="6" t="s">
        <v>29843</v>
      </c>
      <c r="H3666" s="16">
        <v>43198144.409999996</v>
      </c>
      <c r="I3666" s="12" t="s">
        <v>3921</v>
      </c>
      <c r="J3666" s="12" t="s">
        <v>13227</v>
      </c>
      <c r="K3666" s="15">
        <v>33274000</v>
      </c>
      <c r="L3666" s="13" t="s">
        <v>15</v>
      </c>
      <c r="M3666" s="7">
        <v>1</v>
      </c>
      <c r="N3666" s="17"/>
    </row>
    <row r="3667" spans="1:14" ht="63">
      <c r="A3667" s="6">
        <v>3665</v>
      </c>
      <c r="B3667" s="8" t="s">
        <v>29839</v>
      </c>
      <c r="C3667" s="9" t="s">
        <v>29892</v>
      </c>
      <c r="D3667" s="10" t="s">
        <v>4390</v>
      </c>
      <c r="E3667" s="11" t="s">
        <v>29894</v>
      </c>
      <c r="F3667" s="6">
        <v>232167</v>
      </c>
      <c r="G3667" s="6" t="s">
        <v>29843</v>
      </c>
      <c r="H3667" s="16">
        <v>40829957.409999996</v>
      </c>
      <c r="I3667" s="12" t="s">
        <v>3921</v>
      </c>
      <c r="J3667" s="12" t="s">
        <v>13227</v>
      </c>
      <c r="K3667" s="15">
        <v>25599000</v>
      </c>
      <c r="L3667" s="13" t="s">
        <v>15</v>
      </c>
      <c r="M3667" s="7">
        <v>1</v>
      </c>
      <c r="N3667" s="17"/>
    </row>
    <row r="3668" spans="1:14" ht="94.5">
      <c r="A3668" s="6">
        <v>3666</v>
      </c>
      <c r="B3668" s="8" t="s">
        <v>29839</v>
      </c>
      <c r="C3668" s="9" t="s">
        <v>29895</v>
      </c>
      <c r="D3668" s="10" t="s">
        <v>29896</v>
      </c>
      <c r="E3668" s="11" t="s">
        <v>29897</v>
      </c>
      <c r="F3668" s="6">
        <v>266483</v>
      </c>
      <c r="G3668" s="6" t="s">
        <v>29843</v>
      </c>
      <c r="H3668" s="16">
        <v>16025633.859999999</v>
      </c>
      <c r="I3668" s="12" t="s">
        <v>26597</v>
      </c>
      <c r="J3668" s="12" t="s">
        <v>25140</v>
      </c>
      <c r="K3668" s="15">
        <v>13755000</v>
      </c>
      <c r="L3668" s="13" t="s">
        <v>15</v>
      </c>
      <c r="M3668" s="7">
        <v>1</v>
      </c>
      <c r="N3668" s="17"/>
    </row>
    <row r="3669" spans="1:14" ht="220.5">
      <c r="A3669" s="6">
        <v>3667</v>
      </c>
      <c r="B3669" s="8" t="s">
        <v>29839</v>
      </c>
      <c r="C3669" s="9" t="s">
        <v>14862</v>
      </c>
      <c r="D3669" s="10" t="s">
        <v>14863</v>
      </c>
      <c r="E3669" s="11" t="s">
        <v>29898</v>
      </c>
      <c r="F3669" s="6">
        <v>313494</v>
      </c>
      <c r="G3669" s="6" t="s">
        <v>29843</v>
      </c>
      <c r="H3669" s="16">
        <v>20877636.690000001</v>
      </c>
      <c r="I3669" s="12" t="s">
        <v>3907</v>
      </c>
      <c r="J3669" s="12" t="s">
        <v>26908</v>
      </c>
      <c r="K3669" s="15">
        <v>13580000</v>
      </c>
      <c r="L3669" s="13" t="s">
        <v>15</v>
      </c>
      <c r="M3669" s="7">
        <v>1</v>
      </c>
      <c r="N3669" s="17"/>
    </row>
    <row r="3670" spans="1:14" ht="94.5">
      <c r="A3670" s="6">
        <v>3668</v>
      </c>
      <c r="B3670" s="8" t="s">
        <v>29839</v>
      </c>
      <c r="C3670" s="9" t="s">
        <v>29899</v>
      </c>
      <c r="D3670" s="10" t="s">
        <v>7306</v>
      </c>
      <c r="E3670" s="11" t="s">
        <v>29900</v>
      </c>
      <c r="F3670" s="6">
        <v>302231</v>
      </c>
      <c r="G3670" s="6" t="s">
        <v>29843</v>
      </c>
      <c r="H3670" s="16">
        <v>31075274.75</v>
      </c>
      <c r="I3670" s="12" t="s">
        <v>13229</v>
      </c>
      <c r="J3670" s="12" t="s">
        <v>20899</v>
      </c>
      <c r="K3670" s="15">
        <v>28581000</v>
      </c>
      <c r="L3670" s="13" t="s">
        <v>15</v>
      </c>
      <c r="M3670" s="7">
        <v>1</v>
      </c>
      <c r="N3670" s="17"/>
    </row>
    <row r="3671" spans="1:14" ht="94.5">
      <c r="A3671" s="6">
        <v>3669</v>
      </c>
      <c r="B3671" s="8" t="s">
        <v>29839</v>
      </c>
      <c r="C3671" s="9" t="s">
        <v>29901</v>
      </c>
      <c r="D3671" s="10" t="s">
        <v>29902</v>
      </c>
      <c r="E3671" s="11" t="s">
        <v>29903</v>
      </c>
      <c r="F3671" s="6">
        <v>232210</v>
      </c>
      <c r="G3671" s="6" t="s">
        <v>29843</v>
      </c>
      <c r="H3671" s="16">
        <v>29853038.190000001</v>
      </c>
      <c r="I3671" s="12" t="s">
        <v>29904</v>
      </c>
      <c r="J3671" s="12" t="s">
        <v>29905</v>
      </c>
      <c r="K3671" s="15">
        <v>26541000</v>
      </c>
      <c r="L3671" s="13" t="s">
        <v>15</v>
      </c>
      <c r="M3671" s="7">
        <v>1</v>
      </c>
      <c r="N3671" s="17"/>
    </row>
    <row r="3672" spans="1:14" ht="78.75">
      <c r="A3672" s="6">
        <v>3670</v>
      </c>
      <c r="B3672" s="8" t="s">
        <v>29839</v>
      </c>
      <c r="C3672" s="9" t="s">
        <v>29906</v>
      </c>
      <c r="D3672" s="10" t="s">
        <v>29907</v>
      </c>
      <c r="E3672" s="11" t="s">
        <v>29908</v>
      </c>
      <c r="F3672" s="6">
        <v>342771</v>
      </c>
      <c r="G3672" s="6" t="s">
        <v>29843</v>
      </c>
      <c r="H3672" s="16">
        <v>31218156.030000001</v>
      </c>
      <c r="I3672" s="12" t="s">
        <v>13240</v>
      </c>
      <c r="J3672" s="12" t="s">
        <v>2078</v>
      </c>
      <c r="K3672" s="15">
        <v>28562000</v>
      </c>
      <c r="L3672" s="13" t="s">
        <v>15</v>
      </c>
      <c r="M3672" s="7">
        <v>1</v>
      </c>
      <c r="N3672" s="17"/>
    </row>
    <row r="3673" spans="1:14" ht="157.5">
      <c r="A3673" s="6">
        <v>3671</v>
      </c>
      <c r="B3673" s="8" t="s">
        <v>29839</v>
      </c>
      <c r="C3673" s="9" t="s">
        <v>29864</v>
      </c>
      <c r="D3673" s="10" t="s">
        <v>4383</v>
      </c>
      <c r="E3673" s="11" t="s">
        <v>29909</v>
      </c>
      <c r="F3673" s="6">
        <v>302489</v>
      </c>
      <c r="G3673" s="6" t="s">
        <v>29843</v>
      </c>
      <c r="H3673" s="16">
        <v>11293030.939999999</v>
      </c>
      <c r="I3673" s="12" t="s">
        <v>7982</v>
      </c>
      <c r="J3673" s="12" t="s">
        <v>14864</v>
      </c>
      <c r="K3673" s="15">
        <v>5242000</v>
      </c>
      <c r="L3673" s="13" t="s">
        <v>15</v>
      </c>
      <c r="M3673" s="7">
        <v>1</v>
      </c>
      <c r="N3673" s="17"/>
    </row>
    <row r="3674" spans="1:14" ht="63">
      <c r="A3674" s="6">
        <v>3672</v>
      </c>
      <c r="B3674" s="8" t="s">
        <v>29839</v>
      </c>
      <c r="C3674" s="9" t="s">
        <v>29910</v>
      </c>
      <c r="D3674" s="10" t="s">
        <v>29911</v>
      </c>
      <c r="E3674" s="11" t="s">
        <v>29912</v>
      </c>
      <c r="F3674" s="6">
        <v>306679</v>
      </c>
      <c r="G3674" s="6" t="s">
        <v>29843</v>
      </c>
      <c r="H3674" s="16">
        <v>31337115.75</v>
      </c>
      <c r="I3674" s="12" t="s">
        <v>7010</v>
      </c>
      <c r="J3674" s="12" t="s">
        <v>2392</v>
      </c>
      <c r="K3674" s="15">
        <v>28362000</v>
      </c>
      <c r="L3674" s="13" t="s">
        <v>15</v>
      </c>
      <c r="M3674" s="7">
        <v>1</v>
      </c>
      <c r="N3674" s="17"/>
    </row>
    <row r="3675" spans="1:14" ht="63">
      <c r="A3675" s="6">
        <v>3673</v>
      </c>
      <c r="B3675" s="8" t="s">
        <v>29839</v>
      </c>
      <c r="C3675" s="9" t="s">
        <v>29913</v>
      </c>
      <c r="D3675" s="10" t="s">
        <v>29914</v>
      </c>
      <c r="E3675" s="11" t="s">
        <v>29915</v>
      </c>
      <c r="F3675" s="6">
        <v>232220</v>
      </c>
      <c r="G3675" s="6" t="s">
        <v>29843</v>
      </c>
      <c r="H3675" s="16">
        <v>16784751</v>
      </c>
      <c r="I3675" s="12" t="s">
        <v>7162</v>
      </c>
      <c r="J3675" s="12" t="s">
        <v>4809</v>
      </c>
      <c r="K3675" s="15">
        <v>8635000</v>
      </c>
      <c r="L3675" s="13" t="s">
        <v>15</v>
      </c>
      <c r="M3675" s="7">
        <v>1</v>
      </c>
      <c r="N3675" s="17"/>
    </row>
    <row r="3676" spans="1:14" ht="141.75">
      <c r="A3676" s="6">
        <v>3674</v>
      </c>
      <c r="B3676" s="8" t="s">
        <v>29839</v>
      </c>
      <c r="C3676" s="9" t="s">
        <v>29916</v>
      </c>
      <c r="D3676" s="10" t="s">
        <v>29917</v>
      </c>
      <c r="E3676" s="11" t="s">
        <v>29918</v>
      </c>
      <c r="F3676" s="6">
        <v>324683</v>
      </c>
      <c r="G3676" s="6" t="s">
        <v>29843</v>
      </c>
      <c r="H3676" s="16">
        <v>22132076.57</v>
      </c>
      <c r="I3676" s="12" t="s">
        <v>7318</v>
      </c>
      <c r="J3676" s="12" t="s">
        <v>2421</v>
      </c>
      <c r="K3676" s="15">
        <v>3405000</v>
      </c>
      <c r="L3676" s="13" t="s">
        <v>15</v>
      </c>
      <c r="M3676" s="7">
        <v>1</v>
      </c>
      <c r="N3676" s="17"/>
    </row>
    <row r="3677" spans="1:14" ht="204.75">
      <c r="A3677" s="6">
        <v>3675</v>
      </c>
      <c r="B3677" s="8" t="s">
        <v>29839</v>
      </c>
      <c r="C3677" s="9" t="s">
        <v>29919</v>
      </c>
      <c r="D3677" s="10" t="s">
        <v>29862</v>
      </c>
      <c r="E3677" s="11" t="s">
        <v>29920</v>
      </c>
      <c r="F3677" s="6">
        <v>313493</v>
      </c>
      <c r="G3677" s="6" t="s">
        <v>29843</v>
      </c>
      <c r="H3677" s="16">
        <v>16394353.960000001</v>
      </c>
      <c r="I3677" s="12" t="s">
        <v>24916</v>
      </c>
      <c r="J3677" s="12" t="s">
        <v>29921</v>
      </c>
      <c r="K3677" s="15">
        <v>8382000</v>
      </c>
      <c r="L3677" s="13" t="s">
        <v>15</v>
      </c>
      <c r="M3677" s="7">
        <v>1</v>
      </c>
      <c r="N3677" s="17"/>
    </row>
    <row r="3678" spans="1:14" ht="157.5">
      <c r="A3678" s="6">
        <v>3676</v>
      </c>
      <c r="B3678" s="8" t="s">
        <v>29839</v>
      </c>
      <c r="C3678" s="9" t="s">
        <v>29922</v>
      </c>
      <c r="D3678" s="10" t="s">
        <v>29857</v>
      </c>
      <c r="E3678" s="11" t="s">
        <v>29923</v>
      </c>
      <c r="F3678" s="6">
        <v>232237</v>
      </c>
      <c r="G3678" s="6" t="s">
        <v>29843</v>
      </c>
      <c r="H3678" s="16">
        <v>13962512.25</v>
      </c>
      <c r="I3678" s="12" t="s">
        <v>2362</v>
      </c>
      <c r="J3678" s="12" t="s">
        <v>26314</v>
      </c>
      <c r="K3678" s="15">
        <v>7588000</v>
      </c>
      <c r="L3678" s="13" t="s">
        <v>15</v>
      </c>
      <c r="M3678" s="7">
        <v>1</v>
      </c>
      <c r="N3678" s="17"/>
    </row>
    <row r="3679" spans="1:14" ht="78.75">
      <c r="A3679" s="6">
        <v>3677</v>
      </c>
      <c r="B3679" s="8" t="s">
        <v>29839</v>
      </c>
      <c r="C3679" s="9" t="s">
        <v>29864</v>
      </c>
      <c r="D3679" s="10" t="s">
        <v>4383</v>
      </c>
      <c r="E3679" s="11" t="s">
        <v>29924</v>
      </c>
      <c r="F3679" s="6">
        <v>307984</v>
      </c>
      <c r="G3679" s="6" t="s">
        <v>29843</v>
      </c>
      <c r="H3679" s="16">
        <v>18512686.550000001</v>
      </c>
      <c r="I3679" s="12" t="s">
        <v>7010</v>
      </c>
      <c r="J3679" s="12" t="s">
        <v>7175</v>
      </c>
      <c r="K3679" s="15"/>
      <c r="L3679" s="13" t="s">
        <v>15</v>
      </c>
      <c r="M3679" s="7">
        <v>1</v>
      </c>
      <c r="N3679" s="17"/>
    </row>
    <row r="3680" spans="1:14" ht="78.75">
      <c r="A3680" s="6">
        <v>3678</v>
      </c>
      <c r="B3680" s="8" t="s">
        <v>29839</v>
      </c>
      <c r="C3680" s="9" t="s">
        <v>29864</v>
      </c>
      <c r="D3680" s="10" t="s">
        <v>4383</v>
      </c>
      <c r="E3680" s="11" t="s">
        <v>29925</v>
      </c>
      <c r="F3680" s="6">
        <v>307985</v>
      </c>
      <c r="G3680" s="6" t="s">
        <v>29843</v>
      </c>
      <c r="H3680" s="16">
        <v>18249958.100000001</v>
      </c>
      <c r="I3680" s="12" t="s">
        <v>7010</v>
      </c>
      <c r="J3680" s="12" t="s">
        <v>7175</v>
      </c>
      <c r="K3680" s="15"/>
      <c r="L3680" s="13" t="s">
        <v>15</v>
      </c>
      <c r="M3680" s="7">
        <v>1</v>
      </c>
      <c r="N3680" s="17"/>
    </row>
    <row r="3681" spans="1:14" ht="47.25">
      <c r="A3681" s="6">
        <v>3679</v>
      </c>
      <c r="B3681" s="8" t="s">
        <v>29839</v>
      </c>
      <c r="C3681" s="9" t="s">
        <v>29926</v>
      </c>
      <c r="D3681" s="10" t="s">
        <v>29927</v>
      </c>
      <c r="E3681" s="11" t="s">
        <v>29928</v>
      </c>
      <c r="F3681" s="6">
        <v>307986</v>
      </c>
      <c r="G3681" s="6" t="s">
        <v>29843</v>
      </c>
      <c r="H3681" s="16">
        <v>4932333.5999999996</v>
      </c>
      <c r="I3681" s="12" t="s">
        <v>14861</v>
      </c>
      <c r="J3681" s="12" t="s">
        <v>8001</v>
      </c>
      <c r="K3681" s="15">
        <v>4756825</v>
      </c>
      <c r="L3681" s="13" t="s">
        <v>15</v>
      </c>
      <c r="M3681" s="7">
        <v>1</v>
      </c>
      <c r="N3681" s="17"/>
    </row>
    <row r="3682" spans="1:14" ht="63">
      <c r="A3682" s="6">
        <v>3680</v>
      </c>
      <c r="B3682" s="8" t="s">
        <v>29839</v>
      </c>
      <c r="C3682" s="9" t="s">
        <v>29929</v>
      </c>
      <c r="D3682" s="10" t="s">
        <v>29930</v>
      </c>
      <c r="E3682" s="11" t="s">
        <v>29931</v>
      </c>
      <c r="F3682" s="6">
        <v>254209</v>
      </c>
      <c r="G3682" s="6" t="s">
        <v>29843</v>
      </c>
      <c r="H3682" s="16">
        <v>7503716.8799999999</v>
      </c>
      <c r="I3682" s="12" t="s">
        <v>7376</v>
      </c>
      <c r="J3682" s="12" t="s">
        <v>1563</v>
      </c>
      <c r="K3682" s="15">
        <v>3651000</v>
      </c>
      <c r="L3682" s="13" t="s">
        <v>15</v>
      </c>
      <c r="M3682" s="7">
        <v>1</v>
      </c>
      <c r="N3682" s="17"/>
    </row>
    <row r="3683" spans="1:14" ht="110.25">
      <c r="A3683" s="6">
        <v>3681</v>
      </c>
      <c r="B3683" s="8" t="s">
        <v>29839</v>
      </c>
      <c r="C3683" s="9" t="s">
        <v>29878</v>
      </c>
      <c r="D3683" s="10" t="s">
        <v>29879</v>
      </c>
      <c r="E3683" s="11" t="s">
        <v>29932</v>
      </c>
      <c r="F3683" s="6">
        <v>279307</v>
      </c>
      <c r="G3683" s="6" t="s">
        <v>29843</v>
      </c>
      <c r="H3683" s="16">
        <v>57691489.539999999</v>
      </c>
      <c r="I3683" s="12" t="s">
        <v>2417</v>
      </c>
      <c r="J3683" s="12" t="s">
        <v>4785</v>
      </c>
      <c r="K3683" s="15">
        <v>47673000</v>
      </c>
      <c r="L3683" s="13" t="s">
        <v>15</v>
      </c>
      <c r="M3683" s="7">
        <v>1</v>
      </c>
      <c r="N3683" s="17"/>
    </row>
    <row r="3684" spans="1:14" ht="63">
      <c r="A3684" s="6">
        <v>3682</v>
      </c>
      <c r="B3684" s="8" t="s">
        <v>29839</v>
      </c>
      <c r="C3684" s="9" t="s">
        <v>29933</v>
      </c>
      <c r="D3684" s="10" t="s">
        <v>29934</v>
      </c>
      <c r="E3684" s="11" t="s">
        <v>29935</v>
      </c>
      <c r="F3684" s="6">
        <v>321466</v>
      </c>
      <c r="G3684" s="6" t="s">
        <v>29843</v>
      </c>
      <c r="H3684" s="16">
        <v>17326254.32</v>
      </c>
      <c r="I3684" s="12" t="s">
        <v>24916</v>
      </c>
      <c r="J3684" s="12" t="s">
        <v>4713</v>
      </c>
      <c r="K3684" s="15">
        <v>13719000</v>
      </c>
      <c r="L3684" s="13" t="s">
        <v>15</v>
      </c>
      <c r="M3684" s="7">
        <v>1</v>
      </c>
      <c r="N3684" s="17"/>
    </row>
    <row r="3685" spans="1:14" ht="94.5">
      <c r="A3685" s="6">
        <v>3683</v>
      </c>
      <c r="B3685" s="8" t="s">
        <v>29839</v>
      </c>
      <c r="C3685" s="9" t="s">
        <v>29878</v>
      </c>
      <c r="D3685" s="10" t="s">
        <v>29879</v>
      </c>
      <c r="E3685" s="11" t="s">
        <v>29936</v>
      </c>
      <c r="F3685" s="6">
        <v>279309</v>
      </c>
      <c r="G3685" s="6" t="s">
        <v>29843</v>
      </c>
      <c r="H3685" s="16">
        <v>60327286.479999997</v>
      </c>
      <c r="I3685" s="12" t="s">
        <v>2417</v>
      </c>
      <c r="J3685" s="12" t="s">
        <v>4785</v>
      </c>
      <c r="K3685" s="15">
        <v>57624000</v>
      </c>
      <c r="L3685" s="13" t="s">
        <v>15</v>
      </c>
      <c r="M3685" s="7">
        <v>1</v>
      </c>
      <c r="N3685" s="17"/>
    </row>
    <row r="3686" spans="1:14" ht="141.75">
      <c r="A3686" s="6">
        <v>3684</v>
      </c>
      <c r="B3686" s="8" t="s">
        <v>29839</v>
      </c>
      <c r="C3686" s="9" t="s">
        <v>29937</v>
      </c>
      <c r="D3686" s="10" t="s">
        <v>29938</v>
      </c>
      <c r="E3686" s="11" t="s">
        <v>29939</v>
      </c>
      <c r="F3686" s="6">
        <v>248365</v>
      </c>
      <c r="G3686" s="6" t="s">
        <v>29843</v>
      </c>
      <c r="H3686" s="16">
        <v>8386442.1100000003</v>
      </c>
      <c r="I3686" s="12" t="s">
        <v>7376</v>
      </c>
      <c r="J3686" s="12" t="s">
        <v>29940</v>
      </c>
      <c r="K3686" s="15">
        <v>4690000</v>
      </c>
      <c r="L3686" s="13" t="s">
        <v>15</v>
      </c>
      <c r="M3686" s="7">
        <v>1</v>
      </c>
      <c r="N3686" s="17"/>
    </row>
    <row r="3687" spans="1:14" ht="94.5">
      <c r="A3687" s="6">
        <v>3685</v>
      </c>
      <c r="B3687" s="8" t="s">
        <v>29839</v>
      </c>
      <c r="C3687" s="9" t="s">
        <v>29878</v>
      </c>
      <c r="D3687" s="10" t="s">
        <v>29879</v>
      </c>
      <c r="E3687" s="11" t="s">
        <v>29941</v>
      </c>
      <c r="F3687" s="6">
        <v>279311</v>
      </c>
      <c r="G3687" s="6" t="s">
        <v>29843</v>
      </c>
      <c r="H3687" s="16">
        <v>33986141.509999998</v>
      </c>
      <c r="I3687" s="12" t="s">
        <v>2417</v>
      </c>
      <c r="J3687" s="12" t="s">
        <v>4785</v>
      </c>
      <c r="K3687" s="15">
        <v>30377000</v>
      </c>
      <c r="L3687" s="13" t="s">
        <v>15</v>
      </c>
      <c r="M3687" s="7">
        <v>1</v>
      </c>
      <c r="N3687" s="17"/>
    </row>
    <row r="3688" spans="1:14" ht="141.75">
      <c r="A3688" s="6">
        <v>3686</v>
      </c>
      <c r="B3688" s="8" t="s">
        <v>29839</v>
      </c>
      <c r="C3688" s="9" t="s">
        <v>29942</v>
      </c>
      <c r="D3688" s="10" t="s">
        <v>29943</v>
      </c>
      <c r="E3688" s="11" t="s">
        <v>29944</v>
      </c>
      <c r="F3688" s="6">
        <v>308134</v>
      </c>
      <c r="G3688" s="6" t="s">
        <v>29843</v>
      </c>
      <c r="H3688" s="16">
        <v>27139312.48</v>
      </c>
      <c r="I3688" s="12" t="s">
        <v>26762</v>
      </c>
      <c r="J3688" s="12" t="s">
        <v>2139</v>
      </c>
      <c r="K3688" s="15">
        <v>27136073</v>
      </c>
      <c r="L3688" s="13" t="s">
        <v>14</v>
      </c>
      <c r="M3688" s="7">
        <v>1</v>
      </c>
      <c r="N3688" s="17"/>
    </row>
    <row r="3689" spans="1:14" ht="141.75">
      <c r="A3689" s="6">
        <v>3687</v>
      </c>
      <c r="B3689" s="8" t="s">
        <v>29839</v>
      </c>
      <c r="C3689" s="9" t="s">
        <v>29945</v>
      </c>
      <c r="D3689" s="10" t="s">
        <v>10748</v>
      </c>
      <c r="E3689" s="11" t="s">
        <v>29944</v>
      </c>
      <c r="F3689" s="6">
        <v>308134</v>
      </c>
      <c r="G3689" s="6" t="s">
        <v>29843</v>
      </c>
      <c r="H3689" s="16">
        <v>27139312.48</v>
      </c>
      <c r="I3689" s="12" t="s">
        <v>26762</v>
      </c>
      <c r="J3689" s="12" t="s">
        <v>2139</v>
      </c>
      <c r="K3689" s="15">
        <v>27136073</v>
      </c>
      <c r="L3689" s="13" t="s">
        <v>14</v>
      </c>
      <c r="M3689" s="7">
        <v>0.49</v>
      </c>
      <c r="N3689" s="17"/>
    </row>
    <row r="3690" spans="1:14" ht="141.75">
      <c r="A3690" s="6">
        <v>3688</v>
      </c>
      <c r="B3690" s="8" t="s">
        <v>29839</v>
      </c>
      <c r="C3690" s="9" t="s">
        <v>29946</v>
      </c>
      <c r="D3690" s="10" t="s">
        <v>29947</v>
      </c>
      <c r="E3690" s="11" t="s">
        <v>29944</v>
      </c>
      <c r="F3690" s="6">
        <v>308134</v>
      </c>
      <c r="G3690" s="6" t="s">
        <v>29843</v>
      </c>
      <c r="H3690" s="16">
        <v>27139312.48</v>
      </c>
      <c r="I3690" s="12" t="s">
        <v>26762</v>
      </c>
      <c r="J3690" s="12" t="s">
        <v>2139</v>
      </c>
      <c r="K3690" s="15">
        <v>27136073</v>
      </c>
      <c r="L3690" s="13" t="s">
        <v>14</v>
      </c>
      <c r="M3690" s="7">
        <v>0.51</v>
      </c>
      <c r="N3690" s="17"/>
    </row>
    <row r="3691" spans="1:14" ht="141.75">
      <c r="A3691" s="6">
        <v>3689</v>
      </c>
      <c r="B3691" s="8" t="s">
        <v>29839</v>
      </c>
      <c r="C3691" s="9" t="s">
        <v>29878</v>
      </c>
      <c r="D3691" s="10" t="s">
        <v>29879</v>
      </c>
      <c r="E3691" s="11" t="s">
        <v>29948</v>
      </c>
      <c r="F3691" s="6">
        <v>349739</v>
      </c>
      <c r="G3691" s="6" t="s">
        <v>29843</v>
      </c>
      <c r="H3691" s="16">
        <v>150858566</v>
      </c>
      <c r="I3691" s="12" t="s">
        <v>1612</v>
      </c>
      <c r="J3691" s="12" t="s">
        <v>1989</v>
      </c>
      <c r="K3691" s="15">
        <v>148339000</v>
      </c>
      <c r="L3691" s="13" t="s">
        <v>15</v>
      </c>
      <c r="M3691" s="7">
        <v>1</v>
      </c>
      <c r="N3691" s="17"/>
    </row>
    <row r="3692" spans="1:14" ht="173.25">
      <c r="A3692" s="6">
        <v>3690</v>
      </c>
      <c r="B3692" s="8" t="s">
        <v>29839</v>
      </c>
      <c r="C3692" s="9" t="s">
        <v>10038</v>
      </c>
      <c r="D3692" s="10" t="s">
        <v>10039</v>
      </c>
      <c r="E3692" s="11" t="s">
        <v>29949</v>
      </c>
      <c r="F3692" s="6">
        <v>363715</v>
      </c>
      <c r="G3692" s="6" t="s">
        <v>29843</v>
      </c>
      <c r="H3692" s="16">
        <v>106952050.89</v>
      </c>
      <c r="I3692" s="12" t="s">
        <v>13240</v>
      </c>
      <c r="J3692" s="12" t="s">
        <v>1989</v>
      </c>
      <c r="K3692" s="15">
        <v>22700000</v>
      </c>
      <c r="L3692" s="13" t="s">
        <v>15</v>
      </c>
      <c r="M3692" s="7">
        <v>1</v>
      </c>
      <c r="N3692" s="17"/>
    </row>
    <row r="3693" spans="1:14" ht="63">
      <c r="A3693" s="6">
        <v>3691</v>
      </c>
      <c r="B3693" s="8" t="s">
        <v>29839</v>
      </c>
      <c r="C3693" s="9" t="s">
        <v>29950</v>
      </c>
      <c r="D3693" s="10" t="s">
        <v>29951</v>
      </c>
      <c r="E3693" s="11" t="s">
        <v>29952</v>
      </c>
      <c r="F3693" s="6">
        <v>331274</v>
      </c>
      <c r="G3693" s="6" t="s">
        <v>29843</v>
      </c>
      <c r="H3693" s="16">
        <v>10077390.9</v>
      </c>
      <c r="I3693" s="12" t="s">
        <v>26235</v>
      </c>
      <c r="J3693" s="12" t="s">
        <v>2095</v>
      </c>
      <c r="K3693" s="15">
        <v>3249000</v>
      </c>
      <c r="L3693" s="13" t="s">
        <v>15</v>
      </c>
      <c r="M3693" s="7">
        <v>1</v>
      </c>
      <c r="N3693" s="17"/>
    </row>
    <row r="3694" spans="1:14" ht="94.5">
      <c r="A3694" s="6">
        <v>3692</v>
      </c>
      <c r="B3694" s="8" t="s">
        <v>29839</v>
      </c>
      <c r="C3694" s="9" t="s">
        <v>29953</v>
      </c>
      <c r="D3694" s="10" t="s">
        <v>29954</v>
      </c>
      <c r="E3694" s="11" t="s">
        <v>29955</v>
      </c>
      <c r="F3694" s="6">
        <v>416142</v>
      </c>
      <c r="G3694" s="6" t="s">
        <v>29843</v>
      </c>
      <c r="H3694" s="16">
        <v>6212865.2400000002</v>
      </c>
      <c r="I3694" s="12" t="s">
        <v>23219</v>
      </c>
      <c r="J3694" s="12" t="s">
        <v>29956</v>
      </c>
      <c r="K3694" s="15"/>
      <c r="L3694" s="13" t="s">
        <v>15</v>
      </c>
      <c r="M3694" s="7">
        <v>1</v>
      </c>
      <c r="N3694" s="17"/>
    </row>
    <row r="3695" spans="1:14" ht="78.75">
      <c r="A3695" s="6">
        <v>3693</v>
      </c>
      <c r="B3695" s="8" t="s">
        <v>29839</v>
      </c>
      <c r="C3695" s="9" t="s">
        <v>29864</v>
      </c>
      <c r="D3695" s="10" t="s">
        <v>4383</v>
      </c>
      <c r="E3695" s="11" t="s">
        <v>29957</v>
      </c>
      <c r="F3695" s="6">
        <v>331278</v>
      </c>
      <c r="G3695" s="6" t="s">
        <v>29843</v>
      </c>
      <c r="H3695" s="16">
        <v>36845608.009999998</v>
      </c>
      <c r="I3695" s="12" t="s">
        <v>3912</v>
      </c>
      <c r="J3695" s="12" t="s">
        <v>29958</v>
      </c>
      <c r="K3695" s="15">
        <v>30586000</v>
      </c>
      <c r="L3695" s="13" t="s">
        <v>15</v>
      </c>
      <c r="M3695" s="7">
        <v>1</v>
      </c>
      <c r="N3695" s="17"/>
    </row>
    <row r="3696" spans="1:14" ht="78.75">
      <c r="A3696" s="6">
        <v>3694</v>
      </c>
      <c r="B3696" s="8" t="s">
        <v>29839</v>
      </c>
      <c r="C3696" s="9" t="s">
        <v>29864</v>
      </c>
      <c r="D3696" s="10" t="s">
        <v>4383</v>
      </c>
      <c r="E3696" s="11" t="s">
        <v>29959</v>
      </c>
      <c r="F3696" s="6">
        <v>331279</v>
      </c>
      <c r="G3696" s="6" t="s">
        <v>29843</v>
      </c>
      <c r="H3696" s="16">
        <v>21868623.629999999</v>
      </c>
      <c r="I3696" s="12" t="s">
        <v>3912</v>
      </c>
      <c r="J3696" s="12" t="s">
        <v>29958</v>
      </c>
      <c r="K3696" s="15">
        <v>18901000</v>
      </c>
      <c r="L3696" s="13" t="s">
        <v>15</v>
      </c>
      <c r="M3696" s="7">
        <v>1</v>
      </c>
      <c r="N3696" s="17"/>
    </row>
    <row r="3697" spans="1:14" ht="78.75">
      <c r="A3697" s="6">
        <v>3695</v>
      </c>
      <c r="B3697" s="8" t="s">
        <v>29839</v>
      </c>
      <c r="C3697" s="9" t="s">
        <v>29864</v>
      </c>
      <c r="D3697" s="10" t="s">
        <v>4383</v>
      </c>
      <c r="E3697" s="11" t="s">
        <v>29960</v>
      </c>
      <c r="F3697" s="6">
        <v>331281</v>
      </c>
      <c r="G3697" s="6" t="s">
        <v>29843</v>
      </c>
      <c r="H3697" s="16">
        <v>21220278.550000001</v>
      </c>
      <c r="I3697" s="12" t="s">
        <v>3912</v>
      </c>
      <c r="J3697" s="12" t="s">
        <v>29958</v>
      </c>
      <c r="K3697" s="15">
        <v>15090000</v>
      </c>
      <c r="L3697" s="13" t="s">
        <v>15</v>
      </c>
      <c r="M3697" s="7">
        <v>1</v>
      </c>
      <c r="N3697" s="17"/>
    </row>
    <row r="3698" spans="1:14" ht="63">
      <c r="A3698" s="6">
        <v>3696</v>
      </c>
      <c r="B3698" s="8" t="s">
        <v>29839</v>
      </c>
      <c r="C3698" s="9" t="s">
        <v>29961</v>
      </c>
      <c r="D3698" s="10" t="s">
        <v>4262</v>
      </c>
      <c r="E3698" s="11" t="s">
        <v>29962</v>
      </c>
      <c r="F3698" s="6">
        <v>351347</v>
      </c>
      <c r="G3698" s="6" t="s">
        <v>29843</v>
      </c>
      <c r="H3698" s="16">
        <v>39206142.990000002</v>
      </c>
      <c r="I3698" s="12" t="s">
        <v>29963</v>
      </c>
      <c r="J3698" s="12" t="s">
        <v>23326</v>
      </c>
      <c r="K3698" s="15">
        <v>35368000</v>
      </c>
      <c r="L3698" s="13" t="s">
        <v>15</v>
      </c>
      <c r="M3698" s="7">
        <v>1</v>
      </c>
      <c r="N3698" s="17"/>
    </row>
    <row r="3699" spans="1:14" ht="94.5">
      <c r="A3699" s="6">
        <v>3697</v>
      </c>
      <c r="B3699" s="8" t="s">
        <v>29839</v>
      </c>
      <c r="C3699" s="9" t="s">
        <v>29922</v>
      </c>
      <c r="D3699" s="10" t="s">
        <v>29857</v>
      </c>
      <c r="E3699" s="11" t="s">
        <v>29964</v>
      </c>
      <c r="F3699" s="6">
        <v>353882</v>
      </c>
      <c r="G3699" s="6" t="s">
        <v>29843</v>
      </c>
      <c r="H3699" s="16">
        <v>10401441.609999999</v>
      </c>
      <c r="I3699" s="12" t="s">
        <v>22169</v>
      </c>
      <c r="J3699" s="12" t="s">
        <v>26317</v>
      </c>
      <c r="K3699" s="15">
        <v>5180000</v>
      </c>
      <c r="L3699" s="13" t="s">
        <v>15</v>
      </c>
      <c r="M3699" s="7">
        <v>1</v>
      </c>
      <c r="N3699" s="17"/>
    </row>
    <row r="3700" spans="1:14" ht="78.75">
      <c r="A3700" s="6">
        <v>3698</v>
      </c>
      <c r="B3700" s="8" t="s">
        <v>29839</v>
      </c>
      <c r="C3700" s="9" t="s">
        <v>29864</v>
      </c>
      <c r="D3700" s="10" t="s">
        <v>4383</v>
      </c>
      <c r="E3700" s="11" t="s">
        <v>29965</v>
      </c>
      <c r="F3700" s="6">
        <v>353883</v>
      </c>
      <c r="G3700" s="6" t="s">
        <v>29843</v>
      </c>
      <c r="H3700" s="16">
        <v>11095808.609999999</v>
      </c>
      <c r="I3700" s="12" t="s">
        <v>29966</v>
      </c>
      <c r="J3700" s="12" t="s">
        <v>28361</v>
      </c>
      <c r="K3700" s="15"/>
      <c r="L3700" s="13" t="s">
        <v>15</v>
      </c>
      <c r="M3700" s="7">
        <v>1</v>
      </c>
      <c r="N3700" s="17"/>
    </row>
    <row r="3701" spans="1:14" ht="220.5">
      <c r="A3701" s="6">
        <v>3699</v>
      </c>
      <c r="B3701" s="8" t="s">
        <v>29839</v>
      </c>
      <c r="C3701" s="9" t="s">
        <v>29967</v>
      </c>
      <c r="D3701" s="10" t="s">
        <v>29968</v>
      </c>
      <c r="E3701" s="11" t="s">
        <v>29969</v>
      </c>
      <c r="F3701" s="6">
        <v>394986</v>
      </c>
      <c r="G3701" s="6" t="s">
        <v>29843</v>
      </c>
      <c r="H3701" s="16">
        <v>14690570.289999999</v>
      </c>
      <c r="I3701" s="12" t="s">
        <v>27195</v>
      </c>
      <c r="J3701" s="12" t="s">
        <v>7754</v>
      </c>
      <c r="K3701" s="15">
        <v>12992000</v>
      </c>
      <c r="L3701" s="13" t="s">
        <v>15</v>
      </c>
      <c r="M3701" s="7">
        <v>1</v>
      </c>
      <c r="N3701" s="17"/>
    </row>
    <row r="3702" spans="1:14" ht="189">
      <c r="A3702" s="6">
        <v>3700</v>
      </c>
      <c r="B3702" s="8" t="s">
        <v>29839</v>
      </c>
      <c r="C3702" s="9" t="s">
        <v>29864</v>
      </c>
      <c r="D3702" s="10" t="s">
        <v>4383</v>
      </c>
      <c r="E3702" s="11" t="s">
        <v>29970</v>
      </c>
      <c r="F3702" s="6">
        <v>380198</v>
      </c>
      <c r="G3702" s="6" t="s">
        <v>29843</v>
      </c>
      <c r="H3702" s="16">
        <v>13588327.43</v>
      </c>
      <c r="I3702" s="12" t="s">
        <v>7409</v>
      </c>
      <c r="J3702" s="12" t="s">
        <v>6664</v>
      </c>
      <c r="K3702" s="15"/>
      <c r="L3702" s="13" t="s">
        <v>15</v>
      </c>
      <c r="M3702" s="7">
        <v>1</v>
      </c>
      <c r="N3702" s="17"/>
    </row>
    <row r="3703" spans="1:14" ht="126">
      <c r="A3703" s="6">
        <v>3701</v>
      </c>
      <c r="B3703" s="8" t="s">
        <v>29839</v>
      </c>
      <c r="C3703" s="9" t="s">
        <v>29967</v>
      </c>
      <c r="D3703" s="10" t="s">
        <v>29968</v>
      </c>
      <c r="E3703" s="11" t="s">
        <v>29971</v>
      </c>
      <c r="F3703" s="6">
        <v>380200</v>
      </c>
      <c r="G3703" s="6" t="s">
        <v>29843</v>
      </c>
      <c r="H3703" s="16">
        <v>27462863.77</v>
      </c>
      <c r="I3703" s="12" t="s">
        <v>6766</v>
      </c>
      <c r="J3703" s="12" t="s">
        <v>5360</v>
      </c>
      <c r="K3703" s="15">
        <v>12550000</v>
      </c>
      <c r="L3703" s="13" t="s">
        <v>15</v>
      </c>
      <c r="M3703" s="7">
        <v>100</v>
      </c>
      <c r="N3703" s="17"/>
    </row>
    <row r="3704" spans="1:14" ht="173.25">
      <c r="A3704" s="6">
        <v>3702</v>
      </c>
      <c r="B3704" s="8" t="s">
        <v>29839</v>
      </c>
      <c r="C3704" s="9" t="s">
        <v>29864</v>
      </c>
      <c r="D3704" s="10" t="s">
        <v>4383</v>
      </c>
      <c r="E3704" s="11" t="s">
        <v>29972</v>
      </c>
      <c r="F3704" s="6">
        <v>380201</v>
      </c>
      <c r="G3704" s="6" t="s">
        <v>29843</v>
      </c>
      <c r="H3704" s="16">
        <v>18464828.309999999</v>
      </c>
      <c r="I3704" s="12" t="s">
        <v>6975</v>
      </c>
      <c r="J3704" s="12" t="s">
        <v>23399</v>
      </c>
      <c r="K3704" s="15"/>
      <c r="L3704" s="13" t="s">
        <v>15</v>
      </c>
      <c r="M3704" s="7">
        <v>100</v>
      </c>
      <c r="N3704" s="17"/>
    </row>
    <row r="3705" spans="1:14" ht="126">
      <c r="A3705" s="6">
        <v>3703</v>
      </c>
      <c r="B3705" s="8" t="s">
        <v>29839</v>
      </c>
      <c r="C3705" s="9" t="s">
        <v>29973</v>
      </c>
      <c r="D3705" s="10" t="s">
        <v>29974</v>
      </c>
      <c r="E3705" s="11" t="s">
        <v>29975</v>
      </c>
      <c r="F3705" s="6">
        <v>380202</v>
      </c>
      <c r="G3705" s="6" t="s">
        <v>29843</v>
      </c>
      <c r="H3705" s="16">
        <v>14137567.08</v>
      </c>
      <c r="I3705" s="12" t="s">
        <v>7409</v>
      </c>
      <c r="J3705" s="12" t="s">
        <v>6664</v>
      </c>
      <c r="K3705" s="15">
        <v>7635000</v>
      </c>
      <c r="L3705" s="13" t="s">
        <v>15</v>
      </c>
      <c r="M3705" s="7">
        <v>100</v>
      </c>
      <c r="N3705" s="17"/>
    </row>
    <row r="3706" spans="1:14" ht="126">
      <c r="A3706" s="6">
        <v>3704</v>
      </c>
      <c r="B3706" s="8" t="s">
        <v>29839</v>
      </c>
      <c r="C3706" s="9" t="s">
        <v>29976</v>
      </c>
      <c r="D3706" s="10" t="s">
        <v>10748</v>
      </c>
      <c r="E3706" s="11" t="s">
        <v>29977</v>
      </c>
      <c r="F3706" s="6">
        <v>380203</v>
      </c>
      <c r="G3706" s="6" t="s">
        <v>29843</v>
      </c>
      <c r="H3706" s="16">
        <v>13159456.310000001</v>
      </c>
      <c r="I3706" s="12" t="s">
        <v>5103</v>
      </c>
      <c r="J3706" s="12" t="s">
        <v>7744</v>
      </c>
      <c r="K3706" s="15">
        <v>6167000</v>
      </c>
      <c r="L3706" s="13" t="s">
        <v>15</v>
      </c>
      <c r="M3706" s="7">
        <v>100</v>
      </c>
      <c r="N3706" s="17"/>
    </row>
    <row r="3707" spans="1:14" ht="110.25">
      <c r="A3707" s="6">
        <v>3705</v>
      </c>
      <c r="B3707" s="8" t="s">
        <v>29839</v>
      </c>
      <c r="C3707" s="9" t="s">
        <v>29978</v>
      </c>
      <c r="D3707" s="10" t="s">
        <v>29979</v>
      </c>
      <c r="E3707" s="11" t="s">
        <v>29980</v>
      </c>
      <c r="F3707" s="6">
        <v>380205</v>
      </c>
      <c r="G3707" s="6" t="s">
        <v>29843</v>
      </c>
      <c r="H3707" s="16">
        <v>11092844.09</v>
      </c>
      <c r="I3707" s="12" t="s">
        <v>13227</v>
      </c>
      <c r="J3707" s="12" t="s">
        <v>1729</v>
      </c>
      <c r="K3707" s="15">
        <v>4583000</v>
      </c>
      <c r="L3707" s="13" t="s">
        <v>15</v>
      </c>
      <c r="M3707" s="7">
        <v>100</v>
      </c>
      <c r="N3707" s="17"/>
    </row>
    <row r="3708" spans="1:14" ht="110.25">
      <c r="A3708" s="6">
        <v>3706</v>
      </c>
      <c r="B3708" s="8" t="s">
        <v>29839</v>
      </c>
      <c r="C3708" s="9" t="s">
        <v>29981</v>
      </c>
      <c r="D3708" s="10" t="s">
        <v>29982</v>
      </c>
      <c r="E3708" s="11" t="s">
        <v>29983</v>
      </c>
      <c r="F3708" s="6">
        <v>380207</v>
      </c>
      <c r="G3708" s="6" t="s">
        <v>29843</v>
      </c>
      <c r="H3708" s="16">
        <v>17553636.739999998</v>
      </c>
      <c r="I3708" s="12" t="s">
        <v>7449</v>
      </c>
      <c r="J3708" s="12" t="s">
        <v>29984</v>
      </c>
      <c r="K3708" s="15"/>
      <c r="L3708" s="13" t="s">
        <v>14</v>
      </c>
      <c r="M3708" s="7">
        <v>1</v>
      </c>
      <c r="N3708" s="17"/>
    </row>
    <row r="3709" spans="1:14" ht="110.25">
      <c r="A3709" s="6">
        <v>3707</v>
      </c>
      <c r="B3709" s="8" t="s">
        <v>29839</v>
      </c>
      <c r="C3709" s="9" t="s">
        <v>29985</v>
      </c>
      <c r="D3709" s="10" t="s">
        <v>29986</v>
      </c>
      <c r="E3709" s="11" t="s">
        <v>29983</v>
      </c>
      <c r="F3709" s="6">
        <v>380207</v>
      </c>
      <c r="G3709" s="6" t="s">
        <v>29843</v>
      </c>
      <c r="H3709" s="16">
        <v>17553636.739999998</v>
      </c>
      <c r="I3709" s="12" t="s">
        <v>7449</v>
      </c>
      <c r="J3709" s="12" t="s">
        <v>29984</v>
      </c>
      <c r="K3709" s="15"/>
      <c r="L3709" s="13" t="s">
        <v>14</v>
      </c>
      <c r="M3709" s="7">
        <v>0.6</v>
      </c>
      <c r="N3709" s="17"/>
    </row>
    <row r="3710" spans="1:14" ht="110.25">
      <c r="A3710" s="6">
        <v>3708</v>
      </c>
      <c r="B3710" s="8" t="s">
        <v>29839</v>
      </c>
      <c r="C3710" s="9" t="s">
        <v>29987</v>
      </c>
      <c r="D3710" s="10" t="s">
        <v>4381</v>
      </c>
      <c r="E3710" s="11" t="s">
        <v>29983</v>
      </c>
      <c r="F3710" s="6">
        <v>380207</v>
      </c>
      <c r="G3710" s="6" t="s">
        <v>29843</v>
      </c>
      <c r="H3710" s="16">
        <v>17553636.739999998</v>
      </c>
      <c r="I3710" s="12" t="s">
        <v>7449</v>
      </c>
      <c r="J3710" s="12" t="s">
        <v>29984</v>
      </c>
      <c r="K3710" s="15"/>
      <c r="L3710" s="13" t="s">
        <v>14</v>
      </c>
      <c r="M3710" s="7">
        <v>0.4</v>
      </c>
      <c r="N3710" s="17"/>
    </row>
    <row r="3711" spans="1:14" ht="63">
      <c r="A3711" s="6">
        <v>3709</v>
      </c>
      <c r="B3711" s="8" t="s">
        <v>29839</v>
      </c>
      <c r="C3711" s="9" t="s">
        <v>29988</v>
      </c>
      <c r="D3711" s="10" t="s">
        <v>29989</v>
      </c>
      <c r="E3711" s="11" t="s">
        <v>29990</v>
      </c>
      <c r="F3711" s="6">
        <v>380208</v>
      </c>
      <c r="G3711" s="6" t="s">
        <v>29843</v>
      </c>
      <c r="H3711" s="16">
        <v>14303188.65</v>
      </c>
      <c r="I3711" s="12" t="s">
        <v>7382</v>
      </c>
      <c r="J3711" s="12" t="s">
        <v>7744</v>
      </c>
      <c r="K3711" s="15">
        <v>8072000</v>
      </c>
      <c r="L3711" s="13" t="s">
        <v>15</v>
      </c>
      <c r="M3711" s="7">
        <v>100</v>
      </c>
      <c r="N3711" s="17"/>
    </row>
    <row r="3712" spans="1:14" ht="236.25">
      <c r="A3712" s="6">
        <v>3710</v>
      </c>
      <c r="B3712" s="8" t="s">
        <v>29839</v>
      </c>
      <c r="C3712" s="9" t="s">
        <v>29878</v>
      </c>
      <c r="D3712" s="10" t="s">
        <v>29879</v>
      </c>
      <c r="E3712" s="11" t="s">
        <v>29991</v>
      </c>
      <c r="F3712" s="6">
        <v>389424</v>
      </c>
      <c r="G3712" s="6" t="s">
        <v>29843</v>
      </c>
      <c r="H3712" s="16">
        <v>51259597</v>
      </c>
      <c r="I3712" s="12" t="s">
        <v>7449</v>
      </c>
      <c r="J3712" s="12" t="s">
        <v>26458</v>
      </c>
      <c r="K3712" s="15">
        <v>35500000</v>
      </c>
      <c r="L3712" s="13" t="s">
        <v>15</v>
      </c>
      <c r="M3712" s="7">
        <v>100</v>
      </c>
      <c r="N3712" s="17"/>
    </row>
    <row r="3713" spans="1:14" ht="94.5">
      <c r="A3713" s="6">
        <v>3711</v>
      </c>
      <c r="B3713" s="8" t="s">
        <v>29839</v>
      </c>
      <c r="C3713" s="9" t="s">
        <v>29878</v>
      </c>
      <c r="D3713" s="10" t="s">
        <v>29879</v>
      </c>
      <c r="E3713" s="11" t="s">
        <v>29992</v>
      </c>
      <c r="F3713" s="6">
        <v>389425</v>
      </c>
      <c r="G3713" s="6" t="s">
        <v>29843</v>
      </c>
      <c r="H3713" s="16">
        <v>22443099.640000001</v>
      </c>
      <c r="I3713" s="12" t="s">
        <v>7449</v>
      </c>
      <c r="J3713" s="12" t="s">
        <v>29984</v>
      </c>
      <c r="K3713" s="15">
        <v>18243863</v>
      </c>
      <c r="L3713" s="13" t="s">
        <v>15</v>
      </c>
      <c r="M3713" s="7">
        <v>100</v>
      </c>
      <c r="N3713" s="17"/>
    </row>
    <row r="3714" spans="1:14" ht="63">
      <c r="A3714" s="6">
        <v>3712</v>
      </c>
      <c r="B3714" s="8" t="s">
        <v>29839</v>
      </c>
      <c r="C3714" s="9" t="s">
        <v>29993</v>
      </c>
      <c r="D3714" s="10" t="s">
        <v>29994</v>
      </c>
      <c r="E3714" s="11" t="s">
        <v>29995</v>
      </c>
      <c r="F3714" s="6">
        <v>389426</v>
      </c>
      <c r="G3714" s="6" t="s">
        <v>29843</v>
      </c>
      <c r="H3714" s="16">
        <v>32021694.539999999</v>
      </c>
      <c r="I3714" s="12" t="s">
        <v>26223</v>
      </c>
      <c r="J3714" s="12" t="s">
        <v>13185</v>
      </c>
      <c r="K3714" s="15">
        <v>18682000</v>
      </c>
      <c r="L3714" s="13" t="s">
        <v>14</v>
      </c>
      <c r="M3714" s="7">
        <v>1</v>
      </c>
      <c r="N3714" s="17"/>
    </row>
    <row r="3715" spans="1:14" ht="63">
      <c r="A3715" s="6">
        <v>3713</v>
      </c>
      <c r="B3715" s="8" t="s">
        <v>29839</v>
      </c>
      <c r="C3715" s="9" t="s">
        <v>29996</v>
      </c>
      <c r="D3715" s="10" t="s">
        <v>7306</v>
      </c>
      <c r="E3715" s="11" t="s">
        <v>29995</v>
      </c>
      <c r="F3715" s="6">
        <v>389426</v>
      </c>
      <c r="G3715" s="6" t="s">
        <v>29843</v>
      </c>
      <c r="H3715" s="16">
        <v>32021694.539999999</v>
      </c>
      <c r="I3715" s="12" t="s">
        <v>26223</v>
      </c>
      <c r="J3715" s="12" t="s">
        <v>13185</v>
      </c>
      <c r="K3715" s="15">
        <v>18682000</v>
      </c>
      <c r="L3715" s="13" t="s">
        <v>14</v>
      </c>
      <c r="M3715" s="7">
        <v>0.6</v>
      </c>
      <c r="N3715" s="17"/>
    </row>
    <row r="3716" spans="1:14" ht="63">
      <c r="A3716" s="6">
        <v>3714</v>
      </c>
      <c r="B3716" s="8" t="s">
        <v>29839</v>
      </c>
      <c r="C3716" s="9" t="s">
        <v>29876</v>
      </c>
      <c r="D3716" s="10" t="s">
        <v>29877</v>
      </c>
      <c r="E3716" s="11" t="s">
        <v>29995</v>
      </c>
      <c r="F3716" s="6">
        <v>389426</v>
      </c>
      <c r="G3716" s="6" t="s">
        <v>29843</v>
      </c>
      <c r="H3716" s="16">
        <v>32021694.539999999</v>
      </c>
      <c r="I3716" s="12" t="s">
        <v>26223</v>
      </c>
      <c r="J3716" s="12" t="s">
        <v>13185</v>
      </c>
      <c r="K3716" s="15">
        <v>18682000</v>
      </c>
      <c r="L3716" s="13" t="s">
        <v>14</v>
      </c>
      <c r="M3716" s="7">
        <v>0.4</v>
      </c>
      <c r="N3716" s="17"/>
    </row>
    <row r="3717" spans="1:14" ht="63">
      <c r="A3717" s="6">
        <v>3715</v>
      </c>
      <c r="B3717" s="8" t="s">
        <v>29839</v>
      </c>
      <c r="C3717" s="9" t="s">
        <v>29997</v>
      </c>
      <c r="D3717" s="10" t="s">
        <v>29998</v>
      </c>
      <c r="E3717" s="11" t="s">
        <v>29999</v>
      </c>
      <c r="F3717" s="6">
        <v>389428</v>
      </c>
      <c r="G3717" s="6" t="s">
        <v>29843</v>
      </c>
      <c r="H3717" s="16">
        <v>10128577.52</v>
      </c>
      <c r="I3717" s="12" t="s">
        <v>2121</v>
      </c>
      <c r="J3717" s="12" t="s">
        <v>1708</v>
      </c>
      <c r="K3717" s="15"/>
      <c r="L3717" s="13" t="s">
        <v>15</v>
      </c>
      <c r="M3717" s="7">
        <v>1</v>
      </c>
      <c r="N3717" s="17"/>
    </row>
    <row r="3718" spans="1:14" ht="110.25">
      <c r="A3718" s="6">
        <v>3716</v>
      </c>
      <c r="B3718" s="8" t="s">
        <v>29839</v>
      </c>
      <c r="C3718" s="9" t="s">
        <v>30000</v>
      </c>
      <c r="D3718" s="10" t="s">
        <v>30001</v>
      </c>
      <c r="E3718" s="11" t="s">
        <v>30002</v>
      </c>
      <c r="F3718" s="6">
        <v>389429</v>
      </c>
      <c r="G3718" s="6" t="s">
        <v>29843</v>
      </c>
      <c r="H3718" s="16">
        <v>14287405.560000001</v>
      </c>
      <c r="I3718" s="12" t="s">
        <v>7409</v>
      </c>
      <c r="J3718" s="12" t="s">
        <v>6664</v>
      </c>
      <c r="K3718" s="15"/>
      <c r="L3718" s="13" t="s">
        <v>15</v>
      </c>
      <c r="M3718" s="7">
        <v>1</v>
      </c>
      <c r="N3718" s="17"/>
    </row>
    <row r="3719" spans="1:14" ht="31.5">
      <c r="A3719" s="6">
        <v>3717</v>
      </c>
      <c r="B3719" s="8" t="s">
        <v>29839</v>
      </c>
      <c r="C3719" s="9" t="s">
        <v>30003</v>
      </c>
      <c r="D3719" s="10" t="s">
        <v>30004</v>
      </c>
      <c r="E3719" s="11" t="s">
        <v>30005</v>
      </c>
      <c r="F3719" s="6">
        <v>389432</v>
      </c>
      <c r="G3719" s="6" t="s">
        <v>29843</v>
      </c>
      <c r="H3719" s="16">
        <v>2999276</v>
      </c>
      <c r="I3719" s="12" t="s">
        <v>5103</v>
      </c>
      <c r="J3719" s="12" t="s">
        <v>7744</v>
      </c>
      <c r="K3719" s="15">
        <v>1147000</v>
      </c>
      <c r="L3719" s="13" t="s">
        <v>15</v>
      </c>
      <c r="M3719" s="7">
        <v>1</v>
      </c>
      <c r="N3719" s="17"/>
    </row>
    <row r="3720" spans="1:14" ht="63">
      <c r="A3720" s="6">
        <v>3718</v>
      </c>
      <c r="B3720" s="8" t="s">
        <v>29839</v>
      </c>
      <c r="C3720" s="9" t="s">
        <v>30006</v>
      </c>
      <c r="D3720" s="10" t="s">
        <v>29979</v>
      </c>
      <c r="E3720" s="11" t="s">
        <v>30007</v>
      </c>
      <c r="F3720" s="6">
        <v>389433</v>
      </c>
      <c r="G3720" s="6" t="s">
        <v>29843</v>
      </c>
      <c r="H3720" s="16">
        <v>7464121.8700000001</v>
      </c>
      <c r="I3720" s="12" t="s">
        <v>30008</v>
      </c>
      <c r="J3720" s="12" t="s">
        <v>1729</v>
      </c>
      <c r="K3720" s="15">
        <v>7460685</v>
      </c>
      <c r="L3720" s="13" t="s">
        <v>15</v>
      </c>
      <c r="M3720" s="7">
        <v>1</v>
      </c>
      <c r="N3720" s="17"/>
    </row>
    <row r="3721" spans="1:14" ht="63">
      <c r="A3721" s="6">
        <v>3719</v>
      </c>
      <c r="B3721" s="8" t="s">
        <v>29839</v>
      </c>
      <c r="C3721" s="9" t="s">
        <v>30009</v>
      </c>
      <c r="D3721" s="10" t="s">
        <v>29989</v>
      </c>
      <c r="E3721" s="11" t="s">
        <v>30010</v>
      </c>
      <c r="F3721" s="6"/>
      <c r="G3721" s="6" t="s">
        <v>29843</v>
      </c>
      <c r="H3721" s="16">
        <v>4010129</v>
      </c>
      <c r="I3721" s="12" t="s">
        <v>13227</v>
      </c>
      <c r="J3721" s="12" t="s">
        <v>1814</v>
      </c>
      <c r="K3721" s="15">
        <v>2081000</v>
      </c>
      <c r="L3721" s="13" t="s">
        <v>15</v>
      </c>
      <c r="M3721" s="7">
        <v>1</v>
      </c>
      <c r="N3721" s="17"/>
    </row>
    <row r="3722" spans="1:14" ht="63">
      <c r="A3722" s="6">
        <v>3720</v>
      </c>
      <c r="B3722" s="8" t="s">
        <v>29839</v>
      </c>
      <c r="C3722" s="9" t="s">
        <v>30011</v>
      </c>
      <c r="D3722" s="10" t="s">
        <v>30012</v>
      </c>
      <c r="E3722" s="11" t="s">
        <v>30013</v>
      </c>
      <c r="F3722" s="6">
        <v>389436</v>
      </c>
      <c r="G3722" s="6" t="s">
        <v>29843</v>
      </c>
      <c r="H3722" s="16">
        <v>6845900.54</v>
      </c>
      <c r="I3722" s="12" t="s">
        <v>7409</v>
      </c>
      <c r="J3722" s="12" t="s">
        <v>6664</v>
      </c>
      <c r="K3722" s="15">
        <v>6839428</v>
      </c>
      <c r="L3722" s="13" t="s">
        <v>15</v>
      </c>
      <c r="M3722" s="7">
        <v>1</v>
      </c>
      <c r="N3722" s="17"/>
    </row>
    <row r="3723" spans="1:14" ht="63">
      <c r="A3723" s="6">
        <v>3721</v>
      </c>
      <c r="B3723" s="8" t="s">
        <v>29839</v>
      </c>
      <c r="C3723" s="9" t="s">
        <v>30014</v>
      </c>
      <c r="D3723" s="10" t="s">
        <v>30015</v>
      </c>
      <c r="E3723" s="11" t="s">
        <v>30016</v>
      </c>
      <c r="F3723" s="6">
        <v>389439</v>
      </c>
      <c r="G3723" s="6" t="s">
        <v>29843</v>
      </c>
      <c r="H3723" s="16">
        <v>10887161.869999999</v>
      </c>
      <c r="I3723" s="12" t="s">
        <v>5103</v>
      </c>
      <c r="J3723" s="12" t="s">
        <v>7744</v>
      </c>
      <c r="K3723" s="15">
        <v>10689223</v>
      </c>
      <c r="L3723" s="13" t="s">
        <v>15</v>
      </c>
      <c r="M3723" s="7">
        <v>1</v>
      </c>
      <c r="N3723" s="17"/>
    </row>
    <row r="3724" spans="1:14" ht="126">
      <c r="A3724" s="6">
        <v>3722</v>
      </c>
      <c r="B3724" s="8" t="s">
        <v>29839</v>
      </c>
      <c r="C3724" s="9" t="s">
        <v>29878</v>
      </c>
      <c r="D3724" s="10" t="s">
        <v>29879</v>
      </c>
      <c r="E3724" s="11" t="s">
        <v>30017</v>
      </c>
      <c r="F3724" s="6">
        <v>412616</v>
      </c>
      <c r="G3724" s="6" t="s">
        <v>29843</v>
      </c>
      <c r="H3724" s="16">
        <v>136787661.33000001</v>
      </c>
      <c r="I3724" s="12" t="s">
        <v>6766</v>
      </c>
      <c r="J3724" s="12" t="s">
        <v>1700</v>
      </c>
      <c r="K3724" s="15">
        <v>109860000</v>
      </c>
      <c r="L3724" s="13" t="s">
        <v>15</v>
      </c>
      <c r="M3724" s="7">
        <v>1</v>
      </c>
      <c r="N3724" s="17"/>
    </row>
    <row r="3725" spans="1:14" ht="63">
      <c r="A3725" s="6">
        <v>3723</v>
      </c>
      <c r="B3725" s="8" t="s">
        <v>29839</v>
      </c>
      <c r="C3725" s="9" t="s">
        <v>30018</v>
      </c>
      <c r="D3725" s="10" t="s">
        <v>29934</v>
      </c>
      <c r="E3725" s="11" t="s">
        <v>30019</v>
      </c>
      <c r="F3725" s="6">
        <v>402970</v>
      </c>
      <c r="G3725" s="6" t="s">
        <v>29843</v>
      </c>
      <c r="H3725" s="16">
        <v>5426644.2800000003</v>
      </c>
      <c r="I3725" s="12" t="s">
        <v>26223</v>
      </c>
      <c r="J3725" s="12" t="s">
        <v>7360</v>
      </c>
      <c r="K3725" s="15">
        <v>2736000</v>
      </c>
      <c r="L3725" s="13" t="s">
        <v>15</v>
      </c>
      <c r="M3725" s="7">
        <v>1</v>
      </c>
      <c r="N3725" s="17"/>
    </row>
    <row r="3726" spans="1:14" ht="47.25">
      <c r="A3726" s="6">
        <v>3724</v>
      </c>
      <c r="B3726" s="8" t="s">
        <v>29839</v>
      </c>
      <c r="C3726" s="9" t="s">
        <v>30020</v>
      </c>
      <c r="D3726" s="10" t="s">
        <v>30021</v>
      </c>
      <c r="E3726" s="11" t="s">
        <v>30022</v>
      </c>
      <c r="F3726" s="6">
        <v>402971</v>
      </c>
      <c r="G3726" s="6" t="s">
        <v>29843</v>
      </c>
      <c r="H3726" s="16">
        <v>5979770.7999999998</v>
      </c>
      <c r="I3726" s="12" t="s">
        <v>7019</v>
      </c>
      <c r="J3726" s="12" t="s">
        <v>4785</v>
      </c>
      <c r="K3726" s="15">
        <v>2288000</v>
      </c>
      <c r="L3726" s="13" t="s">
        <v>15</v>
      </c>
      <c r="M3726" s="7">
        <v>1</v>
      </c>
      <c r="N3726" s="17"/>
    </row>
    <row r="3727" spans="1:14" ht="78.75">
      <c r="A3727" s="6">
        <v>3725</v>
      </c>
      <c r="B3727" s="8" t="s">
        <v>29839</v>
      </c>
      <c r="C3727" s="9" t="s">
        <v>30020</v>
      </c>
      <c r="D3727" s="10" t="s">
        <v>30021</v>
      </c>
      <c r="E3727" s="11" t="s">
        <v>30023</v>
      </c>
      <c r="F3727" s="6">
        <v>402972</v>
      </c>
      <c r="G3727" s="6" t="s">
        <v>29843</v>
      </c>
      <c r="H3727" s="16">
        <v>6118924.0199999996</v>
      </c>
      <c r="I3727" s="12" t="s">
        <v>7019</v>
      </c>
      <c r="J3727" s="12" t="s">
        <v>4785</v>
      </c>
      <c r="K3727" s="15">
        <v>2221000</v>
      </c>
      <c r="L3727" s="13" t="s">
        <v>15</v>
      </c>
      <c r="M3727" s="7">
        <v>1</v>
      </c>
      <c r="N3727" s="17"/>
    </row>
    <row r="3728" spans="1:14" ht="94.5">
      <c r="A3728" s="6">
        <v>3726</v>
      </c>
      <c r="B3728" s="8" t="s">
        <v>29839</v>
      </c>
      <c r="C3728" s="9" t="s">
        <v>30024</v>
      </c>
      <c r="D3728" s="10" t="s">
        <v>10748</v>
      </c>
      <c r="E3728" s="11" t="s">
        <v>30025</v>
      </c>
      <c r="F3728" s="6">
        <v>402973</v>
      </c>
      <c r="G3728" s="6" t="s">
        <v>29843</v>
      </c>
      <c r="H3728" s="16">
        <v>7320601.5800000001</v>
      </c>
      <c r="I3728" s="12" t="s">
        <v>2002</v>
      </c>
      <c r="J3728" s="12" t="s">
        <v>1556</v>
      </c>
      <c r="K3728" s="15">
        <v>7195700</v>
      </c>
      <c r="L3728" s="13" t="s">
        <v>15</v>
      </c>
      <c r="M3728" s="7">
        <v>1</v>
      </c>
      <c r="N3728" s="17"/>
    </row>
    <row r="3729" spans="1:14" ht="63">
      <c r="A3729" s="6">
        <v>3727</v>
      </c>
      <c r="B3729" s="8" t="s">
        <v>29839</v>
      </c>
      <c r="C3729" s="9" t="s">
        <v>30026</v>
      </c>
      <c r="D3729" s="10" t="s">
        <v>23239</v>
      </c>
      <c r="E3729" s="11" t="s">
        <v>30027</v>
      </c>
      <c r="F3729" s="6">
        <v>441657</v>
      </c>
      <c r="G3729" s="6" t="s">
        <v>29843</v>
      </c>
      <c r="H3729" s="16">
        <v>5746592.5999999996</v>
      </c>
      <c r="I3729" s="12" t="s">
        <v>2058</v>
      </c>
      <c r="J3729" s="12" t="s">
        <v>5360</v>
      </c>
      <c r="K3729" s="15"/>
      <c r="L3729" s="13" t="s">
        <v>15</v>
      </c>
      <c r="M3729" s="7">
        <v>1</v>
      </c>
      <c r="N3729" s="17"/>
    </row>
    <row r="3730" spans="1:14" ht="63">
      <c r="A3730" s="6">
        <v>3728</v>
      </c>
      <c r="B3730" s="8" t="s">
        <v>29839</v>
      </c>
      <c r="C3730" s="9" t="s">
        <v>30028</v>
      </c>
      <c r="D3730" s="10" t="s">
        <v>30029</v>
      </c>
      <c r="E3730" s="11" t="s">
        <v>30030</v>
      </c>
      <c r="F3730" s="6">
        <v>416116</v>
      </c>
      <c r="G3730" s="6" t="s">
        <v>29843</v>
      </c>
      <c r="H3730" s="16">
        <v>3635309.79</v>
      </c>
      <c r="I3730" s="12" t="s">
        <v>6975</v>
      </c>
      <c r="J3730" s="12" t="s">
        <v>6925</v>
      </c>
      <c r="K3730" s="15"/>
      <c r="L3730" s="13" t="s">
        <v>15</v>
      </c>
      <c r="M3730" s="7">
        <v>1</v>
      </c>
      <c r="N3730" s="17"/>
    </row>
    <row r="3731" spans="1:14" ht="63">
      <c r="A3731" s="6">
        <v>3729</v>
      </c>
      <c r="B3731" s="8" t="s">
        <v>29839</v>
      </c>
      <c r="C3731" s="9" t="s">
        <v>30031</v>
      </c>
      <c r="D3731" s="10" t="s">
        <v>29847</v>
      </c>
      <c r="E3731" s="11" t="s">
        <v>30032</v>
      </c>
      <c r="F3731" s="6">
        <v>416119</v>
      </c>
      <c r="G3731" s="6" t="s">
        <v>29843</v>
      </c>
      <c r="H3731" s="16">
        <v>2480941.69</v>
      </c>
      <c r="I3731" s="12" t="s">
        <v>2251</v>
      </c>
      <c r="J3731" s="12" t="s">
        <v>5707</v>
      </c>
      <c r="K3731" s="15"/>
      <c r="L3731" s="13" t="s">
        <v>15</v>
      </c>
      <c r="M3731" s="7">
        <v>1</v>
      </c>
      <c r="N3731" s="17"/>
    </row>
    <row r="3732" spans="1:14" ht="63">
      <c r="A3732" s="6">
        <v>3730</v>
      </c>
      <c r="B3732" s="8" t="s">
        <v>29839</v>
      </c>
      <c r="C3732" s="9" t="s">
        <v>30028</v>
      </c>
      <c r="D3732" s="10" t="s">
        <v>30029</v>
      </c>
      <c r="E3732" s="11" t="s">
        <v>30033</v>
      </c>
      <c r="F3732" s="6">
        <v>416120</v>
      </c>
      <c r="G3732" s="6" t="s">
        <v>29843</v>
      </c>
      <c r="H3732" s="16">
        <v>3238779.48</v>
      </c>
      <c r="I3732" s="12" t="s">
        <v>6975</v>
      </c>
      <c r="J3732" s="12" t="s">
        <v>6925</v>
      </c>
      <c r="K3732" s="15"/>
      <c r="L3732" s="13" t="s">
        <v>15</v>
      </c>
      <c r="M3732" s="7">
        <v>1</v>
      </c>
      <c r="N3732" s="17"/>
    </row>
    <row r="3733" spans="1:14" ht="63">
      <c r="A3733" s="6">
        <v>3731</v>
      </c>
      <c r="B3733" s="8" t="s">
        <v>29839</v>
      </c>
      <c r="C3733" s="9" t="s">
        <v>29997</v>
      </c>
      <c r="D3733" s="10" t="s">
        <v>29998</v>
      </c>
      <c r="E3733" s="11" t="s">
        <v>30034</v>
      </c>
      <c r="F3733" s="6">
        <v>441658</v>
      </c>
      <c r="G3733" s="6" t="s">
        <v>29843</v>
      </c>
      <c r="H3733" s="16">
        <v>5452164</v>
      </c>
      <c r="I3733" s="12" t="s">
        <v>2058</v>
      </c>
      <c r="J3733" s="12" t="s">
        <v>7138</v>
      </c>
      <c r="K3733" s="15"/>
      <c r="L3733" s="13" t="s">
        <v>15</v>
      </c>
      <c r="M3733" s="7">
        <v>1</v>
      </c>
      <c r="N3733" s="17"/>
    </row>
    <row r="3734" spans="1:14" ht="63">
      <c r="A3734" s="6">
        <v>3732</v>
      </c>
      <c r="B3734" s="8" t="s">
        <v>29839</v>
      </c>
      <c r="C3734" s="9" t="s">
        <v>30035</v>
      </c>
      <c r="D3734" s="10" t="s">
        <v>30036</v>
      </c>
      <c r="E3734" s="11" t="s">
        <v>30037</v>
      </c>
      <c r="F3734" s="6">
        <v>416124</v>
      </c>
      <c r="G3734" s="6" t="s">
        <v>29843</v>
      </c>
      <c r="H3734" s="16">
        <v>5107427.3099999996</v>
      </c>
      <c r="I3734" s="12" t="s">
        <v>7157</v>
      </c>
      <c r="J3734" s="12" t="s">
        <v>5205</v>
      </c>
      <c r="K3734" s="15">
        <v>2297000</v>
      </c>
      <c r="L3734" s="13" t="s">
        <v>15</v>
      </c>
      <c r="M3734" s="7">
        <v>1</v>
      </c>
      <c r="N3734" s="17"/>
    </row>
    <row r="3735" spans="1:14" ht="47.25">
      <c r="A3735" s="6">
        <v>3733</v>
      </c>
      <c r="B3735" s="8" t="s">
        <v>29839</v>
      </c>
      <c r="C3735" s="9" t="s">
        <v>30038</v>
      </c>
      <c r="D3735" s="10" t="s">
        <v>6699</v>
      </c>
      <c r="E3735" s="11" t="s">
        <v>30039</v>
      </c>
      <c r="F3735" s="6">
        <v>416126</v>
      </c>
      <c r="G3735" s="6" t="s">
        <v>29843</v>
      </c>
      <c r="H3735" s="16">
        <v>8604407.1400000006</v>
      </c>
      <c r="I3735" s="12" t="s">
        <v>2095</v>
      </c>
      <c r="J3735" s="12" t="s">
        <v>5707</v>
      </c>
      <c r="K3735" s="15"/>
      <c r="L3735" s="13" t="s">
        <v>15</v>
      </c>
      <c r="M3735" s="7">
        <v>1</v>
      </c>
      <c r="N3735" s="17"/>
    </row>
    <row r="3736" spans="1:14" ht="110.25">
      <c r="A3736" s="6">
        <v>3734</v>
      </c>
      <c r="B3736" s="8" t="s">
        <v>29839</v>
      </c>
      <c r="C3736" s="9" t="s">
        <v>30040</v>
      </c>
      <c r="D3736" s="10" t="s">
        <v>30041</v>
      </c>
      <c r="E3736" s="11" t="s">
        <v>30042</v>
      </c>
      <c r="F3736" s="6">
        <v>416127</v>
      </c>
      <c r="G3736" s="6" t="s">
        <v>29843</v>
      </c>
      <c r="H3736" s="16">
        <v>8506401</v>
      </c>
      <c r="I3736" s="12" t="s">
        <v>6691</v>
      </c>
      <c r="J3736" s="12" t="s">
        <v>2045</v>
      </c>
      <c r="K3736" s="15">
        <v>4148000</v>
      </c>
      <c r="L3736" s="13" t="s">
        <v>15</v>
      </c>
      <c r="M3736" s="7">
        <v>1</v>
      </c>
      <c r="N3736" s="17"/>
    </row>
    <row r="3737" spans="1:14" ht="63">
      <c r="A3737" s="6">
        <v>3735</v>
      </c>
      <c r="B3737" s="8" t="s">
        <v>29839</v>
      </c>
      <c r="C3737" s="9" t="s">
        <v>30043</v>
      </c>
      <c r="D3737" s="10" t="s">
        <v>30044</v>
      </c>
      <c r="E3737" s="11" t="s">
        <v>30045</v>
      </c>
      <c r="F3737" s="6">
        <v>416131</v>
      </c>
      <c r="G3737" s="6" t="s">
        <v>29843</v>
      </c>
      <c r="H3737" s="16">
        <v>4920779.5199999996</v>
      </c>
      <c r="I3737" s="12" t="s">
        <v>1586</v>
      </c>
      <c r="J3737" s="12" t="s">
        <v>29984</v>
      </c>
      <c r="K3737" s="15">
        <v>2715000</v>
      </c>
      <c r="L3737" s="13" t="s">
        <v>15</v>
      </c>
      <c r="M3737" s="7">
        <v>1</v>
      </c>
      <c r="N3737" s="17"/>
    </row>
    <row r="3738" spans="1:14" ht="63">
      <c r="A3738" s="6">
        <v>3736</v>
      </c>
      <c r="B3738" s="8" t="s">
        <v>29839</v>
      </c>
      <c r="C3738" s="9" t="s">
        <v>30046</v>
      </c>
      <c r="D3738" s="10" t="s">
        <v>30047</v>
      </c>
      <c r="E3738" s="11" t="s">
        <v>30048</v>
      </c>
      <c r="F3738" s="6">
        <v>416136</v>
      </c>
      <c r="G3738" s="6" t="s">
        <v>29843</v>
      </c>
      <c r="H3738" s="16">
        <v>4996826.43</v>
      </c>
      <c r="I3738" s="12" t="s">
        <v>4940</v>
      </c>
      <c r="J3738" s="12" t="s">
        <v>13150</v>
      </c>
      <c r="K3738" s="15">
        <v>4994606</v>
      </c>
      <c r="L3738" s="13" t="s">
        <v>15</v>
      </c>
      <c r="M3738" s="7">
        <v>1</v>
      </c>
      <c r="N3738" s="17"/>
    </row>
    <row r="3739" spans="1:14" ht="63">
      <c r="A3739" s="6">
        <v>3737</v>
      </c>
      <c r="B3739" s="8" t="s">
        <v>29839</v>
      </c>
      <c r="C3739" s="9" t="s">
        <v>30049</v>
      </c>
      <c r="D3739" s="10" t="s">
        <v>30050</v>
      </c>
      <c r="E3739" s="11" t="s">
        <v>30051</v>
      </c>
      <c r="F3739" s="6">
        <v>416137</v>
      </c>
      <c r="G3739" s="6" t="s">
        <v>29843</v>
      </c>
      <c r="H3739" s="16">
        <v>7808654.9500000002</v>
      </c>
      <c r="I3739" s="12" t="s">
        <v>2095</v>
      </c>
      <c r="J3739" s="12" t="s">
        <v>5707</v>
      </c>
      <c r="K3739" s="15">
        <v>400600</v>
      </c>
      <c r="L3739" s="13" t="s">
        <v>15</v>
      </c>
      <c r="M3739" s="7">
        <v>1</v>
      </c>
      <c r="N3739" s="17"/>
    </row>
    <row r="3740" spans="1:14" ht="78.75">
      <c r="A3740" s="6">
        <v>3738</v>
      </c>
      <c r="B3740" s="8" t="s">
        <v>29839</v>
      </c>
      <c r="C3740" s="9" t="s">
        <v>30052</v>
      </c>
      <c r="D3740" s="10" t="s">
        <v>30047</v>
      </c>
      <c r="E3740" s="11" t="s">
        <v>30053</v>
      </c>
      <c r="F3740" s="6">
        <v>416139</v>
      </c>
      <c r="G3740" s="6" t="s">
        <v>29843</v>
      </c>
      <c r="H3740" s="16">
        <v>4844199.5999999996</v>
      </c>
      <c r="I3740" s="12" t="s">
        <v>4940</v>
      </c>
      <c r="J3740" s="12" t="s">
        <v>13150</v>
      </c>
      <c r="K3740" s="15">
        <v>4841532</v>
      </c>
      <c r="L3740" s="13" t="s">
        <v>15</v>
      </c>
      <c r="M3740" s="7">
        <v>1</v>
      </c>
      <c r="N3740" s="17"/>
    </row>
    <row r="3741" spans="1:14" ht="267.75">
      <c r="A3741" s="6">
        <v>3739</v>
      </c>
      <c r="B3741" s="8" t="s">
        <v>29839</v>
      </c>
      <c r="C3741" s="9" t="s">
        <v>30054</v>
      </c>
      <c r="D3741" s="10" t="s">
        <v>23407</v>
      </c>
      <c r="E3741" s="11" t="s">
        <v>30055</v>
      </c>
      <c r="F3741" s="6">
        <v>419965</v>
      </c>
      <c r="G3741" s="6" t="s">
        <v>29843</v>
      </c>
      <c r="H3741" s="16">
        <v>13108410</v>
      </c>
      <c r="I3741" s="12" t="s">
        <v>6941</v>
      </c>
      <c r="J3741" s="12" t="s">
        <v>30056</v>
      </c>
      <c r="K3741" s="15">
        <v>8723000</v>
      </c>
      <c r="L3741" s="13" t="s">
        <v>15</v>
      </c>
      <c r="M3741" s="7">
        <v>1</v>
      </c>
      <c r="N3741" s="17"/>
    </row>
    <row r="3742" spans="1:14" ht="141.75">
      <c r="A3742" s="6">
        <v>3740</v>
      </c>
      <c r="B3742" s="8" t="s">
        <v>29839</v>
      </c>
      <c r="C3742" s="9" t="s">
        <v>30057</v>
      </c>
      <c r="D3742" s="10" t="s">
        <v>29947</v>
      </c>
      <c r="E3742" s="11" t="s">
        <v>30058</v>
      </c>
      <c r="F3742" s="6">
        <v>419966</v>
      </c>
      <c r="G3742" s="6" t="s">
        <v>29843</v>
      </c>
      <c r="H3742" s="16">
        <v>25906451.120000001</v>
      </c>
      <c r="I3742" s="12" t="s">
        <v>23257</v>
      </c>
      <c r="J3742" s="12" t="s">
        <v>29117</v>
      </c>
      <c r="K3742" s="15">
        <v>4676000</v>
      </c>
      <c r="L3742" s="13" t="s">
        <v>15</v>
      </c>
      <c r="M3742" s="7">
        <v>1</v>
      </c>
      <c r="N3742" s="17"/>
    </row>
    <row r="3743" spans="1:14" ht="252">
      <c r="A3743" s="6">
        <v>3741</v>
      </c>
      <c r="B3743" s="8" t="s">
        <v>29839</v>
      </c>
      <c r="C3743" s="9" t="s">
        <v>30059</v>
      </c>
      <c r="D3743" s="10" t="s">
        <v>29879</v>
      </c>
      <c r="E3743" s="11" t="s">
        <v>30060</v>
      </c>
      <c r="F3743" s="6">
        <v>412617</v>
      </c>
      <c r="G3743" s="6" t="s">
        <v>29843</v>
      </c>
      <c r="H3743" s="16">
        <v>59115061</v>
      </c>
      <c r="I3743" s="12" t="s">
        <v>24889</v>
      </c>
      <c r="J3743" s="12" t="s">
        <v>7674</v>
      </c>
      <c r="K3743" s="15">
        <v>46600000</v>
      </c>
      <c r="L3743" s="13" t="s">
        <v>15</v>
      </c>
      <c r="M3743" s="7">
        <v>1</v>
      </c>
      <c r="N3743" s="17"/>
    </row>
    <row r="3744" spans="1:14" ht="47.25">
      <c r="A3744" s="6">
        <v>3742</v>
      </c>
      <c r="B3744" s="8" t="s">
        <v>29839</v>
      </c>
      <c r="C3744" s="9" t="s">
        <v>30061</v>
      </c>
      <c r="D3744" s="10" t="s">
        <v>30062</v>
      </c>
      <c r="E3744" s="11" t="s">
        <v>30063</v>
      </c>
      <c r="F3744" s="6">
        <v>419970</v>
      </c>
      <c r="G3744" s="6" t="s">
        <v>29843</v>
      </c>
      <c r="H3744" s="16">
        <v>5402067.8899999997</v>
      </c>
      <c r="I3744" s="12" t="s">
        <v>1602</v>
      </c>
      <c r="J3744" s="12" t="s">
        <v>2315</v>
      </c>
      <c r="K3744" s="15"/>
      <c r="L3744" s="13" t="s">
        <v>15</v>
      </c>
      <c r="M3744" s="7">
        <v>1</v>
      </c>
      <c r="N3744" s="17"/>
    </row>
    <row r="3745" spans="1:14" ht="94.5">
      <c r="A3745" s="6">
        <v>3743</v>
      </c>
      <c r="B3745" s="8" t="s">
        <v>29839</v>
      </c>
      <c r="C3745" s="9" t="s">
        <v>30064</v>
      </c>
      <c r="D3745" s="10" t="s">
        <v>30065</v>
      </c>
      <c r="E3745" s="11" t="s">
        <v>30066</v>
      </c>
      <c r="F3745" s="6">
        <v>419971</v>
      </c>
      <c r="G3745" s="6" t="s">
        <v>29843</v>
      </c>
      <c r="H3745" s="16">
        <v>10839697.800000001</v>
      </c>
      <c r="I3745" s="12" t="s">
        <v>25161</v>
      </c>
      <c r="J3745" s="12" t="s">
        <v>29279</v>
      </c>
      <c r="K3745" s="15"/>
      <c r="L3745" s="13" t="s">
        <v>15</v>
      </c>
      <c r="M3745" s="7">
        <v>1</v>
      </c>
      <c r="N3745" s="17"/>
    </row>
    <row r="3746" spans="1:14" ht="47.25">
      <c r="A3746" s="6">
        <v>3744</v>
      </c>
      <c r="B3746" s="8" t="s">
        <v>29839</v>
      </c>
      <c r="C3746" s="9" t="s">
        <v>30067</v>
      </c>
      <c r="D3746" s="10" t="s">
        <v>30068</v>
      </c>
      <c r="E3746" s="11" t="s">
        <v>30069</v>
      </c>
      <c r="F3746" s="6">
        <v>462163</v>
      </c>
      <c r="G3746" s="6" t="s">
        <v>29843</v>
      </c>
      <c r="H3746" s="16">
        <v>5494511.2000000002</v>
      </c>
      <c r="I3746" s="12" t="s">
        <v>6682</v>
      </c>
      <c r="J3746" s="12" t="s">
        <v>7086</v>
      </c>
      <c r="K3746" s="15"/>
      <c r="L3746" s="13" t="s">
        <v>15</v>
      </c>
      <c r="M3746" s="7">
        <v>1</v>
      </c>
      <c r="N3746" s="17"/>
    </row>
    <row r="3747" spans="1:14" ht="78.75">
      <c r="A3747" s="6">
        <v>3745</v>
      </c>
      <c r="B3747" s="8" t="s">
        <v>29839</v>
      </c>
      <c r="C3747" s="9" t="s">
        <v>30070</v>
      </c>
      <c r="D3747" s="10" t="s">
        <v>30071</v>
      </c>
      <c r="E3747" s="11" t="s">
        <v>30072</v>
      </c>
      <c r="F3747" s="6">
        <v>418466</v>
      </c>
      <c r="G3747" s="6" t="s">
        <v>29843</v>
      </c>
      <c r="H3747" s="16">
        <v>7122887.4100000001</v>
      </c>
      <c r="I3747" s="12" t="s">
        <v>28452</v>
      </c>
      <c r="J3747" s="12" t="s">
        <v>2176</v>
      </c>
      <c r="K3747" s="15">
        <v>1581000</v>
      </c>
      <c r="L3747" s="13" t="s">
        <v>15</v>
      </c>
      <c r="M3747" s="7">
        <v>1</v>
      </c>
      <c r="N3747" s="17"/>
    </row>
    <row r="3748" spans="1:14" ht="47.25">
      <c r="A3748" s="6">
        <v>3746</v>
      </c>
      <c r="B3748" s="8" t="s">
        <v>29839</v>
      </c>
      <c r="C3748" s="9" t="s">
        <v>30073</v>
      </c>
      <c r="D3748" s="10" t="s">
        <v>30074</v>
      </c>
      <c r="E3748" s="11" t="s">
        <v>30075</v>
      </c>
      <c r="F3748" s="6">
        <v>418467</v>
      </c>
      <c r="G3748" s="6" t="s">
        <v>29843</v>
      </c>
      <c r="H3748" s="16">
        <v>6101710.4199999999</v>
      </c>
      <c r="I3748" s="12" t="s">
        <v>7157</v>
      </c>
      <c r="J3748" s="12" t="s">
        <v>5205</v>
      </c>
      <c r="K3748" s="15">
        <v>2792000</v>
      </c>
      <c r="L3748" s="13" t="s">
        <v>15</v>
      </c>
      <c r="M3748" s="7">
        <v>1</v>
      </c>
      <c r="N3748" s="17"/>
    </row>
    <row r="3749" spans="1:14" ht="63">
      <c r="A3749" s="6">
        <v>3747</v>
      </c>
      <c r="B3749" s="8" t="s">
        <v>29839</v>
      </c>
      <c r="C3749" s="9" t="s">
        <v>30076</v>
      </c>
      <c r="D3749" s="10" t="s">
        <v>29954</v>
      </c>
      <c r="E3749" s="11" t="s">
        <v>30077</v>
      </c>
      <c r="F3749" s="6">
        <v>416143</v>
      </c>
      <c r="G3749" s="6" t="s">
        <v>29843</v>
      </c>
      <c r="H3749" s="16">
        <v>7497910.1299999999</v>
      </c>
      <c r="I3749" s="12" t="s">
        <v>1586</v>
      </c>
      <c r="J3749" s="12" t="s">
        <v>29984</v>
      </c>
      <c r="K3749" s="15"/>
      <c r="L3749" s="13" t="s">
        <v>15</v>
      </c>
      <c r="M3749" s="7">
        <v>1</v>
      </c>
      <c r="N3749" s="17"/>
    </row>
    <row r="3750" spans="1:14" ht="47.25">
      <c r="A3750" s="6">
        <v>3748</v>
      </c>
      <c r="B3750" s="8" t="s">
        <v>29839</v>
      </c>
      <c r="C3750" s="9" t="s">
        <v>30078</v>
      </c>
      <c r="D3750" s="10" t="s">
        <v>30079</v>
      </c>
      <c r="E3750" s="11" t="s">
        <v>30080</v>
      </c>
      <c r="F3750" s="6">
        <v>416145</v>
      </c>
      <c r="G3750" s="6" t="s">
        <v>29843</v>
      </c>
      <c r="H3750" s="16">
        <v>7725000.8039999995</v>
      </c>
      <c r="I3750" s="12" t="s">
        <v>6691</v>
      </c>
      <c r="J3750" s="12" t="s">
        <v>28761</v>
      </c>
      <c r="K3750" s="15"/>
      <c r="L3750" s="13" t="s">
        <v>15</v>
      </c>
      <c r="M3750" s="7">
        <v>1</v>
      </c>
      <c r="N3750" s="17"/>
    </row>
    <row r="3751" spans="1:14" ht="173.25">
      <c r="A3751" s="6">
        <v>3749</v>
      </c>
      <c r="B3751" s="8" t="s">
        <v>29839</v>
      </c>
      <c r="C3751" s="9" t="s">
        <v>30081</v>
      </c>
      <c r="D3751" s="10" t="s">
        <v>30082</v>
      </c>
      <c r="E3751" s="11" t="s">
        <v>30083</v>
      </c>
      <c r="F3751" s="6">
        <v>460278</v>
      </c>
      <c r="G3751" s="6" t="s">
        <v>29843</v>
      </c>
      <c r="H3751" s="16">
        <v>11945588.4</v>
      </c>
      <c r="I3751" s="12" t="s">
        <v>6682</v>
      </c>
      <c r="J3751" s="12" t="s">
        <v>7086</v>
      </c>
      <c r="K3751" s="15"/>
      <c r="L3751" s="13" t="s">
        <v>15</v>
      </c>
      <c r="M3751" s="7">
        <v>1</v>
      </c>
      <c r="N3751" s="17"/>
    </row>
    <row r="3752" spans="1:14" ht="47.25">
      <c r="A3752" s="6">
        <v>3750</v>
      </c>
      <c r="B3752" s="8" t="s">
        <v>29839</v>
      </c>
      <c r="C3752" s="9" t="s">
        <v>30084</v>
      </c>
      <c r="D3752" s="10" t="s">
        <v>30085</v>
      </c>
      <c r="E3752" s="11" t="s">
        <v>30086</v>
      </c>
      <c r="F3752" s="6">
        <v>423499</v>
      </c>
      <c r="G3752" s="6" t="s">
        <v>29843</v>
      </c>
      <c r="H3752" s="16">
        <v>8850618.8900000006</v>
      </c>
      <c r="I3752" s="12" t="s">
        <v>7157</v>
      </c>
      <c r="J3752" s="12" t="s">
        <v>5205</v>
      </c>
      <c r="K3752" s="15">
        <v>8839308</v>
      </c>
      <c r="L3752" s="13" t="s">
        <v>15</v>
      </c>
      <c r="M3752" s="7">
        <v>1</v>
      </c>
      <c r="N3752" s="17"/>
    </row>
    <row r="3753" spans="1:14" ht="110.25">
      <c r="A3753" s="6">
        <v>3751</v>
      </c>
      <c r="B3753" s="8" t="s">
        <v>29839</v>
      </c>
      <c r="C3753" s="9" t="s">
        <v>30087</v>
      </c>
      <c r="D3753" s="10" t="s">
        <v>30088</v>
      </c>
      <c r="E3753" s="11" t="s">
        <v>30089</v>
      </c>
      <c r="F3753" s="6">
        <v>423500</v>
      </c>
      <c r="G3753" s="6" t="s">
        <v>29843</v>
      </c>
      <c r="H3753" s="16">
        <v>7984750.7300000004</v>
      </c>
      <c r="I3753" s="12" t="s">
        <v>2306</v>
      </c>
      <c r="J3753" s="12" t="s">
        <v>30090</v>
      </c>
      <c r="K3753" s="15">
        <v>3139000</v>
      </c>
      <c r="L3753" s="13" t="s">
        <v>15</v>
      </c>
      <c r="M3753" s="7">
        <v>1</v>
      </c>
      <c r="N3753" s="17"/>
    </row>
    <row r="3754" spans="1:14" ht="94.5">
      <c r="A3754" s="6">
        <v>3752</v>
      </c>
      <c r="B3754" s="8" t="s">
        <v>29839</v>
      </c>
      <c r="C3754" s="9" t="s">
        <v>30091</v>
      </c>
      <c r="D3754" s="10" t="s">
        <v>30092</v>
      </c>
      <c r="E3754" s="11" t="s">
        <v>30093</v>
      </c>
      <c r="F3754" s="6">
        <v>423501</v>
      </c>
      <c r="G3754" s="6" t="s">
        <v>29843</v>
      </c>
      <c r="H3754" s="16">
        <v>4670909.37</v>
      </c>
      <c r="I3754" s="12" t="s">
        <v>13152</v>
      </c>
      <c r="J3754" s="12" t="s">
        <v>7202</v>
      </c>
      <c r="K3754" s="15"/>
      <c r="L3754" s="13" t="s">
        <v>15</v>
      </c>
      <c r="M3754" s="7">
        <v>1</v>
      </c>
      <c r="N3754" s="17"/>
    </row>
    <row r="3755" spans="1:14" ht="94.5">
      <c r="A3755" s="6">
        <v>3753</v>
      </c>
      <c r="B3755" s="8" t="s">
        <v>29839</v>
      </c>
      <c r="C3755" s="9" t="s">
        <v>30094</v>
      </c>
      <c r="D3755" s="10" t="s">
        <v>30095</v>
      </c>
      <c r="E3755" s="11" t="s">
        <v>30096</v>
      </c>
      <c r="F3755" s="6">
        <v>423502</v>
      </c>
      <c r="G3755" s="6" t="s">
        <v>29843</v>
      </c>
      <c r="H3755" s="16">
        <v>9967552.7300000004</v>
      </c>
      <c r="I3755" s="12" t="s">
        <v>2306</v>
      </c>
      <c r="J3755" s="12" t="s">
        <v>5740</v>
      </c>
      <c r="K3755" s="15"/>
      <c r="L3755" s="13" t="s">
        <v>15</v>
      </c>
      <c r="M3755" s="7">
        <v>1</v>
      </c>
      <c r="N3755" s="17"/>
    </row>
    <row r="3756" spans="1:14" ht="78.75">
      <c r="A3756" s="6">
        <v>3754</v>
      </c>
      <c r="B3756" s="8" t="s">
        <v>29839</v>
      </c>
      <c r="C3756" s="9" t="s">
        <v>30094</v>
      </c>
      <c r="D3756" s="10" t="s">
        <v>29862</v>
      </c>
      <c r="E3756" s="11" t="s">
        <v>30097</v>
      </c>
      <c r="F3756" s="6">
        <v>423503</v>
      </c>
      <c r="G3756" s="6" t="s">
        <v>29843</v>
      </c>
      <c r="H3756" s="16">
        <v>11248981.050000001</v>
      </c>
      <c r="I3756" s="12" t="s">
        <v>2172</v>
      </c>
      <c r="J3756" s="12" t="s">
        <v>20880</v>
      </c>
      <c r="K3756" s="15"/>
      <c r="L3756" s="13" t="s">
        <v>15</v>
      </c>
      <c r="M3756" s="7">
        <v>1</v>
      </c>
      <c r="N3756" s="17"/>
    </row>
    <row r="3757" spans="1:14" ht="78.75">
      <c r="A3757" s="6">
        <v>3755</v>
      </c>
      <c r="B3757" s="8" t="s">
        <v>29839</v>
      </c>
      <c r="C3757" s="9" t="s">
        <v>30084</v>
      </c>
      <c r="D3757" s="10" t="s">
        <v>30085</v>
      </c>
      <c r="E3757" s="11" t="s">
        <v>30098</v>
      </c>
      <c r="F3757" s="6">
        <v>423504</v>
      </c>
      <c r="G3757" s="6" t="s">
        <v>29843</v>
      </c>
      <c r="H3757" s="16">
        <v>2770929.54</v>
      </c>
      <c r="I3757" s="12" t="s">
        <v>13152</v>
      </c>
      <c r="J3757" s="12" t="s">
        <v>7202</v>
      </c>
      <c r="K3757" s="15"/>
      <c r="L3757" s="13" t="s">
        <v>15</v>
      </c>
      <c r="M3757" s="7">
        <v>1</v>
      </c>
      <c r="N3757" s="17"/>
    </row>
    <row r="3758" spans="1:14" ht="78.75">
      <c r="A3758" s="6">
        <v>3756</v>
      </c>
      <c r="B3758" s="8" t="s">
        <v>29839</v>
      </c>
      <c r="C3758" s="9" t="s">
        <v>30099</v>
      </c>
      <c r="D3758" s="10" t="s">
        <v>30100</v>
      </c>
      <c r="E3758" s="11" t="s">
        <v>30101</v>
      </c>
      <c r="F3758" s="6">
        <v>423506</v>
      </c>
      <c r="G3758" s="6" t="s">
        <v>29843</v>
      </c>
      <c r="H3758" s="16">
        <v>3149647.5</v>
      </c>
      <c r="I3758" s="12" t="s">
        <v>2172</v>
      </c>
      <c r="J3758" s="12" t="s">
        <v>20880</v>
      </c>
      <c r="K3758" s="15"/>
      <c r="L3758" s="13" t="s">
        <v>15</v>
      </c>
      <c r="M3758" s="7">
        <v>1</v>
      </c>
      <c r="N3758" s="17"/>
    </row>
    <row r="3759" spans="1:14" ht="283.5">
      <c r="A3759" s="6">
        <v>3757</v>
      </c>
      <c r="B3759" s="8" t="s">
        <v>29839</v>
      </c>
      <c r="C3759" s="9" t="s">
        <v>30102</v>
      </c>
      <c r="D3759" s="10" t="s">
        <v>30103</v>
      </c>
      <c r="E3759" s="11" t="s">
        <v>30104</v>
      </c>
      <c r="F3759" s="6">
        <v>419973</v>
      </c>
      <c r="G3759" s="6" t="s">
        <v>29843</v>
      </c>
      <c r="H3759" s="16">
        <v>41148957.119999997</v>
      </c>
      <c r="I3759" s="12" t="s">
        <v>20899</v>
      </c>
      <c r="J3759" s="12" t="s">
        <v>2087</v>
      </c>
      <c r="K3759" s="15">
        <v>22374000</v>
      </c>
      <c r="L3759" s="13" t="s">
        <v>14</v>
      </c>
      <c r="M3759" s="7">
        <v>1</v>
      </c>
      <c r="N3759" s="17"/>
    </row>
    <row r="3760" spans="1:14" ht="283.5">
      <c r="A3760" s="6">
        <v>3758</v>
      </c>
      <c r="B3760" s="8" t="s">
        <v>29839</v>
      </c>
      <c r="C3760" s="9" t="s">
        <v>30105</v>
      </c>
      <c r="D3760" s="10" t="s">
        <v>30106</v>
      </c>
      <c r="E3760" s="11" t="s">
        <v>30104</v>
      </c>
      <c r="F3760" s="6">
        <v>419973</v>
      </c>
      <c r="G3760" s="6" t="s">
        <v>29843</v>
      </c>
      <c r="H3760" s="16">
        <v>41148957.119999997</v>
      </c>
      <c r="I3760" s="12" t="s">
        <v>20899</v>
      </c>
      <c r="J3760" s="12" t="s">
        <v>2087</v>
      </c>
      <c r="K3760" s="15">
        <v>12948000</v>
      </c>
      <c r="L3760" s="13" t="s">
        <v>14</v>
      </c>
      <c r="M3760" s="7">
        <v>0.4</v>
      </c>
      <c r="N3760" s="17"/>
    </row>
    <row r="3761" spans="1:14" ht="283.5">
      <c r="A3761" s="6">
        <v>3759</v>
      </c>
      <c r="B3761" s="8" t="s">
        <v>29839</v>
      </c>
      <c r="C3761" s="9" t="s">
        <v>30107</v>
      </c>
      <c r="D3761" s="10" t="s">
        <v>14863</v>
      </c>
      <c r="E3761" s="11" t="s">
        <v>30104</v>
      </c>
      <c r="F3761" s="6">
        <v>419973</v>
      </c>
      <c r="G3761" s="6" t="s">
        <v>29843</v>
      </c>
      <c r="H3761" s="16">
        <v>41148957.119999997</v>
      </c>
      <c r="I3761" s="12" t="s">
        <v>20899</v>
      </c>
      <c r="J3761" s="12" t="s">
        <v>2087</v>
      </c>
      <c r="K3761" s="15">
        <v>12948000</v>
      </c>
      <c r="L3761" s="13" t="s">
        <v>14</v>
      </c>
      <c r="M3761" s="7">
        <v>0.6</v>
      </c>
      <c r="N3761" s="17"/>
    </row>
    <row r="3762" spans="1:14" ht="47.25">
      <c r="A3762" s="6">
        <v>3760</v>
      </c>
      <c r="B3762" s="8" t="s">
        <v>29839</v>
      </c>
      <c r="C3762" s="9" t="s">
        <v>30108</v>
      </c>
      <c r="D3762" s="10" t="s">
        <v>30012</v>
      </c>
      <c r="E3762" s="11" t="s">
        <v>30109</v>
      </c>
      <c r="F3762" s="6">
        <v>423519</v>
      </c>
      <c r="G3762" s="6" t="s">
        <v>29843</v>
      </c>
      <c r="H3762" s="16">
        <v>13110711.33</v>
      </c>
      <c r="I3762" s="12" t="s">
        <v>20876</v>
      </c>
      <c r="J3762" s="12" t="s">
        <v>5740</v>
      </c>
      <c r="K3762" s="15">
        <v>11542000</v>
      </c>
      <c r="L3762" s="13" t="s">
        <v>15</v>
      </c>
      <c r="M3762" s="7">
        <v>1</v>
      </c>
      <c r="N3762" s="17"/>
    </row>
    <row r="3763" spans="1:14" ht="78.75">
      <c r="A3763" s="6">
        <v>3761</v>
      </c>
      <c r="B3763" s="8" t="s">
        <v>29839</v>
      </c>
      <c r="C3763" s="9" t="s">
        <v>30110</v>
      </c>
      <c r="D3763" s="10" t="s">
        <v>10748</v>
      </c>
      <c r="E3763" s="11" t="s">
        <v>30111</v>
      </c>
      <c r="F3763" s="6">
        <v>423509</v>
      </c>
      <c r="G3763" s="6" t="s">
        <v>29843</v>
      </c>
      <c r="H3763" s="16">
        <v>4817445.3099999996</v>
      </c>
      <c r="I3763" s="12" t="s">
        <v>30112</v>
      </c>
      <c r="J3763" s="12" t="s">
        <v>5648</v>
      </c>
      <c r="K3763" s="15"/>
      <c r="L3763" s="13" t="s">
        <v>15</v>
      </c>
      <c r="M3763" s="7">
        <v>1</v>
      </c>
      <c r="N3763" s="17"/>
    </row>
    <row r="3764" spans="1:14" ht="63">
      <c r="A3764" s="6">
        <v>3762</v>
      </c>
      <c r="B3764" s="8" t="s">
        <v>29839</v>
      </c>
      <c r="C3764" s="9" t="s">
        <v>30076</v>
      </c>
      <c r="D3764" s="10" t="s">
        <v>29954</v>
      </c>
      <c r="E3764" s="11" t="s">
        <v>30113</v>
      </c>
      <c r="F3764" s="6">
        <v>423510</v>
      </c>
      <c r="G3764" s="6" t="s">
        <v>29843</v>
      </c>
      <c r="H3764" s="16">
        <v>4624124.99</v>
      </c>
      <c r="I3764" s="12" t="s">
        <v>2306</v>
      </c>
      <c r="J3764" s="12" t="s">
        <v>30090</v>
      </c>
      <c r="K3764" s="15"/>
      <c r="L3764" s="13" t="s">
        <v>15</v>
      </c>
      <c r="M3764" s="7">
        <v>1</v>
      </c>
      <c r="N3764" s="17"/>
    </row>
    <row r="3765" spans="1:14" ht="78.75">
      <c r="A3765" s="6">
        <v>3763</v>
      </c>
      <c r="B3765" s="8" t="s">
        <v>29839</v>
      </c>
      <c r="C3765" s="9" t="s">
        <v>30076</v>
      </c>
      <c r="D3765" s="10" t="s">
        <v>29954</v>
      </c>
      <c r="E3765" s="11" t="s">
        <v>30114</v>
      </c>
      <c r="F3765" s="6">
        <v>423511</v>
      </c>
      <c r="G3765" s="6" t="s">
        <v>29843</v>
      </c>
      <c r="H3765" s="16">
        <v>4251020.62</v>
      </c>
      <c r="I3765" s="12" t="s">
        <v>2306</v>
      </c>
      <c r="J3765" s="12" t="s">
        <v>30090</v>
      </c>
      <c r="K3765" s="15"/>
      <c r="L3765" s="13" t="s">
        <v>15</v>
      </c>
      <c r="M3765" s="7">
        <v>1</v>
      </c>
      <c r="N3765" s="17"/>
    </row>
    <row r="3766" spans="1:14" ht="63">
      <c r="A3766" s="6">
        <v>3764</v>
      </c>
      <c r="B3766" s="8" t="s">
        <v>29839</v>
      </c>
      <c r="C3766" s="9" t="s">
        <v>30115</v>
      </c>
      <c r="D3766" s="10" t="s">
        <v>30116</v>
      </c>
      <c r="E3766" s="11" t="s">
        <v>30117</v>
      </c>
      <c r="F3766" s="6">
        <v>423512</v>
      </c>
      <c r="G3766" s="6" t="s">
        <v>29843</v>
      </c>
      <c r="H3766" s="16">
        <v>2448758.65</v>
      </c>
      <c r="I3766" s="12" t="s">
        <v>13152</v>
      </c>
      <c r="J3766" s="12" t="s">
        <v>7202</v>
      </c>
      <c r="K3766" s="15"/>
      <c r="L3766" s="13" t="s">
        <v>15</v>
      </c>
      <c r="M3766" s="7">
        <v>1</v>
      </c>
      <c r="N3766" s="17"/>
    </row>
    <row r="3767" spans="1:14" ht="63">
      <c r="A3767" s="6">
        <v>3765</v>
      </c>
      <c r="B3767" s="8" t="s">
        <v>29839</v>
      </c>
      <c r="C3767" s="9" t="s">
        <v>30118</v>
      </c>
      <c r="D3767" s="10" t="s">
        <v>30119</v>
      </c>
      <c r="E3767" s="11" t="s">
        <v>30120</v>
      </c>
      <c r="F3767" s="6">
        <v>423513</v>
      </c>
      <c r="G3767" s="6" t="s">
        <v>29843</v>
      </c>
      <c r="H3767" s="16">
        <v>5275530.68</v>
      </c>
      <c r="I3767" s="12" t="s">
        <v>13152</v>
      </c>
      <c r="J3767" s="12" t="s">
        <v>7202</v>
      </c>
      <c r="K3767" s="15"/>
      <c r="L3767" s="13" t="s">
        <v>15</v>
      </c>
      <c r="M3767" s="7">
        <v>1</v>
      </c>
      <c r="N3767" s="17"/>
    </row>
    <row r="3768" spans="1:14" ht="63">
      <c r="A3768" s="6">
        <v>3766</v>
      </c>
      <c r="B3768" s="8" t="s">
        <v>29839</v>
      </c>
      <c r="C3768" s="9" t="s">
        <v>30115</v>
      </c>
      <c r="D3768" s="10" t="s">
        <v>30116</v>
      </c>
      <c r="E3768" s="11" t="s">
        <v>30121</v>
      </c>
      <c r="F3768" s="6">
        <v>423514</v>
      </c>
      <c r="G3768" s="6" t="s">
        <v>29843</v>
      </c>
      <c r="H3768" s="16">
        <v>4557911.2300000004</v>
      </c>
      <c r="I3768" s="12" t="s">
        <v>13152</v>
      </c>
      <c r="J3768" s="12" t="s">
        <v>7202</v>
      </c>
      <c r="K3768" s="15"/>
      <c r="L3768" s="13" t="s">
        <v>15</v>
      </c>
      <c r="M3768" s="7">
        <v>1</v>
      </c>
      <c r="N3768" s="17"/>
    </row>
    <row r="3769" spans="1:14" ht="63">
      <c r="A3769" s="6">
        <v>3767</v>
      </c>
      <c r="B3769" s="8" t="s">
        <v>29839</v>
      </c>
      <c r="C3769" s="9" t="s">
        <v>30122</v>
      </c>
      <c r="D3769" s="10" t="s">
        <v>29934</v>
      </c>
      <c r="E3769" s="11" t="s">
        <v>30123</v>
      </c>
      <c r="F3769" s="6">
        <v>423516</v>
      </c>
      <c r="G3769" s="6" t="s">
        <v>29843</v>
      </c>
      <c r="H3769" s="16">
        <v>4944019.68</v>
      </c>
      <c r="I3769" s="12" t="s">
        <v>25161</v>
      </c>
      <c r="J3769" s="12" t="s">
        <v>1694</v>
      </c>
      <c r="K3769" s="15"/>
      <c r="L3769" s="13" t="s">
        <v>15</v>
      </c>
      <c r="M3769" s="7">
        <v>1</v>
      </c>
      <c r="N3769" s="17"/>
    </row>
    <row r="3770" spans="1:14" ht="94.5">
      <c r="A3770" s="6">
        <v>3768</v>
      </c>
      <c r="B3770" s="8" t="s">
        <v>29839</v>
      </c>
      <c r="C3770" s="9" t="s">
        <v>30124</v>
      </c>
      <c r="D3770" s="10" t="s">
        <v>29879</v>
      </c>
      <c r="E3770" s="11" t="s">
        <v>30125</v>
      </c>
      <c r="F3770" s="6">
        <v>418473</v>
      </c>
      <c r="G3770" s="6" t="s">
        <v>29843</v>
      </c>
      <c r="H3770" s="16">
        <v>156289963.03999999</v>
      </c>
      <c r="I3770" s="12" t="s">
        <v>24889</v>
      </c>
      <c r="J3770" s="12" t="s">
        <v>30126</v>
      </c>
      <c r="K3770" s="15"/>
      <c r="L3770" s="13" t="s">
        <v>15</v>
      </c>
      <c r="M3770" s="7">
        <v>1</v>
      </c>
      <c r="N3770" s="17"/>
    </row>
    <row r="3771" spans="1:14" ht="78.75">
      <c r="A3771" s="6">
        <v>3769</v>
      </c>
      <c r="B3771" s="8" t="s">
        <v>29839</v>
      </c>
      <c r="C3771" s="9" t="s">
        <v>29864</v>
      </c>
      <c r="D3771" s="10" t="s">
        <v>4383</v>
      </c>
      <c r="E3771" s="11" t="s">
        <v>30127</v>
      </c>
      <c r="F3771" s="6">
        <v>418474</v>
      </c>
      <c r="G3771" s="6" t="s">
        <v>29843</v>
      </c>
      <c r="H3771" s="16">
        <v>43875604</v>
      </c>
      <c r="I3771" s="12" t="s">
        <v>28750</v>
      </c>
      <c r="J3771" s="12" t="s">
        <v>2087</v>
      </c>
      <c r="K3771" s="15"/>
      <c r="L3771" s="13" t="s">
        <v>15</v>
      </c>
      <c r="M3771" s="7">
        <v>1</v>
      </c>
      <c r="N3771" s="17"/>
    </row>
    <row r="3772" spans="1:14" ht="78.75">
      <c r="A3772" s="6">
        <v>3770</v>
      </c>
      <c r="B3772" s="8" t="s">
        <v>29839</v>
      </c>
      <c r="C3772" s="9" t="s">
        <v>29864</v>
      </c>
      <c r="D3772" s="10" t="s">
        <v>4383</v>
      </c>
      <c r="E3772" s="11" t="s">
        <v>30128</v>
      </c>
      <c r="F3772" s="6">
        <v>418475</v>
      </c>
      <c r="G3772" s="6" t="s">
        <v>29843</v>
      </c>
      <c r="H3772" s="16">
        <v>52961797.57</v>
      </c>
      <c r="I3772" s="12" t="s">
        <v>28750</v>
      </c>
      <c r="J3772" s="12" t="s">
        <v>2087</v>
      </c>
      <c r="K3772" s="15"/>
      <c r="L3772" s="13" t="s">
        <v>15</v>
      </c>
      <c r="M3772" s="7">
        <v>1</v>
      </c>
      <c r="N3772" s="17"/>
    </row>
    <row r="3773" spans="1:14" ht="126">
      <c r="A3773" s="6">
        <v>3771</v>
      </c>
      <c r="B3773" s="8" t="s">
        <v>29839</v>
      </c>
      <c r="C3773" s="9" t="s">
        <v>29864</v>
      </c>
      <c r="D3773" s="10" t="s">
        <v>4383</v>
      </c>
      <c r="E3773" s="11" t="s">
        <v>30129</v>
      </c>
      <c r="F3773" s="6">
        <v>418476</v>
      </c>
      <c r="G3773" s="6" t="s">
        <v>29843</v>
      </c>
      <c r="H3773" s="16">
        <v>35431375.57</v>
      </c>
      <c r="I3773" s="12" t="s">
        <v>6872</v>
      </c>
      <c r="J3773" s="12" t="s">
        <v>26417</v>
      </c>
      <c r="K3773" s="15"/>
      <c r="L3773" s="13" t="s">
        <v>15</v>
      </c>
      <c r="M3773" s="7">
        <v>1</v>
      </c>
      <c r="N3773" s="17"/>
    </row>
    <row r="3774" spans="1:14" ht="157.5">
      <c r="A3774" s="6">
        <v>3772</v>
      </c>
      <c r="B3774" s="8" t="s">
        <v>29839</v>
      </c>
      <c r="C3774" s="9" t="s">
        <v>29864</v>
      </c>
      <c r="D3774" s="10" t="s">
        <v>4383</v>
      </c>
      <c r="E3774" s="11" t="s">
        <v>30130</v>
      </c>
      <c r="F3774" s="6">
        <v>418477</v>
      </c>
      <c r="G3774" s="6" t="s">
        <v>29843</v>
      </c>
      <c r="H3774" s="16">
        <v>35078041.340000004</v>
      </c>
      <c r="I3774" s="12" t="s">
        <v>28750</v>
      </c>
      <c r="J3774" s="12" t="s">
        <v>2087</v>
      </c>
      <c r="K3774" s="15"/>
      <c r="L3774" s="13" t="s">
        <v>15</v>
      </c>
      <c r="M3774" s="7">
        <v>1</v>
      </c>
      <c r="N3774" s="17"/>
    </row>
    <row r="3775" spans="1:14" ht="252">
      <c r="A3775" s="6">
        <v>3773</v>
      </c>
      <c r="B3775" s="8" t="s">
        <v>29839</v>
      </c>
      <c r="C3775" s="9" t="s">
        <v>29864</v>
      </c>
      <c r="D3775" s="10" t="s">
        <v>4383</v>
      </c>
      <c r="E3775" s="11" t="s">
        <v>30131</v>
      </c>
      <c r="F3775" s="6">
        <v>418478</v>
      </c>
      <c r="G3775" s="6" t="s">
        <v>29843</v>
      </c>
      <c r="H3775" s="16">
        <v>53461675.240000002</v>
      </c>
      <c r="I3775" s="12" t="s">
        <v>28750</v>
      </c>
      <c r="J3775" s="12" t="s">
        <v>2087</v>
      </c>
      <c r="K3775" s="15"/>
      <c r="L3775" s="13" t="s">
        <v>15</v>
      </c>
      <c r="M3775" s="7">
        <v>1</v>
      </c>
      <c r="N3775" s="17"/>
    </row>
    <row r="3776" spans="1:14" ht="220.5">
      <c r="A3776" s="6">
        <v>3774</v>
      </c>
      <c r="B3776" s="8" t="s">
        <v>29839</v>
      </c>
      <c r="C3776" s="9" t="s">
        <v>29864</v>
      </c>
      <c r="D3776" s="10" t="s">
        <v>4383</v>
      </c>
      <c r="E3776" s="11" t="s">
        <v>30132</v>
      </c>
      <c r="F3776" s="6">
        <v>418481</v>
      </c>
      <c r="G3776" s="6" t="s">
        <v>29843</v>
      </c>
      <c r="H3776" s="16">
        <v>44352268.740000002</v>
      </c>
      <c r="I3776" s="12" t="s">
        <v>28750</v>
      </c>
      <c r="J3776" s="12" t="s">
        <v>2087</v>
      </c>
      <c r="K3776" s="15"/>
      <c r="L3776" s="13" t="s">
        <v>15</v>
      </c>
      <c r="M3776" s="7">
        <v>1</v>
      </c>
      <c r="N3776" s="17"/>
    </row>
    <row r="3777" spans="1:14" ht="189">
      <c r="A3777" s="6">
        <v>3775</v>
      </c>
      <c r="B3777" s="8" t="s">
        <v>29839</v>
      </c>
      <c r="C3777" s="9" t="s">
        <v>30133</v>
      </c>
      <c r="D3777" s="10" t="s">
        <v>4383</v>
      </c>
      <c r="E3777" s="11" t="s">
        <v>30134</v>
      </c>
      <c r="F3777" s="6">
        <v>418482</v>
      </c>
      <c r="G3777" s="6" t="s">
        <v>29843</v>
      </c>
      <c r="H3777" s="16">
        <v>45848075.380000003</v>
      </c>
      <c r="I3777" s="12" t="s">
        <v>28750</v>
      </c>
      <c r="J3777" s="12" t="s">
        <v>2087</v>
      </c>
      <c r="K3777" s="15"/>
      <c r="L3777" s="13" t="s">
        <v>15</v>
      </c>
      <c r="M3777" s="7">
        <v>1</v>
      </c>
      <c r="N3777" s="17"/>
    </row>
    <row r="3778" spans="1:14" ht="204.75">
      <c r="A3778" s="6">
        <v>3776</v>
      </c>
      <c r="B3778" s="8" t="s">
        <v>29839</v>
      </c>
      <c r="C3778" s="9" t="s">
        <v>29864</v>
      </c>
      <c r="D3778" s="10" t="s">
        <v>4383</v>
      </c>
      <c r="E3778" s="11" t="s">
        <v>30135</v>
      </c>
      <c r="F3778" s="6">
        <v>418483</v>
      </c>
      <c r="G3778" s="6" t="s">
        <v>29843</v>
      </c>
      <c r="H3778" s="16">
        <v>37915316</v>
      </c>
      <c r="I3778" s="12" t="s">
        <v>28750</v>
      </c>
      <c r="J3778" s="12" t="s">
        <v>2087</v>
      </c>
      <c r="K3778" s="15"/>
      <c r="L3778" s="13" t="s">
        <v>15</v>
      </c>
      <c r="M3778" s="7">
        <v>1</v>
      </c>
      <c r="N3778" s="17"/>
    </row>
    <row r="3779" spans="1:14" ht="63">
      <c r="A3779" s="6">
        <v>3777</v>
      </c>
      <c r="B3779" s="8" t="s">
        <v>29839</v>
      </c>
      <c r="C3779" s="9" t="s">
        <v>30136</v>
      </c>
      <c r="D3779" s="10" t="s">
        <v>29989</v>
      </c>
      <c r="E3779" s="11" t="s">
        <v>30137</v>
      </c>
      <c r="F3779" s="6">
        <v>430600</v>
      </c>
      <c r="G3779" s="6" t="s">
        <v>29843</v>
      </c>
      <c r="H3779" s="16">
        <v>45863284.899999999</v>
      </c>
      <c r="I3779" s="12" t="s">
        <v>7157</v>
      </c>
      <c r="J3779" s="12" t="s">
        <v>14865</v>
      </c>
      <c r="K3779" s="15">
        <v>27200000</v>
      </c>
      <c r="L3779" s="13" t="s">
        <v>15</v>
      </c>
      <c r="M3779" s="7">
        <v>1</v>
      </c>
      <c r="N3779" s="17"/>
    </row>
    <row r="3780" spans="1:14" ht="63">
      <c r="A3780" s="6">
        <v>3778</v>
      </c>
      <c r="B3780" s="8" t="s">
        <v>29839</v>
      </c>
      <c r="C3780" s="9" t="s">
        <v>30138</v>
      </c>
      <c r="D3780" s="10" t="s">
        <v>30139</v>
      </c>
      <c r="E3780" s="11" t="s">
        <v>30140</v>
      </c>
      <c r="F3780" s="6">
        <v>430602</v>
      </c>
      <c r="G3780" s="6" t="s">
        <v>29843</v>
      </c>
      <c r="H3780" s="16">
        <v>5924633.4800000004</v>
      </c>
      <c r="I3780" s="12" t="s">
        <v>23219</v>
      </c>
      <c r="J3780" s="12" t="s">
        <v>27015</v>
      </c>
      <c r="K3780" s="15">
        <v>2989000</v>
      </c>
      <c r="L3780" s="13" t="s">
        <v>15</v>
      </c>
      <c r="M3780" s="7">
        <v>1</v>
      </c>
      <c r="N3780" s="17"/>
    </row>
    <row r="3781" spans="1:14" ht="63">
      <c r="A3781" s="6">
        <v>3779</v>
      </c>
      <c r="B3781" s="8" t="s">
        <v>29839</v>
      </c>
      <c r="C3781" s="9" t="s">
        <v>30141</v>
      </c>
      <c r="D3781" s="10" t="s">
        <v>30142</v>
      </c>
      <c r="E3781" s="11" t="s">
        <v>30143</v>
      </c>
      <c r="F3781" s="6">
        <v>430604</v>
      </c>
      <c r="G3781" s="6" t="s">
        <v>29843</v>
      </c>
      <c r="H3781" s="16">
        <v>11013895.300000001</v>
      </c>
      <c r="I3781" s="12" t="s">
        <v>30144</v>
      </c>
      <c r="J3781" s="12" t="s">
        <v>7202</v>
      </c>
      <c r="K3781" s="15"/>
      <c r="L3781" s="13" t="s">
        <v>15</v>
      </c>
      <c r="M3781" s="7">
        <v>1</v>
      </c>
      <c r="N3781" s="17"/>
    </row>
    <row r="3782" spans="1:14" ht="63">
      <c r="A3782" s="6">
        <v>3780</v>
      </c>
      <c r="B3782" s="8" t="s">
        <v>29839</v>
      </c>
      <c r="C3782" s="9" t="s">
        <v>30145</v>
      </c>
      <c r="D3782" s="10" t="s">
        <v>30146</v>
      </c>
      <c r="E3782" s="11" t="s">
        <v>30147</v>
      </c>
      <c r="F3782" s="6">
        <v>460267</v>
      </c>
      <c r="G3782" s="6" t="s">
        <v>29843</v>
      </c>
      <c r="H3782" s="16">
        <v>10090916.15</v>
      </c>
      <c r="I3782" s="12" t="s">
        <v>6682</v>
      </c>
      <c r="J3782" s="12" t="s">
        <v>7086</v>
      </c>
      <c r="K3782" s="15"/>
      <c r="L3782" s="13" t="s">
        <v>15</v>
      </c>
      <c r="M3782" s="7">
        <v>1</v>
      </c>
      <c r="N3782" s="17"/>
    </row>
    <row r="3783" spans="1:14" ht="63">
      <c r="A3783" s="6">
        <v>3781</v>
      </c>
      <c r="B3783" s="8" t="s">
        <v>29839</v>
      </c>
      <c r="C3783" s="9" t="s">
        <v>29901</v>
      </c>
      <c r="D3783" s="10" t="s">
        <v>29902</v>
      </c>
      <c r="E3783" s="11" t="s">
        <v>30148</v>
      </c>
      <c r="F3783" s="6">
        <v>430606</v>
      </c>
      <c r="G3783" s="6" t="s">
        <v>29843</v>
      </c>
      <c r="H3783" s="16">
        <v>9135303.1199999992</v>
      </c>
      <c r="I3783" s="12" t="s">
        <v>20899</v>
      </c>
      <c r="J3783" s="12" t="s">
        <v>1998</v>
      </c>
      <c r="K3783" s="15">
        <v>4294000</v>
      </c>
      <c r="L3783" s="13" t="s">
        <v>15</v>
      </c>
      <c r="M3783" s="7">
        <v>1</v>
      </c>
      <c r="N3783" s="17"/>
    </row>
    <row r="3784" spans="1:14" ht="94.5">
      <c r="A3784" s="6">
        <v>3782</v>
      </c>
      <c r="B3784" s="8" t="s">
        <v>29839</v>
      </c>
      <c r="C3784" s="9" t="s">
        <v>30149</v>
      </c>
      <c r="D3784" s="10" t="s">
        <v>30085</v>
      </c>
      <c r="E3784" s="11" t="s">
        <v>30150</v>
      </c>
      <c r="F3784" s="6">
        <v>430608</v>
      </c>
      <c r="G3784" s="6" t="s">
        <v>29843</v>
      </c>
      <c r="H3784" s="16">
        <v>10746860.109999999</v>
      </c>
      <c r="I3784" s="12" t="s">
        <v>7157</v>
      </c>
      <c r="J3784" s="12" t="s">
        <v>5205</v>
      </c>
      <c r="K3784" s="15"/>
      <c r="L3784" s="13" t="s">
        <v>15</v>
      </c>
      <c r="M3784" s="7">
        <v>1</v>
      </c>
      <c r="N3784" s="17"/>
    </row>
    <row r="3785" spans="1:14" ht="63">
      <c r="A3785" s="6">
        <v>3783</v>
      </c>
      <c r="B3785" s="8" t="s">
        <v>29839</v>
      </c>
      <c r="C3785" s="9" t="s">
        <v>30141</v>
      </c>
      <c r="D3785" s="10" t="s">
        <v>30142</v>
      </c>
      <c r="E3785" s="11" t="s">
        <v>30151</v>
      </c>
      <c r="F3785" s="6">
        <v>430609</v>
      </c>
      <c r="G3785" s="6" t="s">
        <v>29843</v>
      </c>
      <c r="H3785" s="16">
        <v>2237483.7000000002</v>
      </c>
      <c r="I3785" s="12" t="s">
        <v>1586</v>
      </c>
      <c r="J3785" s="12" t="s">
        <v>29984</v>
      </c>
      <c r="K3785" s="15"/>
      <c r="L3785" s="13" t="s">
        <v>15</v>
      </c>
      <c r="M3785" s="7">
        <v>1</v>
      </c>
      <c r="N3785" s="17"/>
    </row>
    <row r="3786" spans="1:14" ht="78.75">
      <c r="A3786" s="6">
        <v>3784</v>
      </c>
      <c r="B3786" s="8" t="s">
        <v>29839</v>
      </c>
      <c r="C3786" s="9" t="s">
        <v>30152</v>
      </c>
      <c r="D3786" s="10" t="s">
        <v>30153</v>
      </c>
      <c r="E3786" s="11" t="s">
        <v>30154</v>
      </c>
      <c r="F3786" s="6">
        <v>430611</v>
      </c>
      <c r="G3786" s="6" t="s">
        <v>29843</v>
      </c>
      <c r="H3786" s="16">
        <v>4126691.17</v>
      </c>
      <c r="I3786" s="12" t="s">
        <v>1602</v>
      </c>
      <c r="J3786" s="12" t="s">
        <v>13191</v>
      </c>
      <c r="K3786" s="15">
        <v>2604000</v>
      </c>
      <c r="L3786" s="13" t="s">
        <v>15</v>
      </c>
      <c r="M3786" s="7">
        <v>1</v>
      </c>
      <c r="N3786" s="17"/>
    </row>
    <row r="3787" spans="1:14" ht="189">
      <c r="A3787" s="6">
        <v>3785</v>
      </c>
      <c r="B3787" s="8" t="s">
        <v>29839</v>
      </c>
      <c r="C3787" s="9" t="s">
        <v>30155</v>
      </c>
      <c r="D3787" s="10" t="s">
        <v>23346</v>
      </c>
      <c r="E3787" s="11" t="s">
        <v>30156</v>
      </c>
      <c r="F3787" s="6">
        <v>445632</v>
      </c>
      <c r="G3787" s="6" t="s">
        <v>29843</v>
      </c>
      <c r="H3787" s="16">
        <v>12079256.58</v>
      </c>
      <c r="I3787" s="12" t="s">
        <v>6994</v>
      </c>
      <c r="J3787" s="12" t="s">
        <v>1658</v>
      </c>
      <c r="K3787" s="15"/>
      <c r="L3787" s="13" t="s">
        <v>15</v>
      </c>
      <c r="M3787" s="7">
        <v>1</v>
      </c>
      <c r="N3787" s="17"/>
    </row>
    <row r="3788" spans="1:14" ht="94.5">
      <c r="A3788" s="6">
        <v>3786</v>
      </c>
      <c r="B3788" s="8" t="s">
        <v>29839</v>
      </c>
      <c r="C3788" s="9" t="s">
        <v>30157</v>
      </c>
      <c r="D3788" s="10"/>
      <c r="E3788" s="11" t="s">
        <v>30158</v>
      </c>
      <c r="F3788" s="6"/>
      <c r="G3788" s="6" t="s">
        <v>29843</v>
      </c>
      <c r="H3788" s="16">
        <v>28037246.186999999</v>
      </c>
      <c r="I3788" s="12" t="s">
        <v>1634</v>
      </c>
      <c r="J3788" s="12" t="s">
        <v>30159</v>
      </c>
      <c r="K3788" s="15"/>
      <c r="L3788" s="13" t="s">
        <v>15</v>
      </c>
      <c r="M3788" s="7">
        <v>1</v>
      </c>
      <c r="N3788" s="17"/>
    </row>
    <row r="3789" spans="1:14" ht="141.75">
      <c r="A3789" s="6">
        <v>3787</v>
      </c>
      <c r="B3789" s="8" t="s">
        <v>29839</v>
      </c>
      <c r="C3789" s="9" t="s">
        <v>30160</v>
      </c>
      <c r="D3789" s="10" t="s">
        <v>30161</v>
      </c>
      <c r="E3789" s="11" t="s">
        <v>30162</v>
      </c>
      <c r="F3789" s="6">
        <v>445635</v>
      </c>
      <c r="G3789" s="6" t="s">
        <v>29843</v>
      </c>
      <c r="H3789" s="16">
        <v>24150311.43</v>
      </c>
      <c r="I3789" s="12" t="s">
        <v>6909</v>
      </c>
      <c r="J3789" s="12" t="s">
        <v>1989</v>
      </c>
      <c r="K3789" s="15"/>
      <c r="L3789" s="13" t="s">
        <v>14</v>
      </c>
      <c r="M3789" s="7">
        <v>1</v>
      </c>
      <c r="N3789" s="17"/>
    </row>
    <row r="3790" spans="1:14" ht="141.75">
      <c r="A3790" s="6">
        <v>3788</v>
      </c>
      <c r="B3790" s="8" t="s">
        <v>29839</v>
      </c>
      <c r="C3790" s="9" t="s">
        <v>30163</v>
      </c>
      <c r="D3790" s="10" t="s">
        <v>6699</v>
      </c>
      <c r="E3790" s="11" t="s">
        <v>30162</v>
      </c>
      <c r="F3790" s="6">
        <v>445635</v>
      </c>
      <c r="G3790" s="6" t="s">
        <v>29843</v>
      </c>
      <c r="H3790" s="16">
        <v>24150311.43</v>
      </c>
      <c r="I3790" s="12" t="s">
        <v>6909</v>
      </c>
      <c r="J3790" s="12" t="s">
        <v>1989</v>
      </c>
      <c r="K3790" s="15"/>
      <c r="L3790" s="13" t="s">
        <v>14</v>
      </c>
      <c r="M3790" s="7">
        <v>0.6</v>
      </c>
      <c r="N3790" s="17"/>
    </row>
    <row r="3791" spans="1:14" ht="141.75">
      <c r="A3791" s="6">
        <v>3789</v>
      </c>
      <c r="B3791" s="8" t="s">
        <v>29839</v>
      </c>
      <c r="C3791" s="9" t="s">
        <v>30164</v>
      </c>
      <c r="D3791" s="10" t="s">
        <v>6685</v>
      </c>
      <c r="E3791" s="11" t="s">
        <v>30162</v>
      </c>
      <c r="F3791" s="6">
        <v>445635</v>
      </c>
      <c r="G3791" s="6" t="s">
        <v>29843</v>
      </c>
      <c r="H3791" s="16">
        <v>24150311.43</v>
      </c>
      <c r="I3791" s="12" t="s">
        <v>6909</v>
      </c>
      <c r="J3791" s="12" t="s">
        <v>1989</v>
      </c>
      <c r="K3791" s="15"/>
      <c r="L3791" s="13" t="s">
        <v>14</v>
      </c>
      <c r="M3791" s="7">
        <v>0.4</v>
      </c>
      <c r="N3791" s="17"/>
    </row>
    <row r="3792" spans="1:14" ht="236.25">
      <c r="A3792" s="6">
        <v>3790</v>
      </c>
      <c r="B3792" s="8" t="s">
        <v>29839</v>
      </c>
      <c r="C3792" s="9" t="s">
        <v>30165</v>
      </c>
      <c r="D3792" s="10" t="s">
        <v>30166</v>
      </c>
      <c r="E3792" s="11" t="s">
        <v>30167</v>
      </c>
      <c r="F3792" s="6">
        <v>445634</v>
      </c>
      <c r="G3792" s="6" t="s">
        <v>29843</v>
      </c>
      <c r="H3792" s="16">
        <v>27339078.359999999</v>
      </c>
      <c r="I3792" s="12" t="s">
        <v>1634</v>
      </c>
      <c r="J3792" s="12" t="s">
        <v>30159</v>
      </c>
      <c r="K3792" s="15"/>
      <c r="L3792" s="13" t="s">
        <v>15</v>
      </c>
      <c r="M3792" s="7">
        <v>1</v>
      </c>
      <c r="N3792" s="17"/>
    </row>
    <row r="3793" spans="1:14" ht="78.75">
      <c r="A3793" s="6">
        <v>3791</v>
      </c>
      <c r="B3793" s="8" t="s">
        <v>29839</v>
      </c>
      <c r="C3793" s="9" t="s">
        <v>30168</v>
      </c>
      <c r="D3793" s="10" t="s">
        <v>4381</v>
      </c>
      <c r="E3793" s="11" t="s">
        <v>30169</v>
      </c>
      <c r="F3793" s="6">
        <v>430612</v>
      </c>
      <c r="G3793" s="6" t="s">
        <v>29843</v>
      </c>
      <c r="H3793" s="16">
        <v>15372102.4</v>
      </c>
      <c r="I3793" s="12" t="s">
        <v>4809</v>
      </c>
      <c r="J3793" s="12" t="s">
        <v>1649</v>
      </c>
      <c r="K3793" s="15"/>
      <c r="L3793" s="13" t="s">
        <v>15</v>
      </c>
      <c r="M3793" s="7">
        <v>1</v>
      </c>
      <c r="N3793" s="17"/>
    </row>
    <row r="3794" spans="1:14" ht="47.25">
      <c r="A3794" s="6">
        <v>3792</v>
      </c>
      <c r="B3794" s="8" t="s">
        <v>29839</v>
      </c>
      <c r="C3794" s="9" t="s">
        <v>30170</v>
      </c>
      <c r="D3794" s="10" t="s">
        <v>7306</v>
      </c>
      <c r="E3794" s="11" t="s">
        <v>30171</v>
      </c>
      <c r="F3794" s="6">
        <v>445640</v>
      </c>
      <c r="G3794" s="6" t="s">
        <v>29843</v>
      </c>
      <c r="H3794" s="16">
        <v>18865781.559999999</v>
      </c>
      <c r="I3794" s="12" t="s">
        <v>26647</v>
      </c>
      <c r="J3794" s="12" t="s">
        <v>30172</v>
      </c>
      <c r="K3794" s="15"/>
      <c r="L3794" s="13" t="s">
        <v>15</v>
      </c>
      <c r="M3794" s="7">
        <v>1</v>
      </c>
      <c r="N3794" s="17"/>
    </row>
    <row r="3795" spans="1:14" ht="110.25">
      <c r="A3795" s="6">
        <v>3793</v>
      </c>
      <c r="B3795" s="8" t="s">
        <v>29839</v>
      </c>
      <c r="C3795" s="9" t="s">
        <v>30170</v>
      </c>
      <c r="D3795" s="10" t="s">
        <v>7306</v>
      </c>
      <c r="E3795" s="11" t="s">
        <v>30173</v>
      </c>
      <c r="F3795" s="6">
        <v>445641</v>
      </c>
      <c r="G3795" s="6" t="s">
        <v>29843</v>
      </c>
      <c r="H3795" s="16">
        <v>25150237.879999999</v>
      </c>
      <c r="I3795" s="12" t="s">
        <v>26647</v>
      </c>
      <c r="J3795" s="12" t="s">
        <v>30172</v>
      </c>
      <c r="K3795" s="15"/>
      <c r="L3795" s="13" t="s">
        <v>15</v>
      </c>
      <c r="M3795" s="7">
        <v>1</v>
      </c>
      <c r="N3795" s="17"/>
    </row>
    <row r="3796" spans="1:14" ht="63">
      <c r="A3796" s="6">
        <v>3794</v>
      </c>
      <c r="B3796" s="8" t="s">
        <v>29839</v>
      </c>
      <c r="C3796" s="9" t="s">
        <v>30174</v>
      </c>
      <c r="D3796" s="10" t="s">
        <v>30175</v>
      </c>
      <c r="E3796" s="11" t="s">
        <v>30176</v>
      </c>
      <c r="F3796" s="6">
        <v>445642</v>
      </c>
      <c r="G3796" s="6" t="s">
        <v>29843</v>
      </c>
      <c r="H3796" s="16">
        <v>10715379.140000001</v>
      </c>
      <c r="I3796" s="12" t="s">
        <v>6664</v>
      </c>
      <c r="J3796" s="12"/>
      <c r="K3796" s="15"/>
      <c r="L3796" s="13" t="s">
        <v>15</v>
      </c>
      <c r="M3796" s="7">
        <v>1</v>
      </c>
      <c r="N3796" s="17"/>
    </row>
    <row r="3797" spans="1:14" ht="141.75">
      <c r="A3797" s="6">
        <v>3795</v>
      </c>
      <c r="B3797" s="8" t="s">
        <v>29839</v>
      </c>
      <c r="C3797" s="9" t="s">
        <v>30014</v>
      </c>
      <c r="D3797" s="10" t="s">
        <v>30015</v>
      </c>
      <c r="E3797" s="11" t="s">
        <v>30177</v>
      </c>
      <c r="F3797" s="6">
        <v>457579</v>
      </c>
      <c r="G3797" s="6" t="s">
        <v>29843</v>
      </c>
      <c r="H3797" s="16">
        <v>12948331.85</v>
      </c>
      <c r="I3797" s="12" t="s">
        <v>13232</v>
      </c>
      <c r="J3797" s="12" t="s">
        <v>2200</v>
      </c>
      <c r="K3797" s="15">
        <v>7633000</v>
      </c>
      <c r="L3797" s="13" t="s">
        <v>15</v>
      </c>
      <c r="M3797" s="7">
        <v>1</v>
      </c>
      <c r="N3797" s="17"/>
    </row>
    <row r="3798" spans="1:14" ht="78.75">
      <c r="A3798" s="6">
        <v>3796</v>
      </c>
      <c r="B3798" s="8" t="s">
        <v>29839</v>
      </c>
      <c r="C3798" s="9" t="s">
        <v>30170</v>
      </c>
      <c r="D3798" s="10" t="s">
        <v>7306</v>
      </c>
      <c r="E3798" s="11" t="s">
        <v>30178</v>
      </c>
      <c r="F3798" s="6"/>
      <c r="G3798" s="6" t="s">
        <v>29843</v>
      </c>
      <c r="H3798" s="16">
        <v>12719057.9</v>
      </c>
      <c r="I3798" s="12" t="s">
        <v>8007</v>
      </c>
      <c r="J3798" s="12" t="s">
        <v>30179</v>
      </c>
      <c r="K3798" s="15"/>
      <c r="L3798" s="13" t="s">
        <v>15</v>
      </c>
      <c r="M3798" s="7">
        <v>1</v>
      </c>
      <c r="N3798" s="17"/>
    </row>
    <row r="3799" spans="1:14" ht="141.75">
      <c r="A3799" s="6">
        <v>3797</v>
      </c>
      <c r="B3799" s="8" t="s">
        <v>29839</v>
      </c>
      <c r="C3799" s="9" t="s">
        <v>30170</v>
      </c>
      <c r="D3799" s="10" t="s">
        <v>7306</v>
      </c>
      <c r="E3799" s="11" t="s">
        <v>30180</v>
      </c>
      <c r="F3799" s="6">
        <v>457576</v>
      </c>
      <c r="G3799" s="6" t="s">
        <v>29843</v>
      </c>
      <c r="H3799" s="16">
        <v>19974372.600000001</v>
      </c>
      <c r="I3799" s="12" t="s">
        <v>7477</v>
      </c>
      <c r="J3799" s="12" t="s">
        <v>30159</v>
      </c>
      <c r="K3799" s="15"/>
      <c r="L3799" s="13" t="s">
        <v>15</v>
      </c>
      <c r="M3799" s="7">
        <v>1</v>
      </c>
      <c r="N3799" s="17"/>
    </row>
    <row r="3800" spans="1:14" ht="189">
      <c r="A3800" s="6">
        <v>3798</v>
      </c>
      <c r="B3800" s="8" t="s">
        <v>29839</v>
      </c>
      <c r="C3800" s="9" t="s">
        <v>30181</v>
      </c>
      <c r="D3800" s="10" t="s">
        <v>13257</v>
      </c>
      <c r="E3800" s="11" t="s">
        <v>30182</v>
      </c>
      <c r="F3800" s="6">
        <v>457580</v>
      </c>
      <c r="G3800" s="6" t="s">
        <v>29843</v>
      </c>
      <c r="H3800" s="16">
        <v>22435927.420000002</v>
      </c>
      <c r="I3800" s="12" t="s">
        <v>25908</v>
      </c>
      <c r="J3800" s="12" t="s">
        <v>30183</v>
      </c>
      <c r="K3800" s="15"/>
      <c r="L3800" s="13" t="s">
        <v>15</v>
      </c>
      <c r="M3800" s="7">
        <v>1</v>
      </c>
      <c r="N3800" s="17"/>
    </row>
    <row r="3801" spans="1:14" ht="141.75">
      <c r="A3801" s="6">
        <v>3799</v>
      </c>
      <c r="B3801" s="8" t="s">
        <v>29839</v>
      </c>
      <c r="C3801" s="9" t="s">
        <v>30184</v>
      </c>
      <c r="D3801" s="10" t="s">
        <v>30185</v>
      </c>
      <c r="E3801" s="11" t="s">
        <v>30186</v>
      </c>
      <c r="F3801" s="6">
        <v>457577</v>
      </c>
      <c r="G3801" s="6" t="s">
        <v>29843</v>
      </c>
      <c r="H3801" s="16">
        <v>14942694.859999999</v>
      </c>
      <c r="I3801" s="12" t="s">
        <v>6909</v>
      </c>
      <c r="J3801" s="12" t="s">
        <v>1989</v>
      </c>
      <c r="K3801" s="15"/>
      <c r="L3801" s="13" t="s">
        <v>15</v>
      </c>
      <c r="M3801" s="7">
        <v>1</v>
      </c>
      <c r="N3801" s="17"/>
    </row>
    <row r="3802" spans="1:14" ht="63">
      <c r="A3802" s="6">
        <v>3800</v>
      </c>
      <c r="B3802" s="8" t="s">
        <v>29839</v>
      </c>
      <c r="C3802" s="9" t="s">
        <v>30170</v>
      </c>
      <c r="D3802" s="10" t="s">
        <v>7306</v>
      </c>
      <c r="E3802" s="11" t="s">
        <v>30187</v>
      </c>
      <c r="F3802" s="6">
        <v>461877</v>
      </c>
      <c r="G3802" s="6" t="s">
        <v>29843</v>
      </c>
      <c r="H3802" s="16">
        <v>16273395.67</v>
      </c>
      <c r="I3802" s="12" t="s">
        <v>6788</v>
      </c>
      <c r="J3802" s="12" t="s">
        <v>1989</v>
      </c>
      <c r="K3802" s="15"/>
      <c r="L3802" s="13" t="s">
        <v>15</v>
      </c>
      <c r="M3802" s="7">
        <v>1</v>
      </c>
      <c r="N3802" s="17"/>
    </row>
    <row r="3803" spans="1:14" ht="47.25">
      <c r="A3803" s="6">
        <v>3801</v>
      </c>
      <c r="B3803" s="8" t="s">
        <v>29839</v>
      </c>
      <c r="C3803" s="9" t="s">
        <v>30188</v>
      </c>
      <c r="D3803" s="10" t="s">
        <v>30047</v>
      </c>
      <c r="E3803" s="11" t="s">
        <v>30189</v>
      </c>
      <c r="F3803" s="6">
        <v>255803</v>
      </c>
      <c r="G3803" s="6" t="s">
        <v>29843</v>
      </c>
      <c r="H3803" s="16">
        <v>5502014.6399999997</v>
      </c>
      <c r="I3803" s="12" t="s">
        <v>5345</v>
      </c>
      <c r="J3803" s="12" t="s">
        <v>30190</v>
      </c>
      <c r="K3803" s="15">
        <v>2200000</v>
      </c>
      <c r="L3803" s="13" t="s">
        <v>15</v>
      </c>
      <c r="M3803" s="7">
        <v>1</v>
      </c>
      <c r="N3803" s="17"/>
    </row>
    <row r="3804" spans="1:14" ht="47.25">
      <c r="A3804" s="6">
        <v>3802</v>
      </c>
      <c r="B3804" s="8" t="s">
        <v>29839</v>
      </c>
      <c r="C3804" s="9" t="s">
        <v>30191</v>
      </c>
      <c r="D3804" s="10" t="s">
        <v>29841</v>
      </c>
      <c r="E3804" s="11" t="s">
        <v>30192</v>
      </c>
      <c r="F3804" s="6">
        <v>416774</v>
      </c>
      <c r="G3804" s="6" t="s">
        <v>29843</v>
      </c>
      <c r="H3804" s="16">
        <v>3776663.4649999999</v>
      </c>
      <c r="I3804" s="12" t="s">
        <v>2095</v>
      </c>
      <c r="J3804" s="12" t="s">
        <v>5707</v>
      </c>
      <c r="K3804" s="15"/>
      <c r="L3804" s="13" t="s">
        <v>15</v>
      </c>
      <c r="M3804" s="7">
        <v>1</v>
      </c>
      <c r="N3804" s="17"/>
    </row>
    <row r="3805" spans="1:14" ht="157.5">
      <c r="A3805" s="6">
        <v>3803</v>
      </c>
      <c r="B3805" s="8" t="s">
        <v>29839</v>
      </c>
      <c r="C3805" s="9" t="s">
        <v>30193</v>
      </c>
      <c r="D3805" s="10" t="s">
        <v>30194</v>
      </c>
      <c r="E3805" s="11" t="s">
        <v>30195</v>
      </c>
      <c r="F3805" s="6">
        <v>446692</v>
      </c>
      <c r="G3805" s="6" t="s">
        <v>29843</v>
      </c>
      <c r="H3805" s="16">
        <v>3470950.67</v>
      </c>
      <c r="I3805" s="12" t="s">
        <v>2058</v>
      </c>
      <c r="J3805" s="12" t="s">
        <v>1755</v>
      </c>
      <c r="K3805" s="15">
        <v>1094000</v>
      </c>
      <c r="L3805" s="13" t="s">
        <v>15</v>
      </c>
      <c r="M3805" s="7">
        <v>1</v>
      </c>
      <c r="N3805" s="17"/>
    </row>
    <row r="3806" spans="1:14" ht="63">
      <c r="A3806" s="6">
        <v>3804</v>
      </c>
      <c r="B3806" s="8" t="s">
        <v>29839</v>
      </c>
      <c r="C3806" s="9" t="s">
        <v>30196</v>
      </c>
      <c r="D3806" s="10" t="s">
        <v>30197</v>
      </c>
      <c r="E3806" s="11" t="s">
        <v>30198</v>
      </c>
      <c r="F3806" s="6">
        <v>446693</v>
      </c>
      <c r="G3806" s="6" t="s">
        <v>29843</v>
      </c>
      <c r="H3806" s="16">
        <v>7756581.6299999999</v>
      </c>
      <c r="I3806" s="12" t="s">
        <v>27216</v>
      </c>
      <c r="J3806" s="12" t="s">
        <v>29040</v>
      </c>
      <c r="K3806" s="15"/>
      <c r="L3806" s="13" t="s">
        <v>15</v>
      </c>
      <c r="M3806" s="7">
        <v>1</v>
      </c>
      <c r="N3806" s="17"/>
    </row>
    <row r="3807" spans="1:14" ht="94.5">
      <c r="A3807" s="6">
        <v>3805</v>
      </c>
      <c r="B3807" s="8" t="s">
        <v>29839</v>
      </c>
      <c r="C3807" s="9" t="s">
        <v>30199</v>
      </c>
      <c r="D3807" s="10" t="s">
        <v>10748</v>
      </c>
      <c r="E3807" s="11" t="s">
        <v>30200</v>
      </c>
      <c r="F3807" s="6">
        <v>446694</v>
      </c>
      <c r="G3807" s="6" t="s">
        <v>29843</v>
      </c>
      <c r="H3807" s="16">
        <v>3931687.66</v>
      </c>
      <c r="I3807" s="12" t="s">
        <v>2058</v>
      </c>
      <c r="J3807" s="12" t="s">
        <v>7138</v>
      </c>
      <c r="K3807" s="15"/>
      <c r="L3807" s="13" t="s">
        <v>15</v>
      </c>
      <c r="M3807" s="7">
        <v>1</v>
      </c>
      <c r="N3807" s="17"/>
    </row>
    <row r="3808" spans="1:14" ht="94.5">
      <c r="A3808" s="6">
        <v>3806</v>
      </c>
      <c r="B3808" s="8" t="s">
        <v>29839</v>
      </c>
      <c r="C3808" s="9" t="s">
        <v>30199</v>
      </c>
      <c r="D3808" s="10" t="s">
        <v>10748</v>
      </c>
      <c r="E3808" s="11" t="s">
        <v>30201</v>
      </c>
      <c r="F3808" s="6">
        <v>446695</v>
      </c>
      <c r="G3808" s="6" t="s">
        <v>29843</v>
      </c>
      <c r="H3808" s="16">
        <v>1548381.69</v>
      </c>
      <c r="I3808" s="12" t="s">
        <v>2058</v>
      </c>
      <c r="J3808" s="12" t="s">
        <v>7138</v>
      </c>
      <c r="K3808" s="15"/>
      <c r="L3808" s="13" t="s">
        <v>15</v>
      </c>
      <c r="M3808" s="7">
        <v>1</v>
      </c>
      <c r="N3808" s="17"/>
    </row>
    <row r="3809" spans="1:14" ht="110.25">
      <c r="A3809" s="6">
        <v>3807</v>
      </c>
      <c r="B3809" s="8" t="s">
        <v>29839</v>
      </c>
      <c r="C3809" s="9" t="s">
        <v>30202</v>
      </c>
      <c r="D3809" s="10" t="s">
        <v>29989</v>
      </c>
      <c r="E3809" s="11" t="s">
        <v>30203</v>
      </c>
      <c r="F3809" s="6">
        <v>408940</v>
      </c>
      <c r="G3809" s="6" t="s">
        <v>29843</v>
      </c>
      <c r="H3809" s="16">
        <v>18158642.609999999</v>
      </c>
      <c r="I3809" s="12" t="s">
        <v>7157</v>
      </c>
      <c r="J3809" s="12" t="s">
        <v>14865</v>
      </c>
      <c r="K3809" s="15"/>
      <c r="L3809" s="13" t="s">
        <v>15</v>
      </c>
      <c r="M3809" s="7">
        <v>1</v>
      </c>
      <c r="N3809" s="17"/>
    </row>
    <row r="3810" spans="1:14" ht="63">
      <c r="A3810" s="6">
        <v>3808</v>
      </c>
      <c r="B3810" s="8" t="s">
        <v>29839</v>
      </c>
      <c r="C3810" s="9" t="s">
        <v>30204</v>
      </c>
      <c r="D3810" s="10" t="s">
        <v>30205</v>
      </c>
      <c r="E3810" s="11" t="s">
        <v>30206</v>
      </c>
      <c r="F3810" s="6">
        <v>446696</v>
      </c>
      <c r="G3810" s="6" t="s">
        <v>29843</v>
      </c>
      <c r="H3810" s="16">
        <v>7022630.6399999997</v>
      </c>
      <c r="I3810" s="12" t="s">
        <v>27216</v>
      </c>
      <c r="J3810" s="12" t="s">
        <v>2247</v>
      </c>
      <c r="K3810" s="15">
        <v>6986802</v>
      </c>
      <c r="L3810" s="13" t="s">
        <v>15</v>
      </c>
      <c r="M3810" s="7">
        <v>1</v>
      </c>
      <c r="N3810" s="17"/>
    </row>
    <row r="3811" spans="1:14" ht="63">
      <c r="A3811" s="6">
        <v>3809</v>
      </c>
      <c r="B3811" s="8" t="s">
        <v>29839</v>
      </c>
      <c r="C3811" s="9" t="s">
        <v>30207</v>
      </c>
      <c r="D3811" s="10" t="s">
        <v>4262</v>
      </c>
      <c r="E3811" s="11" t="s">
        <v>30208</v>
      </c>
      <c r="F3811" s="6">
        <v>408942</v>
      </c>
      <c r="G3811" s="6" t="s">
        <v>29843</v>
      </c>
      <c r="H3811" s="16">
        <v>21653952.850000001</v>
      </c>
      <c r="I3811" s="12" t="s">
        <v>2095</v>
      </c>
      <c r="J3811" s="12" t="s">
        <v>30209</v>
      </c>
      <c r="K3811" s="15">
        <v>21622042</v>
      </c>
      <c r="L3811" s="13" t="s">
        <v>15</v>
      </c>
      <c r="M3811" s="7">
        <v>1</v>
      </c>
      <c r="N3811" s="17"/>
    </row>
    <row r="3812" spans="1:14" ht="63">
      <c r="A3812" s="6">
        <v>3810</v>
      </c>
      <c r="B3812" s="8" t="s">
        <v>29839</v>
      </c>
      <c r="C3812" s="9" t="s">
        <v>29906</v>
      </c>
      <c r="D3812" s="10" t="s">
        <v>29907</v>
      </c>
      <c r="E3812" s="11" t="s">
        <v>30210</v>
      </c>
      <c r="F3812" s="6">
        <v>448663</v>
      </c>
      <c r="G3812" s="6" t="s">
        <v>29843</v>
      </c>
      <c r="H3812" s="16">
        <v>6204070.2699999996</v>
      </c>
      <c r="I3812" s="12" t="s">
        <v>2050</v>
      </c>
      <c r="J3812" s="12" t="s">
        <v>2010</v>
      </c>
      <c r="K3812" s="15"/>
      <c r="L3812" s="13" t="s">
        <v>15</v>
      </c>
      <c r="M3812" s="7">
        <v>1</v>
      </c>
      <c r="N3812" s="17"/>
    </row>
    <row r="3813" spans="1:14" ht="78.75">
      <c r="A3813" s="6">
        <v>3811</v>
      </c>
      <c r="B3813" s="8" t="s">
        <v>29839</v>
      </c>
      <c r="C3813" s="9" t="s">
        <v>30170</v>
      </c>
      <c r="D3813" s="10" t="s">
        <v>7306</v>
      </c>
      <c r="E3813" s="11" t="s">
        <v>30211</v>
      </c>
      <c r="F3813" s="6">
        <v>412620</v>
      </c>
      <c r="G3813" s="6" t="s">
        <v>29843</v>
      </c>
      <c r="H3813" s="16">
        <v>3529951.66</v>
      </c>
      <c r="I3813" s="12" t="s">
        <v>30212</v>
      </c>
      <c r="J3813" s="12" t="s">
        <v>7427</v>
      </c>
      <c r="K3813" s="15">
        <v>11161030</v>
      </c>
      <c r="L3813" s="13" t="s">
        <v>15</v>
      </c>
      <c r="M3813" s="7">
        <v>1</v>
      </c>
      <c r="N3813" s="17"/>
    </row>
    <row r="3814" spans="1:14" ht="47.25">
      <c r="A3814" s="6">
        <v>3812</v>
      </c>
      <c r="B3814" s="8" t="s">
        <v>29839</v>
      </c>
      <c r="C3814" s="9" t="s">
        <v>30170</v>
      </c>
      <c r="D3814" s="10" t="s">
        <v>7306</v>
      </c>
      <c r="E3814" s="11" t="s">
        <v>30213</v>
      </c>
      <c r="F3814" s="6">
        <v>412625</v>
      </c>
      <c r="G3814" s="6" t="s">
        <v>29843</v>
      </c>
      <c r="H3814" s="16">
        <v>4385894.95</v>
      </c>
      <c r="I3814" s="12" t="s">
        <v>30212</v>
      </c>
      <c r="J3814" s="12" t="s">
        <v>7427</v>
      </c>
      <c r="K3814" s="15">
        <v>3957000</v>
      </c>
      <c r="L3814" s="13" t="s">
        <v>15</v>
      </c>
      <c r="M3814" s="7">
        <v>1</v>
      </c>
      <c r="N3814" s="17"/>
    </row>
    <row r="3815" spans="1:14" ht="63">
      <c r="A3815" s="6">
        <v>3813</v>
      </c>
      <c r="B3815" s="8" t="s">
        <v>29839</v>
      </c>
      <c r="C3815" s="9" t="s">
        <v>30214</v>
      </c>
      <c r="D3815" s="10" t="s">
        <v>14863</v>
      </c>
      <c r="E3815" s="11" t="s">
        <v>30215</v>
      </c>
      <c r="F3815" s="6">
        <v>462167</v>
      </c>
      <c r="G3815" s="6" t="s">
        <v>29843</v>
      </c>
      <c r="H3815" s="16">
        <v>14770973.789999999</v>
      </c>
      <c r="I3815" s="12" t="s">
        <v>7352</v>
      </c>
      <c r="J3815" s="12" t="s">
        <v>1989</v>
      </c>
      <c r="K3815" s="15"/>
      <c r="L3815" s="13" t="s">
        <v>15</v>
      </c>
      <c r="M3815" s="7">
        <v>1</v>
      </c>
      <c r="N3815" s="17"/>
    </row>
    <row r="3816" spans="1:14" ht="47.25">
      <c r="A3816" s="6">
        <v>3814</v>
      </c>
      <c r="B3816" s="8" t="s">
        <v>29839</v>
      </c>
      <c r="C3816" s="9" t="s">
        <v>30216</v>
      </c>
      <c r="D3816" s="10" t="s">
        <v>30217</v>
      </c>
      <c r="E3816" s="11" t="s">
        <v>30218</v>
      </c>
      <c r="F3816" s="6">
        <v>450526</v>
      </c>
      <c r="G3816" s="6" t="s">
        <v>1109</v>
      </c>
      <c r="H3816" s="16">
        <v>499948</v>
      </c>
      <c r="I3816" s="12" t="s">
        <v>4809</v>
      </c>
      <c r="J3816" s="12" t="s">
        <v>7026</v>
      </c>
      <c r="K3816" s="15"/>
      <c r="L3816" s="13" t="s">
        <v>15</v>
      </c>
      <c r="M3816" s="7">
        <v>1</v>
      </c>
      <c r="N3816" s="17"/>
    </row>
    <row r="3817" spans="1:14" ht="47.25">
      <c r="A3817" s="6">
        <v>3815</v>
      </c>
      <c r="B3817" s="8" t="s">
        <v>29839</v>
      </c>
      <c r="C3817" s="9" t="s">
        <v>8293</v>
      </c>
      <c r="D3817" s="10" t="s">
        <v>30219</v>
      </c>
      <c r="E3817" s="11" t="s">
        <v>30220</v>
      </c>
      <c r="F3817" s="6">
        <v>482459</v>
      </c>
      <c r="G3817" s="6" t="s">
        <v>1109</v>
      </c>
      <c r="H3817" s="16">
        <v>355398.8</v>
      </c>
      <c r="I3817" s="12" t="s">
        <v>30221</v>
      </c>
      <c r="J3817" s="12" t="s">
        <v>14866</v>
      </c>
      <c r="K3817" s="15"/>
      <c r="L3817" s="13" t="s">
        <v>15</v>
      </c>
      <c r="M3817" s="7">
        <v>1</v>
      </c>
      <c r="N3817" s="17"/>
    </row>
    <row r="3818" spans="1:14" ht="47.25">
      <c r="A3818" s="6">
        <v>3816</v>
      </c>
      <c r="B3818" s="8" t="s">
        <v>29839</v>
      </c>
      <c r="C3818" s="9" t="s">
        <v>30222</v>
      </c>
      <c r="D3818" s="10" t="s">
        <v>30223</v>
      </c>
      <c r="E3818" s="11" t="s">
        <v>30224</v>
      </c>
      <c r="F3818" s="6">
        <v>482460</v>
      </c>
      <c r="G3818" s="6" t="s">
        <v>1109</v>
      </c>
      <c r="H3818" s="16">
        <v>285001.90000000002</v>
      </c>
      <c r="I3818" s="12" t="s">
        <v>30225</v>
      </c>
      <c r="J3818" s="12" t="s">
        <v>29117</v>
      </c>
      <c r="K3818" s="15"/>
      <c r="L3818" s="13" t="s">
        <v>15</v>
      </c>
      <c r="M3818" s="7">
        <v>1</v>
      </c>
      <c r="N3818" s="17"/>
    </row>
    <row r="3819" spans="1:14" ht="47.25">
      <c r="A3819" s="6">
        <v>3817</v>
      </c>
      <c r="B3819" s="8" t="s">
        <v>29839</v>
      </c>
      <c r="C3819" s="9" t="s">
        <v>30226</v>
      </c>
      <c r="D3819" s="10" t="s">
        <v>29998</v>
      </c>
      <c r="E3819" s="11" t="s">
        <v>30227</v>
      </c>
      <c r="F3819" s="6">
        <v>351681</v>
      </c>
      <c r="G3819" s="6" t="s">
        <v>1109</v>
      </c>
      <c r="H3819" s="16">
        <v>844575.98</v>
      </c>
      <c r="I3819" s="12" t="s">
        <v>27220</v>
      </c>
      <c r="J3819" s="12" t="s">
        <v>2095</v>
      </c>
      <c r="K3819" s="15">
        <v>844575</v>
      </c>
      <c r="L3819" s="13" t="s">
        <v>15</v>
      </c>
      <c r="M3819" s="7">
        <v>1</v>
      </c>
      <c r="N3819" s="17"/>
    </row>
    <row r="3820" spans="1:14" ht="47.25">
      <c r="A3820" s="6">
        <v>3818</v>
      </c>
      <c r="B3820" s="8" t="s">
        <v>29839</v>
      </c>
      <c r="C3820" s="9" t="s">
        <v>30228</v>
      </c>
      <c r="D3820" s="10" t="s">
        <v>30229</v>
      </c>
      <c r="E3820" s="11" t="s">
        <v>30230</v>
      </c>
      <c r="F3820" s="6">
        <v>364782</v>
      </c>
      <c r="G3820" s="6" t="s">
        <v>1109</v>
      </c>
      <c r="H3820" s="16">
        <v>793131</v>
      </c>
      <c r="I3820" s="12" t="s">
        <v>30231</v>
      </c>
      <c r="J3820" s="12" t="s">
        <v>2126</v>
      </c>
      <c r="K3820" s="15"/>
      <c r="L3820" s="13" t="s">
        <v>15</v>
      </c>
      <c r="M3820" s="7">
        <v>1</v>
      </c>
      <c r="N3820" s="17"/>
    </row>
    <row r="3821" spans="1:14" ht="47.25">
      <c r="A3821" s="6">
        <v>3819</v>
      </c>
      <c r="B3821" s="8" t="s">
        <v>29839</v>
      </c>
      <c r="C3821" s="9" t="s">
        <v>30232</v>
      </c>
      <c r="D3821" s="10" t="s">
        <v>30233</v>
      </c>
      <c r="E3821" s="11" t="s">
        <v>30234</v>
      </c>
      <c r="F3821" s="6">
        <v>449514</v>
      </c>
      <c r="G3821" s="6" t="s">
        <v>1109</v>
      </c>
      <c r="H3821" s="16">
        <v>505974.7</v>
      </c>
      <c r="I3821" s="12" t="s">
        <v>30235</v>
      </c>
      <c r="J3821" s="12" t="s">
        <v>6842</v>
      </c>
      <c r="K3821" s="15"/>
      <c r="L3821" s="13" t="s">
        <v>15</v>
      </c>
      <c r="M3821" s="7">
        <v>1</v>
      </c>
      <c r="N3821" s="17"/>
    </row>
    <row r="3822" spans="1:14" ht="47.25">
      <c r="A3822" s="6">
        <v>3820</v>
      </c>
      <c r="B3822" s="8" t="s">
        <v>29839</v>
      </c>
      <c r="C3822" s="9" t="s">
        <v>30236</v>
      </c>
      <c r="D3822" s="10" t="s">
        <v>7480</v>
      </c>
      <c r="E3822" s="11" t="s">
        <v>30237</v>
      </c>
      <c r="F3822" s="6">
        <v>487256</v>
      </c>
      <c r="G3822" s="6" t="s">
        <v>1109</v>
      </c>
      <c r="H3822" s="16">
        <v>289997.95</v>
      </c>
      <c r="I3822" s="12" t="s">
        <v>7026</v>
      </c>
      <c r="J3822" s="12" t="s">
        <v>30238</v>
      </c>
      <c r="K3822" s="15"/>
      <c r="L3822" s="13" t="s">
        <v>15</v>
      </c>
      <c r="M3822" s="7">
        <v>1</v>
      </c>
      <c r="N3822" s="17"/>
    </row>
    <row r="3823" spans="1:14" ht="47.25">
      <c r="A3823" s="6">
        <v>3821</v>
      </c>
      <c r="B3823" s="8" t="s">
        <v>29839</v>
      </c>
      <c r="C3823" s="9" t="s">
        <v>30239</v>
      </c>
      <c r="D3823" s="10" t="s">
        <v>30240</v>
      </c>
      <c r="E3823" s="11" t="s">
        <v>30241</v>
      </c>
      <c r="F3823" s="6">
        <v>488813</v>
      </c>
      <c r="G3823" s="6" t="s">
        <v>1109</v>
      </c>
      <c r="H3823" s="16">
        <v>738392.25</v>
      </c>
      <c r="I3823" s="12" t="s">
        <v>7026</v>
      </c>
      <c r="J3823" s="12" t="s">
        <v>30238</v>
      </c>
      <c r="K3823" s="15"/>
      <c r="L3823" s="13" t="s">
        <v>15</v>
      </c>
      <c r="M3823" s="7">
        <v>1</v>
      </c>
      <c r="N3823" s="17"/>
    </row>
    <row r="3824" spans="1:14" ht="47.25">
      <c r="A3824" s="6">
        <v>3822</v>
      </c>
      <c r="B3824" s="8" t="s">
        <v>29839</v>
      </c>
      <c r="C3824" s="9" t="s">
        <v>30242</v>
      </c>
      <c r="D3824" s="10" t="s">
        <v>30243</v>
      </c>
      <c r="E3824" s="11" t="s">
        <v>30244</v>
      </c>
      <c r="F3824" s="6">
        <v>488814</v>
      </c>
      <c r="G3824" s="6" t="s">
        <v>1109</v>
      </c>
      <c r="H3824" s="16">
        <v>285000</v>
      </c>
      <c r="I3824" s="12" t="s">
        <v>7026</v>
      </c>
      <c r="J3824" s="12" t="s">
        <v>30238</v>
      </c>
      <c r="K3824" s="15"/>
      <c r="L3824" s="13" t="s">
        <v>15</v>
      </c>
      <c r="M3824" s="7">
        <v>1</v>
      </c>
      <c r="N3824" s="17"/>
    </row>
    <row r="3825" spans="1:14" ht="47.25">
      <c r="A3825" s="6">
        <v>3823</v>
      </c>
      <c r="B3825" s="8" t="s">
        <v>29839</v>
      </c>
      <c r="C3825" s="9" t="s">
        <v>30245</v>
      </c>
      <c r="D3825" s="10" t="s">
        <v>30246</v>
      </c>
      <c r="E3825" s="11" t="s">
        <v>30247</v>
      </c>
      <c r="F3825" s="6">
        <v>205054</v>
      </c>
      <c r="G3825" s="6" t="s">
        <v>1109</v>
      </c>
      <c r="H3825" s="16">
        <v>577353.299</v>
      </c>
      <c r="I3825" s="12" t="s">
        <v>1625</v>
      </c>
      <c r="J3825" s="12" t="s">
        <v>2378</v>
      </c>
      <c r="K3825" s="15">
        <v>471405</v>
      </c>
      <c r="L3825" s="13" t="s">
        <v>15</v>
      </c>
      <c r="M3825" s="7">
        <v>1</v>
      </c>
      <c r="N3825" s="17"/>
    </row>
    <row r="3826" spans="1:14" ht="47.25">
      <c r="A3826" s="6">
        <v>3824</v>
      </c>
      <c r="B3826" s="8" t="s">
        <v>29839</v>
      </c>
      <c r="C3826" s="9" t="s">
        <v>30248</v>
      </c>
      <c r="D3826" s="10" t="s">
        <v>30100</v>
      </c>
      <c r="E3826" s="11" t="s">
        <v>30249</v>
      </c>
      <c r="F3826" s="6">
        <v>262720</v>
      </c>
      <c r="G3826" s="6" t="s">
        <v>1109</v>
      </c>
      <c r="H3826" s="16">
        <v>299549</v>
      </c>
      <c r="I3826" s="12" t="s">
        <v>7287</v>
      </c>
      <c r="J3826" s="12" t="s">
        <v>4995</v>
      </c>
      <c r="K3826" s="15">
        <v>279032</v>
      </c>
      <c r="L3826" s="13" t="s">
        <v>15</v>
      </c>
      <c r="M3826" s="7">
        <v>1</v>
      </c>
      <c r="N3826" s="17"/>
    </row>
    <row r="3827" spans="1:14" ht="47.25">
      <c r="A3827" s="6">
        <v>3825</v>
      </c>
      <c r="B3827" s="8" t="s">
        <v>29839</v>
      </c>
      <c r="C3827" s="9" t="s">
        <v>30232</v>
      </c>
      <c r="D3827" s="10" t="s">
        <v>30233</v>
      </c>
      <c r="E3827" s="11" t="s">
        <v>30250</v>
      </c>
      <c r="F3827" s="6">
        <v>459401</v>
      </c>
      <c r="G3827" s="6" t="s">
        <v>1109</v>
      </c>
      <c r="H3827" s="16">
        <v>299994</v>
      </c>
      <c r="I3827" s="12" t="s">
        <v>2050</v>
      </c>
      <c r="J3827" s="12" t="s">
        <v>6842</v>
      </c>
      <c r="K3827" s="15">
        <v>635894</v>
      </c>
      <c r="L3827" s="13" t="s">
        <v>15</v>
      </c>
      <c r="M3827" s="7">
        <v>1</v>
      </c>
      <c r="N3827" s="17"/>
    </row>
    <row r="3828" spans="1:14" ht="47.25">
      <c r="A3828" s="6">
        <v>3826</v>
      </c>
      <c r="B3828" s="8" t="s">
        <v>29839</v>
      </c>
      <c r="C3828" s="9" t="s">
        <v>30251</v>
      </c>
      <c r="D3828" s="10" t="s">
        <v>4383</v>
      </c>
      <c r="E3828" s="11" t="s">
        <v>30252</v>
      </c>
      <c r="F3828" s="6">
        <v>305645</v>
      </c>
      <c r="G3828" s="6" t="s">
        <v>1109</v>
      </c>
      <c r="H3828" s="16">
        <v>18529112.199999999</v>
      </c>
      <c r="I3828" s="12" t="s">
        <v>30253</v>
      </c>
      <c r="J3828" s="12" t="s">
        <v>4004</v>
      </c>
      <c r="K3828" s="15">
        <v>11186000</v>
      </c>
      <c r="L3828" s="13" t="s">
        <v>15</v>
      </c>
      <c r="M3828" s="7">
        <v>1</v>
      </c>
      <c r="N3828" s="17"/>
    </row>
    <row r="3829" spans="1:14" ht="47.25">
      <c r="A3829" s="6">
        <v>3827</v>
      </c>
      <c r="B3829" s="8" t="s">
        <v>29839</v>
      </c>
      <c r="C3829" s="9" t="s">
        <v>30251</v>
      </c>
      <c r="D3829" s="10" t="s">
        <v>4383</v>
      </c>
      <c r="E3829" s="11" t="s">
        <v>30254</v>
      </c>
      <c r="F3829" s="6">
        <v>368971</v>
      </c>
      <c r="G3829" s="6" t="s">
        <v>1109</v>
      </c>
      <c r="H3829" s="16">
        <v>25131090.989999998</v>
      </c>
      <c r="I3829" s="12" t="s">
        <v>29940</v>
      </c>
      <c r="J3829" s="12" t="s">
        <v>28478</v>
      </c>
      <c r="K3829" s="15">
        <v>314000</v>
      </c>
      <c r="L3829" s="13" t="s">
        <v>15</v>
      </c>
      <c r="M3829" s="7">
        <v>1</v>
      </c>
      <c r="N3829" s="17"/>
    </row>
    <row r="3830" spans="1:14" ht="47.25">
      <c r="A3830" s="6">
        <v>3828</v>
      </c>
      <c r="B3830" s="8" t="s">
        <v>29839</v>
      </c>
      <c r="C3830" s="9" t="s">
        <v>30255</v>
      </c>
      <c r="D3830" s="10" t="s">
        <v>29989</v>
      </c>
      <c r="E3830" s="11" t="s">
        <v>30256</v>
      </c>
      <c r="F3830" s="6">
        <v>449410</v>
      </c>
      <c r="G3830" s="6" t="s">
        <v>1109</v>
      </c>
      <c r="H3830" s="16">
        <v>1602949.65</v>
      </c>
      <c r="I3830" s="12"/>
      <c r="J3830" s="12" t="s">
        <v>7026</v>
      </c>
      <c r="K3830" s="15">
        <v>651890</v>
      </c>
      <c r="L3830" s="13" t="s">
        <v>15</v>
      </c>
      <c r="M3830" s="7">
        <v>1</v>
      </c>
      <c r="N3830" s="17"/>
    </row>
    <row r="3831" spans="1:14" ht="47.25">
      <c r="A3831" s="6">
        <v>3829</v>
      </c>
      <c r="B3831" s="8" t="s">
        <v>29839</v>
      </c>
      <c r="C3831" s="9" t="s">
        <v>30257</v>
      </c>
      <c r="D3831" s="10" t="s">
        <v>4383</v>
      </c>
      <c r="E3831" s="11" t="s">
        <v>30258</v>
      </c>
      <c r="F3831" s="6">
        <v>259650</v>
      </c>
      <c r="G3831" s="6" t="s">
        <v>1109</v>
      </c>
      <c r="H3831" s="16">
        <v>1418455.14</v>
      </c>
      <c r="I3831" s="12" t="s">
        <v>7689</v>
      </c>
      <c r="J3831" s="12" t="s">
        <v>25900</v>
      </c>
      <c r="K3831" s="15"/>
      <c r="L3831" s="13" t="s">
        <v>15</v>
      </c>
      <c r="M3831" s="7">
        <v>1</v>
      </c>
      <c r="N3831" s="17"/>
    </row>
    <row r="3832" spans="1:14" ht="47.25">
      <c r="A3832" s="6">
        <v>3830</v>
      </c>
      <c r="B3832" s="8" t="s">
        <v>29839</v>
      </c>
      <c r="C3832" s="9" t="s">
        <v>30251</v>
      </c>
      <c r="D3832" s="10" t="s">
        <v>4383</v>
      </c>
      <c r="E3832" s="11" t="s">
        <v>30259</v>
      </c>
      <c r="F3832" s="6">
        <v>262695</v>
      </c>
      <c r="G3832" s="6" t="s">
        <v>1109</v>
      </c>
      <c r="H3832" s="16">
        <v>505964.72</v>
      </c>
      <c r="I3832" s="12" t="s">
        <v>30260</v>
      </c>
      <c r="J3832" s="12" t="s">
        <v>5018</v>
      </c>
      <c r="K3832" s="15"/>
      <c r="L3832" s="13" t="s">
        <v>15</v>
      </c>
      <c r="M3832" s="7">
        <v>1</v>
      </c>
      <c r="N3832" s="17"/>
    </row>
    <row r="3833" spans="1:14" ht="47.25">
      <c r="A3833" s="6">
        <v>3831</v>
      </c>
      <c r="B3833" s="8" t="s">
        <v>29839</v>
      </c>
      <c r="C3833" s="9" t="s">
        <v>30261</v>
      </c>
      <c r="D3833" s="10" t="s">
        <v>30262</v>
      </c>
      <c r="E3833" s="11" t="s">
        <v>30263</v>
      </c>
      <c r="F3833" s="6">
        <v>349075</v>
      </c>
      <c r="G3833" s="6" t="s">
        <v>1109</v>
      </c>
      <c r="H3833" s="16">
        <v>320278.34000000003</v>
      </c>
      <c r="I3833" s="12" t="s">
        <v>4746</v>
      </c>
      <c r="J3833" s="12" t="s">
        <v>24889</v>
      </c>
      <c r="K3833" s="15">
        <v>300576</v>
      </c>
      <c r="L3833" s="13" t="s">
        <v>15</v>
      </c>
      <c r="M3833" s="7">
        <v>1</v>
      </c>
      <c r="N3833" s="17"/>
    </row>
    <row r="3834" spans="1:14" ht="47.25">
      <c r="A3834" s="6">
        <v>3832</v>
      </c>
      <c r="B3834" s="8" t="s">
        <v>29839</v>
      </c>
      <c r="C3834" s="9" t="s">
        <v>30264</v>
      </c>
      <c r="D3834" s="10" t="s">
        <v>30001</v>
      </c>
      <c r="E3834" s="11" t="s">
        <v>30265</v>
      </c>
      <c r="F3834" s="6">
        <v>364795</v>
      </c>
      <c r="G3834" s="6" t="s">
        <v>1109</v>
      </c>
      <c r="H3834" s="16">
        <v>543713.66</v>
      </c>
      <c r="I3834" s="12" t="s">
        <v>30231</v>
      </c>
      <c r="J3834" s="12" t="s">
        <v>2126</v>
      </c>
      <c r="K3834" s="15">
        <v>543713.66</v>
      </c>
      <c r="L3834" s="13" t="s">
        <v>15</v>
      </c>
      <c r="M3834" s="7">
        <v>1</v>
      </c>
      <c r="N3834" s="17"/>
    </row>
    <row r="3835" spans="1:14" ht="220.5">
      <c r="A3835" s="6">
        <v>3833</v>
      </c>
      <c r="B3835" s="8" t="s">
        <v>29839</v>
      </c>
      <c r="C3835" s="9" t="s">
        <v>30266</v>
      </c>
      <c r="D3835" s="10" t="s">
        <v>29896</v>
      </c>
      <c r="E3835" s="11" t="s">
        <v>30267</v>
      </c>
      <c r="F3835" s="6">
        <v>278317</v>
      </c>
      <c r="G3835" s="6" t="s">
        <v>30268</v>
      </c>
      <c r="H3835" s="16">
        <v>9638551.4499999993</v>
      </c>
      <c r="I3835" s="12" t="s">
        <v>30269</v>
      </c>
      <c r="J3835" s="12"/>
      <c r="K3835" s="15">
        <v>3049000</v>
      </c>
      <c r="L3835" s="13" t="s">
        <v>15</v>
      </c>
      <c r="M3835" s="7">
        <v>1</v>
      </c>
      <c r="N3835" s="17"/>
    </row>
    <row r="3836" spans="1:14" ht="63">
      <c r="A3836" s="6">
        <v>3834</v>
      </c>
      <c r="B3836" s="8" t="s">
        <v>29839</v>
      </c>
      <c r="C3836" s="9" t="s">
        <v>11719</v>
      </c>
      <c r="D3836" s="10" t="s">
        <v>29911</v>
      </c>
      <c r="E3836" s="11" t="s">
        <v>30270</v>
      </c>
      <c r="F3836" s="6">
        <v>260048</v>
      </c>
      <c r="G3836" s="6" t="s">
        <v>30268</v>
      </c>
      <c r="H3836" s="16">
        <v>44543855.170000002</v>
      </c>
      <c r="I3836" s="12" t="s">
        <v>30271</v>
      </c>
      <c r="J3836" s="12"/>
      <c r="K3836" s="15">
        <v>40799000</v>
      </c>
      <c r="L3836" s="13" t="s">
        <v>15</v>
      </c>
      <c r="M3836" s="7">
        <v>1</v>
      </c>
      <c r="N3836" s="17"/>
    </row>
    <row r="3837" spans="1:14" ht="94.5">
      <c r="A3837" s="6">
        <v>3835</v>
      </c>
      <c r="B3837" s="8" t="s">
        <v>29839</v>
      </c>
      <c r="C3837" s="9" t="s">
        <v>30272</v>
      </c>
      <c r="D3837" s="10" t="s">
        <v>30273</v>
      </c>
      <c r="E3837" s="11" t="s">
        <v>30274</v>
      </c>
      <c r="F3837" s="6">
        <v>283277</v>
      </c>
      <c r="G3837" s="6" t="s">
        <v>30275</v>
      </c>
      <c r="H3837" s="16">
        <v>57074782.390000001</v>
      </c>
      <c r="I3837" s="12" t="s">
        <v>13244</v>
      </c>
      <c r="J3837" s="12" t="s">
        <v>23442</v>
      </c>
      <c r="K3837" s="15">
        <v>53955000</v>
      </c>
      <c r="L3837" s="13" t="s">
        <v>14</v>
      </c>
      <c r="M3837" s="7">
        <v>1</v>
      </c>
      <c r="N3837" s="17"/>
    </row>
    <row r="3838" spans="1:14" ht="94.5">
      <c r="A3838" s="6">
        <v>3836</v>
      </c>
      <c r="B3838" s="8" t="s">
        <v>29839</v>
      </c>
      <c r="C3838" s="9" t="s">
        <v>30276</v>
      </c>
      <c r="D3838" s="10" t="s">
        <v>4390</v>
      </c>
      <c r="E3838" s="11" t="s">
        <v>30274</v>
      </c>
      <c r="F3838" s="6">
        <v>283277</v>
      </c>
      <c r="G3838" s="6" t="s">
        <v>30275</v>
      </c>
      <c r="H3838" s="16">
        <v>57074782.390000001</v>
      </c>
      <c r="I3838" s="12" t="s">
        <v>13244</v>
      </c>
      <c r="J3838" s="12" t="s">
        <v>23442</v>
      </c>
      <c r="K3838" s="15"/>
      <c r="L3838" s="13" t="s">
        <v>14</v>
      </c>
      <c r="M3838" s="7">
        <v>0.51</v>
      </c>
      <c r="N3838" s="17"/>
    </row>
    <row r="3839" spans="1:14" ht="94.5">
      <c r="A3839" s="6">
        <v>3837</v>
      </c>
      <c r="B3839" s="8" t="s">
        <v>29839</v>
      </c>
      <c r="C3839" s="9" t="s">
        <v>30277</v>
      </c>
      <c r="D3839" s="10" t="s">
        <v>29879</v>
      </c>
      <c r="E3839" s="11" t="s">
        <v>30274</v>
      </c>
      <c r="F3839" s="6">
        <v>283277</v>
      </c>
      <c r="G3839" s="6" t="s">
        <v>30275</v>
      </c>
      <c r="H3839" s="16">
        <v>57074782.390000001</v>
      </c>
      <c r="I3839" s="12" t="s">
        <v>13244</v>
      </c>
      <c r="J3839" s="12" t="s">
        <v>23442</v>
      </c>
      <c r="K3839" s="15"/>
      <c r="L3839" s="13" t="s">
        <v>14</v>
      </c>
      <c r="M3839" s="7">
        <v>0.49</v>
      </c>
      <c r="N3839" s="17"/>
    </row>
    <row r="3840" spans="1:14" ht="110.25">
      <c r="A3840" s="6">
        <v>3838</v>
      </c>
      <c r="B3840" s="8" t="s">
        <v>29839</v>
      </c>
      <c r="C3840" s="9" t="s">
        <v>30278</v>
      </c>
      <c r="D3840" s="10" t="s">
        <v>30279</v>
      </c>
      <c r="E3840" s="11" t="s">
        <v>30280</v>
      </c>
      <c r="F3840" s="6">
        <v>339164</v>
      </c>
      <c r="G3840" s="6" t="s">
        <v>30275</v>
      </c>
      <c r="H3840" s="16">
        <v>32321577.510000002</v>
      </c>
      <c r="I3840" s="12" t="s">
        <v>28425</v>
      </c>
      <c r="J3840" s="12" t="s">
        <v>26026</v>
      </c>
      <c r="K3840" s="15">
        <v>19534000</v>
      </c>
      <c r="L3840" s="13" t="s">
        <v>14</v>
      </c>
      <c r="M3840" s="7">
        <v>1</v>
      </c>
      <c r="N3840" s="17"/>
    </row>
    <row r="3841" spans="1:14" ht="110.25">
      <c r="A3841" s="6">
        <v>3839</v>
      </c>
      <c r="B3841" s="8" t="s">
        <v>29839</v>
      </c>
      <c r="C3841" s="9" t="s">
        <v>30281</v>
      </c>
      <c r="D3841" s="10" t="s">
        <v>29947</v>
      </c>
      <c r="E3841" s="11" t="s">
        <v>30280</v>
      </c>
      <c r="F3841" s="6">
        <v>339164</v>
      </c>
      <c r="G3841" s="6" t="s">
        <v>30275</v>
      </c>
      <c r="H3841" s="16">
        <v>32321577.510000002</v>
      </c>
      <c r="I3841" s="12" t="s">
        <v>28425</v>
      </c>
      <c r="J3841" s="12" t="s">
        <v>26026</v>
      </c>
      <c r="K3841" s="15"/>
      <c r="L3841" s="13" t="s">
        <v>14</v>
      </c>
      <c r="M3841" s="7">
        <v>0.6</v>
      </c>
      <c r="N3841" s="17"/>
    </row>
    <row r="3842" spans="1:14" ht="110.25">
      <c r="A3842" s="6">
        <v>3840</v>
      </c>
      <c r="B3842" s="8" t="s">
        <v>29839</v>
      </c>
      <c r="C3842" s="9" t="s">
        <v>30282</v>
      </c>
      <c r="D3842" s="10" t="s">
        <v>29879</v>
      </c>
      <c r="E3842" s="11" t="s">
        <v>30280</v>
      </c>
      <c r="F3842" s="6">
        <v>339164</v>
      </c>
      <c r="G3842" s="6" t="s">
        <v>30275</v>
      </c>
      <c r="H3842" s="16">
        <v>32321577.510000002</v>
      </c>
      <c r="I3842" s="12" t="s">
        <v>28425</v>
      </c>
      <c r="J3842" s="12" t="s">
        <v>26026</v>
      </c>
      <c r="K3842" s="15"/>
      <c r="L3842" s="13" t="s">
        <v>14</v>
      </c>
      <c r="M3842" s="7">
        <v>0.4</v>
      </c>
      <c r="N3842" s="17"/>
    </row>
    <row r="3843" spans="1:14" ht="94.5">
      <c r="A3843" s="6">
        <v>3841</v>
      </c>
      <c r="B3843" s="8" t="s">
        <v>29839</v>
      </c>
      <c r="C3843" s="9" t="s">
        <v>30283</v>
      </c>
      <c r="D3843" s="10" t="s">
        <v>30284</v>
      </c>
      <c r="E3843" s="11" t="s">
        <v>30285</v>
      </c>
      <c r="F3843" s="6">
        <v>309299</v>
      </c>
      <c r="G3843" s="6" t="s">
        <v>30275</v>
      </c>
      <c r="H3843" s="16">
        <v>23155227.530000001</v>
      </c>
      <c r="I3843" s="12" t="s">
        <v>7318</v>
      </c>
      <c r="J3843" s="12" t="s">
        <v>1825</v>
      </c>
      <c r="K3843" s="15">
        <v>18511000</v>
      </c>
      <c r="L3843" s="13" t="s">
        <v>14</v>
      </c>
      <c r="M3843" s="7">
        <v>1</v>
      </c>
      <c r="N3843" s="17"/>
    </row>
    <row r="3844" spans="1:14" ht="94.5">
      <c r="A3844" s="6">
        <v>3842</v>
      </c>
      <c r="B3844" s="8" t="s">
        <v>29839</v>
      </c>
      <c r="C3844" s="9" t="s">
        <v>30286</v>
      </c>
      <c r="D3844" s="10" t="s">
        <v>30047</v>
      </c>
      <c r="E3844" s="11" t="s">
        <v>30285</v>
      </c>
      <c r="F3844" s="6">
        <v>309299</v>
      </c>
      <c r="G3844" s="6" t="s">
        <v>30275</v>
      </c>
      <c r="H3844" s="16">
        <v>23155227.530000001</v>
      </c>
      <c r="I3844" s="12" t="s">
        <v>7318</v>
      </c>
      <c r="J3844" s="12" t="s">
        <v>1825</v>
      </c>
      <c r="K3844" s="15" t="s">
        <v>4738</v>
      </c>
      <c r="L3844" s="13" t="s">
        <v>14</v>
      </c>
      <c r="M3844" s="7">
        <v>0.6</v>
      </c>
      <c r="N3844" s="17"/>
    </row>
    <row r="3845" spans="1:14" ht="94.5">
      <c r="A3845" s="6">
        <v>3843</v>
      </c>
      <c r="B3845" s="8" t="s">
        <v>29839</v>
      </c>
      <c r="C3845" s="9" t="s">
        <v>30287</v>
      </c>
      <c r="D3845" s="10" t="s">
        <v>4262</v>
      </c>
      <c r="E3845" s="11" t="s">
        <v>30285</v>
      </c>
      <c r="F3845" s="6">
        <v>309299</v>
      </c>
      <c r="G3845" s="6" t="s">
        <v>30275</v>
      </c>
      <c r="H3845" s="16">
        <v>23155227.530000001</v>
      </c>
      <c r="I3845" s="12" t="s">
        <v>7318</v>
      </c>
      <c r="J3845" s="12" t="s">
        <v>1825</v>
      </c>
      <c r="K3845" s="15" t="s">
        <v>4738</v>
      </c>
      <c r="L3845" s="13" t="s">
        <v>14</v>
      </c>
      <c r="M3845" s="7">
        <v>0.4</v>
      </c>
      <c r="N3845" s="17"/>
    </row>
    <row r="3846" spans="1:14" ht="31.5">
      <c r="A3846" s="6">
        <v>3844</v>
      </c>
      <c r="B3846" s="8" t="s">
        <v>29839</v>
      </c>
      <c r="C3846" s="9" t="s">
        <v>30288</v>
      </c>
      <c r="D3846" s="10" t="s">
        <v>30289</v>
      </c>
      <c r="E3846" s="11" t="s">
        <v>30290</v>
      </c>
      <c r="F3846" s="6">
        <v>440112</v>
      </c>
      <c r="G3846" s="6" t="s">
        <v>30291</v>
      </c>
      <c r="H3846" s="16">
        <v>32949589.93</v>
      </c>
      <c r="I3846" s="12" t="s">
        <v>28885</v>
      </c>
      <c r="J3846" s="12" t="s">
        <v>30292</v>
      </c>
      <c r="K3846" s="15">
        <v>3579000</v>
      </c>
      <c r="L3846" s="13" t="s">
        <v>14</v>
      </c>
      <c r="M3846" s="7">
        <v>1</v>
      </c>
      <c r="N3846" s="17"/>
    </row>
    <row r="3847" spans="1:14" ht="31.5">
      <c r="A3847" s="6">
        <v>3845</v>
      </c>
      <c r="B3847" s="8" t="s">
        <v>29839</v>
      </c>
      <c r="C3847" s="9" t="s">
        <v>30293</v>
      </c>
      <c r="D3847" s="10" t="s">
        <v>10748</v>
      </c>
      <c r="E3847" s="11" t="s">
        <v>30290</v>
      </c>
      <c r="F3847" s="6">
        <v>440112</v>
      </c>
      <c r="G3847" s="6" t="s">
        <v>30291</v>
      </c>
      <c r="H3847" s="16">
        <v>32949589.93</v>
      </c>
      <c r="I3847" s="12" t="s">
        <v>28885</v>
      </c>
      <c r="J3847" s="12" t="s">
        <v>30292</v>
      </c>
      <c r="K3847" s="15"/>
      <c r="L3847" s="13" t="s">
        <v>14</v>
      </c>
      <c r="M3847" s="7">
        <v>0.6</v>
      </c>
      <c r="N3847" s="17"/>
    </row>
    <row r="3848" spans="1:14" ht="31.5">
      <c r="A3848" s="6">
        <v>3846</v>
      </c>
      <c r="B3848" s="8" t="s">
        <v>29839</v>
      </c>
      <c r="C3848" s="9" t="s">
        <v>30294</v>
      </c>
      <c r="D3848" s="10" t="s">
        <v>30295</v>
      </c>
      <c r="E3848" s="11" t="s">
        <v>30290</v>
      </c>
      <c r="F3848" s="6">
        <v>440112</v>
      </c>
      <c r="G3848" s="6" t="s">
        <v>30291</v>
      </c>
      <c r="H3848" s="16">
        <v>32949589.93</v>
      </c>
      <c r="I3848" s="12" t="s">
        <v>28885</v>
      </c>
      <c r="J3848" s="12" t="s">
        <v>30292</v>
      </c>
      <c r="K3848" s="15"/>
      <c r="L3848" s="13" t="s">
        <v>14</v>
      </c>
      <c r="M3848" s="7">
        <v>0.4</v>
      </c>
      <c r="N3848" s="17"/>
    </row>
    <row r="3849" spans="1:14" ht="31.5">
      <c r="A3849" s="6">
        <v>3847</v>
      </c>
      <c r="B3849" s="8" t="s">
        <v>29839</v>
      </c>
      <c r="C3849" s="9" t="s">
        <v>30296</v>
      </c>
      <c r="D3849" s="10" t="s">
        <v>29994</v>
      </c>
      <c r="E3849" s="11" t="s">
        <v>30297</v>
      </c>
      <c r="F3849" s="6">
        <v>357537</v>
      </c>
      <c r="G3849" s="6" t="s">
        <v>30291</v>
      </c>
      <c r="H3849" s="16">
        <v>34932789.520000003</v>
      </c>
      <c r="I3849" s="12" t="s">
        <v>13240</v>
      </c>
      <c r="J3849" s="12" t="s">
        <v>4004</v>
      </c>
      <c r="K3849" s="15">
        <v>18072000</v>
      </c>
      <c r="L3849" s="13" t="s">
        <v>14</v>
      </c>
      <c r="M3849" s="7">
        <v>1</v>
      </c>
      <c r="N3849" s="17"/>
    </row>
    <row r="3850" spans="1:14" ht="31.5">
      <c r="A3850" s="6">
        <v>3848</v>
      </c>
      <c r="B3850" s="8" t="s">
        <v>29839</v>
      </c>
      <c r="C3850" s="9" t="s">
        <v>30298</v>
      </c>
      <c r="D3850" s="10" t="s">
        <v>7306</v>
      </c>
      <c r="E3850" s="11" t="s">
        <v>30297</v>
      </c>
      <c r="F3850" s="6">
        <v>357537</v>
      </c>
      <c r="G3850" s="6" t="s">
        <v>30291</v>
      </c>
      <c r="H3850" s="16">
        <v>34932789.520000003</v>
      </c>
      <c r="I3850" s="12" t="s">
        <v>13240</v>
      </c>
      <c r="J3850" s="12" t="s">
        <v>4004</v>
      </c>
      <c r="K3850" s="15">
        <v>18072000</v>
      </c>
      <c r="L3850" s="13" t="s">
        <v>14</v>
      </c>
      <c r="M3850" s="7">
        <v>0.6</v>
      </c>
      <c r="N3850" s="17"/>
    </row>
    <row r="3851" spans="1:14" ht="31.5">
      <c r="A3851" s="6">
        <v>3849</v>
      </c>
      <c r="B3851" s="8" t="s">
        <v>29839</v>
      </c>
      <c r="C3851" s="9" t="s">
        <v>29876</v>
      </c>
      <c r="D3851" s="10" t="s">
        <v>29877</v>
      </c>
      <c r="E3851" s="11" t="s">
        <v>30297</v>
      </c>
      <c r="F3851" s="6">
        <v>357537</v>
      </c>
      <c r="G3851" s="6" t="s">
        <v>30291</v>
      </c>
      <c r="H3851" s="16">
        <v>34932789.520000003</v>
      </c>
      <c r="I3851" s="12" t="s">
        <v>13240</v>
      </c>
      <c r="J3851" s="12" t="s">
        <v>4004</v>
      </c>
      <c r="K3851" s="15">
        <v>18072000</v>
      </c>
      <c r="L3851" s="13" t="s">
        <v>14</v>
      </c>
      <c r="M3851" s="7">
        <v>0.4</v>
      </c>
      <c r="N3851" s="17"/>
    </row>
    <row r="3852" spans="1:14" ht="47.25">
      <c r="A3852" s="6">
        <v>3850</v>
      </c>
      <c r="B3852" s="8" t="s">
        <v>29839</v>
      </c>
      <c r="C3852" s="9" t="s">
        <v>30299</v>
      </c>
      <c r="D3852" s="10" t="s">
        <v>30300</v>
      </c>
      <c r="E3852" s="11" t="s">
        <v>30301</v>
      </c>
      <c r="F3852" s="6">
        <v>248352</v>
      </c>
      <c r="G3852" s="6" t="s">
        <v>3293</v>
      </c>
      <c r="H3852" s="16">
        <v>3188540.16</v>
      </c>
      <c r="I3852" s="12" t="s">
        <v>7689</v>
      </c>
      <c r="J3852" s="12" t="s">
        <v>13224</v>
      </c>
      <c r="K3852" s="15">
        <v>1886000</v>
      </c>
      <c r="L3852" s="13" t="s">
        <v>15</v>
      </c>
      <c r="M3852" s="7">
        <v>1</v>
      </c>
      <c r="N3852" s="17"/>
    </row>
    <row r="3853" spans="1:14" ht="47.25">
      <c r="A3853" s="6">
        <v>3851</v>
      </c>
      <c r="B3853" s="8" t="s">
        <v>29839</v>
      </c>
      <c r="C3853" s="9" t="s">
        <v>29993</v>
      </c>
      <c r="D3853" s="10" t="s">
        <v>29994</v>
      </c>
      <c r="E3853" s="11" t="s">
        <v>30302</v>
      </c>
      <c r="F3853" s="6">
        <v>360427</v>
      </c>
      <c r="G3853" s="6" t="s">
        <v>3293</v>
      </c>
      <c r="H3853" s="16">
        <v>17819653.370000001</v>
      </c>
      <c r="I3853" s="12" t="s">
        <v>13240</v>
      </c>
      <c r="J3853" s="12" t="s">
        <v>4004</v>
      </c>
      <c r="K3853" s="15"/>
      <c r="L3853" s="13" t="s">
        <v>14</v>
      </c>
      <c r="M3853" s="7">
        <v>1</v>
      </c>
      <c r="N3853" s="17"/>
    </row>
    <row r="3854" spans="1:14" ht="47.25">
      <c r="A3854" s="6">
        <v>3852</v>
      </c>
      <c r="B3854" s="8" t="s">
        <v>29839</v>
      </c>
      <c r="C3854" s="9" t="s">
        <v>29899</v>
      </c>
      <c r="D3854" s="10" t="s">
        <v>7306</v>
      </c>
      <c r="E3854" s="11" t="s">
        <v>30302</v>
      </c>
      <c r="F3854" s="6">
        <v>360427</v>
      </c>
      <c r="G3854" s="6" t="s">
        <v>3293</v>
      </c>
      <c r="H3854" s="16">
        <v>17819653.370000001</v>
      </c>
      <c r="I3854" s="12" t="s">
        <v>13240</v>
      </c>
      <c r="J3854" s="12" t="s">
        <v>4004</v>
      </c>
      <c r="K3854" s="15"/>
      <c r="L3854" s="13" t="s">
        <v>14</v>
      </c>
      <c r="M3854" s="7">
        <v>0.6</v>
      </c>
      <c r="N3854" s="17"/>
    </row>
    <row r="3855" spans="1:14" ht="47.25">
      <c r="A3855" s="6">
        <v>3853</v>
      </c>
      <c r="B3855" s="8" t="s">
        <v>29839</v>
      </c>
      <c r="C3855" s="9" t="s">
        <v>29876</v>
      </c>
      <c r="D3855" s="10" t="s">
        <v>29877</v>
      </c>
      <c r="E3855" s="11" t="s">
        <v>30302</v>
      </c>
      <c r="F3855" s="6">
        <v>360427</v>
      </c>
      <c r="G3855" s="6" t="s">
        <v>3293</v>
      </c>
      <c r="H3855" s="16">
        <v>17819653.370000001</v>
      </c>
      <c r="I3855" s="12" t="s">
        <v>13240</v>
      </c>
      <c r="J3855" s="12" t="s">
        <v>4004</v>
      </c>
      <c r="K3855" s="15"/>
      <c r="L3855" s="13" t="s">
        <v>14</v>
      </c>
      <c r="M3855" s="7">
        <v>0.4</v>
      </c>
      <c r="N3855" s="17"/>
    </row>
    <row r="3856" spans="1:14" ht="47.25">
      <c r="A3856" s="6">
        <v>3854</v>
      </c>
      <c r="B3856" s="8" t="s">
        <v>29839</v>
      </c>
      <c r="C3856" s="9" t="s">
        <v>30303</v>
      </c>
      <c r="D3856" s="10" t="s">
        <v>30166</v>
      </c>
      <c r="E3856" s="11" t="s">
        <v>30304</v>
      </c>
      <c r="F3856" s="6">
        <v>419961</v>
      </c>
      <c r="G3856" s="6" t="s">
        <v>3293</v>
      </c>
      <c r="H3856" s="16">
        <v>3499637</v>
      </c>
      <c r="I3856" s="12" t="s">
        <v>2251</v>
      </c>
      <c r="J3856" s="12" t="s">
        <v>7085</v>
      </c>
      <c r="K3856" s="15">
        <v>285649</v>
      </c>
      <c r="L3856" s="13" t="s">
        <v>15</v>
      </c>
      <c r="M3856" s="7">
        <v>1</v>
      </c>
      <c r="N3856" s="17"/>
    </row>
    <row r="3857" spans="1:14" ht="47.25">
      <c r="A3857" s="6">
        <v>3855</v>
      </c>
      <c r="B3857" s="8" t="s">
        <v>29839</v>
      </c>
      <c r="C3857" s="9" t="s">
        <v>30305</v>
      </c>
      <c r="D3857" s="10" t="s">
        <v>30306</v>
      </c>
      <c r="E3857" s="11" t="s">
        <v>30307</v>
      </c>
      <c r="F3857" s="6">
        <v>419962</v>
      </c>
      <c r="G3857" s="6" t="s">
        <v>3293</v>
      </c>
      <c r="H3857" s="16">
        <v>3499556</v>
      </c>
      <c r="I3857" s="12" t="s">
        <v>2251</v>
      </c>
      <c r="J3857" s="12" t="s">
        <v>7085</v>
      </c>
      <c r="K3857" s="15">
        <v>2238000</v>
      </c>
      <c r="L3857" s="13" t="s">
        <v>15</v>
      </c>
      <c r="M3857" s="7">
        <v>1</v>
      </c>
      <c r="N3857" s="17"/>
    </row>
    <row r="3858" spans="1:14" ht="47.25">
      <c r="A3858" s="6">
        <v>3856</v>
      </c>
      <c r="B3858" s="8" t="s">
        <v>29839</v>
      </c>
      <c r="C3858" s="9" t="s">
        <v>30303</v>
      </c>
      <c r="D3858" s="10" t="s">
        <v>30166</v>
      </c>
      <c r="E3858" s="11" t="s">
        <v>30308</v>
      </c>
      <c r="F3858" s="6">
        <v>419963</v>
      </c>
      <c r="G3858" s="6" t="s">
        <v>3293</v>
      </c>
      <c r="H3858" s="16">
        <v>3499473.01</v>
      </c>
      <c r="I3858" s="12" t="s">
        <v>2251</v>
      </c>
      <c r="J3858" s="12" t="s">
        <v>7085</v>
      </c>
      <c r="K3858" s="15"/>
      <c r="L3858" s="13" t="s">
        <v>15</v>
      </c>
      <c r="M3858" s="7">
        <v>1</v>
      </c>
      <c r="N3858" s="17"/>
    </row>
    <row r="3859" spans="1:14" ht="110.25">
      <c r="A3859" s="6">
        <v>3857</v>
      </c>
      <c r="B3859" s="8" t="s">
        <v>29839</v>
      </c>
      <c r="C3859" s="9" t="s">
        <v>30309</v>
      </c>
      <c r="D3859" s="10" t="s">
        <v>30310</v>
      </c>
      <c r="E3859" s="11" t="s">
        <v>30311</v>
      </c>
      <c r="F3859" s="6">
        <v>262355</v>
      </c>
      <c r="G3859" s="6" t="s">
        <v>1666</v>
      </c>
      <c r="H3859" s="16">
        <v>713155540.92900002</v>
      </c>
      <c r="I3859" s="12" t="s">
        <v>30312</v>
      </c>
      <c r="J3859" s="12" t="s">
        <v>26606</v>
      </c>
      <c r="K3859" s="15">
        <v>187048983</v>
      </c>
      <c r="L3859" s="13" t="s">
        <v>14</v>
      </c>
      <c r="M3859" s="7">
        <v>1</v>
      </c>
      <c r="N3859" s="17"/>
    </row>
    <row r="3860" spans="1:14" ht="110.25">
      <c r="A3860" s="6">
        <v>3858</v>
      </c>
      <c r="B3860" s="8" t="s">
        <v>29839</v>
      </c>
      <c r="C3860" s="9" t="s">
        <v>30313</v>
      </c>
      <c r="D3860" s="10" t="s">
        <v>4383</v>
      </c>
      <c r="E3860" s="11" t="s">
        <v>30311</v>
      </c>
      <c r="F3860" s="6">
        <v>262355</v>
      </c>
      <c r="G3860" s="6" t="s">
        <v>1666</v>
      </c>
      <c r="H3860" s="16">
        <v>713155540.92900002</v>
      </c>
      <c r="I3860" s="12" t="s">
        <v>30312</v>
      </c>
      <c r="J3860" s="12" t="s">
        <v>26606</v>
      </c>
      <c r="K3860" s="15">
        <v>187048983</v>
      </c>
      <c r="L3860" s="13" t="s">
        <v>14</v>
      </c>
      <c r="M3860" s="7">
        <v>0.6</v>
      </c>
      <c r="N3860" s="17"/>
    </row>
    <row r="3861" spans="1:14" ht="110.25">
      <c r="A3861" s="6">
        <v>3859</v>
      </c>
      <c r="B3861" s="8" t="s">
        <v>29839</v>
      </c>
      <c r="C3861" s="9" t="s">
        <v>30314</v>
      </c>
      <c r="D3861" s="10" t="s">
        <v>7496</v>
      </c>
      <c r="E3861" s="11" t="s">
        <v>30311</v>
      </c>
      <c r="F3861" s="6">
        <v>262355</v>
      </c>
      <c r="G3861" s="6" t="s">
        <v>1666</v>
      </c>
      <c r="H3861" s="16">
        <v>713155540.92900002</v>
      </c>
      <c r="I3861" s="12" t="s">
        <v>30312</v>
      </c>
      <c r="J3861" s="12" t="s">
        <v>26606</v>
      </c>
      <c r="K3861" s="15">
        <v>187048983</v>
      </c>
      <c r="L3861" s="13" t="s">
        <v>14</v>
      </c>
      <c r="M3861" s="7">
        <v>0.4</v>
      </c>
      <c r="N3861" s="17"/>
    </row>
    <row r="3862" spans="1:14" ht="63">
      <c r="A3862" s="6">
        <v>3860</v>
      </c>
      <c r="B3862" s="8" t="s">
        <v>29839</v>
      </c>
      <c r="C3862" s="9" t="s">
        <v>30315</v>
      </c>
      <c r="D3862" s="10" t="s">
        <v>4383</v>
      </c>
      <c r="E3862" s="11" t="s">
        <v>30316</v>
      </c>
      <c r="F3862" s="6">
        <v>126088</v>
      </c>
      <c r="G3862" s="6" t="s">
        <v>873</v>
      </c>
      <c r="H3862" s="16">
        <v>14519668.99</v>
      </c>
      <c r="I3862" s="12" t="s">
        <v>30317</v>
      </c>
      <c r="J3862" s="12" t="s">
        <v>14867</v>
      </c>
      <c r="K3862" s="15">
        <v>13186000</v>
      </c>
      <c r="L3862" s="13" t="s">
        <v>15</v>
      </c>
      <c r="M3862" s="7">
        <v>100</v>
      </c>
      <c r="N3862" s="17"/>
    </row>
    <row r="3863" spans="1:14" ht="78.75">
      <c r="A3863" s="6">
        <v>3861</v>
      </c>
      <c r="B3863" s="8" t="s">
        <v>29839</v>
      </c>
      <c r="C3863" s="9" t="s">
        <v>30318</v>
      </c>
      <c r="D3863" s="10" t="s">
        <v>29857</v>
      </c>
      <c r="E3863" s="11" t="s">
        <v>30319</v>
      </c>
      <c r="F3863" s="6">
        <v>126089</v>
      </c>
      <c r="G3863" s="6" t="s">
        <v>873</v>
      </c>
      <c r="H3863" s="16">
        <v>14499613.810000001</v>
      </c>
      <c r="I3863" s="12" t="s">
        <v>30317</v>
      </c>
      <c r="J3863" s="12" t="s">
        <v>14867</v>
      </c>
      <c r="K3863" s="15">
        <v>9279000</v>
      </c>
      <c r="L3863" s="13" t="s">
        <v>15</v>
      </c>
      <c r="M3863" s="7">
        <v>1</v>
      </c>
      <c r="N3863" s="17"/>
    </row>
    <row r="3864" spans="1:14" ht="47.25">
      <c r="A3864" s="6">
        <v>3862</v>
      </c>
      <c r="B3864" s="8" t="s">
        <v>29839</v>
      </c>
      <c r="C3864" s="9" t="s">
        <v>30320</v>
      </c>
      <c r="D3864" s="10" t="s">
        <v>4262</v>
      </c>
      <c r="E3864" s="11" t="s">
        <v>30321</v>
      </c>
      <c r="F3864" s="6">
        <v>126090</v>
      </c>
      <c r="G3864" s="6" t="s">
        <v>873</v>
      </c>
      <c r="H3864" s="16">
        <v>9541978.9399999995</v>
      </c>
      <c r="I3864" s="12" t="s">
        <v>5293</v>
      </c>
      <c r="J3864" s="12" t="s">
        <v>30322</v>
      </c>
      <c r="K3864" s="15">
        <v>2013000</v>
      </c>
      <c r="L3864" s="13" t="s">
        <v>15</v>
      </c>
      <c r="M3864" s="7">
        <v>1</v>
      </c>
      <c r="N3864" s="17"/>
    </row>
    <row r="3865" spans="1:14" ht="47.25">
      <c r="A3865" s="6">
        <v>3863</v>
      </c>
      <c r="B3865" s="8" t="s">
        <v>29839</v>
      </c>
      <c r="C3865" s="9" t="s">
        <v>30323</v>
      </c>
      <c r="D3865" s="10" t="s">
        <v>29841</v>
      </c>
      <c r="E3865" s="11" t="s">
        <v>30324</v>
      </c>
      <c r="F3865" s="6">
        <v>126091</v>
      </c>
      <c r="G3865" s="6" t="s">
        <v>873</v>
      </c>
      <c r="H3865" s="16">
        <v>9636554.2599999998</v>
      </c>
      <c r="I3865" s="12" t="s">
        <v>30317</v>
      </c>
      <c r="J3865" s="12" t="s">
        <v>6668</v>
      </c>
      <c r="K3865" s="15">
        <v>5467000</v>
      </c>
      <c r="L3865" s="13" t="s">
        <v>15</v>
      </c>
      <c r="M3865" s="7">
        <v>1</v>
      </c>
      <c r="N3865" s="17"/>
    </row>
    <row r="3866" spans="1:14" ht="47.25">
      <c r="A3866" s="6">
        <v>3864</v>
      </c>
      <c r="B3866" s="8" t="s">
        <v>29839</v>
      </c>
      <c r="C3866" s="9" t="s">
        <v>30325</v>
      </c>
      <c r="D3866" s="10" t="s">
        <v>30326</v>
      </c>
      <c r="E3866" s="11" t="s">
        <v>30327</v>
      </c>
      <c r="F3866" s="6">
        <v>126092</v>
      </c>
      <c r="G3866" s="6" t="s">
        <v>873</v>
      </c>
      <c r="H3866" s="16">
        <v>10001962.85</v>
      </c>
      <c r="I3866" s="12" t="s">
        <v>5293</v>
      </c>
      <c r="J3866" s="12" t="s">
        <v>30328</v>
      </c>
      <c r="K3866" s="15">
        <v>9648000</v>
      </c>
      <c r="L3866" s="13" t="s">
        <v>15</v>
      </c>
      <c r="M3866" s="7">
        <v>1</v>
      </c>
      <c r="N3866" s="17"/>
    </row>
    <row r="3867" spans="1:14" ht="31.5">
      <c r="A3867" s="6">
        <v>3865</v>
      </c>
      <c r="B3867" s="8" t="s">
        <v>29839</v>
      </c>
      <c r="C3867" s="9" t="s">
        <v>30329</v>
      </c>
      <c r="D3867" s="10" t="s">
        <v>30330</v>
      </c>
      <c r="E3867" s="11" t="s">
        <v>30331</v>
      </c>
      <c r="F3867" s="6">
        <v>217815</v>
      </c>
      <c r="G3867" s="6" t="s">
        <v>873</v>
      </c>
      <c r="H3867" s="16">
        <v>12458752.34</v>
      </c>
      <c r="I3867" s="12" t="s">
        <v>28370</v>
      </c>
      <c r="J3867" s="12" t="s">
        <v>2404</v>
      </c>
      <c r="K3867" s="15">
        <v>14252463</v>
      </c>
      <c r="L3867" s="13" t="s">
        <v>15</v>
      </c>
      <c r="M3867" s="7">
        <v>1</v>
      </c>
      <c r="N3867" s="17"/>
    </row>
    <row r="3868" spans="1:14" ht="31.5">
      <c r="A3868" s="6">
        <v>3866</v>
      </c>
      <c r="B3868" s="8" t="s">
        <v>29839</v>
      </c>
      <c r="C3868" s="9" t="s">
        <v>30332</v>
      </c>
      <c r="D3868" s="10" t="s">
        <v>30333</v>
      </c>
      <c r="E3868" s="11" t="s">
        <v>30334</v>
      </c>
      <c r="F3868" s="6">
        <v>391313</v>
      </c>
      <c r="G3868" s="6" t="s">
        <v>873</v>
      </c>
      <c r="H3868" s="16">
        <v>6553100</v>
      </c>
      <c r="I3868" s="12" t="s">
        <v>1542</v>
      </c>
      <c r="J3868" s="12" t="s">
        <v>1858</v>
      </c>
      <c r="K3868" s="15"/>
      <c r="L3868" s="13" t="s">
        <v>15</v>
      </c>
      <c r="M3868" s="7">
        <v>1</v>
      </c>
      <c r="N3868" s="17"/>
    </row>
    <row r="3869" spans="1:14" ht="94.5">
      <c r="A3869" s="6">
        <v>3867</v>
      </c>
      <c r="B3869" s="8" t="s">
        <v>29839</v>
      </c>
      <c r="C3869" s="9" t="s">
        <v>30335</v>
      </c>
      <c r="D3869" s="10" t="s">
        <v>30336</v>
      </c>
      <c r="E3869" s="11" t="s">
        <v>30337</v>
      </c>
      <c r="F3869" s="6">
        <v>243144</v>
      </c>
      <c r="G3869" s="6" t="s">
        <v>2712</v>
      </c>
      <c r="H3869" s="16">
        <v>46202400</v>
      </c>
      <c r="I3869" s="12" t="s">
        <v>21360</v>
      </c>
      <c r="J3869" s="12" t="s">
        <v>5178</v>
      </c>
      <c r="K3869" s="15">
        <v>36977000</v>
      </c>
      <c r="L3869" s="13" t="s">
        <v>14</v>
      </c>
      <c r="M3869" s="7">
        <v>1</v>
      </c>
      <c r="N3869" s="17"/>
    </row>
    <row r="3870" spans="1:14" ht="47.25">
      <c r="A3870" s="6">
        <v>3868</v>
      </c>
      <c r="B3870" s="8" t="s">
        <v>29839</v>
      </c>
      <c r="C3870" s="9" t="s">
        <v>30276</v>
      </c>
      <c r="D3870" s="10" t="s">
        <v>4390</v>
      </c>
      <c r="E3870" s="11"/>
      <c r="F3870" s="6"/>
      <c r="G3870" s="6"/>
      <c r="H3870" s="16"/>
      <c r="I3870" s="12"/>
      <c r="J3870" s="12"/>
      <c r="K3870" s="15"/>
      <c r="L3870" s="13"/>
      <c r="M3870" s="7">
        <v>0.51</v>
      </c>
      <c r="N3870" s="17"/>
    </row>
    <row r="3871" spans="1:14" ht="31.5">
      <c r="A3871" s="6">
        <v>3869</v>
      </c>
      <c r="B3871" s="8" t="s">
        <v>29839</v>
      </c>
      <c r="C3871" s="9" t="s">
        <v>30338</v>
      </c>
      <c r="D3871" s="10" t="s">
        <v>30015</v>
      </c>
      <c r="E3871" s="11"/>
      <c r="F3871" s="6"/>
      <c r="G3871" s="6"/>
      <c r="H3871" s="16"/>
      <c r="I3871" s="12"/>
      <c r="J3871" s="12"/>
      <c r="K3871" s="15"/>
      <c r="L3871" s="13"/>
      <c r="M3871" s="7">
        <v>0.49</v>
      </c>
      <c r="N3871" s="17"/>
    </row>
    <row r="3872" spans="1:14" ht="94.5">
      <c r="A3872" s="6">
        <v>3870</v>
      </c>
      <c r="B3872" s="8" t="s">
        <v>29839</v>
      </c>
      <c r="C3872" s="9" t="s">
        <v>30339</v>
      </c>
      <c r="D3872" s="10" t="s">
        <v>30340</v>
      </c>
      <c r="E3872" s="11" t="s">
        <v>30341</v>
      </c>
      <c r="F3872" s="6">
        <v>260044</v>
      </c>
      <c r="G3872" s="6" t="s">
        <v>2712</v>
      </c>
      <c r="H3872" s="16">
        <v>39021000</v>
      </c>
      <c r="I3872" s="12" t="s">
        <v>26856</v>
      </c>
      <c r="J3872" s="12" t="s">
        <v>20891</v>
      </c>
      <c r="K3872" s="15">
        <v>10000000</v>
      </c>
      <c r="L3872" s="13" t="s">
        <v>14</v>
      </c>
      <c r="M3872" s="7">
        <v>1</v>
      </c>
      <c r="N3872" s="17"/>
    </row>
    <row r="3873" spans="1:14" ht="94.5">
      <c r="A3873" s="6">
        <v>3871</v>
      </c>
      <c r="B3873" s="8" t="s">
        <v>29839</v>
      </c>
      <c r="C3873" s="9" t="s">
        <v>30342</v>
      </c>
      <c r="D3873" s="10" t="s">
        <v>4383</v>
      </c>
      <c r="E3873" s="11" t="s">
        <v>30341</v>
      </c>
      <c r="F3873" s="6">
        <v>260044</v>
      </c>
      <c r="G3873" s="6" t="s">
        <v>2712</v>
      </c>
      <c r="H3873" s="16">
        <v>39021000</v>
      </c>
      <c r="I3873" s="12" t="s">
        <v>26856</v>
      </c>
      <c r="J3873" s="12" t="s">
        <v>20891</v>
      </c>
      <c r="K3873" s="15">
        <v>10901165</v>
      </c>
      <c r="L3873" s="13" t="s">
        <v>14</v>
      </c>
      <c r="M3873" s="7">
        <v>0.49</v>
      </c>
      <c r="N3873" s="17"/>
    </row>
    <row r="3874" spans="1:14" ht="94.5">
      <c r="A3874" s="6">
        <v>3872</v>
      </c>
      <c r="B3874" s="8" t="s">
        <v>29839</v>
      </c>
      <c r="C3874" s="9" t="s">
        <v>30343</v>
      </c>
      <c r="D3874" s="10" t="s">
        <v>4390</v>
      </c>
      <c r="E3874" s="11" t="s">
        <v>30341</v>
      </c>
      <c r="F3874" s="6">
        <v>260044</v>
      </c>
      <c r="G3874" s="6" t="s">
        <v>2712</v>
      </c>
      <c r="H3874" s="16">
        <v>39021000</v>
      </c>
      <c r="I3874" s="12" t="s">
        <v>26856</v>
      </c>
      <c r="J3874" s="12" t="s">
        <v>20891</v>
      </c>
      <c r="K3874" s="15">
        <v>10901165</v>
      </c>
      <c r="L3874" s="13" t="s">
        <v>14</v>
      </c>
      <c r="M3874" s="7">
        <v>0.51</v>
      </c>
      <c r="N3874" s="17"/>
    </row>
    <row r="3875" spans="1:14" ht="47.25">
      <c r="A3875" s="6">
        <v>3873</v>
      </c>
      <c r="B3875" s="8" t="s">
        <v>29839</v>
      </c>
      <c r="C3875" s="9" t="s">
        <v>30344</v>
      </c>
      <c r="D3875" s="10" t="s">
        <v>29951</v>
      </c>
      <c r="E3875" s="11" t="s">
        <v>30345</v>
      </c>
      <c r="F3875" s="6">
        <v>287315</v>
      </c>
      <c r="G3875" s="6" t="s">
        <v>30346</v>
      </c>
      <c r="H3875" s="16">
        <v>9845632.7200000007</v>
      </c>
      <c r="I3875" s="12" t="s">
        <v>25102</v>
      </c>
      <c r="J3875" s="12" t="s">
        <v>5018</v>
      </c>
      <c r="K3875" s="15">
        <v>2500000</v>
      </c>
      <c r="L3875" s="13" t="s">
        <v>15</v>
      </c>
      <c r="M3875" s="7">
        <v>1</v>
      </c>
      <c r="N3875" s="17"/>
    </row>
    <row r="3876" spans="1:14" ht="63">
      <c r="A3876" s="6">
        <v>3874</v>
      </c>
      <c r="B3876" s="8" t="s">
        <v>29839</v>
      </c>
      <c r="C3876" s="9" t="s">
        <v>30347</v>
      </c>
      <c r="D3876" s="10" t="s">
        <v>7306</v>
      </c>
      <c r="E3876" s="11" t="s">
        <v>30348</v>
      </c>
      <c r="F3876" s="6">
        <v>287316</v>
      </c>
      <c r="G3876" s="6" t="s">
        <v>30346</v>
      </c>
      <c r="H3876" s="16">
        <v>9842079.5700000003</v>
      </c>
      <c r="I3876" s="12" t="s">
        <v>13237</v>
      </c>
      <c r="J3876" s="12" t="s">
        <v>30349</v>
      </c>
      <c r="K3876" s="15">
        <v>2500000</v>
      </c>
      <c r="L3876" s="13" t="s">
        <v>15</v>
      </c>
      <c r="M3876" s="7">
        <v>1</v>
      </c>
      <c r="N3876" s="17"/>
    </row>
    <row r="3877" spans="1:14" ht="78.75">
      <c r="A3877" s="6">
        <v>3875</v>
      </c>
      <c r="B3877" s="8" t="s">
        <v>29839</v>
      </c>
      <c r="C3877" s="9" t="s">
        <v>30350</v>
      </c>
      <c r="D3877" s="10" t="s">
        <v>10748</v>
      </c>
      <c r="E3877" s="11" t="s">
        <v>30351</v>
      </c>
      <c r="F3877" s="6">
        <v>417176</v>
      </c>
      <c r="G3877" s="6" t="s">
        <v>679</v>
      </c>
      <c r="H3877" s="16">
        <v>4097507.37</v>
      </c>
      <c r="I3877" s="12" t="s">
        <v>7509</v>
      </c>
      <c r="J3877" s="12" t="s">
        <v>30352</v>
      </c>
      <c r="K3877" s="15">
        <v>4097507.37</v>
      </c>
      <c r="L3877" s="13" t="s">
        <v>15</v>
      </c>
      <c r="M3877" s="7">
        <v>1</v>
      </c>
      <c r="N3877" s="17"/>
    </row>
    <row r="3878" spans="1:14" ht="94.5">
      <c r="A3878" s="6">
        <v>3876</v>
      </c>
      <c r="B3878" s="8" t="s">
        <v>29839</v>
      </c>
      <c r="C3878" s="9" t="s">
        <v>30353</v>
      </c>
      <c r="D3878" s="10" t="s">
        <v>30354</v>
      </c>
      <c r="E3878" s="11" t="s">
        <v>30355</v>
      </c>
      <c r="F3878" s="6">
        <v>417177</v>
      </c>
      <c r="G3878" s="6" t="s">
        <v>679</v>
      </c>
      <c r="H3878" s="16">
        <v>4052285.67</v>
      </c>
      <c r="I3878" s="12" t="s">
        <v>7509</v>
      </c>
      <c r="J3878" s="12" t="s">
        <v>7260</v>
      </c>
      <c r="K3878" s="15"/>
      <c r="L3878" s="13" t="s">
        <v>15</v>
      </c>
      <c r="M3878" s="7">
        <v>1</v>
      </c>
      <c r="N3878" s="17"/>
    </row>
    <row r="3879" spans="1:14" ht="78.75">
      <c r="A3879" s="6">
        <v>3877</v>
      </c>
      <c r="B3879" s="8" t="s">
        <v>29839</v>
      </c>
      <c r="C3879" s="9" t="s">
        <v>30356</v>
      </c>
      <c r="D3879" s="10" t="s">
        <v>6714</v>
      </c>
      <c r="E3879" s="11" t="s">
        <v>30357</v>
      </c>
      <c r="F3879" s="6">
        <v>475550</v>
      </c>
      <c r="G3879" s="6" t="s">
        <v>4438</v>
      </c>
      <c r="H3879" s="16">
        <v>74032000</v>
      </c>
      <c r="I3879" s="12"/>
      <c r="J3879" s="12"/>
      <c r="K3879" s="15"/>
      <c r="L3879" s="13" t="s">
        <v>15</v>
      </c>
      <c r="M3879" s="7">
        <v>1</v>
      </c>
      <c r="N3879" s="17"/>
    </row>
    <row r="3880" spans="1:14" ht="63">
      <c r="A3880" s="6">
        <v>3878</v>
      </c>
      <c r="B3880" s="8" t="s">
        <v>29839</v>
      </c>
      <c r="C3880" s="9" t="s">
        <v>30358</v>
      </c>
      <c r="D3880" s="10" t="s">
        <v>30359</v>
      </c>
      <c r="E3880" s="11" t="s">
        <v>30360</v>
      </c>
      <c r="F3880" s="6">
        <v>464208</v>
      </c>
      <c r="G3880" s="6" t="s">
        <v>4438</v>
      </c>
      <c r="H3880" s="16">
        <v>136907283</v>
      </c>
      <c r="I3880" s="12" t="s">
        <v>1936</v>
      </c>
      <c r="J3880" s="12" t="s">
        <v>30361</v>
      </c>
      <c r="K3880" s="15"/>
      <c r="L3880" s="13" t="s">
        <v>14</v>
      </c>
      <c r="M3880" s="7">
        <v>1</v>
      </c>
      <c r="N3880" s="17"/>
    </row>
    <row r="3881" spans="1:14" ht="63">
      <c r="A3881" s="6">
        <v>3879</v>
      </c>
      <c r="B3881" s="8" t="s">
        <v>29839</v>
      </c>
      <c r="C3881" s="9" t="s">
        <v>30362</v>
      </c>
      <c r="D3881" s="10" t="s">
        <v>30015</v>
      </c>
      <c r="E3881" s="11" t="s">
        <v>30360</v>
      </c>
      <c r="F3881" s="6">
        <v>464208</v>
      </c>
      <c r="G3881" s="6" t="s">
        <v>4438</v>
      </c>
      <c r="H3881" s="16">
        <v>136907283</v>
      </c>
      <c r="I3881" s="12" t="s">
        <v>1936</v>
      </c>
      <c r="J3881" s="12" t="s">
        <v>30361</v>
      </c>
      <c r="K3881" s="15"/>
      <c r="L3881" s="13" t="s">
        <v>14</v>
      </c>
      <c r="M3881" s="7">
        <v>0.6</v>
      </c>
      <c r="N3881" s="17"/>
    </row>
    <row r="3882" spans="1:14" ht="78.75">
      <c r="A3882" s="6">
        <v>3880</v>
      </c>
      <c r="B3882" s="8" t="s">
        <v>29839</v>
      </c>
      <c r="C3882" s="9" t="s">
        <v>30363</v>
      </c>
      <c r="D3882" s="10" t="s">
        <v>3279</v>
      </c>
      <c r="E3882" s="11" t="s">
        <v>30360</v>
      </c>
      <c r="F3882" s="6">
        <v>464208</v>
      </c>
      <c r="G3882" s="6" t="s">
        <v>4438</v>
      </c>
      <c r="H3882" s="16">
        <v>136907283</v>
      </c>
      <c r="I3882" s="12" t="s">
        <v>1936</v>
      </c>
      <c r="J3882" s="12" t="s">
        <v>30361</v>
      </c>
      <c r="K3882" s="15"/>
      <c r="L3882" s="13" t="s">
        <v>14</v>
      </c>
      <c r="M3882" s="7">
        <v>0.4</v>
      </c>
      <c r="N3882" s="17"/>
    </row>
    <row r="3883" spans="1:14" ht="63">
      <c r="A3883" s="6">
        <v>3881</v>
      </c>
      <c r="B3883" s="8" t="s">
        <v>29839</v>
      </c>
      <c r="C3883" s="9" t="s">
        <v>30364</v>
      </c>
      <c r="D3883" s="10" t="s">
        <v>30365</v>
      </c>
      <c r="E3883" s="11" t="s">
        <v>30366</v>
      </c>
      <c r="F3883" s="6">
        <v>449966</v>
      </c>
      <c r="G3883" s="6" t="s">
        <v>4438</v>
      </c>
      <c r="H3883" s="16">
        <v>50908794.449000001</v>
      </c>
      <c r="I3883" s="12">
        <v>2909.2</v>
      </c>
      <c r="J3883" s="12" t="s">
        <v>14868</v>
      </c>
      <c r="K3883" s="15"/>
      <c r="L3883" s="13" t="s">
        <v>15</v>
      </c>
      <c r="M3883" s="7">
        <v>1</v>
      </c>
      <c r="N3883" s="17"/>
    </row>
    <row r="3884" spans="1:14" ht="94.5">
      <c r="A3884" s="6">
        <v>3882</v>
      </c>
      <c r="B3884" s="8" t="s">
        <v>29839</v>
      </c>
      <c r="C3884" s="9" t="s">
        <v>30170</v>
      </c>
      <c r="D3884" s="10" t="s">
        <v>7306</v>
      </c>
      <c r="E3884" s="11" t="s">
        <v>30367</v>
      </c>
      <c r="F3884" s="6">
        <v>438535</v>
      </c>
      <c r="G3884" s="6" t="s">
        <v>7768</v>
      </c>
      <c r="H3884" s="16">
        <v>28757408.52</v>
      </c>
      <c r="I3884" s="12" t="s">
        <v>23442</v>
      </c>
      <c r="J3884" s="12" t="s">
        <v>26765</v>
      </c>
      <c r="K3884" s="15"/>
      <c r="L3884" s="13" t="s">
        <v>15</v>
      </c>
      <c r="M3884" s="7">
        <v>1</v>
      </c>
      <c r="N3884" s="17"/>
    </row>
    <row r="3885" spans="1:14" ht="63">
      <c r="A3885" s="6">
        <v>3883</v>
      </c>
      <c r="B3885" s="8" t="s">
        <v>29839</v>
      </c>
      <c r="C3885" s="9" t="s">
        <v>30170</v>
      </c>
      <c r="D3885" s="10" t="s">
        <v>7306</v>
      </c>
      <c r="E3885" s="11" t="s">
        <v>30368</v>
      </c>
      <c r="F3885" s="6">
        <v>438537</v>
      </c>
      <c r="G3885" s="6" t="s">
        <v>7768</v>
      </c>
      <c r="H3885" s="16">
        <v>45439075.07</v>
      </c>
      <c r="I3885" s="12" t="s">
        <v>7477</v>
      </c>
      <c r="J3885" s="12" t="s">
        <v>26658</v>
      </c>
      <c r="K3885" s="15"/>
      <c r="L3885" s="13" t="s">
        <v>15</v>
      </c>
      <c r="M3885" s="7">
        <v>1</v>
      </c>
      <c r="N3885" s="17"/>
    </row>
    <row r="3886" spans="1:14" ht="78.75">
      <c r="A3886" s="6">
        <v>3884</v>
      </c>
      <c r="B3886" s="8" t="s">
        <v>29839</v>
      </c>
      <c r="C3886" s="9" t="s">
        <v>30369</v>
      </c>
      <c r="D3886" s="10" t="s">
        <v>30370</v>
      </c>
      <c r="E3886" s="11" t="s">
        <v>30371</v>
      </c>
      <c r="F3886" s="6">
        <v>438538</v>
      </c>
      <c r="G3886" s="6" t="s">
        <v>7768</v>
      </c>
      <c r="H3886" s="16">
        <v>36203242</v>
      </c>
      <c r="I3886" s="12">
        <v>17.111999999999998</v>
      </c>
      <c r="J3886" s="12" t="s">
        <v>30372</v>
      </c>
      <c r="K3886" s="15"/>
      <c r="L3886" s="13" t="s">
        <v>14</v>
      </c>
      <c r="M3886" s="7">
        <v>1</v>
      </c>
      <c r="N3886" s="17"/>
    </row>
    <row r="3887" spans="1:14" ht="78.75">
      <c r="A3887" s="6">
        <v>3885</v>
      </c>
      <c r="B3887" s="8" t="s">
        <v>29839</v>
      </c>
      <c r="C3887" s="9" t="s">
        <v>30373</v>
      </c>
      <c r="D3887" s="10" t="s">
        <v>30175</v>
      </c>
      <c r="E3887" s="11" t="s">
        <v>30371</v>
      </c>
      <c r="F3887" s="6">
        <v>438538</v>
      </c>
      <c r="G3887" s="6" t="s">
        <v>7768</v>
      </c>
      <c r="H3887" s="16">
        <v>36203242</v>
      </c>
      <c r="I3887" s="12">
        <v>17.111999999999998</v>
      </c>
      <c r="J3887" s="12" t="s">
        <v>30372</v>
      </c>
      <c r="K3887" s="15"/>
      <c r="L3887" s="13" t="s">
        <v>14</v>
      </c>
      <c r="M3887" s="7">
        <v>0.6</v>
      </c>
      <c r="N3887" s="17"/>
    </row>
    <row r="3888" spans="1:14" ht="78.75">
      <c r="A3888" s="6">
        <v>3886</v>
      </c>
      <c r="B3888" s="8" t="s">
        <v>29839</v>
      </c>
      <c r="C3888" s="9" t="s">
        <v>30038</v>
      </c>
      <c r="D3888" s="10" t="s">
        <v>6699</v>
      </c>
      <c r="E3888" s="11" t="s">
        <v>30371</v>
      </c>
      <c r="F3888" s="6">
        <v>438538</v>
      </c>
      <c r="G3888" s="6" t="s">
        <v>7768</v>
      </c>
      <c r="H3888" s="16">
        <v>36203242</v>
      </c>
      <c r="I3888" s="12">
        <v>17.111999999999998</v>
      </c>
      <c r="J3888" s="12" t="s">
        <v>30372</v>
      </c>
      <c r="K3888" s="15"/>
      <c r="L3888" s="13" t="s">
        <v>14</v>
      </c>
      <c r="M3888" s="7">
        <v>0.4</v>
      </c>
      <c r="N3888" s="17"/>
    </row>
    <row r="3889" spans="1:14" ht="78.75">
      <c r="A3889" s="6">
        <v>3887</v>
      </c>
      <c r="B3889" s="8" t="s">
        <v>29839</v>
      </c>
      <c r="C3889" s="9" t="s">
        <v>30374</v>
      </c>
      <c r="D3889" s="10" t="s">
        <v>30375</v>
      </c>
      <c r="E3889" s="11" t="s">
        <v>30376</v>
      </c>
      <c r="F3889" s="6">
        <v>438539</v>
      </c>
      <c r="G3889" s="6" t="s">
        <v>7768</v>
      </c>
      <c r="H3889" s="16">
        <v>43896542.090000004</v>
      </c>
      <c r="I3889" s="12" t="s">
        <v>1693</v>
      </c>
      <c r="J3889" s="12" t="s">
        <v>1694</v>
      </c>
      <c r="K3889" s="15"/>
      <c r="L3889" s="13" t="s">
        <v>14</v>
      </c>
      <c r="M3889" s="7">
        <v>1</v>
      </c>
      <c r="N3889" s="17"/>
    </row>
    <row r="3890" spans="1:14" ht="47.25">
      <c r="A3890" s="6">
        <v>3888</v>
      </c>
      <c r="B3890" s="8" t="s">
        <v>29839</v>
      </c>
      <c r="C3890" s="9" t="s">
        <v>30377</v>
      </c>
      <c r="D3890" s="10" t="s">
        <v>7394</v>
      </c>
      <c r="E3890" s="11"/>
      <c r="F3890" s="6"/>
      <c r="G3890" s="6"/>
      <c r="H3890" s="16"/>
      <c r="I3890" s="12"/>
      <c r="J3890" s="12"/>
      <c r="K3890" s="15"/>
      <c r="L3890" s="13"/>
      <c r="M3890" s="7">
        <v>0.51</v>
      </c>
      <c r="N3890" s="17"/>
    </row>
    <row r="3891" spans="1:14" ht="94.5">
      <c r="A3891" s="6">
        <v>3889</v>
      </c>
      <c r="B3891" s="8" t="s">
        <v>29839</v>
      </c>
      <c r="C3891" s="9" t="s">
        <v>30378</v>
      </c>
      <c r="D3891" s="10" t="s">
        <v>6916</v>
      </c>
      <c r="E3891" s="11" t="s">
        <v>4738</v>
      </c>
      <c r="F3891" s="6"/>
      <c r="G3891" s="6"/>
      <c r="H3891" s="16"/>
      <c r="I3891" s="12"/>
      <c r="J3891" s="12"/>
      <c r="K3891" s="15"/>
      <c r="L3891" s="13"/>
      <c r="M3891" s="7">
        <v>0.49</v>
      </c>
      <c r="N3891" s="17"/>
    </row>
    <row r="3892" spans="1:14" ht="47.25">
      <c r="A3892" s="6">
        <v>3890</v>
      </c>
      <c r="B3892" s="8" t="s">
        <v>17106</v>
      </c>
      <c r="C3892" s="9" t="s">
        <v>18046</v>
      </c>
      <c r="D3892" s="10" t="s">
        <v>17108</v>
      </c>
      <c r="E3892" s="11" t="s">
        <v>18047</v>
      </c>
      <c r="F3892" s="6">
        <v>141605</v>
      </c>
      <c r="G3892" s="6" t="s">
        <v>873</v>
      </c>
      <c r="H3892" s="16">
        <v>9851301</v>
      </c>
      <c r="I3892" s="12">
        <v>43146</v>
      </c>
      <c r="J3892" s="12">
        <v>43697</v>
      </c>
      <c r="K3892" s="15">
        <v>8000000</v>
      </c>
      <c r="L3892" s="13" t="s">
        <v>15</v>
      </c>
      <c r="M3892" s="7">
        <v>1</v>
      </c>
      <c r="N3892" s="17"/>
    </row>
    <row r="3893" spans="1:14" ht="94.5">
      <c r="A3893" s="6">
        <v>3891</v>
      </c>
      <c r="B3893" s="8" t="s">
        <v>17106</v>
      </c>
      <c r="C3893" s="9" t="s">
        <v>18046</v>
      </c>
      <c r="D3893" s="10" t="s">
        <v>17108</v>
      </c>
      <c r="E3893" s="11" t="s">
        <v>18048</v>
      </c>
      <c r="F3893" s="6">
        <v>169752</v>
      </c>
      <c r="G3893" s="6" t="s">
        <v>873</v>
      </c>
      <c r="H3893" s="16">
        <v>18190193</v>
      </c>
      <c r="I3893" s="12">
        <v>43241</v>
      </c>
      <c r="J3893" s="12">
        <v>43953</v>
      </c>
      <c r="K3893" s="15">
        <v>5220000</v>
      </c>
      <c r="L3893" s="13" t="s">
        <v>15</v>
      </c>
      <c r="M3893" s="7">
        <v>1</v>
      </c>
      <c r="N3893" s="17"/>
    </row>
    <row r="3894" spans="1:14" ht="47.25">
      <c r="A3894" s="6">
        <v>3892</v>
      </c>
      <c r="B3894" s="8" t="s">
        <v>17106</v>
      </c>
      <c r="C3894" s="9" t="s">
        <v>18046</v>
      </c>
      <c r="D3894" s="10" t="s">
        <v>17108</v>
      </c>
      <c r="E3894" s="11" t="s">
        <v>17109</v>
      </c>
      <c r="F3894" s="6">
        <v>413925</v>
      </c>
      <c r="G3894" s="6" t="s">
        <v>873</v>
      </c>
      <c r="H3894" s="16">
        <v>6733260</v>
      </c>
      <c r="I3894" s="12">
        <v>43956</v>
      </c>
      <c r="J3894" s="12">
        <v>44229</v>
      </c>
      <c r="K3894" s="15">
        <v>0</v>
      </c>
      <c r="L3894" s="13" t="s">
        <v>15</v>
      </c>
      <c r="M3894" s="7">
        <v>1</v>
      </c>
      <c r="N3894" s="17"/>
    </row>
    <row r="3895" spans="1:14" ht="47.25">
      <c r="A3895" s="6">
        <v>3893</v>
      </c>
      <c r="B3895" s="8" t="s">
        <v>17106</v>
      </c>
      <c r="C3895" s="9" t="s">
        <v>18046</v>
      </c>
      <c r="D3895" s="10" t="s">
        <v>17108</v>
      </c>
      <c r="E3895" s="11" t="s">
        <v>17111</v>
      </c>
      <c r="F3895" s="6">
        <v>413926</v>
      </c>
      <c r="G3895" s="6" t="s">
        <v>873</v>
      </c>
      <c r="H3895" s="16">
        <v>6703290</v>
      </c>
      <c r="I3895" s="12">
        <v>43956</v>
      </c>
      <c r="J3895" s="12">
        <v>44229</v>
      </c>
      <c r="K3895" s="15">
        <v>0</v>
      </c>
      <c r="L3895" s="13" t="s">
        <v>15</v>
      </c>
      <c r="M3895" s="7">
        <v>1</v>
      </c>
      <c r="N3895" s="17"/>
    </row>
    <row r="3896" spans="1:14" ht="283.5">
      <c r="A3896" s="6">
        <v>3894</v>
      </c>
      <c r="B3896" s="8" t="s">
        <v>17106</v>
      </c>
      <c r="C3896" s="9" t="s">
        <v>18046</v>
      </c>
      <c r="D3896" s="10" t="s">
        <v>17108</v>
      </c>
      <c r="E3896" s="11" t="s">
        <v>18049</v>
      </c>
      <c r="F3896" s="6">
        <v>281180</v>
      </c>
      <c r="G3896" s="6" t="s">
        <v>10085</v>
      </c>
      <c r="H3896" s="16">
        <v>23218368.800000001</v>
      </c>
      <c r="I3896" s="12">
        <v>43612</v>
      </c>
      <c r="J3896" s="12">
        <v>43769</v>
      </c>
      <c r="K3896" s="15">
        <v>2900000</v>
      </c>
      <c r="L3896" s="13" t="s">
        <v>15</v>
      </c>
      <c r="M3896" s="7">
        <v>1</v>
      </c>
      <c r="N3896" s="17"/>
    </row>
    <row r="3897" spans="1:14" ht="47.25">
      <c r="A3897" s="6">
        <v>3895</v>
      </c>
      <c r="B3897" s="8" t="s">
        <v>17106</v>
      </c>
      <c r="C3897" s="9" t="s">
        <v>18046</v>
      </c>
      <c r="D3897" s="10" t="s">
        <v>17108</v>
      </c>
      <c r="E3897" s="11" t="s">
        <v>17112</v>
      </c>
      <c r="F3897" s="6">
        <v>355871</v>
      </c>
      <c r="G3897" s="6" t="s">
        <v>10085</v>
      </c>
      <c r="H3897" s="16">
        <v>4684121.9780000001</v>
      </c>
      <c r="I3897" s="12">
        <v>43808</v>
      </c>
      <c r="J3897" s="12">
        <v>43979</v>
      </c>
      <c r="K3897" s="15">
        <v>3200000</v>
      </c>
      <c r="L3897" s="13" t="s">
        <v>15</v>
      </c>
      <c r="M3897" s="7">
        <v>1</v>
      </c>
      <c r="N3897" s="17"/>
    </row>
    <row r="3898" spans="1:14" ht="78.75">
      <c r="A3898" s="6">
        <v>3896</v>
      </c>
      <c r="B3898" s="8" t="s">
        <v>17106</v>
      </c>
      <c r="C3898" s="9" t="s">
        <v>18046</v>
      </c>
      <c r="D3898" s="10" t="s">
        <v>17108</v>
      </c>
      <c r="E3898" s="11" t="s">
        <v>18050</v>
      </c>
      <c r="F3898" s="6">
        <v>355872</v>
      </c>
      <c r="G3898" s="6" t="s">
        <v>10085</v>
      </c>
      <c r="H3898" s="16">
        <v>8442050.5390000008</v>
      </c>
      <c r="I3898" s="12">
        <v>43823</v>
      </c>
      <c r="J3898" s="12">
        <v>44160</v>
      </c>
      <c r="K3898" s="15">
        <v>4950000</v>
      </c>
      <c r="L3898" s="13" t="s">
        <v>15</v>
      </c>
      <c r="M3898" s="7">
        <v>1</v>
      </c>
      <c r="N3898" s="17"/>
    </row>
    <row r="3899" spans="1:14" ht="110.25">
      <c r="A3899" s="6">
        <v>3897</v>
      </c>
      <c r="B3899" s="8" t="s">
        <v>17106</v>
      </c>
      <c r="C3899" s="9" t="s">
        <v>18046</v>
      </c>
      <c r="D3899" s="10" t="s">
        <v>17108</v>
      </c>
      <c r="E3899" s="11" t="s">
        <v>18051</v>
      </c>
      <c r="F3899" s="6">
        <v>355873</v>
      </c>
      <c r="G3899" s="6" t="s">
        <v>10085</v>
      </c>
      <c r="H3899" s="16">
        <v>10859603.639</v>
      </c>
      <c r="I3899" s="12">
        <v>43984</v>
      </c>
      <c r="J3899" s="12">
        <v>44160</v>
      </c>
      <c r="K3899" s="15">
        <v>5690000</v>
      </c>
      <c r="L3899" s="13" t="s">
        <v>15</v>
      </c>
      <c r="M3899" s="7">
        <v>1</v>
      </c>
      <c r="N3899" s="17"/>
    </row>
    <row r="3900" spans="1:14" ht="110.25">
      <c r="A3900" s="6">
        <v>3898</v>
      </c>
      <c r="B3900" s="8" t="s">
        <v>17106</v>
      </c>
      <c r="C3900" s="9" t="s">
        <v>18046</v>
      </c>
      <c r="D3900" s="10" t="s">
        <v>17108</v>
      </c>
      <c r="E3900" s="11" t="s">
        <v>18052</v>
      </c>
      <c r="F3900" s="6">
        <v>323615</v>
      </c>
      <c r="G3900" s="6" t="s">
        <v>18053</v>
      </c>
      <c r="H3900" s="16">
        <v>15619966</v>
      </c>
      <c r="I3900" s="12">
        <v>43823</v>
      </c>
      <c r="J3900" s="12">
        <v>43950</v>
      </c>
      <c r="K3900" s="15">
        <v>5100000</v>
      </c>
      <c r="L3900" s="13" t="s">
        <v>15</v>
      </c>
      <c r="M3900" s="7">
        <v>1</v>
      </c>
      <c r="N3900" s="17"/>
    </row>
    <row r="3901" spans="1:14" ht="63">
      <c r="A3901" s="6">
        <v>3899</v>
      </c>
      <c r="B3901" s="8" t="s">
        <v>17106</v>
      </c>
      <c r="C3901" s="9" t="s">
        <v>18046</v>
      </c>
      <c r="D3901" s="10" t="s">
        <v>17108</v>
      </c>
      <c r="E3901" s="11" t="s">
        <v>18054</v>
      </c>
      <c r="F3901" s="6">
        <v>355874</v>
      </c>
      <c r="G3901" s="6" t="s">
        <v>10085</v>
      </c>
      <c r="H3901" s="16">
        <v>4817569.1969999997</v>
      </c>
      <c r="I3901" s="12" t="s">
        <v>6608</v>
      </c>
      <c r="J3901" s="12">
        <v>44150</v>
      </c>
      <c r="K3901" s="15">
        <v>2500000</v>
      </c>
      <c r="L3901" s="13" t="s">
        <v>15</v>
      </c>
      <c r="M3901" s="7">
        <v>1</v>
      </c>
      <c r="N3901" s="17"/>
    </row>
    <row r="3902" spans="1:14" ht="63">
      <c r="A3902" s="6">
        <v>3900</v>
      </c>
      <c r="B3902" s="8" t="s">
        <v>17106</v>
      </c>
      <c r="C3902" s="9" t="s">
        <v>18046</v>
      </c>
      <c r="D3902" s="10" t="s">
        <v>17108</v>
      </c>
      <c r="E3902" s="11" t="s">
        <v>18055</v>
      </c>
      <c r="F3902" s="6">
        <v>355875</v>
      </c>
      <c r="G3902" s="6" t="s">
        <v>10085</v>
      </c>
      <c r="H3902" s="16">
        <v>7603749.1330000004</v>
      </c>
      <c r="I3902" s="12">
        <v>43474</v>
      </c>
      <c r="J3902" s="12">
        <v>44145</v>
      </c>
      <c r="K3902" s="15">
        <v>3550000</v>
      </c>
      <c r="L3902" s="13" t="s">
        <v>15</v>
      </c>
      <c r="M3902" s="7">
        <v>1</v>
      </c>
      <c r="N3902" s="17"/>
    </row>
    <row r="3903" spans="1:14" ht="47.25">
      <c r="A3903" s="6">
        <v>3901</v>
      </c>
      <c r="B3903" s="8" t="s">
        <v>17106</v>
      </c>
      <c r="C3903" s="9" t="s">
        <v>18056</v>
      </c>
      <c r="D3903" s="10" t="s">
        <v>17108</v>
      </c>
      <c r="E3903" s="11" t="s">
        <v>17113</v>
      </c>
      <c r="F3903" s="6">
        <v>355939</v>
      </c>
      <c r="G3903" s="6" t="s">
        <v>10085</v>
      </c>
      <c r="H3903" s="16">
        <v>7628000</v>
      </c>
      <c r="I3903" s="12">
        <v>43882</v>
      </c>
      <c r="J3903" s="12">
        <v>44220</v>
      </c>
      <c r="K3903" s="15">
        <v>0</v>
      </c>
      <c r="L3903" s="13" t="s">
        <v>15</v>
      </c>
      <c r="M3903" s="7">
        <v>1</v>
      </c>
      <c r="N3903" s="17"/>
    </row>
    <row r="3904" spans="1:14" ht="47.25">
      <c r="A3904" s="6">
        <v>3902</v>
      </c>
      <c r="B3904" s="8" t="s">
        <v>17106</v>
      </c>
      <c r="C3904" s="9" t="s">
        <v>18046</v>
      </c>
      <c r="D3904" s="10" t="s">
        <v>17108</v>
      </c>
      <c r="E3904" s="11" t="s">
        <v>17114</v>
      </c>
      <c r="F3904" s="6">
        <v>355942</v>
      </c>
      <c r="G3904" s="6" t="s">
        <v>10085</v>
      </c>
      <c r="H3904" s="16">
        <v>9396693.3100000005</v>
      </c>
      <c r="I3904" s="12" t="s">
        <v>4520</v>
      </c>
      <c r="J3904" s="12">
        <v>44221</v>
      </c>
      <c r="K3904" s="15">
        <v>0</v>
      </c>
      <c r="L3904" s="13" t="s">
        <v>15</v>
      </c>
      <c r="M3904" s="7">
        <v>1</v>
      </c>
      <c r="N3904" s="17"/>
    </row>
    <row r="3905" spans="1:14" ht="47.25">
      <c r="A3905" s="6">
        <v>3903</v>
      </c>
      <c r="B3905" s="8" t="s">
        <v>17106</v>
      </c>
      <c r="C3905" s="9" t="s">
        <v>18046</v>
      </c>
      <c r="D3905" s="10" t="s">
        <v>17108</v>
      </c>
      <c r="E3905" s="11" t="s">
        <v>17115</v>
      </c>
      <c r="F3905" s="6">
        <v>356919</v>
      </c>
      <c r="G3905" s="6" t="s">
        <v>10085</v>
      </c>
      <c r="H3905" s="16">
        <v>8651263.2620000001</v>
      </c>
      <c r="I3905" s="12">
        <v>43890</v>
      </c>
      <c r="J3905" s="12">
        <v>44015</v>
      </c>
      <c r="K3905" s="15">
        <v>6100000</v>
      </c>
      <c r="L3905" s="13" t="s">
        <v>15</v>
      </c>
      <c r="M3905" s="7">
        <v>1</v>
      </c>
      <c r="N3905" s="17"/>
    </row>
    <row r="3906" spans="1:14" ht="47.25">
      <c r="A3906" s="6">
        <v>3904</v>
      </c>
      <c r="B3906" s="8" t="s">
        <v>17106</v>
      </c>
      <c r="C3906" s="9" t="s">
        <v>18046</v>
      </c>
      <c r="D3906" s="10" t="s">
        <v>17108</v>
      </c>
      <c r="E3906" s="11" t="s">
        <v>17116</v>
      </c>
      <c r="F3906" s="6">
        <v>355920</v>
      </c>
      <c r="G3906" s="6" t="s">
        <v>10085</v>
      </c>
      <c r="H3906" s="16">
        <v>3471392.5469999998</v>
      </c>
      <c r="I3906" s="12">
        <v>43888</v>
      </c>
      <c r="J3906" s="12">
        <v>44097</v>
      </c>
      <c r="K3906" s="15">
        <v>0</v>
      </c>
      <c r="L3906" s="13" t="s">
        <v>15</v>
      </c>
      <c r="M3906" s="7">
        <v>1</v>
      </c>
      <c r="N3906" s="17"/>
    </row>
    <row r="3907" spans="1:14" ht="47.25">
      <c r="A3907" s="6">
        <v>3905</v>
      </c>
      <c r="B3907" s="8" t="s">
        <v>17106</v>
      </c>
      <c r="C3907" s="9" t="s">
        <v>18046</v>
      </c>
      <c r="D3907" s="10" t="s">
        <v>17108</v>
      </c>
      <c r="E3907" s="11" t="s">
        <v>17117</v>
      </c>
      <c r="F3907" s="6">
        <v>356922</v>
      </c>
      <c r="G3907" s="6" t="s">
        <v>10085</v>
      </c>
      <c r="H3907" s="16">
        <v>1905000</v>
      </c>
      <c r="I3907" s="12">
        <v>43901</v>
      </c>
      <c r="J3907" s="12">
        <v>44251</v>
      </c>
      <c r="K3907" s="15">
        <v>0</v>
      </c>
      <c r="L3907" s="13" t="s">
        <v>15</v>
      </c>
      <c r="M3907" s="7">
        <v>1</v>
      </c>
      <c r="N3907" s="17"/>
    </row>
    <row r="3908" spans="1:14" ht="47.25">
      <c r="A3908" s="6">
        <v>3906</v>
      </c>
      <c r="B3908" s="8" t="s">
        <v>17106</v>
      </c>
      <c r="C3908" s="9" t="s">
        <v>18046</v>
      </c>
      <c r="D3908" s="10" t="s">
        <v>17108</v>
      </c>
      <c r="E3908" s="11" t="s">
        <v>17118</v>
      </c>
      <c r="F3908" s="6">
        <v>355878</v>
      </c>
      <c r="G3908" s="6" t="s">
        <v>10085</v>
      </c>
      <c r="H3908" s="16">
        <v>5118277.9440000001</v>
      </c>
      <c r="I3908" s="12" t="s">
        <v>17119</v>
      </c>
      <c r="J3908" s="12" t="s">
        <v>16122</v>
      </c>
      <c r="K3908" s="15">
        <v>3690000</v>
      </c>
      <c r="L3908" s="13" t="s">
        <v>15</v>
      </c>
      <c r="M3908" s="7">
        <v>1</v>
      </c>
      <c r="N3908" s="17"/>
    </row>
    <row r="3909" spans="1:14" ht="47.25">
      <c r="A3909" s="6">
        <v>3907</v>
      </c>
      <c r="B3909" s="8" t="s">
        <v>17106</v>
      </c>
      <c r="C3909" s="9" t="s">
        <v>18046</v>
      </c>
      <c r="D3909" s="10" t="s">
        <v>17108</v>
      </c>
      <c r="E3909" s="11" t="s">
        <v>17120</v>
      </c>
      <c r="F3909" s="6">
        <v>355879</v>
      </c>
      <c r="G3909" s="6" t="s">
        <v>10085</v>
      </c>
      <c r="H3909" s="16">
        <v>4554480.7819999997</v>
      </c>
      <c r="I3909" s="12" t="s">
        <v>6608</v>
      </c>
      <c r="J3909" s="12">
        <v>44160</v>
      </c>
      <c r="K3909" s="15">
        <v>3150000</v>
      </c>
      <c r="L3909" s="13" t="s">
        <v>15</v>
      </c>
      <c r="M3909" s="7">
        <v>1</v>
      </c>
      <c r="N3909" s="17"/>
    </row>
    <row r="3910" spans="1:14" ht="47.25">
      <c r="A3910" s="6">
        <v>3908</v>
      </c>
      <c r="B3910" s="8" t="s">
        <v>17106</v>
      </c>
      <c r="C3910" s="9" t="s">
        <v>18046</v>
      </c>
      <c r="D3910" s="10" t="s">
        <v>17108</v>
      </c>
      <c r="E3910" s="11" t="s">
        <v>18057</v>
      </c>
      <c r="F3910" s="6">
        <v>509639</v>
      </c>
      <c r="G3910" s="6" t="s">
        <v>2521</v>
      </c>
      <c r="H3910" s="16">
        <v>8197867.0159999998</v>
      </c>
      <c r="I3910" s="12"/>
      <c r="J3910" s="12"/>
      <c r="K3910" s="15">
        <v>0</v>
      </c>
      <c r="L3910" s="13"/>
      <c r="M3910" s="7"/>
      <c r="N3910" s="17"/>
    </row>
    <row r="3911" spans="1:14" ht="63">
      <c r="A3911" s="6">
        <v>3909</v>
      </c>
      <c r="B3911" s="8" t="s">
        <v>17106</v>
      </c>
      <c r="C3911" s="9" t="s">
        <v>17121</v>
      </c>
      <c r="D3911" s="10" t="s">
        <v>17122</v>
      </c>
      <c r="E3911" s="11" t="s">
        <v>17123</v>
      </c>
      <c r="F3911" s="6">
        <v>302839</v>
      </c>
      <c r="G3911" s="6" t="s">
        <v>10085</v>
      </c>
      <c r="H3911" s="16">
        <v>71130000</v>
      </c>
      <c r="I3911" s="12">
        <v>43685</v>
      </c>
      <c r="J3911" s="12">
        <v>44232</v>
      </c>
      <c r="K3911" s="15">
        <v>19850000</v>
      </c>
      <c r="L3911" s="13" t="s">
        <v>14</v>
      </c>
      <c r="M3911" s="7">
        <v>1</v>
      </c>
      <c r="N3911" s="17"/>
    </row>
    <row r="3912" spans="1:14" ht="63">
      <c r="A3912" s="6">
        <v>3910</v>
      </c>
      <c r="B3912" s="8" t="s">
        <v>17106</v>
      </c>
      <c r="C3912" s="9" t="s">
        <v>17124</v>
      </c>
      <c r="D3912" s="10" t="s">
        <v>17125</v>
      </c>
      <c r="E3912" s="11" t="s">
        <v>17123</v>
      </c>
      <c r="F3912" s="6">
        <v>302839</v>
      </c>
      <c r="G3912" s="6" t="s">
        <v>10085</v>
      </c>
      <c r="H3912" s="16">
        <v>71130000</v>
      </c>
      <c r="I3912" s="12">
        <v>43685</v>
      </c>
      <c r="J3912" s="12">
        <v>44232</v>
      </c>
      <c r="K3912" s="15">
        <v>19850000</v>
      </c>
      <c r="L3912" s="13" t="s">
        <v>14</v>
      </c>
      <c r="M3912" s="7">
        <v>0.51</v>
      </c>
      <c r="N3912" s="17"/>
    </row>
    <row r="3913" spans="1:14" ht="63">
      <c r="A3913" s="6">
        <v>3911</v>
      </c>
      <c r="B3913" s="8" t="s">
        <v>17106</v>
      </c>
      <c r="C3913" s="9" t="s">
        <v>17126</v>
      </c>
      <c r="D3913" s="10" t="s">
        <v>17108</v>
      </c>
      <c r="E3913" s="11" t="s">
        <v>17123</v>
      </c>
      <c r="F3913" s="6">
        <v>302839</v>
      </c>
      <c r="G3913" s="6" t="s">
        <v>10085</v>
      </c>
      <c r="H3913" s="16">
        <v>71130000</v>
      </c>
      <c r="I3913" s="12">
        <v>43685</v>
      </c>
      <c r="J3913" s="12">
        <v>44232</v>
      </c>
      <c r="K3913" s="15">
        <v>19850000</v>
      </c>
      <c r="L3913" s="13" t="s">
        <v>14</v>
      </c>
      <c r="M3913" s="7">
        <v>0.49</v>
      </c>
      <c r="N3913" s="17"/>
    </row>
    <row r="3914" spans="1:14" ht="94.5">
      <c r="A3914" s="6">
        <v>3912</v>
      </c>
      <c r="B3914" s="8" t="s">
        <v>17106</v>
      </c>
      <c r="C3914" s="9" t="s">
        <v>17121</v>
      </c>
      <c r="D3914" s="10" t="s">
        <v>17122</v>
      </c>
      <c r="E3914" s="11" t="s">
        <v>17127</v>
      </c>
      <c r="F3914" s="6">
        <v>303063</v>
      </c>
      <c r="G3914" s="6" t="s">
        <v>10085</v>
      </c>
      <c r="H3914" s="16">
        <v>48001478.210000001</v>
      </c>
      <c r="I3914" s="12">
        <v>43719</v>
      </c>
      <c r="J3914" s="12">
        <v>44266</v>
      </c>
      <c r="K3914" s="15">
        <v>10150000</v>
      </c>
      <c r="L3914" s="13" t="s">
        <v>15</v>
      </c>
      <c r="M3914" s="7">
        <v>1</v>
      </c>
      <c r="N3914" s="17"/>
    </row>
    <row r="3915" spans="1:14" ht="94.5">
      <c r="A3915" s="6">
        <v>3913</v>
      </c>
      <c r="B3915" s="8" t="s">
        <v>17106</v>
      </c>
      <c r="C3915" s="9" t="s">
        <v>17124</v>
      </c>
      <c r="D3915" s="10" t="s">
        <v>17125</v>
      </c>
      <c r="E3915" s="11" t="s">
        <v>17127</v>
      </c>
      <c r="F3915" s="6">
        <v>303063</v>
      </c>
      <c r="G3915" s="6" t="s">
        <v>10085</v>
      </c>
      <c r="H3915" s="16">
        <v>48001478.210000001</v>
      </c>
      <c r="I3915" s="12">
        <v>43719</v>
      </c>
      <c r="J3915" s="12">
        <v>44266</v>
      </c>
      <c r="K3915" s="15">
        <v>10150000</v>
      </c>
      <c r="L3915" s="13" t="s">
        <v>15</v>
      </c>
      <c r="M3915" s="7">
        <v>0.51</v>
      </c>
      <c r="N3915" s="17"/>
    </row>
    <row r="3916" spans="1:14" ht="94.5">
      <c r="A3916" s="6">
        <v>3914</v>
      </c>
      <c r="B3916" s="8" t="s">
        <v>17106</v>
      </c>
      <c r="C3916" s="9" t="s">
        <v>17128</v>
      </c>
      <c r="D3916" s="10" t="s">
        <v>17108</v>
      </c>
      <c r="E3916" s="11" t="s">
        <v>17127</v>
      </c>
      <c r="F3916" s="6">
        <v>303063</v>
      </c>
      <c r="G3916" s="6" t="s">
        <v>10085</v>
      </c>
      <c r="H3916" s="16">
        <v>48001478.210000001</v>
      </c>
      <c r="I3916" s="12">
        <v>43719</v>
      </c>
      <c r="J3916" s="12">
        <v>44266</v>
      </c>
      <c r="K3916" s="15">
        <v>10150000</v>
      </c>
      <c r="L3916" s="13" t="s">
        <v>15</v>
      </c>
      <c r="M3916" s="7">
        <v>0.49</v>
      </c>
      <c r="N3916" s="17"/>
    </row>
    <row r="3917" spans="1:14" ht="31.5">
      <c r="A3917" s="6">
        <v>3915</v>
      </c>
      <c r="B3917" s="8" t="s">
        <v>17106</v>
      </c>
      <c r="C3917" s="9" t="s">
        <v>17107</v>
      </c>
      <c r="D3917" s="10" t="s">
        <v>17108</v>
      </c>
      <c r="E3917" s="11" t="s">
        <v>17129</v>
      </c>
      <c r="F3917" s="6">
        <v>492143</v>
      </c>
      <c r="G3917" s="6" t="s">
        <v>16</v>
      </c>
      <c r="H3917" s="16">
        <v>6670983.3389999997</v>
      </c>
      <c r="I3917" s="12">
        <v>44160</v>
      </c>
      <c r="J3917" s="12">
        <v>44232</v>
      </c>
      <c r="K3917" s="15">
        <v>0</v>
      </c>
      <c r="L3917" s="13" t="s">
        <v>15</v>
      </c>
      <c r="M3917" s="7">
        <v>1</v>
      </c>
      <c r="N3917" s="17"/>
    </row>
    <row r="3918" spans="1:14" ht="31.5">
      <c r="A3918" s="6">
        <v>3916</v>
      </c>
      <c r="B3918" s="8" t="s">
        <v>17106</v>
      </c>
      <c r="C3918" s="9" t="s">
        <v>17107</v>
      </c>
      <c r="D3918" s="10" t="s">
        <v>17108</v>
      </c>
      <c r="E3918" s="11" t="s">
        <v>17130</v>
      </c>
      <c r="F3918" s="6">
        <v>414333</v>
      </c>
      <c r="G3918" s="6" t="s">
        <v>1109</v>
      </c>
      <c r="H3918" s="16">
        <v>349431</v>
      </c>
      <c r="I3918" s="12">
        <v>44077</v>
      </c>
      <c r="J3918" s="12" t="s">
        <v>9470</v>
      </c>
      <c r="K3918" s="15">
        <v>0</v>
      </c>
      <c r="L3918" s="13" t="s">
        <v>15</v>
      </c>
      <c r="M3918" s="7">
        <v>1</v>
      </c>
      <c r="N3918" s="17"/>
    </row>
    <row r="3919" spans="1:14" ht="63">
      <c r="A3919" s="6">
        <v>3917</v>
      </c>
      <c r="B3919" s="8" t="s">
        <v>17106</v>
      </c>
      <c r="C3919" s="9" t="s">
        <v>17131</v>
      </c>
      <c r="D3919" s="10" t="s">
        <v>17132</v>
      </c>
      <c r="E3919" s="11" t="s">
        <v>17133</v>
      </c>
      <c r="F3919" s="6">
        <v>337942</v>
      </c>
      <c r="G3919" s="6" t="s">
        <v>3298</v>
      </c>
      <c r="H3919" s="16">
        <v>68539063.247999996</v>
      </c>
      <c r="I3919" s="12">
        <v>43713</v>
      </c>
      <c r="J3919" s="12">
        <v>44318</v>
      </c>
      <c r="K3919" s="15">
        <v>35900000</v>
      </c>
      <c r="L3919" s="13" t="s">
        <v>15</v>
      </c>
      <c r="M3919" s="7">
        <v>1</v>
      </c>
      <c r="N3919" s="17"/>
    </row>
    <row r="3920" spans="1:14" ht="299.25">
      <c r="A3920" s="6">
        <v>3918</v>
      </c>
      <c r="B3920" s="8" t="s">
        <v>17106</v>
      </c>
      <c r="C3920" s="9" t="s">
        <v>17131</v>
      </c>
      <c r="D3920" s="10" t="s">
        <v>17132</v>
      </c>
      <c r="E3920" s="11" t="s">
        <v>18058</v>
      </c>
      <c r="F3920" s="6">
        <v>323613</v>
      </c>
      <c r="G3920" s="6" t="s">
        <v>10085</v>
      </c>
      <c r="H3920" s="16">
        <v>25585363.34</v>
      </c>
      <c r="I3920" s="12">
        <v>43803</v>
      </c>
      <c r="J3920" s="12" t="s">
        <v>18059</v>
      </c>
      <c r="K3920" s="15">
        <v>0</v>
      </c>
      <c r="L3920" s="13" t="s">
        <v>15</v>
      </c>
      <c r="M3920" s="7">
        <v>1</v>
      </c>
      <c r="N3920" s="17"/>
    </row>
    <row r="3921" spans="1:14" ht="189">
      <c r="A3921" s="6">
        <v>3919</v>
      </c>
      <c r="B3921" s="8" t="s">
        <v>17106</v>
      </c>
      <c r="C3921" s="9" t="s">
        <v>17131</v>
      </c>
      <c r="D3921" s="10" t="s">
        <v>17132</v>
      </c>
      <c r="E3921" s="11" t="s">
        <v>18060</v>
      </c>
      <c r="F3921" s="6">
        <v>323614</v>
      </c>
      <c r="G3921" s="6" t="s">
        <v>10085</v>
      </c>
      <c r="H3921" s="16">
        <v>20922927.476</v>
      </c>
      <c r="I3921" s="12">
        <v>43803</v>
      </c>
      <c r="J3921" s="12">
        <v>44500</v>
      </c>
      <c r="K3921" s="15">
        <v>1200000</v>
      </c>
      <c r="L3921" s="13" t="s">
        <v>15</v>
      </c>
      <c r="M3921" s="7">
        <v>1</v>
      </c>
      <c r="N3921" s="17"/>
    </row>
    <row r="3922" spans="1:14" ht="189">
      <c r="A3922" s="6">
        <v>3920</v>
      </c>
      <c r="B3922" s="8" t="s">
        <v>17106</v>
      </c>
      <c r="C3922" s="9" t="s">
        <v>17131</v>
      </c>
      <c r="D3922" s="10" t="s">
        <v>17132</v>
      </c>
      <c r="E3922" s="11" t="s">
        <v>18061</v>
      </c>
      <c r="F3922" s="6">
        <v>322740</v>
      </c>
      <c r="G3922" s="6" t="s">
        <v>10085</v>
      </c>
      <c r="H3922" s="16">
        <v>23099112.745999999</v>
      </c>
      <c r="I3922" s="12">
        <v>43803</v>
      </c>
      <c r="J3922" s="12">
        <v>44080</v>
      </c>
      <c r="K3922" s="15">
        <v>1151300</v>
      </c>
      <c r="L3922" s="13" t="s">
        <v>15</v>
      </c>
      <c r="M3922" s="7">
        <v>1</v>
      </c>
      <c r="N3922" s="17"/>
    </row>
    <row r="3923" spans="1:14" ht="110.25">
      <c r="A3923" s="6">
        <v>3921</v>
      </c>
      <c r="B3923" s="8" t="s">
        <v>17106</v>
      </c>
      <c r="C3923" s="9" t="s">
        <v>17131</v>
      </c>
      <c r="D3923" s="10" t="s">
        <v>17132</v>
      </c>
      <c r="E3923" s="11" t="s">
        <v>18062</v>
      </c>
      <c r="F3923" s="6">
        <v>322783</v>
      </c>
      <c r="G3923" s="6" t="s">
        <v>10085</v>
      </c>
      <c r="H3923" s="16">
        <v>13206864.117000001</v>
      </c>
      <c r="I3923" s="12">
        <v>43803</v>
      </c>
      <c r="J3923" s="12">
        <v>44257</v>
      </c>
      <c r="K3923" s="15">
        <v>9470000</v>
      </c>
      <c r="L3923" s="13" t="s">
        <v>15</v>
      </c>
      <c r="M3923" s="7">
        <v>1</v>
      </c>
      <c r="N3923" s="17"/>
    </row>
    <row r="3924" spans="1:14" ht="173.25">
      <c r="A3924" s="6">
        <v>3922</v>
      </c>
      <c r="B3924" s="8" t="s">
        <v>17106</v>
      </c>
      <c r="C3924" s="9" t="s">
        <v>17131</v>
      </c>
      <c r="D3924" s="10" t="s">
        <v>17132</v>
      </c>
      <c r="E3924" s="11" t="s">
        <v>18063</v>
      </c>
      <c r="F3924" s="6">
        <v>303198</v>
      </c>
      <c r="G3924" s="6" t="s">
        <v>10085</v>
      </c>
      <c r="H3924" s="16">
        <v>15930888.234999999</v>
      </c>
      <c r="I3924" s="12">
        <v>43717</v>
      </c>
      <c r="J3924" s="12">
        <v>44264</v>
      </c>
      <c r="K3924" s="15">
        <v>6270000</v>
      </c>
      <c r="L3924" s="13" t="s">
        <v>15</v>
      </c>
      <c r="M3924" s="7">
        <v>1</v>
      </c>
      <c r="N3924" s="17"/>
    </row>
    <row r="3925" spans="1:14" ht="63">
      <c r="A3925" s="6">
        <v>3923</v>
      </c>
      <c r="B3925" s="8" t="s">
        <v>17106</v>
      </c>
      <c r="C3925" s="9" t="s">
        <v>17131</v>
      </c>
      <c r="D3925" s="10" t="s">
        <v>17132</v>
      </c>
      <c r="E3925" s="11" t="s">
        <v>17134</v>
      </c>
      <c r="F3925" s="6">
        <v>282132</v>
      </c>
      <c r="G3925" s="6" t="s">
        <v>10085</v>
      </c>
      <c r="H3925" s="16">
        <v>13663494.971999999</v>
      </c>
      <c r="I3925" s="12">
        <v>43563</v>
      </c>
      <c r="J3925" s="12">
        <v>44227</v>
      </c>
      <c r="K3925" s="15">
        <v>9745000</v>
      </c>
      <c r="L3925" s="13" t="s">
        <v>15</v>
      </c>
      <c r="M3925" s="7">
        <v>1</v>
      </c>
      <c r="N3925" s="17"/>
    </row>
    <row r="3926" spans="1:14" ht="126">
      <c r="A3926" s="6">
        <v>3924</v>
      </c>
      <c r="B3926" s="8" t="s">
        <v>17106</v>
      </c>
      <c r="C3926" s="9" t="s">
        <v>17135</v>
      </c>
      <c r="D3926" s="10" t="s">
        <v>17136</v>
      </c>
      <c r="E3926" s="11" t="s">
        <v>18064</v>
      </c>
      <c r="F3926" s="6">
        <v>323580</v>
      </c>
      <c r="G3926" s="6" t="s">
        <v>10085</v>
      </c>
      <c r="H3926" s="16">
        <v>22609507.289999999</v>
      </c>
      <c r="I3926" s="12">
        <v>43803</v>
      </c>
      <c r="J3926" s="12">
        <v>44041</v>
      </c>
      <c r="K3926" s="15">
        <v>9180000</v>
      </c>
      <c r="L3926" s="13" t="s">
        <v>14</v>
      </c>
      <c r="M3926" s="7">
        <v>1</v>
      </c>
      <c r="N3926" s="17"/>
    </row>
    <row r="3927" spans="1:14" ht="126">
      <c r="A3927" s="6">
        <v>3925</v>
      </c>
      <c r="B3927" s="8" t="s">
        <v>17106</v>
      </c>
      <c r="C3927" s="9" t="s">
        <v>17137</v>
      </c>
      <c r="D3927" s="10" t="s">
        <v>17136</v>
      </c>
      <c r="E3927" s="11" t="s">
        <v>18064</v>
      </c>
      <c r="F3927" s="6">
        <v>323580</v>
      </c>
      <c r="G3927" s="6" t="s">
        <v>10085</v>
      </c>
      <c r="H3927" s="16">
        <v>22609507.289999999</v>
      </c>
      <c r="I3927" s="12">
        <v>43803</v>
      </c>
      <c r="J3927" s="12">
        <v>44041</v>
      </c>
      <c r="K3927" s="15">
        <v>9180000</v>
      </c>
      <c r="L3927" s="13" t="s">
        <v>14</v>
      </c>
      <c r="M3927" s="7">
        <v>0.51</v>
      </c>
      <c r="N3927" s="17"/>
    </row>
    <row r="3928" spans="1:14" ht="126">
      <c r="A3928" s="6">
        <v>3926</v>
      </c>
      <c r="B3928" s="8" t="s">
        <v>17106</v>
      </c>
      <c r="C3928" s="9" t="s">
        <v>17138</v>
      </c>
      <c r="D3928" s="10" t="s">
        <v>17136</v>
      </c>
      <c r="E3928" s="11" t="s">
        <v>18064</v>
      </c>
      <c r="F3928" s="6">
        <v>323580</v>
      </c>
      <c r="G3928" s="6" t="s">
        <v>10085</v>
      </c>
      <c r="H3928" s="16">
        <v>22609507.289999999</v>
      </c>
      <c r="I3928" s="12">
        <v>43803</v>
      </c>
      <c r="J3928" s="12">
        <v>44041</v>
      </c>
      <c r="K3928" s="15">
        <v>9180000</v>
      </c>
      <c r="L3928" s="13" t="s">
        <v>14</v>
      </c>
      <c r="M3928" s="7">
        <v>0.49</v>
      </c>
      <c r="N3928" s="17"/>
    </row>
    <row r="3929" spans="1:14" ht="173.25">
      <c r="A3929" s="6">
        <v>3927</v>
      </c>
      <c r="B3929" s="8" t="s">
        <v>17106</v>
      </c>
      <c r="C3929" s="9" t="s">
        <v>17139</v>
      </c>
      <c r="D3929" s="10" t="s">
        <v>17140</v>
      </c>
      <c r="E3929" s="11" t="s">
        <v>18065</v>
      </c>
      <c r="F3929" s="6">
        <v>323582</v>
      </c>
      <c r="G3929" s="6" t="s">
        <v>10085</v>
      </c>
      <c r="H3929" s="16">
        <v>166163000</v>
      </c>
      <c r="I3929" s="12">
        <v>43803</v>
      </c>
      <c r="J3929" s="12">
        <v>44138</v>
      </c>
      <c r="K3929" s="15">
        <v>0</v>
      </c>
      <c r="L3929" s="13" t="s">
        <v>14</v>
      </c>
      <c r="M3929" s="7">
        <v>1</v>
      </c>
      <c r="N3929" s="17"/>
    </row>
    <row r="3930" spans="1:14" ht="173.25">
      <c r="A3930" s="6">
        <v>3928</v>
      </c>
      <c r="B3930" s="8" t="s">
        <v>17106</v>
      </c>
      <c r="C3930" s="9" t="s">
        <v>17137</v>
      </c>
      <c r="D3930" s="10" t="s">
        <v>17132</v>
      </c>
      <c r="E3930" s="11" t="s">
        <v>18065</v>
      </c>
      <c r="F3930" s="6">
        <v>323582</v>
      </c>
      <c r="G3930" s="6" t="s">
        <v>10085</v>
      </c>
      <c r="H3930" s="16">
        <v>166163000</v>
      </c>
      <c r="I3930" s="12">
        <v>43803</v>
      </c>
      <c r="J3930" s="12">
        <v>44138</v>
      </c>
      <c r="K3930" s="15">
        <v>0</v>
      </c>
      <c r="L3930" s="13" t="s">
        <v>14</v>
      </c>
      <c r="M3930" s="7">
        <v>0.51</v>
      </c>
      <c r="N3930" s="17"/>
    </row>
    <row r="3931" spans="1:14" ht="173.25">
      <c r="A3931" s="6">
        <v>3929</v>
      </c>
      <c r="B3931" s="8" t="s">
        <v>17106</v>
      </c>
      <c r="C3931" s="9" t="s">
        <v>17141</v>
      </c>
      <c r="D3931" s="10" t="s">
        <v>17142</v>
      </c>
      <c r="E3931" s="11" t="s">
        <v>18065</v>
      </c>
      <c r="F3931" s="6">
        <v>323582</v>
      </c>
      <c r="G3931" s="6" t="s">
        <v>10085</v>
      </c>
      <c r="H3931" s="16">
        <v>166163000</v>
      </c>
      <c r="I3931" s="12">
        <v>43803</v>
      </c>
      <c r="J3931" s="12">
        <v>44138</v>
      </c>
      <c r="K3931" s="15">
        <v>0</v>
      </c>
      <c r="L3931" s="13" t="s">
        <v>14</v>
      </c>
      <c r="M3931" s="7">
        <v>0.49</v>
      </c>
      <c r="N3931" s="17"/>
    </row>
    <row r="3932" spans="1:14" ht="94.5">
      <c r="A3932" s="6">
        <v>3930</v>
      </c>
      <c r="B3932" s="8" t="s">
        <v>17106</v>
      </c>
      <c r="C3932" s="9" t="s">
        <v>17143</v>
      </c>
      <c r="D3932" s="10" t="s">
        <v>17144</v>
      </c>
      <c r="E3932" s="11" t="s">
        <v>17145</v>
      </c>
      <c r="F3932" s="6">
        <v>342077</v>
      </c>
      <c r="G3932" s="6" t="s">
        <v>10085</v>
      </c>
      <c r="H3932" s="16">
        <v>7034500000</v>
      </c>
      <c r="I3932" s="12" t="s">
        <v>6608</v>
      </c>
      <c r="J3932" s="12">
        <v>44370</v>
      </c>
      <c r="K3932" s="15">
        <v>350000</v>
      </c>
      <c r="L3932" s="13" t="s">
        <v>14</v>
      </c>
      <c r="M3932" s="7">
        <v>1</v>
      </c>
      <c r="N3932" s="17"/>
    </row>
    <row r="3933" spans="1:14" ht="94.5">
      <c r="A3933" s="6">
        <v>3931</v>
      </c>
      <c r="B3933" s="8" t="s">
        <v>17106</v>
      </c>
      <c r="C3933" s="9" t="s">
        <v>17137</v>
      </c>
      <c r="D3933" s="10" t="s">
        <v>17132</v>
      </c>
      <c r="E3933" s="11" t="s">
        <v>17145</v>
      </c>
      <c r="F3933" s="6">
        <v>342077</v>
      </c>
      <c r="G3933" s="6" t="s">
        <v>10085</v>
      </c>
      <c r="H3933" s="16">
        <v>7034500000</v>
      </c>
      <c r="I3933" s="12" t="s">
        <v>6608</v>
      </c>
      <c r="J3933" s="12">
        <v>44370</v>
      </c>
      <c r="K3933" s="15">
        <v>350000</v>
      </c>
      <c r="L3933" s="13" t="s">
        <v>14</v>
      </c>
      <c r="M3933" s="7">
        <v>0.51</v>
      </c>
      <c r="N3933" s="17"/>
    </row>
    <row r="3934" spans="1:14" ht="94.5">
      <c r="A3934" s="6">
        <v>3932</v>
      </c>
      <c r="B3934" s="8" t="s">
        <v>17106</v>
      </c>
      <c r="C3934" s="9" t="s">
        <v>17146</v>
      </c>
      <c r="D3934" s="10" t="s">
        <v>14855</v>
      </c>
      <c r="E3934" s="11" t="s">
        <v>17145</v>
      </c>
      <c r="F3934" s="6">
        <v>342077</v>
      </c>
      <c r="G3934" s="6" t="s">
        <v>10085</v>
      </c>
      <c r="H3934" s="16">
        <v>7034500000</v>
      </c>
      <c r="I3934" s="12" t="s">
        <v>6608</v>
      </c>
      <c r="J3934" s="12">
        <v>44370</v>
      </c>
      <c r="K3934" s="15">
        <v>350000</v>
      </c>
      <c r="L3934" s="13" t="s">
        <v>14</v>
      </c>
      <c r="M3934" s="7">
        <v>0.49</v>
      </c>
      <c r="N3934" s="17"/>
    </row>
    <row r="3935" spans="1:14" ht="157.5">
      <c r="A3935" s="6">
        <v>3933</v>
      </c>
      <c r="B3935" s="8" t="s">
        <v>17106</v>
      </c>
      <c r="C3935" s="9" t="s">
        <v>17147</v>
      </c>
      <c r="D3935" s="10" t="s">
        <v>17148</v>
      </c>
      <c r="E3935" s="11" t="s">
        <v>18066</v>
      </c>
      <c r="F3935" s="6">
        <v>352457</v>
      </c>
      <c r="G3935" s="6" t="s">
        <v>1666</v>
      </c>
      <c r="H3935" s="16">
        <v>196319763.653</v>
      </c>
      <c r="I3935" s="12">
        <v>44051</v>
      </c>
      <c r="J3935" s="12">
        <v>44592</v>
      </c>
      <c r="K3935" s="15">
        <v>0</v>
      </c>
      <c r="L3935" s="13" t="s">
        <v>14</v>
      </c>
      <c r="M3935" s="7">
        <v>1</v>
      </c>
      <c r="N3935" s="17"/>
    </row>
    <row r="3936" spans="1:14" ht="157.5">
      <c r="A3936" s="6">
        <v>3934</v>
      </c>
      <c r="B3936" s="8" t="s">
        <v>17106</v>
      </c>
      <c r="C3936" s="9" t="s">
        <v>17150</v>
      </c>
      <c r="D3936" s="10" t="s">
        <v>17125</v>
      </c>
      <c r="E3936" s="11" t="s">
        <v>18067</v>
      </c>
      <c r="F3936" s="6">
        <v>352457</v>
      </c>
      <c r="G3936" s="6" t="s">
        <v>1666</v>
      </c>
      <c r="H3936" s="16">
        <v>196319763.653</v>
      </c>
      <c r="I3936" s="12">
        <v>44051</v>
      </c>
      <c r="J3936" s="12">
        <v>44592</v>
      </c>
      <c r="K3936" s="15">
        <v>0</v>
      </c>
      <c r="L3936" s="13" t="s">
        <v>14</v>
      </c>
      <c r="M3936" s="7">
        <v>0.51</v>
      </c>
      <c r="N3936" s="17"/>
    </row>
    <row r="3937" spans="1:14" ht="157.5">
      <c r="A3937" s="6">
        <v>3935</v>
      </c>
      <c r="B3937" s="8" t="s">
        <v>17106</v>
      </c>
      <c r="C3937" s="9" t="s">
        <v>17151</v>
      </c>
      <c r="D3937" s="10" t="s">
        <v>17132</v>
      </c>
      <c r="E3937" s="11" t="s">
        <v>18066</v>
      </c>
      <c r="F3937" s="6">
        <v>352457</v>
      </c>
      <c r="G3937" s="6" t="s">
        <v>1666</v>
      </c>
      <c r="H3937" s="16">
        <v>196319763.653</v>
      </c>
      <c r="I3937" s="12">
        <v>44051</v>
      </c>
      <c r="J3937" s="12">
        <v>44592</v>
      </c>
      <c r="K3937" s="15">
        <v>0</v>
      </c>
      <c r="L3937" s="13" t="s">
        <v>14</v>
      </c>
      <c r="M3937" s="7">
        <v>0.49</v>
      </c>
      <c r="N3937" s="17"/>
    </row>
    <row r="3938" spans="1:14" ht="141.75">
      <c r="A3938" s="6">
        <v>3936</v>
      </c>
      <c r="B3938" s="8" t="s">
        <v>17106</v>
      </c>
      <c r="C3938" s="9" t="s">
        <v>17152</v>
      </c>
      <c r="D3938" s="10" t="s">
        <v>17153</v>
      </c>
      <c r="E3938" s="11" t="s">
        <v>18068</v>
      </c>
      <c r="F3938" s="6">
        <v>352458</v>
      </c>
      <c r="G3938" s="6" t="s">
        <v>1666</v>
      </c>
      <c r="H3938" s="16">
        <v>125609004.406</v>
      </c>
      <c r="I3938" s="12" t="s">
        <v>18069</v>
      </c>
      <c r="J3938" s="12">
        <v>44371</v>
      </c>
      <c r="K3938" s="15">
        <v>31320682</v>
      </c>
      <c r="L3938" s="13" t="s">
        <v>14</v>
      </c>
      <c r="M3938" s="7">
        <v>1</v>
      </c>
      <c r="N3938" s="17"/>
    </row>
    <row r="3939" spans="1:14" ht="141.75">
      <c r="A3939" s="6">
        <v>3937</v>
      </c>
      <c r="B3939" s="8" t="s">
        <v>17106</v>
      </c>
      <c r="C3939" s="9" t="s">
        <v>17154</v>
      </c>
      <c r="D3939" s="10"/>
      <c r="E3939" s="11" t="s">
        <v>18068</v>
      </c>
      <c r="F3939" s="6">
        <v>352458</v>
      </c>
      <c r="G3939" s="6" t="s">
        <v>1666</v>
      </c>
      <c r="H3939" s="16">
        <v>125609004.406</v>
      </c>
      <c r="I3939" s="12">
        <v>43864</v>
      </c>
      <c r="J3939" s="12">
        <v>44371</v>
      </c>
      <c r="K3939" s="15">
        <v>31320682</v>
      </c>
      <c r="L3939" s="13" t="s">
        <v>14</v>
      </c>
      <c r="M3939" s="7">
        <v>0.4</v>
      </c>
      <c r="N3939" s="17"/>
    </row>
    <row r="3940" spans="1:14" ht="141.75">
      <c r="A3940" s="6">
        <v>3938</v>
      </c>
      <c r="B3940" s="8" t="s">
        <v>17106</v>
      </c>
      <c r="C3940" s="9" t="s">
        <v>17155</v>
      </c>
      <c r="D3940" s="10" t="s">
        <v>17132</v>
      </c>
      <c r="E3940" s="11" t="s">
        <v>18068</v>
      </c>
      <c r="F3940" s="6">
        <v>352458</v>
      </c>
      <c r="G3940" s="6" t="s">
        <v>1666</v>
      </c>
      <c r="H3940" s="16">
        <v>125609004.406</v>
      </c>
      <c r="I3940" s="12">
        <v>43864</v>
      </c>
      <c r="J3940" s="12">
        <v>44371</v>
      </c>
      <c r="K3940" s="15">
        <v>31320682</v>
      </c>
      <c r="L3940" s="13" t="s">
        <v>14</v>
      </c>
      <c r="M3940" s="7">
        <v>0.3</v>
      </c>
      <c r="N3940" s="17"/>
    </row>
    <row r="3941" spans="1:14" ht="141.75">
      <c r="A3941" s="6">
        <v>3939</v>
      </c>
      <c r="B3941" s="8" t="s">
        <v>17106</v>
      </c>
      <c r="C3941" s="9" t="s">
        <v>17156</v>
      </c>
      <c r="D3941" s="10" t="s">
        <v>17157</v>
      </c>
      <c r="E3941" s="11" t="s">
        <v>18068</v>
      </c>
      <c r="F3941" s="6">
        <v>352458</v>
      </c>
      <c r="G3941" s="6" t="s">
        <v>1666</v>
      </c>
      <c r="H3941" s="16">
        <v>125609004.406</v>
      </c>
      <c r="I3941" s="12">
        <v>43864</v>
      </c>
      <c r="J3941" s="12">
        <v>44371</v>
      </c>
      <c r="K3941" s="15">
        <v>31320682</v>
      </c>
      <c r="L3941" s="13" t="s">
        <v>14</v>
      </c>
      <c r="M3941" s="7">
        <v>0.3</v>
      </c>
      <c r="N3941" s="17"/>
    </row>
    <row r="3942" spans="1:14" ht="63">
      <c r="A3942" s="6">
        <v>3940</v>
      </c>
      <c r="B3942" s="8" t="s">
        <v>17106</v>
      </c>
      <c r="C3942" s="9" t="s">
        <v>17158</v>
      </c>
      <c r="D3942" s="10" t="s">
        <v>17159</v>
      </c>
      <c r="E3942" s="11" t="s">
        <v>17160</v>
      </c>
      <c r="F3942" s="6">
        <v>478230</v>
      </c>
      <c r="G3942" s="6" t="s">
        <v>8622</v>
      </c>
      <c r="H3942" s="16">
        <v>89424633.555000007</v>
      </c>
      <c r="I3942" s="12">
        <v>44109</v>
      </c>
      <c r="J3942" s="12">
        <v>44624</v>
      </c>
      <c r="K3942" s="15">
        <v>0</v>
      </c>
      <c r="L3942" s="13" t="s">
        <v>15</v>
      </c>
      <c r="M3942" s="7">
        <v>1</v>
      </c>
      <c r="N3942" s="17"/>
    </row>
    <row r="3943" spans="1:14" ht="47.25">
      <c r="A3943" s="6">
        <v>3941</v>
      </c>
      <c r="B3943" s="8" t="s">
        <v>17106</v>
      </c>
      <c r="C3943" s="9" t="s">
        <v>18070</v>
      </c>
      <c r="D3943" s="10" t="s">
        <v>17159</v>
      </c>
      <c r="E3943" s="11" t="s">
        <v>17161</v>
      </c>
      <c r="F3943" s="6">
        <v>419576</v>
      </c>
      <c r="G3943" s="6" t="s">
        <v>1486</v>
      </c>
      <c r="H3943" s="16">
        <v>40509854.659999996</v>
      </c>
      <c r="I3943" s="12">
        <v>43970</v>
      </c>
      <c r="J3943" s="12">
        <v>44480</v>
      </c>
      <c r="K3943" s="15">
        <v>10000000</v>
      </c>
      <c r="L3943" s="13" t="s">
        <v>15</v>
      </c>
      <c r="M3943" s="7">
        <v>1</v>
      </c>
      <c r="N3943" s="17"/>
    </row>
    <row r="3944" spans="1:14" ht="63">
      <c r="A3944" s="6">
        <v>3942</v>
      </c>
      <c r="B3944" s="8" t="s">
        <v>17106</v>
      </c>
      <c r="C3944" s="9" t="s">
        <v>18070</v>
      </c>
      <c r="D3944" s="10" t="s">
        <v>17159</v>
      </c>
      <c r="E3944" s="11" t="s">
        <v>17162</v>
      </c>
      <c r="F3944" s="6">
        <v>293807</v>
      </c>
      <c r="G3944" s="6" t="s">
        <v>10085</v>
      </c>
      <c r="H3944" s="16">
        <v>9777465.5600000005</v>
      </c>
      <c r="I3944" s="12">
        <v>43639</v>
      </c>
      <c r="J3944" s="12">
        <v>40481</v>
      </c>
      <c r="K3944" s="15">
        <v>7000000</v>
      </c>
      <c r="L3944" s="13" t="s">
        <v>15</v>
      </c>
      <c r="M3944" s="7">
        <v>1</v>
      </c>
      <c r="N3944" s="17"/>
    </row>
    <row r="3945" spans="1:14" ht="220.5">
      <c r="A3945" s="6">
        <v>3943</v>
      </c>
      <c r="B3945" s="8" t="s">
        <v>17106</v>
      </c>
      <c r="C3945" s="9" t="s">
        <v>18070</v>
      </c>
      <c r="D3945" s="10" t="s">
        <v>17159</v>
      </c>
      <c r="E3945" s="11" t="s">
        <v>18071</v>
      </c>
      <c r="F3945" s="6">
        <v>303074</v>
      </c>
      <c r="G3945" s="6" t="s">
        <v>10085</v>
      </c>
      <c r="H3945" s="16">
        <v>6816088.4100000001</v>
      </c>
      <c r="I3945" s="12">
        <v>43684</v>
      </c>
      <c r="J3945" s="12">
        <v>44134</v>
      </c>
      <c r="K3945" s="15">
        <v>5200000</v>
      </c>
      <c r="L3945" s="13" t="s">
        <v>15</v>
      </c>
      <c r="M3945" s="7">
        <v>1</v>
      </c>
      <c r="N3945" s="17"/>
    </row>
    <row r="3946" spans="1:14" ht="173.25">
      <c r="A3946" s="6">
        <v>3944</v>
      </c>
      <c r="B3946" s="8" t="s">
        <v>17106</v>
      </c>
      <c r="C3946" s="9" t="s">
        <v>18070</v>
      </c>
      <c r="D3946" s="10" t="s">
        <v>17159</v>
      </c>
      <c r="E3946" s="11" t="s">
        <v>18072</v>
      </c>
      <c r="F3946" s="6">
        <v>323583</v>
      </c>
      <c r="G3946" s="6" t="s">
        <v>10085</v>
      </c>
      <c r="H3946" s="16">
        <v>16252517.664000001</v>
      </c>
      <c r="I3946" s="12" t="s">
        <v>6608</v>
      </c>
      <c r="J3946" s="12">
        <v>44138</v>
      </c>
      <c r="K3946" s="15">
        <v>10050000</v>
      </c>
      <c r="L3946" s="13" t="s">
        <v>15</v>
      </c>
      <c r="M3946" s="7">
        <v>1</v>
      </c>
      <c r="N3946" s="17"/>
    </row>
    <row r="3947" spans="1:14" ht="236.25">
      <c r="A3947" s="6">
        <v>3945</v>
      </c>
      <c r="B3947" s="8" t="s">
        <v>17106</v>
      </c>
      <c r="C3947" s="9" t="s">
        <v>18070</v>
      </c>
      <c r="D3947" s="10" t="s">
        <v>17159</v>
      </c>
      <c r="E3947" s="11" t="s">
        <v>18073</v>
      </c>
      <c r="F3947" s="6">
        <v>322890</v>
      </c>
      <c r="G3947" s="6" t="s">
        <v>10085</v>
      </c>
      <c r="H3947" s="16">
        <v>26201139</v>
      </c>
      <c r="I3947" s="12">
        <v>43803</v>
      </c>
      <c r="J3947" s="12">
        <v>44138</v>
      </c>
      <c r="K3947" s="15">
        <v>16100000</v>
      </c>
      <c r="L3947" s="13" t="s">
        <v>15</v>
      </c>
      <c r="M3947" s="7">
        <v>1</v>
      </c>
      <c r="N3947" s="17"/>
    </row>
    <row r="3948" spans="1:14" ht="126">
      <c r="A3948" s="6">
        <v>3946</v>
      </c>
      <c r="B3948" s="8" t="s">
        <v>17106</v>
      </c>
      <c r="C3948" s="9" t="s">
        <v>18070</v>
      </c>
      <c r="D3948" s="10" t="s">
        <v>17159</v>
      </c>
      <c r="E3948" s="11" t="s">
        <v>18074</v>
      </c>
      <c r="F3948" s="6">
        <v>408959</v>
      </c>
      <c r="G3948" s="6" t="s">
        <v>10085</v>
      </c>
      <c r="H3948" s="16">
        <v>23672112.215999998</v>
      </c>
      <c r="I3948" s="12">
        <v>43964</v>
      </c>
      <c r="J3948" s="12">
        <v>44306</v>
      </c>
      <c r="K3948" s="15">
        <v>1500000</v>
      </c>
      <c r="L3948" s="13" t="s">
        <v>15</v>
      </c>
      <c r="M3948" s="7">
        <v>1</v>
      </c>
      <c r="N3948" s="17"/>
    </row>
    <row r="3949" spans="1:14" ht="47.25">
      <c r="A3949" s="6">
        <v>3947</v>
      </c>
      <c r="B3949" s="8" t="s">
        <v>17106</v>
      </c>
      <c r="C3949" s="9" t="s">
        <v>18070</v>
      </c>
      <c r="D3949" s="10" t="s">
        <v>17159</v>
      </c>
      <c r="E3949" s="11" t="s">
        <v>17163</v>
      </c>
      <c r="F3949" s="6">
        <v>319823</v>
      </c>
      <c r="G3949" s="6" t="s">
        <v>10085</v>
      </c>
      <c r="H3949" s="16">
        <v>8369363.165</v>
      </c>
      <c r="I3949" s="12">
        <v>43778</v>
      </c>
      <c r="J3949" s="12">
        <v>44134</v>
      </c>
      <c r="K3949" s="15">
        <v>6050000</v>
      </c>
      <c r="L3949" s="13" t="s">
        <v>15</v>
      </c>
      <c r="M3949" s="7">
        <v>1</v>
      </c>
      <c r="N3949" s="17"/>
    </row>
    <row r="3950" spans="1:14" ht="47.25">
      <c r="A3950" s="6">
        <v>3948</v>
      </c>
      <c r="B3950" s="8" t="s">
        <v>17106</v>
      </c>
      <c r="C3950" s="9" t="s">
        <v>18070</v>
      </c>
      <c r="D3950" s="10" t="s">
        <v>17159</v>
      </c>
      <c r="E3950" s="11" t="s">
        <v>18075</v>
      </c>
      <c r="F3950" s="6">
        <v>355880</v>
      </c>
      <c r="G3950" s="6" t="s">
        <v>10085</v>
      </c>
      <c r="H3950" s="16">
        <v>6668444.4929999998</v>
      </c>
      <c r="I3950" s="12" t="s">
        <v>6608</v>
      </c>
      <c r="J3950" s="12">
        <v>44067</v>
      </c>
      <c r="K3950" s="15">
        <v>4200000</v>
      </c>
      <c r="L3950" s="13" t="s">
        <v>15</v>
      </c>
      <c r="M3950" s="7">
        <v>1</v>
      </c>
      <c r="N3950" s="17"/>
    </row>
    <row r="3951" spans="1:14" ht="47.25">
      <c r="A3951" s="6">
        <v>3949</v>
      </c>
      <c r="B3951" s="8" t="s">
        <v>17106</v>
      </c>
      <c r="C3951" s="9" t="s">
        <v>18070</v>
      </c>
      <c r="D3951" s="10" t="s">
        <v>17159</v>
      </c>
      <c r="E3951" s="11" t="s">
        <v>18076</v>
      </c>
      <c r="F3951" s="6">
        <v>355883</v>
      </c>
      <c r="G3951" s="6" t="s">
        <v>10085</v>
      </c>
      <c r="H3951" s="16">
        <v>9078636.3369999994</v>
      </c>
      <c r="I3951" s="12" t="s">
        <v>6608</v>
      </c>
      <c r="J3951" s="12">
        <v>44067</v>
      </c>
      <c r="K3951" s="15">
        <v>0</v>
      </c>
      <c r="L3951" s="13" t="s">
        <v>15</v>
      </c>
      <c r="M3951" s="7">
        <v>1</v>
      </c>
      <c r="N3951" s="17"/>
    </row>
    <row r="3952" spans="1:14" ht="47.25">
      <c r="A3952" s="6">
        <v>3950</v>
      </c>
      <c r="B3952" s="8" t="s">
        <v>17106</v>
      </c>
      <c r="C3952" s="9" t="s">
        <v>18070</v>
      </c>
      <c r="D3952" s="10" t="s">
        <v>17159</v>
      </c>
      <c r="E3952" s="11" t="s">
        <v>17164</v>
      </c>
      <c r="F3952" s="6">
        <v>356923</v>
      </c>
      <c r="G3952" s="6" t="s">
        <v>10085</v>
      </c>
      <c r="H3952" s="16">
        <v>6338000</v>
      </c>
      <c r="I3952" s="12">
        <v>43887</v>
      </c>
      <c r="J3952" s="12">
        <v>44053</v>
      </c>
      <c r="K3952" s="15">
        <v>0</v>
      </c>
      <c r="L3952" s="13" t="s">
        <v>15</v>
      </c>
      <c r="M3952" s="7">
        <v>1</v>
      </c>
      <c r="N3952" s="17"/>
    </row>
    <row r="3953" spans="1:14" ht="63">
      <c r="A3953" s="6">
        <v>3951</v>
      </c>
      <c r="B3953" s="8" t="s">
        <v>17106</v>
      </c>
      <c r="C3953" s="9" t="s">
        <v>18077</v>
      </c>
      <c r="D3953" s="10" t="s">
        <v>17159</v>
      </c>
      <c r="E3953" s="11" t="s">
        <v>17165</v>
      </c>
      <c r="F3953" s="6">
        <v>356924</v>
      </c>
      <c r="G3953" s="6" t="s">
        <v>10085</v>
      </c>
      <c r="H3953" s="16">
        <v>4557256.9460000005</v>
      </c>
      <c r="I3953" s="12">
        <v>44138</v>
      </c>
      <c r="J3953" s="12">
        <v>44053</v>
      </c>
      <c r="K3953" s="15">
        <v>0</v>
      </c>
      <c r="L3953" s="13" t="s">
        <v>15</v>
      </c>
      <c r="M3953" s="7">
        <v>1</v>
      </c>
      <c r="N3953" s="17"/>
    </row>
    <row r="3954" spans="1:14" ht="47.25">
      <c r="A3954" s="6">
        <v>3952</v>
      </c>
      <c r="B3954" s="8" t="s">
        <v>17106</v>
      </c>
      <c r="C3954" s="9" t="s">
        <v>18070</v>
      </c>
      <c r="D3954" s="10" t="s">
        <v>17159</v>
      </c>
      <c r="E3954" s="11" t="s">
        <v>17166</v>
      </c>
      <c r="F3954" s="6">
        <v>490089</v>
      </c>
      <c r="G3954" s="6" t="s">
        <v>16</v>
      </c>
      <c r="H3954" s="16">
        <v>1271844.76</v>
      </c>
      <c r="I3954" s="12">
        <v>44118</v>
      </c>
      <c r="J3954" s="12">
        <v>44180</v>
      </c>
      <c r="K3954" s="15">
        <v>0</v>
      </c>
      <c r="L3954" s="13" t="s">
        <v>15</v>
      </c>
      <c r="M3954" s="7">
        <v>1</v>
      </c>
      <c r="N3954" s="17"/>
    </row>
    <row r="3955" spans="1:14" ht="78.75">
      <c r="A3955" s="6">
        <v>3953</v>
      </c>
      <c r="B3955" s="8" t="s">
        <v>17106</v>
      </c>
      <c r="C3955" s="9" t="s">
        <v>18070</v>
      </c>
      <c r="D3955" s="10" t="s">
        <v>17159</v>
      </c>
      <c r="E3955" s="11" t="s">
        <v>17167</v>
      </c>
      <c r="F3955" s="6">
        <v>486990</v>
      </c>
      <c r="G3955" s="6" t="s">
        <v>3255</v>
      </c>
      <c r="H3955" s="16">
        <v>83021664.946999997</v>
      </c>
      <c r="I3955" s="12">
        <v>44215</v>
      </c>
      <c r="J3955" s="12">
        <v>44624</v>
      </c>
      <c r="K3955" s="15">
        <v>0</v>
      </c>
      <c r="L3955" s="13" t="s">
        <v>15</v>
      </c>
      <c r="M3955" s="7">
        <v>1</v>
      </c>
      <c r="N3955" s="17"/>
    </row>
    <row r="3956" spans="1:14" ht="63">
      <c r="A3956" s="6">
        <v>3954</v>
      </c>
      <c r="B3956" s="8" t="s">
        <v>17106</v>
      </c>
      <c r="C3956" s="9" t="s">
        <v>18070</v>
      </c>
      <c r="D3956" s="10" t="s">
        <v>17159</v>
      </c>
      <c r="E3956" s="11" t="s">
        <v>18078</v>
      </c>
      <c r="F3956" s="6">
        <v>514002</v>
      </c>
      <c r="G3956" s="6" t="s">
        <v>2521</v>
      </c>
      <c r="H3956" s="16">
        <v>3102335.145</v>
      </c>
      <c r="I3956" s="12">
        <v>44201</v>
      </c>
      <c r="J3956" s="12">
        <v>44283</v>
      </c>
      <c r="K3956" s="15">
        <v>0</v>
      </c>
      <c r="L3956" s="13" t="s">
        <v>15</v>
      </c>
      <c r="M3956" s="7">
        <v>1</v>
      </c>
      <c r="N3956" s="17"/>
    </row>
    <row r="3957" spans="1:14" ht="110.25">
      <c r="A3957" s="6">
        <v>3955</v>
      </c>
      <c r="B3957" s="8" t="s">
        <v>17106</v>
      </c>
      <c r="C3957" s="9" t="s">
        <v>17168</v>
      </c>
      <c r="D3957" s="10" t="s">
        <v>17169</v>
      </c>
      <c r="E3957" s="11" t="s">
        <v>18079</v>
      </c>
      <c r="F3957" s="6">
        <v>322821</v>
      </c>
      <c r="G3957" s="6" t="s">
        <v>10085</v>
      </c>
      <c r="H3957" s="16">
        <v>19727282.634</v>
      </c>
      <c r="I3957" s="12">
        <v>43803</v>
      </c>
      <c r="J3957" s="12">
        <v>44220</v>
      </c>
      <c r="K3957" s="15">
        <v>4200000</v>
      </c>
      <c r="L3957" s="13" t="s">
        <v>14</v>
      </c>
      <c r="M3957" s="7">
        <v>1</v>
      </c>
      <c r="N3957" s="17"/>
    </row>
    <row r="3958" spans="1:14" ht="110.25">
      <c r="A3958" s="6">
        <v>3956</v>
      </c>
      <c r="B3958" s="8" t="s">
        <v>17106</v>
      </c>
      <c r="C3958" s="9" t="s">
        <v>18070</v>
      </c>
      <c r="D3958" s="10" t="s">
        <v>17159</v>
      </c>
      <c r="E3958" s="11" t="s">
        <v>18079</v>
      </c>
      <c r="F3958" s="6">
        <v>322821</v>
      </c>
      <c r="G3958" s="6" t="s">
        <v>10085</v>
      </c>
      <c r="H3958" s="16">
        <v>19727282.634</v>
      </c>
      <c r="I3958" s="12">
        <v>43803</v>
      </c>
      <c r="J3958" s="12">
        <v>43950</v>
      </c>
      <c r="K3958" s="15">
        <v>4200000</v>
      </c>
      <c r="L3958" s="13" t="s">
        <v>14</v>
      </c>
      <c r="M3958" s="7">
        <v>0.51</v>
      </c>
      <c r="N3958" s="17"/>
    </row>
    <row r="3959" spans="1:14" ht="110.25">
      <c r="A3959" s="6">
        <v>3957</v>
      </c>
      <c r="B3959" s="8" t="s">
        <v>17106</v>
      </c>
      <c r="C3959" s="9" t="s">
        <v>17172</v>
      </c>
      <c r="D3959" s="10" t="s">
        <v>17173</v>
      </c>
      <c r="E3959" s="11" t="s">
        <v>18079</v>
      </c>
      <c r="F3959" s="6">
        <v>322821</v>
      </c>
      <c r="G3959" s="6" t="s">
        <v>10085</v>
      </c>
      <c r="H3959" s="16">
        <v>19727282.634</v>
      </c>
      <c r="I3959" s="12">
        <v>43803</v>
      </c>
      <c r="J3959" s="12">
        <v>43950</v>
      </c>
      <c r="K3959" s="15">
        <v>4200000</v>
      </c>
      <c r="L3959" s="13" t="s">
        <v>14</v>
      </c>
      <c r="M3959" s="7">
        <v>0.49</v>
      </c>
      <c r="N3959" s="17"/>
    </row>
    <row r="3960" spans="1:14" ht="63">
      <c r="A3960" s="6">
        <v>3958</v>
      </c>
      <c r="B3960" s="8" t="s">
        <v>17106</v>
      </c>
      <c r="C3960" s="9" t="s">
        <v>17174</v>
      </c>
      <c r="D3960" s="10" t="s">
        <v>17175</v>
      </c>
      <c r="E3960" s="11" t="s">
        <v>17176</v>
      </c>
      <c r="F3960" s="6">
        <v>389227</v>
      </c>
      <c r="G3960" s="6" t="s">
        <v>1486</v>
      </c>
      <c r="H3960" s="16">
        <v>29063256.201000001</v>
      </c>
      <c r="I3960" s="12">
        <v>43963</v>
      </c>
      <c r="J3960" s="12">
        <v>44300</v>
      </c>
      <c r="K3960" s="15">
        <v>0</v>
      </c>
      <c r="L3960" s="13" t="s">
        <v>15</v>
      </c>
      <c r="M3960" s="7">
        <v>1</v>
      </c>
      <c r="N3960" s="17"/>
    </row>
    <row r="3961" spans="1:14" ht="47.25">
      <c r="A3961" s="6">
        <v>3959</v>
      </c>
      <c r="B3961" s="8" t="s">
        <v>17106</v>
      </c>
      <c r="C3961" s="9" t="s">
        <v>17174</v>
      </c>
      <c r="D3961" s="10" t="s">
        <v>17175</v>
      </c>
      <c r="E3961" s="11" t="s">
        <v>17177</v>
      </c>
      <c r="F3961" s="6">
        <v>352564</v>
      </c>
      <c r="G3961" s="6" t="s">
        <v>1486</v>
      </c>
      <c r="H3961" s="16">
        <v>29403501.478999998</v>
      </c>
      <c r="I3961" s="12">
        <v>43867</v>
      </c>
      <c r="J3961" s="12">
        <v>44407</v>
      </c>
      <c r="K3961" s="15">
        <v>0</v>
      </c>
      <c r="L3961" s="13" t="s">
        <v>15</v>
      </c>
      <c r="M3961" s="7">
        <v>1</v>
      </c>
      <c r="N3961" s="17"/>
    </row>
    <row r="3962" spans="1:14" ht="47.25">
      <c r="A3962" s="6">
        <v>3960</v>
      </c>
      <c r="B3962" s="8" t="s">
        <v>17106</v>
      </c>
      <c r="C3962" s="9" t="s">
        <v>17174</v>
      </c>
      <c r="D3962" s="10" t="s">
        <v>17175</v>
      </c>
      <c r="E3962" s="11" t="s">
        <v>17178</v>
      </c>
      <c r="F3962" s="6">
        <v>399741</v>
      </c>
      <c r="G3962" s="6" t="s">
        <v>10082</v>
      </c>
      <c r="H3962" s="16">
        <v>8665000</v>
      </c>
      <c r="I3962" s="12">
        <v>43866</v>
      </c>
      <c r="J3962" s="12">
        <v>44196</v>
      </c>
      <c r="K3962" s="15">
        <v>5750000</v>
      </c>
      <c r="L3962" s="13" t="s">
        <v>15</v>
      </c>
      <c r="M3962" s="7">
        <v>1</v>
      </c>
      <c r="N3962" s="17"/>
    </row>
    <row r="3963" spans="1:14" ht="63">
      <c r="A3963" s="6">
        <v>3961</v>
      </c>
      <c r="B3963" s="8" t="s">
        <v>17106</v>
      </c>
      <c r="C3963" s="9" t="s">
        <v>17174</v>
      </c>
      <c r="D3963" s="10" t="s">
        <v>17175</v>
      </c>
      <c r="E3963" s="11" t="s">
        <v>17179</v>
      </c>
      <c r="F3963" s="6">
        <v>399742</v>
      </c>
      <c r="G3963" s="6" t="s">
        <v>10082</v>
      </c>
      <c r="H3963" s="16">
        <v>5229000</v>
      </c>
      <c r="I3963" s="12">
        <v>43866</v>
      </c>
      <c r="J3963" s="12">
        <v>44196</v>
      </c>
      <c r="K3963" s="15">
        <v>3700000</v>
      </c>
      <c r="L3963" s="13" t="s">
        <v>15</v>
      </c>
      <c r="M3963" s="7">
        <v>1</v>
      </c>
      <c r="N3963" s="17"/>
    </row>
    <row r="3964" spans="1:14" ht="283.5">
      <c r="A3964" s="6">
        <v>3962</v>
      </c>
      <c r="B3964" s="8" t="s">
        <v>17106</v>
      </c>
      <c r="C3964" s="9" t="s">
        <v>17174</v>
      </c>
      <c r="D3964" s="10" t="s">
        <v>17175</v>
      </c>
      <c r="E3964" s="11" t="s">
        <v>18080</v>
      </c>
      <c r="F3964" s="6">
        <v>420309</v>
      </c>
      <c r="G3964" s="6" t="s">
        <v>10085</v>
      </c>
      <c r="H3964" s="16">
        <v>27100000</v>
      </c>
      <c r="I3964" s="12">
        <v>43951</v>
      </c>
      <c r="J3964" s="12">
        <v>44301</v>
      </c>
      <c r="K3964" s="15">
        <v>0</v>
      </c>
      <c r="L3964" s="13" t="s">
        <v>15</v>
      </c>
      <c r="M3964" s="7">
        <v>1</v>
      </c>
      <c r="N3964" s="17"/>
    </row>
    <row r="3965" spans="1:14" ht="94.5">
      <c r="A3965" s="6">
        <v>3963</v>
      </c>
      <c r="B3965" s="8" t="s">
        <v>17106</v>
      </c>
      <c r="C3965" s="9" t="s">
        <v>17174</v>
      </c>
      <c r="D3965" s="10" t="s">
        <v>17175</v>
      </c>
      <c r="E3965" s="11" t="s">
        <v>18081</v>
      </c>
      <c r="F3965" s="6">
        <v>322756</v>
      </c>
      <c r="G3965" s="6" t="s">
        <v>10085</v>
      </c>
      <c r="H3965" s="16">
        <v>15829860.998</v>
      </c>
      <c r="I3965" s="12">
        <v>43803</v>
      </c>
      <c r="J3965" s="12">
        <v>43932</v>
      </c>
      <c r="K3965" s="15">
        <v>11390000</v>
      </c>
      <c r="L3965" s="13" t="s">
        <v>15</v>
      </c>
      <c r="M3965" s="7">
        <v>1</v>
      </c>
      <c r="N3965" s="17"/>
    </row>
    <row r="3966" spans="1:14" ht="204.75">
      <c r="A3966" s="6">
        <v>3964</v>
      </c>
      <c r="B3966" s="8" t="s">
        <v>17106</v>
      </c>
      <c r="C3966" s="9" t="s">
        <v>17174</v>
      </c>
      <c r="D3966" s="10" t="s">
        <v>17175</v>
      </c>
      <c r="E3966" s="11" t="s">
        <v>18082</v>
      </c>
      <c r="F3966" s="6">
        <v>408960</v>
      </c>
      <c r="G3966" s="6" t="s">
        <v>10085</v>
      </c>
      <c r="H3966" s="16">
        <v>26541939.508000001</v>
      </c>
      <c r="I3966" s="12" t="s">
        <v>14240</v>
      </c>
      <c r="J3966" s="12">
        <v>44301</v>
      </c>
      <c r="K3966" s="15">
        <v>0</v>
      </c>
      <c r="L3966" s="13" t="s">
        <v>15</v>
      </c>
      <c r="M3966" s="7">
        <v>1</v>
      </c>
      <c r="N3966" s="17"/>
    </row>
    <row r="3967" spans="1:14" ht="47.25">
      <c r="A3967" s="6">
        <v>3965</v>
      </c>
      <c r="B3967" s="8" t="s">
        <v>17106</v>
      </c>
      <c r="C3967" s="9" t="s">
        <v>17174</v>
      </c>
      <c r="D3967" s="10" t="s">
        <v>17175</v>
      </c>
      <c r="E3967" s="11" t="s">
        <v>17180</v>
      </c>
      <c r="F3967" s="6">
        <v>302978</v>
      </c>
      <c r="G3967" s="6" t="s">
        <v>10085</v>
      </c>
      <c r="H3967" s="16">
        <v>3615389.2370000002</v>
      </c>
      <c r="I3967" s="12">
        <v>43654</v>
      </c>
      <c r="J3967" s="12">
        <v>44165</v>
      </c>
      <c r="K3967" s="15">
        <v>2100000</v>
      </c>
      <c r="L3967" s="13" t="s">
        <v>15</v>
      </c>
      <c r="M3967" s="7">
        <v>1</v>
      </c>
      <c r="N3967" s="17"/>
    </row>
    <row r="3968" spans="1:14" ht="94.5">
      <c r="A3968" s="6">
        <v>3966</v>
      </c>
      <c r="B3968" s="8" t="s">
        <v>17106</v>
      </c>
      <c r="C3968" s="9" t="s">
        <v>17181</v>
      </c>
      <c r="D3968" s="10" t="s">
        <v>17182</v>
      </c>
      <c r="E3968" s="11" t="s">
        <v>18083</v>
      </c>
      <c r="F3968" s="6">
        <v>322849</v>
      </c>
      <c r="G3968" s="6" t="s">
        <v>10085</v>
      </c>
      <c r="H3968" s="16">
        <v>15912254.486</v>
      </c>
      <c r="I3968" s="12">
        <v>43803</v>
      </c>
      <c r="J3968" s="12">
        <v>44136</v>
      </c>
      <c r="K3968" s="15">
        <v>5220000</v>
      </c>
      <c r="L3968" s="13" t="s">
        <v>14</v>
      </c>
      <c r="M3968" s="7">
        <v>1</v>
      </c>
      <c r="N3968" s="17"/>
    </row>
    <row r="3969" spans="1:14" ht="94.5">
      <c r="A3969" s="6">
        <v>3967</v>
      </c>
      <c r="B3969" s="8" t="s">
        <v>17106</v>
      </c>
      <c r="C3969" s="9" t="s">
        <v>17183</v>
      </c>
      <c r="D3969" s="10" t="s">
        <v>17175</v>
      </c>
      <c r="E3969" s="11" t="s">
        <v>18083</v>
      </c>
      <c r="F3969" s="6">
        <v>322849</v>
      </c>
      <c r="G3969" s="6" t="s">
        <v>10085</v>
      </c>
      <c r="H3969" s="16">
        <v>15912254.486</v>
      </c>
      <c r="I3969" s="12">
        <v>43803</v>
      </c>
      <c r="J3969" s="12">
        <v>44136</v>
      </c>
      <c r="K3969" s="15">
        <v>5220000</v>
      </c>
      <c r="L3969" s="13" t="s">
        <v>14</v>
      </c>
      <c r="M3969" s="7">
        <v>0.51</v>
      </c>
      <c r="N3969" s="17"/>
    </row>
    <row r="3970" spans="1:14" ht="94.5">
      <c r="A3970" s="6">
        <v>3968</v>
      </c>
      <c r="B3970" s="8" t="s">
        <v>17106</v>
      </c>
      <c r="C3970" s="9" t="s">
        <v>17184</v>
      </c>
      <c r="D3970" s="10" t="s">
        <v>17185</v>
      </c>
      <c r="E3970" s="11" t="s">
        <v>18083</v>
      </c>
      <c r="F3970" s="6">
        <v>322849</v>
      </c>
      <c r="G3970" s="6" t="s">
        <v>10085</v>
      </c>
      <c r="H3970" s="16">
        <v>15912254.486</v>
      </c>
      <c r="I3970" s="12">
        <v>43803</v>
      </c>
      <c r="J3970" s="12">
        <v>44136</v>
      </c>
      <c r="K3970" s="15">
        <v>5220000</v>
      </c>
      <c r="L3970" s="13" t="s">
        <v>14</v>
      </c>
      <c r="M3970" s="7">
        <v>0.49</v>
      </c>
      <c r="N3970" s="17"/>
    </row>
    <row r="3971" spans="1:14" ht="94.5">
      <c r="A3971" s="6">
        <v>3969</v>
      </c>
      <c r="B3971" s="8" t="s">
        <v>17106</v>
      </c>
      <c r="C3971" s="9" t="s">
        <v>17186</v>
      </c>
      <c r="D3971" s="10" t="s">
        <v>14855</v>
      </c>
      <c r="E3971" s="11" t="s">
        <v>18084</v>
      </c>
      <c r="F3971" s="6">
        <v>169755</v>
      </c>
      <c r="G3971" s="6" t="s">
        <v>873</v>
      </c>
      <c r="H3971" s="16">
        <v>18431466</v>
      </c>
      <c r="I3971" s="12">
        <v>43234</v>
      </c>
      <c r="J3971" s="12">
        <v>43830</v>
      </c>
      <c r="K3971" s="15">
        <v>15654000</v>
      </c>
      <c r="L3971" s="13" t="s">
        <v>15</v>
      </c>
      <c r="M3971" s="7">
        <v>1</v>
      </c>
      <c r="N3971" s="17"/>
    </row>
    <row r="3972" spans="1:14" ht="126">
      <c r="A3972" s="6">
        <v>3970</v>
      </c>
      <c r="B3972" s="8" t="s">
        <v>17106</v>
      </c>
      <c r="C3972" s="9" t="s">
        <v>17186</v>
      </c>
      <c r="D3972" s="10" t="s">
        <v>14855</v>
      </c>
      <c r="E3972" s="11" t="s">
        <v>18085</v>
      </c>
      <c r="F3972" s="6">
        <v>323604</v>
      </c>
      <c r="G3972" s="6" t="s">
        <v>10085</v>
      </c>
      <c r="H3972" s="16">
        <v>12857000</v>
      </c>
      <c r="I3972" s="12">
        <v>43803</v>
      </c>
      <c r="J3972" s="12">
        <v>44201</v>
      </c>
      <c r="K3972" s="15">
        <v>8595000</v>
      </c>
      <c r="L3972" s="13" t="s">
        <v>15</v>
      </c>
      <c r="M3972" s="7">
        <v>1</v>
      </c>
      <c r="N3972" s="17"/>
    </row>
    <row r="3973" spans="1:14" ht="47.25">
      <c r="A3973" s="6">
        <v>3971</v>
      </c>
      <c r="B3973" s="8" t="s">
        <v>17106</v>
      </c>
      <c r="C3973" s="9" t="s">
        <v>17186</v>
      </c>
      <c r="D3973" s="10" t="s">
        <v>14855</v>
      </c>
      <c r="E3973" s="11" t="s">
        <v>17187</v>
      </c>
      <c r="F3973" s="6">
        <v>323603</v>
      </c>
      <c r="G3973" s="6" t="s">
        <v>10085</v>
      </c>
      <c r="H3973" s="16">
        <v>9633497.3990000002</v>
      </c>
      <c r="I3973" s="12" t="s">
        <v>17188</v>
      </c>
      <c r="J3973" s="12" t="s">
        <v>8740</v>
      </c>
      <c r="K3973" s="15">
        <v>7058000</v>
      </c>
      <c r="L3973" s="13" t="s">
        <v>15</v>
      </c>
      <c r="M3973" s="7">
        <v>1</v>
      </c>
      <c r="N3973" s="17"/>
    </row>
    <row r="3974" spans="1:14" ht="110.25">
      <c r="A3974" s="6">
        <v>3972</v>
      </c>
      <c r="B3974" s="8" t="s">
        <v>17106</v>
      </c>
      <c r="C3974" s="9" t="s">
        <v>17189</v>
      </c>
      <c r="D3974" s="10" t="s">
        <v>17190</v>
      </c>
      <c r="E3974" s="11" t="s">
        <v>17191</v>
      </c>
      <c r="F3974" s="6">
        <v>342065</v>
      </c>
      <c r="G3974" s="6" t="s">
        <v>10085</v>
      </c>
      <c r="H3974" s="16">
        <v>62055000</v>
      </c>
      <c r="I3974" s="12" t="s">
        <v>6608</v>
      </c>
      <c r="J3974" s="12" t="s">
        <v>17192</v>
      </c>
      <c r="K3974" s="15">
        <v>0</v>
      </c>
      <c r="L3974" s="13" t="s">
        <v>14</v>
      </c>
      <c r="M3974" s="7">
        <v>1</v>
      </c>
      <c r="N3974" s="17"/>
    </row>
    <row r="3975" spans="1:14" ht="110.25">
      <c r="A3975" s="6">
        <v>3973</v>
      </c>
      <c r="B3975" s="8" t="s">
        <v>17106</v>
      </c>
      <c r="C3975" s="9" t="s">
        <v>17193</v>
      </c>
      <c r="D3975" s="10" t="s">
        <v>17194</v>
      </c>
      <c r="E3975" s="11" t="s">
        <v>17191</v>
      </c>
      <c r="F3975" s="6">
        <v>342065</v>
      </c>
      <c r="G3975" s="6" t="s">
        <v>10085</v>
      </c>
      <c r="H3975" s="16">
        <v>62055000</v>
      </c>
      <c r="I3975" s="12" t="s">
        <v>6608</v>
      </c>
      <c r="J3975" s="12">
        <v>44370</v>
      </c>
      <c r="K3975" s="15">
        <v>0</v>
      </c>
      <c r="L3975" s="13" t="s">
        <v>14</v>
      </c>
      <c r="M3975" s="7">
        <v>0.5</v>
      </c>
      <c r="N3975" s="17"/>
    </row>
    <row r="3976" spans="1:14" ht="110.25">
      <c r="A3976" s="6">
        <v>3974</v>
      </c>
      <c r="B3976" s="8" t="s">
        <v>17106</v>
      </c>
      <c r="C3976" s="9" t="s">
        <v>17146</v>
      </c>
      <c r="D3976" s="10" t="s">
        <v>14855</v>
      </c>
      <c r="E3976" s="11" t="s">
        <v>17191</v>
      </c>
      <c r="F3976" s="6">
        <v>342065</v>
      </c>
      <c r="G3976" s="6" t="s">
        <v>10085</v>
      </c>
      <c r="H3976" s="16">
        <v>62055000</v>
      </c>
      <c r="I3976" s="12" t="s">
        <v>6608</v>
      </c>
      <c r="J3976" s="12">
        <v>44370</v>
      </c>
      <c r="K3976" s="15">
        <v>0</v>
      </c>
      <c r="L3976" s="13" t="s">
        <v>14</v>
      </c>
      <c r="M3976" s="7">
        <v>0.49</v>
      </c>
      <c r="N3976" s="17"/>
    </row>
    <row r="3977" spans="1:14" ht="330.75">
      <c r="A3977" s="6">
        <v>3975</v>
      </c>
      <c r="B3977" s="8" t="s">
        <v>17106</v>
      </c>
      <c r="C3977" s="9" t="s">
        <v>17195</v>
      </c>
      <c r="D3977" s="10" t="s">
        <v>17196</v>
      </c>
      <c r="E3977" s="11" t="s">
        <v>18086</v>
      </c>
      <c r="F3977" s="6">
        <v>210609</v>
      </c>
      <c r="G3977" s="6" t="s">
        <v>10085</v>
      </c>
      <c r="H3977" s="16">
        <v>35324000</v>
      </c>
      <c r="I3977" s="12">
        <v>43398</v>
      </c>
      <c r="J3977" s="12">
        <v>44007</v>
      </c>
      <c r="K3977" s="15">
        <v>16150000</v>
      </c>
      <c r="L3977" s="13" t="s">
        <v>14</v>
      </c>
      <c r="M3977" s="7">
        <v>1</v>
      </c>
      <c r="N3977" s="17"/>
    </row>
    <row r="3978" spans="1:14" ht="330.75">
      <c r="A3978" s="6">
        <v>3976</v>
      </c>
      <c r="B3978" s="8" t="s">
        <v>17106</v>
      </c>
      <c r="C3978" s="9" t="s">
        <v>17199</v>
      </c>
      <c r="D3978" s="10" t="s">
        <v>14855</v>
      </c>
      <c r="E3978" s="11" t="s">
        <v>18086</v>
      </c>
      <c r="F3978" s="6">
        <v>210609</v>
      </c>
      <c r="G3978" s="6" t="s">
        <v>10085</v>
      </c>
      <c r="H3978" s="16">
        <v>35324000</v>
      </c>
      <c r="I3978" s="12" t="s">
        <v>17197</v>
      </c>
      <c r="J3978" s="12" t="s">
        <v>17198</v>
      </c>
      <c r="K3978" s="15">
        <v>16150000</v>
      </c>
      <c r="L3978" s="13" t="s">
        <v>14</v>
      </c>
      <c r="M3978" s="7">
        <v>0.51</v>
      </c>
      <c r="N3978" s="17"/>
    </row>
    <row r="3979" spans="1:14" ht="330.75">
      <c r="A3979" s="6">
        <v>3977</v>
      </c>
      <c r="B3979" s="8" t="s">
        <v>17106</v>
      </c>
      <c r="C3979" s="9" t="s">
        <v>17200</v>
      </c>
      <c r="D3979" s="10" t="s">
        <v>17201</v>
      </c>
      <c r="E3979" s="11" t="s">
        <v>18086</v>
      </c>
      <c r="F3979" s="6">
        <v>210609</v>
      </c>
      <c r="G3979" s="6" t="s">
        <v>10085</v>
      </c>
      <c r="H3979" s="16">
        <v>35324000</v>
      </c>
      <c r="I3979" s="12" t="s">
        <v>17197</v>
      </c>
      <c r="J3979" s="12" t="s">
        <v>17198</v>
      </c>
      <c r="K3979" s="15">
        <v>16150000</v>
      </c>
      <c r="L3979" s="13" t="s">
        <v>14</v>
      </c>
      <c r="M3979" s="7">
        <v>0.49</v>
      </c>
      <c r="N3979" s="17"/>
    </row>
    <row r="3980" spans="1:14" ht="94.5">
      <c r="A3980" s="6">
        <v>3978</v>
      </c>
      <c r="B3980" s="8" t="s">
        <v>17106</v>
      </c>
      <c r="C3980" s="9" t="s">
        <v>17202</v>
      </c>
      <c r="D3980" s="10" t="s">
        <v>17203</v>
      </c>
      <c r="E3980" s="11" t="s">
        <v>18087</v>
      </c>
      <c r="F3980" s="6">
        <v>408954</v>
      </c>
      <c r="G3980" s="6" t="s">
        <v>10085</v>
      </c>
      <c r="H3980" s="16">
        <v>24220195.77</v>
      </c>
      <c r="I3980" s="12" t="s">
        <v>11708</v>
      </c>
      <c r="J3980" s="12">
        <v>44320</v>
      </c>
      <c r="K3980" s="15">
        <v>0</v>
      </c>
      <c r="L3980" s="13" t="s">
        <v>14</v>
      </c>
      <c r="M3980" s="7">
        <v>1</v>
      </c>
      <c r="N3980" s="17"/>
    </row>
    <row r="3981" spans="1:14" ht="94.5">
      <c r="A3981" s="6">
        <v>3979</v>
      </c>
      <c r="B3981" s="8" t="s">
        <v>17106</v>
      </c>
      <c r="C3981" s="9" t="s">
        <v>17204</v>
      </c>
      <c r="D3981" s="10" t="s">
        <v>17205</v>
      </c>
      <c r="E3981" s="11" t="s">
        <v>18087</v>
      </c>
      <c r="F3981" s="6">
        <v>408954</v>
      </c>
      <c r="G3981" s="6" t="s">
        <v>10085</v>
      </c>
      <c r="H3981" s="16">
        <v>24220195.77</v>
      </c>
      <c r="I3981" s="12" t="s">
        <v>11708</v>
      </c>
      <c r="J3981" s="12">
        <v>44320</v>
      </c>
      <c r="K3981" s="15">
        <v>0</v>
      </c>
      <c r="L3981" s="13" t="s">
        <v>14</v>
      </c>
      <c r="M3981" s="7">
        <v>0.51</v>
      </c>
      <c r="N3981" s="17"/>
    </row>
    <row r="3982" spans="1:14" ht="94.5">
      <c r="A3982" s="6">
        <v>3980</v>
      </c>
      <c r="B3982" s="8" t="s">
        <v>17106</v>
      </c>
      <c r="C3982" s="9" t="s">
        <v>17206</v>
      </c>
      <c r="D3982" s="10" t="s">
        <v>14855</v>
      </c>
      <c r="E3982" s="11" t="s">
        <v>18087</v>
      </c>
      <c r="F3982" s="6">
        <v>408954</v>
      </c>
      <c r="G3982" s="6" t="s">
        <v>10085</v>
      </c>
      <c r="H3982" s="16">
        <v>24220195.77</v>
      </c>
      <c r="I3982" s="12" t="s">
        <v>11708</v>
      </c>
      <c r="J3982" s="12">
        <v>44320</v>
      </c>
      <c r="K3982" s="15">
        <v>0</v>
      </c>
      <c r="L3982" s="13" t="s">
        <v>14</v>
      </c>
      <c r="M3982" s="7">
        <v>0.49</v>
      </c>
      <c r="N3982" s="17"/>
    </row>
    <row r="3983" spans="1:14" ht="220.5">
      <c r="A3983" s="6">
        <v>3981</v>
      </c>
      <c r="B3983" s="8" t="s">
        <v>17106</v>
      </c>
      <c r="C3983" s="9" t="s">
        <v>17207</v>
      </c>
      <c r="D3983" s="10" t="s">
        <v>17208</v>
      </c>
      <c r="E3983" s="11" t="s">
        <v>18088</v>
      </c>
      <c r="F3983" s="6">
        <v>281185</v>
      </c>
      <c r="G3983" s="6" t="s">
        <v>10085</v>
      </c>
      <c r="H3983" s="16">
        <v>31600742.140999999</v>
      </c>
      <c r="I3983" s="12">
        <v>43612</v>
      </c>
      <c r="J3983" s="12">
        <v>43859</v>
      </c>
      <c r="K3983" s="15">
        <v>19765000</v>
      </c>
      <c r="L3983" s="13" t="s">
        <v>14</v>
      </c>
      <c r="M3983" s="7">
        <v>1</v>
      </c>
      <c r="N3983" s="17"/>
    </row>
    <row r="3984" spans="1:14" ht="220.5">
      <c r="A3984" s="6">
        <v>3982</v>
      </c>
      <c r="B3984" s="8" t="s">
        <v>17106</v>
      </c>
      <c r="C3984" s="9" t="s">
        <v>17209</v>
      </c>
      <c r="D3984" s="10" t="s">
        <v>14855</v>
      </c>
      <c r="E3984" s="11" t="s">
        <v>18089</v>
      </c>
      <c r="F3984" s="6">
        <v>281185</v>
      </c>
      <c r="G3984" s="6" t="s">
        <v>10085</v>
      </c>
      <c r="H3984" s="16">
        <v>31600742.140999999</v>
      </c>
      <c r="I3984" s="12">
        <v>43612</v>
      </c>
      <c r="J3984" s="12">
        <v>43859</v>
      </c>
      <c r="K3984" s="15">
        <v>19765000</v>
      </c>
      <c r="L3984" s="13" t="s">
        <v>14</v>
      </c>
      <c r="M3984" s="7">
        <v>0.51</v>
      </c>
      <c r="N3984" s="17"/>
    </row>
    <row r="3985" spans="1:14" ht="220.5">
      <c r="A3985" s="6">
        <v>3983</v>
      </c>
      <c r="B3985" s="8" t="s">
        <v>17106</v>
      </c>
      <c r="C3985" s="9" t="s">
        <v>17193</v>
      </c>
      <c r="D3985" s="10" t="s">
        <v>17194</v>
      </c>
      <c r="E3985" s="11" t="s">
        <v>18089</v>
      </c>
      <c r="F3985" s="6">
        <v>281185</v>
      </c>
      <c r="G3985" s="6" t="s">
        <v>10085</v>
      </c>
      <c r="H3985" s="16">
        <v>31600742.140999999</v>
      </c>
      <c r="I3985" s="12">
        <v>43612</v>
      </c>
      <c r="J3985" s="12">
        <v>43859</v>
      </c>
      <c r="K3985" s="15">
        <v>19765000</v>
      </c>
      <c r="L3985" s="13" t="s">
        <v>14</v>
      </c>
      <c r="M3985" s="7">
        <v>0.49</v>
      </c>
      <c r="N3985" s="17"/>
    </row>
    <row r="3986" spans="1:14" ht="94.5">
      <c r="A3986" s="6">
        <v>3984</v>
      </c>
      <c r="B3986" s="8" t="s">
        <v>17106</v>
      </c>
      <c r="C3986" s="9" t="s">
        <v>17210</v>
      </c>
      <c r="D3986" s="10" t="s">
        <v>13148</v>
      </c>
      <c r="E3986" s="11" t="s">
        <v>17211</v>
      </c>
      <c r="F3986" s="6">
        <v>134459</v>
      </c>
      <c r="G3986" s="6" t="s">
        <v>10082</v>
      </c>
      <c r="H3986" s="16">
        <v>8695811.3859999999</v>
      </c>
      <c r="I3986" s="12">
        <v>44160</v>
      </c>
      <c r="J3986" s="12">
        <v>43136</v>
      </c>
      <c r="K3986" s="15">
        <v>3800000</v>
      </c>
      <c r="L3986" s="13" t="s">
        <v>15</v>
      </c>
      <c r="M3986" s="7">
        <v>1</v>
      </c>
      <c r="N3986" s="17"/>
    </row>
    <row r="3987" spans="1:14" ht="141.75">
      <c r="A3987" s="6">
        <v>3985</v>
      </c>
      <c r="B3987" s="8" t="s">
        <v>17106</v>
      </c>
      <c r="C3987" s="9" t="s">
        <v>17210</v>
      </c>
      <c r="D3987" s="10" t="s">
        <v>13148</v>
      </c>
      <c r="E3987" s="11" t="s">
        <v>18090</v>
      </c>
      <c r="F3987" s="6">
        <v>210615</v>
      </c>
      <c r="G3987" s="6" t="s">
        <v>10085</v>
      </c>
      <c r="H3987" s="16">
        <v>26438778.732000001</v>
      </c>
      <c r="I3987" s="12" t="s">
        <v>17212</v>
      </c>
      <c r="J3987" s="12">
        <v>43920</v>
      </c>
      <c r="K3987" s="15">
        <v>24300000</v>
      </c>
      <c r="L3987" s="13" t="s">
        <v>15</v>
      </c>
      <c r="M3987" s="7">
        <v>1</v>
      </c>
      <c r="N3987" s="17"/>
    </row>
    <row r="3988" spans="1:14" ht="173.25">
      <c r="A3988" s="6">
        <v>3986</v>
      </c>
      <c r="B3988" s="8" t="s">
        <v>17106</v>
      </c>
      <c r="C3988" s="9" t="s">
        <v>17210</v>
      </c>
      <c r="D3988" s="10" t="s">
        <v>13148</v>
      </c>
      <c r="E3988" s="11" t="s">
        <v>18091</v>
      </c>
      <c r="F3988" s="6">
        <v>210705</v>
      </c>
      <c r="G3988" s="6" t="s">
        <v>10085</v>
      </c>
      <c r="H3988" s="16">
        <v>27389619.397999998</v>
      </c>
      <c r="I3988" s="12" t="s">
        <v>17213</v>
      </c>
      <c r="J3988" s="12">
        <v>43922</v>
      </c>
      <c r="K3988" s="15">
        <v>24527000</v>
      </c>
      <c r="L3988" s="13" t="s">
        <v>15</v>
      </c>
      <c r="M3988" s="7">
        <v>1</v>
      </c>
      <c r="N3988" s="17"/>
    </row>
    <row r="3989" spans="1:14" ht="78.75">
      <c r="A3989" s="6">
        <v>3987</v>
      </c>
      <c r="B3989" s="8" t="s">
        <v>17106</v>
      </c>
      <c r="C3989" s="9" t="s">
        <v>17210</v>
      </c>
      <c r="D3989" s="10" t="s">
        <v>13148</v>
      </c>
      <c r="E3989" s="11" t="s">
        <v>18092</v>
      </c>
      <c r="F3989" s="6">
        <v>408957</v>
      </c>
      <c r="G3989" s="6" t="s">
        <v>10085</v>
      </c>
      <c r="H3989" s="16">
        <v>17529000</v>
      </c>
      <c r="I3989" s="12" t="s">
        <v>8936</v>
      </c>
      <c r="J3989" s="12">
        <v>44305</v>
      </c>
      <c r="K3989" s="15">
        <v>0</v>
      </c>
      <c r="L3989" s="13" t="s">
        <v>15</v>
      </c>
      <c r="M3989" s="7">
        <v>1</v>
      </c>
      <c r="N3989" s="17"/>
    </row>
    <row r="3990" spans="1:14" ht="63">
      <c r="A3990" s="6">
        <v>3988</v>
      </c>
      <c r="B3990" s="8" t="s">
        <v>17106</v>
      </c>
      <c r="C3990" s="9" t="s">
        <v>17210</v>
      </c>
      <c r="D3990" s="10" t="s">
        <v>13148</v>
      </c>
      <c r="E3990" s="11" t="s">
        <v>18093</v>
      </c>
      <c r="F3990" s="6">
        <v>303594</v>
      </c>
      <c r="G3990" s="6" t="s">
        <v>10085</v>
      </c>
      <c r="H3990" s="16">
        <v>21125515.971000001</v>
      </c>
      <c r="I3990" s="12" t="s">
        <v>17214</v>
      </c>
      <c r="J3990" s="12">
        <v>44232</v>
      </c>
      <c r="K3990" s="15">
        <v>12514000</v>
      </c>
      <c r="L3990" s="13" t="s">
        <v>15</v>
      </c>
      <c r="M3990" s="7">
        <v>1</v>
      </c>
      <c r="N3990" s="17"/>
    </row>
    <row r="3991" spans="1:14" ht="78.75">
      <c r="A3991" s="6">
        <v>3989</v>
      </c>
      <c r="B3991" s="8" t="s">
        <v>17106</v>
      </c>
      <c r="C3991" s="9" t="s">
        <v>17210</v>
      </c>
      <c r="D3991" s="10" t="s">
        <v>13148</v>
      </c>
      <c r="E3991" s="11" t="s">
        <v>18094</v>
      </c>
      <c r="F3991" s="6">
        <v>338206</v>
      </c>
      <c r="G3991" s="6" t="s">
        <v>10085</v>
      </c>
      <c r="H3991" s="16">
        <v>16199000</v>
      </c>
      <c r="I3991" s="12">
        <v>43803</v>
      </c>
      <c r="J3991" s="12">
        <v>44234</v>
      </c>
      <c r="K3991" s="15">
        <v>0</v>
      </c>
      <c r="L3991" s="13" t="s">
        <v>15</v>
      </c>
      <c r="M3991" s="7">
        <v>1</v>
      </c>
      <c r="N3991" s="17"/>
    </row>
    <row r="3992" spans="1:14" ht="47.25">
      <c r="A3992" s="6">
        <v>3990</v>
      </c>
      <c r="B3992" s="8" t="s">
        <v>17106</v>
      </c>
      <c r="C3992" s="9" t="s">
        <v>17210</v>
      </c>
      <c r="D3992" s="10" t="s">
        <v>13148</v>
      </c>
      <c r="E3992" s="11" t="s">
        <v>17215</v>
      </c>
      <c r="F3992" s="6">
        <v>355921</v>
      </c>
      <c r="G3992" s="6" t="s">
        <v>10085</v>
      </c>
      <c r="H3992" s="16">
        <v>10050230.094000001</v>
      </c>
      <c r="I3992" s="12">
        <v>43859</v>
      </c>
      <c r="J3992" s="12">
        <v>44061</v>
      </c>
      <c r="K3992" s="15">
        <v>0</v>
      </c>
      <c r="L3992" s="13" t="s">
        <v>15</v>
      </c>
      <c r="M3992" s="7">
        <v>1</v>
      </c>
      <c r="N3992" s="17"/>
    </row>
    <row r="3993" spans="1:14" ht="78.75">
      <c r="A3993" s="6">
        <v>3991</v>
      </c>
      <c r="B3993" s="8" t="s">
        <v>17106</v>
      </c>
      <c r="C3993" s="9" t="s">
        <v>17210</v>
      </c>
      <c r="D3993" s="10" t="s">
        <v>13148</v>
      </c>
      <c r="E3993" s="11" t="s">
        <v>18095</v>
      </c>
      <c r="F3993" s="6">
        <v>355915</v>
      </c>
      <c r="G3993" s="6" t="s">
        <v>10085</v>
      </c>
      <c r="H3993" s="16">
        <v>9886702.8029999994</v>
      </c>
      <c r="I3993" s="12" t="s">
        <v>9125</v>
      </c>
      <c r="J3993" s="12">
        <v>44195</v>
      </c>
      <c r="K3993" s="15">
        <v>0</v>
      </c>
      <c r="L3993" s="13" t="s">
        <v>15</v>
      </c>
      <c r="M3993" s="7">
        <v>1</v>
      </c>
      <c r="N3993" s="17"/>
    </row>
    <row r="3994" spans="1:14" ht="63">
      <c r="A3994" s="6">
        <v>3992</v>
      </c>
      <c r="B3994" s="8" t="s">
        <v>17106</v>
      </c>
      <c r="C3994" s="9" t="s">
        <v>17210</v>
      </c>
      <c r="D3994" s="10" t="s">
        <v>13148</v>
      </c>
      <c r="E3994" s="11" t="s">
        <v>18096</v>
      </c>
      <c r="F3994" s="6">
        <v>356916</v>
      </c>
      <c r="G3994" s="6" t="s">
        <v>10085</v>
      </c>
      <c r="H3994" s="16">
        <v>5025000</v>
      </c>
      <c r="I3994" s="12" t="s">
        <v>6608</v>
      </c>
      <c r="J3994" s="12">
        <v>43956</v>
      </c>
      <c r="K3994" s="15">
        <v>0</v>
      </c>
      <c r="L3994" s="13" t="s">
        <v>15</v>
      </c>
      <c r="M3994" s="7">
        <v>1</v>
      </c>
      <c r="N3994" s="17"/>
    </row>
    <row r="3995" spans="1:14" ht="31.5">
      <c r="A3995" s="6">
        <v>3993</v>
      </c>
      <c r="B3995" s="8" t="s">
        <v>17106</v>
      </c>
      <c r="C3995" s="9" t="s">
        <v>17216</v>
      </c>
      <c r="D3995" s="10" t="s">
        <v>13148</v>
      </c>
      <c r="E3995" s="11" t="s">
        <v>17217</v>
      </c>
      <c r="F3995" s="6">
        <v>360629</v>
      </c>
      <c r="G3995" s="6" t="s">
        <v>10085</v>
      </c>
      <c r="H3995" s="16">
        <v>4344000</v>
      </c>
      <c r="I3995" s="12">
        <v>43831</v>
      </c>
      <c r="J3995" s="12">
        <v>44081</v>
      </c>
      <c r="K3995" s="15">
        <v>0</v>
      </c>
      <c r="L3995" s="13" t="s">
        <v>15</v>
      </c>
      <c r="M3995" s="7">
        <v>1</v>
      </c>
      <c r="N3995" s="17"/>
    </row>
    <row r="3996" spans="1:14" ht="47.25">
      <c r="A3996" s="6">
        <v>3994</v>
      </c>
      <c r="B3996" s="8" t="s">
        <v>17106</v>
      </c>
      <c r="C3996" s="9" t="s">
        <v>17218</v>
      </c>
      <c r="D3996" s="10" t="s">
        <v>17219</v>
      </c>
      <c r="E3996" s="11" t="s">
        <v>18097</v>
      </c>
      <c r="F3996" s="6">
        <v>360626</v>
      </c>
      <c r="G3996" s="6" t="s">
        <v>10085</v>
      </c>
      <c r="H3996" s="16">
        <v>16071292.668</v>
      </c>
      <c r="I3996" s="12" t="s">
        <v>11363</v>
      </c>
      <c r="J3996" s="12">
        <v>44250</v>
      </c>
      <c r="K3996" s="15">
        <v>0</v>
      </c>
      <c r="L3996" s="13" t="s">
        <v>14</v>
      </c>
      <c r="M3996" s="7">
        <v>1</v>
      </c>
      <c r="N3996" s="17"/>
    </row>
    <row r="3997" spans="1:14" ht="47.25">
      <c r="A3997" s="6">
        <v>3995</v>
      </c>
      <c r="B3997" s="8" t="s">
        <v>17106</v>
      </c>
      <c r="C3997" s="9" t="s">
        <v>17220</v>
      </c>
      <c r="D3997" s="10" t="s">
        <v>13148</v>
      </c>
      <c r="E3997" s="11" t="s">
        <v>18098</v>
      </c>
      <c r="F3997" s="6">
        <v>360626</v>
      </c>
      <c r="G3997" s="6" t="s">
        <v>10085</v>
      </c>
      <c r="H3997" s="16">
        <v>16071292.668</v>
      </c>
      <c r="I3997" s="12" t="s">
        <v>11363</v>
      </c>
      <c r="J3997" s="12">
        <v>44250</v>
      </c>
      <c r="K3997" s="15">
        <v>0</v>
      </c>
      <c r="L3997" s="13" t="s">
        <v>14</v>
      </c>
      <c r="M3997" s="7">
        <v>0.51</v>
      </c>
      <c r="N3997" s="17"/>
    </row>
    <row r="3998" spans="1:14" ht="47.25">
      <c r="A3998" s="6">
        <v>3996</v>
      </c>
      <c r="B3998" s="8" t="s">
        <v>17106</v>
      </c>
      <c r="C3998" s="9" t="s">
        <v>17221</v>
      </c>
      <c r="D3998" s="10" t="s">
        <v>17222</v>
      </c>
      <c r="E3998" s="11" t="s">
        <v>18098</v>
      </c>
      <c r="F3998" s="6">
        <v>360626</v>
      </c>
      <c r="G3998" s="6" t="s">
        <v>10085</v>
      </c>
      <c r="H3998" s="16">
        <v>16071292.668</v>
      </c>
      <c r="I3998" s="12" t="s">
        <v>11363</v>
      </c>
      <c r="J3998" s="12">
        <v>44250</v>
      </c>
      <c r="K3998" s="15">
        <v>0</v>
      </c>
      <c r="L3998" s="13" t="s">
        <v>14</v>
      </c>
      <c r="M3998" s="7">
        <v>0.49</v>
      </c>
      <c r="N3998" s="17"/>
    </row>
    <row r="3999" spans="1:14" ht="47.25">
      <c r="A3999" s="6">
        <v>3997</v>
      </c>
      <c r="B3999" s="8" t="s">
        <v>17106</v>
      </c>
      <c r="C3999" s="9" t="s">
        <v>17223</v>
      </c>
      <c r="D3999" s="10" t="s">
        <v>17224</v>
      </c>
      <c r="E3999" s="11" t="s">
        <v>17225</v>
      </c>
      <c r="F3999" s="6">
        <v>339669</v>
      </c>
      <c r="G3999" s="6" t="s">
        <v>10082</v>
      </c>
      <c r="H3999" s="16">
        <v>12131611.551000001</v>
      </c>
      <c r="I3999" s="12">
        <v>43808</v>
      </c>
      <c r="J3999" s="12">
        <v>43980</v>
      </c>
      <c r="K3999" s="15">
        <v>7300000</v>
      </c>
      <c r="L3999" s="13" t="s">
        <v>14</v>
      </c>
      <c r="M3999" s="7">
        <v>1</v>
      </c>
      <c r="N3999" s="17"/>
    </row>
    <row r="4000" spans="1:14" ht="47.25">
      <c r="A4000" s="6">
        <v>3998</v>
      </c>
      <c r="B4000" s="8" t="s">
        <v>17106</v>
      </c>
      <c r="C4000" s="9" t="s">
        <v>17220</v>
      </c>
      <c r="D4000" s="10" t="s">
        <v>13148</v>
      </c>
      <c r="E4000" s="11" t="s">
        <v>17225</v>
      </c>
      <c r="F4000" s="6">
        <v>339669</v>
      </c>
      <c r="G4000" s="6" t="s">
        <v>10082</v>
      </c>
      <c r="H4000" s="16">
        <v>12131611.551000001</v>
      </c>
      <c r="I4000" s="12">
        <v>43808</v>
      </c>
      <c r="J4000" s="12">
        <v>43980</v>
      </c>
      <c r="K4000" s="15">
        <v>7300000</v>
      </c>
      <c r="L4000" s="13" t="s">
        <v>14</v>
      </c>
      <c r="M4000" s="7">
        <v>0.51</v>
      </c>
      <c r="N4000" s="17"/>
    </row>
    <row r="4001" spans="1:14" ht="47.25">
      <c r="A4001" s="6">
        <v>3999</v>
      </c>
      <c r="B4001" s="8" t="s">
        <v>17106</v>
      </c>
      <c r="C4001" s="9" t="s">
        <v>17226</v>
      </c>
      <c r="D4001" s="10" t="s">
        <v>17222</v>
      </c>
      <c r="E4001" s="11" t="s">
        <v>17225</v>
      </c>
      <c r="F4001" s="6">
        <v>339669</v>
      </c>
      <c r="G4001" s="6" t="s">
        <v>10082</v>
      </c>
      <c r="H4001" s="16">
        <v>12131611.551000001</v>
      </c>
      <c r="I4001" s="12">
        <v>43808</v>
      </c>
      <c r="J4001" s="12">
        <v>43980</v>
      </c>
      <c r="K4001" s="15">
        <v>7300000</v>
      </c>
      <c r="L4001" s="13" t="s">
        <v>14</v>
      </c>
      <c r="M4001" s="7">
        <v>0.49</v>
      </c>
      <c r="N4001" s="17"/>
    </row>
    <row r="4002" spans="1:14" ht="299.25">
      <c r="A4002" s="6">
        <v>4000</v>
      </c>
      <c r="B4002" s="8" t="s">
        <v>17106</v>
      </c>
      <c r="C4002" s="9" t="s">
        <v>17227</v>
      </c>
      <c r="D4002" s="10" t="s">
        <v>17228</v>
      </c>
      <c r="E4002" s="11" t="s">
        <v>18099</v>
      </c>
      <c r="F4002" s="6">
        <v>420310</v>
      </c>
      <c r="G4002" s="6" t="s">
        <v>10085</v>
      </c>
      <c r="H4002" s="16">
        <v>16637000</v>
      </c>
      <c r="I4002" s="12">
        <v>43970</v>
      </c>
      <c r="J4002" s="12">
        <v>44341</v>
      </c>
      <c r="K4002" s="15">
        <v>0</v>
      </c>
      <c r="L4002" s="13" t="s">
        <v>14</v>
      </c>
      <c r="M4002" s="7">
        <v>1</v>
      </c>
      <c r="N4002" s="17"/>
    </row>
    <row r="4003" spans="1:14" ht="299.25">
      <c r="A4003" s="6">
        <v>4001</v>
      </c>
      <c r="B4003" s="8" t="s">
        <v>17106</v>
      </c>
      <c r="C4003" s="9" t="s">
        <v>17229</v>
      </c>
      <c r="D4003" s="10" t="s">
        <v>13148</v>
      </c>
      <c r="E4003" s="11" t="s">
        <v>18099</v>
      </c>
      <c r="F4003" s="6">
        <v>420310</v>
      </c>
      <c r="G4003" s="6" t="s">
        <v>10085</v>
      </c>
      <c r="H4003" s="16">
        <v>16637000</v>
      </c>
      <c r="I4003" s="12">
        <v>43970</v>
      </c>
      <c r="J4003" s="12">
        <v>44341</v>
      </c>
      <c r="K4003" s="15">
        <v>0</v>
      </c>
      <c r="L4003" s="13" t="s">
        <v>14</v>
      </c>
      <c r="M4003" s="7">
        <v>0.51</v>
      </c>
      <c r="N4003" s="17"/>
    </row>
    <row r="4004" spans="1:14" ht="299.25">
      <c r="A4004" s="6">
        <v>4002</v>
      </c>
      <c r="B4004" s="8" t="s">
        <v>17106</v>
      </c>
      <c r="C4004" s="9" t="s">
        <v>17230</v>
      </c>
      <c r="D4004" s="10" t="s">
        <v>17231</v>
      </c>
      <c r="E4004" s="11" t="s">
        <v>18099</v>
      </c>
      <c r="F4004" s="6">
        <v>420310</v>
      </c>
      <c r="G4004" s="6" t="s">
        <v>10085</v>
      </c>
      <c r="H4004" s="16">
        <v>16637000</v>
      </c>
      <c r="I4004" s="12">
        <v>43970</v>
      </c>
      <c r="J4004" s="12">
        <v>44341</v>
      </c>
      <c r="K4004" s="15">
        <v>0</v>
      </c>
      <c r="L4004" s="13" t="s">
        <v>14</v>
      </c>
      <c r="M4004" s="7">
        <v>0.49</v>
      </c>
      <c r="N4004" s="17"/>
    </row>
    <row r="4005" spans="1:14" ht="236.25">
      <c r="A4005" s="6">
        <v>4003</v>
      </c>
      <c r="B4005" s="8" t="s">
        <v>17106</v>
      </c>
      <c r="C4005" s="9" t="s">
        <v>18100</v>
      </c>
      <c r="D4005" s="10"/>
      <c r="E4005" s="11" t="s">
        <v>18101</v>
      </c>
      <c r="F4005" s="6">
        <v>303587</v>
      </c>
      <c r="G4005" s="6" t="s">
        <v>10085</v>
      </c>
      <c r="H4005" s="16">
        <v>23041976.427999999</v>
      </c>
      <c r="I4005" s="12">
        <v>43685</v>
      </c>
      <c r="J4005" s="12">
        <v>44232</v>
      </c>
      <c r="K4005" s="15">
        <v>15225000</v>
      </c>
      <c r="L4005" s="13" t="s">
        <v>14</v>
      </c>
      <c r="M4005" s="7">
        <v>0.51</v>
      </c>
      <c r="N4005" s="17"/>
    </row>
    <row r="4006" spans="1:14" ht="157.5">
      <c r="A4006" s="6">
        <v>4004</v>
      </c>
      <c r="B4006" s="8" t="s">
        <v>17106</v>
      </c>
      <c r="C4006" s="9" t="s">
        <v>18102</v>
      </c>
      <c r="D4006" s="10" t="s">
        <v>17233</v>
      </c>
      <c r="E4006" s="11" t="s">
        <v>18103</v>
      </c>
      <c r="F4006" s="6">
        <v>303591</v>
      </c>
      <c r="G4006" s="6" t="s">
        <v>10085</v>
      </c>
      <c r="H4006" s="16">
        <v>25340612.039000001</v>
      </c>
      <c r="I4006" s="12">
        <v>43685</v>
      </c>
      <c r="J4006" s="12">
        <v>44232</v>
      </c>
      <c r="K4006" s="15">
        <v>13930000</v>
      </c>
      <c r="L4006" s="13" t="s">
        <v>14</v>
      </c>
      <c r="M4006" s="7">
        <v>1</v>
      </c>
      <c r="N4006" s="17"/>
    </row>
    <row r="4007" spans="1:14" ht="157.5">
      <c r="A4007" s="6">
        <v>4005</v>
      </c>
      <c r="B4007" s="8" t="s">
        <v>17106</v>
      </c>
      <c r="C4007" s="9" t="s">
        <v>17234</v>
      </c>
      <c r="D4007" s="10" t="s">
        <v>13148</v>
      </c>
      <c r="E4007" s="11" t="s">
        <v>18104</v>
      </c>
      <c r="F4007" s="6">
        <v>303591</v>
      </c>
      <c r="G4007" s="6" t="s">
        <v>10085</v>
      </c>
      <c r="H4007" s="16">
        <v>25340612.039000001</v>
      </c>
      <c r="I4007" s="12">
        <v>43685</v>
      </c>
      <c r="J4007" s="12">
        <v>44232</v>
      </c>
      <c r="K4007" s="15">
        <v>13930000</v>
      </c>
      <c r="L4007" s="13" t="s">
        <v>14</v>
      </c>
      <c r="M4007" s="7">
        <v>0.51</v>
      </c>
      <c r="N4007" s="17"/>
    </row>
    <row r="4008" spans="1:14" ht="189">
      <c r="A4008" s="6">
        <v>4006</v>
      </c>
      <c r="B4008" s="8" t="s">
        <v>17106</v>
      </c>
      <c r="C4008" s="9" t="s">
        <v>17235</v>
      </c>
      <c r="D4008" s="10" t="s">
        <v>17236</v>
      </c>
      <c r="E4008" s="11" t="s">
        <v>18105</v>
      </c>
      <c r="F4008" s="6">
        <v>303591</v>
      </c>
      <c r="G4008" s="6" t="s">
        <v>10085</v>
      </c>
      <c r="H4008" s="16">
        <v>25340612.039000001</v>
      </c>
      <c r="I4008" s="12">
        <v>43685</v>
      </c>
      <c r="J4008" s="12">
        <v>44232</v>
      </c>
      <c r="K4008" s="15">
        <v>13930000</v>
      </c>
      <c r="L4008" s="13" t="s">
        <v>14</v>
      </c>
      <c r="M4008" s="7">
        <v>0.49</v>
      </c>
      <c r="N4008" s="17"/>
    </row>
    <row r="4009" spans="1:14" ht="94.5">
      <c r="A4009" s="6">
        <v>4007</v>
      </c>
      <c r="B4009" s="8" t="s">
        <v>17106</v>
      </c>
      <c r="C4009" s="9" t="s">
        <v>17237</v>
      </c>
      <c r="D4009" s="10" t="s">
        <v>17236</v>
      </c>
      <c r="E4009" s="11" t="s">
        <v>17238</v>
      </c>
      <c r="F4009" s="6">
        <v>339666</v>
      </c>
      <c r="G4009" s="6" t="s">
        <v>10082</v>
      </c>
      <c r="H4009" s="16">
        <v>5104512.3370000003</v>
      </c>
      <c r="I4009" s="12">
        <v>43741</v>
      </c>
      <c r="J4009" s="12">
        <v>44181</v>
      </c>
      <c r="K4009" s="15">
        <v>2597000</v>
      </c>
      <c r="L4009" s="13" t="s">
        <v>15</v>
      </c>
      <c r="M4009" s="7">
        <v>1</v>
      </c>
      <c r="N4009" s="17"/>
    </row>
    <row r="4010" spans="1:14" ht="31.5">
      <c r="A4010" s="6">
        <v>4008</v>
      </c>
      <c r="B4010" s="8" t="s">
        <v>17106</v>
      </c>
      <c r="C4010" s="9" t="s">
        <v>17237</v>
      </c>
      <c r="D4010" s="10" t="s">
        <v>17236</v>
      </c>
      <c r="E4010" s="11" t="s">
        <v>17239</v>
      </c>
      <c r="F4010" s="6">
        <v>355925</v>
      </c>
      <c r="G4010" s="6" t="s">
        <v>10085</v>
      </c>
      <c r="H4010" s="16">
        <v>7696436.7479999997</v>
      </c>
      <c r="I4010" s="12">
        <v>43874</v>
      </c>
      <c r="J4010" s="12">
        <v>44061</v>
      </c>
      <c r="K4010" s="15">
        <v>0</v>
      </c>
      <c r="L4010" s="13" t="s">
        <v>15</v>
      </c>
      <c r="M4010" s="7">
        <v>1</v>
      </c>
      <c r="N4010" s="17"/>
    </row>
    <row r="4011" spans="1:14" ht="63">
      <c r="A4011" s="6">
        <v>4009</v>
      </c>
      <c r="B4011" s="8" t="s">
        <v>17106</v>
      </c>
      <c r="C4011" s="9" t="s">
        <v>17237</v>
      </c>
      <c r="D4011" s="10" t="s">
        <v>17236</v>
      </c>
      <c r="E4011" s="11" t="s">
        <v>17240</v>
      </c>
      <c r="F4011" s="6">
        <v>355928</v>
      </c>
      <c r="G4011" s="6" t="s">
        <v>10085</v>
      </c>
      <c r="H4011" s="16">
        <v>2607283.3760000002</v>
      </c>
      <c r="I4011" s="12">
        <v>43874</v>
      </c>
      <c r="J4011" s="12">
        <v>44065</v>
      </c>
      <c r="K4011" s="15">
        <v>0</v>
      </c>
      <c r="L4011" s="13" t="s">
        <v>15</v>
      </c>
      <c r="M4011" s="7">
        <v>1</v>
      </c>
      <c r="N4011" s="17"/>
    </row>
    <row r="4012" spans="1:14" ht="47.25">
      <c r="A4012" s="6">
        <v>4010</v>
      </c>
      <c r="B4012" s="8" t="s">
        <v>17106</v>
      </c>
      <c r="C4012" s="9" t="s">
        <v>17237</v>
      </c>
      <c r="D4012" s="10" t="s">
        <v>17236</v>
      </c>
      <c r="E4012" s="11" t="s">
        <v>17241</v>
      </c>
      <c r="F4012" s="6">
        <v>303041</v>
      </c>
      <c r="G4012" s="6" t="s">
        <v>10085</v>
      </c>
      <c r="H4012" s="16">
        <v>5065456.5250000004</v>
      </c>
      <c r="I4012" s="12">
        <v>43684</v>
      </c>
      <c r="J4012" s="12">
        <v>44104</v>
      </c>
      <c r="K4012" s="15">
        <v>3500000</v>
      </c>
      <c r="L4012" s="13" t="s">
        <v>15</v>
      </c>
      <c r="M4012" s="7">
        <v>1</v>
      </c>
      <c r="N4012" s="17"/>
    </row>
    <row r="4013" spans="1:14" ht="47.25">
      <c r="A4013" s="6">
        <v>4011</v>
      </c>
      <c r="B4013" s="8" t="s">
        <v>17106</v>
      </c>
      <c r="C4013" s="9" t="s">
        <v>17237</v>
      </c>
      <c r="D4013" s="10" t="s">
        <v>17236</v>
      </c>
      <c r="E4013" s="11" t="s">
        <v>17242</v>
      </c>
      <c r="F4013" s="6">
        <v>355915</v>
      </c>
      <c r="G4013" s="6" t="s">
        <v>10085</v>
      </c>
      <c r="H4013" s="16">
        <v>9040087.8660000004</v>
      </c>
      <c r="I4013" s="12" t="s">
        <v>8396</v>
      </c>
      <c r="J4013" s="12" t="s">
        <v>14183</v>
      </c>
      <c r="K4013" s="15">
        <v>1800000</v>
      </c>
      <c r="L4013" s="13" t="s">
        <v>15</v>
      </c>
      <c r="M4013" s="7">
        <v>1</v>
      </c>
      <c r="N4013" s="17"/>
    </row>
    <row r="4014" spans="1:14" ht="126">
      <c r="A4014" s="6">
        <v>4012</v>
      </c>
      <c r="B4014" s="8" t="s">
        <v>17106</v>
      </c>
      <c r="C4014" s="9" t="s">
        <v>17237</v>
      </c>
      <c r="D4014" s="10" t="s">
        <v>17236</v>
      </c>
      <c r="E4014" s="11" t="s">
        <v>18106</v>
      </c>
      <c r="F4014" s="6">
        <v>399722</v>
      </c>
      <c r="G4014" s="6" t="s">
        <v>10085</v>
      </c>
      <c r="H4014" s="16">
        <v>17667934.566</v>
      </c>
      <c r="I4014" s="12">
        <v>43956</v>
      </c>
      <c r="J4014" s="12">
        <v>44334</v>
      </c>
      <c r="K4014" s="15">
        <v>0</v>
      </c>
      <c r="L4014" s="13" t="s">
        <v>15</v>
      </c>
      <c r="M4014" s="7">
        <v>1</v>
      </c>
      <c r="N4014" s="17"/>
    </row>
    <row r="4015" spans="1:14" ht="31.5">
      <c r="A4015" s="6">
        <v>4013</v>
      </c>
      <c r="B4015" s="8" t="s">
        <v>17106</v>
      </c>
      <c r="C4015" s="9" t="s">
        <v>17237</v>
      </c>
      <c r="D4015" s="10" t="s">
        <v>17236</v>
      </c>
      <c r="E4015" s="11" t="s">
        <v>17243</v>
      </c>
      <c r="F4015" s="6">
        <v>323617</v>
      </c>
      <c r="G4015" s="6" t="s">
        <v>10085</v>
      </c>
      <c r="H4015" s="16">
        <v>6336800</v>
      </c>
      <c r="I4015" s="12">
        <v>43685</v>
      </c>
      <c r="J4015" s="12">
        <v>44130</v>
      </c>
      <c r="K4015" s="15">
        <v>0</v>
      </c>
      <c r="L4015" s="13" t="s">
        <v>15</v>
      </c>
      <c r="M4015" s="7">
        <v>1</v>
      </c>
      <c r="N4015" s="17"/>
    </row>
    <row r="4016" spans="1:14" ht="47.25">
      <c r="A4016" s="6">
        <v>4014</v>
      </c>
      <c r="B4016" s="8" t="s">
        <v>17106</v>
      </c>
      <c r="C4016" s="9" t="s">
        <v>17237</v>
      </c>
      <c r="D4016" s="10" t="s">
        <v>17236</v>
      </c>
      <c r="E4016" s="11" t="s">
        <v>17244</v>
      </c>
      <c r="F4016" s="6">
        <v>355885</v>
      </c>
      <c r="G4016" s="6" t="s">
        <v>10085</v>
      </c>
      <c r="H4016" s="16">
        <v>6756300</v>
      </c>
      <c r="I4016" s="12" t="s">
        <v>6608</v>
      </c>
      <c r="J4016" s="12">
        <v>44157</v>
      </c>
      <c r="K4016" s="15">
        <v>4850000</v>
      </c>
      <c r="L4016" s="13" t="s">
        <v>15</v>
      </c>
      <c r="M4016" s="7">
        <v>1</v>
      </c>
      <c r="N4016" s="17"/>
    </row>
    <row r="4017" spans="1:14" ht="47.25">
      <c r="A4017" s="6">
        <v>4015</v>
      </c>
      <c r="B4017" s="8" t="s">
        <v>17106</v>
      </c>
      <c r="C4017" s="9" t="s">
        <v>17237</v>
      </c>
      <c r="D4017" s="10" t="s">
        <v>17236</v>
      </c>
      <c r="E4017" s="11" t="s">
        <v>17242</v>
      </c>
      <c r="F4017" s="6">
        <v>355915</v>
      </c>
      <c r="G4017" s="6" t="s">
        <v>10085</v>
      </c>
      <c r="H4017" s="16">
        <v>9040000</v>
      </c>
      <c r="I4017" s="12" t="s">
        <v>8396</v>
      </c>
      <c r="J4017" s="12" t="s">
        <v>14183</v>
      </c>
      <c r="K4017" s="15">
        <v>4800000</v>
      </c>
      <c r="L4017" s="13" t="s">
        <v>15</v>
      </c>
      <c r="M4017" s="7">
        <v>1</v>
      </c>
      <c r="N4017" s="17"/>
    </row>
    <row r="4018" spans="1:14" ht="63">
      <c r="A4018" s="6">
        <v>4016</v>
      </c>
      <c r="B4018" s="8" t="s">
        <v>17106</v>
      </c>
      <c r="C4018" s="9" t="s">
        <v>17237</v>
      </c>
      <c r="D4018" s="10" t="s">
        <v>17236</v>
      </c>
      <c r="E4018" s="11" t="s">
        <v>17245</v>
      </c>
      <c r="F4018" s="6">
        <v>355916</v>
      </c>
      <c r="G4018" s="6" t="s">
        <v>10085</v>
      </c>
      <c r="H4018" s="16">
        <v>16654482.971000001</v>
      </c>
      <c r="I4018" s="12" t="s">
        <v>11559</v>
      </c>
      <c r="J4018" s="12">
        <v>44197</v>
      </c>
      <c r="K4018" s="15">
        <v>0</v>
      </c>
      <c r="L4018" s="13" t="s">
        <v>15</v>
      </c>
      <c r="M4018" s="7">
        <v>1</v>
      </c>
      <c r="N4018" s="17"/>
    </row>
    <row r="4019" spans="1:14" ht="47.25">
      <c r="A4019" s="6">
        <v>4017</v>
      </c>
      <c r="B4019" s="8" t="s">
        <v>17106</v>
      </c>
      <c r="C4019" s="9" t="s">
        <v>17237</v>
      </c>
      <c r="D4019" s="10" t="s">
        <v>17236</v>
      </c>
      <c r="E4019" s="11" t="s">
        <v>17246</v>
      </c>
      <c r="F4019" s="6">
        <v>355918</v>
      </c>
      <c r="G4019" s="6" t="s">
        <v>10085</v>
      </c>
      <c r="H4019" s="16">
        <v>5803600</v>
      </c>
      <c r="I4019" s="12">
        <v>44167</v>
      </c>
      <c r="J4019" s="12">
        <v>44049</v>
      </c>
      <c r="K4019" s="15">
        <v>0</v>
      </c>
      <c r="L4019" s="13" t="s">
        <v>15</v>
      </c>
      <c r="M4019" s="7">
        <v>1</v>
      </c>
      <c r="N4019" s="17"/>
    </row>
    <row r="4020" spans="1:14" ht="47.25">
      <c r="A4020" s="6">
        <v>4018</v>
      </c>
      <c r="B4020" s="8" t="s">
        <v>17106</v>
      </c>
      <c r="C4020" s="9" t="s">
        <v>17237</v>
      </c>
      <c r="D4020" s="10" t="s">
        <v>17236</v>
      </c>
      <c r="E4020" s="11" t="s">
        <v>17247</v>
      </c>
      <c r="F4020" s="6">
        <v>355919</v>
      </c>
      <c r="G4020" s="6" t="s">
        <v>10085</v>
      </c>
      <c r="H4020" s="16">
        <v>5153800</v>
      </c>
      <c r="I4020" s="12" t="s">
        <v>8396</v>
      </c>
      <c r="J4020" s="12">
        <v>44097</v>
      </c>
      <c r="K4020" s="15">
        <v>5000000</v>
      </c>
      <c r="L4020" s="13" t="s">
        <v>15</v>
      </c>
      <c r="M4020" s="7">
        <v>1</v>
      </c>
      <c r="N4020" s="17"/>
    </row>
    <row r="4021" spans="1:14" ht="47.25">
      <c r="A4021" s="6">
        <v>4019</v>
      </c>
      <c r="B4021" s="8" t="s">
        <v>17106</v>
      </c>
      <c r="C4021" s="9" t="s">
        <v>17237</v>
      </c>
      <c r="D4021" s="10" t="s">
        <v>17236</v>
      </c>
      <c r="E4021" s="11" t="s">
        <v>17248</v>
      </c>
      <c r="F4021" s="6">
        <v>355920</v>
      </c>
      <c r="G4021" s="6" t="s">
        <v>10085</v>
      </c>
      <c r="H4021" s="16">
        <v>9134400</v>
      </c>
      <c r="I4021" s="12">
        <v>44106</v>
      </c>
      <c r="J4021" s="12">
        <v>44061</v>
      </c>
      <c r="K4021" s="15">
        <v>0</v>
      </c>
      <c r="L4021" s="13" t="s">
        <v>15</v>
      </c>
      <c r="M4021" s="7">
        <v>1</v>
      </c>
      <c r="N4021" s="17"/>
    </row>
    <row r="4022" spans="1:14" ht="47.25">
      <c r="A4022" s="6">
        <v>4020</v>
      </c>
      <c r="B4022" s="8" t="s">
        <v>17106</v>
      </c>
      <c r="C4022" s="9" t="s">
        <v>17237</v>
      </c>
      <c r="D4022" s="10" t="s">
        <v>17236</v>
      </c>
      <c r="E4022" s="11" t="s">
        <v>17249</v>
      </c>
      <c r="F4022" s="6">
        <v>490096</v>
      </c>
      <c r="G4022" s="6" t="s">
        <v>16</v>
      </c>
      <c r="H4022" s="16">
        <v>2569143.2850000001</v>
      </c>
      <c r="I4022" s="12" t="s">
        <v>11050</v>
      </c>
      <c r="J4022" s="12" t="s">
        <v>8662</v>
      </c>
      <c r="K4022" s="15">
        <v>0</v>
      </c>
      <c r="L4022" s="13" t="s">
        <v>15</v>
      </c>
      <c r="M4022" s="7">
        <v>1</v>
      </c>
      <c r="N4022" s="17"/>
    </row>
    <row r="4023" spans="1:14" ht="78.75">
      <c r="A4023" s="6">
        <v>4021</v>
      </c>
      <c r="B4023" s="8" t="s">
        <v>17106</v>
      </c>
      <c r="C4023" s="9" t="s">
        <v>18107</v>
      </c>
      <c r="D4023" s="10" t="s">
        <v>17236</v>
      </c>
      <c r="E4023" s="11" t="s">
        <v>17250</v>
      </c>
      <c r="F4023" s="6">
        <v>502300</v>
      </c>
      <c r="G4023" s="6" t="s">
        <v>2521</v>
      </c>
      <c r="H4023" s="16">
        <v>6920067.5140000004</v>
      </c>
      <c r="I4023" s="12">
        <v>44207</v>
      </c>
      <c r="J4023" s="12">
        <v>44282</v>
      </c>
      <c r="K4023" s="15">
        <v>0</v>
      </c>
      <c r="L4023" s="13" t="s">
        <v>15</v>
      </c>
      <c r="M4023" s="7">
        <v>1</v>
      </c>
      <c r="N4023" s="17"/>
    </row>
    <row r="4024" spans="1:14" ht="78.75">
      <c r="A4024" s="6">
        <v>4022</v>
      </c>
      <c r="B4024" s="8" t="s">
        <v>17106</v>
      </c>
      <c r="C4024" s="9" t="s">
        <v>18107</v>
      </c>
      <c r="D4024" s="10" t="s">
        <v>17236</v>
      </c>
      <c r="E4024" s="11" t="s">
        <v>18108</v>
      </c>
      <c r="F4024" s="6">
        <v>533256</v>
      </c>
      <c r="G4024" s="6" t="s">
        <v>16</v>
      </c>
      <c r="H4024" s="16">
        <v>1811639.547</v>
      </c>
      <c r="I4024" s="12">
        <v>44228</v>
      </c>
      <c r="J4024" s="12">
        <v>44295</v>
      </c>
      <c r="K4024" s="15">
        <v>0</v>
      </c>
      <c r="L4024" s="13" t="s">
        <v>15</v>
      </c>
      <c r="M4024" s="7">
        <v>1</v>
      </c>
      <c r="N4024" s="17"/>
    </row>
    <row r="4025" spans="1:14" ht="47.25">
      <c r="A4025" s="6">
        <v>4023</v>
      </c>
      <c r="B4025" s="8" t="s">
        <v>17106</v>
      </c>
      <c r="C4025" s="9" t="s">
        <v>17251</v>
      </c>
      <c r="D4025" s="10" t="s">
        <v>17252</v>
      </c>
      <c r="E4025" s="11" t="s">
        <v>17253</v>
      </c>
      <c r="F4025" s="6">
        <v>355926</v>
      </c>
      <c r="G4025" s="6" t="s">
        <v>10085</v>
      </c>
      <c r="H4025" s="16">
        <v>11571975.774</v>
      </c>
      <c r="I4025" s="12">
        <v>43878</v>
      </c>
      <c r="J4025" s="12">
        <v>44215</v>
      </c>
      <c r="K4025" s="15">
        <v>0</v>
      </c>
      <c r="L4025" s="13" t="s">
        <v>14</v>
      </c>
      <c r="M4025" s="7">
        <v>1</v>
      </c>
      <c r="N4025" s="17"/>
    </row>
    <row r="4026" spans="1:14" ht="31.5">
      <c r="A4026" s="6">
        <v>4024</v>
      </c>
      <c r="B4026" s="8" t="s">
        <v>17106</v>
      </c>
      <c r="C4026" s="9" t="s">
        <v>17254</v>
      </c>
      <c r="D4026" s="10" t="s">
        <v>17255</v>
      </c>
      <c r="E4026" s="11" t="s">
        <v>17253</v>
      </c>
      <c r="F4026" s="6">
        <v>355926</v>
      </c>
      <c r="G4026" s="6" t="s">
        <v>10085</v>
      </c>
      <c r="H4026" s="16">
        <v>11571975.774</v>
      </c>
      <c r="I4026" s="12">
        <v>43878</v>
      </c>
      <c r="J4026" s="12">
        <v>44215</v>
      </c>
      <c r="K4026" s="15">
        <v>0</v>
      </c>
      <c r="L4026" s="13" t="s">
        <v>14</v>
      </c>
      <c r="M4026" s="7">
        <v>0.51</v>
      </c>
      <c r="N4026" s="17"/>
    </row>
    <row r="4027" spans="1:14" ht="31.5">
      <c r="A4027" s="6">
        <v>4025</v>
      </c>
      <c r="B4027" s="8" t="s">
        <v>17106</v>
      </c>
      <c r="C4027" s="9" t="s">
        <v>17232</v>
      </c>
      <c r="D4027" s="10" t="s">
        <v>17236</v>
      </c>
      <c r="E4027" s="11" t="s">
        <v>17253</v>
      </c>
      <c r="F4027" s="6">
        <v>355926</v>
      </c>
      <c r="G4027" s="6" t="s">
        <v>10085</v>
      </c>
      <c r="H4027" s="16">
        <v>11571975.774</v>
      </c>
      <c r="I4027" s="12">
        <v>43878</v>
      </c>
      <c r="J4027" s="12">
        <v>44215</v>
      </c>
      <c r="K4027" s="15">
        <v>0</v>
      </c>
      <c r="L4027" s="13" t="s">
        <v>14</v>
      </c>
      <c r="M4027" s="7">
        <v>0.49</v>
      </c>
      <c r="N4027" s="17"/>
    </row>
    <row r="4028" spans="1:14" ht="47.25">
      <c r="A4028" s="6">
        <v>4026</v>
      </c>
      <c r="B4028" s="8" t="s">
        <v>17106</v>
      </c>
      <c r="C4028" s="9" t="s">
        <v>17251</v>
      </c>
      <c r="D4028" s="10" t="s">
        <v>17252</v>
      </c>
      <c r="E4028" s="11" t="s">
        <v>17256</v>
      </c>
      <c r="F4028" s="6">
        <v>355927</v>
      </c>
      <c r="G4028" s="6" t="s">
        <v>10085</v>
      </c>
      <c r="H4028" s="16">
        <v>11952737.953</v>
      </c>
      <c r="I4028" s="12">
        <v>43868</v>
      </c>
      <c r="J4028" s="12">
        <v>44215</v>
      </c>
      <c r="K4028" s="15">
        <v>0</v>
      </c>
      <c r="L4028" s="13" t="s">
        <v>14</v>
      </c>
      <c r="M4028" s="7">
        <v>1</v>
      </c>
      <c r="N4028" s="17"/>
    </row>
    <row r="4029" spans="1:14" ht="31.5">
      <c r="A4029" s="6">
        <v>4027</v>
      </c>
      <c r="B4029" s="8" t="s">
        <v>17106</v>
      </c>
      <c r="C4029" s="9" t="s">
        <v>17254</v>
      </c>
      <c r="D4029" s="10" t="s">
        <v>17255</v>
      </c>
      <c r="E4029" s="11" t="s">
        <v>17256</v>
      </c>
      <c r="F4029" s="6">
        <v>355927</v>
      </c>
      <c r="G4029" s="6" t="s">
        <v>10085</v>
      </c>
      <c r="H4029" s="16">
        <v>11952737.953</v>
      </c>
      <c r="I4029" s="12">
        <v>43868</v>
      </c>
      <c r="J4029" s="12">
        <v>44215</v>
      </c>
      <c r="K4029" s="15">
        <v>0</v>
      </c>
      <c r="L4029" s="13" t="s">
        <v>14</v>
      </c>
      <c r="M4029" s="7">
        <v>0.51</v>
      </c>
      <c r="N4029" s="17"/>
    </row>
    <row r="4030" spans="1:14" ht="31.5">
      <c r="A4030" s="6">
        <v>4028</v>
      </c>
      <c r="B4030" s="8" t="s">
        <v>17106</v>
      </c>
      <c r="C4030" s="9" t="s">
        <v>17232</v>
      </c>
      <c r="D4030" s="10" t="s">
        <v>17236</v>
      </c>
      <c r="E4030" s="11" t="s">
        <v>17256</v>
      </c>
      <c r="F4030" s="6">
        <v>355927</v>
      </c>
      <c r="G4030" s="6" t="s">
        <v>10085</v>
      </c>
      <c r="H4030" s="16">
        <v>11952737.953</v>
      </c>
      <c r="I4030" s="12">
        <v>43868</v>
      </c>
      <c r="J4030" s="12">
        <v>44215</v>
      </c>
      <c r="K4030" s="15">
        <v>0</v>
      </c>
      <c r="L4030" s="13" t="s">
        <v>14</v>
      </c>
      <c r="M4030" s="7">
        <v>0.49</v>
      </c>
      <c r="N4030" s="17"/>
    </row>
    <row r="4031" spans="1:14" ht="63">
      <c r="A4031" s="6">
        <v>4029</v>
      </c>
      <c r="B4031" s="8" t="s">
        <v>17106</v>
      </c>
      <c r="C4031" s="9" t="s">
        <v>17257</v>
      </c>
      <c r="D4031" s="10" t="s">
        <v>17258</v>
      </c>
      <c r="E4031" s="11" t="s">
        <v>17259</v>
      </c>
      <c r="F4031" s="6">
        <v>395834</v>
      </c>
      <c r="G4031" s="6" t="s">
        <v>1486</v>
      </c>
      <c r="H4031" s="16">
        <v>26175864.791999999</v>
      </c>
      <c r="I4031" s="12">
        <v>43970</v>
      </c>
      <c r="J4031" s="12">
        <v>44407</v>
      </c>
      <c r="K4031" s="15">
        <v>0</v>
      </c>
      <c r="L4031" s="13" t="s">
        <v>15</v>
      </c>
      <c r="M4031" s="7">
        <v>1</v>
      </c>
      <c r="N4031" s="17"/>
    </row>
    <row r="4032" spans="1:14" ht="126">
      <c r="A4032" s="6">
        <v>4030</v>
      </c>
      <c r="B4032" s="8" t="s">
        <v>17106</v>
      </c>
      <c r="C4032" s="9" t="s">
        <v>17257</v>
      </c>
      <c r="D4032" s="10" t="s">
        <v>17258</v>
      </c>
      <c r="E4032" s="11" t="s">
        <v>18109</v>
      </c>
      <c r="F4032" s="6">
        <v>240271</v>
      </c>
      <c r="G4032" s="6" t="s">
        <v>10085</v>
      </c>
      <c r="H4032" s="16">
        <v>35655711.755999997</v>
      </c>
      <c r="I4032" s="12" t="s">
        <v>9882</v>
      </c>
      <c r="J4032" s="12">
        <v>44150</v>
      </c>
      <c r="K4032" s="15">
        <v>21800000</v>
      </c>
      <c r="L4032" s="13" t="s">
        <v>15</v>
      </c>
      <c r="M4032" s="7">
        <v>1</v>
      </c>
      <c r="N4032" s="17"/>
    </row>
    <row r="4033" spans="1:14" ht="110.25">
      <c r="A4033" s="6">
        <v>4031</v>
      </c>
      <c r="B4033" s="8" t="s">
        <v>17106</v>
      </c>
      <c r="C4033" s="9" t="s">
        <v>17257</v>
      </c>
      <c r="D4033" s="10" t="s">
        <v>17258</v>
      </c>
      <c r="E4033" s="11" t="s">
        <v>18110</v>
      </c>
      <c r="F4033" s="6">
        <v>240279</v>
      </c>
      <c r="G4033" s="6" t="s">
        <v>10085</v>
      </c>
      <c r="H4033" s="16">
        <v>24306472.057</v>
      </c>
      <c r="I4033" s="12">
        <v>43619</v>
      </c>
      <c r="J4033" s="12">
        <v>44196</v>
      </c>
      <c r="K4033" s="15">
        <v>15681000</v>
      </c>
      <c r="L4033" s="13" t="s">
        <v>15</v>
      </c>
      <c r="M4033" s="7">
        <v>1</v>
      </c>
      <c r="N4033" s="17"/>
    </row>
    <row r="4034" spans="1:14" ht="94.5">
      <c r="A4034" s="6">
        <v>4032</v>
      </c>
      <c r="B4034" s="8" t="s">
        <v>17106</v>
      </c>
      <c r="C4034" s="9" t="s">
        <v>17257</v>
      </c>
      <c r="D4034" s="10" t="s">
        <v>17258</v>
      </c>
      <c r="E4034" s="11" t="s">
        <v>18111</v>
      </c>
      <c r="F4034" s="6">
        <v>240281</v>
      </c>
      <c r="G4034" s="6" t="s">
        <v>10085</v>
      </c>
      <c r="H4034" s="16">
        <v>27470000</v>
      </c>
      <c r="I4034" s="12">
        <v>43542</v>
      </c>
      <c r="J4034" s="12">
        <v>43934</v>
      </c>
      <c r="K4034" s="15">
        <v>20750000</v>
      </c>
      <c r="L4034" s="13" t="s">
        <v>15</v>
      </c>
      <c r="M4034" s="7">
        <v>1</v>
      </c>
      <c r="N4034" s="17"/>
    </row>
    <row r="4035" spans="1:14" ht="63">
      <c r="A4035" s="6">
        <v>4033</v>
      </c>
      <c r="B4035" s="8" t="s">
        <v>17106</v>
      </c>
      <c r="C4035" s="9" t="s">
        <v>17257</v>
      </c>
      <c r="D4035" s="10" t="s">
        <v>17258</v>
      </c>
      <c r="E4035" s="11" t="s">
        <v>17260</v>
      </c>
      <c r="F4035" s="6">
        <v>387858</v>
      </c>
      <c r="G4035" s="6" t="s">
        <v>10085</v>
      </c>
      <c r="H4035" s="16">
        <v>10742074.103</v>
      </c>
      <c r="I4035" s="12" t="s">
        <v>8396</v>
      </c>
      <c r="J4035" s="12">
        <v>44317</v>
      </c>
      <c r="K4035" s="15">
        <v>0</v>
      </c>
      <c r="L4035" s="13" t="s">
        <v>15</v>
      </c>
      <c r="M4035" s="7">
        <v>1</v>
      </c>
      <c r="N4035" s="17"/>
    </row>
    <row r="4036" spans="1:14" ht="31.5">
      <c r="A4036" s="6">
        <v>4034</v>
      </c>
      <c r="B4036" s="8" t="s">
        <v>17106</v>
      </c>
      <c r="C4036" s="9" t="s">
        <v>17257</v>
      </c>
      <c r="D4036" s="10" t="s">
        <v>17258</v>
      </c>
      <c r="E4036" s="11" t="s">
        <v>17261</v>
      </c>
      <c r="F4036" s="6">
        <v>492145</v>
      </c>
      <c r="G4036" s="6" t="s">
        <v>16</v>
      </c>
      <c r="H4036" s="16">
        <v>8113047.3660000004</v>
      </c>
      <c r="I4036" s="12">
        <v>44151</v>
      </c>
      <c r="J4036" s="12">
        <v>44241</v>
      </c>
      <c r="K4036" s="15">
        <v>0</v>
      </c>
      <c r="L4036" s="13" t="s">
        <v>15</v>
      </c>
      <c r="M4036" s="7">
        <v>1</v>
      </c>
      <c r="N4036" s="17"/>
    </row>
    <row r="4037" spans="1:14" ht="31.5">
      <c r="A4037" s="6">
        <v>4035</v>
      </c>
      <c r="B4037" s="8" t="s">
        <v>17106</v>
      </c>
      <c r="C4037" s="9" t="s">
        <v>17257</v>
      </c>
      <c r="D4037" s="10" t="s">
        <v>17258</v>
      </c>
      <c r="E4037" s="11" t="s">
        <v>17262</v>
      </c>
      <c r="F4037" s="6">
        <v>492139</v>
      </c>
      <c r="G4037" s="6" t="s">
        <v>16</v>
      </c>
      <c r="H4037" s="16">
        <v>6369213.5499999998</v>
      </c>
      <c r="I4037" s="12">
        <v>44151</v>
      </c>
      <c r="J4037" s="12">
        <v>44226</v>
      </c>
      <c r="K4037" s="15">
        <v>0</v>
      </c>
      <c r="L4037" s="13" t="s">
        <v>15</v>
      </c>
      <c r="M4037" s="7">
        <v>1</v>
      </c>
      <c r="N4037" s="17"/>
    </row>
    <row r="4038" spans="1:14" ht="31.5">
      <c r="A4038" s="6">
        <v>4036</v>
      </c>
      <c r="B4038" s="8" t="s">
        <v>17106</v>
      </c>
      <c r="C4038" s="9" t="s">
        <v>17257</v>
      </c>
      <c r="D4038" s="10" t="s">
        <v>17258</v>
      </c>
      <c r="E4038" s="11" t="s">
        <v>17263</v>
      </c>
      <c r="F4038" s="6">
        <v>492144</v>
      </c>
      <c r="G4038" s="6" t="s">
        <v>16</v>
      </c>
      <c r="H4038" s="16">
        <v>5164965.7189999996</v>
      </c>
      <c r="I4038" s="12">
        <v>44151</v>
      </c>
      <c r="J4038" s="12">
        <v>44226</v>
      </c>
      <c r="K4038" s="15">
        <v>0</v>
      </c>
      <c r="L4038" s="13" t="s">
        <v>15</v>
      </c>
      <c r="M4038" s="7">
        <v>1</v>
      </c>
      <c r="N4038" s="17"/>
    </row>
    <row r="4039" spans="1:14" ht="63">
      <c r="A4039" s="6">
        <v>4037</v>
      </c>
      <c r="B4039" s="8" t="s">
        <v>17106</v>
      </c>
      <c r="C4039" s="9" t="s">
        <v>17264</v>
      </c>
      <c r="D4039" s="10" t="s">
        <v>17173</v>
      </c>
      <c r="E4039" s="11" t="s">
        <v>17265</v>
      </c>
      <c r="F4039" s="6">
        <v>461555</v>
      </c>
      <c r="G4039" s="6" t="s">
        <v>1109</v>
      </c>
      <c r="H4039" s="16">
        <v>1015919.09</v>
      </c>
      <c r="I4039" s="12">
        <v>44019</v>
      </c>
      <c r="J4039" s="12">
        <v>43932</v>
      </c>
      <c r="K4039" s="15">
        <v>800000</v>
      </c>
      <c r="L4039" s="13" t="s">
        <v>15</v>
      </c>
      <c r="M4039" s="7">
        <v>1</v>
      </c>
      <c r="N4039" s="17"/>
    </row>
    <row r="4040" spans="1:14" ht="47.25">
      <c r="A4040" s="6">
        <v>4038</v>
      </c>
      <c r="B4040" s="8" t="s">
        <v>17106</v>
      </c>
      <c r="C4040" s="9" t="s">
        <v>17264</v>
      </c>
      <c r="D4040" s="10" t="s">
        <v>17173</v>
      </c>
      <c r="E4040" s="11" t="s">
        <v>17266</v>
      </c>
      <c r="F4040" s="6">
        <v>355944</v>
      </c>
      <c r="G4040" s="6" t="s">
        <v>10085</v>
      </c>
      <c r="H4040" s="16">
        <v>1989122.2779999999</v>
      </c>
      <c r="I4040" s="12">
        <v>43888</v>
      </c>
      <c r="J4040" s="12">
        <v>44051</v>
      </c>
      <c r="K4040" s="15">
        <v>0</v>
      </c>
      <c r="L4040" s="13" t="s">
        <v>15</v>
      </c>
      <c r="M4040" s="7">
        <v>1</v>
      </c>
      <c r="N4040" s="17"/>
    </row>
    <row r="4041" spans="1:14" ht="47.25">
      <c r="A4041" s="6">
        <v>4039</v>
      </c>
      <c r="B4041" s="8" t="s">
        <v>17106</v>
      </c>
      <c r="C4041" s="9" t="s">
        <v>17264</v>
      </c>
      <c r="D4041" s="10" t="s">
        <v>17173</v>
      </c>
      <c r="E4041" s="11" t="s">
        <v>17267</v>
      </c>
      <c r="F4041" s="6">
        <v>355946</v>
      </c>
      <c r="G4041" s="6" t="s">
        <v>10085</v>
      </c>
      <c r="H4041" s="16">
        <v>3161117.1239999998</v>
      </c>
      <c r="I4041" s="12">
        <v>43890</v>
      </c>
      <c r="J4041" s="12">
        <v>44012</v>
      </c>
      <c r="K4041" s="15">
        <v>0</v>
      </c>
      <c r="L4041" s="13" t="s">
        <v>15</v>
      </c>
      <c r="M4041" s="7">
        <v>1</v>
      </c>
      <c r="N4041" s="17"/>
    </row>
    <row r="4042" spans="1:14" ht="47.25">
      <c r="A4042" s="6">
        <v>4040</v>
      </c>
      <c r="B4042" s="8" t="s">
        <v>17106</v>
      </c>
      <c r="C4042" s="9" t="s">
        <v>17264</v>
      </c>
      <c r="D4042" s="10" t="s">
        <v>17173</v>
      </c>
      <c r="E4042" s="11" t="s">
        <v>17268</v>
      </c>
      <c r="F4042" s="6">
        <v>355947</v>
      </c>
      <c r="G4042" s="6" t="s">
        <v>10085</v>
      </c>
      <c r="H4042" s="16">
        <v>1391406.3049999999</v>
      </c>
      <c r="I4042" s="12">
        <v>43890</v>
      </c>
      <c r="J4042" s="12">
        <v>44015</v>
      </c>
      <c r="K4042" s="15">
        <v>0</v>
      </c>
      <c r="L4042" s="13" t="s">
        <v>15</v>
      </c>
      <c r="M4042" s="7">
        <v>1</v>
      </c>
      <c r="N4042" s="17"/>
    </row>
    <row r="4043" spans="1:14" ht="47.25">
      <c r="A4043" s="6">
        <v>4041</v>
      </c>
      <c r="B4043" s="8" t="s">
        <v>17106</v>
      </c>
      <c r="C4043" s="9" t="s">
        <v>17264</v>
      </c>
      <c r="D4043" s="10" t="s">
        <v>17173</v>
      </c>
      <c r="E4043" s="11" t="s">
        <v>17269</v>
      </c>
      <c r="F4043" s="6">
        <v>355949</v>
      </c>
      <c r="G4043" s="6" t="s">
        <v>10085</v>
      </c>
      <c r="H4043" s="16">
        <v>2734064.06</v>
      </c>
      <c r="I4043" s="12">
        <v>43890</v>
      </c>
      <c r="J4043" s="12">
        <v>44037</v>
      </c>
      <c r="K4043" s="15">
        <v>0</v>
      </c>
      <c r="L4043" s="13" t="s">
        <v>15</v>
      </c>
      <c r="M4043" s="7">
        <v>1</v>
      </c>
      <c r="N4043" s="17"/>
    </row>
    <row r="4044" spans="1:14" ht="47.25">
      <c r="A4044" s="6">
        <v>4042</v>
      </c>
      <c r="B4044" s="8" t="s">
        <v>17106</v>
      </c>
      <c r="C4044" s="9" t="s">
        <v>17264</v>
      </c>
      <c r="D4044" s="10" t="s">
        <v>17173</v>
      </c>
      <c r="E4044" s="11" t="s">
        <v>17270</v>
      </c>
      <c r="F4044" s="6">
        <v>355921</v>
      </c>
      <c r="G4044" s="6" t="s">
        <v>10085</v>
      </c>
      <c r="H4044" s="16">
        <v>1734482.436</v>
      </c>
      <c r="I4044" s="12">
        <v>43873</v>
      </c>
      <c r="J4044" s="12">
        <v>43890</v>
      </c>
      <c r="K4044" s="15">
        <v>0</v>
      </c>
      <c r="L4044" s="13" t="s">
        <v>15</v>
      </c>
      <c r="M4044" s="7">
        <v>1</v>
      </c>
      <c r="N4044" s="17"/>
    </row>
    <row r="4045" spans="1:14" ht="63">
      <c r="A4045" s="6">
        <v>4043</v>
      </c>
      <c r="B4045" s="8" t="s">
        <v>17106</v>
      </c>
      <c r="C4045" s="9" t="s">
        <v>17264</v>
      </c>
      <c r="D4045" s="10" t="s">
        <v>17173</v>
      </c>
      <c r="E4045" s="11" t="s">
        <v>18112</v>
      </c>
      <c r="F4045" s="6">
        <v>303685</v>
      </c>
      <c r="G4045" s="6" t="s">
        <v>10085</v>
      </c>
      <c r="H4045" s="16">
        <v>7174837</v>
      </c>
      <c r="I4045" s="12">
        <v>43685</v>
      </c>
      <c r="J4045" s="12">
        <v>44131</v>
      </c>
      <c r="K4045" s="15">
        <v>2320000</v>
      </c>
      <c r="L4045" s="13" t="s">
        <v>15</v>
      </c>
      <c r="M4045" s="7">
        <v>1</v>
      </c>
      <c r="N4045" s="17"/>
    </row>
    <row r="4046" spans="1:14" ht="47.25">
      <c r="A4046" s="6">
        <v>4044</v>
      </c>
      <c r="B4046" s="8" t="s">
        <v>17106</v>
      </c>
      <c r="C4046" s="9" t="s">
        <v>17264</v>
      </c>
      <c r="D4046" s="10" t="s">
        <v>17173</v>
      </c>
      <c r="E4046" s="11" t="s">
        <v>17271</v>
      </c>
      <c r="F4046" s="6">
        <v>323586</v>
      </c>
      <c r="G4046" s="6" t="s">
        <v>10085</v>
      </c>
      <c r="H4046" s="16">
        <v>8441270.5350000001</v>
      </c>
      <c r="I4046" s="12">
        <v>43685</v>
      </c>
      <c r="J4046" s="12">
        <v>44057</v>
      </c>
      <c r="K4046" s="15">
        <v>3600000</v>
      </c>
      <c r="L4046" s="13" t="s">
        <v>15</v>
      </c>
      <c r="M4046" s="7">
        <v>1</v>
      </c>
      <c r="N4046" s="17"/>
    </row>
    <row r="4047" spans="1:14" ht="47.25">
      <c r="A4047" s="6">
        <v>4045</v>
      </c>
      <c r="B4047" s="8" t="s">
        <v>17106</v>
      </c>
      <c r="C4047" s="9" t="s">
        <v>17264</v>
      </c>
      <c r="D4047" s="10" t="s">
        <v>17173</v>
      </c>
      <c r="E4047" s="11" t="s">
        <v>17272</v>
      </c>
      <c r="F4047" s="6">
        <v>389234</v>
      </c>
      <c r="G4047" s="6" t="s">
        <v>10085</v>
      </c>
      <c r="H4047" s="16">
        <v>3726419.6290000002</v>
      </c>
      <c r="I4047" s="12">
        <v>43956</v>
      </c>
      <c r="J4047" s="12">
        <v>44103</v>
      </c>
      <c r="K4047" s="15">
        <v>0</v>
      </c>
      <c r="L4047" s="13" t="s">
        <v>15</v>
      </c>
      <c r="M4047" s="7">
        <v>1</v>
      </c>
      <c r="N4047" s="17"/>
    </row>
    <row r="4048" spans="1:14" ht="63">
      <c r="A4048" s="6">
        <v>4046</v>
      </c>
      <c r="B4048" s="8" t="s">
        <v>17106</v>
      </c>
      <c r="C4048" s="9" t="s">
        <v>17264</v>
      </c>
      <c r="D4048" s="10" t="s">
        <v>17173</v>
      </c>
      <c r="E4048" s="11" t="s">
        <v>17273</v>
      </c>
      <c r="F4048" s="6">
        <v>502310</v>
      </c>
      <c r="G4048" s="6" t="s">
        <v>2521</v>
      </c>
      <c r="H4048" s="16">
        <v>8974687.4120000005</v>
      </c>
      <c r="I4048" s="12">
        <v>44501</v>
      </c>
      <c r="J4048" s="12">
        <v>44504</v>
      </c>
      <c r="K4048" s="15">
        <v>0</v>
      </c>
      <c r="L4048" s="13" t="s">
        <v>15</v>
      </c>
      <c r="M4048" s="7">
        <v>1</v>
      </c>
      <c r="N4048" s="17"/>
    </row>
    <row r="4049" spans="1:14" ht="47.25">
      <c r="A4049" s="6">
        <v>4047</v>
      </c>
      <c r="B4049" s="8" t="s">
        <v>17106</v>
      </c>
      <c r="C4049" s="9" t="s">
        <v>17168</v>
      </c>
      <c r="D4049" s="10" t="s">
        <v>18113</v>
      </c>
      <c r="E4049" s="11" t="s">
        <v>17274</v>
      </c>
      <c r="F4049" s="6">
        <v>353820</v>
      </c>
      <c r="G4049" s="6" t="s">
        <v>2521</v>
      </c>
      <c r="H4049" s="16">
        <v>16191000</v>
      </c>
      <c r="I4049" s="12">
        <v>43866</v>
      </c>
      <c r="J4049" s="12">
        <v>43987</v>
      </c>
      <c r="K4049" s="15">
        <v>9375000</v>
      </c>
      <c r="L4049" s="13" t="s">
        <v>14</v>
      </c>
      <c r="M4049" s="7">
        <v>1</v>
      </c>
      <c r="N4049" s="17"/>
    </row>
    <row r="4050" spans="1:14" ht="31.5">
      <c r="A4050" s="6">
        <v>4048</v>
      </c>
      <c r="B4050" s="8" t="s">
        <v>17106</v>
      </c>
      <c r="C4050" s="9" t="s">
        <v>17171</v>
      </c>
      <c r="D4050" s="10" t="s">
        <v>15684</v>
      </c>
      <c r="E4050" s="11" t="s">
        <v>17274</v>
      </c>
      <c r="F4050" s="6">
        <v>353820</v>
      </c>
      <c r="G4050" s="6" t="s">
        <v>2521</v>
      </c>
      <c r="H4050" s="16">
        <v>16191000</v>
      </c>
      <c r="I4050" s="12">
        <v>43866</v>
      </c>
      <c r="J4050" s="12">
        <v>43987</v>
      </c>
      <c r="K4050" s="15">
        <v>9375000</v>
      </c>
      <c r="L4050" s="13" t="s">
        <v>14</v>
      </c>
      <c r="M4050" s="7">
        <v>0.51</v>
      </c>
      <c r="N4050" s="17"/>
    </row>
    <row r="4051" spans="1:14" ht="47.25">
      <c r="A4051" s="6">
        <v>4049</v>
      </c>
      <c r="B4051" s="8" t="s">
        <v>17106</v>
      </c>
      <c r="C4051" s="9" t="s">
        <v>17275</v>
      </c>
      <c r="D4051" s="10" t="s">
        <v>17173</v>
      </c>
      <c r="E4051" s="11" t="s">
        <v>17274</v>
      </c>
      <c r="F4051" s="6">
        <v>353820</v>
      </c>
      <c r="G4051" s="6" t="s">
        <v>2521</v>
      </c>
      <c r="H4051" s="16">
        <v>16191000</v>
      </c>
      <c r="I4051" s="12">
        <v>43866</v>
      </c>
      <c r="J4051" s="12">
        <v>43987</v>
      </c>
      <c r="K4051" s="15">
        <v>9375000</v>
      </c>
      <c r="L4051" s="13" t="s">
        <v>14</v>
      </c>
      <c r="M4051" s="7">
        <v>0.49</v>
      </c>
      <c r="N4051" s="17"/>
    </row>
    <row r="4052" spans="1:14" ht="63">
      <c r="A4052" s="6">
        <v>4050</v>
      </c>
      <c r="B4052" s="8" t="s">
        <v>17106</v>
      </c>
      <c r="C4052" s="9" t="s">
        <v>17276</v>
      </c>
      <c r="D4052" s="10" t="s">
        <v>17277</v>
      </c>
      <c r="E4052" s="11" t="s">
        <v>17278</v>
      </c>
      <c r="F4052" s="6">
        <v>338003</v>
      </c>
      <c r="G4052" s="6" t="s">
        <v>1486</v>
      </c>
      <c r="H4052" s="16">
        <v>34955500</v>
      </c>
      <c r="I4052" s="12">
        <v>43759</v>
      </c>
      <c r="J4052" s="12">
        <v>44306</v>
      </c>
      <c r="K4052" s="15">
        <v>0</v>
      </c>
      <c r="L4052" s="13" t="s">
        <v>15</v>
      </c>
      <c r="M4052" s="7">
        <v>1</v>
      </c>
      <c r="N4052" s="17"/>
    </row>
    <row r="4053" spans="1:14" ht="47.25">
      <c r="A4053" s="6">
        <v>4051</v>
      </c>
      <c r="B4053" s="8" t="s">
        <v>17106</v>
      </c>
      <c r="C4053" s="9" t="s">
        <v>17276</v>
      </c>
      <c r="D4053" s="10" t="s">
        <v>17277</v>
      </c>
      <c r="E4053" s="11" t="s">
        <v>17279</v>
      </c>
      <c r="F4053" s="6">
        <v>509636</v>
      </c>
      <c r="G4053" s="6" t="s">
        <v>2521</v>
      </c>
      <c r="H4053" s="16">
        <v>5766081.517</v>
      </c>
      <c r="I4053" s="12">
        <v>44201</v>
      </c>
      <c r="J4053" s="12" t="s">
        <v>15677</v>
      </c>
      <c r="K4053" s="15">
        <v>0</v>
      </c>
      <c r="L4053" s="13" t="s">
        <v>15</v>
      </c>
      <c r="M4053" s="7">
        <v>1</v>
      </c>
      <c r="N4053" s="17"/>
    </row>
    <row r="4054" spans="1:14" ht="63">
      <c r="A4054" s="6">
        <v>4052</v>
      </c>
      <c r="B4054" s="8" t="s">
        <v>17106</v>
      </c>
      <c r="C4054" s="9" t="s">
        <v>17276</v>
      </c>
      <c r="D4054" s="10" t="s">
        <v>17277</v>
      </c>
      <c r="E4054" s="11" t="s">
        <v>18114</v>
      </c>
      <c r="F4054" s="6">
        <v>537471</v>
      </c>
      <c r="G4054" s="6" t="s">
        <v>1109</v>
      </c>
      <c r="H4054" s="16">
        <v>517961.52</v>
      </c>
      <c r="I4054" s="12"/>
      <c r="J4054" s="12"/>
      <c r="K4054" s="15">
        <v>0</v>
      </c>
      <c r="L4054" s="13" t="s">
        <v>15</v>
      </c>
      <c r="M4054" s="7">
        <v>1</v>
      </c>
      <c r="N4054" s="17"/>
    </row>
    <row r="4055" spans="1:14" ht="31.5">
      <c r="A4055" s="6">
        <v>4053</v>
      </c>
      <c r="B4055" s="8" t="s">
        <v>17106</v>
      </c>
      <c r="C4055" s="9" t="s">
        <v>17280</v>
      </c>
      <c r="D4055" s="10" t="s">
        <v>17281</v>
      </c>
      <c r="E4055" s="11" t="s">
        <v>17282</v>
      </c>
      <c r="F4055" s="6">
        <v>355940</v>
      </c>
      <c r="G4055" s="6" t="s">
        <v>10085</v>
      </c>
      <c r="H4055" s="16">
        <v>3935100</v>
      </c>
      <c r="I4055" s="12">
        <v>43890</v>
      </c>
      <c r="J4055" s="12">
        <v>44046</v>
      </c>
      <c r="K4055" s="15">
        <v>0</v>
      </c>
      <c r="L4055" s="13" t="s">
        <v>15</v>
      </c>
      <c r="M4055" s="7">
        <v>1</v>
      </c>
      <c r="N4055" s="17"/>
    </row>
    <row r="4056" spans="1:14" ht="31.5">
      <c r="A4056" s="6">
        <v>4054</v>
      </c>
      <c r="B4056" s="8" t="s">
        <v>17106</v>
      </c>
      <c r="C4056" s="9" t="s">
        <v>17280</v>
      </c>
      <c r="D4056" s="10" t="s">
        <v>17281</v>
      </c>
      <c r="E4056" s="11" t="s">
        <v>17283</v>
      </c>
      <c r="F4056" s="6">
        <v>355941</v>
      </c>
      <c r="G4056" s="6" t="s">
        <v>10085</v>
      </c>
      <c r="H4056" s="16">
        <v>3880100</v>
      </c>
      <c r="I4056" s="12">
        <v>43890</v>
      </c>
      <c r="J4056" s="12">
        <v>44015</v>
      </c>
      <c r="K4056" s="15">
        <v>0</v>
      </c>
      <c r="L4056" s="13" t="s">
        <v>15</v>
      </c>
      <c r="M4056" s="7">
        <v>1</v>
      </c>
      <c r="N4056" s="17"/>
    </row>
    <row r="4057" spans="1:14" ht="31.5">
      <c r="A4057" s="6">
        <v>4055</v>
      </c>
      <c r="B4057" s="8" t="s">
        <v>17106</v>
      </c>
      <c r="C4057" s="9" t="s">
        <v>17280</v>
      </c>
      <c r="D4057" s="10" t="s">
        <v>17281</v>
      </c>
      <c r="E4057" s="11" t="s">
        <v>17284</v>
      </c>
      <c r="F4057" s="6">
        <v>355945</v>
      </c>
      <c r="G4057" s="6" t="s">
        <v>10085</v>
      </c>
      <c r="H4057" s="16">
        <v>3622500</v>
      </c>
      <c r="I4057" s="12">
        <v>43873</v>
      </c>
      <c r="J4057" s="12">
        <v>44015</v>
      </c>
      <c r="K4057" s="15">
        <v>0</v>
      </c>
      <c r="L4057" s="13" t="s">
        <v>15</v>
      </c>
      <c r="M4057" s="7">
        <v>1</v>
      </c>
      <c r="N4057" s="17"/>
    </row>
    <row r="4058" spans="1:14" ht="31.5">
      <c r="A4058" s="6">
        <v>4056</v>
      </c>
      <c r="B4058" s="8" t="s">
        <v>17106</v>
      </c>
      <c r="C4058" s="9" t="s">
        <v>17280</v>
      </c>
      <c r="D4058" s="10" t="s">
        <v>17281</v>
      </c>
      <c r="E4058" s="11" t="s">
        <v>17285</v>
      </c>
      <c r="F4058" s="6">
        <v>355943</v>
      </c>
      <c r="G4058" s="6" t="s">
        <v>10085</v>
      </c>
      <c r="H4058" s="16">
        <v>1927600</v>
      </c>
      <c r="I4058" s="12">
        <v>43873</v>
      </c>
      <c r="J4058" s="12">
        <v>43985</v>
      </c>
      <c r="K4058" s="15">
        <v>0</v>
      </c>
      <c r="L4058" s="13" t="s">
        <v>15</v>
      </c>
      <c r="M4058" s="7">
        <v>1</v>
      </c>
      <c r="N4058" s="17"/>
    </row>
    <row r="4059" spans="1:14" ht="63">
      <c r="A4059" s="6">
        <v>4057</v>
      </c>
      <c r="B4059" s="8" t="s">
        <v>17106</v>
      </c>
      <c r="C4059" s="9" t="s">
        <v>17280</v>
      </c>
      <c r="D4059" s="10" t="s">
        <v>17281</v>
      </c>
      <c r="E4059" s="11" t="s">
        <v>17286</v>
      </c>
      <c r="F4059" s="6">
        <v>355948</v>
      </c>
      <c r="G4059" s="6" t="s">
        <v>10085</v>
      </c>
      <c r="H4059" s="16">
        <v>2481100</v>
      </c>
      <c r="I4059" s="12">
        <v>43890</v>
      </c>
      <c r="J4059" s="12">
        <v>44015</v>
      </c>
      <c r="K4059" s="15">
        <v>0</v>
      </c>
      <c r="L4059" s="13" t="s">
        <v>15</v>
      </c>
      <c r="M4059" s="7">
        <v>1</v>
      </c>
      <c r="N4059" s="17"/>
    </row>
    <row r="4060" spans="1:14" ht="78.75">
      <c r="A4060" s="6">
        <v>4058</v>
      </c>
      <c r="B4060" s="8" t="s">
        <v>17106</v>
      </c>
      <c r="C4060" s="9" t="s">
        <v>17280</v>
      </c>
      <c r="D4060" s="10" t="s">
        <v>17281</v>
      </c>
      <c r="E4060" s="11" t="s">
        <v>17287</v>
      </c>
      <c r="F4060" s="6">
        <v>502303</v>
      </c>
      <c r="G4060" s="6" t="s">
        <v>2521</v>
      </c>
      <c r="H4060" s="16">
        <v>4965179.1040000003</v>
      </c>
      <c r="I4060" s="12"/>
      <c r="J4060" s="12"/>
      <c r="K4060" s="15">
        <v>0</v>
      </c>
      <c r="L4060" s="13" t="s">
        <v>15</v>
      </c>
      <c r="M4060" s="7">
        <v>1</v>
      </c>
      <c r="N4060" s="17"/>
    </row>
    <row r="4061" spans="1:14" ht="47.25">
      <c r="A4061" s="6">
        <v>4059</v>
      </c>
      <c r="B4061" s="8" t="s">
        <v>17106</v>
      </c>
      <c r="C4061" s="9" t="s">
        <v>17280</v>
      </c>
      <c r="D4061" s="10" t="s">
        <v>17281</v>
      </c>
      <c r="E4061" s="11" t="s">
        <v>17288</v>
      </c>
      <c r="F4061" s="6">
        <v>509638</v>
      </c>
      <c r="G4061" s="6" t="s">
        <v>2521</v>
      </c>
      <c r="H4061" s="16">
        <v>2644200.1529999999</v>
      </c>
      <c r="I4061" s="12"/>
      <c r="J4061" s="12"/>
      <c r="K4061" s="15">
        <v>0</v>
      </c>
      <c r="L4061" s="13" t="s">
        <v>15</v>
      </c>
      <c r="M4061" s="7">
        <v>1</v>
      </c>
      <c r="N4061" s="17"/>
    </row>
    <row r="4062" spans="1:14" ht="47.25">
      <c r="A4062" s="6">
        <v>4060</v>
      </c>
      <c r="B4062" s="8" t="s">
        <v>17106</v>
      </c>
      <c r="C4062" s="9" t="s">
        <v>17289</v>
      </c>
      <c r="D4062" s="10" t="s">
        <v>10527</v>
      </c>
      <c r="E4062" s="11" t="s">
        <v>17290</v>
      </c>
      <c r="F4062" s="6">
        <v>366147</v>
      </c>
      <c r="G4062" s="6" t="s">
        <v>10085</v>
      </c>
      <c r="H4062" s="16">
        <v>9840871.9600000009</v>
      </c>
      <c r="I4062" s="12">
        <v>43867</v>
      </c>
      <c r="J4062" s="12">
        <v>44211</v>
      </c>
      <c r="K4062" s="15">
        <v>0</v>
      </c>
      <c r="L4062" s="13" t="s">
        <v>15</v>
      </c>
      <c r="M4062" s="7">
        <v>1</v>
      </c>
      <c r="N4062" s="17"/>
    </row>
    <row r="4063" spans="1:14" ht="31.5">
      <c r="A4063" s="6">
        <v>4061</v>
      </c>
      <c r="B4063" s="8" t="s">
        <v>17106</v>
      </c>
      <c r="C4063" s="9" t="s">
        <v>17289</v>
      </c>
      <c r="D4063" s="10" t="s">
        <v>10527</v>
      </c>
      <c r="E4063" s="11" t="s">
        <v>17291</v>
      </c>
      <c r="F4063" s="6">
        <v>356913</v>
      </c>
      <c r="G4063" s="6" t="s">
        <v>10085</v>
      </c>
      <c r="H4063" s="16">
        <v>2108275.4959999998</v>
      </c>
      <c r="I4063" s="12">
        <v>43880</v>
      </c>
      <c r="J4063" s="12">
        <v>44211</v>
      </c>
      <c r="K4063" s="15">
        <v>0</v>
      </c>
      <c r="L4063" s="13" t="s">
        <v>15</v>
      </c>
      <c r="M4063" s="7">
        <v>1</v>
      </c>
      <c r="N4063" s="17"/>
    </row>
    <row r="4064" spans="1:14" ht="47.25">
      <c r="A4064" s="6">
        <v>4062</v>
      </c>
      <c r="B4064" s="8" t="s">
        <v>17106</v>
      </c>
      <c r="C4064" s="9" t="s">
        <v>17289</v>
      </c>
      <c r="D4064" s="10" t="s">
        <v>10527</v>
      </c>
      <c r="E4064" s="11" t="s">
        <v>17292</v>
      </c>
      <c r="F4064" s="6">
        <v>356918</v>
      </c>
      <c r="G4064" s="6" t="s">
        <v>10085</v>
      </c>
      <c r="H4064" s="16">
        <v>5865103.1900000004</v>
      </c>
      <c r="I4064" s="12">
        <v>43890</v>
      </c>
      <c r="J4064" s="12">
        <v>44226</v>
      </c>
      <c r="K4064" s="15">
        <v>0</v>
      </c>
      <c r="L4064" s="13" t="s">
        <v>15</v>
      </c>
      <c r="M4064" s="7">
        <v>1</v>
      </c>
      <c r="N4064" s="17"/>
    </row>
    <row r="4065" spans="1:14" ht="157.5">
      <c r="A4065" s="6">
        <v>4063</v>
      </c>
      <c r="B4065" s="8" t="s">
        <v>17106</v>
      </c>
      <c r="C4065" s="9" t="s">
        <v>17289</v>
      </c>
      <c r="D4065" s="10" t="s">
        <v>10527</v>
      </c>
      <c r="E4065" s="11" t="s">
        <v>18115</v>
      </c>
      <c r="F4065" s="6">
        <v>322896</v>
      </c>
      <c r="G4065" s="6" t="s">
        <v>10085</v>
      </c>
      <c r="H4065" s="16">
        <v>21839700</v>
      </c>
      <c r="I4065" s="12">
        <v>43803</v>
      </c>
      <c r="J4065" s="12">
        <v>44133</v>
      </c>
      <c r="K4065" s="15">
        <v>0</v>
      </c>
      <c r="L4065" s="13" t="s">
        <v>15</v>
      </c>
      <c r="M4065" s="7">
        <v>1</v>
      </c>
      <c r="N4065" s="17"/>
    </row>
    <row r="4066" spans="1:14" ht="63">
      <c r="A4066" s="6">
        <v>4064</v>
      </c>
      <c r="B4066" s="8" t="s">
        <v>17106</v>
      </c>
      <c r="C4066" s="9" t="s">
        <v>17289</v>
      </c>
      <c r="D4066" s="10" t="s">
        <v>10527</v>
      </c>
      <c r="E4066" s="11" t="s">
        <v>18116</v>
      </c>
      <c r="F4066" s="6"/>
      <c r="G4066" s="6" t="s">
        <v>10085</v>
      </c>
      <c r="H4066" s="16">
        <v>10364900</v>
      </c>
      <c r="I4066" s="12">
        <v>43597</v>
      </c>
      <c r="J4066" s="12">
        <v>44131</v>
      </c>
      <c r="K4066" s="15">
        <v>0</v>
      </c>
      <c r="L4066" s="13" t="s">
        <v>15</v>
      </c>
      <c r="M4066" s="7">
        <v>1</v>
      </c>
      <c r="N4066" s="17"/>
    </row>
    <row r="4067" spans="1:14" ht="31.5">
      <c r="A4067" s="6">
        <v>4065</v>
      </c>
      <c r="B4067" s="8" t="s">
        <v>17106</v>
      </c>
      <c r="C4067" s="9" t="s">
        <v>17289</v>
      </c>
      <c r="D4067" s="10" t="s">
        <v>10527</v>
      </c>
      <c r="E4067" s="11" t="s">
        <v>17293</v>
      </c>
      <c r="F4067" s="6">
        <v>492147</v>
      </c>
      <c r="G4067" s="6" t="s">
        <v>16</v>
      </c>
      <c r="H4067" s="16">
        <v>8515250.3460000008</v>
      </c>
      <c r="I4067" s="12">
        <v>44158</v>
      </c>
      <c r="J4067" s="12">
        <v>44248</v>
      </c>
      <c r="K4067" s="15">
        <v>0</v>
      </c>
      <c r="L4067" s="13" t="s">
        <v>15</v>
      </c>
      <c r="M4067" s="7">
        <v>1</v>
      </c>
      <c r="N4067" s="17"/>
    </row>
    <row r="4068" spans="1:14" ht="47.25">
      <c r="A4068" s="6">
        <v>4066</v>
      </c>
      <c r="B4068" s="8" t="s">
        <v>17106</v>
      </c>
      <c r="C4068" s="9" t="s">
        <v>17289</v>
      </c>
      <c r="D4068" s="10" t="s">
        <v>10527</v>
      </c>
      <c r="E4068" s="11" t="s">
        <v>17294</v>
      </c>
      <c r="F4068" s="6">
        <v>509866</v>
      </c>
      <c r="G4068" s="6" t="s">
        <v>16</v>
      </c>
      <c r="H4068" s="16">
        <v>4972917.4579999996</v>
      </c>
      <c r="I4068" s="12">
        <v>44207</v>
      </c>
      <c r="J4068" s="12">
        <v>44267</v>
      </c>
      <c r="K4068" s="15">
        <v>0</v>
      </c>
      <c r="L4068" s="13" t="s">
        <v>15</v>
      </c>
      <c r="M4068" s="7">
        <v>1</v>
      </c>
      <c r="N4068" s="17"/>
    </row>
    <row r="4069" spans="1:14" ht="283.5">
      <c r="A4069" s="6">
        <v>4067</v>
      </c>
      <c r="B4069" s="8" t="s">
        <v>17106</v>
      </c>
      <c r="C4069" s="9" t="s">
        <v>17295</v>
      </c>
      <c r="D4069" s="10" t="s">
        <v>17296</v>
      </c>
      <c r="E4069" s="11" t="s">
        <v>18117</v>
      </c>
      <c r="F4069" s="6">
        <v>420308</v>
      </c>
      <c r="G4069" s="6" t="s">
        <v>10085</v>
      </c>
      <c r="H4069" s="16">
        <v>30289165.138</v>
      </c>
      <c r="I4069" s="12">
        <v>43970</v>
      </c>
      <c r="J4069" s="12">
        <v>44341</v>
      </c>
      <c r="K4069" s="15">
        <v>0</v>
      </c>
      <c r="L4069" s="13" t="s">
        <v>15</v>
      </c>
      <c r="M4069" s="7">
        <v>1</v>
      </c>
      <c r="N4069" s="17"/>
    </row>
    <row r="4070" spans="1:14" ht="141.75">
      <c r="A4070" s="6">
        <v>4068</v>
      </c>
      <c r="B4070" s="8" t="s">
        <v>17106</v>
      </c>
      <c r="C4070" s="9" t="s">
        <v>18118</v>
      </c>
      <c r="D4070" s="10" t="s">
        <v>17300</v>
      </c>
      <c r="E4070" s="11" t="s">
        <v>17297</v>
      </c>
      <c r="F4070" s="6">
        <v>449521</v>
      </c>
      <c r="G4070" s="6" t="s">
        <v>679</v>
      </c>
      <c r="H4070" s="16">
        <v>8725000</v>
      </c>
      <c r="I4070" s="12">
        <v>44081</v>
      </c>
      <c r="J4070" s="12">
        <v>44317</v>
      </c>
      <c r="K4070" s="15">
        <v>0</v>
      </c>
      <c r="L4070" s="13" t="s">
        <v>15</v>
      </c>
      <c r="M4070" s="7">
        <v>1</v>
      </c>
      <c r="N4070" s="17"/>
    </row>
    <row r="4071" spans="1:14" ht="47.25">
      <c r="A4071" s="6">
        <v>4069</v>
      </c>
      <c r="B4071" s="8" t="s">
        <v>17106</v>
      </c>
      <c r="C4071" s="9" t="s">
        <v>18118</v>
      </c>
      <c r="D4071" s="10" t="s">
        <v>17300</v>
      </c>
      <c r="E4071" s="11" t="s">
        <v>17298</v>
      </c>
      <c r="F4071" s="6">
        <v>423624</v>
      </c>
      <c r="G4071" s="6" t="s">
        <v>10085</v>
      </c>
      <c r="H4071" s="16">
        <v>3647000</v>
      </c>
      <c r="I4071" s="12">
        <v>43956</v>
      </c>
      <c r="J4071" s="12">
        <v>44180</v>
      </c>
      <c r="K4071" s="15">
        <v>0</v>
      </c>
      <c r="L4071" s="13" t="s">
        <v>15</v>
      </c>
      <c r="M4071" s="7">
        <v>1</v>
      </c>
      <c r="N4071" s="17"/>
    </row>
    <row r="4072" spans="1:14" ht="47.25">
      <c r="A4072" s="6">
        <v>4070</v>
      </c>
      <c r="B4072" s="8" t="s">
        <v>17106</v>
      </c>
      <c r="C4072" s="9" t="s">
        <v>17299</v>
      </c>
      <c r="D4072" s="10" t="s">
        <v>17300</v>
      </c>
      <c r="E4072" s="11" t="s">
        <v>17301</v>
      </c>
      <c r="F4072" s="6">
        <v>414067</v>
      </c>
      <c r="G4072" s="6" t="s">
        <v>10085</v>
      </c>
      <c r="H4072" s="16">
        <v>3275549.1719999998</v>
      </c>
      <c r="I4072" s="12">
        <v>43956</v>
      </c>
      <c r="J4072" s="12">
        <v>44109</v>
      </c>
      <c r="K4072" s="15">
        <v>0</v>
      </c>
      <c r="L4072" s="13" t="s">
        <v>15</v>
      </c>
      <c r="M4072" s="7">
        <v>1</v>
      </c>
      <c r="N4072" s="17"/>
    </row>
    <row r="4073" spans="1:14" ht="31.5">
      <c r="A4073" s="6">
        <v>4071</v>
      </c>
      <c r="B4073" s="8" t="s">
        <v>17106</v>
      </c>
      <c r="C4073" s="9" t="s">
        <v>17299</v>
      </c>
      <c r="D4073" s="10" t="s">
        <v>17300</v>
      </c>
      <c r="E4073" s="11" t="s">
        <v>17302</v>
      </c>
      <c r="F4073" s="6">
        <v>492131</v>
      </c>
      <c r="G4073" s="6" t="s">
        <v>16</v>
      </c>
      <c r="H4073" s="16">
        <v>7046336.4179999996</v>
      </c>
      <c r="I4073" s="12">
        <v>44157</v>
      </c>
      <c r="J4073" s="12">
        <v>44232</v>
      </c>
      <c r="K4073" s="15">
        <v>0</v>
      </c>
      <c r="L4073" s="13" t="s">
        <v>15</v>
      </c>
      <c r="M4073" s="7">
        <v>1</v>
      </c>
      <c r="N4073" s="17"/>
    </row>
    <row r="4074" spans="1:14" ht="157.5">
      <c r="A4074" s="6">
        <v>4072</v>
      </c>
      <c r="B4074" s="8" t="s">
        <v>17106</v>
      </c>
      <c r="C4074" s="9" t="s">
        <v>17299</v>
      </c>
      <c r="D4074" s="10" t="s">
        <v>17300</v>
      </c>
      <c r="E4074" s="11" t="s">
        <v>17303</v>
      </c>
      <c r="F4074" s="6">
        <v>449523</v>
      </c>
      <c r="G4074" s="6" t="s">
        <v>679</v>
      </c>
      <c r="H4074" s="16">
        <v>11560517.18</v>
      </c>
      <c r="I4074" s="12">
        <v>44081</v>
      </c>
      <c r="J4074" s="12">
        <v>44317</v>
      </c>
      <c r="K4074" s="15">
        <v>0</v>
      </c>
      <c r="L4074" s="13" t="s">
        <v>15</v>
      </c>
      <c r="M4074" s="7">
        <v>1</v>
      </c>
      <c r="N4074" s="17"/>
    </row>
    <row r="4075" spans="1:14" ht="47.25">
      <c r="A4075" s="6">
        <v>4073</v>
      </c>
      <c r="B4075" s="8" t="s">
        <v>17106</v>
      </c>
      <c r="C4075" s="9" t="s">
        <v>18118</v>
      </c>
      <c r="D4075" s="10" t="s">
        <v>17300</v>
      </c>
      <c r="E4075" s="11" t="s">
        <v>17304</v>
      </c>
      <c r="F4075" s="6">
        <v>522311</v>
      </c>
      <c r="G4075" s="6" t="s">
        <v>16</v>
      </c>
      <c r="H4075" s="16">
        <v>3115175.7059999998</v>
      </c>
      <c r="I4075" s="12">
        <v>44207</v>
      </c>
      <c r="J4075" s="12">
        <v>44269</v>
      </c>
      <c r="K4075" s="15">
        <v>0</v>
      </c>
      <c r="L4075" s="13" t="s">
        <v>15</v>
      </c>
      <c r="M4075" s="7">
        <v>1</v>
      </c>
      <c r="N4075" s="17"/>
    </row>
    <row r="4076" spans="1:14" ht="47.25">
      <c r="A4076" s="6">
        <v>4074</v>
      </c>
      <c r="B4076" s="8" t="s">
        <v>17106</v>
      </c>
      <c r="C4076" s="9" t="s">
        <v>18118</v>
      </c>
      <c r="D4076" s="10" t="s">
        <v>17300</v>
      </c>
      <c r="E4076" s="11" t="s">
        <v>18119</v>
      </c>
      <c r="F4076" s="6">
        <v>533255</v>
      </c>
      <c r="G4076" s="6" t="s">
        <v>16</v>
      </c>
      <c r="H4076" s="16">
        <v>162283.02600000001</v>
      </c>
      <c r="I4076" s="12">
        <v>44231</v>
      </c>
      <c r="J4076" s="12">
        <v>44294</v>
      </c>
      <c r="K4076" s="15">
        <v>0</v>
      </c>
      <c r="L4076" s="13" t="s">
        <v>15</v>
      </c>
      <c r="M4076" s="7">
        <v>1</v>
      </c>
      <c r="N4076" s="17"/>
    </row>
    <row r="4077" spans="1:14" ht="78.75">
      <c r="A4077" s="6">
        <v>4075</v>
      </c>
      <c r="B4077" s="8" t="s">
        <v>17106</v>
      </c>
      <c r="C4077" s="9" t="s">
        <v>18118</v>
      </c>
      <c r="D4077" s="10" t="s">
        <v>17300</v>
      </c>
      <c r="E4077" s="11" t="s">
        <v>18120</v>
      </c>
      <c r="F4077" s="6">
        <v>533254</v>
      </c>
      <c r="G4077" s="6" t="s">
        <v>16</v>
      </c>
      <c r="H4077" s="16">
        <v>645765.15099999995</v>
      </c>
      <c r="I4077" s="12">
        <v>44231</v>
      </c>
      <c r="J4077" s="12">
        <v>44298</v>
      </c>
      <c r="K4077" s="15">
        <v>0</v>
      </c>
      <c r="L4077" s="13" t="s">
        <v>15</v>
      </c>
      <c r="M4077" s="7">
        <v>1</v>
      </c>
      <c r="N4077" s="17"/>
    </row>
    <row r="4078" spans="1:14" ht="78.75">
      <c r="A4078" s="6">
        <v>4076</v>
      </c>
      <c r="B4078" s="8" t="s">
        <v>17106</v>
      </c>
      <c r="C4078" s="9" t="s">
        <v>18118</v>
      </c>
      <c r="D4078" s="10" t="s">
        <v>17300</v>
      </c>
      <c r="E4078" s="11" t="s">
        <v>18121</v>
      </c>
      <c r="F4078" s="6">
        <v>529861</v>
      </c>
      <c r="G4078" s="6"/>
      <c r="H4078" s="16"/>
      <c r="I4078" s="12"/>
      <c r="J4078" s="12"/>
      <c r="K4078" s="15">
        <v>0</v>
      </c>
      <c r="L4078" s="13" t="s">
        <v>15</v>
      </c>
      <c r="M4078" s="7">
        <v>1</v>
      </c>
      <c r="N4078" s="17"/>
    </row>
    <row r="4079" spans="1:14" ht="47.25">
      <c r="A4079" s="6">
        <v>4077</v>
      </c>
      <c r="B4079" s="8" t="s">
        <v>17106</v>
      </c>
      <c r="C4079" s="9" t="s">
        <v>17305</v>
      </c>
      <c r="D4079" s="10" t="s">
        <v>17306</v>
      </c>
      <c r="E4079" s="11" t="s">
        <v>17307</v>
      </c>
      <c r="F4079" s="6">
        <v>408508</v>
      </c>
      <c r="G4079" s="6" t="s">
        <v>10082</v>
      </c>
      <c r="H4079" s="16">
        <v>9195922.7390000001</v>
      </c>
      <c r="I4079" s="12">
        <v>43866</v>
      </c>
      <c r="J4079" s="12">
        <v>44107</v>
      </c>
      <c r="K4079" s="15">
        <v>6400000</v>
      </c>
      <c r="L4079" s="13" t="s">
        <v>15</v>
      </c>
      <c r="M4079" s="7">
        <v>1</v>
      </c>
      <c r="N4079" s="17"/>
    </row>
    <row r="4080" spans="1:14" ht="31.5">
      <c r="A4080" s="6">
        <v>4078</v>
      </c>
      <c r="B4080" s="8" t="s">
        <v>17106</v>
      </c>
      <c r="C4080" s="9" t="s">
        <v>17305</v>
      </c>
      <c r="D4080" s="10" t="s">
        <v>17306</v>
      </c>
      <c r="E4080" s="11" t="s">
        <v>17308</v>
      </c>
      <c r="F4080" s="6">
        <v>303196</v>
      </c>
      <c r="G4080" s="6" t="s">
        <v>10085</v>
      </c>
      <c r="H4080" s="16">
        <v>9325126.3230000008</v>
      </c>
      <c r="I4080" s="12">
        <v>43654</v>
      </c>
      <c r="J4080" s="12">
        <v>44340</v>
      </c>
      <c r="K4080" s="15">
        <v>0</v>
      </c>
      <c r="L4080" s="13" t="s">
        <v>15</v>
      </c>
      <c r="M4080" s="7">
        <v>1</v>
      </c>
      <c r="N4080" s="17"/>
    </row>
    <row r="4081" spans="1:14" ht="47.25">
      <c r="A4081" s="6">
        <v>4079</v>
      </c>
      <c r="B4081" s="8" t="s">
        <v>17106</v>
      </c>
      <c r="C4081" s="9" t="s">
        <v>17305</v>
      </c>
      <c r="D4081" s="10" t="s">
        <v>17306</v>
      </c>
      <c r="E4081" s="11" t="s">
        <v>18122</v>
      </c>
      <c r="F4081" s="6">
        <v>403095</v>
      </c>
      <c r="G4081" s="6" t="s">
        <v>10085</v>
      </c>
      <c r="H4081" s="16">
        <v>1582655.058</v>
      </c>
      <c r="I4081" s="12">
        <v>43890</v>
      </c>
      <c r="J4081" s="12">
        <v>44032</v>
      </c>
      <c r="K4081" s="15">
        <v>0</v>
      </c>
      <c r="L4081" s="13" t="s">
        <v>15</v>
      </c>
      <c r="M4081" s="7">
        <v>1</v>
      </c>
      <c r="N4081" s="17"/>
    </row>
    <row r="4082" spans="1:14" ht="126">
      <c r="A4082" s="6">
        <v>4080</v>
      </c>
      <c r="B4082" s="8" t="s">
        <v>17106</v>
      </c>
      <c r="C4082" s="9" t="s">
        <v>17305</v>
      </c>
      <c r="D4082" s="10" t="s">
        <v>17306</v>
      </c>
      <c r="E4082" s="11" t="s">
        <v>18123</v>
      </c>
      <c r="F4082" s="6">
        <v>240286</v>
      </c>
      <c r="G4082" s="6" t="s">
        <v>10085</v>
      </c>
      <c r="H4082" s="16">
        <v>19113198.476</v>
      </c>
      <c r="I4082" s="12">
        <v>43502</v>
      </c>
      <c r="J4082" s="12">
        <v>44196</v>
      </c>
      <c r="K4082" s="15">
        <v>16810000</v>
      </c>
      <c r="L4082" s="13" t="s">
        <v>15</v>
      </c>
      <c r="M4082" s="7">
        <v>1</v>
      </c>
      <c r="N4082" s="17"/>
    </row>
    <row r="4083" spans="1:14" ht="47.25">
      <c r="A4083" s="6">
        <v>4081</v>
      </c>
      <c r="B4083" s="8" t="s">
        <v>17106</v>
      </c>
      <c r="C4083" s="9" t="s">
        <v>17305</v>
      </c>
      <c r="D4083" s="10" t="s">
        <v>17306</v>
      </c>
      <c r="E4083" s="11" t="s">
        <v>18124</v>
      </c>
      <c r="F4083" s="6"/>
      <c r="G4083" s="6" t="s">
        <v>2521</v>
      </c>
      <c r="H4083" s="16">
        <v>12472000</v>
      </c>
      <c r="I4083" s="12">
        <v>43631</v>
      </c>
      <c r="J4083" s="12">
        <v>43766</v>
      </c>
      <c r="K4083" s="15">
        <v>4690000</v>
      </c>
      <c r="L4083" s="13" t="s">
        <v>15</v>
      </c>
      <c r="M4083" s="7">
        <v>1</v>
      </c>
      <c r="N4083" s="17"/>
    </row>
    <row r="4084" spans="1:14" ht="47.25">
      <c r="A4084" s="6">
        <v>4082</v>
      </c>
      <c r="B4084" s="8" t="s">
        <v>17106</v>
      </c>
      <c r="C4084" s="9" t="s">
        <v>17309</v>
      </c>
      <c r="D4084" s="10" t="s">
        <v>13146</v>
      </c>
      <c r="E4084" s="11" t="s">
        <v>17310</v>
      </c>
      <c r="F4084" s="6">
        <v>356946</v>
      </c>
      <c r="G4084" s="6" t="s">
        <v>10082</v>
      </c>
      <c r="H4084" s="16">
        <v>11056430.98</v>
      </c>
      <c r="I4084" s="12">
        <v>43811</v>
      </c>
      <c r="J4084" s="12">
        <v>44165</v>
      </c>
      <c r="K4084" s="15">
        <v>7000000</v>
      </c>
      <c r="L4084" s="13" t="s">
        <v>15</v>
      </c>
      <c r="M4084" s="7">
        <v>1</v>
      </c>
      <c r="N4084" s="17"/>
    </row>
    <row r="4085" spans="1:14" ht="47.25">
      <c r="A4085" s="6">
        <v>4083</v>
      </c>
      <c r="B4085" s="8" t="s">
        <v>17106</v>
      </c>
      <c r="C4085" s="9" t="s">
        <v>17311</v>
      </c>
      <c r="D4085" s="10" t="s">
        <v>13146</v>
      </c>
      <c r="E4085" s="11" t="s">
        <v>17312</v>
      </c>
      <c r="F4085" s="6">
        <v>355876</v>
      </c>
      <c r="G4085" s="6" t="s">
        <v>10085</v>
      </c>
      <c r="H4085" s="16">
        <v>7321000</v>
      </c>
      <c r="I4085" s="12">
        <v>43874</v>
      </c>
      <c r="J4085" s="12">
        <v>44165</v>
      </c>
      <c r="K4085" s="15">
        <v>4000000</v>
      </c>
      <c r="L4085" s="13" t="s">
        <v>15</v>
      </c>
      <c r="M4085" s="7">
        <v>1</v>
      </c>
      <c r="N4085" s="17"/>
    </row>
    <row r="4086" spans="1:14" ht="31.5">
      <c r="A4086" s="6">
        <v>4084</v>
      </c>
      <c r="B4086" s="8" t="s">
        <v>17106</v>
      </c>
      <c r="C4086" s="9" t="s">
        <v>17311</v>
      </c>
      <c r="D4086" s="10" t="s">
        <v>13146</v>
      </c>
      <c r="E4086" s="11" t="s">
        <v>17313</v>
      </c>
      <c r="F4086" s="6">
        <v>355950</v>
      </c>
      <c r="G4086" s="6" t="s">
        <v>10085</v>
      </c>
      <c r="H4086" s="16">
        <v>2732258.2280000001</v>
      </c>
      <c r="I4086" s="12">
        <v>43874</v>
      </c>
      <c r="J4086" s="12">
        <v>44196</v>
      </c>
      <c r="K4086" s="15">
        <v>0</v>
      </c>
      <c r="L4086" s="13" t="s">
        <v>15</v>
      </c>
      <c r="M4086" s="7">
        <v>1</v>
      </c>
      <c r="N4086" s="17"/>
    </row>
    <row r="4087" spans="1:14" ht="47.25">
      <c r="A4087" s="6">
        <v>4085</v>
      </c>
      <c r="B4087" s="8" t="s">
        <v>17106</v>
      </c>
      <c r="C4087" s="9" t="s">
        <v>17311</v>
      </c>
      <c r="D4087" s="10" t="s">
        <v>13146</v>
      </c>
      <c r="E4087" s="11" t="s">
        <v>17314</v>
      </c>
      <c r="F4087" s="6">
        <v>355951</v>
      </c>
      <c r="G4087" s="6" t="s">
        <v>10085</v>
      </c>
      <c r="H4087" s="16">
        <v>3221377</v>
      </c>
      <c r="I4087" s="12">
        <v>43958</v>
      </c>
      <c r="J4087" s="12">
        <v>44090</v>
      </c>
      <c r="K4087" s="15">
        <v>0</v>
      </c>
      <c r="L4087" s="13" t="s">
        <v>15</v>
      </c>
      <c r="M4087" s="7">
        <v>1</v>
      </c>
      <c r="N4087" s="17"/>
    </row>
    <row r="4088" spans="1:14" ht="63">
      <c r="A4088" s="6">
        <v>4086</v>
      </c>
      <c r="B4088" s="8" t="s">
        <v>17106</v>
      </c>
      <c r="C4088" s="9" t="s">
        <v>17315</v>
      </c>
      <c r="D4088" s="10" t="s">
        <v>17316</v>
      </c>
      <c r="E4088" s="11" t="s">
        <v>17317</v>
      </c>
      <c r="F4088" s="6">
        <v>356927</v>
      </c>
      <c r="G4088" s="6" t="s">
        <v>10085</v>
      </c>
      <c r="H4088" s="16">
        <v>5500225.0449999999</v>
      </c>
      <c r="I4088" s="12">
        <v>43846</v>
      </c>
      <c r="J4088" s="12">
        <v>44034</v>
      </c>
      <c r="K4088" s="15">
        <v>0</v>
      </c>
      <c r="L4088" s="13" t="s">
        <v>15</v>
      </c>
      <c r="M4088" s="7">
        <v>1</v>
      </c>
      <c r="N4088" s="17"/>
    </row>
    <row r="4089" spans="1:14" ht="47.25">
      <c r="A4089" s="6">
        <v>4087</v>
      </c>
      <c r="B4089" s="8" t="s">
        <v>17106</v>
      </c>
      <c r="C4089" s="9" t="s">
        <v>17315</v>
      </c>
      <c r="D4089" s="10" t="s">
        <v>17316</v>
      </c>
      <c r="E4089" s="11" t="s">
        <v>17318</v>
      </c>
      <c r="F4089" s="6">
        <v>356914</v>
      </c>
      <c r="G4089" s="6" t="s">
        <v>10085</v>
      </c>
      <c r="H4089" s="16">
        <v>2014283.0430000001</v>
      </c>
      <c r="I4089" s="12">
        <v>43874</v>
      </c>
      <c r="J4089" s="12">
        <v>44285</v>
      </c>
      <c r="K4089" s="15">
        <v>0</v>
      </c>
      <c r="L4089" s="13" t="s">
        <v>15</v>
      </c>
      <c r="M4089" s="7">
        <v>1</v>
      </c>
      <c r="N4089" s="17"/>
    </row>
    <row r="4090" spans="1:14" ht="47.25">
      <c r="A4090" s="6">
        <v>4088</v>
      </c>
      <c r="B4090" s="8" t="s">
        <v>17106</v>
      </c>
      <c r="C4090" s="9" t="s">
        <v>17315</v>
      </c>
      <c r="D4090" s="10" t="s">
        <v>17316</v>
      </c>
      <c r="E4090" s="11" t="s">
        <v>18125</v>
      </c>
      <c r="F4090" s="6">
        <v>360621</v>
      </c>
      <c r="G4090" s="6" t="s">
        <v>10085</v>
      </c>
      <c r="H4090" s="16">
        <v>8927400</v>
      </c>
      <c r="I4090" s="12">
        <v>43873</v>
      </c>
      <c r="J4090" s="12">
        <v>44036</v>
      </c>
      <c r="K4090" s="15">
        <v>0</v>
      </c>
      <c r="L4090" s="13" t="s">
        <v>15</v>
      </c>
      <c r="M4090" s="7">
        <v>1</v>
      </c>
      <c r="N4090" s="17"/>
    </row>
    <row r="4091" spans="1:14" ht="47.25">
      <c r="A4091" s="6">
        <v>4089</v>
      </c>
      <c r="B4091" s="8" t="s">
        <v>17106</v>
      </c>
      <c r="C4091" s="9" t="s">
        <v>17315</v>
      </c>
      <c r="D4091" s="10" t="s">
        <v>17316</v>
      </c>
      <c r="E4091" s="11" t="s">
        <v>18126</v>
      </c>
      <c r="F4091" s="6">
        <v>942146</v>
      </c>
      <c r="G4091" s="6" t="s">
        <v>16</v>
      </c>
      <c r="H4091" s="16">
        <v>8083578.3300000001</v>
      </c>
      <c r="I4091" s="12" t="s">
        <v>1449</v>
      </c>
      <c r="J4091" s="12" t="s">
        <v>8883</v>
      </c>
      <c r="K4091" s="15">
        <v>0</v>
      </c>
      <c r="L4091" s="13" t="s">
        <v>15</v>
      </c>
      <c r="M4091" s="7">
        <v>1</v>
      </c>
      <c r="N4091" s="17"/>
    </row>
    <row r="4092" spans="1:14" ht="78.75">
      <c r="A4092" s="6">
        <v>4090</v>
      </c>
      <c r="B4092" s="8" t="s">
        <v>17106</v>
      </c>
      <c r="C4092" s="9" t="s">
        <v>17319</v>
      </c>
      <c r="D4092" s="10" t="s">
        <v>17320</v>
      </c>
      <c r="E4092" s="11" t="s">
        <v>17321</v>
      </c>
      <c r="F4092" s="6">
        <v>351826</v>
      </c>
      <c r="G4092" s="6" t="s">
        <v>10082</v>
      </c>
      <c r="H4092" s="16">
        <v>4908879.9919999996</v>
      </c>
      <c r="I4092" s="12">
        <v>43765</v>
      </c>
      <c r="J4092" s="12">
        <v>44139</v>
      </c>
      <c r="K4092" s="15">
        <v>3360000</v>
      </c>
      <c r="L4092" s="13" t="s">
        <v>15</v>
      </c>
      <c r="M4092" s="7">
        <v>1</v>
      </c>
      <c r="N4092" s="17"/>
    </row>
    <row r="4093" spans="1:14" ht="299.25">
      <c r="A4093" s="6">
        <v>4091</v>
      </c>
      <c r="B4093" s="8" t="s">
        <v>17106</v>
      </c>
      <c r="C4093" s="9" t="s">
        <v>17322</v>
      </c>
      <c r="D4093" s="10" t="s">
        <v>17320</v>
      </c>
      <c r="E4093" s="11" t="s">
        <v>18127</v>
      </c>
      <c r="F4093" s="6">
        <v>210603</v>
      </c>
      <c r="G4093" s="6" t="s">
        <v>10085</v>
      </c>
      <c r="H4093" s="16">
        <v>36027682.829999998</v>
      </c>
      <c r="I4093" s="12">
        <v>43398</v>
      </c>
      <c r="J4093" s="12">
        <v>43770</v>
      </c>
      <c r="K4093" s="15">
        <v>7550000</v>
      </c>
      <c r="L4093" s="13" t="s">
        <v>15</v>
      </c>
      <c r="M4093" s="7">
        <v>1</v>
      </c>
      <c r="N4093" s="17"/>
    </row>
    <row r="4094" spans="1:14" ht="31.5">
      <c r="A4094" s="6">
        <v>4092</v>
      </c>
      <c r="B4094" s="8" t="s">
        <v>17106</v>
      </c>
      <c r="C4094" s="9" t="s">
        <v>17322</v>
      </c>
      <c r="D4094" s="10" t="s">
        <v>17320</v>
      </c>
      <c r="E4094" s="11" t="s">
        <v>17323</v>
      </c>
      <c r="F4094" s="6">
        <v>369912</v>
      </c>
      <c r="G4094" s="6" t="s">
        <v>10085</v>
      </c>
      <c r="H4094" s="16">
        <v>15728122.560000001</v>
      </c>
      <c r="I4094" s="12">
        <v>43890</v>
      </c>
      <c r="J4094" s="12">
        <v>44075</v>
      </c>
      <c r="K4094" s="15">
        <v>3700000</v>
      </c>
      <c r="L4094" s="13" t="s">
        <v>15</v>
      </c>
      <c r="M4094" s="7">
        <v>1</v>
      </c>
      <c r="N4094" s="17"/>
    </row>
    <row r="4095" spans="1:14" ht="31.5">
      <c r="A4095" s="6">
        <v>4093</v>
      </c>
      <c r="B4095" s="8" t="s">
        <v>17106</v>
      </c>
      <c r="C4095" s="9" t="s">
        <v>17322</v>
      </c>
      <c r="D4095" s="10" t="s">
        <v>17320</v>
      </c>
      <c r="E4095" s="11" t="s">
        <v>17324</v>
      </c>
      <c r="F4095" s="6">
        <v>293803</v>
      </c>
      <c r="G4095" s="6" t="s">
        <v>10085</v>
      </c>
      <c r="H4095" s="16">
        <v>4943875.6720000003</v>
      </c>
      <c r="I4095" s="12">
        <v>43628</v>
      </c>
      <c r="J4095" s="12">
        <v>44196</v>
      </c>
      <c r="K4095" s="15">
        <v>2780000</v>
      </c>
      <c r="L4095" s="13" t="s">
        <v>15</v>
      </c>
      <c r="M4095" s="7">
        <v>1</v>
      </c>
      <c r="N4095" s="17"/>
    </row>
    <row r="4096" spans="1:14" ht="31.5">
      <c r="A4096" s="6">
        <v>4094</v>
      </c>
      <c r="B4096" s="8" t="s">
        <v>17106</v>
      </c>
      <c r="C4096" s="9" t="s">
        <v>17322</v>
      </c>
      <c r="D4096" s="10" t="s">
        <v>17320</v>
      </c>
      <c r="E4096" s="11" t="s">
        <v>17325</v>
      </c>
      <c r="F4096" s="6">
        <v>328040</v>
      </c>
      <c r="G4096" s="6" t="s">
        <v>2521</v>
      </c>
      <c r="H4096" s="16">
        <v>6771400</v>
      </c>
      <c r="I4096" s="12">
        <v>43692</v>
      </c>
      <c r="J4096" s="12">
        <v>43782</v>
      </c>
      <c r="K4096" s="15">
        <v>3175000</v>
      </c>
      <c r="L4096" s="13" t="s">
        <v>15</v>
      </c>
      <c r="M4096" s="7">
        <v>1</v>
      </c>
      <c r="N4096" s="17"/>
    </row>
    <row r="4097" spans="1:14" ht="94.5">
      <c r="A4097" s="6">
        <v>4095</v>
      </c>
      <c r="B4097" s="8" t="s">
        <v>17106</v>
      </c>
      <c r="C4097" s="9" t="s">
        <v>17326</v>
      </c>
      <c r="D4097" s="10" t="s">
        <v>17327</v>
      </c>
      <c r="E4097" s="11" t="s">
        <v>18128</v>
      </c>
      <c r="F4097" s="6">
        <v>323584</v>
      </c>
      <c r="G4097" s="6" t="s">
        <v>10085</v>
      </c>
      <c r="H4097" s="16">
        <v>14950835.965</v>
      </c>
      <c r="I4097" s="12">
        <v>43803</v>
      </c>
      <c r="J4097" s="12">
        <v>44139</v>
      </c>
      <c r="K4097" s="15">
        <v>8900000</v>
      </c>
      <c r="L4097" s="13" t="s">
        <v>14</v>
      </c>
      <c r="M4097" s="7">
        <v>1</v>
      </c>
      <c r="N4097" s="17"/>
    </row>
    <row r="4098" spans="1:14" ht="94.5">
      <c r="A4098" s="6">
        <v>4096</v>
      </c>
      <c r="B4098" s="8" t="s">
        <v>17106</v>
      </c>
      <c r="C4098" s="9" t="s">
        <v>17328</v>
      </c>
      <c r="D4098" s="10" t="s">
        <v>17320</v>
      </c>
      <c r="E4098" s="11" t="s">
        <v>18128</v>
      </c>
      <c r="F4098" s="6">
        <v>323584</v>
      </c>
      <c r="G4098" s="6" t="s">
        <v>10085</v>
      </c>
      <c r="H4098" s="16">
        <v>14950835.965</v>
      </c>
      <c r="I4098" s="12">
        <v>43803</v>
      </c>
      <c r="J4098" s="12">
        <v>44139</v>
      </c>
      <c r="K4098" s="15">
        <v>8900000</v>
      </c>
      <c r="L4098" s="13" t="s">
        <v>14</v>
      </c>
      <c r="M4098" s="7">
        <v>0.51</v>
      </c>
      <c r="N4098" s="17"/>
    </row>
    <row r="4099" spans="1:14" ht="94.5">
      <c r="A4099" s="6">
        <v>4097</v>
      </c>
      <c r="B4099" s="8" t="s">
        <v>17106</v>
      </c>
      <c r="C4099" s="9" t="s">
        <v>17329</v>
      </c>
      <c r="D4099" s="10" t="s">
        <v>17330</v>
      </c>
      <c r="E4099" s="11" t="s">
        <v>18128</v>
      </c>
      <c r="F4099" s="6">
        <v>323584</v>
      </c>
      <c r="G4099" s="6" t="s">
        <v>10085</v>
      </c>
      <c r="H4099" s="16">
        <v>14950835.965</v>
      </c>
      <c r="I4099" s="12">
        <v>43803</v>
      </c>
      <c r="J4099" s="12">
        <v>44139</v>
      </c>
      <c r="K4099" s="15">
        <v>8900000</v>
      </c>
      <c r="L4099" s="13" t="s">
        <v>14</v>
      </c>
      <c r="M4099" s="7">
        <v>0.49</v>
      </c>
      <c r="N4099" s="17"/>
    </row>
    <row r="4100" spans="1:14" ht="189">
      <c r="A4100" s="6">
        <v>4098</v>
      </c>
      <c r="B4100" s="8" t="s">
        <v>17106</v>
      </c>
      <c r="C4100" s="9" t="s">
        <v>17331</v>
      </c>
      <c r="D4100" s="10" t="s">
        <v>17332</v>
      </c>
      <c r="E4100" s="11" t="s">
        <v>18129</v>
      </c>
      <c r="F4100" s="6">
        <v>322762</v>
      </c>
      <c r="G4100" s="6" t="s">
        <v>10085</v>
      </c>
      <c r="H4100" s="16">
        <v>12607813.846000001</v>
      </c>
      <c r="I4100" s="12">
        <v>43803</v>
      </c>
      <c r="J4100" s="12">
        <v>44042</v>
      </c>
      <c r="K4100" s="15">
        <v>2381000</v>
      </c>
      <c r="L4100" s="13" t="s">
        <v>15</v>
      </c>
      <c r="M4100" s="7">
        <v>1</v>
      </c>
      <c r="N4100" s="17"/>
    </row>
    <row r="4101" spans="1:14" ht="141.75">
      <c r="A4101" s="6">
        <v>4099</v>
      </c>
      <c r="B4101" s="8" t="s">
        <v>17106</v>
      </c>
      <c r="C4101" s="9" t="s">
        <v>17331</v>
      </c>
      <c r="D4101" s="10" t="s">
        <v>17332</v>
      </c>
      <c r="E4101" s="11" t="s">
        <v>18130</v>
      </c>
      <c r="F4101" s="6">
        <v>408958</v>
      </c>
      <c r="G4101" s="6" t="s">
        <v>10085</v>
      </c>
      <c r="H4101" s="16">
        <v>18188385.664000001</v>
      </c>
      <c r="I4101" s="12" t="s">
        <v>14240</v>
      </c>
      <c r="J4101" s="12" t="s">
        <v>4491</v>
      </c>
      <c r="K4101" s="15">
        <v>0</v>
      </c>
      <c r="L4101" s="13" t="s">
        <v>15</v>
      </c>
      <c r="M4101" s="7">
        <v>1</v>
      </c>
      <c r="N4101" s="17"/>
    </row>
    <row r="4102" spans="1:14" ht="126">
      <c r="A4102" s="6">
        <v>4100</v>
      </c>
      <c r="B4102" s="8" t="s">
        <v>17106</v>
      </c>
      <c r="C4102" s="9" t="s">
        <v>17331</v>
      </c>
      <c r="D4102" s="10" t="s">
        <v>17332</v>
      </c>
      <c r="E4102" s="11" t="s">
        <v>18131</v>
      </c>
      <c r="F4102" s="6">
        <v>323605</v>
      </c>
      <c r="G4102" s="6" t="s">
        <v>10085</v>
      </c>
      <c r="H4102" s="16">
        <v>15621055.534</v>
      </c>
      <c r="I4102" s="12">
        <v>43567</v>
      </c>
      <c r="J4102" s="12">
        <v>44196</v>
      </c>
      <c r="K4102" s="15">
        <v>8200000</v>
      </c>
      <c r="L4102" s="13" t="s">
        <v>15</v>
      </c>
      <c r="M4102" s="7">
        <v>1</v>
      </c>
      <c r="N4102" s="17"/>
    </row>
    <row r="4103" spans="1:14" ht="141.75">
      <c r="A4103" s="6">
        <v>4101</v>
      </c>
      <c r="B4103" s="8" t="s">
        <v>17106</v>
      </c>
      <c r="C4103" s="9" t="s">
        <v>17331</v>
      </c>
      <c r="D4103" s="10" t="s">
        <v>17332</v>
      </c>
      <c r="E4103" s="11" t="s">
        <v>18132</v>
      </c>
      <c r="F4103" s="6">
        <v>323606</v>
      </c>
      <c r="G4103" s="6" t="s">
        <v>10085</v>
      </c>
      <c r="H4103" s="16">
        <v>24563204.557</v>
      </c>
      <c r="I4103" s="12">
        <v>43803</v>
      </c>
      <c r="J4103" s="12">
        <v>44195</v>
      </c>
      <c r="K4103" s="15">
        <v>4227000</v>
      </c>
      <c r="L4103" s="13" t="s">
        <v>15</v>
      </c>
      <c r="M4103" s="7">
        <v>1</v>
      </c>
      <c r="N4103" s="17"/>
    </row>
    <row r="4104" spans="1:14" ht="236.25">
      <c r="A4104" s="6">
        <v>4102</v>
      </c>
      <c r="B4104" s="8" t="s">
        <v>17106</v>
      </c>
      <c r="C4104" s="9" t="s">
        <v>17331</v>
      </c>
      <c r="D4104" s="10" t="s">
        <v>17332</v>
      </c>
      <c r="E4104" s="11" t="s">
        <v>18133</v>
      </c>
      <c r="F4104" s="6">
        <v>303186</v>
      </c>
      <c r="G4104" s="6" t="s">
        <v>10085</v>
      </c>
      <c r="H4104" s="16">
        <v>25117113.967999998</v>
      </c>
      <c r="I4104" s="12">
        <v>43685</v>
      </c>
      <c r="J4104" s="12">
        <v>44318</v>
      </c>
      <c r="K4104" s="15">
        <v>5300000</v>
      </c>
      <c r="L4104" s="13" t="s">
        <v>15</v>
      </c>
      <c r="M4104" s="7">
        <v>1</v>
      </c>
      <c r="N4104" s="17"/>
    </row>
    <row r="4105" spans="1:14" ht="189">
      <c r="A4105" s="6">
        <v>4103</v>
      </c>
      <c r="B4105" s="8" t="s">
        <v>17106</v>
      </c>
      <c r="C4105" s="9" t="s">
        <v>17331</v>
      </c>
      <c r="D4105" s="10" t="s">
        <v>17332</v>
      </c>
      <c r="E4105" s="11" t="s">
        <v>18134</v>
      </c>
      <c r="F4105" s="6">
        <v>316608</v>
      </c>
      <c r="G4105" s="6" t="s">
        <v>10085</v>
      </c>
      <c r="H4105" s="16">
        <v>21572000</v>
      </c>
      <c r="I4105" s="12">
        <v>43719</v>
      </c>
      <c r="J4105" s="12">
        <v>44266</v>
      </c>
      <c r="K4105" s="15">
        <v>4500000</v>
      </c>
      <c r="L4105" s="13" t="s">
        <v>15</v>
      </c>
      <c r="M4105" s="7">
        <v>1</v>
      </c>
      <c r="N4105" s="17"/>
    </row>
    <row r="4106" spans="1:14" ht="31.5">
      <c r="A4106" s="6">
        <v>4104</v>
      </c>
      <c r="B4106" s="8" t="s">
        <v>17106</v>
      </c>
      <c r="C4106" s="9" t="s">
        <v>17331</v>
      </c>
      <c r="D4106" s="10" t="s">
        <v>17332</v>
      </c>
      <c r="E4106" s="11" t="s">
        <v>17333</v>
      </c>
      <c r="F4106" s="6">
        <v>492128</v>
      </c>
      <c r="G4106" s="6" t="s">
        <v>16</v>
      </c>
      <c r="H4106" s="16">
        <v>6755748.4359999998</v>
      </c>
      <c r="I4106" s="12">
        <v>44157</v>
      </c>
      <c r="J4106" s="12">
        <v>44232</v>
      </c>
      <c r="K4106" s="15">
        <v>0</v>
      </c>
      <c r="L4106" s="13" t="s">
        <v>15</v>
      </c>
      <c r="M4106" s="7">
        <v>1</v>
      </c>
      <c r="N4106" s="17"/>
    </row>
    <row r="4107" spans="1:14" ht="31.5">
      <c r="A4107" s="6">
        <v>4105</v>
      </c>
      <c r="B4107" s="8" t="s">
        <v>17106</v>
      </c>
      <c r="C4107" s="9" t="s">
        <v>17331</v>
      </c>
      <c r="D4107" s="10" t="s">
        <v>17332</v>
      </c>
      <c r="E4107" s="11" t="s">
        <v>18135</v>
      </c>
      <c r="F4107" s="6"/>
      <c r="G4107" s="6" t="s">
        <v>2521</v>
      </c>
      <c r="H4107" s="16">
        <v>10755500</v>
      </c>
      <c r="I4107" s="12">
        <v>43769</v>
      </c>
      <c r="J4107" s="12">
        <v>43889</v>
      </c>
      <c r="K4107" s="15">
        <v>4567000</v>
      </c>
      <c r="L4107" s="13" t="s">
        <v>15</v>
      </c>
      <c r="M4107" s="7">
        <v>1</v>
      </c>
      <c r="N4107" s="17"/>
    </row>
    <row r="4108" spans="1:14" ht="220.5">
      <c r="A4108" s="6">
        <v>4106</v>
      </c>
      <c r="B4108" s="8" t="s">
        <v>17106</v>
      </c>
      <c r="C4108" s="9" t="s">
        <v>17334</v>
      </c>
      <c r="D4108" s="10" t="s">
        <v>17335</v>
      </c>
      <c r="E4108" s="11" t="s">
        <v>18136</v>
      </c>
      <c r="F4108" s="6">
        <v>322801</v>
      </c>
      <c r="G4108" s="6" t="s">
        <v>10085</v>
      </c>
      <c r="H4108" s="16">
        <v>23534386.695999999</v>
      </c>
      <c r="I4108" s="12">
        <v>43803</v>
      </c>
      <c r="J4108" s="12">
        <v>44041</v>
      </c>
      <c r="K4108" s="15">
        <v>11443000</v>
      </c>
      <c r="L4108" s="13" t="s">
        <v>14</v>
      </c>
      <c r="M4108" s="7">
        <v>1</v>
      </c>
      <c r="N4108" s="17"/>
    </row>
    <row r="4109" spans="1:14" ht="220.5">
      <c r="A4109" s="6">
        <v>4107</v>
      </c>
      <c r="B4109" s="8" t="s">
        <v>17106</v>
      </c>
      <c r="C4109" s="9" t="s">
        <v>17336</v>
      </c>
      <c r="D4109" s="10" t="s">
        <v>17337</v>
      </c>
      <c r="E4109" s="11" t="s">
        <v>18136</v>
      </c>
      <c r="F4109" s="6">
        <v>322801</v>
      </c>
      <c r="G4109" s="6" t="s">
        <v>10085</v>
      </c>
      <c r="H4109" s="16">
        <v>23534386.695999999</v>
      </c>
      <c r="I4109" s="12">
        <v>43803</v>
      </c>
      <c r="J4109" s="12">
        <v>44041</v>
      </c>
      <c r="K4109" s="15">
        <v>11443000</v>
      </c>
      <c r="L4109" s="13" t="s">
        <v>14</v>
      </c>
      <c r="M4109" s="7">
        <v>0.51</v>
      </c>
      <c r="N4109" s="17"/>
    </row>
    <row r="4110" spans="1:14" ht="220.5">
      <c r="A4110" s="6">
        <v>4108</v>
      </c>
      <c r="B4110" s="8" t="s">
        <v>17106</v>
      </c>
      <c r="C4110" s="9" t="s">
        <v>17338</v>
      </c>
      <c r="D4110" s="10" t="s">
        <v>17339</v>
      </c>
      <c r="E4110" s="11" t="s">
        <v>18136</v>
      </c>
      <c r="F4110" s="6">
        <v>322801</v>
      </c>
      <c r="G4110" s="6" t="s">
        <v>10085</v>
      </c>
      <c r="H4110" s="16">
        <v>23534386.695999999</v>
      </c>
      <c r="I4110" s="12">
        <v>43803</v>
      </c>
      <c r="J4110" s="12">
        <v>44041</v>
      </c>
      <c r="K4110" s="15">
        <v>11443000</v>
      </c>
      <c r="L4110" s="13" t="s">
        <v>14</v>
      </c>
      <c r="M4110" s="7">
        <v>0.49</v>
      </c>
      <c r="N4110" s="17"/>
    </row>
    <row r="4111" spans="1:14" ht="47.25">
      <c r="A4111" s="6">
        <v>4109</v>
      </c>
      <c r="B4111" s="8" t="s">
        <v>17106</v>
      </c>
      <c r="C4111" s="9" t="s">
        <v>17340</v>
      </c>
      <c r="D4111" s="10" t="s">
        <v>17341</v>
      </c>
      <c r="E4111" s="11" t="s">
        <v>17342</v>
      </c>
      <c r="F4111" s="6">
        <v>303193</v>
      </c>
      <c r="G4111" s="6" t="s">
        <v>10085</v>
      </c>
      <c r="H4111" s="16">
        <v>9172978.2009999994</v>
      </c>
      <c r="I4111" s="12">
        <v>43684</v>
      </c>
      <c r="J4111" s="12">
        <v>44196</v>
      </c>
      <c r="K4111" s="15">
        <v>3692000</v>
      </c>
      <c r="L4111" s="13" t="s">
        <v>15</v>
      </c>
      <c r="M4111" s="7">
        <v>1</v>
      </c>
      <c r="N4111" s="17"/>
    </row>
    <row r="4112" spans="1:14" ht="141.75">
      <c r="A4112" s="6">
        <v>4110</v>
      </c>
      <c r="B4112" s="8" t="s">
        <v>17106</v>
      </c>
      <c r="C4112" s="9" t="s">
        <v>17343</v>
      </c>
      <c r="D4112" s="10" t="s">
        <v>17344</v>
      </c>
      <c r="E4112" s="11" t="s">
        <v>18137</v>
      </c>
      <c r="F4112" s="6">
        <v>420312</v>
      </c>
      <c r="G4112" s="6" t="s">
        <v>10085</v>
      </c>
      <c r="H4112" s="16">
        <v>11570095.714</v>
      </c>
      <c r="I4112" s="12">
        <v>43958</v>
      </c>
      <c r="J4112" s="12">
        <v>44305</v>
      </c>
      <c r="K4112" s="15">
        <v>1600000</v>
      </c>
      <c r="L4112" s="13" t="s">
        <v>15</v>
      </c>
      <c r="M4112" s="7">
        <v>1</v>
      </c>
      <c r="N4112" s="17"/>
    </row>
    <row r="4113" spans="1:14" ht="141.75">
      <c r="A4113" s="6">
        <v>4111</v>
      </c>
      <c r="B4113" s="8" t="s">
        <v>17106</v>
      </c>
      <c r="C4113" s="9" t="s">
        <v>17204</v>
      </c>
      <c r="D4113" s="10" t="s">
        <v>17205</v>
      </c>
      <c r="E4113" s="11" t="s">
        <v>18137</v>
      </c>
      <c r="F4113" s="6">
        <v>420312</v>
      </c>
      <c r="G4113" s="6" t="s">
        <v>10085</v>
      </c>
      <c r="H4113" s="16">
        <v>11570095.714</v>
      </c>
      <c r="I4113" s="12">
        <v>43958</v>
      </c>
      <c r="J4113" s="12">
        <v>44305</v>
      </c>
      <c r="K4113" s="15">
        <v>1600000</v>
      </c>
      <c r="L4113" s="13" t="s">
        <v>15</v>
      </c>
      <c r="M4113" s="7">
        <v>0.51</v>
      </c>
      <c r="N4113" s="17"/>
    </row>
    <row r="4114" spans="1:14" ht="141.75">
      <c r="A4114" s="6">
        <v>4112</v>
      </c>
      <c r="B4114" s="8" t="s">
        <v>17106</v>
      </c>
      <c r="C4114" s="9" t="s">
        <v>17345</v>
      </c>
      <c r="D4114" s="10" t="s">
        <v>17341</v>
      </c>
      <c r="E4114" s="11" t="s">
        <v>18137</v>
      </c>
      <c r="F4114" s="6">
        <v>420312</v>
      </c>
      <c r="G4114" s="6" t="s">
        <v>10085</v>
      </c>
      <c r="H4114" s="16">
        <v>11570095.714</v>
      </c>
      <c r="I4114" s="12">
        <v>43958</v>
      </c>
      <c r="J4114" s="12">
        <v>44305</v>
      </c>
      <c r="K4114" s="15">
        <v>1600000</v>
      </c>
      <c r="L4114" s="13" t="s">
        <v>15</v>
      </c>
      <c r="M4114" s="7">
        <v>0.49</v>
      </c>
      <c r="N4114" s="17"/>
    </row>
    <row r="4115" spans="1:14" ht="94.5">
      <c r="A4115" s="6">
        <v>4113</v>
      </c>
      <c r="B4115" s="8" t="s">
        <v>17106</v>
      </c>
      <c r="C4115" s="9" t="s">
        <v>17346</v>
      </c>
      <c r="D4115" s="10" t="s">
        <v>17347</v>
      </c>
      <c r="E4115" s="11" t="s">
        <v>18138</v>
      </c>
      <c r="F4115" s="6">
        <v>408955</v>
      </c>
      <c r="G4115" s="6" t="s">
        <v>10085</v>
      </c>
      <c r="H4115" s="16">
        <v>14779527.879000001</v>
      </c>
      <c r="I4115" s="12" t="s">
        <v>14240</v>
      </c>
      <c r="J4115" s="12">
        <v>43839</v>
      </c>
      <c r="K4115" s="15">
        <v>1400000</v>
      </c>
      <c r="L4115" s="13" t="s">
        <v>15</v>
      </c>
      <c r="M4115" s="7">
        <v>1</v>
      </c>
      <c r="N4115" s="17"/>
    </row>
    <row r="4116" spans="1:14" ht="63">
      <c r="A4116" s="6">
        <v>4114</v>
      </c>
      <c r="B4116" s="8" t="s">
        <v>17106</v>
      </c>
      <c r="C4116" s="9" t="s">
        <v>17346</v>
      </c>
      <c r="D4116" s="10" t="s">
        <v>17347</v>
      </c>
      <c r="E4116" s="11" t="s">
        <v>17348</v>
      </c>
      <c r="F4116" s="6">
        <v>502306</v>
      </c>
      <c r="G4116" s="6" t="s">
        <v>2521</v>
      </c>
      <c r="H4116" s="16">
        <v>6126234.0889999997</v>
      </c>
      <c r="I4116" s="12">
        <v>44208</v>
      </c>
      <c r="J4116" s="12">
        <v>44283</v>
      </c>
      <c r="K4116" s="15">
        <v>0</v>
      </c>
      <c r="L4116" s="13" t="s">
        <v>15</v>
      </c>
      <c r="M4116" s="7">
        <v>1</v>
      </c>
      <c r="N4116" s="17"/>
    </row>
    <row r="4117" spans="1:14" ht="47.25">
      <c r="A4117" s="6">
        <v>4115</v>
      </c>
      <c r="B4117" s="8" t="s">
        <v>17106</v>
      </c>
      <c r="C4117" s="9" t="s">
        <v>17349</v>
      </c>
      <c r="D4117" s="10" t="s">
        <v>17350</v>
      </c>
      <c r="E4117" s="11" t="s">
        <v>17351</v>
      </c>
      <c r="F4117" s="6">
        <v>316647</v>
      </c>
      <c r="G4117" s="6" t="s">
        <v>10085</v>
      </c>
      <c r="H4117" s="16">
        <v>14110536.622</v>
      </c>
      <c r="I4117" s="12">
        <v>43682</v>
      </c>
      <c r="J4117" s="12">
        <v>44369</v>
      </c>
      <c r="K4117" s="15">
        <v>1200000</v>
      </c>
      <c r="L4117" s="13" t="s">
        <v>15</v>
      </c>
      <c r="M4117" s="7">
        <v>1</v>
      </c>
      <c r="N4117" s="17"/>
    </row>
    <row r="4118" spans="1:14" ht="63">
      <c r="A4118" s="6">
        <v>4116</v>
      </c>
      <c r="B4118" s="8" t="s">
        <v>17106</v>
      </c>
      <c r="C4118" s="9" t="s">
        <v>17349</v>
      </c>
      <c r="D4118" s="10" t="s">
        <v>17350</v>
      </c>
      <c r="E4118" s="11" t="s">
        <v>17352</v>
      </c>
      <c r="F4118" s="6">
        <v>355922</v>
      </c>
      <c r="G4118" s="6" t="s">
        <v>10085</v>
      </c>
      <c r="H4118" s="16">
        <v>3485474.4509999999</v>
      </c>
      <c r="I4118" s="12" t="s">
        <v>4411</v>
      </c>
      <c r="J4118" s="12">
        <v>44175</v>
      </c>
      <c r="K4118" s="15">
        <v>1435000</v>
      </c>
      <c r="L4118" s="13" t="s">
        <v>15</v>
      </c>
      <c r="M4118" s="7">
        <v>1</v>
      </c>
      <c r="N4118" s="17"/>
    </row>
    <row r="4119" spans="1:14" ht="31.5">
      <c r="A4119" s="6">
        <v>4117</v>
      </c>
      <c r="B4119" s="8" t="s">
        <v>17106</v>
      </c>
      <c r="C4119" s="9" t="s">
        <v>17349</v>
      </c>
      <c r="D4119" s="10" t="s">
        <v>17350</v>
      </c>
      <c r="E4119" s="11" t="s">
        <v>17353</v>
      </c>
      <c r="F4119" s="6">
        <v>492141</v>
      </c>
      <c r="G4119" s="6" t="s">
        <v>16</v>
      </c>
      <c r="H4119" s="16">
        <v>6402275.7439999999</v>
      </c>
      <c r="I4119" s="12">
        <v>44158</v>
      </c>
      <c r="J4119" s="12">
        <v>44233</v>
      </c>
      <c r="K4119" s="15">
        <v>0</v>
      </c>
      <c r="L4119" s="13" t="s">
        <v>15</v>
      </c>
      <c r="M4119" s="7">
        <v>1</v>
      </c>
      <c r="N4119" s="17"/>
    </row>
    <row r="4120" spans="1:14" ht="47.25">
      <c r="A4120" s="6">
        <v>4118</v>
      </c>
      <c r="B4120" s="8" t="s">
        <v>17106</v>
      </c>
      <c r="C4120" s="9" t="s">
        <v>17349</v>
      </c>
      <c r="D4120" s="10" t="s">
        <v>17350</v>
      </c>
      <c r="E4120" s="11" t="s">
        <v>17354</v>
      </c>
      <c r="F4120" s="6">
        <v>502308</v>
      </c>
      <c r="G4120" s="6" t="s">
        <v>2521</v>
      </c>
      <c r="H4120" s="16">
        <v>6358978.9199999999</v>
      </c>
      <c r="I4120" s="12" t="s">
        <v>2607</v>
      </c>
      <c r="J4120" s="12">
        <v>44283</v>
      </c>
      <c r="K4120" s="15">
        <v>0</v>
      </c>
      <c r="L4120" s="13" t="s">
        <v>15</v>
      </c>
      <c r="M4120" s="7">
        <v>1</v>
      </c>
      <c r="N4120" s="17"/>
    </row>
    <row r="4121" spans="1:14" ht="63">
      <c r="A4121" s="6">
        <v>4119</v>
      </c>
      <c r="B4121" s="8" t="s">
        <v>17106</v>
      </c>
      <c r="C4121" s="9" t="s">
        <v>17349</v>
      </c>
      <c r="D4121" s="10" t="s">
        <v>17350</v>
      </c>
      <c r="E4121" s="11" t="s">
        <v>18139</v>
      </c>
      <c r="F4121" s="6">
        <v>537473</v>
      </c>
      <c r="G4121" s="6" t="s">
        <v>1109</v>
      </c>
      <c r="H4121" s="16">
        <v>301608.57400000002</v>
      </c>
      <c r="I4121" s="12"/>
      <c r="J4121" s="12"/>
      <c r="K4121" s="15">
        <v>0</v>
      </c>
      <c r="L4121" s="13" t="s">
        <v>15</v>
      </c>
      <c r="M4121" s="7">
        <v>1</v>
      </c>
      <c r="N4121" s="17"/>
    </row>
    <row r="4122" spans="1:14" ht="63">
      <c r="A4122" s="6">
        <v>4120</v>
      </c>
      <c r="B4122" s="8" t="s">
        <v>17106</v>
      </c>
      <c r="C4122" s="9" t="s">
        <v>17355</v>
      </c>
      <c r="D4122" s="10" t="s">
        <v>17356</v>
      </c>
      <c r="E4122" s="11" t="s">
        <v>17357</v>
      </c>
      <c r="F4122" s="6">
        <v>182707</v>
      </c>
      <c r="G4122" s="6" t="s">
        <v>10082</v>
      </c>
      <c r="H4122" s="16">
        <v>1800800</v>
      </c>
      <c r="I4122" s="12">
        <v>43243</v>
      </c>
      <c r="J4122" s="12">
        <v>43936</v>
      </c>
      <c r="K4122" s="15">
        <v>1246000</v>
      </c>
      <c r="L4122" s="13" t="s">
        <v>15</v>
      </c>
      <c r="M4122" s="7">
        <v>1</v>
      </c>
      <c r="N4122" s="17"/>
    </row>
    <row r="4123" spans="1:14" ht="236.25">
      <c r="A4123" s="6">
        <v>4121</v>
      </c>
      <c r="B4123" s="8" t="s">
        <v>17106</v>
      </c>
      <c r="C4123" s="9" t="s">
        <v>17358</v>
      </c>
      <c r="D4123" s="10" t="s">
        <v>17359</v>
      </c>
      <c r="E4123" s="11" t="s">
        <v>18140</v>
      </c>
      <c r="F4123" s="6">
        <v>420306</v>
      </c>
      <c r="G4123" s="6" t="s">
        <v>10085</v>
      </c>
      <c r="H4123" s="16">
        <v>16301920.327</v>
      </c>
      <c r="I4123" s="12">
        <v>43970</v>
      </c>
      <c r="J4123" s="12">
        <v>44275</v>
      </c>
      <c r="K4123" s="15">
        <v>800000</v>
      </c>
      <c r="L4123" s="13" t="s">
        <v>14</v>
      </c>
      <c r="M4123" s="7">
        <v>1</v>
      </c>
      <c r="N4123" s="17"/>
    </row>
    <row r="4124" spans="1:14" ht="236.25">
      <c r="A4124" s="6">
        <v>4122</v>
      </c>
      <c r="B4124" s="8" t="s">
        <v>17106</v>
      </c>
      <c r="C4124" s="9" t="s">
        <v>17360</v>
      </c>
      <c r="D4124" s="10" t="s">
        <v>17157</v>
      </c>
      <c r="E4124" s="11" t="s">
        <v>18140</v>
      </c>
      <c r="F4124" s="6">
        <v>420306</v>
      </c>
      <c r="G4124" s="6" t="s">
        <v>10085</v>
      </c>
      <c r="H4124" s="16">
        <v>16301920.327</v>
      </c>
      <c r="I4124" s="12" t="s">
        <v>9504</v>
      </c>
      <c r="J4124" s="12" t="s">
        <v>16879</v>
      </c>
      <c r="K4124" s="15">
        <v>800000</v>
      </c>
      <c r="L4124" s="13" t="s">
        <v>14</v>
      </c>
      <c r="M4124" s="7">
        <v>0.51</v>
      </c>
      <c r="N4124" s="17"/>
    </row>
    <row r="4125" spans="1:14" ht="236.25">
      <c r="A4125" s="6">
        <v>4123</v>
      </c>
      <c r="B4125" s="8" t="s">
        <v>17106</v>
      </c>
      <c r="C4125" s="9" t="s">
        <v>17361</v>
      </c>
      <c r="D4125" s="10" t="s">
        <v>17362</v>
      </c>
      <c r="E4125" s="11" t="s">
        <v>18140</v>
      </c>
      <c r="F4125" s="6">
        <v>420306</v>
      </c>
      <c r="G4125" s="6" t="s">
        <v>10085</v>
      </c>
      <c r="H4125" s="16">
        <v>16301920.327</v>
      </c>
      <c r="I4125" s="12" t="s">
        <v>9504</v>
      </c>
      <c r="J4125" s="12" t="s">
        <v>16879</v>
      </c>
      <c r="K4125" s="15">
        <v>800000</v>
      </c>
      <c r="L4125" s="13" t="s">
        <v>14</v>
      </c>
      <c r="M4125" s="7">
        <v>0.49</v>
      </c>
      <c r="N4125" s="17"/>
    </row>
    <row r="4126" spans="1:14" ht="47.25">
      <c r="A4126" s="6">
        <v>4124</v>
      </c>
      <c r="B4126" s="8" t="s">
        <v>17106</v>
      </c>
      <c r="C4126" s="9" t="s">
        <v>17358</v>
      </c>
      <c r="D4126" s="10" t="s">
        <v>17359</v>
      </c>
      <c r="E4126" s="11" t="s">
        <v>17363</v>
      </c>
      <c r="F4126" s="6">
        <v>352563</v>
      </c>
      <c r="G4126" s="6" t="s">
        <v>1486</v>
      </c>
      <c r="H4126" s="16">
        <v>2928799.378</v>
      </c>
      <c r="I4126" s="12" t="s">
        <v>5178</v>
      </c>
      <c r="J4126" s="12" t="s">
        <v>950</v>
      </c>
      <c r="K4126" s="15">
        <v>0</v>
      </c>
      <c r="L4126" s="13" t="s">
        <v>14</v>
      </c>
      <c r="M4126" s="7">
        <v>1</v>
      </c>
      <c r="N4126" s="17"/>
    </row>
    <row r="4127" spans="1:14" ht="47.25">
      <c r="A4127" s="6">
        <v>4125</v>
      </c>
      <c r="B4127" s="8" t="s">
        <v>17106</v>
      </c>
      <c r="C4127" s="9" t="s">
        <v>17360</v>
      </c>
      <c r="D4127" s="10" t="s">
        <v>17157</v>
      </c>
      <c r="E4127" s="11" t="s">
        <v>17363</v>
      </c>
      <c r="F4127" s="6">
        <v>352563</v>
      </c>
      <c r="G4127" s="6" t="s">
        <v>1486</v>
      </c>
      <c r="H4127" s="16">
        <v>2928799.378</v>
      </c>
      <c r="I4127" s="12" t="s">
        <v>5178</v>
      </c>
      <c r="J4127" s="12" t="s">
        <v>950</v>
      </c>
      <c r="K4127" s="15">
        <v>0</v>
      </c>
      <c r="L4127" s="13" t="s">
        <v>14</v>
      </c>
      <c r="M4127" s="7">
        <v>0.51</v>
      </c>
      <c r="N4127" s="17"/>
    </row>
    <row r="4128" spans="1:14" ht="47.25">
      <c r="A4128" s="6">
        <v>4126</v>
      </c>
      <c r="B4128" s="8" t="s">
        <v>17106</v>
      </c>
      <c r="C4128" s="9" t="s">
        <v>17364</v>
      </c>
      <c r="D4128" s="10" t="s">
        <v>17362</v>
      </c>
      <c r="E4128" s="11" t="s">
        <v>17363</v>
      </c>
      <c r="F4128" s="6">
        <v>352563</v>
      </c>
      <c r="G4128" s="6" t="s">
        <v>1486</v>
      </c>
      <c r="H4128" s="16">
        <v>2928799.378</v>
      </c>
      <c r="I4128" s="12" t="s">
        <v>5178</v>
      </c>
      <c r="J4128" s="12" t="s">
        <v>950</v>
      </c>
      <c r="K4128" s="15">
        <v>0</v>
      </c>
      <c r="L4128" s="13" t="s">
        <v>14</v>
      </c>
      <c r="M4128" s="7">
        <v>0.49</v>
      </c>
      <c r="N4128" s="17"/>
    </row>
    <row r="4129" spans="1:14" ht="47.25">
      <c r="A4129" s="6">
        <v>4127</v>
      </c>
      <c r="B4129" s="8" t="s">
        <v>17106</v>
      </c>
      <c r="C4129" s="9" t="s">
        <v>17365</v>
      </c>
      <c r="D4129" s="10" t="s">
        <v>17366</v>
      </c>
      <c r="E4129" s="11" t="s">
        <v>17367</v>
      </c>
      <c r="F4129" s="6">
        <v>339670</v>
      </c>
      <c r="G4129" s="6" t="s">
        <v>10082</v>
      </c>
      <c r="H4129" s="16">
        <v>10842080.044</v>
      </c>
      <c r="I4129" s="12">
        <v>43808</v>
      </c>
      <c r="J4129" s="12">
        <v>44122</v>
      </c>
      <c r="K4129" s="15">
        <v>7700000</v>
      </c>
      <c r="L4129" s="13" t="s">
        <v>14</v>
      </c>
      <c r="M4129" s="7">
        <v>1</v>
      </c>
      <c r="N4129" s="17"/>
    </row>
    <row r="4130" spans="1:14" ht="47.25">
      <c r="A4130" s="6">
        <v>4128</v>
      </c>
      <c r="B4130" s="8" t="s">
        <v>17106</v>
      </c>
      <c r="C4130" s="9" t="s">
        <v>17360</v>
      </c>
      <c r="D4130" s="10" t="s">
        <v>17157</v>
      </c>
      <c r="E4130" s="11" t="s">
        <v>17367</v>
      </c>
      <c r="F4130" s="6">
        <v>339670</v>
      </c>
      <c r="G4130" s="6" t="s">
        <v>10082</v>
      </c>
      <c r="H4130" s="16">
        <v>10842080.044</v>
      </c>
      <c r="I4130" s="12">
        <v>43808</v>
      </c>
      <c r="J4130" s="12">
        <v>43980</v>
      </c>
      <c r="K4130" s="15">
        <v>7700000</v>
      </c>
      <c r="L4130" s="13" t="s">
        <v>14</v>
      </c>
      <c r="M4130" s="7">
        <v>0.51</v>
      </c>
      <c r="N4130" s="17"/>
    </row>
    <row r="4131" spans="1:14" ht="47.25">
      <c r="A4131" s="6">
        <v>4129</v>
      </c>
      <c r="B4131" s="8" t="s">
        <v>17106</v>
      </c>
      <c r="C4131" s="9" t="s">
        <v>17368</v>
      </c>
      <c r="D4131" s="10" t="s">
        <v>13145</v>
      </c>
      <c r="E4131" s="11" t="s">
        <v>17367</v>
      </c>
      <c r="F4131" s="6">
        <v>339670</v>
      </c>
      <c r="G4131" s="6" t="s">
        <v>10082</v>
      </c>
      <c r="H4131" s="16">
        <v>10842080.044</v>
      </c>
      <c r="I4131" s="12">
        <v>43808</v>
      </c>
      <c r="J4131" s="12">
        <v>43980</v>
      </c>
      <c r="K4131" s="15">
        <v>7700000</v>
      </c>
      <c r="L4131" s="13" t="s">
        <v>14</v>
      </c>
      <c r="M4131" s="7">
        <v>0.49</v>
      </c>
      <c r="N4131" s="17"/>
    </row>
    <row r="4132" spans="1:14" ht="47.25">
      <c r="A4132" s="6">
        <v>4130</v>
      </c>
      <c r="B4132" s="8" t="s">
        <v>17106</v>
      </c>
      <c r="C4132" s="9" t="s">
        <v>17369</v>
      </c>
      <c r="D4132" s="10" t="s">
        <v>17157</v>
      </c>
      <c r="E4132" s="11" t="s">
        <v>17370</v>
      </c>
      <c r="F4132" s="6">
        <v>361738</v>
      </c>
      <c r="G4132" s="6" t="s">
        <v>10085</v>
      </c>
      <c r="H4132" s="16">
        <v>13871600</v>
      </c>
      <c r="I4132" s="12" t="s">
        <v>11559</v>
      </c>
      <c r="J4132" s="12" t="s">
        <v>16875</v>
      </c>
      <c r="K4132" s="15">
        <v>0</v>
      </c>
      <c r="L4132" s="13" t="s">
        <v>15</v>
      </c>
      <c r="M4132" s="7">
        <v>1</v>
      </c>
      <c r="N4132" s="17"/>
    </row>
    <row r="4133" spans="1:14" ht="94.5">
      <c r="A4133" s="6">
        <v>4131</v>
      </c>
      <c r="B4133" s="8" t="s">
        <v>17106</v>
      </c>
      <c r="C4133" s="9" t="s">
        <v>13561</v>
      </c>
      <c r="D4133" s="10" t="s">
        <v>17371</v>
      </c>
      <c r="E4133" s="11" t="s">
        <v>18141</v>
      </c>
      <c r="F4133" s="6">
        <v>449522</v>
      </c>
      <c r="G4133" s="6" t="s">
        <v>679</v>
      </c>
      <c r="H4133" s="16">
        <v>8896883.2109999992</v>
      </c>
      <c r="I4133" s="12">
        <v>44081</v>
      </c>
      <c r="J4133" s="12">
        <v>44317</v>
      </c>
      <c r="K4133" s="15">
        <v>0</v>
      </c>
      <c r="L4133" s="13" t="s">
        <v>15</v>
      </c>
      <c r="M4133" s="7">
        <v>1</v>
      </c>
      <c r="N4133" s="17"/>
    </row>
    <row r="4134" spans="1:14" ht="63">
      <c r="A4134" s="6">
        <v>4132</v>
      </c>
      <c r="B4134" s="8" t="s">
        <v>17106</v>
      </c>
      <c r="C4134" s="9" t="s">
        <v>17372</v>
      </c>
      <c r="D4134" s="10" t="s">
        <v>17373</v>
      </c>
      <c r="E4134" s="11" t="s">
        <v>17374</v>
      </c>
      <c r="F4134" s="6">
        <v>366895</v>
      </c>
      <c r="G4134" s="6" t="s">
        <v>1109</v>
      </c>
      <c r="H4134" s="16">
        <v>500000</v>
      </c>
      <c r="I4134" s="12">
        <v>43823</v>
      </c>
      <c r="J4134" s="12">
        <v>43920</v>
      </c>
      <c r="K4134" s="15">
        <v>0</v>
      </c>
      <c r="L4134" s="13" t="s">
        <v>15</v>
      </c>
      <c r="M4134" s="7">
        <v>1</v>
      </c>
      <c r="N4134" s="17"/>
    </row>
    <row r="4135" spans="1:14" ht="47.25">
      <c r="A4135" s="6">
        <v>4133</v>
      </c>
      <c r="B4135" s="8" t="s">
        <v>17106</v>
      </c>
      <c r="C4135" s="9" t="s">
        <v>17372</v>
      </c>
      <c r="D4135" s="10" t="s">
        <v>17373</v>
      </c>
      <c r="E4135" s="11" t="s">
        <v>17375</v>
      </c>
      <c r="F4135" s="6">
        <v>399739</v>
      </c>
      <c r="G4135" s="6" t="s">
        <v>10082</v>
      </c>
      <c r="H4135" s="16">
        <v>5027549.4179999996</v>
      </c>
      <c r="I4135" s="12" t="s">
        <v>884</v>
      </c>
      <c r="J4135" s="12">
        <v>44163</v>
      </c>
      <c r="K4135" s="15">
        <v>2990000</v>
      </c>
      <c r="L4135" s="13" t="s">
        <v>15</v>
      </c>
      <c r="M4135" s="7">
        <v>1</v>
      </c>
      <c r="N4135" s="17"/>
    </row>
    <row r="4136" spans="1:14" ht="31.5">
      <c r="A4136" s="6">
        <v>4134</v>
      </c>
      <c r="B4136" s="8" t="s">
        <v>17106</v>
      </c>
      <c r="C4136" s="9" t="s">
        <v>17372</v>
      </c>
      <c r="D4136" s="10" t="s">
        <v>17373</v>
      </c>
      <c r="E4136" s="11" t="s">
        <v>17376</v>
      </c>
      <c r="F4136" s="6">
        <v>490086</v>
      </c>
      <c r="G4136" s="6" t="s">
        <v>16</v>
      </c>
      <c r="H4136" s="16">
        <v>2146559.034</v>
      </c>
      <c r="I4136" s="12">
        <v>44130</v>
      </c>
      <c r="J4136" s="12">
        <v>44190</v>
      </c>
      <c r="K4136" s="15">
        <v>0</v>
      </c>
      <c r="L4136" s="13" t="s">
        <v>15</v>
      </c>
      <c r="M4136" s="7">
        <v>1</v>
      </c>
      <c r="N4136" s="17"/>
    </row>
    <row r="4137" spans="1:14" ht="47.25">
      <c r="A4137" s="6">
        <v>4135</v>
      </c>
      <c r="B4137" s="8" t="s">
        <v>17106</v>
      </c>
      <c r="C4137" s="9" t="s">
        <v>18142</v>
      </c>
      <c r="D4137" s="10" t="s">
        <v>17377</v>
      </c>
      <c r="E4137" s="11" t="s">
        <v>17378</v>
      </c>
      <c r="F4137" s="6">
        <v>387957</v>
      </c>
      <c r="G4137" s="6" t="s">
        <v>10082</v>
      </c>
      <c r="H4137" s="16">
        <v>15503431.73</v>
      </c>
      <c r="I4137" s="12">
        <v>43849</v>
      </c>
      <c r="J4137" s="12">
        <v>43971</v>
      </c>
      <c r="K4137" s="15">
        <v>9700000</v>
      </c>
      <c r="L4137" s="13" t="s">
        <v>15</v>
      </c>
      <c r="M4137" s="7">
        <v>1</v>
      </c>
      <c r="N4137" s="17"/>
    </row>
    <row r="4138" spans="1:14" ht="63">
      <c r="A4138" s="6">
        <v>4136</v>
      </c>
      <c r="B4138" s="8" t="s">
        <v>17106</v>
      </c>
      <c r="C4138" s="9" t="s">
        <v>18142</v>
      </c>
      <c r="D4138" s="10" t="s">
        <v>17377</v>
      </c>
      <c r="E4138" s="11" t="s">
        <v>17379</v>
      </c>
      <c r="F4138" s="6">
        <v>356945</v>
      </c>
      <c r="G4138" s="6" t="s">
        <v>10082</v>
      </c>
      <c r="H4138" s="16">
        <v>10920160</v>
      </c>
      <c r="I4138" s="12">
        <v>43811</v>
      </c>
      <c r="J4138" s="12">
        <v>44010</v>
      </c>
      <c r="K4138" s="15">
        <v>10300000</v>
      </c>
      <c r="L4138" s="13" t="s">
        <v>15</v>
      </c>
      <c r="M4138" s="7">
        <v>1</v>
      </c>
      <c r="N4138" s="17"/>
    </row>
    <row r="4139" spans="1:14" ht="78.75">
      <c r="A4139" s="6">
        <v>4137</v>
      </c>
      <c r="B4139" s="8" t="s">
        <v>17106</v>
      </c>
      <c r="C4139" s="9" t="s">
        <v>18142</v>
      </c>
      <c r="D4139" s="10" t="s">
        <v>17377</v>
      </c>
      <c r="E4139" s="11" t="s">
        <v>18143</v>
      </c>
      <c r="F4139" s="6">
        <v>399720</v>
      </c>
      <c r="G4139" s="6" t="s">
        <v>10085</v>
      </c>
      <c r="H4139" s="16">
        <v>16348410.676000001</v>
      </c>
      <c r="I4139" s="12">
        <v>43956</v>
      </c>
      <c r="J4139" s="12">
        <v>44535</v>
      </c>
      <c r="K4139" s="15">
        <v>0</v>
      </c>
      <c r="L4139" s="13" t="s">
        <v>15</v>
      </c>
      <c r="M4139" s="7">
        <v>1</v>
      </c>
      <c r="N4139" s="17"/>
    </row>
    <row r="4140" spans="1:14" ht="47.25">
      <c r="A4140" s="6">
        <v>4138</v>
      </c>
      <c r="B4140" s="8" t="s">
        <v>17106</v>
      </c>
      <c r="C4140" s="9" t="s">
        <v>18142</v>
      </c>
      <c r="D4140" s="10" t="s">
        <v>17377</v>
      </c>
      <c r="E4140" s="11" t="s">
        <v>17380</v>
      </c>
      <c r="F4140" s="6">
        <v>360625</v>
      </c>
      <c r="G4140" s="6" t="s">
        <v>10085</v>
      </c>
      <c r="H4140" s="16">
        <v>16264091.992000001</v>
      </c>
      <c r="I4140" s="12">
        <v>43984</v>
      </c>
      <c r="J4140" s="12">
        <v>44193</v>
      </c>
      <c r="K4140" s="15">
        <v>0</v>
      </c>
      <c r="L4140" s="13" t="s">
        <v>15</v>
      </c>
      <c r="M4140" s="7">
        <v>1</v>
      </c>
      <c r="N4140" s="17"/>
    </row>
    <row r="4141" spans="1:14" ht="63">
      <c r="A4141" s="6">
        <v>4139</v>
      </c>
      <c r="B4141" s="8" t="s">
        <v>17106</v>
      </c>
      <c r="C4141" s="9" t="s">
        <v>18142</v>
      </c>
      <c r="D4141" s="10" t="s">
        <v>17377</v>
      </c>
      <c r="E4141" s="11" t="s">
        <v>18144</v>
      </c>
      <c r="F4141" s="6">
        <v>490097</v>
      </c>
      <c r="G4141" s="6" t="s">
        <v>16</v>
      </c>
      <c r="H4141" s="16">
        <v>2569657.628</v>
      </c>
      <c r="I4141" s="12" t="s">
        <v>11050</v>
      </c>
      <c r="J4141" s="12" t="s">
        <v>8662</v>
      </c>
      <c r="K4141" s="15">
        <v>0</v>
      </c>
      <c r="L4141" s="13" t="s">
        <v>15</v>
      </c>
      <c r="M4141" s="7">
        <v>1</v>
      </c>
      <c r="N4141" s="17"/>
    </row>
    <row r="4142" spans="1:14" ht="63">
      <c r="A4142" s="6">
        <v>4140</v>
      </c>
      <c r="B4142" s="8" t="s">
        <v>17106</v>
      </c>
      <c r="C4142" s="9" t="s">
        <v>18142</v>
      </c>
      <c r="D4142" s="10" t="s">
        <v>17377</v>
      </c>
      <c r="E4142" s="11" t="s">
        <v>18145</v>
      </c>
      <c r="F4142" s="6">
        <v>514003</v>
      </c>
      <c r="G4142" s="6" t="s">
        <v>2521</v>
      </c>
      <c r="H4142" s="16">
        <v>3543319.1340000001</v>
      </c>
      <c r="I4142" s="12">
        <v>44201</v>
      </c>
      <c r="J4142" s="12">
        <v>44283</v>
      </c>
      <c r="K4142" s="15">
        <v>0</v>
      </c>
      <c r="L4142" s="13"/>
      <c r="M4142" s="7"/>
      <c r="N4142" s="17"/>
    </row>
    <row r="4143" spans="1:14" ht="283.5">
      <c r="A4143" s="6">
        <v>4141</v>
      </c>
      <c r="B4143" s="8" t="s">
        <v>17106</v>
      </c>
      <c r="C4143" s="9" t="s">
        <v>17381</v>
      </c>
      <c r="D4143" s="10" t="s">
        <v>17382</v>
      </c>
      <c r="E4143" s="11" t="s">
        <v>18146</v>
      </c>
      <c r="F4143" s="6">
        <v>484836</v>
      </c>
      <c r="G4143" s="6" t="s">
        <v>679</v>
      </c>
      <c r="H4143" s="16">
        <v>9384012.6469999999</v>
      </c>
      <c r="I4143" s="12">
        <v>44168</v>
      </c>
      <c r="J4143" s="12">
        <v>44355</v>
      </c>
      <c r="K4143" s="15">
        <v>0</v>
      </c>
      <c r="L4143" s="13" t="s">
        <v>15</v>
      </c>
      <c r="M4143" s="7">
        <v>1</v>
      </c>
      <c r="N4143" s="17"/>
    </row>
    <row r="4144" spans="1:14" ht="110.25">
      <c r="A4144" s="6">
        <v>4142</v>
      </c>
      <c r="B4144" s="8" t="s">
        <v>17106</v>
      </c>
      <c r="C4144" s="9" t="s">
        <v>17381</v>
      </c>
      <c r="D4144" s="10" t="s">
        <v>17382</v>
      </c>
      <c r="E4144" s="11" t="s">
        <v>18147</v>
      </c>
      <c r="F4144" s="6">
        <v>484837</v>
      </c>
      <c r="G4144" s="6" t="s">
        <v>679</v>
      </c>
      <c r="H4144" s="16">
        <v>3562927.645</v>
      </c>
      <c r="I4144" s="12">
        <v>44168</v>
      </c>
      <c r="J4144" s="12">
        <v>44355</v>
      </c>
      <c r="K4144" s="15">
        <v>0</v>
      </c>
      <c r="L4144" s="13" t="s">
        <v>15</v>
      </c>
      <c r="M4144" s="7">
        <v>1</v>
      </c>
      <c r="N4144" s="17"/>
    </row>
    <row r="4145" spans="1:14" ht="236.25">
      <c r="A4145" s="6">
        <v>4143</v>
      </c>
      <c r="B4145" s="8" t="s">
        <v>17106</v>
      </c>
      <c r="C4145" s="9" t="s">
        <v>17381</v>
      </c>
      <c r="D4145" s="10" t="s">
        <v>17382</v>
      </c>
      <c r="E4145" s="11" t="s">
        <v>18148</v>
      </c>
      <c r="F4145" s="6">
        <v>484838</v>
      </c>
      <c r="G4145" s="6" t="s">
        <v>679</v>
      </c>
      <c r="H4145" s="16">
        <v>5369350.9819999998</v>
      </c>
      <c r="I4145" s="12">
        <v>44168</v>
      </c>
      <c r="J4145" s="12">
        <v>44355</v>
      </c>
      <c r="K4145" s="15">
        <v>0</v>
      </c>
      <c r="L4145" s="13" t="s">
        <v>15</v>
      </c>
      <c r="M4145" s="7">
        <v>1</v>
      </c>
      <c r="N4145" s="17"/>
    </row>
    <row r="4146" spans="1:14" ht="126">
      <c r="A4146" s="6">
        <v>4144</v>
      </c>
      <c r="B4146" s="8" t="s">
        <v>17106</v>
      </c>
      <c r="C4146" s="9" t="s">
        <v>17381</v>
      </c>
      <c r="D4146" s="10" t="s">
        <v>17382</v>
      </c>
      <c r="E4146" s="11" t="s">
        <v>18149</v>
      </c>
      <c r="F4146" s="6">
        <v>484839</v>
      </c>
      <c r="G4146" s="6" t="s">
        <v>679</v>
      </c>
      <c r="H4146" s="16">
        <v>5954328.3470000001</v>
      </c>
      <c r="I4146" s="12">
        <v>44168</v>
      </c>
      <c r="J4146" s="12">
        <v>44355</v>
      </c>
      <c r="K4146" s="15">
        <v>0</v>
      </c>
      <c r="L4146" s="13" t="s">
        <v>15</v>
      </c>
      <c r="M4146" s="7">
        <v>1</v>
      </c>
      <c r="N4146" s="17"/>
    </row>
    <row r="4147" spans="1:14" ht="47.25">
      <c r="A4147" s="6">
        <v>4145</v>
      </c>
      <c r="B4147" s="8" t="s">
        <v>17106</v>
      </c>
      <c r="C4147" s="9" t="s">
        <v>17381</v>
      </c>
      <c r="D4147" s="10" t="s">
        <v>17382</v>
      </c>
      <c r="E4147" s="11" t="s">
        <v>17383</v>
      </c>
      <c r="F4147" s="6">
        <v>355881</v>
      </c>
      <c r="G4147" s="6" t="s">
        <v>10085</v>
      </c>
      <c r="H4147" s="16">
        <v>4821500</v>
      </c>
      <c r="I4147" s="12" t="s">
        <v>6608</v>
      </c>
      <c r="J4147" s="12">
        <v>44227</v>
      </c>
      <c r="K4147" s="15">
        <v>1700000</v>
      </c>
      <c r="L4147" s="13" t="s">
        <v>15</v>
      </c>
      <c r="M4147" s="7">
        <v>1</v>
      </c>
      <c r="N4147" s="17"/>
    </row>
    <row r="4148" spans="1:14" ht="47.25">
      <c r="A4148" s="6">
        <v>4146</v>
      </c>
      <c r="B4148" s="8" t="s">
        <v>17106</v>
      </c>
      <c r="C4148" s="9" t="s">
        <v>17381</v>
      </c>
      <c r="D4148" s="10" t="s">
        <v>17382</v>
      </c>
      <c r="E4148" s="11" t="s">
        <v>17384</v>
      </c>
      <c r="F4148" s="6">
        <v>492132</v>
      </c>
      <c r="G4148" s="6" t="s">
        <v>16</v>
      </c>
      <c r="H4148" s="16">
        <v>5916667.8760000002</v>
      </c>
      <c r="I4148" s="12">
        <v>44152</v>
      </c>
      <c r="J4148" s="12">
        <v>44227</v>
      </c>
      <c r="K4148" s="15">
        <v>0</v>
      </c>
      <c r="L4148" s="13" t="s">
        <v>15</v>
      </c>
      <c r="M4148" s="7">
        <v>1</v>
      </c>
      <c r="N4148" s="17"/>
    </row>
    <row r="4149" spans="1:14" ht="63">
      <c r="A4149" s="6">
        <v>4147</v>
      </c>
      <c r="B4149" s="8" t="s">
        <v>17106</v>
      </c>
      <c r="C4149" s="9" t="s">
        <v>18150</v>
      </c>
      <c r="D4149" s="10" t="s">
        <v>17385</v>
      </c>
      <c r="E4149" s="11" t="s">
        <v>17386</v>
      </c>
      <c r="F4149" s="6">
        <v>342088</v>
      </c>
      <c r="G4149" s="6" t="s">
        <v>1109</v>
      </c>
      <c r="H4149" s="16">
        <v>1787287</v>
      </c>
      <c r="I4149" s="12">
        <v>43740</v>
      </c>
      <c r="J4149" s="12">
        <v>43837</v>
      </c>
      <c r="K4149" s="15">
        <v>0</v>
      </c>
      <c r="L4149" s="13" t="s">
        <v>15</v>
      </c>
      <c r="M4149" s="7">
        <v>1</v>
      </c>
      <c r="N4149" s="17"/>
    </row>
    <row r="4150" spans="1:14" ht="31.5">
      <c r="A4150" s="6">
        <v>4148</v>
      </c>
      <c r="B4150" s="8" t="s">
        <v>17106</v>
      </c>
      <c r="C4150" s="9" t="s">
        <v>18150</v>
      </c>
      <c r="D4150" s="10" t="s">
        <v>17385</v>
      </c>
      <c r="E4150" s="11" t="s">
        <v>17387</v>
      </c>
      <c r="F4150" s="6">
        <v>408510</v>
      </c>
      <c r="G4150" s="6" t="s">
        <v>10082</v>
      </c>
      <c r="H4150" s="16">
        <v>5231587.176</v>
      </c>
      <c r="I4150" s="12">
        <v>43866</v>
      </c>
      <c r="J4150" s="12">
        <v>44165</v>
      </c>
      <c r="K4150" s="15">
        <v>3735000</v>
      </c>
      <c r="L4150" s="13" t="s">
        <v>15</v>
      </c>
      <c r="M4150" s="7">
        <v>1</v>
      </c>
      <c r="N4150" s="17"/>
    </row>
    <row r="4151" spans="1:14" ht="47.25">
      <c r="A4151" s="6">
        <v>4149</v>
      </c>
      <c r="B4151" s="8" t="s">
        <v>17106</v>
      </c>
      <c r="C4151" s="9" t="s">
        <v>18150</v>
      </c>
      <c r="D4151" s="10" t="s">
        <v>17385</v>
      </c>
      <c r="E4151" s="11" t="s">
        <v>17388</v>
      </c>
      <c r="F4151" s="6">
        <v>389224</v>
      </c>
      <c r="G4151" s="6" t="s">
        <v>10082</v>
      </c>
      <c r="H4151" s="16">
        <v>6396691.5070000002</v>
      </c>
      <c r="I4151" s="12">
        <v>43866</v>
      </c>
      <c r="J4151" s="12">
        <v>44165</v>
      </c>
      <c r="K4151" s="15">
        <v>1500000</v>
      </c>
      <c r="L4151" s="13" t="s">
        <v>15</v>
      </c>
      <c r="M4151" s="7">
        <v>1</v>
      </c>
      <c r="N4151" s="17"/>
    </row>
    <row r="4152" spans="1:14" ht="47.25">
      <c r="A4152" s="6">
        <v>4150</v>
      </c>
      <c r="B4152" s="8" t="s">
        <v>17106</v>
      </c>
      <c r="C4152" s="9" t="s">
        <v>18150</v>
      </c>
      <c r="D4152" s="10" t="s">
        <v>17385</v>
      </c>
      <c r="E4152" s="11" t="s">
        <v>17389</v>
      </c>
      <c r="F4152" s="6">
        <v>355877</v>
      </c>
      <c r="G4152" s="6" t="s">
        <v>10085</v>
      </c>
      <c r="H4152" s="16">
        <v>10690193.391000001</v>
      </c>
      <c r="I4152" s="12">
        <v>43984</v>
      </c>
      <c r="J4152" s="12">
        <v>44204</v>
      </c>
      <c r="K4152" s="15">
        <v>0</v>
      </c>
      <c r="L4152" s="13" t="s">
        <v>15</v>
      </c>
      <c r="M4152" s="7">
        <v>1</v>
      </c>
      <c r="N4152" s="17"/>
    </row>
    <row r="4153" spans="1:14" ht="47.25">
      <c r="A4153" s="6">
        <v>4151</v>
      </c>
      <c r="B4153" s="8" t="s">
        <v>17106</v>
      </c>
      <c r="C4153" s="9" t="s">
        <v>18150</v>
      </c>
      <c r="D4153" s="10" t="s">
        <v>17385</v>
      </c>
      <c r="E4153" s="11" t="s">
        <v>18151</v>
      </c>
      <c r="F4153" s="6">
        <v>514004</v>
      </c>
      <c r="G4153" s="6" t="s">
        <v>2521</v>
      </c>
      <c r="H4153" s="16">
        <v>4476558.2139999997</v>
      </c>
      <c r="I4153" s="12"/>
      <c r="J4153" s="12"/>
      <c r="K4153" s="15">
        <v>0</v>
      </c>
      <c r="L4153" s="13"/>
      <c r="M4153" s="7"/>
      <c r="N4153" s="17"/>
    </row>
    <row r="4154" spans="1:14" ht="47.25">
      <c r="A4154" s="6">
        <v>4152</v>
      </c>
      <c r="B4154" s="8" t="s">
        <v>17106</v>
      </c>
      <c r="C4154" s="9" t="s">
        <v>17390</v>
      </c>
      <c r="D4154" s="10" t="s">
        <v>17391</v>
      </c>
      <c r="E4154" s="11" t="s">
        <v>17392</v>
      </c>
      <c r="F4154" s="6">
        <v>303145</v>
      </c>
      <c r="G4154" s="6" t="s">
        <v>10085</v>
      </c>
      <c r="H4154" s="16">
        <v>4036500</v>
      </c>
      <c r="I4154" s="12">
        <v>43654</v>
      </c>
      <c r="J4154" s="12">
        <v>44134</v>
      </c>
      <c r="K4154" s="15">
        <v>2300000</v>
      </c>
      <c r="L4154" s="13" t="s">
        <v>15</v>
      </c>
      <c r="M4154" s="7">
        <v>1</v>
      </c>
      <c r="N4154" s="17"/>
    </row>
    <row r="4155" spans="1:14" ht="63">
      <c r="A4155" s="6">
        <v>4153</v>
      </c>
      <c r="B4155" s="8" t="s">
        <v>17106</v>
      </c>
      <c r="C4155" s="9" t="s">
        <v>17390</v>
      </c>
      <c r="D4155" s="10" t="s">
        <v>17391</v>
      </c>
      <c r="E4155" s="11" t="s">
        <v>17394</v>
      </c>
      <c r="F4155" s="6">
        <v>514009</v>
      </c>
      <c r="G4155" s="6" t="s">
        <v>16</v>
      </c>
      <c r="H4155" s="16">
        <v>4054515.7280000001</v>
      </c>
      <c r="I4155" s="12">
        <v>44208</v>
      </c>
      <c r="J4155" s="12">
        <v>44268</v>
      </c>
      <c r="K4155" s="15">
        <v>0</v>
      </c>
      <c r="L4155" s="13" t="s">
        <v>15</v>
      </c>
      <c r="M4155" s="7">
        <v>1</v>
      </c>
      <c r="N4155" s="17"/>
    </row>
    <row r="4156" spans="1:14" ht="252">
      <c r="A4156" s="6">
        <v>4154</v>
      </c>
      <c r="B4156" s="8" t="s">
        <v>17106</v>
      </c>
      <c r="C4156" s="9" t="s">
        <v>17395</v>
      </c>
      <c r="D4156" s="10" t="s">
        <v>17396</v>
      </c>
      <c r="E4156" s="11" t="s">
        <v>18152</v>
      </c>
      <c r="F4156" s="6">
        <v>399718</v>
      </c>
      <c r="G4156" s="6" t="s">
        <v>10085</v>
      </c>
      <c r="H4156" s="16">
        <v>17504669.423999999</v>
      </c>
      <c r="I4156" s="12">
        <v>44170</v>
      </c>
      <c r="J4156" s="12">
        <v>44292</v>
      </c>
      <c r="K4156" s="15">
        <v>7800000</v>
      </c>
      <c r="L4156" s="13" t="s">
        <v>14</v>
      </c>
      <c r="M4156" s="7">
        <v>1</v>
      </c>
      <c r="N4156" s="17"/>
    </row>
    <row r="4157" spans="1:14" ht="236.25">
      <c r="A4157" s="6">
        <v>4155</v>
      </c>
      <c r="B4157" s="8" t="s">
        <v>17106</v>
      </c>
      <c r="C4157" s="9" t="s">
        <v>17398</v>
      </c>
      <c r="D4157" s="10" t="s">
        <v>17391</v>
      </c>
      <c r="E4157" s="11" t="s">
        <v>18153</v>
      </c>
      <c r="F4157" s="6">
        <v>399718</v>
      </c>
      <c r="G4157" s="6" t="s">
        <v>10085</v>
      </c>
      <c r="H4157" s="16">
        <v>17504669.423999999</v>
      </c>
      <c r="I4157" s="12">
        <v>44170</v>
      </c>
      <c r="J4157" s="12">
        <v>44292</v>
      </c>
      <c r="K4157" s="15">
        <v>7800000</v>
      </c>
      <c r="L4157" s="13" t="s">
        <v>14</v>
      </c>
      <c r="M4157" s="7">
        <v>0.51</v>
      </c>
      <c r="N4157" s="17"/>
    </row>
    <row r="4158" spans="1:14" ht="236.25">
      <c r="A4158" s="6">
        <v>4156</v>
      </c>
      <c r="B4158" s="8" t="s">
        <v>17106</v>
      </c>
      <c r="C4158" s="9" t="s">
        <v>17399</v>
      </c>
      <c r="D4158" s="10" t="s">
        <v>17400</v>
      </c>
      <c r="E4158" s="11" t="s">
        <v>18154</v>
      </c>
      <c r="F4158" s="6">
        <v>399718</v>
      </c>
      <c r="G4158" s="6" t="s">
        <v>10085</v>
      </c>
      <c r="H4158" s="16">
        <v>17504669.423999999</v>
      </c>
      <c r="I4158" s="12">
        <v>44170</v>
      </c>
      <c r="J4158" s="12">
        <v>44292</v>
      </c>
      <c r="K4158" s="15">
        <v>7800000</v>
      </c>
      <c r="L4158" s="13" t="s">
        <v>14</v>
      </c>
      <c r="M4158" s="7">
        <v>0.49</v>
      </c>
      <c r="N4158" s="17"/>
    </row>
    <row r="4159" spans="1:14" ht="157.5">
      <c r="A4159" s="6">
        <v>4157</v>
      </c>
      <c r="B4159" s="8" t="s">
        <v>17106</v>
      </c>
      <c r="C4159" s="9" t="s">
        <v>17395</v>
      </c>
      <c r="D4159" s="10" t="s">
        <v>17396</v>
      </c>
      <c r="E4159" s="11" t="s">
        <v>18155</v>
      </c>
      <c r="F4159" s="6">
        <v>399719</v>
      </c>
      <c r="G4159" s="6" t="s">
        <v>10085</v>
      </c>
      <c r="H4159" s="16">
        <v>20448907.943999998</v>
      </c>
      <c r="I4159" s="12">
        <v>44170</v>
      </c>
      <c r="J4159" s="12">
        <v>44292</v>
      </c>
      <c r="K4159" s="15">
        <v>2000000</v>
      </c>
      <c r="L4159" s="13" t="s">
        <v>14</v>
      </c>
      <c r="M4159" s="7">
        <v>1</v>
      </c>
      <c r="N4159" s="17"/>
    </row>
    <row r="4160" spans="1:14" ht="157.5">
      <c r="A4160" s="6">
        <v>4158</v>
      </c>
      <c r="B4160" s="8" t="s">
        <v>17106</v>
      </c>
      <c r="C4160" s="9" t="s">
        <v>17398</v>
      </c>
      <c r="D4160" s="10" t="s">
        <v>17391</v>
      </c>
      <c r="E4160" s="11" t="s">
        <v>18155</v>
      </c>
      <c r="F4160" s="6">
        <v>399719</v>
      </c>
      <c r="G4160" s="6" t="s">
        <v>10085</v>
      </c>
      <c r="H4160" s="16">
        <v>20448907.943999998</v>
      </c>
      <c r="I4160" s="12">
        <v>44170</v>
      </c>
      <c r="J4160" s="12">
        <v>44292</v>
      </c>
      <c r="K4160" s="15">
        <v>2000000</v>
      </c>
      <c r="L4160" s="13" t="s">
        <v>14</v>
      </c>
      <c r="M4160" s="7">
        <v>0.51</v>
      </c>
      <c r="N4160" s="17"/>
    </row>
    <row r="4161" spans="1:14" ht="157.5">
      <c r="A4161" s="6">
        <v>4159</v>
      </c>
      <c r="B4161" s="8" t="s">
        <v>17106</v>
      </c>
      <c r="C4161" s="9" t="s">
        <v>17401</v>
      </c>
      <c r="D4161" s="10" t="s">
        <v>17400</v>
      </c>
      <c r="E4161" s="11" t="s">
        <v>18155</v>
      </c>
      <c r="F4161" s="6">
        <v>399719</v>
      </c>
      <c r="G4161" s="6" t="s">
        <v>10085</v>
      </c>
      <c r="H4161" s="16">
        <v>20448907.943999998</v>
      </c>
      <c r="I4161" s="12">
        <v>44170</v>
      </c>
      <c r="J4161" s="12">
        <v>44292</v>
      </c>
      <c r="K4161" s="15">
        <v>2000000</v>
      </c>
      <c r="L4161" s="13" t="s">
        <v>14</v>
      </c>
      <c r="M4161" s="7">
        <v>0.49</v>
      </c>
      <c r="N4161" s="17"/>
    </row>
    <row r="4162" spans="1:14" ht="220.5">
      <c r="A4162" s="6">
        <v>4160</v>
      </c>
      <c r="B4162" s="8" t="s">
        <v>17106</v>
      </c>
      <c r="C4162" s="9" t="s">
        <v>17402</v>
      </c>
      <c r="D4162" s="10" t="s">
        <v>17396</v>
      </c>
      <c r="E4162" s="11" t="s">
        <v>18156</v>
      </c>
      <c r="F4162" s="6">
        <v>322773</v>
      </c>
      <c r="G4162" s="6" t="s">
        <v>10085</v>
      </c>
      <c r="H4162" s="16">
        <v>15613863.033</v>
      </c>
      <c r="I4162" s="12">
        <v>43803</v>
      </c>
      <c r="J4162" s="12">
        <v>44132</v>
      </c>
      <c r="K4162" s="15">
        <v>10121000</v>
      </c>
      <c r="L4162" s="13" t="s">
        <v>14</v>
      </c>
      <c r="M4162" s="7">
        <v>1</v>
      </c>
      <c r="N4162" s="17"/>
    </row>
    <row r="4163" spans="1:14" ht="220.5">
      <c r="A4163" s="6">
        <v>4161</v>
      </c>
      <c r="B4163" s="8" t="s">
        <v>17106</v>
      </c>
      <c r="C4163" s="9" t="s">
        <v>17403</v>
      </c>
      <c r="D4163" s="10" t="s">
        <v>17404</v>
      </c>
      <c r="E4163" s="11" t="s">
        <v>18156</v>
      </c>
      <c r="F4163" s="6">
        <v>322773</v>
      </c>
      <c r="G4163" s="6" t="s">
        <v>10085</v>
      </c>
      <c r="H4163" s="16">
        <v>15613863.033</v>
      </c>
      <c r="I4163" s="12">
        <v>43803</v>
      </c>
      <c r="J4163" s="12">
        <v>44132</v>
      </c>
      <c r="K4163" s="15">
        <v>10121000</v>
      </c>
      <c r="L4163" s="13" t="s">
        <v>14</v>
      </c>
      <c r="M4163" s="7">
        <v>0.51</v>
      </c>
      <c r="N4163" s="17"/>
    </row>
    <row r="4164" spans="1:14" ht="220.5">
      <c r="A4164" s="6">
        <v>4162</v>
      </c>
      <c r="B4164" s="8" t="s">
        <v>17106</v>
      </c>
      <c r="C4164" s="9" t="s">
        <v>17405</v>
      </c>
      <c r="D4164" s="10" t="s">
        <v>17406</v>
      </c>
      <c r="E4164" s="11" t="s">
        <v>18156</v>
      </c>
      <c r="F4164" s="6">
        <v>322773</v>
      </c>
      <c r="G4164" s="6" t="s">
        <v>10085</v>
      </c>
      <c r="H4164" s="16">
        <v>15613863.033</v>
      </c>
      <c r="I4164" s="12">
        <v>43803</v>
      </c>
      <c r="J4164" s="12">
        <v>44132</v>
      </c>
      <c r="K4164" s="15">
        <v>10121000</v>
      </c>
      <c r="L4164" s="13" t="s">
        <v>14</v>
      </c>
      <c r="M4164" s="7">
        <v>0.49</v>
      </c>
      <c r="N4164" s="17"/>
    </row>
    <row r="4165" spans="1:14" ht="31.5">
      <c r="A4165" s="6">
        <v>4163</v>
      </c>
      <c r="B4165" s="8" t="s">
        <v>17106</v>
      </c>
      <c r="C4165" s="9" t="s">
        <v>17407</v>
      </c>
      <c r="D4165" s="10" t="s">
        <v>17337</v>
      </c>
      <c r="E4165" s="11" t="s">
        <v>17408</v>
      </c>
      <c r="F4165" s="6">
        <v>408509</v>
      </c>
      <c r="G4165" s="6" t="s">
        <v>10082</v>
      </c>
      <c r="H4165" s="16">
        <v>8105857.5659999996</v>
      </c>
      <c r="I4165" s="12">
        <v>43866</v>
      </c>
      <c r="J4165" s="12">
        <v>43866</v>
      </c>
      <c r="K4165" s="15">
        <v>4150000</v>
      </c>
      <c r="L4165" s="13" t="s">
        <v>15</v>
      </c>
      <c r="M4165" s="7">
        <v>1</v>
      </c>
      <c r="N4165" s="17"/>
    </row>
    <row r="4166" spans="1:14" ht="63">
      <c r="A4166" s="6">
        <v>4164</v>
      </c>
      <c r="B4166" s="8" t="s">
        <v>17106</v>
      </c>
      <c r="C4166" s="9" t="s">
        <v>17409</v>
      </c>
      <c r="D4166" s="10" t="s">
        <v>17410</v>
      </c>
      <c r="E4166" s="11" t="s">
        <v>17411</v>
      </c>
      <c r="F4166" s="6">
        <v>414346</v>
      </c>
      <c r="G4166" s="6" t="s">
        <v>1109</v>
      </c>
      <c r="H4166" s="16">
        <v>500297</v>
      </c>
      <c r="I4166" s="12">
        <v>43898</v>
      </c>
      <c r="J4166" s="12">
        <v>43995</v>
      </c>
      <c r="K4166" s="15">
        <v>0</v>
      </c>
      <c r="L4166" s="13" t="s">
        <v>15</v>
      </c>
      <c r="M4166" s="7">
        <v>1</v>
      </c>
      <c r="N4166" s="17"/>
    </row>
    <row r="4167" spans="1:14" ht="63">
      <c r="A4167" s="6">
        <v>4165</v>
      </c>
      <c r="B4167" s="8" t="s">
        <v>17106</v>
      </c>
      <c r="C4167" s="9" t="s">
        <v>17412</v>
      </c>
      <c r="D4167" s="10" t="s">
        <v>17413</v>
      </c>
      <c r="E4167" s="11" t="s">
        <v>17414</v>
      </c>
      <c r="F4167" s="6">
        <v>366883</v>
      </c>
      <c r="G4167" s="6" t="s">
        <v>1109</v>
      </c>
      <c r="H4167" s="16">
        <v>1072200</v>
      </c>
      <c r="I4167" s="12">
        <v>43823</v>
      </c>
      <c r="J4167" s="12">
        <v>43920</v>
      </c>
      <c r="K4167" s="15">
        <v>0</v>
      </c>
      <c r="L4167" s="13" t="s">
        <v>15</v>
      </c>
      <c r="M4167" s="7">
        <v>1</v>
      </c>
      <c r="N4167" s="17"/>
    </row>
    <row r="4168" spans="1:14" ht="31.5">
      <c r="A4168" s="6">
        <v>4166</v>
      </c>
      <c r="B4168" s="8" t="s">
        <v>17106</v>
      </c>
      <c r="C4168" s="9" t="s">
        <v>17412</v>
      </c>
      <c r="D4168" s="10" t="s">
        <v>17413</v>
      </c>
      <c r="E4168" s="11" t="s">
        <v>17415</v>
      </c>
      <c r="F4168" s="6">
        <v>490078</v>
      </c>
      <c r="G4168" s="6" t="s">
        <v>16</v>
      </c>
      <c r="H4168" s="16">
        <v>4563138</v>
      </c>
      <c r="I4168" s="12">
        <v>44130</v>
      </c>
      <c r="J4168" s="12">
        <v>44190</v>
      </c>
      <c r="K4168" s="15">
        <v>0</v>
      </c>
      <c r="L4168" s="13" t="s">
        <v>15</v>
      </c>
      <c r="M4168" s="7">
        <v>1</v>
      </c>
      <c r="N4168" s="17"/>
    </row>
    <row r="4169" spans="1:14" ht="47.25">
      <c r="A4169" s="6">
        <v>4167</v>
      </c>
      <c r="B4169" s="8" t="s">
        <v>17106</v>
      </c>
      <c r="C4169" s="9" t="s">
        <v>18157</v>
      </c>
      <c r="D4169" s="10" t="s">
        <v>17416</v>
      </c>
      <c r="E4169" s="11" t="s">
        <v>17417</v>
      </c>
      <c r="F4169" s="6">
        <v>399740</v>
      </c>
      <c r="G4169" s="6" t="s">
        <v>10082</v>
      </c>
      <c r="H4169" s="16">
        <v>5965160.9699999997</v>
      </c>
      <c r="I4169" s="12">
        <v>43866</v>
      </c>
      <c r="J4169" s="12">
        <v>44117</v>
      </c>
      <c r="K4169" s="15">
        <v>2787000</v>
      </c>
      <c r="L4169" s="13" t="s">
        <v>15</v>
      </c>
      <c r="M4169" s="7">
        <v>1</v>
      </c>
      <c r="N4169" s="17"/>
    </row>
    <row r="4170" spans="1:14" ht="47.25">
      <c r="A4170" s="6">
        <v>4168</v>
      </c>
      <c r="B4170" s="8" t="s">
        <v>17106</v>
      </c>
      <c r="C4170" s="9" t="s">
        <v>18157</v>
      </c>
      <c r="D4170" s="10" t="s">
        <v>17416</v>
      </c>
      <c r="E4170" s="11" t="s">
        <v>17418</v>
      </c>
      <c r="F4170" s="6">
        <v>399743</v>
      </c>
      <c r="G4170" s="6" t="s">
        <v>10082</v>
      </c>
      <c r="H4170" s="16">
        <v>9466292.8819999993</v>
      </c>
      <c r="I4170" s="12">
        <v>43866</v>
      </c>
      <c r="J4170" s="12">
        <v>44106</v>
      </c>
      <c r="K4170" s="15">
        <v>3600000</v>
      </c>
      <c r="L4170" s="13" t="s">
        <v>15</v>
      </c>
      <c r="M4170" s="7">
        <v>1</v>
      </c>
      <c r="N4170" s="17"/>
    </row>
    <row r="4171" spans="1:14" ht="47.25">
      <c r="A4171" s="6">
        <v>4169</v>
      </c>
      <c r="B4171" s="8" t="s">
        <v>17106</v>
      </c>
      <c r="C4171" s="9" t="s">
        <v>18157</v>
      </c>
      <c r="D4171" s="10" t="s">
        <v>17416</v>
      </c>
      <c r="E4171" s="11" t="s">
        <v>17419</v>
      </c>
      <c r="F4171" s="6">
        <v>399744</v>
      </c>
      <c r="G4171" s="6" t="s">
        <v>10082</v>
      </c>
      <c r="H4171" s="16">
        <v>6896939.5609999998</v>
      </c>
      <c r="I4171" s="12" t="s">
        <v>2121</v>
      </c>
      <c r="J4171" s="12">
        <v>44026</v>
      </c>
      <c r="K4171" s="15">
        <v>2828000</v>
      </c>
      <c r="L4171" s="13" t="s">
        <v>15</v>
      </c>
      <c r="M4171" s="7">
        <v>1</v>
      </c>
      <c r="N4171" s="17"/>
    </row>
    <row r="4172" spans="1:14" ht="63">
      <c r="A4172" s="6">
        <v>4170</v>
      </c>
      <c r="B4172" s="8" t="s">
        <v>17106</v>
      </c>
      <c r="C4172" s="9" t="s">
        <v>18157</v>
      </c>
      <c r="D4172" s="10" t="s">
        <v>17416</v>
      </c>
      <c r="E4172" s="11" t="s">
        <v>18158</v>
      </c>
      <c r="F4172" s="6">
        <v>492134</v>
      </c>
      <c r="G4172" s="6" t="s">
        <v>16</v>
      </c>
      <c r="H4172" s="16">
        <v>6377905.4519999996</v>
      </c>
      <c r="I4172" s="12">
        <v>44085</v>
      </c>
      <c r="J4172" s="12" t="s">
        <v>8546</v>
      </c>
      <c r="K4172" s="15">
        <v>0</v>
      </c>
      <c r="L4172" s="13" t="s">
        <v>15</v>
      </c>
      <c r="M4172" s="7">
        <v>1</v>
      </c>
      <c r="N4172" s="17"/>
    </row>
    <row r="4173" spans="1:14" ht="63">
      <c r="A4173" s="6">
        <v>4171</v>
      </c>
      <c r="B4173" s="8" t="s">
        <v>17106</v>
      </c>
      <c r="C4173" s="9" t="s">
        <v>18157</v>
      </c>
      <c r="D4173" s="10" t="s">
        <v>17416</v>
      </c>
      <c r="E4173" s="11" t="s">
        <v>18159</v>
      </c>
      <c r="F4173" s="6">
        <v>531779</v>
      </c>
      <c r="G4173" s="6" t="s">
        <v>1109</v>
      </c>
      <c r="H4173" s="16">
        <v>302929.92599999998</v>
      </c>
      <c r="I4173" s="12"/>
      <c r="J4173" s="12"/>
      <c r="K4173" s="15">
        <v>0</v>
      </c>
      <c r="L4173" s="13" t="s">
        <v>15</v>
      </c>
      <c r="M4173" s="7">
        <v>1</v>
      </c>
      <c r="N4173" s="17"/>
    </row>
    <row r="4174" spans="1:14" ht="63">
      <c r="A4174" s="6">
        <v>4172</v>
      </c>
      <c r="B4174" s="8" t="s">
        <v>17106</v>
      </c>
      <c r="C4174" s="9" t="s">
        <v>18157</v>
      </c>
      <c r="D4174" s="10" t="s">
        <v>17416</v>
      </c>
      <c r="E4174" s="11" t="s">
        <v>18160</v>
      </c>
      <c r="F4174" s="6">
        <v>531778</v>
      </c>
      <c r="G4174" s="6" t="s">
        <v>1109</v>
      </c>
      <c r="H4174" s="16">
        <v>412713.91800000001</v>
      </c>
      <c r="I4174" s="12"/>
      <c r="J4174" s="12"/>
      <c r="K4174" s="15">
        <v>0</v>
      </c>
      <c r="L4174" s="13" t="s">
        <v>15</v>
      </c>
      <c r="M4174" s="7">
        <v>1</v>
      </c>
      <c r="N4174" s="17"/>
    </row>
    <row r="4175" spans="1:14" ht="63">
      <c r="A4175" s="6">
        <v>4173</v>
      </c>
      <c r="B4175" s="8" t="s">
        <v>17106</v>
      </c>
      <c r="C4175" s="9" t="s">
        <v>18157</v>
      </c>
      <c r="D4175" s="10" t="s">
        <v>17416</v>
      </c>
      <c r="E4175" s="11" t="s">
        <v>18161</v>
      </c>
      <c r="F4175" s="6">
        <v>531781</v>
      </c>
      <c r="G4175" s="6" t="s">
        <v>1109</v>
      </c>
      <c r="H4175" s="16">
        <v>331483.70400000003</v>
      </c>
      <c r="I4175" s="12"/>
      <c r="J4175" s="12"/>
      <c r="K4175" s="15">
        <v>0</v>
      </c>
      <c r="L4175" s="13" t="s">
        <v>15</v>
      </c>
      <c r="M4175" s="7">
        <v>1</v>
      </c>
      <c r="N4175" s="17"/>
    </row>
    <row r="4176" spans="1:14" ht="63">
      <c r="A4176" s="6">
        <v>4174</v>
      </c>
      <c r="B4176" s="8" t="s">
        <v>17106</v>
      </c>
      <c r="C4176" s="9" t="s">
        <v>18157</v>
      </c>
      <c r="D4176" s="10" t="s">
        <v>17416</v>
      </c>
      <c r="E4176" s="11" t="s">
        <v>18162</v>
      </c>
      <c r="F4176" s="6">
        <v>531780</v>
      </c>
      <c r="G4176" s="6" t="s">
        <v>1109</v>
      </c>
      <c r="H4176" s="16">
        <v>312407.93199999997</v>
      </c>
      <c r="I4176" s="12"/>
      <c r="J4176" s="12"/>
      <c r="K4176" s="15">
        <v>0</v>
      </c>
      <c r="L4176" s="13" t="s">
        <v>15</v>
      </c>
      <c r="M4176" s="7">
        <v>1</v>
      </c>
      <c r="N4176" s="17"/>
    </row>
    <row r="4177" spans="1:14" ht="63">
      <c r="A4177" s="6">
        <v>4175</v>
      </c>
      <c r="B4177" s="8" t="s">
        <v>17106</v>
      </c>
      <c r="C4177" s="9" t="s">
        <v>17420</v>
      </c>
      <c r="D4177" s="10" t="s">
        <v>17421</v>
      </c>
      <c r="E4177" s="11" t="s">
        <v>18163</v>
      </c>
      <c r="F4177" s="6">
        <v>389237</v>
      </c>
      <c r="G4177" s="6" t="s">
        <v>1109</v>
      </c>
      <c r="H4177" s="16">
        <v>976000</v>
      </c>
      <c r="I4177" s="12">
        <v>43879</v>
      </c>
      <c r="J4177" s="12">
        <v>43957</v>
      </c>
      <c r="K4177" s="15">
        <v>0</v>
      </c>
      <c r="L4177" s="13" t="s">
        <v>15</v>
      </c>
      <c r="M4177" s="7">
        <v>1</v>
      </c>
      <c r="N4177" s="17"/>
    </row>
    <row r="4178" spans="1:14" ht="63">
      <c r="A4178" s="6">
        <v>4176</v>
      </c>
      <c r="B4178" s="8" t="s">
        <v>17106</v>
      </c>
      <c r="C4178" s="9" t="s">
        <v>17420</v>
      </c>
      <c r="D4178" s="10" t="s">
        <v>17421</v>
      </c>
      <c r="E4178" s="11" t="s">
        <v>18164</v>
      </c>
      <c r="F4178" s="6">
        <v>389236</v>
      </c>
      <c r="G4178" s="6" t="s">
        <v>1109</v>
      </c>
      <c r="H4178" s="16">
        <v>388000</v>
      </c>
      <c r="I4178" s="12">
        <v>43879</v>
      </c>
      <c r="J4178" s="12">
        <v>43977</v>
      </c>
      <c r="K4178" s="15">
        <v>0</v>
      </c>
      <c r="L4178" s="13" t="s">
        <v>15</v>
      </c>
      <c r="M4178" s="7">
        <v>1</v>
      </c>
      <c r="N4178" s="17"/>
    </row>
    <row r="4179" spans="1:14" ht="47.25">
      <c r="A4179" s="6">
        <v>4177</v>
      </c>
      <c r="B4179" s="8" t="s">
        <v>17106</v>
      </c>
      <c r="C4179" s="9" t="s">
        <v>17420</v>
      </c>
      <c r="D4179" s="10" t="s">
        <v>17421</v>
      </c>
      <c r="E4179" s="11" t="s">
        <v>17422</v>
      </c>
      <c r="F4179" s="6">
        <v>389223</v>
      </c>
      <c r="G4179" s="6" t="s">
        <v>10082</v>
      </c>
      <c r="H4179" s="16">
        <v>300000</v>
      </c>
      <c r="I4179" s="12">
        <v>43866</v>
      </c>
      <c r="J4179" s="12">
        <v>44165</v>
      </c>
      <c r="K4179" s="15">
        <v>2525000</v>
      </c>
      <c r="L4179" s="13" t="s">
        <v>15</v>
      </c>
      <c r="M4179" s="7">
        <v>1</v>
      </c>
      <c r="N4179" s="17"/>
    </row>
    <row r="4180" spans="1:14" ht="47.25">
      <c r="A4180" s="6">
        <v>4178</v>
      </c>
      <c r="B4180" s="8" t="s">
        <v>17106</v>
      </c>
      <c r="C4180" s="9" t="s">
        <v>17423</v>
      </c>
      <c r="D4180" s="10" t="s">
        <v>17424</v>
      </c>
      <c r="E4180" s="11" t="s">
        <v>17425</v>
      </c>
      <c r="F4180" s="6">
        <v>414343</v>
      </c>
      <c r="G4180" s="6" t="s">
        <v>1109</v>
      </c>
      <c r="H4180" s="16">
        <v>300000</v>
      </c>
      <c r="I4180" s="12">
        <v>43898</v>
      </c>
      <c r="J4180" s="12">
        <v>43995</v>
      </c>
      <c r="K4180" s="15">
        <v>0</v>
      </c>
      <c r="L4180" s="13" t="s">
        <v>15</v>
      </c>
      <c r="M4180" s="7">
        <v>1</v>
      </c>
      <c r="N4180" s="17"/>
    </row>
    <row r="4181" spans="1:14" ht="63">
      <c r="A4181" s="6">
        <v>4179</v>
      </c>
      <c r="B4181" s="8" t="s">
        <v>17106</v>
      </c>
      <c r="C4181" s="9" t="s">
        <v>17426</v>
      </c>
      <c r="D4181" s="10" t="s">
        <v>17427</v>
      </c>
      <c r="E4181" s="11" t="s">
        <v>17428</v>
      </c>
      <c r="F4181" s="6">
        <v>366906</v>
      </c>
      <c r="G4181" s="6" t="s">
        <v>1109</v>
      </c>
      <c r="H4181" s="16">
        <v>1700000</v>
      </c>
      <c r="I4181" s="12">
        <v>43823</v>
      </c>
      <c r="J4181" s="12">
        <v>43920</v>
      </c>
      <c r="K4181" s="15">
        <v>0</v>
      </c>
      <c r="L4181" s="13" t="s">
        <v>15</v>
      </c>
      <c r="M4181" s="7">
        <v>1</v>
      </c>
      <c r="N4181" s="17"/>
    </row>
    <row r="4182" spans="1:14" ht="63">
      <c r="A4182" s="6">
        <v>4180</v>
      </c>
      <c r="B4182" s="8" t="s">
        <v>17106</v>
      </c>
      <c r="C4182" s="9" t="s">
        <v>17426</v>
      </c>
      <c r="D4182" s="10" t="s">
        <v>17427</v>
      </c>
      <c r="E4182" s="11" t="s">
        <v>17429</v>
      </c>
      <c r="F4182" s="6">
        <v>414350</v>
      </c>
      <c r="G4182" s="6" t="s">
        <v>1109</v>
      </c>
      <c r="H4182" s="16">
        <v>1002000</v>
      </c>
      <c r="I4182" s="12">
        <v>43898</v>
      </c>
      <c r="J4182" s="12">
        <v>43995</v>
      </c>
      <c r="K4182" s="15">
        <v>0</v>
      </c>
      <c r="L4182" s="13" t="s">
        <v>15</v>
      </c>
      <c r="M4182" s="7">
        <v>1</v>
      </c>
      <c r="N4182" s="17"/>
    </row>
    <row r="4183" spans="1:14" ht="47.25">
      <c r="A4183" s="6">
        <v>4181</v>
      </c>
      <c r="B4183" s="8" t="s">
        <v>17106</v>
      </c>
      <c r="C4183" s="9" t="s">
        <v>17426</v>
      </c>
      <c r="D4183" s="10" t="s">
        <v>17427</v>
      </c>
      <c r="E4183" s="11" t="s">
        <v>17430</v>
      </c>
      <c r="F4183" s="6">
        <v>303043</v>
      </c>
      <c r="G4183" s="6" t="s">
        <v>10085</v>
      </c>
      <c r="H4183" s="16">
        <v>11685723.101</v>
      </c>
      <c r="I4183" s="12">
        <v>43655</v>
      </c>
      <c r="J4183" s="12">
        <v>43842</v>
      </c>
      <c r="K4183" s="15">
        <v>0</v>
      </c>
      <c r="L4183" s="13" t="s">
        <v>15</v>
      </c>
      <c r="M4183" s="7">
        <v>1</v>
      </c>
      <c r="N4183" s="17"/>
    </row>
    <row r="4184" spans="1:14" ht="47.25">
      <c r="A4184" s="6">
        <v>4182</v>
      </c>
      <c r="B4184" s="8" t="s">
        <v>17106</v>
      </c>
      <c r="C4184" s="9" t="s">
        <v>17431</v>
      </c>
      <c r="D4184" s="10" t="s">
        <v>17432</v>
      </c>
      <c r="E4184" s="11" t="s">
        <v>17433</v>
      </c>
      <c r="F4184" s="6">
        <v>303059</v>
      </c>
      <c r="G4184" s="6" t="s">
        <v>10085</v>
      </c>
      <c r="H4184" s="16">
        <v>5375932.176</v>
      </c>
      <c r="I4184" s="12">
        <v>43654</v>
      </c>
      <c r="J4184" s="12">
        <v>43781</v>
      </c>
      <c r="K4184" s="15">
        <v>0</v>
      </c>
      <c r="L4184" s="13" t="s">
        <v>15</v>
      </c>
      <c r="M4184" s="7">
        <v>1</v>
      </c>
      <c r="N4184" s="17"/>
    </row>
    <row r="4185" spans="1:14" ht="63">
      <c r="A4185" s="6">
        <v>4183</v>
      </c>
      <c r="B4185" s="8" t="s">
        <v>17106</v>
      </c>
      <c r="C4185" s="9" t="s">
        <v>17431</v>
      </c>
      <c r="D4185" s="10" t="s">
        <v>17432</v>
      </c>
      <c r="E4185" s="11" t="s">
        <v>17434</v>
      </c>
      <c r="F4185" s="6">
        <v>303060</v>
      </c>
      <c r="G4185" s="6" t="s">
        <v>10085</v>
      </c>
      <c r="H4185" s="16">
        <v>7333623.0729999999</v>
      </c>
      <c r="I4185" s="12">
        <v>43654</v>
      </c>
      <c r="J4185" s="12">
        <v>43781</v>
      </c>
      <c r="K4185" s="15">
        <v>0</v>
      </c>
      <c r="L4185" s="13" t="s">
        <v>15</v>
      </c>
      <c r="M4185" s="7">
        <v>1</v>
      </c>
      <c r="N4185" s="17"/>
    </row>
    <row r="4186" spans="1:14" ht="63">
      <c r="A4186" s="6">
        <v>4184</v>
      </c>
      <c r="B4186" s="8" t="s">
        <v>17106</v>
      </c>
      <c r="C4186" s="9" t="s">
        <v>17431</v>
      </c>
      <c r="D4186" s="10" t="s">
        <v>17432</v>
      </c>
      <c r="E4186" s="11" t="s">
        <v>17435</v>
      </c>
      <c r="F4186" s="6">
        <v>360632</v>
      </c>
      <c r="G4186" s="6" t="s">
        <v>10085</v>
      </c>
      <c r="H4186" s="16">
        <v>7021800</v>
      </c>
      <c r="I4186" s="12">
        <v>43873</v>
      </c>
      <c r="J4186" s="12">
        <v>44165</v>
      </c>
      <c r="K4186" s="15">
        <v>0</v>
      </c>
      <c r="L4186" s="13" t="s">
        <v>15</v>
      </c>
      <c r="M4186" s="7">
        <v>1</v>
      </c>
      <c r="N4186" s="17"/>
    </row>
    <row r="4187" spans="1:14" ht="47.25">
      <c r="A4187" s="6">
        <v>4185</v>
      </c>
      <c r="B4187" s="8" t="s">
        <v>17106</v>
      </c>
      <c r="C4187" s="9" t="s">
        <v>17431</v>
      </c>
      <c r="D4187" s="10" t="s">
        <v>17432</v>
      </c>
      <c r="E4187" s="11" t="s">
        <v>17436</v>
      </c>
      <c r="F4187" s="6">
        <v>360633</v>
      </c>
      <c r="G4187" s="6" t="s">
        <v>10085</v>
      </c>
      <c r="H4187" s="16">
        <v>2950100</v>
      </c>
      <c r="I4187" s="12">
        <v>43873</v>
      </c>
      <c r="J4187" s="12">
        <v>44165</v>
      </c>
      <c r="K4187" s="15">
        <v>0</v>
      </c>
      <c r="L4187" s="13" t="s">
        <v>15</v>
      </c>
      <c r="M4187" s="7">
        <v>1</v>
      </c>
      <c r="N4187" s="17"/>
    </row>
    <row r="4188" spans="1:14" ht="63">
      <c r="A4188" s="6">
        <v>4186</v>
      </c>
      <c r="B4188" s="8" t="s">
        <v>17106</v>
      </c>
      <c r="C4188" s="9" t="s">
        <v>17431</v>
      </c>
      <c r="D4188" s="10" t="s">
        <v>17432</v>
      </c>
      <c r="E4188" s="11" t="s">
        <v>17437</v>
      </c>
      <c r="F4188" s="6">
        <v>360634</v>
      </c>
      <c r="G4188" s="6" t="s">
        <v>10085</v>
      </c>
      <c r="H4188" s="16">
        <v>5216800</v>
      </c>
      <c r="I4188" s="12">
        <v>43873</v>
      </c>
      <c r="J4188" s="12">
        <v>44165</v>
      </c>
      <c r="K4188" s="15">
        <v>0</v>
      </c>
      <c r="L4188" s="13" t="s">
        <v>15</v>
      </c>
      <c r="M4188" s="7">
        <v>1</v>
      </c>
      <c r="N4188" s="17"/>
    </row>
    <row r="4189" spans="1:14" ht="63">
      <c r="A4189" s="6">
        <v>4187</v>
      </c>
      <c r="B4189" s="8" t="s">
        <v>17106</v>
      </c>
      <c r="C4189" s="9" t="s">
        <v>17431</v>
      </c>
      <c r="D4189" s="10" t="s">
        <v>17432</v>
      </c>
      <c r="E4189" s="11" t="s">
        <v>18165</v>
      </c>
      <c r="F4189" s="6">
        <v>537472</v>
      </c>
      <c r="G4189" s="6" t="s">
        <v>1109</v>
      </c>
      <c r="H4189" s="16">
        <v>344780.05300000001</v>
      </c>
      <c r="I4189" s="12"/>
      <c r="J4189" s="12"/>
      <c r="K4189" s="15">
        <v>0</v>
      </c>
      <c r="L4189" s="13"/>
      <c r="M4189" s="7"/>
      <c r="N4189" s="17"/>
    </row>
    <row r="4190" spans="1:14" ht="47.25">
      <c r="A4190" s="6">
        <v>4188</v>
      </c>
      <c r="B4190" s="8" t="s">
        <v>17106</v>
      </c>
      <c r="C4190" s="9" t="s">
        <v>17438</v>
      </c>
      <c r="D4190" s="10" t="s">
        <v>17439</v>
      </c>
      <c r="E4190" s="11" t="s">
        <v>17440</v>
      </c>
      <c r="F4190" s="6">
        <v>475603</v>
      </c>
      <c r="G4190" s="6" t="s">
        <v>1109</v>
      </c>
      <c r="H4190" s="16">
        <v>470473.81</v>
      </c>
      <c r="I4190" s="12">
        <v>44034</v>
      </c>
      <c r="J4190" s="12" t="s">
        <v>10489</v>
      </c>
      <c r="K4190" s="15">
        <v>0</v>
      </c>
      <c r="L4190" s="13" t="s">
        <v>15</v>
      </c>
      <c r="M4190" s="7">
        <v>1</v>
      </c>
      <c r="N4190" s="17"/>
    </row>
    <row r="4191" spans="1:14" ht="94.5">
      <c r="A4191" s="6">
        <v>4189</v>
      </c>
      <c r="B4191" s="8" t="s">
        <v>17106</v>
      </c>
      <c r="C4191" s="9" t="s">
        <v>17441</v>
      </c>
      <c r="D4191" s="10" t="s">
        <v>17442</v>
      </c>
      <c r="E4191" s="11" t="s">
        <v>17443</v>
      </c>
      <c r="F4191" s="6">
        <v>96657</v>
      </c>
      <c r="G4191" s="6" t="s">
        <v>10082</v>
      </c>
      <c r="H4191" s="16">
        <v>1959807.0490000001</v>
      </c>
      <c r="I4191" s="12">
        <v>42892</v>
      </c>
      <c r="J4191" s="12">
        <v>44196</v>
      </c>
      <c r="K4191" s="15">
        <v>1077000</v>
      </c>
      <c r="L4191" s="13" t="s">
        <v>15</v>
      </c>
      <c r="M4191" s="7">
        <v>1</v>
      </c>
      <c r="N4191" s="17"/>
    </row>
    <row r="4192" spans="1:14" ht="110.25">
      <c r="A4192" s="6">
        <v>4190</v>
      </c>
      <c r="B4192" s="8" t="s">
        <v>17106</v>
      </c>
      <c r="C4192" s="9" t="s">
        <v>17444</v>
      </c>
      <c r="D4192" s="10" t="s">
        <v>17339</v>
      </c>
      <c r="E4192" s="11" t="s">
        <v>17445</v>
      </c>
      <c r="F4192" s="6">
        <v>351828</v>
      </c>
      <c r="G4192" s="6" t="s">
        <v>10082</v>
      </c>
      <c r="H4192" s="16">
        <v>12621998.536</v>
      </c>
      <c r="I4192" s="12">
        <v>43849</v>
      </c>
      <c r="J4192" s="12">
        <v>44152</v>
      </c>
      <c r="K4192" s="15">
        <v>8000000</v>
      </c>
      <c r="L4192" s="13" t="s">
        <v>15</v>
      </c>
      <c r="M4192" s="7">
        <v>1</v>
      </c>
      <c r="N4192" s="17"/>
    </row>
    <row r="4193" spans="1:14" ht="47.25">
      <c r="A4193" s="6">
        <v>4191</v>
      </c>
      <c r="B4193" s="8" t="s">
        <v>17106</v>
      </c>
      <c r="C4193" s="9" t="s">
        <v>17446</v>
      </c>
      <c r="D4193" s="10" t="s">
        <v>17222</v>
      </c>
      <c r="E4193" s="11" t="s">
        <v>17447</v>
      </c>
      <c r="F4193" s="6">
        <v>339665</v>
      </c>
      <c r="G4193" s="6" t="s">
        <v>10082</v>
      </c>
      <c r="H4193" s="16">
        <v>3581905.2760000001</v>
      </c>
      <c r="I4193" s="12">
        <v>43741</v>
      </c>
      <c r="J4193" s="12">
        <v>43866</v>
      </c>
      <c r="K4193" s="15">
        <v>2495000</v>
      </c>
      <c r="L4193" s="13" t="s">
        <v>15</v>
      </c>
      <c r="M4193" s="7">
        <v>1</v>
      </c>
      <c r="N4193" s="17"/>
    </row>
    <row r="4194" spans="1:14" ht="94.5">
      <c r="A4194" s="6">
        <v>4192</v>
      </c>
      <c r="B4194" s="8" t="s">
        <v>17106</v>
      </c>
      <c r="C4194" s="9" t="s">
        <v>17448</v>
      </c>
      <c r="D4194" s="10" t="s">
        <v>17449</v>
      </c>
      <c r="E4194" s="11" t="s">
        <v>17450</v>
      </c>
      <c r="F4194" s="6">
        <v>339667</v>
      </c>
      <c r="G4194" s="6" t="s">
        <v>10082</v>
      </c>
      <c r="H4194" s="16">
        <v>12251400</v>
      </c>
      <c r="I4194" s="12">
        <v>43808</v>
      </c>
      <c r="J4194" s="12">
        <v>43973</v>
      </c>
      <c r="K4194" s="15">
        <v>8000000</v>
      </c>
      <c r="L4194" s="13" t="s">
        <v>15</v>
      </c>
      <c r="M4194" s="7">
        <v>1</v>
      </c>
      <c r="N4194" s="17"/>
    </row>
    <row r="4195" spans="1:14" ht="78.75">
      <c r="A4195" s="6">
        <v>4193</v>
      </c>
      <c r="B4195" s="8" t="s">
        <v>17106</v>
      </c>
      <c r="C4195" s="9" t="s">
        <v>17451</v>
      </c>
      <c r="D4195" s="10" t="s">
        <v>17449</v>
      </c>
      <c r="E4195" s="11" t="s">
        <v>18166</v>
      </c>
      <c r="F4195" s="6">
        <v>303608</v>
      </c>
      <c r="G4195" s="6" t="s">
        <v>10085</v>
      </c>
      <c r="H4195" s="16">
        <v>10440995.798</v>
      </c>
      <c r="I4195" s="12">
        <v>43685</v>
      </c>
      <c r="J4195" s="12">
        <v>44246</v>
      </c>
      <c r="K4195" s="15">
        <v>8300000</v>
      </c>
      <c r="L4195" s="13" t="s">
        <v>15</v>
      </c>
      <c r="M4195" s="7">
        <v>1</v>
      </c>
      <c r="N4195" s="17"/>
    </row>
    <row r="4196" spans="1:14" ht="63">
      <c r="A4196" s="6">
        <v>4194</v>
      </c>
      <c r="B4196" s="8" t="s">
        <v>17106</v>
      </c>
      <c r="C4196" s="9" t="s">
        <v>17448</v>
      </c>
      <c r="D4196" s="10" t="s">
        <v>17449</v>
      </c>
      <c r="E4196" s="11" t="s">
        <v>17452</v>
      </c>
      <c r="F4196" s="6">
        <v>391378</v>
      </c>
      <c r="G4196" s="6" t="s">
        <v>10085</v>
      </c>
      <c r="H4196" s="16">
        <v>6183701.8880000003</v>
      </c>
      <c r="I4196" s="12">
        <v>44138</v>
      </c>
      <c r="J4196" s="12">
        <v>44255</v>
      </c>
      <c r="K4196" s="15">
        <v>1000000</v>
      </c>
      <c r="L4196" s="13" t="s">
        <v>15</v>
      </c>
      <c r="M4196" s="7">
        <v>1</v>
      </c>
      <c r="N4196" s="17"/>
    </row>
    <row r="4197" spans="1:14" ht="47.25">
      <c r="A4197" s="6">
        <v>4195</v>
      </c>
      <c r="B4197" s="8" t="s">
        <v>17106</v>
      </c>
      <c r="C4197" s="9" t="s">
        <v>17448</v>
      </c>
      <c r="D4197" s="10" t="s">
        <v>17449</v>
      </c>
      <c r="E4197" s="11" t="s">
        <v>17453</v>
      </c>
      <c r="F4197" s="6">
        <v>502302</v>
      </c>
      <c r="G4197" s="6" t="s">
        <v>2521</v>
      </c>
      <c r="H4197" s="16">
        <v>5399175.4199999999</v>
      </c>
      <c r="I4197" s="12">
        <v>44208</v>
      </c>
      <c r="J4197" s="12">
        <v>44283</v>
      </c>
      <c r="K4197" s="15">
        <v>0</v>
      </c>
      <c r="L4197" s="13" t="s">
        <v>15</v>
      </c>
      <c r="M4197" s="7">
        <v>1</v>
      </c>
      <c r="N4197" s="17"/>
    </row>
    <row r="4198" spans="1:14" ht="63">
      <c r="A4198" s="6">
        <v>4196</v>
      </c>
      <c r="B4198" s="8" t="s">
        <v>17106</v>
      </c>
      <c r="C4198" s="9" t="s">
        <v>17454</v>
      </c>
      <c r="D4198" s="10" t="s">
        <v>13145</v>
      </c>
      <c r="E4198" s="11" t="s">
        <v>17455</v>
      </c>
      <c r="F4198" s="6">
        <v>339671</v>
      </c>
      <c r="G4198" s="6" t="s">
        <v>10082</v>
      </c>
      <c r="H4198" s="16">
        <v>8323784.4539999999</v>
      </c>
      <c r="I4198" s="12">
        <v>43741</v>
      </c>
      <c r="J4198" s="12">
        <v>44132</v>
      </c>
      <c r="K4198" s="15">
        <v>5735000</v>
      </c>
      <c r="L4198" s="13" t="s">
        <v>15</v>
      </c>
      <c r="M4198" s="7">
        <v>1</v>
      </c>
      <c r="N4198" s="17"/>
    </row>
    <row r="4199" spans="1:14" ht="47.25">
      <c r="A4199" s="6">
        <v>4197</v>
      </c>
      <c r="B4199" s="8" t="s">
        <v>17106</v>
      </c>
      <c r="C4199" s="9" t="s">
        <v>17456</v>
      </c>
      <c r="D4199" s="10" t="s">
        <v>17457</v>
      </c>
      <c r="E4199" s="11" t="s">
        <v>17458</v>
      </c>
      <c r="F4199" s="6">
        <v>389225</v>
      </c>
      <c r="G4199" s="6" t="s">
        <v>10082</v>
      </c>
      <c r="H4199" s="16">
        <v>7248900</v>
      </c>
      <c r="I4199" s="12">
        <v>43866</v>
      </c>
      <c r="J4199" s="12" t="s">
        <v>846</v>
      </c>
      <c r="K4199" s="15">
        <v>4000000</v>
      </c>
      <c r="L4199" s="13" t="s">
        <v>15</v>
      </c>
      <c r="M4199" s="7">
        <v>1</v>
      </c>
      <c r="N4199" s="17"/>
    </row>
    <row r="4200" spans="1:14" ht="47.25">
      <c r="A4200" s="6">
        <v>4198</v>
      </c>
      <c r="B4200" s="8" t="s">
        <v>17106</v>
      </c>
      <c r="C4200" s="9" t="s">
        <v>17456</v>
      </c>
      <c r="D4200" s="10" t="s">
        <v>17457</v>
      </c>
      <c r="E4200" s="11" t="s">
        <v>17459</v>
      </c>
      <c r="F4200" s="6">
        <v>389226</v>
      </c>
      <c r="G4200" s="6" t="s">
        <v>10082</v>
      </c>
      <c r="H4200" s="16">
        <v>4118450</v>
      </c>
      <c r="I4200" s="12">
        <v>43866</v>
      </c>
      <c r="J4200" s="12" t="s">
        <v>846</v>
      </c>
      <c r="K4200" s="15">
        <v>2700000</v>
      </c>
      <c r="L4200" s="13" t="s">
        <v>15</v>
      </c>
      <c r="M4200" s="7">
        <v>1</v>
      </c>
      <c r="N4200" s="17"/>
    </row>
    <row r="4201" spans="1:14" ht="47.25">
      <c r="A4201" s="6">
        <v>4199</v>
      </c>
      <c r="B4201" s="8" t="s">
        <v>17106</v>
      </c>
      <c r="C4201" s="9" t="s">
        <v>17460</v>
      </c>
      <c r="D4201" s="10" t="s">
        <v>17461</v>
      </c>
      <c r="E4201" s="11" t="s">
        <v>17462</v>
      </c>
      <c r="F4201" s="6">
        <v>366887</v>
      </c>
      <c r="G4201" s="6" t="s">
        <v>1109</v>
      </c>
      <c r="H4201" s="16">
        <v>754750</v>
      </c>
      <c r="I4201" s="12">
        <v>43823</v>
      </c>
      <c r="J4201" s="12">
        <v>43920</v>
      </c>
      <c r="K4201" s="15">
        <v>0</v>
      </c>
      <c r="L4201" s="13" t="s">
        <v>15</v>
      </c>
      <c r="M4201" s="7">
        <v>1</v>
      </c>
      <c r="N4201" s="17"/>
    </row>
    <row r="4202" spans="1:14" ht="94.5">
      <c r="A4202" s="6">
        <v>4200</v>
      </c>
      <c r="B4202" s="8" t="s">
        <v>17106</v>
      </c>
      <c r="C4202" s="9" t="s">
        <v>17463</v>
      </c>
      <c r="D4202" s="10" t="s">
        <v>17464</v>
      </c>
      <c r="E4202" s="11" t="s">
        <v>17465</v>
      </c>
      <c r="F4202" s="6">
        <v>480409</v>
      </c>
      <c r="G4202" s="6" t="s">
        <v>3347</v>
      </c>
      <c r="H4202" s="16">
        <v>9635868.4859999996</v>
      </c>
      <c r="I4202" s="12">
        <v>44108</v>
      </c>
      <c r="J4202" s="12">
        <v>44258</v>
      </c>
      <c r="K4202" s="15">
        <v>0</v>
      </c>
      <c r="L4202" s="13" t="s">
        <v>15</v>
      </c>
      <c r="M4202" s="7">
        <v>1</v>
      </c>
      <c r="N4202" s="17"/>
    </row>
    <row r="4203" spans="1:14" ht="47.25">
      <c r="A4203" s="6">
        <v>4201</v>
      </c>
      <c r="B4203" s="8" t="s">
        <v>17106</v>
      </c>
      <c r="C4203" s="9" t="s">
        <v>17466</v>
      </c>
      <c r="D4203" s="10" t="s">
        <v>17194</v>
      </c>
      <c r="E4203" s="11" t="s">
        <v>17467</v>
      </c>
      <c r="F4203" s="6">
        <v>387850</v>
      </c>
      <c r="G4203" s="6" t="s">
        <v>10085</v>
      </c>
      <c r="H4203" s="16">
        <v>2480117.6860000002</v>
      </c>
      <c r="I4203" s="12">
        <v>43874</v>
      </c>
      <c r="J4203" s="12">
        <v>44061</v>
      </c>
      <c r="K4203" s="15">
        <v>1300000</v>
      </c>
      <c r="L4203" s="13" t="s">
        <v>15</v>
      </c>
      <c r="M4203" s="7">
        <v>1</v>
      </c>
      <c r="N4203" s="17"/>
    </row>
    <row r="4204" spans="1:14" ht="31.5">
      <c r="A4204" s="6">
        <v>4202</v>
      </c>
      <c r="B4204" s="8" t="s">
        <v>17106</v>
      </c>
      <c r="C4204" s="9" t="s">
        <v>17466</v>
      </c>
      <c r="D4204" s="10" t="s">
        <v>17194</v>
      </c>
      <c r="E4204" s="11" t="s">
        <v>17468</v>
      </c>
      <c r="F4204" s="6">
        <v>293808</v>
      </c>
      <c r="G4204" s="6" t="s">
        <v>10085</v>
      </c>
      <c r="H4204" s="16">
        <v>4260987.3119999999</v>
      </c>
      <c r="I4204" s="12">
        <v>43628</v>
      </c>
      <c r="J4204" s="12">
        <v>43785</v>
      </c>
      <c r="K4204" s="15">
        <v>0</v>
      </c>
      <c r="L4204" s="13" t="s">
        <v>15</v>
      </c>
      <c r="M4204" s="7">
        <v>1</v>
      </c>
      <c r="N4204" s="17"/>
    </row>
    <row r="4205" spans="1:14" ht="47.25">
      <c r="A4205" s="6">
        <v>4203</v>
      </c>
      <c r="B4205" s="8" t="s">
        <v>17106</v>
      </c>
      <c r="C4205" s="9" t="s">
        <v>17466</v>
      </c>
      <c r="D4205" s="10" t="s">
        <v>17194</v>
      </c>
      <c r="E4205" s="11" t="s">
        <v>17469</v>
      </c>
      <c r="F4205" s="6">
        <v>356925</v>
      </c>
      <c r="G4205" s="6" t="s">
        <v>10085</v>
      </c>
      <c r="H4205" s="16">
        <v>5353900</v>
      </c>
      <c r="I4205" s="12">
        <v>44138</v>
      </c>
      <c r="J4205" s="12">
        <v>44084</v>
      </c>
      <c r="K4205" s="15">
        <v>0</v>
      </c>
      <c r="L4205" s="13" t="s">
        <v>15</v>
      </c>
      <c r="M4205" s="7">
        <v>1</v>
      </c>
      <c r="N4205" s="17"/>
    </row>
    <row r="4206" spans="1:14" ht="173.25">
      <c r="A4206" s="6">
        <v>4204</v>
      </c>
      <c r="B4206" s="8" t="s">
        <v>17106</v>
      </c>
      <c r="C4206" s="9" t="s">
        <v>6988</v>
      </c>
      <c r="D4206" s="10" t="s">
        <v>17470</v>
      </c>
      <c r="E4206" s="11" t="s">
        <v>18167</v>
      </c>
      <c r="F4206" s="6">
        <v>281182</v>
      </c>
      <c r="G4206" s="6" t="s">
        <v>10085</v>
      </c>
      <c r="H4206" s="16">
        <v>17565664.978999998</v>
      </c>
      <c r="I4206" s="12">
        <v>43570</v>
      </c>
      <c r="J4206" s="12">
        <v>43730</v>
      </c>
      <c r="K4206" s="15">
        <v>14316000</v>
      </c>
      <c r="L4206" s="13" t="s">
        <v>15</v>
      </c>
      <c r="M4206" s="7">
        <v>1</v>
      </c>
      <c r="N4206" s="17"/>
    </row>
    <row r="4207" spans="1:14" ht="157.5">
      <c r="A4207" s="6">
        <v>4205</v>
      </c>
      <c r="B4207" s="8" t="s">
        <v>17106</v>
      </c>
      <c r="C4207" s="9" t="s">
        <v>17471</v>
      </c>
      <c r="D4207" s="10" t="s">
        <v>17472</v>
      </c>
      <c r="E4207" s="11" t="s">
        <v>18168</v>
      </c>
      <c r="F4207" s="6">
        <v>420307</v>
      </c>
      <c r="G4207" s="6" t="s">
        <v>10085</v>
      </c>
      <c r="H4207" s="16">
        <v>16303984.737</v>
      </c>
      <c r="I4207" s="12">
        <v>43970</v>
      </c>
      <c r="J4207" s="12">
        <v>44341</v>
      </c>
      <c r="K4207" s="15">
        <v>900000</v>
      </c>
      <c r="L4207" s="13" t="s">
        <v>14</v>
      </c>
      <c r="M4207" s="7">
        <v>1</v>
      </c>
      <c r="N4207" s="17"/>
    </row>
    <row r="4208" spans="1:14" ht="141.75">
      <c r="A4208" s="6">
        <v>4206</v>
      </c>
      <c r="B4208" s="8" t="s">
        <v>17106</v>
      </c>
      <c r="C4208" s="9" t="s">
        <v>17473</v>
      </c>
      <c r="D4208" s="10" t="s">
        <v>17470</v>
      </c>
      <c r="E4208" s="11" t="s">
        <v>18169</v>
      </c>
      <c r="F4208" s="6">
        <v>420307</v>
      </c>
      <c r="G4208" s="6" t="s">
        <v>10085</v>
      </c>
      <c r="H4208" s="16">
        <v>16303984.737</v>
      </c>
      <c r="I4208" s="12">
        <v>43970</v>
      </c>
      <c r="J4208" s="12">
        <v>44341</v>
      </c>
      <c r="K4208" s="15">
        <v>900000</v>
      </c>
      <c r="L4208" s="13" t="s">
        <v>14</v>
      </c>
      <c r="M4208" s="7">
        <v>0.51</v>
      </c>
      <c r="N4208" s="17"/>
    </row>
    <row r="4209" spans="1:14" ht="141.75">
      <c r="A4209" s="6">
        <v>4207</v>
      </c>
      <c r="B4209" s="8" t="s">
        <v>17106</v>
      </c>
      <c r="C4209" s="9" t="s">
        <v>17474</v>
      </c>
      <c r="D4209" s="10" t="s">
        <v>17231</v>
      </c>
      <c r="E4209" s="11" t="s">
        <v>18169</v>
      </c>
      <c r="F4209" s="6">
        <v>420307</v>
      </c>
      <c r="G4209" s="6" t="s">
        <v>10085</v>
      </c>
      <c r="H4209" s="16">
        <v>16303984.737</v>
      </c>
      <c r="I4209" s="12">
        <v>43970</v>
      </c>
      <c r="J4209" s="12">
        <v>44341</v>
      </c>
      <c r="K4209" s="15">
        <v>900000</v>
      </c>
      <c r="L4209" s="13" t="s">
        <v>14</v>
      </c>
      <c r="M4209" s="7">
        <v>0.49</v>
      </c>
      <c r="N4209" s="17"/>
    </row>
    <row r="4210" spans="1:14" ht="141.75">
      <c r="A4210" s="6">
        <v>4208</v>
      </c>
      <c r="B4210" s="8" t="s">
        <v>17106</v>
      </c>
      <c r="C4210" s="9" t="s">
        <v>17441</v>
      </c>
      <c r="D4210" s="10" t="s">
        <v>17442</v>
      </c>
      <c r="E4210" s="11" t="s">
        <v>18170</v>
      </c>
      <c r="F4210" s="6">
        <v>419092</v>
      </c>
      <c r="G4210" s="6" t="s">
        <v>10085</v>
      </c>
      <c r="H4210" s="16">
        <v>12457000</v>
      </c>
      <c r="I4210" s="12">
        <v>43958</v>
      </c>
      <c r="J4210" s="12">
        <v>44331</v>
      </c>
      <c r="K4210" s="15">
        <v>0</v>
      </c>
      <c r="L4210" s="13" t="s">
        <v>15</v>
      </c>
      <c r="M4210" s="7">
        <v>1</v>
      </c>
      <c r="N4210" s="17"/>
    </row>
    <row r="4211" spans="1:14" ht="220.5">
      <c r="A4211" s="6">
        <v>4209</v>
      </c>
      <c r="B4211" s="8" t="s">
        <v>17106</v>
      </c>
      <c r="C4211" s="9" t="s">
        <v>17475</v>
      </c>
      <c r="D4211" s="10" t="s">
        <v>15684</v>
      </c>
      <c r="E4211" s="11" t="s">
        <v>18171</v>
      </c>
      <c r="F4211" s="6">
        <v>399714</v>
      </c>
      <c r="G4211" s="6" t="s">
        <v>10085</v>
      </c>
      <c r="H4211" s="16">
        <v>27349988.357999999</v>
      </c>
      <c r="I4211" s="12">
        <v>43948</v>
      </c>
      <c r="J4211" s="12">
        <v>43956</v>
      </c>
      <c r="K4211" s="15">
        <v>15300000</v>
      </c>
      <c r="L4211" s="13" t="s">
        <v>15</v>
      </c>
      <c r="M4211" s="7">
        <v>1</v>
      </c>
      <c r="N4211" s="17"/>
    </row>
    <row r="4212" spans="1:14" ht="173.25">
      <c r="A4212" s="6">
        <v>4210</v>
      </c>
      <c r="B4212" s="8" t="s">
        <v>17106</v>
      </c>
      <c r="C4212" s="9" t="s">
        <v>17475</v>
      </c>
      <c r="D4212" s="10" t="s">
        <v>15684</v>
      </c>
      <c r="E4212" s="11" t="s">
        <v>18172</v>
      </c>
      <c r="F4212" s="6">
        <v>399716</v>
      </c>
      <c r="G4212" s="6" t="s">
        <v>10085</v>
      </c>
      <c r="H4212" s="16">
        <v>19267311.640000001</v>
      </c>
      <c r="I4212" s="12">
        <v>43956</v>
      </c>
      <c r="J4212" s="12">
        <v>44298</v>
      </c>
      <c r="K4212" s="15">
        <v>12300000</v>
      </c>
      <c r="L4212" s="13" t="s">
        <v>15</v>
      </c>
      <c r="M4212" s="7">
        <v>1</v>
      </c>
      <c r="N4212" s="17"/>
    </row>
    <row r="4213" spans="1:14" ht="47.25">
      <c r="A4213" s="6">
        <v>4211</v>
      </c>
      <c r="B4213" s="8" t="s">
        <v>17106</v>
      </c>
      <c r="C4213" s="9" t="s">
        <v>17476</v>
      </c>
      <c r="D4213" s="10" t="s">
        <v>17477</v>
      </c>
      <c r="E4213" s="11" t="s">
        <v>17478</v>
      </c>
      <c r="F4213" s="6">
        <v>355937</v>
      </c>
      <c r="G4213" s="6" t="s">
        <v>10085</v>
      </c>
      <c r="H4213" s="16">
        <v>6123000</v>
      </c>
      <c r="I4213" s="12">
        <v>43887</v>
      </c>
      <c r="J4213" s="12">
        <v>44126</v>
      </c>
      <c r="K4213" s="15">
        <v>3800000</v>
      </c>
      <c r="L4213" s="13" t="s">
        <v>15</v>
      </c>
      <c r="M4213" s="7">
        <v>1</v>
      </c>
      <c r="N4213" s="17"/>
    </row>
    <row r="4214" spans="1:14" ht="94.5">
      <c r="A4214" s="6">
        <v>4212</v>
      </c>
      <c r="B4214" s="8" t="s">
        <v>17106</v>
      </c>
      <c r="C4214" s="9" t="s">
        <v>17476</v>
      </c>
      <c r="D4214" s="10" t="s">
        <v>17477</v>
      </c>
      <c r="E4214" s="11" t="s">
        <v>17479</v>
      </c>
      <c r="F4214" s="6">
        <v>408516</v>
      </c>
      <c r="G4214" s="6" t="s">
        <v>10085</v>
      </c>
      <c r="H4214" s="16">
        <v>6003390</v>
      </c>
      <c r="I4214" s="12">
        <v>43887</v>
      </c>
      <c r="J4214" s="12">
        <v>44038</v>
      </c>
      <c r="K4214" s="15">
        <v>3407000</v>
      </c>
      <c r="L4214" s="13" t="s">
        <v>15</v>
      </c>
      <c r="M4214" s="7">
        <v>1</v>
      </c>
      <c r="N4214" s="17"/>
    </row>
    <row r="4215" spans="1:14" ht="47.25">
      <c r="A4215" s="6">
        <v>4213</v>
      </c>
      <c r="B4215" s="8" t="s">
        <v>17106</v>
      </c>
      <c r="C4215" s="9" t="s">
        <v>17480</v>
      </c>
      <c r="D4215" s="10" t="s">
        <v>17481</v>
      </c>
      <c r="E4215" s="11" t="s">
        <v>17482</v>
      </c>
      <c r="F4215" s="6">
        <v>355938</v>
      </c>
      <c r="G4215" s="6" t="s">
        <v>10085</v>
      </c>
      <c r="H4215" s="16">
        <v>7773900</v>
      </c>
      <c r="I4215" s="12">
        <v>43887</v>
      </c>
      <c r="J4215" s="12">
        <v>44126</v>
      </c>
      <c r="K4215" s="15">
        <v>4500000</v>
      </c>
      <c r="L4215" s="13" t="s">
        <v>15</v>
      </c>
      <c r="M4215" s="7">
        <v>1</v>
      </c>
      <c r="N4215" s="17"/>
    </row>
    <row r="4216" spans="1:14" ht="204.75">
      <c r="A4216" s="6">
        <v>4214</v>
      </c>
      <c r="B4216" s="8" t="s">
        <v>17106</v>
      </c>
      <c r="C4216" s="9" t="s">
        <v>17483</v>
      </c>
      <c r="D4216" s="10" t="s">
        <v>17484</v>
      </c>
      <c r="E4216" s="11" t="s">
        <v>18173</v>
      </c>
      <c r="F4216" s="6">
        <v>210612</v>
      </c>
      <c r="G4216" s="6" t="s">
        <v>10085</v>
      </c>
      <c r="H4216" s="16">
        <v>31001592.828000002</v>
      </c>
      <c r="I4216" s="12" t="s">
        <v>17212</v>
      </c>
      <c r="J4216" s="12">
        <v>44012</v>
      </c>
      <c r="K4216" s="15">
        <v>23570000</v>
      </c>
      <c r="L4216" s="13" t="s">
        <v>14</v>
      </c>
      <c r="M4216" s="7">
        <v>1</v>
      </c>
      <c r="N4216" s="17"/>
    </row>
    <row r="4217" spans="1:14" ht="204.75">
      <c r="A4217" s="6">
        <v>4215</v>
      </c>
      <c r="B4217" s="8" t="s">
        <v>17106</v>
      </c>
      <c r="C4217" s="9" t="s">
        <v>17485</v>
      </c>
      <c r="D4217" s="10" t="s">
        <v>13219</v>
      </c>
      <c r="E4217" s="11" t="s">
        <v>18173</v>
      </c>
      <c r="F4217" s="6">
        <v>210612</v>
      </c>
      <c r="G4217" s="6" t="s">
        <v>10085</v>
      </c>
      <c r="H4217" s="16">
        <v>31001592.828000002</v>
      </c>
      <c r="I4217" s="12" t="s">
        <v>17212</v>
      </c>
      <c r="J4217" s="12">
        <v>43760</v>
      </c>
      <c r="K4217" s="15">
        <v>23570000</v>
      </c>
      <c r="L4217" s="13" t="s">
        <v>14</v>
      </c>
      <c r="M4217" s="7">
        <v>0.51</v>
      </c>
      <c r="N4217" s="17"/>
    </row>
    <row r="4218" spans="1:14" ht="204.75">
      <c r="A4218" s="6">
        <v>4216</v>
      </c>
      <c r="B4218" s="8" t="s">
        <v>17106</v>
      </c>
      <c r="C4218" s="9" t="s">
        <v>17486</v>
      </c>
      <c r="D4218" s="10" t="s">
        <v>17205</v>
      </c>
      <c r="E4218" s="11" t="s">
        <v>18173</v>
      </c>
      <c r="F4218" s="6">
        <v>210612</v>
      </c>
      <c r="G4218" s="6" t="s">
        <v>10085</v>
      </c>
      <c r="H4218" s="16">
        <v>31001592.828000002</v>
      </c>
      <c r="I4218" s="12" t="s">
        <v>17212</v>
      </c>
      <c r="J4218" s="12">
        <v>43760</v>
      </c>
      <c r="K4218" s="15">
        <v>23570000</v>
      </c>
      <c r="L4218" s="13" t="s">
        <v>14</v>
      </c>
      <c r="M4218" s="7">
        <v>0.49</v>
      </c>
      <c r="N4218" s="17"/>
    </row>
    <row r="4219" spans="1:14" ht="47.25">
      <c r="A4219" s="6">
        <v>4217</v>
      </c>
      <c r="B4219" s="8" t="s">
        <v>17106</v>
      </c>
      <c r="C4219" s="9" t="s">
        <v>17487</v>
      </c>
      <c r="D4219" s="10" t="s">
        <v>17488</v>
      </c>
      <c r="E4219" s="11" t="s">
        <v>17489</v>
      </c>
      <c r="F4219" s="6">
        <v>355923</v>
      </c>
      <c r="G4219" s="6" t="s">
        <v>10085</v>
      </c>
      <c r="H4219" s="16">
        <v>3754148.713</v>
      </c>
      <c r="I4219" s="12" t="s">
        <v>8396</v>
      </c>
      <c r="J4219" s="12" t="s">
        <v>13177</v>
      </c>
      <c r="K4219" s="15">
        <v>2100000</v>
      </c>
      <c r="L4219" s="13" t="s">
        <v>15</v>
      </c>
      <c r="M4219" s="7">
        <v>1</v>
      </c>
      <c r="N4219" s="17"/>
    </row>
    <row r="4220" spans="1:14" ht="31.5">
      <c r="A4220" s="6">
        <v>4218</v>
      </c>
      <c r="B4220" s="8" t="s">
        <v>17106</v>
      </c>
      <c r="C4220" s="9" t="s">
        <v>17487</v>
      </c>
      <c r="D4220" s="10" t="s">
        <v>17488</v>
      </c>
      <c r="E4220" s="11" t="s">
        <v>17490</v>
      </c>
      <c r="F4220" s="6">
        <v>492127</v>
      </c>
      <c r="G4220" s="6" t="s">
        <v>16</v>
      </c>
      <c r="H4220" s="16">
        <v>6861909.0779999997</v>
      </c>
      <c r="I4220" s="12">
        <v>44157</v>
      </c>
      <c r="J4220" s="12">
        <v>44232</v>
      </c>
      <c r="K4220" s="15">
        <v>0</v>
      </c>
      <c r="L4220" s="13" t="s">
        <v>15</v>
      </c>
      <c r="M4220" s="7">
        <v>1</v>
      </c>
      <c r="N4220" s="17"/>
    </row>
    <row r="4221" spans="1:14" ht="31.5">
      <c r="A4221" s="6">
        <v>4219</v>
      </c>
      <c r="B4221" s="8" t="s">
        <v>17106</v>
      </c>
      <c r="C4221" s="9" t="s">
        <v>17491</v>
      </c>
      <c r="D4221" s="10" t="s">
        <v>17492</v>
      </c>
      <c r="E4221" s="11" t="s">
        <v>17493</v>
      </c>
      <c r="F4221" s="6">
        <v>360637</v>
      </c>
      <c r="G4221" s="6" t="s">
        <v>10085</v>
      </c>
      <c r="H4221" s="16">
        <v>532451.66</v>
      </c>
      <c r="I4221" s="12" t="s">
        <v>8396</v>
      </c>
      <c r="J4221" s="12" t="s">
        <v>17494</v>
      </c>
      <c r="K4221" s="15">
        <v>400000</v>
      </c>
      <c r="L4221" s="13" t="s">
        <v>15</v>
      </c>
      <c r="M4221" s="7">
        <v>1</v>
      </c>
      <c r="N4221" s="17"/>
    </row>
    <row r="4222" spans="1:14" ht="47.25">
      <c r="A4222" s="6">
        <v>4220</v>
      </c>
      <c r="B4222" s="8" t="s">
        <v>17106</v>
      </c>
      <c r="C4222" s="9" t="s">
        <v>17491</v>
      </c>
      <c r="D4222" s="10" t="s">
        <v>17492</v>
      </c>
      <c r="E4222" s="11" t="s">
        <v>17495</v>
      </c>
      <c r="F4222" s="6">
        <v>502307</v>
      </c>
      <c r="G4222" s="6" t="s">
        <v>2521</v>
      </c>
      <c r="H4222" s="16">
        <v>7316258.4179999996</v>
      </c>
      <c r="I4222" s="12">
        <v>44317</v>
      </c>
      <c r="J4222" s="12" t="s">
        <v>15677</v>
      </c>
      <c r="K4222" s="15">
        <v>0</v>
      </c>
      <c r="L4222" s="13" t="s">
        <v>15</v>
      </c>
      <c r="M4222" s="7">
        <v>1</v>
      </c>
      <c r="N4222" s="17"/>
    </row>
    <row r="4223" spans="1:14" ht="47.25">
      <c r="A4223" s="6">
        <v>4221</v>
      </c>
      <c r="B4223" s="8" t="s">
        <v>17106</v>
      </c>
      <c r="C4223" s="9" t="s">
        <v>15553</v>
      </c>
      <c r="D4223" s="10" t="s">
        <v>17416</v>
      </c>
      <c r="E4223" s="11" t="s">
        <v>17496</v>
      </c>
      <c r="F4223" s="6">
        <v>4503393</v>
      </c>
      <c r="G4223" s="6" t="s">
        <v>10085</v>
      </c>
      <c r="H4223" s="16">
        <v>7388621.4189999998</v>
      </c>
      <c r="I4223" s="12" t="s">
        <v>10270</v>
      </c>
      <c r="J4223" s="12" t="s">
        <v>6591</v>
      </c>
      <c r="K4223" s="15">
        <v>0</v>
      </c>
      <c r="L4223" s="13" t="s">
        <v>15</v>
      </c>
      <c r="M4223" s="7">
        <v>1</v>
      </c>
      <c r="N4223" s="17"/>
    </row>
    <row r="4224" spans="1:14" ht="47.25">
      <c r="A4224" s="6">
        <v>4222</v>
      </c>
      <c r="B4224" s="8" t="s">
        <v>17106</v>
      </c>
      <c r="C4224" s="9" t="s">
        <v>15553</v>
      </c>
      <c r="D4224" s="10" t="s">
        <v>17416</v>
      </c>
      <c r="E4224" s="11" t="s">
        <v>17497</v>
      </c>
      <c r="F4224" s="6">
        <v>450394</v>
      </c>
      <c r="G4224" s="6" t="s">
        <v>10085</v>
      </c>
      <c r="H4224" s="16">
        <v>10165042.529999999</v>
      </c>
      <c r="I4224" s="12" t="s">
        <v>10141</v>
      </c>
      <c r="J4224" s="12" t="s">
        <v>728</v>
      </c>
      <c r="K4224" s="15">
        <v>0</v>
      </c>
      <c r="L4224" s="13" t="s">
        <v>15</v>
      </c>
      <c r="M4224" s="7">
        <v>1</v>
      </c>
      <c r="N4224" s="17"/>
    </row>
    <row r="4225" spans="1:14" ht="47.25">
      <c r="A4225" s="6">
        <v>4223</v>
      </c>
      <c r="B4225" s="8" t="s">
        <v>17106</v>
      </c>
      <c r="C4225" s="9" t="s">
        <v>15553</v>
      </c>
      <c r="D4225" s="10" t="s">
        <v>17416</v>
      </c>
      <c r="E4225" s="11" t="s">
        <v>18174</v>
      </c>
      <c r="F4225" s="6">
        <v>450395</v>
      </c>
      <c r="G4225" s="6" t="s">
        <v>10085</v>
      </c>
      <c r="H4225" s="16">
        <v>2792749.5830000001</v>
      </c>
      <c r="I4225" s="12" t="s">
        <v>10270</v>
      </c>
      <c r="J4225" s="12" t="s">
        <v>6591</v>
      </c>
      <c r="K4225" s="15">
        <v>0</v>
      </c>
      <c r="L4225" s="13" t="s">
        <v>15</v>
      </c>
      <c r="M4225" s="7">
        <v>1</v>
      </c>
      <c r="N4225" s="17"/>
    </row>
    <row r="4226" spans="1:14" ht="47.25">
      <c r="A4226" s="6">
        <v>4224</v>
      </c>
      <c r="B4226" s="8" t="s">
        <v>17106</v>
      </c>
      <c r="C4226" s="9" t="s">
        <v>18175</v>
      </c>
      <c r="D4226" s="10" t="s">
        <v>17498</v>
      </c>
      <c r="E4226" s="11" t="s">
        <v>17499</v>
      </c>
      <c r="F4226" s="6">
        <v>302949</v>
      </c>
      <c r="G4226" s="6" t="s">
        <v>10085</v>
      </c>
      <c r="H4226" s="16">
        <v>7860000</v>
      </c>
      <c r="I4226" s="12" t="s">
        <v>10278</v>
      </c>
      <c r="J4226" s="12">
        <v>44196</v>
      </c>
      <c r="K4226" s="15">
        <v>5600000</v>
      </c>
      <c r="L4226" s="13" t="s">
        <v>15</v>
      </c>
      <c r="M4226" s="7">
        <v>1</v>
      </c>
      <c r="N4226" s="17"/>
    </row>
    <row r="4227" spans="1:14" ht="47.25">
      <c r="A4227" s="6">
        <v>4225</v>
      </c>
      <c r="B4227" s="8" t="s">
        <v>17106</v>
      </c>
      <c r="C4227" s="9" t="s">
        <v>18175</v>
      </c>
      <c r="D4227" s="10" t="s">
        <v>17498</v>
      </c>
      <c r="E4227" s="11" t="s">
        <v>17500</v>
      </c>
      <c r="F4227" s="6">
        <v>492150</v>
      </c>
      <c r="G4227" s="6" t="s">
        <v>16</v>
      </c>
      <c r="H4227" s="16">
        <v>10168663.949999999</v>
      </c>
      <c r="I4227" s="12">
        <v>44154</v>
      </c>
      <c r="J4227" s="12">
        <v>44243</v>
      </c>
      <c r="K4227" s="15">
        <v>4385000</v>
      </c>
      <c r="L4227" s="13" t="s">
        <v>15</v>
      </c>
      <c r="M4227" s="7">
        <v>1</v>
      </c>
      <c r="N4227" s="17"/>
    </row>
    <row r="4228" spans="1:14" ht="47.25">
      <c r="A4228" s="6">
        <v>4226</v>
      </c>
      <c r="B4228" s="8" t="s">
        <v>17106</v>
      </c>
      <c r="C4228" s="9" t="s">
        <v>18175</v>
      </c>
      <c r="D4228" s="10" t="s">
        <v>17498</v>
      </c>
      <c r="E4228" s="11" t="s">
        <v>17501</v>
      </c>
      <c r="F4228" s="6">
        <v>495964</v>
      </c>
      <c r="G4228" s="6" t="s">
        <v>2521</v>
      </c>
      <c r="H4228" s="16">
        <v>2857699.44</v>
      </c>
      <c r="I4228" s="12"/>
      <c r="J4228" s="12"/>
      <c r="K4228" s="15">
        <v>0</v>
      </c>
      <c r="L4228" s="13" t="s">
        <v>15</v>
      </c>
      <c r="M4228" s="7">
        <v>1</v>
      </c>
      <c r="N4228" s="17"/>
    </row>
    <row r="4229" spans="1:14" ht="78.75">
      <c r="A4229" s="6">
        <v>4227</v>
      </c>
      <c r="B4229" s="8" t="s">
        <v>17106</v>
      </c>
      <c r="C4229" s="9" t="s">
        <v>18175</v>
      </c>
      <c r="D4229" s="10" t="s">
        <v>17498</v>
      </c>
      <c r="E4229" s="11" t="s">
        <v>18176</v>
      </c>
      <c r="F4229" s="6">
        <v>533253</v>
      </c>
      <c r="G4229" s="6" t="s">
        <v>16</v>
      </c>
      <c r="H4229" s="16">
        <v>2600000</v>
      </c>
      <c r="I4229" s="12"/>
      <c r="J4229" s="12"/>
      <c r="K4229" s="15">
        <v>0</v>
      </c>
      <c r="L4229" s="13"/>
      <c r="M4229" s="7"/>
      <c r="N4229" s="17"/>
    </row>
    <row r="4230" spans="1:14" ht="47.25">
      <c r="A4230" s="6">
        <v>4228</v>
      </c>
      <c r="B4230" s="8" t="s">
        <v>17106</v>
      </c>
      <c r="C4230" s="9" t="s">
        <v>18175</v>
      </c>
      <c r="D4230" s="10" t="s">
        <v>17498</v>
      </c>
      <c r="E4230" s="11" t="s">
        <v>18177</v>
      </c>
      <c r="F4230" s="6">
        <v>509637</v>
      </c>
      <c r="G4230" s="6" t="s">
        <v>2521</v>
      </c>
      <c r="H4230" s="16">
        <v>4247024.66</v>
      </c>
      <c r="I4230" s="12">
        <v>44201</v>
      </c>
      <c r="J4230" s="12">
        <v>44283</v>
      </c>
      <c r="K4230" s="15">
        <v>0</v>
      </c>
      <c r="L4230" s="13"/>
      <c r="M4230" s="7"/>
      <c r="N4230" s="17"/>
    </row>
    <row r="4231" spans="1:14" ht="47.25">
      <c r="A4231" s="6">
        <v>4229</v>
      </c>
      <c r="B4231" s="8" t="s">
        <v>17106</v>
      </c>
      <c r="C4231" s="9" t="s">
        <v>17502</v>
      </c>
      <c r="D4231" s="10" t="s">
        <v>17142</v>
      </c>
      <c r="E4231" s="11" t="s">
        <v>17503</v>
      </c>
      <c r="F4231" s="6">
        <v>302959</v>
      </c>
      <c r="G4231" s="6" t="s">
        <v>10085</v>
      </c>
      <c r="H4231" s="16">
        <v>6362100</v>
      </c>
      <c r="I4231" s="12" t="s">
        <v>10278</v>
      </c>
      <c r="J4231" s="12" t="s">
        <v>17393</v>
      </c>
      <c r="K4231" s="15">
        <v>4240000</v>
      </c>
      <c r="L4231" s="13" t="s">
        <v>15</v>
      </c>
      <c r="M4231" s="7">
        <v>1</v>
      </c>
      <c r="N4231" s="17"/>
    </row>
    <row r="4232" spans="1:14" ht="47.25">
      <c r="A4232" s="6">
        <v>4230</v>
      </c>
      <c r="B4232" s="8" t="s">
        <v>17106</v>
      </c>
      <c r="C4232" s="9" t="s">
        <v>17502</v>
      </c>
      <c r="D4232" s="10" t="s">
        <v>17142</v>
      </c>
      <c r="E4232" s="11" t="s">
        <v>17504</v>
      </c>
      <c r="F4232" s="6">
        <v>302961</v>
      </c>
      <c r="G4232" s="6" t="s">
        <v>10085</v>
      </c>
      <c r="H4232" s="16">
        <v>6065900</v>
      </c>
      <c r="I4232" s="12" t="s">
        <v>10278</v>
      </c>
      <c r="J4232" s="12" t="s">
        <v>17393</v>
      </c>
      <c r="K4232" s="15">
        <v>3000000</v>
      </c>
      <c r="L4232" s="13" t="s">
        <v>15</v>
      </c>
      <c r="M4232" s="7">
        <v>1</v>
      </c>
      <c r="N4232" s="17"/>
    </row>
    <row r="4233" spans="1:14" ht="31.5">
      <c r="A4233" s="6">
        <v>4231</v>
      </c>
      <c r="B4233" s="8" t="s">
        <v>17106</v>
      </c>
      <c r="C4233" s="9" t="s">
        <v>17502</v>
      </c>
      <c r="D4233" s="10" t="s">
        <v>17142</v>
      </c>
      <c r="E4233" s="11" t="s">
        <v>17505</v>
      </c>
      <c r="F4233" s="6">
        <v>302960</v>
      </c>
      <c r="G4233" s="6" t="s">
        <v>10085</v>
      </c>
      <c r="H4233" s="16">
        <v>8632049.0879999995</v>
      </c>
      <c r="I4233" s="12" t="s">
        <v>18178</v>
      </c>
      <c r="J4233" s="12" t="s">
        <v>17393</v>
      </c>
      <c r="K4233" s="15">
        <v>5702800</v>
      </c>
      <c r="L4233" s="13" t="s">
        <v>15</v>
      </c>
      <c r="M4233" s="7">
        <v>1</v>
      </c>
      <c r="N4233" s="17"/>
    </row>
    <row r="4234" spans="1:14" ht="31.5">
      <c r="A4234" s="6">
        <v>4232</v>
      </c>
      <c r="B4234" s="8" t="s">
        <v>17106</v>
      </c>
      <c r="C4234" s="9" t="s">
        <v>17506</v>
      </c>
      <c r="D4234" s="10" t="s">
        <v>17507</v>
      </c>
      <c r="E4234" s="11" t="s">
        <v>17508</v>
      </c>
      <c r="F4234" s="6">
        <v>302962</v>
      </c>
      <c r="G4234" s="6" t="s">
        <v>10085</v>
      </c>
      <c r="H4234" s="16">
        <v>6358384.642</v>
      </c>
      <c r="I4234" s="12" t="s">
        <v>10278</v>
      </c>
      <c r="J4234" s="12" t="s">
        <v>17393</v>
      </c>
      <c r="K4234" s="15">
        <v>4080000</v>
      </c>
      <c r="L4234" s="13" t="s">
        <v>15</v>
      </c>
      <c r="M4234" s="7">
        <v>1</v>
      </c>
      <c r="N4234" s="17"/>
    </row>
    <row r="4235" spans="1:14" ht="94.5">
      <c r="A4235" s="6">
        <v>4233</v>
      </c>
      <c r="B4235" s="8" t="s">
        <v>17106</v>
      </c>
      <c r="C4235" s="9" t="s">
        <v>17506</v>
      </c>
      <c r="D4235" s="10" t="s">
        <v>17507</v>
      </c>
      <c r="E4235" s="11" t="s">
        <v>17509</v>
      </c>
      <c r="F4235" s="6">
        <v>502295</v>
      </c>
      <c r="G4235" s="6" t="s">
        <v>10085</v>
      </c>
      <c r="H4235" s="16">
        <v>12599395.84</v>
      </c>
      <c r="I4235" s="12" t="s">
        <v>16122</v>
      </c>
      <c r="J4235" s="12" t="s">
        <v>17510</v>
      </c>
      <c r="K4235" s="15">
        <v>0</v>
      </c>
      <c r="L4235" s="13" t="s">
        <v>15</v>
      </c>
      <c r="M4235" s="7">
        <v>1</v>
      </c>
      <c r="N4235" s="17"/>
    </row>
    <row r="4236" spans="1:14" ht="94.5">
      <c r="A4236" s="6">
        <v>4234</v>
      </c>
      <c r="B4236" s="8" t="s">
        <v>17106</v>
      </c>
      <c r="C4236" s="9" t="s">
        <v>17511</v>
      </c>
      <c r="D4236" s="10" t="s">
        <v>17185</v>
      </c>
      <c r="E4236" s="11" t="s">
        <v>18179</v>
      </c>
      <c r="F4236" s="6">
        <v>366145</v>
      </c>
      <c r="G4236" s="6" t="s">
        <v>10085</v>
      </c>
      <c r="H4236" s="16">
        <v>8049302.0109999999</v>
      </c>
      <c r="I4236" s="12" t="s">
        <v>899</v>
      </c>
      <c r="J4236" s="12">
        <v>44054</v>
      </c>
      <c r="K4236" s="15">
        <v>0</v>
      </c>
      <c r="L4236" s="13" t="s">
        <v>15</v>
      </c>
      <c r="M4236" s="7">
        <v>1</v>
      </c>
      <c r="N4236" s="17"/>
    </row>
    <row r="4237" spans="1:14" ht="47.25">
      <c r="A4237" s="6">
        <v>4235</v>
      </c>
      <c r="B4237" s="8" t="s">
        <v>17106</v>
      </c>
      <c r="C4237" s="9" t="s">
        <v>17511</v>
      </c>
      <c r="D4237" s="10" t="s">
        <v>17185</v>
      </c>
      <c r="E4237" s="11" t="s">
        <v>17512</v>
      </c>
      <c r="F4237" s="6">
        <v>389228</v>
      </c>
      <c r="G4237" s="6" t="s">
        <v>10085</v>
      </c>
      <c r="H4237" s="16">
        <v>3638500</v>
      </c>
      <c r="I4237" s="12" t="s">
        <v>17110</v>
      </c>
      <c r="J4237" s="12">
        <v>44143</v>
      </c>
      <c r="K4237" s="15">
        <v>0</v>
      </c>
      <c r="L4237" s="13" t="s">
        <v>15</v>
      </c>
      <c r="M4237" s="7">
        <v>1</v>
      </c>
      <c r="N4237" s="17"/>
    </row>
    <row r="4238" spans="1:14" ht="47.25">
      <c r="A4238" s="6">
        <v>4236</v>
      </c>
      <c r="B4238" s="8" t="s">
        <v>17106</v>
      </c>
      <c r="C4238" s="9" t="s">
        <v>17511</v>
      </c>
      <c r="D4238" s="10" t="s">
        <v>17185</v>
      </c>
      <c r="E4238" s="11" t="s">
        <v>17513</v>
      </c>
      <c r="F4238" s="6">
        <v>389231</v>
      </c>
      <c r="G4238" s="6" t="s">
        <v>10085</v>
      </c>
      <c r="H4238" s="16">
        <v>8380400</v>
      </c>
      <c r="I4238" s="12">
        <v>43956</v>
      </c>
      <c r="J4238" s="12">
        <v>44143</v>
      </c>
      <c r="K4238" s="15">
        <v>0</v>
      </c>
      <c r="L4238" s="13" t="s">
        <v>15</v>
      </c>
      <c r="M4238" s="7">
        <v>1</v>
      </c>
      <c r="N4238" s="17"/>
    </row>
    <row r="4239" spans="1:14" ht="47.25">
      <c r="A4239" s="6">
        <v>4237</v>
      </c>
      <c r="B4239" s="8" t="s">
        <v>17106</v>
      </c>
      <c r="C4239" s="9" t="s">
        <v>17511</v>
      </c>
      <c r="D4239" s="10" t="s">
        <v>17185</v>
      </c>
      <c r="E4239" s="11" t="s">
        <v>18180</v>
      </c>
      <c r="F4239" s="6">
        <v>492133</v>
      </c>
      <c r="G4239" s="6" t="s">
        <v>16</v>
      </c>
      <c r="H4239" s="16">
        <v>5636271.0870000003</v>
      </c>
      <c r="I4239" s="12">
        <v>44085</v>
      </c>
      <c r="J4239" s="12" t="s">
        <v>8546</v>
      </c>
      <c r="K4239" s="15">
        <v>0</v>
      </c>
      <c r="L4239" s="13" t="s">
        <v>15</v>
      </c>
      <c r="M4239" s="7"/>
      <c r="N4239" s="17"/>
    </row>
    <row r="4240" spans="1:14" ht="31.5">
      <c r="A4240" s="6">
        <v>4238</v>
      </c>
      <c r="B4240" s="8" t="s">
        <v>17106</v>
      </c>
      <c r="C4240" s="9" t="s">
        <v>17514</v>
      </c>
      <c r="D4240" s="10" t="s">
        <v>17515</v>
      </c>
      <c r="E4240" s="11" t="s">
        <v>17516</v>
      </c>
      <c r="F4240" s="6">
        <v>355924</v>
      </c>
      <c r="G4240" s="6" t="s">
        <v>10085</v>
      </c>
      <c r="H4240" s="16">
        <v>8010600</v>
      </c>
      <c r="I4240" s="12">
        <v>43874</v>
      </c>
      <c r="J4240" s="12">
        <v>44089</v>
      </c>
      <c r="K4240" s="15">
        <v>0</v>
      </c>
      <c r="L4240" s="13" t="s">
        <v>15</v>
      </c>
      <c r="M4240" s="7">
        <v>1</v>
      </c>
      <c r="N4240" s="17"/>
    </row>
    <row r="4241" spans="1:14" ht="31.5">
      <c r="A4241" s="6">
        <v>4239</v>
      </c>
      <c r="B4241" s="8" t="s">
        <v>17106</v>
      </c>
      <c r="C4241" s="9" t="s">
        <v>17514</v>
      </c>
      <c r="D4241" s="10" t="s">
        <v>17515</v>
      </c>
      <c r="E4241" s="11" t="s">
        <v>17517</v>
      </c>
      <c r="F4241" s="6">
        <v>389233</v>
      </c>
      <c r="G4241" s="6" t="s">
        <v>10085</v>
      </c>
      <c r="H4241" s="16">
        <v>2462900</v>
      </c>
      <c r="I4241" s="12" t="s">
        <v>18181</v>
      </c>
      <c r="J4241" s="12">
        <v>44023</v>
      </c>
      <c r="K4241" s="15">
        <v>0</v>
      </c>
      <c r="L4241" s="13" t="s">
        <v>15</v>
      </c>
      <c r="M4241" s="7">
        <v>1</v>
      </c>
      <c r="N4241" s="17"/>
    </row>
    <row r="4242" spans="1:14" ht="31.5">
      <c r="A4242" s="6">
        <v>4240</v>
      </c>
      <c r="B4242" s="8" t="s">
        <v>17106</v>
      </c>
      <c r="C4242" s="9" t="s">
        <v>17518</v>
      </c>
      <c r="D4242" s="10" t="s">
        <v>17519</v>
      </c>
      <c r="E4242" s="11" t="s">
        <v>17520</v>
      </c>
      <c r="F4242" s="6">
        <v>399229</v>
      </c>
      <c r="G4242" s="6" t="s">
        <v>10085</v>
      </c>
      <c r="H4242" s="16">
        <v>6607400</v>
      </c>
      <c r="I4242" s="12">
        <v>43942</v>
      </c>
      <c r="J4242" s="12">
        <v>44103</v>
      </c>
      <c r="K4242" s="15">
        <v>0</v>
      </c>
      <c r="L4242" s="13" t="s">
        <v>15</v>
      </c>
      <c r="M4242" s="7">
        <v>1</v>
      </c>
      <c r="N4242" s="17"/>
    </row>
    <row r="4243" spans="1:14" ht="47.25">
      <c r="A4243" s="6">
        <v>4241</v>
      </c>
      <c r="B4243" s="8" t="s">
        <v>17106</v>
      </c>
      <c r="C4243" s="9" t="s">
        <v>17518</v>
      </c>
      <c r="D4243" s="10" t="s">
        <v>17519</v>
      </c>
      <c r="E4243" s="11" t="s">
        <v>17521</v>
      </c>
      <c r="F4243" s="6">
        <v>389230</v>
      </c>
      <c r="G4243" s="6" t="s">
        <v>10085</v>
      </c>
      <c r="H4243" s="16">
        <v>4601300</v>
      </c>
      <c r="I4243" s="12">
        <v>43942</v>
      </c>
      <c r="J4243" s="12">
        <v>44103</v>
      </c>
      <c r="K4243" s="15">
        <v>0</v>
      </c>
      <c r="L4243" s="13" t="s">
        <v>15</v>
      </c>
      <c r="M4243" s="7">
        <v>1</v>
      </c>
      <c r="N4243" s="17"/>
    </row>
    <row r="4244" spans="1:14" ht="31.5">
      <c r="A4244" s="6">
        <v>4242</v>
      </c>
      <c r="B4244" s="8" t="s">
        <v>17106</v>
      </c>
      <c r="C4244" s="9" t="s">
        <v>17522</v>
      </c>
      <c r="D4244" s="10" t="s">
        <v>17523</v>
      </c>
      <c r="E4244" s="11" t="s">
        <v>17524</v>
      </c>
      <c r="F4244" s="6">
        <v>389232</v>
      </c>
      <c r="G4244" s="6" t="s">
        <v>10085</v>
      </c>
      <c r="H4244" s="16">
        <v>6623400</v>
      </c>
      <c r="I4244" s="12">
        <v>43956</v>
      </c>
      <c r="J4244" s="12">
        <v>44179</v>
      </c>
      <c r="K4244" s="15">
        <v>1300000</v>
      </c>
      <c r="L4244" s="13" t="s">
        <v>15</v>
      </c>
      <c r="M4244" s="7">
        <v>1</v>
      </c>
      <c r="N4244" s="17"/>
    </row>
    <row r="4245" spans="1:14" ht="94.5">
      <c r="A4245" s="6">
        <v>4243</v>
      </c>
      <c r="B4245" s="8" t="s">
        <v>17106</v>
      </c>
      <c r="C4245" s="9" t="s">
        <v>17525</v>
      </c>
      <c r="D4245" s="10" t="s">
        <v>17526</v>
      </c>
      <c r="E4245" s="11" t="s">
        <v>18182</v>
      </c>
      <c r="F4245" s="6">
        <v>408956</v>
      </c>
      <c r="G4245" s="6" t="s">
        <v>10085</v>
      </c>
      <c r="H4245" s="16">
        <v>21684573.515999999</v>
      </c>
      <c r="I4245" s="12" t="s">
        <v>8936</v>
      </c>
      <c r="J4245" s="12" t="s">
        <v>861</v>
      </c>
      <c r="K4245" s="15">
        <v>0</v>
      </c>
      <c r="L4245" s="13" t="s">
        <v>15</v>
      </c>
      <c r="M4245" s="7">
        <v>1</v>
      </c>
      <c r="N4245" s="17"/>
    </row>
    <row r="4246" spans="1:14" ht="63">
      <c r="A4246" s="6">
        <v>4244</v>
      </c>
      <c r="B4246" s="8" t="s">
        <v>17106</v>
      </c>
      <c r="C4246" s="9" t="s">
        <v>17525</v>
      </c>
      <c r="D4246" s="10" t="s">
        <v>17526</v>
      </c>
      <c r="E4246" s="11" t="s">
        <v>17527</v>
      </c>
      <c r="F4246" s="6">
        <v>360630</v>
      </c>
      <c r="G4246" s="6" t="s">
        <v>10085</v>
      </c>
      <c r="H4246" s="16">
        <v>10685096.526000001</v>
      </c>
      <c r="I4246" s="12" t="s">
        <v>17528</v>
      </c>
      <c r="J4246" s="12">
        <v>44115</v>
      </c>
      <c r="K4246" s="15">
        <v>0</v>
      </c>
      <c r="L4246" s="13" t="s">
        <v>15</v>
      </c>
      <c r="M4246" s="7">
        <v>1</v>
      </c>
      <c r="N4246" s="17"/>
    </row>
    <row r="4247" spans="1:14" ht="78.75">
      <c r="A4247" s="6">
        <v>4245</v>
      </c>
      <c r="B4247" s="8" t="s">
        <v>17106</v>
      </c>
      <c r="C4247" s="9" t="s">
        <v>17525</v>
      </c>
      <c r="D4247" s="10" t="s">
        <v>17526</v>
      </c>
      <c r="E4247" s="11" t="s">
        <v>17529</v>
      </c>
      <c r="F4247" s="6">
        <v>339668</v>
      </c>
      <c r="G4247" s="6" t="s">
        <v>10082</v>
      </c>
      <c r="H4247" s="16">
        <v>12131611.551000001</v>
      </c>
      <c r="I4247" s="12">
        <v>43808</v>
      </c>
      <c r="J4247" s="12">
        <v>44168</v>
      </c>
      <c r="K4247" s="15">
        <v>8711000</v>
      </c>
      <c r="L4247" s="13" t="s">
        <v>15</v>
      </c>
      <c r="M4247" s="7">
        <v>1</v>
      </c>
      <c r="N4247" s="17"/>
    </row>
    <row r="4248" spans="1:14" ht="31.5">
      <c r="A4248" s="6">
        <v>4246</v>
      </c>
      <c r="B4248" s="8" t="s">
        <v>17106</v>
      </c>
      <c r="C4248" s="9" t="s">
        <v>17530</v>
      </c>
      <c r="D4248" s="10" t="s">
        <v>17531</v>
      </c>
      <c r="E4248" s="11" t="s">
        <v>17532</v>
      </c>
      <c r="F4248" s="6">
        <v>293809</v>
      </c>
      <c r="G4248" s="6" t="s">
        <v>10085</v>
      </c>
      <c r="H4248" s="16">
        <v>3924031.8489999999</v>
      </c>
      <c r="I4248" s="12" t="s">
        <v>18183</v>
      </c>
      <c r="J4248" s="12">
        <v>43772</v>
      </c>
      <c r="K4248" s="15">
        <v>2660000</v>
      </c>
      <c r="L4248" s="13" t="s">
        <v>15</v>
      </c>
      <c r="M4248" s="7">
        <v>1</v>
      </c>
      <c r="N4248" s="17"/>
    </row>
    <row r="4249" spans="1:14" ht="47.25">
      <c r="A4249" s="6">
        <v>4247</v>
      </c>
      <c r="B4249" s="8" t="s">
        <v>17106</v>
      </c>
      <c r="C4249" s="9" t="s">
        <v>17530</v>
      </c>
      <c r="D4249" s="10" t="s">
        <v>17531</v>
      </c>
      <c r="E4249" s="11" t="s">
        <v>17533</v>
      </c>
      <c r="F4249" s="6">
        <v>293810</v>
      </c>
      <c r="G4249" s="6" t="s">
        <v>10085</v>
      </c>
      <c r="H4249" s="16">
        <v>7063941.7690000003</v>
      </c>
      <c r="I4249" s="12">
        <v>43615</v>
      </c>
      <c r="J4249" s="12">
        <v>44134</v>
      </c>
      <c r="K4249" s="15">
        <v>4890000</v>
      </c>
      <c r="L4249" s="13" t="s">
        <v>15</v>
      </c>
      <c r="M4249" s="7">
        <v>1</v>
      </c>
      <c r="N4249" s="17"/>
    </row>
    <row r="4250" spans="1:14" ht="47.25">
      <c r="A4250" s="6">
        <v>4248</v>
      </c>
      <c r="B4250" s="8" t="s">
        <v>17106</v>
      </c>
      <c r="C4250" s="9" t="s">
        <v>17530</v>
      </c>
      <c r="D4250" s="10" t="s">
        <v>17531</v>
      </c>
      <c r="E4250" s="11" t="s">
        <v>17534</v>
      </c>
      <c r="F4250" s="6">
        <v>293812</v>
      </c>
      <c r="G4250" s="6" t="s">
        <v>10085</v>
      </c>
      <c r="H4250" s="16">
        <v>2635969.75</v>
      </c>
      <c r="I4250" s="12">
        <v>43615</v>
      </c>
      <c r="J4250" s="12">
        <v>44134</v>
      </c>
      <c r="K4250" s="15">
        <v>1820000</v>
      </c>
      <c r="L4250" s="13" t="s">
        <v>15</v>
      </c>
      <c r="M4250" s="7">
        <v>1</v>
      </c>
      <c r="N4250" s="17"/>
    </row>
    <row r="4251" spans="1:14" ht="63">
      <c r="A4251" s="6">
        <v>4249</v>
      </c>
      <c r="B4251" s="8" t="s">
        <v>17106</v>
      </c>
      <c r="C4251" s="9" t="s">
        <v>17535</v>
      </c>
      <c r="D4251" s="10" t="s">
        <v>17536</v>
      </c>
      <c r="E4251" s="11" t="s">
        <v>17537</v>
      </c>
      <c r="F4251" s="6">
        <v>366149</v>
      </c>
      <c r="G4251" s="6" t="s">
        <v>10085</v>
      </c>
      <c r="H4251" s="16">
        <v>5531476.0049999999</v>
      </c>
      <c r="I4251" s="12" t="s">
        <v>8396</v>
      </c>
      <c r="J4251" s="12">
        <v>44021</v>
      </c>
      <c r="K4251" s="15">
        <v>1100000</v>
      </c>
      <c r="L4251" s="13" t="s">
        <v>15</v>
      </c>
      <c r="M4251" s="7">
        <v>1</v>
      </c>
      <c r="N4251" s="17"/>
    </row>
    <row r="4252" spans="1:14" ht="47.25">
      <c r="A4252" s="6">
        <v>4250</v>
      </c>
      <c r="B4252" s="8" t="s">
        <v>17106</v>
      </c>
      <c r="C4252" s="9" t="s">
        <v>17535</v>
      </c>
      <c r="D4252" s="10" t="s">
        <v>17536</v>
      </c>
      <c r="E4252" s="11" t="s">
        <v>17538</v>
      </c>
      <c r="F4252" s="6">
        <v>355884</v>
      </c>
      <c r="G4252" s="6" t="s">
        <v>10085</v>
      </c>
      <c r="H4252" s="16">
        <v>5570095.8540000003</v>
      </c>
      <c r="I4252" s="12" t="s">
        <v>6608</v>
      </c>
      <c r="J4252" s="12">
        <v>44060</v>
      </c>
      <c r="K4252" s="15">
        <v>2900000</v>
      </c>
      <c r="L4252" s="13" t="s">
        <v>15</v>
      </c>
      <c r="M4252" s="7">
        <v>1</v>
      </c>
      <c r="N4252" s="17"/>
    </row>
    <row r="4253" spans="1:14" ht="47.25">
      <c r="A4253" s="6">
        <v>4251</v>
      </c>
      <c r="B4253" s="8" t="s">
        <v>17106</v>
      </c>
      <c r="C4253" s="9" t="s">
        <v>17539</v>
      </c>
      <c r="D4253" s="10" t="s">
        <v>13147</v>
      </c>
      <c r="E4253" s="11" t="s">
        <v>17540</v>
      </c>
      <c r="F4253" s="6"/>
      <c r="G4253" s="6" t="s">
        <v>10085</v>
      </c>
      <c r="H4253" s="16">
        <v>7572500</v>
      </c>
      <c r="I4253" s="12" t="s">
        <v>17188</v>
      </c>
      <c r="J4253" s="12">
        <v>44057</v>
      </c>
      <c r="K4253" s="15">
        <v>0</v>
      </c>
      <c r="L4253" s="13" t="s">
        <v>15</v>
      </c>
      <c r="M4253" s="7">
        <v>1</v>
      </c>
      <c r="N4253" s="17"/>
    </row>
    <row r="4254" spans="1:14" ht="47.25">
      <c r="A4254" s="6">
        <v>4252</v>
      </c>
      <c r="B4254" s="8" t="s">
        <v>17106</v>
      </c>
      <c r="C4254" s="9" t="s">
        <v>17541</v>
      </c>
      <c r="D4254" s="10" t="s">
        <v>17542</v>
      </c>
      <c r="E4254" s="11" t="s">
        <v>17543</v>
      </c>
      <c r="F4254" s="6">
        <v>355882</v>
      </c>
      <c r="G4254" s="6" t="s">
        <v>10085</v>
      </c>
      <c r="H4254" s="16">
        <v>6687700</v>
      </c>
      <c r="I4254" s="12">
        <v>43811</v>
      </c>
      <c r="J4254" s="12">
        <v>44165</v>
      </c>
      <c r="K4254" s="15">
        <v>3800000</v>
      </c>
      <c r="L4254" s="13" t="s">
        <v>15</v>
      </c>
      <c r="M4254" s="7">
        <v>1</v>
      </c>
      <c r="N4254" s="17"/>
    </row>
    <row r="4255" spans="1:14" ht="47.25">
      <c r="A4255" s="6">
        <v>4253</v>
      </c>
      <c r="B4255" s="8" t="s">
        <v>17106</v>
      </c>
      <c r="C4255" s="9" t="s">
        <v>17541</v>
      </c>
      <c r="D4255" s="10" t="s">
        <v>17542</v>
      </c>
      <c r="E4255" s="11" t="s">
        <v>17544</v>
      </c>
      <c r="F4255" s="6">
        <v>490080</v>
      </c>
      <c r="G4255" s="6" t="s">
        <v>16</v>
      </c>
      <c r="H4255" s="16">
        <v>2754000</v>
      </c>
      <c r="I4255" s="12">
        <v>44130</v>
      </c>
      <c r="J4255" s="12">
        <v>44190</v>
      </c>
      <c r="K4255" s="15">
        <v>0</v>
      </c>
      <c r="L4255" s="13" t="s">
        <v>15</v>
      </c>
      <c r="M4255" s="7">
        <v>1</v>
      </c>
      <c r="N4255" s="17"/>
    </row>
    <row r="4256" spans="1:14" ht="47.25">
      <c r="A4256" s="6">
        <v>4254</v>
      </c>
      <c r="B4256" s="8" t="s">
        <v>17106</v>
      </c>
      <c r="C4256" s="9" t="s">
        <v>17541</v>
      </c>
      <c r="D4256" s="10" t="s">
        <v>17542</v>
      </c>
      <c r="E4256" s="11" t="s">
        <v>17545</v>
      </c>
      <c r="F4256" s="6">
        <v>514010</v>
      </c>
      <c r="G4256" s="6" t="s">
        <v>16</v>
      </c>
      <c r="H4256" s="16">
        <v>1937536.524</v>
      </c>
      <c r="I4256" s="12">
        <v>44199</v>
      </c>
      <c r="J4256" s="12">
        <v>44319</v>
      </c>
      <c r="K4256" s="15">
        <v>0</v>
      </c>
      <c r="L4256" s="13" t="s">
        <v>15</v>
      </c>
      <c r="M4256" s="7">
        <v>1</v>
      </c>
      <c r="N4256" s="17"/>
    </row>
    <row r="4257" spans="1:14" ht="110.25">
      <c r="A4257" s="6">
        <v>4255</v>
      </c>
      <c r="B4257" s="8" t="s">
        <v>17106</v>
      </c>
      <c r="C4257" s="9" t="s">
        <v>17541</v>
      </c>
      <c r="D4257" s="10" t="s">
        <v>17542</v>
      </c>
      <c r="E4257" s="11" t="s">
        <v>17546</v>
      </c>
      <c r="F4257" s="6">
        <v>502296</v>
      </c>
      <c r="G4257" s="6" t="s">
        <v>10085</v>
      </c>
      <c r="H4257" s="16">
        <v>8973882.398</v>
      </c>
      <c r="I4257" s="12" t="s">
        <v>18184</v>
      </c>
      <c r="J4257" s="12" t="s">
        <v>17547</v>
      </c>
      <c r="K4257" s="15">
        <v>0</v>
      </c>
      <c r="L4257" s="13" t="s">
        <v>15</v>
      </c>
      <c r="M4257" s="7">
        <v>1</v>
      </c>
      <c r="N4257" s="17"/>
    </row>
    <row r="4258" spans="1:14" ht="47.25">
      <c r="A4258" s="6">
        <v>4256</v>
      </c>
      <c r="B4258" s="8" t="s">
        <v>17106</v>
      </c>
      <c r="C4258" s="9" t="s">
        <v>17460</v>
      </c>
      <c r="D4258" s="10" t="s">
        <v>17461</v>
      </c>
      <c r="E4258" s="11" t="s">
        <v>17548</v>
      </c>
      <c r="F4258" s="6">
        <v>423625</v>
      </c>
      <c r="G4258" s="6" t="s">
        <v>10085</v>
      </c>
      <c r="H4258" s="16">
        <v>8146000</v>
      </c>
      <c r="I4258" s="12">
        <v>43956</v>
      </c>
      <c r="J4258" s="12" t="s">
        <v>18185</v>
      </c>
      <c r="K4258" s="15">
        <v>1300000</v>
      </c>
      <c r="L4258" s="13" t="s">
        <v>15</v>
      </c>
      <c r="M4258" s="7">
        <v>1</v>
      </c>
      <c r="N4258" s="17"/>
    </row>
    <row r="4259" spans="1:14" ht="63">
      <c r="A4259" s="6">
        <v>4257</v>
      </c>
      <c r="B4259" s="8" t="s">
        <v>17106</v>
      </c>
      <c r="C4259" s="9" t="s">
        <v>17460</v>
      </c>
      <c r="D4259" s="10" t="s">
        <v>17461</v>
      </c>
      <c r="E4259" s="11" t="s">
        <v>17549</v>
      </c>
      <c r="F4259" s="6">
        <v>303042</v>
      </c>
      <c r="G4259" s="6" t="s">
        <v>10085</v>
      </c>
      <c r="H4259" s="16">
        <v>4233877.352</v>
      </c>
      <c r="I4259" s="12">
        <v>43654</v>
      </c>
      <c r="J4259" s="12">
        <v>43811</v>
      </c>
      <c r="K4259" s="15">
        <v>3090000</v>
      </c>
      <c r="L4259" s="13" t="s">
        <v>15</v>
      </c>
      <c r="M4259" s="7">
        <v>1</v>
      </c>
      <c r="N4259" s="17"/>
    </row>
    <row r="4260" spans="1:14" ht="63">
      <c r="A4260" s="6">
        <v>4258</v>
      </c>
      <c r="B4260" s="8" t="s">
        <v>17106</v>
      </c>
      <c r="C4260" s="9" t="s">
        <v>17460</v>
      </c>
      <c r="D4260" s="10" t="s">
        <v>17461</v>
      </c>
      <c r="E4260" s="11" t="s">
        <v>17550</v>
      </c>
      <c r="F4260" s="6">
        <v>355917</v>
      </c>
      <c r="G4260" s="6" t="s">
        <v>10085</v>
      </c>
      <c r="H4260" s="16">
        <v>8455800</v>
      </c>
      <c r="I4260" s="12" t="s">
        <v>8396</v>
      </c>
      <c r="J4260" s="12">
        <v>44061</v>
      </c>
      <c r="K4260" s="15">
        <v>0</v>
      </c>
      <c r="L4260" s="13" t="s">
        <v>15</v>
      </c>
      <c r="M4260" s="7">
        <v>1</v>
      </c>
      <c r="N4260" s="17"/>
    </row>
    <row r="4261" spans="1:14" ht="47.25">
      <c r="A4261" s="6">
        <v>4259</v>
      </c>
      <c r="B4261" s="8" t="s">
        <v>17106</v>
      </c>
      <c r="C4261" s="9" t="s">
        <v>17446</v>
      </c>
      <c r="D4261" s="10" t="s">
        <v>17222</v>
      </c>
      <c r="E4261" s="11" t="s">
        <v>17551</v>
      </c>
      <c r="F4261" s="6">
        <v>366148</v>
      </c>
      <c r="G4261" s="6" t="s">
        <v>10085</v>
      </c>
      <c r="H4261" s="16">
        <v>8639532.6870000008</v>
      </c>
      <c r="I4261" s="12">
        <v>43984</v>
      </c>
      <c r="J4261" s="12">
        <v>44054</v>
      </c>
      <c r="K4261" s="15">
        <v>4600000</v>
      </c>
      <c r="L4261" s="13" t="s">
        <v>15</v>
      </c>
      <c r="M4261" s="7">
        <v>1</v>
      </c>
      <c r="N4261" s="17"/>
    </row>
    <row r="4262" spans="1:14" ht="63">
      <c r="A4262" s="6">
        <v>4260</v>
      </c>
      <c r="B4262" s="8" t="s">
        <v>17106</v>
      </c>
      <c r="C4262" s="9" t="s">
        <v>17552</v>
      </c>
      <c r="D4262" s="10" t="s">
        <v>17553</v>
      </c>
      <c r="E4262" s="11" t="s">
        <v>17554</v>
      </c>
      <c r="F4262" s="6">
        <v>360627</v>
      </c>
      <c r="G4262" s="6" t="s">
        <v>10085</v>
      </c>
      <c r="H4262" s="16">
        <v>5415355.7470000004</v>
      </c>
      <c r="I4262" s="12" t="s">
        <v>18186</v>
      </c>
      <c r="J4262" s="12">
        <v>44001</v>
      </c>
      <c r="K4262" s="15">
        <v>2462000</v>
      </c>
      <c r="L4262" s="13" t="s">
        <v>15</v>
      </c>
      <c r="M4262" s="7">
        <v>1</v>
      </c>
      <c r="N4262" s="17"/>
    </row>
    <row r="4263" spans="1:14" ht="47.25">
      <c r="A4263" s="6">
        <v>4261</v>
      </c>
      <c r="B4263" s="8" t="s">
        <v>17106</v>
      </c>
      <c r="C4263" s="9" t="s">
        <v>17552</v>
      </c>
      <c r="D4263" s="10" t="s">
        <v>17553</v>
      </c>
      <c r="E4263" s="11" t="s">
        <v>17556</v>
      </c>
      <c r="F4263" s="6">
        <v>360631</v>
      </c>
      <c r="G4263" s="6" t="s">
        <v>10085</v>
      </c>
      <c r="H4263" s="16">
        <v>4172500</v>
      </c>
      <c r="I4263" s="12" t="s">
        <v>4439</v>
      </c>
      <c r="J4263" s="12">
        <v>44040</v>
      </c>
      <c r="K4263" s="15">
        <v>0</v>
      </c>
      <c r="L4263" s="13" t="s">
        <v>15</v>
      </c>
      <c r="M4263" s="7">
        <v>1</v>
      </c>
      <c r="N4263" s="17"/>
    </row>
    <row r="4264" spans="1:14" ht="47.25">
      <c r="A4264" s="6">
        <v>4262</v>
      </c>
      <c r="B4264" s="8" t="s">
        <v>17106</v>
      </c>
      <c r="C4264" s="9" t="s">
        <v>17557</v>
      </c>
      <c r="D4264" s="10" t="s">
        <v>17558</v>
      </c>
      <c r="E4264" s="11" t="s">
        <v>17559</v>
      </c>
      <c r="F4264" s="6">
        <v>360636</v>
      </c>
      <c r="G4264" s="6" t="s">
        <v>10085</v>
      </c>
      <c r="H4264" s="16">
        <v>7041500</v>
      </c>
      <c r="I4264" s="12">
        <v>43873</v>
      </c>
      <c r="J4264" s="12">
        <v>44061</v>
      </c>
      <c r="K4264" s="15">
        <v>0</v>
      </c>
      <c r="L4264" s="13" t="s">
        <v>15</v>
      </c>
      <c r="M4264" s="7">
        <v>1</v>
      </c>
      <c r="N4264" s="17"/>
    </row>
    <row r="4265" spans="1:14" ht="63">
      <c r="A4265" s="6">
        <v>4263</v>
      </c>
      <c r="B4265" s="8" t="s">
        <v>17106</v>
      </c>
      <c r="C4265" s="9" t="s">
        <v>18187</v>
      </c>
      <c r="D4265" s="10" t="s">
        <v>17560</v>
      </c>
      <c r="E4265" s="11" t="s">
        <v>17561</v>
      </c>
      <c r="F4265" s="6">
        <v>377726</v>
      </c>
      <c r="G4265" s="6" t="s">
        <v>16</v>
      </c>
      <c r="H4265" s="16">
        <v>1597015.568</v>
      </c>
      <c r="I4265" s="12">
        <v>43846</v>
      </c>
      <c r="J4265" s="12">
        <v>43906</v>
      </c>
      <c r="K4265" s="15">
        <v>0</v>
      </c>
      <c r="L4265" s="13" t="s">
        <v>15</v>
      </c>
      <c r="M4265" s="7">
        <v>1</v>
      </c>
      <c r="N4265" s="17"/>
    </row>
    <row r="4266" spans="1:14" ht="78.75">
      <c r="A4266" s="6">
        <v>4264</v>
      </c>
      <c r="B4266" s="8" t="s">
        <v>17106</v>
      </c>
      <c r="C4266" s="9" t="s">
        <v>18188</v>
      </c>
      <c r="D4266" s="10"/>
      <c r="E4266" s="11" t="s">
        <v>18189</v>
      </c>
      <c r="F4266" s="6">
        <v>526727</v>
      </c>
      <c r="G4266" s="6" t="s">
        <v>16</v>
      </c>
      <c r="H4266" s="16">
        <v>17021359.25</v>
      </c>
      <c r="I4266" s="12">
        <v>44224</v>
      </c>
      <c r="J4266" s="12">
        <v>44351</v>
      </c>
      <c r="K4266" s="15">
        <v>0</v>
      </c>
      <c r="L4266" s="13" t="s">
        <v>15</v>
      </c>
      <c r="M4266" s="7">
        <v>1</v>
      </c>
      <c r="N4266" s="17"/>
    </row>
    <row r="4267" spans="1:14" ht="63">
      <c r="A4267" s="6">
        <v>4265</v>
      </c>
      <c r="B4267" s="8" t="s">
        <v>17106</v>
      </c>
      <c r="C4267" s="9" t="s">
        <v>18187</v>
      </c>
      <c r="D4267" s="10" t="s">
        <v>17560</v>
      </c>
      <c r="E4267" s="11" t="s">
        <v>18189</v>
      </c>
      <c r="F4267" s="6">
        <v>526727</v>
      </c>
      <c r="G4267" s="6" t="s">
        <v>16</v>
      </c>
      <c r="H4267" s="16">
        <v>17021359.25</v>
      </c>
      <c r="I4267" s="12">
        <v>44224</v>
      </c>
      <c r="J4267" s="12">
        <v>44351</v>
      </c>
      <c r="K4267" s="15">
        <v>0</v>
      </c>
      <c r="L4267" s="13" t="s">
        <v>15</v>
      </c>
      <c r="M4267" s="7">
        <v>1</v>
      </c>
      <c r="N4267" s="17"/>
    </row>
    <row r="4268" spans="1:14" ht="63">
      <c r="A4268" s="6">
        <v>4266</v>
      </c>
      <c r="B4268" s="8" t="s">
        <v>17106</v>
      </c>
      <c r="C4268" s="9" t="s">
        <v>18190</v>
      </c>
      <c r="D4268" s="10"/>
      <c r="E4268" s="11" t="s">
        <v>18189</v>
      </c>
      <c r="F4268" s="6">
        <v>526727</v>
      </c>
      <c r="G4268" s="6" t="s">
        <v>16</v>
      </c>
      <c r="H4268" s="16">
        <v>17021359.25</v>
      </c>
      <c r="I4268" s="12">
        <v>44224</v>
      </c>
      <c r="J4268" s="12">
        <v>44351</v>
      </c>
      <c r="K4268" s="15">
        <v>0</v>
      </c>
      <c r="L4268" s="13" t="s">
        <v>15</v>
      </c>
      <c r="M4268" s="7">
        <v>1</v>
      </c>
      <c r="N4268" s="17"/>
    </row>
    <row r="4269" spans="1:14" ht="31.5">
      <c r="A4269" s="6">
        <v>4267</v>
      </c>
      <c r="B4269" s="8" t="s">
        <v>17106</v>
      </c>
      <c r="C4269" s="9" t="s">
        <v>17562</v>
      </c>
      <c r="D4269" s="10" t="s">
        <v>17563</v>
      </c>
      <c r="E4269" s="11" t="s">
        <v>17564</v>
      </c>
      <c r="F4269" s="6">
        <v>492148</v>
      </c>
      <c r="G4269" s="6" t="s">
        <v>16</v>
      </c>
      <c r="H4269" s="16">
        <v>8117321.3090000004</v>
      </c>
      <c r="I4269" s="12">
        <v>44151</v>
      </c>
      <c r="J4269" s="12">
        <v>44241</v>
      </c>
      <c r="K4269" s="15">
        <v>0</v>
      </c>
      <c r="L4269" s="13" t="s">
        <v>15</v>
      </c>
      <c r="M4269" s="7">
        <v>1</v>
      </c>
      <c r="N4269" s="17"/>
    </row>
    <row r="4270" spans="1:14" ht="90">
      <c r="A4270" s="6">
        <v>4268</v>
      </c>
      <c r="B4270" s="8" t="s">
        <v>17106</v>
      </c>
      <c r="C4270" s="9" t="s">
        <v>17562</v>
      </c>
      <c r="D4270" s="10" t="s">
        <v>17563</v>
      </c>
      <c r="E4270" s="11" t="s">
        <v>18191</v>
      </c>
      <c r="F4270" s="6">
        <v>490091</v>
      </c>
      <c r="G4270" s="6" t="s">
        <v>16</v>
      </c>
      <c r="H4270" s="16">
        <v>1676992.3289999999</v>
      </c>
      <c r="I4270" s="12" t="s">
        <v>11050</v>
      </c>
      <c r="J4270" s="12" t="s">
        <v>8662</v>
      </c>
      <c r="K4270" s="15">
        <v>0</v>
      </c>
      <c r="L4270" s="13" t="s">
        <v>15</v>
      </c>
      <c r="M4270" s="7">
        <v>1</v>
      </c>
      <c r="N4270" s="17"/>
    </row>
    <row r="4271" spans="1:14" ht="63">
      <c r="A4271" s="6">
        <v>4269</v>
      </c>
      <c r="B4271" s="8" t="s">
        <v>17106</v>
      </c>
      <c r="C4271" s="9" t="s">
        <v>17423</v>
      </c>
      <c r="D4271" s="10" t="s">
        <v>17424</v>
      </c>
      <c r="E4271" s="11" t="s">
        <v>17565</v>
      </c>
      <c r="F4271" s="6">
        <v>490077</v>
      </c>
      <c r="G4271" s="6" t="s">
        <v>16</v>
      </c>
      <c r="H4271" s="16">
        <v>3195924.8760000002</v>
      </c>
      <c r="I4271" s="12">
        <v>44130</v>
      </c>
      <c r="J4271" s="12">
        <v>44190</v>
      </c>
      <c r="K4271" s="15">
        <v>0</v>
      </c>
      <c r="L4271" s="13" t="s">
        <v>15</v>
      </c>
      <c r="M4271" s="7">
        <v>1</v>
      </c>
      <c r="N4271" s="17"/>
    </row>
    <row r="4272" spans="1:14" ht="31.5">
      <c r="A4272" s="6">
        <v>4270</v>
      </c>
      <c r="B4272" s="8" t="s">
        <v>17106</v>
      </c>
      <c r="C4272" s="9" t="s">
        <v>17566</v>
      </c>
      <c r="D4272" s="10" t="s">
        <v>17567</v>
      </c>
      <c r="E4272" s="11" t="s">
        <v>17568</v>
      </c>
      <c r="F4272" s="6">
        <v>377743</v>
      </c>
      <c r="G4272" s="6" t="s">
        <v>16</v>
      </c>
      <c r="H4272" s="16">
        <v>996004.99800000002</v>
      </c>
      <c r="I4272" s="12">
        <v>43853</v>
      </c>
      <c r="J4272" s="12">
        <v>43943</v>
      </c>
      <c r="K4272" s="15">
        <v>0</v>
      </c>
      <c r="L4272" s="13" t="s">
        <v>15</v>
      </c>
      <c r="M4272" s="7">
        <v>1</v>
      </c>
      <c r="N4272" s="17"/>
    </row>
    <row r="4273" spans="1:14" ht="47.25">
      <c r="A4273" s="6">
        <v>4271</v>
      </c>
      <c r="B4273" s="8" t="s">
        <v>17106</v>
      </c>
      <c r="C4273" s="9" t="s">
        <v>17569</v>
      </c>
      <c r="D4273" s="10" t="s">
        <v>17570</v>
      </c>
      <c r="E4273" s="11" t="s">
        <v>17571</v>
      </c>
      <c r="F4273" s="6">
        <v>390466</v>
      </c>
      <c r="G4273" s="6" t="s">
        <v>16</v>
      </c>
      <c r="H4273" s="16">
        <v>4481502.7359999996</v>
      </c>
      <c r="I4273" s="12">
        <v>43859</v>
      </c>
      <c r="J4273" s="12">
        <v>43935</v>
      </c>
      <c r="K4273" s="15">
        <v>0</v>
      </c>
      <c r="L4273" s="13" t="s">
        <v>15</v>
      </c>
      <c r="M4273" s="7">
        <v>1</v>
      </c>
      <c r="N4273" s="17"/>
    </row>
    <row r="4274" spans="1:14" ht="47.25">
      <c r="A4274" s="6">
        <v>4272</v>
      </c>
      <c r="B4274" s="8" t="s">
        <v>17106</v>
      </c>
      <c r="C4274" s="9" t="s">
        <v>17572</v>
      </c>
      <c r="D4274" s="10" t="s">
        <v>17573</v>
      </c>
      <c r="E4274" s="11" t="s">
        <v>17574</v>
      </c>
      <c r="F4274" s="6">
        <v>492149</v>
      </c>
      <c r="G4274" s="6" t="s">
        <v>16</v>
      </c>
      <c r="H4274" s="16">
        <v>21496966.960999999</v>
      </c>
      <c r="I4274" s="12" t="s">
        <v>1384</v>
      </c>
      <c r="J4274" s="12" t="s">
        <v>4639</v>
      </c>
      <c r="K4274" s="15">
        <v>0</v>
      </c>
      <c r="L4274" s="13" t="s">
        <v>15</v>
      </c>
      <c r="M4274" s="7">
        <v>1</v>
      </c>
      <c r="N4274" s="17"/>
    </row>
    <row r="4275" spans="1:14" ht="47.25">
      <c r="A4275" s="6">
        <v>4273</v>
      </c>
      <c r="B4275" s="8" t="s">
        <v>17106</v>
      </c>
      <c r="C4275" s="9" t="s">
        <v>17575</v>
      </c>
      <c r="D4275" s="10"/>
      <c r="E4275" s="11" t="s">
        <v>17574</v>
      </c>
      <c r="F4275" s="6">
        <v>492149</v>
      </c>
      <c r="G4275" s="6" t="s">
        <v>16</v>
      </c>
      <c r="H4275" s="16">
        <v>21496966.960999999</v>
      </c>
      <c r="I4275" s="12" t="s">
        <v>1384</v>
      </c>
      <c r="J4275" s="12" t="s">
        <v>4639</v>
      </c>
      <c r="K4275" s="15">
        <v>0</v>
      </c>
      <c r="L4275" s="13" t="s">
        <v>15</v>
      </c>
      <c r="M4275" s="7">
        <v>0.51</v>
      </c>
      <c r="N4275" s="17"/>
    </row>
    <row r="4276" spans="1:14" ht="47.25">
      <c r="A4276" s="6">
        <v>4274</v>
      </c>
      <c r="B4276" s="8" t="s">
        <v>17106</v>
      </c>
      <c r="C4276" s="9" t="s">
        <v>17576</v>
      </c>
      <c r="D4276" s="10" t="s">
        <v>10527</v>
      </c>
      <c r="E4276" s="11" t="s">
        <v>17574</v>
      </c>
      <c r="F4276" s="6">
        <v>492149</v>
      </c>
      <c r="G4276" s="6" t="s">
        <v>16</v>
      </c>
      <c r="H4276" s="16">
        <v>21496966.960999999</v>
      </c>
      <c r="I4276" s="12" t="s">
        <v>1384</v>
      </c>
      <c r="J4276" s="12" t="s">
        <v>4639</v>
      </c>
      <c r="K4276" s="15">
        <v>0</v>
      </c>
      <c r="L4276" s="13" t="s">
        <v>15</v>
      </c>
      <c r="M4276" s="7">
        <v>0.49</v>
      </c>
      <c r="N4276" s="17"/>
    </row>
    <row r="4277" spans="1:14" ht="31.5">
      <c r="A4277" s="6">
        <v>4275</v>
      </c>
      <c r="B4277" s="8" t="s">
        <v>17106</v>
      </c>
      <c r="C4277" s="9" t="s">
        <v>17577</v>
      </c>
      <c r="D4277" s="10" t="s">
        <v>17578</v>
      </c>
      <c r="E4277" s="11" t="s">
        <v>17579</v>
      </c>
      <c r="F4277" s="6">
        <v>490087</v>
      </c>
      <c r="G4277" s="6" t="s">
        <v>16</v>
      </c>
      <c r="H4277" s="16">
        <v>4821627.0959999999</v>
      </c>
      <c r="I4277" s="12">
        <v>44130</v>
      </c>
      <c r="J4277" s="12">
        <v>44190</v>
      </c>
      <c r="K4277" s="15">
        <v>0</v>
      </c>
      <c r="L4277" s="13" t="s">
        <v>15</v>
      </c>
      <c r="M4277" s="7">
        <v>1</v>
      </c>
      <c r="N4277" s="17"/>
    </row>
    <row r="4278" spans="1:14" ht="47.25">
      <c r="A4278" s="6">
        <v>4276</v>
      </c>
      <c r="B4278" s="8" t="s">
        <v>17106</v>
      </c>
      <c r="C4278" s="9" t="s">
        <v>17577</v>
      </c>
      <c r="D4278" s="10" t="s">
        <v>17578</v>
      </c>
      <c r="E4278" s="11" t="s">
        <v>18192</v>
      </c>
      <c r="F4278" s="6">
        <v>2922571</v>
      </c>
      <c r="G4278" s="6" t="s">
        <v>2521</v>
      </c>
      <c r="H4278" s="16">
        <v>6156000</v>
      </c>
      <c r="I4278" s="12">
        <v>43620</v>
      </c>
      <c r="J4278" s="12">
        <v>43695</v>
      </c>
      <c r="K4278" s="15">
        <v>0</v>
      </c>
      <c r="L4278" s="13" t="s">
        <v>15</v>
      </c>
      <c r="M4278" s="7">
        <v>1</v>
      </c>
      <c r="N4278" s="17"/>
    </row>
    <row r="4279" spans="1:14" ht="47.25">
      <c r="A4279" s="6">
        <v>4277</v>
      </c>
      <c r="B4279" s="8" t="s">
        <v>17106</v>
      </c>
      <c r="C4279" s="9" t="s">
        <v>17372</v>
      </c>
      <c r="D4279" s="10" t="s">
        <v>17373</v>
      </c>
      <c r="E4279" s="11" t="s">
        <v>17580</v>
      </c>
      <c r="F4279" s="6">
        <v>490088</v>
      </c>
      <c r="G4279" s="6" t="s">
        <v>16</v>
      </c>
      <c r="H4279" s="16">
        <v>1466813.709</v>
      </c>
      <c r="I4279" s="12">
        <v>44130</v>
      </c>
      <c r="J4279" s="12">
        <v>44190</v>
      </c>
      <c r="K4279" s="15">
        <v>0</v>
      </c>
      <c r="L4279" s="13" t="s">
        <v>15</v>
      </c>
      <c r="M4279" s="7">
        <v>1</v>
      </c>
      <c r="N4279" s="17"/>
    </row>
    <row r="4280" spans="1:14" ht="63">
      <c r="A4280" s="6">
        <v>4278</v>
      </c>
      <c r="B4280" s="8" t="s">
        <v>17106</v>
      </c>
      <c r="C4280" s="9" t="s">
        <v>17372</v>
      </c>
      <c r="D4280" s="10" t="s">
        <v>17373</v>
      </c>
      <c r="E4280" s="11" t="s">
        <v>17581</v>
      </c>
      <c r="F4280" s="6">
        <v>502311</v>
      </c>
      <c r="G4280" s="6" t="s">
        <v>2521</v>
      </c>
      <c r="H4280" s="16">
        <v>3511198.7919999999</v>
      </c>
      <c r="I4280" s="12"/>
      <c r="J4280" s="12"/>
      <c r="K4280" s="15">
        <v>0</v>
      </c>
      <c r="L4280" s="13" t="s">
        <v>15</v>
      </c>
      <c r="M4280" s="7">
        <v>1</v>
      </c>
      <c r="N4280" s="17"/>
    </row>
    <row r="4281" spans="1:14" ht="63">
      <c r="A4281" s="6">
        <v>4279</v>
      </c>
      <c r="B4281" s="8" t="s">
        <v>17106</v>
      </c>
      <c r="C4281" s="9" t="s">
        <v>17460</v>
      </c>
      <c r="D4281" s="10" t="s">
        <v>17461</v>
      </c>
      <c r="E4281" s="11" t="s">
        <v>17550</v>
      </c>
      <c r="F4281" s="6">
        <v>355917</v>
      </c>
      <c r="G4281" s="6" t="s">
        <v>10085</v>
      </c>
      <c r="H4281" s="16">
        <v>8455800</v>
      </c>
      <c r="I4281" s="12" t="s">
        <v>8396</v>
      </c>
      <c r="J4281" s="12">
        <v>44061</v>
      </c>
      <c r="K4281" s="15">
        <v>0</v>
      </c>
      <c r="L4281" s="13" t="s">
        <v>15</v>
      </c>
      <c r="M4281" s="7">
        <v>1</v>
      </c>
      <c r="N4281" s="17"/>
    </row>
    <row r="4282" spans="1:14" ht="63">
      <c r="A4282" s="6">
        <v>4280</v>
      </c>
      <c r="B4282" s="8" t="s">
        <v>17106</v>
      </c>
      <c r="C4282" s="9" t="s">
        <v>17552</v>
      </c>
      <c r="D4282" s="10" t="s">
        <v>17553</v>
      </c>
      <c r="E4282" s="11" t="s">
        <v>17554</v>
      </c>
      <c r="F4282" s="6">
        <v>360627</v>
      </c>
      <c r="G4282" s="6" t="s">
        <v>10085</v>
      </c>
      <c r="H4282" s="16">
        <v>5500200</v>
      </c>
      <c r="I4282" s="12" t="s">
        <v>17555</v>
      </c>
      <c r="J4282" s="12">
        <v>44001</v>
      </c>
      <c r="K4282" s="15">
        <v>2462000</v>
      </c>
      <c r="L4282" s="13" t="s">
        <v>15</v>
      </c>
      <c r="M4282" s="7">
        <v>1</v>
      </c>
      <c r="N4282" s="17"/>
    </row>
    <row r="4283" spans="1:14" ht="47.25">
      <c r="A4283" s="6">
        <v>4281</v>
      </c>
      <c r="B4283" s="8" t="s">
        <v>17106</v>
      </c>
      <c r="C4283" s="9" t="s">
        <v>17552</v>
      </c>
      <c r="D4283" s="10" t="s">
        <v>17553</v>
      </c>
      <c r="E4283" s="11" t="s">
        <v>17556</v>
      </c>
      <c r="F4283" s="6">
        <v>360631</v>
      </c>
      <c r="G4283" s="6" t="s">
        <v>10085</v>
      </c>
      <c r="H4283" s="16">
        <v>4172500</v>
      </c>
      <c r="I4283" s="12" t="s">
        <v>4439</v>
      </c>
      <c r="J4283" s="12">
        <v>44040</v>
      </c>
      <c r="K4283" s="15">
        <v>0</v>
      </c>
      <c r="L4283" s="13" t="s">
        <v>15</v>
      </c>
      <c r="M4283" s="7">
        <v>1</v>
      </c>
      <c r="N4283" s="17"/>
    </row>
    <row r="4284" spans="1:14" ht="47.25">
      <c r="A4284" s="6">
        <v>4282</v>
      </c>
      <c r="B4284" s="8" t="s">
        <v>17106</v>
      </c>
      <c r="C4284" s="9" t="s">
        <v>17369</v>
      </c>
      <c r="D4284" s="10" t="s">
        <v>17157</v>
      </c>
      <c r="E4284" s="11" t="s">
        <v>17370</v>
      </c>
      <c r="F4284" s="6">
        <v>361738</v>
      </c>
      <c r="G4284" s="6" t="s">
        <v>10085</v>
      </c>
      <c r="H4284" s="16">
        <v>13871600</v>
      </c>
      <c r="I4284" s="12" t="s">
        <v>11559</v>
      </c>
      <c r="J4284" s="12" t="s">
        <v>16875</v>
      </c>
      <c r="K4284" s="15">
        <v>0</v>
      </c>
      <c r="L4284" s="13" t="s">
        <v>15</v>
      </c>
      <c r="M4284" s="7">
        <v>1</v>
      </c>
      <c r="N4284" s="17"/>
    </row>
    <row r="4285" spans="1:14" ht="63">
      <c r="A4285" s="6">
        <v>4283</v>
      </c>
      <c r="B4285" s="8" t="s">
        <v>17106</v>
      </c>
      <c r="C4285" s="9" t="s">
        <v>17582</v>
      </c>
      <c r="D4285" s="10"/>
      <c r="E4285" s="11" t="s">
        <v>17583</v>
      </c>
      <c r="F4285" s="6">
        <v>490099</v>
      </c>
      <c r="G4285" s="6" t="s">
        <v>16</v>
      </c>
      <c r="H4285" s="16">
        <v>2069482.446</v>
      </c>
      <c r="I4285" s="12" t="s">
        <v>11050</v>
      </c>
      <c r="J4285" s="12" t="s">
        <v>8662</v>
      </c>
      <c r="K4285" s="15">
        <v>0</v>
      </c>
      <c r="L4285" s="13" t="s">
        <v>15</v>
      </c>
      <c r="M4285" s="7">
        <v>1</v>
      </c>
      <c r="N4285" s="17"/>
    </row>
    <row r="4286" spans="1:14" ht="63">
      <c r="A4286" s="6">
        <v>4284</v>
      </c>
      <c r="B4286" s="8" t="s">
        <v>17106</v>
      </c>
      <c r="C4286" s="9" t="s">
        <v>17584</v>
      </c>
      <c r="D4286" s="10"/>
      <c r="E4286" s="11" t="s">
        <v>17585</v>
      </c>
      <c r="F4286" s="6">
        <v>492135</v>
      </c>
      <c r="G4286" s="6" t="s">
        <v>16</v>
      </c>
      <c r="H4286" s="16">
        <v>5770737.6569999997</v>
      </c>
      <c r="I4286" s="12" t="s">
        <v>17586</v>
      </c>
      <c r="J4286" s="12">
        <v>44318</v>
      </c>
      <c r="K4286" s="15">
        <v>0</v>
      </c>
      <c r="L4286" s="13" t="s">
        <v>15</v>
      </c>
      <c r="M4286" s="7">
        <v>1</v>
      </c>
      <c r="N4286" s="17"/>
    </row>
    <row r="4287" spans="1:14" ht="47.25">
      <c r="A4287" s="6">
        <v>4285</v>
      </c>
      <c r="B4287" s="8" t="s">
        <v>17106</v>
      </c>
      <c r="C4287" s="9" t="s">
        <v>17587</v>
      </c>
      <c r="D4287" s="10" t="s">
        <v>17588</v>
      </c>
      <c r="E4287" s="11" t="s">
        <v>17589</v>
      </c>
      <c r="F4287" s="6">
        <v>490095</v>
      </c>
      <c r="G4287" s="6" t="s">
        <v>16</v>
      </c>
      <c r="H4287" s="16">
        <v>1357593.048</v>
      </c>
      <c r="I4287" s="12" t="s">
        <v>11050</v>
      </c>
      <c r="J4287" s="12" t="s">
        <v>8662</v>
      </c>
      <c r="K4287" s="15">
        <v>0</v>
      </c>
      <c r="L4287" s="13" t="s">
        <v>15</v>
      </c>
      <c r="M4287" s="7">
        <v>1</v>
      </c>
      <c r="N4287" s="17"/>
    </row>
    <row r="4288" spans="1:14" ht="63">
      <c r="A4288" s="6">
        <v>4286</v>
      </c>
      <c r="B4288" s="8" t="s">
        <v>17106</v>
      </c>
      <c r="C4288" s="9" t="s">
        <v>17590</v>
      </c>
      <c r="D4288" s="10"/>
      <c r="E4288" s="11" t="s">
        <v>17591</v>
      </c>
      <c r="F4288" s="6">
        <v>490094</v>
      </c>
      <c r="G4288" s="6" t="s">
        <v>16</v>
      </c>
      <c r="H4288" s="16">
        <v>2033315</v>
      </c>
      <c r="I4288" s="12">
        <v>43901</v>
      </c>
      <c r="J4288" s="12">
        <v>44410</v>
      </c>
      <c r="K4288" s="15">
        <v>0</v>
      </c>
      <c r="L4288" s="13" t="s">
        <v>15</v>
      </c>
      <c r="M4288" s="7">
        <v>1</v>
      </c>
      <c r="N4288" s="17"/>
    </row>
    <row r="4289" spans="1:14" ht="63">
      <c r="A4289" s="6">
        <v>4287</v>
      </c>
      <c r="B4289" s="8" t="s">
        <v>17106</v>
      </c>
      <c r="C4289" s="9" t="s">
        <v>17592</v>
      </c>
      <c r="D4289" s="10" t="s">
        <v>17593</v>
      </c>
      <c r="E4289" s="11" t="s">
        <v>17594</v>
      </c>
      <c r="F4289" s="6">
        <v>490098</v>
      </c>
      <c r="G4289" s="6" t="s">
        <v>16</v>
      </c>
      <c r="H4289" s="16">
        <v>1287840.8799999999</v>
      </c>
      <c r="I4289" s="12" t="s">
        <v>11050</v>
      </c>
      <c r="J4289" s="12" t="s">
        <v>8662</v>
      </c>
      <c r="K4289" s="15">
        <v>0</v>
      </c>
      <c r="L4289" s="13" t="s">
        <v>15</v>
      </c>
      <c r="M4289" s="7">
        <v>1</v>
      </c>
      <c r="N4289" s="17"/>
    </row>
    <row r="4290" spans="1:14" ht="94.5">
      <c r="A4290" s="6">
        <v>4288</v>
      </c>
      <c r="B4290" s="8" t="s">
        <v>17106</v>
      </c>
      <c r="C4290" s="9" t="s">
        <v>17506</v>
      </c>
      <c r="D4290" s="10" t="s">
        <v>18193</v>
      </c>
      <c r="E4290" s="11" t="s">
        <v>17509</v>
      </c>
      <c r="F4290" s="6">
        <v>502295</v>
      </c>
      <c r="G4290" s="6" t="s">
        <v>10085</v>
      </c>
      <c r="H4290" s="16">
        <v>12599395.84</v>
      </c>
      <c r="I4290" s="12" t="s">
        <v>1216</v>
      </c>
      <c r="J4290" s="12"/>
      <c r="K4290" s="15">
        <v>0</v>
      </c>
      <c r="L4290" s="13" t="s">
        <v>15</v>
      </c>
      <c r="M4290" s="7">
        <v>1</v>
      </c>
      <c r="N4290" s="17"/>
    </row>
    <row r="4291" spans="1:14" ht="63">
      <c r="A4291" s="6">
        <v>4289</v>
      </c>
      <c r="B4291" s="8" t="s">
        <v>17106</v>
      </c>
      <c r="C4291" s="9" t="s">
        <v>17506</v>
      </c>
      <c r="D4291" s="10" t="s">
        <v>18193</v>
      </c>
      <c r="E4291" s="11" t="s">
        <v>18194</v>
      </c>
      <c r="F4291" s="6">
        <v>509622</v>
      </c>
      <c r="G4291" s="6" t="s">
        <v>18195</v>
      </c>
      <c r="H4291" s="16">
        <v>5239960.7939999998</v>
      </c>
      <c r="I4291" s="12">
        <v>44231</v>
      </c>
      <c r="J4291" s="12">
        <v>44508</v>
      </c>
      <c r="K4291" s="15">
        <v>0</v>
      </c>
      <c r="L4291" s="13" t="s">
        <v>15</v>
      </c>
      <c r="M4291" s="7">
        <v>1</v>
      </c>
      <c r="N4291" s="17"/>
    </row>
    <row r="4292" spans="1:14" ht="110.25">
      <c r="A4292" s="6">
        <v>4290</v>
      </c>
      <c r="B4292" s="8" t="s">
        <v>17106</v>
      </c>
      <c r="C4292" s="9" t="s">
        <v>17506</v>
      </c>
      <c r="D4292" s="10" t="s">
        <v>18193</v>
      </c>
      <c r="E4292" s="11" t="s">
        <v>18196</v>
      </c>
      <c r="F4292" s="6">
        <v>529623</v>
      </c>
      <c r="G4292" s="6" t="s">
        <v>18197</v>
      </c>
      <c r="H4292" s="16">
        <v>7345229.0039999997</v>
      </c>
      <c r="I4292" s="12">
        <v>44231</v>
      </c>
      <c r="J4292" s="12">
        <v>44508</v>
      </c>
      <c r="K4292" s="15">
        <v>0</v>
      </c>
      <c r="L4292" s="13" t="s">
        <v>15</v>
      </c>
      <c r="M4292" s="7">
        <v>1</v>
      </c>
      <c r="N4292" s="17"/>
    </row>
    <row r="4293" spans="1:14" ht="78.75">
      <c r="A4293" s="6">
        <v>4291</v>
      </c>
      <c r="B4293" s="8" t="s">
        <v>17106</v>
      </c>
      <c r="C4293" s="9" t="s">
        <v>17506</v>
      </c>
      <c r="D4293" s="10" t="s">
        <v>18193</v>
      </c>
      <c r="E4293" s="11" t="s">
        <v>18198</v>
      </c>
      <c r="F4293" s="6">
        <v>529624</v>
      </c>
      <c r="G4293" s="6" t="s">
        <v>18199</v>
      </c>
      <c r="H4293" s="16">
        <v>4425297.0029999996</v>
      </c>
      <c r="I4293" s="12">
        <v>44231</v>
      </c>
      <c r="J4293" s="12">
        <v>44508</v>
      </c>
      <c r="K4293" s="15">
        <v>0</v>
      </c>
      <c r="L4293" s="13" t="s">
        <v>15</v>
      </c>
      <c r="M4293" s="7">
        <v>1</v>
      </c>
      <c r="N4293" s="17"/>
    </row>
    <row r="4294" spans="1:14" ht="126">
      <c r="A4294" s="6">
        <v>4292</v>
      </c>
      <c r="B4294" s="8" t="s">
        <v>17106</v>
      </c>
      <c r="C4294" s="9" t="s">
        <v>17506</v>
      </c>
      <c r="D4294" s="10" t="s">
        <v>18193</v>
      </c>
      <c r="E4294" s="11" t="s">
        <v>18200</v>
      </c>
      <c r="F4294" s="6">
        <v>529625</v>
      </c>
      <c r="G4294" s="6" t="s">
        <v>18201</v>
      </c>
      <c r="H4294" s="16">
        <v>7044582.1140000001</v>
      </c>
      <c r="I4294" s="12">
        <v>44231</v>
      </c>
      <c r="J4294" s="12">
        <v>44508</v>
      </c>
      <c r="K4294" s="15">
        <v>0</v>
      </c>
      <c r="L4294" s="13" t="s">
        <v>15</v>
      </c>
      <c r="M4294" s="7">
        <v>1</v>
      </c>
      <c r="N4294" s="17"/>
    </row>
    <row r="4295" spans="1:14" ht="47.25">
      <c r="A4295" s="6">
        <v>4293</v>
      </c>
      <c r="B4295" s="8" t="s">
        <v>17106</v>
      </c>
      <c r="C4295" s="9" t="s">
        <v>17506</v>
      </c>
      <c r="D4295" s="10" t="s">
        <v>18193</v>
      </c>
      <c r="E4295" s="11" t="s">
        <v>18202</v>
      </c>
      <c r="F4295" s="6">
        <v>513998</v>
      </c>
      <c r="G4295" s="6" t="s">
        <v>10085</v>
      </c>
      <c r="H4295" s="16">
        <v>5712456.8250000002</v>
      </c>
      <c r="I4295" s="12">
        <v>44231</v>
      </c>
      <c r="J4295" s="12">
        <v>44508</v>
      </c>
      <c r="K4295" s="15">
        <v>0</v>
      </c>
      <c r="L4295" s="13" t="s">
        <v>15</v>
      </c>
      <c r="M4295" s="7">
        <v>1</v>
      </c>
      <c r="N4295" s="17"/>
    </row>
    <row r="4296" spans="1:14" ht="63">
      <c r="A4296" s="6">
        <v>4294</v>
      </c>
      <c r="B4296" s="8" t="s">
        <v>17106</v>
      </c>
      <c r="C4296" s="9" t="s">
        <v>18203</v>
      </c>
      <c r="D4296" s="10" t="s">
        <v>18204</v>
      </c>
      <c r="E4296" s="11" t="s">
        <v>18205</v>
      </c>
      <c r="F4296" s="6">
        <v>534365</v>
      </c>
      <c r="G4296" s="6" t="s">
        <v>16</v>
      </c>
      <c r="H4296" s="16">
        <v>3552333.9449999998</v>
      </c>
      <c r="I4296" s="12"/>
      <c r="J4296" s="12"/>
      <c r="K4296" s="15">
        <v>0</v>
      </c>
      <c r="L4296" s="13" t="s">
        <v>15</v>
      </c>
      <c r="M4296" s="7">
        <v>1</v>
      </c>
      <c r="N4296" s="17"/>
    </row>
    <row r="4297" spans="1:14" ht="63">
      <c r="A4297" s="6">
        <v>4295</v>
      </c>
      <c r="B4297" s="8" t="s">
        <v>17106</v>
      </c>
      <c r="C4297" s="9" t="s">
        <v>18203</v>
      </c>
      <c r="D4297" s="10" t="s">
        <v>18204</v>
      </c>
      <c r="E4297" s="11" t="s">
        <v>18206</v>
      </c>
      <c r="F4297" s="6">
        <v>502301</v>
      </c>
      <c r="G4297" s="6" t="s">
        <v>2521</v>
      </c>
      <c r="H4297" s="16">
        <v>3226395.9950000001</v>
      </c>
      <c r="I4297" s="12">
        <v>44231</v>
      </c>
      <c r="J4297" s="12">
        <v>44294</v>
      </c>
      <c r="K4297" s="15">
        <v>0</v>
      </c>
      <c r="L4297" s="13" t="s">
        <v>15</v>
      </c>
      <c r="M4297" s="7">
        <v>1</v>
      </c>
      <c r="N4297" s="17"/>
    </row>
    <row r="4298" spans="1:14" ht="63">
      <c r="A4298" s="6">
        <v>4296</v>
      </c>
      <c r="B4298" s="8" t="s">
        <v>17106</v>
      </c>
      <c r="C4298" s="9" t="s">
        <v>18207</v>
      </c>
      <c r="D4298" s="10"/>
      <c r="E4298" s="11" t="s">
        <v>18208</v>
      </c>
      <c r="F4298" s="6">
        <v>526763</v>
      </c>
      <c r="G4298" s="6" t="s">
        <v>16</v>
      </c>
      <c r="H4298" s="16">
        <v>5488288.2180000003</v>
      </c>
      <c r="I4298" s="12"/>
      <c r="J4298" s="12"/>
      <c r="K4298" s="15">
        <v>0</v>
      </c>
      <c r="L4298" s="13" t="s">
        <v>15</v>
      </c>
      <c r="M4298" s="7">
        <v>1</v>
      </c>
      <c r="N4298" s="17"/>
    </row>
    <row r="4299" spans="1:14" ht="47.25">
      <c r="A4299" s="6">
        <v>4297</v>
      </c>
      <c r="B4299" s="8" t="s">
        <v>17106</v>
      </c>
      <c r="C4299" s="9" t="s">
        <v>18209</v>
      </c>
      <c r="D4299" s="10"/>
      <c r="E4299" s="11" t="s">
        <v>18210</v>
      </c>
      <c r="F4299" s="6">
        <v>502304</v>
      </c>
      <c r="G4299" s="6" t="s">
        <v>2521</v>
      </c>
      <c r="H4299" s="16">
        <v>4620029.83</v>
      </c>
      <c r="I4299" s="12"/>
      <c r="J4299" s="12"/>
      <c r="K4299" s="15">
        <v>0</v>
      </c>
      <c r="L4299" s="13" t="s">
        <v>15</v>
      </c>
      <c r="M4299" s="7">
        <v>1</v>
      </c>
      <c r="N4299" s="17"/>
    </row>
    <row r="4300" spans="1:14" ht="78.75">
      <c r="A4300" s="6">
        <v>4298</v>
      </c>
      <c r="B4300" s="8" t="s">
        <v>17106</v>
      </c>
      <c r="C4300" s="9" t="s">
        <v>18211</v>
      </c>
      <c r="D4300" s="10"/>
      <c r="E4300" s="11" t="s">
        <v>18212</v>
      </c>
      <c r="F4300" s="6">
        <v>502346</v>
      </c>
      <c r="G4300" s="6" t="s">
        <v>2521</v>
      </c>
      <c r="H4300" s="16">
        <v>2458499.04</v>
      </c>
      <c r="I4300" s="12">
        <v>43835</v>
      </c>
      <c r="J4300" s="12">
        <v>44283</v>
      </c>
      <c r="K4300" s="15">
        <v>0</v>
      </c>
      <c r="L4300" s="13" t="s">
        <v>15</v>
      </c>
      <c r="M4300" s="7">
        <v>1</v>
      </c>
      <c r="N4300" s="17"/>
    </row>
    <row r="4301" spans="1:14" ht="63">
      <c r="A4301" s="6">
        <v>4299</v>
      </c>
      <c r="B4301" s="8" t="s">
        <v>17106</v>
      </c>
      <c r="C4301" s="9" t="s">
        <v>18213</v>
      </c>
      <c r="D4301" s="10"/>
      <c r="E4301" s="11" t="s">
        <v>18214</v>
      </c>
      <c r="F4301" s="6">
        <v>531777</v>
      </c>
      <c r="G4301" s="6" t="s">
        <v>1109</v>
      </c>
      <c r="H4301" s="16">
        <v>321819.435</v>
      </c>
      <c r="I4301" s="12"/>
      <c r="J4301" s="12"/>
      <c r="K4301" s="15">
        <v>0</v>
      </c>
      <c r="L4301" s="13"/>
      <c r="M4301" s="7"/>
      <c r="N4301" s="17"/>
    </row>
    <row r="4302" spans="1:14" ht="63">
      <c r="A4302" s="6">
        <v>4300</v>
      </c>
      <c r="B4302" s="8" t="s">
        <v>17106</v>
      </c>
      <c r="C4302" s="9" t="s">
        <v>18213</v>
      </c>
      <c r="D4302" s="10"/>
      <c r="E4302" s="11" t="s">
        <v>18215</v>
      </c>
      <c r="F4302" s="6">
        <v>531776</v>
      </c>
      <c r="G4302" s="6" t="s">
        <v>1109</v>
      </c>
      <c r="H4302" s="16">
        <v>324707.19799999997</v>
      </c>
      <c r="I4302" s="12"/>
      <c r="J4302" s="12"/>
      <c r="K4302" s="15">
        <v>0</v>
      </c>
      <c r="L4302" s="13"/>
      <c r="M4302" s="7"/>
      <c r="N4302" s="17"/>
    </row>
    <row r="4303" spans="1:14" ht="63">
      <c r="A4303" s="6">
        <v>4301</v>
      </c>
      <c r="B4303" s="8" t="s">
        <v>17106</v>
      </c>
      <c r="C4303" s="9" t="s">
        <v>18213</v>
      </c>
      <c r="D4303" s="10"/>
      <c r="E4303" s="11" t="s">
        <v>18216</v>
      </c>
      <c r="F4303" s="6">
        <v>531782</v>
      </c>
      <c r="G4303" s="6" t="s">
        <v>1109</v>
      </c>
      <c r="H4303" s="16">
        <v>719056.79500000004</v>
      </c>
      <c r="I4303" s="12"/>
      <c r="J4303" s="12"/>
      <c r="K4303" s="15">
        <v>0</v>
      </c>
      <c r="L4303" s="13"/>
      <c r="M4303" s="7"/>
      <c r="N4303" s="17"/>
    </row>
    <row r="4304" spans="1:14" ht="78.75">
      <c r="A4304" s="6">
        <v>4302</v>
      </c>
      <c r="B4304" s="8" t="s">
        <v>5576</v>
      </c>
      <c r="C4304" s="9" t="s">
        <v>5577</v>
      </c>
      <c r="D4304" s="10" t="s">
        <v>5578</v>
      </c>
      <c r="E4304" s="11" t="s">
        <v>5579</v>
      </c>
      <c r="F4304" s="6">
        <v>497738</v>
      </c>
      <c r="G4304" s="6" t="s">
        <v>1486</v>
      </c>
      <c r="H4304" s="16">
        <v>21277395.309999999</v>
      </c>
      <c r="I4304" s="12" t="s">
        <v>5580</v>
      </c>
      <c r="J4304" s="12" t="s">
        <v>5581</v>
      </c>
      <c r="K4304" s="15">
        <v>0</v>
      </c>
      <c r="L4304" s="13" t="s">
        <v>14</v>
      </c>
      <c r="M4304" s="7">
        <v>1</v>
      </c>
      <c r="N4304" s="17"/>
    </row>
    <row r="4305" spans="1:14" ht="78.75">
      <c r="A4305" s="6">
        <v>4303</v>
      </c>
      <c r="B4305" s="8" t="s">
        <v>5576</v>
      </c>
      <c r="C4305" s="9" t="s">
        <v>5582</v>
      </c>
      <c r="D4305" s="10" t="s">
        <v>5583</v>
      </c>
      <c r="E4305" s="11" t="s">
        <v>5579</v>
      </c>
      <c r="F4305" s="6">
        <v>497738</v>
      </c>
      <c r="G4305" s="6" t="s">
        <v>1486</v>
      </c>
      <c r="H4305" s="16">
        <v>21277395.309999999</v>
      </c>
      <c r="I4305" s="12" t="s">
        <v>5580</v>
      </c>
      <c r="J4305" s="12" t="s">
        <v>5581</v>
      </c>
      <c r="K4305" s="15">
        <v>0</v>
      </c>
      <c r="L4305" s="13" t="s">
        <v>14</v>
      </c>
      <c r="M4305" s="7">
        <v>0.9</v>
      </c>
      <c r="N4305" s="17"/>
    </row>
    <row r="4306" spans="1:14" ht="78.75">
      <c r="A4306" s="6">
        <v>4304</v>
      </c>
      <c r="B4306" s="8" t="s">
        <v>5576</v>
      </c>
      <c r="C4306" s="9" t="s">
        <v>5584</v>
      </c>
      <c r="D4306" s="10" t="s">
        <v>5585</v>
      </c>
      <c r="E4306" s="11" t="s">
        <v>5579</v>
      </c>
      <c r="F4306" s="6">
        <v>497738</v>
      </c>
      <c r="G4306" s="6" t="s">
        <v>1486</v>
      </c>
      <c r="H4306" s="16">
        <v>21277395.309999999</v>
      </c>
      <c r="I4306" s="12" t="s">
        <v>5580</v>
      </c>
      <c r="J4306" s="12" t="s">
        <v>5581</v>
      </c>
      <c r="K4306" s="15">
        <v>0</v>
      </c>
      <c r="L4306" s="13" t="s">
        <v>14</v>
      </c>
      <c r="M4306" s="7">
        <v>0.1</v>
      </c>
      <c r="N4306" s="17"/>
    </row>
    <row r="4307" spans="1:14" ht="78.75">
      <c r="A4307" s="6">
        <v>4305</v>
      </c>
      <c r="B4307" s="8" t="s">
        <v>5576</v>
      </c>
      <c r="C4307" s="9" t="s">
        <v>5586</v>
      </c>
      <c r="D4307" s="10" t="s">
        <v>5587</v>
      </c>
      <c r="E4307" s="11" t="s">
        <v>5588</v>
      </c>
      <c r="F4307" s="6">
        <v>497748</v>
      </c>
      <c r="G4307" s="6" t="s">
        <v>1486</v>
      </c>
      <c r="H4307" s="16">
        <v>27200219.129999999</v>
      </c>
      <c r="I4307" s="12" t="s">
        <v>5589</v>
      </c>
      <c r="J4307" s="12" t="s">
        <v>5590</v>
      </c>
      <c r="K4307" s="15">
        <v>0</v>
      </c>
      <c r="L4307" s="13" t="s">
        <v>14</v>
      </c>
      <c r="M4307" s="7">
        <v>1</v>
      </c>
      <c r="N4307" s="17"/>
    </row>
    <row r="4308" spans="1:14" ht="78.75">
      <c r="A4308" s="6">
        <v>4306</v>
      </c>
      <c r="B4308" s="8" t="s">
        <v>5576</v>
      </c>
      <c r="C4308" s="9" t="s">
        <v>5591</v>
      </c>
      <c r="D4308" s="10" t="s">
        <v>5592</v>
      </c>
      <c r="E4308" s="11" t="s">
        <v>5588</v>
      </c>
      <c r="F4308" s="6">
        <v>497748</v>
      </c>
      <c r="G4308" s="6" t="s">
        <v>1486</v>
      </c>
      <c r="H4308" s="16">
        <v>27200219.129999999</v>
      </c>
      <c r="I4308" s="12" t="s">
        <v>5589</v>
      </c>
      <c r="J4308" s="12" t="s">
        <v>5590</v>
      </c>
      <c r="K4308" s="15">
        <v>0</v>
      </c>
      <c r="L4308" s="13" t="s">
        <v>14</v>
      </c>
      <c r="M4308" s="7">
        <v>0.51</v>
      </c>
      <c r="N4308" s="17"/>
    </row>
    <row r="4309" spans="1:14" ht="78.75">
      <c r="A4309" s="6">
        <v>4307</v>
      </c>
      <c r="B4309" s="8" t="s">
        <v>5576</v>
      </c>
      <c r="C4309" s="9" t="s">
        <v>5593</v>
      </c>
      <c r="D4309" s="10" t="s">
        <v>5594</v>
      </c>
      <c r="E4309" s="11" t="s">
        <v>5588</v>
      </c>
      <c r="F4309" s="6">
        <v>497748</v>
      </c>
      <c r="G4309" s="6" t="s">
        <v>1486</v>
      </c>
      <c r="H4309" s="16">
        <v>27200219.129999999</v>
      </c>
      <c r="I4309" s="12" t="s">
        <v>5589</v>
      </c>
      <c r="J4309" s="12" t="s">
        <v>5590</v>
      </c>
      <c r="K4309" s="15">
        <v>0</v>
      </c>
      <c r="L4309" s="13" t="s">
        <v>14</v>
      </c>
      <c r="M4309" s="7">
        <v>0.49</v>
      </c>
      <c r="N4309" s="17"/>
    </row>
    <row r="4310" spans="1:14" ht="78.75">
      <c r="A4310" s="6">
        <v>4308</v>
      </c>
      <c r="B4310" s="8" t="s">
        <v>5576</v>
      </c>
      <c r="C4310" s="9" t="s">
        <v>5595</v>
      </c>
      <c r="D4310" s="10" t="s">
        <v>5150</v>
      </c>
      <c r="E4310" s="11" t="s">
        <v>5596</v>
      </c>
      <c r="F4310" s="6">
        <v>497752</v>
      </c>
      <c r="G4310" s="6" t="s">
        <v>1486</v>
      </c>
      <c r="H4310" s="16">
        <v>19947367.800000001</v>
      </c>
      <c r="I4310" s="12" t="s">
        <v>5597</v>
      </c>
      <c r="J4310" s="12" t="s">
        <v>5598</v>
      </c>
      <c r="K4310" s="15">
        <v>0</v>
      </c>
      <c r="L4310" s="13" t="s">
        <v>15</v>
      </c>
      <c r="M4310" s="7">
        <v>1</v>
      </c>
      <c r="N4310" s="17"/>
    </row>
    <row r="4311" spans="1:14" ht="78.75">
      <c r="A4311" s="6">
        <v>4309</v>
      </c>
      <c r="B4311" s="8" t="s">
        <v>5576</v>
      </c>
      <c r="C4311" s="9" t="s">
        <v>5599</v>
      </c>
      <c r="D4311" s="10" t="s">
        <v>5600</v>
      </c>
      <c r="E4311" s="11" t="s">
        <v>5601</v>
      </c>
      <c r="F4311" s="6">
        <v>497755</v>
      </c>
      <c r="G4311" s="6" t="s">
        <v>1486</v>
      </c>
      <c r="H4311" s="16">
        <v>28106566.870000001</v>
      </c>
      <c r="I4311" s="12" t="s">
        <v>5580</v>
      </c>
      <c r="J4311" s="12" t="s">
        <v>5590</v>
      </c>
      <c r="K4311" s="15">
        <v>0</v>
      </c>
      <c r="L4311" s="13" t="s">
        <v>14</v>
      </c>
      <c r="M4311" s="7">
        <v>1</v>
      </c>
      <c r="N4311" s="17"/>
    </row>
    <row r="4312" spans="1:14" ht="78.75">
      <c r="A4312" s="6">
        <v>4310</v>
      </c>
      <c r="B4312" s="8" t="s">
        <v>5576</v>
      </c>
      <c r="C4312" s="9" t="s">
        <v>5602</v>
      </c>
      <c r="D4312" s="10" t="s">
        <v>5603</v>
      </c>
      <c r="E4312" s="11" t="s">
        <v>5601</v>
      </c>
      <c r="F4312" s="6">
        <v>497755</v>
      </c>
      <c r="G4312" s="6" t="s">
        <v>1486</v>
      </c>
      <c r="H4312" s="16">
        <v>28106566.870000001</v>
      </c>
      <c r="I4312" s="12" t="s">
        <v>5580</v>
      </c>
      <c r="J4312" s="12" t="s">
        <v>5590</v>
      </c>
      <c r="K4312" s="15">
        <v>0</v>
      </c>
      <c r="L4312" s="13" t="s">
        <v>14</v>
      </c>
      <c r="M4312" s="7">
        <v>0.49</v>
      </c>
      <c r="N4312" s="17"/>
    </row>
    <row r="4313" spans="1:14" ht="78.75">
      <c r="A4313" s="6">
        <v>4311</v>
      </c>
      <c r="B4313" s="8" t="s">
        <v>5576</v>
      </c>
      <c r="C4313" s="9" t="s">
        <v>5604</v>
      </c>
      <c r="D4313" s="10" t="s">
        <v>5605</v>
      </c>
      <c r="E4313" s="11" t="s">
        <v>5601</v>
      </c>
      <c r="F4313" s="6">
        <v>497755</v>
      </c>
      <c r="G4313" s="6" t="s">
        <v>1486</v>
      </c>
      <c r="H4313" s="16">
        <v>28106566.870000001</v>
      </c>
      <c r="I4313" s="12" t="s">
        <v>5580</v>
      </c>
      <c r="J4313" s="12" t="s">
        <v>5590</v>
      </c>
      <c r="K4313" s="15">
        <v>0</v>
      </c>
      <c r="L4313" s="13" t="s">
        <v>14</v>
      </c>
      <c r="M4313" s="7">
        <v>0.51</v>
      </c>
      <c r="N4313" s="17"/>
    </row>
    <row r="4314" spans="1:14" ht="78.75">
      <c r="A4314" s="6">
        <v>4312</v>
      </c>
      <c r="B4314" s="8" t="s">
        <v>5576</v>
      </c>
      <c r="C4314" s="9" t="s">
        <v>5606</v>
      </c>
      <c r="D4314" s="10" t="s">
        <v>5607</v>
      </c>
      <c r="E4314" s="11" t="s">
        <v>5608</v>
      </c>
      <c r="F4314" s="6">
        <v>497764</v>
      </c>
      <c r="G4314" s="6" t="s">
        <v>1486</v>
      </c>
      <c r="H4314" s="16">
        <v>28111295.670000002</v>
      </c>
      <c r="I4314" s="12" t="s">
        <v>5580</v>
      </c>
      <c r="J4314" s="12" t="s">
        <v>5581</v>
      </c>
      <c r="K4314" s="15">
        <v>0</v>
      </c>
      <c r="L4314" s="13" t="s">
        <v>14</v>
      </c>
      <c r="M4314" s="7">
        <v>1</v>
      </c>
      <c r="N4314" s="17"/>
    </row>
    <row r="4315" spans="1:14" ht="78.75">
      <c r="A4315" s="6">
        <v>4313</v>
      </c>
      <c r="B4315" s="8" t="s">
        <v>5576</v>
      </c>
      <c r="C4315" s="9" t="s">
        <v>5609</v>
      </c>
      <c r="D4315" s="10" t="s">
        <v>5610</v>
      </c>
      <c r="E4315" s="11" t="s">
        <v>5608</v>
      </c>
      <c r="F4315" s="6">
        <v>497764</v>
      </c>
      <c r="G4315" s="6" t="s">
        <v>1486</v>
      </c>
      <c r="H4315" s="16">
        <v>28111295.670000002</v>
      </c>
      <c r="I4315" s="12" t="s">
        <v>5580</v>
      </c>
      <c r="J4315" s="12" t="s">
        <v>5581</v>
      </c>
      <c r="K4315" s="15">
        <v>0</v>
      </c>
      <c r="L4315" s="13" t="s">
        <v>14</v>
      </c>
      <c r="M4315" s="7">
        <v>0.49</v>
      </c>
      <c r="N4315" s="17"/>
    </row>
    <row r="4316" spans="1:14" ht="78.75">
      <c r="A4316" s="6">
        <v>4314</v>
      </c>
      <c r="B4316" s="8" t="s">
        <v>5576</v>
      </c>
      <c r="C4316" s="9" t="s">
        <v>5604</v>
      </c>
      <c r="D4316" s="10" t="s">
        <v>5605</v>
      </c>
      <c r="E4316" s="11" t="s">
        <v>5608</v>
      </c>
      <c r="F4316" s="6">
        <v>497764</v>
      </c>
      <c r="G4316" s="6" t="s">
        <v>1486</v>
      </c>
      <c r="H4316" s="16">
        <v>28111295.670000002</v>
      </c>
      <c r="I4316" s="12" t="s">
        <v>5580</v>
      </c>
      <c r="J4316" s="12" t="s">
        <v>5581</v>
      </c>
      <c r="K4316" s="15">
        <v>0</v>
      </c>
      <c r="L4316" s="13" t="s">
        <v>14</v>
      </c>
      <c r="M4316" s="7">
        <v>0.51</v>
      </c>
      <c r="N4316" s="17"/>
    </row>
    <row r="4317" spans="1:14" ht="94.5">
      <c r="A4317" s="6">
        <v>4315</v>
      </c>
      <c r="B4317" s="8" t="s">
        <v>5576</v>
      </c>
      <c r="C4317" s="9" t="s">
        <v>5611</v>
      </c>
      <c r="D4317" s="10" t="s">
        <v>2576</v>
      </c>
      <c r="E4317" s="11" t="s">
        <v>5612</v>
      </c>
      <c r="F4317" s="6">
        <v>284230</v>
      </c>
      <c r="G4317" s="6" t="s">
        <v>706</v>
      </c>
      <c r="H4317" s="16">
        <v>26080155.609999999</v>
      </c>
      <c r="I4317" s="12" t="s">
        <v>5613</v>
      </c>
      <c r="J4317" s="12">
        <v>44232</v>
      </c>
      <c r="K4317" s="15">
        <v>9850000</v>
      </c>
      <c r="L4317" s="13" t="s">
        <v>15</v>
      </c>
      <c r="M4317" s="7">
        <v>1</v>
      </c>
      <c r="N4317" s="17"/>
    </row>
    <row r="4318" spans="1:14" ht="78.75">
      <c r="A4318" s="6">
        <v>4316</v>
      </c>
      <c r="B4318" s="8" t="s">
        <v>5576</v>
      </c>
      <c r="C4318" s="9" t="s">
        <v>5614</v>
      </c>
      <c r="D4318" s="10" t="s">
        <v>5615</v>
      </c>
      <c r="E4318" s="11" t="s">
        <v>5616</v>
      </c>
      <c r="F4318" s="6">
        <v>316190</v>
      </c>
      <c r="G4318" s="6" t="s">
        <v>706</v>
      </c>
      <c r="H4318" s="16">
        <v>114852140.82600001</v>
      </c>
      <c r="I4318" s="12" t="s">
        <v>5617</v>
      </c>
      <c r="J4318" s="12">
        <v>44260</v>
      </c>
      <c r="K4318" s="15">
        <v>55477708</v>
      </c>
      <c r="L4318" s="13" t="s">
        <v>14</v>
      </c>
      <c r="M4318" s="7">
        <v>1</v>
      </c>
      <c r="N4318" s="17"/>
    </row>
    <row r="4319" spans="1:14" ht="78.75">
      <c r="A4319" s="6">
        <v>4317</v>
      </c>
      <c r="B4319" s="8" t="s">
        <v>5576</v>
      </c>
      <c r="C4319" s="9" t="s">
        <v>5618</v>
      </c>
      <c r="D4319" s="10" t="s">
        <v>5619</v>
      </c>
      <c r="E4319" s="11" t="s">
        <v>5616</v>
      </c>
      <c r="F4319" s="6">
        <v>316190</v>
      </c>
      <c r="G4319" s="6" t="s">
        <v>706</v>
      </c>
      <c r="H4319" s="16">
        <v>114852140.82600001</v>
      </c>
      <c r="I4319" s="12" t="s">
        <v>5617</v>
      </c>
      <c r="J4319" s="12">
        <v>44260</v>
      </c>
      <c r="K4319" s="15">
        <v>55477708</v>
      </c>
      <c r="L4319" s="13" t="s">
        <v>14</v>
      </c>
      <c r="M4319" s="7">
        <v>0.49</v>
      </c>
      <c r="N4319" s="17"/>
    </row>
    <row r="4320" spans="1:14" ht="78.75">
      <c r="A4320" s="6">
        <v>4318</v>
      </c>
      <c r="B4320" s="8" t="s">
        <v>5576</v>
      </c>
      <c r="C4320" s="9" t="s">
        <v>5620</v>
      </c>
      <c r="D4320" s="10" t="s">
        <v>5621</v>
      </c>
      <c r="E4320" s="11" t="s">
        <v>5616</v>
      </c>
      <c r="F4320" s="6">
        <v>316190</v>
      </c>
      <c r="G4320" s="6" t="s">
        <v>706</v>
      </c>
      <c r="H4320" s="16">
        <v>114852140.82600001</v>
      </c>
      <c r="I4320" s="12" t="s">
        <v>5617</v>
      </c>
      <c r="J4320" s="12">
        <v>44260</v>
      </c>
      <c r="K4320" s="15">
        <v>55477708</v>
      </c>
      <c r="L4320" s="13" t="s">
        <v>14</v>
      </c>
      <c r="M4320" s="7">
        <v>0.51</v>
      </c>
      <c r="N4320" s="17"/>
    </row>
    <row r="4321" spans="1:14" ht="78.75">
      <c r="A4321" s="6">
        <v>4319</v>
      </c>
      <c r="B4321" s="8" t="s">
        <v>5576</v>
      </c>
      <c r="C4321" s="9" t="s">
        <v>5622</v>
      </c>
      <c r="D4321" s="10" t="s">
        <v>5623</v>
      </c>
      <c r="E4321" s="11" t="s">
        <v>5624</v>
      </c>
      <c r="F4321" s="6">
        <v>435770</v>
      </c>
      <c r="G4321" s="6" t="s">
        <v>706</v>
      </c>
      <c r="H4321" s="16">
        <v>4916652.8</v>
      </c>
      <c r="I4321" s="12">
        <v>43867</v>
      </c>
      <c r="J4321" s="12">
        <v>44079</v>
      </c>
      <c r="K4321" s="15">
        <v>0</v>
      </c>
      <c r="L4321" s="13" t="s">
        <v>15</v>
      </c>
      <c r="M4321" s="7">
        <v>1</v>
      </c>
      <c r="N4321" s="17"/>
    </row>
    <row r="4322" spans="1:14" ht="78.75">
      <c r="A4322" s="6">
        <v>4320</v>
      </c>
      <c r="B4322" s="8" t="s">
        <v>5576</v>
      </c>
      <c r="C4322" s="9" t="s">
        <v>5625</v>
      </c>
      <c r="D4322" s="10" t="s">
        <v>5626</v>
      </c>
      <c r="E4322" s="11" t="s">
        <v>5627</v>
      </c>
      <c r="F4322" s="6">
        <v>268136</v>
      </c>
      <c r="G4322" s="6" t="s">
        <v>706</v>
      </c>
      <c r="H4322" s="16">
        <v>22808061.789999999</v>
      </c>
      <c r="I4322" s="12" t="s">
        <v>5628</v>
      </c>
      <c r="J4322" s="12" t="s">
        <v>5629</v>
      </c>
      <c r="K4322" s="15">
        <v>16450000</v>
      </c>
      <c r="L4322" s="13" t="s">
        <v>14</v>
      </c>
      <c r="M4322" s="7">
        <v>1</v>
      </c>
      <c r="N4322" s="17"/>
    </row>
    <row r="4323" spans="1:14" ht="78.75">
      <c r="A4323" s="6">
        <v>4321</v>
      </c>
      <c r="B4323" s="8" t="s">
        <v>5576</v>
      </c>
      <c r="C4323" s="9" t="s">
        <v>5630</v>
      </c>
      <c r="D4323" s="10" t="s">
        <v>5631</v>
      </c>
      <c r="E4323" s="11" t="s">
        <v>5627</v>
      </c>
      <c r="F4323" s="6">
        <v>268136</v>
      </c>
      <c r="G4323" s="6" t="s">
        <v>706</v>
      </c>
      <c r="H4323" s="16">
        <v>22808061.789999999</v>
      </c>
      <c r="I4323" s="12" t="s">
        <v>5628</v>
      </c>
      <c r="J4323" s="12" t="s">
        <v>5629</v>
      </c>
      <c r="K4323" s="15">
        <v>16450000</v>
      </c>
      <c r="L4323" s="13" t="s">
        <v>14</v>
      </c>
      <c r="M4323" s="7">
        <v>0.7</v>
      </c>
      <c r="N4323" s="17"/>
    </row>
    <row r="4324" spans="1:14" ht="78.75">
      <c r="A4324" s="6">
        <v>4322</v>
      </c>
      <c r="B4324" s="8" t="s">
        <v>5576</v>
      </c>
      <c r="C4324" s="9" t="s">
        <v>5632</v>
      </c>
      <c r="D4324" s="10" t="s">
        <v>5633</v>
      </c>
      <c r="E4324" s="11" t="s">
        <v>5627</v>
      </c>
      <c r="F4324" s="6">
        <v>268136</v>
      </c>
      <c r="G4324" s="6" t="s">
        <v>706</v>
      </c>
      <c r="H4324" s="16">
        <v>22808061.789999999</v>
      </c>
      <c r="I4324" s="12" t="s">
        <v>5628</v>
      </c>
      <c r="J4324" s="12" t="s">
        <v>5629</v>
      </c>
      <c r="K4324" s="15">
        <v>16450000</v>
      </c>
      <c r="L4324" s="13" t="s">
        <v>14</v>
      </c>
      <c r="M4324" s="7">
        <v>0.3</v>
      </c>
      <c r="N4324" s="17"/>
    </row>
    <row r="4325" spans="1:14" ht="110.25">
      <c r="A4325" s="6">
        <v>4323</v>
      </c>
      <c r="B4325" s="8" t="s">
        <v>5576</v>
      </c>
      <c r="C4325" s="9" t="s">
        <v>5634</v>
      </c>
      <c r="D4325" s="10" t="s">
        <v>5635</v>
      </c>
      <c r="E4325" s="11" t="s">
        <v>5636</v>
      </c>
      <c r="F4325" s="6">
        <v>481679</v>
      </c>
      <c r="G4325" s="6" t="s">
        <v>706</v>
      </c>
      <c r="H4325" s="16">
        <v>1044052.85</v>
      </c>
      <c r="I4325" s="12" t="s">
        <v>5637</v>
      </c>
      <c r="J4325" s="12">
        <v>44256</v>
      </c>
      <c r="K4325" s="15">
        <v>0</v>
      </c>
      <c r="L4325" s="13" t="s">
        <v>15</v>
      </c>
      <c r="M4325" s="7">
        <v>1</v>
      </c>
      <c r="N4325" s="17"/>
    </row>
    <row r="4326" spans="1:14" ht="299.25">
      <c r="A4326" s="6">
        <v>4324</v>
      </c>
      <c r="B4326" s="8" t="s">
        <v>5576</v>
      </c>
      <c r="C4326" s="9" t="s">
        <v>5638</v>
      </c>
      <c r="D4326" s="10" t="s">
        <v>5639</v>
      </c>
      <c r="E4326" s="11" t="s">
        <v>5640</v>
      </c>
      <c r="F4326" s="6">
        <v>435764</v>
      </c>
      <c r="G4326" s="6" t="s">
        <v>706</v>
      </c>
      <c r="H4326" s="16">
        <v>7051147.9500000002</v>
      </c>
      <c r="I4326" s="12">
        <v>43896</v>
      </c>
      <c r="J4326" s="12">
        <v>44024</v>
      </c>
      <c r="K4326" s="15">
        <v>0</v>
      </c>
      <c r="L4326" s="13" t="s">
        <v>15</v>
      </c>
      <c r="M4326" s="7">
        <v>1</v>
      </c>
      <c r="N4326" s="17"/>
    </row>
    <row r="4327" spans="1:14" ht="78.75">
      <c r="A4327" s="6">
        <v>4325</v>
      </c>
      <c r="B4327" s="8" t="s">
        <v>5576</v>
      </c>
      <c r="C4327" s="9" t="s">
        <v>5641</v>
      </c>
      <c r="D4327" s="10" t="s">
        <v>5642</v>
      </c>
      <c r="E4327" s="11" t="s">
        <v>5643</v>
      </c>
      <c r="F4327" s="6">
        <v>241145</v>
      </c>
      <c r="G4327" s="6" t="s">
        <v>4644</v>
      </c>
      <c r="H4327" s="16">
        <v>9498485.0920000002</v>
      </c>
      <c r="I4327" s="12">
        <v>43482</v>
      </c>
      <c r="J4327" s="12" t="s">
        <v>5644</v>
      </c>
      <c r="K4327" s="15">
        <v>4798640</v>
      </c>
      <c r="L4327" s="13" t="s">
        <v>15</v>
      </c>
      <c r="M4327" s="7">
        <v>1</v>
      </c>
      <c r="N4327" s="17"/>
    </row>
    <row r="4328" spans="1:14" ht="94.5">
      <c r="A4328" s="6">
        <v>4326</v>
      </c>
      <c r="B4328" s="8" t="s">
        <v>5576</v>
      </c>
      <c r="C4328" s="9" t="s">
        <v>5645</v>
      </c>
      <c r="D4328" s="10" t="s">
        <v>5646</v>
      </c>
      <c r="E4328" s="11" t="s">
        <v>5647</v>
      </c>
      <c r="F4328" s="6">
        <v>197614</v>
      </c>
      <c r="G4328" s="6" t="s">
        <v>4644</v>
      </c>
      <c r="H4328" s="16">
        <v>21567652.850000001</v>
      </c>
      <c r="I4328" s="12">
        <v>43312</v>
      </c>
      <c r="J4328" s="12" t="s">
        <v>5648</v>
      </c>
      <c r="K4328" s="15">
        <v>19000000</v>
      </c>
      <c r="L4328" s="13" t="s">
        <v>15</v>
      </c>
      <c r="M4328" s="7">
        <v>1</v>
      </c>
      <c r="N4328" s="17"/>
    </row>
    <row r="4329" spans="1:14" ht="173.25">
      <c r="A4329" s="6">
        <v>4327</v>
      </c>
      <c r="B4329" s="8" t="s">
        <v>5576</v>
      </c>
      <c r="C4329" s="9" t="s">
        <v>5649</v>
      </c>
      <c r="D4329" s="10" t="s">
        <v>5650</v>
      </c>
      <c r="E4329" s="11" t="s">
        <v>5651</v>
      </c>
      <c r="F4329" s="6">
        <v>212152</v>
      </c>
      <c r="G4329" s="6" t="s">
        <v>4644</v>
      </c>
      <c r="H4329" s="16">
        <v>32181431.995999999</v>
      </c>
      <c r="I4329" s="12" t="s">
        <v>5652</v>
      </c>
      <c r="J4329" s="12" t="s">
        <v>5653</v>
      </c>
      <c r="K4329" s="15">
        <v>32165849</v>
      </c>
      <c r="L4329" s="13" t="s">
        <v>14</v>
      </c>
      <c r="M4329" s="7">
        <v>1</v>
      </c>
      <c r="N4329" s="17"/>
    </row>
    <row r="4330" spans="1:14" ht="173.25">
      <c r="A4330" s="6">
        <v>4328</v>
      </c>
      <c r="B4330" s="8" t="s">
        <v>5576</v>
      </c>
      <c r="C4330" s="9" t="s">
        <v>5654</v>
      </c>
      <c r="D4330" s="10" t="s">
        <v>5655</v>
      </c>
      <c r="E4330" s="11" t="s">
        <v>5651</v>
      </c>
      <c r="F4330" s="6">
        <v>212152</v>
      </c>
      <c r="G4330" s="6" t="s">
        <v>4644</v>
      </c>
      <c r="H4330" s="16">
        <v>32181431.995999999</v>
      </c>
      <c r="I4330" s="12" t="s">
        <v>5652</v>
      </c>
      <c r="J4330" s="12" t="s">
        <v>5656</v>
      </c>
      <c r="K4330" s="15">
        <v>32165849</v>
      </c>
      <c r="L4330" s="13" t="s">
        <v>14</v>
      </c>
      <c r="M4330" s="7">
        <v>0.51</v>
      </c>
      <c r="N4330" s="17"/>
    </row>
    <row r="4331" spans="1:14" ht="173.25">
      <c r="A4331" s="6">
        <v>4329</v>
      </c>
      <c r="B4331" s="8" t="s">
        <v>5576</v>
      </c>
      <c r="C4331" s="9" t="s">
        <v>5657</v>
      </c>
      <c r="D4331" s="10" t="s">
        <v>4949</v>
      </c>
      <c r="E4331" s="11" t="s">
        <v>5651</v>
      </c>
      <c r="F4331" s="6">
        <v>212152</v>
      </c>
      <c r="G4331" s="6" t="s">
        <v>4644</v>
      </c>
      <c r="H4331" s="16">
        <v>32181431.995999999</v>
      </c>
      <c r="I4331" s="12" t="s">
        <v>5652</v>
      </c>
      <c r="J4331" s="12" t="s">
        <v>5653</v>
      </c>
      <c r="K4331" s="15">
        <v>32165849</v>
      </c>
      <c r="L4331" s="13" t="s">
        <v>14</v>
      </c>
      <c r="M4331" s="7">
        <v>0.49</v>
      </c>
      <c r="N4331" s="17"/>
    </row>
    <row r="4332" spans="1:14" ht="63">
      <c r="A4332" s="6">
        <v>4330</v>
      </c>
      <c r="B4332" s="8" t="s">
        <v>5576</v>
      </c>
      <c r="C4332" s="9" t="s">
        <v>5658</v>
      </c>
      <c r="D4332" s="10" t="s">
        <v>5659</v>
      </c>
      <c r="E4332" s="11" t="s">
        <v>5660</v>
      </c>
      <c r="F4332" s="6">
        <v>197625</v>
      </c>
      <c r="G4332" s="6" t="s">
        <v>4644</v>
      </c>
      <c r="H4332" s="16" t="s">
        <v>5661</v>
      </c>
      <c r="I4332" s="12">
        <v>43289</v>
      </c>
      <c r="J4332" s="12" t="s">
        <v>5662</v>
      </c>
      <c r="K4332" s="15" t="s">
        <v>5663</v>
      </c>
      <c r="L4332" s="13" t="s">
        <v>15</v>
      </c>
      <c r="M4332" s="7">
        <v>1</v>
      </c>
      <c r="N4332" s="17"/>
    </row>
    <row r="4333" spans="1:14" ht="78.75">
      <c r="A4333" s="6">
        <v>4331</v>
      </c>
      <c r="B4333" s="8" t="s">
        <v>5576</v>
      </c>
      <c r="C4333" s="9" t="s">
        <v>5664</v>
      </c>
      <c r="D4333" s="10" t="s">
        <v>5665</v>
      </c>
      <c r="E4333" s="11" t="s">
        <v>5666</v>
      </c>
      <c r="F4333" s="6">
        <v>192808</v>
      </c>
      <c r="G4333" s="6" t="s">
        <v>4644</v>
      </c>
      <c r="H4333" s="16">
        <v>15290387.529999999</v>
      </c>
      <c r="I4333" s="12">
        <v>43272</v>
      </c>
      <c r="J4333" s="12" t="s">
        <v>5667</v>
      </c>
      <c r="K4333" s="15" t="s">
        <v>5668</v>
      </c>
      <c r="L4333" s="13" t="s">
        <v>15</v>
      </c>
      <c r="M4333" s="7">
        <v>1</v>
      </c>
      <c r="N4333" s="17"/>
    </row>
    <row r="4334" spans="1:14" ht="141.75">
      <c r="A4334" s="6">
        <v>4332</v>
      </c>
      <c r="B4334" s="8" t="s">
        <v>5576</v>
      </c>
      <c r="C4334" s="9" t="s">
        <v>5669</v>
      </c>
      <c r="D4334" s="10" t="s">
        <v>5670</v>
      </c>
      <c r="E4334" s="11" t="s">
        <v>5671</v>
      </c>
      <c r="F4334" s="6">
        <v>241144</v>
      </c>
      <c r="G4334" s="6" t="s">
        <v>4644</v>
      </c>
      <c r="H4334" s="16" t="s">
        <v>5672</v>
      </c>
      <c r="I4334" s="12">
        <v>43474</v>
      </c>
      <c r="J4334" s="12" t="s">
        <v>5673</v>
      </c>
      <c r="K4334" s="15" t="s">
        <v>5674</v>
      </c>
      <c r="L4334" s="13" t="s">
        <v>15</v>
      </c>
      <c r="M4334" s="7">
        <v>1</v>
      </c>
      <c r="N4334" s="17"/>
    </row>
    <row r="4335" spans="1:14" ht="78.75">
      <c r="A4335" s="6">
        <v>4333</v>
      </c>
      <c r="B4335" s="8" t="s">
        <v>5576</v>
      </c>
      <c r="C4335" s="9" t="s">
        <v>5675</v>
      </c>
      <c r="D4335" s="10" t="s">
        <v>5676</v>
      </c>
      <c r="E4335" s="11" t="s">
        <v>5677</v>
      </c>
      <c r="F4335" s="6">
        <v>204877</v>
      </c>
      <c r="G4335" s="6" t="s">
        <v>4644</v>
      </c>
      <c r="H4335" s="16" t="s">
        <v>5678</v>
      </c>
      <c r="I4335" s="12" t="s">
        <v>5679</v>
      </c>
      <c r="J4335" s="12" t="s">
        <v>5680</v>
      </c>
      <c r="K4335" s="15" t="s">
        <v>5681</v>
      </c>
      <c r="L4335" s="13" t="s">
        <v>15</v>
      </c>
      <c r="M4335" s="7">
        <v>1</v>
      </c>
      <c r="N4335" s="17"/>
    </row>
    <row r="4336" spans="1:14" ht="110.25">
      <c r="A4336" s="6">
        <v>4334</v>
      </c>
      <c r="B4336" s="8" t="s">
        <v>5576</v>
      </c>
      <c r="C4336" s="9" t="s">
        <v>5682</v>
      </c>
      <c r="D4336" s="10" t="s">
        <v>5683</v>
      </c>
      <c r="E4336" s="11" t="s">
        <v>5684</v>
      </c>
      <c r="F4336" s="6">
        <v>204872</v>
      </c>
      <c r="G4336" s="6" t="s">
        <v>4644</v>
      </c>
      <c r="H4336" s="16" t="s">
        <v>5685</v>
      </c>
      <c r="I4336" s="12">
        <v>43304</v>
      </c>
      <c r="J4336" s="12" t="s">
        <v>5686</v>
      </c>
      <c r="K4336" s="15" t="s">
        <v>5687</v>
      </c>
      <c r="L4336" s="13" t="s">
        <v>15</v>
      </c>
      <c r="M4336" s="7">
        <v>1</v>
      </c>
      <c r="N4336" s="17"/>
    </row>
    <row r="4337" spans="1:14" ht="63">
      <c r="A4337" s="6">
        <v>4335</v>
      </c>
      <c r="B4337" s="8" t="s">
        <v>5576</v>
      </c>
      <c r="C4337" s="9" t="s">
        <v>5688</v>
      </c>
      <c r="D4337" s="10" t="s">
        <v>5689</v>
      </c>
      <c r="E4337" s="11" t="s">
        <v>5690</v>
      </c>
      <c r="F4337" s="6">
        <v>241146</v>
      </c>
      <c r="G4337" s="6" t="s">
        <v>4644</v>
      </c>
      <c r="H4337" s="16">
        <v>24340001.335000001</v>
      </c>
      <c r="I4337" s="12">
        <v>43480</v>
      </c>
      <c r="J4337" s="12" t="s">
        <v>846</v>
      </c>
      <c r="K4337" s="15">
        <v>10800000</v>
      </c>
      <c r="L4337" s="13" t="s">
        <v>14</v>
      </c>
      <c r="M4337" s="7">
        <v>1</v>
      </c>
      <c r="N4337" s="17"/>
    </row>
    <row r="4338" spans="1:14" ht="63">
      <c r="A4338" s="6">
        <v>4336</v>
      </c>
      <c r="B4338" s="8" t="s">
        <v>5576</v>
      </c>
      <c r="C4338" s="9" t="s">
        <v>5691</v>
      </c>
      <c r="D4338" s="10" t="s">
        <v>5692</v>
      </c>
      <c r="E4338" s="11" t="s">
        <v>5690</v>
      </c>
      <c r="F4338" s="6">
        <v>241146</v>
      </c>
      <c r="G4338" s="6" t="s">
        <v>4644</v>
      </c>
      <c r="H4338" s="16">
        <v>24340001.335000001</v>
      </c>
      <c r="I4338" s="12">
        <v>43480</v>
      </c>
      <c r="J4338" s="12" t="s">
        <v>846</v>
      </c>
      <c r="K4338" s="15">
        <v>10800000</v>
      </c>
      <c r="L4338" s="13" t="s">
        <v>14</v>
      </c>
      <c r="M4338" s="7">
        <v>0.51</v>
      </c>
      <c r="N4338" s="17"/>
    </row>
    <row r="4339" spans="1:14" ht="63">
      <c r="A4339" s="6">
        <v>4337</v>
      </c>
      <c r="B4339" s="8" t="s">
        <v>5576</v>
      </c>
      <c r="C4339" s="9" t="s">
        <v>5693</v>
      </c>
      <c r="D4339" s="10" t="s">
        <v>5694</v>
      </c>
      <c r="E4339" s="11" t="s">
        <v>5690</v>
      </c>
      <c r="F4339" s="6">
        <v>241146</v>
      </c>
      <c r="G4339" s="6" t="s">
        <v>4644</v>
      </c>
      <c r="H4339" s="16">
        <v>24340001.335000001</v>
      </c>
      <c r="I4339" s="12">
        <v>43480</v>
      </c>
      <c r="J4339" s="12" t="s">
        <v>846</v>
      </c>
      <c r="K4339" s="15">
        <v>10800000</v>
      </c>
      <c r="L4339" s="13" t="s">
        <v>14</v>
      </c>
      <c r="M4339" s="7">
        <v>0.49</v>
      </c>
      <c r="N4339" s="17"/>
    </row>
    <row r="4340" spans="1:14" ht="78.75">
      <c r="A4340" s="6">
        <v>4338</v>
      </c>
      <c r="B4340" s="8" t="s">
        <v>5576</v>
      </c>
      <c r="C4340" s="9" t="s">
        <v>5695</v>
      </c>
      <c r="D4340" s="10" t="s">
        <v>5696</v>
      </c>
      <c r="E4340" s="11" t="s">
        <v>5697</v>
      </c>
      <c r="F4340" s="6">
        <v>197639</v>
      </c>
      <c r="G4340" s="6" t="s">
        <v>4644</v>
      </c>
      <c r="H4340" s="16">
        <v>12768725.75</v>
      </c>
      <c r="I4340" s="12">
        <v>43311</v>
      </c>
      <c r="J4340" s="12" t="s">
        <v>5698</v>
      </c>
      <c r="K4340" s="15">
        <v>2100000</v>
      </c>
      <c r="L4340" s="13" t="s">
        <v>15</v>
      </c>
      <c r="M4340" s="7">
        <v>1</v>
      </c>
      <c r="N4340" s="17"/>
    </row>
    <row r="4341" spans="1:14" ht="78.75">
      <c r="A4341" s="6">
        <v>4339</v>
      </c>
      <c r="B4341" s="8" t="s">
        <v>5576</v>
      </c>
      <c r="C4341" s="9" t="s">
        <v>5699</v>
      </c>
      <c r="D4341" s="10" t="s">
        <v>5700</v>
      </c>
      <c r="E4341" s="11" t="s">
        <v>5701</v>
      </c>
      <c r="F4341" s="6">
        <v>281878</v>
      </c>
      <c r="G4341" s="6" t="s">
        <v>4644</v>
      </c>
      <c r="H4341" s="16">
        <v>16124873.681</v>
      </c>
      <c r="I4341" s="12">
        <v>43583</v>
      </c>
      <c r="J4341" s="12" t="s">
        <v>924</v>
      </c>
      <c r="K4341" s="15">
        <v>2459693</v>
      </c>
      <c r="L4341" s="13" t="s">
        <v>14</v>
      </c>
      <c r="M4341" s="7">
        <v>1</v>
      </c>
      <c r="N4341" s="17"/>
    </row>
    <row r="4342" spans="1:14" ht="78.75">
      <c r="A4342" s="6">
        <v>4340</v>
      </c>
      <c r="B4342" s="8" t="s">
        <v>5576</v>
      </c>
      <c r="C4342" s="9" t="s">
        <v>5675</v>
      </c>
      <c r="D4342" s="10" t="s">
        <v>5702</v>
      </c>
      <c r="E4342" s="11" t="s">
        <v>5701</v>
      </c>
      <c r="F4342" s="6">
        <v>281878</v>
      </c>
      <c r="G4342" s="6" t="s">
        <v>4644</v>
      </c>
      <c r="H4342" s="16">
        <v>16124873.681</v>
      </c>
      <c r="I4342" s="12">
        <v>43583</v>
      </c>
      <c r="J4342" s="12" t="s">
        <v>924</v>
      </c>
      <c r="K4342" s="15">
        <v>2459693</v>
      </c>
      <c r="L4342" s="13" t="s">
        <v>14</v>
      </c>
      <c r="M4342" s="7">
        <v>0.51</v>
      </c>
      <c r="N4342" s="17"/>
    </row>
    <row r="4343" spans="1:14" ht="78.75">
      <c r="A4343" s="6">
        <v>4341</v>
      </c>
      <c r="B4343" s="8" t="s">
        <v>5576</v>
      </c>
      <c r="C4343" s="9" t="s">
        <v>5703</v>
      </c>
      <c r="D4343" s="10" t="s">
        <v>5594</v>
      </c>
      <c r="E4343" s="11" t="s">
        <v>5701</v>
      </c>
      <c r="F4343" s="6">
        <v>281878</v>
      </c>
      <c r="G4343" s="6" t="s">
        <v>4644</v>
      </c>
      <c r="H4343" s="16">
        <v>16124873.681</v>
      </c>
      <c r="I4343" s="12">
        <v>43583</v>
      </c>
      <c r="J4343" s="12" t="s">
        <v>924</v>
      </c>
      <c r="K4343" s="15">
        <v>2459693</v>
      </c>
      <c r="L4343" s="13" t="s">
        <v>14</v>
      </c>
      <c r="M4343" s="7">
        <v>0.49</v>
      </c>
      <c r="N4343" s="17"/>
    </row>
    <row r="4344" spans="1:14" ht="126">
      <c r="A4344" s="6">
        <v>4342</v>
      </c>
      <c r="B4344" s="8" t="s">
        <v>5576</v>
      </c>
      <c r="C4344" s="9" t="s">
        <v>5704</v>
      </c>
      <c r="D4344" s="10" t="s">
        <v>5705</v>
      </c>
      <c r="E4344" s="11" t="s">
        <v>5706</v>
      </c>
      <c r="F4344" s="6">
        <v>281880</v>
      </c>
      <c r="G4344" s="6" t="s">
        <v>4644</v>
      </c>
      <c r="H4344" s="16">
        <v>14925000</v>
      </c>
      <c r="I4344" s="12">
        <v>43578</v>
      </c>
      <c r="J4344" s="12" t="s">
        <v>5707</v>
      </c>
      <c r="K4344" s="15">
        <v>6300000</v>
      </c>
      <c r="L4344" s="13" t="s">
        <v>15</v>
      </c>
      <c r="M4344" s="7">
        <v>1</v>
      </c>
      <c r="N4344" s="17"/>
    </row>
    <row r="4345" spans="1:14" ht="78.75">
      <c r="A4345" s="6">
        <v>4343</v>
      </c>
      <c r="B4345" s="8" t="s">
        <v>5576</v>
      </c>
      <c r="C4345" s="9" t="s">
        <v>5708</v>
      </c>
      <c r="D4345" s="10" t="s">
        <v>5709</v>
      </c>
      <c r="E4345" s="11" t="s">
        <v>5710</v>
      </c>
      <c r="F4345" s="6">
        <v>272766</v>
      </c>
      <c r="G4345" s="6" t="s">
        <v>4644</v>
      </c>
      <c r="H4345" s="16">
        <v>25841057.846000001</v>
      </c>
      <c r="I4345" s="12">
        <v>43558</v>
      </c>
      <c r="J4345" s="12" t="s">
        <v>5711</v>
      </c>
      <c r="K4345" s="15">
        <v>3700000</v>
      </c>
      <c r="L4345" s="13" t="s">
        <v>15</v>
      </c>
      <c r="M4345" s="7">
        <v>1</v>
      </c>
      <c r="N4345" s="17"/>
    </row>
    <row r="4346" spans="1:14" ht="78.75">
      <c r="A4346" s="6">
        <v>4344</v>
      </c>
      <c r="B4346" s="8" t="s">
        <v>5576</v>
      </c>
      <c r="C4346" s="9" t="s">
        <v>5712</v>
      </c>
      <c r="D4346" s="10" t="s">
        <v>5713</v>
      </c>
      <c r="E4346" s="11" t="s">
        <v>5714</v>
      </c>
      <c r="F4346" s="6">
        <v>197632</v>
      </c>
      <c r="G4346" s="6" t="s">
        <v>4644</v>
      </c>
      <c r="H4346" s="16">
        <v>11106028.289999999</v>
      </c>
      <c r="I4346" s="12">
        <v>43292</v>
      </c>
      <c r="J4346" s="12" t="s">
        <v>5715</v>
      </c>
      <c r="K4346" s="15">
        <v>7500000</v>
      </c>
      <c r="L4346" s="13" t="s">
        <v>15</v>
      </c>
      <c r="M4346" s="7">
        <v>1</v>
      </c>
      <c r="N4346" s="17"/>
    </row>
    <row r="4347" spans="1:14" ht="110.25">
      <c r="A4347" s="6">
        <v>4345</v>
      </c>
      <c r="B4347" s="8" t="s">
        <v>5576</v>
      </c>
      <c r="C4347" s="9" t="s">
        <v>5716</v>
      </c>
      <c r="D4347" s="10" t="s">
        <v>5717</v>
      </c>
      <c r="E4347" s="11" t="s">
        <v>5718</v>
      </c>
      <c r="F4347" s="6">
        <v>197634</v>
      </c>
      <c r="G4347" s="6" t="s">
        <v>4644</v>
      </c>
      <c r="H4347" s="16">
        <v>16444612.130000001</v>
      </c>
      <c r="I4347" s="12">
        <v>43298</v>
      </c>
      <c r="J4347" s="12" t="s">
        <v>2195</v>
      </c>
      <c r="K4347" s="15">
        <v>15600000</v>
      </c>
      <c r="L4347" s="13" t="s">
        <v>15</v>
      </c>
      <c r="M4347" s="7">
        <v>1</v>
      </c>
      <c r="N4347" s="17"/>
    </row>
    <row r="4348" spans="1:14" ht="141.75">
      <c r="A4348" s="6">
        <v>4346</v>
      </c>
      <c r="B4348" s="8" t="s">
        <v>5576</v>
      </c>
      <c r="C4348" s="9" t="s">
        <v>5719</v>
      </c>
      <c r="D4348" s="10" t="s">
        <v>5720</v>
      </c>
      <c r="E4348" s="11" t="s">
        <v>5721</v>
      </c>
      <c r="F4348" s="6">
        <v>213341</v>
      </c>
      <c r="G4348" s="6" t="s">
        <v>4644</v>
      </c>
      <c r="H4348" s="16">
        <v>43411689.261</v>
      </c>
      <c r="I4348" s="12" t="s">
        <v>5722</v>
      </c>
      <c r="J4348" s="12" t="s">
        <v>2195</v>
      </c>
      <c r="K4348" s="15">
        <v>24516574</v>
      </c>
      <c r="L4348" s="13" t="s">
        <v>15</v>
      </c>
      <c r="M4348" s="7">
        <v>1</v>
      </c>
      <c r="N4348" s="17"/>
    </row>
    <row r="4349" spans="1:14" ht="267.75">
      <c r="A4349" s="6">
        <v>4347</v>
      </c>
      <c r="B4349" s="8" t="s">
        <v>5576</v>
      </c>
      <c r="C4349" s="9" t="s">
        <v>5723</v>
      </c>
      <c r="D4349" s="10" t="s">
        <v>5724</v>
      </c>
      <c r="E4349" s="11" t="s">
        <v>5725</v>
      </c>
      <c r="F4349" s="6">
        <v>200100</v>
      </c>
      <c r="G4349" s="6" t="s">
        <v>4644</v>
      </c>
      <c r="H4349" s="16">
        <v>43516388.57</v>
      </c>
      <c r="I4349" s="12" t="s">
        <v>5726</v>
      </c>
      <c r="J4349" s="12" t="s">
        <v>1764</v>
      </c>
      <c r="K4349" s="15">
        <v>43472103</v>
      </c>
      <c r="L4349" s="13" t="s">
        <v>14</v>
      </c>
      <c r="M4349" s="7">
        <v>1</v>
      </c>
      <c r="N4349" s="17"/>
    </row>
    <row r="4350" spans="1:14" ht="267.75">
      <c r="A4350" s="6">
        <v>4348</v>
      </c>
      <c r="B4350" s="8" t="s">
        <v>5576</v>
      </c>
      <c r="C4350" s="9" t="s">
        <v>5630</v>
      </c>
      <c r="D4350" s="10" t="s">
        <v>5635</v>
      </c>
      <c r="E4350" s="11" t="s">
        <v>5725</v>
      </c>
      <c r="F4350" s="6">
        <v>200100</v>
      </c>
      <c r="G4350" s="6" t="s">
        <v>4644</v>
      </c>
      <c r="H4350" s="16">
        <v>43516388.57</v>
      </c>
      <c r="I4350" s="12" t="s">
        <v>5726</v>
      </c>
      <c r="J4350" s="12" t="s">
        <v>1764</v>
      </c>
      <c r="K4350" s="15">
        <v>43472103</v>
      </c>
      <c r="L4350" s="13" t="s">
        <v>14</v>
      </c>
      <c r="M4350" s="7">
        <v>0.51</v>
      </c>
      <c r="N4350" s="17"/>
    </row>
    <row r="4351" spans="1:14" ht="267.75">
      <c r="A4351" s="6">
        <v>4349</v>
      </c>
      <c r="B4351" s="8" t="s">
        <v>5576</v>
      </c>
      <c r="C4351" s="9" t="s">
        <v>5632</v>
      </c>
      <c r="D4351" s="10" t="s">
        <v>2576</v>
      </c>
      <c r="E4351" s="11" t="s">
        <v>5725</v>
      </c>
      <c r="F4351" s="6">
        <v>200100</v>
      </c>
      <c r="G4351" s="6" t="s">
        <v>4644</v>
      </c>
      <c r="H4351" s="16">
        <v>43516388.57</v>
      </c>
      <c r="I4351" s="12" t="s">
        <v>5722</v>
      </c>
      <c r="J4351" s="12" t="s">
        <v>2195</v>
      </c>
      <c r="K4351" s="15">
        <v>43472103</v>
      </c>
      <c r="L4351" s="13" t="s">
        <v>14</v>
      </c>
      <c r="M4351" s="7">
        <v>0.49</v>
      </c>
      <c r="N4351" s="17"/>
    </row>
    <row r="4352" spans="1:14" ht="189">
      <c r="A4352" s="6">
        <v>4350</v>
      </c>
      <c r="B4352" s="8" t="s">
        <v>5576</v>
      </c>
      <c r="C4352" s="9" t="s">
        <v>5727</v>
      </c>
      <c r="D4352" s="10" t="s">
        <v>5728</v>
      </c>
      <c r="E4352" s="11" t="s">
        <v>5729</v>
      </c>
      <c r="F4352" s="6">
        <v>213339</v>
      </c>
      <c r="G4352" s="6" t="s">
        <v>4644</v>
      </c>
      <c r="H4352" s="16">
        <v>49948411.291000001</v>
      </c>
      <c r="I4352" s="12" t="s">
        <v>5722</v>
      </c>
      <c r="J4352" s="12" t="s">
        <v>2195</v>
      </c>
      <c r="K4352" s="15">
        <v>35300000</v>
      </c>
      <c r="L4352" s="13" t="s">
        <v>14</v>
      </c>
      <c r="M4352" s="7">
        <v>1</v>
      </c>
      <c r="N4352" s="17"/>
    </row>
    <row r="4353" spans="1:14" ht="189">
      <c r="A4353" s="6">
        <v>4351</v>
      </c>
      <c r="B4353" s="8" t="s">
        <v>5576</v>
      </c>
      <c r="C4353" s="9" t="s">
        <v>5730</v>
      </c>
      <c r="D4353" s="10" t="s">
        <v>5731</v>
      </c>
      <c r="E4353" s="11" t="s">
        <v>5729</v>
      </c>
      <c r="F4353" s="6">
        <v>213339</v>
      </c>
      <c r="G4353" s="6" t="s">
        <v>4644</v>
      </c>
      <c r="H4353" s="16">
        <v>49948411.291000001</v>
      </c>
      <c r="I4353" s="12" t="s">
        <v>5732</v>
      </c>
      <c r="J4353" s="12" t="s">
        <v>1750</v>
      </c>
      <c r="K4353" s="15">
        <v>35300000</v>
      </c>
      <c r="L4353" s="13" t="s">
        <v>14</v>
      </c>
      <c r="M4353" s="7">
        <v>0.51</v>
      </c>
      <c r="N4353" s="17"/>
    </row>
    <row r="4354" spans="1:14" ht="189">
      <c r="A4354" s="6">
        <v>4352</v>
      </c>
      <c r="B4354" s="8" t="s">
        <v>5576</v>
      </c>
      <c r="C4354" s="9" t="s">
        <v>5733</v>
      </c>
      <c r="D4354" s="10" t="s">
        <v>5633</v>
      </c>
      <c r="E4354" s="11" t="s">
        <v>5729</v>
      </c>
      <c r="F4354" s="6">
        <v>213339</v>
      </c>
      <c r="G4354" s="6" t="s">
        <v>4644</v>
      </c>
      <c r="H4354" s="16">
        <v>49948411.291000001</v>
      </c>
      <c r="I4354" s="12" t="s">
        <v>5732</v>
      </c>
      <c r="J4354" s="12" t="s">
        <v>1750</v>
      </c>
      <c r="K4354" s="15">
        <v>35300000</v>
      </c>
      <c r="L4354" s="13" t="s">
        <v>14</v>
      </c>
      <c r="M4354" s="7">
        <v>0.49</v>
      </c>
      <c r="N4354" s="17"/>
    </row>
    <row r="4355" spans="1:14" ht="157.5">
      <c r="A4355" s="6">
        <v>4353</v>
      </c>
      <c r="B4355" s="8" t="s">
        <v>5576</v>
      </c>
      <c r="C4355" s="9" t="s">
        <v>5734</v>
      </c>
      <c r="D4355" s="10" t="s">
        <v>5735</v>
      </c>
      <c r="E4355" s="11" t="s">
        <v>5736</v>
      </c>
      <c r="F4355" s="6">
        <v>204875</v>
      </c>
      <c r="G4355" s="6" t="s">
        <v>4644</v>
      </c>
      <c r="H4355" s="16">
        <v>18687370.539999999</v>
      </c>
      <c r="I4355" s="12" t="s">
        <v>5722</v>
      </c>
      <c r="J4355" s="12" t="s">
        <v>2195</v>
      </c>
      <c r="K4355" s="15">
        <v>12300000</v>
      </c>
      <c r="L4355" s="13" t="s">
        <v>15</v>
      </c>
      <c r="M4355" s="7">
        <v>1</v>
      </c>
      <c r="N4355" s="17"/>
    </row>
    <row r="4356" spans="1:14" ht="110.25">
      <c r="A4356" s="6">
        <v>4354</v>
      </c>
      <c r="B4356" s="8" t="s">
        <v>5576</v>
      </c>
      <c r="C4356" s="9" t="s">
        <v>5737</v>
      </c>
      <c r="D4356" s="10" t="s">
        <v>5738</v>
      </c>
      <c r="E4356" s="11" t="s">
        <v>5739</v>
      </c>
      <c r="F4356" s="6">
        <v>207363</v>
      </c>
      <c r="G4356" s="6" t="s">
        <v>4644</v>
      </c>
      <c r="H4356" s="16">
        <v>15585135.9</v>
      </c>
      <c r="I4356" s="12">
        <v>43397</v>
      </c>
      <c r="J4356" s="12" t="s">
        <v>5740</v>
      </c>
      <c r="K4356" s="15">
        <v>12400000</v>
      </c>
      <c r="L4356" s="13" t="s">
        <v>15</v>
      </c>
      <c r="M4356" s="7">
        <v>1</v>
      </c>
      <c r="N4356" s="17"/>
    </row>
    <row r="4357" spans="1:14" ht="157.5">
      <c r="A4357" s="6">
        <v>4355</v>
      </c>
      <c r="B4357" s="8" t="s">
        <v>5576</v>
      </c>
      <c r="C4357" s="9" t="s">
        <v>5741</v>
      </c>
      <c r="D4357" s="10" t="s">
        <v>5742</v>
      </c>
      <c r="E4357" s="11" t="s">
        <v>5743</v>
      </c>
      <c r="F4357" s="6">
        <v>290159</v>
      </c>
      <c r="G4357" s="6" t="s">
        <v>4644</v>
      </c>
      <c r="H4357" s="16">
        <v>23449727.447999999</v>
      </c>
      <c r="I4357" s="12">
        <v>43340</v>
      </c>
      <c r="J4357" s="12" t="s">
        <v>5744</v>
      </c>
      <c r="K4357" s="15">
        <v>15000000</v>
      </c>
      <c r="L4357" s="13" t="s">
        <v>14</v>
      </c>
      <c r="M4357" s="7">
        <v>1</v>
      </c>
      <c r="N4357" s="17"/>
    </row>
    <row r="4358" spans="1:14" ht="157.5">
      <c r="A4358" s="6">
        <v>4356</v>
      </c>
      <c r="B4358" s="8" t="s">
        <v>5576</v>
      </c>
      <c r="C4358" s="9" t="s">
        <v>5745</v>
      </c>
      <c r="D4358" s="10" t="s">
        <v>5702</v>
      </c>
      <c r="E4358" s="11" t="s">
        <v>5743</v>
      </c>
      <c r="F4358" s="6">
        <v>290159</v>
      </c>
      <c r="G4358" s="6" t="s">
        <v>4644</v>
      </c>
      <c r="H4358" s="16">
        <v>23449727.447999999</v>
      </c>
      <c r="I4358" s="12">
        <v>43340</v>
      </c>
      <c r="J4358" s="12" t="s">
        <v>5746</v>
      </c>
      <c r="K4358" s="15">
        <v>15000000</v>
      </c>
      <c r="L4358" s="13" t="s">
        <v>14</v>
      </c>
      <c r="M4358" s="7">
        <v>0.51</v>
      </c>
      <c r="N4358" s="17"/>
    </row>
    <row r="4359" spans="1:14" ht="157.5">
      <c r="A4359" s="6">
        <v>4357</v>
      </c>
      <c r="B4359" s="8" t="s">
        <v>5576</v>
      </c>
      <c r="C4359" s="9" t="s">
        <v>5747</v>
      </c>
      <c r="D4359" s="10" t="s">
        <v>5748</v>
      </c>
      <c r="E4359" s="11" t="s">
        <v>5743</v>
      </c>
      <c r="F4359" s="6">
        <v>290159</v>
      </c>
      <c r="G4359" s="6" t="s">
        <v>4644</v>
      </c>
      <c r="H4359" s="16">
        <v>23449727.447999999</v>
      </c>
      <c r="I4359" s="12">
        <v>43340</v>
      </c>
      <c r="J4359" s="12" t="s">
        <v>5749</v>
      </c>
      <c r="K4359" s="15">
        <v>15000000</v>
      </c>
      <c r="L4359" s="13" t="s">
        <v>14</v>
      </c>
      <c r="M4359" s="7">
        <v>0.49</v>
      </c>
      <c r="N4359" s="17"/>
    </row>
    <row r="4360" spans="1:14" ht="63">
      <c r="A4360" s="6">
        <v>4358</v>
      </c>
      <c r="B4360" s="8" t="s">
        <v>5576</v>
      </c>
      <c r="C4360" s="9"/>
      <c r="D4360" s="10" t="s">
        <v>4949</v>
      </c>
      <c r="E4360" s="11" t="s">
        <v>5750</v>
      </c>
      <c r="F4360" s="6">
        <v>302493</v>
      </c>
      <c r="G4360" s="6" t="s">
        <v>4644</v>
      </c>
      <c r="H4360" s="16">
        <v>33978253.659000002</v>
      </c>
      <c r="I4360" s="12">
        <v>43608</v>
      </c>
      <c r="J4360" s="12" t="s">
        <v>5751</v>
      </c>
      <c r="K4360" s="15">
        <v>19400000</v>
      </c>
      <c r="L4360" s="13" t="s">
        <v>15</v>
      </c>
      <c r="M4360" s="7">
        <v>1</v>
      </c>
      <c r="N4360" s="17"/>
    </row>
    <row r="4361" spans="1:14" ht="126">
      <c r="A4361" s="6">
        <v>4359</v>
      </c>
      <c r="B4361" s="8" t="s">
        <v>5576</v>
      </c>
      <c r="C4361" s="9" t="s">
        <v>5005</v>
      </c>
      <c r="D4361" s="10" t="s">
        <v>5006</v>
      </c>
      <c r="E4361" s="11" t="s">
        <v>5752</v>
      </c>
      <c r="F4361" s="6">
        <v>302087</v>
      </c>
      <c r="G4361" s="6" t="s">
        <v>4644</v>
      </c>
      <c r="H4361" s="16">
        <v>38060671.788000003</v>
      </c>
      <c r="I4361" s="12" t="s">
        <v>5753</v>
      </c>
      <c r="J4361" s="12" t="s">
        <v>5117</v>
      </c>
      <c r="K4361" s="15">
        <v>19500000</v>
      </c>
      <c r="L4361" s="13" t="s">
        <v>15</v>
      </c>
      <c r="M4361" s="7">
        <v>1</v>
      </c>
      <c r="N4361" s="17"/>
    </row>
    <row r="4362" spans="1:14" ht="173.25">
      <c r="A4362" s="6">
        <v>4360</v>
      </c>
      <c r="B4362" s="8" t="s">
        <v>5576</v>
      </c>
      <c r="C4362" s="9" t="s">
        <v>5754</v>
      </c>
      <c r="D4362" s="10" t="s">
        <v>5755</v>
      </c>
      <c r="E4362" s="11" t="s">
        <v>5756</v>
      </c>
      <c r="F4362" s="6">
        <v>197627</v>
      </c>
      <c r="G4362" s="6" t="s">
        <v>4644</v>
      </c>
      <c r="H4362" s="16">
        <v>14927183.35</v>
      </c>
      <c r="I4362" s="12">
        <v>43633</v>
      </c>
      <c r="J4362" s="12" t="s">
        <v>2195</v>
      </c>
      <c r="K4362" s="15">
        <v>14764977</v>
      </c>
      <c r="L4362" s="13" t="s">
        <v>15</v>
      </c>
      <c r="M4362" s="7">
        <v>1</v>
      </c>
      <c r="N4362" s="17"/>
    </row>
    <row r="4363" spans="1:14" ht="63">
      <c r="A4363" s="6">
        <v>4361</v>
      </c>
      <c r="B4363" s="8" t="s">
        <v>5576</v>
      </c>
      <c r="C4363" s="9" t="s">
        <v>5757</v>
      </c>
      <c r="D4363" s="10" t="s">
        <v>5758</v>
      </c>
      <c r="E4363" s="11" t="s">
        <v>5759</v>
      </c>
      <c r="F4363" s="6">
        <v>272767</v>
      </c>
      <c r="G4363" s="6" t="s">
        <v>4644</v>
      </c>
      <c r="H4363" s="16">
        <v>18089951.017000001</v>
      </c>
      <c r="I4363" s="12">
        <v>43289</v>
      </c>
      <c r="J4363" s="12" t="s">
        <v>5760</v>
      </c>
      <c r="K4363" s="15">
        <v>13754348</v>
      </c>
      <c r="L4363" s="13" t="s">
        <v>15</v>
      </c>
      <c r="M4363" s="7">
        <v>1</v>
      </c>
      <c r="N4363" s="17"/>
    </row>
    <row r="4364" spans="1:14" ht="189">
      <c r="A4364" s="6">
        <v>4362</v>
      </c>
      <c r="B4364" s="8" t="s">
        <v>5576</v>
      </c>
      <c r="C4364" s="9" t="s">
        <v>5699</v>
      </c>
      <c r="D4364" s="10" t="s">
        <v>5700</v>
      </c>
      <c r="E4364" s="11" t="s">
        <v>5761</v>
      </c>
      <c r="F4364" s="6">
        <v>281877</v>
      </c>
      <c r="G4364" s="6" t="s">
        <v>4644</v>
      </c>
      <c r="H4364" s="16">
        <v>24459579.578000002</v>
      </c>
      <c r="I4364" s="12">
        <v>43558</v>
      </c>
      <c r="J4364" s="12" t="s">
        <v>5762</v>
      </c>
      <c r="K4364" s="15">
        <v>10906643</v>
      </c>
      <c r="L4364" s="13" t="s">
        <v>14</v>
      </c>
      <c r="M4364" s="7">
        <v>1</v>
      </c>
      <c r="N4364" s="17"/>
    </row>
    <row r="4365" spans="1:14" ht="189">
      <c r="A4365" s="6">
        <v>4363</v>
      </c>
      <c r="B4365" s="8" t="s">
        <v>5576</v>
      </c>
      <c r="C4365" s="9" t="s">
        <v>5745</v>
      </c>
      <c r="D4365" s="10" t="s">
        <v>5702</v>
      </c>
      <c r="E4365" s="11" t="s">
        <v>5761</v>
      </c>
      <c r="F4365" s="6">
        <v>281877</v>
      </c>
      <c r="G4365" s="6" t="s">
        <v>4644</v>
      </c>
      <c r="H4365" s="16">
        <v>24459579.578000002</v>
      </c>
      <c r="I4365" s="12">
        <v>43558</v>
      </c>
      <c r="J4365" s="12" t="s">
        <v>5762</v>
      </c>
      <c r="K4365" s="15">
        <v>10906643</v>
      </c>
      <c r="L4365" s="13" t="s">
        <v>14</v>
      </c>
      <c r="M4365" s="7">
        <v>0.51</v>
      </c>
      <c r="N4365" s="17"/>
    </row>
    <row r="4366" spans="1:14" ht="189">
      <c r="A4366" s="6">
        <v>4364</v>
      </c>
      <c r="B4366" s="8" t="s">
        <v>5576</v>
      </c>
      <c r="C4366" s="9" t="s">
        <v>5703</v>
      </c>
      <c r="D4366" s="10" t="s">
        <v>5594</v>
      </c>
      <c r="E4366" s="11" t="s">
        <v>5761</v>
      </c>
      <c r="F4366" s="6">
        <v>281877</v>
      </c>
      <c r="G4366" s="6" t="s">
        <v>4644</v>
      </c>
      <c r="H4366" s="16">
        <v>24459579.578000002</v>
      </c>
      <c r="I4366" s="12">
        <v>43558</v>
      </c>
      <c r="J4366" s="12" t="s">
        <v>5762</v>
      </c>
      <c r="K4366" s="15">
        <v>10906643</v>
      </c>
      <c r="L4366" s="13" t="s">
        <v>14</v>
      </c>
      <c r="M4366" s="7">
        <v>0.49</v>
      </c>
      <c r="N4366" s="17"/>
    </row>
    <row r="4367" spans="1:14" ht="126">
      <c r="A4367" s="6">
        <v>4365</v>
      </c>
      <c r="B4367" s="8" t="s">
        <v>5576</v>
      </c>
      <c r="C4367" s="9" t="s">
        <v>5620</v>
      </c>
      <c r="D4367" s="10" t="s">
        <v>5621</v>
      </c>
      <c r="E4367" s="11" t="s">
        <v>5763</v>
      </c>
      <c r="F4367" s="6">
        <v>281876</v>
      </c>
      <c r="G4367" s="6" t="s">
        <v>4644</v>
      </c>
      <c r="H4367" s="16">
        <v>16802868.732000001</v>
      </c>
      <c r="I4367" s="12" t="s">
        <v>5764</v>
      </c>
      <c r="J4367" s="12" t="s">
        <v>5765</v>
      </c>
      <c r="K4367" s="15">
        <v>700000</v>
      </c>
      <c r="L4367" s="13" t="s">
        <v>15</v>
      </c>
      <c r="M4367" s="7">
        <v>1</v>
      </c>
      <c r="N4367" s="17"/>
    </row>
    <row r="4368" spans="1:14" ht="141.75">
      <c r="A4368" s="6">
        <v>4366</v>
      </c>
      <c r="B4368" s="8" t="s">
        <v>5576</v>
      </c>
      <c r="C4368" s="9" t="s">
        <v>5766</v>
      </c>
      <c r="D4368" s="10" t="s">
        <v>4949</v>
      </c>
      <c r="E4368" s="11" t="s">
        <v>5767</v>
      </c>
      <c r="F4368" s="6">
        <v>281875</v>
      </c>
      <c r="G4368" s="6" t="s">
        <v>4644</v>
      </c>
      <c r="H4368" s="16">
        <v>21284352.537999999</v>
      </c>
      <c r="I4368" s="12">
        <v>43585</v>
      </c>
      <c r="J4368" s="12" t="s">
        <v>5698</v>
      </c>
      <c r="K4368" s="15">
        <v>8800000</v>
      </c>
      <c r="L4368" s="13" t="s">
        <v>15</v>
      </c>
      <c r="M4368" s="7">
        <v>1</v>
      </c>
      <c r="N4368" s="17"/>
    </row>
    <row r="4369" spans="1:14" ht="78.75">
      <c r="A4369" s="6">
        <v>4367</v>
      </c>
      <c r="B4369" s="8" t="s">
        <v>5576</v>
      </c>
      <c r="C4369" s="9" t="s">
        <v>5716</v>
      </c>
      <c r="D4369" s="10" t="s">
        <v>5717</v>
      </c>
      <c r="E4369" s="11" t="s">
        <v>5768</v>
      </c>
      <c r="F4369" s="6">
        <v>302494</v>
      </c>
      <c r="G4369" s="6" t="s">
        <v>4644</v>
      </c>
      <c r="H4369" s="16">
        <v>18406000</v>
      </c>
      <c r="I4369" s="12">
        <v>43583</v>
      </c>
      <c r="J4369" s="12" t="s">
        <v>5656</v>
      </c>
      <c r="K4369" s="15">
        <v>12800000</v>
      </c>
      <c r="L4369" s="13" t="s">
        <v>15</v>
      </c>
      <c r="M4369" s="7">
        <v>1</v>
      </c>
      <c r="N4369" s="17"/>
    </row>
    <row r="4370" spans="1:14" ht="126">
      <c r="A4370" s="6">
        <v>4368</v>
      </c>
      <c r="B4370" s="8" t="s">
        <v>5576</v>
      </c>
      <c r="C4370" s="9" t="s">
        <v>5005</v>
      </c>
      <c r="D4370" s="10" t="s">
        <v>5006</v>
      </c>
      <c r="E4370" s="11" t="s">
        <v>5769</v>
      </c>
      <c r="F4370" s="6">
        <v>261778</v>
      </c>
      <c r="G4370" s="6" t="s">
        <v>4644</v>
      </c>
      <c r="H4370" s="16">
        <v>25912771.136</v>
      </c>
      <c r="I4370" s="12">
        <v>43633</v>
      </c>
      <c r="J4370" s="12" t="s">
        <v>5770</v>
      </c>
      <c r="K4370" s="15">
        <v>0</v>
      </c>
      <c r="L4370" s="13" t="s">
        <v>15</v>
      </c>
      <c r="M4370" s="7">
        <v>1</v>
      </c>
      <c r="N4370" s="17"/>
    </row>
    <row r="4371" spans="1:14" ht="252">
      <c r="A4371" s="6">
        <v>4369</v>
      </c>
      <c r="B4371" s="8" t="s">
        <v>5576</v>
      </c>
      <c r="C4371" s="9" t="s">
        <v>5719</v>
      </c>
      <c r="D4371" s="10" t="s">
        <v>5720</v>
      </c>
      <c r="E4371" s="11" t="s">
        <v>5771</v>
      </c>
      <c r="F4371" s="6">
        <v>261779</v>
      </c>
      <c r="G4371" s="6" t="s">
        <v>4644</v>
      </c>
      <c r="H4371" s="16">
        <v>22279779.25</v>
      </c>
      <c r="I4371" s="12">
        <v>43534</v>
      </c>
      <c r="J4371" s="12" t="s">
        <v>5746</v>
      </c>
      <c r="K4371" s="15">
        <v>0</v>
      </c>
      <c r="L4371" s="13" t="s">
        <v>15</v>
      </c>
      <c r="M4371" s="7">
        <v>1</v>
      </c>
      <c r="N4371" s="17"/>
    </row>
    <row r="4372" spans="1:14" ht="94.5">
      <c r="A4372" s="6">
        <v>4370</v>
      </c>
      <c r="B4372" s="8" t="s">
        <v>5576</v>
      </c>
      <c r="C4372" s="9" t="s">
        <v>5772</v>
      </c>
      <c r="D4372" s="10" t="s">
        <v>5773</v>
      </c>
      <c r="E4372" s="11" t="s">
        <v>5774</v>
      </c>
      <c r="F4372" s="6">
        <v>225579</v>
      </c>
      <c r="G4372" s="6" t="s">
        <v>4644</v>
      </c>
      <c r="H4372" s="16">
        <v>5124915.1720000003</v>
      </c>
      <c r="I4372" s="12">
        <v>43531</v>
      </c>
      <c r="J4372" s="12" t="s">
        <v>5775</v>
      </c>
      <c r="K4372" s="15">
        <v>5124914</v>
      </c>
      <c r="L4372" s="13" t="s">
        <v>15</v>
      </c>
      <c r="M4372" s="7">
        <v>1</v>
      </c>
      <c r="N4372" s="17"/>
    </row>
    <row r="4373" spans="1:14" ht="63">
      <c r="A4373" s="6">
        <v>4371</v>
      </c>
      <c r="B4373" s="8" t="s">
        <v>5576</v>
      </c>
      <c r="C4373" s="9" t="s">
        <v>5776</v>
      </c>
      <c r="D4373" s="10" t="s">
        <v>5004</v>
      </c>
      <c r="E4373" s="11" t="s">
        <v>5777</v>
      </c>
      <c r="F4373" s="6">
        <v>284226</v>
      </c>
      <c r="G4373" s="6" t="s">
        <v>4644</v>
      </c>
      <c r="H4373" s="16">
        <v>10667329.893999999</v>
      </c>
      <c r="I4373" s="12" t="s">
        <v>5778</v>
      </c>
      <c r="J4373" s="12" t="s">
        <v>5779</v>
      </c>
      <c r="K4373" s="15">
        <v>2050844</v>
      </c>
      <c r="L4373" s="13" t="s">
        <v>15</v>
      </c>
      <c r="M4373" s="7">
        <v>1</v>
      </c>
      <c r="N4373" s="17"/>
    </row>
    <row r="4374" spans="1:14" ht="220.5">
      <c r="A4374" s="6">
        <v>4372</v>
      </c>
      <c r="B4374" s="8" t="s">
        <v>5576</v>
      </c>
      <c r="C4374" s="9" t="s">
        <v>5780</v>
      </c>
      <c r="D4374" s="10" t="s">
        <v>5781</v>
      </c>
      <c r="E4374" s="11" t="s">
        <v>5782</v>
      </c>
      <c r="F4374" s="6">
        <v>241142</v>
      </c>
      <c r="G4374" s="6" t="s">
        <v>4644</v>
      </c>
      <c r="H4374" s="16">
        <v>36265081.802000001</v>
      </c>
      <c r="I4374" s="12">
        <v>43611</v>
      </c>
      <c r="J4374" s="12" t="s">
        <v>5783</v>
      </c>
      <c r="K4374" s="15">
        <v>15500000</v>
      </c>
      <c r="L4374" s="13" t="s">
        <v>14</v>
      </c>
      <c r="M4374" s="7">
        <v>1</v>
      </c>
      <c r="N4374" s="17"/>
    </row>
    <row r="4375" spans="1:14" ht="220.5">
      <c r="A4375" s="6">
        <v>4373</v>
      </c>
      <c r="B4375" s="8" t="s">
        <v>5576</v>
      </c>
      <c r="C4375" s="9" t="s">
        <v>5630</v>
      </c>
      <c r="D4375" s="10" t="s">
        <v>5631</v>
      </c>
      <c r="E4375" s="11" t="s">
        <v>5782</v>
      </c>
      <c r="F4375" s="6">
        <v>241142</v>
      </c>
      <c r="G4375" s="6" t="s">
        <v>4644</v>
      </c>
      <c r="H4375" s="16">
        <v>36265081.802000001</v>
      </c>
      <c r="I4375" s="12">
        <v>43611</v>
      </c>
      <c r="J4375" s="12" t="s">
        <v>1866</v>
      </c>
      <c r="K4375" s="15">
        <v>15500000</v>
      </c>
      <c r="L4375" s="13" t="s">
        <v>14</v>
      </c>
      <c r="M4375" s="7">
        <v>0.49</v>
      </c>
      <c r="N4375" s="17"/>
    </row>
    <row r="4376" spans="1:14" ht="220.5">
      <c r="A4376" s="6">
        <v>4374</v>
      </c>
      <c r="B4376" s="8" t="s">
        <v>5576</v>
      </c>
      <c r="C4376" s="9" t="s">
        <v>5784</v>
      </c>
      <c r="D4376" s="10" t="s">
        <v>5694</v>
      </c>
      <c r="E4376" s="11" t="s">
        <v>5782</v>
      </c>
      <c r="F4376" s="6">
        <v>241142</v>
      </c>
      <c r="G4376" s="6" t="s">
        <v>4644</v>
      </c>
      <c r="H4376" s="16">
        <v>36265081.802000001</v>
      </c>
      <c r="I4376" s="12">
        <v>43611</v>
      </c>
      <c r="J4376" s="12" t="s">
        <v>1866</v>
      </c>
      <c r="K4376" s="15">
        <v>15500000</v>
      </c>
      <c r="L4376" s="13" t="s">
        <v>14</v>
      </c>
      <c r="M4376" s="7">
        <v>0.51</v>
      </c>
      <c r="N4376" s="17"/>
    </row>
    <row r="4377" spans="1:14" ht="78.75">
      <c r="A4377" s="6">
        <v>4375</v>
      </c>
      <c r="B4377" s="8" t="s">
        <v>5576</v>
      </c>
      <c r="C4377" s="9"/>
      <c r="D4377" s="10" t="s">
        <v>5004</v>
      </c>
      <c r="E4377" s="11" t="s">
        <v>5785</v>
      </c>
      <c r="F4377" s="6">
        <v>241147</v>
      </c>
      <c r="G4377" s="6" t="s">
        <v>4644</v>
      </c>
      <c r="H4377" s="16">
        <v>16732240.514</v>
      </c>
      <c r="I4377" s="12">
        <v>43480</v>
      </c>
      <c r="J4377" s="12" t="s">
        <v>1866</v>
      </c>
      <c r="K4377" s="15">
        <v>9500000</v>
      </c>
      <c r="L4377" s="13" t="s">
        <v>15</v>
      </c>
      <c r="M4377" s="7">
        <v>1</v>
      </c>
      <c r="N4377" s="17"/>
    </row>
    <row r="4378" spans="1:14" ht="78.75">
      <c r="A4378" s="6">
        <v>4376</v>
      </c>
      <c r="B4378" s="8" t="s">
        <v>5576</v>
      </c>
      <c r="C4378" s="9" t="s">
        <v>5776</v>
      </c>
      <c r="D4378" s="10" t="s">
        <v>5004</v>
      </c>
      <c r="E4378" s="11" t="s">
        <v>5786</v>
      </c>
      <c r="F4378" s="6">
        <v>191163</v>
      </c>
      <c r="G4378" s="6" t="s">
        <v>4644</v>
      </c>
      <c r="H4378" s="16">
        <v>16304433.050000001</v>
      </c>
      <c r="I4378" s="12">
        <v>43475</v>
      </c>
      <c r="J4378" s="12" t="s">
        <v>5787</v>
      </c>
      <c r="K4378" s="15">
        <v>4200000</v>
      </c>
      <c r="L4378" s="13" t="s">
        <v>15</v>
      </c>
      <c r="M4378" s="7">
        <v>1</v>
      </c>
      <c r="N4378" s="17"/>
    </row>
    <row r="4379" spans="1:14" ht="126">
      <c r="A4379" s="6">
        <v>4377</v>
      </c>
      <c r="B4379" s="8" t="s">
        <v>5576</v>
      </c>
      <c r="C4379" s="9" t="s">
        <v>5688</v>
      </c>
      <c r="D4379" s="10" t="s">
        <v>5689</v>
      </c>
      <c r="E4379" s="11" t="s">
        <v>5788</v>
      </c>
      <c r="F4379" s="6">
        <v>284227</v>
      </c>
      <c r="G4379" s="6" t="s">
        <v>4644</v>
      </c>
      <c r="H4379" s="16">
        <v>19358698.991999999</v>
      </c>
      <c r="I4379" s="12">
        <v>43272</v>
      </c>
      <c r="J4379" s="12" t="s">
        <v>5789</v>
      </c>
      <c r="K4379" s="15">
        <v>2100000</v>
      </c>
      <c r="L4379" s="13" t="s">
        <v>14</v>
      </c>
      <c r="M4379" s="7">
        <v>1</v>
      </c>
      <c r="N4379" s="17"/>
    </row>
    <row r="4380" spans="1:14" ht="126">
      <c r="A4380" s="6">
        <v>4378</v>
      </c>
      <c r="B4380" s="8" t="s">
        <v>5576</v>
      </c>
      <c r="C4380" s="9" t="s">
        <v>5691</v>
      </c>
      <c r="D4380" s="10" t="s">
        <v>5692</v>
      </c>
      <c r="E4380" s="11" t="s">
        <v>5788</v>
      </c>
      <c r="F4380" s="6">
        <v>284227</v>
      </c>
      <c r="G4380" s="6" t="s">
        <v>4644</v>
      </c>
      <c r="H4380" s="16">
        <v>19358698.991999999</v>
      </c>
      <c r="I4380" s="12">
        <v>43272</v>
      </c>
      <c r="J4380" s="12" t="s">
        <v>5789</v>
      </c>
      <c r="K4380" s="15">
        <v>2100000</v>
      </c>
      <c r="L4380" s="13" t="s">
        <v>14</v>
      </c>
      <c r="M4380" s="7">
        <v>0.51</v>
      </c>
      <c r="N4380" s="17"/>
    </row>
    <row r="4381" spans="1:14" ht="126">
      <c r="A4381" s="6">
        <v>4379</v>
      </c>
      <c r="B4381" s="8" t="s">
        <v>5576</v>
      </c>
      <c r="C4381" s="9" t="s">
        <v>5784</v>
      </c>
      <c r="D4381" s="10" t="s">
        <v>5694</v>
      </c>
      <c r="E4381" s="11" t="s">
        <v>5788</v>
      </c>
      <c r="F4381" s="6">
        <v>284227</v>
      </c>
      <c r="G4381" s="6" t="s">
        <v>4644</v>
      </c>
      <c r="H4381" s="16">
        <v>19358698.991999999</v>
      </c>
      <c r="I4381" s="12">
        <v>43272</v>
      </c>
      <c r="J4381" s="12" t="s">
        <v>5790</v>
      </c>
      <c r="K4381" s="15">
        <v>2100000</v>
      </c>
      <c r="L4381" s="13" t="s">
        <v>14</v>
      </c>
      <c r="M4381" s="7">
        <v>0.49</v>
      </c>
      <c r="N4381" s="17"/>
    </row>
    <row r="4382" spans="1:14" ht="78.75">
      <c r="A4382" s="6">
        <v>4380</v>
      </c>
      <c r="B4382" s="8" t="s">
        <v>5576</v>
      </c>
      <c r="C4382" s="9" t="s">
        <v>5791</v>
      </c>
      <c r="D4382" s="10" t="s">
        <v>5792</v>
      </c>
      <c r="E4382" s="11" t="s">
        <v>5793</v>
      </c>
      <c r="F4382" s="6">
        <v>290161</v>
      </c>
      <c r="G4382" s="6" t="s">
        <v>4644</v>
      </c>
      <c r="H4382" s="16">
        <v>9037283.5099999998</v>
      </c>
      <c r="I4382" s="12">
        <v>43611</v>
      </c>
      <c r="J4382" s="12" t="s">
        <v>5790</v>
      </c>
      <c r="K4382" s="15">
        <v>1000000</v>
      </c>
      <c r="L4382" s="13" t="s">
        <v>15</v>
      </c>
      <c r="M4382" s="7">
        <v>1</v>
      </c>
      <c r="N4382" s="17"/>
    </row>
    <row r="4383" spans="1:14" ht="110.25">
      <c r="A4383" s="6">
        <v>4381</v>
      </c>
      <c r="B4383" s="8" t="s">
        <v>5576</v>
      </c>
      <c r="C4383" s="9" t="s">
        <v>5794</v>
      </c>
      <c r="D4383" s="10" t="s">
        <v>2576</v>
      </c>
      <c r="E4383" s="11" t="s">
        <v>5795</v>
      </c>
      <c r="F4383" s="6">
        <v>261777</v>
      </c>
      <c r="G4383" s="6" t="s">
        <v>4644</v>
      </c>
      <c r="H4383" s="16">
        <v>68807536.311000004</v>
      </c>
      <c r="I4383" s="12">
        <v>43570</v>
      </c>
      <c r="J4383" s="12" t="s">
        <v>4693</v>
      </c>
      <c r="K4383" s="15">
        <v>20200000</v>
      </c>
      <c r="L4383" s="13" t="s">
        <v>15</v>
      </c>
      <c r="M4383" s="7">
        <v>1</v>
      </c>
      <c r="N4383" s="17"/>
    </row>
    <row r="4384" spans="1:14" ht="126">
      <c r="A4384" s="6">
        <v>4382</v>
      </c>
      <c r="B4384" s="8" t="s">
        <v>5576</v>
      </c>
      <c r="C4384" s="9" t="s">
        <v>5796</v>
      </c>
      <c r="D4384" s="10" t="s">
        <v>5797</v>
      </c>
      <c r="E4384" s="11" t="s">
        <v>5798</v>
      </c>
      <c r="F4384" s="6">
        <v>412471</v>
      </c>
      <c r="G4384" s="6" t="s">
        <v>4644</v>
      </c>
      <c r="H4384" s="16">
        <v>57467367.034999996</v>
      </c>
      <c r="I4384" s="12">
        <v>43520</v>
      </c>
      <c r="J4384" s="12" t="s">
        <v>5799</v>
      </c>
      <c r="K4384" s="15">
        <v>0</v>
      </c>
      <c r="L4384" s="13" t="s">
        <v>14</v>
      </c>
      <c r="M4384" s="7">
        <v>1</v>
      </c>
      <c r="N4384" s="17"/>
    </row>
    <row r="4385" spans="1:14" ht="78.75">
      <c r="A4385" s="6">
        <v>4383</v>
      </c>
      <c r="B4385" s="8" t="s">
        <v>5576</v>
      </c>
      <c r="C4385" s="9" t="s">
        <v>5800</v>
      </c>
      <c r="D4385" s="10" t="s">
        <v>5801</v>
      </c>
      <c r="E4385" s="11" t="s">
        <v>5798</v>
      </c>
      <c r="F4385" s="6">
        <v>412471</v>
      </c>
      <c r="G4385" s="6" t="s">
        <v>4644</v>
      </c>
      <c r="H4385" s="16">
        <v>57467367.034999996</v>
      </c>
      <c r="I4385" s="12">
        <v>43520</v>
      </c>
      <c r="J4385" s="12" t="s">
        <v>5799</v>
      </c>
      <c r="K4385" s="15">
        <v>0</v>
      </c>
      <c r="L4385" s="13" t="s">
        <v>14</v>
      </c>
      <c r="M4385" s="7">
        <v>0.49</v>
      </c>
      <c r="N4385" s="17"/>
    </row>
    <row r="4386" spans="1:14" ht="94.5">
      <c r="A4386" s="6">
        <v>4384</v>
      </c>
      <c r="B4386" s="8" t="s">
        <v>5576</v>
      </c>
      <c r="C4386" s="9" t="s">
        <v>5802</v>
      </c>
      <c r="D4386" s="10" t="s">
        <v>5803</v>
      </c>
      <c r="E4386" s="11" t="s">
        <v>5798</v>
      </c>
      <c r="F4386" s="6">
        <v>412471</v>
      </c>
      <c r="G4386" s="6" t="s">
        <v>4644</v>
      </c>
      <c r="H4386" s="16">
        <v>57467367.034999996</v>
      </c>
      <c r="I4386" s="12">
        <v>43520</v>
      </c>
      <c r="J4386" s="12" t="s">
        <v>5799</v>
      </c>
      <c r="K4386" s="15">
        <v>0</v>
      </c>
      <c r="L4386" s="13" t="s">
        <v>14</v>
      </c>
      <c r="M4386" s="7">
        <v>0.51</v>
      </c>
      <c r="N4386" s="17"/>
    </row>
    <row r="4387" spans="1:14" ht="409.5">
      <c r="A4387" s="6">
        <v>4385</v>
      </c>
      <c r="B4387" s="8" t="s">
        <v>5576</v>
      </c>
      <c r="C4387" s="9" t="s">
        <v>5804</v>
      </c>
      <c r="D4387" s="10" t="s">
        <v>5805</v>
      </c>
      <c r="E4387" s="11" t="s">
        <v>5806</v>
      </c>
      <c r="F4387" s="6">
        <v>119685</v>
      </c>
      <c r="G4387" s="6" t="s">
        <v>5807</v>
      </c>
      <c r="H4387" s="16">
        <v>167158161.00099999</v>
      </c>
      <c r="I4387" s="12">
        <v>44012</v>
      </c>
      <c r="J4387" s="12" t="s">
        <v>5808</v>
      </c>
      <c r="K4387" s="15">
        <v>51099235</v>
      </c>
      <c r="L4387" s="13" t="s">
        <v>14</v>
      </c>
      <c r="M4387" s="7">
        <v>1</v>
      </c>
      <c r="N4387" s="17"/>
    </row>
    <row r="4388" spans="1:14" ht="409.5">
      <c r="A4388" s="6">
        <v>4386</v>
      </c>
      <c r="B4388" s="8" t="s">
        <v>5576</v>
      </c>
      <c r="C4388" s="9" t="s">
        <v>5809</v>
      </c>
      <c r="D4388" s="10" t="s">
        <v>5810</v>
      </c>
      <c r="E4388" s="11" t="s">
        <v>5806</v>
      </c>
      <c r="F4388" s="6">
        <v>119685</v>
      </c>
      <c r="G4388" s="6" t="s">
        <v>5807</v>
      </c>
      <c r="H4388" s="16">
        <v>167158161.00099999</v>
      </c>
      <c r="I4388" s="12">
        <v>44012</v>
      </c>
      <c r="J4388" s="12" t="s">
        <v>5808</v>
      </c>
      <c r="K4388" s="15">
        <v>51099235</v>
      </c>
      <c r="L4388" s="13" t="s">
        <v>14</v>
      </c>
      <c r="M4388" s="7">
        <v>0.4</v>
      </c>
      <c r="N4388" s="17"/>
    </row>
    <row r="4389" spans="1:14" ht="409.5">
      <c r="A4389" s="6">
        <v>4387</v>
      </c>
      <c r="B4389" s="8" t="s">
        <v>5576</v>
      </c>
      <c r="C4389" s="9" t="s">
        <v>5811</v>
      </c>
      <c r="D4389" s="10" t="s">
        <v>5812</v>
      </c>
      <c r="E4389" s="11" t="s">
        <v>5806</v>
      </c>
      <c r="F4389" s="6">
        <v>119685</v>
      </c>
      <c r="G4389" s="6" t="s">
        <v>5807</v>
      </c>
      <c r="H4389" s="16">
        <v>167158161.00099999</v>
      </c>
      <c r="I4389" s="12">
        <v>44012</v>
      </c>
      <c r="J4389" s="12" t="s">
        <v>5808</v>
      </c>
      <c r="K4389" s="15">
        <v>51099235</v>
      </c>
      <c r="L4389" s="13" t="s">
        <v>14</v>
      </c>
      <c r="M4389" s="7">
        <v>0.3</v>
      </c>
      <c r="N4389" s="17"/>
    </row>
    <row r="4390" spans="1:14" ht="409.5">
      <c r="A4390" s="6">
        <v>4388</v>
      </c>
      <c r="B4390" s="8" t="s">
        <v>5576</v>
      </c>
      <c r="C4390" s="9" t="s">
        <v>5813</v>
      </c>
      <c r="D4390" s="10" t="s">
        <v>5814</v>
      </c>
      <c r="E4390" s="11" t="s">
        <v>5806</v>
      </c>
      <c r="F4390" s="6">
        <v>119685</v>
      </c>
      <c r="G4390" s="6" t="s">
        <v>5807</v>
      </c>
      <c r="H4390" s="16">
        <v>167158161.00099999</v>
      </c>
      <c r="I4390" s="12">
        <v>44012</v>
      </c>
      <c r="J4390" s="12" t="s">
        <v>5808</v>
      </c>
      <c r="K4390" s="15">
        <v>51099235</v>
      </c>
      <c r="L4390" s="13" t="s">
        <v>14</v>
      </c>
      <c r="M4390" s="7">
        <v>0.3</v>
      </c>
      <c r="N4390" s="17"/>
    </row>
    <row r="4391" spans="1:14" ht="141.75">
      <c r="A4391" s="6">
        <v>4389</v>
      </c>
      <c r="B4391" s="8" t="s">
        <v>5576</v>
      </c>
      <c r="C4391" s="9" t="s">
        <v>5815</v>
      </c>
      <c r="D4391" s="10" t="s">
        <v>5816</v>
      </c>
      <c r="E4391" s="11" t="s">
        <v>5817</v>
      </c>
      <c r="F4391" s="6">
        <v>112920</v>
      </c>
      <c r="G4391" s="6" t="s">
        <v>5807</v>
      </c>
      <c r="H4391" s="16">
        <v>38347225.200000003</v>
      </c>
      <c r="I4391" s="12" t="s">
        <v>5818</v>
      </c>
      <c r="J4391" s="12" t="s">
        <v>5808</v>
      </c>
      <c r="K4391" s="15">
        <v>6400765</v>
      </c>
      <c r="L4391" s="13" t="s">
        <v>15</v>
      </c>
      <c r="M4391" s="7">
        <v>1</v>
      </c>
      <c r="N4391" s="17"/>
    </row>
    <row r="4392" spans="1:14" ht="78.75">
      <c r="A4392" s="6">
        <v>4390</v>
      </c>
      <c r="B4392" s="8" t="s">
        <v>5576</v>
      </c>
      <c r="C4392" s="9" t="s">
        <v>5719</v>
      </c>
      <c r="D4392" s="10" t="s">
        <v>5720</v>
      </c>
      <c r="E4392" s="11" t="s">
        <v>5819</v>
      </c>
      <c r="F4392" s="6">
        <v>493098</v>
      </c>
      <c r="G4392" s="6" t="s">
        <v>16</v>
      </c>
      <c r="H4392" s="16">
        <v>5337490.45</v>
      </c>
      <c r="I4392" s="12" t="s">
        <v>5820</v>
      </c>
      <c r="J4392" s="12">
        <v>44228</v>
      </c>
      <c r="K4392" s="15">
        <v>0</v>
      </c>
      <c r="L4392" s="13" t="s">
        <v>15</v>
      </c>
      <c r="M4392" s="7">
        <v>1</v>
      </c>
      <c r="N4392" s="17"/>
    </row>
    <row r="4393" spans="1:14" ht="94.5">
      <c r="A4393" s="6">
        <v>4391</v>
      </c>
      <c r="B4393" s="8" t="s">
        <v>5576</v>
      </c>
      <c r="C4393" s="9" t="s">
        <v>5821</v>
      </c>
      <c r="D4393" s="10" t="s">
        <v>5822</v>
      </c>
      <c r="E4393" s="11" t="s">
        <v>5823</v>
      </c>
      <c r="F4393" s="6">
        <v>493099</v>
      </c>
      <c r="G4393" s="6" t="s">
        <v>16</v>
      </c>
      <c r="H4393" s="16">
        <v>6217195.2000000002</v>
      </c>
      <c r="I4393" s="12" t="s">
        <v>5820</v>
      </c>
      <c r="J4393" s="12">
        <v>44144</v>
      </c>
      <c r="K4393" s="15">
        <v>0</v>
      </c>
      <c r="L4393" s="13" t="s">
        <v>15</v>
      </c>
      <c r="M4393" s="7">
        <v>1</v>
      </c>
      <c r="N4393" s="17"/>
    </row>
    <row r="4394" spans="1:14" ht="78.75">
      <c r="A4394" s="6">
        <v>4392</v>
      </c>
      <c r="B4394" s="8" t="s">
        <v>5576</v>
      </c>
      <c r="C4394" s="9" t="s">
        <v>5824</v>
      </c>
      <c r="D4394" s="10" t="s">
        <v>5825</v>
      </c>
      <c r="E4394" s="11" t="s">
        <v>5826</v>
      </c>
      <c r="F4394" s="6">
        <v>495965</v>
      </c>
      <c r="G4394" s="6" t="s">
        <v>16</v>
      </c>
      <c r="H4394" s="16">
        <v>4783982.45</v>
      </c>
      <c r="I4394" s="12" t="s">
        <v>5820</v>
      </c>
      <c r="J4394" s="12">
        <v>44146</v>
      </c>
      <c r="K4394" s="15">
        <v>0</v>
      </c>
      <c r="L4394" s="13" t="s">
        <v>15</v>
      </c>
      <c r="M4394" s="7">
        <v>1</v>
      </c>
      <c r="N4394" s="17"/>
    </row>
    <row r="4395" spans="1:14" ht="78.75">
      <c r="A4395" s="6">
        <v>4393</v>
      </c>
      <c r="B4395" s="8" t="s">
        <v>5576</v>
      </c>
      <c r="C4395" s="9" t="s">
        <v>5827</v>
      </c>
      <c r="D4395" s="10" t="s">
        <v>5828</v>
      </c>
      <c r="E4395" s="11" t="s">
        <v>5829</v>
      </c>
      <c r="F4395" s="6">
        <v>492969</v>
      </c>
      <c r="G4395" s="6" t="s">
        <v>16</v>
      </c>
      <c r="H4395" s="16">
        <v>1920781.25</v>
      </c>
      <c r="I4395" s="12" t="s">
        <v>5820</v>
      </c>
      <c r="J4395" s="12">
        <v>44203</v>
      </c>
      <c r="K4395" s="15">
        <v>0</v>
      </c>
      <c r="L4395" s="13" t="s">
        <v>15</v>
      </c>
      <c r="M4395" s="7">
        <v>1</v>
      </c>
      <c r="N4395" s="17"/>
    </row>
    <row r="4396" spans="1:14" ht="78.75">
      <c r="A4396" s="6">
        <v>4394</v>
      </c>
      <c r="B4396" s="8" t="s">
        <v>5576</v>
      </c>
      <c r="C4396" s="9" t="s">
        <v>5830</v>
      </c>
      <c r="D4396" s="10" t="s">
        <v>5831</v>
      </c>
      <c r="E4396" s="11" t="s">
        <v>5832</v>
      </c>
      <c r="F4396" s="6">
        <v>492984</v>
      </c>
      <c r="G4396" s="6" t="s">
        <v>16</v>
      </c>
      <c r="H4396" s="16">
        <v>2939152.75</v>
      </c>
      <c r="I4396" s="12" t="s">
        <v>5820</v>
      </c>
      <c r="J4396" s="12">
        <v>44199</v>
      </c>
      <c r="K4396" s="15">
        <v>0</v>
      </c>
      <c r="L4396" s="13" t="s">
        <v>15</v>
      </c>
      <c r="M4396" s="7">
        <v>1</v>
      </c>
      <c r="N4396" s="17"/>
    </row>
    <row r="4397" spans="1:14" ht="78.75">
      <c r="A4397" s="6">
        <v>4395</v>
      </c>
      <c r="B4397" s="8" t="s">
        <v>5576</v>
      </c>
      <c r="C4397" s="9" t="s">
        <v>5833</v>
      </c>
      <c r="D4397" s="10" t="s">
        <v>5834</v>
      </c>
      <c r="E4397" s="11" t="s">
        <v>5835</v>
      </c>
      <c r="F4397" s="6">
        <v>495967</v>
      </c>
      <c r="G4397" s="6" t="s">
        <v>16</v>
      </c>
      <c r="H4397" s="16">
        <v>5614766.9500000002</v>
      </c>
      <c r="I4397" s="12" t="s">
        <v>5820</v>
      </c>
      <c r="J4397" s="12" t="s">
        <v>5836</v>
      </c>
      <c r="K4397" s="15">
        <v>0</v>
      </c>
      <c r="L4397" s="13" t="s">
        <v>15</v>
      </c>
      <c r="M4397" s="7">
        <v>1</v>
      </c>
      <c r="N4397" s="17"/>
    </row>
    <row r="4398" spans="1:14" ht="78.75">
      <c r="A4398" s="6">
        <v>4396</v>
      </c>
      <c r="B4398" s="8" t="s">
        <v>5576</v>
      </c>
      <c r="C4398" s="9" t="s">
        <v>5837</v>
      </c>
      <c r="D4398" s="10" t="s">
        <v>5838</v>
      </c>
      <c r="E4398" s="11" t="s">
        <v>5839</v>
      </c>
      <c r="F4398" s="6">
        <v>497727</v>
      </c>
      <c r="G4398" s="6" t="s">
        <v>16</v>
      </c>
      <c r="H4398" s="16">
        <v>1660684.55</v>
      </c>
      <c r="I4398" s="12" t="s">
        <v>5820</v>
      </c>
      <c r="J4398" s="12" t="s">
        <v>5840</v>
      </c>
      <c r="K4398" s="15">
        <v>0</v>
      </c>
      <c r="L4398" s="13" t="s">
        <v>15</v>
      </c>
      <c r="M4398" s="7">
        <v>1</v>
      </c>
      <c r="N4398" s="17"/>
    </row>
    <row r="4399" spans="1:14" ht="78.75">
      <c r="A4399" s="6">
        <v>4397</v>
      </c>
      <c r="B4399" s="8" t="s">
        <v>5576</v>
      </c>
      <c r="C4399" s="9" t="s">
        <v>5841</v>
      </c>
      <c r="D4399" s="10" t="s">
        <v>5842</v>
      </c>
      <c r="E4399" s="11" t="s">
        <v>5843</v>
      </c>
      <c r="F4399" s="6">
        <v>495963</v>
      </c>
      <c r="G4399" s="6" t="s">
        <v>16</v>
      </c>
      <c r="H4399" s="16">
        <v>14067793.800000001</v>
      </c>
      <c r="I4399" s="12" t="s">
        <v>5844</v>
      </c>
      <c r="J4399" s="12">
        <v>44472</v>
      </c>
      <c r="K4399" s="15">
        <v>0</v>
      </c>
      <c r="L4399" s="13" t="s">
        <v>15</v>
      </c>
      <c r="M4399" s="7">
        <v>1</v>
      </c>
      <c r="N4399" s="17"/>
    </row>
    <row r="4400" spans="1:14" ht="78.75">
      <c r="A4400" s="6">
        <v>4398</v>
      </c>
      <c r="B4400" s="8" t="s">
        <v>5576</v>
      </c>
      <c r="C4400" s="9" t="s">
        <v>5845</v>
      </c>
      <c r="D4400" s="10" t="s">
        <v>5846</v>
      </c>
      <c r="E4400" s="11" t="s">
        <v>5847</v>
      </c>
      <c r="F4400" s="6">
        <v>495966</v>
      </c>
      <c r="G4400" s="6" t="s">
        <v>16</v>
      </c>
      <c r="H4400" s="16">
        <v>6342167.7000000002</v>
      </c>
      <c r="I4400" s="12" t="s">
        <v>5844</v>
      </c>
      <c r="J4400" s="12">
        <v>44318</v>
      </c>
      <c r="K4400" s="15">
        <v>0</v>
      </c>
      <c r="L4400" s="13" t="s">
        <v>15</v>
      </c>
      <c r="M4400" s="7">
        <v>1</v>
      </c>
      <c r="N4400" s="17"/>
    </row>
    <row r="4401" spans="1:14" ht="78.75">
      <c r="A4401" s="6">
        <v>4399</v>
      </c>
      <c r="B4401" s="8" t="s">
        <v>5576</v>
      </c>
      <c r="C4401" s="9" t="s">
        <v>5848</v>
      </c>
      <c r="D4401" s="10" t="s">
        <v>5849</v>
      </c>
      <c r="E4401" s="11" t="s">
        <v>5850</v>
      </c>
      <c r="F4401" s="6">
        <v>492914</v>
      </c>
      <c r="G4401" s="6" t="s">
        <v>16</v>
      </c>
      <c r="H4401" s="16">
        <v>2821772.65</v>
      </c>
      <c r="I4401" s="12" t="s">
        <v>5820</v>
      </c>
      <c r="J4401" s="12">
        <v>44378</v>
      </c>
      <c r="K4401" s="15">
        <v>0</v>
      </c>
      <c r="L4401" s="13" t="s">
        <v>15</v>
      </c>
      <c r="M4401" s="7">
        <v>1</v>
      </c>
      <c r="N4401" s="17"/>
    </row>
    <row r="4402" spans="1:14" ht="78.75">
      <c r="A4402" s="6">
        <v>4400</v>
      </c>
      <c r="B4402" s="8" t="s">
        <v>5576</v>
      </c>
      <c r="C4402" s="9" t="s">
        <v>5851</v>
      </c>
      <c r="D4402" s="10" t="s">
        <v>5852</v>
      </c>
      <c r="E4402" s="11" t="s">
        <v>5853</v>
      </c>
      <c r="F4402" s="6">
        <v>493106</v>
      </c>
      <c r="G4402" s="6" t="s">
        <v>16</v>
      </c>
      <c r="H4402" s="16">
        <v>8108807.6500000004</v>
      </c>
      <c r="I4402" s="12" t="s">
        <v>5844</v>
      </c>
      <c r="J4402" s="12" t="s">
        <v>5854</v>
      </c>
      <c r="K4402" s="15">
        <v>0</v>
      </c>
      <c r="L4402" s="13" t="s">
        <v>15</v>
      </c>
      <c r="M4402" s="7">
        <v>1</v>
      </c>
      <c r="N4402" s="17"/>
    </row>
    <row r="4403" spans="1:14" ht="78.75">
      <c r="A4403" s="6">
        <v>4401</v>
      </c>
      <c r="B4403" s="8" t="s">
        <v>5576</v>
      </c>
      <c r="C4403" s="9" t="s">
        <v>5754</v>
      </c>
      <c r="D4403" s="10" t="s">
        <v>5755</v>
      </c>
      <c r="E4403" s="11" t="s">
        <v>5855</v>
      </c>
      <c r="F4403" s="6">
        <v>492918</v>
      </c>
      <c r="G4403" s="6" t="s">
        <v>16</v>
      </c>
      <c r="H4403" s="16">
        <v>3934911.4</v>
      </c>
      <c r="I4403" s="12" t="s">
        <v>5820</v>
      </c>
      <c r="J4403" s="12" t="s">
        <v>5856</v>
      </c>
      <c r="K4403" s="15">
        <v>0</v>
      </c>
      <c r="L4403" s="13" t="s">
        <v>15</v>
      </c>
      <c r="M4403" s="7">
        <v>1</v>
      </c>
      <c r="N4403" s="17"/>
    </row>
    <row r="4404" spans="1:14" ht="78.75">
      <c r="A4404" s="6">
        <v>4402</v>
      </c>
      <c r="B4404" s="8" t="s">
        <v>5576</v>
      </c>
      <c r="C4404" s="9" t="s">
        <v>5857</v>
      </c>
      <c r="D4404" s="10" t="s">
        <v>5858</v>
      </c>
      <c r="E4404" s="11" t="s">
        <v>5859</v>
      </c>
      <c r="F4404" s="6">
        <v>492924</v>
      </c>
      <c r="G4404" s="6" t="s">
        <v>16</v>
      </c>
      <c r="H4404" s="16">
        <v>2052876.85</v>
      </c>
      <c r="I4404" s="12" t="s">
        <v>5820</v>
      </c>
      <c r="J4404" s="12">
        <v>44202</v>
      </c>
      <c r="K4404" s="15">
        <v>0</v>
      </c>
      <c r="L4404" s="13" t="s">
        <v>15</v>
      </c>
      <c r="M4404" s="7">
        <v>1</v>
      </c>
      <c r="N4404" s="17"/>
    </row>
    <row r="4405" spans="1:14" ht="78.75">
      <c r="A4405" s="6">
        <v>4403</v>
      </c>
      <c r="B4405" s="8" t="s">
        <v>5576</v>
      </c>
      <c r="C4405" s="9" t="s">
        <v>5860</v>
      </c>
      <c r="D4405" s="10" t="s">
        <v>5861</v>
      </c>
      <c r="E4405" s="11" t="s">
        <v>5862</v>
      </c>
      <c r="F4405" s="6">
        <v>492932</v>
      </c>
      <c r="G4405" s="6" t="s">
        <v>16</v>
      </c>
      <c r="H4405" s="16">
        <v>3093499.25</v>
      </c>
      <c r="I4405" s="12" t="s">
        <v>5820</v>
      </c>
      <c r="J4405" s="12" t="s">
        <v>5856</v>
      </c>
      <c r="K4405" s="15">
        <v>0</v>
      </c>
      <c r="L4405" s="13" t="s">
        <v>15</v>
      </c>
      <c r="M4405" s="7">
        <v>1</v>
      </c>
      <c r="N4405" s="17"/>
    </row>
    <row r="4406" spans="1:14" ht="78.75">
      <c r="A4406" s="6">
        <v>4404</v>
      </c>
      <c r="B4406" s="8" t="s">
        <v>5576</v>
      </c>
      <c r="C4406" s="9" t="s">
        <v>5863</v>
      </c>
      <c r="D4406" s="10" t="s">
        <v>5864</v>
      </c>
      <c r="E4406" s="11" t="s">
        <v>5865</v>
      </c>
      <c r="F4406" s="6">
        <v>492962</v>
      </c>
      <c r="G4406" s="6" t="s">
        <v>16</v>
      </c>
      <c r="H4406" s="16">
        <v>2646204.1</v>
      </c>
      <c r="I4406" s="12" t="s">
        <v>5820</v>
      </c>
      <c r="J4406" s="12">
        <v>44204</v>
      </c>
      <c r="K4406" s="15">
        <v>0</v>
      </c>
      <c r="L4406" s="13" t="s">
        <v>15</v>
      </c>
      <c r="M4406" s="7">
        <v>1</v>
      </c>
      <c r="N4406" s="17"/>
    </row>
    <row r="4407" spans="1:14" ht="78.75">
      <c r="A4407" s="6">
        <v>4405</v>
      </c>
      <c r="B4407" s="8" t="s">
        <v>5576</v>
      </c>
      <c r="C4407" s="9" t="s">
        <v>5866</v>
      </c>
      <c r="D4407" s="10" t="s">
        <v>5867</v>
      </c>
      <c r="E4407" s="11" t="s">
        <v>5868</v>
      </c>
      <c r="F4407" s="6">
        <v>493092</v>
      </c>
      <c r="G4407" s="6" t="s">
        <v>16</v>
      </c>
      <c r="H4407" s="16">
        <v>2907353.4</v>
      </c>
      <c r="I4407" s="12" t="s">
        <v>5820</v>
      </c>
      <c r="J4407" s="12" t="s">
        <v>5856</v>
      </c>
      <c r="K4407" s="15">
        <v>0</v>
      </c>
      <c r="L4407" s="13" t="s">
        <v>15</v>
      </c>
      <c r="M4407" s="7">
        <v>1</v>
      </c>
      <c r="N4407" s="17"/>
    </row>
    <row r="4408" spans="1:14" ht="78.75">
      <c r="A4408" s="6">
        <v>4406</v>
      </c>
      <c r="B4408" s="8" t="s">
        <v>5576</v>
      </c>
      <c r="C4408" s="9" t="s">
        <v>5869</v>
      </c>
      <c r="D4408" s="10" t="s">
        <v>5870</v>
      </c>
      <c r="E4408" s="11" t="s">
        <v>5871</v>
      </c>
      <c r="F4408" s="6">
        <v>380703</v>
      </c>
      <c r="G4408" s="6" t="s">
        <v>16</v>
      </c>
      <c r="H4408" s="16">
        <v>11548622</v>
      </c>
      <c r="I4408" s="12" t="s">
        <v>5872</v>
      </c>
      <c r="J4408" s="12" t="s">
        <v>5873</v>
      </c>
      <c r="K4408" s="15">
        <v>0</v>
      </c>
      <c r="L4408" s="13" t="s">
        <v>15</v>
      </c>
      <c r="M4408" s="7">
        <v>1</v>
      </c>
      <c r="N4408" s="17"/>
    </row>
    <row r="4409" spans="1:14" ht="78.75">
      <c r="A4409" s="6">
        <v>4407</v>
      </c>
      <c r="B4409" s="8" t="s">
        <v>5576</v>
      </c>
      <c r="C4409" s="9" t="s">
        <v>5874</v>
      </c>
      <c r="D4409" s="10" t="s">
        <v>5875</v>
      </c>
      <c r="E4409" s="11" t="s">
        <v>5876</v>
      </c>
      <c r="F4409" s="6">
        <v>495971</v>
      </c>
      <c r="G4409" s="6" t="s">
        <v>16</v>
      </c>
      <c r="H4409" s="16">
        <v>11314106.699999999</v>
      </c>
      <c r="I4409" s="12" t="s">
        <v>5844</v>
      </c>
      <c r="J4409" s="12">
        <v>44265</v>
      </c>
      <c r="K4409" s="15">
        <v>0</v>
      </c>
      <c r="L4409" s="13" t="s">
        <v>15</v>
      </c>
      <c r="M4409" s="7">
        <v>1</v>
      </c>
      <c r="N4409" s="17"/>
    </row>
    <row r="4410" spans="1:14" ht="94.5">
      <c r="A4410" s="6">
        <v>4408</v>
      </c>
      <c r="B4410" s="8" t="s">
        <v>5576</v>
      </c>
      <c r="C4410" s="9" t="s">
        <v>5877</v>
      </c>
      <c r="D4410" s="10" t="s">
        <v>5878</v>
      </c>
      <c r="E4410" s="11" t="s">
        <v>5879</v>
      </c>
      <c r="F4410" s="6">
        <v>492936</v>
      </c>
      <c r="G4410" s="6" t="s">
        <v>16</v>
      </c>
      <c r="H4410" s="16">
        <v>3617941.05</v>
      </c>
      <c r="I4410" s="12" t="s">
        <v>5820</v>
      </c>
      <c r="J4410" s="12">
        <v>44203</v>
      </c>
      <c r="K4410" s="15">
        <v>0</v>
      </c>
      <c r="L4410" s="13" t="s">
        <v>15</v>
      </c>
      <c r="M4410" s="7">
        <v>1</v>
      </c>
      <c r="N4410" s="17"/>
    </row>
    <row r="4411" spans="1:14" ht="78.75">
      <c r="A4411" s="6">
        <v>4409</v>
      </c>
      <c r="B4411" s="8" t="s">
        <v>5576</v>
      </c>
      <c r="C4411" s="9" t="s">
        <v>5841</v>
      </c>
      <c r="D4411" s="10" t="s">
        <v>5842</v>
      </c>
      <c r="E4411" s="11" t="s">
        <v>5880</v>
      </c>
      <c r="F4411" s="6">
        <v>492951</v>
      </c>
      <c r="G4411" s="6" t="s">
        <v>16</v>
      </c>
      <c r="H4411" s="16">
        <v>1738233.05</v>
      </c>
      <c r="I4411" s="12" t="s">
        <v>5820</v>
      </c>
      <c r="J4411" s="12">
        <v>44206</v>
      </c>
      <c r="K4411" s="15">
        <v>0</v>
      </c>
      <c r="L4411" s="13" t="s">
        <v>15</v>
      </c>
      <c r="M4411" s="7">
        <v>1</v>
      </c>
      <c r="N4411" s="17"/>
    </row>
    <row r="4412" spans="1:14" ht="78.75">
      <c r="A4412" s="6">
        <v>4410</v>
      </c>
      <c r="B4412" s="8" t="s">
        <v>5576</v>
      </c>
      <c r="C4412" s="9" t="s">
        <v>5881</v>
      </c>
      <c r="D4412" s="10" t="s">
        <v>5882</v>
      </c>
      <c r="E4412" s="11" t="s">
        <v>5883</v>
      </c>
      <c r="F4412" s="6">
        <v>493097</v>
      </c>
      <c r="G4412" s="6" t="s">
        <v>16</v>
      </c>
      <c r="H4412" s="16">
        <v>2089170.65</v>
      </c>
      <c r="I4412" s="12" t="s">
        <v>5844</v>
      </c>
      <c r="J4412" s="12">
        <v>44199</v>
      </c>
      <c r="K4412" s="15">
        <v>0</v>
      </c>
      <c r="L4412" s="13" t="s">
        <v>15</v>
      </c>
      <c r="M4412" s="7">
        <v>1</v>
      </c>
      <c r="N4412" s="17"/>
    </row>
    <row r="4413" spans="1:14" ht="78.75">
      <c r="A4413" s="6">
        <v>4411</v>
      </c>
      <c r="B4413" s="8" t="s">
        <v>5576</v>
      </c>
      <c r="C4413" s="9" t="s">
        <v>5884</v>
      </c>
      <c r="D4413" s="10" t="s">
        <v>5885</v>
      </c>
      <c r="E4413" s="11" t="s">
        <v>5886</v>
      </c>
      <c r="F4413" s="6">
        <v>419096</v>
      </c>
      <c r="G4413" s="6" t="s">
        <v>16</v>
      </c>
      <c r="H4413" s="16">
        <v>2861703</v>
      </c>
      <c r="I4413" s="12" t="s">
        <v>5872</v>
      </c>
      <c r="J4413" s="12" t="s">
        <v>2195</v>
      </c>
      <c r="K4413" s="15">
        <v>0</v>
      </c>
      <c r="L4413" s="13" t="s">
        <v>15</v>
      </c>
      <c r="M4413" s="7">
        <v>1</v>
      </c>
      <c r="N4413" s="17"/>
    </row>
    <row r="4414" spans="1:14" ht="78.75">
      <c r="A4414" s="6">
        <v>4412</v>
      </c>
      <c r="B4414" s="8" t="s">
        <v>5576</v>
      </c>
      <c r="C4414" s="9" t="s">
        <v>5887</v>
      </c>
      <c r="D4414" s="10" t="s">
        <v>5888</v>
      </c>
      <c r="E4414" s="11" t="s">
        <v>5889</v>
      </c>
      <c r="F4414" s="6">
        <v>495969</v>
      </c>
      <c r="G4414" s="6" t="s">
        <v>16</v>
      </c>
      <c r="H4414" s="16">
        <v>11660033.050000001</v>
      </c>
      <c r="I4414" s="12" t="s">
        <v>5844</v>
      </c>
      <c r="J4414" s="12" t="s">
        <v>5890</v>
      </c>
      <c r="K4414" s="15">
        <v>0</v>
      </c>
      <c r="L4414" s="13" t="s">
        <v>15</v>
      </c>
      <c r="M4414" s="7">
        <v>1</v>
      </c>
      <c r="N4414" s="17"/>
    </row>
    <row r="4415" spans="1:14" ht="78.75">
      <c r="A4415" s="6">
        <v>4413</v>
      </c>
      <c r="B4415" s="8" t="s">
        <v>5576</v>
      </c>
      <c r="C4415" s="9" t="s">
        <v>5891</v>
      </c>
      <c r="D4415" s="10" t="s">
        <v>5892</v>
      </c>
      <c r="E4415" s="11" t="s">
        <v>5893</v>
      </c>
      <c r="F4415" s="6">
        <v>495970</v>
      </c>
      <c r="G4415" s="6" t="s">
        <v>16</v>
      </c>
      <c r="H4415" s="16">
        <v>10272831.65</v>
      </c>
      <c r="I4415" s="12" t="s">
        <v>5844</v>
      </c>
      <c r="J4415" s="12">
        <v>44270</v>
      </c>
      <c r="K4415" s="15">
        <v>0</v>
      </c>
      <c r="L4415" s="13" t="s">
        <v>15</v>
      </c>
      <c r="M4415" s="7">
        <v>1</v>
      </c>
      <c r="N4415" s="17"/>
    </row>
    <row r="4416" spans="1:14" ht="78.75">
      <c r="A4416" s="6">
        <v>4414</v>
      </c>
      <c r="B4416" s="8" t="s">
        <v>5576</v>
      </c>
      <c r="C4416" s="9" t="s">
        <v>5894</v>
      </c>
      <c r="D4416" s="10" t="s">
        <v>5895</v>
      </c>
      <c r="E4416" s="11" t="s">
        <v>5896</v>
      </c>
      <c r="F4416" s="6">
        <v>493111</v>
      </c>
      <c r="G4416" s="6" t="s">
        <v>16</v>
      </c>
      <c r="H4416" s="16">
        <v>8002178.7000000002</v>
      </c>
      <c r="I4416" s="12" t="s">
        <v>5844</v>
      </c>
      <c r="J4416" s="12">
        <v>44234</v>
      </c>
      <c r="K4416" s="15">
        <v>0</v>
      </c>
      <c r="L4416" s="13" t="s">
        <v>15</v>
      </c>
      <c r="M4416" s="7">
        <v>1</v>
      </c>
      <c r="N4416" s="17"/>
    </row>
    <row r="4417" spans="1:14" ht="94.5">
      <c r="A4417" s="6">
        <v>4415</v>
      </c>
      <c r="B4417" s="8" t="s">
        <v>5576</v>
      </c>
      <c r="C4417" s="9" t="s">
        <v>5897</v>
      </c>
      <c r="D4417" s="10" t="s">
        <v>5642</v>
      </c>
      <c r="E4417" s="11" t="s">
        <v>5898</v>
      </c>
      <c r="F4417" s="6">
        <v>493112</v>
      </c>
      <c r="G4417" s="6" t="s">
        <v>16</v>
      </c>
      <c r="H4417" s="16">
        <v>8390684.0500000007</v>
      </c>
      <c r="I4417" s="12" t="s">
        <v>5844</v>
      </c>
      <c r="J4417" s="12">
        <v>44235</v>
      </c>
      <c r="K4417" s="15">
        <v>0</v>
      </c>
      <c r="L4417" s="13" t="s">
        <v>15</v>
      </c>
      <c r="M4417" s="7">
        <v>1</v>
      </c>
      <c r="N4417" s="17"/>
    </row>
    <row r="4418" spans="1:14" ht="63">
      <c r="A4418" s="6">
        <v>4416</v>
      </c>
      <c r="B4418" s="8" t="s">
        <v>5576</v>
      </c>
      <c r="C4418" s="9" t="s">
        <v>5899</v>
      </c>
      <c r="D4418" s="10" t="s">
        <v>5900</v>
      </c>
      <c r="E4418" s="11" t="s">
        <v>5901</v>
      </c>
      <c r="F4418" s="6">
        <v>493105</v>
      </c>
      <c r="G4418" s="6" t="s">
        <v>16</v>
      </c>
      <c r="H4418" s="16">
        <v>5290357.1500000004</v>
      </c>
      <c r="I4418" s="12" t="s">
        <v>5844</v>
      </c>
      <c r="J4418" s="12">
        <v>44228</v>
      </c>
      <c r="K4418" s="15">
        <v>0</v>
      </c>
      <c r="L4418" s="13" t="s">
        <v>15</v>
      </c>
      <c r="M4418" s="7">
        <v>1</v>
      </c>
      <c r="N4418" s="17"/>
    </row>
    <row r="4419" spans="1:14" ht="78.75">
      <c r="A4419" s="6">
        <v>4417</v>
      </c>
      <c r="B4419" s="8" t="s">
        <v>5576</v>
      </c>
      <c r="C4419" s="9" t="s">
        <v>5902</v>
      </c>
      <c r="D4419" s="10" t="s">
        <v>5903</v>
      </c>
      <c r="E4419" s="11" t="s">
        <v>5904</v>
      </c>
      <c r="F4419" s="6">
        <v>493095</v>
      </c>
      <c r="G4419" s="6" t="s">
        <v>16</v>
      </c>
      <c r="H4419" s="16">
        <v>1224444.55</v>
      </c>
      <c r="I4419" s="12" t="s">
        <v>5844</v>
      </c>
      <c r="J4419" s="12" t="s">
        <v>5856</v>
      </c>
      <c r="K4419" s="15">
        <v>0</v>
      </c>
      <c r="L4419" s="13" t="s">
        <v>15</v>
      </c>
      <c r="M4419" s="7">
        <v>1</v>
      </c>
      <c r="N4419" s="17"/>
    </row>
    <row r="4420" spans="1:14" ht="78.75">
      <c r="A4420" s="6">
        <v>4418</v>
      </c>
      <c r="B4420" s="8" t="s">
        <v>5576</v>
      </c>
      <c r="C4420" s="9" t="s">
        <v>5905</v>
      </c>
      <c r="D4420" s="10" t="s">
        <v>5906</v>
      </c>
      <c r="E4420" s="11" t="s">
        <v>5907</v>
      </c>
      <c r="F4420" s="6">
        <v>493096</v>
      </c>
      <c r="G4420" s="6" t="s">
        <v>16</v>
      </c>
      <c r="H4420" s="16">
        <v>2946101.05</v>
      </c>
      <c r="I4420" s="12" t="s">
        <v>5844</v>
      </c>
      <c r="J4420" s="12" t="s">
        <v>5908</v>
      </c>
      <c r="K4420" s="15">
        <v>0</v>
      </c>
      <c r="L4420" s="13" t="s">
        <v>15</v>
      </c>
      <c r="M4420" s="7">
        <v>1</v>
      </c>
      <c r="N4420" s="17"/>
    </row>
    <row r="4421" spans="1:14" ht="78.75">
      <c r="A4421" s="6">
        <v>4419</v>
      </c>
      <c r="B4421" s="8" t="s">
        <v>5576</v>
      </c>
      <c r="C4421" s="9" t="s">
        <v>5909</v>
      </c>
      <c r="D4421" s="10" t="s">
        <v>5910</v>
      </c>
      <c r="E4421" s="11" t="s">
        <v>5911</v>
      </c>
      <c r="F4421" s="6">
        <v>493093</v>
      </c>
      <c r="G4421" s="6" t="s">
        <v>16</v>
      </c>
      <c r="H4421" s="16">
        <v>4135202.75</v>
      </c>
      <c r="I4421" s="12" t="s">
        <v>5820</v>
      </c>
      <c r="J4421" s="12">
        <v>44206</v>
      </c>
      <c r="K4421" s="15">
        <v>0</v>
      </c>
      <c r="L4421" s="13" t="s">
        <v>15</v>
      </c>
      <c r="M4421" s="7">
        <v>1</v>
      </c>
      <c r="N4421" s="17"/>
    </row>
    <row r="4422" spans="1:14" ht="94.5">
      <c r="A4422" s="6">
        <v>4420</v>
      </c>
      <c r="B4422" s="8" t="s">
        <v>5576</v>
      </c>
      <c r="C4422" s="9" t="s">
        <v>5897</v>
      </c>
      <c r="D4422" s="10" t="s">
        <v>5642</v>
      </c>
      <c r="E4422" s="11" t="s">
        <v>5912</v>
      </c>
      <c r="F4422" s="6">
        <v>493094</v>
      </c>
      <c r="G4422" s="6" t="s">
        <v>16</v>
      </c>
      <c r="H4422" s="16">
        <v>2494717.1</v>
      </c>
      <c r="I4422" s="12" t="s">
        <v>5820</v>
      </c>
      <c r="J4422" s="12">
        <v>44204</v>
      </c>
      <c r="K4422" s="15">
        <v>0</v>
      </c>
      <c r="L4422" s="13" t="s">
        <v>15</v>
      </c>
      <c r="M4422" s="7">
        <v>1</v>
      </c>
      <c r="N4422" s="17"/>
    </row>
    <row r="4423" spans="1:14" ht="409.5">
      <c r="A4423" s="6">
        <v>4421</v>
      </c>
      <c r="B4423" s="8" t="s">
        <v>5576</v>
      </c>
      <c r="C4423" s="9" t="s">
        <v>5913</v>
      </c>
      <c r="D4423" s="10" t="s">
        <v>5882</v>
      </c>
      <c r="E4423" s="11" t="s">
        <v>5914</v>
      </c>
      <c r="F4423" s="6">
        <v>373211</v>
      </c>
      <c r="G4423" s="6" t="s">
        <v>1687</v>
      </c>
      <c r="H4423" s="16">
        <v>4687000.1840000004</v>
      </c>
      <c r="I4423" s="12">
        <v>43831</v>
      </c>
      <c r="J4423" s="12">
        <v>44260</v>
      </c>
      <c r="K4423" s="15" t="s">
        <v>5915</v>
      </c>
      <c r="L4423" s="13" t="s">
        <v>15</v>
      </c>
      <c r="M4423" s="7">
        <v>1</v>
      </c>
      <c r="N4423" s="17"/>
    </row>
    <row r="4424" spans="1:14" ht="252">
      <c r="A4424" s="6">
        <v>4422</v>
      </c>
      <c r="B4424" s="8" t="s">
        <v>5576</v>
      </c>
      <c r="C4424" s="9" t="s">
        <v>5916</v>
      </c>
      <c r="D4424" s="10" t="s">
        <v>5917</v>
      </c>
      <c r="E4424" s="11" t="s">
        <v>5918</v>
      </c>
      <c r="F4424" s="6">
        <v>373212</v>
      </c>
      <c r="G4424" s="6" t="s">
        <v>1687</v>
      </c>
      <c r="H4424" s="16">
        <v>4818043.0010000002</v>
      </c>
      <c r="I4424" s="12">
        <v>43831</v>
      </c>
      <c r="J4424" s="12">
        <v>44260</v>
      </c>
      <c r="K4424" s="15" t="s">
        <v>5919</v>
      </c>
      <c r="L4424" s="13" t="s">
        <v>14</v>
      </c>
      <c r="M4424" s="7">
        <v>1</v>
      </c>
      <c r="N4424" s="17"/>
    </row>
    <row r="4425" spans="1:14" ht="252">
      <c r="A4425" s="6">
        <v>4423</v>
      </c>
      <c r="B4425" s="8" t="s">
        <v>5576</v>
      </c>
      <c r="C4425" s="9" t="s">
        <v>5745</v>
      </c>
      <c r="D4425" s="10" t="s">
        <v>5702</v>
      </c>
      <c r="E4425" s="11" t="s">
        <v>5918</v>
      </c>
      <c r="F4425" s="6">
        <v>373212</v>
      </c>
      <c r="G4425" s="6" t="s">
        <v>1687</v>
      </c>
      <c r="H4425" s="16">
        <v>4818043.0010000002</v>
      </c>
      <c r="I4425" s="12">
        <v>43831</v>
      </c>
      <c r="J4425" s="12">
        <v>44260</v>
      </c>
      <c r="K4425" s="15" t="s">
        <v>5919</v>
      </c>
      <c r="L4425" s="13" t="s">
        <v>14</v>
      </c>
      <c r="M4425" s="7">
        <v>0.51</v>
      </c>
      <c r="N4425" s="17"/>
    </row>
    <row r="4426" spans="1:14" ht="252">
      <c r="A4426" s="6">
        <v>4424</v>
      </c>
      <c r="B4426" s="8" t="s">
        <v>5576</v>
      </c>
      <c r="C4426" s="9" t="s">
        <v>5920</v>
      </c>
      <c r="D4426" s="10" t="s">
        <v>5921</v>
      </c>
      <c r="E4426" s="11" t="s">
        <v>5918</v>
      </c>
      <c r="F4426" s="6">
        <v>373212</v>
      </c>
      <c r="G4426" s="6" t="s">
        <v>1687</v>
      </c>
      <c r="H4426" s="16">
        <v>4818043.0010000002</v>
      </c>
      <c r="I4426" s="12">
        <v>43831</v>
      </c>
      <c r="J4426" s="12">
        <v>44260</v>
      </c>
      <c r="K4426" s="15" t="s">
        <v>5919</v>
      </c>
      <c r="L4426" s="13" t="s">
        <v>14</v>
      </c>
      <c r="M4426" s="7">
        <v>0.49</v>
      </c>
      <c r="N4426" s="17"/>
    </row>
    <row r="4427" spans="1:14" ht="126">
      <c r="A4427" s="6">
        <v>4425</v>
      </c>
      <c r="B4427" s="8" t="s">
        <v>5576</v>
      </c>
      <c r="C4427" s="9" t="s">
        <v>5922</v>
      </c>
      <c r="D4427" s="10" t="s">
        <v>5923</v>
      </c>
      <c r="E4427" s="11" t="s">
        <v>5924</v>
      </c>
      <c r="F4427" s="6">
        <v>417381</v>
      </c>
      <c r="G4427" s="6" t="s">
        <v>1687</v>
      </c>
      <c r="H4427" s="16" t="s">
        <v>5925</v>
      </c>
      <c r="I4427" s="12" t="s">
        <v>5926</v>
      </c>
      <c r="J4427" s="12" t="s">
        <v>5927</v>
      </c>
      <c r="K4427" s="15">
        <v>0</v>
      </c>
      <c r="L4427" s="13" t="s">
        <v>15</v>
      </c>
      <c r="M4427" s="7">
        <v>1</v>
      </c>
      <c r="N4427" s="17"/>
    </row>
    <row r="4428" spans="1:14" ht="94.5">
      <c r="A4428" s="6">
        <v>4426</v>
      </c>
      <c r="B4428" s="8" t="s">
        <v>5576</v>
      </c>
      <c r="C4428" s="9" t="s">
        <v>5928</v>
      </c>
      <c r="D4428" s="10" t="s">
        <v>5929</v>
      </c>
      <c r="E4428" s="11" t="s">
        <v>5930</v>
      </c>
      <c r="F4428" s="6">
        <v>370332</v>
      </c>
      <c r="G4428" s="6" t="s">
        <v>679</v>
      </c>
      <c r="H4428" s="16">
        <v>12117035.300000001</v>
      </c>
      <c r="I4428" s="12" t="s">
        <v>5931</v>
      </c>
      <c r="J4428" s="12" t="s">
        <v>2195</v>
      </c>
      <c r="K4428" s="15">
        <v>1253412</v>
      </c>
      <c r="L4428" s="13" t="s">
        <v>15</v>
      </c>
      <c r="M4428" s="7">
        <v>1</v>
      </c>
      <c r="N4428" s="17"/>
    </row>
    <row r="4429" spans="1:14" ht="78.75">
      <c r="A4429" s="6">
        <v>4427</v>
      </c>
      <c r="B4429" s="8" t="s">
        <v>5576</v>
      </c>
      <c r="C4429" s="9" t="s">
        <v>5932</v>
      </c>
      <c r="D4429" s="10" t="s">
        <v>5933</v>
      </c>
      <c r="E4429" s="11" t="s">
        <v>5934</v>
      </c>
      <c r="F4429" s="6">
        <v>130799</v>
      </c>
      <c r="G4429" s="6" t="s">
        <v>5935</v>
      </c>
      <c r="H4429" s="16">
        <v>35162320.810000002</v>
      </c>
      <c r="I4429" s="12">
        <v>43118</v>
      </c>
      <c r="J4429" s="12">
        <v>44561</v>
      </c>
      <c r="K4429" s="15">
        <v>12850000</v>
      </c>
      <c r="L4429" s="13" t="s">
        <v>14</v>
      </c>
      <c r="M4429" s="7">
        <v>1</v>
      </c>
      <c r="N4429" s="17"/>
    </row>
    <row r="4430" spans="1:14" ht="110.25">
      <c r="A4430" s="6">
        <v>4428</v>
      </c>
      <c r="B4430" s="8" t="s">
        <v>5576</v>
      </c>
      <c r="C4430" s="9" t="s">
        <v>5936</v>
      </c>
      <c r="D4430" s="10" t="s">
        <v>5937</v>
      </c>
      <c r="E4430" s="11" t="s">
        <v>5934</v>
      </c>
      <c r="F4430" s="6">
        <v>130799</v>
      </c>
      <c r="G4430" s="6" t="s">
        <v>5935</v>
      </c>
      <c r="H4430" s="16">
        <v>35162320.810000002</v>
      </c>
      <c r="I4430" s="12">
        <v>43118</v>
      </c>
      <c r="J4430" s="12">
        <v>44561</v>
      </c>
      <c r="K4430" s="15">
        <v>12850000</v>
      </c>
      <c r="L4430" s="13" t="s">
        <v>14</v>
      </c>
      <c r="M4430" s="7">
        <v>0.51</v>
      </c>
      <c r="N4430" s="17"/>
    </row>
    <row r="4431" spans="1:14" ht="78.75">
      <c r="A4431" s="6">
        <v>4429</v>
      </c>
      <c r="B4431" s="8" t="s">
        <v>5576</v>
      </c>
      <c r="C4431" s="9" t="s">
        <v>5938</v>
      </c>
      <c r="D4431" s="10" t="s">
        <v>5939</v>
      </c>
      <c r="E4431" s="11" t="s">
        <v>5934</v>
      </c>
      <c r="F4431" s="6">
        <v>130799</v>
      </c>
      <c r="G4431" s="6" t="s">
        <v>5935</v>
      </c>
      <c r="H4431" s="16">
        <v>35162320.810000002</v>
      </c>
      <c r="I4431" s="12">
        <v>43118</v>
      </c>
      <c r="J4431" s="12">
        <v>44561</v>
      </c>
      <c r="K4431" s="15">
        <v>12850000</v>
      </c>
      <c r="L4431" s="13" t="s">
        <v>14</v>
      </c>
      <c r="M4431" s="7">
        <v>0.49</v>
      </c>
      <c r="N4431" s="17"/>
    </row>
    <row r="4432" spans="1:14" ht="78.75">
      <c r="A4432" s="6">
        <v>4430</v>
      </c>
      <c r="B4432" s="8" t="s">
        <v>5576</v>
      </c>
      <c r="C4432" s="9" t="s">
        <v>5940</v>
      </c>
      <c r="D4432" s="10" t="s">
        <v>5933</v>
      </c>
      <c r="E4432" s="11" t="s">
        <v>5941</v>
      </c>
      <c r="F4432" s="6">
        <v>130800</v>
      </c>
      <c r="G4432" s="6" t="s">
        <v>5935</v>
      </c>
      <c r="H4432" s="16">
        <v>35179159.859999999</v>
      </c>
      <c r="I4432" s="12">
        <v>43118</v>
      </c>
      <c r="J4432" s="12">
        <v>44561</v>
      </c>
      <c r="K4432" s="15">
        <v>10871745</v>
      </c>
      <c r="L4432" s="13" t="s">
        <v>14</v>
      </c>
      <c r="M4432" s="7">
        <v>1</v>
      </c>
      <c r="N4432" s="17"/>
    </row>
    <row r="4433" spans="1:14" ht="126">
      <c r="A4433" s="6">
        <v>4431</v>
      </c>
      <c r="B4433" s="8" t="s">
        <v>5576</v>
      </c>
      <c r="C4433" s="9" t="s">
        <v>5942</v>
      </c>
      <c r="D4433" s="10" t="s">
        <v>5943</v>
      </c>
      <c r="E4433" s="11" t="s">
        <v>5941</v>
      </c>
      <c r="F4433" s="6">
        <v>130800</v>
      </c>
      <c r="G4433" s="6" t="s">
        <v>5935</v>
      </c>
      <c r="H4433" s="16">
        <v>35179159.859999999</v>
      </c>
      <c r="I4433" s="12">
        <v>43118</v>
      </c>
      <c r="J4433" s="12">
        <v>44561</v>
      </c>
      <c r="K4433" s="15">
        <v>10871745</v>
      </c>
      <c r="L4433" s="13" t="s">
        <v>14</v>
      </c>
      <c r="M4433" s="7">
        <v>0.51</v>
      </c>
      <c r="N4433" s="17"/>
    </row>
    <row r="4434" spans="1:14" ht="78.75">
      <c r="A4434" s="6">
        <v>4432</v>
      </c>
      <c r="B4434" s="8" t="s">
        <v>5576</v>
      </c>
      <c r="C4434" s="9" t="s">
        <v>5938</v>
      </c>
      <c r="D4434" s="10" t="s">
        <v>5944</v>
      </c>
      <c r="E4434" s="11" t="s">
        <v>5941</v>
      </c>
      <c r="F4434" s="6">
        <v>130800</v>
      </c>
      <c r="G4434" s="6" t="s">
        <v>5935</v>
      </c>
      <c r="H4434" s="16">
        <v>35179159.859999999</v>
      </c>
      <c r="I4434" s="12">
        <v>43118</v>
      </c>
      <c r="J4434" s="12">
        <v>44561</v>
      </c>
      <c r="K4434" s="15">
        <v>10871745</v>
      </c>
      <c r="L4434" s="13" t="s">
        <v>14</v>
      </c>
      <c r="M4434" s="7">
        <v>0.49</v>
      </c>
      <c r="N4434" s="17"/>
    </row>
    <row r="4435" spans="1:14" ht="63">
      <c r="A4435" s="6">
        <v>4433</v>
      </c>
      <c r="B4435" s="8" t="s">
        <v>5576</v>
      </c>
      <c r="C4435" s="9" t="s">
        <v>5945</v>
      </c>
      <c r="D4435" s="10" t="s">
        <v>5933</v>
      </c>
      <c r="E4435" s="11" t="s">
        <v>5946</v>
      </c>
      <c r="F4435" s="6">
        <v>172949</v>
      </c>
      <c r="G4435" s="6" t="s">
        <v>5935</v>
      </c>
      <c r="H4435" s="16">
        <v>73494116.348000005</v>
      </c>
      <c r="I4435" s="12">
        <v>43215</v>
      </c>
      <c r="J4435" s="12">
        <v>44561</v>
      </c>
      <c r="K4435" s="15">
        <v>5350000</v>
      </c>
      <c r="L4435" s="13" t="s">
        <v>14</v>
      </c>
      <c r="M4435" s="7">
        <v>1</v>
      </c>
      <c r="N4435" s="17"/>
    </row>
    <row r="4436" spans="1:14" ht="110.25">
      <c r="A4436" s="6">
        <v>4434</v>
      </c>
      <c r="B4436" s="8" t="s">
        <v>5576</v>
      </c>
      <c r="C4436" s="9" t="s">
        <v>5936</v>
      </c>
      <c r="D4436" s="10" t="s">
        <v>5943</v>
      </c>
      <c r="E4436" s="11" t="s">
        <v>5946</v>
      </c>
      <c r="F4436" s="6">
        <v>172949</v>
      </c>
      <c r="G4436" s="6" t="s">
        <v>5935</v>
      </c>
      <c r="H4436" s="16">
        <v>73494116.348000005</v>
      </c>
      <c r="I4436" s="12">
        <v>43215</v>
      </c>
      <c r="J4436" s="12">
        <v>44561</v>
      </c>
      <c r="K4436" s="15">
        <v>5350000</v>
      </c>
      <c r="L4436" s="13" t="s">
        <v>14</v>
      </c>
      <c r="M4436" s="7">
        <v>0.4</v>
      </c>
      <c r="N4436" s="17"/>
    </row>
    <row r="4437" spans="1:14" ht="94.5">
      <c r="A4437" s="6">
        <v>4435</v>
      </c>
      <c r="B4437" s="8" t="s">
        <v>5576</v>
      </c>
      <c r="C4437" s="9" t="s">
        <v>5947</v>
      </c>
      <c r="D4437" s="10" t="s">
        <v>5948</v>
      </c>
      <c r="E4437" s="11" t="s">
        <v>5946</v>
      </c>
      <c r="F4437" s="6">
        <v>172949</v>
      </c>
      <c r="G4437" s="6" t="s">
        <v>5935</v>
      </c>
      <c r="H4437" s="16">
        <v>73494116.348000005</v>
      </c>
      <c r="I4437" s="12">
        <v>43215</v>
      </c>
      <c r="J4437" s="12">
        <v>44561</v>
      </c>
      <c r="K4437" s="15">
        <v>5350000</v>
      </c>
      <c r="L4437" s="13" t="s">
        <v>14</v>
      </c>
      <c r="M4437" s="7">
        <v>0.3</v>
      </c>
      <c r="N4437" s="17"/>
    </row>
    <row r="4438" spans="1:14" ht="78.75">
      <c r="A4438" s="6">
        <v>4436</v>
      </c>
      <c r="B4438" s="8" t="s">
        <v>5576</v>
      </c>
      <c r="C4438" s="9" t="s">
        <v>5938</v>
      </c>
      <c r="D4438" s="10" t="s">
        <v>5944</v>
      </c>
      <c r="E4438" s="11" t="s">
        <v>5946</v>
      </c>
      <c r="F4438" s="6">
        <v>172949</v>
      </c>
      <c r="G4438" s="6" t="s">
        <v>5935</v>
      </c>
      <c r="H4438" s="16">
        <v>73494116.348000005</v>
      </c>
      <c r="I4438" s="12">
        <v>43215</v>
      </c>
      <c r="J4438" s="12">
        <v>44561</v>
      </c>
      <c r="K4438" s="15">
        <v>5350000</v>
      </c>
      <c r="L4438" s="13" t="s">
        <v>14</v>
      </c>
      <c r="M4438" s="7">
        <v>0.3</v>
      </c>
      <c r="N4438" s="17"/>
    </row>
    <row r="4439" spans="1:14" ht="63">
      <c r="A4439" s="6">
        <v>4437</v>
      </c>
      <c r="B4439" s="8" t="s">
        <v>5576</v>
      </c>
      <c r="C4439" s="9" t="s">
        <v>5949</v>
      </c>
      <c r="D4439" s="10" t="s">
        <v>5950</v>
      </c>
      <c r="E4439" s="11" t="s">
        <v>5951</v>
      </c>
      <c r="F4439" s="6">
        <v>91671</v>
      </c>
      <c r="G4439" s="6" t="s">
        <v>5935</v>
      </c>
      <c r="H4439" s="16">
        <v>5811239.4119999995</v>
      </c>
      <c r="I4439" s="12">
        <v>42843</v>
      </c>
      <c r="J4439" s="12">
        <v>43214</v>
      </c>
      <c r="K4439" s="15">
        <v>4221439</v>
      </c>
      <c r="L4439" s="13" t="s">
        <v>15</v>
      </c>
      <c r="M4439" s="7">
        <v>1</v>
      </c>
      <c r="N4439" s="17"/>
    </row>
    <row r="4440" spans="1:14" ht="110.25">
      <c r="A4440" s="6">
        <v>4438</v>
      </c>
      <c r="B4440" s="8" t="s">
        <v>5576</v>
      </c>
      <c r="C4440" s="9" t="s">
        <v>5952</v>
      </c>
      <c r="D4440" s="10" t="s">
        <v>623</v>
      </c>
      <c r="E4440" s="11" t="s">
        <v>5953</v>
      </c>
      <c r="F4440" s="6">
        <v>380516</v>
      </c>
      <c r="G4440" s="6" t="s">
        <v>1493</v>
      </c>
      <c r="H4440" s="16">
        <v>16935544.890000001</v>
      </c>
      <c r="I4440" s="12">
        <v>43867</v>
      </c>
      <c r="J4440" s="12">
        <v>44222</v>
      </c>
      <c r="K4440" s="15">
        <v>2300000</v>
      </c>
      <c r="L4440" s="13" t="s">
        <v>15</v>
      </c>
      <c r="M4440" s="7">
        <v>1</v>
      </c>
      <c r="N4440" s="17"/>
    </row>
    <row r="4441" spans="1:14" ht="157.5">
      <c r="A4441" s="6">
        <v>4439</v>
      </c>
      <c r="B4441" s="8" t="s">
        <v>5576</v>
      </c>
      <c r="C4441" s="9" t="s">
        <v>5954</v>
      </c>
      <c r="D4441" s="10" t="s">
        <v>5955</v>
      </c>
      <c r="E4441" s="11" t="s">
        <v>5956</v>
      </c>
      <c r="F4441" s="6">
        <v>464028</v>
      </c>
      <c r="G4441" s="6" t="s">
        <v>1666</v>
      </c>
      <c r="H4441" s="16">
        <v>141753146.18900001</v>
      </c>
      <c r="I4441" s="12">
        <v>44066</v>
      </c>
      <c r="J4441" s="12">
        <v>44620</v>
      </c>
      <c r="K4441" s="15">
        <v>0</v>
      </c>
      <c r="L4441" s="13" t="s">
        <v>14</v>
      </c>
      <c r="M4441" s="7">
        <v>1</v>
      </c>
      <c r="N4441" s="17"/>
    </row>
    <row r="4442" spans="1:14" ht="157.5">
      <c r="A4442" s="6">
        <v>4440</v>
      </c>
      <c r="B4442" s="8" t="s">
        <v>5576</v>
      </c>
      <c r="C4442" s="9" t="s">
        <v>5957</v>
      </c>
      <c r="D4442" s="10" t="s">
        <v>5958</v>
      </c>
      <c r="E4442" s="11" t="s">
        <v>5956</v>
      </c>
      <c r="F4442" s="6">
        <v>464028</v>
      </c>
      <c r="G4442" s="6" t="s">
        <v>1666</v>
      </c>
      <c r="H4442" s="16">
        <v>141753146.18900001</v>
      </c>
      <c r="I4442" s="12">
        <v>44066</v>
      </c>
      <c r="J4442" s="12">
        <v>44620</v>
      </c>
      <c r="K4442" s="15">
        <v>0</v>
      </c>
      <c r="L4442" s="13" t="s">
        <v>14</v>
      </c>
      <c r="M4442" s="7">
        <v>0.51</v>
      </c>
      <c r="N4442" s="17"/>
    </row>
    <row r="4443" spans="1:14" ht="157.5">
      <c r="A4443" s="6">
        <v>4441</v>
      </c>
      <c r="B4443" s="8" t="s">
        <v>5576</v>
      </c>
      <c r="C4443" s="9" t="s">
        <v>5959</v>
      </c>
      <c r="D4443" s="10" t="s">
        <v>5960</v>
      </c>
      <c r="E4443" s="11" t="s">
        <v>5956</v>
      </c>
      <c r="F4443" s="6">
        <v>464028</v>
      </c>
      <c r="G4443" s="6" t="s">
        <v>1666</v>
      </c>
      <c r="H4443" s="16">
        <v>141753146.18900001</v>
      </c>
      <c r="I4443" s="12">
        <v>44066</v>
      </c>
      <c r="J4443" s="12">
        <v>44620</v>
      </c>
      <c r="K4443" s="15">
        <v>0</v>
      </c>
      <c r="L4443" s="13" t="s">
        <v>14</v>
      </c>
      <c r="M4443" s="7">
        <v>0.49</v>
      </c>
      <c r="N4443" s="17"/>
    </row>
    <row r="4444" spans="1:14" ht="252">
      <c r="A4444" s="6">
        <v>4442</v>
      </c>
      <c r="B4444" s="8" t="s">
        <v>5576</v>
      </c>
      <c r="C4444" s="9" t="s">
        <v>5961</v>
      </c>
      <c r="D4444" s="10" t="s">
        <v>5958</v>
      </c>
      <c r="E4444" s="11" t="s">
        <v>5962</v>
      </c>
      <c r="F4444" s="6">
        <v>335165</v>
      </c>
      <c r="G4444" s="6" t="s">
        <v>1666</v>
      </c>
      <c r="H4444" s="16">
        <v>281779451.46200001</v>
      </c>
      <c r="I4444" s="12">
        <v>43774</v>
      </c>
      <c r="J4444" s="12">
        <v>44286</v>
      </c>
      <c r="K4444" s="15">
        <v>73670000</v>
      </c>
      <c r="L4444" s="13" t="s">
        <v>15</v>
      </c>
      <c r="M4444" s="7">
        <v>1</v>
      </c>
      <c r="N4444" s="17"/>
    </row>
    <row r="4445" spans="1:14" ht="283.5">
      <c r="A4445" s="6">
        <v>4443</v>
      </c>
      <c r="B4445" s="8" t="s">
        <v>5576</v>
      </c>
      <c r="C4445" s="9" t="s">
        <v>5963</v>
      </c>
      <c r="D4445" s="10" t="s">
        <v>5964</v>
      </c>
      <c r="E4445" s="11" t="s">
        <v>5965</v>
      </c>
      <c r="F4445" s="6">
        <v>335166</v>
      </c>
      <c r="G4445" s="6" t="s">
        <v>1666</v>
      </c>
      <c r="H4445" s="16" t="s">
        <v>5966</v>
      </c>
      <c r="I4445" s="12" t="s">
        <v>5967</v>
      </c>
      <c r="J4445" s="12" t="s">
        <v>5968</v>
      </c>
      <c r="K4445" s="15">
        <v>22294000</v>
      </c>
      <c r="L4445" s="13" t="s">
        <v>14</v>
      </c>
      <c r="M4445" s="7">
        <v>1</v>
      </c>
      <c r="N4445" s="17"/>
    </row>
    <row r="4446" spans="1:14" ht="283.5">
      <c r="A4446" s="6">
        <v>4444</v>
      </c>
      <c r="B4446" s="8" t="s">
        <v>5576</v>
      </c>
      <c r="C4446" s="9" t="s">
        <v>5969</v>
      </c>
      <c r="D4446" s="10" t="s">
        <v>5970</v>
      </c>
      <c r="E4446" s="11" t="s">
        <v>5965</v>
      </c>
      <c r="F4446" s="6">
        <v>335166</v>
      </c>
      <c r="G4446" s="6" t="s">
        <v>1666</v>
      </c>
      <c r="H4446" s="16" t="s">
        <v>5966</v>
      </c>
      <c r="I4446" s="12" t="s">
        <v>5967</v>
      </c>
      <c r="J4446" s="12" t="s">
        <v>5968</v>
      </c>
      <c r="K4446" s="15">
        <v>22294000</v>
      </c>
      <c r="L4446" s="13" t="s">
        <v>14</v>
      </c>
      <c r="M4446" s="7">
        <v>0.51</v>
      </c>
      <c r="N4446" s="17"/>
    </row>
    <row r="4447" spans="1:14" ht="283.5">
      <c r="A4447" s="6">
        <v>4445</v>
      </c>
      <c r="B4447" s="8" t="s">
        <v>5576</v>
      </c>
      <c r="C4447" s="9" t="s">
        <v>3314</v>
      </c>
      <c r="D4447" s="10" t="s">
        <v>5971</v>
      </c>
      <c r="E4447" s="11" t="s">
        <v>5965</v>
      </c>
      <c r="F4447" s="6">
        <v>335166</v>
      </c>
      <c r="G4447" s="6" t="s">
        <v>1666</v>
      </c>
      <c r="H4447" s="16" t="s">
        <v>5966</v>
      </c>
      <c r="I4447" s="12" t="s">
        <v>5967</v>
      </c>
      <c r="J4447" s="12" t="s">
        <v>5968</v>
      </c>
      <c r="K4447" s="15">
        <v>22294000</v>
      </c>
      <c r="L4447" s="13" t="s">
        <v>14</v>
      </c>
      <c r="M4447" s="7">
        <v>0.49</v>
      </c>
      <c r="N4447" s="17"/>
    </row>
    <row r="4448" spans="1:14" ht="141.75">
      <c r="A4448" s="6">
        <v>4446</v>
      </c>
      <c r="B4448" s="8" t="s">
        <v>5576</v>
      </c>
      <c r="C4448" s="9" t="s">
        <v>5972</v>
      </c>
      <c r="D4448" s="10" t="s">
        <v>5973</v>
      </c>
      <c r="E4448" s="11" t="s">
        <v>5974</v>
      </c>
      <c r="F4448" s="6">
        <v>447340</v>
      </c>
      <c r="G4448" s="6" t="s">
        <v>1666</v>
      </c>
      <c r="H4448" s="16" t="s">
        <v>5975</v>
      </c>
      <c r="I4448" s="12" t="s">
        <v>5976</v>
      </c>
      <c r="J4448" s="12" t="s">
        <v>5977</v>
      </c>
      <c r="K4448" s="15">
        <v>0</v>
      </c>
      <c r="L4448" s="13" t="s">
        <v>14</v>
      </c>
      <c r="M4448" s="7">
        <v>1</v>
      </c>
      <c r="N4448" s="17"/>
    </row>
    <row r="4449" spans="1:14" ht="141.75">
      <c r="A4449" s="6">
        <v>4447</v>
      </c>
      <c r="B4449" s="8" t="s">
        <v>5576</v>
      </c>
      <c r="C4449" s="9" t="s">
        <v>5978</v>
      </c>
      <c r="D4449" s="10" t="s">
        <v>4426</v>
      </c>
      <c r="E4449" s="11" t="s">
        <v>5974</v>
      </c>
      <c r="F4449" s="6">
        <v>447340</v>
      </c>
      <c r="G4449" s="6" t="s">
        <v>1666</v>
      </c>
      <c r="H4449" s="16" t="s">
        <v>5975</v>
      </c>
      <c r="I4449" s="12" t="s">
        <v>5976</v>
      </c>
      <c r="J4449" s="12" t="s">
        <v>5977</v>
      </c>
      <c r="K4449" s="15">
        <v>0</v>
      </c>
      <c r="L4449" s="13" t="s">
        <v>14</v>
      </c>
      <c r="M4449" s="7">
        <v>0.51</v>
      </c>
      <c r="N4449" s="17"/>
    </row>
    <row r="4450" spans="1:14" ht="141.75">
      <c r="A4450" s="6">
        <v>4448</v>
      </c>
      <c r="B4450" s="8" t="s">
        <v>5576</v>
      </c>
      <c r="C4450" s="9" t="s">
        <v>5005</v>
      </c>
      <c r="D4450" s="10" t="s">
        <v>5979</v>
      </c>
      <c r="E4450" s="11" t="s">
        <v>5974</v>
      </c>
      <c r="F4450" s="6">
        <v>447340</v>
      </c>
      <c r="G4450" s="6" t="s">
        <v>1666</v>
      </c>
      <c r="H4450" s="16" t="s">
        <v>5975</v>
      </c>
      <c r="I4450" s="12" t="s">
        <v>5976</v>
      </c>
      <c r="J4450" s="12" t="s">
        <v>5977</v>
      </c>
      <c r="K4450" s="15">
        <v>0</v>
      </c>
      <c r="L4450" s="13" t="s">
        <v>14</v>
      </c>
      <c r="M4450" s="7">
        <v>0.49</v>
      </c>
      <c r="N4450" s="17"/>
    </row>
    <row r="4451" spans="1:14" ht="47.25">
      <c r="A4451" s="6">
        <v>4449</v>
      </c>
      <c r="B4451" s="8" t="s">
        <v>5576</v>
      </c>
      <c r="C4451" s="9" t="s">
        <v>5980</v>
      </c>
      <c r="D4451" s="10" t="s">
        <v>5981</v>
      </c>
      <c r="E4451" s="11" t="s">
        <v>5982</v>
      </c>
      <c r="F4451" s="6">
        <v>427359</v>
      </c>
      <c r="G4451" s="6" t="s">
        <v>873</v>
      </c>
      <c r="H4451" s="16">
        <v>6692750</v>
      </c>
      <c r="I4451" s="12">
        <v>43958</v>
      </c>
      <c r="J4451" s="12">
        <v>44265</v>
      </c>
      <c r="K4451" s="15">
        <v>3559000</v>
      </c>
      <c r="L4451" s="13" t="s">
        <v>15</v>
      </c>
      <c r="M4451" s="7">
        <v>1</v>
      </c>
      <c r="N4451" s="17"/>
    </row>
    <row r="4452" spans="1:14" ht="47.25">
      <c r="A4452" s="6">
        <v>4450</v>
      </c>
      <c r="B4452" s="8" t="s">
        <v>5576</v>
      </c>
      <c r="C4452" s="9" t="s">
        <v>5983</v>
      </c>
      <c r="D4452" s="10" t="s">
        <v>5984</v>
      </c>
      <c r="E4452" s="11" t="s">
        <v>5985</v>
      </c>
      <c r="F4452" s="6">
        <v>427358</v>
      </c>
      <c r="G4452" s="6" t="s">
        <v>873</v>
      </c>
      <c r="H4452" s="16">
        <v>6460000</v>
      </c>
      <c r="I4452" s="12">
        <v>43963</v>
      </c>
      <c r="J4452" s="12">
        <v>44270</v>
      </c>
      <c r="K4452" s="15">
        <v>2933000</v>
      </c>
      <c r="L4452" s="13" t="s">
        <v>15</v>
      </c>
      <c r="M4452" s="7">
        <v>1</v>
      </c>
      <c r="N4452" s="17"/>
    </row>
    <row r="4453" spans="1:14" ht="47.25">
      <c r="A4453" s="6">
        <v>4451</v>
      </c>
      <c r="B4453" s="8" t="s">
        <v>5576</v>
      </c>
      <c r="C4453" s="9" t="s">
        <v>5986</v>
      </c>
      <c r="D4453" s="10" t="s">
        <v>5987</v>
      </c>
      <c r="E4453" s="11" t="s">
        <v>5988</v>
      </c>
      <c r="F4453" s="6">
        <v>365468</v>
      </c>
      <c r="G4453" s="6" t="s">
        <v>873</v>
      </c>
      <c r="H4453" s="16">
        <v>5476750</v>
      </c>
      <c r="I4453" s="12">
        <v>43796</v>
      </c>
      <c r="J4453" s="12">
        <v>44164</v>
      </c>
      <c r="K4453" s="15">
        <v>0</v>
      </c>
      <c r="L4453" s="13" t="s">
        <v>15</v>
      </c>
      <c r="M4453" s="7">
        <v>1</v>
      </c>
      <c r="N4453" s="17"/>
    </row>
    <row r="4454" spans="1:14" ht="94.5">
      <c r="A4454" s="6">
        <v>4452</v>
      </c>
      <c r="B4454" s="8" t="s">
        <v>5576</v>
      </c>
      <c r="C4454" s="9" t="s">
        <v>5989</v>
      </c>
      <c r="D4454" s="10" t="s">
        <v>5990</v>
      </c>
      <c r="E4454" s="11" t="s">
        <v>5991</v>
      </c>
      <c r="F4454" s="6">
        <v>39610</v>
      </c>
      <c r="G4454" s="6" t="s">
        <v>5992</v>
      </c>
      <c r="H4454" s="16">
        <v>187773630.90000001</v>
      </c>
      <c r="I4454" s="12">
        <v>43494</v>
      </c>
      <c r="J4454" s="12">
        <v>43889</v>
      </c>
      <c r="K4454" s="15" t="s">
        <v>5993</v>
      </c>
      <c r="L4454" s="13" t="s">
        <v>14</v>
      </c>
      <c r="M4454" s="7">
        <v>1</v>
      </c>
      <c r="N4454" s="17"/>
    </row>
    <row r="4455" spans="1:14" ht="94.5">
      <c r="A4455" s="6">
        <v>4453</v>
      </c>
      <c r="B4455" s="8" t="s">
        <v>5576</v>
      </c>
      <c r="C4455" s="9" t="s">
        <v>5994</v>
      </c>
      <c r="D4455" s="10" t="s">
        <v>5995</v>
      </c>
      <c r="E4455" s="11" t="s">
        <v>5991</v>
      </c>
      <c r="F4455" s="6">
        <v>39610</v>
      </c>
      <c r="G4455" s="6" t="s">
        <v>5992</v>
      </c>
      <c r="H4455" s="16">
        <v>187773630.90000001</v>
      </c>
      <c r="I4455" s="12">
        <v>43494</v>
      </c>
      <c r="J4455" s="12">
        <v>43889</v>
      </c>
      <c r="K4455" s="15" t="s">
        <v>5993</v>
      </c>
      <c r="L4455" s="13" t="s">
        <v>14</v>
      </c>
      <c r="M4455" s="7">
        <v>0.51</v>
      </c>
      <c r="N4455" s="17"/>
    </row>
    <row r="4456" spans="1:14" ht="110.25">
      <c r="A4456" s="6">
        <v>4454</v>
      </c>
      <c r="B4456" s="8" t="s">
        <v>5576</v>
      </c>
      <c r="C4456" s="9" t="s">
        <v>5996</v>
      </c>
      <c r="D4456" s="10" t="s">
        <v>5997</v>
      </c>
      <c r="E4456" s="11" t="s">
        <v>5991</v>
      </c>
      <c r="F4456" s="6">
        <v>39610</v>
      </c>
      <c r="G4456" s="6" t="s">
        <v>5992</v>
      </c>
      <c r="H4456" s="16">
        <v>187773630.90000001</v>
      </c>
      <c r="I4456" s="12">
        <v>43494</v>
      </c>
      <c r="J4456" s="12">
        <v>43889</v>
      </c>
      <c r="K4456" s="15" t="s">
        <v>5993</v>
      </c>
      <c r="L4456" s="13" t="s">
        <v>14</v>
      </c>
      <c r="M4456" s="7">
        <v>0.51</v>
      </c>
      <c r="N4456" s="17"/>
    </row>
    <row r="4457" spans="1:14" ht="126">
      <c r="A4457" s="6">
        <v>4455</v>
      </c>
      <c r="B4457" s="8" t="s">
        <v>5576</v>
      </c>
      <c r="C4457" s="9" t="s">
        <v>5942</v>
      </c>
      <c r="D4457" s="10" t="s">
        <v>5998</v>
      </c>
      <c r="E4457" s="11" t="s">
        <v>5999</v>
      </c>
      <c r="F4457" s="6">
        <v>119688</v>
      </c>
      <c r="G4457" s="6" t="s">
        <v>5992</v>
      </c>
      <c r="H4457" s="16">
        <v>169999999</v>
      </c>
      <c r="I4457" s="12">
        <v>44168</v>
      </c>
      <c r="J4457" s="12">
        <v>43981</v>
      </c>
      <c r="K4457" s="15">
        <v>59432775</v>
      </c>
      <c r="L4457" s="13" t="s">
        <v>15</v>
      </c>
      <c r="M4457" s="7">
        <v>1</v>
      </c>
      <c r="N4457" s="17"/>
    </row>
    <row r="4458" spans="1:14" ht="78.75">
      <c r="A4458" s="6">
        <v>4456</v>
      </c>
      <c r="B4458" s="8" t="s">
        <v>5576</v>
      </c>
      <c r="C4458" s="9" t="s">
        <v>6000</v>
      </c>
      <c r="D4458" s="10" t="s">
        <v>3319</v>
      </c>
      <c r="E4458" s="11" t="s">
        <v>6001</v>
      </c>
      <c r="F4458" s="6">
        <v>161976</v>
      </c>
      <c r="G4458" s="6" t="s">
        <v>765</v>
      </c>
      <c r="H4458" s="16">
        <v>14458806</v>
      </c>
      <c r="I4458" s="12">
        <v>43193</v>
      </c>
      <c r="J4458" s="12" t="s">
        <v>4004</v>
      </c>
      <c r="K4458" s="15">
        <v>12780000</v>
      </c>
      <c r="L4458" s="13" t="s">
        <v>15</v>
      </c>
      <c r="M4458" s="7">
        <v>1</v>
      </c>
      <c r="N4458" s="17"/>
    </row>
    <row r="4459" spans="1:14" ht="78.75">
      <c r="A4459" s="6">
        <v>4457</v>
      </c>
      <c r="B4459" s="8" t="s">
        <v>5576</v>
      </c>
      <c r="C4459" s="9" t="s">
        <v>6002</v>
      </c>
      <c r="D4459" s="10" t="s">
        <v>2574</v>
      </c>
      <c r="E4459" s="11" t="s">
        <v>6003</v>
      </c>
      <c r="F4459" s="6">
        <v>261781</v>
      </c>
      <c r="G4459" s="6" t="s">
        <v>765</v>
      </c>
      <c r="H4459" s="16">
        <v>59798443.998999998</v>
      </c>
      <c r="I4459" s="12" t="s">
        <v>5079</v>
      </c>
      <c r="J4459" s="12" t="s">
        <v>924</v>
      </c>
      <c r="K4459" s="15">
        <v>50760000</v>
      </c>
      <c r="L4459" s="13" t="s">
        <v>15</v>
      </c>
      <c r="M4459" s="7">
        <v>1</v>
      </c>
      <c r="N4459" s="17"/>
    </row>
    <row r="4460" spans="1:14" ht="157.5">
      <c r="A4460" s="6">
        <v>4458</v>
      </c>
      <c r="B4460" s="8" t="s">
        <v>5576</v>
      </c>
      <c r="C4460" s="9" t="s">
        <v>6004</v>
      </c>
      <c r="D4460" s="10" t="s">
        <v>6005</v>
      </c>
      <c r="E4460" s="11" t="s">
        <v>6006</v>
      </c>
      <c r="F4460" s="6">
        <v>471577</v>
      </c>
      <c r="G4460" s="6" t="s">
        <v>6007</v>
      </c>
      <c r="H4460" s="16">
        <v>10976452.259</v>
      </c>
      <c r="I4460" s="12" t="s">
        <v>6008</v>
      </c>
      <c r="J4460" s="12" t="s">
        <v>6009</v>
      </c>
      <c r="K4460" s="15">
        <v>0</v>
      </c>
      <c r="L4460" s="13" t="s">
        <v>14</v>
      </c>
      <c r="M4460" s="7">
        <v>1</v>
      </c>
      <c r="N4460" s="17"/>
    </row>
    <row r="4461" spans="1:14" ht="157.5">
      <c r="A4461" s="6">
        <v>4459</v>
      </c>
      <c r="B4461" s="8" t="s">
        <v>5576</v>
      </c>
      <c r="C4461" s="9" t="s">
        <v>5005</v>
      </c>
      <c r="D4461" s="10" t="s">
        <v>6010</v>
      </c>
      <c r="E4461" s="11" t="s">
        <v>6006</v>
      </c>
      <c r="F4461" s="6">
        <v>471577</v>
      </c>
      <c r="G4461" s="6" t="s">
        <v>6007</v>
      </c>
      <c r="H4461" s="16">
        <v>10976452.259</v>
      </c>
      <c r="I4461" s="12" t="s">
        <v>6008</v>
      </c>
      <c r="J4461" s="12" t="s">
        <v>6009</v>
      </c>
      <c r="K4461" s="15">
        <v>0</v>
      </c>
      <c r="L4461" s="13" t="s">
        <v>14</v>
      </c>
      <c r="M4461" s="7">
        <v>0.51</v>
      </c>
      <c r="N4461" s="17"/>
    </row>
    <row r="4462" spans="1:14" ht="157.5">
      <c r="A4462" s="6">
        <v>4460</v>
      </c>
      <c r="B4462" s="8" t="s">
        <v>5576</v>
      </c>
      <c r="C4462" s="9" t="s">
        <v>6011</v>
      </c>
      <c r="D4462" s="10" t="s">
        <v>6012</v>
      </c>
      <c r="E4462" s="11" t="s">
        <v>6006</v>
      </c>
      <c r="F4462" s="6">
        <v>471577</v>
      </c>
      <c r="G4462" s="6" t="s">
        <v>6007</v>
      </c>
      <c r="H4462" s="16">
        <v>10976452.259</v>
      </c>
      <c r="I4462" s="12" t="s">
        <v>6008</v>
      </c>
      <c r="J4462" s="12" t="s">
        <v>6009</v>
      </c>
      <c r="K4462" s="15">
        <v>0</v>
      </c>
      <c r="L4462" s="13" t="s">
        <v>14</v>
      </c>
      <c r="M4462" s="7">
        <v>0.49</v>
      </c>
      <c r="N4462" s="17"/>
    </row>
    <row r="4463" spans="1:14" ht="126">
      <c r="A4463" s="6">
        <v>4461</v>
      </c>
      <c r="B4463" s="8" t="s">
        <v>5576</v>
      </c>
      <c r="C4463" s="9" t="s">
        <v>5881</v>
      </c>
      <c r="D4463" s="10" t="s">
        <v>5882</v>
      </c>
      <c r="E4463" s="11" t="s">
        <v>6013</v>
      </c>
      <c r="F4463" s="6">
        <v>427354</v>
      </c>
      <c r="G4463" s="6" t="s">
        <v>6007</v>
      </c>
      <c r="H4463" s="16">
        <v>2170694.4440000001</v>
      </c>
      <c r="I4463" s="12" t="s">
        <v>4645</v>
      </c>
      <c r="J4463" s="12" t="s">
        <v>6014</v>
      </c>
      <c r="K4463" s="15">
        <v>0</v>
      </c>
      <c r="L4463" s="13" t="s">
        <v>15</v>
      </c>
      <c r="M4463" s="7">
        <v>1</v>
      </c>
      <c r="N4463" s="17"/>
    </row>
    <row r="4464" spans="1:14" ht="78.75">
      <c r="A4464" s="6">
        <v>4462</v>
      </c>
      <c r="B4464" s="8" t="s">
        <v>5576</v>
      </c>
      <c r="C4464" s="9" t="s">
        <v>6015</v>
      </c>
      <c r="D4464" s="10" t="s">
        <v>6016</v>
      </c>
      <c r="E4464" s="11" t="s">
        <v>6017</v>
      </c>
      <c r="F4464" s="6">
        <v>412654</v>
      </c>
      <c r="G4464" s="6" t="s">
        <v>6018</v>
      </c>
      <c r="H4464" s="16">
        <v>16290390</v>
      </c>
      <c r="I4464" s="12" t="s">
        <v>6019</v>
      </c>
      <c r="J4464" s="12" t="s">
        <v>6020</v>
      </c>
      <c r="K4464" s="15">
        <v>4500000</v>
      </c>
      <c r="L4464" s="13" t="s">
        <v>14</v>
      </c>
      <c r="M4464" s="7">
        <v>1</v>
      </c>
      <c r="N4464" s="17"/>
    </row>
    <row r="4465" spans="1:14" ht="78.75">
      <c r="A4465" s="6">
        <v>4463</v>
      </c>
      <c r="B4465" s="8" t="s">
        <v>5576</v>
      </c>
      <c r="C4465" s="9" t="s">
        <v>6021</v>
      </c>
      <c r="D4465" s="10" t="s">
        <v>6016</v>
      </c>
      <c r="E4465" s="11" t="s">
        <v>6017</v>
      </c>
      <c r="F4465" s="6">
        <v>412654</v>
      </c>
      <c r="G4465" s="6" t="s">
        <v>6018</v>
      </c>
      <c r="H4465" s="16">
        <v>16290390</v>
      </c>
      <c r="I4465" s="12" t="s">
        <v>6019</v>
      </c>
      <c r="J4465" s="12" t="s">
        <v>6020</v>
      </c>
      <c r="K4465" s="15">
        <v>4500000</v>
      </c>
      <c r="L4465" s="13" t="s">
        <v>14</v>
      </c>
      <c r="M4465" s="7">
        <v>0.5</v>
      </c>
      <c r="N4465" s="17"/>
    </row>
    <row r="4466" spans="1:14" ht="78.75">
      <c r="A4466" s="6">
        <v>4464</v>
      </c>
      <c r="B4466" s="8" t="s">
        <v>5576</v>
      </c>
      <c r="C4466" s="9" t="s">
        <v>6022</v>
      </c>
      <c r="D4466" s="10" t="s">
        <v>6023</v>
      </c>
      <c r="E4466" s="11" t="s">
        <v>6017</v>
      </c>
      <c r="F4466" s="6">
        <v>412654</v>
      </c>
      <c r="G4466" s="6" t="s">
        <v>6018</v>
      </c>
      <c r="H4466" s="16">
        <v>16290390</v>
      </c>
      <c r="I4466" s="12" t="s">
        <v>6019</v>
      </c>
      <c r="J4466" s="12" t="s">
        <v>6020</v>
      </c>
      <c r="K4466" s="15">
        <v>4500000</v>
      </c>
      <c r="L4466" s="13" t="s">
        <v>14</v>
      </c>
      <c r="M4466" s="7">
        <v>0.5</v>
      </c>
      <c r="N4466" s="17"/>
    </row>
    <row r="4467" spans="1:14" ht="78.75">
      <c r="A4467" s="6">
        <v>4465</v>
      </c>
      <c r="B4467" s="8" t="s">
        <v>5576</v>
      </c>
      <c r="C4467" s="9" t="s">
        <v>6024</v>
      </c>
      <c r="D4467" s="10" t="s">
        <v>6025</v>
      </c>
      <c r="E4467" s="11" t="s">
        <v>6026</v>
      </c>
      <c r="F4467" s="6">
        <v>284222</v>
      </c>
      <c r="G4467" s="6" t="s">
        <v>6018</v>
      </c>
      <c r="H4467" s="16">
        <v>7369279.2000000002</v>
      </c>
      <c r="I4467" s="12" t="s">
        <v>6027</v>
      </c>
      <c r="J4467" s="12" t="s">
        <v>6028</v>
      </c>
      <c r="K4467" s="15">
        <v>6997293</v>
      </c>
      <c r="L4467" s="13" t="s">
        <v>15</v>
      </c>
      <c r="M4467" s="7">
        <v>1</v>
      </c>
      <c r="N4467" s="17"/>
    </row>
    <row r="4468" spans="1:14" ht="110.25">
      <c r="A4468" s="6">
        <v>4466</v>
      </c>
      <c r="B4468" s="8" t="s">
        <v>5576</v>
      </c>
      <c r="C4468" s="9" t="s">
        <v>5704</v>
      </c>
      <c r="D4468" s="10" t="s">
        <v>5705</v>
      </c>
      <c r="E4468" s="11" t="s">
        <v>6029</v>
      </c>
      <c r="F4468" s="6">
        <v>284214</v>
      </c>
      <c r="G4468" s="6" t="s">
        <v>6018</v>
      </c>
      <c r="H4468" s="16">
        <v>30430000</v>
      </c>
      <c r="I4468" s="12" t="s">
        <v>6030</v>
      </c>
      <c r="J4468" s="12" t="s">
        <v>1329</v>
      </c>
      <c r="K4468" s="15">
        <v>14840000</v>
      </c>
      <c r="L4468" s="13" t="s">
        <v>15</v>
      </c>
      <c r="M4468" s="7">
        <v>1</v>
      </c>
      <c r="N4468" s="17"/>
    </row>
    <row r="4469" spans="1:14" ht="78.75">
      <c r="A4469" s="6">
        <v>4467</v>
      </c>
      <c r="B4469" s="8" t="s">
        <v>5576</v>
      </c>
      <c r="C4469" s="9" t="s">
        <v>5881</v>
      </c>
      <c r="D4469" s="10" t="s">
        <v>5882</v>
      </c>
      <c r="E4469" s="11" t="s">
        <v>6031</v>
      </c>
      <c r="F4469" s="6">
        <v>412652</v>
      </c>
      <c r="G4469" s="6" t="s">
        <v>6018</v>
      </c>
      <c r="H4469" s="16">
        <v>8126474.9790000003</v>
      </c>
      <c r="I4469" s="12" t="s">
        <v>860</v>
      </c>
      <c r="J4469" s="12" t="s">
        <v>6032</v>
      </c>
      <c r="K4469" s="15">
        <v>4316796</v>
      </c>
      <c r="L4469" s="13" t="s">
        <v>15</v>
      </c>
      <c r="M4469" s="7">
        <v>1</v>
      </c>
      <c r="N4469" s="17"/>
    </row>
    <row r="4470" spans="1:14" ht="78.75">
      <c r="A4470" s="6">
        <v>4468</v>
      </c>
      <c r="B4470" s="8" t="s">
        <v>5576</v>
      </c>
      <c r="C4470" s="9" t="s">
        <v>5881</v>
      </c>
      <c r="D4470" s="10" t="s">
        <v>5882</v>
      </c>
      <c r="E4470" s="11" t="s">
        <v>6033</v>
      </c>
      <c r="F4470" s="6">
        <v>412655</v>
      </c>
      <c r="G4470" s="6" t="s">
        <v>6018</v>
      </c>
      <c r="H4470" s="16">
        <v>9095523.6699999999</v>
      </c>
      <c r="I4470" s="12" t="s">
        <v>860</v>
      </c>
      <c r="J4470" s="12" t="s">
        <v>6032</v>
      </c>
      <c r="K4470" s="15">
        <v>976578</v>
      </c>
      <c r="L4470" s="13" t="s">
        <v>15</v>
      </c>
      <c r="M4470" s="7">
        <v>1</v>
      </c>
      <c r="N4470" s="17"/>
    </row>
    <row r="4471" spans="1:14" ht="78.75">
      <c r="A4471" s="6">
        <v>4469</v>
      </c>
      <c r="B4471" s="8" t="s">
        <v>5576</v>
      </c>
      <c r="C4471" s="9" t="s">
        <v>6034</v>
      </c>
      <c r="D4471" s="10" t="s">
        <v>6035</v>
      </c>
      <c r="E4471" s="11" t="s">
        <v>6036</v>
      </c>
      <c r="F4471" s="6">
        <v>491908</v>
      </c>
      <c r="G4471" s="6" t="s">
        <v>6018</v>
      </c>
      <c r="H4471" s="16">
        <v>3353774.307</v>
      </c>
      <c r="I4471" s="12" t="s">
        <v>6037</v>
      </c>
      <c r="J4471" s="12" t="s">
        <v>6038</v>
      </c>
      <c r="K4471" s="15">
        <v>0</v>
      </c>
      <c r="L4471" s="13" t="s">
        <v>14</v>
      </c>
      <c r="M4471" s="7">
        <v>1</v>
      </c>
      <c r="N4471" s="17"/>
    </row>
    <row r="4472" spans="1:14" ht="78.75">
      <c r="A4472" s="6">
        <v>4470</v>
      </c>
      <c r="B4472" s="8" t="s">
        <v>5576</v>
      </c>
      <c r="C4472" s="9" t="s">
        <v>6039</v>
      </c>
      <c r="D4472" s="10" t="s">
        <v>6040</v>
      </c>
      <c r="E4472" s="11" t="s">
        <v>6036</v>
      </c>
      <c r="F4472" s="6">
        <v>491908</v>
      </c>
      <c r="G4472" s="6" t="s">
        <v>6018</v>
      </c>
      <c r="H4472" s="16">
        <v>3353774.307</v>
      </c>
      <c r="I4472" s="12" t="s">
        <v>6037</v>
      </c>
      <c r="J4472" s="12" t="s">
        <v>6038</v>
      </c>
      <c r="K4472" s="15">
        <v>0</v>
      </c>
      <c r="L4472" s="13" t="s">
        <v>14</v>
      </c>
      <c r="M4472" s="7">
        <v>0.5</v>
      </c>
      <c r="N4472" s="17"/>
    </row>
    <row r="4473" spans="1:14" ht="78.75">
      <c r="A4473" s="6">
        <v>4471</v>
      </c>
      <c r="B4473" s="8" t="s">
        <v>5576</v>
      </c>
      <c r="C4473" s="9" t="s">
        <v>6041</v>
      </c>
      <c r="D4473" s="10" t="s">
        <v>6042</v>
      </c>
      <c r="E4473" s="11" t="s">
        <v>6036</v>
      </c>
      <c r="F4473" s="6">
        <v>491908</v>
      </c>
      <c r="G4473" s="6" t="s">
        <v>6018</v>
      </c>
      <c r="H4473" s="16">
        <v>3353774.307</v>
      </c>
      <c r="I4473" s="12" t="s">
        <v>6037</v>
      </c>
      <c r="J4473" s="12" t="s">
        <v>6038</v>
      </c>
      <c r="K4473" s="15">
        <v>0</v>
      </c>
      <c r="L4473" s="13" t="s">
        <v>14</v>
      </c>
      <c r="M4473" s="7">
        <v>0.5</v>
      </c>
      <c r="N4473" s="17"/>
    </row>
    <row r="4474" spans="1:14" ht="78.75">
      <c r="A4474" s="6">
        <v>4472</v>
      </c>
      <c r="B4474" s="8" t="s">
        <v>5576</v>
      </c>
      <c r="C4474" s="9" t="s">
        <v>6043</v>
      </c>
      <c r="D4474" s="10" t="s">
        <v>6044</v>
      </c>
      <c r="E4474" s="11" t="s">
        <v>6045</v>
      </c>
      <c r="F4474" s="6">
        <v>491906</v>
      </c>
      <c r="G4474" s="6" t="s">
        <v>6018</v>
      </c>
      <c r="H4474" s="16">
        <v>26690000.170000002</v>
      </c>
      <c r="I4474" s="12" t="s">
        <v>6046</v>
      </c>
      <c r="J4474" s="12" t="s">
        <v>6047</v>
      </c>
      <c r="K4474" s="15">
        <v>0</v>
      </c>
      <c r="L4474" s="13" t="s">
        <v>14</v>
      </c>
      <c r="M4474" s="7">
        <v>1</v>
      </c>
      <c r="N4474" s="17"/>
    </row>
    <row r="4475" spans="1:14" ht="78.75">
      <c r="A4475" s="6">
        <v>4473</v>
      </c>
      <c r="B4475" s="8" t="s">
        <v>5576</v>
      </c>
      <c r="C4475" s="9" t="s">
        <v>6048</v>
      </c>
      <c r="D4475" s="10" t="s">
        <v>5676</v>
      </c>
      <c r="E4475" s="11" t="s">
        <v>6045</v>
      </c>
      <c r="F4475" s="6">
        <v>491906</v>
      </c>
      <c r="G4475" s="6" t="s">
        <v>6018</v>
      </c>
      <c r="H4475" s="16">
        <v>26690000.170000002</v>
      </c>
      <c r="I4475" s="12" t="s">
        <v>6046</v>
      </c>
      <c r="J4475" s="12" t="s">
        <v>6047</v>
      </c>
      <c r="K4475" s="15">
        <v>0</v>
      </c>
      <c r="L4475" s="13" t="s">
        <v>14</v>
      </c>
      <c r="M4475" s="7">
        <v>0.5</v>
      </c>
      <c r="N4475" s="17"/>
    </row>
    <row r="4476" spans="1:14" ht="78.75">
      <c r="A4476" s="6">
        <v>4474</v>
      </c>
      <c r="B4476" s="8" t="s">
        <v>5576</v>
      </c>
      <c r="C4476" s="9" t="s">
        <v>6049</v>
      </c>
      <c r="D4476" s="10" t="s">
        <v>6050</v>
      </c>
      <c r="E4476" s="11" t="s">
        <v>6045</v>
      </c>
      <c r="F4476" s="6">
        <v>491906</v>
      </c>
      <c r="G4476" s="6" t="s">
        <v>6018</v>
      </c>
      <c r="H4476" s="16">
        <v>26690000.170000002</v>
      </c>
      <c r="I4476" s="12" t="s">
        <v>6046</v>
      </c>
      <c r="J4476" s="12" t="s">
        <v>6047</v>
      </c>
      <c r="K4476" s="15">
        <v>0</v>
      </c>
      <c r="L4476" s="13" t="s">
        <v>14</v>
      </c>
      <c r="M4476" s="7">
        <v>0.5</v>
      </c>
      <c r="N4476" s="17"/>
    </row>
    <row r="4477" spans="1:14" ht="78.75">
      <c r="A4477" s="6">
        <v>4475</v>
      </c>
      <c r="B4477" s="8" t="s">
        <v>6051</v>
      </c>
      <c r="C4477" s="9" t="s">
        <v>6052</v>
      </c>
      <c r="D4477" s="10" t="s">
        <v>6053</v>
      </c>
      <c r="E4477" s="11" t="s">
        <v>6054</v>
      </c>
      <c r="F4477" s="6">
        <v>488455</v>
      </c>
      <c r="G4477" s="6" t="s">
        <v>6055</v>
      </c>
      <c r="H4477" s="16">
        <v>13797415.25</v>
      </c>
      <c r="I4477" s="12" t="s">
        <v>6056</v>
      </c>
      <c r="J4477" s="12" t="s">
        <v>6057</v>
      </c>
      <c r="K4477" s="15">
        <v>5248045</v>
      </c>
      <c r="L4477" s="13" t="s">
        <v>15</v>
      </c>
      <c r="M4477" s="7">
        <v>1</v>
      </c>
      <c r="N4477" s="17"/>
    </row>
    <row r="4478" spans="1:14" ht="78.75">
      <c r="A4478" s="6">
        <v>4476</v>
      </c>
      <c r="B4478" s="8" t="s">
        <v>6051</v>
      </c>
      <c r="C4478" s="9" t="s">
        <v>6058</v>
      </c>
      <c r="D4478" s="10" t="s">
        <v>6059</v>
      </c>
      <c r="E4478" s="11" t="s">
        <v>6060</v>
      </c>
      <c r="F4478" s="6">
        <v>488456</v>
      </c>
      <c r="G4478" s="6" t="s">
        <v>6055</v>
      </c>
      <c r="H4478" s="16">
        <v>10502516.949999999</v>
      </c>
      <c r="I4478" s="12" t="s">
        <v>1383</v>
      </c>
      <c r="J4478" s="12" t="s">
        <v>6061</v>
      </c>
      <c r="K4478" s="15">
        <v>5453294</v>
      </c>
      <c r="L4478" s="13" t="s">
        <v>15</v>
      </c>
      <c r="M4478" s="7">
        <v>1</v>
      </c>
      <c r="N4478" s="17"/>
    </row>
    <row r="4479" spans="1:14" ht="78.75">
      <c r="A4479" s="6">
        <v>4477</v>
      </c>
      <c r="B4479" s="8" t="s">
        <v>6051</v>
      </c>
      <c r="C4479" s="9" t="s">
        <v>2052</v>
      </c>
      <c r="D4479" s="10" t="s">
        <v>20</v>
      </c>
      <c r="E4479" s="11" t="s">
        <v>6062</v>
      </c>
      <c r="F4479" s="6">
        <v>488459</v>
      </c>
      <c r="G4479" s="6" t="s">
        <v>6055</v>
      </c>
      <c r="H4479" s="16">
        <v>13929343.030999999</v>
      </c>
      <c r="I4479" s="12" t="s">
        <v>6063</v>
      </c>
      <c r="J4479" s="12">
        <v>44504</v>
      </c>
      <c r="K4479" s="15">
        <v>0</v>
      </c>
      <c r="L4479" s="13" t="s">
        <v>15</v>
      </c>
      <c r="M4479" s="7">
        <v>1</v>
      </c>
      <c r="N4479" s="17"/>
    </row>
    <row r="4480" spans="1:14" ht="63">
      <c r="A4480" s="6">
        <v>4478</v>
      </c>
      <c r="B4480" s="8" t="s">
        <v>6051</v>
      </c>
      <c r="C4480" s="9" t="s">
        <v>6064</v>
      </c>
      <c r="D4480" s="10" t="s">
        <v>6065</v>
      </c>
      <c r="E4480" s="11" t="s">
        <v>6066</v>
      </c>
      <c r="F4480" s="6">
        <v>488443</v>
      </c>
      <c r="G4480" s="6" t="s">
        <v>6055</v>
      </c>
      <c r="H4480" s="16">
        <v>5386364.1500000004</v>
      </c>
      <c r="I4480" s="12" t="s">
        <v>1383</v>
      </c>
      <c r="J4480" s="12" t="s">
        <v>6067</v>
      </c>
      <c r="K4480" s="15">
        <v>1682240</v>
      </c>
      <c r="L4480" s="13" t="s">
        <v>15</v>
      </c>
      <c r="M4480" s="7">
        <v>1</v>
      </c>
      <c r="N4480" s="17"/>
    </row>
    <row r="4481" spans="1:14" ht="47.25">
      <c r="A4481" s="6">
        <v>4479</v>
      </c>
      <c r="B4481" s="8" t="s">
        <v>6051</v>
      </c>
      <c r="C4481" s="9" t="s">
        <v>6068</v>
      </c>
      <c r="D4481" s="10" t="s">
        <v>6069</v>
      </c>
      <c r="E4481" s="11" t="s">
        <v>6070</v>
      </c>
      <c r="F4481" s="6">
        <v>488444</v>
      </c>
      <c r="G4481" s="6" t="s">
        <v>6055</v>
      </c>
      <c r="H4481" s="16">
        <v>66982299.600000001</v>
      </c>
      <c r="I4481" s="12" t="s">
        <v>1383</v>
      </c>
      <c r="J4481" s="12">
        <v>44317</v>
      </c>
      <c r="K4481" s="15">
        <v>3317893</v>
      </c>
      <c r="L4481" s="13" t="s">
        <v>15</v>
      </c>
      <c r="M4481" s="7">
        <v>1</v>
      </c>
      <c r="N4481" s="17"/>
    </row>
    <row r="4482" spans="1:14" ht="63">
      <c r="A4482" s="6">
        <v>4480</v>
      </c>
      <c r="B4482" s="8" t="s">
        <v>6051</v>
      </c>
      <c r="C4482" s="9" t="s">
        <v>6071</v>
      </c>
      <c r="D4482" s="10" t="s">
        <v>6072</v>
      </c>
      <c r="E4482" s="11" t="s">
        <v>6073</v>
      </c>
      <c r="F4482" s="6">
        <v>488422</v>
      </c>
      <c r="G4482" s="6" t="s">
        <v>6055</v>
      </c>
      <c r="H4482" s="16">
        <v>4277411.0999999996</v>
      </c>
      <c r="I4482" s="12" t="s">
        <v>6056</v>
      </c>
      <c r="J4482" s="12" t="s">
        <v>6074</v>
      </c>
      <c r="K4482" s="15">
        <v>0</v>
      </c>
      <c r="L4482" s="13" t="s">
        <v>15</v>
      </c>
      <c r="M4482" s="7">
        <v>1</v>
      </c>
      <c r="N4482" s="17"/>
    </row>
    <row r="4483" spans="1:14" ht="63">
      <c r="A4483" s="6">
        <v>4481</v>
      </c>
      <c r="B4483" s="8" t="s">
        <v>6051</v>
      </c>
      <c r="C4483" s="9" t="s">
        <v>6075</v>
      </c>
      <c r="D4483" s="10" t="s">
        <v>6076</v>
      </c>
      <c r="E4483" s="11" t="s">
        <v>6077</v>
      </c>
      <c r="F4483" s="6">
        <v>370543</v>
      </c>
      <c r="G4483" s="6" t="s">
        <v>6055</v>
      </c>
      <c r="H4483" s="16">
        <v>6869510.7999999998</v>
      </c>
      <c r="I4483" s="12">
        <v>43831</v>
      </c>
      <c r="J4483" s="12" t="s">
        <v>1418</v>
      </c>
      <c r="K4483" s="15">
        <v>2000000</v>
      </c>
      <c r="L4483" s="13" t="s">
        <v>15</v>
      </c>
      <c r="M4483" s="7">
        <v>1</v>
      </c>
      <c r="N4483" s="17" t="s">
        <v>6078</v>
      </c>
    </row>
    <row r="4484" spans="1:14" ht="63">
      <c r="A4484" s="6">
        <v>4482</v>
      </c>
      <c r="B4484" s="8" t="s">
        <v>6051</v>
      </c>
      <c r="C4484" s="9" t="s">
        <v>6075</v>
      </c>
      <c r="D4484" s="10" t="s">
        <v>6076</v>
      </c>
      <c r="E4484" s="11" t="s">
        <v>6079</v>
      </c>
      <c r="F4484" s="6">
        <v>488448</v>
      </c>
      <c r="G4484" s="6" t="s">
        <v>6055</v>
      </c>
      <c r="H4484" s="16">
        <v>7569425.2000000002</v>
      </c>
      <c r="I4484" s="12" t="s">
        <v>1383</v>
      </c>
      <c r="J4484" s="12" t="s">
        <v>6080</v>
      </c>
      <c r="K4484" s="15">
        <v>0</v>
      </c>
      <c r="L4484" s="13" t="s">
        <v>15</v>
      </c>
      <c r="M4484" s="7">
        <v>1</v>
      </c>
      <c r="N4484" s="17"/>
    </row>
    <row r="4485" spans="1:14" ht="63">
      <c r="A4485" s="6">
        <v>4483</v>
      </c>
      <c r="B4485" s="8" t="s">
        <v>6051</v>
      </c>
      <c r="C4485" s="9" t="s">
        <v>6081</v>
      </c>
      <c r="D4485" s="10" t="s">
        <v>6082</v>
      </c>
      <c r="E4485" s="11" t="s">
        <v>6083</v>
      </c>
      <c r="F4485" s="6">
        <v>488454</v>
      </c>
      <c r="G4485" s="6" t="s">
        <v>6055</v>
      </c>
      <c r="H4485" s="16">
        <v>11438017.1</v>
      </c>
      <c r="I4485" s="12" t="s">
        <v>6056</v>
      </c>
      <c r="J4485" s="12" t="s">
        <v>6084</v>
      </c>
      <c r="K4485" s="15">
        <v>0</v>
      </c>
      <c r="L4485" s="13" t="s">
        <v>15</v>
      </c>
      <c r="M4485" s="7">
        <v>1</v>
      </c>
      <c r="N4485" s="17"/>
    </row>
    <row r="4486" spans="1:14" ht="78.75">
      <c r="A4486" s="6">
        <v>4484</v>
      </c>
      <c r="B4486" s="8" t="s">
        <v>6051</v>
      </c>
      <c r="C4486" s="9" t="s">
        <v>6085</v>
      </c>
      <c r="D4486" s="10" t="s">
        <v>6086</v>
      </c>
      <c r="E4486" s="11" t="s">
        <v>6087</v>
      </c>
      <c r="F4486" s="6">
        <v>488442</v>
      </c>
      <c r="G4486" s="6" t="s">
        <v>6055</v>
      </c>
      <c r="H4486" s="16">
        <v>5949629.5999999996</v>
      </c>
      <c r="I4486" s="12" t="s">
        <v>1383</v>
      </c>
      <c r="J4486" s="12">
        <v>44317</v>
      </c>
      <c r="K4486" s="15">
        <v>0</v>
      </c>
      <c r="L4486" s="13" t="s">
        <v>15</v>
      </c>
      <c r="M4486" s="7">
        <v>1</v>
      </c>
      <c r="N4486" s="17"/>
    </row>
    <row r="4487" spans="1:14" ht="78.75">
      <c r="A4487" s="6">
        <v>4485</v>
      </c>
      <c r="B4487" s="8" t="s">
        <v>6051</v>
      </c>
      <c r="C4487" s="9" t="s">
        <v>6088</v>
      </c>
      <c r="D4487" s="10" t="s">
        <v>6089</v>
      </c>
      <c r="E4487" s="11" t="s">
        <v>6090</v>
      </c>
      <c r="F4487" s="6">
        <v>488445</v>
      </c>
      <c r="G4487" s="6" t="s">
        <v>6055</v>
      </c>
      <c r="H4487" s="16">
        <v>5145133.5</v>
      </c>
      <c r="I4487" s="12" t="s">
        <v>1383</v>
      </c>
      <c r="J4487" s="12">
        <v>44317</v>
      </c>
      <c r="K4487" s="15">
        <v>0</v>
      </c>
      <c r="L4487" s="13" t="s">
        <v>15</v>
      </c>
      <c r="M4487" s="7">
        <v>1</v>
      </c>
      <c r="N4487" s="17"/>
    </row>
    <row r="4488" spans="1:14" ht="47.25">
      <c r="A4488" s="6">
        <v>4486</v>
      </c>
      <c r="B4488" s="8" t="s">
        <v>6051</v>
      </c>
      <c r="C4488" s="9" t="s">
        <v>6091</v>
      </c>
      <c r="D4488" s="10" t="s">
        <v>6092</v>
      </c>
      <c r="E4488" s="11" t="s">
        <v>6093</v>
      </c>
      <c r="F4488" s="6">
        <v>488446</v>
      </c>
      <c r="G4488" s="6" t="s">
        <v>6055</v>
      </c>
      <c r="H4488" s="16">
        <v>4863874.5999999996</v>
      </c>
      <c r="I4488" s="12" t="s">
        <v>6056</v>
      </c>
      <c r="J4488" s="12" t="s">
        <v>6094</v>
      </c>
      <c r="K4488" s="15">
        <v>0</v>
      </c>
      <c r="L4488" s="13" t="s">
        <v>15</v>
      </c>
      <c r="M4488" s="7">
        <v>1</v>
      </c>
      <c r="N4488" s="17"/>
    </row>
    <row r="4489" spans="1:14" ht="47.25">
      <c r="A4489" s="6">
        <v>4487</v>
      </c>
      <c r="B4489" s="8" t="s">
        <v>6051</v>
      </c>
      <c r="C4489" s="9" t="s">
        <v>6095</v>
      </c>
      <c r="D4489" s="10" t="s">
        <v>6096</v>
      </c>
      <c r="E4489" s="11" t="s">
        <v>6097</v>
      </c>
      <c r="F4489" s="6">
        <v>488420</v>
      </c>
      <c r="G4489" s="6" t="s">
        <v>6055</v>
      </c>
      <c r="H4489" s="16">
        <v>2635277.2000000002</v>
      </c>
      <c r="I4489" s="12" t="s">
        <v>1383</v>
      </c>
      <c r="J4489" s="12" t="s">
        <v>25</v>
      </c>
      <c r="K4489" s="15">
        <v>0</v>
      </c>
      <c r="L4489" s="13" t="s">
        <v>15</v>
      </c>
      <c r="M4489" s="7">
        <v>1</v>
      </c>
      <c r="N4489" s="17"/>
    </row>
    <row r="4490" spans="1:14" ht="63">
      <c r="A4490" s="6">
        <v>4488</v>
      </c>
      <c r="B4490" s="8" t="s">
        <v>6051</v>
      </c>
      <c r="C4490" s="9" t="s">
        <v>6098</v>
      </c>
      <c r="D4490" s="10" t="s">
        <v>6099</v>
      </c>
      <c r="E4490" s="11" t="s">
        <v>6100</v>
      </c>
      <c r="F4490" s="6">
        <v>488423</v>
      </c>
      <c r="G4490" s="6" t="s">
        <v>6055</v>
      </c>
      <c r="H4490" s="16">
        <v>3343468</v>
      </c>
      <c r="I4490" s="12" t="s">
        <v>1383</v>
      </c>
      <c r="J4490" s="12" t="s">
        <v>25</v>
      </c>
      <c r="K4490" s="15">
        <v>0</v>
      </c>
      <c r="L4490" s="13" t="s">
        <v>15</v>
      </c>
      <c r="M4490" s="7">
        <v>1</v>
      </c>
      <c r="N4490" s="17"/>
    </row>
    <row r="4491" spans="1:14" ht="63">
      <c r="A4491" s="6">
        <v>4489</v>
      </c>
      <c r="B4491" s="8" t="s">
        <v>6051</v>
      </c>
      <c r="C4491" s="9" t="s">
        <v>6101</v>
      </c>
      <c r="D4491" s="10" t="s">
        <v>6102</v>
      </c>
      <c r="E4491" s="11" t="s">
        <v>6103</v>
      </c>
      <c r="F4491" s="6">
        <v>488430</v>
      </c>
      <c r="G4491" s="6" t="s">
        <v>6055</v>
      </c>
      <c r="H4491" s="16">
        <v>3768160.75</v>
      </c>
      <c r="I4491" s="12" t="s">
        <v>1383</v>
      </c>
      <c r="J4491" s="12" t="s">
        <v>25</v>
      </c>
      <c r="K4491" s="15">
        <v>3768160</v>
      </c>
      <c r="L4491" s="13" t="s">
        <v>15</v>
      </c>
      <c r="M4491" s="7">
        <v>1</v>
      </c>
      <c r="N4491" s="17" t="s">
        <v>6078</v>
      </c>
    </row>
    <row r="4492" spans="1:14" ht="47.25">
      <c r="A4492" s="6">
        <v>4490</v>
      </c>
      <c r="B4492" s="8" t="s">
        <v>6051</v>
      </c>
      <c r="C4492" s="9" t="s">
        <v>6104</v>
      </c>
      <c r="D4492" s="10" t="s">
        <v>6105</v>
      </c>
      <c r="E4492" s="11" t="s">
        <v>6106</v>
      </c>
      <c r="F4492" s="6">
        <v>488431</v>
      </c>
      <c r="G4492" s="6" t="s">
        <v>6055</v>
      </c>
      <c r="H4492" s="16">
        <v>4302470.2</v>
      </c>
      <c r="I4492" s="12" t="s">
        <v>1383</v>
      </c>
      <c r="J4492" s="12" t="s">
        <v>25</v>
      </c>
      <c r="K4492" s="15">
        <v>0</v>
      </c>
      <c r="L4492" s="13" t="s">
        <v>15</v>
      </c>
      <c r="M4492" s="7">
        <v>1</v>
      </c>
      <c r="N4492" s="17"/>
    </row>
    <row r="4493" spans="1:14" ht="63">
      <c r="A4493" s="6">
        <v>4491</v>
      </c>
      <c r="B4493" s="8" t="s">
        <v>6051</v>
      </c>
      <c r="C4493" s="9" t="s">
        <v>6075</v>
      </c>
      <c r="D4493" s="10" t="s">
        <v>6076</v>
      </c>
      <c r="E4493" s="11" t="s">
        <v>6107</v>
      </c>
      <c r="F4493" s="6">
        <v>488432</v>
      </c>
      <c r="G4493" s="6" t="s">
        <v>6055</v>
      </c>
      <c r="H4493" s="16">
        <v>1792670.9</v>
      </c>
      <c r="I4493" s="12" t="s">
        <v>1383</v>
      </c>
      <c r="J4493" s="12" t="s">
        <v>25</v>
      </c>
      <c r="K4493" s="15">
        <v>0</v>
      </c>
      <c r="L4493" s="13" t="s">
        <v>15</v>
      </c>
      <c r="M4493" s="7">
        <v>1</v>
      </c>
      <c r="N4493" s="17"/>
    </row>
    <row r="4494" spans="1:14" ht="63">
      <c r="A4494" s="6">
        <v>4492</v>
      </c>
      <c r="B4494" s="8" t="s">
        <v>6051</v>
      </c>
      <c r="C4494" s="9" t="s">
        <v>6108</v>
      </c>
      <c r="D4494" s="10" t="s">
        <v>6109</v>
      </c>
      <c r="E4494" s="11" t="s">
        <v>6110</v>
      </c>
      <c r="F4494" s="6">
        <v>515260</v>
      </c>
      <c r="G4494" s="6" t="s">
        <v>6055</v>
      </c>
      <c r="H4494" s="16">
        <v>2149846.2000000002</v>
      </c>
      <c r="I4494" s="12" t="s">
        <v>774</v>
      </c>
      <c r="J4494" s="12">
        <v>44288</v>
      </c>
      <c r="K4494" s="15">
        <v>0</v>
      </c>
      <c r="L4494" s="13" t="s">
        <v>15</v>
      </c>
      <c r="M4494" s="7">
        <v>1</v>
      </c>
      <c r="N4494" s="17"/>
    </row>
    <row r="4495" spans="1:14" ht="63">
      <c r="A4495" s="6">
        <v>4493</v>
      </c>
      <c r="B4495" s="8" t="s">
        <v>6051</v>
      </c>
      <c r="C4495" s="9" t="s">
        <v>6111</v>
      </c>
      <c r="D4495" s="10" t="s">
        <v>6112</v>
      </c>
      <c r="E4495" s="11" t="s">
        <v>6113</v>
      </c>
      <c r="F4495" s="6">
        <v>515261</v>
      </c>
      <c r="G4495" s="6" t="s">
        <v>6055</v>
      </c>
      <c r="H4495" s="16">
        <v>903107.05</v>
      </c>
      <c r="I4495" s="12" t="s">
        <v>774</v>
      </c>
      <c r="J4495" s="12">
        <v>44288</v>
      </c>
      <c r="K4495" s="15">
        <v>0</v>
      </c>
      <c r="L4495" s="13" t="s">
        <v>15</v>
      </c>
      <c r="M4495" s="7">
        <v>1</v>
      </c>
      <c r="N4495" s="17"/>
    </row>
    <row r="4496" spans="1:14" ht="63">
      <c r="A4496" s="6">
        <v>4494</v>
      </c>
      <c r="B4496" s="8" t="s">
        <v>6051</v>
      </c>
      <c r="C4496" s="9" t="s">
        <v>6114</v>
      </c>
      <c r="D4496" s="10" t="s">
        <v>6115</v>
      </c>
      <c r="E4496" s="11" t="s">
        <v>6116</v>
      </c>
      <c r="F4496" s="6">
        <v>515262</v>
      </c>
      <c r="G4496" s="6" t="s">
        <v>6055</v>
      </c>
      <c r="H4496" s="16">
        <v>736847.55</v>
      </c>
      <c r="I4496" s="12" t="s">
        <v>774</v>
      </c>
      <c r="J4496" s="12">
        <v>44288</v>
      </c>
      <c r="K4496" s="15">
        <v>0</v>
      </c>
      <c r="L4496" s="13" t="s">
        <v>15</v>
      </c>
      <c r="M4496" s="7">
        <v>1</v>
      </c>
      <c r="N4496" s="17"/>
    </row>
    <row r="4497" spans="1:14" ht="63">
      <c r="A4497" s="6">
        <v>4495</v>
      </c>
      <c r="B4497" s="8" t="s">
        <v>6051</v>
      </c>
      <c r="C4497" s="9" t="s">
        <v>6101</v>
      </c>
      <c r="D4497" s="10" t="s">
        <v>6102</v>
      </c>
      <c r="E4497" s="11" t="s">
        <v>6117</v>
      </c>
      <c r="F4497" s="6">
        <v>515263</v>
      </c>
      <c r="G4497" s="6" t="s">
        <v>6055</v>
      </c>
      <c r="H4497" s="16">
        <v>4324903.5</v>
      </c>
      <c r="I4497" s="12" t="s">
        <v>774</v>
      </c>
      <c r="J4497" s="12">
        <v>44288</v>
      </c>
      <c r="K4497" s="15">
        <v>0</v>
      </c>
      <c r="L4497" s="13" t="s">
        <v>15</v>
      </c>
      <c r="M4497" s="7">
        <v>1</v>
      </c>
      <c r="N4497" s="17"/>
    </row>
    <row r="4498" spans="1:14" ht="78.75">
      <c r="A4498" s="6">
        <v>4496</v>
      </c>
      <c r="B4498" s="8" t="s">
        <v>6051</v>
      </c>
      <c r="C4498" s="9" t="s">
        <v>6118</v>
      </c>
      <c r="D4498" s="10" t="s">
        <v>6119</v>
      </c>
      <c r="E4498" s="11" t="s">
        <v>6120</v>
      </c>
      <c r="F4498" s="6">
        <v>515264</v>
      </c>
      <c r="G4498" s="6" t="s">
        <v>6055</v>
      </c>
      <c r="H4498" s="16">
        <v>2174289.7000000002</v>
      </c>
      <c r="I4498" s="12" t="s">
        <v>774</v>
      </c>
      <c r="J4498" s="12">
        <v>44288</v>
      </c>
      <c r="K4498" s="15">
        <v>0</v>
      </c>
      <c r="L4498" s="13" t="s">
        <v>15</v>
      </c>
      <c r="M4498" s="7">
        <v>1</v>
      </c>
      <c r="N4498" s="17"/>
    </row>
    <row r="4499" spans="1:14" ht="78.75">
      <c r="A4499" s="6">
        <v>4497</v>
      </c>
      <c r="B4499" s="8" t="s">
        <v>6051</v>
      </c>
      <c r="C4499" s="9" t="s">
        <v>6121</v>
      </c>
      <c r="D4499" s="10" t="s">
        <v>6122</v>
      </c>
      <c r="E4499" s="11" t="s">
        <v>6123</v>
      </c>
      <c r="F4499" s="6">
        <v>370548</v>
      </c>
      <c r="G4499" s="6" t="s">
        <v>6055</v>
      </c>
      <c r="H4499" s="16">
        <v>7496001.5999999996</v>
      </c>
      <c r="I4499" s="12">
        <v>43831</v>
      </c>
      <c r="J4499" s="12">
        <v>44047</v>
      </c>
      <c r="K4499" s="15">
        <v>2000000</v>
      </c>
      <c r="L4499" s="13" t="s">
        <v>15</v>
      </c>
      <c r="M4499" s="7">
        <v>1</v>
      </c>
      <c r="N4499" s="17" t="s">
        <v>6078</v>
      </c>
    </row>
    <row r="4500" spans="1:14" ht="47.25">
      <c r="A4500" s="6">
        <v>4498</v>
      </c>
      <c r="B4500" s="8" t="s">
        <v>6051</v>
      </c>
      <c r="C4500" s="9" t="s">
        <v>6124</v>
      </c>
      <c r="D4500" s="10" t="s">
        <v>6125</v>
      </c>
      <c r="E4500" s="11" t="s">
        <v>6126</v>
      </c>
      <c r="F4500" s="6">
        <v>488457</v>
      </c>
      <c r="G4500" s="6" t="s">
        <v>6055</v>
      </c>
      <c r="H4500" s="16">
        <v>12143255.300000001</v>
      </c>
      <c r="I4500" s="12" t="s">
        <v>1383</v>
      </c>
      <c r="J4500" s="12" t="s">
        <v>6127</v>
      </c>
      <c r="K4500" s="15">
        <v>0</v>
      </c>
      <c r="L4500" s="13" t="s">
        <v>15</v>
      </c>
      <c r="M4500" s="7">
        <v>1</v>
      </c>
      <c r="N4500" s="17"/>
    </row>
    <row r="4501" spans="1:14" ht="78.75">
      <c r="A4501" s="6">
        <v>4499</v>
      </c>
      <c r="B4501" s="8" t="s">
        <v>6051</v>
      </c>
      <c r="C4501" s="9" t="s">
        <v>6128</v>
      </c>
      <c r="D4501" s="10" t="s">
        <v>6129</v>
      </c>
      <c r="E4501" s="11" t="s">
        <v>6130</v>
      </c>
      <c r="F4501" s="6">
        <v>488458</v>
      </c>
      <c r="G4501" s="6" t="s">
        <v>6055</v>
      </c>
      <c r="H4501" s="16">
        <v>14027206.949999999</v>
      </c>
      <c r="I4501" s="12" t="s">
        <v>6056</v>
      </c>
      <c r="J4501" s="12" t="s">
        <v>6084</v>
      </c>
      <c r="K4501" s="15">
        <v>0</v>
      </c>
      <c r="L4501" s="13" t="s">
        <v>15</v>
      </c>
      <c r="M4501" s="7">
        <v>1</v>
      </c>
      <c r="N4501" s="17"/>
    </row>
    <row r="4502" spans="1:14" ht="47.25">
      <c r="A4502" s="6">
        <v>4500</v>
      </c>
      <c r="B4502" s="8" t="s">
        <v>6051</v>
      </c>
      <c r="C4502" s="9" t="s">
        <v>6131</v>
      </c>
      <c r="D4502" s="10" t="s">
        <v>6132</v>
      </c>
      <c r="E4502" s="11" t="s">
        <v>6133</v>
      </c>
      <c r="F4502" s="6">
        <v>488447</v>
      </c>
      <c r="G4502" s="6" t="s">
        <v>6055</v>
      </c>
      <c r="H4502" s="16">
        <v>5149023.75</v>
      </c>
      <c r="I4502" s="12" t="s">
        <v>1383</v>
      </c>
      <c r="J4502" s="12">
        <v>44317</v>
      </c>
      <c r="K4502" s="15">
        <v>0</v>
      </c>
      <c r="L4502" s="13" t="s">
        <v>15</v>
      </c>
      <c r="M4502" s="7">
        <v>1</v>
      </c>
      <c r="N4502" s="17" t="s">
        <v>6134</v>
      </c>
    </row>
    <row r="4503" spans="1:14" ht="78.75">
      <c r="A4503" s="6">
        <v>4501</v>
      </c>
      <c r="B4503" s="8" t="s">
        <v>6051</v>
      </c>
      <c r="C4503" s="9" t="s">
        <v>6088</v>
      </c>
      <c r="D4503" s="10" t="s">
        <v>6089</v>
      </c>
      <c r="E4503" s="11" t="s">
        <v>6135</v>
      </c>
      <c r="F4503" s="6">
        <v>488421</v>
      </c>
      <c r="G4503" s="6" t="s">
        <v>6055</v>
      </c>
      <c r="H4503" s="16">
        <v>3529930.2</v>
      </c>
      <c r="I4503" s="12" t="s">
        <v>6056</v>
      </c>
      <c r="J4503" s="12" t="s">
        <v>17</v>
      </c>
      <c r="K4503" s="15">
        <v>0</v>
      </c>
      <c r="L4503" s="13" t="s">
        <v>15</v>
      </c>
      <c r="M4503" s="7">
        <v>1</v>
      </c>
      <c r="N4503" s="17" t="s">
        <v>6078</v>
      </c>
    </row>
    <row r="4504" spans="1:14" ht="63">
      <c r="A4504" s="6">
        <v>4502</v>
      </c>
      <c r="B4504" s="8" t="s">
        <v>6051</v>
      </c>
      <c r="C4504" s="9" t="s">
        <v>6136</v>
      </c>
      <c r="D4504" s="10" t="s">
        <v>6137</v>
      </c>
      <c r="E4504" s="11" t="s">
        <v>6138</v>
      </c>
      <c r="F4504" s="6">
        <v>488424</v>
      </c>
      <c r="G4504" s="6" t="s">
        <v>6055</v>
      </c>
      <c r="H4504" s="16">
        <v>3958278.55</v>
      </c>
      <c r="I4504" s="12" t="s">
        <v>6056</v>
      </c>
      <c r="J4504" s="12" t="s">
        <v>17</v>
      </c>
      <c r="K4504" s="15">
        <v>0</v>
      </c>
      <c r="L4504" s="13" t="s">
        <v>15</v>
      </c>
      <c r="M4504" s="7">
        <v>1</v>
      </c>
      <c r="N4504" s="17"/>
    </row>
    <row r="4505" spans="1:14" ht="63">
      <c r="A4505" s="6">
        <v>4503</v>
      </c>
      <c r="B4505" s="8" t="s">
        <v>6051</v>
      </c>
      <c r="C4505" s="9" t="s">
        <v>6139</v>
      </c>
      <c r="D4505" s="10" t="s">
        <v>6140</v>
      </c>
      <c r="E4505" s="11" t="s">
        <v>6141</v>
      </c>
      <c r="F4505" s="6">
        <v>488425</v>
      </c>
      <c r="G4505" s="6" t="s">
        <v>6055</v>
      </c>
      <c r="H4505" s="16">
        <v>2965161.85</v>
      </c>
      <c r="I4505" s="12" t="s">
        <v>6056</v>
      </c>
      <c r="J4505" s="12" t="s">
        <v>17</v>
      </c>
      <c r="K4505" s="15">
        <v>0</v>
      </c>
      <c r="L4505" s="13" t="s">
        <v>15</v>
      </c>
      <c r="M4505" s="7">
        <v>1</v>
      </c>
      <c r="N4505" s="17"/>
    </row>
    <row r="4506" spans="1:14" ht="63">
      <c r="A4506" s="6">
        <v>4504</v>
      </c>
      <c r="B4506" s="8" t="s">
        <v>6051</v>
      </c>
      <c r="C4506" s="9"/>
      <c r="D4506" s="10"/>
      <c r="E4506" s="11" t="s">
        <v>6142</v>
      </c>
      <c r="F4506" s="6">
        <v>533519</v>
      </c>
      <c r="G4506" s="6" t="s">
        <v>6055</v>
      </c>
      <c r="H4506" s="16"/>
      <c r="I4506" s="12"/>
      <c r="J4506" s="12"/>
      <c r="K4506" s="15">
        <v>0</v>
      </c>
      <c r="L4506" s="13"/>
      <c r="M4506" s="7"/>
      <c r="N4506" s="17" t="s">
        <v>6143</v>
      </c>
    </row>
    <row r="4507" spans="1:14" ht="78.75">
      <c r="A4507" s="6">
        <v>4505</v>
      </c>
      <c r="B4507" s="8" t="s">
        <v>6051</v>
      </c>
      <c r="C4507" s="9" t="s">
        <v>6144</v>
      </c>
      <c r="D4507" s="10" t="s">
        <v>6145</v>
      </c>
      <c r="E4507" s="11" t="s">
        <v>6146</v>
      </c>
      <c r="F4507" s="6">
        <v>370553</v>
      </c>
      <c r="G4507" s="6" t="s">
        <v>6055</v>
      </c>
      <c r="H4507" s="16">
        <v>6619857.4500000002</v>
      </c>
      <c r="I4507" s="12">
        <v>43831</v>
      </c>
      <c r="J4507" s="12" t="s">
        <v>6147</v>
      </c>
      <c r="K4507" s="15">
        <v>1200000</v>
      </c>
      <c r="L4507" s="13" t="s">
        <v>15</v>
      </c>
      <c r="M4507" s="7">
        <v>1</v>
      </c>
      <c r="N4507" s="17"/>
    </row>
    <row r="4508" spans="1:14" ht="47.25">
      <c r="A4508" s="6">
        <v>4506</v>
      </c>
      <c r="B4508" s="8" t="s">
        <v>6051</v>
      </c>
      <c r="C4508" s="9" t="s">
        <v>6136</v>
      </c>
      <c r="D4508" s="10" t="s">
        <v>6137</v>
      </c>
      <c r="E4508" s="11" t="s">
        <v>6148</v>
      </c>
      <c r="F4508" s="6">
        <v>488450</v>
      </c>
      <c r="G4508" s="6" t="s">
        <v>6055</v>
      </c>
      <c r="H4508" s="16">
        <v>16574488.437000001</v>
      </c>
      <c r="I4508" s="12" t="s">
        <v>4470</v>
      </c>
      <c r="J4508" s="12">
        <v>44504</v>
      </c>
      <c r="K4508" s="15">
        <v>5179216</v>
      </c>
      <c r="L4508" s="13" t="s">
        <v>15</v>
      </c>
      <c r="M4508" s="7">
        <v>1</v>
      </c>
      <c r="N4508" s="17"/>
    </row>
    <row r="4509" spans="1:14" ht="63">
      <c r="A4509" s="6">
        <v>4507</v>
      </c>
      <c r="B4509" s="8" t="s">
        <v>6051</v>
      </c>
      <c r="C4509" s="9" t="s">
        <v>6149</v>
      </c>
      <c r="D4509" s="10" t="s">
        <v>6150</v>
      </c>
      <c r="E4509" s="11" t="s">
        <v>6151</v>
      </c>
      <c r="F4509" s="6">
        <v>488451</v>
      </c>
      <c r="G4509" s="6" t="s">
        <v>6055</v>
      </c>
      <c r="H4509" s="16">
        <v>8882383.1500000004</v>
      </c>
      <c r="I4509" s="12" t="s">
        <v>6056</v>
      </c>
      <c r="J4509" s="12" t="s">
        <v>6152</v>
      </c>
      <c r="K4509" s="15">
        <v>0</v>
      </c>
      <c r="L4509" s="13" t="s">
        <v>15</v>
      </c>
      <c r="M4509" s="7">
        <v>1</v>
      </c>
      <c r="N4509" s="17"/>
    </row>
    <row r="4510" spans="1:14" ht="63">
      <c r="A4510" s="6">
        <v>4508</v>
      </c>
      <c r="B4510" s="8" t="s">
        <v>6051</v>
      </c>
      <c r="C4510" s="9" t="s">
        <v>6153</v>
      </c>
      <c r="D4510" s="10" t="s">
        <v>6154</v>
      </c>
      <c r="E4510" s="11" t="s">
        <v>6155</v>
      </c>
      <c r="F4510" s="6">
        <v>488427</v>
      </c>
      <c r="G4510" s="6" t="s">
        <v>6055</v>
      </c>
      <c r="H4510" s="16">
        <v>3364132.4</v>
      </c>
      <c r="I4510" s="12" t="s">
        <v>6056</v>
      </c>
      <c r="J4510" s="12" t="s">
        <v>17</v>
      </c>
      <c r="K4510" s="15">
        <v>0</v>
      </c>
      <c r="L4510" s="13" t="s">
        <v>15</v>
      </c>
      <c r="M4510" s="7">
        <v>1</v>
      </c>
      <c r="N4510" s="17"/>
    </row>
    <row r="4511" spans="1:14" ht="47.25">
      <c r="A4511" s="6">
        <v>4509</v>
      </c>
      <c r="B4511" s="8" t="s">
        <v>6051</v>
      </c>
      <c r="C4511" s="9" t="s">
        <v>6156</v>
      </c>
      <c r="D4511" s="10" t="s">
        <v>6157</v>
      </c>
      <c r="E4511" s="11" t="s">
        <v>6158</v>
      </c>
      <c r="F4511" s="6">
        <v>488428</v>
      </c>
      <c r="G4511" s="6" t="s">
        <v>6055</v>
      </c>
      <c r="H4511" s="16">
        <v>4570320.8</v>
      </c>
      <c r="I4511" s="12" t="s">
        <v>1383</v>
      </c>
      <c r="J4511" s="12" t="s">
        <v>25</v>
      </c>
      <c r="K4511" s="15">
        <v>1542403</v>
      </c>
      <c r="L4511" s="13" t="s">
        <v>15</v>
      </c>
      <c r="M4511" s="7">
        <v>1</v>
      </c>
      <c r="N4511" s="17"/>
    </row>
    <row r="4512" spans="1:14" ht="63">
      <c r="A4512" s="6">
        <v>4510</v>
      </c>
      <c r="B4512" s="8" t="s">
        <v>6051</v>
      </c>
      <c r="C4512" s="9" t="s">
        <v>6071</v>
      </c>
      <c r="D4512" s="10" t="s">
        <v>6072</v>
      </c>
      <c r="E4512" s="11" t="s">
        <v>6159</v>
      </c>
      <c r="F4512" s="6">
        <v>488429</v>
      </c>
      <c r="G4512" s="6" t="s">
        <v>6055</v>
      </c>
      <c r="H4512" s="16">
        <v>3833168.3</v>
      </c>
      <c r="I4512" s="12" t="s">
        <v>6056</v>
      </c>
      <c r="J4512" s="12" t="s">
        <v>17</v>
      </c>
      <c r="K4512" s="15">
        <v>0</v>
      </c>
      <c r="L4512" s="13" t="s">
        <v>15</v>
      </c>
      <c r="M4512" s="7">
        <v>1</v>
      </c>
      <c r="N4512" s="17"/>
    </row>
    <row r="4513" spans="1:14" ht="47.25">
      <c r="A4513" s="6">
        <v>4511</v>
      </c>
      <c r="B4513" s="8" t="s">
        <v>6051</v>
      </c>
      <c r="C4513" s="9" t="s">
        <v>6160</v>
      </c>
      <c r="D4513" s="10" t="s">
        <v>6161</v>
      </c>
      <c r="E4513" s="11" t="s">
        <v>6162</v>
      </c>
      <c r="F4513" s="6">
        <v>488452</v>
      </c>
      <c r="G4513" s="6" t="s">
        <v>6055</v>
      </c>
      <c r="H4513" s="16">
        <v>14550370.793</v>
      </c>
      <c r="I4513" s="12">
        <v>43994</v>
      </c>
      <c r="J4513" s="12">
        <v>44139</v>
      </c>
      <c r="K4513" s="15">
        <v>6145000</v>
      </c>
      <c r="L4513" s="13" t="s">
        <v>15</v>
      </c>
      <c r="M4513" s="7">
        <v>1</v>
      </c>
      <c r="N4513" s="17"/>
    </row>
    <row r="4514" spans="1:14" ht="47.25">
      <c r="A4514" s="6">
        <v>4512</v>
      </c>
      <c r="B4514" s="8" t="s">
        <v>6051</v>
      </c>
      <c r="C4514" s="9" t="s">
        <v>6163</v>
      </c>
      <c r="D4514" s="10" t="s">
        <v>6164</v>
      </c>
      <c r="E4514" s="11" t="s">
        <v>6165</v>
      </c>
      <c r="F4514" s="6">
        <v>488453</v>
      </c>
      <c r="G4514" s="6" t="s">
        <v>6055</v>
      </c>
      <c r="H4514" s="16">
        <v>15114273.288000001</v>
      </c>
      <c r="I4514" s="12">
        <v>43994</v>
      </c>
      <c r="J4514" s="12">
        <v>44139</v>
      </c>
      <c r="K4514" s="15">
        <v>0</v>
      </c>
      <c r="L4514" s="13" t="s">
        <v>14</v>
      </c>
      <c r="M4514" s="7">
        <v>1</v>
      </c>
      <c r="N4514" s="17"/>
    </row>
    <row r="4515" spans="1:14" ht="47.25">
      <c r="A4515" s="6">
        <v>4513</v>
      </c>
      <c r="B4515" s="8" t="s">
        <v>6051</v>
      </c>
      <c r="C4515" s="9" t="s">
        <v>6166</v>
      </c>
      <c r="D4515" s="10" t="s">
        <v>6167</v>
      </c>
      <c r="E4515" s="11" t="s">
        <v>6165</v>
      </c>
      <c r="F4515" s="6">
        <v>488453</v>
      </c>
      <c r="G4515" s="6" t="s">
        <v>6055</v>
      </c>
      <c r="H4515" s="16">
        <v>15114273.288000001</v>
      </c>
      <c r="I4515" s="12">
        <v>43994</v>
      </c>
      <c r="J4515" s="12">
        <v>44139</v>
      </c>
      <c r="K4515" s="15">
        <v>0</v>
      </c>
      <c r="L4515" s="13" t="s">
        <v>14</v>
      </c>
      <c r="M4515" s="7">
        <v>0.5</v>
      </c>
      <c r="N4515" s="17"/>
    </row>
    <row r="4516" spans="1:14" ht="94.5">
      <c r="A4516" s="6">
        <v>4514</v>
      </c>
      <c r="B4516" s="8" t="s">
        <v>6051</v>
      </c>
      <c r="C4516" s="9" t="s">
        <v>6168</v>
      </c>
      <c r="D4516" s="10" t="s">
        <v>6169</v>
      </c>
      <c r="E4516" s="11" t="s">
        <v>6165</v>
      </c>
      <c r="F4516" s="6">
        <v>488453</v>
      </c>
      <c r="G4516" s="6" t="s">
        <v>6055</v>
      </c>
      <c r="H4516" s="16">
        <v>15114273.288000001</v>
      </c>
      <c r="I4516" s="12">
        <v>43994</v>
      </c>
      <c r="J4516" s="12">
        <v>44139</v>
      </c>
      <c r="K4516" s="15">
        <v>0</v>
      </c>
      <c r="L4516" s="13" t="s">
        <v>14</v>
      </c>
      <c r="M4516" s="7">
        <v>0.25</v>
      </c>
      <c r="N4516" s="17"/>
    </row>
    <row r="4517" spans="1:14" ht="47.25">
      <c r="A4517" s="6">
        <v>4515</v>
      </c>
      <c r="B4517" s="8" t="s">
        <v>6051</v>
      </c>
      <c r="C4517" s="9" t="s">
        <v>6170</v>
      </c>
      <c r="D4517" s="10" t="s">
        <v>6171</v>
      </c>
      <c r="E4517" s="11" t="s">
        <v>6165</v>
      </c>
      <c r="F4517" s="6">
        <v>488453</v>
      </c>
      <c r="G4517" s="6" t="s">
        <v>6055</v>
      </c>
      <c r="H4517" s="16">
        <v>15114273.288000001</v>
      </c>
      <c r="I4517" s="12">
        <v>43994</v>
      </c>
      <c r="J4517" s="12">
        <v>44139</v>
      </c>
      <c r="K4517" s="15">
        <v>0</v>
      </c>
      <c r="L4517" s="13" t="s">
        <v>14</v>
      </c>
      <c r="M4517" s="7">
        <v>0.25</v>
      </c>
      <c r="N4517" s="17"/>
    </row>
    <row r="4518" spans="1:14" ht="63">
      <c r="A4518" s="6">
        <v>4516</v>
      </c>
      <c r="B4518" s="8" t="s">
        <v>6051</v>
      </c>
      <c r="C4518" s="9" t="s">
        <v>6172</v>
      </c>
      <c r="D4518" s="10" t="s">
        <v>6173</v>
      </c>
      <c r="E4518" s="11" t="s">
        <v>6174</v>
      </c>
      <c r="F4518" s="6">
        <v>488449</v>
      </c>
      <c r="G4518" s="6" t="s">
        <v>6055</v>
      </c>
      <c r="H4518" s="16">
        <v>24200701.568999998</v>
      </c>
      <c r="I4518" s="12">
        <v>43994</v>
      </c>
      <c r="J4518" s="12">
        <v>44139</v>
      </c>
      <c r="K4518" s="15">
        <v>0</v>
      </c>
      <c r="L4518" s="13" t="s">
        <v>14</v>
      </c>
      <c r="M4518" s="7">
        <v>1</v>
      </c>
      <c r="N4518" s="17"/>
    </row>
    <row r="4519" spans="1:14" ht="94.5">
      <c r="A4519" s="6">
        <v>4517</v>
      </c>
      <c r="B4519" s="8" t="s">
        <v>6051</v>
      </c>
      <c r="C4519" s="9" t="s">
        <v>3840</v>
      </c>
      <c r="D4519" s="10" t="s">
        <v>3841</v>
      </c>
      <c r="E4519" s="11" t="s">
        <v>6174</v>
      </c>
      <c r="F4519" s="6">
        <v>488449</v>
      </c>
      <c r="G4519" s="6" t="s">
        <v>6055</v>
      </c>
      <c r="H4519" s="16">
        <v>24200701.568999998</v>
      </c>
      <c r="I4519" s="12">
        <v>43994</v>
      </c>
      <c r="J4519" s="12">
        <v>44139</v>
      </c>
      <c r="K4519" s="15">
        <v>0</v>
      </c>
      <c r="L4519" s="13" t="s">
        <v>14</v>
      </c>
      <c r="M4519" s="7">
        <v>0.6</v>
      </c>
      <c r="N4519" s="17"/>
    </row>
    <row r="4520" spans="1:14" ht="47.25">
      <c r="A4520" s="6">
        <v>4518</v>
      </c>
      <c r="B4520" s="8" t="s">
        <v>6051</v>
      </c>
      <c r="C4520" s="9" t="s">
        <v>6175</v>
      </c>
      <c r="D4520" s="10" t="s">
        <v>6176</v>
      </c>
      <c r="E4520" s="11" t="s">
        <v>6174</v>
      </c>
      <c r="F4520" s="6">
        <v>488449</v>
      </c>
      <c r="G4520" s="6" t="s">
        <v>6055</v>
      </c>
      <c r="H4520" s="16">
        <v>24200701.568999998</v>
      </c>
      <c r="I4520" s="12">
        <v>43994</v>
      </c>
      <c r="J4520" s="12">
        <v>44139</v>
      </c>
      <c r="K4520" s="15">
        <v>0</v>
      </c>
      <c r="L4520" s="13" t="s">
        <v>14</v>
      </c>
      <c r="M4520" s="7">
        <v>0.4</v>
      </c>
      <c r="N4520" s="17"/>
    </row>
    <row r="4521" spans="1:14" ht="78.75">
      <c r="A4521" s="6">
        <v>4519</v>
      </c>
      <c r="B4521" s="8" t="s">
        <v>6051</v>
      </c>
      <c r="C4521" s="9" t="s">
        <v>6177</v>
      </c>
      <c r="D4521" s="10" t="s">
        <v>6178</v>
      </c>
      <c r="E4521" s="11" t="s">
        <v>6179</v>
      </c>
      <c r="F4521" s="6">
        <v>488434</v>
      </c>
      <c r="G4521" s="6" t="s">
        <v>6055</v>
      </c>
      <c r="H4521" s="16">
        <v>502838.8</v>
      </c>
      <c r="I4521" s="12" t="s">
        <v>1383</v>
      </c>
      <c r="J4521" s="12" t="s">
        <v>6180</v>
      </c>
      <c r="K4521" s="15">
        <v>0</v>
      </c>
      <c r="L4521" s="13" t="s">
        <v>15</v>
      </c>
      <c r="M4521" s="7">
        <v>1</v>
      </c>
      <c r="N4521" s="17"/>
    </row>
    <row r="4522" spans="1:14" ht="63">
      <c r="A4522" s="6">
        <v>4520</v>
      </c>
      <c r="B4522" s="8" t="s">
        <v>6051</v>
      </c>
      <c r="C4522" s="9"/>
      <c r="D4522" s="10"/>
      <c r="E4522" s="11" t="s">
        <v>6181</v>
      </c>
      <c r="F4522" s="6">
        <v>526506</v>
      </c>
      <c r="G4522" s="6" t="s">
        <v>6055</v>
      </c>
      <c r="H4522" s="16"/>
      <c r="I4522" s="12"/>
      <c r="J4522" s="12"/>
      <c r="K4522" s="15">
        <v>0</v>
      </c>
      <c r="L4522" s="13"/>
      <c r="M4522" s="7"/>
      <c r="N4522" s="17" t="s">
        <v>6182</v>
      </c>
    </row>
    <row r="4523" spans="1:14" ht="78.75">
      <c r="A4523" s="6">
        <v>4521</v>
      </c>
      <c r="B4523" s="8" t="s">
        <v>6051</v>
      </c>
      <c r="C4523" s="9" t="s">
        <v>6183</v>
      </c>
      <c r="D4523" s="10" t="s">
        <v>6184</v>
      </c>
      <c r="E4523" s="11" t="s">
        <v>6185</v>
      </c>
      <c r="F4523" s="6">
        <v>526507</v>
      </c>
      <c r="G4523" s="6" t="s">
        <v>6055</v>
      </c>
      <c r="H4523" s="16">
        <v>4173692</v>
      </c>
      <c r="I4523" s="12">
        <v>44228</v>
      </c>
      <c r="J4523" s="12">
        <v>44302</v>
      </c>
      <c r="K4523" s="15">
        <v>0</v>
      </c>
      <c r="L4523" s="13" t="s">
        <v>15</v>
      </c>
      <c r="M4523" s="7">
        <v>1</v>
      </c>
      <c r="N4523" s="17" t="s">
        <v>6186</v>
      </c>
    </row>
    <row r="4524" spans="1:14" ht="78.75">
      <c r="A4524" s="6">
        <v>4522</v>
      </c>
      <c r="B4524" s="8" t="s">
        <v>6051</v>
      </c>
      <c r="C4524" s="9" t="s">
        <v>6187</v>
      </c>
      <c r="D4524" s="10" t="s">
        <v>6188</v>
      </c>
      <c r="E4524" s="11" t="s">
        <v>6189</v>
      </c>
      <c r="F4524" s="6">
        <v>488435</v>
      </c>
      <c r="G4524" s="6" t="s">
        <v>6055</v>
      </c>
      <c r="H4524" s="16">
        <v>1320563.6499999999</v>
      </c>
      <c r="I4524" s="12" t="s">
        <v>1383</v>
      </c>
      <c r="J4524" s="12" t="s">
        <v>6127</v>
      </c>
      <c r="K4524" s="15">
        <v>0</v>
      </c>
      <c r="L4524" s="13" t="s">
        <v>15</v>
      </c>
      <c r="M4524" s="7">
        <v>1</v>
      </c>
      <c r="N4524" s="17" t="s">
        <v>6078</v>
      </c>
    </row>
    <row r="4525" spans="1:14" ht="63">
      <c r="A4525" s="6">
        <v>4523</v>
      </c>
      <c r="B4525" s="8" t="s">
        <v>6051</v>
      </c>
      <c r="C4525" s="9" t="s">
        <v>6190</v>
      </c>
      <c r="D4525" s="10" t="s">
        <v>6191</v>
      </c>
      <c r="E4525" s="11" t="s">
        <v>6192</v>
      </c>
      <c r="F4525" s="6">
        <v>488433</v>
      </c>
      <c r="G4525" s="6" t="s">
        <v>6055</v>
      </c>
      <c r="H4525" s="16">
        <v>1192011.55</v>
      </c>
      <c r="I4525" s="12" t="s">
        <v>1383</v>
      </c>
      <c r="J4525" s="12" t="s">
        <v>6180</v>
      </c>
      <c r="K4525" s="15">
        <v>0</v>
      </c>
      <c r="L4525" s="13" t="s">
        <v>15</v>
      </c>
      <c r="M4525" s="7">
        <v>1</v>
      </c>
      <c r="N4525" s="17"/>
    </row>
    <row r="4526" spans="1:14" ht="63">
      <c r="A4526" s="6">
        <v>4524</v>
      </c>
      <c r="B4526" s="8" t="s">
        <v>6051</v>
      </c>
      <c r="C4526" s="9" t="s">
        <v>6193</v>
      </c>
      <c r="D4526" s="10" t="s">
        <v>6194</v>
      </c>
      <c r="E4526" s="11" t="s">
        <v>6195</v>
      </c>
      <c r="F4526" s="6">
        <v>488436</v>
      </c>
      <c r="G4526" s="6" t="s">
        <v>6055</v>
      </c>
      <c r="H4526" s="16">
        <v>3672943.2</v>
      </c>
      <c r="I4526" s="12" t="s">
        <v>1383</v>
      </c>
      <c r="J4526" s="12" t="s">
        <v>6127</v>
      </c>
      <c r="K4526" s="15">
        <v>0</v>
      </c>
      <c r="L4526" s="13" t="s">
        <v>15</v>
      </c>
      <c r="M4526" s="7">
        <v>1</v>
      </c>
      <c r="N4526" s="17"/>
    </row>
    <row r="4527" spans="1:14" ht="63">
      <c r="A4527" s="6">
        <v>4525</v>
      </c>
      <c r="B4527" s="8" t="s">
        <v>6051</v>
      </c>
      <c r="C4527" s="9" t="s">
        <v>6196</v>
      </c>
      <c r="D4527" s="10" t="s">
        <v>6197</v>
      </c>
      <c r="E4527" s="11" t="s">
        <v>6198</v>
      </c>
      <c r="F4527" s="6">
        <v>488437</v>
      </c>
      <c r="G4527" s="6" t="s">
        <v>6055</v>
      </c>
      <c r="H4527" s="16">
        <v>3539366.55</v>
      </c>
      <c r="I4527" s="12" t="s">
        <v>6056</v>
      </c>
      <c r="J4527" s="12">
        <v>44379</v>
      </c>
      <c r="K4527" s="15">
        <v>0</v>
      </c>
      <c r="L4527" s="13" t="s">
        <v>15</v>
      </c>
      <c r="M4527" s="7">
        <v>1</v>
      </c>
      <c r="N4527" s="17"/>
    </row>
    <row r="4528" spans="1:14" ht="63">
      <c r="A4528" s="6">
        <v>4526</v>
      </c>
      <c r="B4528" s="8" t="s">
        <v>6051</v>
      </c>
      <c r="C4528" s="9" t="s">
        <v>6199</v>
      </c>
      <c r="D4528" s="10" t="s">
        <v>6200</v>
      </c>
      <c r="E4528" s="11" t="s">
        <v>6201</v>
      </c>
      <c r="F4528" s="6">
        <v>499311</v>
      </c>
      <c r="G4528" s="6" t="s">
        <v>6055</v>
      </c>
      <c r="H4528" s="16">
        <v>3469293.6</v>
      </c>
      <c r="I4528" s="12">
        <v>44115</v>
      </c>
      <c r="J4528" s="12" t="s">
        <v>6202</v>
      </c>
      <c r="K4528" s="15">
        <v>0</v>
      </c>
      <c r="L4528" s="13" t="s">
        <v>15</v>
      </c>
      <c r="M4528" s="7">
        <v>1</v>
      </c>
      <c r="N4528" s="17"/>
    </row>
    <row r="4529" spans="1:14" ht="63">
      <c r="A4529" s="6">
        <v>4527</v>
      </c>
      <c r="B4529" s="8" t="s">
        <v>6051</v>
      </c>
      <c r="C4529" s="9" t="s">
        <v>6203</v>
      </c>
      <c r="D4529" s="10" t="s">
        <v>6204</v>
      </c>
      <c r="E4529" s="11" t="s">
        <v>6205</v>
      </c>
      <c r="F4529" s="6">
        <v>488439</v>
      </c>
      <c r="G4529" s="6" t="s">
        <v>6055</v>
      </c>
      <c r="H4529" s="16">
        <v>2931942.25</v>
      </c>
      <c r="I4529" s="12" t="s">
        <v>6056</v>
      </c>
      <c r="J4529" s="12" t="s">
        <v>6084</v>
      </c>
      <c r="K4529" s="15">
        <v>0</v>
      </c>
      <c r="L4529" s="13" t="s">
        <v>15</v>
      </c>
      <c r="M4529" s="7">
        <v>1</v>
      </c>
      <c r="N4529" s="17"/>
    </row>
    <row r="4530" spans="1:14" ht="78.75">
      <c r="A4530" s="6">
        <v>4528</v>
      </c>
      <c r="B4530" s="8" t="s">
        <v>6051</v>
      </c>
      <c r="C4530" s="9" t="s">
        <v>6206</v>
      </c>
      <c r="D4530" s="10" t="s">
        <v>6207</v>
      </c>
      <c r="E4530" s="11" t="s">
        <v>6208</v>
      </c>
      <c r="F4530" s="6">
        <v>488440</v>
      </c>
      <c r="G4530" s="6" t="s">
        <v>6055</v>
      </c>
      <c r="H4530" s="16">
        <v>492717.5</v>
      </c>
      <c r="I4530" s="12" t="s">
        <v>1383</v>
      </c>
      <c r="J4530" s="12" t="s">
        <v>6080</v>
      </c>
      <c r="K4530" s="15">
        <v>0</v>
      </c>
      <c r="L4530" s="13" t="s">
        <v>15</v>
      </c>
      <c r="M4530" s="7">
        <v>1</v>
      </c>
      <c r="N4530" s="17" t="s">
        <v>6078</v>
      </c>
    </row>
    <row r="4531" spans="1:14" ht="63">
      <c r="A4531" s="6">
        <v>4529</v>
      </c>
      <c r="B4531" s="8" t="s">
        <v>6051</v>
      </c>
      <c r="C4531" s="9" t="s">
        <v>6139</v>
      </c>
      <c r="D4531" s="10" t="s">
        <v>6140</v>
      </c>
      <c r="E4531" s="11" t="s">
        <v>6209</v>
      </c>
      <c r="F4531" s="6">
        <v>488441</v>
      </c>
      <c r="G4531" s="6" t="s">
        <v>6055</v>
      </c>
      <c r="H4531" s="16">
        <v>470686.05</v>
      </c>
      <c r="I4531" s="12" t="s">
        <v>6056</v>
      </c>
      <c r="J4531" s="12" t="s">
        <v>6152</v>
      </c>
      <c r="K4531" s="15">
        <v>0</v>
      </c>
      <c r="L4531" s="13" t="s">
        <v>15</v>
      </c>
      <c r="M4531" s="7">
        <v>1</v>
      </c>
      <c r="N4531" s="17"/>
    </row>
    <row r="4532" spans="1:14" ht="78.75">
      <c r="A4532" s="6">
        <v>4530</v>
      </c>
      <c r="B4532" s="8" t="s">
        <v>6051</v>
      </c>
      <c r="C4532" s="9" t="s">
        <v>6071</v>
      </c>
      <c r="D4532" s="10" t="s">
        <v>6072</v>
      </c>
      <c r="E4532" s="11" t="s">
        <v>6210</v>
      </c>
      <c r="F4532" s="6">
        <v>488419</v>
      </c>
      <c r="G4532" s="6" t="s">
        <v>6055</v>
      </c>
      <c r="H4532" s="16">
        <v>4628535.8499999996</v>
      </c>
      <c r="I4532" s="12" t="s">
        <v>6056</v>
      </c>
      <c r="J4532" s="12" t="s">
        <v>17</v>
      </c>
      <c r="K4532" s="15">
        <v>0</v>
      </c>
      <c r="L4532" s="13" t="s">
        <v>15</v>
      </c>
      <c r="M4532" s="7">
        <v>1</v>
      </c>
      <c r="N4532" s="17"/>
    </row>
    <row r="4533" spans="1:14" ht="78.75">
      <c r="A4533" s="6">
        <v>4531</v>
      </c>
      <c r="B4533" s="8" t="s">
        <v>6051</v>
      </c>
      <c r="C4533" s="9" t="s">
        <v>18217</v>
      </c>
      <c r="D4533" s="10" t="s">
        <v>18218</v>
      </c>
      <c r="E4533" s="11" t="s">
        <v>18219</v>
      </c>
      <c r="F4533" s="6" t="s">
        <v>18220</v>
      </c>
      <c r="G4533" s="6" t="s">
        <v>6055</v>
      </c>
      <c r="H4533" s="16">
        <v>3048549.05</v>
      </c>
      <c r="I4533" s="12">
        <v>44224</v>
      </c>
      <c r="J4533" s="12">
        <v>44292</v>
      </c>
      <c r="K4533" s="15">
        <v>0</v>
      </c>
      <c r="L4533" s="13" t="s">
        <v>15</v>
      </c>
      <c r="M4533" s="7">
        <v>1</v>
      </c>
      <c r="N4533" s="17"/>
    </row>
    <row r="4534" spans="1:14" ht="63">
      <c r="A4534" s="6">
        <v>4532</v>
      </c>
      <c r="B4534" s="8" t="s">
        <v>6051</v>
      </c>
      <c r="C4534" s="9" t="s">
        <v>18221</v>
      </c>
      <c r="D4534" s="10" t="s">
        <v>6125</v>
      </c>
      <c r="E4534" s="11" t="s">
        <v>18222</v>
      </c>
      <c r="F4534" s="6" t="s">
        <v>18223</v>
      </c>
      <c r="G4534" s="6" t="s">
        <v>6055</v>
      </c>
      <c r="H4534" s="16">
        <v>3825551.2</v>
      </c>
      <c r="I4534" s="12">
        <v>44228</v>
      </c>
      <c r="J4534" s="12">
        <v>44302</v>
      </c>
      <c r="K4534" s="15">
        <v>0</v>
      </c>
      <c r="L4534" s="13" t="s">
        <v>15</v>
      </c>
      <c r="M4534" s="7">
        <v>1</v>
      </c>
      <c r="N4534" s="17"/>
    </row>
    <row r="4535" spans="1:14" ht="63">
      <c r="A4535" s="6">
        <v>4533</v>
      </c>
      <c r="B4535" s="8" t="s">
        <v>6051</v>
      </c>
      <c r="C4535" s="9" t="s">
        <v>18224</v>
      </c>
      <c r="D4535" s="10" t="s">
        <v>18225</v>
      </c>
      <c r="E4535" s="11" t="s">
        <v>6142</v>
      </c>
      <c r="F4535" s="6">
        <v>533519</v>
      </c>
      <c r="G4535" s="6" t="s">
        <v>6055</v>
      </c>
      <c r="H4535" s="16">
        <v>932805</v>
      </c>
      <c r="I4535" s="12"/>
      <c r="J4535" s="12"/>
      <c r="K4535" s="15">
        <v>0</v>
      </c>
      <c r="L4535" s="13"/>
      <c r="M4535" s="7"/>
      <c r="N4535" s="17" t="s">
        <v>6186</v>
      </c>
    </row>
    <row r="4536" spans="1:14" ht="78.75">
      <c r="A4536" s="6">
        <v>4534</v>
      </c>
      <c r="B4536" s="8" t="s">
        <v>6051</v>
      </c>
      <c r="C4536" s="9" t="s">
        <v>6211</v>
      </c>
      <c r="D4536" s="10" t="s">
        <v>6212</v>
      </c>
      <c r="E4536" s="11" t="s">
        <v>6213</v>
      </c>
      <c r="F4536" s="6">
        <v>243964</v>
      </c>
      <c r="G4536" s="6" t="s">
        <v>706</v>
      </c>
      <c r="H4536" s="16">
        <v>101000001.259</v>
      </c>
      <c r="I4536" s="12">
        <v>43741</v>
      </c>
      <c r="J4536" s="12" t="s">
        <v>667</v>
      </c>
      <c r="K4536" s="15">
        <v>92478381</v>
      </c>
      <c r="L4536" s="13" t="s">
        <v>15</v>
      </c>
      <c r="M4536" s="7">
        <v>1</v>
      </c>
      <c r="N4536" s="17" t="s">
        <v>6214</v>
      </c>
    </row>
    <row r="4537" spans="1:14" ht="63">
      <c r="A4537" s="6">
        <v>4535</v>
      </c>
      <c r="B4537" s="8" t="s">
        <v>6051</v>
      </c>
      <c r="C4537" s="9" t="s">
        <v>6215</v>
      </c>
      <c r="D4537" s="10" t="s">
        <v>6216</v>
      </c>
      <c r="E4537" s="11" t="s">
        <v>6217</v>
      </c>
      <c r="F4537" s="6">
        <v>267682</v>
      </c>
      <c r="G4537" s="6" t="s">
        <v>706</v>
      </c>
      <c r="H4537" s="16">
        <v>164520900.854</v>
      </c>
      <c r="I4537" s="12">
        <v>43742</v>
      </c>
      <c r="J4537" s="12" t="s">
        <v>4470</v>
      </c>
      <c r="K4537" s="15">
        <v>148810500</v>
      </c>
      <c r="L4537" s="13" t="s">
        <v>15</v>
      </c>
      <c r="M4537" s="7">
        <v>1</v>
      </c>
      <c r="N4537" s="17" t="s">
        <v>6214</v>
      </c>
    </row>
    <row r="4538" spans="1:14" ht="78.75">
      <c r="A4538" s="6">
        <v>4536</v>
      </c>
      <c r="B4538" s="8" t="s">
        <v>6051</v>
      </c>
      <c r="C4538" s="9" t="s">
        <v>6211</v>
      </c>
      <c r="D4538" s="10" t="s">
        <v>6212</v>
      </c>
      <c r="E4538" s="11" t="s">
        <v>6218</v>
      </c>
      <c r="F4538" s="6">
        <v>239060</v>
      </c>
      <c r="G4538" s="6" t="s">
        <v>706</v>
      </c>
      <c r="H4538" s="16">
        <v>81455669.826000005</v>
      </c>
      <c r="I4538" s="12" t="s">
        <v>6219</v>
      </c>
      <c r="J4538" s="12" t="s">
        <v>6094</v>
      </c>
      <c r="K4538" s="15">
        <v>76937006</v>
      </c>
      <c r="L4538" s="13" t="s">
        <v>15</v>
      </c>
      <c r="M4538" s="7">
        <v>1</v>
      </c>
      <c r="N4538" s="17" t="s">
        <v>6214</v>
      </c>
    </row>
    <row r="4539" spans="1:14" ht="78.75">
      <c r="A4539" s="6">
        <v>4537</v>
      </c>
      <c r="B4539" s="8" t="s">
        <v>6051</v>
      </c>
      <c r="C4539" s="9" t="s">
        <v>6220</v>
      </c>
      <c r="D4539" s="10" t="s">
        <v>4456</v>
      </c>
      <c r="E4539" s="11" t="s">
        <v>6221</v>
      </c>
      <c r="F4539" s="6">
        <v>283731</v>
      </c>
      <c r="G4539" s="6" t="s">
        <v>706</v>
      </c>
      <c r="H4539" s="16">
        <v>50525223.625</v>
      </c>
      <c r="I4539" s="12" t="s">
        <v>6222</v>
      </c>
      <c r="J4539" s="12" t="s">
        <v>6223</v>
      </c>
      <c r="K4539" s="15">
        <v>8000000</v>
      </c>
      <c r="L4539" s="13" t="s">
        <v>15</v>
      </c>
      <c r="M4539" s="7">
        <v>1</v>
      </c>
      <c r="N4539" s="17"/>
    </row>
    <row r="4540" spans="1:14" ht="63">
      <c r="A4540" s="6">
        <v>4538</v>
      </c>
      <c r="B4540" s="8" t="s">
        <v>6051</v>
      </c>
      <c r="C4540" s="9" t="s">
        <v>6224</v>
      </c>
      <c r="D4540" s="10" t="s">
        <v>6225</v>
      </c>
      <c r="E4540" s="11" t="s">
        <v>6226</v>
      </c>
      <c r="F4540" s="6">
        <v>413927</v>
      </c>
      <c r="G4540" s="6" t="s">
        <v>706</v>
      </c>
      <c r="H4540" s="16">
        <v>79977923.657000005</v>
      </c>
      <c r="I4540" s="12">
        <v>43837</v>
      </c>
      <c r="J4540" s="12">
        <v>44319</v>
      </c>
      <c r="K4540" s="15">
        <v>0</v>
      </c>
      <c r="L4540" s="13" t="s">
        <v>15</v>
      </c>
      <c r="M4540" s="7">
        <v>1</v>
      </c>
      <c r="N4540" s="17"/>
    </row>
    <row r="4541" spans="1:14" ht="63">
      <c r="A4541" s="6">
        <v>4539</v>
      </c>
      <c r="B4541" s="8" t="s">
        <v>6051</v>
      </c>
      <c r="C4541" s="9" t="s">
        <v>3965</v>
      </c>
      <c r="D4541" s="10" t="s">
        <v>3966</v>
      </c>
      <c r="E4541" s="11" t="s">
        <v>6227</v>
      </c>
      <c r="F4541" s="6">
        <v>480775</v>
      </c>
      <c r="G4541" s="6" t="s">
        <v>706</v>
      </c>
      <c r="H4541" s="16">
        <v>55783712.552000001</v>
      </c>
      <c r="I4541" s="12">
        <v>43842</v>
      </c>
      <c r="J4541" s="12" t="s">
        <v>6228</v>
      </c>
      <c r="K4541" s="15">
        <v>0</v>
      </c>
      <c r="L4541" s="13" t="s">
        <v>15</v>
      </c>
      <c r="M4541" s="7">
        <v>1</v>
      </c>
      <c r="N4541" s="17"/>
    </row>
    <row r="4542" spans="1:14" ht="63">
      <c r="A4542" s="6">
        <v>4540</v>
      </c>
      <c r="B4542" s="8" t="s">
        <v>6051</v>
      </c>
      <c r="C4542" s="9" t="s">
        <v>6229</v>
      </c>
      <c r="D4542" s="10" t="s">
        <v>6230</v>
      </c>
      <c r="E4542" s="11" t="s">
        <v>6231</v>
      </c>
      <c r="F4542" s="6">
        <v>499312</v>
      </c>
      <c r="G4542" s="6" t="s">
        <v>2521</v>
      </c>
      <c r="H4542" s="16">
        <v>3933765.7</v>
      </c>
      <c r="I4542" s="12" t="s">
        <v>6232</v>
      </c>
      <c r="J4542" s="12" t="s">
        <v>6232</v>
      </c>
      <c r="K4542" s="15">
        <v>0</v>
      </c>
      <c r="L4542" s="13" t="s">
        <v>15</v>
      </c>
      <c r="M4542" s="7">
        <v>1</v>
      </c>
      <c r="N4542" s="17" t="s">
        <v>6186</v>
      </c>
    </row>
    <row r="4543" spans="1:14" ht="78.75">
      <c r="A4543" s="6">
        <v>4541</v>
      </c>
      <c r="B4543" s="8" t="s">
        <v>6051</v>
      </c>
      <c r="C4543" s="9" t="s">
        <v>6233</v>
      </c>
      <c r="D4543" s="10" t="s">
        <v>6234</v>
      </c>
      <c r="E4543" s="11" t="s">
        <v>6235</v>
      </c>
      <c r="F4543" s="6">
        <v>499313</v>
      </c>
      <c r="G4543" s="6" t="s">
        <v>2521</v>
      </c>
      <c r="H4543" s="16">
        <v>6266455.5499999998</v>
      </c>
      <c r="I4543" s="12" t="s">
        <v>6232</v>
      </c>
      <c r="J4543" s="12" t="s">
        <v>6232</v>
      </c>
      <c r="K4543" s="15">
        <v>1867768</v>
      </c>
      <c r="L4543" s="13" t="s">
        <v>15</v>
      </c>
      <c r="M4543" s="7">
        <v>1</v>
      </c>
      <c r="N4543" s="17" t="s">
        <v>6186</v>
      </c>
    </row>
    <row r="4544" spans="1:14" ht="78.75">
      <c r="A4544" s="6">
        <v>4542</v>
      </c>
      <c r="B4544" s="8" t="s">
        <v>6051</v>
      </c>
      <c r="C4544" s="9" t="s">
        <v>6211</v>
      </c>
      <c r="D4544" s="10" t="s">
        <v>6212</v>
      </c>
      <c r="E4544" s="11" t="s">
        <v>6236</v>
      </c>
      <c r="F4544" s="6">
        <v>499316</v>
      </c>
      <c r="G4544" s="6" t="s">
        <v>2521</v>
      </c>
      <c r="H4544" s="16">
        <v>9680034.8499999996</v>
      </c>
      <c r="I4544" s="12" t="s">
        <v>6232</v>
      </c>
      <c r="J4544" s="12" t="s">
        <v>6232</v>
      </c>
      <c r="K4544" s="15">
        <v>0</v>
      </c>
      <c r="L4544" s="13" t="s">
        <v>15</v>
      </c>
      <c r="M4544" s="7">
        <v>1</v>
      </c>
      <c r="N4544" s="17" t="s">
        <v>6186</v>
      </c>
    </row>
    <row r="4545" spans="1:14" ht="63">
      <c r="A4545" s="6">
        <v>4543</v>
      </c>
      <c r="B4545" s="8" t="s">
        <v>6051</v>
      </c>
      <c r="C4545" s="9" t="s">
        <v>6237</v>
      </c>
      <c r="D4545" s="10" t="s">
        <v>6238</v>
      </c>
      <c r="E4545" s="11" t="s">
        <v>6239</v>
      </c>
      <c r="F4545" s="6">
        <v>309050</v>
      </c>
      <c r="G4545" s="6" t="s">
        <v>2521</v>
      </c>
      <c r="H4545" s="16">
        <v>17798715.644000001</v>
      </c>
      <c r="I4545" s="12" t="s">
        <v>6240</v>
      </c>
      <c r="J4545" s="12" t="s">
        <v>6241</v>
      </c>
      <c r="K4545" s="15">
        <v>5552324</v>
      </c>
      <c r="L4545" s="13" t="s">
        <v>14</v>
      </c>
      <c r="M4545" s="7">
        <v>1</v>
      </c>
      <c r="N4545" s="17"/>
    </row>
    <row r="4546" spans="1:14" ht="78.75">
      <c r="A4546" s="6">
        <v>4544</v>
      </c>
      <c r="B4546" s="8" t="s">
        <v>6051</v>
      </c>
      <c r="C4546" s="9" t="s">
        <v>6242</v>
      </c>
      <c r="D4546" s="10" t="s">
        <v>6243</v>
      </c>
      <c r="E4546" s="11" t="s">
        <v>6239</v>
      </c>
      <c r="F4546" s="6">
        <v>309050</v>
      </c>
      <c r="G4546" s="6" t="s">
        <v>2521</v>
      </c>
      <c r="H4546" s="16">
        <v>17798715.644000001</v>
      </c>
      <c r="I4546" s="12" t="s">
        <v>6240</v>
      </c>
      <c r="J4546" s="12" t="s">
        <v>6241</v>
      </c>
      <c r="K4546" s="15">
        <v>5552324</v>
      </c>
      <c r="L4546" s="13" t="s">
        <v>14</v>
      </c>
      <c r="M4546" s="7">
        <v>0.6</v>
      </c>
      <c r="N4546" s="17"/>
    </row>
    <row r="4547" spans="1:14" ht="63">
      <c r="A4547" s="6">
        <v>4545</v>
      </c>
      <c r="B4547" s="8" t="s">
        <v>6051</v>
      </c>
      <c r="C4547" s="9" t="s">
        <v>6170</v>
      </c>
      <c r="D4547" s="10" t="s">
        <v>6171</v>
      </c>
      <c r="E4547" s="11" t="s">
        <v>6239</v>
      </c>
      <c r="F4547" s="6">
        <v>309050</v>
      </c>
      <c r="G4547" s="6" t="s">
        <v>2521</v>
      </c>
      <c r="H4547" s="16">
        <v>17798715.644000001</v>
      </c>
      <c r="I4547" s="12" t="s">
        <v>6240</v>
      </c>
      <c r="J4547" s="12" t="s">
        <v>6241</v>
      </c>
      <c r="K4547" s="15">
        <v>5552324</v>
      </c>
      <c r="L4547" s="13" t="s">
        <v>14</v>
      </c>
      <c r="M4547" s="7">
        <v>0.4</v>
      </c>
      <c r="N4547" s="17"/>
    </row>
    <row r="4548" spans="1:14" ht="63">
      <c r="A4548" s="6">
        <v>4546</v>
      </c>
      <c r="B4548" s="8" t="s">
        <v>6051</v>
      </c>
      <c r="C4548" s="9" t="s">
        <v>6244</v>
      </c>
      <c r="D4548" s="10" t="s">
        <v>6245</v>
      </c>
      <c r="E4548" s="11" t="s">
        <v>6246</v>
      </c>
      <c r="F4548" s="6">
        <v>499314</v>
      </c>
      <c r="G4548" s="6" t="s">
        <v>2521</v>
      </c>
      <c r="H4548" s="16">
        <v>4704334.45</v>
      </c>
      <c r="I4548" s="12" t="s">
        <v>6232</v>
      </c>
      <c r="J4548" s="12" t="s">
        <v>6232</v>
      </c>
      <c r="K4548" s="15">
        <v>0</v>
      </c>
      <c r="L4548" s="13" t="s">
        <v>15</v>
      </c>
      <c r="M4548" s="7">
        <v>1</v>
      </c>
      <c r="N4548" s="17" t="s">
        <v>6186</v>
      </c>
    </row>
    <row r="4549" spans="1:14" ht="63">
      <c r="A4549" s="6">
        <v>4547</v>
      </c>
      <c r="B4549" s="8" t="s">
        <v>6051</v>
      </c>
      <c r="C4549" s="9"/>
      <c r="D4549" s="10"/>
      <c r="E4549" s="11" t="s">
        <v>6247</v>
      </c>
      <c r="F4549" s="6">
        <v>499315</v>
      </c>
      <c r="G4549" s="6" t="s">
        <v>2521</v>
      </c>
      <c r="H4549" s="16"/>
      <c r="I4549" s="12"/>
      <c r="J4549" s="12"/>
      <c r="K4549" s="15">
        <v>0</v>
      </c>
      <c r="L4549" s="13"/>
      <c r="M4549" s="7"/>
      <c r="N4549" s="17" t="s">
        <v>6248</v>
      </c>
    </row>
    <row r="4550" spans="1:14" ht="94.5">
      <c r="A4550" s="6">
        <v>4548</v>
      </c>
      <c r="B4550" s="8" t="s">
        <v>6051</v>
      </c>
      <c r="C4550" s="9"/>
      <c r="D4550" s="10"/>
      <c r="E4550" s="11" t="s">
        <v>6249</v>
      </c>
      <c r="F4550" s="6">
        <v>537222</v>
      </c>
      <c r="G4550" s="6" t="s">
        <v>2521</v>
      </c>
      <c r="H4550" s="16"/>
      <c r="I4550" s="12"/>
      <c r="J4550" s="12"/>
      <c r="K4550" s="15">
        <v>0</v>
      </c>
      <c r="L4550" s="13"/>
      <c r="M4550" s="7"/>
      <c r="N4550" s="17" t="s">
        <v>6250</v>
      </c>
    </row>
    <row r="4551" spans="1:14" ht="78.75">
      <c r="A4551" s="6">
        <v>4549</v>
      </c>
      <c r="B4551" s="8" t="s">
        <v>6051</v>
      </c>
      <c r="C4551" s="9" t="s">
        <v>6251</v>
      </c>
      <c r="D4551" s="10" t="s">
        <v>6252</v>
      </c>
      <c r="E4551" s="11" t="s">
        <v>6253</v>
      </c>
      <c r="F4551" s="6">
        <v>369722</v>
      </c>
      <c r="G4551" s="6" t="s">
        <v>6254</v>
      </c>
      <c r="H4551" s="16">
        <v>63364417.892999999</v>
      </c>
      <c r="I4551" s="12">
        <v>43832</v>
      </c>
      <c r="J4551" s="12">
        <v>44353</v>
      </c>
      <c r="K4551" s="15">
        <v>14028459</v>
      </c>
      <c r="L4551" s="13" t="s">
        <v>14</v>
      </c>
      <c r="M4551" s="7">
        <v>1</v>
      </c>
      <c r="N4551" s="17"/>
    </row>
    <row r="4552" spans="1:14" ht="78.75">
      <c r="A4552" s="6">
        <v>4550</v>
      </c>
      <c r="B4552" s="8" t="s">
        <v>6051</v>
      </c>
      <c r="C4552" s="9" t="s">
        <v>6255</v>
      </c>
      <c r="D4552" s="10" t="s">
        <v>6256</v>
      </c>
      <c r="E4552" s="11" t="s">
        <v>6253</v>
      </c>
      <c r="F4552" s="6">
        <v>369722</v>
      </c>
      <c r="G4552" s="6" t="s">
        <v>6254</v>
      </c>
      <c r="H4552" s="16">
        <v>63364417.892999999</v>
      </c>
      <c r="I4552" s="12">
        <v>43832</v>
      </c>
      <c r="J4552" s="12">
        <v>44353</v>
      </c>
      <c r="K4552" s="15">
        <v>14028459</v>
      </c>
      <c r="L4552" s="13" t="s">
        <v>14</v>
      </c>
      <c r="M4552" s="7">
        <v>0.8</v>
      </c>
      <c r="N4552" s="17"/>
    </row>
    <row r="4553" spans="1:14" ht="78.75">
      <c r="A4553" s="6">
        <v>4551</v>
      </c>
      <c r="B4553" s="8" t="s">
        <v>6051</v>
      </c>
      <c r="C4553" s="9" t="s">
        <v>6257</v>
      </c>
      <c r="D4553" s="10" t="s">
        <v>2663</v>
      </c>
      <c r="E4553" s="11" t="s">
        <v>6253</v>
      </c>
      <c r="F4553" s="6">
        <v>369722</v>
      </c>
      <c r="G4553" s="6" t="s">
        <v>6254</v>
      </c>
      <c r="H4553" s="16">
        <v>63364417.892999999</v>
      </c>
      <c r="I4553" s="12">
        <v>43832</v>
      </c>
      <c r="J4553" s="12">
        <v>44353</v>
      </c>
      <c r="K4553" s="15">
        <v>14028459</v>
      </c>
      <c r="L4553" s="13" t="s">
        <v>14</v>
      </c>
      <c r="M4553" s="7">
        <v>0.2</v>
      </c>
      <c r="N4553" s="17"/>
    </row>
    <row r="4554" spans="1:14" ht="78.75">
      <c r="A4554" s="6">
        <v>4552</v>
      </c>
      <c r="B4554" s="8" t="s">
        <v>6051</v>
      </c>
      <c r="C4554" s="9" t="s">
        <v>6261</v>
      </c>
      <c r="D4554" s="10" t="s">
        <v>6137</v>
      </c>
      <c r="E4554" s="11" t="s">
        <v>6262</v>
      </c>
      <c r="F4554" s="6">
        <v>415067</v>
      </c>
      <c r="G4554" s="6" t="s">
        <v>6254</v>
      </c>
      <c r="H4554" s="16">
        <v>43764622.255999997</v>
      </c>
      <c r="I4554" s="12">
        <v>43835</v>
      </c>
      <c r="J4554" s="12">
        <v>44326</v>
      </c>
      <c r="K4554" s="15">
        <v>0</v>
      </c>
      <c r="L4554" s="13" t="s">
        <v>15</v>
      </c>
      <c r="M4554" s="7">
        <v>1</v>
      </c>
      <c r="N4554" s="17"/>
    </row>
    <row r="4555" spans="1:14" ht="63">
      <c r="A4555" s="6">
        <v>4553</v>
      </c>
      <c r="B4555" s="8" t="s">
        <v>6051</v>
      </c>
      <c r="C4555" s="9" t="s">
        <v>6263</v>
      </c>
      <c r="D4555" s="10" t="s">
        <v>6264</v>
      </c>
      <c r="E4555" s="11" t="s">
        <v>6265</v>
      </c>
      <c r="F4555" s="6">
        <v>459454</v>
      </c>
      <c r="G4555" s="6" t="s">
        <v>6254</v>
      </c>
      <c r="H4555" s="16">
        <v>152120337.91999999</v>
      </c>
      <c r="I4555" s="12">
        <v>44075</v>
      </c>
      <c r="J4555" s="12" t="s">
        <v>6266</v>
      </c>
      <c r="K4555" s="15">
        <v>0</v>
      </c>
      <c r="L4555" s="13" t="s">
        <v>15</v>
      </c>
      <c r="M4555" s="7">
        <v>1</v>
      </c>
      <c r="N4555" s="17"/>
    </row>
    <row r="4556" spans="1:14" ht="63">
      <c r="A4556" s="6">
        <v>4554</v>
      </c>
      <c r="B4556" s="8" t="s">
        <v>6051</v>
      </c>
      <c r="C4556" s="9" t="s">
        <v>6267</v>
      </c>
      <c r="D4556" s="10" t="s">
        <v>6268</v>
      </c>
      <c r="E4556" s="11" t="s">
        <v>6269</v>
      </c>
      <c r="F4556" s="6">
        <v>28036</v>
      </c>
      <c r="G4556" s="6" t="s">
        <v>6254</v>
      </c>
      <c r="H4556" s="16">
        <v>12951522.289999999</v>
      </c>
      <c r="I4556" s="12" t="s">
        <v>6270</v>
      </c>
      <c r="J4556" s="12" t="s">
        <v>6271</v>
      </c>
      <c r="K4556" s="15">
        <v>8431731</v>
      </c>
      <c r="L4556" s="13" t="s">
        <v>15</v>
      </c>
      <c r="M4556" s="7">
        <v>1</v>
      </c>
      <c r="N4556" s="17" t="s">
        <v>6272</v>
      </c>
    </row>
    <row r="4557" spans="1:14" ht="78.75">
      <c r="A4557" s="6">
        <v>4555</v>
      </c>
      <c r="B4557" s="8" t="s">
        <v>6051</v>
      </c>
      <c r="C4557" s="9" t="s">
        <v>6273</v>
      </c>
      <c r="D4557" s="10" t="s">
        <v>6274</v>
      </c>
      <c r="E4557" s="11" t="s">
        <v>6275</v>
      </c>
      <c r="F4557" s="6">
        <v>160210</v>
      </c>
      <c r="G4557" s="6" t="s">
        <v>3787</v>
      </c>
      <c r="H4557" s="16">
        <v>5060921.1320000002</v>
      </c>
      <c r="I4557" s="12" t="s">
        <v>6276</v>
      </c>
      <c r="J4557" s="12" t="s">
        <v>6277</v>
      </c>
      <c r="K4557" s="15">
        <v>3986000</v>
      </c>
      <c r="L4557" s="13" t="s">
        <v>15</v>
      </c>
      <c r="M4557" s="7">
        <v>1</v>
      </c>
      <c r="N4557" s="17"/>
    </row>
    <row r="4558" spans="1:14" ht="126">
      <c r="A4558" s="6">
        <v>4556</v>
      </c>
      <c r="B4558" s="8" t="s">
        <v>6051</v>
      </c>
      <c r="C4558" s="9" t="s">
        <v>6278</v>
      </c>
      <c r="D4558" s="10" t="s">
        <v>6279</v>
      </c>
      <c r="E4558" s="11" t="s">
        <v>6280</v>
      </c>
      <c r="F4558" s="6">
        <v>295308</v>
      </c>
      <c r="G4558" s="6" t="s">
        <v>3787</v>
      </c>
      <c r="H4558" s="16">
        <v>9704385</v>
      </c>
      <c r="I4558" s="12" t="s">
        <v>6281</v>
      </c>
      <c r="J4558" s="12" t="s">
        <v>6282</v>
      </c>
      <c r="K4558" s="15">
        <v>2551097</v>
      </c>
      <c r="L4558" s="13" t="s">
        <v>15</v>
      </c>
      <c r="M4558" s="7">
        <v>1</v>
      </c>
      <c r="N4558" s="17" t="s">
        <v>6283</v>
      </c>
    </row>
    <row r="4559" spans="1:14" ht="63">
      <c r="A4559" s="6">
        <v>4557</v>
      </c>
      <c r="B4559" s="8" t="s">
        <v>6051</v>
      </c>
      <c r="C4559" s="9" t="s">
        <v>6170</v>
      </c>
      <c r="D4559" s="10" t="s">
        <v>6171</v>
      </c>
      <c r="E4559" s="11" t="s">
        <v>6284</v>
      </c>
      <c r="F4559" s="6">
        <v>153572</v>
      </c>
      <c r="G4559" s="6" t="s">
        <v>3787</v>
      </c>
      <c r="H4559" s="16">
        <v>10207930.266000001</v>
      </c>
      <c r="I4559" s="12">
        <v>43192</v>
      </c>
      <c r="J4559" s="12" t="s">
        <v>6285</v>
      </c>
      <c r="K4559" s="15">
        <v>6348017</v>
      </c>
      <c r="L4559" s="13" t="s">
        <v>15</v>
      </c>
      <c r="M4559" s="7">
        <v>1</v>
      </c>
      <c r="N4559" s="17" t="s">
        <v>6214</v>
      </c>
    </row>
    <row r="4560" spans="1:14" ht="63">
      <c r="A4560" s="6">
        <v>4558</v>
      </c>
      <c r="B4560" s="8" t="s">
        <v>6051</v>
      </c>
      <c r="C4560" s="9" t="s">
        <v>6286</v>
      </c>
      <c r="D4560" s="10" t="s">
        <v>6287</v>
      </c>
      <c r="E4560" s="11" t="s">
        <v>6288</v>
      </c>
      <c r="F4560" s="6">
        <v>381935</v>
      </c>
      <c r="G4560" s="6" t="s">
        <v>3787</v>
      </c>
      <c r="H4560" s="16">
        <v>5119554.75</v>
      </c>
      <c r="I4560" s="12">
        <v>43952</v>
      </c>
      <c r="J4560" s="12" t="s">
        <v>6289</v>
      </c>
      <c r="K4560" s="15">
        <v>0</v>
      </c>
      <c r="L4560" s="13" t="s">
        <v>15</v>
      </c>
      <c r="M4560" s="7">
        <v>1</v>
      </c>
      <c r="N4560" s="17"/>
    </row>
    <row r="4561" spans="1:14" ht="94.5">
      <c r="A4561" s="6">
        <v>4559</v>
      </c>
      <c r="B4561" s="8" t="s">
        <v>6051</v>
      </c>
      <c r="C4561" s="9" t="s">
        <v>18226</v>
      </c>
      <c r="D4561" s="10" t="s">
        <v>6397</v>
      </c>
      <c r="E4561" s="11" t="s">
        <v>18227</v>
      </c>
      <c r="F4561" s="6">
        <v>530357</v>
      </c>
      <c r="G4561" s="6" t="s">
        <v>6894</v>
      </c>
      <c r="H4561" s="16">
        <v>10647839</v>
      </c>
      <c r="I4561" s="12"/>
      <c r="J4561" s="12"/>
      <c r="K4561" s="15">
        <v>0</v>
      </c>
      <c r="L4561" s="13" t="s">
        <v>15</v>
      </c>
      <c r="M4561" s="7">
        <v>1</v>
      </c>
      <c r="N4561" s="17" t="s">
        <v>6186</v>
      </c>
    </row>
    <row r="4562" spans="1:14" ht="94.5">
      <c r="A4562" s="6">
        <v>4560</v>
      </c>
      <c r="B4562" s="8" t="s">
        <v>6051</v>
      </c>
      <c r="C4562" s="9" t="s">
        <v>18228</v>
      </c>
      <c r="D4562" s="10" t="s">
        <v>18229</v>
      </c>
      <c r="E4562" s="11" t="s">
        <v>18230</v>
      </c>
      <c r="F4562" s="6">
        <v>530359</v>
      </c>
      <c r="G4562" s="6" t="s">
        <v>6894</v>
      </c>
      <c r="H4562" s="16">
        <v>7632292</v>
      </c>
      <c r="I4562" s="12"/>
      <c r="J4562" s="12"/>
      <c r="K4562" s="15">
        <v>0</v>
      </c>
      <c r="L4562" s="13" t="s">
        <v>15</v>
      </c>
      <c r="M4562" s="7">
        <v>1</v>
      </c>
      <c r="N4562" s="17" t="s">
        <v>6186</v>
      </c>
    </row>
    <row r="4563" spans="1:14" ht="126">
      <c r="A4563" s="6">
        <v>4561</v>
      </c>
      <c r="B4563" s="8" t="s">
        <v>6051</v>
      </c>
      <c r="C4563" s="9" t="s">
        <v>18231</v>
      </c>
      <c r="D4563" s="10" t="s">
        <v>6403</v>
      </c>
      <c r="E4563" s="11" t="s">
        <v>18232</v>
      </c>
      <c r="F4563" s="6">
        <v>530360</v>
      </c>
      <c r="G4563" s="6" t="s">
        <v>6894</v>
      </c>
      <c r="H4563" s="16">
        <v>6981741</v>
      </c>
      <c r="I4563" s="12"/>
      <c r="J4563" s="12"/>
      <c r="K4563" s="15">
        <v>0</v>
      </c>
      <c r="L4563" s="13" t="s">
        <v>15</v>
      </c>
      <c r="M4563" s="7">
        <v>1</v>
      </c>
      <c r="N4563" s="17" t="s">
        <v>6186</v>
      </c>
    </row>
    <row r="4564" spans="1:14" ht="126">
      <c r="A4564" s="6">
        <v>4562</v>
      </c>
      <c r="B4564" s="8" t="s">
        <v>6051</v>
      </c>
      <c r="C4564" s="9" t="s">
        <v>18233</v>
      </c>
      <c r="D4564" s="10" t="s">
        <v>18234</v>
      </c>
      <c r="E4564" s="11" t="s">
        <v>18235</v>
      </c>
      <c r="F4564" s="6">
        <v>530363</v>
      </c>
      <c r="G4564" s="6" t="s">
        <v>6894</v>
      </c>
      <c r="H4564" s="16">
        <v>8062555</v>
      </c>
      <c r="I4564" s="12"/>
      <c r="J4564" s="12"/>
      <c r="K4564" s="15">
        <v>0</v>
      </c>
      <c r="L4564" s="13" t="s">
        <v>15</v>
      </c>
      <c r="M4564" s="7">
        <v>1</v>
      </c>
      <c r="N4564" s="17" t="s">
        <v>6186</v>
      </c>
    </row>
    <row r="4565" spans="1:14" ht="141.75">
      <c r="A4565" s="6">
        <v>4563</v>
      </c>
      <c r="B4565" s="8" t="s">
        <v>6051</v>
      </c>
      <c r="C4565" s="9" t="s">
        <v>18236</v>
      </c>
      <c r="D4565" s="10" t="s">
        <v>18237</v>
      </c>
      <c r="E4565" s="11" t="s">
        <v>18238</v>
      </c>
      <c r="F4565" s="6">
        <v>530364</v>
      </c>
      <c r="G4565" s="6" t="s">
        <v>6894</v>
      </c>
      <c r="H4565" s="16">
        <v>15124810</v>
      </c>
      <c r="I4565" s="12"/>
      <c r="J4565" s="12"/>
      <c r="K4565" s="15">
        <v>0</v>
      </c>
      <c r="L4565" s="13" t="s">
        <v>15</v>
      </c>
      <c r="M4565" s="7">
        <v>1</v>
      </c>
      <c r="N4565" s="17" t="s">
        <v>6186</v>
      </c>
    </row>
    <row r="4566" spans="1:14" ht="126">
      <c r="A4566" s="6">
        <v>4564</v>
      </c>
      <c r="B4566" s="8" t="s">
        <v>6051</v>
      </c>
      <c r="C4566" s="9" t="s">
        <v>18239</v>
      </c>
      <c r="D4566" s="10" t="s">
        <v>18240</v>
      </c>
      <c r="E4566" s="11" t="s">
        <v>18241</v>
      </c>
      <c r="F4566" s="6" t="s">
        <v>18242</v>
      </c>
      <c r="G4566" s="6" t="s">
        <v>6894</v>
      </c>
      <c r="H4566" s="16">
        <v>9711662</v>
      </c>
      <c r="I4566" s="12"/>
      <c r="J4566" s="12"/>
      <c r="K4566" s="15">
        <v>0</v>
      </c>
      <c r="L4566" s="13" t="s">
        <v>15</v>
      </c>
      <c r="M4566" s="7">
        <v>1</v>
      </c>
      <c r="N4566" s="17" t="s">
        <v>6186</v>
      </c>
    </row>
    <row r="4567" spans="1:14" ht="78.75">
      <c r="A4567" s="6">
        <v>4565</v>
      </c>
      <c r="B4567" s="8" t="s">
        <v>6051</v>
      </c>
      <c r="C4567" s="9" t="s">
        <v>6290</v>
      </c>
      <c r="D4567" s="10" t="s">
        <v>6291</v>
      </c>
      <c r="E4567" s="11" t="s">
        <v>6292</v>
      </c>
      <c r="F4567" s="6">
        <v>503909</v>
      </c>
      <c r="G4567" s="6" t="s">
        <v>6293</v>
      </c>
      <c r="H4567" s="16">
        <v>3738410.55</v>
      </c>
      <c r="I4567" s="12" t="s">
        <v>1695</v>
      </c>
      <c r="J4567" s="12" t="s">
        <v>1695</v>
      </c>
      <c r="K4567" s="15">
        <v>0</v>
      </c>
      <c r="L4567" s="13" t="s">
        <v>15</v>
      </c>
      <c r="M4567" s="7">
        <v>1</v>
      </c>
      <c r="N4567" s="17" t="s">
        <v>6294</v>
      </c>
    </row>
    <row r="4568" spans="1:14" ht="141.75">
      <c r="A4568" s="6">
        <v>4566</v>
      </c>
      <c r="B4568" s="8" t="s">
        <v>6051</v>
      </c>
      <c r="C4568" s="9" t="s">
        <v>6295</v>
      </c>
      <c r="D4568" s="10" t="s">
        <v>6296</v>
      </c>
      <c r="E4568" s="11" t="s">
        <v>6297</v>
      </c>
      <c r="F4568" s="6">
        <v>235008</v>
      </c>
      <c r="G4568" s="6" t="s">
        <v>6293</v>
      </c>
      <c r="H4568" s="16">
        <v>15114478.15</v>
      </c>
      <c r="I4568" s="12">
        <v>43739</v>
      </c>
      <c r="J4568" s="12" t="s">
        <v>6298</v>
      </c>
      <c r="K4568" s="15">
        <v>6303040</v>
      </c>
      <c r="L4568" s="13" t="s">
        <v>15</v>
      </c>
      <c r="M4568" s="7">
        <v>1</v>
      </c>
      <c r="N4568" s="17"/>
    </row>
    <row r="4569" spans="1:14" ht="126">
      <c r="A4569" s="6">
        <v>4567</v>
      </c>
      <c r="B4569" s="8" t="s">
        <v>6051</v>
      </c>
      <c r="C4569" s="9" t="s">
        <v>6299</v>
      </c>
      <c r="D4569" s="10" t="s">
        <v>6256</v>
      </c>
      <c r="E4569" s="11" t="s">
        <v>6300</v>
      </c>
      <c r="F4569" s="6">
        <v>349653</v>
      </c>
      <c r="G4569" s="6" t="s">
        <v>6293</v>
      </c>
      <c r="H4569" s="16">
        <v>27454796.861000001</v>
      </c>
      <c r="I4569" s="12" t="s">
        <v>6301</v>
      </c>
      <c r="J4569" s="12" t="s">
        <v>6302</v>
      </c>
      <c r="K4569" s="15">
        <v>5500000</v>
      </c>
      <c r="L4569" s="13" t="s">
        <v>15</v>
      </c>
      <c r="M4569" s="7">
        <v>1</v>
      </c>
      <c r="N4569" s="17"/>
    </row>
    <row r="4570" spans="1:14" ht="94.5">
      <c r="A4570" s="6">
        <v>4568</v>
      </c>
      <c r="B4570" s="8" t="s">
        <v>6051</v>
      </c>
      <c r="C4570" s="9" t="s">
        <v>6303</v>
      </c>
      <c r="D4570" s="10" t="s">
        <v>6304</v>
      </c>
      <c r="E4570" s="11" t="s">
        <v>6305</v>
      </c>
      <c r="F4570" s="6">
        <v>350037</v>
      </c>
      <c r="G4570" s="6" t="s">
        <v>6293</v>
      </c>
      <c r="H4570" s="16">
        <v>6547020</v>
      </c>
      <c r="I4570" s="12">
        <v>43657</v>
      </c>
      <c r="J4570" s="12" t="s">
        <v>6306</v>
      </c>
      <c r="K4570" s="15">
        <v>2000000</v>
      </c>
      <c r="L4570" s="13" t="s">
        <v>15</v>
      </c>
      <c r="M4570" s="7">
        <v>1</v>
      </c>
      <c r="N4570" s="17" t="s">
        <v>6078</v>
      </c>
    </row>
    <row r="4571" spans="1:14" ht="78.75">
      <c r="A4571" s="6">
        <v>4569</v>
      </c>
      <c r="B4571" s="8" t="s">
        <v>6051</v>
      </c>
      <c r="C4571" s="9" t="s">
        <v>6307</v>
      </c>
      <c r="D4571" s="10" t="s">
        <v>6308</v>
      </c>
      <c r="E4571" s="11" t="s">
        <v>6309</v>
      </c>
      <c r="F4571" s="6">
        <v>299764</v>
      </c>
      <c r="G4571" s="6" t="s">
        <v>6293</v>
      </c>
      <c r="H4571" s="16">
        <v>38431635.813000001</v>
      </c>
      <c r="I4571" s="12" t="s">
        <v>6310</v>
      </c>
      <c r="J4571" s="12" t="s">
        <v>6311</v>
      </c>
      <c r="K4571" s="15">
        <v>16694000</v>
      </c>
      <c r="L4571" s="13" t="s">
        <v>15</v>
      </c>
      <c r="M4571" s="7">
        <v>1</v>
      </c>
      <c r="N4571" s="17"/>
    </row>
    <row r="4572" spans="1:14" ht="78.75">
      <c r="A4572" s="6">
        <v>4570</v>
      </c>
      <c r="B4572" s="8" t="s">
        <v>6051</v>
      </c>
      <c r="C4572" s="9" t="s">
        <v>6307</v>
      </c>
      <c r="D4572" s="10" t="s">
        <v>6308</v>
      </c>
      <c r="E4572" s="11" t="s">
        <v>6312</v>
      </c>
      <c r="F4572" s="6">
        <v>299765</v>
      </c>
      <c r="G4572" s="6" t="s">
        <v>6293</v>
      </c>
      <c r="H4572" s="16">
        <v>45823170.578000002</v>
      </c>
      <c r="I4572" s="12" t="s">
        <v>6310</v>
      </c>
      <c r="J4572" s="12" t="s">
        <v>6311</v>
      </c>
      <c r="K4572" s="15">
        <v>7600000</v>
      </c>
      <c r="L4572" s="13" t="s">
        <v>15</v>
      </c>
      <c r="M4572" s="7">
        <v>1</v>
      </c>
      <c r="N4572" s="17"/>
    </row>
    <row r="4573" spans="1:14" ht="78.75">
      <c r="A4573" s="6">
        <v>4571</v>
      </c>
      <c r="B4573" s="8" t="s">
        <v>6051</v>
      </c>
      <c r="C4573" s="9" t="s">
        <v>6299</v>
      </c>
      <c r="D4573" s="10" t="s">
        <v>6256</v>
      </c>
      <c r="E4573" s="11" t="s">
        <v>6313</v>
      </c>
      <c r="F4573" s="6">
        <v>350038</v>
      </c>
      <c r="G4573" s="6" t="s">
        <v>6293</v>
      </c>
      <c r="H4573" s="16">
        <v>18133039.513</v>
      </c>
      <c r="I4573" s="12" t="s">
        <v>6301</v>
      </c>
      <c r="J4573" s="12" t="s">
        <v>774</v>
      </c>
      <c r="K4573" s="15">
        <v>0</v>
      </c>
      <c r="L4573" s="13" t="s">
        <v>15</v>
      </c>
      <c r="M4573" s="7">
        <v>1</v>
      </c>
      <c r="N4573" s="17"/>
    </row>
    <row r="4574" spans="1:14" ht="94.5">
      <c r="A4574" s="6">
        <v>4572</v>
      </c>
      <c r="B4574" s="8" t="s">
        <v>6051</v>
      </c>
      <c r="C4574" s="9" t="s">
        <v>6314</v>
      </c>
      <c r="D4574" s="10" t="s">
        <v>6315</v>
      </c>
      <c r="E4574" s="11" t="s">
        <v>6316</v>
      </c>
      <c r="F4574" s="6">
        <v>350043</v>
      </c>
      <c r="G4574" s="6" t="s">
        <v>6293</v>
      </c>
      <c r="H4574" s="16">
        <v>13066003.6</v>
      </c>
      <c r="I4574" s="12">
        <v>43780</v>
      </c>
      <c r="J4574" s="12" t="s">
        <v>6317</v>
      </c>
      <c r="K4574" s="15">
        <v>0</v>
      </c>
      <c r="L4574" s="13" t="s">
        <v>15</v>
      </c>
      <c r="M4574" s="7">
        <v>1</v>
      </c>
      <c r="N4574" s="17"/>
    </row>
    <row r="4575" spans="1:14" ht="78.75">
      <c r="A4575" s="6">
        <v>4573</v>
      </c>
      <c r="B4575" s="8" t="s">
        <v>6051</v>
      </c>
      <c r="C4575" s="9" t="s">
        <v>6318</v>
      </c>
      <c r="D4575" s="10" t="s">
        <v>6319</v>
      </c>
      <c r="E4575" s="11" t="s">
        <v>6320</v>
      </c>
      <c r="F4575" s="6">
        <v>357244</v>
      </c>
      <c r="G4575" s="6" t="s">
        <v>6293</v>
      </c>
      <c r="H4575" s="16">
        <v>8295596.6500000004</v>
      </c>
      <c r="I4575" s="12" t="s">
        <v>6321</v>
      </c>
      <c r="J4575" s="12" t="s">
        <v>6322</v>
      </c>
      <c r="K4575" s="15">
        <v>2000000</v>
      </c>
      <c r="L4575" s="13" t="s">
        <v>15</v>
      </c>
      <c r="M4575" s="7">
        <v>1</v>
      </c>
      <c r="N4575" s="17"/>
    </row>
    <row r="4576" spans="1:14" ht="63">
      <c r="A4576" s="6">
        <v>4574</v>
      </c>
      <c r="B4576" s="8" t="s">
        <v>6051</v>
      </c>
      <c r="C4576" s="9" t="s">
        <v>6323</v>
      </c>
      <c r="D4576" s="10" t="s">
        <v>6324</v>
      </c>
      <c r="E4576" s="11" t="s">
        <v>6325</v>
      </c>
      <c r="F4576" s="6">
        <v>357245</v>
      </c>
      <c r="G4576" s="6" t="s">
        <v>6293</v>
      </c>
      <c r="H4576" s="16">
        <v>15877056.082</v>
      </c>
      <c r="I4576" s="12" t="s">
        <v>6326</v>
      </c>
      <c r="J4576" s="12" t="s">
        <v>774</v>
      </c>
      <c r="K4576" s="15">
        <v>1800000</v>
      </c>
      <c r="L4576" s="13" t="s">
        <v>14</v>
      </c>
      <c r="M4576" s="7">
        <v>1</v>
      </c>
      <c r="N4576" s="17"/>
    </row>
    <row r="4577" spans="1:14" ht="63">
      <c r="A4577" s="6">
        <v>4575</v>
      </c>
      <c r="B4577" s="8" t="s">
        <v>6051</v>
      </c>
      <c r="C4577" s="9" t="s">
        <v>6260</v>
      </c>
      <c r="D4577" s="10" t="s">
        <v>3966</v>
      </c>
      <c r="E4577" s="11" t="s">
        <v>6325</v>
      </c>
      <c r="F4577" s="6">
        <v>357245</v>
      </c>
      <c r="G4577" s="6" t="s">
        <v>6293</v>
      </c>
      <c r="H4577" s="16">
        <v>15877056.082</v>
      </c>
      <c r="I4577" s="12" t="s">
        <v>6326</v>
      </c>
      <c r="J4577" s="12" t="s">
        <v>774</v>
      </c>
      <c r="K4577" s="15">
        <v>1800000</v>
      </c>
      <c r="L4577" s="13" t="s">
        <v>14</v>
      </c>
      <c r="M4577" s="7">
        <v>0.51</v>
      </c>
      <c r="N4577" s="17"/>
    </row>
    <row r="4578" spans="1:14" ht="63">
      <c r="A4578" s="6">
        <v>4576</v>
      </c>
      <c r="B4578" s="8" t="s">
        <v>6051</v>
      </c>
      <c r="C4578" s="9" t="s">
        <v>6327</v>
      </c>
      <c r="D4578" s="10" t="s">
        <v>6328</v>
      </c>
      <c r="E4578" s="11" t="s">
        <v>6325</v>
      </c>
      <c r="F4578" s="6">
        <v>357245</v>
      </c>
      <c r="G4578" s="6" t="s">
        <v>6293</v>
      </c>
      <c r="H4578" s="16">
        <v>15877056.082</v>
      </c>
      <c r="I4578" s="12" t="s">
        <v>6326</v>
      </c>
      <c r="J4578" s="12" t="s">
        <v>774</v>
      </c>
      <c r="K4578" s="15">
        <v>1800000</v>
      </c>
      <c r="L4578" s="13" t="s">
        <v>14</v>
      </c>
      <c r="M4578" s="7">
        <v>0.49</v>
      </c>
      <c r="N4578" s="17"/>
    </row>
    <row r="4579" spans="1:14" ht="63">
      <c r="A4579" s="6">
        <v>4577</v>
      </c>
      <c r="B4579" s="8" t="s">
        <v>6051</v>
      </c>
      <c r="C4579" s="9" t="s">
        <v>6323</v>
      </c>
      <c r="D4579" s="10" t="s">
        <v>6324</v>
      </c>
      <c r="E4579" s="11" t="s">
        <v>6329</v>
      </c>
      <c r="F4579" s="6">
        <v>357246</v>
      </c>
      <c r="G4579" s="6" t="s">
        <v>6293</v>
      </c>
      <c r="H4579" s="16">
        <v>31486454.989999998</v>
      </c>
      <c r="I4579" s="12" t="s">
        <v>6326</v>
      </c>
      <c r="J4579" s="12" t="s">
        <v>774</v>
      </c>
      <c r="K4579" s="15">
        <v>0</v>
      </c>
      <c r="L4579" s="13" t="s">
        <v>14</v>
      </c>
      <c r="M4579" s="7">
        <v>1</v>
      </c>
      <c r="N4579" s="17"/>
    </row>
    <row r="4580" spans="1:14" ht="63">
      <c r="A4580" s="6">
        <v>4578</v>
      </c>
      <c r="B4580" s="8" t="s">
        <v>6051</v>
      </c>
      <c r="C4580" s="9" t="s">
        <v>6260</v>
      </c>
      <c r="D4580" s="10" t="s">
        <v>3966</v>
      </c>
      <c r="E4580" s="11" t="s">
        <v>6329</v>
      </c>
      <c r="F4580" s="6">
        <v>357246</v>
      </c>
      <c r="G4580" s="6" t="s">
        <v>6293</v>
      </c>
      <c r="H4580" s="16">
        <v>31486454.989999998</v>
      </c>
      <c r="I4580" s="12" t="s">
        <v>6326</v>
      </c>
      <c r="J4580" s="12" t="s">
        <v>774</v>
      </c>
      <c r="K4580" s="15">
        <v>0</v>
      </c>
      <c r="L4580" s="13" t="s">
        <v>14</v>
      </c>
      <c r="M4580" s="7">
        <v>0.51</v>
      </c>
      <c r="N4580" s="17"/>
    </row>
    <row r="4581" spans="1:14" ht="63">
      <c r="A4581" s="6">
        <v>4579</v>
      </c>
      <c r="B4581" s="8" t="s">
        <v>6051</v>
      </c>
      <c r="C4581" s="9" t="s">
        <v>6327</v>
      </c>
      <c r="D4581" s="10" t="s">
        <v>6328</v>
      </c>
      <c r="E4581" s="11" t="s">
        <v>6329</v>
      </c>
      <c r="F4581" s="6">
        <v>357246</v>
      </c>
      <c r="G4581" s="6" t="s">
        <v>6293</v>
      </c>
      <c r="H4581" s="16">
        <v>31486454.989999998</v>
      </c>
      <c r="I4581" s="12" t="s">
        <v>6326</v>
      </c>
      <c r="J4581" s="12" t="s">
        <v>774</v>
      </c>
      <c r="K4581" s="15">
        <v>0</v>
      </c>
      <c r="L4581" s="13" t="s">
        <v>14</v>
      </c>
      <c r="M4581" s="7">
        <v>0.49</v>
      </c>
      <c r="N4581" s="17"/>
    </row>
    <row r="4582" spans="1:14" ht="78.75">
      <c r="A4582" s="6">
        <v>4580</v>
      </c>
      <c r="B4582" s="8" t="s">
        <v>6051</v>
      </c>
      <c r="C4582" s="9" t="s">
        <v>6330</v>
      </c>
      <c r="D4582" s="10" t="s">
        <v>6331</v>
      </c>
      <c r="E4582" s="11" t="s">
        <v>6332</v>
      </c>
      <c r="F4582" s="6">
        <v>448594</v>
      </c>
      <c r="G4582" s="6" t="s">
        <v>6293</v>
      </c>
      <c r="H4582" s="16">
        <v>82568937.788000003</v>
      </c>
      <c r="I4582" s="12" t="s">
        <v>6333</v>
      </c>
      <c r="J4582" s="12" t="s">
        <v>6334</v>
      </c>
      <c r="K4582" s="15">
        <v>0</v>
      </c>
      <c r="L4582" s="13" t="s">
        <v>15</v>
      </c>
      <c r="M4582" s="7">
        <v>1</v>
      </c>
      <c r="N4582" s="17"/>
    </row>
    <row r="4583" spans="1:14" ht="94.5">
      <c r="A4583" s="6">
        <v>4581</v>
      </c>
      <c r="B4583" s="8" t="s">
        <v>6051</v>
      </c>
      <c r="C4583" s="9" t="s">
        <v>6335</v>
      </c>
      <c r="D4583" s="10" t="s">
        <v>6336</v>
      </c>
      <c r="E4583" s="11" t="s">
        <v>6337</v>
      </c>
      <c r="F4583" s="6">
        <v>438873</v>
      </c>
      <c r="G4583" s="6" t="s">
        <v>6293</v>
      </c>
      <c r="H4583" s="16">
        <v>9897627.25</v>
      </c>
      <c r="I4583" s="12" t="s">
        <v>6338</v>
      </c>
      <c r="J4583" s="12" t="s">
        <v>6339</v>
      </c>
      <c r="K4583" s="15">
        <v>0</v>
      </c>
      <c r="L4583" s="13" t="s">
        <v>15</v>
      </c>
      <c r="M4583" s="7">
        <v>1</v>
      </c>
      <c r="N4583" s="17"/>
    </row>
    <row r="4584" spans="1:14" ht="94.5">
      <c r="A4584" s="6">
        <v>4582</v>
      </c>
      <c r="B4584" s="8" t="s">
        <v>6051</v>
      </c>
      <c r="C4584" s="9" t="s">
        <v>6323</v>
      </c>
      <c r="D4584" s="10" t="s">
        <v>6324</v>
      </c>
      <c r="E4584" s="11" t="s">
        <v>6340</v>
      </c>
      <c r="F4584" s="6">
        <v>478621</v>
      </c>
      <c r="G4584" s="6" t="s">
        <v>6293</v>
      </c>
      <c r="H4584" s="16">
        <v>37228822.647</v>
      </c>
      <c r="I4584" s="12">
        <v>43842</v>
      </c>
      <c r="J4584" s="12" t="s">
        <v>6341</v>
      </c>
      <c r="K4584" s="15">
        <v>0</v>
      </c>
      <c r="L4584" s="13" t="s">
        <v>14</v>
      </c>
      <c r="M4584" s="7">
        <v>1</v>
      </c>
      <c r="N4584" s="17"/>
    </row>
    <row r="4585" spans="1:14" ht="94.5">
      <c r="A4585" s="6">
        <v>4583</v>
      </c>
      <c r="B4585" s="8" t="s">
        <v>6051</v>
      </c>
      <c r="C4585" s="9" t="s">
        <v>6260</v>
      </c>
      <c r="D4585" s="10" t="s">
        <v>3966</v>
      </c>
      <c r="E4585" s="11" t="s">
        <v>6340</v>
      </c>
      <c r="F4585" s="6">
        <v>478621</v>
      </c>
      <c r="G4585" s="6" t="s">
        <v>6293</v>
      </c>
      <c r="H4585" s="16">
        <v>37228822.647</v>
      </c>
      <c r="I4585" s="12">
        <v>43842</v>
      </c>
      <c r="J4585" s="12" t="s">
        <v>6341</v>
      </c>
      <c r="K4585" s="15">
        <v>0</v>
      </c>
      <c r="L4585" s="13" t="s">
        <v>14</v>
      </c>
      <c r="M4585" s="7">
        <v>0.51</v>
      </c>
      <c r="N4585" s="17"/>
    </row>
    <row r="4586" spans="1:14" ht="94.5">
      <c r="A4586" s="6">
        <v>4584</v>
      </c>
      <c r="B4586" s="8" t="s">
        <v>6051</v>
      </c>
      <c r="C4586" s="9" t="s">
        <v>6327</v>
      </c>
      <c r="D4586" s="10" t="s">
        <v>6328</v>
      </c>
      <c r="E4586" s="11" t="s">
        <v>6340</v>
      </c>
      <c r="F4586" s="6">
        <v>478621</v>
      </c>
      <c r="G4586" s="6" t="s">
        <v>6293</v>
      </c>
      <c r="H4586" s="16">
        <v>37228822.647</v>
      </c>
      <c r="I4586" s="12">
        <v>43842</v>
      </c>
      <c r="J4586" s="12" t="s">
        <v>6341</v>
      </c>
      <c r="K4586" s="15">
        <v>0</v>
      </c>
      <c r="L4586" s="13" t="s">
        <v>14</v>
      </c>
      <c r="M4586" s="7">
        <v>0.49</v>
      </c>
      <c r="N4586" s="17"/>
    </row>
    <row r="4587" spans="1:14" ht="63">
      <c r="A4587" s="6">
        <v>4585</v>
      </c>
      <c r="B4587" s="8" t="s">
        <v>6051</v>
      </c>
      <c r="C4587" s="9" t="s">
        <v>6342</v>
      </c>
      <c r="D4587" s="10" t="s">
        <v>6343</v>
      </c>
      <c r="E4587" s="11" t="s">
        <v>6344</v>
      </c>
      <c r="F4587" s="6">
        <v>506895</v>
      </c>
      <c r="G4587" s="6" t="s">
        <v>6293</v>
      </c>
      <c r="H4587" s="16">
        <v>11921443.6</v>
      </c>
      <c r="I4587" s="12">
        <v>44228</v>
      </c>
      <c r="J4587" s="12">
        <v>44506</v>
      </c>
      <c r="K4587" s="15">
        <v>0</v>
      </c>
      <c r="L4587" s="13" t="s">
        <v>15</v>
      </c>
      <c r="M4587" s="7">
        <v>1</v>
      </c>
      <c r="N4587" s="17" t="s">
        <v>6294</v>
      </c>
    </row>
    <row r="4588" spans="1:14" ht="63">
      <c r="A4588" s="6">
        <v>4586</v>
      </c>
      <c r="B4588" s="8" t="s">
        <v>6051</v>
      </c>
      <c r="C4588" s="9" t="s">
        <v>6345</v>
      </c>
      <c r="D4588" s="10" t="s">
        <v>6154</v>
      </c>
      <c r="E4588" s="11" t="s">
        <v>6346</v>
      </c>
      <c r="F4588" s="6">
        <v>416171</v>
      </c>
      <c r="G4588" s="6" t="s">
        <v>6293</v>
      </c>
      <c r="H4588" s="16">
        <v>6737150.1500000004</v>
      </c>
      <c r="I4588" s="12">
        <v>43835</v>
      </c>
      <c r="J4588" s="12" t="s">
        <v>6347</v>
      </c>
      <c r="K4588" s="15">
        <v>0</v>
      </c>
      <c r="L4588" s="13" t="s">
        <v>15</v>
      </c>
      <c r="M4588" s="7">
        <v>1</v>
      </c>
      <c r="N4588" s="17"/>
    </row>
    <row r="4589" spans="1:14" ht="204.75">
      <c r="A4589" s="6">
        <v>4587</v>
      </c>
      <c r="B4589" s="8" t="s">
        <v>6051</v>
      </c>
      <c r="C4589" s="9" t="s">
        <v>6345</v>
      </c>
      <c r="D4589" s="10" t="s">
        <v>6154</v>
      </c>
      <c r="E4589" s="11" t="s">
        <v>6348</v>
      </c>
      <c r="F4589" s="6">
        <v>378242</v>
      </c>
      <c r="G4589" s="6" t="s">
        <v>6293</v>
      </c>
      <c r="H4589" s="16">
        <v>11098888.949999999</v>
      </c>
      <c r="I4589" s="12" t="s">
        <v>6349</v>
      </c>
      <c r="J4589" s="12" t="s">
        <v>1418</v>
      </c>
      <c r="K4589" s="15">
        <v>2600000</v>
      </c>
      <c r="L4589" s="13" t="s">
        <v>15</v>
      </c>
      <c r="M4589" s="7">
        <v>1</v>
      </c>
      <c r="N4589" s="17"/>
    </row>
    <row r="4590" spans="1:14" ht="94.5">
      <c r="A4590" s="6">
        <v>4588</v>
      </c>
      <c r="B4590" s="8" t="s">
        <v>6051</v>
      </c>
      <c r="C4590" s="9" t="s">
        <v>6350</v>
      </c>
      <c r="D4590" s="10" t="s">
        <v>6351</v>
      </c>
      <c r="E4590" s="11" t="s">
        <v>6352</v>
      </c>
      <c r="F4590" s="6">
        <v>416170</v>
      </c>
      <c r="G4590" s="6" t="s">
        <v>6293</v>
      </c>
      <c r="H4590" s="16">
        <v>17021196.123</v>
      </c>
      <c r="I4590" s="12">
        <v>44018</v>
      </c>
      <c r="J4590" s="12" t="s">
        <v>6353</v>
      </c>
      <c r="K4590" s="15">
        <v>0</v>
      </c>
      <c r="L4590" s="13" t="s">
        <v>15</v>
      </c>
      <c r="M4590" s="7">
        <v>1</v>
      </c>
      <c r="N4590" s="17"/>
    </row>
    <row r="4591" spans="1:14" ht="78.75">
      <c r="A4591" s="6">
        <v>4589</v>
      </c>
      <c r="B4591" s="8" t="s">
        <v>6051</v>
      </c>
      <c r="C4591" s="9" t="s">
        <v>6354</v>
      </c>
      <c r="D4591" s="10" t="s">
        <v>6355</v>
      </c>
      <c r="E4591" s="11" t="s">
        <v>6356</v>
      </c>
      <c r="F4591" s="6">
        <v>416172</v>
      </c>
      <c r="G4591" s="6" t="s">
        <v>6293</v>
      </c>
      <c r="H4591" s="16">
        <v>7561188.7000000002</v>
      </c>
      <c r="I4591" s="12">
        <v>44169</v>
      </c>
      <c r="J4591" s="12" t="s">
        <v>6347</v>
      </c>
      <c r="K4591" s="15">
        <v>0</v>
      </c>
      <c r="L4591" s="13" t="s">
        <v>15</v>
      </c>
      <c r="M4591" s="7">
        <v>1</v>
      </c>
      <c r="N4591" s="17"/>
    </row>
    <row r="4592" spans="1:14" ht="78.75">
      <c r="A4592" s="6">
        <v>4590</v>
      </c>
      <c r="B4592" s="8" t="s">
        <v>6051</v>
      </c>
      <c r="C4592" s="9" t="s">
        <v>6357</v>
      </c>
      <c r="D4592" s="10" t="s">
        <v>6245</v>
      </c>
      <c r="E4592" s="11" t="s">
        <v>6358</v>
      </c>
      <c r="F4592" s="6">
        <v>425746</v>
      </c>
      <c r="G4592" s="6" t="s">
        <v>6293</v>
      </c>
      <c r="H4592" s="16">
        <v>7123127.5499999998</v>
      </c>
      <c r="I4592" s="12">
        <v>44141</v>
      </c>
      <c r="J4592" s="12" t="s">
        <v>6359</v>
      </c>
      <c r="K4592" s="15">
        <v>0</v>
      </c>
      <c r="L4592" s="13" t="s">
        <v>15</v>
      </c>
      <c r="M4592" s="7">
        <v>1</v>
      </c>
      <c r="N4592" s="17"/>
    </row>
    <row r="4593" spans="1:14" ht="78.75">
      <c r="A4593" s="6">
        <v>4591</v>
      </c>
      <c r="B4593" s="8" t="s">
        <v>6051</v>
      </c>
      <c r="C4593" s="9" t="s">
        <v>6260</v>
      </c>
      <c r="D4593" s="10" t="s">
        <v>3966</v>
      </c>
      <c r="E4593" s="11" t="s">
        <v>6360</v>
      </c>
      <c r="F4593" s="6">
        <v>454044</v>
      </c>
      <c r="G4593" s="6" t="s">
        <v>6293</v>
      </c>
      <c r="H4593" s="16">
        <v>15913917.379000001</v>
      </c>
      <c r="I4593" s="12" t="s">
        <v>6361</v>
      </c>
      <c r="J4593" s="12" t="s">
        <v>6362</v>
      </c>
      <c r="K4593" s="15">
        <v>0</v>
      </c>
      <c r="L4593" s="13" t="s">
        <v>15</v>
      </c>
      <c r="M4593" s="7">
        <v>1</v>
      </c>
      <c r="N4593" s="17"/>
    </row>
    <row r="4594" spans="1:14" ht="47.25">
      <c r="A4594" s="6">
        <v>4592</v>
      </c>
      <c r="B4594" s="8" t="s">
        <v>6051</v>
      </c>
      <c r="C4594" s="9" t="s">
        <v>6345</v>
      </c>
      <c r="D4594" s="10" t="s">
        <v>6154</v>
      </c>
      <c r="E4594" s="11" t="s">
        <v>6363</v>
      </c>
      <c r="F4594" s="6">
        <v>390907</v>
      </c>
      <c r="G4594" s="6" t="s">
        <v>6293</v>
      </c>
      <c r="H4594" s="16">
        <v>2932104.7</v>
      </c>
      <c r="I4594" s="12">
        <v>44106</v>
      </c>
      <c r="J4594" s="12" t="s">
        <v>1384</v>
      </c>
      <c r="K4594" s="15">
        <v>0</v>
      </c>
      <c r="L4594" s="13" t="s">
        <v>15</v>
      </c>
      <c r="M4594" s="7">
        <v>1</v>
      </c>
      <c r="N4594" s="17" t="s">
        <v>6078</v>
      </c>
    </row>
    <row r="4595" spans="1:14" ht="189">
      <c r="A4595" s="6">
        <v>4593</v>
      </c>
      <c r="B4595" s="8" t="s">
        <v>6051</v>
      </c>
      <c r="C4595" s="9" t="s">
        <v>6364</v>
      </c>
      <c r="D4595" s="10" t="s">
        <v>6365</v>
      </c>
      <c r="E4595" s="11" t="s">
        <v>6366</v>
      </c>
      <c r="F4595" s="6">
        <v>254436</v>
      </c>
      <c r="G4595" s="6" t="s">
        <v>6293</v>
      </c>
      <c r="H4595" s="16">
        <v>25007748.445999999</v>
      </c>
      <c r="I4595" s="12">
        <v>43802</v>
      </c>
      <c r="J4595" s="12" t="s">
        <v>6367</v>
      </c>
      <c r="K4595" s="15">
        <v>8000000</v>
      </c>
      <c r="L4595" s="13" t="s">
        <v>15</v>
      </c>
      <c r="M4595" s="7">
        <v>1</v>
      </c>
      <c r="N4595" s="17"/>
    </row>
    <row r="4596" spans="1:14" ht="220.5">
      <c r="A4596" s="6">
        <v>4594</v>
      </c>
      <c r="B4596" s="8" t="s">
        <v>6051</v>
      </c>
      <c r="C4596" s="9" t="s">
        <v>6368</v>
      </c>
      <c r="D4596" s="10" t="s">
        <v>6216</v>
      </c>
      <c r="E4596" s="11" t="s">
        <v>6369</v>
      </c>
      <c r="F4596" s="6">
        <v>273848</v>
      </c>
      <c r="G4596" s="6" t="s">
        <v>6293</v>
      </c>
      <c r="H4596" s="16">
        <v>34247488.342</v>
      </c>
      <c r="I4596" s="12">
        <v>43742</v>
      </c>
      <c r="J4596" s="12" t="s">
        <v>4470</v>
      </c>
      <c r="K4596" s="15">
        <v>14619111</v>
      </c>
      <c r="L4596" s="13" t="s">
        <v>15</v>
      </c>
      <c r="M4596" s="7">
        <v>1</v>
      </c>
      <c r="N4596" s="17" t="s">
        <v>6214</v>
      </c>
    </row>
    <row r="4597" spans="1:14" ht="78.75">
      <c r="A4597" s="6">
        <v>4595</v>
      </c>
      <c r="B4597" s="8" t="s">
        <v>6051</v>
      </c>
      <c r="C4597" s="9" t="s">
        <v>6370</v>
      </c>
      <c r="D4597" s="10" t="s">
        <v>6371</v>
      </c>
      <c r="E4597" s="11" t="s">
        <v>6372</v>
      </c>
      <c r="F4597" s="6">
        <v>273856</v>
      </c>
      <c r="G4597" s="6" t="s">
        <v>6293</v>
      </c>
      <c r="H4597" s="16">
        <v>33581937.274999999</v>
      </c>
      <c r="I4597" s="12">
        <v>43590</v>
      </c>
      <c r="J4597" s="12" t="s">
        <v>6282</v>
      </c>
      <c r="K4597" s="15">
        <v>21386000</v>
      </c>
      <c r="L4597" s="13" t="s">
        <v>14</v>
      </c>
      <c r="M4597" s="7">
        <v>1</v>
      </c>
      <c r="N4597" s="17"/>
    </row>
    <row r="4598" spans="1:14" ht="78.75">
      <c r="A4598" s="6">
        <v>4596</v>
      </c>
      <c r="B4598" s="8" t="s">
        <v>6051</v>
      </c>
      <c r="C4598" s="9" t="s">
        <v>6373</v>
      </c>
      <c r="D4598" s="10" t="s">
        <v>6243</v>
      </c>
      <c r="E4598" s="11" t="s">
        <v>6372</v>
      </c>
      <c r="F4598" s="6">
        <v>273856</v>
      </c>
      <c r="G4598" s="6" t="s">
        <v>6293</v>
      </c>
      <c r="H4598" s="16">
        <v>33581937.274999999</v>
      </c>
      <c r="I4598" s="12">
        <v>43590</v>
      </c>
      <c r="J4598" s="12" t="s">
        <v>6282</v>
      </c>
      <c r="K4598" s="15">
        <v>21386000</v>
      </c>
      <c r="L4598" s="13" t="s">
        <v>14</v>
      </c>
      <c r="M4598" s="7">
        <v>0.5</v>
      </c>
      <c r="N4598" s="17"/>
    </row>
    <row r="4599" spans="1:14" ht="78.75">
      <c r="A4599" s="6">
        <v>4597</v>
      </c>
      <c r="B4599" s="8" t="s">
        <v>6051</v>
      </c>
      <c r="C4599" s="9" t="s">
        <v>6170</v>
      </c>
      <c r="D4599" s="10" t="s">
        <v>6171</v>
      </c>
      <c r="E4599" s="11" t="s">
        <v>6372</v>
      </c>
      <c r="F4599" s="6">
        <v>273856</v>
      </c>
      <c r="G4599" s="6" t="s">
        <v>6293</v>
      </c>
      <c r="H4599" s="16">
        <v>33581937.274999999</v>
      </c>
      <c r="I4599" s="12">
        <v>43590</v>
      </c>
      <c r="J4599" s="12" t="s">
        <v>6282</v>
      </c>
      <c r="K4599" s="15">
        <v>21386000</v>
      </c>
      <c r="L4599" s="13" t="s">
        <v>14</v>
      </c>
      <c r="M4599" s="7">
        <v>0.25</v>
      </c>
      <c r="N4599" s="17"/>
    </row>
    <row r="4600" spans="1:14" ht="78.75">
      <c r="A4600" s="6">
        <v>4598</v>
      </c>
      <c r="B4600" s="8" t="s">
        <v>6051</v>
      </c>
      <c r="C4600" s="9" t="s">
        <v>6166</v>
      </c>
      <c r="D4600" s="10" t="s">
        <v>6167</v>
      </c>
      <c r="E4600" s="11" t="s">
        <v>6372</v>
      </c>
      <c r="F4600" s="6">
        <v>273856</v>
      </c>
      <c r="G4600" s="6" t="s">
        <v>6293</v>
      </c>
      <c r="H4600" s="16">
        <v>33581937.274999999</v>
      </c>
      <c r="I4600" s="12">
        <v>43590</v>
      </c>
      <c r="J4600" s="12" t="s">
        <v>6282</v>
      </c>
      <c r="K4600" s="15">
        <v>21386000</v>
      </c>
      <c r="L4600" s="13" t="s">
        <v>14</v>
      </c>
      <c r="M4600" s="7">
        <v>0.25</v>
      </c>
      <c r="N4600" s="17"/>
    </row>
    <row r="4601" spans="1:14" ht="78.75">
      <c r="A4601" s="6">
        <v>4599</v>
      </c>
      <c r="B4601" s="8" t="s">
        <v>6051</v>
      </c>
      <c r="C4601" s="9" t="s">
        <v>6374</v>
      </c>
      <c r="D4601" s="10" t="s">
        <v>4620</v>
      </c>
      <c r="E4601" s="11" t="s">
        <v>6375</v>
      </c>
      <c r="F4601" s="6">
        <v>335341</v>
      </c>
      <c r="G4601" s="6" t="s">
        <v>6293</v>
      </c>
      <c r="H4601" s="16">
        <v>17082358.498</v>
      </c>
      <c r="I4601" s="12">
        <v>43749</v>
      </c>
      <c r="J4601" s="12">
        <v>44109</v>
      </c>
      <c r="K4601" s="15">
        <v>3700000</v>
      </c>
      <c r="L4601" s="13" t="s">
        <v>15</v>
      </c>
      <c r="M4601" s="7">
        <v>1</v>
      </c>
      <c r="N4601" s="17"/>
    </row>
    <row r="4602" spans="1:14" ht="78.75">
      <c r="A4602" s="6">
        <v>4600</v>
      </c>
      <c r="B4602" s="8" t="s">
        <v>6051</v>
      </c>
      <c r="C4602" s="9" t="s">
        <v>6376</v>
      </c>
      <c r="D4602" s="10" t="s">
        <v>6377</v>
      </c>
      <c r="E4602" s="11" t="s">
        <v>6378</v>
      </c>
      <c r="F4602" s="6">
        <v>335342</v>
      </c>
      <c r="G4602" s="6" t="s">
        <v>6293</v>
      </c>
      <c r="H4602" s="16">
        <v>15018000.976</v>
      </c>
      <c r="I4602" s="12">
        <v>43476</v>
      </c>
      <c r="J4602" s="12" t="s">
        <v>6282</v>
      </c>
      <c r="K4602" s="15">
        <v>12820000</v>
      </c>
      <c r="L4602" s="13" t="s">
        <v>14</v>
      </c>
      <c r="M4602" s="7">
        <v>1</v>
      </c>
      <c r="N4602" s="17"/>
    </row>
    <row r="4603" spans="1:14" ht="78.75">
      <c r="A4603" s="6">
        <v>4601</v>
      </c>
      <c r="B4603" s="8" t="s">
        <v>6051</v>
      </c>
      <c r="C4603" s="9" t="s">
        <v>6170</v>
      </c>
      <c r="D4603" s="10" t="s">
        <v>6171</v>
      </c>
      <c r="E4603" s="11" t="s">
        <v>6378</v>
      </c>
      <c r="F4603" s="6">
        <v>335342</v>
      </c>
      <c r="G4603" s="6" t="s">
        <v>6293</v>
      </c>
      <c r="H4603" s="16">
        <v>15018000.976</v>
      </c>
      <c r="I4603" s="12">
        <v>43476</v>
      </c>
      <c r="J4603" s="12" t="s">
        <v>6282</v>
      </c>
      <c r="K4603" s="15">
        <v>12820000</v>
      </c>
      <c r="L4603" s="13" t="s">
        <v>14</v>
      </c>
      <c r="M4603" s="7">
        <v>0.5</v>
      </c>
      <c r="N4603" s="17"/>
    </row>
    <row r="4604" spans="1:14" ht="78.75">
      <c r="A4604" s="6">
        <v>4602</v>
      </c>
      <c r="B4604" s="8" t="s">
        <v>6051</v>
      </c>
      <c r="C4604" s="9" t="s">
        <v>6166</v>
      </c>
      <c r="D4604" s="10" t="s">
        <v>6167</v>
      </c>
      <c r="E4604" s="11" t="s">
        <v>6378</v>
      </c>
      <c r="F4604" s="6">
        <v>335342</v>
      </c>
      <c r="G4604" s="6" t="s">
        <v>6293</v>
      </c>
      <c r="H4604" s="16">
        <v>15018000.976</v>
      </c>
      <c r="I4604" s="12">
        <v>43476</v>
      </c>
      <c r="J4604" s="12" t="s">
        <v>6282</v>
      </c>
      <c r="K4604" s="15">
        <v>12820000</v>
      </c>
      <c r="L4604" s="13" t="s">
        <v>14</v>
      </c>
      <c r="M4604" s="7">
        <v>0.5</v>
      </c>
      <c r="N4604" s="17"/>
    </row>
    <row r="4605" spans="1:14" ht="283.5">
      <c r="A4605" s="6">
        <v>4603</v>
      </c>
      <c r="B4605" s="8" t="s">
        <v>6051</v>
      </c>
      <c r="C4605" s="9" t="s">
        <v>6379</v>
      </c>
      <c r="D4605" s="10" t="s">
        <v>6380</v>
      </c>
      <c r="E4605" s="11" t="s">
        <v>6381</v>
      </c>
      <c r="F4605" s="6">
        <v>331422</v>
      </c>
      <c r="G4605" s="6" t="s">
        <v>6293</v>
      </c>
      <c r="H4605" s="16">
        <v>23950253.454999998</v>
      </c>
      <c r="I4605" s="12">
        <v>43704</v>
      </c>
      <c r="J4605" s="12">
        <v>44124</v>
      </c>
      <c r="K4605" s="15">
        <v>8500000</v>
      </c>
      <c r="L4605" s="13" t="s">
        <v>14</v>
      </c>
      <c r="M4605" s="7">
        <v>1</v>
      </c>
      <c r="N4605" s="17"/>
    </row>
    <row r="4606" spans="1:14" ht="283.5">
      <c r="A4606" s="6">
        <v>4604</v>
      </c>
      <c r="B4606" s="8" t="s">
        <v>6051</v>
      </c>
      <c r="C4606" s="9" t="s">
        <v>6382</v>
      </c>
      <c r="D4606" s="10" t="s">
        <v>6383</v>
      </c>
      <c r="E4606" s="11" t="s">
        <v>6381</v>
      </c>
      <c r="F4606" s="6">
        <v>331422</v>
      </c>
      <c r="G4606" s="6" t="s">
        <v>6293</v>
      </c>
      <c r="H4606" s="16">
        <v>23950253.454999998</v>
      </c>
      <c r="I4606" s="12">
        <v>43704</v>
      </c>
      <c r="J4606" s="12">
        <v>44124</v>
      </c>
      <c r="K4606" s="15">
        <v>8500000</v>
      </c>
      <c r="L4606" s="13" t="s">
        <v>14</v>
      </c>
      <c r="M4606" s="7">
        <v>0.51</v>
      </c>
      <c r="N4606" s="17"/>
    </row>
    <row r="4607" spans="1:14" ht="283.5">
      <c r="A4607" s="6">
        <v>4605</v>
      </c>
      <c r="B4607" s="8" t="s">
        <v>6051</v>
      </c>
      <c r="C4607" s="9" t="s">
        <v>6384</v>
      </c>
      <c r="D4607" s="10" t="s">
        <v>6385</v>
      </c>
      <c r="E4607" s="11" t="s">
        <v>6381</v>
      </c>
      <c r="F4607" s="6">
        <v>331422</v>
      </c>
      <c r="G4607" s="6" t="s">
        <v>6293</v>
      </c>
      <c r="H4607" s="16">
        <v>23950253.454999998</v>
      </c>
      <c r="I4607" s="12">
        <v>43704</v>
      </c>
      <c r="J4607" s="12">
        <v>44124</v>
      </c>
      <c r="K4607" s="15">
        <v>8500000</v>
      </c>
      <c r="L4607" s="13" t="s">
        <v>14</v>
      </c>
      <c r="M4607" s="7">
        <v>0.49</v>
      </c>
      <c r="N4607" s="17"/>
    </row>
    <row r="4608" spans="1:14" ht="78.75">
      <c r="A4608" s="6">
        <v>4606</v>
      </c>
      <c r="B4608" s="8" t="s">
        <v>6051</v>
      </c>
      <c r="C4608" s="9" t="s">
        <v>6299</v>
      </c>
      <c r="D4608" s="10" t="s">
        <v>6256</v>
      </c>
      <c r="E4608" s="11" t="s">
        <v>6386</v>
      </c>
      <c r="F4608" s="6">
        <v>350040</v>
      </c>
      <c r="G4608" s="6" t="s">
        <v>6293</v>
      </c>
      <c r="H4608" s="16">
        <v>19555049.436999999</v>
      </c>
      <c r="I4608" s="12">
        <v>43750</v>
      </c>
      <c r="J4608" s="12" t="s">
        <v>774</v>
      </c>
      <c r="K4608" s="15">
        <v>0</v>
      </c>
      <c r="L4608" s="13" t="s">
        <v>15</v>
      </c>
      <c r="M4608" s="7">
        <v>1</v>
      </c>
      <c r="N4608" s="17"/>
    </row>
    <row r="4609" spans="1:14" ht="78.75">
      <c r="A4609" s="6">
        <v>4607</v>
      </c>
      <c r="B4609" s="8" t="s">
        <v>6051</v>
      </c>
      <c r="C4609" s="9" t="s">
        <v>6387</v>
      </c>
      <c r="D4609" s="10" t="s">
        <v>6053</v>
      </c>
      <c r="E4609" s="11" t="s">
        <v>6388</v>
      </c>
      <c r="F4609" s="6">
        <v>392476</v>
      </c>
      <c r="G4609" s="6" t="s">
        <v>6293</v>
      </c>
      <c r="H4609" s="16">
        <v>8101800.4500000002</v>
      </c>
      <c r="I4609" s="12">
        <v>44107</v>
      </c>
      <c r="J4609" s="12" t="s">
        <v>1418</v>
      </c>
      <c r="K4609" s="15">
        <v>0</v>
      </c>
      <c r="L4609" s="13" t="s">
        <v>15</v>
      </c>
      <c r="M4609" s="7">
        <v>1</v>
      </c>
      <c r="N4609" s="17"/>
    </row>
    <row r="4610" spans="1:14" ht="63">
      <c r="A4610" s="6">
        <v>4608</v>
      </c>
      <c r="B4610" s="8" t="s">
        <v>6051</v>
      </c>
      <c r="C4610" s="9" t="s">
        <v>6389</v>
      </c>
      <c r="D4610" s="10" t="s">
        <v>6390</v>
      </c>
      <c r="E4610" s="11" t="s">
        <v>6391</v>
      </c>
      <c r="F4610" s="6">
        <v>392477</v>
      </c>
      <c r="G4610" s="6" t="s">
        <v>6293</v>
      </c>
      <c r="H4610" s="16">
        <v>11288582.1</v>
      </c>
      <c r="I4610" s="12" t="s">
        <v>6392</v>
      </c>
      <c r="J4610" s="12" t="s">
        <v>1388</v>
      </c>
      <c r="K4610" s="15">
        <v>0</v>
      </c>
      <c r="L4610" s="13" t="s">
        <v>15</v>
      </c>
      <c r="M4610" s="7">
        <v>1</v>
      </c>
      <c r="N4610" s="17"/>
    </row>
    <row r="4611" spans="1:14" ht="63">
      <c r="A4611" s="6">
        <v>4609</v>
      </c>
      <c r="B4611" s="8" t="s">
        <v>6051</v>
      </c>
      <c r="C4611" s="9" t="s">
        <v>6393</v>
      </c>
      <c r="D4611" s="10" t="s">
        <v>6394</v>
      </c>
      <c r="E4611" s="11" t="s">
        <v>6395</v>
      </c>
      <c r="F4611" s="6">
        <v>392478</v>
      </c>
      <c r="G4611" s="6" t="s">
        <v>6293</v>
      </c>
      <c r="H4611" s="16">
        <v>11523992.1</v>
      </c>
      <c r="I4611" s="12">
        <v>43954</v>
      </c>
      <c r="J4611" s="12" t="s">
        <v>774</v>
      </c>
      <c r="K4611" s="15">
        <v>5350000</v>
      </c>
      <c r="L4611" s="13" t="s">
        <v>15</v>
      </c>
      <c r="M4611" s="7">
        <v>1</v>
      </c>
      <c r="N4611" s="17"/>
    </row>
    <row r="4612" spans="1:14" ht="63">
      <c r="A4612" s="6">
        <v>4610</v>
      </c>
      <c r="B4612" s="8" t="s">
        <v>6051</v>
      </c>
      <c r="C4612" s="9" t="s">
        <v>6396</v>
      </c>
      <c r="D4612" s="10" t="s">
        <v>6397</v>
      </c>
      <c r="E4612" s="11" t="s">
        <v>6398</v>
      </c>
      <c r="F4612" s="6">
        <v>416166</v>
      </c>
      <c r="G4612" s="6" t="s">
        <v>6293</v>
      </c>
      <c r="H4612" s="16">
        <v>7720655.7000000002</v>
      </c>
      <c r="I4612" s="12">
        <v>44169</v>
      </c>
      <c r="J4612" s="12" t="s">
        <v>6347</v>
      </c>
      <c r="K4612" s="15">
        <v>0</v>
      </c>
      <c r="L4612" s="13" t="s">
        <v>15</v>
      </c>
      <c r="M4612" s="7">
        <v>1</v>
      </c>
      <c r="N4612" s="17"/>
    </row>
    <row r="4613" spans="1:14" ht="47.25">
      <c r="A4613" s="6">
        <v>4611</v>
      </c>
      <c r="B4613" s="8" t="s">
        <v>6051</v>
      </c>
      <c r="C4613" s="9" t="s">
        <v>6399</v>
      </c>
      <c r="D4613" s="10" t="s">
        <v>6400</v>
      </c>
      <c r="E4613" s="11" t="s">
        <v>6401</v>
      </c>
      <c r="F4613" s="6">
        <v>416167</v>
      </c>
      <c r="G4613" s="6" t="s">
        <v>6293</v>
      </c>
      <c r="H4613" s="16">
        <v>11199341</v>
      </c>
      <c r="I4613" s="12">
        <v>44169</v>
      </c>
      <c r="J4613" s="12" t="s">
        <v>6347</v>
      </c>
      <c r="K4613" s="15">
        <v>0</v>
      </c>
      <c r="L4613" s="13" t="s">
        <v>15</v>
      </c>
      <c r="M4613" s="7">
        <v>1</v>
      </c>
      <c r="N4613" s="17"/>
    </row>
    <row r="4614" spans="1:14" ht="63">
      <c r="A4614" s="6">
        <v>4612</v>
      </c>
      <c r="B4614" s="8" t="s">
        <v>6051</v>
      </c>
      <c r="C4614" s="9" t="s">
        <v>6402</v>
      </c>
      <c r="D4614" s="10" t="s">
        <v>6403</v>
      </c>
      <c r="E4614" s="11" t="s">
        <v>6404</v>
      </c>
      <c r="F4614" s="6">
        <v>416168</v>
      </c>
      <c r="G4614" s="6" t="s">
        <v>6293</v>
      </c>
      <c r="H4614" s="16">
        <v>6727280.5999999996</v>
      </c>
      <c r="I4614" s="12">
        <v>44169</v>
      </c>
      <c r="J4614" s="12" t="s">
        <v>24</v>
      </c>
      <c r="K4614" s="15">
        <v>0</v>
      </c>
      <c r="L4614" s="13" t="s">
        <v>15</v>
      </c>
      <c r="M4614" s="7">
        <v>1</v>
      </c>
      <c r="N4614" s="17"/>
    </row>
    <row r="4615" spans="1:14" ht="47.25">
      <c r="A4615" s="6">
        <v>4613</v>
      </c>
      <c r="B4615" s="8" t="s">
        <v>6051</v>
      </c>
      <c r="C4615" s="9" t="s">
        <v>6405</v>
      </c>
      <c r="D4615" s="10" t="s">
        <v>6296</v>
      </c>
      <c r="E4615" s="11" t="s">
        <v>6406</v>
      </c>
      <c r="F4615" s="6">
        <v>416169</v>
      </c>
      <c r="G4615" s="6" t="s">
        <v>6293</v>
      </c>
      <c r="H4615" s="16">
        <v>7368171.5</v>
      </c>
      <c r="I4615" s="12">
        <v>44169</v>
      </c>
      <c r="J4615" s="12" t="s">
        <v>6407</v>
      </c>
      <c r="K4615" s="15">
        <v>0</v>
      </c>
      <c r="L4615" s="13" t="s">
        <v>15</v>
      </c>
      <c r="M4615" s="7">
        <v>1</v>
      </c>
      <c r="N4615" s="17"/>
    </row>
    <row r="4616" spans="1:14" ht="78.75">
      <c r="A4616" s="6">
        <v>4614</v>
      </c>
      <c r="B4616" s="8" t="s">
        <v>6051</v>
      </c>
      <c r="C4616" s="9" t="s">
        <v>6408</v>
      </c>
      <c r="D4616" s="10" t="s">
        <v>6409</v>
      </c>
      <c r="E4616" s="11" t="s">
        <v>6410</v>
      </c>
      <c r="F4616" s="6">
        <v>416173</v>
      </c>
      <c r="G4616" s="6" t="s">
        <v>6293</v>
      </c>
      <c r="H4616" s="16">
        <v>7396261.0999999996</v>
      </c>
      <c r="I4616" s="12">
        <v>44169</v>
      </c>
      <c r="J4616" s="12" t="s">
        <v>6347</v>
      </c>
      <c r="K4616" s="15">
        <v>0</v>
      </c>
      <c r="L4616" s="13" t="s">
        <v>15</v>
      </c>
      <c r="M4616" s="7">
        <v>1</v>
      </c>
      <c r="N4616" s="17"/>
    </row>
    <row r="4617" spans="1:14" ht="78.75">
      <c r="A4617" s="6">
        <v>4615</v>
      </c>
      <c r="B4617" s="8" t="s">
        <v>6051</v>
      </c>
      <c r="C4617" s="9" t="s">
        <v>6354</v>
      </c>
      <c r="D4617" s="10" t="s">
        <v>6355</v>
      </c>
      <c r="E4617" s="11" t="s">
        <v>6411</v>
      </c>
      <c r="F4617" s="6">
        <v>416174</v>
      </c>
      <c r="G4617" s="6" t="s">
        <v>6293</v>
      </c>
      <c r="H4617" s="16">
        <v>7617993</v>
      </c>
      <c r="I4617" s="12">
        <v>44169</v>
      </c>
      <c r="J4617" s="12" t="s">
        <v>6347</v>
      </c>
      <c r="K4617" s="15">
        <v>0</v>
      </c>
      <c r="L4617" s="13" t="s">
        <v>15</v>
      </c>
      <c r="M4617" s="7">
        <v>1</v>
      </c>
      <c r="N4617" s="17"/>
    </row>
    <row r="4618" spans="1:14" ht="78.75">
      <c r="A4618" s="6">
        <v>4616</v>
      </c>
      <c r="B4618" s="8" t="s">
        <v>6051</v>
      </c>
      <c r="C4618" s="9" t="s">
        <v>6412</v>
      </c>
      <c r="D4618" s="10" t="s">
        <v>6413</v>
      </c>
      <c r="E4618" s="11" t="s">
        <v>6414</v>
      </c>
      <c r="F4618" s="6">
        <v>416175</v>
      </c>
      <c r="G4618" s="6" t="s">
        <v>6293</v>
      </c>
      <c r="H4618" s="16">
        <v>4374443.1500000004</v>
      </c>
      <c r="I4618" s="12">
        <v>44169</v>
      </c>
      <c r="J4618" s="12" t="s">
        <v>6347</v>
      </c>
      <c r="K4618" s="15">
        <v>0</v>
      </c>
      <c r="L4618" s="13" t="s">
        <v>15</v>
      </c>
      <c r="M4618" s="7">
        <v>1</v>
      </c>
      <c r="N4618" s="17"/>
    </row>
    <row r="4619" spans="1:14" ht="78.75">
      <c r="A4619" s="6">
        <v>4617</v>
      </c>
      <c r="B4619" s="8" t="s">
        <v>6051</v>
      </c>
      <c r="C4619" s="9" t="s">
        <v>18243</v>
      </c>
      <c r="D4619" s="10" t="s">
        <v>6343</v>
      </c>
      <c r="E4619" s="11" t="s">
        <v>18244</v>
      </c>
      <c r="F4619" s="6">
        <v>506895</v>
      </c>
      <c r="G4619" s="6" t="s">
        <v>6293</v>
      </c>
      <c r="H4619" s="16">
        <v>11921444</v>
      </c>
      <c r="I4619" s="12">
        <v>44228</v>
      </c>
      <c r="J4619" s="12">
        <v>44506</v>
      </c>
      <c r="K4619" s="15">
        <v>0</v>
      </c>
      <c r="L4619" s="13" t="s">
        <v>15</v>
      </c>
      <c r="M4619" s="7">
        <v>1</v>
      </c>
      <c r="N4619" s="17"/>
    </row>
    <row r="4620" spans="1:14" ht="126">
      <c r="A4620" s="6">
        <v>4618</v>
      </c>
      <c r="B4620" s="8" t="s">
        <v>6051</v>
      </c>
      <c r="C4620" s="9" t="s">
        <v>6415</v>
      </c>
      <c r="D4620" s="10" t="s">
        <v>4620</v>
      </c>
      <c r="E4620" s="11" t="s">
        <v>6416</v>
      </c>
      <c r="F4620" s="6">
        <v>335345</v>
      </c>
      <c r="G4620" s="6" t="s">
        <v>4637</v>
      </c>
      <c r="H4620" s="16">
        <v>15389760</v>
      </c>
      <c r="I4620" s="12" t="s">
        <v>6417</v>
      </c>
      <c r="J4620" s="12" t="s">
        <v>6418</v>
      </c>
      <c r="K4620" s="15">
        <v>0</v>
      </c>
      <c r="L4620" s="13" t="s">
        <v>15</v>
      </c>
      <c r="M4620" s="7">
        <v>1</v>
      </c>
      <c r="N4620" s="17"/>
    </row>
    <row r="4621" spans="1:14" ht="220.5">
      <c r="A4621" s="6">
        <v>4619</v>
      </c>
      <c r="B4621" s="8" t="s">
        <v>6051</v>
      </c>
      <c r="C4621" s="9" t="s">
        <v>6415</v>
      </c>
      <c r="D4621" s="10" t="s">
        <v>4620</v>
      </c>
      <c r="E4621" s="11" t="s">
        <v>6419</v>
      </c>
      <c r="F4621" s="6">
        <v>335346</v>
      </c>
      <c r="G4621" s="6" t="s">
        <v>4637</v>
      </c>
      <c r="H4621" s="16">
        <v>12713280.653000001</v>
      </c>
      <c r="I4621" s="12" t="s">
        <v>6417</v>
      </c>
      <c r="J4621" s="12" t="s">
        <v>6418</v>
      </c>
      <c r="K4621" s="15">
        <v>2659107</v>
      </c>
      <c r="L4621" s="13" t="s">
        <v>15</v>
      </c>
      <c r="M4621" s="7">
        <v>1</v>
      </c>
      <c r="N4621" s="17"/>
    </row>
    <row r="4622" spans="1:14" ht="94.5">
      <c r="A4622" s="6">
        <v>4620</v>
      </c>
      <c r="B4622" s="8" t="s">
        <v>6051</v>
      </c>
      <c r="C4622" s="9" t="s">
        <v>6420</v>
      </c>
      <c r="D4622" s="10" t="s">
        <v>6421</v>
      </c>
      <c r="E4622" s="11" t="s">
        <v>6422</v>
      </c>
      <c r="F4622" s="6">
        <v>399106</v>
      </c>
      <c r="G4622" s="6" t="s">
        <v>4637</v>
      </c>
      <c r="H4622" s="16">
        <v>28232999.640999999</v>
      </c>
      <c r="I4622" s="12">
        <v>44169</v>
      </c>
      <c r="J4622" s="12" t="s">
        <v>6423</v>
      </c>
      <c r="K4622" s="15">
        <v>0</v>
      </c>
      <c r="L4622" s="13" t="s">
        <v>14</v>
      </c>
      <c r="M4622" s="7">
        <v>1</v>
      </c>
      <c r="N4622" s="17"/>
    </row>
    <row r="4623" spans="1:14" ht="94.5">
      <c r="A4623" s="6">
        <v>4621</v>
      </c>
      <c r="B4623" s="8" t="s">
        <v>6051</v>
      </c>
      <c r="C4623" s="9" t="s">
        <v>6424</v>
      </c>
      <c r="D4623" s="10" t="s">
        <v>6425</v>
      </c>
      <c r="E4623" s="11" t="s">
        <v>6422</v>
      </c>
      <c r="F4623" s="6">
        <v>399106</v>
      </c>
      <c r="G4623" s="6" t="s">
        <v>4637</v>
      </c>
      <c r="H4623" s="16">
        <v>28232999.640999999</v>
      </c>
      <c r="I4623" s="12">
        <v>44169</v>
      </c>
      <c r="J4623" s="12" t="s">
        <v>6423</v>
      </c>
      <c r="K4623" s="15">
        <v>0</v>
      </c>
      <c r="L4623" s="13" t="s">
        <v>14</v>
      </c>
      <c r="M4623" s="7">
        <v>0.51</v>
      </c>
      <c r="N4623" s="17"/>
    </row>
    <row r="4624" spans="1:14" ht="94.5">
      <c r="A4624" s="6">
        <v>4622</v>
      </c>
      <c r="B4624" s="8" t="s">
        <v>6051</v>
      </c>
      <c r="C4624" s="9" t="s">
        <v>6426</v>
      </c>
      <c r="D4624" s="10" t="s">
        <v>6421</v>
      </c>
      <c r="E4624" s="11" t="s">
        <v>6422</v>
      </c>
      <c r="F4624" s="6">
        <v>399106</v>
      </c>
      <c r="G4624" s="6" t="s">
        <v>4637</v>
      </c>
      <c r="H4624" s="16">
        <v>28232999.640999999</v>
      </c>
      <c r="I4624" s="12">
        <v>44169</v>
      </c>
      <c r="J4624" s="12" t="s">
        <v>6423</v>
      </c>
      <c r="K4624" s="15">
        <v>0</v>
      </c>
      <c r="L4624" s="13" t="s">
        <v>14</v>
      </c>
      <c r="M4624" s="7">
        <v>0.49</v>
      </c>
      <c r="N4624" s="17"/>
    </row>
    <row r="4625" spans="1:14" ht="78.75">
      <c r="A4625" s="6">
        <v>4623</v>
      </c>
      <c r="B4625" s="8" t="s">
        <v>6051</v>
      </c>
      <c r="C4625" s="9" t="s">
        <v>6427</v>
      </c>
      <c r="D4625" s="10" t="s">
        <v>6428</v>
      </c>
      <c r="E4625" s="11" t="s">
        <v>6429</v>
      </c>
      <c r="F4625" s="6">
        <v>399107</v>
      </c>
      <c r="G4625" s="6" t="s">
        <v>4637</v>
      </c>
      <c r="H4625" s="16">
        <v>6656906.5</v>
      </c>
      <c r="I4625" s="12" t="s">
        <v>6430</v>
      </c>
      <c r="J4625" s="12" t="s">
        <v>772</v>
      </c>
      <c r="K4625" s="15">
        <v>0</v>
      </c>
      <c r="L4625" s="13" t="s">
        <v>15</v>
      </c>
      <c r="M4625" s="7">
        <v>1</v>
      </c>
      <c r="N4625" s="17"/>
    </row>
    <row r="4626" spans="1:14" ht="94.5">
      <c r="A4626" s="6">
        <v>4624</v>
      </c>
      <c r="B4626" s="8" t="s">
        <v>6051</v>
      </c>
      <c r="C4626" s="9" t="s">
        <v>6431</v>
      </c>
      <c r="D4626" s="10" t="s">
        <v>3801</v>
      </c>
      <c r="E4626" s="11" t="s">
        <v>6432</v>
      </c>
      <c r="F4626" s="6">
        <v>401993</v>
      </c>
      <c r="G4626" s="6" t="s">
        <v>4637</v>
      </c>
      <c r="H4626" s="16">
        <v>29308791.055</v>
      </c>
      <c r="I4626" s="12" t="s">
        <v>6433</v>
      </c>
      <c r="J4626" s="12" t="s">
        <v>6434</v>
      </c>
      <c r="K4626" s="15">
        <v>2085186</v>
      </c>
      <c r="L4626" s="13" t="s">
        <v>15</v>
      </c>
      <c r="M4626" s="7">
        <v>1</v>
      </c>
      <c r="N4626" s="17"/>
    </row>
    <row r="4627" spans="1:14" ht="173.25">
      <c r="A4627" s="6">
        <v>4625</v>
      </c>
      <c r="B4627" s="8" t="s">
        <v>6051</v>
      </c>
      <c r="C4627" s="9" t="s">
        <v>6435</v>
      </c>
      <c r="D4627" s="10" t="s">
        <v>6436</v>
      </c>
      <c r="E4627" s="11" t="s">
        <v>6437</v>
      </c>
      <c r="F4627" s="6">
        <v>464988</v>
      </c>
      <c r="G4627" s="6" t="s">
        <v>4637</v>
      </c>
      <c r="H4627" s="16">
        <v>17318919.622000001</v>
      </c>
      <c r="I4627" s="12" t="s">
        <v>6438</v>
      </c>
      <c r="J4627" s="12" t="s">
        <v>6439</v>
      </c>
      <c r="K4627" s="15">
        <v>0</v>
      </c>
      <c r="L4627" s="13" t="s">
        <v>14</v>
      </c>
      <c r="M4627" s="7">
        <v>1</v>
      </c>
      <c r="N4627" s="17"/>
    </row>
    <row r="4628" spans="1:14" ht="173.25">
      <c r="A4628" s="6">
        <v>4626</v>
      </c>
      <c r="B4628" s="8" t="s">
        <v>6051</v>
      </c>
      <c r="C4628" s="9" t="s">
        <v>6440</v>
      </c>
      <c r="D4628" s="10" t="s">
        <v>6383</v>
      </c>
      <c r="E4628" s="11" t="s">
        <v>6437</v>
      </c>
      <c r="F4628" s="6">
        <v>464988</v>
      </c>
      <c r="G4628" s="6" t="s">
        <v>4637</v>
      </c>
      <c r="H4628" s="16">
        <v>17318919.622000001</v>
      </c>
      <c r="I4628" s="12" t="s">
        <v>6438</v>
      </c>
      <c r="J4628" s="12" t="s">
        <v>6439</v>
      </c>
      <c r="K4628" s="15">
        <v>0</v>
      </c>
      <c r="L4628" s="13" t="s">
        <v>14</v>
      </c>
      <c r="M4628" s="7">
        <v>0.51</v>
      </c>
      <c r="N4628" s="17" t="s">
        <v>6186</v>
      </c>
    </row>
    <row r="4629" spans="1:14" ht="173.25">
      <c r="A4629" s="6">
        <v>4627</v>
      </c>
      <c r="B4629" s="8" t="s">
        <v>6051</v>
      </c>
      <c r="C4629" s="9" t="s">
        <v>6441</v>
      </c>
      <c r="D4629" s="10" t="s">
        <v>6442</v>
      </c>
      <c r="E4629" s="11" t="s">
        <v>6437</v>
      </c>
      <c r="F4629" s="6">
        <v>464988</v>
      </c>
      <c r="G4629" s="6" t="s">
        <v>4637</v>
      </c>
      <c r="H4629" s="16">
        <v>17318919.622000001</v>
      </c>
      <c r="I4629" s="12" t="s">
        <v>6438</v>
      </c>
      <c r="J4629" s="12" t="s">
        <v>6439</v>
      </c>
      <c r="K4629" s="15">
        <v>0</v>
      </c>
      <c r="L4629" s="13" t="s">
        <v>14</v>
      </c>
      <c r="M4629" s="7">
        <v>0.49</v>
      </c>
      <c r="N4629" s="17" t="s">
        <v>6186</v>
      </c>
    </row>
    <row r="4630" spans="1:14" ht="173.25">
      <c r="A4630" s="6">
        <v>4628</v>
      </c>
      <c r="B4630" s="8" t="s">
        <v>6051</v>
      </c>
      <c r="C4630" s="9" t="s">
        <v>6443</v>
      </c>
      <c r="D4630" s="10" t="s">
        <v>6444</v>
      </c>
      <c r="E4630" s="11" t="s">
        <v>6445</v>
      </c>
      <c r="F4630" s="6">
        <v>410859</v>
      </c>
      <c r="G4630" s="6" t="s">
        <v>4637</v>
      </c>
      <c r="H4630" s="16">
        <v>12175055.6</v>
      </c>
      <c r="I4630" s="12" t="s">
        <v>6392</v>
      </c>
      <c r="J4630" s="12" t="s">
        <v>1388</v>
      </c>
      <c r="K4630" s="15">
        <v>3782822</v>
      </c>
      <c r="L4630" s="13" t="s">
        <v>15</v>
      </c>
      <c r="M4630" s="7">
        <v>1</v>
      </c>
      <c r="N4630" s="17"/>
    </row>
    <row r="4631" spans="1:14" ht="173.25">
      <c r="A4631" s="6">
        <v>4629</v>
      </c>
      <c r="B4631" s="8" t="s">
        <v>6051</v>
      </c>
      <c r="C4631" s="9" t="s">
        <v>6446</v>
      </c>
      <c r="D4631" s="10" t="s">
        <v>6447</v>
      </c>
      <c r="E4631" s="11" t="s">
        <v>6448</v>
      </c>
      <c r="F4631" s="6">
        <v>410860</v>
      </c>
      <c r="G4631" s="6" t="s">
        <v>4637</v>
      </c>
      <c r="H4631" s="16">
        <v>5225337.25</v>
      </c>
      <c r="I4631" s="12" t="s">
        <v>6449</v>
      </c>
      <c r="J4631" s="12" t="s">
        <v>6450</v>
      </c>
      <c r="K4631" s="15">
        <v>1471499</v>
      </c>
      <c r="L4631" s="13" t="s">
        <v>15</v>
      </c>
      <c r="M4631" s="7">
        <v>1</v>
      </c>
      <c r="N4631" s="17"/>
    </row>
    <row r="4632" spans="1:14" ht="94.5">
      <c r="A4632" s="6">
        <v>4630</v>
      </c>
      <c r="B4632" s="8" t="s">
        <v>6051</v>
      </c>
      <c r="C4632" s="9" t="s">
        <v>6278</v>
      </c>
      <c r="D4632" s="10" t="s">
        <v>6279</v>
      </c>
      <c r="E4632" s="11" t="s">
        <v>6451</v>
      </c>
      <c r="F4632" s="6">
        <v>316641</v>
      </c>
      <c r="G4632" s="6" t="s">
        <v>4637</v>
      </c>
      <c r="H4632" s="16">
        <v>6551717.2280000001</v>
      </c>
      <c r="I4632" s="12">
        <v>43562</v>
      </c>
      <c r="J4632" s="12">
        <v>43781</v>
      </c>
      <c r="K4632" s="15">
        <v>1787194</v>
      </c>
      <c r="L4632" s="13" t="s">
        <v>15</v>
      </c>
      <c r="M4632" s="7">
        <v>1</v>
      </c>
      <c r="N4632" s="17"/>
    </row>
    <row r="4633" spans="1:14" ht="220.5">
      <c r="A4633" s="6">
        <v>4631</v>
      </c>
      <c r="B4633" s="8" t="s">
        <v>6051</v>
      </c>
      <c r="C4633" s="9" t="s">
        <v>6452</v>
      </c>
      <c r="D4633" s="10" t="s">
        <v>6453</v>
      </c>
      <c r="E4633" s="11" t="s">
        <v>6454</v>
      </c>
      <c r="F4633" s="6">
        <v>316642</v>
      </c>
      <c r="G4633" s="6" t="s">
        <v>4637</v>
      </c>
      <c r="H4633" s="16">
        <v>20461986.372000001</v>
      </c>
      <c r="I4633" s="12">
        <v>43654</v>
      </c>
      <c r="J4633" s="12" t="s">
        <v>6455</v>
      </c>
      <c r="K4633" s="15">
        <v>7000000</v>
      </c>
      <c r="L4633" s="13" t="s">
        <v>14</v>
      </c>
      <c r="M4633" s="7">
        <v>1</v>
      </c>
      <c r="N4633" s="17"/>
    </row>
    <row r="4634" spans="1:14" ht="220.5">
      <c r="A4634" s="6">
        <v>4632</v>
      </c>
      <c r="B4634" s="8" t="s">
        <v>6051</v>
      </c>
      <c r="C4634" s="9" t="s">
        <v>6168</v>
      </c>
      <c r="D4634" s="10" t="s">
        <v>6169</v>
      </c>
      <c r="E4634" s="11" t="s">
        <v>6454</v>
      </c>
      <c r="F4634" s="6">
        <v>316642</v>
      </c>
      <c r="G4634" s="6" t="s">
        <v>4637</v>
      </c>
      <c r="H4634" s="16">
        <v>20461986.372000001</v>
      </c>
      <c r="I4634" s="12">
        <v>43654</v>
      </c>
      <c r="J4634" s="12" t="s">
        <v>6455</v>
      </c>
      <c r="K4634" s="15">
        <v>7000000</v>
      </c>
      <c r="L4634" s="13" t="s">
        <v>14</v>
      </c>
      <c r="M4634" s="7">
        <v>0.45</v>
      </c>
      <c r="N4634" s="17"/>
    </row>
    <row r="4635" spans="1:14" ht="220.5">
      <c r="A4635" s="6">
        <v>4633</v>
      </c>
      <c r="B4635" s="8" t="s">
        <v>6051</v>
      </c>
      <c r="C4635" s="9" t="s">
        <v>6456</v>
      </c>
      <c r="D4635" s="10" t="s">
        <v>6413</v>
      </c>
      <c r="E4635" s="11" t="s">
        <v>6454</v>
      </c>
      <c r="F4635" s="6">
        <v>316642</v>
      </c>
      <c r="G4635" s="6" t="s">
        <v>4637</v>
      </c>
      <c r="H4635" s="16">
        <v>20461986.372000001</v>
      </c>
      <c r="I4635" s="12">
        <v>43654</v>
      </c>
      <c r="J4635" s="12" t="s">
        <v>6455</v>
      </c>
      <c r="K4635" s="15">
        <v>7000000</v>
      </c>
      <c r="L4635" s="13" t="s">
        <v>14</v>
      </c>
      <c r="M4635" s="7">
        <v>0.55000000000000004</v>
      </c>
      <c r="N4635" s="17"/>
    </row>
    <row r="4636" spans="1:14" ht="220.5">
      <c r="A4636" s="6">
        <v>4634</v>
      </c>
      <c r="B4636" s="8" t="s">
        <v>6051</v>
      </c>
      <c r="C4636" s="9" t="s">
        <v>3965</v>
      </c>
      <c r="D4636" s="10" t="s">
        <v>3966</v>
      </c>
      <c r="E4636" s="11" t="s">
        <v>6457</v>
      </c>
      <c r="F4636" s="6">
        <v>343766</v>
      </c>
      <c r="G4636" s="6" t="s">
        <v>4637</v>
      </c>
      <c r="H4636" s="16">
        <v>22540012.888</v>
      </c>
      <c r="I4636" s="12" t="s">
        <v>6458</v>
      </c>
      <c r="J4636" s="12" t="s">
        <v>6418</v>
      </c>
      <c r="K4636" s="15">
        <v>2000000</v>
      </c>
      <c r="L4636" s="13" t="s">
        <v>15</v>
      </c>
      <c r="M4636" s="7">
        <v>1</v>
      </c>
      <c r="N4636" s="17"/>
    </row>
    <row r="4637" spans="1:14" ht="157.5">
      <c r="A4637" s="6">
        <v>4635</v>
      </c>
      <c r="B4637" s="8" t="s">
        <v>6051</v>
      </c>
      <c r="C4637" s="9" t="s">
        <v>6459</v>
      </c>
      <c r="D4637" s="10" t="s">
        <v>6351</v>
      </c>
      <c r="E4637" s="11" t="s">
        <v>6460</v>
      </c>
      <c r="F4637" s="6">
        <v>343767</v>
      </c>
      <c r="G4637" s="6" t="s">
        <v>4637</v>
      </c>
      <c r="H4637" s="16">
        <v>15677958.681</v>
      </c>
      <c r="I4637" s="12" t="s">
        <v>6458</v>
      </c>
      <c r="J4637" s="12" t="s">
        <v>6418</v>
      </c>
      <c r="K4637" s="15">
        <v>4000000</v>
      </c>
      <c r="L4637" s="13" t="s">
        <v>15</v>
      </c>
      <c r="M4637" s="7">
        <v>1</v>
      </c>
      <c r="N4637" s="17"/>
    </row>
    <row r="4638" spans="1:14" ht="157.5">
      <c r="A4638" s="6">
        <v>4636</v>
      </c>
      <c r="B4638" s="8" t="s">
        <v>6051</v>
      </c>
      <c r="C4638" s="9" t="s">
        <v>6364</v>
      </c>
      <c r="D4638" s="10" t="s">
        <v>6365</v>
      </c>
      <c r="E4638" s="11" t="s">
        <v>6461</v>
      </c>
      <c r="F4638" s="6">
        <v>343768</v>
      </c>
      <c r="G4638" s="6" t="s">
        <v>4637</v>
      </c>
      <c r="H4638" s="16">
        <v>13229206.979</v>
      </c>
      <c r="I4638" s="12" t="s">
        <v>6458</v>
      </c>
      <c r="J4638" s="12" t="s">
        <v>6462</v>
      </c>
      <c r="K4638" s="15">
        <v>4100000</v>
      </c>
      <c r="L4638" s="13" t="s">
        <v>15</v>
      </c>
      <c r="M4638" s="7">
        <v>1</v>
      </c>
      <c r="N4638" s="17"/>
    </row>
    <row r="4639" spans="1:14" ht="189">
      <c r="A4639" s="6">
        <v>4637</v>
      </c>
      <c r="B4639" s="8" t="s">
        <v>6051</v>
      </c>
      <c r="C4639" s="9" t="s">
        <v>2052</v>
      </c>
      <c r="D4639" s="10" t="s">
        <v>20</v>
      </c>
      <c r="E4639" s="11" t="s">
        <v>6463</v>
      </c>
      <c r="F4639" s="6">
        <v>433548</v>
      </c>
      <c r="G4639" s="6" t="s">
        <v>4637</v>
      </c>
      <c r="H4639" s="16">
        <v>41499999.338</v>
      </c>
      <c r="I4639" s="12" t="s">
        <v>6338</v>
      </c>
      <c r="J4639" s="12" t="s">
        <v>6259</v>
      </c>
      <c r="K4639" s="15">
        <v>0</v>
      </c>
      <c r="L4639" s="13" t="s">
        <v>15</v>
      </c>
      <c r="M4639" s="7">
        <v>1</v>
      </c>
      <c r="N4639" s="17"/>
    </row>
    <row r="4640" spans="1:14" ht="189">
      <c r="A4640" s="6">
        <v>4638</v>
      </c>
      <c r="B4640" s="8" t="s">
        <v>6051</v>
      </c>
      <c r="C4640" s="9" t="s">
        <v>6464</v>
      </c>
      <c r="D4640" s="10" t="s">
        <v>6465</v>
      </c>
      <c r="E4640" s="11" t="s">
        <v>6466</v>
      </c>
      <c r="F4640" s="6">
        <v>476004</v>
      </c>
      <c r="G4640" s="6" t="s">
        <v>4637</v>
      </c>
      <c r="H4640" s="16">
        <v>24075670.818</v>
      </c>
      <c r="I4640" s="12" t="s">
        <v>6338</v>
      </c>
      <c r="J4640" s="12" t="s">
        <v>6467</v>
      </c>
      <c r="K4640" s="15">
        <v>0</v>
      </c>
      <c r="L4640" s="13" t="s">
        <v>14</v>
      </c>
      <c r="M4640" s="7">
        <v>1</v>
      </c>
      <c r="N4640" s="17"/>
    </row>
    <row r="4641" spans="1:14" ht="189">
      <c r="A4641" s="6">
        <v>4639</v>
      </c>
      <c r="B4641" s="8" t="s">
        <v>6051</v>
      </c>
      <c r="C4641" s="9" t="s">
        <v>6168</v>
      </c>
      <c r="D4641" s="10" t="s">
        <v>6169</v>
      </c>
      <c r="E4641" s="11" t="s">
        <v>6466</v>
      </c>
      <c r="F4641" s="6">
        <v>476004</v>
      </c>
      <c r="G4641" s="6" t="s">
        <v>4637</v>
      </c>
      <c r="H4641" s="16">
        <v>24075670.818</v>
      </c>
      <c r="I4641" s="12" t="s">
        <v>6338</v>
      </c>
      <c r="J4641" s="12" t="s">
        <v>6467</v>
      </c>
      <c r="K4641" s="15">
        <v>0</v>
      </c>
      <c r="L4641" s="13" t="s">
        <v>14</v>
      </c>
      <c r="M4641" s="7">
        <v>0.4</v>
      </c>
      <c r="N4641" s="17"/>
    </row>
    <row r="4642" spans="1:14" ht="189">
      <c r="A4642" s="6">
        <v>4640</v>
      </c>
      <c r="B4642" s="8" t="s">
        <v>6051</v>
      </c>
      <c r="C4642" s="9" t="s">
        <v>6424</v>
      </c>
      <c r="D4642" s="10" t="s">
        <v>6425</v>
      </c>
      <c r="E4642" s="11" t="s">
        <v>6466</v>
      </c>
      <c r="F4642" s="6">
        <v>476004</v>
      </c>
      <c r="G4642" s="6" t="s">
        <v>4637</v>
      </c>
      <c r="H4642" s="16">
        <v>24075670.818</v>
      </c>
      <c r="I4642" s="12" t="s">
        <v>6338</v>
      </c>
      <c r="J4642" s="12" t="s">
        <v>6467</v>
      </c>
      <c r="K4642" s="15">
        <v>0</v>
      </c>
      <c r="L4642" s="13" t="s">
        <v>14</v>
      </c>
      <c r="M4642" s="7">
        <v>0.6</v>
      </c>
      <c r="N4642" s="17"/>
    </row>
    <row r="4643" spans="1:14" ht="189">
      <c r="A4643" s="6">
        <v>4641</v>
      </c>
      <c r="B4643" s="8" t="s">
        <v>6051</v>
      </c>
      <c r="C4643" s="9" t="s">
        <v>6468</v>
      </c>
      <c r="D4643" s="10" t="s">
        <v>6137</v>
      </c>
      <c r="E4643" s="11" t="s">
        <v>6469</v>
      </c>
      <c r="F4643" s="6">
        <v>500785</v>
      </c>
      <c r="G4643" s="6" t="s">
        <v>4637</v>
      </c>
      <c r="H4643" s="16">
        <v>22884324.977000002</v>
      </c>
      <c r="I4643" s="12" t="s">
        <v>1695</v>
      </c>
      <c r="J4643" s="12" t="s">
        <v>1695</v>
      </c>
      <c r="K4643" s="15">
        <v>0</v>
      </c>
      <c r="L4643" s="13" t="s">
        <v>15</v>
      </c>
      <c r="M4643" s="7">
        <v>1</v>
      </c>
      <c r="N4643" s="17" t="s">
        <v>6186</v>
      </c>
    </row>
    <row r="4644" spans="1:14" ht="63">
      <c r="A4644" s="6">
        <v>4642</v>
      </c>
      <c r="B4644" s="8" t="s">
        <v>6051</v>
      </c>
      <c r="C4644" s="9" t="s">
        <v>6470</v>
      </c>
      <c r="D4644" s="10" t="s">
        <v>6471</v>
      </c>
      <c r="E4644" s="11" t="s">
        <v>6472</v>
      </c>
      <c r="F4644" s="6">
        <v>478332</v>
      </c>
      <c r="G4644" s="6" t="s">
        <v>4438</v>
      </c>
      <c r="H4644" s="16">
        <v>225620283.88100001</v>
      </c>
      <c r="I4644" s="12" t="s">
        <v>6361</v>
      </c>
      <c r="J4644" s="12">
        <v>44836</v>
      </c>
      <c r="K4644" s="15">
        <v>0</v>
      </c>
      <c r="L4644" s="13" t="s">
        <v>14</v>
      </c>
      <c r="M4644" s="7">
        <v>1</v>
      </c>
      <c r="N4644" s="17"/>
    </row>
    <row r="4645" spans="1:14" ht="63">
      <c r="A4645" s="6">
        <v>4643</v>
      </c>
      <c r="B4645" s="8" t="s">
        <v>6051</v>
      </c>
      <c r="C4645" s="9" t="s">
        <v>6473</v>
      </c>
      <c r="D4645" s="10" t="s">
        <v>6474</v>
      </c>
      <c r="E4645" s="11" t="s">
        <v>6472</v>
      </c>
      <c r="F4645" s="6">
        <v>478332</v>
      </c>
      <c r="G4645" s="6" t="s">
        <v>4438</v>
      </c>
      <c r="H4645" s="16">
        <v>225620283.88100001</v>
      </c>
      <c r="I4645" s="12" t="s">
        <v>6361</v>
      </c>
      <c r="J4645" s="12">
        <v>44836</v>
      </c>
      <c r="K4645" s="15">
        <v>0</v>
      </c>
      <c r="L4645" s="13" t="s">
        <v>14</v>
      </c>
      <c r="M4645" s="7">
        <v>0.51</v>
      </c>
      <c r="N4645" s="17"/>
    </row>
    <row r="4646" spans="1:14" ht="63">
      <c r="A4646" s="6">
        <v>4644</v>
      </c>
      <c r="B4646" s="8" t="s">
        <v>6051</v>
      </c>
      <c r="C4646" s="9" t="s">
        <v>6475</v>
      </c>
      <c r="D4646" s="10" t="s">
        <v>6476</v>
      </c>
      <c r="E4646" s="11" t="s">
        <v>6472</v>
      </c>
      <c r="F4646" s="6">
        <v>478332</v>
      </c>
      <c r="G4646" s="6" t="s">
        <v>4438</v>
      </c>
      <c r="H4646" s="16">
        <v>225620283.88100001</v>
      </c>
      <c r="I4646" s="12" t="s">
        <v>6361</v>
      </c>
      <c r="J4646" s="12">
        <v>44836</v>
      </c>
      <c r="K4646" s="15">
        <v>0</v>
      </c>
      <c r="L4646" s="13" t="s">
        <v>14</v>
      </c>
      <c r="M4646" s="7">
        <v>0.49</v>
      </c>
      <c r="N4646" s="17"/>
    </row>
    <row r="4647" spans="1:14" ht="47.25">
      <c r="A4647" s="6">
        <v>4645</v>
      </c>
      <c r="B4647" s="8" t="s">
        <v>6051</v>
      </c>
      <c r="C4647" s="9" t="s">
        <v>6477</v>
      </c>
      <c r="D4647" s="10" t="s">
        <v>6258</v>
      </c>
      <c r="E4647" s="11" t="s">
        <v>6478</v>
      </c>
      <c r="F4647" s="6">
        <v>400462</v>
      </c>
      <c r="G4647" s="6" t="s">
        <v>4438</v>
      </c>
      <c r="H4647" s="16">
        <v>188791158.40400001</v>
      </c>
      <c r="I4647" s="12" t="s">
        <v>6479</v>
      </c>
      <c r="J4647" s="12" t="s">
        <v>6480</v>
      </c>
      <c r="K4647" s="15">
        <v>0</v>
      </c>
      <c r="L4647" s="13" t="s">
        <v>14</v>
      </c>
      <c r="M4647" s="7">
        <v>1</v>
      </c>
      <c r="N4647" s="17"/>
    </row>
    <row r="4648" spans="1:14" ht="47.25">
      <c r="A4648" s="6">
        <v>4646</v>
      </c>
      <c r="B4648" s="8" t="s">
        <v>6051</v>
      </c>
      <c r="C4648" s="9" t="s">
        <v>3965</v>
      </c>
      <c r="D4648" s="10" t="s">
        <v>3966</v>
      </c>
      <c r="E4648" s="11" t="s">
        <v>6478</v>
      </c>
      <c r="F4648" s="6">
        <v>400462</v>
      </c>
      <c r="G4648" s="6" t="s">
        <v>4438</v>
      </c>
      <c r="H4648" s="16">
        <v>188791158.40400001</v>
      </c>
      <c r="I4648" s="12" t="s">
        <v>6479</v>
      </c>
      <c r="J4648" s="12" t="s">
        <v>6480</v>
      </c>
      <c r="K4648" s="15">
        <v>0</v>
      </c>
      <c r="L4648" s="13" t="s">
        <v>14</v>
      </c>
      <c r="M4648" s="7">
        <v>0.33</v>
      </c>
      <c r="N4648" s="17"/>
    </row>
    <row r="4649" spans="1:14" ht="63">
      <c r="A4649" s="6">
        <v>4647</v>
      </c>
      <c r="B4649" s="8" t="s">
        <v>6051</v>
      </c>
      <c r="C4649" s="9" t="s">
        <v>1977</v>
      </c>
      <c r="D4649" s="10" t="s">
        <v>1978</v>
      </c>
      <c r="E4649" s="11" t="s">
        <v>6478</v>
      </c>
      <c r="F4649" s="6">
        <v>400462</v>
      </c>
      <c r="G4649" s="6" t="s">
        <v>4438</v>
      </c>
      <c r="H4649" s="16">
        <v>188791158.40400001</v>
      </c>
      <c r="I4649" s="12" t="s">
        <v>6479</v>
      </c>
      <c r="J4649" s="12" t="s">
        <v>6480</v>
      </c>
      <c r="K4649" s="15">
        <v>0</v>
      </c>
      <c r="L4649" s="13" t="s">
        <v>14</v>
      </c>
      <c r="M4649" s="7">
        <v>0.34</v>
      </c>
      <c r="N4649" s="17"/>
    </row>
    <row r="4650" spans="1:14" ht="47.25">
      <c r="A4650" s="6">
        <v>4648</v>
      </c>
      <c r="B4650" s="8" t="s">
        <v>6051</v>
      </c>
      <c r="C4650" s="9" t="s">
        <v>6481</v>
      </c>
      <c r="D4650" s="10" t="s">
        <v>6137</v>
      </c>
      <c r="E4650" s="11" t="s">
        <v>6478</v>
      </c>
      <c r="F4650" s="6">
        <v>400462</v>
      </c>
      <c r="G4650" s="6" t="s">
        <v>4438</v>
      </c>
      <c r="H4650" s="16">
        <v>188791158.40400001</v>
      </c>
      <c r="I4650" s="12" t="s">
        <v>6479</v>
      </c>
      <c r="J4650" s="12" t="s">
        <v>6480</v>
      </c>
      <c r="K4650" s="15">
        <v>0</v>
      </c>
      <c r="L4650" s="13" t="s">
        <v>14</v>
      </c>
      <c r="M4650" s="7">
        <v>0.33</v>
      </c>
      <c r="N4650" s="17"/>
    </row>
    <row r="4651" spans="1:14" ht="47.25">
      <c r="A4651" s="6">
        <v>4649</v>
      </c>
      <c r="B4651" s="8" t="s">
        <v>6051</v>
      </c>
      <c r="C4651" s="9" t="s">
        <v>3965</v>
      </c>
      <c r="D4651" s="10" t="s">
        <v>3966</v>
      </c>
      <c r="E4651" s="11" t="s">
        <v>6482</v>
      </c>
      <c r="F4651" s="6">
        <v>408723</v>
      </c>
      <c r="G4651" s="6" t="s">
        <v>4438</v>
      </c>
      <c r="H4651" s="16">
        <v>96630985.812000006</v>
      </c>
      <c r="I4651" s="12">
        <v>44141</v>
      </c>
      <c r="J4651" s="12" t="s">
        <v>6483</v>
      </c>
      <c r="K4651" s="15">
        <v>0</v>
      </c>
      <c r="L4651" s="13" t="s">
        <v>15</v>
      </c>
      <c r="M4651" s="7">
        <v>1</v>
      </c>
      <c r="N4651" s="17"/>
    </row>
    <row r="4652" spans="1:14" ht="126">
      <c r="A4652" s="6">
        <v>4650</v>
      </c>
      <c r="B4652" s="8" t="s">
        <v>6051</v>
      </c>
      <c r="C4652" s="9" t="s">
        <v>6484</v>
      </c>
      <c r="D4652" s="10" t="s">
        <v>6485</v>
      </c>
      <c r="E4652" s="11" t="s">
        <v>6486</v>
      </c>
      <c r="F4652" s="6">
        <v>416140</v>
      </c>
      <c r="G4652" s="6" t="s">
        <v>4438</v>
      </c>
      <c r="H4652" s="16">
        <v>58482633.868000001</v>
      </c>
      <c r="I4652" s="12" t="s">
        <v>6487</v>
      </c>
      <c r="J4652" s="12" t="s">
        <v>6259</v>
      </c>
      <c r="K4652" s="15">
        <v>0</v>
      </c>
      <c r="L4652" s="13" t="s">
        <v>14</v>
      </c>
      <c r="M4652" s="7">
        <v>1</v>
      </c>
      <c r="N4652" s="17"/>
    </row>
    <row r="4653" spans="1:14" ht="78.75">
      <c r="A4653" s="6">
        <v>4651</v>
      </c>
      <c r="B4653" s="8" t="s">
        <v>6051</v>
      </c>
      <c r="C4653" s="9" t="s">
        <v>4494</v>
      </c>
      <c r="D4653" s="10" t="s">
        <v>1955</v>
      </c>
      <c r="E4653" s="11" t="s">
        <v>6486</v>
      </c>
      <c r="F4653" s="6">
        <v>416140</v>
      </c>
      <c r="G4653" s="6" t="s">
        <v>4438</v>
      </c>
      <c r="H4653" s="16">
        <v>58482633.868000001</v>
      </c>
      <c r="I4653" s="12" t="s">
        <v>6487</v>
      </c>
      <c r="J4653" s="12" t="s">
        <v>6259</v>
      </c>
      <c r="K4653" s="15">
        <v>0</v>
      </c>
      <c r="L4653" s="13" t="s">
        <v>14</v>
      </c>
      <c r="M4653" s="7">
        <v>0.4</v>
      </c>
      <c r="N4653" s="17"/>
    </row>
    <row r="4654" spans="1:14" ht="94.5">
      <c r="A4654" s="6">
        <v>4652</v>
      </c>
      <c r="B4654" s="8" t="s">
        <v>6051</v>
      </c>
      <c r="C4654" s="9" t="s">
        <v>6488</v>
      </c>
      <c r="D4654" s="10" t="s">
        <v>6489</v>
      </c>
      <c r="E4654" s="11" t="s">
        <v>6486</v>
      </c>
      <c r="F4654" s="6">
        <v>416140</v>
      </c>
      <c r="G4654" s="6" t="s">
        <v>4438</v>
      </c>
      <c r="H4654" s="16">
        <v>58482633.868000001</v>
      </c>
      <c r="I4654" s="12" t="s">
        <v>6487</v>
      </c>
      <c r="J4654" s="12" t="s">
        <v>6259</v>
      </c>
      <c r="K4654" s="15">
        <v>0</v>
      </c>
      <c r="L4654" s="13" t="s">
        <v>14</v>
      </c>
      <c r="M4654" s="7">
        <v>0.3</v>
      </c>
      <c r="N4654" s="17"/>
    </row>
    <row r="4655" spans="1:14" ht="78.75">
      <c r="A4655" s="6">
        <v>4653</v>
      </c>
      <c r="B4655" s="8" t="s">
        <v>6051</v>
      </c>
      <c r="C4655" s="9" t="s">
        <v>6490</v>
      </c>
      <c r="D4655" s="10" t="s">
        <v>6491</v>
      </c>
      <c r="E4655" s="11" t="s">
        <v>6486</v>
      </c>
      <c r="F4655" s="6">
        <v>416140</v>
      </c>
      <c r="G4655" s="6" t="s">
        <v>4438</v>
      </c>
      <c r="H4655" s="16">
        <v>58482633.868000001</v>
      </c>
      <c r="I4655" s="12" t="s">
        <v>6487</v>
      </c>
      <c r="J4655" s="12" t="s">
        <v>6259</v>
      </c>
      <c r="K4655" s="15">
        <v>0</v>
      </c>
      <c r="L4655" s="13" t="s">
        <v>14</v>
      </c>
      <c r="M4655" s="7">
        <v>0.3</v>
      </c>
      <c r="N4655" s="17"/>
    </row>
    <row r="4656" spans="1:14" ht="126">
      <c r="A4656" s="6">
        <v>4654</v>
      </c>
      <c r="B4656" s="8" t="s">
        <v>6051</v>
      </c>
      <c r="C4656" s="9" t="s">
        <v>6484</v>
      </c>
      <c r="D4656" s="10" t="s">
        <v>6485</v>
      </c>
      <c r="E4656" s="11" t="s">
        <v>6492</v>
      </c>
      <c r="F4656" s="6">
        <v>416141</v>
      </c>
      <c r="G4656" s="6" t="s">
        <v>4438</v>
      </c>
      <c r="H4656" s="16">
        <v>114926635.064</v>
      </c>
      <c r="I4656" s="12" t="s">
        <v>6487</v>
      </c>
      <c r="J4656" s="12" t="s">
        <v>6228</v>
      </c>
      <c r="K4656" s="15">
        <v>0</v>
      </c>
      <c r="L4656" s="13" t="s">
        <v>14</v>
      </c>
      <c r="M4656" s="7">
        <v>1</v>
      </c>
      <c r="N4656" s="17"/>
    </row>
    <row r="4657" spans="1:14" ht="63">
      <c r="A4657" s="6">
        <v>4655</v>
      </c>
      <c r="B4657" s="8" t="s">
        <v>6051</v>
      </c>
      <c r="C4657" s="9" t="s">
        <v>4494</v>
      </c>
      <c r="D4657" s="10" t="s">
        <v>1955</v>
      </c>
      <c r="E4657" s="11" t="s">
        <v>6492</v>
      </c>
      <c r="F4657" s="6">
        <v>416141</v>
      </c>
      <c r="G4657" s="6" t="s">
        <v>4438</v>
      </c>
      <c r="H4657" s="16">
        <v>114926635.064</v>
      </c>
      <c r="I4657" s="12" t="s">
        <v>6487</v>
      </c>
      <c r="J4657" s="12" t="s">
        <v>6228</v>
      </c>
      <c r="K4657" s="15">
        <v>0</v>
      </c>
      <c r="L4657" s="13" t="s">
        <v>14</v>
      </c>
      <c r="M4657" s="7">
        <v>0.4</v>
      </c>
      <c r="N4657" s="17"/>
    </row>
    <row r="4658" spans="1:14" ht="94.5">
      <c r="A4658" s="6">
        <v>4656</v>
      </c>
      <c r="B4658" s="8" t="s">
        <v>6051</v>
      </c>
      <c r="C4658" s="9" t="s">
        <v>6488</v>
      </c>
      <c r="D4658" s="10" t="s">
        <v>6489</v>
      </c>
      <c r="E4658" s="11" t="s">
        <v>6492</v>
      </c>
      <c r="F4658" s="6">
        <v>416141</v>
      </c>
      <c r="G4658" s="6" t="s">
        <v>4438</v>
      </c>
      <c r="H4658" s="16">
        <v>114926635.064</v>
      </c>
      <c r="I4658" s="12" t="s">
        <v>6487</v>
      </c>
      <c r="J4658" s="12" t="s">
        <v>6228</v>
      </c>
      <c r="K4658" s="15">
        <v>0</v>
      </c>
      <c r="L4658" s="13" t="s">
        <v>14</v>
      </c>
      <c r="M4658" s="7">
        <v>0.3</v>
      </c>
      <c r="N4658" s="17"/>
    </row>
    <row r="4659" spans="1:14" ht="78.75">
      <c r="A4659" s="6">
        <v>4657</v>
      </c>
      <c r="B4659" s="8" t="s">
        <v>6051</v>
      </c>
      <c r="C4659" s="9" t="s">
        <v>6490</v>
      </c>
      <c r="D4659" s="10" t="s">
        <v>6491</v>
      </c>
      <c r="E4659" s="11" t="s">
        <v>6492</v>
      </c>
      <c r="F4659" s="6">
        <v>416141</v>
      </c>
      <c r="G4659" s="6" t="s">
        <v>4438</v>
      </c>
      <c r="H4659" s="16">
        <v>114926635.064</v>
      </c>
      <c r="I4659" s="12" t="s">
        <v>6487</v>
      </c>
      <c r="J4659" s="12" t="s">
        <v>6228</v>
      </c>
      <c r="K4659" s="15">
        <v>0</v>
      </c>
      <c r="L4659" s="13" t="s">
        <v>14</v>
      </c>
      <c r="M4659" s="7">
        <v>0.3</v>
      </c>
      <c r="N4659" s="17"/>
    </row>
    <row r="4660" spans="1:14" ht="141.75">
      <c r="A4660" s="6">
        <v>4658</v>
      </c>
      <c r="B4660" s="8" t="s">
        <v>6051</v>
      </c>
      <c r="C4660" s="9" t="s">
        <v>6493</v>
      </c>
      <c r="D4660" s="10" t="s">
        <v>6494</v>
      </c>
      <c r="E4660" s="11" t="s">
        <v>6495</v>
      </c>
      <c r="F4660" s="6">
        <v>450921</v>
      </c>
      <c r="G4660" s="6" t="s">
        <v>4438</v>
      </c>
      <c r="H4660" s="16">
        <v>80175547.972000003</v>
      </c>
      <c r="I4660" s="12" t="s">
        <v>6496</v>
      </c>
      <c r="J4660" s="12" t="s">
        <v>6497</v>
      </c>
      <c r="K4660" s="15">
        <v>0</v>
      </c>
      <c r="L4660" s="13" t="s">
        <v>14</v>
      </c>
      <c r="M4660" s="7">
        <v>1</v>
      </c>
      <c r="N4660" s="17"/>
    </row>
    <row r="4661" spans="1:14" ht="141.75">
      <c r="A4661" s="6">
        <v>4659</v>
      </c>
      <c r="B4661" s="8" t="s">
        <v>6051</v>
      </c>
      <c r="C4661" s="9" t="s">
        <v>6498</v>
      </c>
      <c r="D4661" s="10" t="s">
        <v>3240</v>
      </c>
      <c r="E4661" s="11" t="s">
        <v>6495</v>
      </c>
      <c r="F4661" s="6">
        <v>450921</v>
      </c>
      <c r="G4661" s="6" t="s">
        <v>4438</v>
      </c>
      <c r="H4661" s="16">
        <v>80175547.972000003</v>
      </c>
      <c r="I4661" s="12" t="s">
        <v>6496</v>
      </c>
      <c r="J4661" s="12" t="s">
        <v>6497</v>
      </c>
      <c r="K4661" s="15">
        <v>0</v>
      </c>
      <c r="L4661" s="13" t="s">
        <v>14</v>
      </c>
      <c r="M4661" s="7">
        <v>0.49</v>
      </c>
      <c r="N4661" s="17"/>
    </row>
    <row r="4662" spans="1:14" ht="141.75">
      <c r="A4662" s="6">
        <v>4660</v>
      </c>
      <c r="B4662" s="8" t="s">
        <v>6051</v>
      </c>
      <c r="C4662" s="9" t="s">
        <v>6499</v>
      </c>
      <c r="D4662" s="10" t="s">
        <v>1651</v>
      </c>
      <c r="E4662" s="11" t="s">
        <v>6495</v>
      </c>
      <c r="F4662" s="6">
        <v>450921</v>
      </c>
      <c r="G4662" s="6" t="s">
        <v>4438</v>
      </c>
      <c r="H4662" s="16">
        <v>80175547.972000003</v>
      </c>
      <c r="I4662" s="12" t="s">
        <v>6496</v>
      </c>
      <c r="J4662" s="12" t="s">
        <v>6497</v>
      </c>
      <c r="K4662" s="15">
        <v>0</v>
      </c>
      <c r="L4662" s="13" t="s">
        <v>14</v>
      </c>
      <c r="M4662" s="7">
        <v>0.51</v>
      </c>
      <c r="N4662" s="17"/>
    </row>
    <row r="4663" spans="1:14" ht="78.75">
      <c r="A4663" s="6">
        <v>4661</v>
      </c>
      <c r="B4663" s="8" t="s">
        <v>6051</v>
      </c>
      <c r="C4663" s="9"/>
      <c r="D4663" s="10"/>
      <c r="E4663" s="11" t="s">
        <v>6500</v>
      </c>
      <c r="F4663" s="6">
        <v>515029</v>
      </c>
      <c r="G4663" s="6" t="s">
        <v>4438</v>
      </c>
      <c r="H4663" s="16" t="s">
        <v>1695</v>
      </c>
      <c r="I4663" s="12" t="s">
        <v>1695</v>
      </c>
      <c r="J4663" s="12" t="s">
        <v>1695</v>
      </c>
      <c r="K4663" s="15">
        <v>0</v>
      </c>
      <c r="L4663" s="13" t="s">
        <v>1695</v>
      </c>
      <c r="M4663" s="7" t="s">
        <v>1695</v>
      </c>
      <c r="N4663" s="17" t="s">
        <v>6501</v>
      </c>
    </row>
    <row r="4664" spans="1:14" ht="78.75">
      <c r="A4664" s="6">
        <v>4662</v>
      </c>
      <c r="B4664" s="8" t="s">
        <v>6051</v>
      </c>
      <c r="C4664" s="9" t="s">
        <v>6502</v>
      </c>
      <c r="D4664" s="10" t="s">
        <v>6503</v>
      </c>
      <c r="E4664" s="11" t="s">
        <v>6504</v>
      </c>
      <c r="F4664" s="6">
        <v>222695</v>
      </c>
      <c r="G4664" s="6" t="s">
        <v>1611</v>
      </c>
      <c r="H4664" s="16">
        <v>683669736.11000001</v>
      </c>
      <c r="I4664" s="12" t="s">
        <v>6505</v>
      </c>
      <c r="J4664" s="12" t="s">
        <v>6506</v>
      </c>
      <c r="K4664" s="15">
        <v>20000000</v>
      </c>
      <c r="L4664" s="13" t="s">
        <v>15</v>
      </c>
      <c r="M4664" s="7">
        <v>1</v>
      </c>
      <c r="N4664" s="17"/>
    </row>
    <row r="4665" spans="1:14" ht="63">
      <c r="A4665" s="6">
        <v>4663</v>
      </c>
      <c r="B4665" s="8" t="s">
        <v>6051</v>
      </c>
      <c r="C4665" s="9" t="s">
        <v>6507</v>
      </c>
      <c r="D4665" s="10" t="s">
        <v>6508</v>
      </c>
      <c r="E4665" s="11" t="s">
        <v>6509</v>
      </c>
      <c r="F4665" s="6">
        <v>374087</v>
      </c>
      <c r="G4665" s="6" t="s">
        <v>6510</v>
      </c>
      <c r="H4665" s="16">
        <v>41732837.498000003</v>
      </c>
      <c r="I4665" s="12" t="s">
        <v>6511</v>
      </c>
      <c r="J4665" s="12" t="s">
        <v>24</v>
      </c>
      <c r="K4665" s="15">
        <v>0</v>
      </c>
      <c r="L4665" s="13" t="s">
        <v>14</v>
      </c>
      <c r="M4665" s="7">
        <v>1</v>
      </c>
      <c r="N4665" s="17"/>
    </row>
    <row r="4666" spans="1:14" ht="63">
      <c r="A4666" s="6">
        <v>4664</v>
      </c>
      <c r="B4666" s="8" t="s">
        <v>6051</v>
      </c>
      <c r="C4666" s="9" t="s">
        <v>6512</v>
      </c>
      <c r="D4666" s="10" t="s">
        <v>1184</v>
      </c>
      <c r="E4666" s="11" t="s">
        <v>6509</v>
      </c>
      <c r="F4666" s="6">
        <v>374087</v>
      </c>
      <c r="G4666" s="6" t="s">
        <v>6510</v>
      </c>
      <c r="H4666" s="16">
        <v>41732837.498000003</v>
      </c>
      <c r="I4666" s="12" t="s">
        <v>6511</v>
      </c>
      <c r="J4666" s="12" t="s">
        <v>24</v>
      </c>
      <c r="K4666" s="15">
        <v>0</v>
      </c>
      <c r="L4666" s="13" t="s">
        <v>14</v>
      </c>
      <c r="M4666" s="7">
        <v>0.51</v>
      </c>
      <c r="N4666" s="17"/>
    </row>
    <row r="4667" spans="1:14" ht="63">
      <c r="A4667" s="6">
        <v>4665</v>
      </c>
      <c r="B4667" s="8" t="s">
        <v>6051</v>
      </c>
      <c r="C4667" s="9" t="s">
        <v>6513</v>
      </c>
      <c r="D4667" s="10" t="s">
        <v>6514</v>
      </c>
      <c r="E4667" s="11" t="s">
        <v>6509</v>
      </c>
      <c r="F4667" s="6">
        <v>374087</v>
      </c>
      <c r="G4667" s="6" t="s">
        <v>6510</v>
      </c>
      <c r="H4667" s="16">
        <v>41732837.498000003</v>
      </c>
      <c r="I4667" s="12" t="s">
        <v>6511</v>
      </c>
      <c r="J4667" s="12" t="s">
        <v>24</v>
      </c>
      <c r="K4667" s="15">
        <v>0</v>
      </c>
      <c r="L4667" s="13" t="s">
        <v>14</v>
      </c>
      <c r="M4667" s="7">
        <v>0.49</v>
      </c>
      <c r="N4667" s="17"/>
    </row>
    <row r="4668" spans="1:14" ht="78.75">
      <c r="A4668" s="6">
        <v>4666</v>
      </c>
      <c r="B4668" s="8" t="s">
        <v>6051</v>
      </c>
      <c r="C4668" s="9" t="s">
        <v>6507</v>
      </c>
      <c r="D4668" s="10" t="s">
        <v>6508</v>
      </c>
      <c r="E4668" s="11" t="s">
        <v>6515</v>
      </c>
      <c r="F4668" s="6">
        <v>374086</v>
      </c>
      <c r="G4668" s="6" t="s">
        <v>6510</v>
      </c>
      <c r="H4668" s="16">
        <v>25459117.784000002</v>
      </c>
      <c r="I4668" s="12">
        <v>43953</v>
      </c>
      <c r="J4668" s="12" t="s">
        <v>1384</v>
      </c>
      <c r="K4668" s="15">
        <v>5578000</v>
      </c>
      <c r="L4668" s="13" t="s">
        <v>14</v>
      </c>
      <c r="M4668" s="7">
        <v>1</v>
      </c>
      <c r="N4668" s="17"/>
    </row>
    <row r="4669" spans="1:14" ht="78.75">
      <c r="A4669" s="6">
        <v>4667</v>
      </c>
      <c r="B4669" s="8" t="s">
        <v>6051</v>
      </c>
      <c r="C4669" s="9" t="s">
        <v>6512</v>
      </c>
      <c r="D4669" s="10" t="s">
        <v>1184</v>
      </c>
      <c r="E4669" s="11" t="s">
        <v>6515</v>
      </c>
      <c r="F4669" s="6">
        <v>374086</v>
      </c>
      <c r="G4669" s="6" t="s">
        <v>6510</v>
      </c>
      <c r="H4669" s="16">
        <v>25459117.784000002</v>
      </c>
      <c r="I4669" s="12">
        <v>43953</v>
      </c>
      <c r="J4669" s="12" t="s">
        <v>1384</v>
      </c>
      <c r="K4669" s="15">
        <v>5578000</v>
      </c>
      <c r="L4669" s="13" t="s">
        <v>14</v>
      </c>
      <c r="M4669" s="7">
        <v>0.51</v>
      </c>
      <c r="N4669" s="17"/>
    </row>
    <row r="4670" spans="1:14" ht="78.75">
      <c r="A4670" s="6">
        <v>4668</v>
      </c>
      <c r="B4670" s="8" t="s">
        <v>6051</v>
      </c>
      <c r="C4670" s="9" t="s">
        <v>6513</v>
      </c>
      <c r="D4670" s="10" t="s">
        <v>6514</v>
      </c>
      <c r="E4670" s="11" t="s">
        <v>6515</v>
      </c>
      <c r="F4670" s="6">
        <v>374086</v>
      </c>
      <c r="G4670" s="6" t="s">
        <v>6510</v>
      </c>
      <c r="H4670" s="16">
        <v>25459117.784000002</v>
      </c>
      <c r="I4670" s="12">
        <v>43953</v>
      </c>
      <c r="J4670" s="12" t="s">
        <v>1384</v>
      </c>
      <c r="K4670" s="15">
        <v>5578000</v>
      </c>
      <c r="L4670" s="13" t="s">
        <v>14</v>
      </c>
      <c r="M4670" s="7">
        <v>0.49</v>
      </c>
      <c r="N4670" s="17"/>
    </row>
    <row r="4671" spans="1:14" ht="78.75">
      <c r="A4671" s="6">
        <v>4669</v>
      </c>
      <c r="B4671" s="8" t="s">
        <v>6051</v>
      </c>
      <c r="C4671" s="9" t="s">
        <v>6516</v>
      </c>
      <c r="D4671" s="10" t="s">
        <v>6517</v>
      </c>
      <c r="E4671" s="11" t="s">
        <v>6518</v>
      </c>
      <c r="F4671" s="6">
        <v>409020</v>
      </c>
      <c r="G4671" s="6" t="s">
        <v>6510</v>
      </c>
      <c r="H4671" s="16">
        <v>38345631.935999997</v>
      </c>
      <c r="I4671" s="12" t="s">
        <v>6519</v>
      </c>
      <c r="J4671" s="12">
        <v>44199</v>
      </c>
      <c r="K4671" s="15">
        <v>19179726</v>
      </c>
      <c r="L4671" s="13" t="s">
        <v>15</v>
      </c>
      <c r="M4671" s="7">
        <v>1</v>
      </c>
      <c r="N4671" s="17"/>
    </row>
    <row r="4672" spans="1:14" ht="110.25">
      <c r="A4672" s="6">
        <v>4670</v>
      </c>
      <c r="B4672" s="8" t="s">
        <v>6051</v>
      </c>
      <c r="C4672" s="9" t="s">
        <v>6520</v>
      </c>
      <c r="D4672" s="10" t="s">
        <v>6521</v>
      </c>
      <c r="E4672" s="11" t="s">
        <v>6522</v>
      </c>
      <c r="F4672" s="6">
        <v>370939</v>
      </c>
      <c r="G4672" s="6" t="s">
        <v>6510</v>
      </c>
      <c r="H4672" s="16">
        <v>30552995.368000001</v>
      </c>
      <c r="I4672" s="12">
        <v>44106</v>
      </c>
      <c r="J4672" s="12" t="s">
        <v>1384</v>
      </c>
      <c r="K4672" s="15">
        <v>15038000</v>
      </c>
      <c r="L4672" s="13" t="s">
        <v>14</v>
      </c>
      <c r="M4672" s="7">
        <v>1</v>
      </c>
      <c r="N4672" s="17"/>
    </row>
    <row r="4673" spans="1:14" ht="110.25">
      <c r="A4673" s="6">
        <v>4671</v>
      </c>
      <c r="B4673" s="8" t="s">
        <v>6051</v>
      </c>
      <c r="C4673" s="9" t="s">
        <v>5144</v>
      </c>
      <c r="D4673" s="10" t="s">
        <v>5145</v>
      </c>
      <c r="E4673" s="11" t="s">
        <v>6522</v>
      </c>
      <c r="F4673" s="6">
        <v>370939</v>
      </c>
      <c r="G4673" s="6" t="s">
        <v>6510</v>
      </c>
      <c r="H4673" s="16">
        <v>30552995.368000001</v>
      </c>
      <c r="I4673" s="12">
        <v>44106</v>
      </c>
      <c r="J4673" s="12" t="s">
        <v>1384</v>
      </c>
      <c r="K4673" s="15">
        <v>15038000</v>
      </c>
      <c r="L4673" s="13" t="s">
        <v>14</v>
      </c>
      <c r="M4673" s="7">
        <v>0.8</v>
      </c>
      <c r="N4673" s="17"/>
    </row>
    <row r="4674" spans="1:14" ht="78.75">
      <c r="A4674" s="6">
        <v>4672</v>
      </c>
      <c r="B4674" s="8" t="s">
        <v>6051</v>
      </c>
      <c r="C4674" s="9" t="s">
        <v>6523</v>
      </c>
      <c r="D4674" s="10" t="s">
        <v>6524</v>
      </c>
      <c r="E4674" s="11" t="s">
        <v>6522</v>
      </c>
      <c r="F4674" s="6">
        <v>370939</v>
      </c>
      <c r="G4674" s="6" t="s">
        <v>6510</v>
      </c>
      <c r="H4674" s="16">
        <v>30552995.368000001</v>
      </c>
      <c r="I4674" s="12">
        <v>44106</v>
      </c>
      <c r="J4674" s="12" t="s">
        <v>1384</v>
      </c>
      <c r="K4674" s="15">
        <v>15038000</v>
      </c>
      <c r="L4674" s="13" t="s">
        <v>14</v>
      </c>
      <c r="M4674" s="7">
        <v>0.2</v>
      </c>
      <c r="N4674" s="17"/>
    </row>
    <row r="4675" spans="1:14" ht="63">
      <c r="A4675" s="6">
        <v>4673</v>
      </c>
      <c r="B4675" s="8" t="s">
        <v>6051</v>
      </c>
      <c r="C4675" s="9" t="s">
        <v>6525</v>
      </c>
      <c r="D4675" s="10" t="s">
        <v>6526</v>
      </c>
      <c r="E4675" s="11" t="s">
        <v>6527</v>
      </c>
      <c r="F4675" s="6">
        <v>394505</v>
      </c>
      <c r="G4675" s="6" t="s">
        <v>6510</v>
      </c>
      <c r="H4675" s="16">
        <v>78919501.467999995</v>
      </c>
      <c r="I4675" s="12" t="s">
        <v>6519</v>
      </c>
      <c r="J4675" s="12" t="s">
        <v>6528</v>
      </c>
      <c r="K4675" s="15">
        <v>0</v>
      </c>
      <c r="L4675" s="13" t="s">
        <v>14</v>
      </c>
      <c r="M4675" s="7">
        <v>1</v>
      </c>
      <c r="N4675" s="17"/>
    </row>
    <row r="4676" spans="1:14" ht="63">
      <c r="A4676" s="6">
        <v>4674</v>
      </c>
      <c r="B4676" s="8" t="s">
        <v>6051</v>
      </c>
      <c r="C4676" s="9" t="s">
        <v>6529</v>
      </c>
      <c r="D4676" s="10" t="s">
        <v>2663</v>
      </c>
      <c r="E4676" s="11" t="s">
        <v>6527</v>
      </c>
      <c r="F4676" s="6">
        <v>394505</v>
      </c>
      <c r="G4676" s="6" t="s">
        <v>6510</v>
      </c>
      <c r="H4676" s="16">
        <v>78919501.467999995</v>
      </c>
      <c r="I4676" s="12" t="s">
        <v>6519</v>
      </c>
      <c r="J4676" s="12" t="s">
        <v>6528</v>
      </c>
      <c r="K4676" s="15">
        <v>0</v>
      </c>
      <c r="L4676" s="13" t="s">
        <v>14</v>
      </c>
      <c r="M4676" s="7">
        <v>0.51</v>
      </c>
      <c r="N4676" s="17"/>
    </row>
    <row r="4677" spans="1:14" ht="63">
      <c r="A4677" s="6">
        <v>4675</v>
      </c>
      <c r="B4677" s="8" t="s">
        <v>6051</v>
      </c>
      <c r="C4677" s="9" t="s">
        <v>6299</v>
      </c>
      <c r="D4677" s="10" t="s">
        <v>6256</v>
      </c>
      <c r="E4677" s="11" t="s">
        <v>6527</v>
      </c>
      <c r="F4677" s="6">
        <v>394505</v>
      </c>
      <c r="G4677" s="6" t="s">
        <v>6510</v>
      </c>
      <c r="H4677" s="16">
        <v>78919501.467999995</v>
      </c>
      <c r="I4677" s="12" t="s">
        <v>6519</v>
      </c>
      <c r="J4677" s="12" t="s">
        <v>6528</v>
      </c>
      <c r="K4677" s="15">
        <v>0</v>
      </c>
      <c r="L4677" s="13" t="s">
        <v>14</v>
      </c>
      <c r="M4677" s="7">
        <v>0.49</v>
      </c>
      <c r="N4677" s="17"/>
    </row>
    <row r="4678" spans="1:14" ht="78.75">
      <c r="A4678" s="6">
        <v>4676</v>
      </c>
      <c r="B4678" s="8" t="s">
        <v>6051</v>
      </c>
      <c r="C4678" s="9" t="s">
        <v>6525</v>
      </c>
      <c r="D4678" s="10" t="s">
        <v>6526</v>
      </c>
      <c r="E4678" s="11" t="s">
        <v>6530</v>
      </c>
      <c r="F4678" s="6">
        <v>369705</v>
      </c>
      <c r="G4678" s="6" t="s">
        <v>6510</v>
      </c>
      <c r="H4678" s="16">
        <v>52813355.630999997</v>
      </c>
      <c r="I4678" s="12">
        <v>43852</v>
      </c>
      <c r="J4678" s="12">
        <v>7828</v>
      </c>
      <c r="K4678" s="15">
        <v>0</v>
      </c>
      <c r="L4678" s="13" t="s">
        <v>14</v>
      </c>
      <c r="M4678" s="7">
        <v>1</v>
      </c>
      <c r="N4678" s="17"/>
    </row>
    <row r="4679" spans="1:14" ht="78.75">
      <c r="A4679" s="6">
        <v>4677</v>
      </c>
      <c r="B4679" s="8" t="s">
        <v>6051</v>
      </c>
      <c r="C4679" s="9" t="s">
        <v>6529</v>
      </c>
      <c r="D4679" s="10" t="s">
        <v>2663</v>
      </c>
      <c r="E4679" s="11" t="s">
        <v>6530</v>
      </c>
      <c r="F4679" s="6">
        <v>369705</v>
      </c>
      <c r="G4679" s="6" t="s">
        <v>6510</v>
      </c>
      <c r="H4679" s="16">
        <v>52813355.630999997</v>
      </c>
      <c r="I4679" s="12">
        <v>43852</v>
      </c>
      <c r="J4679" s="12">
        <v>7828</v>
      </c>
      <c r="K4679" s="15">
        <v>0</v>
      </c>
      <c r="L4679" s="13" t="s">
        <v>14</v>
      </c>
      <c r="M4679" s="7">
        <v>0.51</v>
      </c>
      <c r="N4679" s="17"/>
    </row>
    <row r="4680" spans="1:14" ht="78.75">
      <c r="A4680" s="6">
        <v>4678</v>
      </c>
      <c r="B4680" s="8" t="s">
        <v>6051</v>
      </c>
      <c r="C4680" s="9" t="s">
        <v>6299</v>
      </c>
      <c r="D4680" s="10" t="s">
        <v>6256</v>
      </c>
      <c r="E4680" s="11" t="s">
        <v>6530</v>
      </c>
      <c r="F4680" s="6">
        <v>369705</v>
      </c>
      <c r="G4680" s="6" t="s">
        <v>6510</v>
      </c>
      <c r="H4680" s="16">
        <v>52813355.630999997</v>
      </c>
      <c r="I4680" s="12">
        <v>43852</v>
      </c>
      <c r="J4680" s="12">
        <v>7828</v>
      </c>
      <c r="K4680" s="15">
        <v>0</v>
      </c>
      <c r="L4680" s="13" t="s">
        <v>14</v>
      </c>
      <c r="M4680" s="7">
        <v>0.49</v>
      </c>
      <c r="N4680" s="17"/>
    </row>
    <row r="4681" spans="1:14" ht="315">
      <c r="A4681" s="6">
        <v>4679</v>
      </c>
      <c r="B4681" s="8" t="s">
        <v>6051</v>
      </c>
      <c r="C4681" s="9" t="s">
        <v>6531</v>
      </c>
      <c r="D4681" s="10" t="s">
        <v>6532</v>
      </c>
      <c r="E4681" s="11" t="s">
        <v>6533</v>
      </c>
      <c r="F4681" s="6">
        <v>461882</v>
      </c>
      <c r="G4681" s="6" t="s">
        <v>1687</v>
      </c>
      <c r="H4681" s="16">
        <v>7848958.0750000002</v>
      </c>
      <c r="I4681" s="12">
        <v>44094</v>
      </c>
      <c r="J4681" s="12">
        <v>7842</v>
      </c>
      <c r="K4681" s="15">
        <v>0</v>
      </c>
      <c r="L4681" s="13" t="s">
        <v>15</v>
      </c>
      <c r="M4681" s="7">
        <v>1</v>
      </c>
      <c r="N4681" s="17"/>
    </row>
    <row r="4682" spans="1:14" ht="63">
      <c r="A4682" s="6">
        <v>4680</v>
      </c>
      <c r="B4682" s="8" t="s">
        <v>6051</v>
      </c>
      <c r="C4682" s="9" t="s">
        <v>6357</v>
      </c>
      <c r="D4682" s="10" t="s">
        <v>6245</v>
      </c>
      <c r="E4682" s="11" t="s">
        <v>6534</v>
      </c>
      <c r="F4682" s="6">
        <v>367168</v>
      </c>
      <c r="G4682" s="6" t="s">
        <v>1109</v>
      </c>
      <c r="H4682" s="16">
        <v>473095.25</v>
      </c>
      <c r="I4682" s="12" t="s">
        <v>6298</v>
      </c>
      <c r="J4682" s="12" t="s">
        <v>6535</v>
      </c>
      <c r="K4682" s="15">
        <v>0</v>
      </c>
      <c r="L4682" s="13" t="s">
        <v>15</v>
      </c>
      <c r="M4682" s="7">
        <v>1</v>
      </c>
      <c r="N4682" s="17"/>
    </row>
    <row r="4683" spans="1:14" ht="63">
      <c r="A4683" s="6">
        <v>4681</v>
      </c>
      <c r="B4683" s="8" t="s">
        <v>6051</v>
      </c>
      <c r="C4683" s="9" t="s">
        <v>6536</v>
      </c>
      <c r="D4683" s="10" t="s">
        <v>6537</v>
      </c>
      <c r="E4683" s="11" t="s">
        <v>6538</v>
      </c>
      <c r="F4683" s="6">
        <v>380275</v>
      </c>
      <c r="G4683" s="6" t="s">
        <v>1109</v>
      </c>
      <c r="H4683" s="16">
        <v>11683141.800000001</v>
      </c>
      <c r="I4683" s="12">
        <v>43983</v>
      </c>
      <c r="J4683" s="12" t="s">
        <v>6539</v>
      </c>
      <c r="K4683" s="15">
        <v>8651397</v>
      </c>
      <c r="L4683" s="13" t="s">
        <v>15</v>
      </c>
      <c r="M4683" s="7">
        <v>1</v>
      </c>
      <c r="N4683" s="17"/>
    </row>
    <row r="4684" spans="1:14" ht="63">
      <c r="A4684" s="6">
        <v>4682</v>
      </c>
      <c r="B4684" s="8" t="s">
        <v>6051</v>
      </c>
      <c r="C4684" s="9" t="s">
        <v>6540</v>
      </c>
      <c r="D4684" s="10" t="s">
        <v>6541</v>
      </c>
      <c r="E4684" s="11" t="s">
        <v>6542</v>
      </c>
      <c r="F4684" s="6">
        <v>401668</v>
      </c>
      <c r="G4684" s="6" t="s">
        <v>1109</v>
      </c>
      <c r="H4684" s="16">
        <v>671915.05</v>
      </c>
      <c r="I4684" s="12" t="s">
        <v>6543</v>
      </c>
      <c r="J4684" s="12" t="s">
        <v>6479</v>
      </c>
      <c r="K4684" s="15">
        <v>0</v>
      </c>
      <c r="L4684" s="13" t="s">
        <v>15</v>
      </c>
      <c r="M4684" s="7">
        <v>1</v>
      </c>
      <c r="N4684" s="17"/>
    </row>
    <row r="4685" spans="1:14" ht="63">
      <c r="A4685" s="6">
        <v>4683</v>
      </c>
      <c r="B4685" s="8" t="s">
        <v>6051</v>
      </c>
      <c r="C4685" s="9" t="s">
        <v>6544</v>
      </c>
      <c r="D4685" s="10" t="s">
        <v>6545</v>
      </c>
      <c r="E4685" s="11" t="s">
        <v>6546</v>
      </c>
      <c r="F4685" s="6">
        <v>183854</v>
      </c>
      <c r="G4685" s="6" t="s">
        <v>1109</v>
      </c>
      <c r="H4685" s="16">
        <v>926250</v>
      </c>
      <c r="I4685" s="12">
        <v>43440</v>
      </c>
      <c r="J4685" s="12" t="s">
        <v>6547</v>
      </c>
      <c r="K4685" s="15">
        <v>0</v>
      </c>
      <c r="L4685" s="13" t="s">
        <v>15</v>
      </c>
      <c r="M4685" s="7">
        <v>1</v>
      </c>
      <c r="N4685" s="17"/>
    </row>
    <row r="4686" spans="1:14" ht="78.75">
      <c r="A4686" s="6">
        <v>4684</v>
      </c>
      <c r="B4686" s="8" t="s">
        <v>6051</v>
      </c>
      <c r="C4686" s="9" t="s">
        <v>6548</v>
      </c>
      <c r="D4686" s="10" t="s">
        <v>6549</v>
      </c>
      <c r="E4686" s="11" t="s">
        <v>6550</v>
      </c>
      <c r="F4686" s="6">
        <v>502408</v>
      </c>
      <c r="G4686" s="6" t="s">
        <v>1109</v>
      </c>
      <c r="H4686" s="16">
        <v>285247</v>
      </c>
      <c r="I4686" s="12" t="s">
        <v>4450</v>
      </c>
      <c r="J4686" s="12" t="s">
        <v>6551</v>
      </c>
      <c r="K4686" s="15">
        <v>0</v>
      </c>
      <c r="L4686" s="13" t="s">
        <v>15</v>
      </c>
      <c r="M4686" s="7">
        <v>1</v>
      </c>
      <c r="N4686" s="17"/>
    </row>
    <row r="4687" spans="1:14" ht="63">
      <c r="A4687" s="6">
        <v>4685</v>
      </c>
      <c r="B4687" s="8" t="s">
        <v>6051</v>
      </c>
      <c r="C4687" s="9" t="s">
        <v>6552</v>
      </c>
      <c r="D4687" s="10" t="s">
        <v>6119</v>
      </c>
      <c r="E4687" s="11" t="s">
        <v>6553</v>
      </c>
      <c r="F4687" s="6">
        <v>401645</v>
      </c>
      <c r="G4687" s="6" t="s">
        <v>1109</v>
      </c>
      <c r="H4687" s="16">
        <v>291627.2</v>
      </c>
      <c r="I4687" s="12" t="s">
        <v>6430</v>
      </c>
      <c r="J4687" s="12" t="s">
        <v>6554</v>
      </c>
      <c r="K4687" s="15">
        <v>0</v>
      </c>
      <c r="L4687" s="13" t="s">
        <v>15</v>
      </c>
      <c r="M4687" s="7">
        <v>1</v>
      </c>
      <c r="N4687" s="17"/>
    </row>
    <row r="4688" spans="1:14" ht="78.75">
      <c r="A4688" s="6">
        <v>4686</v>
      </c>
      <c r="B4688" s="8" t="s">
        <v>6051</v>
      </c>
      <c r="C4688" s="9" t="s">
        <v>6555</v>
      </c>
      <c r="D4688" s="10" t="s">
        <v>6556</v>
      </c>
      <c r="E4688" s="11" t="s">
        <v>6557</v>
      </c>
      <c r="F4688" s="6">
        <v>515026</v>
      </c>
      <c r="G4688" s="6" t="s">
        <v>1109</v>
      </c>
      <c r="H4688" s="16">
        <v>922669.45</v>
      </c>
      <c r="I4688" s="12" t="s">
        <v>1695</v>
      </c>
      <c r="J4688" s="12" t="s">
        <v>1695</v>
      </c>
      <c r="K4688" s="15">
        <v>0</v>
      </c>
      <c r="L4688" s="13" t="s">
        <v>15</v>
      </c>
      <c r="M4688" s="7">
        <v>1</v>
      </c>
      <c r="N4688" s="17" t="s">
        <v>6186</v>
      </c>
    </row>
    <row r="4689" spans="1:14" ht="63">
      <c r="A4689" s="6">
        <v>4687</v>
      </c>
      <c r="B4689" s="8" t="s">
        <v>6051</v>
      </c>
      <c r="C4689" s="9" t="s">
        <v>6558</v>
      </c>
      <c r="D4689" s="10" t="s">
        <v>6559</v>
      </c>
      <c r="E4689" s="11" t="s">
        <v>6560</v>
      </c>
      <c r="F4689" s="6">
        <v>515025</v>
      </c>
      <c r="G4689" s="6" t="s">
        <v>1109</v>
      </c>
      <c r="H4689" s="16">
        <v>1328619.6499999999</v>
      </c>
      <c r="I4689" s="12" t="s">
        <v>1695</v>
      </c>
      <c r="J4689" s="12" t="s">
        <v>1695</v>
      </c>
      <c r="K4689" s="15">
        <v>0</v>
      </c>
      <c r="L4689" s="13" t="s">
        <v>15</v>
      </c>
      <c r="M4689" s="7">
        <v>1</v>
      </c>
      <c r="N4689" s="17" t="s">
        <v>6186</v>
      </c>
    </row>
    <row r="4690" spans="1:14" ht="47.25">
      <c r="A4690" s="6">
        <v>4688</v>
      </c>
      <c r="B4690" s="8" t="s">
        <v>6051</v>
      </c>
      <c r="C4690" s="9" t="s">
        <v>6561</v>
      </c>
      <c r="D4690" s="10" t="s">
        <v>6562</v>
      </c>
      <c r="E4690" s="11" t="s">
        <v>6563</v>
      </c>
      <c r="F4690" s="6">
        <v>349493</v>
      </c>
      <c r="G4690" s="6" t="s">
        <v>1486</v>
      </c>
      <c r="H4690" s="16">
        <v>26677459.886999998</v>
      </c>
      <c r="I4690" s="12" t="s">
        <v>6564</v>
      </c>
      <c r="J4690" s="12">
        <v>44292</v>
      </c>
      <c r="K4690" s="15">
        <v>5800000</v>
      </c>
      <c r="L4690" s="13" t="s">
        <v>14</v>
      </c>
      <c r="M4690" s="7">
        <v>1</v>
      </c>
      <c r="N4690" s="17"/>
    </row>
    <row r="4691" spans="1:14" ht="94.5">
      <c r="A4691" s="6">
        <v>4689</v>
      </c>
      <c r="B4691" s="8" t="s">
        <v>6051</v>
      </c>
      <c r="C4691" s="9" t="s">
        <v>6565</v>
      </c>
      <c r="D4691" s="10" t="s">
        <v>6566</v>
      </c>
      <c r="E4691" s="11" t="s">
        <v>6563</v>
      </c>
      <c r="F4691" s="6">
        <v>349493</v>
      </c>
      <c r="G4691" s="6" t="s">
        <v>1486</v>
      </c>
      <c r="H4691" s="16">
        <v>26677459.886999998</v>
      </c>
      <c r="I4691" s="12" t="s">
        <v>6564</v>
      </c>
      <c r="J4691" s="12">
        <v>44292</v>
      </c>
      <c r="K4691" s="15">
        <v>5800000</v>
      </c>
      <c r="L4691" s="13" t="s">
        <v>14</v>
      </c>
      <c r="M4691" s="7">
        <v>0.51</v>
      </c>
      <c r="N4691" s="17"/>
    </row>
    <row r="4692" spans="1:14" ht="47.25">
      <c r="A4692" s="6">
        <v>4690</v>
      </c>
      <c r="B4692" s="8" t="s">
        <v>6051</v>
      </c>
      <c r="C4692" s="9" t="s">
        <v>6327</v>
      </c>
      <c r="D4692" s="10" t="s">
        <v>6328</v>
      </c>
      <c r="E4692" s="11" t="s">
        <v>6563</v>
      </c>
      <c r="F4692" s="6">
        <v>349493</v>
      </c>
      <c r="G4692" s="6" t="s">
        <v>1486</v>
      </c>
      <c r="H4692" s="16">
        <v>26677459.886999998</v>
      </c>
      <c r="I4692" s="12" t="s">
        <v>6564</v>
      </c>
      <c r="J4692" s="12">
        <v>44292</v>
      </c>
      <c r="K4692" s="15">
        <v>5800000</v>
      </c>
      <c r="L4692" s="13" t="s">
        <v>14</v>
      </c>
      <c r="M4692" s="7">
        <v>0.49</v>
      </c>
      <c r="N4692" s="17"/>
    </row>
    <row r="4693" spans="1:14" ht="63">
      <c r="A4693" s="6">
        <v>4691</v>
      </c>
      <c r="B4693" s="8" t="s">
        <v>6051</v>
      </c>
      <c r="C4693" s="9" t="s">
        <v>6567</v>
      </c>
      <c r="D4693" s="10" t="s">
        <v>6568</v>
      </c>
      <c r="E4693" s="11" t="s">
        <v>6569</v>
      </c>
      <c r="F4693" s="6">
        <v>413928</v>
      </c>
      <c r="G4693" s="6" t="s">
        <v>1486</v>
      </c>
      <c r="H4693" s="16">
        <v>20158830.199999999</v>
      </c>
      <c r="I4693" s="12" t="s">
        <v>6570</v>
      </c>
      <c r="J4693" s="12" t="s">
        <v>6571</v>
      </c>
      <c r="K4693" s="15">
        <v>0</v>
      </c>
      <c r="L4693" s="13" t="s">
        <v>14</v>
      </c>
      <c r="M4693" s="7">
        <v>1</v>
      </c>
      <c r="N4693" s="17"/>
    </row>
    <row r="4694" spans="1:14" ht="78.75">
      <c r="A4694" s="6">
        <v>4692</v>
      </c>
      <c r="B4694" s="8" t="s">
        <v>6051</v>
      </c>
      <c r="C4694" s="9" t="s">
        <v>6572</v>
      </c>
      <c r="D4694" s="10" t="s">
        <v>6573</v>
      </c>
      <c r="E4694" s="11" t="s">
        <v>6569</v>
      </c>
      <c r="F4694" s="6">
        <v>413928</v>
      </c>
      <c r="G4694" s="6" t="s">
        <v>1486</v>
      </c>
      <c r="H4694" s="16">
        <v>20158830.199999999</v>
      </c>
      <c r="I4694" s="12" t="s">
        <v>6570</v>
      </c>
      <c r="J4694" s="12" t="s">
        <v>6571</v>
      </c>
      <c r="K4694" s="15">
        <v>0</v>
      </c>
      <c r="L4694" s="13" t="s">
        <v>14</v>
      </c>
      <c r="M4694" s="7">
        <v>0.7</v>
      </c>
      <c r="N4694" s="17"/>
    </row>
    <row r="4695" spans="1:14" ht="78.75">
      <c r="A4695" s="6">
        <v>4693</v>
      </c>
      <c r="B4695" s="8" t="s">
        <v>6051</v>
      </c>
      <c r="C4695" s="9" t="s">
        <v>6574</v>
      </c>
      <c r="D4695" s="10" t="s">
        <v>6575</v>
      </c>
      <c r="E4695" s="11" t="s">
        <v>6569</v>
      </c>
      <c r="F4695" s="6">
        <v>413928</v>
      </c>
      <c r="G4695" s="6" t="s">
        <v>1486</v>
      </c>
      <c r="H4695" s="16">
        <v>20158830.199999999</v>
      </c>
      <c r="I4695" s="12" t="s">
        <v>6570</v>
      </c>
      <c r="J4695" s="12" t="s">
        <v>6571</v>
      </c>
      <c r="K4695" s="15">
        <v>0</v>
      </c>
      <c r="L4695" s="13" t="s">
        <v>14</v>
      </c>
      <c r="M4695" s="7">
        <v>0.3</v>
      </c>
      <c r="N4695" s="17"/>
    </row>
    <row r="4696" spans="1:14" ht="173.25">
      <c r="A4696" s="6">
        <v>4694</v>
      </c>
      <c r="B4696" s="8" t="s">
        <v>6051</v>
      </c>
      <c r="C4696" s="9" t="s">
        <v>6548</v>
      </c>
      <c r="D4696" s="10" t="s">
        <v>6549</v>
      </c>
      <c r="E4696" s="11" t="s">
        <v>6576</v>
      </c>
      <c r="F4696" s="6">
        <v>354841</v>
      </c>
      <c r="G4696" s="6" t="s">
        <v>679</v>
      </c>
      <c r="H4696" s="16">
        <v>13408452.103</v>
      </c>
      <c r="I4696" s="12">
        <v>43750</v>
      </c>
      <c r="J4696" s="12" t="s">
        <v>774</v>
      </c>
      <c r="K4696" s="15">
        <v>0</v>
      </c>
      <c r="L4696" s="13" t="s">
        <v>15</v>
      </c>
      <c r="M4696" s="7">
        <v>1</v>
      </c>
      <c r="N4696" s="17"/>
    </row>
    <row r="4697" spans="1:14" ht="409.5">
      <c r="A4697" s="6">
        <v>4695</v>
      </c>
      <c r="B4697" s="8" t="s">
        <v>6051</v>
      </c>
      <c r="C4697" s="9" t="s">
        <v>6577</v>
      </c>
      <c r="D4697" s="10" t="s">
        <v>6578</v>
      </c>
      <c r="E4697" s="11" t="s">
        <v>6579</v>
      </c>
      <c r="F4697" s="6">
        <v>367448</v>
      </c>
      <c r="G4697" s="6" t="s">
        <v>679</v>
      </c>
      <c r="H4697" s="16">
        <v>18264701.214000002</v>
      </c>
      <c r="I4697" s="12" t="s">
        <v>6511</v>
      </c>
      <c r="J4697" s="12" t="s">
        <v>24</v>
      </c>
      <c r="K4697" s="15">
        <v>10000000</v>
      </c>
      <c r="L4697" s="13" t="s">
        <v>15</v>
      </c>
      <c r="M4697" s="7">
        <v>1</v>
      </c>
      <c r="N4697" s="17"/>
    </row>
    <row r="4698" spans="1:14" ht="204.75">
      <c r="A4698" s="6">
        <v>4696</v>
      </c>
      <c r="B4698" s="8" t="s">
        <v>6051</v>
      </c>
      <c r="C4698" s="9" t="s">
        <v>6580</v>
      </c>
      <c r="D4698" s="10" t="s">
        <v>6581</v>
      </c>
      <c r="E4698" s="11" t="s">
        <v>6582</v>
      </c>
      <c r="F4698" s="6">
        <v>388532</v>
      </c>
      <c r="G4698" s="6" t="s">
        <v>679</v>
      </c>
      <c r="H4698" s="16">
        <v>15002499.598999999</v>
      </c>
      <c r="I4698" s="12">
        <v>44046</v>
      </c>
      <c r="J4698" s="12" t="s">
        <v>6583</v>
      </c>
      <c r="K4698" s="15">
        <v>2000000</v>
      </c>
      <c r="L4698" s="13" t="s">
        <v>15</v>
      </c>
      <c r="M4698" s="7">
        <v>1</v>
      </c>
      <c r="N4698" s="17"/>
    </row>
    <row r="4699" spans="1:14" ht="78.75">
      <c r="A4699" s="6">
        <v>4697</v>
      </c>
      <c r="B4699" s="8" t="s">
        <v>6051</v>
      </c>
      <c r="C4699" s="9" t="s">
        <v>6584</v>
      </c>
      <c r="D4699" s="10" t="s">
        <v>6585</v>
      </c>
      <c r="E4699" s="11" t="s">
        <v>6586</v>
      </c>
      <c r="F4699" s="6">
        <v>403828</v>
      </c>
      <c r="G4699" s="6" t="s">
        <v>1493</v>
      </c>
      <c r="H4699" s="16">
        <v>2123163.9589999998</v>
      </c>
      <c r="I4699" s="12" t="s">
        <v>6326</v>
      </c>
      <c r="J4699" s="12" t="s">
        <v>6587</v>
      </c>
      <c r="K4699" s="15">
        <v>0</v>
      </c>
      <c r="L4699" s="13" t="s">
        <v>15</v>
      </c>
      <c r="M4699" s="7">
        <v>1</v>
      </c>
      <c r="N4699" s="17"/>
    </row>
    <row r="4700" spans="1:14" ht="283.5">
      <c r="A4700" s="6">
        <v>4698</v>
      </c>
      <c r="B4700" s="8" t="s">
        <v>6051</v>
      </c>
      <c r="C4700" s="9" t="s">
        <v>6588</v>
      </c>
      <c r="D4700" s="10" t="s">
        <v>6589</v>
      </c>
      <c r="E4700" s="11" t="s">
        <v>6590</v>
      </c>
      <c r="F4700" s="6">
        <v>403827</v>
      </c>
      <c r="G4700" s="6" t="s">
        <v>1493</v>
      </c>
      <c r="H4700" s="16">
        <v>5777530.4500000002</v>
      </c>
      <c r="I4700" s="12">
        <v>43893</v>
      </c>
      <c r="J4700" s="12" t="s">
        <v>6591</v>
      </c>
      <c r="K4700" s="15">
        <v>750000</v>
      </c>
      <c r="L4700" s="13" t="s">
        <v>15</v>
      </c>
      <c r="M4700" s="7">
        <v>1</v>
      </c>
      <c r="N4700" s="17"/>
    </row>
    <row r="4701" spans="1:14" ht="94.5">
      <c r="A4701" s="6">
        <v>4699</v>
      </c>
      <c r="B4701" s="8" t="s">
        <v>6051</v>
      </c>
      <c r="C4701" s="9" t="s">
        <v>6459</v>
      </c>
      <c r="D4701" s="10" t="s">
        <v>6351</v>
      </c>
      <c r="E4701" s="11" t="s">
        <v>6592</v>
      </c>
      <c r="F4701" s="6">
        <v>396937</v>
      </c>
      <c r="G4701" s="6" t="s">
        <v>3293</v>
      </c>
      <c r="H4701" s="16">
        <v>17999861.399999999</v>
      </c>
      <c r="I4701" s="12">
        <v>44138</v>
      </c>
      <c r="J4701" s="12" t="s">
        <v>6593</v>
      </c>
      <c r="K4701" s="15">
        <v>4197458</v>
      </c>
      <c r="L4701" s="13" t="s">
        <v>15</v>
      </c>
      <c r="M4701" s="7">
        <v>1</v>
      </c>
      <c r="N4701" s="17"/>
    </row>
    <row r="4702" spans="1:14" ht="110.25">
      <c r="A4702" s="6">
        <v>4700</v>
      </c>
      <c r="B4702" s="8" t="s">
        <v>6051</v>
      </c>
      <c r="C4702" s="9" t="s">
        <v>6594</v>
      </c>
      <c r="D4702" s="10" t="s">
        <v>6595</v>
      </c>
      <c r="E4702" s="11" t="s">
        <v>6596</v>
      </c>
      <c r="F4702" s="6">
        <v>413929</v>
      </c>
      <c r="G4702" s="6" t="s">
        <v>3293</v>
      </c>
      <c r="H4702" s="16">
        <v>3324937.3</v>
      </c>
      <c r="I4702" s="12">
        <v>44046</v>
      </c>
      <c r="J4702" s="12" t="s">
        <v>6597</v>
      </c>
      <c r="K4702" s="15">
        <v>0</v>
      </c>
      <c r="L4702" s="13" t="s">
        <v>15</v>
      </c>
      <c r="M4702" s="7">
        <v>1</v>
      </c>
      <c r="N4702" s="17"/>
    </row>
    <row r="4703" spans="1:14" ht="94.5">
      <c r="A4703" s="6">
        <v>4701</v>
      </c>
      <c r="B4703" s="8" t="s">
        <v>6051</v>
      </c>
      <c r="C4703" s="9" t="s">
        <v>6364</v>
      </c>
      <c r="D4703" s="10" t="s">
        <v>6365</v>
      </c>
      <c r="E4703" s="11" t="s">
        <v>6598</v>
      </c>
      <c r="F4703" s="6">
        <v>210077</v>
      </c>
      <c r="G4703" s="6" t="s">
        <v>873</v>
      </c>
      <c r="H4703" s="16">
        <v>15618000</v>
      </c>
      <c r="I4703" s="12" t="s">
        <v>6599</v>
      </c>
      <c r="J4703" s="12" t="s">
        <v>774</v>
      </c>
      <c r="K4703" s="15">
        <v>10319000</v>
      </c>
      <c r="L4703" s="13" t="s">
        <v>15</v>
      </c>
      <c r="M4703" s="7">
        <v>1</v>
      </c>
      <c r="N4703" s="17"/>
    </row>
    <row r="4704" spans="1:14" ht="78.75">
      <c r="A4704" s="6">
        <v>4702</v>
      </c>
      <c r="B4704" s="8" t="s">
        <v>6051</v>
      </c>
      <c r="C4704" s="9" t="s">
        <v>6600</v>
      </c>
      <c r="D4704" s="10" t="s">
        <v>6601</v>
      </c>
      <c r="E4704" s="11" t="s">
        <v>6602</v>
      </c>
      <c r="F4704" s="6">
        <v>370932</v>
      </c>
      <c r="G4704" s="6" t="s">
        <v>6603</v>
      </c>
      <c r="H4704" s="16">
        <v>3721017.95</v>
      </c>
      <c r="I4704" s="12">
        <v>43952</v>
      </c>
      <c r="J4704" s="12" t="s">
        <v>6597</v>
      </c>
      <c r="K4704" s="15">
        <v>2018000</v>
      </c>
      <c r="L4704" s="13" t="s">
        <v>15</v>
      </c>
      <c r="M4704" s="7">
        <v>1</v>
      </c>
      <c r="N4704" s="17"/>
    </row>
    <row r="4705" spans="1:14" ht="94.5">
      <c r="A4705" s="6">
        <v>4703</v>
      </c>
      <c r="B4705" s="8" t="s">
        <v>6051</v>
      </c>
      <c r="C4705" s="9" t="s">
        <v>6600</v>
      </c>
      <c r="D4705" s="10" t="s">
        <v>6601</v>
      </c>
      <c r="E4705" s="11" t="s">
        <v>6604</v>
      </c>
      <c r="F4705" s="6">
        <v>370934</v>
      </c>
      <c r="G4705" s="6" t="s">
        <v>6603</v>
      </c>
      <c r="H4705" s="16">
        <v>2063229.95</v>
      </c>
      <c r="I4705" s="12">
        <v>43952</v>
      </c>
      <c r="J4705" s="12" t="s">
        <v>6597</v>
      </c>
      <c r="K4705" s="15">
        <v>558000</v>
      </c>
      <c r="L4705" s="13" t="s">
        <v>15</v>
      </c>
      <c r="M4705" s="7">
        <v>1</v>
      </c>
      <c r="N4705" s="17"/>
    </row>
    <row r="4706" spans="1:14" ht="78.75">
      <c r="A4706" s="6">
        <v>4704</v>
      </c>
      <c r="B4706" s="8" t="s">
        <v>6051</v>
      </c>
      <c r="C4706" s="9" t="s">
        <v>6605</v>
      </c>
      <c r="D4706" s="10" t="s">
        <v>6606</v>
      </c>
      <c r="E4706" s="11" t="s">
        <v>6607</v>
      </c>
      <c r="F4706" s="6">
        <v>370937</v>
      </c>
      <c r="G4706" s="6" t="s">
        <v>6603</v>
      </c>
      <c r="H4706" s="16">
        <v>8549506.6180000007</v>
      </c>
      <c r="I4706" s="12" t="s">
        <v>6608</v>
      </c>
      <c r="J4706" s="12" t="s">
        <v>6609</v>
      </c>
      <c r="K4706" s="15">
        <v>6019000</v>
      </c>
      <c r="L4706" s="13" t="s">
        <v>15</v>
      </c>
      <c r="M4706" s="7">
        <v>1</v>
      </c>
      <c r="N4706" s="17"/>
    </row>
    <row r="4707" spans="1:14" ht="63">
      <c r="A4707" s="6">
        <v>4705</v>
      </c>
      <c r="B4707" s="8" t="s">
        <v>6051</v>
      </c>
      <c r="C4707" s="9" t="s">
        <v>6610</v>
      </c>
      <c r="D4707" s="10" t="s">
        <v>6611</v>
      </c>
      <c r="E4707" s="11" t="s">
        <v>6612</v>
      </c>
      <c r="F4707" s="6">
        <v>390874</v>
      </c>
      <c r="G4707" s="6" t="s">
        <v>6603</v>
      </c>
      <c r="H4707" s="16">
        <v>31739676.587000001</v>
      </c>
      <c r="I4707" s="12">
        <v>43901</v>
      </c>
      <c r="J4707" s="12" t="s">
        <v>6450</v>
      </c>
      <c r="K4707" s="15">
        <v>17884000</v>
      </c>
      <c r="L4707" s="13" t="s">
        <v>14</v>
      </c>
      <c r="M4707" s="7">
        <v>1</v>
      </c>
      <c r="N4707" s="17"/>
    </row>
    <row r="4708" spans="1:14" ht="63">
      <c r="A4708" s="6">
        <v>4706</v>
      </c>
      <c r="B4708" s="8" t="s">
        <v>6051</v>
      </c>
      <c r="C4708" s="9" t="s">
        <v>6224</v>
      </c>
      <c r="D4708" s="10" t="s">
        <v>6225</v>
      </c>
      <c r="E4708" s="11" t="s">
        <v>6612</v>
      </c>
      <c r="F4708" s="6">
        <v>390874</v>
      </c>
      <c r="G4708" s="6" t="s">
        <v>6603</v>
      </c>
      <c r="H4708" s="16">
        <v>31739676.587000001</v>
      </c>
      <c r="I4708" s="12">
        <v>43901</v>
      </c>
      <c r="J4708" s="12" t="s">
        <v>6450</v>
      </c>
      <c r="K4708" s="15">
        <v>17884000</v>
      </c>
      <c r="L4708" s="13" t="s">
        <v>14</v>
      </c>
      <c r="M4708" s="7">
        <v>0.51</v>
      </c>
      <c r="N4708" s="17"/>
    </row>
    <row r="4709" spans="1:14" ht="78.75">
      <c r="A4709" s="6">
        <v>4707</v>
      </c>
      <c r="B4709" s="8" t="s">
        <v>6051</v>
      </c>
      <c r="C4709" s="9" t="s">
        <v>6613</v>
      </c>
      <c r="D4709" s="10" t="s">
        <v>6614</v>
      </c>
      <c r="E4709" s="11" t="s">
        <v>6612</v>
      </c>
      <c r="F4709" s="6">
        <v>390874</v>
      </c>
      <c r="G4709" s="6" t="s">
        <v>6603</v>
      </c>
      <c r="H4709" s="16">
        <v>31739676.587000001</v>
      </c>
      <c r="I4709" s="12">
        <v>44138</v>
      </c>
      <c r="J4709" s="12" t="s">
        <v>6450</v>
      </c>
      <c r="K4709" s="15">
        <v>17884000</v>
      </c>
      <c r="L4709" s="13" t="s">
        <v>14</v>
      </c>
      <c r="M4709" s="7">
        <v>0.49</v>
      </c>
      <c r="N4709" s="17"/>
    </row>
    <row r="4710" spans="1:14" ht="94.5">
      <c r="A4710" s="6">
        <v>4708</v>
      </c>
      <c r="B4710" s="8" t="s">
        <v>6051</v>
      </c>
      <c r="C4710" s="9" t="s">
        <v>6615</v>
      </c>
      <c r="D4710" s="10" t="s">
        <v>6355</v>
      </c>
      <c r="E4710" s="11" t="s">
        <v>6616</v>
      </c>
      <c r="F4710" s="6">
        <v>418589</v>
      </c>
      <c r="G4710" s="6" t="s">
        <v>6603</v>
      </c>
      <c r="H4710" s="16">
        <v>13508638.050000001</v>
      </c>
      <c r="I4710" s="12">
        <v>44169</v>
      </c>
      <c r="J4710" s="12" t="s">
        <v>6423</v>
      </c>
      <c r="K4710" s="15">
        <v>6641000</v>
      </c>
      <c r="L4710" s="13" t="s">
        <v>15</v>
      </c>
      <c r="M4710" s="7">
        <v>1</v>
      </c>
      <c r="N4710" s="17"/>
    </row>
    <row r="4711" spans="1:14" ht="63">
      <c r="A4711" s="6">
        <v>4709</v>
      </c>
      <c r="B4711" s="8" t="s">
        <v>6051</v>
      </c>
      <c r="C4711" s="9" t="s">
        <v>6617</v>
      </c>
      <c r="D4711" s="10" t="s">
        <v>6390</v>
      </c>
      <c r="E4711" s="11" t="s">
        <v>6618</v>
      </c>
      <c r="F4711" s="6">
        <v>515022</v>
      </c>
      <c r="G4711" s="6" t="s">
        <v>6603</v>
      </c>
      <c r="H4711" s="16">
        <v>5109821.05</v>
      </c>
      <c r="I4711" s="12" t="s">
        <v>1695</v>
      </c>
      <c r="J4711" s="12" t="s">
        <v>1695</v>
      </c>
      <c r="K4711" s="15">
        <v>0</v>
      </c>
      <c r="L4711" s="13" t="s">
        <v>15</v>
      </c>
      <c r="M4711" s="7">
        <v>1</v>
      </c>
      <c r="N4711" s="17" t="s">
        <v>6294</v>
      </c>
    </row>
    <row r="4712" spans="1:14" ht="63">
      <c r="A4712" s="6">
        <v>4710</v>
      </c>
      <c r="B4712" s="8" t="s">
        <v>6051</v>
      </c>
      <c r="C4712" s="9" t="s">
        <v>6619</v>
      </c>
      <c r="D4712" s="10" t="s">
        <v>6620</v>
      </c>
      <c r="E4712" s="11" t="s">
        <v>6621</v>
      </c>
      <c r="F4712" s="6">
        <v>515023</v>
      </c>
      <c r="G4712" s="6" t="s">
        <v>6603</v>
      </c>
      <c r="H4712" s="16">
        <v>1176425.8500000001</v>
      </c>
      <c r="I4712" s="12">
        <v>44217</v>
      </c>
      <c r="J4712" s="12">
        <v>44327</v>
      </c>
      <c r="K4712" s="15">
        <v>0</v>
      </c>
      <c r="L4712" s="13" t="s">
        <v>15</v>
      </c>
      <c r="M4712" s="7">
        <v>1</v>
      </c>
      <c r="N4712" s="17"/>
    </row>
    <row r="4713" spans="1:14" ht="94.5">
      <c r="A4713" s="6">
        <v>4711</v>
      </c>
      <c r="B4713" s="8" t="s">
        <v>6051</v>
      </c>
      <c r="C4713" s="9" t="s">
        <v>6622</v>
      </c>
      <c r="D4713" s="10" t="s">
        <v>6623</v>
      </c>
      <c r="E4713" s="11" t="s">
        <v>6624</v>
      </c>
      <c r="F4713" s="6">
        <v>515024</v>
      </c>
      <c r="G4713" s="6" t="s">
        <v>6603</v>
      </c>
      <c r="H4713" s="16">
        <v>2015764.15</v>
      </c>
      <c r="I4713" s="12">
        <v>44215</v>
      </c>
      <c r="J4713" s="12">
        <v>44377</v>
      </c>
      <c r="K4713" s="15">
        <v>0</v>
      </c>
      <c r="L4713" s="13" t="s">
        <v>15</v>
      </c>
      <c r="M4713" s="7">
        <v>1</v>
      </c>
      <c r="N4713" s="17"/>
    </row>
    <row r="4714" spans="1:14" ht="94.5">
      <c r="A4714" s="6">
        <v>4712</v>
      </c>
      <c r="B4714" s="8" t="s">
        <v>6051</v>
      </c>
      <c r="C4714" s="9" t="s">
        <v>6625</v>
      </c>
      <c r="D4714" s="10" t="s">
        <v>6626</v>
      </c>
      <c r="E4714" s="11" t="s">
        <v>6627</v>
      </c>
      <c r="F4714" s="6">
        <v>160207</v>
      </c>
      <c r="G4714" s="6" t="s">
        <v>6628</v>
      </c>
      <c r="H4714" s="16">
        <v>25200000</v>
      </c>
      <c r="I4714" s="12" t="s">
        <v>6629</v>
      </c>
      <c r="J4714" s="12" t="s">
        <v>774</v>
      </c>
      <c r="K4714" s="15">
        <v>14265219</v>
      </c>
      <c r="L4714" s="13" t="s">
        <v>14</v>
      </c>
      <c r="M4714" s="7">
        <v>1</v>
      </c>
      <c r="N4714" s="17"/>
    </row>
    <row r="4715" spans="1:14" ht="78.75">
      <c r="A4715" s="6">
        <v>4713</v>
      </c>
      <c r="B4715" s="8" t="s">
        <v>6051</v>
      </c>
      <c r="C4715" s="9" t="s">
        <v>6630</v>
      </c>
      <c r="D4715" s="10" t="s">
        <v>6631</v>
      </c>
      <c r="E4715" s="11" t="s">
        <v>6627</v>
      </c>
      <c r="F4715" s="6">
        <v>160207</v>
      </c>
      <c r="G4715" s="6" t="s">
        <v>6628</v>
      </c>
      <c r="H4715" s="16">
        <v>25200000</v>
      </c>
      <c r="I4715" s="12" t="s">
        <v>6629</v>
      </c>
      <c r="J4715" s="12" t="s">
        <v>774</v>
      </c>
      <c r="K4715" s="15">
        <v>14265219</v>
      </c>
      <c r="L4715" s="13" t="s">
        <v>14</v>
      </c>
      <c r="M4715" s="7">
        <v>0.49</v>
      </c>
      <c r="N4715" s="17"/>
    </row>
    <row r="4716" spans="1:14" ht="110.25">
      <c r="A4716" s="6">
        <v>4714</v>
      </c>
      <c r="B4716" s="8" t="s">
        <v>6051</v>
      </c>
      <c r="C4716" s="9" t="s">
        <v>6632</v>
      </c>
      <c r="D4716" s="10" t="s">
        <v>6633</v>
      </c>
      <c r="E4716" s="11" t="s">
        <v>6627</v>
      </c>
      <c r="F4716" s="6">
        <v>160207</v>
      </c>
      <c r="G4716" s="6" t="s">
        <v>6628</v>
      </c>
      <c r="H4716" s="16">
        <v>25200000</v>
      </c>
      <c r="I4716" s="12" t="s">
        <v>6629</v>
      </c>
      <c r="J4716" s="12" t="s">
        <v>774</v>
      </c>
      <c r="K4716" s="15">
        <v>0</v>
      </c>
      <c r="L4716" s="13" t="s">
        <v>14</v>
      </c>
      <c r="M4716" s="7">
        <v>0.51</v>
      </c>
      <c r="N4716" s="17"/>
    </row>
    <row r="4717" spans="1:14" ht="94.5">
      <c r="A4717" s="6">
        <v>4715</v>
      </c>
      <c r="B4717" s="8" t="s">
        <v>6051</v>
      </c>
      <c r="C4717" s="9" t="s">
        <v>6580</v>
      </c>
      <c r="D4717" s="10" t="s">
        <v>6581</v>
      </c>
      <c r="E4717" s="11" t="s">
        <v>6634</v>
      </c>
      <c r="F4717" s="6">
        <v>208677</v>
      </c>
      <c r="G4717" s="6" t="s">
        <v>6628</v>
      </c>
      <c r="H4717" s="16">
        <v>24673610.412999999</v>
      </c>
      <c r="I4717" s="12">
        <v>43201</v>
      </c>
      <c r="J4717" s="12">
        <v>44318</v>
      </c>
      <c r="K4717" s="15">
        <v>21886118</v>
      </c>
      <c r="L4717" s="13" t="s">
        <v>15</v>
      </c>
      <c r="M4717" s="7">
        <v>1</v>
      </c>
      <c r="N4717" s="17"/>
    </row>
    <row r="4718" spans="1:14" ht="94.5">
      <c r="A4718" s="6">
        <v>4716</v>
      </c>
      <c r="B4718" s="8" t="s">
        <v>6051</v>
      </c>
      <c r="C4718" s="9" t="s">
        <v>6635</v>
      </c>
      <c r="D4718" s="10" t="s">
        <v>4630</v>
      </c>
      <c r="E4718" s="11" t="s">
        <v>6636</v>
      </c>
      <c r="F4718" s="6">
        <v>461968</v>
      </c>
      <c r="G4718" s="6" t="s">
        <v>6628</v>
      </c>
      <c r="H4718" s="16">
        <v>57500000</v>
      </c>
      <c r="I4718" s="12" t="s">
        <v>6496</v>
      </c>
      <c r="J4718" s="12">
        <v>44479</v>
      </c>
      <c r="K4718" s="15">
        <v>0</v>
      </c>
      <c r="L4718" s="13" t="s">
        <v>15</v>
      </c>
      <c r="M4718" s="7">
        <v>1</v>
      </c>
      <c r="N4718" s="17"/>
    </row>
    <row r="4719" spans="1:14" ht="78.75">
      <c r="A4719" s="6">
        <v>4717</v>
      </c>
      <c r="B4719" s="8" t="s">
        <v>6051</v>
      </c>
      <c r="C4719" s="9" t="s">
        <v>6475</v>
      </c>
      <c r="D4719" s="10" t="s">
        <v>6476</v>
      </c>
      <c r="E4719" s="11" t="s">
        <v>6637</v>
      </c>
      <c r="F4719" s="6">
        <v>461969</v>
      </c>
      <c r="G4719" s="6" t="s">
        <v>6628</v>
      </c>
      <c r="H4719" s="16">
        <v>40780148.104999997</v>
      </c>
      <c r="I4719" s="12" t="s">
        <v>6638</v>
      </c>
      <c r="J4719" s="12">
        <v>44235</v>
      </c>
      <c r="K4719" s="15">
        <v>0</v>
      </c>
      <c r="L4719" s="13" t="s">
        <v>15</v>
      </c>
      <c r="M4719" s="7">
        <v>1</v>
      </c>
      <c r="N4719" s="17"/>
    </row>
    <row r="4720" spans="1:14" ht="94.5">
      <c r="A4720" s="6">
        <v>4718</v>
      </c>
      <c r="B4720" s="8" t="s">
        <v>6051</v>
      </c>
      <c r="C4720" s="9" t="s">
        <v>6364</v>
      </c>
      <c r="D4720" s="10" t="s">
        <v>6365</v>
      </c>
      <c r="E4720" s="11" t="s">
        <v>6639</v>
      </c>
      <c r="F4720" s="6">
        <v>339247</v>
      </c>
      <c r="G4720" s="6" t="s">
        <v>6640</v>
      </c>
      <c r="H4720" s="16">
        <v>9687517.6500000004</v>
      </c>
      <c r="I4720" s="12" t="s">
        <v>6641</v>
      </c>
      <c r="J4720" s="12" t="s">
        <v>6528</v>
      </c>
      <c r="K4720" s="15">
        <v>2859000</v>
      </c>
      <c r="L4720" s="13" t="s">
        <v>15</v>
      </c>
      <c r="M4720" s="7">
        <v>1</v>
      </c>
      <c r="N4720" s="17"/>
    </row>
    <row r="4721" spans="1:14" ht="78.75">
      <c r="A4721" s="6">
        <v>4719</v>
      </c>
      <c r="B4721" s="8" t="s">
        <v>6051</v>
      </c>
      <c r="C4721" s="9" t="s">
        <v>6642</v>
      </c>
      <c r="D4721" s="10" t="s">
        <v>6643</v>
      </c>
      <c r="E4721" s="11" t="s">
        <v>6644</v>
      </c>
      <c r="F4721" s="6">
        <v>210860</v>
      </c>
      <c r="G4721" s="6" t="s">
        <v>6645</v>
      </c>
      <c r="H4721" s="16">
        <v>71841331.687000006</v>
      </c>
      <c r="I4721" s="12">
        <v>43802</v>
      </c>
      <c r="J4721" s="12" t="s">
        <v>6646</v>
      </c>
      <c r="K4721" s="15">
        <v>40000000</v>
      </c>
      <c r="L4721" s="13" t="s">
        <v>15</v>
      </c>
      <c r="M4721" s="7">
        <v>1</v>
      </c>
      <c r="N4721" s="17"/>
    </row>
    <row r="4722" spans="1:14" ht="173.25">
      <c r="A4722" s="6">
        <v>4720</v>
      </c>
      <c r="B4722" s="8" t="s">
        <v>6647</v>
      </c>
      <c r="C4722" s="9" t="s">
        <v>6648</v>
      </c>
      <c r="D4722" s="10" t="s">
        <v>6649</v>
      </c>
      <c r="E4722" s="11" t="s">
        <v>6650</v>
      </c>
      <c r="F4722" s="6">
        <v>482684</v>
      </c>
      <c r="G4722" s="6" t="s">
        <v>6651</v>
      </c>
      <c r="H4722" s="16">
        <v>15746729.698999999</v>
      </c>
      <c r="I4722" s="12" t="s">
        <v>1809</v>
      </c>
      <c r="J4722" s="12" t="s">
        <v>6652</v>
      </c>
      <c r="K4722" s="15">
        <v>10321000</v>
      </c>
      <c r="L4722" s="13" t="s">
        <v>14</v>
      </c>
      <c r="M4722" s="7">
        <v>1</v>
      </c>
      <c r="N4722" s="17"/>
    </row>
    <row r="4723" spans="1:14" ht="173.25">
      <c r="A4723" s="6">
        <v>4721</v>
      </c>
      <c r="B4723" s="8" t="s">
        <v>6647</v>
      </c>
      <c r="C4723" s="9" t="s">
        <v>6653</v>
      </c>
      <c r="D4723" s="10" t="s">
        <v>6654</v>
      </c>
      <c r="E4723" s="11" t="s">
        <v>6650</v>
      </c>
      <c r="F4723" s="6">
        <v>482684</v>
      </c>
      <c r="G4723" s="6" t="s">
        <v>6651</v>
      </c>
      <c r="H4723" s="16">
        <v>15746729.698999999</v>
      </c>
      <c r="I4723" s="12" t="s">
        <v>1809</v>
      </c>
      <c r="J4723" s="12" t="s">
        <v>6652</v>
      </c>
      <c r="K4723" s="15">
        <f>K4722*0.51</f>
        <v>5263710</v>
      </c>
      <c r="L4723" s="13" t="s">
        <v>14</v>
      </c>
      <c r="M4723" s="7">
        <v>0.51</v>
      </c>
      <c r="N4723" s="17"/>
    </row>
    <row r="4724" spans="1:14" ht="173.25">
      <c r="A4724" s="6">
        <v>4722</v>
      </c>
      <c r="B4724" s="8" t="s">
        <v>6647</v>
      </c>
      <c r="C4724" s="9" t="s">
        <v>6655</v>
      </c>
      <c r="D4724" s="10" t="s">
        <v>6656</v>
      </c>
      <c r="E4724" s="11" t="s">
        <v>6650</v>
      </c>
      <c r="F4724" s="6">
        <v>482684</v>
      </c>
      <c r="G4724" s="6" t="s">
        <v>6651</v>
      </c>
      <c r="H4724" s="16">
        <v>15746729.698999999</v>
      </c>
      <c r="I4724" s="12" t="s">
        <v>1809</v>
      </c>
      <c r="J4724" s="12" t="s">
        <v>6652</v>
      </c>
      <c r="K4724" s="15">
        <f>K4722*0.49</f>
        <v>5057290</v>
      </c>
      <c r="L4724" s="13" t="s">
        <v>14</v>
      </c>
      <c r="M4724" s="7">
        <v>0.49</v>
      </c>
      <c r="N4724" s="17"/>
    </row>
    <row r="4725" spans="1:14" ht="141.75">
      <c r="A4725" s="6">
        <v>4723</v>
      </c>
      <c r="B4725" s="8" t="s">
        <v>6647</v>
      </c>
      <c r="C4725" s="9" t="s">
        <v>6657</v>
      </c>
      <c r="D4725" s="10" t="s">
        <v>6656</v>
      </c>
      <c r="E4725" s="11" t="s">
        <v>6658</v>
      </c>
      <c r="F4725" s="6">
        <v>512279</v>
      </c>
      <c r="G4725" s="6" t="s">
        <v>6651</v>
      </c>
      <c r="H4725" s="16">
        <v>24394100</v>
      </c>
      <c r="I4725" s="12"/>
      <c r="J4725" s="12"/>
      <c r="K4725" s="15">
        <v>0</v>
      </c>
      <c r="L4725" s="13" t="s">
        <v>15</v>
      </c>
      <c r="M4725" s="7">
        <v>1</v>
      </c>
      <c r="N4725" s="17" t="s">
        <v>6659</v>
      </c>
    </row>
    <row r="4726" spans="1:14" ht="63">
      <c r="A4726" s="6">
        <v>4724</v>
      </c>
      <c r="B4726" s="8" t="s">
        <v>6647</v>
      </c>
      <c r="C4726" s="9" t="s">
        <v>6660</v>
      </c>
      <c r="D4726" s="10" t="s">
        <v>6661</v>
      </c>
      <c r="E4726" s="11" t="s">
        <v>6662</v>
      </c>
      <c r="F4726" s="6">
        <v>409283</v>
      </c>
      <c r="G4726" s="6" t="s">
        <v>6651</v>
      </c>
      <c r="H4726" s="16">
        <v>10344646.9</v>
      </c>
      <c r="I4726" s="12" t="s">
        <v>6663</v>
      </c>
      <c r="J4726" s="12" t="s">
        <v>6664</v>
      </c>
      <c r="K4726" s="15">
        <v>5956000</v>
      </c>
      <c r="L4726" s="13" t="s">
        <v>15</v>
      </c>
      <c r="M4726" s="7">
        <v>1</v>
      </c>
      <c r="N4726" s="17"/>
    </row>
    <row r="4727" spans="1:14" ht="63">
      <c r="A4727" s="6">
        <v>4725</v>
      </c>
      <c r="B4727" s="8" t="s">
        <v>6647</v>
      </c>
      <c r="C4727" s="9" t="s">
        <v>6665</v>
      </c>
      <c r="D4727" s="10" t="s">
        <v>6666</v>
      </c>
      <c r="E4727" s="11" t="s">
        <v>6667</v>
      </c>
      <c r="F4727" s="6">
        <v>286445</v>
      </c>
      <c r="G4727" s="6" t="s">
        <v>6651</v>
      </c>
      <c r="H4727" s="16">
        <v>4266303</v>
      </c>
      <c r="I4727" s="12" t="s">
        <v>6668</v>
      </c>
      <c r="J4727" s="12" t="s">
        <v>5178</v>
      </c>
      <c r="K4727" s="15">
        <v>4826000</v>
      </c>
      <c r="L4727" s="13" t="s">
        <v>15</v>
      </c>
      <c r="M4727" s="7">
        <v>1</v>
      </c>
      <c r="N4727" s="17"/>
    </row>
    <row r="4728" spans="1:14" ht="78.75">
      <c r="A4728" s="6">
        <v>4726</v>
      </c>
      <c r="B4728" s="8" t="s">
        <v>6647</v>
      </c>
      <c r="C4728" s="9" t="s">
        <v>6669</v>
      </c>
      <c r="D4728" s="10" t="s">
        <v>6670</v>
      </c>
      <c r="E4728" s="11" t="s">
        <v>6671</v>
      </c>
      <c r="F4728" s="6">
        <v>277814</v>
      </c>
      <c r="G4728" s="6" t="s">
        <v>6651</v>
      </c>
      <c r="H4728" s="16">
        <v>40000347</v>
      </c>
      <c r="I4728" s="12" t="s">
        <v>6672</v>
      </c>
      <c r="J4728" s="12" t="s">
        <v>13231</v>
      </c>
      <c r="K4728" s="15">
        <v>6868000</v>
      </c>
      <c r="L4728" s="13" t="s">
        <v>14</v>
      </c>
      <c r="M4728" s="7">
        <v>1</v>
      </c>
      <c r="N4728" s="17"/>
    </row>
    <row r="4729" spans="1:14" ht="78.75">
      <c r="A4729" s="6">
        <v>4727</v>
      </c>
      <c r="B4729" s="8" t="s">
        <v>6647</v>
      </c>
      <c r="C4729" s="9" t="s">
        <v>6673</v>
      </c>
      <c r="D4729" s="10" t="s">
        <v>6674</v>
      </c>
      <c r="E4729" s="11" t="s">
        <v>6671</v>
      </c>
      <c r="F4729" s="6">
        <v>277815</v>
      </c>
      <c r="G4729" s="6" t="s">
        <v>6651</v>
      </c>
      <c r="H4729" s="16">
        <v>40000348</v>
      </c>
      <c r="I4729" s="12" t="s">
        <v>6675</v>
      </c>
      <c r="J4729" s="12" t="s">
        <v>14868</v>
      </c>
      <c r="K4729" s="15">
        <f>K4728*0.49</f>
        <v>3365320</v>
      </c>
      <c r="L4729" s="13" t="s">
        <v>14</v>
      </c>
      <c r="M4729" s="7">
        <v>0.49</v>
      </c>
      <c r="N4729" s="17"/>
    </row>
    <row r="4730" spans="1:14" ht="78.75">
      <c r="A4730" s="6">
        <v>4728</v>
      </c>
      <c r="B4730" s="8" t="s">
        <v>6647</v>
      </c>
      <c r="C4730" s="9" t="s">
        <v>6676</v>
      </c>
      <c r="D4730" s="10" t="s">
        <v>6677</v>
      </c>
      <c r="E4730" s="11" t="s">
        <v>6671</v>
      </c>
      <c r="F4730" s="6">
        <v>277816</v>
      </c>
      <c r="G4730" s="6" t="s">
        <v>6651</v>
      </c>
      <c r="H4730" s="16">
        <v>40000349</v>
      </c>
      <c r="I4730" s="12" t="s">
        <v>6678</v>
      </c>
      <c r="J4730" s="12" t="s">
        <v>18245</v>
      </c>
      <c r="K4730" s="15">
        <f>K4728*0.51</f>
        <v>3502680</v>
      </c>
      <c r="L4730" s="13" t="s">
        <v>14</v>
      </c>
      <c r="M4730" s="7">
        <v>0.51</v>
      </c>
      <c r="N4730" s="17"/>
    </row>
    <row r="4731" spans="1:14" ht="89.25">
      <c r="A4731" s="6">
        <v>4729</v>
      </c>
      <c r="B4731" s="8" t="s">
        <v>6647</v>
      </c>
      <c r="C4731" s="9" t="s">
        <v>6679</v>
      </c>
      <c r="D4731" s="10" t="s">
        <v>6680</v>
      </c>
      <c r="E4731" s="11" t="s">
        <v>6681</v>
      </c>
      <c r="F4731" s="6">
        <v>465323</v>
      </c>
      <c r="G4731" s="6" t="s">
        <v>6651</v>
      </c>
      <c r="H4731" s="16">
        <v>26732000</v>
      </c>
      <c r="I4731" s="12" t="s">
        <v>6682</v>
      </c>
      <c r="J4731" s="12" t="s">
        <v>6683</v>
      </c>
      <c r="K4731" s="15">
        <v>4624000</v>
      </c>
      <c r="L4731" s="13" t="s">
        <v>14</v>
      </c>
      <c r="M4731" s="7">
        <v>1</v>
      </c>
      <c r="N4731" s="17"/>
    </row>
    <row r="4732" spans="1:14" ht="89.25">
      <c r="A4732" s="6">
        <v>4730</v>
      </c>
      <c r="B4732" s="8" t="s">
        <v>6647</v>
      </c>
      <c r="C4732" s="9" t="s">
        <v>6684</v>
      </c>
      <c r="D4732" s="10" t="s">
        <v>6685</v>
      </c>
      <c r="E4732" s="11" t="s">
        <v>6681</v>
      </c>
      <c r="F4732" s="6">
        <v>465323</v>
      </c>
      <c r="G4732" s="6" t="s">
        <v>6651</v>
      </c>
      <c r="H4732" s="16">
        <v>26732000</v>
      </c>
      <c r="I4732" s="12" t="s">
        <v>6682</v>
      </c>
      <c r="J4732" s="12" t="s">
        <v>6683</v>
      </c>
      <c r="K4732" s="15">
        <f>K4731*0.4</f>
        <v>1849600</v>
      </c>
      <c r="L4732" s="13" t="s">
        <v>14</v>
      </c>
      <c r="M4732" s="7">
        <v>0.4</v>
      </c>
      <c r="N4732" s="17"/>
    </row>
    <row r="4733" spans="1:14" ht="89.25">
      <c r="A4733" s="6">
        <v>4731</v>
      </c>
      <c r="B4733" s="8" t="s">
        <v>6647</v>
      </c>
      <c r="C4733" s="9" t="s">
        <v>6686</v>
      </c>
      <c r="D4733" s="10" t="s">
        <v>6687</v>
      </c>
      <c r="E4733" s="11" t="s">
        <v>6681</v>
      </c>
      <c r="F4733" s="6">
        <v>465323</v>
      </c>
      <c r="G4733" s="6" t="s">
        <v>6651</v>
      </c>
      <c r="H4733" s="16">
        <v>26732000</v>
      </c>
      <c r="I4733" s="12" t="s">
        <v>6682</v>
      </c>
      <c r="J4733" s="12" t="s">
        <v>6683</v>
      </c>
      <c r="K4733" s="15">
        <f>K4731*0.6</f>
        <v>2774400</v>
      </c>
      <c r="L4733" s="13" t="s">
        <v>14</v>
      </c>
      <c r="M4733" s="7">
        <v>0.6</v>
      </c>
      <c r="N4733" s="17"/>
    </row>
    <row r="4734" spans="1:14" ht="47.25">
      <c r="A4734" s="6">
        <v>4732</v>
      </c>
      <c r="B4734" s="8" t="s">
        <v>6647</v>
      </c>
      <c r="C4734" s="9" t="s">
        <v>6688</v>
      </c>
      <c r="D4734" s="10" t="s">
        <v>6689</v>
      </c>
      <c r="E4734" s="11" t="s">
        <v>6690</v>
      </c>
      <c r="F4734" s="6">
        <v>416149</v>
      </c>
      <c r="G4734" s="6" t="s">
        <v>6651</v>
      </c>
      <c r="H4734" s="16">
        <v>33144050.829999998</v>
      </c>
      <c r="I4734" s="12" t="s">
        <v>6691</v>
      </c>
      <c r="J4734" s="12" t="s">
        <v>6692</v>
      </c>
      <c r="K4734" s="15">
        <v>4076000</v>
      </c>
      <c r="L4734" s="13" t="s">
        <v>14</v>
      </c>
      <c r="M4734" s="7">
        <v>1</v>
      </c>
      <c r="N4734" s="17"/>
    </row>
    <row r="4735" spans="1:14" ht="47.25">
      <c r="A4735" s="6">
        <v>4733</v>
      </c>
      <c r="B4735" s="8" t="s">
        <v>6647</v>
      </c>
      <c r="C4735" s="9" t="s">
        <v>6693</v>
      </c>
      <c r="D4735" s="10" t="s">
        <v>6694</v>
      </c>
      <c r="E4735" s="11" t="s">
        <v>6690</v>
      </c>
      <c r="F4735" s="6">
        <v>416149</v>
      </c>
      <c r="G4735" s="6" t="s">
        <v>6651</v>
      </c>
      <c r="H4735" s="16">
        <v>33144050.829999998</v>
      </c>
      <c r="I4735" s="12" t="s">
        <v>6691</v>
      </c>
      <c r="J4735" s="12" t="s">
        <v>6692</v>
      </c>
      <c r="K4735" s="15">
        <f>K4734*0.3</f>
        <v>1222800</v>
      </c>
      <c r="L4735" s="13" t="s">
        <v>14</v>
      </c>
      <c r="M4735" s="7" t="s">
        <v>18246</v>
      </c>
      <c r="N4735" s="17"/>
    </row>
    <row r="4736" spans="1:14" ht="63">
      <c r="A4736" s="6">
        <v>4734</v>
      </c>
      <c r="B4736" s="8" t="s">
        <v>6647</v>
      </c>
      <c r="C4736" s="9" t="s">
        <v>6695</v>
      </c>
      <c r="D4736" s="10" t="s">
        <v>4630</v>
      </c>
      <c r="E4736" s="11" t="s">
        <v>6690</v>
      </c>
      <c r="F4736" s="6">
        <v>416149</v>
      </c>
      <c r="G4736" s="6" t="s">
        <v>6651</v>
      </c>
      <c r="H4736" s="16">
        <v>33144050.829999998</v>
      </c>
      <c r="I4736" s="12" t="s">
        <v>6691</v>
      </c>
      <c r="J4736" s="12" t="s">
        <v>6692</v>
      </c>
      <c r="K4736" s="15">
        <f>K4734*0.4</f>
        <v>1630400</v>
      </c>
      <c r="L4736" s="13" t="s">
        <v>14</v>
      </c>
      <c r="M4736" s="7">
        <v>0.4</v>
      </c>
      <c r="N4736" s="17"/>
    </row>
    <row r="4737" spans="1:14" ht="47.25">
      <c r="A4737" s="6">
        <v>4735</v>
      </c>
      <c r="B4737" s="8" t="s">
        <v>6647</v>
      </c>
      <c r="C4737" s="9" t="s">
        <v>6696</v>
      </c>
      <c r="D4737" s="10" t="s">
        <v>6697</v>
      </c>
      <c r="E4737" s="11" t="s">
        <v>6690</v>
      </c>
      <c r="F4737" s="6">
        <v>416149</v>
      </c>
      <c r="G4737" s="6" t="s">
        <v>6651</v>
      </c>
      <c r="H4737" s="16">
        <v>33144050.829999998</v>
      </c>
      <c r="I4737" s="12" t="s">
        <v>6691</v>
      </c>
      <c r="J4737" s="12" t="s">
        <v>6692</v>
      </c>
      <c r="K4737" s="15">
        <f>K4734*0.3</f>
        <v>1222800</v>
      </c>
      <c r="L4737" s="13" t="s">
        <v>14</v>
      </c>
      <c r="M4737" s="7">
        <v>0.3</v>
      </c>
      <c r="N4737" s="17"/>
    </row>
    <row r="4738" spans="1:14" ht="78.75">
      <c r="A4738" s="6">
        <v>4736</v>
      </c>
      <c r="B4738" s="8" t="s">
        <v>6647</v>
      </c>
      <c r="C4738" s="9" t="s">
        <v>6698</v>
      </c>
      <c r="D4738" s="10" t="s">
        <v>6699</v>
      </c>
      <c r="E4738" s="11" t="s">
        <v>6700</v>
      </c>
      <c r="F4738" s="6">
        <v>276974</v>
      </c>
      <c r="G4738" s="6" t="s">
        <v>6651</v>
      </c>
      <c r="H4738" s="16">
        <v>15550664</v>
      </c>
      <c r="I4738" s="12" t="s">
        <v>6701</v>
      </c>
      <c r="J4738" s="12" t="s">
        <v>1997</v>
      </c>
      <c r="K4738" s="15">
        <v>4922000</v>
      </c>
      <c r="L4738" s="13" t="s">
        <v>15</v>
      </c>
      <c r="M4738" s="7">
        <v>1</v>
      </c>
      <c r="N4738" s="17"/>
    </row>
    <row r="4739" spans="1:14" ht="78.75">
      <c r="A4739" s="6">
        <v>4737</v>
      </c>
      <c r="B4739" s="8" t="s">
        <v>6647</v>
      </c>
      <c r="C4739" s="9" t="s">
        <v>6698</v>
      </c>
      <c r="D4739" s="10" t="s">
        <v>6699</v>
      </c>
      <c r="E4739" s="11" t="s">
        <v>6702</v>
      </c>
      <c r="F4739" s="6">
        <v>276975</v>
      </c>
      <c r="G4739" s="6" t="s">
        <v>6651</v>
      </c>
      <c r="H4739" s="16">
        <v>16190890.85</v>
      </c>
      <c r="I4739" s="12" t="s">
        <v>6701</v>
      </c>
      <c r="J4739" s="12" t="s">
        <v>1891</v>
      </c>
      <c r="K4739" s="15">
        <v>7113000</v>
      </c>
      <c r="L4739" s="13" t="s">
        <v>15</v>
      </c>
      <c r="M4739" s="7">
        <v>1</v>
      </c>
      <c r="N4739" s="17"/>
    </row>
    <row r="4740" spans="1:14" ht="78.75">
      <c r="A4740" s="6">
        <v>4738</v>
      </c>
      <c r="B4740" s="8" t="s">
        <v>6647</v>
      </c>
      <c r="C4740" s="9" t="s">
        <v>6703</v>
      </c>
      <c r="D4740" s="10" t="s">
        <v>6699</v>
      </c>
      <c r="E4740" s="11" t="s">
        <v>6704</v>
      </c>
      <c r="F4740" s="6">
        <v>276971</v>
      </c>
      <c r="G4740" s="6" t="s">
        <v>6651</v>
      </c>
      <c r="H4740" s="16">
        <v>20981535.649999999</v>
      </c>
      <c r="I4740" s="12" t="s">
        <v>6701</v>
      </c>
      <c r="J4740" s="12" t="s">
        <v>13150</v>
      </c>
      <c r="K4740" s="15">
        <v>2763000</v>
      </c>
      <c r="L4740" s="13" t="s">
        <v>15</v>
      </c>
      <c r="M4740" s="7">
        <v>1</v>
      </c>
      <c r="N4740" s="17"/>
    </row>
    <row r="4741" spans="1:14" ht="110.25">
      <c r="A4741" s="6">
        <v>4739</v>
      </c>
      <c r="B4741" s="8" t="s">
        <v>6647</v>
      </c>
      <c r="C4741" s="9" t="s">
        <v>6705</v>
      </c>
      <c r="D4741" s="10" t="s">
        <v>6706</v>
      </c>
      <c r="E4741" s="11" t="s">
        <v>6707</v>
      </c>
      <c r="F4741" s="6">
        <v>53830</v>
      </c>
      <c r="G4741" s="6" t="s">
        <v>6651</v>
      </c>
      <c r="H4741" s="16">
        <v>8978968.6999999993</v>
      </c>
      <c r="I4741" s="12" t="s">
        <v>6708</v>
      </c>
      <c r="J4741" s="12" t="s">
        <v>1944</v>
      </c>
      <c r="K4741" s="15">
        <v>3304000</v>
      </c>
      <c r="L4741" s="13" t="s">
        <v>15</v>
      </c>
      <c r="M4741" s="7">
        <v>1</v>
      </c>
      <c r="N4741" s="17"/>
    </row>
    <row r="4742" spans="1:14" ht="216.75">
      <c r="A4742" s="6">
        <v>4740</v>
      </c>
      <c r="B4742" s="8" t="s">
        <v>6647</v>
      </c>
      <c r="C4742" s="9" t="s">
        <v>6709</v>
      </c>
      <c r="D4742" s="10" t="s">
        <v>6710</v>
      </c>
      <c r="E4742" s="11" t="s">
        <v>6711</v>
      </c>
      <c r="F4742" s="6">
        <v>233766</v>
      </c>
      <c r="G4742" s="6" t="s">
        <v>6651</v>
      </c>
      <c r="H4742" s="16">
        <v>35442623</v>
      </c>
      <c r="I4742" s="12" t="s">
        <v>6712</v>
      </c>
      <c r="J4742" s="12" t="s">
        <v>2078</v>
      </c>
      <c r="K4742" s="15">
        <v>8509000</v>
      </c>
      <c r="L4742" s="13" t="s">
        <v>14</v>
      </c>
      <c r="M4742" s="7">
        <v>1</v>
      </c>
      <c r="N4742" s="17"/>
    </row>
    <row r="4743" spans="1:14" ht="216.75">
      <c r="A4743" s="6">
        <v>4741</v>
      </c>
      <c r="B4743" s="8" t="s">
        <v>6647</v>
      </c>
      <c r="C4743" s="9" t="s">
        <v>6713</v>
      </c>
      <c r="D4743" s="10" t="s">
        <v>6714</v>
      </c>
      <c r="E4743" s="11" t="s">
        <v>6711</v>
      </c>
      <c r="F4743" s="6">
        <v>233766</v>
      </c>
      <c r="G4743" s="6" t="s">
        <v>6651</v>
      </c>
      <c r="H4743" s="16">
        <v>35442623</v>
      </c>
      <c r="I4743" s="12" t="s">
        <v>6712</v>
      </c>
      <c r="J4743" s="12" t="s">
        <v>2078</v>
      </c>
      <c r="K4743" s="15">
        <f>K4742*0.51</f>
        <v>4339590</v>
      </c>
      <c r="L4743" s="13" t="s">
        <v>14</v>
      </c>
      <c r="M4743" s="7">
        <v>0.51</v>
      </c>
      <c r="N4743" s="17"/>
    </row>
    <row r="4744" spans="1:14" ht="216.75">
      <c r="A4744" s="6">
        <v>4742</v>
      </c>
      <c r="B4744" s="8" t="s">
        <v>6647</v>
      </c>
      <c r="C4744" s="9" t="s">
        <v>6715</v>
      </c>
      <c r="D4744" s="10" t="s">
        <v>6716</v>
      </c>
      <c r="E4744" s="11" t="s">
        <v>6711</v>
      </c>
      <c r="F4744" s="6">
        <v>233766</v>
      </c>
      <c r="G4744" s="6" t="s">
        <v>6651</v>
      </c>
      <c r="H4744" s="16">
        <v>35442623</v>
      </c>
      <c r="I4744" s="12" t="s">
        <v>6712</v>
      </c>
      <c r="J4744" s="12" t="s">
        <v>2078</v>
      </c>
      <c r="K4744" s="15">
        <f>K4742*0.49</f>
        <v>4169410</v>
      </c>
      <c r="L4744" s="13" t="s">
        <v>14</v>
      </c>
      <c r="M4744" s="7">
        <v>0.49</v>
      </c>
      <c r="N4744" s="17"/>
    </row>
    <row r="4745" spans="1:14" ht="63.75">
      <c r="A4745" s="6">
        <v>4743</v>
      </c>
      <c r="B4745" s="8" t="s">
        <v>6647</v>
      </c>
      <c r="C4745" s="9" t="s">
        <v>6717</v>
      </c>
      <c r="D4745" s="10" t="s">
        <v>6710</v>
      </c>
      <c r="E4745" s="11" t="s">
        <v>6718</v>
      </c>
      <c r="F4745" s="6">
        <v>292285</v>
      </c>
      <c r="G4745" s="6" t="s">
        <v>6651</v>
      </c>
      <c r="H4745" s="16">
        <v>58853912.307999998</v>
      </c>
      <c r="I4745" s="12" t="s">
        <v>6719</v>
      </c>
      <c r="J4745" s="12" t="s">
        <v>2290</v>
      </c>
      <c r="K4745" s="15">
        <v>4947000</v>
      </c>
      <c r="L4745" s="13" t="s">
        <v>14</v>
      </c>
      <c r="M4745" s="7">
        <v>1</v>
      </c>
      <c r="N4745" s="17"/>
    </row>
    <row r="4746" spans="1:14" ht="63.75">
      <c r="A4746" s="6">
        <v>4744</v>
      </c>
      <c r="B4746" s="8" t="s">
        <v>6647</v>
      </c>
      <c r="C4746" s="9" t="s">
        <v>6713</v>
      </c>
      <c r="D4746" s="10" t="s">
        <v>6714</v>
      </c>
      <c r="E4746" s="11" t="s">
        <v>6718</v>
      </c>
      <c r="F4746" s="6">
        <v>292285</v>
      </c>
      <c r="G4746" s="6" t="s">
        <v>6651</v>
      </c>
      <c r="H4746" s="16">
        <v>58853912.307999998</v>
      </c>
      <c r="I4746" s="12" t="s">
        <v>6719</v>
      </c>
      <c r="J4746" s="12" t="s">
        <v>2290</v>
      </c>
      <c r="K4746" s="15">
        <f>K4745*0.51</f>
        <v>2522970</v>
      </c>
      <c r="L4746" s="13" t="s">
        <v>14</v>
      </c>
      <c r="M4746" s="7">
        <v>0.51</v>
      </c>
      <c r="N4746" s="17"/>
    </row>
    <row r="4747" spans="1:14" ht="63.75">
      <c r="A4747" s="6">
        <v>4745</v>
      </c>
      <c r="B4747" s="8" t="s">
        <v>6647</v>
      </c>
      <c r="C4747" s="9" t="s">
        <v>6715</v>
      </c>
      <c r="D4747" s="10" t="s">
        <v>6716</v>
      </c>
      <c r="E4747" s="11" t="s">
        <v>6718</v>
      </c>
      <c r="F4747" s="6">
        <v>292285</v>
      </c>
      <c r="G4747" s="6" t="s">
        <v>6651</v>
      </c>
      <c r="H4747" s="16">
        <v>58853912.307999998</v>
      </c>
      <c r="I4747" s="12" t="s">
        <v>6719</v>
      </c>
      <c r="J4747" s="12" t="s">
        <v>2290</v>
      </c>
      <c r="K4747" s="15">
        <f>K4745*0.49</f>
        <v>2424030</v>
      </c>
      <c r="L4747" s="13" t="s">
        <v>14</v>
      </c>
      <c r="M4747" s="7">
        <v>0.49</v>
      </c>
      <c r="N4747" s="17"/>
    </row>
    <row r="4748" spans="1:14" ht="63">
      <c r="A4748" s="6">
        <v>4746</v>
      </c>
      <c r="B4748" s="8" t="s">
        <v>6647</v>
      </c>
      <c r="C4748" s="9" t="s">
        <v>6720</v>
      </c>
      <c r="D4748" s="10" t="s">
        <v>6721</v>
      </c>
      <c r="E4748" s="11" t="s">
        <v>6722</v>
      </c>
      <c r="F4748" s="6">
        <v>430940</v>
      </c>
      <c r="G4748" s="6" t="s">
        <v>6651</v>
      </c>
      <c r="H4748" s="16">
        <v>26248500</v>
      </c>
      <c r="I4748" s="12" t="s">
        <v>6723</v>
      </c>
      <c r="J4748" s="12" t="s">
        <v>6724</v>
      </c>
      <c r="K4748" s="15">
        <v>10517000</v>
      </c>
      <c r="L4748" s="13" t="s">
        <v>14</v>
      </c>
      <c r="M4748" s="7">
        <v>1</v>
      </c>
      <c r="N4748" s="17"/>
    </row>
    <row r="4749" spans="1:14" ht="63">
      <c r="A4749" s="6">
        <v>4747</v>
      </c>
      <c r="B4749" s="8" t="s">
        <v>6647</v>
      </c>
      <c r="C4749" s="9" t="s">
        <v>6725</v>
      </c>
      <c r="D4749" s="10" t="s">
        <v>6726</v>
      </c>
      <c r="E4749" s="11" t="s">
        <v>6722</v>
      </c>
      <c r="F4749" s="6">
        <v>430940</v>
      </c>
      <c r="G4749" s="6" t="s">
        <v>6651</v>
      </c>
      <c r="H4749" s="16">
        <v>26248500</v>
      </c>
      <c r="I4749" s="12" t="s">
        <v>6723</v>
      </c>
      <c r="J4749" s="12" t="s">
        <v>6724</v>
      </c>
      <c r="K4749" s="15">
        <f>K4748*0.49</f>
        <v>5153330</v>
      </c>
      <c r="L4749" s="13" t="s">
        <v>14</v>
      </c>
      <c r="M4749" s="7">
        <v>0.49</v>
      </c>
      <c r="N4749" s="17"/>
    </row>
    <row r="4750" spans="1:14" ht="63">
      <c r="A4750" s="6">
        <v>4748</v>
      </c>
      <c r="B4750" s="8" t="s">
        <v>6647</v>
      </c>
      <c r="C4750" s="9" t="s">
        <v>6686</v>
      </c>
      <c r="D4750" s="10" t="s">
        <v>6687</v>
      </c>
      <c r="E4750" s="11" t="s">
        <v>6722</v>
      </c>
      <c r="F4750" s="6">
        <v>430940</v>
      </c>
      <c r="G4750" s="6" t="s">
        <v>6651</v>
      </c>
      <c r="H4750" s="16">
        <v>26248500</v>
      </c>
      <c r="I4750" s="12" t="s">
        <v>6723</v>
      </c>
      <c r="J4750" s="12" t="s">
        <v>6724</v>
      </c>
      <c r="K4750" s="15">
        <f>K4748*0.51</f>
        <v>5363670</v>
      </c>
      <c r="L4750" s="13" t="s">
        <v>14</v>
      </c>
      <c r="M4750" s="7">
        <v>0.51</v>
      </c>
      <c r="N4750" s="17"/>
    </row>
    <row r="4751" spans="1:14" ht="76.5">
      <c r="A4751" s="6">
        <v>4749</v>
      </c>
      <c r="B4751" s="8" t="s">
        <v>6647</v>
      </c>
      <c r="C4751" s="9" t="s">
        <v>6727</v>
      </c>
      <c r="D4751" s="10" t="s">
        <v>6728</v>
      </c>
      <c r="E4751" s="11" t="s">
        <v>6729</v>
      </c>
      <c r="F4751" s="6">
        <v>451483</v>
      </c>
      <c r="G4751" s="6" t="s">
        <v>6651</v>
      </c>
      <c r="H4751" s="16">
        <v>99977742.588</v>
      </c>
      <c r="I4751" s="12" t="s">
        <v>2135</v>
      </c>
      <c r="J4751" s="12" t="s">
        <v>6730</v>
      </c>
      <c r="K4751" s="15">
        <v>2902000</v>
      </c>
      <c r="L4751" s="13" t="s">
        <v>14</v>
      </c>
      <c r="M4751" s="7">
        <v>1</v>
      </c>
      <c r="N4751" s="17"/>
    </row>
    <row r="4752" spans="1:14" ht="76.5">
      <c r="A4752" s="6">
        <v>4750</v>
      </c>
      <c r="B4752" s="8" t="s">
        <v>6647</v>
      </c>
      <c r="C4752" s="9" t="s">
        <v>6731</v>
      </c>
      <c r="D4752" s="10" t="s">
        <v>6732</v>
      </c>
      <c r="E4752" s="11" t="s">
        <v>6729</v>
      </c>
      <c r="F4752" s="6">
        <v>451483</v>
      </c>
      <c r="G4752" s="6" t="s">
        <v>6651</v>
      </c>
      <c r="H4752" s="16">
        <v>99977742.588</v>
      </c>
      <c r="I4752" s="12" t="s">
        <v>2135</v>
      </c>
      <c r="J4752" s="12" t="s">
        <v>6730</v>
      </c>
      <c r="K4752" s="15">
        <f>K4751*0.51</f>
        <v>1480020</v>
      </c>
      <c r="L4752" s="13" t="s">
        <v>14</v>
      </c>
      <c r="M4752" s="7">
        <v>0.51</v>
      </c>
      <c r="N4752" s="17"/>
    </row>
    <row r="4753" spans="1:14" ht="76.5">
      <c r="A4753" s="6">
        <v>4751</v>
      </c>
      <c r="B4753" s="8" t="s">
        <v>6647</v>
      </c>
      <c r="C4753" s="9" t="s">
        <v>6733</v>
      </c>
      <c r="D4753" s="10" t="s">
        <v>6734</v>
      </c>
      <c r="E4753" s="11" t="s">
        <v>6729</v>
      </c>
      <c r="F4753" s="6">
        <v>451483</v>
      </c>
      <c r="G4753" s="6" t="s">
        <v>6651</v>
      </c>
      <c r="H4753" s="16">
        <v>99977742.588</v>
      </c>
      <c r="I4753" s="12" t="s">
        <v>2135</v>
      </c>
      <c r="J4753" s="12" t="s">
        <v>6730</v>
      </c>
      <c r="K4753" s="15">
        <f>K4751*0.49</f>
        <v>1421980</v>
      </c>
      <c r="L4753" s="13" t="s">
        <v>14</v>
      </c>
      <c r="M4753" s="7">
        <v>0.49</v>
      </c>
      <c r="N4753" s="17"/>
    </row>
    <row r="4754" spans="1:14" ht="63">
      <c r="A4754" s="6">
        <v>4752</v>
      </c>
      <c r="B4754" s="8" t="s">
        <v>6647</v>
      </c>
      <c r="C4754" s="9" t="s">
        <v>6735</v>
      </c>
      <c r="D4754" s="10" t="s">
        <v>6736</v>
      </c>
      <c r="E4754" s="11" t="s">
        <v>6737</v>
      </c>
      <c r="F4754" s="6">
        <v>236020</v>
      </c>
      <c r="G4754" s="6" t="s">
        <v>6651</v>
      </c>
      <c r="H4754" s="16">
        <v>114635030</v>
      </c>
      <c r="I4754" s="12" t="s">
        <v>6738</v>
      </c>
      <c r="J4754" s="12" t="s">
        <v>13223</v>
      </c>
      <c r="K4754" s="15">
        <v>9311000</v>
      </c>
      <c r="L4754" s="13" t="s">
        <v>14</v>
      </c>
      <c r="M4754" s="7">
        <v>1</v>
      </c>
      <c r="N4754" s="17"/>
    </row>
    <row r="4755" spans="1:14" ht="63">
      <c r="A4755" s="6">
        <v>4753</v>
      </c>
      <c r="B4755" s="8" t="s">
        <v>6647</v>
      </c>
      <c r="C4755" s="9" t="s">
        <v>6731</v>
      </c>
      <c r="D4755" s="10" t="s">
        <v>6732</v>
      </c>
      <c r="E4755" s="11" t="s">
        <v>6737</v>
      </c>
      <c r="F4755" s="6">
        <v>236020</v>
      </c>
      <c r="G4755" s="6" t="s">
        <v>6651</v>
      </c>
      <c r="H4755" s="16">
        <v>114635030</v>
      </c>
      <c r="I4755" s="12" t="s">
        <v>6738</v>
      </c>
      <c r="J4755" s="12" t="s">
        <v>13223</v>
      </c>
      <c r="K4755" s="15">
        <f>K4754*0.7</f>
        <v>6517700</v>
      </c>
      <c r="L4755" s="13" t="s">
        <v>14</v>
      </c>
      <c r="M4755" s="7">
        <v>0.7</v>
      </c>
      <c r="N4755" s="17"/>
    </row>
    <row r="4756" spans="1:14" ht="63">
      <c r="A4756" s="6">
        <v>4754</v>
      </c>
      <c r="B4756" s="8" t="s">
        <v>6647</v>
      </c>
      <c r="C4756" s="9" t="s">
        <v>6739</v>
      </c>
      <c r="D4756" s="10" t="s">
        <v>6740</v>
      </c>
      <c r="E4756" s="11" t="s">
        <v>6737</v>
      </c>
      <c r="F4756" s="6">
        <v>236020</v>
      </c>
      <c r="G4756" s="6" t="s">
        <v>6651</v>
      </c>
      <c r="H4756" s="16">
        <v>114635030</v>
      </c>
      <c r="I4756" s="12" t="s">
        <v>6738</v>
      </c>
      <c r="J4756" s="12" t="s">
        <v>13223</v>
      </c>
      <c r="K4756" s="15">
        <f>K4754*0.3</f>
        <v>2793300</v>
      </c>
      <c r="L4756" s="13" t="s">
        <v>14</v>
      </c>
      <c r="M4756" s="7">
        <v>0.3</v>
      </c>
      <c r="N4756" s="17"/>
    </row>
    <row r="4757" spans="1:14" ht="178.5">
      <c r="A4757" s="6">
        <v>4755</v>
      </c>
      <c r="B4757" s="8" t="s">
        <v>6647</v>
      </c>
      <c r="C4757" s="9" t="s">
        <v>6741</v>
      </c>
      <c r="D4757" s="10" t="s">
        <v>6742</v>
      </c>
      <c r="E4757" s="11" t="s">
        <v>6743</v>
      </c>
      <c r="F4757" s="6">
        <v>239538</v>
      </c>
      <c r="G4757" s="6" t="s">
        <v>6651</v>
      </c>
      <c r="H4757" s="16">
        <v>49995107.369999997</v>
      </c>
      <c r="I4757" s="12" t="s">
        <v>2199</v>
      </c>
      <c r="J4757" s="12" t="s">
        <v>2135</v>
      </c>
      <c r="K4757" s="15">
        <v>1875000</v>
      </c>
      <c r="L4757" s="13" t="s">
        <v>14</v>
      </c>
      <c r="M4757" s="7">
        <v>1</v>
      </c>
      <c r="N4757" s="17"/>
    </row>
    <row r="4758" spans="1:14" ht="178.5">
      <c r="A4758" s="6">
        <v>4756</v>
      </c>
      <c r="B4758" s="8" t="s">
        <v>6647</v>
      </c>
      <c r="C4758" s="9" t="s">
        <v>6744</v>
      </c>
      <c r="D4758" s="10" t="s">
        <v>6745</v>
      </c>
      <c r="E4758" s="11" t="s">
        <v>6743</v>
      </c>
      <c r="F4758" s="6">
        <v>239538</v>
      </c>
      <c r="G4758" s="6" t="s">
        <v>6651</v>
      </c>
      <c r="H4758" s="16">
        <v>49995107.369999997</v>
      </c>
      <c r="I4758" s="12" t="s">
        <v>2199</v>
      </c>
      <c r="J4758" s="12" t="s">
        <v>2135</v>
      </c>
      <c r="K4758" s="15">
        <f>K4757*0.49</f>
        <v>918750</v>
      </c>
      <c r="L4758" s="13" t="s">
        <v>14</v>
      </c>
      <c r="M4758" s="7">
        <v>0.49</v>
      </c>
      <c r="N4758" s="17"/>
    </row>
    <row r="4759" spans="1:14" ht="178.5">
      <c r="A4759" s="6">
        <v>4757</v>
      </c>
      <c r="B4759" s="8" t="s">
        <v>6647</v>
      </c>
      <c r="C4759" s="9" t="s">
        <v>6746</v>
      </c>
      <c r="D4759" s="10" t="s">
        <v>6747</v>
      </c>
      <c r="E4759" s="11" t="s">
        <v>6743</v>
      </c>
      <c r="F4759" s="6">
        <v>239538</v>
      </c>
      <c r="G4759" s="6" t="s">
        <v>6651</v>
      </c>
      <c r="H4759" s="16">
        <v>49995107.369999997</v>
      </c>
      <c r="I4759" s="12" t="s">
        <v>2199</v>
      </c>
      <c r="J4759" s="12" t="s">
        <v>2135</v>
      </c>
      <c r="K4759" s="15">
        <f>K4757*0.51</f>
        <v>956250</v>
      </c>
      <c r="L4759" s="13" t="s">
        <v>14</v>
      </c>
      <c r="M4759" s="7">
        <v>0.51</v>
      </c>
      <c r="N4759" s="17"/>
    </row>
    <row r="4760" spans="1:14" ht="63">
      <c r="A4760" s="6">
        <v>4758</v>
      </c>
      <c r="B4760" s="8" t="s">
        <v>6647</v>
      </c>
      <c r="C4760" s="9" t="s">
        <v>6748</v>
      </c>
      <c r="D4760" s="10" t="s">
        <v>6749</v>
      </c>
      <c r="E4760" s="11" t="s">
        <v>6750</v>
      </c>
      <c r="F4760" s="6">
        <v>476071</v>
      </c>
      <c r="G4760" s="6" t="s">
        <v>6651</v>
      </c>
      <c r="H4760" s="16">
        <v>9562813.4269999992</v>
      </c>
      <c r="I4760" s="12" t="s">
        <v>4785</v>
      </c>
      <c r="J4760" s="12" t="s">
        <v>6751</v>
      </c>
      <c r="K4760" s="15">
        <v>4574000</v>
      </c>
      <c r="L4760" s="13" t="s">
        <v>14</v>
      </c>
      <c r="M4760" s="7">
        <v>1</v>
      </c>
      <c r="N4760" s="17"/>
    </row>
    <row r="4761" spans="1:14" ht="63">
      <c r="A4761" s="6">
        <v>4759</v>
      </c>
      <c r="B4761" s="8" t="s">
        <v>6647</v>
      </c>
      <c r="C4761" s="9" t="s">
        <v>6752</v>
      </c>
      <c r="D4761" s="10" t="s">
        <v>6753</v>
      </c>
      <c r="E4761" s="11" t="s">
        <v>6750</v>
      </c>
      <c r="F4761" s="6">
        <v>476071</v>
      </c>
      <c r="G4761" s="6" t="s">
        <v>6651</v>
      </c>
      <c r="H4761" s="16">
        <v>9562813.4269999992</v>
      </c>
      <c r="I4761" s="12" t="s">
        <v>4785</v>
      </c>
      <c r="J4761" s="12" t="s">
        <v>6751</v>
      </c>
      <c r="K4761" s="15">
        <f>K4760*0.49</f>
        <v>2241260</v>
      </c>
      <c r="L4761" s="13" t="s">
        <v>14</v>
      </c>
      <c r="M4761" s="7">
        <v>0.49</v>
      </c>
      <c r="N4761" s="17"/>
    </row>
    <row r="4762" spans="1:14" ht="63">
      <c r="A4762" s="6">
        <v>4760</v>
      </c>
      <c r="B4762" s="8" t="s">
        <v>6647</v>
      </c>
      <c r="C4762" s="9" t="s">
        <v>6754</v>
      </c>
      <c r="D4762" s="10" t="s">
        <v>1261</v>
      </c>
      <c r="E4762" s="11" t="s">
        <v>6750</v>
      </c>
      <c r="F4762" s="6">
        <v>476071</v>
      </c>
      <c r="G4762" s="6" t="s">
        <v>6651</v>
      </c>
      <c r="H4762" s="16">
        <v>9562813.4269999992</v>
      </c>
      <c r="I4762" s="12" t="s">
        <v>4785</v>
      </c>
      <c r="J4762" s="12" t="s">
        <v>6751</v>
      </c>
      <c r="K4762" s="15">
        <f>K4760*0.51</f>
        <v>2332740</v>
      </c>
      <c r="L4762" s="13" t="s">
        <v>14</v>
      </c>
      <c r="M4762" s="7">
        <v>0.51</v>
      </c>
      <c r="N4762" s="17"/>
    </row>
    <row r="4763" spans="1:14" ht="94.5">
      <c r="A4763" s="6">
        <v>4761</v>
      </c>
      <c r="B4763" s="8" t="s">
        <v>6647</v>
      </c>
      <c r="C4763" s="9" t="s">
        <v>6755</v>
      </c>
      <c r="D4763" s="10" t="s">
        <v>6756</v>
      </c>
      <c r="E4763" s="11" t="s">
        <v>6757</v>
      </c>
      <c r="F4763" s="6">
        <v>430941</v>
      </c>
      <c r="G4763" s="6" t="s">
        <v>6651</v>
      </c>
      <c r="H4763" s="16">
        <v>48313941.969999999</v>
      </c>
      <c r="I4763" s="12" t="s">
        <v>6758</v>
      </c>
      <c r="J4763" s="12" t="s">
        <v>6759</v>
      </c>
      <c r="K4763" s="15">
        <v>7152000</v>
      </c>
      <c r="L4763" s="13" t="s">
        <v>14</v>
      </c>
      <c r="M4763" s="7">
        <v>1</v>
      </c>
      <c r="N4763" s="17"/>
    </row>
    <row r="4764" spans="1:14" ht="94.5">
      <c r="A4764" s="6">
        <v>4762</v>
      </c>
      <c r="B4764" s="8" t="s">
        <v>6647</v>
      </c>
      <c r="C4764" s="9" t="s">
        <v>6760</v>
      </c>
      <c r="D4764" s="10" t="s">
        <v>6761</v>
      </c>
      <c r="E4764" s="11" t="s">
        <v>6757</v>
      </c>
      <c r="F4764" s="6">
        <v>430941</v>
      </c>
      <c r="G4764" s="6" t="s">
        <v>6651</v>
      </c>
      <c r="H4764" s="16">
        <v>48313941.969999999</v>
      </c>
      <c r="I4764" s="12" t="s">
        <v>6758</v>
      </c>
      <c r="J4764" s="12" t="s">
        <v>6759</v>
      </c>
      <c r="K4764" s="15">
        <f>K4763*0.6</f>
        <v>4291200</v>
      </c>
      <c r="L4764" s="13" t="s">
        <v>14</v>
      </c>
      <c r="M4764" s="7">
        <v>0.6</v>
      </c>
      <c r="N4764" s="17"/>
    </row>
    <row r="4765" spans="1:14" ht="94.5">
      <c r="A4765" s="6">
        <v>4763</v>
      </c>
      <c r="B4765" s="8" t="s">
        <v>6647</v>
      </c>
      <c r="C4765" s="9" t="s">
        <v>6762</v>
      </c>
      <c r="D4765" s="10" t="s">
        <v>3279</v>
      </c>
      <c r="E4765" s="11" t="s">
        <v>6757</v>
      </c>
      <c r="F4765" s="6">
        <v>430941</v>
      </c>
      <c r="G4765" s="6" t="s">
        <v>6651</v>
      </c>
      <c r="H4765" s="16">
        <v>48313941.969999999</v>
      </c>
      <c r="I4765" s="12" t="s">
        <v>6758</v>
      </c>
      <c r="J4765" s="12" t="s">
        <v>6759</v>
      </c>
      <c r="K4765" s="15">
        <f>K4763*0.4</f>
        <v>2860800</v>
      </c>
      <c r="L4765" s="13" t="s">
        <v>14</v>
      </c>
      <c r="M4765" s="7">
        <v>0.4</v>
      </c>
      <c r="N4765" s="17"/>
    </row>
    <row r="4766" spans="1:14" ht="78.75">
      <c r="A4766" s="6">
        <v>4764</v>
      </c>
      <c r="B4766" s="8" t="s">
        <v>6647</v>
      </c>
      <c r="C4766" s="9" t="s">
        <v>6763</v>
      </c>
      <c r="D4766" s="10" t="s">
        <v>6764</v>
      </c>
      <c r="E4766" s="11" t="s">
        <v>6765</v>
      </c>
      <c r="F4766" s="6">
        <v>416164</v>
      </c>
      <c r="G4766" s="6" t="s">
        <v>6651</v>
      </c>
      <c r="H4766" s="16">
        <v>7700369.4000000004</v>
      </c>
      <c r="I4766" s="12" t="s">
        <v>6766</v>
      </c>
      <c r="J4766" s="12" t="s">
        <v>6664</v>
      </c>
      <c r="K4766" s="15">
        <v>13398000</v>
      </c>
      <c r="L4766" s="13" t="s">
        <v>15</v>
      </c>
      <c r="M4766" s="7">
        <v>1</v>
      </c>
      <c r="N4766" s="17"/>
    </row>
    <row r="4767" spans="1:14" ht="89.25">
      <c r="A4767" s="6">
        <v>4765</v>
      </c>
      <c r="B4767" s="8" t="s">
        <v>6647</v>
      </c>
      <c r="C4767" s="9" t="s">
        <v>6763</v>
      </c>
      <c r="D4767" s="10" t="s">
        <v>6764</v>
      </c>
      <c r="E4767" s="11" t="s">
        <v>6767</v>
      </c>
      <c r="F4767" s="6">
        <v>398450</v>
      </c>
      <c r="G4767" s="6" t="s">
        <v>6651</v>
      </c>
      <c r="H4767" s="16">
        <v>10396076.1</v>
      </c>
      <c r="I4767" s="12" t="s">
        <v>2381</v>
      </c>
      <c r="J4767" s="12" t="s">
        <v>6768</v>
      </c>
      <c r="K4767" s="15">
        <v>2458000</v>
      </c>
      <c r="L4767" s="13" t="s">
        <v>15</v>
      </c>
      <c r="M4767" s="7">
        <v>1</v>
      </c>
      <c r="N4767" s="17"/>
    </row>
    <row r="4768" spans="1:14" ht="114.75">
      <c r="A4768" s="6">
        <v>4766</v>
      </c>
      <c r="B4768" s="8" t="s">
        <v>6647</v>
      </c>
      <c r="C4768" s="9" t="s">
        <v>6769</v>
      </c>
      <c r="D4768" s="10" t="s">
        <v>6764</v>
      </c>
      <c r="E4768" s="11" t="s">
        <v>6770</v>
      </c>
      <c r="F4768" s="6">
        <v>435626</v>
      </c>
      <c r="G4768" s="6" t="s">
        <v>6651</v>
      </c>
      <c r="H4768" s="16">
        <v>5636568.5</v>
      </c>
      <c r="I4768" s="12" t="s">
        <v>6771</v>
      </c>
      <c r="J4768" s="12" t="s">
        <v>6772</v>
      </c>
      <c r="K4768" s="15">
        <v>3489000</v>
      </c>
      <c r="L4768" s="13" t="s">
        <v>15</v>
      </c>
      <c r="M4768" s="7">
        <v>1</v>
      </c>
      <c r="N4768" s="17"/>
    </row>
    <row r="4769" spans="1:14" ht="229.5">
      <c r="A4769" s="6">
        <v>4767</v>
      </c>
      <c r="B4769" s="8" t="s">
        <v>6647</v>
      </c>
      <c r="C4769" s="9" t="s">
        <v>6769</v>
      </c>
      <c r="D4769" s="10" t="s">
        <v>6764</v>
      </c>
      <c r="E4769" s="11" t="s">
        <v>6773</v>
      </c>
      <c r="F4769" s="6">
        <v>435624</v>
      </c>
      <c r="G4769" s="6" t="s">
        <v>6651</v>
      </c>
      <c r="H4769" s="16">
        <v>6277404.2999999998</v>
      </c>
      <c r="I4769" s="12" t="s">
        <v>6771</v>
      </c>
      <c r="J4769" s="12" t="s">
        <v>6772</v>
      </c>
      <c r="K4769" s="15">
        <v>2837000</v>
      </c>
      <c r="L4769" s="13" t="s">
        <v>15</v>
      </c>
      <c r="M4769" s="7">
        <v>1</v>
      </c>
      <c r="N4769" s="17"/>
    </row>
    <row r="4770" spans="1:14" ht="140.25">
      <c r="A4770" s="6">
        <v>4768</v>
      </c>
      <c r="B4770" s="8" t="s">
        <v>6647</v>
      </c>
      <c r="C4770" s="9" t="s">
        <v>6769</v>
      </c>
      <c r="D4770" s="10" t="s">
        <v>6764</v>
      </c>
      <c r="E4770" s="11" t="s">
        <v>6774</v>
      </c>
      <c r="F4770" s="6">
        <v>435619</v>
      </c>
      <c r="G4770" s="6" t="s">
        <v>6651</v>
      </c>
      <c r="H4770" s="16">
        <v>7042489.6500000004</v>
      </c>
      <c r="I4770" s="12" t="s">
        <v>6771</v>
      </c>
      <c r="J4770" s="12" t="s">
        <v>6772</v>
      </c>
      <c r="K4770" s="15">
        <v>1527000</v>
      </c>
      <c r="L4770" s="13" t="s">
        <v>15</v>
      </c>
      <c r="M4770" s="7">
        <v>1</v>
      </c>
      <c r="N4770" s="17"/>
    </row>
    <row r="4771" spans="1:14" ht="78.75">
      <c r="A4771" s="6">
        <v>4769</v>
      </c>
      <c r="B4771" s="8" t="s">
        <v>6647</v>
      </c>
      <c r="C4771" s="9" t="s">
        <v>6775</v>
      </c>
      <c r="D4771" s="10" t="s">
        <v>6776</v>
      </c>
      <c r="E4771" s="11" t="s">
        <v>6777</v>
      </c>
      <c r="F4771" s="6">
        <v>420806</v>
      </c>
      <c r="G4771" s="6" t="s">
        <v>6651</v>
      </c>
      <c r="H4771" s="16">
        <v>5981100.25</v>
      </c>
      <c r="I4771" s="12" t="s">
        <v>6766</v>
      </c>
      <c r="J4771" s="12" t="s">
        <v>1944</v>
      </c>
      <c r="K4771" s="15">
        <v>9379000</v>
      </c>
      <c r="L4771" s="13" t="s">
        <v>15</v>
      </c>
      <c r="M4771" s="7">
        <v>1</v>
      </c>
      <c r="N4771" s="17"/>
    </row>
    <row r="4772" spans="1:14" ht="94.5">
      <c r="A4772" s="6">
        <v>4770</v>
      </c>
      <c r="B4772" s="8" t="s">
        <v>6647</v>
      </c>
      <c r="C4772" s="9" t="s">
        <v>6778</v>
      </c>
      <c r="D4772" s="10" t="s">
        <v>6779</v>
      </c>
      <c r="E4772" s="11" t="s">
        <v>6780</v>
      </c>
      <c r="F4772" s="6">
        <v>357472</v>
      </c>
      <c r="G4772" s="6" t="s">
        <v>6651</v>
      </c>
      <c r="H4772" s="16">
        <v>7127162.2000000002</v>
      </c>
      <c r="I4772" s="12" t="s">
        <v>1675</v>
      </c>
      <c r="J4772" s="12" t="s">
        <v>2086</v>
      </c>
      <c r="K4772" s="15">
        <v>5191000</v>
      </c>
      <c r="L4772" s="13" t="s">
        <v>15</v>
      </c>
      <c r="M4772" s="7">
        <v>1</v>
      </c>
      <c r="N4772" s="17"/>
    </row>
    <row r="4773" spans="1:14" ht="63">
      <c r="A4773" s="6">
        <v>4771</v>
      </c>
      <c r="B4773" s="8" t="s">
        <v>6647</v>
      </c>
      <c r="C4773" s="9" t="s">
        <v>6781</v>
      </c>
      <c r="D4773" s="10" t="s">
        <v>6782</v>
      </c>
      <c r="E4773" s="11" t="s">
        <v>6783</v>
      </c>
      <c r="F4773" s="6">
        <v>409280</v>
      </c>
      <c r="G4773" s="6" t="s">
        <v>6651</v>
      </c>
      <c r="H4773" s="16">
        <v>4653647.2</v>
      </c>
      <c r="I4773" s="12" t="s">
        <v>6784</v>
      </c>
      <c r="J4773" s="12" t="s">
        <v>2195</v>
      </c>
      <c r="K4773" s="15">
        <v>12478000</v>
      </c>
      <c r="L4773" s="13" t="s">
        <v>15</v>
      </c>
      <c r="M4773" s="7">
        <v>1</v>
      </c>
      <c r="N4773" s="17"/>
    </row>
    <row r="4774" spans="1:14" ht="63">
      <c r="A4774" s="6">
        <v>4772</v>
      </c>
      <c r="B4774" s="8" t="s">
        <v>6647</v>
      </c>
      <c r="C4774" s="9" t="s">
        <v>6785</v>
      </c>
      <c r="D4774" s="10" t="s">
        <v>6786</v>
      </c>
      <c r="E4774" s="11" t="s">
        <v>6787</v>
      </c>
      <c r="F4774" s="6">
        <v>494157</v>
      </c>
      <c r="G4774" s="6" t="s">
        <v>6651</v>
      </c>
      <c r="H4774" s="16">
        <v>3550948</v>
      </c>
      <c r="I4774" s="12" t="s">
        <v>6788</v>
      </c>
      <c r="J4774" s="12" t="s">
        <v>1694</v>
      </c>
      <c r="K4774" s="15">
        <v>6542000</v>
      </c>
      <c r="L4774" s="13" t="s">
        <v>15</v>
      </c>
      <c r="M4774" s="7">
        <v>1</v>
      </c>
      <c r="N4774" s="17"/>
    </row>
    <row r="4775" spans="1:14" ht="63.75">
      <c r="A4775" s="6">
        <v>4773</v>
      </c>
      <c r="B4775" s="8" t="s">
        <v>6647</v>
      </c>
      <c r="C4775" s="9" t="s">
        <v>6789</v>
      </c>
      <c r="D4775" s="10" t="s">
        <v>6790</v>
      </c>
      <c r="E4775" s="11" t="s">
        <v>6791</v>
      </c>
      <c r="F4775" s="6">
        <v>409285</v>
      </c>
      <c r="G4775" s="6" t="s">
        <v>6651</v>
      </c>
      <c r="H4775" s="16">
        <v>9563295.6500000004</v>
      </c>
      <c r="I4775" s="12" t="s">
        <v>4760</v>
      </c>
      <c r="J4775" s="12" t="s">
        <v>1769</v>
      </c>
      <c r="K4775" s="15">
        <v>2366000</v>
      </c>
      <c r="L4775" s="13" t="s">
        <v>15</v>
      </c>
      <c r="M4775" s="7">
        <v>1</v>
      </c>
      <c r="N4775" s="17"/>
    </row>
    <row r="4776" spans="1:14" ht="140.25">
      <c r="A4776" s="6">
        <v>4774</v>
      </c>
      <c r="B4776" s="8" t="s">
        <v>6647</v>
      </c>
      <c r="C4776" s="9" t="s">
        <v>6792</v>
      </c>
      <c r="D4776" s="10" t="s">
        <v>6793</v>
      </c>
      <c r="E4776" s="11" t="s">
        <v>6794</v>
      </c>
      <c r="F4776" s="6">
        <v>469593</v>
      </c>
      <c r="G4776" s="6" t="s">
        <v>6651</v>
      </c>
      <c r="H4776" s="16">
        <v>10589409.801000001</v>
      </c>
      <c r="I4776" s="12" t="s">
        <v>1556</v>
      </c>
      <c r="J4776" s="12" t="s">
        <v>6795</v>
      </c>
      <c r="K4776" s="15">
        <v>2361000</v>
      </c>
      <c r="L4776" s="13" t="s">
        <v>15</v>
      </c>
      <c r="M4776" s="7">
        <v>1</v>
      </c>
      <c r="N4776" s="17"/>
    </row>
    <row r="4777" spans="1:14" ht="63">
      <c r="A4777" s="6">
        <v>4775</v>
      </c>
      <c r="B4777" s="8" t="s">
        <v>6647</v>
      </c>
      <c r="C4777" s="9" t="s">
        <v>6792</v>
      </c>
      <c r="D4777" s="10" t="s">
        <v>6793</v>
      </c>
      <c r="E4777" s="11" t="s">
        <v>6796</v>
      </c>
      <c r="F4777" s="6">
        <v>398459</v>
      </c>
      <c r="G4777" s="6" t="s">
        <v>6651</v>
      </c>
      <c r="H4777" s="16">
        <v>6934788.1500000004</v>
      </c>
      <c r="I4777" s="12" t="s">
        <v>6797</v>
      </c>
      <c r="J4777" s="12" t="s">
        <v>2421</v>
      </c>
      <c r="K4777" s="15">
        <v>3720000</v>
      </c>
      <c r="L4777" s="13" t="s">
        <v>15</v>
      </c>
      <c r="M4777" s="7">
        <v>1</v>
      </c>
      <c r="N4777" s="17"/>
    </row>
    <row r="4778" spans="1:14" ht="141.75">
      <c r="A4778" s="6">
        <v>4776</v>
      </c>
      <c r="B4778" s="8" t="s">
        <v>6647</v>
      </c>
      <c r="C4778" s="9" t="s">
        <v>6792</v>
      </c>
      <c r="D4778" s="10" t="s">
        <v>6793</v>
      </c>
      <c r="E4778" s="11" t="s">
        <v>18247</v>
      </c>
      <c r="F4778" s="6">
        <v>526546</v>
      </c>
      <c r="G4778" s="6" t="s">
        <v>14242</v>
      </c>
      <c r="H4778" s="16">
        <v>5199832.58</v>
      </c>
      <c r="I4778" s="12"/>
      <c r="J4778" s="12"/>
      <c r="K4778" s="15">
        <v>0</v>
      </c>
      <c r="L4778" s="13" t="s">
        <v>15</v>
      </c>
      <c r="M4778" s="7">
        <v>1</v>
      </c>
      <c r="N4778" s="17" t="s">
        <v>6659</v>
      </c>
    </row>
    <row r="4779" spans="1:14" ht="89.25">
      <c r="A4779" s="6">
        <v>4777</v>
      </c>
      <c r="B4779" s="8" t="s">
        <v>6647</v>
      </c>
      <c r="C4779" s="9" t="s">
        <v>6798</v>
      </c>
      <c r="D4779" s="10" t="s">
        <v>6799</v>
      </c>
      <c r="E4779" s="11" t="s">
        <v>6800</v>
      </c>
      <c r="F4779" s="6">
        <v>409277</v>
      </c>
      <c r="G4779" s="6" t="s">
        <v>6651</v>
      </c>
      <c r="H4779" s="16">
        <v>17550000</v>
      </c>
      <c r="I4779" s="12" t="s">
        <v>1560</v>
      </c>
      <c r="J4779" s="12" t="s">
        <v>1640</v>
      </c>
      <c r="K4779" s="15">
        <v>2288000</v>
      </c>
      <c r="L4779" s="13" t="s">
        <v>15</v>
      </c>
      <c r="M4779" s="7">
        <v>1</v>
      </c>
      <c r="N4779" s="17"/>
    </row>
    <row r="4780" spans="1:14" ht="78.75">
      <c r="A4780" s="6">
        <v>4778</v>
      </c>
      <c r="B4780" s="8" t="s">
        <v>6647</v>
      </c>
      <c r="C4780" s="9" t="s">
        <v>6801</v>
      </c>
      <c r="D4780" s="10" t="s">
        <v>6802</v>
      </c>
      <c r="E4780" s="11" t="s">
        <v>6803</v>
      </c>
      <c r="F4780" s="6">
        <v>398458</v>
      </c>
      <c r="G4780" s="6" t="s">
        <v>6651</v>
      </c>
      <c r="H4780" s="16">
        <v>3520348.5</v>
      </c>
      <c r="I4780" s="12" t="s">
        <v>6797</v>
      </c>
      <c r="J4780" s="12" t="s">
        <v>7663</v>
      </c>
      <c r="K4780" s="15">
        <v>9125000</v>
      </c>
      <c r="L4780" s="13" t="s">
        <v>15</v>
      </c>
      <c r="M4780" s="7">
        <v>1</v>
      </c>
      <c r="N4780" s="17"/>
    </row>
    <row r="4781" spans="1:14" ht="126">
      <c r="A4781" s="6">
        <v>4779</v>
      </c>
      <c r="B4781" s="8" t="s">
        <v>6647</v>
      </c>
      <c r="C4781" s="9" t="s">
        <v>6804</v>
      </c>
      <c r="D4781" s="10" t="s">
        <v>6802</v>
      </c>
      <c r="E4781" s="11" t="s">
        <v>6805</v>
      </c>
      <c r="F4781" s="6">
        <v>482694</v>
      </c>
      <c r="G4781" s="6" t="s">
        <v>6651</v>
      </c>
      <c r="H4781" s="16">
        <v>3979451.2</v>
      </c>
      <c r="I4781" s="12" t="s">
        <v>1577</v>
      </c>
      <c r="J4781" s="12" t="s">
        <v>1668</v>
      </c>
      <c r="K4781" s="15">
        <v>7375000</v>
      </c>
      <c r="L4781" s="13" t="s">
        <v>15</v>
      </c>
      <c r="M4781" s="7">
        <v>1</v>
      </c>
      <c r="N4781" s="17"/>
    </row>
    <row r="4782" spans="1:14" ht="47.25">
      <c r="A4782" s="6">
        <v>4780</v>
      </c>
      <c r="B4782" s="8" t="s">
        <v>6647</v>
      </c>
      <c r="C4782" s="9" t="s">
        <v>6806</v>
      </c>
      <c r="D4782" s="10" t="s">
        <v>6807</v>
      </c>
      <c r="E4782" s="11" t="s">
        <v>6808</v>
      </c>
      <c r="F4782" s="6">
        <v>416157</v>
      </c>
      <c r="G4782" s="6" t="s">
        <v>6651</v>
      </c>
      <c r="H4782" s="16">
        <v>9727842.3000000007</v>
      </c>
      <c r="I4782" s="12" t="s">
        <v>2255</v>
      </c>
      <c r="J4782" s="12" t="s">
        <v>4716</v>
      </c>
      <c r="K4782" s="15">
        <v>3509000</v>
      </c>
      <c r="L4782" s="13" t="s">
        <v>15</v>
      </c>
      <c r="M4782" s="7">
        <v>1</v>
      </c>
      <c r="N4782" s="17"/>
    </row>
    <row r="4783" spans="1:14" ht="78.75">
      <c r="A4783" s="6">
        <v>4781</v>
      </c>
      <c r="B4783" s="8" t="s">
        <v>6647</v>
      </c>
      <c r="C4783" s="9" t="s">
        <v>6809</v>
      </c>
      <c r="D4783" s="10" t="s">
        <v>6810</v>
      </c>
      <c r="E4783" s="11" t="s">
        <v>6811</v>
      </c>
      <c r="F4783" s="6">
        <v>420809</v>
      </c>
      <c r="G4783" s="6" t="s">
        <v>6651</v>
      </c>
      <c r="H4783" s="16">
        <v>1269125.8999999999</v>
      </c>
      <c r="I4783" s="12" t="s">
        <v>6766</v>
      </c>
      <c r="J4783" s="12" t="s">
        <v>2268</v>
      </c>
      <c r="K4783" s="15">
        <v>2954000</v>
      </c>
      <c r="L4783" s="13" t="s">
        <v>15</v>
      </c>
      <c r="M4783" s="7">
        <v>1</v>
      </c>
      <c r="N4783" s="17"/>
    </row>
    <row r="4784" spans="1:14" ht="63">
      <c r="A4784" s="6">
        <v>4782</v>
      </c>
      <c r="B4784" s="8" t="s">
        <v>6647</v>
      </c>
      <c r="C4784" s="9" t="s">
        <v>6812</v>
      </c>
      <c r="D4784" s="10" t="s">
        <v>6810</v>
      </c>
      <c r="E4784" s="11" t="s">
        <v>6813</v>
      </c>
      <c r="F4784" s="6">
        <v>422737</v>
      </c>
      <c r="G4784" s="6" t="s">
        <v>6651</v>
      </c>
      <c r="H4784" s="16">
        <v>3499325</v>
      </c>
      <c r="I4784" s="12" t="s">
        <v>6814</v>
      </c>
      <c r="J4784" s="12" t="s">
        <v>6815</v>
      </c>
      <c r="K4784" s="15">
        <v>3373000</v>
      </c>
      <c r="L4784" s="13" t="s">
        <v>15</v>
      </c>
      <c r="M4784" s="7">
        <v>1</v>
      </c>
      <c r="N4784" s="17"/>
    </row>
    <row r="4785" spans="1:14" ht="127.5">
      <c r="A4785" s="6">
        <v>4783</v>
      </c>
      <c r="B4785" s="8" t="s">
        <v>6647</v>
      </c>
      <c r="C4785" s="9" t="s">
        <v>6812</v>
      </c>
      <c r="D4785" s="10" t="s">
        <v>6810</v>
      </c>
      <c r="E4785" s="11" t="s">
        <v>6816</v>
      </c>
      <c r="F4785" s="6">
        <v>485936</v>
      </c>
      <c r="G4785" s="6" t="s">
        <v>6651</v>
      </c>
      <c r="H4785" s="16">
        <v>9635331.3100000005</v>
      </c>
      <c r="I4785" s="12"/>
      <c r="J4785" s="12"/>
      <c r="K4785" s="15">
        <v>6145000</v>
      </c>
      <c r="L4785" s="13" t="s">
        <v>15</v>
      </c>
      <c r="M4785" s="7">
        <v>1</v>
      </c>
      <c r="N4785" s="17"/>
    </row>
    <row r="4786" spans="1:14" ht="236.25">
      <c r="A4786" s="6">
        <v>4784</v>
      </c>
      <c r="B4786" s="8" t="s">
        <v>6647</v>
      </c>
      <c r="C4786" s="9" t="s">
        <v>6812</v>
      </c>
      <c r="D4786" s="10" t="s">
        <v>6810</v>
      </c>
      <c r="E4786" s="11" t="s">
        <v>6817</v>
      </c>
      <c r="F4786" s="6"/>
      <c r="G4786" s="6" t="s">
        <v>1493</v>
      </c>
      <c r="H4786" s="16">
        <v>7945366.7999999998</v>
      </c>
      <c r="I4786" s="12" t="s">
        <v>6818</v>
      </c>
      <c r="J4786" s="12" t="s">
        <v>6815</v>
      </c>
      <c r="K4786" s="15">
        <v>0</v>
      </c>
      <c r="L4786" s="13" t="s">
        <v>15</v>
      </c>
      <c r="M4786" s="7">
        <v>1</v>
      </c>
      <c r="N4786" s="17"/>
    </row>
    <row r="4787" spans="1:14" ht="63">
      <c r="A4787" s="6">
        <v>4785</v>
      </c>
      <c r="B4787" s="8" t="s">
        <v>6647</v>
      </c>
      <c r="C4787" s="9" t="s">
        <v>6819</v>
      </c>
      <c r="D4787" s="10" t="s">
        <v>6820</v>
      </c>
      <c r="E4787" s="11" t="s">
        <v>6821</v>
      </c>
      <c r="F4787" s="6">
        <v>494152</v>
      </c>
      <c r="G4787" s="6" t="s">
        <v>6651</v>
      </c>
      <c r="H4787" s="16">
        <v>21654503.210999999</v>
      </c>
      <c r="I4787" s="12"/>
      <c r="J4787" s="12"/>
      <c r="K4787" s="15">
        <v>3603000</v>
      </c>
      <c r="L4787" s="13" t="s">
        <v>14</v>
      </c>
      <c r="M4787" s="7">
        <v>1</v>
      </c>
      <c r="N4787" s="17"/>
    </row>
    <row r="4788" spans="1:14" ht="63">
      <c r="A4788" s="6">
        <v>4786</v>
      </c>
      <c r="B4788" s="8" t="s">
        <v>6647</v>
      </c>
      <c r="C4788" s="9" t="s">
        <v>6752</v>
      </c>
      <c r="D4788" s="10" t="s">
        <v>6753</v>
      </c>
      <c r="E4788" s="11" t="s">
        <v>6821</v>
      </c>
      <c r="F4788" s="6">
        <v>494152</v>
      </c>
      <c r="G4788" s="6" t="s">
        <v>6651</v>
      </c>
      <c r="H4788" s="16">
        <v>21654503.210999999</v>
      </c>
      <c r="I4788" s="12"/>
      <c r="J4788" s="12"/>
      <c r="K4788" s="15">
        <f>K4787*49</f>
        <v>176547000</v>
      </c>
      <c r="L4788" s="13" t="s">
        <v>14</v>
      </c>
      <c r="M4788" s="7">
        <v>0.49</v>
      </c>
      <c r="N4788" s="17"/>
    </row>
    <row r="4789" spans="1:14" ht="63">
      <c r="A4789" s="6">
        <v>4787</v>
      </c>
      <c r="B4789" s="8" t="s">
        <v>6647</v>
      </c>
      <c r="C4789" s="9" t="s">
        <v>6822</v>
      </c>
      <c r="D4789" s="10" t="s">
        <v>6823</v>
      </c>
      <c r="E4789" s="11" t="s">
        <v>6821</v>
      </c>
      <c r="F4789" s="6">
        <v>494152</v>
      </c>
      <c r="G4789" s="6" t="s">
        <v>6651</v>
      </c>
      <c r="H4789" s="16">
        <v>21654503.210999999</v>
      </c>
      <c r="I4789" s="12"/>
      <c r="J4789" s="12"/>
      <c r="K4789" s="15">
        <f>K4787*0.51</f>
        <v>1837530</v>
      </c>
      <c r="L4789" s="13" t="s">
        <v>14</v>
      </c>
      <c r="M4789" s="7">
        <v>0.51</v>
      </c>
      <c r="N4789" s="17"/>
    </row>
    <row r="4790" spans="1:14" ht="78.75">
      <c r="A4790" s="6">
        <v>4788</v>
      </c>
      <c r="B4790" s="8" t="s">
        <v>6647</v>
      </c>
      <c r="C4790" s="9" t="s">
        <v>6824</v>
      </c>
      <c r="D4790" s="10" t="s">
        <v>6825</v>
      </c>
      <c r="E4790" s="11" t="s">
        <v>6826</v>
      </c>
      <c r="F4790" s="6">
        <v>216178</v>
      </c>
      <c r="G4790" s="6" t="s">
        <v>6651</v>
      </c>
      <c r="H4790" s="16">
        <v>14305130.699999999</v>
      </c>
      <c r="I4790" s="12" t="s">
        <v>6827</v>
      </c>
      <c r="J4790" s="12" t="s">
        <v>13245</v>
      </c>
      <c r="K4790" s="15">
        <v>9944000</v>
      </c>
      <c r="L4790" s="13" t="s">
        <v>15</v>
      </c>
      <c r="M4790" s="7">
        <v>1</v>
      </c>
      <c r="N4790" s="17"/>
    </row>
    <row r="4791" spans="1:14" ht="76.5">
      <c r="A4791" s="6">
        <v>4789</v>
      </c>
      <c r="B4791" s="8" t="s">
        <v>6647</v>
      </c>
      <c r="C4791" s="9" t="s">
        <v>6824</v>
      </c>
      <c r="D4791" s="10" t="s">
        <v>6825</v>
      </c>
      <c r="E4791" s="11" t="s">
        <v>6828</v>
      </c>
      <c r="F4791" s="6">
        <v>287585</v>
      </c>
      <c r="G4791" s="6" t="s">
        <v>6651</v>
      </c>
      <c r="H4791" s="16">
        <v>25237397</v>
      </c>
      <c r="I4791" s="12" t="s">
        <v>2378</v>
      </c>
      <c r="J4791" s="12" t="s">
        <v>14856</v>
      </c>
      <c r="K4791" s="15">
        <v>829000</v>
      </c>
      <c r="L4791" s="13" t="s">
        <v>15</v>
      </c>
      <c r="M4791" s="7">
        <v>1</v>
      </c>
      <c r="N4791" s="17"/>
    </row>
    <row r="4792" spans="1:14" ht="78.75">
      <c r="A4792" s="6">
        <v>4790</v>
      </c>
      <c r="B4792" s="8" t="s">
        <v>6647</v>
      </c>
      <c r="C4792" s="9" t="s">
        <v>6824</v>
      </c>
      <c r="D4792" s="10" t="s">
        <v>6825</v>
      </c>
      <c r="E4792" s="11" t="s">
        <v>6829</v>
      </c>
      <c r="F4792" s="6">
        <v>287584</v>
      </c>
      <c r="G4792" s="6" t="s">
        <v>6651</v>
      </c>
      <c r="H4792" s="16">
        <v>16598210.48</v>
      </c>
      <c r="I4792" s="12" t="s">
        <v>2378</v>
      </c>
      <c r="J4792" s="12" t="s">
        <v>6830</v>
      </c>
      <c r="K4792" s="15">
        <v>20558000</v>
      </c>
      <c r="L4792" s="13" t="s">
        <v>15</v>
      </c>
      <c r="M4792" s="7">
        <v>1</v>
      </c>
      <c r="N4792" s="17"/>
    </row>
    <row r="4793" spans="1:14" ht="94.5">
      <c r="A4793" s="6">
        <v>4791</v>
      </c>
      <c r="B4793" s="8" t="s">
        <v>6647</v>
      </c>
      <c r="C4793" s="9" t="s">
        <v>6831</v>
      </c>
      <c r="D4793" s="10" t="s">
        <v>6832</v>
      </c>
      <c r="E4793" s="11" t="s">
        <v>6833</v>
      </c>
      <c r="F4793" s="6">
        <v>398452</v>
      </c>
      <c r="G4793" s="6" t="s">
        <v>6651</v>
      </c>
      <c r="H4793" s="16">
        <v>18293686.399999999</v>
      </c>
      <c r="I4793" s="12" t="s">
        <v>6797</v>
      </c>
      <c r="J4793" s="12" t="s">
        <v>6834</v>
      </c>
      <c r="K4793" s="15">
        <v>5011000</v>
      </c>
      <c r="L4793" s="13" t="s">
        <v>15</v>
      </c>
      <c r="M4793" s="7">
        <v>1</v>
      </c>
      <c r="N4793" s="17"/>
    </row>
    <row r="4794" spans="1:14" ht="63">
      <c r="A4794" s="6">
        <v>4792</v>
      </c>
      <c r="B4794" s="8" t="s">
        <v>6647</v>
      </c>
      <c r="C4794" s="9" t="s">
        <v>6835</v>
      </c>
      <c r="D4794" s="10" t="s">
        <v>6836</v>
      </c>
      <c r="E4794" s="11" t="s">
        <v>6837</v>
      </c>
      <c r="F4794" s="6">
        <v>499875</v>
      </c>
      <c r="G4794" s="6" t="s">
        <v>6651</v>
      </c>
      <c r="H4794" s="16">
        <v>7024338</v>
      </c>
      <c r="I4794" s="12" t="s">
        <v>5218</v>
      </c>
      <c r="J4794" s="12" t="s">
        <v>6838</v>
      </c>
      <c r="K4794" s="15">
        <v>341000</v>
      </c>
      <c r="L4794" s="13" t="s">
        <v>15</v>
      </c>
      <c r="M4794" s="7">
        <v>1</v>
      </c>
      <c r="N4794" s="17"/>
    </row>
    <row r="4795" spans="1:14" ht="63">
      <c r="A4795" s="6">
        <v>4793</v>
      </c>
      <c r="B4795" s="8" t="s">
        <v>6647</v>
      </c>
      <c r="C4795" s="9" t="s">
        <v>6839</v>
      </c>
      <c r="D4795" s="10" t="s">
        <v>6732</v>
      </c>
      <c r="E4795" s="11" t="s">
        <v>6840</v>
      </c>
      <c r="F4795" s="6">
        <v>409276</v>
      </c>
      <c r="G4795" s="6" t="s">
        <v>6651</v>
      </c>
      <c r="H4795" s="16">
        <v>14690472.76</v>
      </c>
      <c r="I4795" s="12" t="s">
        <v>6841</v>
      </c>
      <c r="J4795" s="12" t="s">
        <v>6842</v>
      </c>
      <c r="K4795" s="15">
        <v>3605000</v>
      </c>
      <c r="L4795" s="13" t="s">
        <v>15</v>
      </c>
      <c r="M4795" s="7">
        <v>1</v>
      </c>
      <c r="N4795" s="17"/>
    </row>
    <row r="4796" spans="1:14" ht="153">
      <c r="A4796" s="6">
        <v>4794</v>
      </c>
      <c r="B4796" s="8" t="s">
        <v>6647</v>
      </c>
      <c r="C4796" s="9" t="s">
        <v>6731</v>
      </c>
      <c r="D4796" s="10" t="s">
        <v>6732</v>
      </c>
      <c r="E4796" s="11" t="s">
        <v>6843</v>
      </c>
      <c r="F4796" s="6">
        <v>292282</v>
      </c>
      <c r="G4796" s="6" t="s">
        <v>6651</v>
      </c>
      <c r="H4796" s="16">
        <v>25746250.048999999</v>
      </c>
      <c r="I4796" s="12" t="s">
        <v>6844</v>
      </c>
      <c r="J4796" s="12" t="s">
        <v>3913</v>
      </c>
      <c r="K4796" s="15">
        <v>0</v>
      </c>
      <c r="L4796" s="13" t="s">
        <v>15</v>
      </c>
      <c r="M4796" s="7">
        <v>1</v>
      </c>
      <c r="N4796" s="17"/>
    </row>
    <row r="4797" spans="1:14" ht="63">
      <c r="A4797" s="6">
        <v>4795</v>
      </c>
      <c r="B4797" s="8" t="s">
        <v>6647</v>
      </c>
      <c r="C4797" s="9" t="s">
        <v>6845</v>
      </c>
      <c r="D4797" s="10" t="s">
        <v>33</v>
      </c>
      <c r="E4797" s="11" t="s">
        <v>6846</v>
      </c>
      <c r="F4797" s="6">
        <v>313729</v>
      </c>
      <c r="G4797" s="6" t="s">
        <v>6651</v>
      </c>
      <c r="H4797" s="16">
        <v>49112208.68</v>
      </c>
      <c r="I4797" s="12" t="s">
        <v>2404</v>
      </c>
      <c r="J4797" s="12" t="s">
        <v>1944</v>
      </c>
      <c r="K4797" s="15">
        <v>893000</v>
      </c>
      <c r="L4797" s="13" t="s">
        <v>15</v>
      </c>
      <c r="M4797" s="7">
        <v>1</v>
      </c>
      <c r="N4797" s="17"/>
    </row>
    <row r="4798" spans="1:14" ht="63">
      <c r="A4798" s="6">
        <v>4796</v>
      </c>
      <c r="B4798" s="8" t="s">
        <v>6647</v>
      </c>
      <c r="C4798" s="9" t="s">
        <v>6845</v>
      </c>
      <c r="D4798" s="10" t="s">
        <v>33</v>
      </c>
      <c r="E4798" s="11" t="s">
        <v>6847</v>
      </c>
      <c r="F4798" s="6">
        <v>292286</v>
      </c>
      <c r="G4798" s="6" t="s">
        <v>6651</v>
      </c>
      <c r="H4798" s="16">
        <v>30687100.888</v>
      </c>
      <c r="I4798" s="12" t="s">
        <v>4784</v>
      </c>
      <c r="J4798" s="12" t="s">
        <v>1729</v>
      </c>
      <c r="K4798" s="15">
        <v>4216000</v>
      </c>
      <c r="L4798" s="13" t="s">
        <v>15</v>
      </c>
      <c r="M4798" s="7">
        <v>1</v>
      </c>
      <c r="N4798" s="17"/>
    </row>
    <row r="4799" spans="1:14" ht="114.75">
      <c r="A4799" s="6">
        <v>4797</v>
      </c>
      <c r="B4799" s="8" t="s">
        <v>6647</v>
      </c>
      <c r="C4799" s="9" t="s">
        <v>6845</v>
      </c>
      <c r="D4799" s="10" t="s">
        <v>33</v>
      </c>
      <c r="E4799" s="11" t="s">
        <v>6848</v>
      </c>
      <c r="F4799" s="6">
        <v>298909</v>
      </c>
      <c r="G4799" s="6" t="s">
        <v>6651</v>
      </c>
      <c r="H4799" s="16">
        <v>29110668.300000001</v>
      </c>
      <c r="I4799" s="12" t="s">
        <v>6849</v>
      </c>
      <c r="J4799" s="12" t="s">
        <v>5304</v>
      </c>
      <c r="K4799" s="15">
        <v>10844000</v>
      </c>
      <c r="L4799" s="13" t="s">
        <v>15</v>
      </c>
      <c r="M4799" s="7">
        <v>1</v>
      </c>
      <c r="N4799" s="17"/>
    </row>
    <row r="4800" spans="1:14" ht="114.75">
      <c r="A4800" s="6">
        <v>4798</v>
      </c>
      <c r="B4800" s="8" t="s">
        <v>6647</v>
      </c>
      <c r="C4800" s="9" t="s">
        <v>6845</v>
      </c>
      <c r="D4800" s="10" t="s">
        <v>33</v>
      </c>
      <c r="E4800" s="11" t="s">
        <v>6850</v>
      </c>
      <c r="F4800" s="6">
        <v>485935</v>
      </c>
      <c r="G4800" s="6" t="s">
        <v>6651</v>
      </c>
      <c r="H4800" s="16">
        <v>19993393.905000001</v>
      </c>
      <c r="I4800" s="12" t="s">
        <v>6851</v>
      </c>
      <c r="J4800" s="12" t="s">
        <v>2079</v>
      </c>
      <c r="K4800" s="15">
        <v>6970000</v>
      </c>
      <c r="L4800" s="13" t="s">
        <v>15</v>
      </c>
      <c r="M4800" s="7">
        <v>1</v>
      </c>
      <c r="N4800" s="17"/>
    </row>
    <row r="4801" spans="1:14" ht="78.75">
      <c r="A4801" s="6">
        <v>4799</v>
      </c>
      <c r="B4801" s="8" t="s">
        <v>6647</v>
      </c>
      <c r="C4801" s="9" t="s">
        <v>6845</v>
      </c>
      <c r="D4801" s="10" t="s">
        <v>33</v>
      </c>
      <c r="E4801" s="11" t="s">
        <v>6852</v>
      </c>
      <c r="F4801" s="6">
        <v>499870</v>
      </c>
      <c r="G4801" s="6" t="s">
        <v>6651</v>
      </c>
      <c r="H4801" s="16">
        <v>20784458.798999999</v>
      </c>
      <c r="I4801" s="12" t="s">
        <v>6851</v>
      </c>
      <c r="J4801" s="12" t="s">
        <v>2079</v>
      </c>
      <c r="K4801" s="15">
        <v>4903000</v>
      </c>
      <c r="L4801" s="13" t="s">
        <v>15</v>
      </c>
      <c r="M4801" s="7">
        <v>1</v>
      </c>
      <c r="N4801" s="17"/>
    </row>
    <row r="4802" spans="1:14" ht="63.75">
      <c r="A4802" s="6">
        <v>4800</v>
      </c>
      <c r="B4802" s="8" t="s">
        <v>6647</v>
      </c>
      <c r="C4802" s="9" t="s">
        <v>6845</v>
      </c>
      <c r="D4802" s="10" t="s">
        <v>33</v>
      </c>
      <c r="E4802" s="11" t="s">
        <v>6853</v>
      </c>
      <c r="F4802" s="6">
        <v>465320</v>
      </c>
      <c r="G4802" s="6" t="s">
        <v>6651</v>
      </c>
      <c r="H4802" s="16">
        <v>12324262.308</v>
      </c>
      <c r="I4802" s="12" t="s">
        <v>6682</v>
      </c>
      <c r="J4802" s="12" t="s">
        <v>6854</v>
      </c>
      <c r="K4802" s="15">
        <v>5295000</v>
      </c>
      <c r="L4802" s="13" t="s">
        <v>15</v>
      </c>
      <c r="M4802" s="7">
        <v>1</v>
      </c>
      <c r="N4802" s="17"/>
    </row>
    <row r="4803" spans="1:14" ht="94.5">
      <c r="A4803" s="6">
        <v>4801</v>
      </c>
      <c r="B4803" s="8" t="s">
        <v>6647</v>
      </c>
      <c r="C4803" s="9" t="s">
        <v>6855</v>
      </c>
      <c r="D4803" s="10" t="s">
        <v>33</v>
      </c>
      <c r="E4803" s="11" t="s">
        <v>6856</v>
      </c>
      <c r="F4803" s="6">
        <v>474537</v>
      </c>
      <c r="G4803" s="6" t="s">
        <v>4438</v>
      </c>
      <c r="H4803" s="16">
        <v>98946565.173999995</v>
      </c>
      <c r="I4803" s="12">
        <v>44147</v>
      </c>
      <c r="J4803" s="12">
        <v>44655</v>
      </c>
      <c r="K4803" s="15">
        <v>9894656.5199999996</v>
      </c>
      <c r="L4803" s="13" t="s">
        <v>15</v>
      </c>
      <c r="M4803" s="7">
        <v>1</v>
      </c>
      <c r="N4803" s="17"/>
    </row>
    <row r="4804" spans="1:14" ht="78.75">
      <c r="A4804" s="6">
        <v>4802</v>
      </c>
      <c r="B4804" s="8" t="s">
        <v>6647</v>
      </c>
      <c r="C4804" s="9" t="s">
        <v>6855</v>
      </c>
      <c r="D4804" s="10" t="s">
        <v>6857</v>
      </c>
      <c r="E4804" s="11" t="s">
        <v>6858</v>
      </c>
      <c r="F4804" s="6">
        <v>512280</v>
      </c>
      <c r="G4804" s="6" t="s">
        <v>6651</v>
      </c>
      <c r="H4804" s="16">
        <v>17919302.719999999</v>
      </c>
      <c r="I4804" s="12"/>
      <c r="J4804" s="12"/>
      <c r="K4804" s="15">
        <v>0</v>
      </c>
      <c r="L4804" s="13" t="s">
        <v>15</v>
      </c>
      <c r="M4804" s="7">
        <v>1</v>
      </c>
      <c r="N4804" s="17" t="s">
        <v>6659</v>
      </c>
    </row>
    <row r="4805" spans="1:14" ht="126">
      <c r="A4805" s="6">
        <v>4803</v>
      </c>
      <c r="B4805" s="8" t="s">
        <v>6647</v>
      </c>
      <c r="C4805" s="9" t="s">
        <v>6845</v>
      </c>
      <c r="D4805" s="10" t="s">
        <v>33</v>
      </c>
      <c r="E4805" s="11" t="s">
        <v>6859</v>
      </c>
      <c r="F4805" s="6">
        <v>496627</v>
      </c>
      <c r="G4805" s="6" t="s">
        <v>4438</v>
      </c>
      <c r="H4805" s="16">
        <v>198642989.55000001</v>
      </c>
      <c r="I4805" s="12"/>
      <c r="J4805" s="12"/>
      <c r="K4805" s="15">
        <v>0</v>
      </c>
      <c r="L4805" s="13" t="s">
        <v>15</v>
      </c>
      <c r="M4805" s="7">
        <v>1</v>
      </c>
      <c r="N4805" s="17"/>
    </row>
    <row r="4806" spans="1:14" ht="78.75">
      <c r="A4806" s="6">
        <v>4804</v>
      </c>
      <c r="B4806" s="8" t="s">
        <v>6647</v>
      </c>
      <c r="C4806" s="9" t="s">
        <v>6860</v>
      </c>
      <c r="D4806" s="10" t="s">
        <v>6861</v>
      </c>
      <c r="E4806" s="11" t="s">
        <v>6862</v>
      </c>
      <c r="F4806" s="6">
        <v>277810</v>
      </c>
      <c r="G4806" s="6" t="s">
        <v>6651</v>
      </c>
      <c r="H4806" s="16">
        <v>34992842.439999998</v>
      </c>
      <c r="I4806" s="12" t="s">
        <v>6863</v>
      </c>
      <c r="J4806" s="12" t="s">
        <v>2078</v>
      </c>
      <c r="K4806" s="15">
        <v>7673000</v>
      </c>
      <c r="L4806" s="13" t="s">
        <v>14</v>
      </c>
      <c r="M4806" s="7">
        <v>1</v>
      </c>
      <c r="N4806" s="17"/>
    </row>
    <row r="4807" spans="1:14" ht="78.75">
      <c r="A4807" s="6">
        <v>4805</v>
      </c>
      <c r="B4807" s="8" t="s">
        <v>6647</v>
      </c>
      <c r="C4807" s="9" t="s">
        <v>6864</v>
      </c>
      <c r="D4807" s="10" t="s">
        <v>6687</v>
      </c>
      <c r="E4807" s="11" t="s">
        <v>6862</v>
      </c>
      <c r="F4807" s="6">
        <v>277810</v>
      </c>
      <c r="G4807" s="6" t="s">
        <v>6651</v>
      </c>
      <c r="H4807" s="16">
        <v>34992842.439999998</v>
      </c>
      <c r="I4807" s="12" t="s">
        <v>6863</v>
      </c>
      <c r="J4807" s="12" t="s">
        <v>2078</v>
      </c>
      <c r="K4807" s="15">
        <f>K4806*0.4</f>
        <v>3069200</v>
      </c>
      <c r="L4807" s="13" t="s">
        <v>14</v>
      </c>
      <c r="M4807" s="7">
        <v>0.4</v>
      </c>
      <c r="N4807" s="17"/>
    </row>
    <row r="4808" spans="1:14" ht="78.75">
      <c r="A4808" s="6">
        <v>4806</v>
      </c>
      <c r="B4808" s="8" t="s">
        <v>6647</v>
      </c>
      <c r="C4808" s="9" t="s">
        <v>6865</v>
      </c>
      <c r="D4808" s="10" t="s">
        <v>33</v>
      </c>
      <c r="E4808" s="11" t="s">
        <v>6862</v>
      </c>
      <c r="F4808" s="6">
        <v>277810</v>
      </c>
      <c r="G4808" s="6" t="s">
        <v>6651</v>
      </c>
      <c r="H4808" s="16">
        <v>34992842.439999998</v>
      </c>
      <c r="I4808" s="12" t="s">
        <v>6863</v>
      </c>
      <c r="J4808" s="12" t="s">
        <v>2078</v>
      </c>
      <c r="K4808" s="15">
        <f>K4806*0.6</f>
        <v>4603800</v>
      </c>
      <c r="L4808" s="13" t="s">
        <v>14</v>
      </c>
      <c r="M4808" s="7">
        <v>0.6</v>
      </c>
      <c r="N4808" s="17"/>
    </row>
    <row r="4809" spans="1:14" ht="409.5">
      <c r="A4809" s="6">
        <v>4807</v>
      </c>
      <c r="B4809" s="8" t="s">
        <v>6647</v>
      </c>
      <c r="C4809" s="9" t="s">
        <v>6860</v>
      </c>
      <c r="D4809" s="10" t="s">
        <v>6861</v>
      </c>
      <c r="E4809" s="11" t="s">
        <v>6866</v>
      </c>
      <c r="F4809" s="6">
        <v>239542</v>
      </c>
      <c r="G4809" s="6" t="s">
        <v>6651</v>
      </c>
      <c r="H4809" s="16">
        <v>34705370.829999998</v>
      </c>
      <c r="I4809" s="12" t="s">
        <v>6867</v>
      </c>
      <c r="J4809" s="12" t="s">
        <v>6868</v>
      </c>
      <c r="K4809" s="15">
        <v>1228000</v>
      </c>
      <c r="L4809" s="13" t="s">
        <v>14</v>
      </c>
      <c r="M4809" s="7">
        <v>1</v>
      </c>
      <c r="N4809" s="17"/>
    </row>
    <row r="4810" spans="1:14" ht="409.5">
      <c r="A4810" s="6">
        <v>4808</v>
      </c>
      <c r="B4810" s="8" t="s">
        <v>6647</v>
      </c>
      <c r="C4810" s="9" t="s">
        <v>6864</v>
      </c>
      <c r="D4810" s="10" t="s">
        <v>6687</v>
      </c>
      <c r="E4810" s="11" t="s">
        <v>6866</v>
      </c>
      <c r="F4810" s="6">
        <v>239543</v>
      </c>
      <c r="G4810" s="6" t="s">
        <v>6651</v>
      </c>
      <c r="H4810" s="16">
        <v>34705371.829999998</v>
      </c>
      <c r="I4810" s="12" t="s">
        <v>5222</v>
      </c>
      <c r="J4810" s="12" t="s">
        <v>6768</v>
      </c>
      <c r="K4810" s="15">
        <f>K4809*0.4</f>
        <v>491200</v>
      </c>
      <c r="L4810" s="13" t="s">
        <v>14</v>
      </c>
      <c r="M4810" s="7">
        <v>0.4</v>
      </c>
      <c r="N4810" s="17"/>
    </row>
    <row r="4811" spans="1:14" ht="409.5">
      <c r="A4811" s="6">
        <v>4809</v>
      </c>
      <c r="B4811" s="8" t="s">
        <v>6647</v>
      </c>
      <c r="C4811" s="9" t="s">
        <v>6865</v>
      </c>
      <c r="D4811" s="10" t="s">
        <v>33</v>
      </c>
      <c r="E4811" s="11" t="s">
        <v>6866</v>
      </c>
      <c r="F4811" s="6">
        <v>239544</v>
      </c>
      <c r="G4811" s="6" t="s">
        <v>6651</v>
      </c>
      <c r="H4811" s="16">
        <v>34705372.829999998</v>
      </c>
      <c r="I4811" s="12" t="s">
        <v>1755</v>
      </c>
      <c r="J4811" s="12" t="s">
        <v>6869</v>
      </c>
      <c r="K4811" s="15">
        <f>K4809*0.6</f>
        <v>736800</v>
      </c>
      <c r="L4811" s="13" t="s">
        <v>14</v>
      </c>
      <c r="M4811" s="7">
        <v>0.6</v>
      </c>
      <c r="N4811" s="17"/>
    </row>
    <row r="4812" spans="1:14" ht="78.75">
      <c r="A4812" s="6">
        <v>4810</v>
      </c>
      <c r="B4812" s="8" t="s">
        <v>6647</v>
      </c>
      <c r="C4812" s="9" t="s">
        <v>6870</v>
      </c>
      <c r="D4812" s="10" t="s">
        <v>6861</v>
      </c>
      <c r="E4812" s="11" t="s">
        <v>6871</v>
      </c>
      <c r="F4812" s="6"/>
      <c r="G4812" s="6" t="s">
        <v>765</v>
      </c>
      <c r="H4812" s="16">
        <v>36129912</v>
      </c>
      <c r="I4812" s="12" t="s">
        <v>6863</v>
      </c>
      <c r="J4812" s="12" t="s">
        <v>1570</v>
      </c>
      <c r="K4812" s="15">
        <v>30953000</v>
      </c>
      <c r="L4812" s="13" t="s">
        <v>14</v>
      </c>
      <c r="M4812" s="7">
        <v>1</v>
      </c>
      <c r="N4812" s="17"/>
    </row>
    <row r="4813" spans="1:14" ht="78.75">
      <c r="A4813" s="6">
        <v>4811</v>
      </c>
      <c r="B4813" s="8" t="s">
        <v>6647</v>
      </c>
      <c r="C4813" s="9" t="s">
        <v>6864</v>
      </c>
      <c r="D4813" s="10" t="s">
        <v>6687</v>
      </c>
      <c r="E4813" s="11" t="s">
        <v>6871</v>
      </c>
      <c r="F4813" s="6"/>
      <c r="G4813" s="6" t="s">
        <v>765</v>
      </c>
      <c r="H4813" s="16">
        <v>36129913</v>
      </c>
      <c r="I4813" s="12" t="s">
        <v>6872</v>
      </c>
      <c r="J4813" s="12" t="s">
        <v>2315</v>
      </c>
      <c r="K4813" s="15">
        <f>K4812*40</f>
        <v>1238120000</v>
      </c>
      <c r="L4813" s="13" t="s">
        <v>14</v>
      </c>
      <c r="M4813" s="7">
        <v>0.4</v>
      </c>
      <c r="N4813" s="17"/>
    </row>
    <row r="4814" spans="1:14" ht="78.75">
      <c r="A4814" s="6">
        <v>4812</v>
      </c>
      <c r="B4814" s="8" t="s">
        <v>6647</v>
      </c>
      <c r="C4814" s="9" t="s">
        <v>6865</v>
      </c>
      <c r="D4814" s="10" t="s">
        <v>33</v>
      </c>
      <c r="E4814" s="11" t="s">
        <v>6871</v>
      </c>
      <c r="F4814" s="6"/>
      <c r="G4814" s="6" t="s">
        <v>765</v>
      </c>
      <c r="H4814" s="16">
        <v>36129914</v>
      </c>
      <c r="I4814" s="12" t="s">
        <v>6873</v>
      </c>
      <c r="J4814" s="12" t="s">
        <v>6874</v>
      </c>
      <c r="K4814" s="15">
        <f>K4812*0.6</f>
        <v>18571800</v>
      </c>
      <c r="L4814" s="13" t="s">
        <v>14</v>
      </c>
      <c r="M4814" s="7">
        <v>0.6</v>
      </c>
      <c r="N4814" s="17"/>
    </row>
    <row r="4815" spans="1:14" ht="78.75">
      <c r="A4815" s="6">
        <v>4813</v>
      </c>
      <c r="B4815" s="8" t="s">
        <v>6647</v>
      </c>
      <c r="C4815" s="9" t="s">
        <v>18248</v>
      </c>
      <c r="D4815" s="10" t="s">
        <v>18249</v>
      </c>
      <c r="E4815" s="11" t="s">
        <v>18250</v>
      </c>
      <c r="F4815" s="6">
        <v>512282</v>
      </c>
      <c r="G4815" s="6" t="s">
        <v>4438</v>
      </c>
      <c r="H4815" s="16">
        <v>104875213.64</v>
      </c>
      <c r="I4815" s="12"/>
      <c r="J4815" s="12"/>
      <c r="K4815" s="15">
        <v>0</v>
      </c>
      <c r="L4815" s="13" t="s">
        <v>14</v>
      </c>
      <c r="M4815" s="7">
        <v>1</v>
      </c>
      <c r="N4815" s="17" t="s">
        <v>6659</v>
      </c>
    </row>
    <row r="4816" spans="1:14" ht="78.75">
      <c r="A4816" s="6">
        <v>4814</v>
      </c>
      <c r="B4816" s="8" t="s">
        <v>6647</v>
      </c>
      <c r="C4816" s="9" t="s">
        <v>6864</v>
      </c>
      <c r="D4816" s="10" t="s">
        <v>6687</v>
      </c>
      <c r="E4816" s="11" t="s">
        <v>18250</v>
      </c>
      <c r="F4816" s="6">
        <v>512282</v>
      </c>
      <c r="G4816" s="6" t="s">
        <v>4438</v>
      </c>
      <c r="H4816" s="16">
        <v>104875213.64</v>
      </c>
      <c r="I4816" s="12"/>
      <c r="J4816" s="12"/>
      <c r="K4816" s="15">
        <v>0</v>
      </c>
      <c r="L4816" s="13" t="s">
        <v>14</v>
      </c>
      <c r="M4816" s="7">
        <v>0.49</v>
      </c>
      <c r="N4816" s="17"/>
    </row>
    <row r="4817" spans="1:14" ht="78.75">
      <c r="A4817" s="6">
        <v>4815</v>
      </c>
      <c r="B4817" s="8" t="s">
        <v>6647</v>
      </c>
      <c r="C4817" s="9" t="s">
        <v>6865</v>
      </c>
      <c r="D4817" s="10" t="s">
        <v>33</v>
      </c>
      <c r="E4817" s="11" t="s">
        <v>18250</v>
      </c>
      <c r="F4817" s="6">
        <v>512282</v>
      </c>
      <c r="G4817" s="6" t="s">
        <v>4438</v>
      </c>
      <c r="H4817" s="16">
        <v>104875213.64</v>
      </c>
      <c r="I4817" s="12"/>
      <c r="J4817" s="12"/>
      <c r="K4817" s="15">
        <v>0</v>
      </c>
      <c r="L4817" s="13" t="s">
        <v>14</v>
      </c>
      <c r="M4817" s="7">
        <v>0.51</v>
      </c>
      <c r="N4817" s="17"/>
    </row>
    <row r="4818" spans="1:14" ht="63">
      <c r="A4818" s="6">
        <v>4816</v>
      </c>
      <c r="B4818" s="8" t="s">
        <v>6647</v>
      </c>
      <c r="C4818" s="9" t="s">
        <v>18251</v>
      </c>
      <c r="D4818" s="10" t="s">
        <v>18249</v>
      </c>
      <c r="E4818" s="11" t="s">
        <v>18252</v>
      </c>
      <c r="F4818" s="6">
        <v>526539</v>
      </c>
      <c r="G4818" s="6" t="s">
        <v>6651</v>
      </c>
      <c r="H4818" s="16">
        <v>959605</v>
      </c>
      <c r="I4818" s="12"/>
      <c r="J4818" s="12"/>
      <c r="K4818" s="15">
        <v>0</v>
      </c>
      <c r="L4818" s="13" t="s">
        <v>14</v>
      </c>
      <c r="M4818" s="7">
        <v>1</v>
      </c>
      <c r="N4818" s="17" t="s">
        <v>6659</v>
      </c>
    </row>
    <row r="4819" spans="1:14" ht="78.75">
      <c r="A4819" s="6">
        <v>4817</v>
      </c>
      <c r="B4819" s="8" t="s">
        <v>6647</v>
      </c>
      <c r="C4819" s="9" t="s">
        <v>6864</v>
      </c>
      <c r="D4819" s="10" t="s">
        <v>6687</v>
      </c>
      <c r="E4819" s="11" t="s">
        <v>18250</v>
      </c>
      <c r="F4819" s="6">
        <v>526539</v>
      </c>
      <c r="G4819" s="6" t="s">
        <v>6651</v>
      </c>
      <c r="H4819" s="16"/>
      <c r="I4819" s="12"/>
      <c r="J4819" s="12"/>
      <c r="K4819" s="15">
        <v>0</v>
      </c>
      <c r="L4819" s="13" t="s">
        <v>14</v>
      </c>
      <c r="M4819" s="7">
        <v>0.49</v>
      </c>
      <c r="N4819" s="17"/>
    </row>
    <row r="4820" spans="1:14" ht="78.75">
      <c r="A4820" s="6">
        <v>4818</v>
      </c>
      <c r="B4820" s="8" t="s">
        <v>6647</v>
      </c>
      <c r="C4820" s="9" t="s">
        <v>6865</v>
      </c>
      <c r="D4820" s="10" t="s">
        <v>33</v>
      </c>
      <c r="E4820" s="11" t="s">
        <v>18250</v>
      </c>
      <c r="F4820" s="6">
        <v>526539</v>
      </c>
      <c r="G4820" s="6" t="s">
        <v>6651</v>
      </c>
      <c r="H4820" s="16"/>
      <c r="I4820" s="12"/>
      <c r="J4820" s="12"/>
      <c r="K4820" s="15">
        <v>0</v>
      </c>
      <c r="L4820" s="13" t="s">
        <v>14</v>
      </c>
      <c r="M4820" s="7">
        <v>0.51</v>
      </c>
      <c r="N4820" s="17"/>
    </row>
    <row r="4821" spans="1:14" ht="47.25">
      <c r="A4821" s="6">
        <v>4819</v>
      </c>
      <c r="B4821" s="8" t="s">
        <v>6647</v>
      </c>
      <c r="C4821" s="9" t="s">
        <v>6875</v>
      </c>
      <c r="D4821" s="10" t="s">
        <v>6876</v>
      </c>
      <c r="E4821" s="11" t="s">
        <v>6877</v>
      </c>
      <c r="F4821" s="6">
        <v>422743</v>
      </c>
      <c r="G4821" s="6" t="s">
        <v>6651</v>
      </c>
      <c r="H4821" s="16">
        <v>1281356.2</v>
      </c>
      <c r="I4821" s="12" t="s">
        <v>6766</v>
      </c>
      <c r="J4821" s="12" t="s">
        <v>2078</v>
      </c>
      <c r="K4821" s="15">
        <v>6189000</v>
      </c>
      <c r="L4821" s="13" t="s">
        <v>15</v>
      </c>
      <c r="M4821" s="7">
        <v>1</v>
      </c>
      <c r="N4821" s="17"/>
    </row>
    <row r="4822" spans="1:14" ht="31.5">
      <c r="A4822" s="6">
        <v>4820</v>
      </c>
      <c r="B4822" s="8" t="s">
        <v>6647</v>
      </c>
      <c r="C4822" s="9" t="s">
        <v>6878</v>
      </c>
      <c r="D4822" s="10" t="s">
        <v>6879</v>
      </c>
      <c r="E4822" s="11" t="s">
        <v>6880</v>
      </c>
      <c r="F4822" s="6">
        <v>506713</v>
      </c>
      <c r="G4822" s="6" t="s">
        <v>6651</v>
      </c>
      <c r="H4822" s="16">
        <v>6764233.7000000002</v>
      </c>
      <c r="I4822" s="12"/>
      <c r="J4822" s="12"/>
      <c r="K4822" s="15">
        <v>11519000</v>
      </c>
      <c r="L4822" s="13" t="s">
        <v>15</v>
      </c>
      <c r="M4822" s="7">
        <v>1</v>
      </c>
      <c r="N4822" s="17"/>
    </row>
    <row r="4823" spans="1:14" ht="63.75">
      <c r="A4823" s="6">
        <v>4821</v>
      </c>
      <c r="B4823" s="8" t="s">
        <v>6647</v>
      </c>
      <c r="C4823" s="9" t="s">
        <v>6881</v>
      </c>
      <c r="D4823" s="10" t="s">
        <v>6882</v>
      </c>
      <c r="E4823" s="11" t="s">
        <v>6883</v>
      </c>
      <c r="F4823" s="6">
        <v>502875</v>
      </c>
      <c r="G4823" s="6" t="s">
        <v>6651</v>
      </c>
      <c r="H4823" s="16">
        <v>3974877.9</v>
      </c>
      <c r="I4823" s="12" t="s">
        <v>5762</v>
      </c>
      <c r="J4823" s="12" t="s">
        <v>6884</v>
      </c>
      <c r="K4823" s="15">
        <v>9081000</v>
      </c>
      <c r="L4823" s="13" t="s">
        <v>15</v>
      </c>
      <c r="M4823" s="7">
        <v>1</v>
      </c>
      <c r="N4823" s="17"/>
    </row>
    <row r="4824" spans="1:14" ht="63">
      <c r="A4824" s="6">
        <v>4822</v>
      </c>
      <c r="B4824" s="8" t="s">
        <v>6647</v>
      </c>
      <c r="C4824" s="9" t="s">
        <v>6885</v>
      </c>
      <c r="D4824" s="10" t="s">
        <v>6886</v>
      </c>
      <c r="E4824" s="11" t="s">
        <v>6887</v>
      </c>
      <c r="F4824" s="6">
        <v>499877</v>
      </c>
      <c r="G4824" s="6" t="s">
        <v>6651</v>
      </c>
      <c r="H4824" s="16">
        <v>2821927.5</v>
      </c>
      <c r="I4824" s="12" t="s">
        <v>6888</v>
      </c>
      <c r="J4824" s="12" t="s">
        <v>6889</v>
      </c>
      <c r="K4824" s="15">
        <v>929000</v>
      </c>
      <c r="L4824" s="13" t="s">
        <v>15</v>
      </c>
      <c r="M4824" s="7">
        <v>1</v>
      </c>
      <c r="N4824" s="17"/>
    </row>
    <row r="4825" spans="1:14" ht="63">
      <c r="A4825" s="6">
        <v>4823</v>
      </c>
      <c r="B4825" s="8" t="s">
        <v>6647</v>
      </c>
      <c r="C4825" s="9" t="s">
        <v>6885</v>
      </c>
      <c r="D4825" s="10" t="s">
        <v>6886</v>
      </c>
      <c r="E4825" s="11" t="s">
        <v>6890</v>
      </c>
      <c r="F4825" s="6">
        <v>526555</v>
      </c>
      <c r="G4825" s="6" t="s">
        <v>1109</v>
      </c>
      <c r="H4825" s="16">
        <v>285000</v>
      </c>
      <c r="I4825" s="12"/>
      <c r="J4825" s="12"/>
      <c r="K4825" s="15">
        <v>0</v>
      </c>
      <c r="L4825" s="13" t="s">
        <v>15</v>
      </c>
      <c r="M4825" s="7">
        <v>1</v>
      </c>
      <c r="N4825" s="17" t="s">
        <v>6659</v>
      </c>
    </row>
    <row r="4826" spans="1:14" ht="78.75">
      <c r="A4826" s="6">
        <v>4824</v>
      </c>
      <c r="B4826" s="8" t="s">
        <v>6647</v>
      </c>
      <c r="C4826" s="9" t="s">
        <v>6891</v>
      </c>
      <c r="D4826" s="10" t="s">
        <v>6892</v>
      </c>
      <c r="E4826" s="11" t="s">
        <v>6893</v>
      </c>
      <c r="F4826" s="6">
        <v>526551</v>
      </c>
      <c r="G4826" s="6" t="s">
        <v>6894</v>
      </c>
      <c r="H4826" s="16">
        <v>11190576.300000001</v>
      </c>
      <c r="I4826" s="12"/>
      <c r="J4826" s="12"/>
      <c r="K4826" s="15">
        <v>0</v>
      </c>
      <c r="L4826" s="13" t="s">
        <v>15</v>
      </c>
      <c r="M4826" s="7">
        <v>1</v>
      </c>
      <c r="N4826" s="17" t="s">
        <v>6659</v>
      </c>
    </row>
    <row r="4827" spans="1:14" ht="173.25">
      <c r="A4827" s="6">
        <v>4825</v>
      </c>
      <c r="B4827" s="8" t="s">
        <v>6647</v>
      </c>
      <c r="C4827" s="9" t="s">
        <v>6895</v>
      </c>
      <c r="D4827" s="10" t="s">
        <v>6896</v>
      </c>
      <c r="E4827" s="11" t="s">
        <v>6897</v>
      </c>
      <c r="F4827" s="6">
        <v>482690</v>
      </c>
      <c r="G4827" s="6" t="s">
        <v>6651</v>
      </c>
      <c r="H4827" s="16">
        <v>11182732.018999999</v>
      </c>
      <c r="I4827" s="12" t="s">
        <v>1809</v>
      </c>
      <c r="J4827" s="12" t="s">
        <v>6898</v>
      </c>
      <c r="K4827" s="15">
        <v>5305000</v>
      </c>
      <c r="L4827" s="13" t="s">
        <v>15</v>
      </c>
      <c r="M4827" s="7">
        <v>1</v>
      </c>
      <c r="N4827" s="17"/>
    </row>
    <row r="4828" spans="1:14" ht="76.5">
      <c r="A4828" s="6">
        <v>4826</v>
      </c>
      <c r="B4828" s="8" t="s">
        <v>6647</v>
      </c>
      <c r="C4828" s="9" t="s">
        <v>6895</v>
      </c>
      <c r="D4828" s="10" t="s">
        <v>6896</v>
      </c>
      <c r="E4828" s="11" t="s">
        <v>6899</v>
      </c>
      <c r="F4828" s="6">
        <v>465321</v>
      </c>
      <c r="G4828" s="6" t="s">
        <v>6651</v>
      </c>
      <c r="H4828" s="16">
        <v>18970112.739</v>
      </c>
      <c r="I4828" s="12" t="s">
        <v>6900</v>
      </c>
      <c r="J4828" s="12" t="s">
        <v>2264</v>
      </c>
      <c r="K4828" s="15">
        <v>5286000</v>
      </c>
      <c r="L4828" s="13" t="s">
        <v>15</v>
      </c>
      <c r="M4828" s="7">
        <v>1</v>
      </c>
      <c r="N4828" s="17"/>
    </row>
    <row r="4829" spans="1:14" ht="173.25">
      <c r="A4829" s="6">
        <v>4827</v>
      </c>
      <c r="B4829" s="8" t="s">
        <v>6647</v>
      </c>
      <c r="C4829" s="9" t="s">
        <v>6901</v>
      </c>
      <c r="D4829" s="10" t="s">
        <v>869</v>
      </c>
      <c r="E4829" s="11" t="s">
        <v>6902</v>
      </c>
      <c r="F4829" s="6">
        <v>482686</v>
      </c>
      <c r="G4829" s="6" t="s">
        <v>6651</v>
      </c>
      <c r="H4829" s="16">
        <v>9215581.9000000004</v>
      </c>
      <c r="I4829" s="12" t="s">
        <v>2336</v>
      </c>
      <c r="J4829" s="12" t="s">
        <v>6903</v>
      </c>
      <c r="K4829" s="15">
        <v>764000</v>
      </c>
      <c r="L4829" s="13" t="s">
        <v>15</v>
      </c>
      <c r="M4829" s="7">
        <v>1</v>
      </c>
      <c r="N4829" s="17"/>
    </row>
    <row r="4830" spans="1:14" ht="220.5">
      <c r="A4830" s="6">
        <v>4828</v>
      </c>
      <c r="B4830" s="8" t="s">
        <v>6647</v>
      </c>
      <c r="C4830" s="9" t="s">
        <v>6901</v>
      </c>
      <c r="D4830" s="10" t="s">
        <v>869</v>
      </c>
      <c r="E4830" s="11" t="s">
        <v>6904</v>
      </c>
      <c r="F4830" s="6">
        <v>482687</v>
      </c>
      <c r="G4830" s="6" t="s">
        <v>6651</v>
      </c>
      <c r="H4830" s="16">
        <v>43015223.200000003</v>
      </c>
      <c r="I4830" s="12" t="s">
        <v>2336</v>
      </c>
      <c r="J4830" s="12" t="s">
        <v>6905</v>
      </c>
      <c r="K4830" s="15">
        <v>10788000</v>
      </c>
      <c r="L4830" s="13" t="s">
        <v>15</v>
      </c>
      <c r="M4830" s="7">
        <v>1</v>
      </c>
      <c r="N4830" s="17"/>
    </row>
    <row r="4831" spans="1:14" ht="47.25">
      <c r="A4831" s="6">
        <v>4829</v>
      </c>
      <c r="B4831" s="8" t="s">
        <v>6647</v>
      </c>
      <c r="C4831" s="9" t="s">
        <v>6906</v>
      </c>
      <c r="D4831" s="10" t="s">
        <v>6907</v>
      </c>
      <c r="E4831" s="11" t="s">
        <v>6908</v>
      </c>
      <c r="F4831" s="6">
        <v>494155</v>
      </c>
      <c r="G4831" s="6" t="s">
        <v>6651</v>
      </c>
      <c r="H4831" s="16">
        <v>3191746.35</v>
      </c>
      <c r="I4831" s="12" t="s">
        <v>6909</v>
      </c>
      <c r="J4831" s="12" t="s">
        <v>6910</v>
      </c>
      <c r="K4831" s="15">
        <v>7518000</v>
      </c>
      <c r="L4831" s="13" t="s">
        <v>15</v>
      </c>
      <c r="M4831" s="7">
        <v>1</v>
      </c>
      <c r="N4831" s="17"/>
    </row>
    <row r="4832" spans="1:14" ht="63.75">
      <c r="A4832" s="6">
        <v>4830</v>
      </c>
      <c r="B4832" s="8" t="s">
        <v>6647</v>
      </c>
      <c r="C4832" s="9" t="s">
        <v>6911</v>
      </c>
      <c r="D4832" s="10" t="s">
        <v>6912</v>
      </c>
      <c r="E4832" s="11" t="s">
        <v>6913</v>
      </c>
      <c r="F4832" s="6">
        <v>499872</v>
      </c>
      <c r="G4832" s="6" t="s">
        <v>6651</v>
      </c>
      <c r="H4832" s="16">
        <v>3853728.2</v>
      </c>
      <c r="I4832" s="12" t="s">
        <v>6914</v>
      </c>
      <c r="J4832" s="12" t="s">
        <v>2092</v>
      </c>
      <c r="K4832" s="15">
        <v>3202000</v>
      </c>
      <c r="L4832" s="13" t="s">
        <v>15</v>
      </c>
      <c r="M4832" s="7">
        <v>1</v>
      </c>
      <c r="N4832" s="17"/>
    </row>
    <row r="4833" spans="1:14" ht="173.25">
      <c r="A4833" s="6">
        <v>4831</v>
      </c>
      <c r="B4833" s="8" t="s">
        <v>6647</v>
      </c>
      <c r="C4833" s="9" t="s">
        <v>6915</v>
      </c>
      <c r="D4833" s="10" t="s">
        <v>6916</v>
      </c>
      <c r="E4833" s="11" t="s">
        <v>6917</v>
      </c>
      <c r="F4833" s="6">
        <v>347564</v>
      </c>
      <c r="G4833" s="6" t="s">
        <v>6651</v>
      </c>
      <c r="H4833" s="16">
        <v>12058184.59</v>
      </c>
      <c r="I4833" s="12" t="s">
        <v>6918</v>
      </c>
      <c r="J4833" s="12" t="s">
        <v>6919</v>
      </c>
      <c r="K4833" s="15">
        <v>3558000</v>
      </c>
      <c r="L4833" s="13" t="s">
        <v>15</v>
      </c>
      <c r="M4833" s="7">
        <v>1</v>
      </c>
      <c r="N4833" s="17"/>
    </row>
    <row r="4834" spans="1:14" ht="153">
      <c r="A4834" s="6">
        <v>4832</v>
      </c>
      <c r="B4834" s="8" t="s">
        <v>6647</v>
      </c>
      <c r="C4834" s="9" t="s">
        <v>6920</v>
      </c>
      <c r="D4834" s="10" t="s">
        <v>6921</v>
      </c>
      <c r="E4834" s="11" t="s">
        <v>6922</v>
      </c>
      <c r="F4834" s="6">
        <v>426841</v>
      </c>
      <c r="G4834" s="6" t="s">
        <v>6651</v>
      </c>
      <c r="H4834" s="16">
        <v>6371996.75</v>
      </c>
      <c r="I4834" s="12" t="s">
        <v>1563</v>
      </c>
      <c r="J4834" s="12" t="s">
        <v>2252</v>
      </c>
      <c r="K4834" s="15">
        <v>16121000</v>
      </c>
      <c r="L4834" s="13" t="s">
        <v>15</v>
      </c>
      <c r="M4834" s="7">
        <v>1</v>
      </c>
      <c r="N4834" s="17"/>
    </row>
    <row r="4835" spans="1:14" ht="94.5">
      <c r="A4835" s="6">
        <v>4833</v>
      </c>
      <c r="B4835" s="8" t="s">
        <v>6647</v>
      </c>
      <c r="C4835" s="9" t="s">
        <v>6923</v>
      </c>
      <c r="D4835" s="10" t="s">
        <v>6921</v>
      </c>
      <c r="E4835" s="11" t="s">
        <v>6924</v>
      </c>
      <c r="F4835" s="6">
        <v>502873</v>
      </c>
      <c r="G4835" s="6" t="s">
        <v>6651</v>
      </c>
      <c r="H4835" s="16">
        <v>5644939.9000000004</v>
      </c>
      <c r="I4835" s="12" t="s">
        <v>6925</v>
      </c>
      <c r="J4835" s="12" t="s">
        <v>6926</v>
      </c>
      <c r="K4835" s="15">
        <v>15266000</v>
      </c>
      <c r="L4835" s="13" t="s">
        <v>15</v>
      </c>
      <c r="M4835" s="7">
        <v>1</v>
      </c>
      <c r="N4835" s="17"/>
    </row>
    <row r="4836" spans="1:14" ht="141.75">
      <c r="A4836" s="6">
        <v>4834</v>
      </c>
      <c r="B4836" s="8" t="s">
        <v>6647</v>
      </c>
      <c r="C4836" s="9" t="s">
        <v>6927</v>
      </c>
      <c r="D4836" s="10" t="s">
        <v>6928</v>
      </c>
      <c r="E4836" s="11" t="s">
        <v>6929</v>
      </c>
      <c r="F4836" s="6">
        <v>482696</v>
      </c>
      <c r="G4836" s="6" t="s">
        <v>6651</v>
      </c>
      <c r="H4836" s="16">
        <v>4698891.9000000004</v>
      </c>
      <c r="I4836" s="12" t="s">
        <v>4785</v>
      </c>
      <c r="J4836" s="12" t="s">
        <v>6930</v>
      </c>
      <c r="K4836" s="15">
        <v>19235000</v>
      </c>
      <c r="L4836" s="13" t="s">
        <v>15</v>
      </c>
      <c r="M4836" s="7">
        <v>1</v>
      </c>
      <c r="N4836" s="17"/>
    </row>
    <row r="4837" spans="1:14" ht="78.75">
      <c r="A4837" s="6">
        <v>4835</v>
      </c>
      <c r="B4837" s="8" t="s">
        <v>6647</v>
      </c>
      <c r="C4837" s="9" t="s">
        <v>6931</v>
      </c>
      <c r="D4837" s="10" t="s">
        <v>6932</v>
      </c>
      <c r="E4837" s="11" t="s">
        <v>6933</v>
      </c>
      <c r="F4837" s="6">
        <v>393811</v>
      </c>
      <c r="G4837" s="6" t="s">
        <v>6651</v>
      </c>
      <c r="H4837" s="16">
        <v>6730977.0499999998</v>
      </c>
      <c r="I4837" s="12" t="s">
        <v>2381</v>
      </c>
      <c r="J4837" s="12" t="s">
        <v>6934</v>
      </c>
      <c r="K4837" s="15">
        <v>28356000</v>
      </c>
      <c r="L4837" s="13" t="s">
        <v>15</v>
      </c>
      <c r="M4837" s="7">
        <v>1</v>
      </c>
      <c r="N4837" s="17"/>
    </row>
    <row r="4838" spans="1:14" ht="78.75">
      <c r="A4838" s="6">
        <v>4836</v>
      </c>
      <c r="B4838" s="8" t="s">
        <v>6647</v>
      </c>
      <c r="C4838" s="9" t="s">
        <v>6935</v>
      </c>
      <c r="D4838" s="10" t="s">
        <v>6936</v>
      </c>
      <c r="E4838" s="11" t="s">
        <v>6937</v>
      </c>
      <c r="F4838" s="6">
        <v>420808</v>
      </c>
      <c r="G4838" s="6" t="s">
        <v>6651</v>
      </c>
      <c r="H4838" s="16">
        <v>7521400.7999999998</v>
      </c>
      <c r="I4838" s="12" t="s">
        <v>6766</v>
      </c>
      <c r="J4838" s="12" t="s">
        <v>5218</v>
      </c>
      <c r="K4838" s="15">
        <v>20320000</v>
      </c>
      <c r="L4838" s="13" t="s">
        <v>15</v>
      </c>
      <c r="M4838" s="7">
        <v>1</v>
      </c>
      <c r="N4838" s="17"/>
    </row>
    <row r="4839" spans="1:14" ht="191.25">
      <c r="A4839" s="6">
        <v>4837</v>
      </c>
      <c r="B4839" s="8" t="s">
        <v>6647</v>
      </c>
      <c r="C4839" s="9" t="s">
        <v>6935</v>
      </c>
      <c r="D4839" s="10" t="s">
        <v>6936</v>
      </c>
      <c r="E4839" s="11" t="s">
        <v>6938</v>
      </c>
      <c r="F4839" s="6">
        <v>426838</v>
      </c>
      <c r="G4839" s="6" t="s">
        <v>6651</v>
      </c>
      <c r="H4839" s="16">
        <v>6922476.1500000004</v>
      </c>
      <c r="I4839" s="12" t="s">
        <v>6691</v>
      </c>
      <c r="J4839" s="12" t="s">
        <v>5775</v>
      </c>
      <c r="K4839" s="15">
        <v>18598000</v>
      </c>
      <c r="L4839" s="13" t="s">
        <v>15</v>
      </c>
      <c r="M4839" s="7">
        <v>1</v>
      </c>
      <c r="N4839" s="17"/>
    </row>
    <row r="4840" spans="1:14" ht="204">
      <c r="A4840" s="6">
        <v>4838</v>
      </c>
      <c r="B4840" s="8" t="s">
        <v>6647</v>
      </c>
      <c r="C4840" s="9" t="s">
        <v>6939</v>
      </c>
      <c r="D4840" s="10" t="s">
        <v>6936</v>
      </c>
      <c r="E4840" s="11" t="s">
        <v>6940</v>
      </c>
      <c r="F4840" s="6">
        <v>435625</v>
      </c>
      <c r="G4840" s="6" t="s">
        <v>6651</v>
      </c>
      <c r="H4840" s="16">
        <v>6508206.7999999998</v>
      </c>
      <c r="I4840" s="12" t="s">
        <v>6941</v>
      </c>
      <c r="J4840" s="12" t="s">
        <v>5775</v>
      </c>
      <c r="K4840" s="15">
        <v>12756000</v>
      </c>
      <c r="L4840" s="13" t="s">
        <v>15</v>
      </c>
      <c r="M4840" s="7">
        <v>1</v>
      </c>
      <c r="N4840" s="17"/>
    </row>
    <row r="4841" spans="1:14" ht="63">
      <c r="A4841" s="6">
        <v>4839</v>
      </c>
      <c r="B4841" s="8" t="s">
        <v>6647</v>
      </c>
      <c r="C4841" s="9" t="s">
        <v>6942</v>
      </c>
      <c r="D4841" s="10" t="s">
        <v>6943</v>
      </c>
      <c r="E4841" s="11" t="s">
        <v>6944</v>
      </c>
      <c r="F4841" s="6">
        <v>357471</v>
      </c>
      <c r="G4841" s="6" t="s">
        <v>6651</v>
      </c>
      <c r="H4841" s="16">
        <v>5157344.8</v>
      </c>
      <c r="I4841" s="12" t="s">
        <v>6945</v>
      </c>
      <c r="J4841" s="12" t="s">
        <v>2268</v>
      </c>
      <c r="K4841" s="15">
        <v>3591000</v>
      </c>
      <c r="L4841" s="13" t="s">
        <v>15</v>
      </c>
      <c r="M4841" s="7">
        <v>1</v>
      </c>
      <c r="N4841" s="17"/>
    </row>
    <row r="4842" spans="1:14" ht="78.75">
      <c r="A4842" s="6">
        <v>4840</v>
      </c>
      <c r="B4842" s="8" t="s">
        <v>6647</v>
      </c>
      <c r="C4842" s="9" t="s">
        <v>6946</v>
      </c>
      <c r="D4842" s="10" t="s">
        <v>6947</v>
      </c>
      <c r="E4842" s="11" t="s">
        <v>6948</v>
      </c>
      <c r="F4842" s="6">
        <v>506711</v>
      </c>
      <c r="G4842" s="6" t="s">
        <v>6651</v>
      </c>
      <c r="H4842" s="16">
        <v>7623018.5</v>
      </c>
      <c r="I4842" s="12"/>
      <c r="J4842" s="12"/>
      <c r="K4842" s="15">
        <v>31970000</v>
      </c>
      <c r="L4842" s="13" t="s">
        <v>15</v>
      </c>
      <c r="M4842" s="7">
        <v>1</v>
      </c>
      <c r="N4842" s="17"/>
    </row>
    <row r="4843" spans="1:14" ht="393.75">
      <c r="A4843" s="6">
        <v>4841</v>
      </c>
      <c r="B4843" s="8" t="s">
        <v>6647</v>
      </c>
      <c r="C4843" s="9" t="s">
        <v>6949</v>
      </c>
      <c r="D4843" s="10" t="s">
        <v>6950</v>
      </c>
      <c r="E4843" s="11" t="s">
        <v>6951</v>
      </c>
      <c r="F4843" s="6">
        <v>482685</v>
      </c>
      <c r="G4843" s="6" t="s">
        <v>6651</v>
      </c>
      <c r="H4843" s="16">
        <v>12999767.484999999</v>
      </c>
      <c r="I4843" s="12" t="s">
        <v>6788</v>
      </c>
      <c r="J4843" s="12" t="s">
        <v>6952</v>
      </c>
      <c r="K4843" s="15">
        <v>16675000</v>
      </c>
      <c r="L4843" s="13" t="s">
        <v>15</v>
      </c>
      <c r="M4843" s="7">
        <v>1</v>
      </c>
      <c r="N4843" s="17"/>
    </row>
    <row r="4844" spans="1:14" ht="220.5">
      <c r="A4844" s="6">
        <v>4842</v>
      </c>
      <c r="B4844" s="8" t="s">
        <v>6647</v>
      </c>
      <c r="C4844" s="9" t="s">
        <v>6953</v>
      </c>
      <c r="D4844" s="10" t="s">
        <v>6954</v>
      </c>
      <c r="E4844" s="11" t="s">
        <v>6955</v>
      </c>
      <c r="F4844" s="6">
        <v>482688</v>
      </c>
      <c r="G4844" s="6" t="s">
        <v>6651</v>
      </c>
      <c r="H4844" s="16">
        <v>15399010.5</v>
      </c>
      <c r="I4844" s="12" t="s">
        <v>1880</v>
      </c>
      <c r="J4844" s="12" t="s">
        <v>6956</v>
      </c>
      <c r="K4844" s="15">
        <v>34556000</v>
      </c>
      <c r="L4844" s="13" t="s">
        <v>14</v>
      </c>
      <c r="M4844" s="7">
        <v>1</v>
      </c>
      <c r="N4844" s="17"/>
    </row>
    <row r="4845" spans="1:14" ht="220.5">
      <c r="A4845" s="6">
        <v>4843</v>
      </c>
      <c r="B4845" s="8" t="s">
        <v>6647</v>
      </c>
      <c r="C4845" s="9" t="s">
        <v>6957</v>
      </c>
      <c r="D4845" s="10" t="s">
        <v>6958</v>
      </c>
      <c r="E4845" s="11" t="s">
        <v>6955</v>
      </c>
      <c r="F4845" s="6">
        <v>482688</v>
      </c>
      <c r="G4845" s="6" t="s">
        <v>6651</v>
      </c>
      <c r="H4845" s="16">
        <v>15399010.5</v>
      </c>
      <c r="I4845" s="12" t="s">
        <v>1880</v>
      </c>
      <c r="J4845" s="12" t="s">
        <v>6956</v>
      </c>
      <c r="K4845" s="15">
        <f>K4844*0.49</f>
        <v>16932440</v>
      </c>
      <c r="L4845" s="13" t="s">
        <v>14</v>
      </c>
      <c r="M4845" s="7">
        <v>0.49</v>
      </c>
      <c r="N4845" s="17"/>
    </row>
    <row r="4846" spans="1:14" ht="220.5">
      <c r="A4846" s="6">
        <v>4844</v>
      </c>
      <c r="B4846" s="8" t="s">
        <v>6647</v>
      </c>
      <c r="C4846" s="9" t="s">
        <v>6959</v>
      </c>
      <c r="D4846" s="10" t="s">
        <v>6950</v>
      </c>
      <c r="E4846" s="11" t="s">
        <v>6955</v>
      </c>
      <c r="F4846" s="6">
        <v>482688</v>
      </c>
      <c r="G4846" s="6" t="s">
        <v>6651</v>
      </c>
      <c r="H4846" s="16">
        <v>15399010.5</v>
      </c>
      <c r="I4846" s="12" t="s">
        <v>1880</v>
      </c>
      <c r="J4846" s="12" t="s">
        <v>6956</v>
      </c>
      <c r="K4846" s="15">
        <f>K4844*0.51</f>
        <v>17623560</v>
      </c>
      <c r="L4846" s="13" t="s">
        <v>14</v>
      </c>
      <c r="M4846" s="7">
        <v>0.51</v>
      </c>
      <c r="N4846" s="17"/>
    </row>
    <row r="4847" spans="1:14" ht="63">
      <c r="A4847" s="6">
        <v>4845</v>
      </c>
      <c r="B4847" s="8" t="s">
        <v>6647</v>
      </c>
      <c r="C4847" s="9" t="s">
        <v>6960</v>
      </c>
      <c r="D4847" s="10" t="s">
        <v>5814</v>
      </c>
      <c r="E4847" s="11" t="s">
        <v>6961</v>
      </c>
      <c r="F4847" s="6">
        <v>462382</v>
      </c>
      <c r="G4847" s="6" t="s">
        <v>6651</v>
      </c>
      <c r="H4847" s="16">
        <v>49810870.803000003</v>
      </c>
      <c r="I4847" s="12" t="s">
        <v>6962</v>
      </c>
      <c r="J4847" s="12" t="s">
        <v>6963</v>
      </c>
      <c r="K4847" s="15">
        <v>9838000</v>
      </c>
      <c r="L4847" s="13" t="s">
        <v>15</v>
      </c>
      <c r="M4847" s="7">
        <v>1</v>
      </c>
      <c r="N4847" s="17"/>
    </row>
    <row r="4848" spans="1:14" ht="78.75">
      <c r="A4848" s="6">
        <v>4846</v>
      </c>
      <c r="B4848" s="8" t="s">
        <v>6647</v>
      </c>
      <c r="C4848" s="9" t="s">
        <v>6964</v>
      </c>
      <c r="D4848" s="10" t="s">
        <v>6965</v>
      </c>
      <c r="E4848" s="11" t="s">
        <v>6966</v>
      </c>
      <c r="F4848" s="6">
        <v>393816</v>
      </c>
      <c r="G4848" s="6" t="s">
        <v>6651</v>
      </c>
      <c r="H4848" s="16">
        <v>16500390.4</v>
      </c>
      <c r="I4848" s="12" t="s">
        <v>5679</v>
      </c>
      <c r="J4848" s="12" t="s">
        <v>6967</v>
      </c>
      <c r="K4848" s="15">
        <v>11428000</v>
      </c>
      <c r="L4848" s="13" t="s">
        <v>15</v>
      </c>
      <c r="M4848" s="7">
        <v>1</v>
      </c>
      <c r="N4848" s="17"/>
    </row>
    <row r="4849" spans="1:14" ht="63">
      <c r="A4849" s="6">
        <v>4847</v>
      </c>
      <c r="B4849" s="8" t="s">
        <v>6647</v>
      </c>
      <c r="C4849" s="9" t="s">
        <v>6968</v>
      </c>
      <c r="D4849" s="10" t="s">
        <v>6969</v>
      </c>
      <c r="E4849" s="11" t="s">
        <v>6970</v>
      </c>
      <c r="F4849" s="6">
        <v>313730</v>
      </c>
      <c r="G4849" s="6" t="s">
        <v>6651</v>
      </c>
      <c r="H4849" s="16">
        <v>38868784.43</v>
      </c>
      <c r="I4849" s="12" t="s">
        <v>2404</v>
      </c>
      <c r="J4849" s="12" t="s">
        <v>1944</v>
      </c>
      <c r="K4849" s="15">
        <v>9799000</v>
      </c>
      <c r="L4849" s="13" t="s">
        <v>15</v>
      </c>
      <c r="M4849" s="7">
        <v>1</v>
      </c>
      <c r="N4849" s="17"/>
    </row>
    <row r="4850" spans="1:14" ht="63">
      <c r="A4850" s="6">
        <v>4848</v>
      </c>
      <c r="B4850" s="8" t="s">
        <v>6647</v>
      </c>
      <c r="C4850" s="9" t="s">
        <v>6968</v>
      </c>
      <c r="D4850" s="10" t="s">
        <v>6969</v>
      </c>
      <c r="E4850" s="11" t="s">
        <v>6971</v>
      </c>
      <c r="F4850" s="6">
        <v>175167</v>
      </c>
      <c r="G4850" s="6" t="s">
        <v>6651</v>
      </c>
      <c r="H4850" s="16">
        <v>12052612.949999999</v>
      </c>
      <c r="I4850" s="12" t="s">
        <v>6972</v>
      </c>
      <c r="J4850" s="12" t="s">
        <v>13235</v>
      </c>
      <c r="K4850" s="15">
        <v>11230000</v>
      </c>
      <c r="L4850" s="13" t="s">
        <v>15</v>
      </c>
      <c r="M4850" s="7">
        <v>1</v>
      </c>
      <c r="N4850" s="17"/>
    </row>
    <row r="4851" spans="1:14" ht="78.75">
      <c r="A4851" s="6">
        <v>4849</v>
      </c>
      <c r="B4851" s="8" t="s">
        <v>6647</v>
      </c>
      <c r="C4851" s="9" t="s">
        <v>6973</v>
      </c>
      <c r="D4851" s="10" t="s">
        <v>6969</v>
      </c>
      <c r="E4851" s="11" t="s">
        <v>6974</v>
      </c>
      <c r="F4851" s="6">
        <v>398460</v>
      </c>
      <c r="G4851" s="6" t="s">
        <v>6651</v>
      </c>
      <c r="H4851" s="16">
        <v>20905291.73</v>
      </c>
      <c r="I4851" s="12" t="s">
        <v>6975</v>
      </c>
      <c r="J4851" s="12" t="s">
        <v>6976</v>
      </c>
      <c r="K4851" s="15">
        <v>0</v>
      </c>
      <c r="L4851" s="13" t="s">
        <v>15</v>
      </c>
      <c r="M4851" s="7">
        <v>1</v>
      </c>
      <c r="N4851" s="17"/>
    </row>
    <row r="4852" spans="1:14" ht="78.75">
      <c r="A4852" s="6">
        <v>4850</v>
      </c>
      <c r="B4852" s="8" t="s">
        <v>6647</v>
      </c>
      <c r="C4852" s="9" t="s">
        <v>6973</v>
      </c>
      <c r="D4852" s="10" t="s">
        <v>6969</v>
      </c>
      <c r="E4852" s="11" t="s">
        <v>6977</v>
      </c>
      <c r="F4852" s="6">
        <v>398461</v>
      </c>
      <c r="G4852" s="6" t="s">
        <v>6651</v>
      </c>
      <c r="H4852" s="16">
        <v>20905293.73</v>
      </c>
      <c r="I4852" s="12" t="s">
        <v>6975</v>
      </c>
      <c r="J4852" s="12" t="s">
        <v>6976</v>
      </c>
      <c r="K4852" s="15">
        <v>11385000</v>
      </c>
      <c r="L4852" s="13" t="s">
        <v>15</v>
      </c>
      <c r="M4852" s="7">
        <v>1</v>
      </c>
      <c r="N4852" s="17"/>
    </row>
    <row r="4853" spans="1:14" ht="78.75">
      <c r="A4853" s="6">
        <v>4851</v>
      </c>
      <c r="B4853" s="8" t="s">
        <v>6647</v>
      </c>
      <c r="C4853" s="9" t="s">
        <v>6973</v>
      </c>
      <c r="D4853" s="10" t="s">
        <v>6969</v>
      </c>
      <c r="E4853" s="11" t="s">
        <v>6978</v>
      </c>
      <c r="F4853" s="6">
        <v>398462</v>
      </c>
      <c r="G4853" s="6" t="s">
        <v>6651</v>
      </c>
      <c r="H4853" s="16">
        <v>20924649.77</v>
      </c>
      <c r="I4853" s="12" t="s">
        <v>6975</v>
      </c>
      <c r="J4853" s="12" t="s">
        <v>6976</v>
      </c>
      <c r="K4853" s="15">
        <v>6983000</v>
      </c>
      <c r="L4853" s="13" t="s">
        <v>15</v>
      </c>
      <c r="M4853" s="7">
        <v>1</v>
      </c>
      <c r="N4853" s="17"/>
    </row>
    <row r="4854" spans="1:14" ht="94.5">
      <c r="A4854" s="6">
        <v>4852</v>
      </c>
      <c r="B4854" s="8" t="s">
        <v>6647</v>
      </c>
      <c r="C4854" s="9" t="s">
        <v>6973</v>
      </c>
      <c r="D4854" s="10" t="s">
        <v>6969</v>
      </c>
      <c r="E4854" s="11" t="s">
        <v>6979</v>
      </c>
      <c r="F4854" s="6">
        <v>435630</v>
      </c>
      <c r="G4854" s="6" t="s">
        <v>6651</v>
      </c>
      <c r="H4854" s="16">
        <v>9840109.8699999992</v>
      </c>
      <c r="I4854" s="12" t="s">
        <v>6980</v>
      </c>
      <c r="J4854" s="12" t="s">
        <v>6981</v>
      </c>
      <c r="K4854" s="15">
        <v>3492000</v>
      </c>
      <c r="L4854" s="13" t="s">
        <v>15</v>
      </c>
      <c r="M4854" s="7">
        <v>1</v>
      </c>
      <c r="N4854" s="17"/>
    </row>
    <row r="4855" spans="1:14" ht="63">
      <c r="A4855" s="6">
        <v>4853</v>
      </c>
      <c r="B4855" s="8" t="s">
        <v>6647</v>
      </c>
      <c r="C4855" s="9" t="s">
        <v>6982</v>
      </c>
      <c r="D4855" s="10" t="s">
        <v>6969</v>
      </c>
      <c r="E4855" s="11" t="s">
        <v>6983</v>
      </c>
      <c r="F4855" s="6"/>
      <c r="G4855" s="6" t="s">
        <v>1611</v>
      </c>
      <c r="H4855" s="16" t="s">
        <v>6984</v>
      </c>
      <c r="I4855" s="12" t="s">
        <v>6985</v>
      </c>
      <c r="J4855" s="12" t="s">
        <v>4004</v>
      </c>
      <c r="K4855" s="15">
        <v>19000000</v>
      </c>
      <c r="L4855" s="13" t="s">
        <v>15</v>
      </c>
      <c r="M4855" s="7">
        <v>1</v>
      </c>
      <c r="N4855" s="17"/>
    </row>
    <row r="4856" spans="1:14" ht="63">
      <c r="A4856" s="6">
        <v>4854</v>
      </c>
      <c r="B4856" s="8" t="s">
        <v>6647</v>
      </c>
      <c r="C4856" s="9" t="s">
        <v>6973</v>
      </c>
      <c r="D4856" s="10" t="s">
        <v>6969</v>
      </c>
      <c r="E4856" s="11" t="s">
        <v>6986</v>
      </c>
      <c r="F4856" s="6" t="s">
        <v>6987</v>
      </c>
      <c r="G4856" s="6" t="s">
        <v>4438</v>
      </c>
      <c r="H4856" s="16">
        <v>61391878.439999998</v>
      </c>
      <c r="I4856" s="12">
        <v>44139</v>
      </c>
      <c r="J4856" s="12">
        <v>44563</v>
      </c>
      <c r="K4856" s="15">
        <v>6139187.8399999999</v>
      </c>
      <c r="L4856" s="13" t="s">
        <v>15</v>
      </c>
      <c r="M4856" s="7">
        <v>1</v>
      </c>
      <c r="N4856" s="17"/>
    </row>
    <row r="4857" spans="1:14" ht="110.25">
      <c r="A4857" s="6">
        <v>4855</v>
      </c>
      <c r="B4857" s="8" t="s">
        <v>6647</v>
      </c>
      <c r="C4857" s="9" t="s">
        <v>6988</v>
      </c>
      <c r="D4857" s="10" t="s">
        <v>6761</v>
      </c>
      <c r="E4857" s="11" t="s">
        <v>6989</v>
      </c>
      <c r="F4857" s="6">
        <v>324339</v>
      </c>
      <c r="G4857" s="6" t="s">
        <v>6651</v>
      </c>
      <c r="H4857" s="16">
        <v>29922445.289999999</v>
      </c>
      <c r="I4857" s="12" t="s">
        <v>6990</v>
      </c>
      <c r="J4857" s="12" t="s">
        <v>6991</v>
      </c>
      <c r="K4857" s="15">
        <v>18022000</v>
      </c>
      <c r="L4857" s="13" t="s">
        <v>15</v>
      </c>
      <c r="M4857" s="7">
        <v>1</v>
      </c>
      <c r="N4857" s="17"/>
    </row>
    <row r="4858" spans="1:14" ht="78.75">
      <c r="A4858" s="6">
        <v>4856</v>
      </c>
      <c r="B4858" s="8" t="s">
        <v>6647</v>
      </c>
      <c r="C4858" s="9" t="s">
        <v>6992</v>
      </c>
      <c r="D4858" s="10" t="s">
        <v>6761</v>
      </c>
      <c r="E4858" s="11" t="s">
        <v>6993</v>
      </c>
      <c r="F4858" s="6">
        <v>398463</v>
      </c>
      <c r="G4858" s="6" t="s">
        <v>6651</v>
      </c>
      <c r="H4858" s="16">
        <v>19390675.377</v>
      </c>
      <c r="I4858" s="12" t="s">
        <v>6994</v>
      </c>
      <c r="J4858" s="12" t="s">
        <v>6995</v>
      </c>
      <c r="K4858" s="15">
        <v>7693000</v>
      </c>
      <c r="L4858" s="13" t="s">
        <v>15</v>
      </c>
      <c r="M4858" s="7">
        <v>1</v>
      </c>
      <c r="N4858" s="17"/>
    </row>
    <row r="4859" spans="1:14" ht="63">
      <c r="A4859" s="6">
        <v>4857</v>
      </c>
      <c r="B4859" s="8" t="s">
        <v>6647</v>
      </c>
      <c r="C4859" s="9" t="s">
        <v>6996</v>
      </c>
      <c r="D4859" s="10" t="s">
        <v>6761</v>
      </c>
      <c r="E4859" s="11" t="s">
        <v>6997</v>
      </c>
      <c r="F4859" s="6">
        <v>422739</v>
      </c>
      <c r="G4859" s="6" t="s">
        <v>6651</v>
      </c>
      <c r="H4859" s="16">
        <v>1690995.25</v>
      </c>
      <c r="I4859" s="12" t="s">
        <v>6766</v>
      </c>
      <c r="J4859" s="12" t="s">
        <v>2078</v>
      </c>
      <c r="K4859" s="15">
        <v>31890000</v>
      </c>
      <c r="L4859" s="13" t="s">
        <v>15</v>
      </c>
      <c r="M4859" s="7">
        <v>1</v>
      </c>
      <c r="N4859" s="17"/>
    </row>
    <row r="4860" spans="1:14" ht="78.75">
      <c r="A4860" s="6">
        <v>4858</v>
      </c>
      <c r="B4860" s="8" t="s">
        <v>6647</v>
      </c>
      <c r="C4860" s="9" t="s">
        <v>6998</v>
      </c>
      <c r="D4860" s="10" t="s">
        <v>6999</v>
      </c>
      <c r="E4860" s="11" t="s">
        <v>7000</v>
      </c>
      <c r="F4860" s="6">
        <v>469596</v>
      </c>
      <c r="G4860" s="6" t="s">
        <v>6651</v>
      </c>
      <c r="H4860" s="16">
        <v>13049572.4</v>
      </c>
      <c r="I4860" s="12" t="s">
        <v>2139</v>
      </c>
      <c r="J4860" s="12" t="s">
        <v>7001</v>
      </c>
      <c r="K4860" s="15">
        <v>10609000</v>
      </c>
      <c r="L4860" s="13" t="s">
        <v>15</v>
      </c>
      <c r="M4860" s="7">
        <v>1</v>
      </c>
      <c r="N4860" s="17"/>
    </row>
    <row r="4861" spans="1:14" ht="78.75">
      <c r="A4861" s="6">
        <v>4859</v>
      </c>
      <c r="B4861" s="8" t="s">
        <v>6647</v>
      </c>
      <c r="C4861" s="9" t="s">
        <v>7002</v>
      </c>
      <c r="D4861" s="10" t="s">
        <v>7003</v>
      </c>
      <c r="E4861" s="11" t="s">
        <v>7004</v>
      </c>
      <c r="F4861" s="6">
        <v>60266</v>
      </c>
      <c r="G4861" s="6" t="s">
        <v>6651</v>
      </c>
      <c r="H4861" s="16">
        <v>1949224.25</v>
      </c>
      <c r="I4861" s="12" t="s">
        <v>7005</v>
      </c>
      <c r="J4861" s="12" t="s">
        <v>7006</v>
      </c>
      <c r="K4861" s="15">
        <v>6675000</v>
      </c>
      <c r="L4861" s="13" t="s">
        <v>15</v>
      </c>
      <c r="M4861" s="7">
        <v>1</v>
      </c>
      <c r="N4861" s="17"/>
    </row>
    <row r="4862" spans="1:14" ht="76.5">
      <c r="A4862" s="6">
        <v>4860</v>
      </c>
      <c r="B4862" s="8" t="s">
        <v>6647</v>
      </c>
      <c r="C4862" s="9" t="s">
        <v>7007</v>
      </c>
      <c r="D4862" s="10" t="s">
        <v>7008</v>
      </c>
      <c r="E4862" s="11" t="s">
        <v>7009</v>
      </c>
      <c r="F4862" s="6">
        <v>285075</v>
      </c>
      <c r="G4862" s="6" t="s">
        <v>6651</v>
      </c>
      <c r="H4862" s="16">
        <v>46999759.07</v>
      </c>
      <c r="I4862" s="12" t="s">
        <v>7010</v>
      </c>
      <c r="J4862" s="12" t="s">
        <v>13191</v>
      </c>
      <c r="K4862" s="15">
        <v>6455000</v>
      </c>
      <c r="L4862" s="13" t="s">
        <v>15</v>
      </c>
      <c r="M4862" s="7">
        <v>1</v>
      </c>
      <c r="N4862" s="17"/>
    </row>
    <row r="4863" spans="1:14" ht="63">
      <c r="A4863" s="6">
        <v>4861</v>
      </c>
      <c r="B4863" s="8" t="s">
        <v>6647</v>
      </c>
      <c r="C4863" s="9" t="s">
        <v>7007</v>
      </c>
      <c r="D4863" s="10" t="s">
        <v>7011</v>
      </c>
      <c r="E4863" s="11" t="s">
        <v>7012</v>
      </c>
      <c r="F4863" s="6">
        <v>512277</v>
      </c>
      <c r="G4863" s="6" t="s">
        <v>1486</v>
      </c>
      <c r="H4863" s="16">
        <v>25647743.170000002</v>
      </c>
      <c r="I4863" s="12"/>
      <c r="J4863" s="12"/>
      <c r="K4863" s="15">
        <v>0</v>
      </c>
      <c r="L4863" s="13" t="s">
        <v>15</v>
      </c>
      <c r="M4863" s="7">
        <v>1</v>
      </c>
      <c r="N4863" s="17"/>
    </row>
    <row r="4864" spans="1:14" ht="78.75">
      <c r="A4864" s="6">
        <v>4862</v>
      </c>
      <c r="B4864" s="8" t="s">
        <v>6647</v>
      </c>
      <c r="C4864" s="9" t="s">
        <v>7013</v>
      </c>
      <c r="D4864" s="10" t="s">
        <v>7014</v>
      </c>
      <c r="E4864" s="11" t="s">
        <v>7015</v>
      </c>
      <c r="F4864" s="6">
        <v>420807</v>
      </c>
      <c r="G4864" s="6" t="s">
        <v>6651</v>
      </c>
      <c r="H4864" s="16">
        <v>5893971</v>
      </c>
      <c r="I4864" s="12" t="s">
        <v>6766</v>
      </c>
      <c r="J4864" s="12" t="s">
        <v>1944</v>
      </c>
      <c r="K4864" s="15">
        <v>12181000</v>
      </c>
      <c r="L4864" s="13" t="s">
        <v>15</v>
      </c>
      <c r="M4864" s="7">
        <v>1</v>
      </c>
      <c r="N4864" s="17"/>
    </row>
    <row r="4865" spans="1:14" ht="47.25">
      <c r="A4865" s="6">
        <v>4863</v>
      </c>
      <c r="B4865" s="8" t="s">
        <v>6647</v>
      </c>
      <c r="C4865" s="9" t="s">
        <v>7016</v>
      </c>
      <c r="D4865" s="10" t="s">
        <v>7017</v>
      </c>
      <c r="E4865" s="11" t="s">
        <v>7018</v>
      </c>
      <c r="F4865" s="6">
        <v>409284</v>
      </c>
      <c r="G4865" s="6" t="s">
        <v>6651</v>
      </c>
      <c r="H4865" s="16">
        <v>7218114.25</v>
      </c>
      <c r="I4865" s="12" t="s">
        <v>7019</v>
      </c>
      <c r="J4865" s="12" t="s">
        <v>4716</v>
      </c>
      <c r="K4865" s="15">
        <v>3451000</v>
      </c>
      <c r="L4865" s="13" t="s">
        <v>15</v>
      </c>
      <c r="M4865" s="7">
        <v>1</v>
      </c>
      <c r="N4865" s="17"/>
    </row>
    <row r="4866" spans="1:14" ht="78.75">
      <c r="A4866" s="6">
        <v>4864</v>
      </c>
      <c r="B4866" s="8" t="s">
        <v>6647</v>
      </c>
      <c r="C4866" s="9" t="s">
        <v>7020</v>
      </c>
      <c r="D4866" s="10" t="s">
        <v>7021</v>
      </c>
      <c r="E4866" s="11" t="s">
        <v>7022</v>
      </c>
      <c r="F4866" s="6">
        <v>363842</v>
      </c>
      <c r="G4866" s="6" t="s">
        <v>6651</v>
      </c>
      <c r="H4866" s="16">
        <v>13774440.953</v>
      </c>
      <c r="I4866" s="12" t="s">
        <v>2184</v>
      </c>
      <c r="J4866" s="12" t="s">
        <v>1648</v>
      </c>
      <c r="K4866" s="15">
        <v>7119000</v>
      </c>
      <c r="L4866" s="13" t="s">
        <v>15</v>
      </c>
      <c r="M4866" s="7">
        <v>1</v>
      </c>
      <c r="N4866" s="17"/>
    </row>
    <row r="4867" spans="1:14" ht="63">
      <c r="A4867" s="6">
        <v>4865</v>
      </c>
      <c r="B4867" s="8" t="s">
        <v>6647</v>
      </c>
      <c r="C4867" s="9" t="s">
        <v>7023</v>
      </c>
      <c r="D4867" s="10" t="s">
        <v>7024</v>
      </c>
      <c r="E4867" s="11" t="s">
        <v>7025</v>
      </c>
      <c r="F4867" s="6">
        <v>499874</v>
      </c>
      <c r="G4867" s="6" t="s">
        <v>6651</v>
      </c>
      <c r="H4867" s="16">
        <v>5619470.4000000004</v>
      </c>
      <c r="I4867" s="12" t="s">
        <v>7026</v>
      </c>
      <c r="J4867" s="12" t="s">
        <v>6963</v>
      </c>
      <c r="K4867" s="15">
        <v>5479000</v>
      </c>
      <c r="L4867" s="13" t="s">
        <v>15</v>
      </c>
      <c r="M4867" s="7">
        <v>1</v>
      </c>
      <c r="N4867" s="17"/>
    </row>
    <row r="4868" spans="1:14" ht="63.75">
      <c r="A4868" s="6">
        <v>4866</v>
      </c>
      <c r="B4868" s="8" t="s">
        <v>6647</v>
      </c>
      <c r="C4868" s="9" t="s">
        <v>7027</v>
      </c>
      <c r="D4868" s="10" t="s">
        <v>7028</v>
      </c>
      <c r="E4868" s="11" t="s">
        <v>7029</v>
      </c>
      <c r="F4868" s="6">
        <v>398451</v>
      </c>
      <c r="G4868" s="6" t="s">
        <v>6651</v>
      </c>
      <c r="H4868" s="16">
        <v>3661777.85</v>
      </c>
      <c r="I4868" s="12" t="s">
        <v>6797</v>
      </c>
      <c r="J4868" s="12" t="s">
        <v>4004</v>
      </c>
      <c r="K4868" s="15">
        <v>14266000</v>
      </c>
      <c r="L4868" s="13" t="s">
        <v>15</v>
      </c>
      <c r="M4868" s="7">
        <v>1</v>
      </c>
      <c r="N4868" s="17"/>
    </row>
    <row r="4869" spans="1:14" ht="63">
      <c r="A4869" s="6">
        <v>4867</v>
      </c>
      <c r="B4869" s="8" t="s">
        <v>6647</v>
      </c>
      <c r="C4869" s="9" t="s">
        <v>7030</v>
      </c>
      <c r="D4869" s="10" t="s">
        <v>7031</v>
      </c>
      <c r="E4869" s="11" t="s">
        <v>7032</v>
      </c>
      <c r="F4869" s="6">
        <v>416153</v>
      </c>
      <c r="G4869" s="6" t="s">
        <v>6651</v>
      </c>
      <c r="H4869" s="16">
        <v>27051000</v>
      </c>
      <c r="I4869" s="12" t="s">
        <v>7033</v>
      </c>
      <c r="J4869" s="12" t="s">
        <v>7034</v>
      </c>
      <c r="K4869" s="15">
        <v>10953000</v>
      </c>
      <c r="L4869" s="13" t="s">
        <v>15</v>
      </c>
      <c r="M4869" s="7">
        <v>1</v>
      </c>
      <c r="N4869" s="17"/>
    </row>
    <row r="4870" spans="1:14" ht="47.25">
      <c r="A4870" s="6">
        <v>4868</v>
      </c>
      <c r="B4870" s="8" t="s">
        <v>6647</v>
      </c>
      <c r="C4870" s="9" t="s">
        <v>7035</v>
      </c>
      <c r="D4870" s="10" t="s">
        <v>7036</v>
      </c>
      <c r="E4870" s="11" t="s">
        <v>7037</v>
      </c>
      <c r="F4870" s="6">
        <v>499876</v>
      </c>
      <c r="G4870" s="6" t="s">
        <v>6651</v>
      </c>
      <c r="H4870" s="16">
        <v>2679381.9</v>
      </c>
      <c r="I4870" s="12" t="s">
        <v>7038</v>
      </c>
      <c r="J4870" s="12" t="s">
        <v>7039</v>
      </c>
      <c r="K4870" s="15">
        <v>4909000</v>
      </c>
      <c r="L4870" s="13" t="s">
        <v>15</v>
      </c>
      <c r="M4870" s="7">
        <v>1</v>
      </c>
      <c r="N4870" s="17"/>
    </row>
    <row r="4871" spans="1:14" ht="63">
      <c r="A4871" s="6">
        <v>4869</v>
      </c>
      <c r="B4871" s="8" t="s">
        <v>6647</v>
      </c>
      <c r="C4871" s="9" t="s">
        <v>7040</v>
      </c>
      <c r="D4871" s="10" t="s">
        <v>7041</v>
      </c>
      <c r="E4871" s="11" t="s">
        <v>7042</v>
      </c>
      <c r="F4871" s="6">
        <v>451487</v>
      </c>
      <c r="G4871" s="6" t="s">
        <v>6651</v>
      </c>
      <c r="H4871" s="16">
        <v>6737528.25</v>
      </c>
      <c r="I4871" s="12" t="s">
        <v>6723</v>
      </c>
      <c r="J4871" s="12" t="s">
        <v>1819</v>
      </c>
      <c r="K4871" s="15">
        <v>0</v>
      </c>
      <c r="L4871" s="13" t="s">
        <v>15</v>
      </c>
      <c r="M4871" s="7">
        <v>1</v>
      </c>
      <c r="N4871" s="17"/>
    </row>
    <row r="4872" spans="1:14" ht="63">
      <c r="A4872" s="6">
        <v>4870</v>
      </c>
      <c r="B4872" s="8" t="s">
        <v>6647</v>
      </c>
      <c r="C4872" s="9" t="s">
        <v>7043</v>
      </c>
      <c r="D4872" s="10" t="s">
        <v>7044</v>
      </c>
      <c r="E4872" s="11" t="s">
        <v>7045</v>
      </c>
      <c r="F4872" s="6">
        <v>422738</v>
      </c>
      <c r="G4872" s="6" t="s">
        <v>6651</v>
      </c>
      <c r="H4872" s="16">
        <v>3551100</v>
      </c>
      <c r="I4872" s="12" t="s">
        <v>6818</v>
      </c>
      <c r="J4872" s="12" t="s">
        <v>7046</v>
      </c>
      <c r="K4872" s="15">
        <v>25379000</v>
      </c>
      <c r="L4872" s="13" t="s">
        <v>15</v>
      </c>
      <c r="M4872" s="7">
        <v>1</v>
      </c>
      <c r="N4872" s="17"/>
    </row>
    <row r="4873" spans="1:14" ht="110.25">
      <c r="A4873" s="6">
        <v>4871</v>
      </c>
      <c r="B4873" s="8" t="s">
        <v>6647</v>
      </c>
      <c r="C4873" s="9" t="s">
        <v>7047</v>
      </c>
      <c r="D4873" s="10" t="s">
        <v>7048</v>
      </c>
      <c r="E4873" s="11" t="s">
        <v>7049</v>
      </c>
      <c r="F4873" s="6">
        <v>195841</v>
      </c>
      <c r="G4873" s="6" t="s">
        <v>6651</v>
      </c>
      <c r="H4873" s="16">
        <v>13586562.15</v>
      </c>
      <c r="I4873" s="12" t="s">
        <v>7050</v>
      </c>
      <c r="J4873" s="12" t="s">
        <v>7051</v>
      </c>
      <c r="K4873" s="15">
        <v>0</v>
      </c>
      <c r="L4873" s="13" t="s">
        <v>15</v>
      </c>
      <c r="M4873" s="7">
        <v>1</v>
      </c>
      <c r="N4873" s="17"/>
    </row>
    <row r="4874" spans="1:14" ht="78.75">
      <c r="A4874" s="6">
        <v>4872</v>
      </c>
      <c r="B4874" s="8" t="s">
        <v>6647</v>
      </c>
      <c r="C4874" s="9" t="s">
        <v>7052</v>
      </c>
      <c r="D4874" s="10" t="s">
        <v>7053</v>
      </c>
      <c r="E4874" s="11" t="s">
        <v>7054</v>
      </c>
      <c r="F4874" s="6">
        <v>182796</v>
      </c>
      <c r="G4874" s="6" t="s">
        <v>6651</v>
      </c>
      <c r="H4874" s="16">
        <v>5622195.9500000002</v>
      </c>
      <c r="I4874" s="12" t="s">
        <v>1141</v>
      </c>
      <c r="J4874" s="12" t="s">
        <v>8007</v>
      </c>
      <c r="K4874" s="15">
        <v>13445000</v>
      </c>
      <c r="L4874" s="13" t="s">
        <v>15</v>
      </c>
      <c r="M4874" s="7">
        <v>1</v>
      </c>
      <c r="N4874" s="17"/>
    </row>
    <row r="4875" spans="1:14" ht="78.75">
      <c r="A4875" s="6">
        <v>4873</v>
      </c>
      <c r="B4875" s="8" t="s">
        <v>6647</v>
      </c>
      <c r="C4875" s="9" t="s">
        <v>7055</v>
      </c>
      <c r="D4875" s="10" t="s">
        <v>7053</v>
      </c>
      <c r="E4875" s="11" t="s">
        <v>7056</v>
      </c>
      <c r="F4875" s="6">
        <v>182803</v>
      </c>
      <c r="G4875" s="6" t="s">
        <v>6651</v>
      </c>
      <c r="H4875" s="16">
        <v>15367248</v>
      </c>
      <c r="I4875" s="12" t="s">
        <v>1141</v>
      </c>
      <c r="J4875" s="12" t="s">
        <v>13151</v>
      </c>
      <c r="K4875" s="15">
        <v>15216000</v>
      </c>
      <c r="L4875" s="13" t="s">
        <v>15</v>
      </c>
      <c r="M4875" s="7">
        <v>1</v>
      </c>
      <c r="N4875" s="17"/>
    </row>
    <row r="4876" spans="1:14" ht="78.75">
      <c r="A4876" s="6">
        <v>4874</v>
      </c>
      <c r="B4876" s="8" t="s">
        <v>6647</v>
      </c>
      <c r="C4876" s="9" t="s">
        <v>7057</v>
      </c>
      <c r="D4876" s="10" t="s">
        <v>7058</v>
      </c>
      <c r="E4876" s="11" t="s">
        <v>7059</v>
      </c>
      <c r="F4876" s="6">
        <v>462381</v>
      </c>
      <c r="G4876" s="6" t="s">
        <v>6651</v>
      </c>
      <c r="H4876" s="16">
        <v>12174338.243000001</v>
      </c>
      <c r="I4876" s="12" t="s">
        <v>6900</v>
      </c>
      <c r="J4876" s="12" t="s">
        <v>2376</v>
      </c>
      <c r="K4876" s="15">
        <v>4449000</v>
      </c>
      <c r="L4876" s="13" t="s">
        <v>15</v>
      </c>
      <c r="M4876" s="7">
        <v>1</v>
      </c>
      <c r="N4876" s="17"/>
    </row>
    <row r="4877" spans="1:14" ht="141.75">
      <c r="A4877" s="6">
        <v>4875</v>
      </c>
      <c r="B4877" s="8" t="s">
        <v>6647</v>
      </c>
      <c r="C4877" s="9" t="s">
        <v>7057</v>
      </c>
      <c r="D4877" s="10" t="s">
        <v>7058</v>
      </c>
      <c r="E4877" s="11" t="s">
        <v>7060</v>
      </c>
      <c r="F4877" s="6">
        <v>482689</v>
      </c>
      <c r="G4877" s="6" t="s">
        <v>6651</v>
      </c>
      <c r="H4877" s="16">
        <v>10243895.876</v>
      </c>
      <c r="I4877" s="12" t="s">
        <v>6788</v>
      </c>
      <c r="J4877" s="12" t="s">
        <v>6952</v>
      </c>
      <c r="K4877" s="15">
        <v>5501000</v>
      </c>
      <c r="L4877" s="13" t="s">
        <v>15</v>
      </c>
      <c r="M4877" s="7">
        <v>1</v>
      </c>
      <c r="N4877" s="17"/>
    </row>
    <row r="4878" spans="1:14" ht="127.5">
      <c r="A4878" s="6">
        <v>4876</v>
      </c>
      <c r="B4878" s="8" t="s">
        <v>6647</v>
      </c>
      <c r="C4878" s="9" t="s">
        <v>7061</v>
      </c>
      <c r="D4878" s="10" t="s">
        <v>7058</v>
      </c>
      <c r="E4878" s="11" t="s">
        <v>7062</v>
      </c>
      <c r="F4878" s="6">
        <v>435631</v>
      </c>
      <c r="G4878" s="6" t="s">
        <v>6651</v>
      </c>
      <c r="H4878" s="16">
        <v>25470346.219999999</v>
      </c>
      <c r="I4878" s="12" t="s">
        <v>6980</v>
      </c>
      <c r="J4878" s="12" t="s">
        <v>2318</v>
      </c>
      <c r="K4878" s="15">
        <v>3811000</v>
      </c>
      <c r="L4878" s="13" t="s">
        <v>15</v>
      </c>
      <c r="M4878" s="7">
        <v>1</v>
      </c>
      <c r="N4878" s="17"/>
    </row>
    <row r="4879" spans="1:14" ht="114.75">
      <c r="A4879" s="6">
        <v>4877</v>
      </c>
      <c r="B4879" s="8" t="s">
        <v>6647</v>
      </c>
      <c r="C4879" s="9" t="s">
        <v>7063</v>
      </c>
      <c r="D4879" s="10" t="s">
        <v>7064</v>
      </c>
      <c r="E4879" s="11" t="s">
        <v>7065</v>
      </c>
      <c r="F4879" s="6">
        <v>485934</v>
      </c>
      <c r="G4879" s="6" t="s">
        <v>6651</v>
      </c>
      <c r="H4879" s="16">
        <v>21729126.539000001</v>
      </c>
      <c r="I4879" s="12" t="s">
        <v>5740</v>
      </c>
      <c r="J4879" s="12" t="s">
        <v>6724</v>
      </c>
      <c r="K4879" s="15">
        <v>11817000</v>
      </c>
      <c r="L4879" s="13" t="s">
        <v>14</v>
      </c>
      <c r="M4879" s="7">
        <v>1</v>
      </c>
      <c r="N4879" s="17"/>
    </row>
    <row r="4880" spans="1:14" ht="114.75">
      <c r="A4880" s="6">
        <v>4878</v>
      </c>
      <c r="B4880" s="8" t="s">
        <v>6647</v>
      </c>
      <c r="C4880" s="9" t="s">
        <v>7066</v>
      </c>
      <c r="D4880" s="10" t="s">
        <v>7058</v>
      </c>
      <c r="E4880" s="11" t="s">
        <v>7065</v>
      </c>
      <c r="F4880" s="6">
        <v>485934</v>
      </c>
      <c r="G4880" s="6" t="s">
        <v>6651</v>
      </c>
      <c r="H4880" s="16">
        <v>21729126.539000001</v>
      </c>
      <c r="I4880" s="12" t="s">
        <v>5740</v>
      </c>
      <c r="J4880" s="12" t="s">
        <v>6724</v>
      </c>
      <c r="K4880" s="15">
        <f>K4879*0.51</f>
        <v>6026670</v>
      </c>
      <c r="L4880" s="13" t="s">
        <v>14</v>
      </c>
      <c r="M4880" s="7">
        <v>0.51</v>
      </c>
      <c r="N4880" s="17"/>
    </row>
    <row r="4881" spans="1:14" ht="114.75">
      <c r="A4881" s="6">
        <v>4879</v>
      </c>
      <c r="B4881" s="8" t="s">
        <v>6647</v>
      </c>
      <c r="C4881" s="9" t="s">
        <v>7067</v>
      </c>
      <c r="D4881" s="10" t="s">
        <v>7068</v>
      </c>
      <c r="E4881" s="11" t="s">
        <v>7065</v>
      </c>
      <c r="F4881" s="6">
        <v>485934</v>
      </c>
      <c r="G4881" s="6" t="s">
        <v>6651</v>
      </c>
      <c r="H4881" s="16">
        <v>21729126.539000001</v>
      </c>
      <c r="I4881" s="12" t="s">
        <v>5740</v>
      </c>
      <c r="J4881" s="12" t="s">
        <v>6724</v>
      </c>
      <c r="K4881" s="15">
        <f>K4879*0.49</f>
        <v>5790330</v>
      </c>
      <c r="L4881" s="13" t="s">
        <v>14</v>
      </c>
      <c r="M4881" s="7">
        <v>0.49</v>
      </c>
      <c r="N4881" s="17"/>
    </row>
    <row r="4882" spans="1:14" ht="114.75">
      <c r="A4882" s="6">
        <v>4880</v>
      </c>
      <c r="B4882" s="8" t="s">
        <v>6647</v>
      </c>
      <c r="C4882" s="9" t="s">
        <v>7063</v>
      </c>
      <c r="D4882" s="10" t="s">
        <v>7064</v>
      </c>
      <c r="E4882" s="11" t="s">
        <v>7069</v>
      </c>
      <c r="F4882" s="6">
        <v>465322</v>
      </c>
      <c r="G4882" s="6" t="s">
        <v>6651</v>
      </c>
      <c r="H4882" s="16">
        <v>13097243.35</v>
      </c>
      <c r="I4882" s="12" t="s">
        <v>6900</v>
      </c>
      <c r="J4882" s="12" t="s">
        <v>7070</v>
      </c>
      <c r="K4882" s="15">
        <v>3433000</v>
      </c>
      <c r="L4882" s="13" t="s">
        <v>14</v>
      </c>
      <c r="M4882" s="7">
        <v>1</v>
      </c>
      <c r="N4882" s="17"/>
    </row>
    <row r="4883" spans="1:14" ht="114.75">
      <c r="A4883" s="6">
        <v>4881</v>
      </c>
      <c r="B4883" s="8" t="s">
        <v>6647</v>
      </c>
      <c r="C4883" s="9" t="s">
        <v>7066</v>
      </c>
      <c r="D4883" s="10" t="s">
        <v>7058</v>
      </c>
      <c r="E4883" s="11" t="s">
        <v>7069</v>
      </c>
      <c r="F4883" s="6">
        <v>465322</v>
      </c>
      <c r="G4883" s="6" t="s">
        <v>6651</v>
      </c>
      <c r="H4883" s="16">
        <v>13097243.35</v>
      </c>
      <c r="I4883" s="12" t="s">
        <v>6900</v>
      </c>
      <c r="J4883" s="12" t="s">
        <v>7070</v>
      </c>
      <c r="K4883" s="15">
        <f>K4882*0.51</f>
        <v>1750830</v>
      </c>
      <c r="L4883" s="13" t="s">
        <v>14</v>
      </c>
      <c r="M4883" s="7">
        <v>0.51</v>
      </c>
      <c r="N4883" s="17"/>
    </row>
    <row r="4884" spans="1:14" ht="114.75">
      <c r="A4884" s="6">
        <v>4882</v>
      </c>
      <c r="B4884" s="8" t="s">
        <v>6647</v>
      </c>
      <c r="C4884" s="9" t="s">
        <v>7067</v>
      </c>
      <c r="D4884" s="10" t="s">
        <v>7068</v>
      </c>
      <c r="E4884" s="11" t="s">
        <v>7069</v>
      </c>
      <c r="F4884" s="6">
        <v>465322</v>
      </c>
      <c r="G4884" s="6" t="s">
        <v>6651</v>
      </c>
      <c r="H4884" s="16">
        <v>13097243.35</v>
      </c>
      <c r="I4884" s="12" t="s">
        <v>6900</v>
      </c>
      <c r="J4884" s="12" t="s">
        <v>7070</v>
      </c>
      <c r="K4884" s="15">
        <f>K4882*0.49</f>
        <v>1682170</v>
      </c>
      <c r="L4884" s="13" t="s">
        <v>14</v>
      </c>
      <c r="M4884" s="7">
        <v>0.49</v>
      </c>
      <c r="N4884" s="17"/>
    </row>
    <row r="4885" spans="1:14" ht="94.5">
      <c r="A4885" s="6">
        <v>4883</v>
      </c>
      <c r="B4885" s="8" t="s">
        <v>6647</v>
      </c>
      <c r="C4885" s="9" t="s">
        <v>7071</v>
      </c>
      <c r="D4885" s="10" t="s">
        <v>7064</v>
      </c>
      <c r="E4885" s="11" t="s">
        <v>7072</v>
      </c>
      <c r="F4885" s="6">
        <v>441366</v>
      </c>
      <c r="G4885" s="6" t="s">
        <v>6651</v>
      </c>
      <c r="H4885" s="16">
        <v>27091157.82</v>
      </c>
      <c r="I4885" s="12" t="s">
        <v>6980</v>
      </c>
      <c r="J4885" s="12" t="s">
        <v>2318</v>
      </c>
      <c r="K4885" s="15">
        <v>3949000</v>
      </c>
      <c r="L4885" s="13" t="s">
        <v>14</v>
      </c>
      <c r="M4885" s="7">
        <v>1</v>
      </c>
      <c r="N4885" s="17"/>
    </row>
    <row r="4886" spans="1:14" ht="94.5">
      <c r="A4886" s="6">
        <v>4884</v>
      </c>
      <c r="B4886" s="8" t="s">
        <v>6647</v>
      </c>
      <c r="C4886" s="9" t="s">
        <v>7066</v>
      </c>
      <c r="D4886" s="10" t="s">
        <v>7058</v>
      </c>
      <c r="E4886" s="11" t="s">
        <v>7072</v>
      </c>
      <c r="F4886" s="6">
        <v>441366</v>
      </c>
      <c r="G4886" s="6" t="s">
        <v>6651</v>
      </c>
      <c r="H4886" s="16">
        <v>27091157.82</v>
      </c>
      <c r="I4886" s="12" t="s">
        <v>6980</v>
      </c>
      <c r="J4886" s="12" t="s">
        <v>2318</v>
      </c>
      <c r="K4886" s="15">
        <f>K4885*0.51</f>
        <v>2013990</v>
      </c>
      <c r="L4886" s="13" t="s">
        <v>14</v>
      </c>
      <c r="M4886" s="7">
        <v>0.51</v>
      </c>
      <c r="N4886" s="17"/>
    </row>
    <row r="4887" spans="1:14" ht="94.5">
      <c r="A4887" s="6">
        <v>4885</v>
      </c>
      <c r="B4887" s="8" t="s">
        <v>6647</v>
      </c>
      <c r="C4887" s="9" t="s">
        <v>7067</v>
      </c>
      <c r="D4887" s="10" t="s">
        <v>7068</v>
      </c>
      <c r="E4887" s="11" t="s">
        <v>7072</v>
      </c>
      <c r="F4887" s="6">
        <v>441366</v>
      </c>
      <c r="G4887" s="6" t="s">
        <v>6651</v>
      </c>
      <c r="H4887" s="16">
        <v>27091157.82</v>
      </c>
      <c r="I4887" s="12" t="s">
        <v>6980</v>
      </c>
      <c r="J4887" s="12" t="s">
        <v>2318</v>
      </c>
      <c r="K4887" s="15">
        <f>K4885*0.49</f>
        <v>1935010</v>
      </c>
      <c r="L4887" s="13" t="s">
        <v>14</v>
      </c>
      <c r="M4887" s="7">
        <v>0.49</v>
      </c>
      <c r="N4887" s="17"/>
    </row>
    <row r="4888" spans="1:14" ht="78.75">
      <c r="A4888" s="6">
        <v>4886</v>
      </c>
      <c r="B4888" s="8" t="s">
        <v>6647</v>
      </c>
      <c r="C4888" s="9" t="s">
        <v>7073</v>
      </c>
      <c r="D4888" s="10" t="s">
        <v>7074</v>
      </c>
      <c r="E4888" s="11" t="s">
        <v>7075</v>
      </c>
      <c r="F4888" s="6">
        <v>482691</v>
      </c>
      <c r="G4888" s="6" t="s">
        <v>6651</v>
      </c>
      <c r="H4888" s="16">
        <v>22499999.982999999</v>
      </c>
      <c r="I4888" s="12"/>
      <c r="J4888" s="12"/>
      <c r="K4888" s="15">
        <v>6864000</v>
      </c>
      <c r="L4888" s="13" t="s">
        <v>15</v>
      </c>
      <c r="M4888" s="7">
        <v>1</v>
      </c>
      <c r="N4888" s="17"/>
    </row>
    <row r="4889" spans="1:14" ht="78.75">
      <c r="A4889" s="6">
        <v>4887</v>
      </c>
      <c r="B4889" s="8" t="s">
        <v>6647</v>
      </c>
      <c r="C4889" s="9" t="s">
        <v>7076</v>
      </c>
      <c r="D4889" s="10" t="s">
        <v>7077</v>
      </c>
      <c r="E4889" s="11" t="s">
        <v>7078</v>
      </c>
      <c r="F4889" s="6">
        <v>409282</v>
      </c>
      <c r="G4889" s="6" t="s">
        <v>6651</v>
      </c>
      <c r="H4889" s="16">
        <v>4906757.5999999996</v>
      </c>
      <c r="I4889" s="12" t="s">
        <v>6784</v>
      </c>
      <c r="J4889" s="12" t="s">
        <v>1602</v>
      </c>
      <c r="K4889" s="15">
        <v>3898000</v>
      </c>
      <c r="L4889" s="13" t="s">
        <v>15</v>
      </c>
      <c r="M4889" s="7">
        <v>1</v>
      </c>
      <c r="N4889" s="17"/>
    </row>
    <row r="4890" spans="1:14" ht="63">
      <c r="A4890" s="6">
        <v>4888</v>
      </c>
      <c r="B4890" s="8" t="s">
        <v>6647</v>
      </c>
      <c r="C4890" s="9" t="s">
        <v>7079</v>
      </c>
      <c r="D4890" s="10" t="s">
        <v>7080</v>
      </c>
      <c r="E4890" s="11" t="s">
        <v>7081</v>
      </c>
      <c r="F4890" s="6">
        <v>502874</v>
      </c>
      <c r="G4890" s="6" t="s">
        <v>6651</v>
      </c>
      <c r="H4890" s="16">
        <v>3083020.75</v>
      </c>
      <c r="I4890" s="12" t="s">
        <v>2078</v>
      </c>
      <c r="J4890" s="12" t="s">
        <v>2340</v>
      </c>
      <c r="K4890" s="15">
        <v>4083000</v>
      </c>
      <c r="L4890" s="13" t="s">
        <v>15</v>
      </c>
      <c r="M4890" s="7">
        <v>1</v>
      </c>
      <c r="N4890" s="17"/>
    </row>
    <row r="4891" spans="1:14" ht="141.75">
      <c r="A4891" s="6">
        <v>4889</v>
      </c>
      <c r="B4891" s="8" t="s">
        <v>6647</v>
      </c>
      <c r="C4891" s="9" t="s">
        <v>7082</v>
      </c>
      <c r="D4891" s="10" t="s">
        <v>7083</v>
      </c>
      <c r="E4891" s="11" t="s">
        <v>7084</v>
      </c>
      <c r="F4891" s="6">
        <v>482697</v>
      </c>
      <c r="G4891" s="6" t="s">
        <v>6651</v>
      </c>
      <c r="H4891" s="16">
        <v>3530553.4</v>
      </c>
      <c r="I4891" s="12" t="s">
        <v>7085</v>
      </c>
      <c r="J4891" s="12" t="s">
        <v>7086</v>
      </c>
      <c r="K4891" s="15">
        <v>1762000</v>
      </c>
      <c r="L4891" s="13" t="s">
        <v>15</v>
      </c>
      <c r="M4891" s="7">
        <v>1</v>
      </c>
      <c r="N4891" s="17"/>
    </row>
    <row r="4892" spans="1:14" ht="63.75">
      <c r="A4892" s="6">
        <v>4890</v>
      </c>
      <c r="B4892" s="8" t="s">
        <v>6647</v>
      </c>
      <c r="C4892" s="9" t="s">
        <v>7082</v>
      </c>
      <c r="D4892" s="10" t="s">
        <v>7083</v>
      </c>
      <c r="E4892" s="11" t="s">
        <v>7087</v>
      </c>
      <c r="F4892" s="6">
        <v>409286</v>
      </c>
      <c r="G4892" s="6" t="s">
        <v>6651</v>
      </c>
      <c r="H4892" s="16">
        <v>2132381.4</v>
      </c>
      <c r="I4892" s="12" t="s">
        <v>7088</v>
      </c>
      <c r="J4892" s="12" t="s">
        <v>2050</v>
      </c>
      <c r="K4892" s="15">
        <v>8681000</v>
      </c>
      <c r="L4892" s="13" t="s">
        <v>15</v>
      </c>
      <c r="M4892" s="7">
        <v>1</v>
      </c>
      <c r="N4892" s="17"/>
    </row>
    <row r="4893" spans="1:14" ht="94.5">
      <c r="A4893" s="6">
        <v>4891</v>
      </c>
      <c r="B4893" s="8" t="s">
        <v>6647</v>
      </c>
      <c r="C4893" s="9" t="s">
        <v>7089</v>
      </c>
      <c r="D4893" s="10" t="s">
        <v>7090</v>
      </c>
      <c r="E4893" s="11" t="s">
        <v>7091</v>
      </c>
      <c r="F4893" s="6">
        <v>499873</v>
      </c>
      <c r="G4893" s="6" t="s">
        <v>6651</v>
      </c>
      <c r="H4893" s="16">
        <v>5619470.4000000004</v>
      </c>
      <c r="I4893" s="12" t="s">
        <v>6815</v>
      </c>
      <c r="J4893" s="12" t="s">
        <v>7039</v>
      </c>
      <c r="K4893" s="15">
        <v>6033000</v>
      </c>
      <c r="L4893" s="13" t="s">
        <v>15</v>
      </c>
      <c r="M4893" s="7">
        <v>1</v>
      </c>
      <c r="N4893" s="17"/>
    </row>
    <row r="4894" spans="1:14" ht="63">
      <c r="A4894" s="6">
        <v>4892</v>
      </c>
      <c r="B4894" s="8" t="s">
        <v>6647</v>
      </c>
      <c r="C4894" s="9" t="s">
        <v>7092</v>
      </c>
      <c r="D4894" s="10" t="s">
        <v>7093</v>
      </c>
      <c r="E4894" s="11" t="s">
        <v>7094</v>
      </c>
      <c r="F4894" s="6">
        <v>506710</v>
      </c>
      <c r="G4894" s="6" t="s">
        <v>6651</v>
      </c>
      <c r="H4894" s="16">
        <v>3532503.75</v>
      </c>
      <c r="I4894" s="12"/>
      <c r="J4894" s="12"/>
      <c r="K4894" s="15">
        <v>2152000</v>
      </c>
      <c r="L4894" s="13" t="s">
        <v>15</v>
      </c>
      <c r="M4894" s="7">
        <v>1</v>
      </c>
      <c r="N4894" s="17"/>
    </row>
    <row r="4895" spans="1:14" ht="78.75">
      <c r="A4895" s="6">
        <v>4893</v>
      </c>
      <c r="B4895" s="8" t="s">
        <v>6647</v>
      </c>
      <c r="C4895" s="9" t="s">
        <v>7095</v>
      </c>
      <c r="D4895" s="10" t="s">
        <v>7096</v>
      </c>
      <c r="E4895" s="11" t="s">
        <v>7097</v>
      </c>
      <c r="F4895" s="6">
        <v>469594</v>
      </c>
      <c r="G4895" s="6" t="s">
        <v>6651</v>
      </c>
      <c r="H4895" s="16">
        <v>9393531.0179999992</v>
      </c>
      <c r="I4895" s="12" t="s">
        <v>1606</v>
      </c>
      <c r="J4895" s="12" t="s">
        <v>5167</v>
      </c>
      <c r="K4895" s="15">
        <v>2845000</v>
      </c>
      <c r="L4895" s="13" t="s">
        <v>15</v>
      </c>
      <c r="M4895" s="7">
        <v>1</v>
      </c>
      <c r="N4895" s="17"/>
    </row>
    <row r="4896" spans="1:14" ht="63">
      <c r="A4896" s="6">
        <v>4894</v>
      </c>
      <c r="B4896" s="8" t="s">
        <v>6647</v>
      </c>
      <c r="C4896" s="9" t="s">
        <v>7098</v>
      </c>
      <c r="D4896" s="10" t="s">
        <v>7099</v>
      </c>
      <c r="E4896" s="11" t="s">
        <v>7100</v>
      </c>
      <c r="F4896" s="6">
        <v>313720</v>
      </c>
      <c r="G4896" s="6" t="s">
        <v>6651</v>
      </c>
      <c r="H4896" s="16">
        <v>7056423.2999999998</v>
      </c>
      <c r="I4896" s="12" t="s">
        <v>7101</v>
      </c>
      <c r="J4896" s="12" t="s">
        <v>1944</v>
      </c>
      <c r="K4896" s="15">
        <v>5136000</v>
      </c>
      <c r="L4896" s="13" t="s">
        <v>15</v>
      </c>
      <c r="M4896" s="7">
        <v>1</v>
      </c>
      <c r="N4896" s="17"/>
    </row>
    <row r="4897" spans="1:14" ht="252">
      <c r="A4897" s="6">
        <v>4895</v>
      </c>
      <c r="B4897" s="8" t="s">
        <v>6647</v>
      </c>
      <c r="C4897" s="9" t="s">
        <v>7102</v>
      </c>
      <c r="D4897" s="10" t="s">
        <v>7103</v>
      </c>
      <c r="E4897" s="11" t="s">
        <v>7104</v>
      </c>
      <c r="F4897" s="6">
        <v>482698</v>
      </c>
      <c r="G4897" s="6" t="s">
        <v>6651</v>
      </c>
      <c r="H4897" s="16">
        <v>4384013.45</v>
      </c>
      <c r="I4897" s="12" t="s">
        <v>4785</v>
      </c>
      <c r="J4897" s="12" t="s">
        <v>6930</v>
      </c>
      <c r="K4897" s="15">
        <v>4858000</v>
      </c>
      <c r="L4897" s="13" t="s">
        <v>15</v>
      </c>
      <c r="M4897" s="7">
        <v>1</v>
      </c>
      <c r="N4897" s="17"/>
    </row>
    <row r="4898" spans="1:14" ht="78.75">
      <c r="A4898" s="6">
        <v>4896</v>
      </c>
      <c r="B4898" s="8" t="s">
        <v>6647</v>
      </c>
      <c r="C4898" s="9" t="s">
        <v>7105</v>
      </c>
      <c r="D4898" s="10" t="s">
        <v>6776</v>
      </c>
      <c r="E4898" s="11" t="s">
        <v>7106</v>
      </c>
      <c r="F4898" s="6">
        <v>422735</v>
      </c>
      <c r="G4898" s="6" t="s">
        <v>6651</v>
      </c>
      <c r="H4898" s="16">
        <v>1273512.05</v>
      </c>
      <c r="I4898" s="12" t="s">
        <v>1952</v>
      </c>
      <c r="J4898" s="12" t="s">
        <v>7107</v>
      </c>
      <c r="K4898" s="15">
        <v>6483000</v>
      </c>
      <c r="L4898" s="13" t="s">
        <v>15</v>
      </c>
      <c r="M4898" s="7">
        <v>1</v>
      </c>
      <c r="N4898" s="17"/>
    </row>
    <row r="4899" spans="1:14" ht="242.25">
      <c r="A4899" s="6">
        <v>4897</v>
      </c>
      <c r="B4899" s="8" t="s">
        <v>6647</v>
      </c>
      <c r="C4899" s="9" t="s">
        <v>7108</v>
      </c>
      <c r="D4899" s="10" t="s">
        <v>7109</v>
      </c>
      <c r="E4899" s="11" t="s">
        <v>7110</v>
      </c>
      <c r="F4899" s="6">
        <v>426840</v>
      </c>
      <c r="G4899" s="6" t="s">
        <v>6651</v>
      </c>
      <c r="H4899" s="16">
        <v>8952453.25</v>
      </c>
      <c r="I4899" s="12" t="s">
        <v>6872</v>
      </c>
      <c r="J4899" s="12" t="s">
        <v>2252</v>
      </c>
      <c r="K4899" s="15">
        <v>4529000</v>
      </c>
      <c r="L4899" s="13" t="s">
        <v>15</v>
      </c>
      <c r="M4899" s="7">
        <v>1</v>
      </c>
      <c r="N4899" s="17"/>
    </row>
    <row r="4900" spans="1:14" ht="47.25">
      <c r="A4900" s="6">
        <v>4898</v>
      </c>
      <c r="B4900" s="8" t="s">
        <v>6647</v>
      </c>
      <c r="C4900" s="9" t="s">
        <v>7111</v>
      </c>
      <c r="D4900" s="10" t="s">
        <v>7112</v>
      </c>
      <c r="E4900" s="11" t="s">
        <v>7113</v>
      </c>
      <c r="F4900" s="6">
        <v>422740</v>
      </c>
      <c r="G4900" s="6" t="s">
        <v>6651</v>
      </c>
      <c r="H4900" s="16">
        <v>1654576.05</v>
      </c>
      <c r="I4900" s="12" t="s">
        <v>1952</v>
      </c>
      <c r="J4900" s="12" t="s">
        <v>7114</v>
      </c>
      <c r="K4900" s="15">
        <v>1670000</v>
      </c>
      <c r="L4900" s="13" t="s">
        <v>15</v>
      </c>
      <c r="M4900" s="7">
        <v>1</v>
      </c>
      <c r="N4900" s="17"/>
    </row>
    <row r="4901" spans="1:14" ht="89.25">
      <c r="A4901" s="6">
        <v>4899</v>
      </c>
      <c r="B4901" s="8" t="s">
        <v>6647</v>
      </c>
      <c r="C4901" s="9" t="s">
        <v>7115</v>
      </c>
      <c r="D4901" s="10" t="s">
        <v>7116</v>
      </c>
      <c r="E4901" s="11" t="s">
        <v>7117</v>
      </c>
      <c r="F4901" s="6">
        <v>277811</v>
      </c>
      <c r="G4901" s="6" t="s">
        <v>6651</v>
      </c>
      <c r="H4901" s="16">
        <v>22637619.52</v>
      </c>
      <c r="I4901" s="12" t="s">
        <v>7118</v>
      </c>
      <c r="J4901" s="12" t="s">
        <v>2195</v>
      </c>
      <c r="K4901" s="15">
        <v>6132000</v>
      </c>
      <c r="L4901" s="13" t="s">
        <v>14</v>
      </c>
      <c r="M4901" s="7">
        <v>1</v>
      </c>
      <c r="N4901" s="17"/>
    </row>
    <row r="4902" spans="1:14" ht="89.25">
      <c r="A4902" s="6">
        <v>4900</v>
      </c>
      <c r="B4902" s="8" t="s">
        <v>6647</v>
      </c>
      <c r="C4902" s="9" t="s">
        <v>7119</v>
      </c>
      <c r="D4902" s="10" t="s">
        <v>7120</v>
      </c>
      <c r="E4902" s="11" t="s">
        <v>7117</v>
      </c>
      <c r="F4902" s="6">
        <v>277811</v>
      </c>
      <c r="G4902" s="6" t="s">
        <v>6651</v>
      </c>
      <c r="H4902" s="16">
        <v>22637619.52</v>
      </c>
      <c r="I4902" s="12" t="s">
        <v>7118</v>
      </c>
      <c r="J4902" s="12" t="s">
        <v>2195</v>
      </c>
      <c r="K4902" s="15">
        <f>K4901*0.51</f>
        <v>3127320</v>
      </c>
      <c r="L4902" s="13" t="s">
        <v>14</v>
      </c>
      <c r="M4902" s="7">
        <v>0.51</v>
      </c>
      <c r="N4902" s="17"/>
    </row>
    <row r="4903" spans="1:14" ht="89.25">
      <c r="A4903" s="6">
        <v>4901</v>
      </c>
      <c r="B4903" s="8" t="s">
        <v>6647</v>
      </c>
      <c r="C4903" s="9" t="s">
        <v>7121</v>
      </c>
      <c r="D4903" s="10" t="s">
        <v>7122</v>
      </c>
      <c r="E4903" s="11" t="s">
        <v>7117</v>
      </c>
      <c r="F4903" s="6">
        <v>277811</v>
      </c>
      <c r="G4903" s="6" t="s">
        <v>6651</v>
      </c>
      <c r="H4903" s="16">
        <v>22637619.52</v>
      </c>
      <c r="I4903" s="12" t="s">
        <v>7118</v>
      </c>
      <c r="J4903" s="12" t="s">
        <v>2195</v>
      </c>
      <c r="K4903" s="15">
        <f>K4901*0.49</f>
        <v>3004680</v>
      </c>
      <c r="L4903" s="13" t="s">
        <v>14</v>
      </c>
      <c r="M4903" s="7">
        <v>0.49</v>
      </c>
      <c r="N4903" s="17"/>
    </row>
    <row r="4904" spans="1:14" ht="63">
      <c r="A4904" s="6">
        <v>4902</v>
      </c>
      <c r="B4904" s="8" t="s">
        <v>6647</v>
      </c>
      <c r="C4904" s="9" t="s">
        <v>7123</v>
      </c>
      <c r="D4904" s="10" t="s">
        <v>6782</v>
      </c>
      <c r="E4904" s="11" t="s">
        <v>7124</v>
      </c>
      <c r="F4904" s="6">
        <v>435627</v>
      </c>
      <c r="G4904" s="6" t="s">
        <v>6651</v>
      </c>
      <c r="H4904" s="16">
        <v>4295434.5</v>
      </c>
      <c r="I4904" s="12" t="s">
        <v>6872</v>
      </c>
      <c r="J4904" s="12" t="s">
        <v>2252</v>
      </c>
      <c r="K4904" s="15">
        <v>14517000</v>
      </c>
      <c r="L4904" s="13" t="s">
        <v>15</v>
      </c>
      <c r="M4904" s="7">
        <v>1</v>
      </c>
      <c r="N4904" s="17"/>
    </row>
    <row r="4905" spans="1:14" ht="47.25">
      <c r="A4905" s="6">
        <v>4903</v>
      </c>
      <c r="B4905" s="8" t="s">
        <v>6647</v>
      </c>
      <c r="C4905" s="9" t="s">
        <v>7125</v>
      </c>
      <c r="D4905" s="10" t="s">
        <v>7126</v>
      </c>
      <c r="E4905" s="11" t="s">
        <v>7127</v>
      </c>
      <c r="F4905" s="6">
        <v>182801</v>
      </c>
      <c r="G4905" s="6" t="s">
        <v>6651</v>
      </c>
      <c r="H4905" s="16">
        <v>14452608</v>
      </c>
      <c r="I4905" s="12" t="s">
        <v>1141</v>
      </c>
      <c r="J4905" s="12" t="s">
        <v>7128</v>
      </c>
      <c r="K4905" s="15">
        <v>0</v>
      </c>
      <c r="L4905" s="13" t="s">
        <v>15</v>
      </c>
      <c r="M4905" s="7">
        <v>1</v>
      </c>
      <c r="N4905" s="17"/>
    </row>
    <row r="4906" spans="1:14" ht="63">
      <c r="A4906" s="6">
        <v>4904</v>
      </c>
      <c r="B4906" s="8" t="s">
        <v>6647</v>
      </c>
      <c r="C4906" s="9" t="s">
        <v>7129</v>
      </c>
      <c r="D4906" s="10" t="s">
        <v>7130</v>
      </c>
      <c r="E4906" s="11" t="s">
        <v>7131</v>
      </c>
      <c r="F4906" s="6">
        <v>182802</v>
      </c>
      <c r="G4906" s="6" t="s">
        <v>6651</v>
      </c>
      <c r="H4906" s="16">
        <v>15938780.800000001</v>
      </c>
      <c r="I4906" s="12" t="s">
        <v>7132</v>
      </c>
      <c r="J4906" s="12" t="s">
        <v>2135</v>
      </c>
      <c r="K4906" s="15">
        <v>0</v>
      </c>
      <c r="L4906" s="13" t="s">
        <v>15</v>
      </c>
      <c r="M4906" s="7">
        <v>1</v>
      </c>
      <c r="N4906" s="17"/>
    </row>
    <row r="4907" spans="1:14" ht="63">
      <c r="A4907" s="6">
        <v>4905</v>
      </c>
      <c r="B4907" s="8" t="s">
        <v>6647</v>
      </c>
      <c r="C4907" s="9" t="s">
        <v>7129</v>
      </c>
      <c r="D4907" s="10" t="s">
        <v>7130</v>
      </c>
      <c r="E4907" s="11" t="s">
        <v>7133</v>
      </c>
      <c r="F4907" s="6">
        <v>485937</v>
      </c>
      <c r="G4907" s="6" t="s">
        <v>6651</v>
      </c>
      <c r="H4907" s="16">
        <v>3266698.5</v>
      </c>
      <c r="I4907" s="12" t="s">
        <v>1764</v>
      </c>
      <c r="J4907" s="12" t="s">
        <v>7134</v>
      </c>
      <c r="K4907" s="15">
        <v>0</v>
      </c>
      <c r="L4907" s="13" t="s">
        <v>15</v>
      </c>
      <c r="M4907" s="7">
        <v>1</v>
      </c>
      <c r="N4907" s="17"/>
    </row>
    <row r="4908" spans="1:14" ht="78.75">
      <c r="A4908" s="6">
        <v>4906</v>
      </c>
      <c r="B4908" s="8" t="s">
        <v>6647</v>
      </c>
      <c r="C4908" s="9" t="s">
        <v>7135</v>
      </c>
      <c r="D4908" s="10" t="s">
        <v>7136</v>
      </c>
      <c r="E4908" s="11" t="s">
        <v>7137</v>
      </c>
      <c r="F4908" s="6">
        <v>420810</v>
      </c>
      <c r="G4908" s="6" t="s">
        <v>6651</v>
      </c>
      <c r="H4908" s="16">
        <v>9509500</v>
      </c>
      <c r="I4908" s="12" t="s">
        <v>6766</v>
      </c>
      <c r="J4908" s="12" t="s">
        <v>7138</v>
      </c>
      <c r="K4908" s="15">
        <v>0</v>
      </c>
      <c r="L4908" s="13" t="s">
        <v>15</v>
      </c>
      <c r="M4908" s="7">
        <v>1</v>
      </c>
      <c r="N4908" s="17"/>
    </row>
    <row r="4909" spans="1:14" ht="78.75">
      <c r="A4909" s="6">
        <v>4907</v>
      </c>
      <c r="B4909" s="8" t="s">
        <v>6647</v>
      </c>
      <c r="C4909" s="9" t="s">
        <v>6633</v>
      </c>
      <c r="D4909" s="10" t="s">
        <v>7139</v>
      </c>
      <c r="E4909" s="11" t="s">
        <v>7140</v>
      </c>
      <c r="F4909" s="6">
        <v>86983</v>
      </c>
      <c r="G4909" s="6" t="s">
        <v>6651</v>
      </c>
      <c r="H4909" s="16">
        <v>2880000</v>
      </c>
      <c r="I4909" s="12" t="s">
        <v>7141</v>
      </c>
      <c r="J4909" s="12" t="s">
        <v>5137</v>
      </c>
      <c r="K4909" s="15">
        <v>4707000</v>
      </c>
      <c r="L4909" s="13" t="s">
        <v>15</v>
      </c>
      <c r="M4909" s="7">
        <v>1</v>
      </c>
      <c r="N4909" s="17"/>
    </row>
    <row r="4910" spans="1:14" ht="63.75">
      <c r="A4910" s="6">
        <v>4908</v>
      </c>
      <c r="B4910" s="8" t="s">
        <v>6647</v>
      </c>
      <c r="C4910" s="9" t="s">
        <v>7142</v>
      </c>
      <c r="D4910" s="10" t="s">
        <v>6896</v>
      </c>
      <c r="E4910" s="11" t="s">
        <v>7143</v>
      </c>
      <c r="F4910" s="6">
        <v>435629</v>
      </c>
      <c r="G4910" s="6" t="s">
        <v>6651</v>
      </c>
      <c r="H4910" s="16">
        <v>18766696.199999999</v>
      </c>
      <c r="I4910" s="12" t="s">
        <v>6980</v>
      </c>
      <c r="J4910" s="12" t="s">
        <v>2324</v>
      </c>
      <c r="K4910" s="15">
        <v>0</v>
      </c>
      <c r="L4910" s="13" t="s">
        <v>15</v>
      </c>
      <c r="M4910" s="7">
        <v>1</v>
      </c>
      <c r="N4910" s="17"/>
    </row>
    <row r="4911" spans="1:14" ht="63">
      <c r="A4911" s="6">
        <v>4909</v>
      </c>
      <c r="B4911" s="8" t="s">
        <v>6647</v>
      </c>
      <c r="C4911" s="9" t="s">
        <v>7144</v>
      </c>
      <c r="D4911" s="10" t="s">
        <v>7145</v>
      </c>
      <c r="E4911" s="11" t="s">
        <v>7146</v>
      </c>
      <c r="F4911" s="6">
        <v>89860</v>
      </c>
      <c r="G4911" s="6" t="s">
        <v>6651</v>
      </c>
      <c r="H4911" s="16">
        <v>9009684.3450000007</v>
      </c>
      <c r="I4911" s="12" t="s">
        <v>7147</v>
      </c>
      <c r="J4911" s="12" t="s">
        <v>7148</v>
      </c>
      <c r="K4911" s="15">
        <v>0</v>
      </c>
      <c r="L4911" s="13" t="s">
        <v>15</v>
      </c>
      <c r="M4911" s="7">
        <v>1</v>
      </c>
      <c r="N4911" s="17"/>
    </row>
    <row r="4912" spans="1:14" ht="94.5">
      <c r="A4912" s="6">
        <v>4910</v>
      </c>
      <c r="B4912" s="8" t="s">
        <v>6647</v>
      </c>
      <c r="C4912" s="9" t="s">
        <v>7149</v>
      </c>
      <c r="D4912" s="10" t="s">
        <v>7150</v>
      </c>
      <c r="E4912" s="11" t="s">
        <v>7151</v>
      </c>
      <c r="F4912" s="6">
        <v>210209</v>
      </c>
      <c r="G4912" s="6" t="s">
        <v>6651</v>
      </c>
      <c r="H4912" s="16">
        <v>14158910</v>
      </c>
      <c r="I4912" s="12" t="s">
        <v>7152</v>
      </c>
      <c r="J4912" s="12" t="s">
        <v>13150</v>
      </c>
      <c r="K4912" s="15">
        <v>1275000</v>
      </c>
      <c r="L4912" s="13" t="s">
        <v>15</v>
      </c>
      <c r="M4912" s="7">
        <v>1</v>
      </c>
      <c r="N4912" s="17"/>
    </row>
    <row r="4913" spans="1:14" ht="102">
      <c r="A4913" s="6">
        <v>4911</v>
      </c>
      <c r="B4913" s="8" t="s">
        <v>6647</v>
      </c>
      <c r="C4913" s="9" t="s">
        <v>7153</v>
      </c>
      <c r="D4913" s="10" t="s">
        <v>6958</v>
      </c>
      <c r="E4913" s="11" t="s">
        <v>7154</v>
      </c>
      <c r="F4913" s="6">
        <v>195843</v>
      </c>
      <c r="G4913" s="6" t="s">
        <v>6651</v>
      </c>
      <c r="H4913" s="16">
        <v>11141678.85</v>
      </c>
      <c r="I4913" s="12" t="s">
        <v>4964</v>
      </c>
      <c r="J4913" s="12" t="s">
        <v>7155</v>
      </c>
      <c r="K4913" s="15">
        <v>0</v>
      </c>
      <c r="L4913" s="13" t="s">
        <v>15</v>
      </c>
      <c r="M4913" s="7">
        <v>1</v>
      </c>
      <c r="N4913" s="17"/>
    </row>
    <row r="4914" spans="1:14" ht="78.75">
      <c r="A4914" s="6">
        <v>4912</v>
      </c>
      <c r="B4914" s="8" t="s">
        <v>6647</v>
      </c>
      <c r="C4914" s="9" t="s">
        <v>7153</v>
      </c>
      <c r="D4914" s="10" t="s">
        <v>6958</v>
      </c>
      <c r="E4914" s="11" t="s">
        <v>7156</v>
      </c>
      <c r="F4914" s="6">
        <v>435628</v>
      </c>
      <c r="G4914" s="6" t="s">
        <v>6651</v>
      </c>
      <c r="H4914" s="16">
        <v>3541673.15</v>
      </c>
      <c r="I4914" s="12" t="s">
        <v>7157</v>
      </c>
      <c r="J4914" s="12" t="s">
        <v>4785</v>
      </c>
      <c r="K4914" s="15">
        <v>0</v>
      </c>
      <c r="L4914" s="13" t="s">
        <v>15</v>
      </c>
      <c r="M4914" s="7">
        <v>1</v>
      </c>
      <c r="N4914" s="17"/>
    </row>
    <row r="4915" spans="1:14" ht="78.75">
      <c r="A4915" s="6">
        <v>4913</v>
      </c>
      <c r="B4915" s="8" t="s">
        <v>6647</v>
      </c>
      <c r="C4915" s="9" t="s">
        <v>7153</v>
      </c>
      <c r="D4915" s="10" t="s">
        <v>6958</v>
      </c>
      <c r="E4915" s="11" t="s">
        <v>7158</v>
      </c>
      <c r="F4915" s="6">
        <v>526550</v>
      </c>
      <c r="G4915" s="6" t="s">
        <v>6894</v>
      </c>
      <c r="H4915" s="16">
        <v>16884421.25</v>
      </c>
      <c r="I4915" s="12"/>
      <c r="J4915" s="12"/>
      <c r="K4915" s="15">
        <v>0</v>
      </c>
      <c r="L4915" s="13" t="s">
        <v>15</v>
      </c>
      <c r="M4915" s="7">
        <v>1</v>
      </c>
      <c r="N4915" s="17" t="s">
        <v>6659</v>
      </c>
    </row>
    <row r="4916" spans="1:14" ht="157.5">
      <c r="A4916" s="6">
        <v>4914</v>
      </c>
      <c r="B4916" s="8" t="s">
        <v>6647</v>
      </c>
      <c r="C4916" s="9" t="s">
        <v>7153</v>
      </c>
      <c r="D4916" s="10" t="s">
        <v>6958</v>
      </c>
      <c r="E4916" s="11" t="s">
        <v>18253</v>
      </c>
      <c r="F4916" s="6">
        <v>526545</v>
      </c>
      <c r="G4916" s="6" t="s">
        <v>14242</v>
      </c>
      <c r="H4916" s="16">
        <v>9814057.0700000003</v>
      </c>
      <c r="I4916" s="12"/>
      <c r="J4916" s="12"/>
      <c r="K4916" s="15">
        <v>0</v>
      </c>
      <c r="L4916" s="13" t="s">
        <v>15</v>
      </c>
      <c r="M4916" s="7">
        <v>1</v>
      </c>
      <c r="N4916" s="17" t="s">
        <v>6659</v>
      </c>
    </row>
    <row r="4917" spans="1:14" ht="102">
      <c r="A4917" s="6">
        <v>4915</v>
      </c>
      <c r="B4917" s="8" t="s">
        <v>6647</v>
      </c>
      <c r="C4917" s="9" t="s">
        <v>7159</v>
      </c>
      <c r="D4917" s="10" t="s">
        <v>7160</v>
      </c>
      <c r="E4917" s="11" t="s">
        <v>7161</v>
      </c>
      <c r="F4917" s="6">
        <v>298896</v>
      </c>
      <c r="G4917" s="6" t="s">
        <v>6651</v>
      </c>
      <c r="H4917" s="16">
        <v>10265518.550000001</v>
      </c>
      <c r="I4917" s="12" t="s">
        <v>7162</v>
      </c>
      <c r="J4917" s="12" t="s">
        <v>6818</v>
      </c>
      <c r="K4917" s="15">
        <v>0</v>
      </c>
      <c r="L4917" s="13" t="s">
        <v>15</v>
      </c>
      <c r="M4917" s="7">
        <v>1</v>
      </c>
      <c r="N4917" s="17"/>
    </row>
    <row r="4918" spans="1:14" ht="114.75">
      <c r="A4918" s="6">
        <v>4916</v>
      </c>
      <c r="B4918" s="8" t="s">
        <v>6647</v>
      </c>
      <c r="C4918" s="9" t="s">
        <v>7163</v>
      </c>
      <c r="D4918" s="10" t="s">
        <v>7160</v>
      </c>
      <c r="E4918" s="11" t="s">
        <v>7164</v>
      </c>
      <c r="F4918" s="6">
        <v>324340</v>
      </c>
      <c r="G4918" s="6" t="s">
        <v>6651</v>
      </c>
      <c r="H4918" s="16">
        <v>15779937.511</v>
      </c>
      <c r="I4918" s="12" t="s">
        <v>7165</v>
      </c>
      <c r="J4918" s="12" t="s">
        <v>1792</v>
      </c>
      <c r="K4918" s="15">
        <v>0</v>
      </c>
      <c r="L4918" s="13" t="s">
        <v>15</v>
      </c>
      <c r="M4918" s="7">
        <v>1</v>
      </c>
      <c r="N4918" s="17"/>
    </row>
    <row r="4919" spans="1:14" ht="63">
      <c r="A4919" s="6">
        <v>4917</v>
      </c>
      <c r="B4919" s="8" t="s">
        <v>6647</v>
      </c>
      <c r="C4919" s="9" t="s">
        <v>7166</v>
      </c>
      <c r="D4919" s="10" t="s">
        <v>7160</v>
      </c>
      <c r="E4919" s="11" t="s">
        <v>7167</v>
      </c>
      <c r="F4919" s="6">
        <v>441365</v>
      </c>
      <c r="G4919" s="6" t="s">
        <v>6651</v>
      </c>
      <c r="H4919" s="16">
        <v>14589880.57</v>
      </c>
      <c r="I4919" s="12" t="s">
        <v>6980</v>
      </c>
      <c r="J4919" s="12" t="s">
        <v>7168</v>
      </c>
      <c r="K4919" s="15">
        <v>0</v>
      </c>
      <c r="L4919" s="13" t="s">
        <v>15</v>
      </c>
      <c r="M4919" s="7">
        <v>1</v>
      </c>
      <c r="N4919" s="17"/>
    </row>
    <row r="4920" spans="1:14" ht="126">
      <c r="A4920" s="6">
        <v>4918</v>
      </c>
      <c r="B4920" s="8" t="s">
        <v>6647</v>
      </c>
      <c r="C4920" s="9" t="s">
        <v>7169</v>
      </c>
      <c r="D4920" s="10" t="s">
        <v>6916</v>
      </c>
      <c r="E4920" s="11" t="s">
        <v>7170</v>
      </c>
      <c r="F4920" s="6">
        <v>272512</v>
      </c>
      <c r="G4920" s="6" t="s">
        <v>6651</v>
      </c>
      <c r="H4920" s="16">
        <v>5807077.3499999996</v>
      </c>
      <c r="I4920" s="12" t="s">
        <v>7171</v>
      </c>
      <c r="J4920" s="12" t="s">
        <v>6797</v>
      </c>
      <c r="K4920" s="15">
        <v>0</v>
      </c>
      <c r="L4920" s="13" t="s">
        <v>15</v>
      </c>
      <c r="M4920" s="7">
        <v>1</v>
      </c>
      <c r="N4920" s="17"/>
    </row>
    <row r="4921" spans="1:14" ht="47.25">
      <c r="A4921" s="6">
        <v>4919</v>
      </c>
      <c r="B4921" s="8" t="s">
        <v>6647</v>
      </c>
      <c r="C4921" s="9" t="s">
        <v>7172</v>
      </c>
      <c r="D4921" s="10" t="s">
        <v>7173</v>
      </c>
      <c r="E4921" s="11" t="s">
        <v>7174</v>
      </c>
      <c r="F4921" s="6">
        <v>313725</v>
      </c>
      <c r="G4921" s="6" t="s">
        <v>6651</v>
      </c>
      <c r="H4921" s="16">
        <v>8535446</v>
      </c>
      <c r="I4921" s="12" t="s">
        <v>2038</v>
      </c>
      <c r="J4921" s="12" t="s">
        <v>7175</v>
      </c>
      <c r="K4921" s="15">
        <v>0</v>
      </c>
      <c r="L4921" s="13" t="s">
        <v>15</v>
      </c>
      <c r="M4921" s="7">
        <v>1</v>
      </c>
      <c r="N4921" s="17"/>
    </row>
    <row r="4922" spans="1:14" ht="94.5">
      <c r="A4922" s="6">
        <v>4920</v>
      </c>
      <c r="B4922" s="8" t="s">
        <v>6647</v>
      </c>
      <c r="C4922" s="9" t="s">
        <v>7176</v>
      </c>
      <c r="D4922" s="10" t="s">
        <v>7173</v>
      </c>
      <c r="E4922" s="11" t="s">
        <v>7177</v>
      </c>
      <c r="F4922" s="6">
        <v>422745</v>
      </c>
      <c r="G4922" s="6" t="s">
        <v>6651</v>
      </c>
      <c r="H4922" s="16">
        <v>5685814.5999999996</v>
      </c>
      <c r="I4922" s="12" t="s">
        <v>6766</v>
      </c>
      <c r="J4922" s="12" t="s">
        <v>2078</v>
      </c>
      <c r="K4922" s="15">
        <v>0</v>
      </c>
      <c r="L4922" s="13" t="s">
        <v>15</v>
      </c>
      <c r="M4922" s="7">
        <v>1</v>
      </c>
      <c r="N4922" s="17"/>
    </row>
    <row r="4923" spans="1:14" ht="63">
      <c r="A4923" s="6">
        <v>4921</v>
      </c>
      <c r="B4923" s="8" t="s">
        <v>6647</v>
      </c>
      <c r="C4923" s="9" t="s">
        <v>7178</v>
      </c>
      <c r="D4923" s="10" t="s">
        <v>7179</v>
      </c>
      <c r="E4923" s="11" t="s">
        <v>7180</v>
      </c>
      <c r="F4923" s="6">
        <v>313724</v>
      </c>
      <c r="G4923" s="6" t="s">
        <v>6651</v>
      </c>
      <c r="H4923" s="16">
        <v>9281650.0999999996</v>
      </c>
      <c r="I4923" s="12" t="s">
        <v>5247</v>
      </c>
      <c r="J4923" s="12" t="s">
        <v>2109</v>
      </c>
      <c r="K4923" s="15">
        <v>0</v>
      </c>
      <c r="L4923" s="13" t="s">
        <v>15</v>
      </c>
      <c r="M4923" s="7">
        <v>1</v>
      </c>
      <c r="N4923" s="17"/>
    </row>
    <row r="4924" spans="1:14" ht="47.25">
      <c r="A4924" s="6">
        <v>4922</v>
      </c>
      <c r="B4924" s="8" t="s">
        <v>6647</v>
      </c>
      <c r="C4924" s="9" t="s">
        <v>7178</v>
      </c>
      <c r="D4924" s="10" t="s">
        <v>7179</v>
      </c>
      <c r="E4924" s="11" t="s">
        <v>7181</v>
      </c>
      <c r="F4924" s="6">
        <v>420811</v>
      </c>
      <c r="G4924" s="6" t="s">
        <v>6651</v>
      </c>
      <c r="H4924" s="16">
        <v>2150596.7000000002</v>
      </c>
      <c r="I4924" s="12" t="s">
        <v>6766</v>
      </c>
      <c r="J4924" s="12" t="s">
        <v>2078</v>
      </c>
      <c r="K4924" s="15">
        <v>0</v>
      </c>
      <c r="L4924" s="13" t="s">
        <v>15</v>
      </c>
      <c r="M4924" s="7">
        <v>1</v>
      </c>
      <c r="N4924" s="17"/>
    </row>
    <row r="4925" spans="1:14" ht="47.25">
      <c r="A4925" s="6">
        <v>4923</v>
      </c>
      <c r="B4925" s="8" t="s">
        <v>6647</v>
      </c>
      <c r="C4925" s="9" t="s">
        <v>7182</v>
      </c>
      <c r="D4925" s="10" t="s">
        <v>7183</v>
      </c>
      <c r="E4925" s="11" t="s">
        <v>7184</v>
      </c>
      <c r="F4925" s="6">
        <v>422741</v>
      </c>
      <c r="G4925" s="6" t="s">
        <v>6651</v>
      </c>
      <c r="H4925" s="16">
        <v>1391979.9</v>
      </c>
      <c r="I4925" s="12" t="s">
        <v>6766</v>
      </c>
      <c r="J4925" s="12" t="s">
        <v>2078</v>
      </c>
      <c r="K4925" s="15">
        <v>0</v>
      </c>
      <c r="L4925" s="13" t="s">
        <v>15</v>
      </c>
      <c r="M4925" s="7">
        <v>1</v>
      </c>
      <c r="N4925" s="17"/>
    </row>
    <row r="4926" spans="1:14" ht="102">
      <c r="A4926" s="6">
        <v>4924</v>
      </c>
      <c r="B4926" s="8" t="s">
        <v>6647</v>
      </c>
      <c r="C4926" s="9" t="s">
        <v>7185</v>
      </c>
      <c r="D4926" s="10" t="s">
        <v>7186</v>
      </c>
      <c r="E4926" s="11" t="s">
        <v>7187</v>
      </c>
      <c r="F4926" s="6">
        <v>279552</v>
      </c>
      <c r="G4926" s="6" t="s">
        <v>6651</v>
      </c>
      <c r="H4926" s="16">
        <v>18218580</v>
      </c>
      <c r="I4926" s="12" t="s">
        <v>2123</v>
      </c>
      <c r="J4926" s="12" t="s">
        <v>8007</v>
      </c>
      <c r="K4926" s="15">
        <v>941294000</v>
      </c>
      <c r="L4926" s="13" t="s">
        <v>15</v>
      </c>
      <c r="M4926" s="7">
        <v>1</v>
      </c>
      <c r="N4926" s="17"/>
    </row>
    <row r="4927" spans="1:14" ht="47.25">
      <c r="A4927" s="6">
        <v>4925</v>
      </c>
      <c r="B4927" s="8" t="s">
        <v>6647</v>
      </c>
      <c r="C4927" s="9" t="s">
        <v>7188</v>
      </c>
      <c r="D4927" s="10" t="s">
        <v>5814</v>
      </c>
      <c r="E4927" s="11" t="s">
        <v>7189</v>
      </c>
      <c r="F4927" s="6">
        <v>160128</v>
      </c>
      <c r="G4927" s="6" t="s">
        <v>6651</v>
      </c>
      <c r="H4927" s="16">
        <v>2853078.3</v>
      </c>
      <c r="I4927" s="12" t="s">
        <v>7190</v>
      </c>
      <c r="J4927" s="12" t="s">
        <v>7191</v>
      </c>
      <c r="K4927" s="15">
        <v>3722000</v>
      </c>
      <c r="L4927" s="13" t="s">
        <v>15</v>
      </c>
      <c r="M4927" s="7">
        <v>1</v>
      </c>
      <c r="N4927" s="17"/>
    </row>
    <row r="4928" spans="1:14" ht="102">
      <c r="A4928" s="6">
        <v>4926</v>
      </c>
      <c r="B4928" s="8" t="s">
        <v>6647</v>
      </c>
      <c r="C4928" s="9" t="s">
        <v>7188</v>
      </c>
      <c r="D4928" s="10" t="s">
        <v>5814</v>
      </c>
      <c r="E4928" s="11" t="s">
        <v>7192</v>
      </c>
      <c r="F4928" s="6">
        <v>117666</v>
      </c>
      <c r="G4928" s="6" t="s">
        <v>6651</v>
      </c>
      <c r="H4928" s="16">
        <v>15293242.800000001</v>
      </c>
      <c r="I4928" s="12" t="s">
        <v>7193</v>
      </c>
      <c r="J4928" s="12" t="s">
        <v>7194</v>
      </c>
      <c r="K4928" s="15">
        <v>1914000</v>
      </c>
      <c r="L4928" s="13" t="s">
        <v>15</v>
      </c>
      <c r="M4928" s="7">
        <v>1</v>
      </c>
      <c r="N4928" s="17"/>
    </row>
    <row r="4929" spans="1:14" ht="47.25">
      <c r="A4929" s="6">
        <v>4927</v>
      </c>
      <c r="B4929" s="8" t="s">
        <v>6647</v>
      </c>
      <c r="C4929" s="9" t="s">
        <v>7188</v>
      </c>
      <c r="D4929" s="10" t="s">
        <v>5814</v>
      </c>
      <c r="E4929" s="11" t="s">
        <v>7195</v>
      </c>
      <c r="F4929" s="6">
        <v>143456</v>
      </c>
      <c r="G4929" s="6" t="s">
        <v>6651</v>
      </c>
      <c r="H4929" s="16">
        <v>1203832</v>
      </c>
      <c r="I4929" s="12" t="s">
        <v>7196</v>
      </c>
      <c r="J4929" s="12" t="s">
        <v>7197</v>
      </c>
      <c r="K4929" s="15">
        <v>2570000</v>
      </c>
      <c r="L4929" s="13" t="s">
        <v>15</v>
      </c>
      <c r="M4929" s="7">
        <v>1</v>
      </c>
      <c r="N4929" s="17"/>
    </row>
    <row r="4930" spans="1:14" ht="47.25">
      <c r="A4930" s="6">
        <v>4928</v>
      </c>
      <c r="B4930" s="8" t="s">
        <v>6647</v>
      </c>
      <c r="C4930" s="9" t="s">
        <v>7188</v>
      </c>
      <c r="D4930" s="10" t="s">
        <v>5814</v>
      </c>
      <c r="E4930" s="11" t="s">
        <v>7198</v>
      </c>
      <c r="F4930" s="6">
        <v>143457</v>
      </c>
      <c r="G4930" s="6" t="s">
        <v>6651</v>
      </c>
      <c r="H4930" s="16">
        <v>1226562</v>
      </c>
      <c r="I4930" s="12" t="s">
        <v>7196</v>
      </c>
      <c r="J4930" s="12" t="s">
        <v>7197</v>
      </c>
      <c r="K4930" s="15">
        <v>8796000</v>
      </c>
      <c r="L4930" s="13" t="s">
        <v>15</v>
      </c>
      <c r="M4930" s="7">
        <v>1</v>
      </c>
      <c r="N4930" s="17"/>
    </row>
    <row r="4931" spans="1:14" ht="204">
      <c r="A4931" s="6">
        <v>4929</v>
      </c>
      <c r="B4931" s="8" t="s">
        <v>6647</v>
      </c>
      <c r="C4931" s="9" t="s">
        <v>7199</v>
      </c>
      <c r="D4931" s="10" t="s">
        <v>7200</v>
      </c>
      <c r="E4931" s="11" t="s">
        <v>7201</v>
      </c>
      <c r="F4931" s="6">
        <v>435623</v>
      </c>
      <c r="G4931" s="6" t="s">
        <v>6651</v>
      </c>
      <c r="H4931" s="16">
        <v>8304320.5</v>
      </c>
      <c r="I4931" s="12" t="s">
        <v>1563</v>
      </c>
      <c r="J4931" s="12" t="s">
        <v>7202</v>
      </c>
      <c r="K4931" s="15">
        <v>4931000</v>
      </c>
      <c r="L4931" s="13" t="s">
        <v>15</v>
      </c>
      <c r="M4931" s="7">
        <v>1</v>
      </c>
      <c r="N4931" s="17"/>
    </row>
    <row r="4932" spans="1:14" ht="178.5">
      <c r="A4932" s="6">
        <v>4930</v>
      </c>
      <c r="B4932" s="8" t="s">
        <v>6647</v>
      </c>
      <c r="C4932" s="9" t="s">
        <v>7199</v>
      </c>
      <c r="D4932" s="10" t="s">
        <v>7200</v>
      </c>
      <c r="E4932" s="11" t="s">
        <v>7203</v>
      </c>
      <c r="F4932" s="6">
        <v>435621</v>
      </c>
      <c r="G4932" s="6" t="s">
        <v>6651</v>
      </c>
      <c r="H4932" s="16">
        <v>4462306.75</v>
      </c>
      <c r="I4932" s="12" t="s">
        <v>1563</v>
      </c>
      <c r="J4932" s="12" t="s">
        <v>7202</v>
      </c>
      <c r="K4932" s="15">
        <v>4326000</v>
      </c>
      <c r="L4932" s="13" t="s">
        <v>15</v>
      </c>
      <c r="M4932" s="7">
        <v>1</v>
      </c>
      <c r="N4932" s="17"/>
    </row>
    <row r="4933" spans="1:14" ht="63">
      <c r="A4933" s="6">
        <v>4931</v>
      </c>
      <c r="B4933" s="8" t="s">
        <v>6647</v>
      </c>
      <c r="C4933" s="9" t="s">
        <v>7204</v>
      </c>
      <c r="D4933" s="10" t="s">
        <v>7205</v>
      </c>
      <c r="E4933" s="11" t="s">
        <v>7206</v>
      </c>
      <c r="F4933" s="6">
        <v>402895</v>
      </c>
      <c r="G4933" s="6" t="s">
        <v>6651</v>
      </c>
      <c r="H4933" s="16">
        <v>92242106.291999996</v>
      </c>
      <c r="I4933" s="12" t="s">
        <v>6766</v>
      </c>
      <c r="J4933" s="12" t="s">
        <v>7207</v>
      </c>
      <c r="K4933" s="15">
        <v>1955000</v>
      </c>
      <c r="L4933" s="13" t="s">
        <v>15</v>
      </c>
      <c r="M4933" s="7">
        <v>1</v>
      </c>
      <c r="N4933" s="17"/>
    </row>
    <row r="4934" spans="1:14" ht="78.75">
      <c r="A4934" s="6">
        <v>4932</v>
      </c>
      <c r="B4934" s="8" t="s">
        <v>6647</v>
      </c>
      <c r="C4934" s="9" t="s">
        <v>7208</v>
      </c>
      <c r="D4934" s="10" t="s">
        <v>7209</v>
      </c>
      <c r="E4934" s="11" t="s">
        <v>7210</v>
      </c>
      <c r="F4934" s="6">
        <v>451486</v>
      </c>
      <c r="G4934" s="6" t="s">
        <v>6651</v>
      </c>
      <c r="H4934" s="16">
        <v>8736253.1999999993</v>
      </c>
      <c r="I4934" s="12" t="s">
        <v>6723</v>
      </c>
      <c r="J4934" s="12" t="s">
        <v>1819</v>
      </c>
      <c r="K4934" s="15">
        <v>2586000</v>
      </c>
      <c r="L4934" s="13" t="s">
        <v>15</v>
      </c>
      <c r="M4934" s="7">
        <v>1</v>
      </c>
      <c r="N4934" s="17"/>
    </row>
    <row r="4935" spans="1:14" ht="63">
      <c r="A4935" s="6">
        <v>4933</v>
      </c>
      <c r="B4935" s="8" t="s">
        <v>6647</v>
      </c>
      <c r="C4935" s="9" t="s">
        <v>7211</v>
      </c>
      <c r="D4935" s="10" t="s">
        <v>7212</v>
      </c>
      <c r="E4935" s="11" t="s">
        <v>7213</v>
      </c>
      <c r="F4935" s="6">
        <v>494156</v>
      </c>
      <c r="G4935" s="6" t="s">
        <v>6651</v>
      </c>
      <c r="H4935" s="16">
        <v>3948428</v>
      </c>
      <c r="I4935" s="12" t="s">
        <v>1708</v>
      </c>
      <c r="J4935" s="12" t="s">
        <v>1626</v>
      </c>
      <c r="K4935" s="15">
        <v>1763000</v>
      </c>
      <c r="L4935" s="13" t="s">
        <v>15</v>
      </c>
      <c r="M4935" s="7">
        <v>1</v>
      </c>
      <c r="N4935" s="17"/>
    </row>
    <row r="4936" spans="1:14" ht="76.5">
      <c r="A4936" s="6">
        <v>4934</v>
      </c>
      <c r="B4936" s="8" t="s">
        <v>6647</v>
      </c>
      <c r="C4936" s="9" t="s">
        <v>7214</v>
      </c>
      <c r="D4936" s="10" t="s">
        <v>7215</v>
      </c>
      <c r="E4936" s="11" t="s">
        <v>7216</v>
      </c>
      <c r="F4936" s="6">
        <v>233765</v>
      </c>
      <c r="G4936" s="6" t="s">
        <v>6651</v>
      </c>
      <c r="H4936" s="16">
        <v>33384796</v>
      </c>
      <c r="I4936" s="12" t="s">
        <v>7217</v>
      </c>
      <c r="J4936" s="12" t="s">
        <v>13150</v>
      </c>
      <c r="K4936" s="15">
        <v>3969000</v>
      </c>
      <c r="L4936" s="13" t="s">
        <v>15</v>
      </c>
      <c r="M4936" s="7">
        <v>1</v>
      </c>
      <c r="N4936" s="17"/>
    </row>
    <row r="4937" spans="1:14" ht="78.75">
      <c r="A4937" s="6">
        <v>4935</v>
      </c>
      <c r="B4937" s="8" t="s">
        <v>6647</v>
      </c>
      <c r="C4937" s="9" t="s">
        <v>7218</v>
      </c>
      <c r="D4937" s="10" t="s">
        <v>7219</v>
      </c>
      <c r="E4937" s="11" t="s">
        <v>7220</v>
      </c>
      <c r="F4937" s="6">
        <v>156433</v>
      </c>
      <c r="G4937" s="6" t="s">
        <v>6651</v>
      </c>
      <c r="H4937" s="16">
        <v>9342598.1490000002</v>
      </c>
      <c r="I4937" s="12" t="s">
        <v>7221</v>
      </c>
      <c r="J4937" s="12" t="s">
        <v>7509</v>
      </c>
      <c r="K4937" s="15">
        <v>2074000</v>
      </c>
      <c r="L4937" s="13" t="s">
        <v>15</v>
      </c>
      <c r="M4937" s="7">
        <v>1</v>
      </c>
      <c r="N4937" s="17"/>
    </row>
    <row r="4938" spans="1:14" ht="78.75">
      <c r="A4938" s="6">
        <v>4936</v>
      </c>
      <c r="B4938" s="8" t="s">
        <v>6647</v>
      </c>
      <c r="C4938" s="9" t="s">
        <v>7222</v>
      </c>
      <c r="D4938" s="10" t="s">
        <v>7223</v>
      </c>
      <c r="E4938" s="11" t="s">
        <v>7224</v>
      </c>
      <c r="F4938" s="6">
        <v>143231</v>
      </c>
      <c r="G4938" s="6" t="s">
        <v>6651</v>
      </c>
      <c r="H4938" s="16">
        <v>1389068.1669999999</v>
      </c>
      <c r="I4938" s="12" t="s">
        <v>7225</v>
      </c>
      <c r="J4938" s="12" t="s">
        <v>7226</v>
      </c>
      <c r="K4938" s="15">
        <v>9172000</v>
      </c>
      <c r="L4938" s="13" t="s">
        <v>15</v>
      </c>
      <c r="M4938" s="7">
        <v>1</v>
      </c>
      <c r="N4938" s="17"/>
    </row>
    <row r="4939" spans="1:14" ht="63">
      <c r="A4939" s="6">
        <v>4937</v>
      </c>
      <c r="B4939" s="8" t="s">
        <v>6647</v>
      </c>
      <c r="C4939" s="9" t="s">
        <v>7222</v>
      </c>
      <c r="D4939" s="10" t="s">
        <v>7223</v>
      </c>
      <c r="E4939" s="11" t="s">
        <v>7227</v>
      </c>
      <c r="F4939" s="6">
        <v>143232</v>
      </c>
      <c r="G4939" s="6" t="s">
        <v>6651</v>
      </c>
      <c r="H4939" s="16">
        <v>1920213.0090000001</v>
      </c>
      <c r="I4939" s="12" t="s">
        <v>7225</v>
      </c>
      <c r="J4939" s="12" t="s">
        <v>7226</v>
      </c>
      <c r="K4939" s="15">
        <v>6425000</v>
      </c>
      <c r="L4939" s="13" t="s">
        <v>15</v>
      </c>
      <c r="M4939" s="7">
        <v>1</v>
      </c>
      <c r="N4939" s="17"/>
    </row>
    <row r="4940" spans="1:14" ht="94.5">
      <c r="A4940" s="6">
        <v>4938</v>
      </c>
      <c r="B4940" s="8" t="s">
        <v>6647</v>
      </c>
      <c r="C4940" s="9" t="s">
        <v>7222</v>
      </c>
      <c r="D4940" s="10" t="s">
        <v>7223</v>
      </c>
      <c r="E4940" s="11" t="s">
        <v>18254</v>
      </c>
      <c r="F4940" s="6">
        <v>532989</v>
      </c>
      <c r="G4940" s="6" t="s">
        <v>6651</v>
      </c>
      <c r="H4940" s="16">
        <v>7530051.5</v>
      </c>
      <c r="I4940" s="12"/>
      <c r="J4940" s="12"/>
      <c r="K4940" s="15">
        <v>0</v>
      </c>
      <c r="L4940" s="13" t="s">
        <v>15</v>
      </c>
      <c r="M4940" s="7">
        <v>1</v>
      </c>
      <c r="N4940" s="17" t="s">
        <v>6659</v>
      </c>
    </row>
    <row r="4941" spans="1:14" ht="76.5">
      <c r="A4941" s="6">
        <v>4939</v>
      </c>
      <c r="B4941" s="8" t="s">
        <v>6647</v>
      </c>
      <c r="C4941" s="9" t="s">
        <v>7228</v>
      </c>
      <c r="D4941" s="10" t="s">
        <v>7021</v>
      </c>
      <c r="E4941" s="11" t="s">
        <v>7229</v>
      </c>
      <c r="F4941" s="6">
        <v>313733</v>
      </c>
      <c r="G4941" s="6" t="s">
        <v>6651</v>
      </c>
      <c r="H4941" s="16">
        <v>17061743.684999999</v>
      </c>
      <c r="I4941" s="12" t="s">
        <v>5247</v>
      </c>
      <c r="J4941" s="12" t="s">
        <v>1755</v>
      </c>
      <c r="K4941" s="15">
        <v>10198000</v>
      </c>
      <c r="L4941" s="13" t="s">
        <v>15</v>
      </c>
      <c r="M4941" s="7">
        <v>1</v>
      </c>
      <c r="N4941" s="17"/>
    </row>
    <row r="4942" spans="1:14" ht="47.25">
      <c r="A4942" s="6">
        <v>4940</v>
      </c>
      <c r="B4942" s="8" t="s">
        <v>6647</v>
      </c>
      <c r="C4942" s="9" t="s">
        <v>7230</v>
      </c>
      <c r="D4942" s="10" t="s">
        <v>7024</v>
      </c>
      <c r="E4942" s="11" t="s">
        <v>7231</v>
      </c>
      <c r="F4942" s="6">
        <v>422742</v>
      </c>
      <c r="G4942" s="6" t="s">
        <v>6651</v>
      </c>
      <c r="H4942" s="16">
        <v>1542950.1</v>
      </c>
      <c r="I4942" s="12" t="s">
        <v>6766</v>
      </c>
      <c r="J4942" s="12" t="s">
        <v>2078</v>
      </c>
      <c r="K4942" s="15">
        <v>1507000</v>
      </c>
      <c r="L4942" s="13" t="s">
        <v>15</v>
      </c>
      <c r="M4942" s="7">
        <v>1</v>
      </c>
      <c r="N4942" s="17"/>
    </row>
    <row r="4943" spans="1:14" ht="78.75">
      <c r="A4943" s="6">
        <v>4941</v>
      </c>
      <c r="B4943" s="8" t="s">
        <v>6647</v>
      </c>
      <c r="C4943" s="9" t="s">
        <v>7232</v>
      </c>
      <c r="D4943" s="10" t="s">
        <v>7233</v>
      </c>
      <c r="E4943" s="11" t="s">
        <v>7234</v>
      </c>
      <c r="F4943" s="6">
        <v>324341</v>
      </c>
      <c r="G4943" s="6" t="s">
        <v>6651</v>
      </c>
      <c r="H4943" s="16">
        <v>17176070.379999999</v>
      </c>
      <c r="I4943" s="12" t="s">
        <v>4746</v>
      </c>
      <c r="J4943" s="12" t="s">
        <v>2109</v>
      </c>
      <c r="K4943" s="15">
        <v>3032000</v>
      </c>
      <c r="L4943" s="13" t="s">
        <v>15</v>
      </c>
      <c r="M4943" s="7">
        <v>1</v>
      </c>
      <c r="N4943" s="17"/>
    </row>
    <row r="4944" spans="1:14" ht="63">
      <c r="A4944" s="6">
        <v>4942</v>
      </c>
      <c r="B4944" s="8" t="s">
        <v>6647</v>
      </c>
      <c r="C4944" s="9" t="s">
        <v>7235</v>
      </c>
      <c r="D4944" s="10" t="s">
        <v>7236</v>
      </c>
      <c r="E4944" s="11" t="s">
        <v>7237</v>
      </c>
      <c r="F4944" s="6">
        <v>337672</v>
      </c>
      <c r="G4944" s="6" t="s">
        <v>6651</v>
      </c>
      <c r="H4944" s="16">
        <v>9997580</v>
      </c>
      <c r="I4944" s="12" t="s">
        <v>7238</v>
      </c>
      <c r="J4944" s="12" t="s">
        <v>2421</v>
      </c>
      <c r="K4944" s="15">
        <v>4458000</v>
      </c>
      <c r="L4944" s="13" t="s">
        <v>15</v>
      </c>
      <c r="M4944" s="7">
        <v>1</v>
      </c>
      <c r="N4944" s="17"/>
    </row>
    <row r="4945" spans="1:14" ht="78.75">
      <c r="A4945" s="6">
        <v>4943</v>
      </c>
      <c r="B4945" s="8" t="s">
        <v>6647</v>
      </c>
      <c r="C4945" s="9" t="s">
        <v>7239</v>
      </c>
      <c r="D4945" s="10" t="s">
        <v>7240</v>
      </c>
      <c r="E4945" s="11" t="s">
        <v>7241</v>
      </c>
      <c r="F4945" s="6">
        <v>53831</v>
      </c>
      <c r="G4945" s="6" t="s">
        <v>6651</v>
      </c>
      <c r="H4945" s="16">
        <v>2892528.65</v>
      </c>
      <c r="I4945" s="12" t="s">
        <v>7242</v>
      </c>
      <c r="J4945" s="12" t="s">
        <v>7243</v>
      </c>
      <c r="K4945" s="15">
        <v>2973000</v>
      </c>
      <c r="L4945" s="13" t="s">
        <v>15</v>
      </c>
      <c r="M4945" s="7">
        <v>1</v>
      </c>
      <c r="N4945" s="17"/>
    </row>
    <row r="4946" spans="1:14" ht="76.5">
      <c r="A4946" s="6">
        <v>4944</v>
      </c>
      <c r="B4946" s="8" t="s">
        <v>6647</v>
      </c>
      <c r="C4946" s="9" t="s">
        <v>7244</v>
      </c>
      <c r="D4946" s="10" t="s">
        <v>7245</v>
      </c>
      <c r="E4946" s="11" t="s">
        <v>7246</v>
      </c>
      <c r="F4946" s="6">
        <v>286443</v>
      </c>
      <c r="G4946" s="6" t="s">
        <v>6651</v>
      </c>
      <c r="H4946" s="16">
        <v>8840315.3399999999</v>
      </c>
      <c r="I4946" s="12" t="s">
        <v>2378</v>
      </c>
      <c r="J4946" s="12" t="s">
        <v>2255</v>
      </c>
      <c r="K4946" s="15">
        <v>7501000</v>
      </c>
      <c r="L4946" s="13" t="s">
        <v>15</v>
      </c>
      <c r="M4946" s="7">
        <v>1</v>
      </c>
      <c r="N4946" s="17"/>
    </row>
    <row r="4947" spans="1:14" ht="102">
      <c r="A4947" s="6">
        <v>4945</v>
      </c>
      <c r="B4947" s="8" t="s">
        <v>6647</v>
      </c>
      <c r="C4947" s="9" t="s">
        <v>7244</v>
      </c>
      <c r="D4947" s="10" t="s">
        <v>7245</v>
      </c>
      <c r="E4947" s="11" t="s">
        <v>7247</v>
      </c>
      <c r="F4947" s="6">
        <v>276987</v>
      </c>
      <c r="G4947" s="6" t="s">
        <v>6651</v>
      </c>
      <c r="H4947" s="16">
        <v>10313913.449999999</v>
      </c>
      <c r="I4947" s="12" t="s">
        <v>7248</v>
      </c>
      <c r="J4947" s="12" t="s">
        <v>7249</v>
      </c>
      <c r="K4947" s="15">
        <v>5661000</v>
      </c>
      <c r="L4947" s="13" t="s">
        <v>15</v>
      </c>
      <c r="M4947" s="7">
        <v>1</v>
      </c>
      <c r="N4947" s="17"/>
    </row>
    <row r="4948" spans="1:14" ht="114.75">
      <c r="A4948" s="6">
        <v>4946</v>
      </c>
      <c r="B4948" s="8" t="s">
        <v>6647</v>
      </c>
      <c r="C4948" s="9" t="s">
        <v>7244</v>
      </c>
      <c r="D4948" s="10" t="s">
        <v>7245</v>
      </c>
      <c r="E4948" s="11" t="s">
        <v>7250</v>
      </c>
      <c r="F4948" s="6">
        <v>276984</v>
      </c>
      <c r="G4948" s="6" t="s">
        <v>6651</v>
      </c>
      <c r="H4948" s="16">
        <v>10928749.65</v>
      </c>
      <c r="I4948" s="12" t="s">
        <v>7248</v>
      </c>
      <c r="J4948" s="12" t="s">
        <v>7249</v>
      </c>
      <c r="K4948" s="15">
        <v>6171000</v>
      </c>
      <c r="L4948" s="13" t="s">
        <v>15</v>
      </c>
      <c r="M4948" s="7">
        <v>1</v>
      </c>
      <c r="N4948" s="17"/>
    </row>
    <row r="4949" spans="1:14" ht="47.25">
      <c r="A4949" s="6">
        <v>4947</v>
      </c>
      <c r="B4949" s="8" t="s">
        <v>6647</v>
      </c>
      <c r="C4949" s="9" t="s">
        <v>7244</v>
      </c>
      <c r="D4949" s="10" t="s">
        <v>7245</v>
      </c>
      <c r="E4949" s="11" t="s">
        <v>7251</v>
      </c>
      <c r="F4949" s="6">
        <v>182799</v>
      </c>
      <c r="G4949" s="6" t="s">
        <v>6651</v>
      </c>
      <c r="H4949" s="16">
        <v>15910560</v>
      </c>
      <c r="I4949" s="12" t="s">
        <v>7252</v>
      </c>
      <c r="J4949" s="12" t="s">
        <v>7253</v>
      </c>
      <c r="K4949" s="15">
        <v>5937000</v>
      </c>
      <c r="L4949" s="13" t="s">
        <v>15</v>
      </c>
      <c r="M4949" s="7">
        <v>1</v>
      </c>
      <c r="N4949" s="17"/>
    </row>
    <row r="4950" spans="1:14" ht="63">
      <c r="A4950" s="6">
        <v>4948</v>
      </c>
      <c r="B4950" s="8" t="s">
        <v>6647</v>
      </c>
      <c r="C4950" s="9" t="s">
        <v>7254</v>
      </c>
      <c r="D4950" s="10" t="s">
        <v>7255</v>
      </c>
      <c r="E4950" s="11" t="s">
        <v>7256</v>
      </c>
      <c r="F4950" s="6">
        <v>430944</v>
      </c>
      <c r="G4950" s="6" t="s">
        <v>6651</v>
      </c>
      <c r="H4950" s="16">
        <v>7576455.2000000002</v>
      </c>
      <c r="I4950" s="12" t="s">
        <v>6814</v>
      </c>
      <c r="J4950" s="12" t="s">
        <v>5751</v>
      </c>
      <c r="K4950" s="15">
        <v>4734000</v>
      </c>
      <c r="L4950" s="13" t="s">
        <v>15</v>
      </c>
      <c r="M4950" s="7">
        <v>1</v>
      </c>
      <c r="N4950" s="17"/>
    </row>
    <row r="4951" spans="1:14" ht="140.25">
      <c r="A4951" s="6">
        <v>4949</v>
      </c>
      <c r="B4951" s="8" t="s">
        <v>6647</v>
      </c>
      <c r="C4951" s="9" t="s">
        <v>7257</v>
      </c>
      <c r="D4951" s="10" t="s">
        <v>7258</v>
      </c>
      <c r="E4951" s="11" t="s">
        <v>7259</v>
      </c>
      <c r="F4951" s="6">
        <v>435618</v>
      </c>
      <c r="G4951" s="6" t="s">
        <v>6651</v>
      </c>
      <c r="H4951" s="16">
        <v>4088059</v>
      </c>
      <c r="I4951" s="12" t="s">
        <v>6941</v>
      </c>
      <c r="J4951" s="12" t="s">
        <v>7260</v>
      </c>
      <c r="K4951" s="15">
        <v>4176000</v>
      </c>
      <c r="L4951" s="13" t="s">
        <v>15</v>
      </c>
      <c r="M4951" s="7">
        <v>1</v>
      </c>
      <c r="N4951" s="17"/>
    </row>
    <row r="4952" spans="1:14" ht="78.75">
      <c r="A4952" s="6">
        <v>4950</v>
      </c>
      <c r="B4952" s="8" t="s">
        <v>6647</v>
      </c>
      <c r="C4952" s="9" t="s">
        <v>7261</v>
      </c>
      <c r="D4952" s="10" t="s">
        <v>7262</v>
      </c>
      <c r="E4952" s="11" t="s">
        <v>7263</v>
      </c>
      <c r="F4952" s="6">
        <v>233759</v>
      </c>
      <c r="G4952" s="6" t="s">
        <v>6651</v>
      </c>
      <c r="H4952" s="16">
        <v>10976294.236</v>
      </c>
      <c r="I4952" s="12" t="s">
        <v>2168</v>
      </c>
      <c r="J4952" s="12" t="s">
        <v>7264</v>
      </c>
      <c r="K4952" s="15">
        <v>9400000</v>
      </c>
      <c r="L4952" s="13" t="s">
        <v>15</v>
      </c>
      <c r="M4952" s="7">
        <v>1</v>
      </c>
      <c r="N4952" s="17"/>
    </row>
    <row r="4953" spans="1:14" ht="63">
      <c r="A4953" s="6">
        <v>4951</v>
      </c>
      <c r="B4953" s="8" t="s">
        <v>6647</v>
      </c>
      <c r="C4953" s="9" t="s">
        <v>7265</v>
      </c>
      <c r="D4953" s="10" t="s">
        <v>7266</v>
      </c>
      <c r="E4953" s="11" t="s">
        <v>7267</v>
      </c>
      <c r="F4953" s="6">
        <v>276973</v>
      </c>
      <c r="G4953" s="6" t="s">
        <v>6651</v>
      </c>
      <c r="H4953" s="16">
        <v>13089975.9</v>
      </c>
      <c r="I4953" s="12" t="s">
        <v>2369</v>
      </c>
      <c r="J4953" s="12" t="s">
        <v>7249</v>
      </c>
      <c r="K4953" s="15">
        <v>4426000</v>
      </c>
      <c r="L4953" s="13" t="s">
        <v>15</v>
      </c>
      <c r="M4953" s="7">
        <v>1</v>
      </c>
      <c r="N4953" s="17"/>
    </row>
    <row r="4954" spans="1:14" ht="94.5">
      <c r="A4954" s="6">
        <v>4952</v>
      </c>
      <c r="B4954" s="8" t="s">
        <v>6647</v>
      </c>
      <c r="C4954" s="9" t="s">
        <v>7265</v>
      </c>
      <c r="D4954" s="10" t="s">
        <v>7266</v>
      </c>
      <c r="E4954" s="11" t="s">
        <v>7268</v>
      </c>
      <c r="F4954" s="6">
        <v>276955</v>
      </c>
      <c r="G4954" s="6" t="s">
        <v>6651</v>
      </c>
      <c r="H4954" s="16">
        <v>9010731.9499999993</v>
      </c>
      <c r="I4954" s="12" t="s">
        <v>5345</v>
      </c>
      <c r="J4954" s="12" t="s">
        <v>4965</v>
      </c>
      <c r="K4954" s="15">
        <v>3336000</v>
      </c>
      <c r="L4954" s="13" t="s">
        <v>15</v>
      </c>
      <c r="M4954" s="7">
        <v>1</v>
      </c>
      <c r="N4954" s="17"/>
    </row>
    <row r="4955" spans="1:14" ht="63">
      <c r="A4955" s="6">
        <v>4953</v>
      </c>
      <c r="B4955" s="8" t="s">
        <v>6647</v>
      </c>
      <c r="C4955" s="9" t="s">
        <v>7269</v>
      </c>
      <c r="D4955" s="10" t="s">
        <v>7270</v>
      </c>
      <c r="E4955" s="11" t="s">
        <v>7271</v>
      </c>
      <c r="F4955" s="6">
        <v>276970</v>
      </c>
      <c r="G4955" s="6" t="s">
        <v>6651</v>
      </c>
      <c r="H4955" s="16">
        <v>13535357.75</v>
      </c>
      <c r="I4955" s="12" t="s">
        <v>2362</v>
      </c>
      <c r="J4955" s="12" t="s">
        <v>2139</v>
      </c>
      <c r="K4955" s="15">
        <v>6210000</v>
      </c>
      <c r="L4955" s="13" t="s">
        <v>15</v>
      </c>
      <c r="M4955" s="7">
        <v>1</v>
      </c>
      <c r="N4955" s="17"/>
    </row>
    <row r="4956" spans="1:14" ht="165.75">
      <c r="A4956" s="6">
        <v>4954</v>
      </c>
      <c r="B4956" s="8" t="s">
        <v>6647</v>
      </c>
      <c r="C4956" s="9" t="s">
        <v>7272</v>
      </c>
      <c r="D4956" s="10" t="s">
        <v>7273</v>
      </c>
      <c r="E4956" s="11" t="s">
        <v>7274</v>
      </c>
      <c r="F4956" s="6">
        <v>430939</v>
      </c>
      <c r="G4956" s="6" t="s">
        <v>6651</v>
      </c>
      <c r="H4956" s="16">
        <v>17664163.469999999</v>
      </c>
      <c r="I4956" s="12" t="s">
        <v>6941</v>
      </c>
      <c r="J4956" s="12" t="s">
        <v>7275</v>
      </c>
      <c r="K4956" s="15">
        <v>10679000</v>
      </c>
      <c r="L4956" s="13" t="s">
        <v>14</v>
      </c>
      <c r="M4956" s="7">
        <v>1</v>
      </c>
      <c r="N4956" s="17"/>
    </row>
    <row r="4957" spans="1:14" ht="165.75">
      <c r="A4957" s="6">
        <v>4955</v>
      </c>
      <c r="B4957" s="8" t="s">
        <v>6647</v>
      </c>
      <c r="C4957" s="9" t="s">
        <v>7276</v>
      </c>
      <c r="D4957" s="10" t="s">
        <v>7277</v>
      </c>
      <c r="E4957" s="11" t="s">
        <v>7274</v>
      </c>
      <c r="F4957" s="6">
        <v>430939</v>
      </c>
      <c r="G4957" s="6" t="s">
        <v>6651</v>
      </c>
      <c r="H4957" s="16">
        <v>17664163.469999999</v>
      </c>
      <c r="I4957" s="12" t="s">
        <v>6941</v>
      </c>
      <c r="J4957" s="12" t="s">
        <v>7275</v>
      </c>
      <c r="K4957" s="15">
        <f>K4956*0.51</f>
        <v>5446290</v>
      </c>
      <c r="L4957" s="13" t="s">
        <v>14</v>
      </c>
      <c r="M4957" s="7">
        <v>0.51</v>
      </c>
      <c r="N4957" s="17"/>
    </row>
    <row r="4958" spans="1:14" ht="165.75">
      <c r="A4958" s="6">
        <v>4956</v>
      </c>
      <c r="B4958" s="8" t="s">
        <v>6647</v>
      </c>
      <c r="C4958" s="9" t="s">
        <v>7278</v>
      </c>
      <c r="D4958" s="10" t="s">
        <v>7279</v>
      </c>
      <c r="E4958" s="11" t="s">
        <v>7274</v>
      </c>
      <c r="F4958" s="6">
        <v>430939</v>
      </c>
      <c r="G4958" s="6" t="s">
        <v>6651</v>
      </c>
      <c r="H4958" s="16">
        <v>17664163.469999999</v>
      </c>
      <c r="I4958" s="12" t="s">
        <v>6941</v>
      </c>
      <c r="J4958" s="12" t="s">
        <v>7275</v>
      </c>
      <c r="K4958" s="15">
        <f>K4956*0.49</f>
        <v>5232710</v>
      </c>
      <c r="L4958" s="13" t="s">
        <v>14</v>
      </c>
      <c r="M4958" s="7">
        <v>0.49</v>
      </c>
      <c r="N4958" s="17"/>
    </row>
    <row r="4959" spans="1:14" ht="78.75">
      <c r="A4959" s="6">
        <v>4957</v>
      </c>
      <c r="B4959" s="8" t="s">
        <v>6647</v>
      </c>
      <c r="C4959" s="9" t="s">
        <v>7280</v>
      </c>
      <c r="D4959" s="10" t="s">
        <v>7281</v>
      </c>
      <c r="E4959" s="11" t="s">
        <v>7282</v>
      </c>
      <c r="F4959" s="6">
        <v>469595</v>
      </c>
      <c r="G4959" s="6" t="s">
        <v>6651</v>
      </c>
      <c r="H4959" s="16">
        <v>12756965.916999999</v>
      </c>
      <c r="I4959" s="12" t="s">
        <v>1556</v>
      </c>
      <c r="J4959" s="12" t="s">
        <v>2140</v>
      </c>
      <c r="K4959" s="15">
        <v>8826000</v>
      </c>
      <c r="L4959" s="13" t="s">
        <v>14</v>
      </c>
      <c r="M4959" s="7">
        <v>1</v>
      </c>
      <c r="N4959" s="17"/>
    </row>
    <row r="4960" spans="1:14" ht="78.75">
      <c r="A4960" s="6">
        <v>4958</v>
      </c>
      <c r="B4960" s="8" t="s">
        <v>6647</v>
      </c>
      <c r="C4960" s="9" t="s">
        <v>7149</v>
      </c>
      <c r="D4960" s="10" t="s">
        <v>7150</v>
      </c>
      <c r="E4960" s="11" t="s">
        <v>7282</v>
      </c>
      <c r="F4960" s="6">
        <v>469595</v>
      </c>
      <c r="G4960" s="6" t="s">
        <v>6651</v>
      </c>
      <c r="H4960" s="16">
        <v>12756965.916999999</v>
      </c>
      <c r="I4960" s="12" t="s">
        <v>1556</v>
      </c>
      <c r="J4960" s="12" t="s">
        <v>2140</v>
      </c>
      <c r="K4960" s="15">
        <f>K4959*0.49</f>
        <v>4324740</v>
      </c>
      <c r="L4960" s="13" t="s">
        <v>14</v>
      </c>
      <c r="M4960" s="7">
        <v>0.49</v>
      </c>
      <c r="N4960" s="17"/>
    </row>
    <row r="4961" spans="1:14" ht="78.75">
      <c r="A4961" s="6">
        <v>4959</v>
      </c>
      <c r="B4961" s="8" t="s">
        <v>6647</v>
      </c>
      <c r="C4961" s="9" t="s">
        <v>7283</v>
      </c>
      <c r="D4961" s="10" t="s">
        <v>7130</v>
      </c>
      <c r="E4961" s="11" t="s">
        <v>7282</v>
      </c>
      <c r="F4961" s="6">
        <v>469595</v>
      </c>
      <c r="G4961" s="6" t="s">
        <v>6651</v>
      </c>
      <c r="H4961" s="16">
        <v>12756965.916999999</v>
      </c>
      <c r="I4961" s="12" t="s">
        <v>1556</v>
      </c>
      <c r="J4961" s="12" t="s">
        <v>2140</v>
      </c>
      <c r="K4961" s="15">
        <f>K4959*0.51</f>
        <v>4501260</v>
      </c>
      <c r="L4961" s="13" t="s">
        <v>14</v>
      </c>
      <c r="M4961" s="7">
        <v>0.51</v>
      </c>
      <c r="N4961" s="17"/>
    </row>
    <row r="4962" spans="1:14" ht="127.5">
      <c r="A4962" s="6">
        <v>4960</v>
      </c>
      <c r="B4962" s="8" t="s">
        <v>6647</v>
      </c>
      <c r="C4962" s="9" t="s">
        <v>7284</v>
      </c>
      <c r="D4962" s="10" t="s">
        <v>7285</v>
      </c>
      <c r="E4962" s="11" t="s">
        <v>7286</v>
      </c>
      <c r="F4962" s="6">
        <v>282136</v>
      </c>
      <c r="G4962" s="6" t="s">
        <v>6651</v>
      </c>
      <c r="H4962" s="16">
        <v>71808875.810000002</v>
      </c>
      <c r="I4962" s="12" t="s">
        <v>7287</v>
      </c>
      <c r="J4962" s="12" t="s">
        <v>1944</v>
      </c>
      <c r="K4962" s="15">
        <v>3339000</v>
      </c>
      <c r="L4962" s="13" t="s">
        <v>15</v>
      </c>
      <c r="M4962" s="7">
        <v>1</v>
      </c>
      <c r="N4962" s="17"/>
    </row>
    <row r="4963" spans="1:14" ht="63">
      <c r="A4963" s="6">
        <v>4961</v>
      </c>
      <c r="B4963" s="8" t="s">
        <v>6647</v>
      </c>
      <c r="C4963" s="9" t="s">
        <v>7284</v>
      </c>
      <c r="D4963" s="10" t="s">
        <v>7285</v>
      </c>
      <c r="E4963" s="11" t="s">
        <v>7288</v>
      </c>
      <c r="F4963" s="6">
        <v>284621</v>
      </c>
      <c r="G4963" s="6" t="s">
        <v>6651</v>
      </c>
      <c r="H4963" s="16">
        <v>25225006.032000002</v>
      </c>
      <c r="I4963" s="12" t="s">
        <v>6844</v>
      </c>
      <c r="J4963" s="12" t="s">
        <v>2078</v>
      </c>
      <c r="K4963" s="15">
        <v>8010000</v>
      </c>
      <c r="L4963" s="13" t="s">
        <v>15</v>
      </c>
      <c r="M4963" s="7">
        <v>1</v>
      </c>
      <c r="N4963" s="17"/>
    </row>
    <row r="4964" spans="1:14" ht="31.5">
      <c r="A4964" s="6">
        <v>4962</v>
      </c>
      <c r="B4964" s="8" t="s">
        <v>6647</v>
      </c>
      <c r="C4964" s="9" t="s">
        <v>7289</v>
      </c>
      <c r="D4964" s="10" t="s">
        <v>7290</v>
      </c>
      <c r="E4964" s="11" t="s">
        <v>7291</v>
      </c>
      <c r="F4964" s="6">
        <v>420812</v>
      </c>
      <c r="G4964" s="6" t="s">
        <v>6651</v>
      </c>
      <c r="H4964" s="16">
        <v>2134732.65</v>
      </c>
      <c r="I4964" s="12" t="s">
        <v>6766</v>
      </c>
      <c r="J4964" s="12" t="s">
        <v>6914</v>
      </c>
      <c r="K4964" s="15">
        <v>2568000</v>
      </c>
      <c r="L4964" s="13" t="s">
        <v>15</v>
      </c>
      <c r="M4964" s="7">
        <v>1</v>
      </c>
      <c r="N4964" s="17"/>
    </row>
    <row r="4965" spans="1:14" ht="78.75">
      <c r="A4965" s="6">
        <v>4963</v>
      </c>
      <c r="B4965" s="8" t="s">
        <v>6647</v>
      </c>
      <c r="C4965" s="9" t="s">
        <v>7292</v>
      </c>
      <c r="D4965" s="10" t="s">
        <v>993</v>
      </c>
      <c r="E4965" s="11" t="s">
        <v>7293</v>
      </c>
      <c r="F4965" s="6">
        <v>195839</v>
      </c>
      <c r="G4965" s="6" t="s">
        <v>6651</v>
      </c>
      <c r="H4965" s="16">
        <v>74735528.605000004</v>
      </c>
      <c r="I4965" s="12" t="s">
        <v>4964</v>
      </c>
      <c r="J4965" s="12" t="s">
        <v>13185</v>
      </c>
      <c r="K4965" s="15">
        <v>4304000</v>
      </c>
      <c r="L4965" s="13" t="s">
        <v>15</v>
      </c>
      <c r="M4965" s="7">
        <v>1</v>
      </c>
      <c r="N4965" s="17"/>
    </row>
    <row r="4966" spans="1:14" ht="63.75">
      <c r="A4966" s="6">
        <v>4964</v>
      </c>
      <c r="B4966" s="8" t="s">
        <v>6647</v>
      </c>
      <c r="C4966" s="9" t="s">
        <v>7292</v>
      </c>
      <c r="D4966" s="10" t="s">
        <v>993</v>
      </c>
      <c r="E4966" s="11" t="s">
        <v>7294</v>
      </c>
      <c r="F4966" s="6">
        <v>96670</v>
      </c>
      <c r="G4966" s="6" t="s">
        <v>6651</v>
      </c>
      <c r="H4966" s="16">
        <v>32011378.25</v>
      </c>
      <c r="I4966" s="12" t="s">
        <v>7295</v>
      </c>
      <c r="J4966" s="12" t="s">
        <v>1764</v>
      </c>
      <c r="K4966" s="15">
        <v>5017000</v>
      </c>
      <c r="L4966" s="13" t="s">
        <v>15</v>
      </c>
      <c r="M4966" s="7">
        <v>1</v>
      </c>
      <c r="N4966" s="17"/>
    </row>
    <row r="4967" spans="1:14" ht="63">
      <c r="A4967" s="6">
        <v>4965</v>
      </c>
      <c r="B4967" s="8" t="s">
        <v>6647</v>
      </c>
      <c r="C4967" s="9" t="s">
        <v>7296</v>
      </c>
      <c r="D4967" s="10" t="s">
        <v>7297</v>
      </c>
      <c r="E4967" s="11" t="s">
        <v>7298</v>
      </c>
      <c r="F4967" s="6">
        <v>494154</v>
      </c>
      <c r="G4967" s="6" t="s">
        <v>6651</v>
      </c>
      <c r="H4967" s="16">
        <v>3401000</v>
      </c>
      <c r="I4967" s="12" t="s">
        <v>1693</v>
      </c>
      <c r="J4967" s="12" t="s">
        <v>6683</v>
      </c>
      <c r="K4967" s="15">
        <v>4151000</v>
      </c>
      <c r="L4967" s="13" t="s">
        <v>15</v>
      </c>
      <c r="M4967" s="7">
        <v>1</v>
      </c>
      <c r="N4967" s="17"/>
    </row>
    <row r="4968" spans="1:14" ht="78.75">
      <c r="A4968" s="6">
        <v>4966</v>
      </c>
      <c r="B4968" s="8" t="s">
        <v>6647</v>
      </c>
      <c r="C4968" s="9" t="s">
        <v>7299</v>
      </c>
      <c r="D4968" s="10" t="s">
        <v>7300</v>
      </c>
      <c r="E4968" s="11" t="s">
        <v>7301</v>
      </c>
      <c r="F4968" s="6">
        <v>313716</v>
      </c>
      <c r="G4968" s="6" t="s">
        <v>6651</v>
      </c>
      <c r="H4968" s="16">
        <v>10274761.1</v>
      </c>
      <c r="I4968" s="12" t="s">
        <v>6668</v>
      </c>
      <c r="J4968" s="12" t="s">
        <v>7157</v>
      </c>
      <c r="K4968" s="15">
        <v>3759000</v>
      </c>
      <c r="L4968" s="13" t="s">
        <v>15</v>
      </c>
      <c r="M4968" s="7">
        <v>1</v>
      </c>
      <c r="N4968" s="17"/>
    </row>
    <row r="4969" spans="1:14" ht="94.5">
      <c r="A4969" s="6">
        <v>4967</v>
      </c>
      <c r="B4969" s="8" t="s">
        <v>6647</v>
      </c>
      <c r="C4969" s="9" t="s">
        <v>7302</v>
      </c>
      <c r="D4969" s="10" t="s">
        <v>7303</v>
      </c>
      <c r="E4969" s="11" t="s">
        <v>7304</v>
      </c>
      <c r="F4969" s="6">
        <v>393808</v>
      </c>
      <c r="G4969" s="6" t="s">
        <v>6651</v>
      </c>
      <c r="H4969" s="16">
        <v>3305171.6</v>
      </c>
      <c r="I4969" s="12" t="s">
        <v>2381</v>
      </c>
      <c r="J4969" s="12" t="s">
        <v>2086</v>
      </c>
      <c r="K4969" s="15">
        <v>7353000</v>
      </c>
      <c r="L4969" s="13" t="s">
        <v>15</v>
      </c>
      <c r="M4969" s="7">
        <v>1</v>
      </c>
      <c r="N4969" s="17"/>
    </row>
    <row r="4970" spans="1:14" ht="47.25">
      <c r="A4970" s="6">
        <v>4968</v>
      </c>
      <c r="B4970" s="8" t="s">
        <v>6647</v>
      </c>
      <c r="C4970" s="9" t="s">
        <v>7305</v>
      </c>
      <c r="D4970" s="10" t="s">
        <v>7306</v>
      </c>
      <c r="E4970" s="11" t="s">
        <v>7307</v>
      </c>
      <c r="F4970" s="6">
        <v>494153</v>
      </c>
      <c r="G4970" s="6" t="s">
        <v>6651</v>
      </c>
      <c r="H4970" s="16">
        <v>31441438</v>
      </c>
      <c r="I4970" s="12"/>
      <c r="J4970" s="12"/>
      <c r="K4970" s="15">
        <v>4114000</v>
      </c>
      <c r="L4970" s="13" t="s">
        <v>15</v>
      </c>
      <c r="M4970" s="7">
        <v>1</v>
      </c>
      <c r="N4970" s="17"/>
    </row>
    <row r="4971" spans="1:14" ht="216.75">
      <c r="A4971" s="6">
        <v>4969</v>
      </c>
      <c r="B4971" s="8" t="s">
        <v>6647</v>
      </c>
      <c r="C4971" s="9" t="s">
        <v>7308</v>
      </c>
      <c r="D4971" s="10" t="s">
        <v>7309</v>
      </c>
      <c r="E4971" s="11" t="s">
        <v>7310</v>
      </c>
      <c r="F4971" s="6">
        <v>426842</v>
      </c>
      <c r="G4971" s="6" t="s">
        <v>6651</v>
      </c>
      <c r="H4971" s="16">
        <v>5782829.5499999998</v>
      </c>
      <c r="I4971" s="12" t="s">
        <v>7311</v>
      </c>
      <c r="J4971" s="12" t="s">
        <v>2252</v>
      </c>
      <c r="K4971" s="15">
        <v>4759000</v>
      </c>
      <c r="L4971" s="13" t="s">
        <v>15</v>
      </c>
      <c r="M4971" s="7">
        <v>1</v>
      </c>
      <c r="N4971" s="17"/>
    </row>
    <row r="4972" spans="1:14" ht="78.75">
      <c r="A4972" s="6">
        <v>4970</v>
      </c>
      <c r="B4972" s="8" t="s">
        <v>6647</v>
      </c>
      <c r="C4972" s="9" t="s">
        <v>7312</v>
      </c>
      <c r="D4972" s="10" t="s">
        <v>7313</v>
      </c>
      <c r="E4972" s="11" t="s">
        <v>7314</v>
      </c>
      <c r="F4972" s="6">
        <v>110494</v>
      </c>
      <c r="G4972" s="6" t="s">
        <v>6651</v>
      </c>
      <c r="H4972" s="16">
        <v>10003967.956</v>
      </c>
      <c r="I4972" s="12" t="s">
        <v>5137</v>
      </c>
      <c r="J4972" s="12" t="s">
        <v>7315</v>
      </c>
      <c r="K4972" s="15">
        <v>4644000</v>
      </c>
      <c r="L4972" s="13" t="s">
        <v>15</v>
      </c>
      <c r="M4972" s="7">
        <v>1</v>
      </c>
      <c r="N4972" s="17"/>
    </row>
    <row r="4973" spans="1:14" ht="102">
      <c r="A4973" s="6">
        <v>4971</v>
      </c>
      <c r="B4973" s="8" t="s">
        <v>6647</v>
      </c>
      <c r="C4973" s="9" t="s">
        <v>7316</v>
      </c>
      <c r="D4973" s="10" t="s">
        <v>6745</v>
      </c>
      <c r="E4973" s="11" t="s">
        <v>7317</v>
      </c>
      <c r="F4973" s="6">
        <v>315715</v>
      </c>
      <c r="G4973" s="6" t="s">
        <v>6651</v>
      </c>
      <c r="H4973" s="16">
        <v>50385286.623999998</v>
      </c>
      <c r="I4973" s="12" t="s">
        <v>7318</v>
      </c>
      <c r="J4973" s="12" t="s">
        <v>6683</v>
      </c>
      <c r="K4973" s="15">
        <v>19030000</v>
      </c>
      <c r="L4973" s="13" t="s">
        <v>15</v>
      </c>
      <c r="M4973" s="7">
        <v>1</v>
      </c>
      <c r="N4973" s="17"/>
    </row>
    <row r="4974" spans="1:14" ht="89.25">
      <c r="A4974" s="6">
        <v>4972</v>
      </c>
      <c r="B4974" s="8" t="s">
        <v>6647</v>
      </c>
      <c r="C4974" s="9" t="s">
        <v>7316</v>
      </c>
      <c r="D4974" s="10" t="s">
        <v>6745</v>
      </c>
      <c r="E4974" s="11" t="s">
        <v>7319</v>
      </c>
      <c r="F4974" s="6">
        <v>315714</v>
      </c>
      <c r="G4974" s="6" t="s">
        <v>6651</v>
      </c>
      <c r="H4974" s="16">
        <v>47269004.321999997</v>
      </c>
      <c r="I4974" s="12" t="s">
        <v>7318</v>
      </c>
      <c r="J4974" s="12" t="s">
        <v>7320</v>
      </c>
      <c r="K4974" s="15">
        <v>5542000</v>
      </c>
      <c r="L4974" s="13" t="s">
        <v>15</v>
      </c>
      <c r="M4974" s="7">
        <v>1</v>
      </c>
      <c r="N4974" s="17"/>
    </row>
    <row r="4975" spans="1:14" ht="47.25">
      <c r="A4975" s="6">
        <v>4973</v>
      </c>
      <c r="B4975" s="8" t="s">
        <v>6647</v>
      </c>
      <c r="C4975" s="9" t="s">
        <v>7321</v>
      </c>
      <c r="D4975" s="10" t="s">
        <v>7322</v>
      </c>
      <c r="E4975" s="11" t="s">
        <v>7323</v>
      </c>
      <c r="F4975" s="6">
        <v>188878</v>
      </c>
      <c r="G4975" s="6" t="s">
        <v>6651</v>
      </c>
      <c r="H4975" s="16">
        <v>24706609</v>
      </c>
      <c r="I4975" s="12" t="s">
        <v>7324</v>
      </c>
      <c r="J4975" s="12" t="s">
        <v>13238</v>
      </c>
      <c r="K4975" s="15">
        <v>5952000</v>
      </c>
      <c r="L4975" s="13" t="s">
        <v>15</v>
      </c>
      <c r="M4975" s="7">
        <v>1</v>
      </c>
      <c r="N4975" s="17"/>
    </row>
    <row r="4976" spans="1:14" ht="63">
      <c r="A4976" s="6">
        <v>4974</v>
      </c>
      <c r="B4976" s="8" t="s">
        <v>6647</v>
      </c>
      <c r="C4976" s="9" t="s">
        <v>7325</v>
      </c>
      <c r="D4976" s="10" t="s">
        <v>7326</v>
      </c>
      <c r="E4976" s="11" t="s">
        <v>7327</v>
      </c>
      <c r="F4976" s="6">
        <v>451484</v>
      </c>
      <c r="G4976" s="6" t="s">
        <v>6651</v>
      </c>
      <c r="H4976" s="16">
        <v>52605021.770000003</v>
      </c>
      <c r="I4976" s="12" t="s">
        <v>7328</v>
      </c>
      <c r="J4976" s="12" t="s">
        <v>7329</v>
      </c>
      <c r="K4976" s="15">
        <v>5548000</v>
      </c>
      <c r="L4976" s="13" t="s">
        <v>14</v>
      </c>
      <c r="M4976" s="7">
        <v>1</v>
      </c>
      <c r="N4976" s="17"/>
    </row>
    <row r="4977" spans="1:14" ht="63">
      <c r="A4977" s="6">
        <v>4975</v>
      </c>
      <c r="B4977" s="8" t="s">
        <v>6647</v>
      </c>
      <c r="C4977" s="9" t="s">
        <v>6959</v>
      </c>
      <c r="D4977" s="10" t="s">
        <v>7330</v>
      </c>
      <c r="E4977" s="11" t="s">
        <v>7327</v>
      </c>
      <c r="F4977" s="6">
        <v>451484</v>
      </c>
      <c r="G4977" s="6" t="s">
        <v>6651</v>
      </c>
      <c r="H4977" s="16">
        <v>52605021.770000003</v>
      </c>
      <c r="I4977" s="12" t="s">
        <v>7328</v>
      </c>
      <c r="J4977" s="12" t="s">
        <v>7329</v>
      </c>
      <c r="K4977" s="15">
        <f>K4976*0.49</f>
        <v>2718520</v>
      </c>
      <c r="L4977" s="13" t="s">
        <v>14</v>
      </c>
      <c r="M4977" s="7">
        <v>0.49</v>
      </c>
      <c r="N4977" s="17"/>
    </row>
    <row r="4978" spans="1:14" ht="63">
      <c r="A4978" s="6">
        <v>4976</v>
      </c>
      <c r="B4978" s="8" t="s">
        <v>6647</v>
      </c>
      <c r="C4978" s="9" t="s">
        <v>7331</v>
      </c>
      <c r="D4978" s="10" t="s">
        <v>7332</v>
      </c>
      <c r="E4978" s="11" t="s">
        <v>7327</v>
      </c>
      <c r="F4978" s="6">
        <v>451484</v>
      </c>
      <c r="G4978" s="6" t="s">
        <v>6651</v>
      </c>
      <c r="H4978" s="16">
        <v>52605021.770000003</v>
      </c>
      <c r="I4978" s="12" t="s">
        <v>7328</v>
      </c>
      <c r="J4978" s="12" t="s">
        <v>7329</v>
      </c>
      <c r="K4978" s="15">
        <f>K4976*0.51</f>
        <v>2829480</v>
      </c>
      <c r="L4978" s="13" t="s">
        <v>14</v>
      </c>
      <c r="M4978" s="7">
        <v>0.51</v>
      </c>
      <c r="N4978" s="17"/>
    </row>
    <row r="4979" spans="1:14" ht="76.5">
      <c r="A4979" s="6">
        <v>4977</v>
      </c>
      <c r="B4979" s="8" t="s">
        <v>6647</v>
      </c>
      <c r="C4979" s="9" t="s">
        <v>7333</v>
      </c>
      <c r="D4979" s="10" t="s">
        <v>7326</v>
      </c>
      <c r="E4979" s="11" t="s">
        <v>7334</v>
      </c>
      <c r="F4979" s="6">
        <v>313728</v>
      </c>
      <c r="G4979" s="6" t="s">
        <v>6651</v>
      </c>
      <c r="H4979" s="16">
        <v>26109498.280000001</v>
      </c>
      <c r="I4979" s="12" t="s">
        <v>7335</v>
      </c>
      <c r="J4979" s="12" t="s">
        <v>6967</v>
      </c>
      <c r="K4979" s="15">
        <v>22080000</v>
      </c>
      <c r="L4979" s="13" t="s">
        <v>14</v>
      </c>
      <c r="M4979" s="7">
        <v>1</v>
      </c>
      <c r="N4979" s="17"/>
    </row>
    <row r="4980" spans="1:14" ht="76.5">
      <c r="A4980" s="6">
        <v>4978</v>
      </c>
      <c r="B4980" s="8" t="s">
        <v>6647</v>
      </c>
      <c r="C4980" s="9" t="s">
        <v>6959</v>
      </c>
      <c r="D4980" s="10" t="s">
        <v>7330</v>
      </c>
      <c r="E4980" s="11" t="s">
        <v>7334</v>
      </c>
      <c r="F4980" s="6">
        <v>313728</v>
      </c>
      <c r="G4980" s="6" t="s">
        <v>6651</v>
      </c>
      <c r="H4980" s="16">
        <v>26109498.280000001</v>
      </c>
      <c r="I4980" s="12" t="s">
        <v>7335</v>
      </c>
      <c r="J4980" s="12" t="s">
        <v>6967</v>
      </c>
      <c r="K4980" s="15">
        <f>K4979*0.49</f>
        <v>10819200</v>
      </c>
      <c r="L4980" s="13" t="s">
        <v>14</v>
      </c>
      <c r="M4980" s="7">
        <v>0.49</v>
      </c>
      <c r="N4980" s="17"/>
    </row>
    <row r="4981" spans="1:14" ht="76.5">
      <c r="A4981" s="6">
        <v>4979</v>
      </c>
      <c r="B4981" s="8" t="s">
        <v>6647</v>
      </c>
      <c r="C4981" s="9" t="s">
        <v>7331</v>
      </c>
      <c r="D4981" s="10" t="s">
        <v>7332</v>
      </c>
      <c r="E4981" s="11" t="s">
        <v>7334</v>
      </c>
      <c r="F4981" s="6">
        <v>313728</v>
      </c>
      <c r="G4981" s="6" t="s">
        <v>6651</v>
      </c>
      <c r="H4981" s="16">
        <v>26109498.280000001</v>
      </c>
      <c r="I4981" s="12" t="s">
        <v>7335</v>
      </c>
      <c r="J4981" s="12" t="s">
        <v>6967</v>
      </c>
      <c r="K4981" s="15">
        <f>K4979*0.51</f>
        <v>11260800</v>
      </c>
      <c r="L4981" s="13" t="s">
        <v>14</v>
      </c>
      <c r="M4981" s="7">
        <v>0.51</v>
      </c>
      <c r="N4981" s="17"/>
    </row>
    <row r="4982" spans="1:14" ht="63">
      <c r="A4982" s="6">
        <v>4980</v>
      </c>
      <c r="B4982" s="8" t="s">
        <v>6647</v>
      </c>
      <c r="C4982" s="9" t="s">
        <v>7333</v>
      </c>
      <c r="D4982" s="10" t="s">
        <v>7326</v>
      </c>
      <c r="E4982" s="11" t="s">
        <v>7336</v>
      </c>
      <c r="F4982" s="6">
        <v>324342</v>
      </c>
      <c r="G4982" s="6" t="s">
        <v>6651</v>
      </c>
      <c r="H4982" s="16">
        <v>32308385</v>
      </c>
      <c r="I4982" s="12" t="s">
        <v>7337</v>
      </c>
      <c r="J4982" s="12" t="s">
        <v>2247</v>
      </c>
      <c r="K4982" s="15">
        <v>25490000</v>
      </c>
      <c r="L4982" s="13" t="s">
        <v>14</v>
      </c>
      <c r="M4982" s="7">
        <v>1</v>
      </c>
      <c r="N4982" s="17"/>
    </row>
    <row r="4983" spans="1:14" ht="63">
      <c r="A4983" s="6">
        <v>4981</v>
      </c>
      <c r="B4983" s="8" t="s">
        <v>6647</v>
      </c>
      <c r="C4983" s="9" t="s">
        <v>6959</v>
      </c>
      <c r="D4983" s="10" t="s">
        <v>7330</v>
      </c>
      <c r="E4983" s="11" t="s">
        <v>7336</v>
      </c>
      <c r="F4983" s="6">
        <v>324342</v>
      </c>
      <c r="G4983" s="6" t="s">
        <v>6651</v>
      </c>
      <c r="H4983" s="16">
        <v>32308385</v>
      </c>
      <c r="I4983" s="12" t="s">
        <v>7337</v>
      </c>
      <c r="J4983" s="12" t="s">
        <v>2247</v>
      </c>
      <c r="K4983" s="15">
        <f>K4982*0.49</f>
        <v>12490100</v>
      </c>
      <c r="L4983" s="13" t="s">
        <v>14</v>
      </c>
      <c r="M4983" s="7">
        <v>0.49</v>
      </c>
      <c r="N4983" s="17"/>
    </row>
    <row r="4984" spans="1:14" ht="63">
      <c r="A4984" s="6">
        <v>4982</v>
      </c>
      <c r="B4984" s="8" t="s">
        <v>6647</v>
      </c>
      <c r="C4984" s="9" t="s">
        <v>7331</v>
      </c>
      <c r="D4984" s="10" t="s">
        <v>7332</v>
      </c>
      <c r="E4984" s="11" t="s">
        <v>7336</v>
      </c>
      <c r="F4984" s="6">
        <v>324342</v>
      </c>
      <c r="G4984" s="6" t="s">
        <v>6651</v>
      </c>
      <c r="H4984" s="16">
        <v>32308385</v>
      </c>
      <c r="I4984" s="12" t="s">
        <v>7337</v>
      </c>
      <c r="J4984" s="12" t="s">
        <v>2247</v>
      </c>
      <c r="K4984" s="15">
        <f>K4982*0.51</f>
        <v>12999900</v>
      </c>
      <c r="L4984" s="13" t="s">
        <v>14</v>
      </c>
      <c r="M4984" s="7">
        <v>0.51</v>
      </c>
      <c r="N4984" s="17"/>
    </row>
    <row r="4985" spans="1:14" ht="102">
      <c r="A4985" s="6">
        <v>4983</v>
      </c>
      <c r="B4985" s="8" t="s">
        <v>6647</v>
      </c>
      <c r="C4985" s="9" t="s">
        <v>7338</v>
      </c>
      <c r="D4985" s="10" t="s">
        <v>7326</v>
      </c>
      <c r="E4985" s="11" t="s">
        <v>7339</v>
      </c>
      <c r="F4985" s="6">
        <v>416151</v>
      </c>
      <c r="G4985" s="6" t="s">
        <v>6651</v>
      </c>
      <c r="H4985" s="16">
        <v>45318457.299999997</v>
      </c>
      <c r="I4985" s="12" t="s">
        <v>6691</v>
      </c>
      <c r="J4985" s="12" t="s">
        <v>7340</v>
      </c>
      <c r="K4985" s="15">
        <v>15227000</v>
      </c>
      <c r="L4985" s="13" t="s">
        <v>14</v>
      </c>
      <c r="M4985" s="7">
        <v>1</v>
      </c>
      <c r="N4985" s="17"/>
    </row>
    <row r="4986" spans="1:14" ht="102">
      <c r="A4986" s="6">
        <v>4984</v>
      </c>
      <c r="B4986" s="8" t="s">
        <v>6647</v>
      </c>
      <c r="C4986" s="9" t="s">
        <v>6959</v>
      </c>
      <c r="D4986" s="10" t="s">
        <v>7330</v>
      </c>
      <c r="E4986" s="11" t="s">
        <v>7339</v>
      </c>
      <c r="F4986" s="6">
        <v>416151</v>
      </c>
      <c r="G4986" s="6" t="s">
        <v>6651</v>
      </c>
      <c r="H4986" s="16">
        <v>45318457.299999997</v>
      </c>
      <c r="I4986" s="12" t="s">
        <v>6691</v>
      </c>
      <c r="J4986" s="12" t="s">
        <v>7340</v>
      </c>
      <c r="K4986" s="15">
        <f>K4985*0.49</f>
        <v>7461230</v>
      </c>
      <c r="L4986" s="13" t="s">
        <v>14</v>
      </c>
      <c r="M4986" s="7">
        <v>0.49</v>
      </c>
      <c r="N4986" s="17"/>
    </row>
    <row r="4987" spans="1:14" ht="102">
      <c r="A4987" s="6">
        <v>4985</v>
      </c>
      <c r="B4987" s="8" t="s">
        <v>6647</v>
      </c>
      <c r="C4987" s="9" t="s">
        <v>7331</v>
      </c>
      <c r="D4987" s="10" t="s">
        <v>7332</v>
      </c>
      <c r="E4987" s="11" t="s">
        <v>7339</v>
      </c>
      <c r="F4987" s="6">
        <v>416151</v>
      </c>
      <c r="G4987" s="6" t="s">
        <v>6651</v>
      </c>
      <c r="H4987" s="16">
        <v>45318457.299999997</v>
      </c>
      <c r="I4987" s="12" t="s">
        <v>6691</v>
      </c>
      <c r="J4987" s="12" t="s">
        <v>7340</v>
      </c>
      <c r="K4987" s="15">
        <f>K4985*0.51</f>
        <v>7765770</v>
      </c>
      <c r="L4987" s="13" t="s">
        <v>14</v>
      </c>
      <c r="M4987" s="7">
        <v>0.51</v>
      </c>
      <c r="N4987" s="17"/>
    </row>
    <row r="4988" spans="1:14" ht="47.25">
      <c r="A4988" s="6">
        <v>4986</v>
      </c>
      <c r="B4988" s="8" t="s">
        <v>6647</v>
      </c>
      <c r="C4988" s="9" t="s">
        <v>7341</v>
      </c>
      <c r="D4988" s="10" t="s">
        <v>7342</v>
      </c>
      <c r="E4988" s="11" t="s">
        <v>7343</v>
      </c>
      <c r="F4988" s="6">
        <v>506712</v>
      </c>
      <c r="G4988" s="6" t="s">
        <v>6651</v>
      </c>
      <c r="H4988" s="16">
        <v>6523886.5499999998</v>
      </c>
      <c r="I4988" s="12" t="s">
        <v>2045</v>
      </c>
      <c r="J4988" s="12" t="s">
        <v>7344</v>
      </c>
      <c r="K4988" s="15">
        <v>12278000</v>
      </c>
      <c r="L4988" s="13" t="s">
        <v>15</v>
      </c>
      <c r="M4988" s="7">
        <v>1</v>
      </c>
      <c r="N4988" s="17"/>
    </row>
    <row r="4989" spans="1:14" ht="78.75">
      <c r="A4989" s="6">
        <v>4987</v>
      </c>
      <c r="B4989" s="8" t="s">
        <v>6647</v>
      </c>
      <c r="C4989" s="9" t="s">
        <v>7345</v>
      </c>
      <c r="D4989" s="10" t="s">
        <v>7346</v>
      </c>
      <c r="E4989" s="11" t="s">
        <v>7347</v>
      </c>
      <c r="F4989" s="6">
        <v>482692</v>
      </c>
      <c r="G4989" s="6" t="s">
        <v>6651</v>
      </c>
      <c r="H4989" s="16">
        <v>36824337.215000004</v>
      </c>
      <c r="I4989" s="12" t="s">
        <v>1791</v>
      </c>
      <c r="J4989" s="12" t="s">
        <v>6898</v>
      </c>
      <c r="K4989" s="15">
        <v>9479000</v>
      </c>
      <c r="L4989" s="13" t="s">
        <v>14</v>
      </c>
      <c r="M4989" s="7">
        <v>1</v>
      </c>
      <c r="N4989" s="17"/>
    </row>
    <row r="4990" spans="1:14" ht="78.75">
      <c r="A4990" s="6">
        <v>4988</v>
      </c>
      <c r="B4990" s="8" t="s">
        <v>6647</v>
      </c>
      <c r="C4990" s="9" t="s">
        <v>6731</v>
      </c>
      <c r="D4990" s="10" t="s">
        <v>7348</v>
      </c>
      <c r="E4990" s="11" t="s">
        <v>7347</v>
      </c>
      <c r="F4990" s="6">
        <v>482692</v>
      </c>
      <c r="G4990" s="6" t="s">
        <v>6651</v>
      </c>
      <c r="H4990" s="16">
        <v>36824337.215000004</v>
      </c>
      <c r="I4990" s="12" t="s">
        <v>1791</v>
      </c>
      <c r="J4990" s="12" t="s">
        <v>6898</v>
      </c>
      <c r="K4990" s="15">
        <f>K4989*0.9</f>
        <v>8531100</v>
      </c>
      <c r="L4990" s="13" t="s">
        <v>14</v>
      </c>
      <c r="M4990" s="7">
        <v>0.9</v>
      </c>
      <c r="N4990" s="17"/>
    </row>
    <row r="4991" spans="1:14" ht="78.75">
      <c r="A4991" s="6">
        <v>4989</v>
      </c>
      <c r="B4991" s="8" t="s">
        <v>6647</v>
      </c>
      <c r="C4991" s="9" t="s">
        <v>7349</v>
      </c>
      <c r="D4991" s="10" t="s">
        <v>3831</v>
      </c>
      <c r="E4991" s="11" t="s">
        <v>7347</v>
      </c>
      <c r="F4991" s="6">
        <v>482692</v>
      </c>
      <c r="G4991" s="6" t="s">
        <v>6651</v>
      </c>
      <c r="H4991" s="16">
        <v>36824337.215000004</v>
      </c>
      <c r="I4991" s="12" t="s">
        <v>1791</v>
      </c>
      <c r="J4991" s="12" t="s">
        <v>6898</v>
      </c>
      <c r="K4991" s="15">
        <f>K4989*0.1</f>
        <v>947900</v>
      </c>
      <c r="L4991" s="13" t="s">
        <v>14</v>
      </c>
      <c r="M4991" s="7">
        <v>0.1</v>
      </c>
      <c r="N4991" s="17"/>
    </row>
    <row r="4992" spans="1:14" ht="78.75">
      <c r="A4992" s="6">
        <v>4990</v>
      </c>
      <c r="B4992" s="8" t="s">
        <v>6647</v>
      </c>
      <c r="C4992" s="9" t="s">
        <v>7345</v>
      </c>
      <c r="D4992" s="10" t="s">
        <v>7346</v>
      </c>
      <c r="E4992" s="11" t="s">
        <v>7350</v>
      </c>
      <c r="F4992" s="6">
        <v>482693</v>
      </c>
      <c r="G4992" s="6" t="s">
        <v>6651</v>
      </c>
      <c r="H4992" s="16">
        <v>42940847.689000003</v>
      </c>
      <c r="I4992" s="12" t="s">
        <v>1791</v>
      </c>
      <c r="J4992" s="12" t="s">
        <v>6898</v>
      </c>
      <c r="K4992" s="15">
        <v>24908000</v>
      </c>
      <c r="L4992" s="13" t="s">
        <v>14</v>
      </c>
      <c r="M4992" s="7">
        <v>1</v>
      </c>
      <c r="N4992" s="17"/>
    </row>
    <row r="4993" spans="1:14" ht="78.75">
      <c r="A4993" s="6">
        <v>4991</v>
      </c>
      <c r="B4993" s="8" t="s">
        <v>6647</v>
      </c>
      <c r="C4993" s="9" t="s">
        <v>6731</v>
      </c>
      <c r="D4993" s="10" t="s">
        <v>7348</v>
      </c>
      <c r="E4993" s="11" t="s">
        <v>7350</v>
      </c>
      <c r="F4993" s="6">
        <v>482693</v>
      </c>
      <c r="G4993" s="6" t="s">
        <v>6651</v>
      </c>
      <c r="H4993" s="16">
        <v>42940847.689000003</v>
      </c>
      <c r="I4993" s="12" t="s">
        <v>1791</v>
      </c>
      <c r="J4993" s="12" t="s">
        <v>6898</v>
      </c>
      <c r="K4993" s="15">
        <f>K4992*0.9</f>
        <v>22417200</v>
      </c>
      <c r="L4993" s="13" t="s">
        <v>14</v>
      </c>
      <c r="M4993" s="7">
        <v>0.9</v>
      </c>
      <c r="N4993" s="17"/>
    </row>
    <row r="4994" spans="1:14" ht="78.75">
      <c r="A4994" s="6">
        <v>4992</v>
      </c>
      <c r="B4994" s="8" t="s">
        <v>6647</v>
      </c>
      <c r="C4994" s="9" t="s">
        <v>7349</v>
      </c>
      <c r="D4994" s="10" t="s">
        <v>3831</v>
      </c>
      <c r="E4994" s="11" t="s">
        <v>7350</v>
      </c>
      <c r="F4994" s="6">
        <v>482693</v>
      </c>
      <c r="G4994" s="6" t="s">
        <v>6651</v>
      </c>
      <c r="H4994" s="16">
        <v>42940847.689000003</v>
      </c>
      <c r="I4994" s="12" t="s">
        <v>1791</v>
      </c>
      <c r="J4994" s="12" t="s">
        <v>6898</v>
      </c>
      <c r="K4994" s="15">
        <f>K4992*0.1</f>
        <v>2490800</v>
      </c>
      <c r="L4994" s="13" t="s">
        <v>14</v>
      </c>
      <c r="M4994" s="7">
        <v>0.1</v>
      </c>
      <c r="N4994" s="17"/>
    </row>
    <row r="4995" spans="1:14" ht="63">
      <c r="A4995" s="6">
        <v>4993</v>
      </c>
      <c r="B4995" s="8" t="s">
        <v>6647</v>
      </c>
      <c r="C4995" s="9" t="s">
        <v>6684</v>
      </c>
      <c r="D4995" s="10" t="s">
        <v>6685</v>
      </c>
      <c r="E4995" s="11" t="s">
        <v>7351</v>
      </c>
      <c r="F4995" s="6">
        <v>485938</v>
      </c>
      <c r="G4995" s="6" t="s">
        <v>6651</v>
      </c>
      <c r="H4995" s="16">
        <v>2175006.9500000002</v>
      </c>
      <c r="I4995" s="12" t="s">
        <v>7352</v>
      </c>
      <c r="J4995" s="12" t="s">
        <v>7353</v>
      </c>
      <c r="K4995" s="15">
        <v>9304000</v>
      </c>
      <c r="L4995" s="13" t="s">
        <v>15</v>
      </c>
      <c r="M4995" s="7">
        <v>1</v>
      </c>
      <c r="N4995" s="17"/>
    </row>
    <row r="4996" spans="1:14" ht="63">
      <c r="A4996" s="6">
        <v>4994</v>
      </c>
      <c r="B4996" s="8" t="s">
        <v>6647</v>
      </c>
      <c r="C4996" s="9" t="s">
        <v>6684</v>
      </c>
      <c r="D4996" s="10" t="s">
        <v>6685</v>
      </c>
      <c r="E4996" s="11" t="s">
        <v>7354</v>
      </c>
      <c r="F4996" s="6">
        <v>476065</v>
      </c>
      <c r="G4996" s="6" t="s">
        <v>6651</v>
      </c>
      <c r="H4996" s="16">
        <v>4346784.6030000001</v>
      </c>
      <c r="I4996" s="12" t="s">
        <v>7355</v>
      </c>
      <c r="J4996" s="12" t="s">
        <v>6930</v>
      </c>
      <c r="K4996" s="15">
        <v>2671000</v>
      </c>
      <c r="L4996" s="13" t="s">
        <v>15</v>
      </c>
      <c r="M4996" s="7">
        <v>1</v>
      </c>
      <c r="N4996" s="17"/>
    </row>
    <row r="4997" spans="1:14" ht="63">
      <c r="A4997" s="6">
        <v>4995</v>
      </c>
      <c r="B4997" s="8" t="s">
        <v>6647</v>
      </c>
      <c r="C4997" s="9" t="s">
        <v>6684</v>
      </c>
      <c r="D4997" s="10" t="s">
        <v>6685</v>
      </c>
      <c r="E4997" s="11" t="s">
        <v>7356</v>
      </c>
      <c r="F4997" s="6">
        <v>430945</v>
      </c>
      <c r="G4997" s="6" t="s">
        <v>6651</v>
      </c>
      <c r="H4997" s="16">
        <v>3477764.75</v>
      </c>
      <c r="I4997" s="12" t="s">
        <v>6814</v>
      </c>
      <c r="J4997" s="12" t="s">
        <v>7357</v>
      </c>
      <c r="K4997" s="15">
        <v>11165000</v>
      </c>
      <c r="L4997" s="13" t="s">
        <v>15</v>
      </c>
      <c r="M4997" s="7">
        <v>1</v>
      </c>
      <c r="N4997" s="17"/>
    </row>
    <row r="4998" spans="1:14" ht="94.5">
      <c r="A4998" s="6">
        <v>4996</v>
      </c>
      <c r="B4998" s="8" t="s">
        <v>6647</v>
      </c>
      <c r="C4998" s="9" t="s">
        <v>6684</v>
      </c>
      <c r="D4998" s="10" t="s">
        <v>6685</v>
      </c>
      <c r="E4998" s="11" t="s">
        <v>7358</v>
      </c>
      <c r="F4998" s="6">
        <v>402896</v>
      </c>
      <c r="G4998" s="6" t="s">
        <v>6651</v>
      </c>
      <c r="H4998" s="16">
        <v>8713556</v>
      </c>
      <c r="I4998" s="12" t="s">
        <v>7359</v>
      </c>
      <c r="J4998" s="12" t="s">
        <v>7360</v>
      </c>
      <c r="K4998" s="15">
        <v>16762000</v>
      </c>
      <c r="L4998" s="13" t="s">
        <v>15</v>
      </c>
      <c r="M4998" s="7">
        <v>1</v>
      </c>
      <c r="N4998" s="17"/>
    </row>
    <row r="4999" spans="1:14" ht="63">
      <c r="A4999" s="6">
        <v>4997</v>
      </c>
      <c r="B4999" s="8" t="s">
        <v>6647</v>
      </c>
      <c r="C4999" s="9" t="s">
        <v>6684</v>
      </c>
      <c r="D4999" s="10" t="s">
        <v>6685</v>
      </c>
      <c r="E4999" s="11" t="s">
        <v>7361</v>
      </c>
      <c r="F4999" s="6">
        <v>409281</v>
      </c>
      <c r="G4999" s="6" t="s">
        <v>6651</v>
      </c>
      <c r="H4999" s="16">
        <v>3269239.75</v>
      </c>
      <c r="I4999" s="12" t="s">
        <v>7088</v>
      </c>
      <c r="J4999" s="12" t="s">
        <v>2078</v>
      </c>
      <c r="K4999" s="15">
        <v>5855000</v>
      </c>
      <c r="L4999" s="13" t="s">
        <v>15</v>
      </c>
      <c r="M4999" s="7">
        <v>1</v>
      </c>
      <c r="N4999" s="17"/>
    </row>
    <row r="5000" spans="1:14" ht="63">
      <c r="A5000" s="6">
        <v>4998</v>
      </c>
      <c r="B5000" s="8" t="s">
        <v>6647</v>
      </c>
      <c r="C5000" s="9" t="s">
        <v>7362</v>
      </c>
      <c r="D5000" s="10" t="s">
        <v>7363</v>
      </c>
      <c r="E5000" s="11" t="s">
        <v>7364</v>
      </c>
      <c r="F5000" s="6">
        <v>81691</v>
      </c>
      <c r="G5000" s="6" t="s">
        <v>6651</v>
      </c>
      <c r="H5000" s="16">
        <v>230599614.59999999</v>
      </c>
      <c r="I5000" s="12" t="s">
        <v>7365</v>
      </c>
      <c r="J5000" s="12" t="s">
        <v>2078</v>
      </c>
      <c r="K5000" s="15">
        <v>13013000</v>
      </c>
      <c r="L5000" s="13" t="s">
        <v>15</v>
      </c>
      <c r="M5000" s="7">
        <v>1</v>
      </c>
      <c r="N5000" s="17"/>
    </row>
    <row r="5001" spans="1:14" ht="89.25">
      <c r="A5001" s="6">
        <v>4999</v>
      </c>
      <c r="B5001" s="8" t="s">
        <v>6647</v>
      </c>
      <c r="C5001" s="9" t="s">
        <v>7366</v>
      </c>
      <c r="D5001" s="10" t="s">
        <v>7367</v>
      </c>
      <c r="E5001" s="11" t="s">
        <v>7368</v>
      </c>
      <c r="F5001" s="6">
        <v>175159</v>
      </c>
      <c r="G5001" s="6" t="s">
        <v>6651</v>
      </c>
      <c r="H5001" s="16">
        <v>30914792</v>
      </c>
      <c r="I5001" s="12" t="s">
        <v>7369</v>
      </c>
      <c r="J5001" s="12" t="s">
        <v>4785</v>
      </c>
      <c r="K5001" s="15">
        <v>12781000</v>
      </c>
      <c r="L5001" s="13" t="s">
        <v>15</v>
      </c>
      <c r="M5001" s="7">
        <v>1</v>
      </c>
      <c r="N5001" s="17"/>
    </row>
    <row r="5002" spans="1:14" ht="47.25">
      <c r="A5002" s="6">
        <v>5000</v>
      </c>
      <c r="B5002" s="8" t="s">
        <v>6647</v>
      </c>
      <c r="C5002" s="9" t="s">
        <v>7370</v>
      </c>
      <c r="D5002" s="10" t="s">
        <v>7371</v>
      </c>
      <c r="E5002" s="11" t="s">
        <v>7372</v>
      </c>
      <c r="F5002" s="6">
        <v>284620</v>
      </c>
      <c r="G5002" s="6" t="s">
        <v>6651</v>
      </c>
      <c r="H5002" s="16">
        <v>41091474</v>
      </c>
      <c r="I5002" s="12" t="s">
        <v>7373</v>
      </c>
      <c r="J5002" s="12" t="s">
        <v>2078</v>
      </c>
      <c r="K5002" s="15">
        <v>5860000</v>
      </c>
      <c r="L5002" s="13" t="s">
        <v>15</v>
      </c>
      <c r="M5002" s="7">
        <v>1</v>
      </c>
      <c r="N5002" s="17"/>
    </row>
    <row r="5003" spans="1:14" ht="165.75">
      <c r="A5003" s="6">
        <v>5001</v>
      </c>
      <c r="B5003" s="8" t="s">
        <v>6647</v>
      </c>
      <c r="C5003" s="9" t="s">
        <v>7374</v>
      </c>
      <c r="D5003" s="10" t="s">
        <v>7371</v>
      </c>
      <c r="E5003" s="11" t="s">
        <v>7375</v>
      </c>
      <c r="F5003" s="6">
        <v>277815</v>
      </c>
      <c r="G5003" s="6" t="s">
        <v>6651</v>
      </c>
      <c r="H5003" s="16">
        <v>38404042.93</v>
      </c>
      <c r="I5003" s="12" t="s">
        <v>7376</v>
      </c>
      <c r="J5003" s="12" t="s">
        <v>13153</v>
      </c>
      <c r="K5003" s="15">
        <v>9019000</v>
      </c>
      <c r="L5003" s="13" t="s">
        <v>15</v>
      </c>
      <c r="M5003" s="7">
        <v>1</v>
      </c>
      <c r="N5003" s="17"/>
    </row>
    <row r="5004" spans="1:14" ht="78.75">
      <c r="A5004" s="6">
        <v>5002</v>
      </c>
      <c r="B5004" s="8" t="s">
        <v>6647</v>
      </c>
      <c r="C5004" s="9" t="s">
        <v>7377</v>
      </c>
      <c r="D5004" s="10" t="s">
        <v>6687</v>
      </c>
      <c r="E5004" s="11" t="s">
        <v>7378</v>
      </c>
      <c r="F5004" s="6">
        <v>393812</v>
      </c>
      <c r="G5004" s="6" t="s">
        <v>6651</v>
      </c>
      <c r="H5004" s="16">
        <v>13927741.949999999</v>
      </c>
      <c r="I5004" s="12" t="s">
        <v>6797</v>
      </c>
      <c r="J5004" s="12" t="s">
        <v>2176</v>
      </c>
      <c r="K5004" s="15">
        <v>2855000</v>
      </c>
      <c r="L5004" s="13" t="s">
        <v>15</v>
      </c>
      <c r="M5004" s="7">
        <v>1</v>
      </c>
      <c r="N5004" s="17"/>
    </row>
    <row r="5005" spans="1:14" ht="78.75">
      <c r="A5005" s="6">
        <v>5003</v>
      </c>
      <c r="B5005" s="8" t="s">
        <v>6647</v>
      </c>
      <c r="C5005" s="9" t="s">
        <v>7379</v>
      </c>
      <c r="D5005" s="10" t="s">
        <v>7380</v>
      </c>
      <c r="E5005" s="11" t="s">
        <v>7381</v>
      </c>
      <c r="F5005" s="6">
        <v>398453</v>
      </c>
      <c r="G5005" s="6" t="s">
        <v>6651</v>
      </c>
      <c r="H5005" s="16">
        <v>13077753.199999999</v>
      </c>
      <c r="I5005" s="12" t="s">
        <v>7382</v>
      </c>
      <c r="J5005" s="12" t="s">
        <v>2276</v>
      </c>
      <c r="K5005" s="15">
        <v>13930000</v>
      </c>
      <c r="L5005" s="13" t="s">
        <v>15</v>
      </c>
      <c r="M5005" s="7">
        <v>1</v>
      </c>
      <c r="N5005" s="17"/>
    </row>
    <row r="5006" spans="1:14" ht="78.75">
      <c r="A5006" s="6">
        <v>5004</v>
      </c>
      <c r="B5006" s="8" t="s">
        <v>6647</v>
      </c>
      <c r="C5006" s="9" t="s">
        <v>7383</v>
      </c>
      <c r="D5006" s="10" t="s">
        <v>7384</v>
      </c>
      <c r="E5006" s="11" t="s">
        <v>7385</v>
      </c>
      <c r="F5006" s="6">
        <v>462380</v>
      </c>
      <c r="G5006" s="6" t="s">
        <v>6651</v>
      </c>
      <c r="H5006" s="16">
        <v>21007980.585000001</v>
      </c>
      <c r="I5006" s="12" t="s">
        <v>2139</v>
      </c>
      <c r="J5006" s="12" t="s">
        <v>7386</v>
      </c>
      <c r="K5006" s="15">
        <v>12400000</v>
      </c>
      <c r="L5006" s="13" t="s">
        <v>14</v>
      </c>
      <c r="M5006" s="7">
        <v>1</v>
      </c>
      <c r="N5006" s="17"/>
    </row>
    <row r="5007" spans="1:14" ht="78.75">
      <c r="A5007" s="6">
        <v>5005</v>
      </c>
      <c r="B5007" s="8" t="s">
        <v>6647</v>
      </c>
      <c r="C5007" s="9" t="s">
        <v>7387</v>
      </c>
      <c r="D5007" s="10" t="s">
        <v>7388</v>
      </c>
      <c r="E5007" s="11" t="s">
        <v>7385</v>
      </c>
      <c r="F5007" s="6">
        <v>462380</v>
      </c>
      <c r="G5007" s="6" t="s">
        <v>6651</v>
      </c>
      <c r="H5007" s="16">
        <v>21007980.585000001</v>
      </c>
      <c r="I5007" s="12" t="s">
        <v>2139</v>
      </c>
      <c r="J5007" s="12" t="s">
        <v>7386</v>
      </c>
      <c r="K5007" s="15">
        <f>K5006*0.51</f>
        <v>6324000</v>
      </c>
      <c r="L5007" s="13" t="s">
        <v>14</v>
      </c>
      <c r="M5007" s="7">
        <v>0.15</v>
      </c>
      <c r="N5007" s="17"/>
    </row>
    <row r="5008" spans="1:14" ht="78.75">
      <c r="A5008" s="6">
        <v>5006</v>
      </c>
      <c r="B5008" s="8" t="s">
        <v>6647</v>
      </c>
      <c r="C5008" s="9" t="s">
        <v>7389</v>
      </c>
      <c r="D5008" s="10" t="s">
        <v>6916</v>
      </c>
      <c r="E5008" s="11" t="s">
        <v>7385</v>
      </c>
      <c r="F5008" s="6">
        <v>462380</v>
      </c>
      <c r="G5008" s="6" t="s">
        <v>6651</v>
      </c>
      <c r="H5008" s="16">
        <v>21007980.585000001</v>
      </c>
      <c r="I5008" s="12" t="s">
        <v>2139</v>
      </c>
      <c r="J5008" s="12" t="s">
        <v>7386</v>
      </c>
      <c r="K5008" s="15">
        <f>K5006*0.85</f>
        <v>10540000</v>
      </c>
      <c r="L5008" s="13" t="s">
        <v>14</v>
      </c>
      <c r="M5008" s="7">
        <v>0.85</v>
      </c>
      <c r="N5008" s="17"/>
    </row>
    <row r="5009" spans="1:14" ht="63">
      <c r="A5009" s="6">
        <v>5007</v>
      </c>
      <c r="B5009" s="8" t="s">
        <v>6647</v>
      </c>
      <c r="C5009" s="9" t="s">
        <v>7390</v>
      </c>
      <c r="D5009" s="10" t="s">
        <v>7391</v>
      </c>
      <c r="E5009" s="11" t="s">
        <v>7392</v>
      </c>
      <c r="F5009" s="6">
        <v>416154</v>
      </c>
      <c r="G5009" s="6" t="s">
        <v>6651</v>
      </c>
      <c r="H5009" s="16">
        <v>29005103.27</v>
      </c>
      <c r="I5009" s="12" t="s">
        <v>2095</v>
      </c>
      <c r="J5009" s="12" t="s">
        <v>7360</v>
      </c>
      <c r="K5009" s="15">
        <v>15063000</v>
      </c>
      <c r="L5009" s="13" t="s">
        <v>14</v>
      </c>
      <c r="M5009" s="7">
        <v>1</v>
      </c>
      <c r="N5009" s="17"/>
    </row>
    <row r="5010" spans="1:14" ht="63">
      <c r="A5010" s="6">
        <v>5008</v>
      </c>
      <c r="B5010" s="8" t="s">
        <v>6647</v>
      </c>
      <c r="C5010" s="9" t="s">
        <v>7389</v>
      </c>
      <c r="D5010" s="10" t="s">
        <v>6916</v>
      </c>
      <c r="E5010" s="11" t="s">
        <v>7392</v>
      </c>
      <c r="F5010" s="6">
        <v>416154</v>
      </c>
      <c r="G5010" s="6" t="s">
        <v>6651</v>
      </c>
      <c r="H5010" s="16">
        <v>29005103.27</v>
      </c>
      <c r="I5010" s="12" t="s">
        <v>2095</v>
      </c>
      <c r="J5010" s="12" t="s">
        <v>7360</v>
      </c>
      <c r="K5010" s="15">
        <f>K5009*0.9</f>
        <v>13556700</v>
      </c>
      <c r="L5010" s="13" t="s">
        <v>14</v>
      </c>
      <c r="M5010" s="7">
        <v>0.9</v>
      </c>
      <c r="N5010" s="17"/>
    </row>
    <row r="5011" spans="1:14" ht="63">
      <c r="A5011" s="6">
        <v>5009</v>
      </c>
      <c r="B5011" s="8" t="s">
        <v>6647</v>
      </c>
      <c r="C5011" s="9" t="s">
        <v>7393</v>
      </c>
      <c r="D5011" s="10" t="s">
        <v>7394</v>
      </c>
      <c r="E5011" s="11" t="s">
        <v>7392</v>
      </c>
      <c r="F5011" s="6">
        <v>416154</v>
      </c>
      <c r="G5011" s="6" t="s">
        <v>6651</v>
      </c>
      <c r="H5011" s="16">
        <v>29005103.27</v>
      </c>
      <c r="I5011" s="12" t="s">
        <v>2095</v>
      </c>
      <c r="J5011" s="12" t="s">
        <v>7360</v>
      </c>
      <c r="K5011" s="15">
        <f>K5009*0.1</f>
        <v>1506300</v>
      </c>
      <c r="L5011" s="13" t="s">
        <v>14</v>
      </c>
      <c r="M5011" s="7">
        <v>0.1</v>
      </c>
      <c r="N5011" s="17"/>
    </row>
    <row r="5012" spans="1:14" ht="63">
      <c r="A5012" s="6">
        <v>5010</v>
      </c>
      <c r="B5012" s="8" t="s">
        <v>6647</v>
      </c>
      <c r="C5012" s="9" t="s">
        <v>7390</v>
      </c>
      <c r="D5012" s="10" t="s">
        <v>7391</v>
      </c>
      <c r="E5012" s="11" t="s">
        <v>7395</v>
      </c>
      <c r="F5012" s="6">
        <v>422734</v>
      </c>
      <c r="G5012" s="6" t="s">
        <v>6651</v>
      </c>
      <c r="H5012" s="16">
        <v>18250296.059999999</v>
      </c>
      <c r="I5012" s="12" t="s">
        <v>2095</v>
      </c>
      <c r="J5012" s="12" t="s">
        <v>7396</v>
      </c>
      <c r="K5012" s="15">
        <v>20896000</v>
      </c>
      <c r="L5012" s="13" t="s">
        <v>14</v>
      </c>
      <c r="M5012" s="7">
        <v>1</v>
      </c>
      <c r="N5012" s="17"/>
    </row>
    <row r="5013" spans="1:14" ht="63">
      <c r="A5013" s="6">
        <v>5011</v>
      </c>
      <c r="B5013" s="8" t="s">
        <v>6647</v>
      </c>
      <c r="C5013" s="9" t="s">
        <v>7389</v>
      </c>
      <c r="D5013" s="10" t="s">
        <v>6916</v>
      </c>
      <c r="E5013" s="11" t="s">
        <v>7397</v>
      </c>
      <c r="F5013" s="6">
        <v>422734</v>
      </c>
      <c r="G5013" s="6" t="s">
        <v>6651</v>
      </c>
      <c r="H5013" s="16">
        <v>18250296.059999999</v>
      </c>
      <c r="I5013" s="12" t="s">
        <v>2095</v>
      </c>
      <c r="J5013" s="12" t="s">
        <v>7396</v>
      </c>
      <c r="K5013" s="15">
        <f>K5012*0.9</f>
        <v>18806400</v>
      </c>
      <c r="L5013" s="13" t="s">
        <v>14</v>
      </c>
      <c r="M5013" s="7">
        <v>0.9</v>
      </c>
      <c r="N5013" s="17"/>
    </row>
    <row r="5014" spans="1:14" ht="63">
      <c r="A5014" s="6">
        <v>5012</v>
      </c>
      <c r="B5014" s="8" t="s">
        <v>6647</v>
      </c>
      <c r="C5014" s="9" t="s">
        <v>7393</v>
      </c>
      <c r="D5014" s="10" t="s">
        <v>7394</v>
      </c>
      <c r="E5014" s="11" t="s">
        <v>7398</v>
      </c>
      <c r="F5014" s="6">
        <v>422734</v>
      </c>
      <c r="G5014" s="6" t="s">
        <v>6651</v>
      </c>
      <c r="H5014" s="16">
        <v>18250296.059999999</v>
      </c>
      <c r="I5014" s="12" t="s">
        <v>2095</v>
      </c>
      <c r="J5014" s="12" t="s">
        <v>7396</v>
      </c>
      <c r="K5014" s="15">
        <f>K5012*0.1</f>
        <v>2089600</v>
      </c>
      <c r="L5014" s="13" t="s">
        <v>14</v>
      </c>
      <c r="M5014" s="7">
        <v>0.1</v>
      </c>
      <c r="N5014" s="17"/>
    </row>
    <row r="5015" spans="1:14" ht="47.25">
      <c r="A5015" s="6">
        <v>5013</v>
      </c>
      <c r="B5015" s="8" t="s">
        <v>6647</v>
      </c>
      <c r="C5015" s="9" t="s">
        <v>7399</v>
      </c>
      <c r="D5015" s="10" t="s">
        <v>440</v>
      </c>
      <c r="E5015" s="11" t="s">
        <v>7400</v>
      </c>
      <c r="F5015" s="6">
        <v>422744</v>
      </c>
      <c r="G5015" s="6" t="s">
        <v>6651</v>
      </c>
      <c r="H5015" s="16">
        <v>1658442.55</v>
      </c>
      <c r="I5015" s="12" t="s">
        <v>1952</v>
      </c>
      <c r="J5015" s="12" t="s">
        <v>7114</v>
      </c>
      <c r="K5015" s="15">
        <v>0</v>
      </c>
      <c r="L5015" s="13" t="s">
        <v>15</v>
      </c>
      <c r="M5015" s="7">
        <v>1</v>
      </c>
      <c r="N5015" s="17"/>
    </row>
    <row r="5016" spans="1:14" ht="94.5">
      <c r="A5016" s="6">
        <v>5014</v>
      </c>
      <c r="B5016" s="8" t="s">
        <v>6647</v>
      </c>
      <c r="C5016" s="9" t="s">
        <v>7401</v>
      </c>
      <c r="D5016" s="10" t="s">
        <v>6654</v>
      </c>
      <c r="E5016" s="11" t="s">
        <v>7402</v>
      </c>
      <c r="F5016" s="6">
        <v>160130</v>
      </c>
      <c r="G5016" s="6" t="s">
        <v>6651</v>
      </c>
      <c r="H5016" s="16">
        <v>9106255.4370000008</v>
      </c>
      <c r="I5016" s="12" t="s">
        <v>7403</v>
      </c>
      <c r="J5016" s="12" t="s">
        <v>2195</v>
      </c>
      <c r="K5016" s="15">
        <v>6013000</v>
      </c>
      <c r="L5016" s="13" t="s">
        <v>15</v>
      </c>
      <c r="M5016" s="7">
        <v>1</v>
      </c>
      <c r="N5016" s="17"/>
    </row>
    <row r="5017" spans="1:14" ht="126">
      <c r="A5017" s="6">
        <v>5015</v>
      </c>
      <c r="B5017" s="8" t="s">
        <v>6647</v>
      </c>
      <c r="C5017" s="9" t="s">
        <v>7404</v>
      </c>
      <c r="D5017" s="10" t="s">
        <v>7405</v>
      </c>
      <c r="E5017" s="11" t="s">
        <v>7406</v>
      </c>
      <c r="F5017" s="6">
        <v>276977</v>
      </c>
      <c r="G5017" s="6" t="s">
        <v>6651</v>
      </c>
      <c r="H5017" s="16">
        <v>17694692.399999999</v>
      </c>
      <c r="I5017" s="12" t="s">
        <v>2364</v>
      </c>
      <c r="J5017" s="12" t="s">
        <v>2078</v>
      </c>
      <c r="K5017" s="15">
        <v>8364000</v>
      </c>
      <c r="L5017" s="13" t="s">
        <v>15</v>
      </c>
      <c r="M5017" s="7">
        <v>1</v>
      </c>
      <c r="N5017" s="17"/>
    </row>
    <row r="5018" spans="1:14" ht="141.75">
      <c r="A5018" s="6">
        <v>5016</v>
      </c>
      <c r="B5018" s="8" t="s">
        <v>6647</v>
      </c>
      <c r="C5018" s="9" t="s">
        <v>7407</v>
      </c>
      <c r="D5018" s="10" t="s">
        <v>7405</v>
      </c>
      <c r="E5018" s="11" t="s">
        <v>7408</v>
      </c>
      <c r="F5018" s="6">
        <v>398455</v>
      </c>
      <c r="G5018" s="6" t="s">
        <v>6651</v>
      </c>
      <c r="H5018" s="16">
        <v>9679236.5</v>
      </c>
      <c r="I5018" s="12" t="s">
        <v>7409</v>
      </c>
      <c r="J5018" s="12" t="s">
        <v>7410</v>
      </c>
      <c r="K5018" s="15">
        <v>26662000</v>
      </c>
      <c r="L5018" s="13" t="s">
        <v>15</v>
      </c>
      <c r="M5018" s="7">
        <v>1</v>
      </c>
      <c r="N5018" s="17"/>
    </row>
    <row r="5019" spans="1:14" ht="63">
      <c r="A5019" s="6">
        <v>5017</v>
      </c>
      <c r="B5019" s="8" t="s">
        <v>6647</v>
      </c>
      <c r="C5019" s="9" t="s">
        <v>7411</v>
      </c>
      <c r="D5019" s="10" t="s">
        <v>7412</v>
      </c>
      <c r="E5019" s="11" t="s">
        <v>7413</v>
      </c>
      <c r="F5019" s="6">
        <v>145132</v>
      </c>
      <c r="G5019" s="6" t="s">
        <v>6651</v>
      </c>
      <c r="H5019" s="16">
        <v>27156621</v>
      </c>
      <c r="I5019" s="12" t="s">
        <v>7414</v>
      </c>
      <c r="J5019" s="12" t="s">
        <v>2078</v>
      </c>
      <c r="K5019" s="15">
        <v>4620000</v>
      </c>
      <c r="L5019" s="13" t="s">
        <v>15</v>
      </c>
      <c r="M5019" s="7">
        <v>1</v>
      </c>
      <c r="N5019" s="17"/>
    </row>
    <row r="5020" spans="1:14" ht="114.75">
      <c r="A5020" s="6">
        <v>5018</v>
      </c>
      <c r="B5020" s="8" t="s">
        <v>6647</v>
      </c>
      <c r="C5020" s="9" t="s">
        <v>7415</v>
      </c>
      <c r="D5020" s="10" t="s">
        <v>7416</v>
      </c>
      <c r="E5020" s="11" t="s">
        <v>7417</v>
      </c>
      <c r="F5020" s="6">
        <v>430942</v>
      </c>
      <c r="G5020" s="6" t="s">
        <v>6651</v>
      </c>
      <c r="H5020" s="16">
        <v>23363489.859999999</v>
      </c>
      <c r="I5020" s="12" t="s">
        <v>6758</v>
      </c>
      <c r="J5020" s="12" t="s">
        <v>7168</v>
      </c>
      <c r="K5020" s="15">
        <v>24953000</v>
      </c>
      <c r="L5020" s="13" t="s">
        <v>14</v>
      </c>
      <c r="M5020" s="7">
        <v>1</v>
      </c>
      <c r="N5020" s="17"/>
    </row>
    <row r="5021" spans="1:14" ht="114.75">
      <c r="A5021" s="6">
        <v>5019</v>
      </c>
      <c r="B5021" s="8" t="s">
        <v>6647</v>
      </c>
      <c r="C5021" s="9" t="s">
        <v>7418</v>
      </c>
      <c r="D5021" s="10" t="s">
        <v>7419</v>
      </c>
      <c r="E5021" s="11" t="s">
        <v>7417</v>
      </c>
      <c r="F5021" s="6">
        <v>430942</v>
      </c>
      <c r="G5021" s="6" t="s">
        <v>6651</v>
      </c>
      <c r="H5021" s="16">
        <v>23363489.859999999</v>
      </c>
      <c r="I5021" s="12" t="s">
        <v>6758</v>
      </c>
      <c r="J5021" s="12" t="s">
        <v>7168</v>
      </c>
      <c r="K5021" s="15">
        <f>K5020*0.49</f>
        <v>12226970</v>
      </c>
      <c r="L5021" s="13" t="s">
        <v>14</v>
      </c>
      <c r="M5021" s="7">
        <v>0.49</v>
      </c>
      <c r="N5021" s="17"/>
    </row>
    <row r="5022" spans="1:14" ht="114.75">
      <c r="A5022" s="6">
        <v>5020</v>
      </c>
      <c r="B5022" s="8" t="s">
        <v>6647</v>
      </c>
      <c r="C5022" s="9" t="s">
        <v>6760</v>
      </c>
      <c r="D5022" s="10" t="s">
        <v>6761</v>
      </c>
      <c r="E5022" s="11" t="s">
        <v>7417</v>
      </c>
      <c r="F5022" s="6">
        <v>430942</v>
      </c>
      <c r="G5022" s="6" t="s">
        <v>6651</v>
      </c>
      <c r="H5022" s="16">
        <v>23363489.859999999</v>
      </c>
      <c r="I5022" s="12" t="s">
        <v>6758</v>
      </c>
      <c r="J5022" s="12" t="s">
        <v>7168</v>
      </c>
      <c r="K5022" s="15">
        <f>K5020*0.51</f>
        <v>12726030</v>
      </c>
      <c r="L5022" s="13" t="s">
        <v>14</v>
      </c>
      <c r="M5022" s="7">
        <v>0.51</v>
      </c>
      <c r="N5022" s="17"/>
    </row>
    <row r="5023" spans="1:14" ht="216.75">
      <c r="A5023" s="6">
        <v>5021</v>
      </c>
      <c r="B5023" s="8" t="s">
        <v>6647</v>
      </c>
      <c r="C5023" s="9" t="s">
        <v>7420</v>
      </c>
      <c r="D5023" s="10" t="s">
        <v>7421</v>
      </c>
      <c r="E5023" s="11" t="s">
        <v>7422</v>
      </c>
      <c r="F5023" s="6">
        <v>292284</v>
      </c>
      <c r="G5023" s="6" t="s">
        <v>6651</v>
      </c>
      <c r="H5023" s="16">
        <v>40770506.204000004</v>
      </c>
      <c r="I5023" s="12" t="s">
        <v>6719</v>
      </c>
      <c r="J5023" s="12" t="s">
        <v>7423</v>
      </c>
      <c r="K5023" s="15">
        <v>22009000</v>
      </c>
      <c r="L5023" s="13" t="s">
        <v>15</v>
      </c>
      <c r="M5023" s="7">
        <v>1</v>
      </c>
      <c r="N5023" s="17"/>
    </row>
    <row r="5024" spans="1:14" ht="94.5">
      <c r="A5024" s="6">
        <v>5022</v>
      </c>
      <c r="B5024" s="8" t="s">
        <v>6647</v>
      </c>
      <c r="C5024" s="9" t="s">
        <v>7424</v>
      </c>
      <c r="D5024" s="10" t="s">
        <v>7425</v>
      </c>
      <c r="E5024" s="11" t="s">
        <v>7426</v>
      </c>
      <c r="F5024" s="6">
        <v>451485</v>
      </c>
      <c r="G5024" s="6" t="s">
        <v>6651</v>
      </c>
      <c r="H5024" s="16">
        <v>6191378.9500000002</v>
      </c>
      <c r="I5024" s="12" t="s">
        <v>6980</v>
      </c>
      <c r="J5024" s="12" t="s">
        <v>7427</v>
      </c>
      <c r="K5024" s="15">
        <v>14442000</v>
      </c>
      <c r="L5024" s="13" t="s">
        <v>15</v>
      </c>
      <c r="M5024" s="7">
        <v>1</v>
      </c>
      <c r="N5024" s="17"/>
    </row>
    <row r="5025" spans="1:14" ht="165.75">
      <c r="A5025" s="6">
        <v>5023</v>
      </c>
      <c r="B5025" s="8" t="s">
        <v>6647</v>
      </c>
      <c r="C5025" s="9" t="s">
        <v>7428</v>
      </c>
      <c r="D5025" s="10" t="s">
        <v>7429</v>
      </c>
      <c r="E5025" s="11" t="s">
        <v>7430</v>
      </c>
      <c r="F5025" s="6">
        <v>435620</v>
      </c>
      <c r="G5025" s="6" t="s">
        <v>6651</v>
      </c>
      <c r="H5025" s="16">
        <v>1740418.05</v>
      </c>
      <c r="I5025" s="12" t="s">
        <v>6872</v>
      </c>
      <c r="J5025" s="12" t="s">
        <v>7352</v>
      </c>
      <c r="K5025" s="15">
        <v>40263000</v>
      </c>
      <c r="L5025" s="13" t="s">
        <v>15</v>
      </c>
      <c r="M5025" s="7">
        <v>1</v>
      </c>
      <c r="N5025" s="17"/>
    </row>
    <row r="5026" spans="1:14" ht="63">
      <c r="A5026" s="6">
        <v>5024</v>
      </c>
      <c r="B5026" s="8" t="s">
        <v>6647</v>
      </c>
      <c r="C5026" s="9" t="s">
        <v>7431</v>
      </c>
      <c r="D5026" s="10" t="s">
        <v>7432</v>
      </c>
      <c r="E5026" s="11" t="s">
        <v>7433</v>
      </c>
      <c r="F5026" s="6">
        <v>485939</v>
      </c>
      <c r="G5026" s="6" t="s">
        <v>6651</v>
      </c>
      <c r="H5026" s="16">
        <v>3840065.3</v>
      </c>
      <c r="I5026" s="12" t="s">
        <v>4249</v>
      </c>
      <c r="J5026" s="12" t="s">
        <v>7434</v>
      </c>
      <c r="K5026" s="15">
        <v>13106000</v>
      </c>
      <c r="L5026" s="13" t="s">
        <v>15</v>
      </c>
      <c r="M5026" s="7">
        <v>1</v>
      </c>
      <c r="N5026" s="17"/>
    </row>
    <row r="5027" spans="1:14" ht="78.75">
      <c r="A5027" s="6">
        <v>5025</v>
      </c>
      <c r="B5027" s="8" t="s">
        <v>6647</v>
      </c>
      <c r="C5027" s="9" t="s">
        <v>7435</v>
      </c>
      <c r="D5027" s="10" t="s">
        <v>7436</v>
      </c>
      <c r="E5027" s="11" t="s">
        <v>7437</v>
      </c>
      <c r="F5027" s="6">
        <v>188885</v>
      </c>
      <c r="G5027" s="6" t="s">
        <v>6651</v>
      </c>
      <c r="H5027" s="16">
        <v>14560820</v>
      </c>
      <c r="I5027" s="12" t="s">
        <v>7438</v>
      </c>
      <c r="J5027" s="12" t="s">
        <v>2135</v>
      </c>
      <c r="K5027" s="15">
        <v>6249000</v>
      </c>
      <c r="L5027" s="13" t="s">
        <v>15</v>
      </c>
      <c r="M5027" s="7">
        <v>1</v>
      </c>
      <c r="N5027" s="17"/>
    </row>
    <row r="5028" spans="1:14" ht="94.5">
      <c r="A5028" s="6">
        <v>5026</v>
      </c>
      <c r="B5028" s="8" t="s">
        <v>6647</v>
      </c>
      <c r="C5028" s="9" t="s">
        <v>7435</v>
      </c>
      <c r="D5028" s="10" t="s">
        <v>7443</v>
      </c>
      <c r="E5028" s="11" t="s">
        <v>18255</v>
      </c>
      <c r="F5028" s="6">
        <v>532990</v>
      </c>
      <c r="G5028" s="6" t="s">
        <v>6651</v>
      </c>
      <c r="H5028" s="16">
        <v>3313356.7999999998</v>
      </c>
      <c r="I5028" s="12"/>
      <c r="J5028" s="12"/>
      <c r="K5028" s="15">
        <v>0</v>
      </c>
      <c r="L5028" s="13" t="s">
        <v>15</v>
      </c>
      <c r="M5028" s="7">
        <v>1</v>
      </c>
      <c r="N5028" s="17" t="s">
        <v>6659</v>
      </c>
    </row>
    <row r="5029" spans="1:14" ht="78.75">
      <c r="A5029" s="6">
        <v>5027</v>
      </c>
      <c r="B5029" s="8" t="s">
        <v>6647</v>
      </c>
      <c r="C5029" s="9" t="s">
        <v>7439</v>
      </c>
      <c r="D5029" s="10" t="s">
        <v>7440</v>
      </c>
      <c r="E5029" s="11" t="s">
        <v>7441</v>
      </c>
      <c r="F5029" s="6">
        <v>156432</v>
      </c>
      <c r="G5029" s="6" t="s">
        <v>6651</v>
      </c>
      <c r="H5029" s="16">
        <v>25529559</v>
      </c>
      <c r="I5029" s="12" t="s">
        <v>7442</v>
      </c>
      <c r="J5029" s="12" t="s">
        <v>5178</v>
      </c>
      <c r="K5029" s="15">
        <v>9270000</v>
      </c>
      <c r="L5029" s="13" t="s">
        <v>14</v>
      </c>
      <c r="M5029" s="7">
        <v>1</v>
      </c>
      <c r="N5029" s="17"/>
    </row>
    <row r="5030" spans="1:14" ht="78.75">
      <c r="A5030" s="6">
        <v>5028</v>
      </c>
      <c r="B5030" s="8" t="s">
        <v>6647</v>
      </c>
      <c r="C5030" s="9" t="s">
        <v>7435</v>
      </c>
      <c r="D5030" s="10" t="s">
        <v>7443</v>
      </c>
      <c r="E5030" s="11" t="s">
        <v>7444</v>
      </c>
      <c r="F5030" s="6">
        <v>156432</v>
      </c>
      <c r="G5030" s="6" t="s">
        <v>6651</v>
      </c>
      <c r="H5030" s="16">
        <v>25529559</v>
      </c>
      <c r="I5030" s="12" t="s">
        <v>7442</v>
      </c>
      <c r="J5030" s="12" t="s">
        <v>5178</v>
      </c>
      <c r="K5030" s="15">
        <f>K5029*0.3</f>
        <v>2781000</v>
      </c>
      <c r="L5030" s="13" t="s">
        <v>14</v>
      </c>
      <c r="M5030" s="7">
        <v>0.3</v>
      </c>
      <c r="N5030" s="17"/>
    </row>
    <row r="5031" spans="1:14" ht="78.75">
      <c r="A5031" s="6">
        <v>5029</v>
      </c>
      <c r="B5031" s="8" t="s">
        <v>6647</v>
      </c>
      <c r="C5031" s="9" t="s">
        <v>7232</v>
      </c>
      <c r="D5031" s="10" t="s">
        <v>7233</v>
      </c>
      <c r="E5031" s="11" t="s">
        <v>7445</v>
      </c>
      <c r="F5031" s="6">
        <v>156432</v>
      </c>
      <c r="G5031" s="6" t="s">
        <v>6651</v>
      </c>
      <c r="H5031" s="16">
        <v>25529559</v>
      </c>
      <c r="I5031" s="12" t="s">
        <v>7442</v>
      </c>
      <c r="J5031" s="12" t="s">
        <v>5178</v>
      </c>
      <c r="K5031" s="15">
        <f>K5029*0.7</f>
        <v>6489000</v>
      </c>
      <c r="L5031" s="13" t="s">
        <v>14</v>
      </c>
      <c r="M5031" s="7">
        <v>0.7</v>
      </c>
      <c r="N5031" s="17"/>
    </row>
    <row r="5032" spans="1:14" ht="63">
      <c r="A5032" s="6">
        <v>5030</v>
      </c>
      <c r="B5032" s="8" t="s">
        <v>6647</v>
      </c>
      <c r="C5032" s="9" t="s">
        <v>7446</v>
      </c>
      <c r="D5032" s="10" t="s">
        <v>7447</v>
      </c>
      <c r="E5032" s="11" t="s">
        <v>7448</v>
      </c>
      <c r="F5032" s="6">
        <v>409278</v>
      </c>
      <c r="G5032" s="6" t="s">
        <v>6651</v>
      </c>
      <c r="H5032" s="16">
        <v>2890045.35</v>
      </c>
      <c r="I5032" s="12" t="s">
        <v>7449</v>
      </c>
      <c r="J5032" s="12" t="s">
        <v>7450</v>
      </c>
      <c r="K5032" s="15">
        <v>7280000</v>
      </c>
      <c r="L5032" s="13" t="s">
        <v>15</v>
      </c>
      <c r="M5032" s="7">
        <v>1</v>
      </c>
      <c r="N5032" s="17"/>
    </row>
    <row r="5033" spans="1:14" ht="78.75">
      <c r="A5033" s="6">
        <v>5031</v>
      </c>
      <c r="B5033" s="8" t="s">
        <v>6647</v>
      </c>
      <c r="C5033" s="9" t="s">
        <v>7451</v>
      </c>
      <c r="D5033" s="10" t="s">
        <v>7452</v>
      </c>
      <c r="E5033" s="11" t="s">
        <v>7453</v>
      </c>
      <c r="F5033" s="6">
        <v>416152</v>
      </c>
      <c r="G5033" s="6" t="s">
        <v>6651</v>
      </c>
      <c r="H5033" s="16">
        <v>12335421.5</v>
      </c>
      <c r="I5033" s="12" t="s">
        <v>6872</v>
      </c>
      <c r="J5033" s="12" t="s">
        <v>7352</v>
      </c>
      <c r="K5033" s="15">
        <v>7213000</v>
      </c>
      <c r="L5033" s="13" t="s">
        <v>14</v>
      </c>
      <c r="M5033" s="7">
        <v>1</v>
      </c>
      <c r="N5033" s="17"/>
    </row>
    <row r="5034" spans="1:14" ht="78.75">
      <c r="A5034" s="6">
        <v>5032</v>
      </c>
      <c r="B5034" s="8" t="s">
        <v>6647</v>
      </c>
      <c r="C5034" s="9" t="s">
        <v>7454</v>
      </c>
      <c r="D5034" s="10" t="s">
        <v>7455</v>
      </c>
      <c r="E5034" s="11" t="s">
        <v>7453</v>
      </c>
      <c r="F5034" s="6">
        <v>416152</v>
      </c>
      <c r="G5034" s="6" t="s">
        <v>6651</v>
      </c>
      <c r="H5034" s="16">
        <v>12335421.5</v>
      </c>
      <c r="I5034" s="12" t="s">
        <v>6872</v>
      </c>
      <c r="J5034" s="12" t="s">
        <v>7352</v>
      </c>
      <c r="K5034" s="15">
        <f>K5033*0.49</f>
        <v>3534370</v>
      </c>
      <c r="L5034" s="13" t="s">
        <v>14</v>
      </c>
      <c r="M5034" s="7">
        <v>0.49</v>
      </c>
      <c r="N5034" s="17"/>
    </row>
    <row r="5035" spans="1:14" ht="78.75">
      <c r="A5035" s="6">
        <v>5033</v>
      </c>
      <c r="B5035" s="8" t="s">
        <v>6647</v>
      </c>
      <c r="C5035" s="9" t="s">
        <v>7232</v>
      </c>
      <c r="D5035" s="10" t="s">
        <v>7456</v>
      </c>
      <c r="E5035" s="11" t="s">
        <v>7453</v>
      </c>
      <c r="F5035" s="6">
        <v>416152</v>
      </c>
      <c r="G5035" s="6" t="s">
        <v>6651</v>
      </c>
      <c r="H5035" s="16">
        <v>12335421.5</v>
      </c>
      <c r="I5035" s="12" t="s">
        <v>6872</v>
      </c>
      <c r="J5035" s="12" t="s">
        <v>7352</v>
      </c>
      <c r="K5035" s="15">
        <f>K5033*0.51</f>
        <v>3678630</v>
      </c>
      <c r="L5035" s="13" t="s">
        <v>14</v>
      </c>
      <c r="M5035" s="7">
        <v>0.51</v>
      </c>
      <c r="N5035" s="17"/>
    </row>
    <row r="5036" spans="1:14" ht="220.5">
      <c r="A5036" s="6">
        <v>5034</v>
      </c>
      <c r="B5036" s="8" t="s">
        <v>6647</v>
      </c>
      <c r="C5036" s="9" t="s">
        <v>7454</v>
      </c>
      <c r="D5036" s="10" t="s">
        <v>7455</v>
      </c>
      <c r="E5036" s="11" t="s">
        <v>18256</v>
      </c>
      <c r="F5036" s="6">
        <v>526543</v>
      </c>
      <c r="G5036" s="6" t="s">
        <v>14242</v>
      </c>
      <c r="H5036" s="16">
        <v>8694692.2799999993</v>
      </c>
      <c r="I5036" s="12"/>
      <c r="J5036" s="12"/>
      <c r="K5036" s="15">
        <v>0</v>
      </c>
      <c r="L5036" s="13" t="s">
        <v>15</v>
      </c>
      <c r="M5036" s="7">
        <v>1</v>
      </c>
      <c r="N5036" s="17" t="s">
        <v>6659</v>
      </c>
    </row>
    <row r="5037" spans="1:14" ht="78.75">
      <c r="A5037" s="6">
        <v>5035</v>
      </c>
      <c r="B5037" s="8" t="s">
        <v>6647</v>
      </c>
      <c r="C5037" s="9" t="s">
        <v>7454</v>
      </c>
      <c r="D5037" s="10" t="s">
        <v>7455</v>
      </c>
      <c r="E5037" s="11" t="s">
        <v>18257</v>
      </c>
      <c r="F5037" s="6">
        <v>526544</v>
      </c>
      <c r="G5037" s="6" t="s">
        <v>14242</v>
      </c>
      <c r="H5037" s="16">
        <v>2377438.65</v>
      </c>
      <c r="I5037" s="12"/>
      <c r="J5037" s="12"/>
      <c r="K5037" s="15">
        <v>0</v>
      </c>
      <c r="L5037" s="13" t="s">
        <v>15</v>
      </c>
      <c r="M5037" s="7">
        <v>1</v>
      </c>
      <c r="N5037" s="17" t="s">
        <v>6659</v>
      </c>
    </row>
    <row r="5038" spans="1:14" ht="140.25">
      <c r="A5038" s="6">
        <v>5036</v>
      </c>
      <c r="B5038" s="8" t="s">
        <v>6647</v>
      </c>
      <c r="C5038" s="9" t="s">
        <v>7457</v>
      </c>
      <c r="D5038" s="10" t="s">
        <v>7458</v>
      </c>
      <c r="E5038" s="11" t="s">
        <v>7459</v>
      </c>
      <c r="F5038" s="6">
        <v>435622</v>
      </c>
      <c r="G5038" s="6" t="s">
        <v>6651</v>
      </c>
      <c r="H5038" s="16">
        <v>12198652.65</v>
      </c>
      <c r="I5038" s="12" t="s">
        <v>1563</v>
      </c>
      <c r="J5038" s="12" t="s">
        <v>7460</v>
      </c>
      <c r="K5038" s="15">
        <v>2626000</v>
      </c>
      <c r="L5038" s="13" t="s">
        <v>15</v>
      </c>
      <c r="M5038" s="7">
        <v>1</v>
      </c>
      <c r="N5038" s="17"/>
    </row>
    <row r="5039" spans="1:14" ht="63">
      <c r="A5039" s="6">
        <v>5037</v>
      </c>
      <c r="B5039" s="8" t="s">
        <v>6647</v>
      </c>
      <c r="C5039" s="9" t="s">
        <v>7461</v>
      </c>
      <c r="D5039" s="10" t="s">
        <v>7462</v>
      </c>
      <c r="E5039" s="11" t="s">
        <v>7463</v>
      </c>
      <c r="F5039" s="6">
        <v>170000</v>
      </c>
      <c r="G5039" s="6" t="s">
        <v>6651</v>
      </c>
      <c r="H5039" s="16">
        <v>35424236</v>
      </c>
      <c r="I5039" s="12" t="s">
        <v>7369</v>
      </c>
      <c r="J5039" s="12" t="s">
        <v>1814</v>
      </c>
      <c r="K5039" s="15">
        <v>0</v>
      </c>
      <c r="L5039" s="13" t="s">
        <v>14</v>
      </c>
      <c r="M5039" s="7">
        <v>1</v>
      </c>
      <c r="N5039" s="17"/>
    </row>
    <row r="5040" spans="1:14" ht="63">
      <c r="A5040" s="6">
        <v>5038</v>
      </c>
      <c r="B5040" s="8" t="s">
        <v>6647</v>
      </c>
      <c r="C5040" s="9" t="s">
        <v>7464</v>
      </c>
      <c r="D5040" s="10" t="s">
        <v>7465</v>
      </c>
      <c r="E5040" s="11" t="s">
        <v>7463</v>
      </c>
      <c r="F5040" s="6">
        <v>170000</v>
      </c>
      <c r="G5040" s="6" t="s">
        <v>6651</v>
      </c>
      <c r="H5040" s="16">
        <v>35424236</v>
      </c>
      <c r="I5040" s="12" t="s">
        <v>7369</v>
      </c>
      <c r="J5040" s="12" t="s">
        <v>1814</v>
      </c>
      <c r="K5040" s="15">
        <v>0</v>
      </c>
      <c r="L5040" s="13" t="s">
        <v>14</v>
      </c>
      <c r="M5040" s="7">
        <v>0.6</v>
      </c>
      <c r="N5040" s="17"/>
    </row>
    <row r="5041" spans="1:14" ht="63">
      <c r="A5041" s="6">
        <v>5039</v>
      </c>
      <c r="B5041" s="8" t="s">
        <v>6647</v>
      </c>
      <c r="C5041" s="9" t="s">
        <v>7222</v>
      </c>
      <c r="D5041" s="10" t="s">
        <v>7223</v>
      </c>
      <c r="E5041" s="11" t="s">
        <v>7463</v>
      </c>
      <c r="F5041" s="6">
        <v>170000</v>
      </c>
      <c r="G5041" s="6" t="s">
        <v>6651</v>
      </c>
      <c r="H5041" s="16">
        <v>35424236</v>
      </c>
      <c r="I5041" s="12" t="s">
        <v>7369</v>
      </c>
      <c r="J5041" s="12" t="s">
        <v>1814</v>
      </c>
      <c r="K5041" s="15">
        <v>0</v>
      </c>
      <c r="L5041" s="13" t="s">
        <v>14</v>
      </c>
      <c r="M5041" s="7">
        <v>0.4</v>
      </c>
      <c r="N5041" s="17"/>
    </row>
    <row r="5042" spans="1:14" ht="47.25">
      <c r="A5042" s="6">
        <v>5040</v>
      </c>
      <c r="B5042" s="8" t="s">
        <v>6647</v>
      </c>
      <c r="C5042" s="9" t="s">
        <v>7466</v>
      </c>
      <c r="D5042" s="10" t="s">
        <v>7467</v>
      </c>
      <c r="E5042" s="11" t="s">
        <v>7468</v>
      </c>
      <c r="F5042" s="6">
        <v>416150</v>
      </c>
      <c r="G5042" s="6" t="s">
        <v>6651</v>
      </c>
      <c r="H5042" s="16">
        <v>35601770.939999998</v>
      </c>
      <c r="I5042" s="12" t="s">
        <v>2095</v>
      </c>
      <c r="J5042" s="12" t="s">
        <v>7469</v>
      </c>
      <c r="K5042" s="15">
        <v>0</v>
      </c>
      <c r="L5042" s="13" t="s">
        <v>14</v>
      </c>
      <c r="M5042" s="7">
        <v>1</v>
      </c>
      <c r="N5042" s="17"/>
    </row>
    <row r="5043" spans="1:14" ht="47.25">
      <c r="A5043" s="6">
        <v>5041</v>
      </c>
      <c r="B5043" s="8" t="s">
        <v>6647</v>
      </c>
      <c r="C5043" s="9" t="s">
        <v>7470</v>
      </c>
      <c r="D5043" s="10" t="s">
        <v>7471</v>
      </c>
      <c r="E5043" s="11" t="s">
        <v>7468</v>
      </c>
      <c r="F5043" s="6">
        <v>416150</v>
      </c>
      <c r="G5043" s="6" t="s">
        <v>6651</v>
      </c>
      <c r="H5043" s="16">
        <v>35601770.939999998</v>
      </c>
      <c r="I5043" s="12" t="s">
        <v>2095</v>
      </c>
      <c r="J5043" s="12" t="s">
        <v>7469</v>
      </c>
      <c r="K5043" s="15">
        <v>0</v>
      </c>
      <c r="L5043" s="13" t="s">
        <v>14</v>
      </c>
      <c r="M5043" s="7">
        <v>0.81</v>
      </c>
      <c r="N5043" s="17"/>
    </row>
    <row r="5044" spans="1:14" ht="47.25">
      <c r="A5044" s="6">
        <v>5042</v>
      </c>
      <c r="B5044" s="8" t="s">
        <v>6647</v>
      </c>
      <c r="C5044" s="9" t="s">
        <v>7472</v>
      </c>
      <c r="D5044" s="10" t="s">
        <v>6677</v>
      </c>
      <c r="E5044" s="11" t="s">
        <v>7468</v>
      </c>
      <c r="F5044" s="6">
        <v>416150</v>
      </c>
      <c r="G5044" s="6" t="s">
        <v>6651</v>
      </c>
      <c r="H5044" s="16">
        <v>35601770.939999998</v>
      </c>
      <c r="I5044" s="12" t="s">
        <v>2095</v>
      </c>
      <c r="J5044" s="12" t="s">
        <v>7469</v>
      </c>
      <c r="K5044" s="15">
        <v>0</v>
      </c>
      <c r="L5044" s="13" t="s">
        <v>14</v>
      </c>
      <c r="M5044" s="7">
        <v>0.19</v>
      </c>
      <c r="N5044" s="17"/>
    </row>
    <row r="5045" spans="1:14" ht="63.75">
      <c r="A5045" s="6">
        <v>5043</v>
      </c>
      <c r="B5045" s="8" t="s">
        <v>6647</v>
      </c>
      <c r="C5045" s="9" t="s">
        <v>7473</v>
      </c>
      <c r="D5045" s="10" t="s">
        <v>7474</v>
      </c>
      <c r="E5045" s="11" t="s">
        <v>7475</v>
      </c>
      <c r="F5045" s="6">
        <v>347566</v>
      </c>
      <c r="G5045" s="6" t="s">
        <v>6651</v>
      </c>
      <c r="H5045" s="16">
        <v>16008264.140000001</v>
      </c>
      <c r="I5045" s="12" t="s">
        <v>7476</v>
      </c>
      <c r="J5045" s="12" t="s">
        <v>7477</v>
      </c>
      <c r="K5045" s="15">
        <v>0</v>
      </c>
      <c r="L5045" s="13" t="s">
        <v>14</v>
      </c>
      <c r="M5045" s="7">
        <v>1</v>
      </c>
      <c r="N5045" s="17"/>
    </row>
    <row r="5046" spans="1:14" ht="63.75">
      <c r="A5046" s="6">
        <v>5044</v>
      </c>
      <c r="B5046" s="8" t="s">
        <v>6647</v>
      </c>
      <c r="C5046" s="9" t="s">
        <v>7244</v>
      </c>
      <c r="D5046" s="10" t="s">
        <v>7478</v>
      </c>
      <c r="E5046" s="11" t="s">
        <v>7475</v>
      </c>
      <c r="F5046" s="6">
        <v>347566</v>
      </c>
      <c r="G5046" s="6" t="s">
        <v>6651</v>
      </c>
      <c r="H5046" s="16">
        <v>16008264.140000001</v>
      </c>
      <c r="I5046" s="12" t="s">
        <v>7476</v>
      </c>
      <c r="J5046" s="12" t="s">
        <v>7477</v>
      </c>
      <c r="K5046" s="15">
        <v>0</v>
      </c>
      <c r="L5046" s="13" t="s">
        <v>14</v>
      </c>
      <c r="M5046" s="7">
        <v>0.49</v>
      </c>
      <c r="N5046" s="17"/>
    </row>
    <row r="5047" spans="1:14" ht="63.75">
      <c r="A5047" s="6">
        <v>5045</v>
      </c>
      <c r="B5047" s="8" t="s">
        <v>6647</v>
      </c>
      <c r="C5047" s="9" t="s">
        <v>7283</v>
      </c>
      <c r="D5047" s="10" t="s">
        <v>7130</v>
      </c>
      <c r="E5047" s="11" t="s">
        <v>7475</v>
      </c>
      <c r="F5047" s="6">
        <v>347566</v>
      </c>
      <c r="G5047" s="6" t="s">
        <v>6651</v>
      </c>
      <c r="H5047" s="16">
        <v>16008264.140000001</v>
      </c>
      <c r="I5047" s="12" t="s">
        <v>7476</v>
      </c>
      <c r="J5047" s="12" t="s">
        <v>7477</v>
      </c>
      <c r="K5047" s="15">
        <v>0</v>
      </c>
      <c r="L5047" s="13" t="s">
        <v>14</v>
      </c>
      <c r="M5047" s="7">
        <v>0.51</v>
      </c>
      <c r="N5047" s="17"/>
    </row>
    <row r="5048" spans="1:14" ht="78.75">
      <c r="A5048" s="6">
        <v>5046</v>
      </c>
      <c r="B5048" s="8" t="s">
        <v>6647</v>
      </c>
      <c r="C5048" s="9" t="s">
        <v>7479</v>
      </c>
      <c r="D5048" s="10" t="s">
        <v>7480</v>
      </c>
      <c r="E5048" s="11" t="s">
        <v>7481</v>
      </c>
      <c r="F5048" s="6">
        <v>276967</v>
      </c>
      <c r="G5048" s="6" t="s">
        <v>6651</v>
      </c>
      <c r="H5048" s="16">
        <v>11167188.25</v>
      </c>
      <c r="I5048" s="12" t="s">
        <v>7248</v>
      </c>
      <c r="J5048" s="12" t="s">
        <v>7019</v>
      </c>
      <c r="K5048" s="15">
        <v>6655000</v>
      </c>
      <c r="L5048" s="13" t="s">
        <v>15</v>
      </c>
      <c r="M5048" s="7">
        <v>1</v>
      </c>
      <c r="N5048" s="17"/>
    </row>
    <row r="5049" spans="1:14" ht="63">
      <c r="A5049" s="6">
        <v>5047</v>
      </c>
      <c r="B5049" s="8" t="s">
        <v>6647</v>
      </c>
      <c r="C5049" s="9" t="s">
        <v>7482</v>
      </c>
      <c r="D5049" s="10" t="s">
        <v>7483</v>
      </c>
      <c r="E5049" s="11" t="s">
        <v>7484</v>
      </c>
      <c r="F5049" s="6">
        <v>416158</v>
      </c>
      <c r="G5049" s="6" t="s">
        <v>6651</v>
      </c>
      <c r="H5049" s="16">
        <v>10166612.15</v>
      </c>
      <c r="I5049" s="12" t="s">
        <v>1560</v>
      </c>
      <c r="J5049" s="12" t="s">
        <v>2413</v>
      </c>
      <c r="K5049" s="15">
        <v>0</v>
      </c>
      <c r="L5049" s="13" t="s">
        <v>15</v>
      </c>
      <c r="M5049" s="7">
        <v>1</v>
      </c>
      <c r="N5049" s="17"/>
    </row>
    <row r="5050" spans="1:14" ht="140.25">
      <c r="A5050" s="6">
        <v>5048</v>
      </c>
      <c r="B5050" s="8" t="s">
        <v>6647</v>
      </c>
      <c r="C5050" s="9" t="s">
        <v>7485</v>
      </c>
      <c r="D5050" s="10" t="s">
        <v>7486</v>
      </c>
      <c r="E5050" s="11" t="s">
        <v>7487</v>
      </c>
      <c r="F5050" s="6">
        <v>430943</v>
      </c>
      <c r="G5050" s="6" t="s">
        <v>6651</v>
      </c>
      <c r="H5050" s="16">
        <v>22767433.34</v>
      </c>
      <c r="I5050" s="12" t="s">
        <v>6980</v>
      </c>
      <c r="J5050" s="12" t="s">
        <v>7488</v>
      </c>
      <c r="K5050" s="15">
        <v>4405000</v>
      </c>
      <c r="L5050" s="13" t="s">
        <v>14</v>
      </c>
      <c r="M5050" s="7">
        <v>1</v>
      </c>
      <c r="N5050" s="17"/>
    </row>
    <row r="5051" spans="1:14" ht="140.25">
      <c r="A5051" s="6">
        <v>5049</v>
      </c>
      <c r="B5051" s="8" t="s">
        <v>6647</v>
      </c>
      <c r="C5051" s="9" t="s">
        <v>7489</v>
      </c>
      <c r="D5051" s="10" t="s">
        <v>7490</v>
      </c>
      <c r="E5051" s="11" t="s">
        <v>7487</v>
      </c>
      <c r="F5051" s="6">
        <v>430943</v>
      </c>
      <c r="G5051" s="6" t="s">
        <v>6651</v>
      </c>
      <c r="H5051" s="16">
        <v>22767433.34</v>
      </c>
      <c r="I5051" s="12" t="s">
        <v>6980</v>
      </c>
      <c r="J5051" s="12" t="s">
        <v>7488</v>
      </c>
      <c r="K5051" s="15">
        <f>K5050*0.49</f>
        <v>2158450</v>
      </c>
      <c r="L5051" s="13" t="s">
        <v>14</v>
      </c>
      <c r="M5051" s="7">
        <v>0.49</v>
      </c>
      <c r="N5051" s="17"/>
    </row>
    <row r="5052" spans="1:14" ht="140.25">
      <c r="A5052" s="6">
        <v>5050</v>
      </c>
      <c r="B5052" s="8" t="s">
        <v>6647</v>
      </c>
      <c r="C5052" s="9" t="s">
        <v>7491</v>
      </c>
      <c r="D5052" s="10" t="s">
        <v>7492</v>
      </c>
      <c r="E5052" s="11" t="s">
        <v>7487</v>
      </c>
      <c r="F5052" s="6">
        <v>430943</v>
      </c>
      <c r="G5052" s="6" t="s">
        <v>6651</v>
      </c>
      <c r="H5052" s="16">
        <v>22767433.34</v>
      </c>
      <c r="I5052" s="12" t="s">
        <v>6980</v>
      </c>
      <c r="J5052" s="12" t="s">
        <v>7488</v>
      </c>
      <c r="K5052" s="15">
        <f>K5050*0.51</f>
        <v>2246550</v>
      </c>
      <c r="L5052" s="13" t="s">
        <v>14</v>
      </c>
      <c r="M5052" s="7">
        <v>0.51</v>
      </c>
      <c r="N5052" s="17"/>
    </row>
    <row r="5053" spans="1:14" ht="114.75">
      <c r="A5053" s="6">
        <v>5051</v>
      </c>
      <c r="B5053" s="8" t="s">
        <v>6647</v>
      </c>
      <c r="C5053" s="9" t="s">
        <v>7493</v>
      </c>
      <c r="D5053" s="10" t="s">
        <v>7486</v>
      </c>
      <c r="E5053" s="11" t="s">
        <v>7494</v>
      </c>
      <c r="F5053" s="6">
        <v>420801</v>
      </c>
      <c r="G5053" s="6" t="s">
        <v>6651</v>
      </c>
      <c r="H5053" s="16">
        <v>12796986.408</v>
      </c>
      <c r="I5053" s="12" t="s">
        <v>1648</v>
      </c>
      <c r="J5053" s="12" t="s">
        <v>1682</v>
      </c>
      <c r="K5053" s="15">
        <v>1937000</v>
      </c>
      <c r="L5053" s="13" t="s">
        <v>14</v>
      </c>
      <c r="M5053" s="7">
        <v>1</v>
      </c>
      <c r="N5053" s="17"/>
    </row>
    <row r="5054" spans="1:14" ht="114.75">
      <c r="A5054" s="6">
        <v>5052</v>
      </c>
      <c r="B5054" s="8" t="s">
        <v>6647</v>
      </c>
      <c r="C5054" s="9" t="s">
        <v>7489</v>
      </c>
      <c r="D5054" s="10" t="s">
        <v>7490</v>
      </c>
      <c r="E5054" s="11" t="s">
        <v>7494</v>
      </c>
      <c r="F5054" s="6">
        <v>420801</v>
      </c>
      <c r="G5054" s="6" t="s">
        <v>6651</v>
      </c>
      <c r="H5054" s="16">
        <v>12796986.408</v>
      </c>
      <c r="I5054" s="12" t="s">
        <v>1648</v>
      </c>
      <c r="J5054" s="12" t="s">
        <v>1682</v>
      </c>
      <c r="K5054" s="15">
        <f>K5053*0.49</f>
        <v>949130</v>
      </c>
      <c r="L5054" s="13" t="s">
        <v>14</v>
      </c>
      <c r="M5054" s="7">
        <v>0.49</v>
      </c>
      <c r="N5054" s="17"/>
    </row>
    <row r="5055" spans="1:14" ht="114.75">
      <c r="A5055" s="6">
        <v>5053</v>
      </c>
      <c r="B5055" s="8" t="s">
        <v>6647</v>
      </c>
      <c r="C5055" s="9" t="s">
        <v>7491</v>
      </c>
      <c r="D5055" s="10" t="s">
        <v>7492</v>
      </c>
      <c r="E5055" s="11" t="s">
        <v>7494</v>
      </c>
      <c r="F5055" s="6">
        <v>420801</v>
      </c>
      <c r="G5055" s="6" t="s">
        <v>6651</v>
      </c>
      <c r="H5055" s="16">
        <v>12796986.408</v>
      </c>
      <c r="I5055" s="12" t="s">
        <v>1648</v>
      </c>
      <c r="J5055" s="12" t="s">
        <v>1682</v>
      </c>
      <c r="K5055" s="15">
        <f>K5053*0.51</f>
        <v>987870</v>
      </c>
      <c r="L5055" s="13" t="s">
        <v>14</v>
      </c>
      <c r="M5055" s="7">
        <v>0.51</v>
      </c>
      <c r="N5055" s="17"/>
    </row>
    <row r="5056" spans="1:14" ht="157.5">
      <c r="A5056" s="6">
        <v>5054</v>
      </c>
      <c r="B5056" s="8" t="s">
        <v>6647</v>
      </c>
      <c r="C5056" s="9" t="s">
        <v>7495</v>
      </c>
      <c r="D5056" s="10" t="s">
        <v>7496</v>
      </c>
      <c r="E5056" s="11" t="s">
        <v>7497</v>
      </c>
      <c r="F5056" s="6">
        <v>111652</v>
      </c>
      <c r="G5056" s="6" t="s">
        <v>7498</v>
      </c>
      <c r="H5056" s="16">
        <v>40505940</v>
      </c>
      <c r="I5056" s="12" t="s">
        <v>7499</v>
      </c>
      <c r="J5056" s="12" t="s">
        <v>1729</v>
      </c>
      <c r="K5056" s="15">
        <v>8983000</v>
      </c>
      <c r="L5056" s="13" t="s">
        <v>15</v>
      </c>
      <c r="M5056" s="7">
        <v>1</v>
      </c>
      <c r="N5056" s="17"/>
    </row>
    <row r="5057" spans="1:14" ht="48.75">
      <c r="A5057" s="6">
        <v>5055</v>
      </c>
      <c r="B5057" s="8" t="s">
        <v>6647</v>
      </c>
      <c r="C5057" s="9" t="s">
        <v>7495</v>
      </c>
      <c r="D5057" s="10" t="s">
        <v>7496</v>
      </c>
      <c r="E5057" s="11" t="s">
        <v>7500</v>
      </c>
      <c r="F5057" s="6">
        <v>111651</v>
      </c>
      <c r="G5057" s="6" t="s">
        <v>7498</v>
      </c>
      <c r="H5057" s="16">
        <v>60992432.100000001</v>
      </c>
      <c r="I5057" s="12" t="s">
        <v>7499</v>
      </c>
      <c r="J5057" s="12" t="s">
        <v>1729</v>
      </c>
      <c r="K5057" s="15">
        <v>5927000</v>
      </c>
      <c r="L5057" s="13" t="s">
        <v>15</v>
      </c>
      <c r="M5057" s="7">
        <v>1</v>
      </c>
      <c r="N5057" s="17"/>
    </row>
    <row r="5058" spans="1:14" ht="50.25">
      <c r="A5058" s="6">
        <v>5056</v>
      </c>
      <c r="B5058" s="8" t="s">
        <v>6647</v>
      </c>
      <c r="C5058" s="9" t="s">
        <v>7495</v>
      </c>
      <c r="D5058" s="10" t="s">
        <v>7496</v>
      </c>
      <c r="E5058" s="11" t="s">
        <v>7501</v>
      </c>
      <c r="F5058" s="6">
        <v>115633</v>
      </c>
      <c r="G5058" s="6" t="s">
        <v>7498</v>
      </c>
      <c r="H5058" s="16">
        <v>57364339.5</v>
      </c>
      <c r="I5058" s="12" t="s">
        <v>7499</v>
      </c>
      <c r="J5058" s="12" t="s">
        <v>1729</v>
      </c>
      <c r="K5058" s="15">
        <v>31919000</v>
      </c>
      <c r="L5058" s="13" t="s">
        <v>15</v>
      </c>
      <c r="M5058" s="7">
        <v>1</v>
      </c>
      <c r="N5058" s="17"/>
    </row>
    <row r="5059" spans="1:14" ht="63">
      <c r="A5059" s="6">
        <v>5057</v>
      </c>
      <c r="B5059" s="8" t="s">
        <v>6647</v>
      </c>
      <c r="C5059" s="9" t="s">
        <v>7502</v>
      </c>
      <c r="D5059" s="10" t="s">
        <v>7503</v>
      </c>
      <c r="E5059" s="11" t="s">
        <v>7504</v>
      </c>
      <c r="F5059" s="6">
        <v>365480</v>
      </c>
      <c r="G5059" s="6" t="s">
        <v>7498</v>
      </c>
      <c r="H5059" s="16">
        <v>8339049.6500000004</v>
      </c>
      <c r="I5059" s="12" t="s">
        <v>7505</v>
      </c>
      <c r="J5059" s="12" t="s">
        <v>1866</v>
      </c>
      <c r="K5059" s="15">
        <v>2551000</v>
      </c>
      <c r="L5059" s="13" t="s">
        <v>15</v>
      </c>
      <c r="M5059" s="7">
        <v>1</v>
      </c>
      <c r="N5059" s="17"/>
    </row>
    <row r="5060" spans="1:14" ht="346.5">
      <c r="A5060" s="6">
        <v>5058</v>
      </c>
      <c r="B5060" s="8" t="s">
        <v>6647</v>
      </c>
      <c r="C5060" s="9" t="s">
        <v>7506</v>
      </c>
      <c r="D5060" s="10" t="s">
        <v>7507</v>
      </c>
      <c r="E5060" s="11" t="s">
        <v>7508</v>
      </c>
      <c r="F5060" s="6">
        <v>309584</v>
      </c>
      <c r="G5060" s="6" t="s">
        <v>7498</v>
      </c>
      <c r="H5060" s="16">
        <v>56637970.909999996</v>
      </c>
      <c r="I5060" s="12" t="s">
        <v>4977</v>
      </c>
      <c r="J5060" s="12" t="s">
        <v>7509</v>
      </c>
      <c r="K5060" s="15">
        <v>32605000</v>
      </c>
      <c r="L5060" s="13" t="s">
        <v>14</v>
      </c>
      <c r="M5060" s="7">
        <v>1</v>
      </c>
      <c r="N5060" s="17"/>
    </row>
    <row r="5061" spans="1:14" ht="346.5">
      <c r="A5061" s="6">
        <v>5059</v>
      </c>
      <c r="B5061" s="8" t="s">
        <v>6647</v>
      </c>
      <c r="C5061" s="9" t="s">
        <v>7510</v>
      </c>
      <c r="D5061" s="10"/>
      <c r="E5061" s="11" t="s">
        <v>7508</v>
      </c>
      <c r="F5061" s="6">
        <v>309584</v>
      </c>
      <c r="G5061" s="6" t="s">
        <v>7498</v>
      </c>
      <c r="H5061" s="16">
        <v>56637970.909999996</v>
      </c>
      <c r="I5061" s="12" t="s">
        <v>4977</v>
      </c>
      <c r="J5061" s="12" t="s">
        <v>7509</v>
      </c>
      <c r="K5061" s="15">
        <f>K5060*0.49</f>
        <v>15976450</v>
      </c>
      <c r="L5061" s="13" t="s">
        <v>14</v>
      </c>
      <c r="M5061" s="7">
        <v>0.49</v>
      </c>
      <c r="N5061" s="17"/>
    </row>
    <row r="5062" spans="1:14" ht="346.5">
      <c r="A5062" s="6">
        <v>5060</v>
      </c>
      <c r="B5062" s="8" t="s">
        <v>6647</v>
      </c>
      <c r="C5062" s="9" t="s">
        <v>7066</v>
      </c>
      <c r="D5062" s="10"/>
      <c r="E5062" s="11" t="s">
        <v>7508</v>
      </c>
      <c r="F5062" s="6">
        <v>309584</v>
      </c>
      <c r="G5062" s="6" t="s">
        <v>7498</v>
      </c>
      <c r="H5062" s="16">
        <v>56637970.909999996</v>
      </c>
      <c r="I5062" s="12" t="s">
        <v>4977</v>
      </c>
      <c r="J5062" s="12" t="s">
        <v>7509</v>
      </c>
      <c r="K5062" s="15">
        <f>K5060*0.51</f>
        <v>16628550</v>
      </c>
      <c r="L5062" s="13" t="s">
        <v>14</v>
      </c>
      <c r="M5062" s="7">
        <v>0.51</v>
      </c>
      <c r="N5062" s="17"/>
    </row>
    <row r="5063" spans="1:14" ht="47.25">
      <c r="A5063" s="6">
        <v>5061</v>
      </c>
      <c r="B5063" s="8" t="s">
        <v>6647</v>
      </c>
      <c r="C5063" s="9" t="s">
        <v>7511</v>
      </c>
      <c r="D5063" s="10" t="s">
        <v>7512</v>
      </c>
      <c r="E5063" s="11" t="s">
        <v>7513</v>
      </c>
      <c r="F5063" s="6">
        <v>309585</v>
      </c>
      <c r="G5063" s="6" t="s">
        <v>7498</v>
      </c>
      <c r="H5063" s="16">
        <v>9676607.6799999997</v>
      </c>
      <c r="I5063" s="12" t="s">
        <v>7514</v>
      </c>
      <c r="J5063" s="12" t="s">
        <v>4850</v>
      </c>
      <c r="K5063" s="15">
        <v>0</v>
      </c>
      <c r="L5063" s="13" t="s">
        <v>15</v>
      </c>
      <c r="M5063" s="7">
        <v>1</v>
      </c>
      <c r="N5063" s="17"/>
    </row>
    <row r="5064" spans="1:14" ht="110.25">
      <c r="A5064" s="6">
        <v>5062</v>
      </c>
      <c r="B5064" s="8" t="s">
        <v>6647</v>
      </c>
      <c r="C5064" s="9" t="s">
        <v>7515</v>
      </c>
      <c r="D5064" s="10" t="s">
        <v>7516</v>
      </c>
      <c r="E5064" s="11" t="s">
        <v>7517</v>
      </c>
      <c r="F5064" s="6">
        <v>420814</v>
      </c>
      <c r="G5064" s="6" t="s">
        <v>7498</v>
      </c>
      <c r="H5064" s="16">
        <v>8038387</v>
      </c>
      <c r="I5064" s="12" t="s">
        <v>1560</v>
      </c>
      <c r="J5064" s="12" t="s">
        <v>1944</v>
      </c>
      <c r="K5064" s="15">
        <v>4786000</v>
      </c>
      <c r="L5064" s="13" t="s">
        <v>15</v>
      </c>
      <c r="M5064" s="7">
        <v>1</v>
      </c>
      <c r="N5064" s="17"/>
    </row>
    <row r="5065" spans="1:14" ht="94.5">
      <c r="A5065" s="6">
        <v>5063</v>
      </c>
      <c r="B5065" s="8" t="s">
        <v>6647</v>
      </c>
      <c r="C5065" s="9" t="s">
        <v>7518</v>
      </c>
      <c r="D5065" s="10" t="s">
        <v>7519</v>
      </c>
      <c r="E5065" s="11" t="s">
        <v>7520</v>
      </c>
      <c r="F5065" s="6">
        <v>420813</v>
      </c>
      <c r="G5065" s="6" t="s">
        <v>7498</v>
      </c>
      <c r="H5065" s="16">
        <v>8004307.6500000004</v>
      </c>
      <c r="I5065" s="12" t="s">
        <v>6841</v>
      </c>
      <c r="J5065" s="12" t="s">
        <v>7623</v>
      </c>
      <c r="K5065" s="15">
        <v>3938000</v>
      </c>
      <c r="L5065" s="13" t="s">
        <v>15</v>
      </c>
      <c r="M5065" s="7">
        <v>1</v>
      </c>
      <c r="N5065" s="17"/>
    </row>
    <row r="5066" spans="1:14" ht="110.25">
      <c r="A5066" s="6">
        <v>5064</v>
      </c>
      <c r="B5066" s="8" t="s">
        <v>6647</v>
      </c>
      <c r="C5066" s="9" t="s">
        <v>7521</v>
      </c>
      <c r="D5066" s="10" t="s">
        <v>7522</v>
      </c>
      <c r="E5066" s="11" t="s">
        <v>7523</v>
      </c>
      <c r="F5066" s="6">
        <v>365479</v>
      </c>
      <c r="G5066" s="6" t="s">
        <v>7498</v>
      </c>
      <c r="H5066" s="16">
        <v>11828593.449999999</v>
      </c>
      <c r="I5066" s="12" t="s">
        <v>2184</v>
      </c>
      <c r="J5066" s="12" t="s">
        <v>2195</v>
      </c>
      <c r="K5066" s="15">
        <v>8088000</v>
      </c>
      <c r="L5066" s="13" t="s">
        <v>15</v>
      </c>
      <c r="M5066" s="7">
        <v>1</v>
      </c>
      <c r="N5066" s="17"/>
    </row>
    <row r="5067" spans="1:14" ht="48.75">
      <c r="A5067" s="6">
        <v>5065</v>
      </c>
      <c r="B5067" s="8" t="s">
        <v>6647</v>
      </c>
      <c r="C5067" s="9" t="s">
        <v>7524</v>
      </c>
      <c r="D5067" s="10" t="s">
        <v>7525</v>
      </c>
      <c r="E5067" s="11" t="s">
        <v>7526</v>
      </c>
      <c r="F5067" s="6">
        <v>169588</v>
      </c>
      <c r="G5067" s="6" t="s">
        <v>7498</v>
      </c>
      <c r="H5067" s="16">
        <v>18217753</v>
      </c>
      <c r="I5067" s="12" t="s">
        <v>2374</v>
      </c>
      <c r="J5067" s="12" t="s">
        <v>6985</v>
      </c>
      <c r="K5067" s="15">
        <v>14811000</v>
      </c>
      <c r="L5067" s="13" t="s">
        <v>15</v>
      </c>
      <c r="M5067" s="7">
        <v>1</v>
      </c>
      <c r="N5067" s="17"/>
    </row>
    <row r="5068" spans="1:14" ht="64.5">
      <c r="A5068" s="6">
        <v>5066</v>
      </c>
      <c r="B5068" s="8" t="s">
        <v>6647</v>
      </c>
      <c r="C5068" s="9" t="s">
        <v>7527</v>
      </c>
      <c r="D5068" s="10" t="s">
        <v>3277</v>
      </c>
      <c r="E5068" s="11" t="s">
        <v>7528</v>
      </c>
      <c r="F5068" s="6">
        <v>64602</v>
      </c>
      <c r="G5068" s="6" t="s">
        <v>7498</v>
      </c>
      <c r="H5068" s="16">
        <v>37999011.126000002</v>
      </c>
      <c r="I5068" s="12" t="s">
        <v>7529</v>
      </c>
      <c r="J5068" s="12" t="s">
        <v>2078</v>
      </c>
      <c r="K5068" s="15">
        <v>22126000</v>
      </c>
      <c r="L5068" s="13" t="s">
        <v>15</v>
      </c>
      <c r="M5068" s="7">
        <v>1</v>
      </c>
      <c r="N5068" s="17"/>
    </row>
    <row r="5069" spans="1:14" ht="78.75">
      <c r="A5069" s="6">
        <v>5067</v>
      </c>
      <c r="B5069" s="8" t="s">
        <v>6647</v>
      </c>
      <c r="C5069" s="9" t="s">
        <v>7527</v>
      </c>
      <c r="D5069" s="10" t="s">
        <v>3277</v>
      </c>
      <c r="E5069" s="11" t="s">
        <v>7530</v>
      </c>
      <c r="F5069" s="6">
        <v>63695</v>
      </c>
      <c r="G5069" s="6" t="s">
        <v>7498</v>
      </c>
      <c r="H5069" s="16">
        <v>118830793.40099999</v>
      </c>
      <c r="I5069" s="12" t="s">
        <v>7529</v>
      </c>
      <c r="J5069" s="12" t="s">
        <v>2078</v>
      </c>
      <c r="K5069" s="15">
        <v>79553000</v>
      </c>
      <c r="L5069" s="13" t="s">
        <v>15</v>
      </c>
      <c r="M5069" s="7">
        <v>1</v>
      </c>
      <c r="N5069" s="17"/>
    </row>
    <row r="5070" spans="1:14" ht="94.5">
      <c r="A5070" s="6">
        <v>5068</v>
      </c>
      <c r="B5070" s="8" t="s">
        <v>6647</v>
      </c>
      <c r="C5070" s="9" t="s">
        <v>7531</v>
      </c>
      <c r="D5070" s="10" t="s">
        <v>7532</v>
      </c>
      <c r="E5070" s="11" t="s">
        <v>7533</v>
      </c>
      <c r="F5070" s="6">
        <v>461254</v>
      </c>
      <c r="G5070" s="6" t="s">
        <v>1611</v>
      </c>
      <c r="H5070" s="16" t="s">
        <v>7534</v>
      </c>
      <c r="I5070" s="12" t="s">
        <v>5218</v>
      </c>
      <c r="J5070" s="12" t="s">
        <v>7535</v>
      </c>
      <c r="K5070" s="15">
        <v>0</v>
      </c>
      <c r="L5070" s="13" t="s">
        <v>14</v>
      </c>
      <c r="M5070" s="7">
        <v>100</v>
      </c>
      <c r="N5070" s="17"/>
    </row>
    <row r="5071" spans="1:14" ht="94.5">
      <c r="A5071" s="6">
        <v>5069</v>
      </c>
      <c r="B5071" s="8" t="s">
        <v>6647</v>
      </c>
      <c r="C5071" s="9" t="s">
        <v>7536</v>
      </c>
      <c r="D5071" s="10" t="s">
        <v>7537</v>
      </c>
      <c r="E5071" s="11" t="s">
        <v>7533</v>
      </c>
      <c r="F5071" s="6">
        <v>461254</v>
      </c>
      <c r="G5071" s="6" t="s">
        <v>1611</v>
      </c>
      <c r="H5071" s="16" t="s">
        <v>7534</v>
      </c>
      <c r="I5071" s="12" t="s">
        <v>5218</v>
      </c>
      <c r="J5071" s="12" t="s">
        <v>7535</v>
      </c>
      <c r="K5071" s="15">
        <v>0</v>
      </c>
      <c r="L5071" s="13" t="s">
        <v>14</v>
      </c>
      <c r="M5071" s="7">
        <v>0.49</v>
      </c>
      <c r="N5071" s="17"/>
    </row>
    <row r="5072" spans="1:14" ht="94.5">
      <c r="A5072" s="6">
        <v>5070</v>
      </c>
      <c r="B5072" s="8" t="s">
        <v>6647</v>
      </c>
      <c r="C5072" s="9" t="s">
        <v>7538</v>
      </c>
      <c r="D5072" s="10" t="s">
        <v>1670</v>
      </c>
      <c r="E5072" s="11" t="s">
        <v>7533</v>
      </c>
      <c r="F5072" s="6">
        <v>461254</v>
      </c>
      <c r="G5072" s="6" t="s">
        <v>1611</v>
      </c>
      <c r="H5072" s="16" t="s">
        <v>7534</v>
      </c>
      <c r="I5072" s="12" t="s">
        <v>5218</v>
      </c>
      <c r="J5072" s="12" t="s">
        <v>7535</v>
      </c>
      <c r="K5072" s="15">
        <v>0</v>
      </c>
      <c r="L5072" s="13" t="s">
        <v>14</v>
      </c>
      <c r="M5072" s="7">
        <v>0.51</v>
      </c>
      <c r="N5072" s="17"/>
    </row>
    <row r="5073" spans="1:14" ht="63">
      <c r="A5073" s="6">
        <v>5071</v>
      </c>
      <c r="B5073" s="8" t="s">
        <v>6647</v>
      </c>
      <c r="C5073" s="9" t="s">
        <v>7539</v>
      </c>
      <c r="D5073" s="10" t="s">
        <v>244</v>
      </c>
      <c r="E5073" s="11" t="s">
        <v>7540</v>
      </c>
      <c r="F5073" s="6">
        <v>462379</v>
      </c>
      <c r="G5073" s="6" t="s">
        <v>4438</v>
      </c>
      <c r="H5073" s="16">
        <v>60520329.357000001</v>
      </c>
      <c r="I5073" s="12">
        <v>44070</v>
      </c>
      <c r="J5073" s="12">
        <v>44481</v>
      </c>
      <c r="K5073" s="15">
        <v>6052032.9400000004</v>
      </c>
      <c r="L5073" s="13" t="s">
        <v>15</v>
      </c>
      <c r="M5073" s="7">
        <v>1</v>
      </c>
      <c r="N5073" s="17"/>
    </row>
    <row r="5074" spans="1:14" ht="63">
      <c r="A5074" s="6">
        <v>5072</v>
      </c>
      <c r="B5074" s="8" t="s">
        <v>6647</v>
      </c>
      <c r="C5074" s="9" t="s">
        <v>7541</v>
      </c>
      <c r="D5074" s="10" t="s">
        <v>7542</v>
      </c>
      <c r="E5074" s="11" t="s">
        <v>7543</v>
      </c>
      <c r="F5074" s="6">
        <v>496628</v>
      </c>
      <c r="G5074" s="6" t="s">
        <v>4438</v>
      </c>
      <c r="H5074" s="16">
        <v>95836012.606000006</v>
      </c>
      <c r="I5074" s="12"/>
      <c r="J5074" s="12"/>
      <c r="K5074" s="15">
        <v>0</v>
      </c>
      <c r="L5074" s="13" t="s">
        <v>15</v>
      </c>
      <c r="M5074" s="7">
        <v>1</v>
      </c>
      <c r="N5074" s="17"/>
    </row>
    <row r="5075" spans="1:14" ht="78.75">
      <c r="A5075" s="6">
        <v>5073</v>
      </c>
      <c r="B5075" s="8" t="s">
        <v>6647</v>
      </c>
      <c r="C5075" s="9" t="s">
        <v>7544</v>
      </c>
      <c r="D5075" s="10" t="s">
        <v>7545</v>
      </c>
      <c r="E5075" s="11" t="s">
        <v>7546</v>
      </c>
      <c r="F5075" s="6">
        <v>474532</v>
      </c>
      <c r="G5075" s="6" t="s">
        <v>4438</v>
      </c>
      <c r="H5075" s="16">
        <v>110762354.54700001</v>
      </c>
      <c r="I5075" s="12">
        <v>44122</v>
      </c>
      <c r="J5075" s="12">
        <v>44634</v>
      </c>
      <c r="K5075" s="15">
        <v>11076235.460000001</v>
      </c>
      <c r="L5075" s="13" t="s">
        <v>14</v>
      </c>
      <c r="M5075" s="7">
        <v>1</v>
      </c>
      <c r="N5075" s="17"/>
    </row>
    <row r="5076" spans="1:14" ht="78.75">
      <c r="A5076" s="6">
        <v>5074</v>
      </c>
      <c r="B5076" s="8" t="s">
        <v>6647</v>
      </c>
      <c r="C5076" s="9" t="s">
        <v>7547</v>
      </c>
      <c r="D5076" s="10" t="s">
        <v>6264</v>
      </c>
      <c r="E5076" s="11" t="s">
        <v>7546</v>
      </c>
      <c r="F5076" s="6">
        <v>474532</v>
      </c>
      <c r="G5076" s="6" t="s">
        <v>4438</v>
      </c>
      <c r="H5076" s="16">
        <v>110762354.54700001</v>
      </c>
      <c r="I5076" s="12">
        <v>44122</v>
      </c>
      <c r="J5076" s="12">
        <v>44634</v>
      </c>
      <c r="K5076" s="15">
        <v>0</v>
      </c>
      <c r="L5076" s="13" t="s">
        <v>14</v>
      </c>
      <c r="M5076" s="7">
        <v>0.51</v>
      </c>
      <c r="N5076" s="17"/>
    </row>
    <row r="5077" spans="1:14" ht="78.75">
      <c r="A5077" s="6">
        <v>5075</v>
      </c>
      <c r="B5077" s="8" t="s">
        <v>6647</v>
      </c>
      <c r="C5077" s="9" t="s">
        <v>7366</v>
      </c>
      <c r="D5077" s="10" t="s">
        <v>7548</v>
      </c>
      <c r="E5077" s="11" t="s">
        <v>7546</v>
      </c>
      <c r="F5077" s="6">
        <v>474532</v>
      </c>
      <c r="G5077" s="6" t="s">
        <v>4438</v>
      </c>
      <c r="H5077" s="16">
        <v>110762354.54700001</v>
      </c>
      <c r="I5077" s="12">
        <v>44122</v>
      </c>
      <c r="J5077" s="12">
        <v>44634</v>
      </c>
      <c r="K5077" s="15">
        <v>0</v>
      </c>
      <c r="L5077" s="13" t="s">
        <v>14</v>
      </c>
      <c r="M5077" s="7">
        <v>0.49</v>
      </c>
      <c r="N5077" s="17"/>
    </row>
    <row r="5078" spans="1:14" ht="78.75">
      <c r="A5078" s="6">
        <v>5076</v>
      </c>
      <c r="B5078" s="8" t="s">
        <v>6647</v>
      </c>
      <c r="C5078" s="9" t="s">
        <v>7544</v>
      </c>
      <c r="D5078" s="10" t="s">
        <v>7545</v>
      </c>
      <c r="E5078" s="11" t="s">
        <v>7549</v>
      </c>
      <c r="F5078" s="6">
        <v>474533</v>
      </c>
      <c r="G5078" s="6" t="s">
        <v>4438</v>
      </c>
      <c r="H5078" s="16">
        <v>106772356.816</v>
      </c>
      <c r="I5078" s="12"/>
      <c r="J5078" s="12"/>
      <c r="K5078" s="15">
        <v>0</v>
      </c>
      <c r="L5078" s="13" t="s">
        <v>14</v>
      </c>
      <c r="M5078" s="7">
        <v>1</v>
      </c>
      <c r="N5078" s="17"/>
    </row>
    <row r="5079" spans="1:14" ht="78.75">
      <c r="A5079" s="6">
        <v>5077</v>
      </c>
      <c r="B5079" s="8" t="s">
        <v>6647</v>
      </c>
      <c r="C5079" s="9" t="s">
        <v>7547</v>
      </c>
      <c r="D5079" s="10" t="s">
        <v>6264</v>
      </c>
      <c r="E5079" s="11" t="s">
        <v>7549</v>
      </c>
      <c r="F5079" s="6">
        <v>474533</v>
      </c>
      <c r="G5079" s="6" t="s">
        <v>4438</v>
      </c>
      <c r="H5079" s="16">
        <v>106772356.816</v>
      </c>
      <c r="I5079" s="12"/>
      <c r="J5079" s="12"/>
      <c r="K5079" s="15">
        <v>0</v>
      </c>
      <c r="L5079" s="13" t="s">
        <v>14</v>
      </c>
      <c r="M5079" s="7">
        <v>0.51</v>
      </c>
      <c r="N5079" s="17"/>
    </row>
    <row r="5080" spans="1:14" ht="78.75">
      <c r="A5080" s="6">
        <v>5078</v>
      </c>
      <c r="B5080" s="8" t="s">
        <v>6647</v>
      </c>
      <c r="C5080" s="9" t="s">
        <v>7366</v>
      </c>
      <c r="D5080" s="10" t="s">
        <v>7548</v>
      </c>
      <c r="E5080" s="11" t="s">
        <v>7549</v>
      </c>
      <c r="F5080" s="6">
        <v>474533</v>
      </c>
      <c r="G5080" s="6" t="s">
        <v>4438</v>
      </c>
      <c r="H5080" s="16">
        <v>106772356.816</v>
      </c>
      <c r="I5080" s="12"/>
      <c r="J5080" s="12"/>
      <c r="K5080" s="15">
        <v>0</v>
      </c>
      <c r="L5080" s="13" t="s">
        <v>14</v>
      </c>
      <c r="M5080" s="7">
        <v>0.49</v>
      </c>
      <c r="N5080" s="17"/>
    </row>
    <row r="5081" spans="1:14" ht="63">
      <c r="A5081" s="6">
        <v>5079</v>
      </c>
      <c r="B5081" s="8" t="s">
        <v>6647</v>
      </c>
      <c r="C5081" s="9" t="s">
        <v>7550</v>
      </c>
      <c r="D5081" s="10" t="s">
        <v>34</v>
      </c>
      <c r="E5081" s="11" t="s">
        <v>7551</v>
      </c>
      <c r="F5081" s="6">
        <v>474535</v>
      </c>
      <c r="G5081" s="6" t="s">
        <v>4438</v>
      </c>
      <c r="H5081" s="16">
        <v>42142757.616999999</v>
      </c>
      <c r="I5081" s="12">
        <v>44133</v>
      </c>
      <c r="J5081" s="12">
        <v>44635</v>
      </c>
      <c r="K5081" s="15">
        <v>4214275.76</v>
      </c>
      <c r="L5081" s="13" t="s">
        <v>15</v>
      </c>
      <c r="M5081" s="7">
        <v>1</v>
      </c>
      <c r="N5081" s="17"/>
    </row>
    <row r="5082" spans="1:14" ht="94.5">
      <c r="A5082" s="6">
        <v>5080</v>
      </c>
      <c r="B5082" s="8" t="s">
        <v>6647</v>
      </c>
      <c r="C5082" s="9" t="s">
        <v>7550</v>
      </c>
      <c r="D5082" s="10" t="s">
        <v>34</v>
      </c>
      <c r="E5082" s="11" t="s">
        <v>7552</v>
      </c>
      <c r="F5082" s="6">
        <v>474536</v>
      </c>
      <c r="G5082" s="6" t="s">
        <v>4438</v>
      </c>
      <c r="H5082" s="16">
        <v>74442655.530000001</v>
      </c>
      <c r="I5082" s="12">
        <v>44133</v>
      </c>
      <c r="J5082" s="12">
        <v>44635</v>
      </c>
      <c r="K5082" s="15">
        <v>7444265.5499999998</v>
      </c>
      <c r="L5082" s="13" t="s">
        <v>15</v>
      </c>
      <c r="M5082" s="7">
        <v>1</v>
      </c>
      <c r="N5082" s="17"/>
    </row>
    <row r="5083" spans="1:14" ht="63">
      <c r="A5083" s="6">
        <v>5081</v>
      </c>
      <c r="B5083" s="8" t="s">
        <v>6647</v>
      </c>
      <c r="C5083" s="9" t="s">
        <v>7553</v>
      </c>
      <c r="D5083" s="10" t="s">
        <v>7554</v>
      </c>
      <c r="E5083" s="11" t="s">
        <v>7555</v>
      </c>
      <c r="F5083" s="6">
        <v>380325</v>
      </c>
      <c r="G5083" s="6" t="s">
        <v>1493</v>
      </c>
      <c r="H5083" s="16">
        <v>5453466.4500000002</v>
      </c>
      <c r="I5083" s="12" t="s">
        <v>1576</v>
      </c>
      <c r="J5083" s="12" t="s">
        <v>7175</v>
      </c>
      <c r="K5083" s="15">
        <v>0</v>
      </c>
      <c r="L5083" s="13" t="s">
        <v>15</v>
      </c>
      <c r="M5083" s="7">
        <v>1</v>
      </c>
      <c r="N5083" s="17"/>
    </row>
    <row r="5084" spans="1:14" ht="78.75">
      <c r="A5084" s="6">
        <v>5082</v>
      </c>
      <c r="B5084" s="8" t="s">
        <v>6647</v>
      </c>
      <c r="C5084" s="9" t="s">
        <v>7556</v>
      </c>
      <c r="D5084" s="10" t="s">
        <v>7557</v>
      </c>
      <c r="E5084" s="11" t="s">
        <v>7558</v>
      </c>
      <c r="F5084" s="6">
        <v>451491</v>
      </c>
      <c r="G5084" s="6" t="s">
        <v>1493</v>
      </c>
      <c r="H5084" s="16">
        <v>2463211.2999999998</v>
      </c>
      <c r="I5084" s="12" t="s">
        <v>2086</v>
      </c>
      <c r="J5084" s="12" t="s">
        <v>7559</v>
      </c>
      <c r="K5084" s="15">
        <v>0</v>
      </c>
      <c r="L5084" s="13" t="s">
        <v>15</v>
      </c>
      <c r="M5084" s="7">
        <v>1</v>
      </c>
      <c r="N5084" s="17"/>
    </row>
    <row r="5085" spans="1:14" ht="252">
      <c r="A5085" s="6">
        <v>5083</v>
      </c>
      <c r="B5085" s="8" t="s">
        <v>6647</v>
      </c>
      <c r="C5085" s="9" t="s">
        <v>7560</v>
      </c>
      <c r="D5085" s="10" t="s">
        <v>7561</v>
      </c>
      <c r="E5085" s="11" t="s">
        <v>7562</v>
      </c>
      <c r="F5085" s="6">
        <v>462383</v>
      </c>
      <c r="G5085" s="6" t="s">
        <v>1493</v>
      </c>
      <c r="H5085" s="16">
        <v>6523661.2000000002</v>
      </c>
      <c r="I5085" s="12" t="s">
        <v>2050</v>
      </c>
      <c r="J5085" s="12" t="s">
        <v>7563</v>
      </c>
      <c r="K5085" s="15">
        <v>0</v>
      </c>
      <c r="L5085" s="13" t="s">
        <v>15</v>
      </c>
      <c r="M5085" s="7">
        <v>1</v>
      </c>
      <c r="N5085" s="17"/>
    </row>
    <row r="5086" spans="1:14" ht="173.25">
      <c r="A5086" s="6">
        <v>5084</v>
      </c>
      <c r="B5086" s="8" t="s">
        <v>6647</v>
      </c>
      <c r="C5086" s="9" t="s">
        <v>7564</v>
      </c>
      <c r="D5086" s="10" t="s">
        <v>7565</v>
      </c>
      <c r="E5086" s="11" t="s">
        <v>7566</v>
      </c>
      <c r="F5086" s="6">
        <v>462384</v>
      </c>
      <c r="G5086" s="6" t="s">
        <v>1493</v>
      </c>
      <c r="H5086" s="16">
        <v>7172496.2000000002</v>
      </c>
      <c r="I5086" s="12" t="s">
        <v>2009</v>
      </c>
      <c r="J5086" s="12" t="s">
        <v>7563</v>
      </c>
      <c r="K5086" s="15">
        <v>0</v>
      </c>
      <c r="L5086" s="13" t="s">
        <v>15</v>
      </c>
      <c r="M5086" s="7">
        <v>1</v>
      </c>
      <c r="N5086" s="17"/>
    </row>
    <row r="5087" spans="1:14" ht="63">
      <c r="A5087" s="6">
        <v>5085</v>
      </c>
      <c r="B5087" s="8" t="s">
        <v>6647</v>
      </c>
      <c r="C5087" s="9" t="s">
        <v>7567</v>
      </c>
      <c r="D5087" s="10" t="s">
        <v>7083</v>
      </c>
      <c r="E5087" s="11" t="s">
        <v>7568</v>
      </c>
      <c r="F5087" s="6">
        <v>502876</v>
      </c>
      <c r="G5087" s="6" t="s">
        <v>1493</v>
      </c>
      <c r="H5087" s="16">
        <v>2044102.65</v>
      </c>
      <c r="I5087" s="12" t="s">
        <v>7569</v>
      </c>
      <c r="J5087" s="12" t="s">
        <v>2340</v>
      </c>
      <c r="K5087" s="15">
        <v>0</v>
      </c>
      <c r="L5087" s="13" t="s">
        <v>15</v>
      </c>
      <c r="M5087" s="7">
        <v>1</v>
      </c>
      <c r="N5087" s="17"/>
    </row>
    <row r="5088" spans="1:14" ht="47.25">
      <c r="A5088" s="6">
        <v>5086</v>
      </c>
      <c r="B5088" s="8" t="s">
        <v>6647</v>
      </c>
      <c r="C5088" s="9" t="s">
        <v>7570</v>
      </c>
      <c r="D5088" s="10" t="s">
        <v>7571</v>
      </c>
      <c r="E5088" s="11" t="s">
        <v>7572</v>
      </c>
      <c r="F5088" s="6">
        <v>71096</v>
      </c>
      <c r="G5088" s="6" t="s">
        <v>765</v>
      </c>
      <c r="H5088" s="16">
        <v>35130613.509999998</v>
      </c>
      <c r="I5088" s="12" t="s">
        <v>7573</v>
      </c>
      <c r="J5088" s="12" t="s">
        <v>7574</v>
      </c>
      <c r="K5088" s="15">
        <v>26600000</v>
      </c>
      <c r="L5088" s="13" t="s">
        <v>14</v>
      </c>
      <c r="M5088" s="7">
        <v>1</v>
      </c>
      <c r="N5088" s="17"/>
    </row>
    <row r="5089" spans="1:14" ht="47.25">
      <c r="A5089" s="6">
        <v>5087</v>
      </c>
      <c r="B5089" s="8" t="s">
        <v>6647</v>
      </c>
      <c r="C5089" s="9" t="s">
        <v>7575</v>
      </c>
      <c r="D5089" s="10" t="s">
        <v>7576</v>
      </c>
      <c r="E5089" s="11" t="s">
        <v>7572</v>
      </c>
      <c r="F5089" s="6">
        <v>71096</v>
      </c>
      <c r="G5089" s="6" t="s">
        <v>765</v>
      </c>
      <c r="H5089" s="16">
        <v>35130613.509999998</v>
      </c>
      <c r="I5089" s="12" t="s">
        <v>7573</v>
      </c>
      <c r="J5089" s="12" t="s">
        <v>7574</v>
      </c>
      <c r="K5089" s="15">
        <f>K5088*0.51</f>
        <v>13566000</v>
      </c>
      <c r="L5089" s="13" t="s">
        <v>14</v>
      </c>
      <c r="M5089" s="7">
        <v>0.51</v>
      </c>
      <c r="N5089" s="17"/>
    </row>
    <row r="5090" spans="1:14" ht="47.25">
      <c r="A5090" s="6">
        <v>5088</v>
      </c>
      <c r="B5090" s="8" t="s">
        <v>6647</v>
      </c>
      <c r="C5090" s="9" t="s">
        <v>7577</v>
      </c>
      <c r="D5090" s="10" t="s">
        <v>7578</v>
      </c>
      <c r="E5090" s="11" t="s">
        <v>7572</v>
      </c>
      <c r="F5090" s="6">
        <v>71096</v>
      </c>
      <c r="G5090" s="6" t="s">
        <v>765</v>
      </c>
      <c r="H5090" s="16">
        <v>35130613.509999998</v>
      </c>
      <c r="I5090" s="12" t="s">
        <v>7573</v>
      </c>
      <c r="J5090" s="12" t="s">
        <v>7574</v>
      </c>
      <c r="K5090" s="15">
        <f>K5088*0.49</f>
        <v>13034000</v>
      </c>
      <c r="L5090" s="13" t="s">
        <v>14</v>
      </c>
      <c r="M5090" s="7">
        <v>0.49</v>
      </c>
      <c r="N5090" s="17"/>
    </row>
    <row r="5091" spans="1:14" ht="31.5">
      <c r="A5091" s="6">
        <v>5089</v>
      </c>
      <c r="B5091" s="8" t="s">
        <v>6647</v>
      </c>
      <c r="C5091" s="9" t="s">
        <v>7579</v>
      </c>
      <c r="D5091" s="10" t="s">
        <v>993</v>
      </c>
      <c r="E5091" s="11" t="s">
        <v>7580</v>
      </c>
      <c r="F5091" s="6">
        <v>187638</v>
      </c>
      <c r="G5091" s="6" t="s">
        <v>765</v>
      </c>
      <c r="H5091" s="16">
        <v>80631601.420000002</v>
      </c>
      <c r="I5091" s="12" t="s">
        <v>7438</v>
      </c>
      <c r="J5091" s="12" t="s">
        <v>2216</v>
      </c>
      <c r="K5091" s="15">
        <v>53076000</v>
      </c>
      <c r="L5091" s="13" t="s">
        <v>15</v>
      </c>
      <c r="M5091" s="7">
        <v>1</v>
      </c>
      <c r="N5091" s="17"/>
    </row>
    <row r="5092" spans="1:14" ht="63">
      <c r="A5092" s="6">
        <v>5090</v>
      </c>
      <c r="B5092" s="8" t="s">
        <v>6647</v>
      </c>
      <c r="C5092" s="9" t="s">
        <v>7581</v>
      </c>
      <c r="D5092" s="10" t="s">
        <v>7582</v>
      </c>
      <c r="E5092" s="11" t="s">
        <v>7583</v>
      </c>
      <c r="F5092" s="6">
        <v>526549</v>
      </c>
      <c r="G5092" s="6" t="s">
        <v>2521</v>
      </c>
      <c r="H5092" s="16">
        <v>2597490</v>
      </c>
      <c r="I5092" s="12"/>
      <c r="J5092" s="12"/>
      <c r="K5092" s="15">
        <v>0</v>
      </c>
      <c r="L5092" s="13" t="s">
        <v>15</v>
      </c>
      <c r="M5092" s="7">
        <v>1</v>
      </c>
      <c r="N5092" s="17" t="s">
        <v>6659</v>
      </c>
    </row>
    <row r="5093" spans="1:14" ht="63">
      <c r="A5093" s="6">
        <v>5091</v>
      </c>
      <c r="B5093" s="8" t="s">
        <v>6647</v>
      </c>
      <c r="C5093" s="9" t="s">
        <v>7584</v>
      </c>
      <c r="D5093" s="10" t="s">
        <v>7585</v>
      </c>
      <c r="E5093" s="11" t="s">
        <v>7586</v>
      </c>
      <c r="F5093" s="6">
        <v>526554</v>
      </c>
      <c r="G5093" s="6" t="s">
        <v>1109</v>
      </c>
      <c r="H5093" s="16">
        <v>475711.55</v>
      </c>
      <c r="I5093" s="12"/>
      <c r="J5093" s="12"/>
      <c r="K5093" s="15">
        <v>0</v>
      </c>
      <c r="L5093" s="13" t="s">
        <v>15</v>
      </c>
      <c r="M5093" s="7">
        <v>1</v>
      </c>
      <c r="N5093" s="17" t="s">
        <v>6659</v>
      </c>
    </row>
    <row r="5094" spans="1:14" ht="63">
      <c r="A5094" s="6">
        <v>5092</v>
      </c>
      <c r="B5094" s="8" t="s">
        <v>6647</v>
      </c>
      <c r="C5094" s="9" t="s">
        <v>7587</v>
      </c>
      <c r="D5094" s="10" t="s">
        <v>7588</v>
      </c>
      <c r="E5094" s="11" t="s">
        <v>7589</v>
      </c>
      <c r="F5094" s="6">
        <v>526548</v>
      </c>
      <c r="G5094" s="6" t="s">
        <v>6651</v>
      </c>
      <c r="H5094" s="16">
        <v>2827846.95</v>
      </c>
      <c r="I5094" s="12"/>
      <c r="J5094" s="12"/>
      <c r="K5094" s="15">
        <v>0</v>
      </c>
      <c r="L5094" s="13" t="s">
        <v>15</v>
      </c>
      <c r="M5094" s="7">
        <v>1</v>
      </c>
      <c r="N5094" s="17" t="s">
        <v>6659</v>
      </c>
    </row>
    <row r="5095" spans="1:14" ht="94.5">
      <c r="A5095" s="6">
        <v>5093</v>
      </c>
      <c r="B5095" s="8" t="s">
        <v>6647</v>
      </c>
      <c r="C5095" s="9" t="s">
        <v>7590</v>
      </c>
      <c r="D5095" s="10" t="s">
        <v>7591</v>
      </c>
      <c r="E5095" s="11" t="s">
        <v>7592</v>
      </c>
      <c r="F5095" s="6">
        <v>526553</v>
      </c>
      <c r="G5095" s="6" t="s">
        <v>6894</v>
      </c>
      <c r="H5095" s="16">
        <v>9274242.9499999993</v>
      </c>
      <c r="I5095" s="12"/>
      <c r="J5095" s="12"/>
      <c r="K5095" s="15">
        <v>0</v>
      </c>
      <c r="L5095" s="13" t="s">
        <v>15</v>
      </c>
      <c r="M5095" s="7">
        <v>1</v>
      </c>
      <c r="N5095" s="17" t="s">
        <v>6659</v>
      </c>
    </row>
    <row r="5096" spans="1:14" ht="78.75">
      <c r="A5096" s="6">
        <v>5094</v>
      </c>
      <c r="B5096" s="8" t="s">
        <v>6647</v>
      </c>
      <c r="C5096" s="9" t="s">
        <v>7593</v>
      </c>
      <c r="D5096" s="10" t="s">
        <v>7594</v>
      </c>
      <c r="E5096" s="11" t="s">
        <v>7595</v>
      </c>
      <c r="F5096" s="6">
        <v>502870</v>
      </c>
      <c r="G5096" s="6" t="s">
        <v>6651</v>
      </c>
      <c r="H5096" s="16">
        <v>11237604.470000001</v>
      </c>
      <c r="I5096" s="12"/>
      <c r="J5096" s="12"/>
      <c r="K5096" s="15">
        <v>0</v>
      </c>
      <c r="L5096" s="13" t="s">
        <v>14</v>
      </c>
      <c r="M5096" s="7">
        <v>1</v>
      </c>
      <c r="N5096" s="17" t="s">
        <v>6659</v>
      </c>
    </row>
    <row r="5097" spans="1:14" ht="78.75">
      <c r="A5097" s="6">
        <v>5095</v>
      </c>
      <c r="B5097" s="8" t="s">
        <v>6647</v>
      </c>
      <c r="C5097" s="9" t="s">
        <v>7596</v>
      </c>
      <c r="D5097" s="10" t="s">
        <v>7597</v>
      </c>
      <c r="E5097" s="11" t="s">
        <v>7595</v>
      </c>
      <c r="F5097" s="6">
        <v>502870</v>
      </c>
      <c r="G5097" s="6" t="s">
        <v>6651</v>
      </c>
      <c r="H5097" s="16">
        <v>11237604.470000001</v>
      </c>
      <c r="I5097" s="12"/>
      <c r="J5097" s="12"/>
      <c r="K5097" s="15">
        <v>0</v>
      </c>
      <c r="L5097" s="13" t="s">
        <v>14</v>
      </c>
      <c r="M5097" s="7">
        <v>0.49</v>
      </c>
      <c r="N5097" s="17"/>
    </row>
    <row r="5098" spans="1:14" ht="78.75">
      <c r="A5098" s="6">
        <v>5096</v>
      </c>
      <c r="B5098" s="8" t="s">
        <v>6647</v>
      </c>
      <c r="C5098" s="9" t="s">
        <v>7163</v>
      </c>
      <c r="D5098" s="10" t="s">
        <v>6697</v>
      </c>
      <c r="E5098" s="11" t="s">
        <v>7595</v>
      </c>
      <c r="F5098" s="6">
        <v>502870</v>
      </c>
      <c r="G5098" s="6" t="s">
        <v>6651</v>
      </c>
      <c r="H5098" s="16">
        <v>11237604.470000001</v>
      </c>
      <c r="I5098" s="12"/>
      <c r="J5098" s="12"/>
      <c r="K5098" s="15">
        <v>0</v>
      </c>
      <c r="L5098" s="13" t="s">
        <v>14</v>
      </c>
      <c r="M5098" s="7">
        <v>0.51</v>
      </c>
      <c r="N5098" s="17"/>
    </row>
    <row r="5099" spans="1:14" ht="63">
      <c r="A5099" s="6">
        <v>5097</v>
      </c>
      <c r="B5099" s="8" t="s">
        <v>6647</v>
      </c>
      <c r="C5099" s="9" t="s">
        <v>7598</v>
      </c>
      <c r="D5099" s="10" t="s">
        <v>7599</v>
      </c>
      <c r="E5099" s="11" t="s">
        <v>7600</v>
      </c>
      <c r="F5099" s="6">
        <v>512278</v>
      </c>
      <c r="G5099" s="6" t="s">
        <v>6651</v>
      </c>
      <c r="H5099" s="16">
        <v>11438000</v>
      </c>
      <c r="I5099" s="12"/>
      <c r="J5099" s="12"/>
      <c r="K5099" s="15">
        <v>0</v>
      </c>
      <c r="L5099" s="13" t="s">
        <v>14</v>
      </c>
      <c r="M5099" s="7">
        <v>1</v>
      </c>
      <c r="N5099" s="17" t="s">
        <v>6659</v>
      </c>
    </row>
    <row r="5100" spans="1:14" ht="63">
      <c r="A5100" s="6">
        <v>5098</v>
      </c>
      <c r="B5100" s="8" t="s">
        <v>6647</v>
      </c>
      <c r="C5100" s="9" t="s">
        <v>7601</v>
      </c>
      <c r="D5100" s="10" t="s">
        <v>7602</v>
      </c>
      <c r="E5100" s="11" t="s">
        <v>7600</v>
      </c>
      <c r="F5100" s="6">
        <v>512278</v>
      </c>
      <c r="G5100" s="6" t="s">
        <v>6651</v>
      </c>
      <c r="H5100" s="16">
        <v>11438000</v>
      </c>
      <c r="I5100" s="12"/>
      <c r="J5100" s="12"/>
      <c r="K5100" s="15">
        <v>0</v>
      </c>
      <c r="L5100" s="13" t="s">
        <v>14</v>
      </c>
      <c r="M5100" s="7">
        <v>0.49</v>
      </c>
      <c r="N5100" s="17"/>
    </row>
    <row r="5101" spans="1:14" ht="63">
      <c r="A5101" s="6">
        <v>5099</v>
      </c>
      <c r="B5101" s="8" t="s">
        <v>6647</v>
      </c>
      <c r="C5101" s="9" t="s">
        <v>7454</v>
      </c>
      <c r="D5101" s="10" t="s">
        <v>7455</v>
      </c>
      <c r="E5101" s="11" t="s">
        <v>7600</v>
      </c>
      <c r="F5101" s="6">
        <v>512278</v>
      </c>
      <c r="G5101" s="6" t="s">
        <v>6651</v>
      </c>
      <c r="H5101" s="16">
        <v>11438000</v>
      </c>
      <c r="I5101" s="12"/>
      <c r="J5101" s="12"/>
      <c r="K5101" s="15">
        <v>0</v>
      </c>
      <c r="L5101" s="13" t="s">
        <v>14</v>
      </c>
      <c r="M5101" s="7">
        <v>0.51</v>
      </c>
      <c r="N5101" s="17"/>
    </row>
    <row r="5102" spans="1:14" ht="63">
      <c r="A5102" s="6">
        <v>5100</v>
      </c>
      <c r="B5102" s="8" t="s">
        <v>6647</v>
      </c>
      <c r="C5102" s="9" t="s">
        <v>7603</v>
      </c>
      <c r="D5102" s="10" t="s">
        <v>7604</v>
      </c>
      <c r="E5102" s="11" t="s">
        <v>7605</v>
      </c>
      <c r="F5102" s="6">
        <v>528058</v>
      </c>
      <c r="G5102" s="6" t="s">
        <v>3293</v>
      </c>
      <c r="H5102" s="16">
        <v>6039150</v>
      </c>
      <c r="I5102" s="12"/>
      <c r="J5102" s="12"/>
      <c r="K5102" s="15">
        <v>0</v>
      </c>
      <c r="L5102" s="13" t="s">
        <v>15</v>
      </c>
      <c r="M5102" s="7">
        <v>1</v>
      </c>
      <c r="N5102" s="17" t="s">
        <v>6659</v>
      </c>
    </row>
    <row r="5103" spans="1:14" ht="78.75">
      <c r="A5103" s="6">
        <v>5101</v>
      </c>
      <c r="B5103" s="8" t="s">
        <v>6647</v>
      </c>
      <c r="C5103" s="9" t="s">
        <v>7606</v>
      </c>
      <c r="D5103" s="10" t="s">
        <v>3319</v>
      </c>
      <c r="E5103" s="11" t="s">
        <v>7607</v>
      </c>
      <c r="F5103" s="6">
        <v>515772</v>
      </c>
      <c r="G5103" s="6" t="s">
        <v>6651</v>
      </c>
      <c r="H5103" s="16">
        <v>10948000</v>
      </c>
      <c r="I5103" s="12"/>
      <c r="J5103" s="12"/>
      <c r="K5103" s="15">
        <v>0</v>
      </c>
      <c r="L5103" s="13" t="s">
        <v>15</v>
      </c>
      <c r="M5103" s="7">
        <v>1</v>
      </c>
      <c r="N5103" s="17" t="s">
        <v>6659</v>
      </c>
    </row>
    <row r="5104" spans="1:14" ht="110.25">
      <c r="A5104" s="6">
        <v>5102</v>
      </c>
      <c r="B5104" s="8" t="s">
        <v>6647</v>
      </c>
      <c r="C5104" s="9" t="s">
        <v>18258</v>
      </c>
      <c r="D5104" s="10" t="s">
        <v>18259</v>
      </c>
      <c r="E5104" s="11" t="s">
        <v>18260</v>
      </c>
      <c r="F5104" s="6">
        <v>529772</v>
      </c>
      <c r="G5104" s="6" t="s">
        <v>6651</v>
      </c>
      <c r="H5104" s="16">
        <v>4250699.95</v>
      </c>
      <c r="I5104" s="12"/>
      <c r="J5104" s="12"/>
      <c r="K5104" s="15">
        <v>0</v>
      </c>
      <c r="L5104" s="13" t="s">
        <v>15</v>
      </c>
      <c r="M5104" s="7">
        <v>1</v>
      </c>
      <c r="N5104" s="17" t="s">
        <v>6659</v>
      </c>
    </row>
    <row r="5105" spans="1:14" ht="78.75">
      <c r="A5105" s="6">
        <v>5103</v>
      </c>
      <c r="B5105" s="8" t="s">
        <v>6647</v>
      </c>
      <c r="C5105" s="9" t="s">
        <v>18261</v>
      </c>
      <c r="D5105" s="10" t="s">
        <v>18262</v>
      </c>
      <c r="E5105" s="11" t="s">
        <v>18263</v>
      </c>
      <c r="F5105" s="6">
        <v>529771</v>
      </c>
      <c r="G5105" s="6" t="s">
        <v>6651</v>
      </c>
      <c r="H5105" s="16">
        <v>3089810.4</v>
      </c>
      <c r="I5105" s="12"/>
      <c r="J5105" s="12"/>
      <c r="K5105" s="15">
        <v>0</v>
      </c>
      <c r="L5105" s="13" t="s">
        <v>15</v>
      </c>
      <c r="M5105" s="7">
        <v>1</v>
      </c>
      <c r="N5105" s="17" t="s">
        <v>6659</v>
      </c>
    </row>
    <row r="5106" spans="1:14" ht="94.5">
      <c r="A5106" s="6">
        <v>5104</v>
      </c>
      <c r="B5106" s="8" t="s">
        <v>6647</v>
      </c>
      <c r="C5106" s="9" t="s">
        <v>18264</v>
      </c>
      <c r="D5106" s="10" t="s">
        <v>18265</v>
      </c>
      <c r="E5106" s="11" t="s">
        <v>18266</v>
      </c>
      <c r="F5106" s="6">
        <v>529770</v>
      </c>
      <c r="G5106" s="6" t="s">
        <v>6651</v>
      </c>
      <c r="H5106" s="16">
        <v>9327704.1999999993</v>
      </c>
      <c r="I5106" s="12"/>
      <c r="J5106" s="12"/>
      <c r="K5106" s="15">
        <v>0</v>
      </c>
      <c r="L5106" s="13" t="s">
        <v>15</v>
      </c>
      <c r="M5106" s="7">
        <v>1</v>
      </c>
      <c r="N5106" s="17" t="s">
        <v>6659</v>
      </c>
    </row>
    <row r="5107" spans="1:14" ht="63">
      <c r="A5107" s="6">
        <v>5105</v>
      </c>
      <c r="B5107" s="8" t="s">
        <v>6647</v>
      </c>
      <c r="C5107" s="9" t="s">
        <v>18267</v>
      </c>
      <c r="D5107" s="10" t="s">
        <v>18268</v>
      </c>
      <c r="E5107" s="11" t="s">
        <v>18269</v>
      </c>
      <c r="F5107" s="6">
        <v>526547</v>
      </c>
      <c r="G5107" s="6" t="s">
        <v>14242</v>
      </c>
      <c r="H5107" s="16">
        <v>1498500</v>
      </c>
      <c r="I5107" s="12"/>
      <c r="J5107" s="12"/>
      <c r="K5107" s="15">
        <v>0</v>
      </c>
      <c r="L5107" s="13" t="s">
        <v>15</v>
      </c>
      <c r="M5107" s="7">
        <v>1</v>
      </c>
      <c r="N5107" s="17" t="s">
        <v>6659</v>
      </c>
    </row>
    <row r="5108" spans="1:14" ht="63">
      <c r="A5108" s="6">
        <v>5106</v>
      </c>
      <c r="B5108" s="8" t="s">
        <v>6647</v>
      </c>
      <c r="C5108" s="9" t="s">
        <v>18270</v>
      </c>
      <c r="D5108" s="10" t="s">
        <v>18271</v>
      </c>
      <c r="E5108" s="11" t="s">
        <v>18272</v>
      </c>
      <c r="F5108" s="6">
        <v>532992</v>
      </c>
      <c r="G5108" s="6" t="s">
        <v>6651</v>
      </c>
      <c r="H5108" s="16">
        <v>4889789.6500000004</v>
      </c>
      <c r="I5108" s="12"/>
      <c r="J5108" s="12"/>
      <c r="K5108" s="15">
        <v>0</v>
      </c>
      <c r="L5108" s="13" t="s">
        <v>15</v>
      </c>
      <c r="M5108" s="7">
        <v>1</v>
      </c>
      <c r="N5108" s="17" t="s">
        <v>6659</v>
      </c>
    </row>
    <row r="5109" spans="1:14" ht="94.5">
      <c r="A5109" s="6">
        <v>5107</v>
      </c>
      <c r="B5109" s="8" t="s">
        <v>6647</v>
      </c>
      <c r="C5109" s="9" t="s">
        <v>18273</v>
      </c>
      <c r="D5109" s="10" t="s">
        <v>18274</v>
      </c>
      <c r="E5109" s="11" t="s">
        <v>18275</v>
      </c>
      <c r="F5109" s="6">
        <v>532991</v>
      </c>
      <c r="G5109" s="6" t="s">
        <v>6651</v>
      </c>
      <c r="H5109" s="16">
        <v>3366591</v>
      </c>
      <c r="I5109" s="12"/>
      <c r="J5109" s="12"/>
      <c r="K5109" s="15">
        <v>0</v>
      </c>
      <c r="L5109" s="13" t="s">
        <v>15</v>
      </c>
      <c r="M5109" s="7">
        <v>1</v>
      </c>
      <c r="N5109" s="17" t="s">
        <v>6659</v>
      </c>
    </row>
    <row r="5110" spans="1:14" ht="346.5">
      <c r="A5110" s="6">
        <v>5108</v>
      </c>
      <c r="B5110" s="8" t="s">
        <v>6647</v>
      </c>
      <c r="C5110" s="9" t="s">
        <v>18276</v>
      </c>
      <c r="D5110" s="10" t="s">
        <v>18277</v>
      </c>
      <c r="E5110" s="11" t="s">
        <v>18278</v>
      </c>
      <c r="F5110" s="6">
        <v>532993</v>
      </c>
      <c r="G5110" s="6" t="s">
        <v>6651</v>
      </c>
      <c r="H5110" s="16">
        <v>4991448.2</v>
      </c>
      <c r="I5110" s="12"/>
      <c r="J5110" s="12"/>
      <c r="K5110" s="15">
        <v>0</v>
      </c>
      <c r="L5110" s="13" t="s">
        <v>15</v>
      </c>
      <c r="M5110" s="7">
        <v>1</v>
      </c>
      <c r="N5110" s="17" t="s">
        <v>6659</v>
      </c>
    </row>
    <row r="5111" spans="1:14" ht="94.5">
      <c r="A5111" s="6">
        <v>5109</v>
      </c>
      <c r="B5111" s="8" t="s">
        <v>6647</v>
      </c>
      <c r="C5111" s="9" t="s">
        <v>18279</v>
      </c>
      <c r="D5111" s="10" t="s">
        <v>18280</v>
      </c>
      <c r="E5111" s="11" t="s">
        <v>18281</v>
      </c>
      <c r="F5111" s="6">
        <v>532988</v>
      </c>
      <c r="G5111" s="6" t="s">
        <v>6651</v>
      </c>
      <c r="H5111" s="16">
        <v>4229396.2</v>
      </c>
      <c r="I5111" s="12"/>
      <c r="J5111" s="12"/>
      <c r="K5111" s="15">
        <v>0</v>
      </c>
      <c r="L5111" s="13" t="s">
        <v>15</v>
      </c>
      <c r="M5111" s="7">
        <v>1</v>
      </c>
      <c r="N5111" s="17" t="s">
        <v>6659</v>
      </c>
    </row>
    <row r="5112" spans="1:14" ht="63">
      <c r="A5112" s="6">
        <v>5110</v>
      </c>
      <c r="B5112" s="8" t="s">
        <v>6647</v>
      </c>
      <c r="C5112" s="9" t="s">
        <v>18282</v>
      </c>
      <c r="D5112" s="10" t="s">
        <v>18283</v>
      </c>
      <c r="E5112" s="11" t="s">
        <v>18284</v>
      </c>
      <c r="F5112" s="6">
        <v>526542</v>
      </c>
      <c r="G5112" s="6" t="s">
        <v>6651</v>
      </c>
      <c r="H5112" s="16">
        <v>17528811.760000002</v>
      </c>
      <c r="I5112" s="12"/>
      <c r="J5112" s="12"/>
      <c r="K5112" s="15">
        <v>0</v>
      </c>
      <c r="L5112" s="13" t="s">
        <v>14</v>
      </c>
      <c r="M5112" s="7">
        <v>1</v>
      </c>
      <c r="N5112" s="17" t="s">
        <v>6659</v>
      </c>
    </row>
    <row r="5113" spans="1:14" ht="63">
      <c r="A5113" s="6">
        <v>5111</v>
      </c>
      <c r="B5113" s="8" t="s">
        <v>6647</v>
      </c>
      <c r="C5113" s="9" t="s">
        <v>6864</v>
      </c>
      <c r="D5113" s="10" t="s">
        <v>6687</v>
      </c>
      <c r="E5113" s="11" t="s">
        <v>18284</v>
      </c>
      <c r="F5113" s="6">
        <v>526542</v>
      </c>
      <c r="G5113" s="6" t="s">
        <v>6651</v>
      </c>
      <c r="H5113" s="16">
        <v>17528811.760000002</v>
      </c>
      <c r="I5113" s="12"/>
      <c r="J5113" s="12"/>
      <c r="K5113" s="15">
        <v>0</v>
      </c>
      <c r="L5113" s="13" t="s">
        <v>14</v>
      </c>
      <c r="M5113" s="7">
        <v>0.51</v>
      </c>
      <c r="N5113" s="17"/>
    </row>
    <row r="5114" spans="1:14" ht="63">
      <c r="A5114" s="6">
        <v>5112</v>
      </c>
      <c r="B5114" s="8" t="s">
        <v>6647</v>
      </c>
      <c r="C5114" s="9" t="s">
        <v>18285</v>
      </c>
      <c r="D5114" s="10" t="s">
        <v>18286</v>
      </c>
      <c r="E5114" s="11" t="s">
        <v>18284</v>
      </c>
      <c r="F5114" s="6">
        <v>526542</v>
      </c>
      <c r="G5114" s="6" t="s">
        <v>6651</v>
      </c>
      <c r="H5114" s="16">
        <v>17528811.760000002</v>
      </c>
      <c r="I5114" s="12"/>
      <c r="J5114" s="12"/>
      <c r="K5114" s="15">
        <v>0</v>
      </c>
      <c r="L5114" s="13" t="s">
        <v>14</v>
      </c>
      <c r="M5114" s="7">
        <v>0.49</v>
      </c>
      <c r="N5114" s="17"/>
    </row>
    <row r="5115" spans="1:14" ht="63">
      <c r="A5115" s="6">
        <v>5113</v>
      </c>
      <c r="B5115" s="8" t="s">
        <v>6647</v>
      </c>
      <c r="C5115" s="9" t="s">
        <v>18287</v>
      </c>
      <c r="D5115" s="10" t="s">
        <v>18288</v>
      </c>
      <c r="E5115" s="11" t="s">
        <v>18289</v>
      </c>
      <c r="F5115" s="6">
        <v>526540</v>
      </c>
      <c r="G5115" s="6" t="s">
        <v>6651</v>
      </c>
      <c r="H5115" s="16">
        <v>27907612.170000002</v>
      </c>
      <c r="I5115" s="12"/>
      <c r="J5115" s="12"/>
      <c r="K5115" s="15">
        <v>0</v>
      </c>
      <c r="L5115" s="13" t="s">
        <v>14</v>
      </c>
      <c r="M5115" s="7">
        <v>1</v>
      </c>
      <c r="N5115" s="17" t="s">
        <v>6659</v>
      </c>
    </row>
    <row r="5116" spans="1:14" ht="63">
      <c r="A5116" s="6">
        <v>5114</v>
      </c>
      <c r="B5116" s="8" t="s">
        <v>6647</v>
      </c>
      <c r="C5116" s="9" t="s">
        <v>7454</v>
      </c>
      <c r="D5116" s="10" t="s">
        <v>7429</v>
      </c>
      <c r="E5116" s="11" t="s">
        <v>18289</v>
      </c>
      <c r="F5116" s="6">
        <v>526540</v>
      </c>
      <c r="G5116" s="6" t="s">
        <v>6651</v>
      </c>
      <c r="H5116" s="16">
        <v>27907612.170000002</v>
      </c>
      <c r="I5116" s="12"/>
      <c r="J5116" s="12"/>
      <c r="K5116" s="15">
        <v>0</v>
      </c>
      <c r="L5116" s="13" t="s">
        <v>14</v>
      </c>
      <c r="M5116" s="7">
        <v>0.7</v>
      </c>
      <c r="N5116" s="17"/>
    </row>
    <row r="5117" spans="1:14" ht="63">
      <c r="A5117" s="6">
        <v>5115</v>
      </c>
      <c r="B5117" s="8" t="s">
        <v>6647</v>
      </c>
      <c r="C5117" s="9" t="s">
        <v>6959</v>
      </c>
      <c r="D5117" s="10" t="s">
        <v>7330</v>
      </c>
      <c r="E5117" s="11" t="s">
        <v>18289</v>
      </c>
      <c r="F5117" s="6">
        <v>526540</v>
      </c>
      <c r="G5117" s="6" t="s">
        <v>6651</v>
      </c>
      <c r="H5117" s="16">
        <v>27907612.170000002</v>
      </c>
      <c r="I5117" s="12"/>
      <c r="J5117" s="12"/>
      <c r="K5117" s="15">
        <v>0</v>
      </c>
      <c r="L5117" s="13" t="s">
        <v>14</v>
      </c>
      <c r="M5117" s="7">
        <v>0.3</v>
      </c>
      <c r="N5117" s="17"/>
    </row>
    <row r="5118" spans="1:14" ht="157.5">
      <c r="A5118" s="6">
        <v>5116</v>
      </c>
      <c r="B5118" s="8" t="s">
        <v>6647</v>
      </c>
      <c r="C5118" s="9" t="s">
        <v>18290</v>
      </c>
      <c r="D5118" s="10" t="s">
        <v>18291</v>
      </c>
      <c r="E5118" s="11" t="s">
        <v>18292</v>
      </c>
      <c r="F5118" s="6">
        <v>526541</v>
      </c>
      <c r="G5118" s="6" t="s">
        <v>6651</v>
      </c>
      <c r="H5118" s="16">
        <v>12550370.5</v>
      </c>
      <c r="I5118" s="12"/>
      <c r="J5118" s="12"/>
      <c r="K5118" s="15">
        <v>0</v>
      </c>
      <c r="L5118" s="13" t="s">
        <v>14</v>
      </c>
      <c r="M5118" s="7">
        <v>1</v>
      </c>
      <c r="N5118" s="17" t="s">
        <v>6659</v>
      </c>
    </row>
    <row r="5119" spans="1:14" ht="157.5">
      <c r="A5119" s="6">
        <v>5117</v>
      </c>
      <c r="B5119" s="8" t="s">
        <v>6647</v>
      </c>
      <c r="C5119" s="9" t="s">
        <v>18293</v>
      </c>
      <c r="D5119" s="10" t="s">
        <v>18294</v>
      </c>
      <c r="E5119" s="11" t="s">
        <v>18292</v>
      </c>
      <c r="F5119" s="6">
        <v>526541</v>
      </c>
      <c r="G5119" s="6" t="s">
        <v>6651</v>
      </c>
      <c r="H5119" s="16">
        <v>12550370.5</v>
      </c>
      <c r="I5119" s="12"/>
      <c r="J5119" s="12"/>
      <c r="K5119" s="15">
        <v>0</v>
      </c>
      <c r="L5119" s="13" t="s">
        <v>14</v>
      </c>
      <c r="M5119" s="7">
        <v>0.51</v>
      </c>
      <c r="N5119" s="17"/>
    </row>
    <row r="5120" spans="1:14" ht="157.5">
      <c r="A5120" s="6">
        <v>5118</v>
      </c>
      <c r="B5120" s="8" t="s">
        <v>6647</v>
      </c>
      <c r="C5120" s="9" t="s">
        <v>18295</v>
      </c>
      <c r="D5120" s="10" t="s">
        <v>18296</v>
      </c>
      <c r="E5120" s="11" t="s">
        <v>18292</v>
      </c>
      <c r="F5120" s="6">
        <v>526541</v>
      </c>
      <c r="G5120" s="6" t="s">
        <v>6651</v>
      </c>
      <c r="H5120" s="16">
        <v>12550370.5</v>
      </c>
      <c r="I5120" s="12"/>
      <c r="J5120" s="12"/>
      <c r="K5120" s="15">
        <v>0</v>
      </c>
      <c r="L5120" s="13" t="s">
        <v>14</v>
      </c>
      <c r="M5120" s="7">
        <v>0.49</v>
      </c>
      <c r="N5120" s="17"/>
    </row>
    <row r="5121" spans="1:14" ht="47.25">
      <c r="A5121" s="6">
        <v>5119</v>
      </c>
      <c r="B5121" s="8" t="s">
        <v>7608</v>
      </c>
      <c r="C5121" s="9" t="s">
        <v>7609</v>
      </c>
      <c r="D5121" s="10" t="s">
        <v>7610</v>
      </c>
      <c r="E5121" s="11" t="s">
        <v>7611</v>
      </c>
      <c r="F5121" s="6">
        <v>118472</v>
      </c>
      <c r="G5121" s="6" t="s">
        <v>7612</v>
      </c>
      <c r="H5121" s="16">
        <v>14199952</v>
      </c>
      <c r="I5121" s="12" t="s">
        <v>7613</v>
      </c>
      <c r="J5121" s="12" t="s">
        <v>1576</v>
      </c>
      <c r="K5121" s="15">
        <v>8042615</v>
      </c>
      <c r="L5121" s="13" t="s">
        <v>7614</v>
      </c>
      <c r="M5121" s="7">
        <v>1</v>
      </c>
      <c r="N5121" s="17"/>
    </row>
    <row r="5122" spans="1:14" ht="78.75">
      <c r="A5122" s="6">
        <v>5120</v>
      </c>
      <c r="B5122" s="8" t="s">
        <v>7608</v>
      </c>
      <c r="C5122" s="9" t="s">
        <v>7615</v>
      </c>
      <c r="D5122" s="10" t="s">
        <v>597</v>
      </c>
      <c r="E5122" s="11" t="s">
        <v>7616</v>
      </c>
      <c r="F5122" s="6">
        <v>233567</v>
      </c>
      <c r="G5122" s="6" t="s">
        <v>7612</v>
      </c>
      <c r="H5122" s="16">
        <v>57782302</v>
      </c>
      <c r="I5122" s="12" t="s">
        <v>7617</v>
      </c>
      <c r="J5122" s="12" t="s">
        <v>18297</v>
      </c>
      <c r="K5122" s="15">
        <v>47593937</v>
      </c>
      <c r="L5122" s="13" t="s">
        <v>7614</v>
      </c>
      <c r="M5122" s="7">
        <v>1</v>
      </c>
      <c r="N5122" s="17"/>
    </row>
    <row r="5123" spans="1:14" ht="63">
      <c r="A5123" s="6">
        <v>5121</v>
      </c>
      <c r="B5123" s="8" t="s">
        <v>7608</v>
      </c>
      <c r="C5123" s="9" t="s">
        <v>7615</v>
      </c>
      <c r="D5123" s="10" t="s">
        <v>597</v>
      </c>
      <c r="E5123" s="11" t="s">
        <v>7618</v>
      </c>
      <c r="F5123" s="6">
        <v>237991</v>
      </c>
      <c r="G5123" s="6" t="s">
        <v>7612</v>
      </c>
      <c r="H5123" s="16">
        <v>48709911</v>
      </c>
      <c r="I5123" s="12" t="s">
        <v>7617</v>
      </c>
      <c r="J5123" s="12" t="s">
        <v>18298</v>
      </c>
      <c r="K5123" s="15">
        <v>7434283</v>
      </c>
      <c r="L5123" s="13" t="s">
        <v>7614</v>
      </c>
      <c r="M5123" s="7">
        <v>1</v>
      </c>
      <c r="N5123" s="17"/>
    </row>
    <row r="5124" spans="1:14" ht="63">
      <c r="A5124" s="6">
        <v>5122</v>
      </c>
      <c r="B5124" s="8" t="s">
        <v>7608</v>
      </c>
      <c r="C5124" s="9" t="s">
        <v>7619</v>
      </c>
      <c r="D5124" s="10" t="s">
        <v>7620</v>
      </c>
      <c r="E5124" s="11" t="s">
        <v>7621</v>
      </c>
      <c r="F5124" s="6">
        <v>333091</v>
      </c>
      <c r="G5124" s="6" t="s">
        <v>7612</v>
      </c>
      <c r="H5124" s="16">
        <v>40503719</v>
      </c>
      <c r="I5124" s="12" t="s">
        <v>7622</v>
      </c>
      <c r="J5124" s="12" t="s">
        <v>7623</v>
      </c>
      <c r="K5124" s="15">
        <v>8415481</v>
      </c>
      <c r="L5124" s="13" t="s">
        <v>7614</v>
      </c>
      <c r="M5124" s="7">
        <v>1</v>
      </c>
      <c r="N5124" s="17"/>
    </row>
    <row r="5125" spans="1:14" ht="63">
      <c r="A5125" s="6">
        <v>5123</v>
      </c>
      <c r="B5125" s="8" t="s">
        <v>7608</v>
      </c>
      <c r="C5125" s="9" t="s">
        <v>7615</v>
      </c>
      <c r="D5125" s="10" t="s">
        <v>597</v>
      </c>
      <c r="E5125" s="11" t="s">
        <v>7624</v>
      </c>
      <c r="F5125" s="6">
        <v>118468</v>
      </c>
      <c r="G5125" s="6" t="s">
        <v>7612</v>
      </c>
      <c r="H5125" s="16">
        <v>41081861</v>
      </c>
      <c r="I5125" s="12" t="s">
        <v>7625</v>
      </c>
      <c r="J5125" s="12" t="s">
        <v>7713</v>
      </c>
      <c r="K5125" s="15">
        <v>20883258</v>
      </c>
      <c r="L5125" s="13" t="s">
        <v>7614</v>
      </c>
      <c r="M5125" s="7">
        <v>1</v>
      </c>
      <c r="N5125" s="17"/>
    </row>
    <row r="5126" spans="1:14" ht="63">
      <c r="A5126" s="6">
        <v>5124</v>
      </c>
      <c r="B5126" s="8" t="s">
        <v>7608</v>
      </c>
      <c r="C5126" s="9" t="s">
        <v>7626</v>
      </c>
      <c r="D5126" s="10" t="s">
        <v>7627</v>
      </c>
      <c r="E5126" s="11" t="s">
        <v>7628</v>
      </c>
      <c r="F5126" s="6">
        <v>118705</v>
      </c>
      <c r="G5126" s="6" t="s">
        <v>7612</v>
      </c>
      <c r="H5126" s="16">
        <v>68846576</v>
      </c>
      <c r="I5126" s="12" t="s">
        <v>7629</v>
      </c>
      <c r="J5126" s="12" t="s">
        <v>18299</v>
      </c>
      <c r="K5126" s="15">
        <v>35707628</v>
      </c>
      <c r="L5126" s="13" t="s">
        <v>7630</v>
      </c>
      <c r="M5126" s="7">
        <v>1</v>
      </c>
      <c r="N5126" s="17"/>
    </row>
    <row r="5127" spans="1:14" ht="47.25">
      <c r="A5127" s="6">
        <v>5125</v>
      </c>
      <c r="B5127" s="8" t="s">
        <v>7608</v>
      </c>
      <c r="C5127" s="9" t="s">
        <v>7631</v>
      </c>
      <c r="D5127" s="10" t="s">
        <v>7632</v>
      </c>
      <c r="E5127" s="11" t="s">
        <v>7628</v>
      </c>
      <c r="F5127" s="6">
        <v>118705</v>
      </c>
      <c r="G5127" s="6" t="s">
        <v>7612</v>
      </c>
      <c r="H5127" s="16">
        <v>68846576</v>
      </c>
      <c r="I5127" s="12" t="s">
        <v>7629</v>
      </c>
      <c r="J5127" s="12" t="s">
        <v>16881</v>
      </c>
      <c r="K5127" s="15">
        <v>35707628</v>
      </c>
      <c r="L5127" s="13" t="s">
        <v>7630</v>
      </c>
      <c r="M5127" s="7">
        <v>0.51</v>
      </c>
      <c r="N5127" s="17"/>
    </row>
    <row r="5128" spans="1:14" ht="63">
      <c r="A5128" s="6">
        <v>5126</v>
      </c>
      <c r="B5128" s="8" t="s">
        <v>7608</v>
      </c>
      <c r="C5128" s="9" t="s">
        <v>7619</v>
      </c>
      <c r="D5128" s="10" t="s">
        <v>7620</v>
      </c>
      <c r="E5128" s="11" t="s">
        <v>7628</v>
      </c>
      <c r="F5128" s="6">
        <v>118705</v>
      </c>
      <c r="G5128" s="6" t="s">
        <v>7612</v>
      </c>
      <c r="H5128" s="16">
        <v>68846576</v>
      </c>
      <c r="I5128" s="12" t="s">
        <v>7629</v>
      </c>
      <c r="J5128" s="12" t="s">
        <v>18299</v>
      </c>
      <c r="K5128" s="15">
        <v>35707628</v>
      </c>
      <c r="L5128" s="13" t="s">
        <v>7630</v>
      </c>
      <c r="M5128" s="7">
        <v>0.49</v>
      </c>
      <c r="N5128" s="17"/>
    </row>
    <row r="5129" spans="1:14" ht="63">
      <c r="A5129" s="6">
        <v>5127</v>
      </c>
      <c r="B5129" s="8" t="s">
        <v>7608</v>
      </c>
      <c r="C5129" s="9" t="s">
        <v>7615</v>
      </c>
      <c r="D5129" s="10" t="s">
        <v>597</v>
      </c>
      <c r="E5129" s="11" t="s">
        <v>7633</v>
      </c>
      <c r="F5129" s="6">
        <v>191273</v>
      </c>
      <c r="G5129" s="6" t="s">
        <v>7612</v>
      </c>
      <c r="H5129" s="16">
        <v>42630393</v>
      </c>
      <c r="I5129" s="12" t="s">
        <v>7634</v>
      </c>
      <c r="J5129" s="12" t="s">
        <v>18300</v>
      </c>
      <c r="K5129" s="15">
        <v>23097856</v>
      </c>
      <c r="L5129" s="13" t="s">
        <v>7614</v>
      </c>
      <c r="M5129" s="7">
        <v>1</v>
      </c>
      <c r="N5129" s="17"/>
    </row>
    <row r="5130" spans="1:14" ht="110.25">
      <c r="A5130" s="6">
        <v>5128</v>
      </c>
      <c r="B5130" s="8" t="s">
        <v>7608</v>
      </c>
      <c r="C5130" s="9" t="s">
        <v>7635</v>
      </c>
      <c r="D5130" s="10" t="s">
        <v>7636</v>
      </c>
      <c r="E5130" s="11" t="s">
        <v>7637</v>
      </c>
      <c r="F5130" s="6">
        <v>412477</v>
      </c>
      <c r="G5130" s="6" t="s">
        <v>7612</v>
      </c>
      <c r="H5130" s="16">
        <v>143556283</v>
      </c>
      <c r="I5130" s="12" t="s">
        <v>7638</v>
      </c>
      <c r="J5130" s="12" t="s">
        <v>7639</v>
      </c>
      <c r="K5130" s="15">
        <v>0</v>
      </c>
      <c r="L5130" s="13" t="s">
        <v>7630</v>
      </c>
      <c r="M5130" s="7">
        <v>1</v>
      </c>
      <c r="N5130" s="17"/>
    </row>
    <row r="5131" spans="1:14" ht="110.25">
      <c r="A5131" s="6">
        <v>5129</v>
      </c>
      <c r="B5131" s="8" t="s">
        <v>7608</v>
      </c>
      <c r="C5131" s="9" t="s">
        <v>7640</v>
      </c>
      <c r="D5131" s="10" t="s">
        <v>5145</v>
      </c>
      <c r="E5131" s="11" t="s">
        <v>7637</v>
      </c>
      <c r="F5131" s="6">
        <v>412477</v>
      </c>
      <c r="G5131" s="6" t="s">
        <v>7612</v>
      </c>
      <c r="H5131" s="16">
        <v>143556283</v>
      </c>
      <c r="I5131" s="12" t="s">
        <v>7638</v>
      </c>
      <c r="J5131" s="12" t="s">
        <v>7639</v>
      </c>
      <c r="K5131" s="15">
        <v>0</v>
      </c>
      <c r="L5131" s="13" t="s">
        <v>7630</v>
      </c>
      <c r="M5131" s="7">
        <v>0.4</v>
      </c>
      <c r="N5131" s="17"/>
    </row>
    <row r="5132" spans="1:14" ht="110.25">
      <c r="A5132" s="6">
        <v>5130</v>
      </c>
      <c r="B5132" s="8" t="s">
        <v>7608</v>
      </c>
      <c r="C5132" s="9" t="s">
        <v>7641</v>
      </c>
      <c r="D5132" s="10" t="s">
        <v>5970</v>
      </c>
      <c r="E5132" s="11" t="s">
        <v>7637</v>
      </c>
      <c r="F5132" s="6">
        <v>412477</v>
      </c>
      <c r="G5132" s="6" t="s">
        <v>7612</v>
      </c>
      <c r="H5132" s="16">
        <v>143556283</v>
      </c>
      <c r="I5132" s="12" t="s">
        <v>7638</v>
      </c>
      <c r="J5132" s="12" t="s">
        <v>7639</v>
      </c>
      <c r="K5132" s="15">
        <v>0</v>
      </c>
      <c r="L5132" s="13" t="s">
        <v>7630</v>
      </c>
      <c r="M5132" s="7">
        <v>0.3</v>
      </c>
      <c r="N5132" s="17"/>
    </row>
    <row r="5133" spans="1:14" ht="47.25">
      <c r="A5133" s="6">
        <v>5131</v>
      </c>
      <c r="B5133" s="8" t="s">
        <v>7608</v>
      </c>
      <c r="C5133" s="9" t="s">
        <v>7642</v>
      </c>
      <c r="D5133" s="10" t="s">
        <v>7643</v>
      </c>
      <c r="E5133" s="11" t="s">
        <v>7637</v>
      </c>
      <c r="F5133" s="6">
        <v>412477</v>
      </c>
      <c r="G5133" s="6" t="s">
        <v>7612</v>
      </c>
      <c r="H5133" s="16">
        <v>143556283</v>
      </c>
      <c r="I5133" s="12" t="s">
        <v>7638</v>
      </c>
      <c r="J5133" s="12" t="s">
        <v>7639</v>
      </c>
      <c r="K5133" s="15">
        <v>0</v>
      </c>
      <c r="L5133" s="13" t="s">
        <v>7630</v>
      </c>
      <c r="M5133" s="7">
        <v>0.3</v>
      </c>
      <c r="N5133" s="17"/>
    </row>
    <row r="5134" spans="1:14" ht="78.75">
      <c r="A5134" s="6">
        <v>5132</v>
      </c>
      <c r="B5134" s="8" t="s">
        <v>7608</v>
      </c>
      <c r="C5134" s="9" t="s">
        <v>7644</v>
      </c>
      <c r="D5134" s="10" t="s">
        <v>7645</v>
      </c>
      <c r="E5134" s="11" t="s">
        <v>7646</v>
      </c>
      <c r="F5134" s="6">
        <v>493404</v>
      </c>
      <c r="G5134" s="6" t="s">
        <v>7612</v>
      </c>
      <c r="H5134" s="16">
        <v>93309416</v>
      </c>
      <c r="I5134" s="12">
        <v>44179</v>
      </c>
      <c r="J5134" s="12">
        <v>44549</v>
      </c>
      <c r="K5134" s="15">
        <v>0</v>
      </c>
      <c r="L5134" s="13" t="s">
        <v>7630</v>
      </c>
      <c r="M5134" s="7">
        <v>1</v>
      </c>
      <c r="N5134" s="17"/>
    </row>
    <row r="5135" spans="1:14" ht="78.75">
      <c r="A5135" s="6">
        <v>5133</v>
      </c>
      <c r="B5135" s="8" t="s">
        <v>7608</v>
      </c>
      <c r="C5135" s="9" t="s">
        <v>7647</v>
      </c>
      <c r="D5135" s="10" t="s">
        <v>1983</v>
      </c>
      <c r="E5135" s="11" t="s">
        <v>7648</v>
      </c>
      <c r="F5135" s="6">
        <v>493404</v>
      </c>
      <c r="G5135" s="6" t="s">
        <v>7612</v>
      </c>
      <c r="H5135" s="16">
        <v>93309416</v>
      </c>
      <c r="I5135" s="12">
        <v>44179</v>
      </c>
      <c r="J5135" s="12">
        <v>44549</v>
      </c>
      <c r="K5135" s="15">
        <v>0</v>
      </c>
      <c r="L5135" s="13" t="s">
        <v>7630</v>
      </c>
      <c r="M5135" s="7">
        <v>0.51</v>
      </c>
      <c r="N5135" s="17"/>
    </row>
    <row r="5136" spans="1:14" ht="63">
      <c r="A5136" s="6">
        <v>5134</v>
      </c>
      <c r="B5136" s="8" t="s">
        <v>7608</v>
      </c>
      <c r="C5136" s="9" t="s">
        <v>7649</v>
      </c>
      <c r="D5136" s="10" t="s">
        <v>7650</v>
      </c>
      <c r="E5136" s="11" t="s">
        <v>7646</v>
      </c>
      <c r="F5136" s="6">
        <v>493404</v>
      </c>
      <c r="G5136" s="6" t="s">
        <v>7612</v>
      </c>
      <c r="H5136" s="16">
        <v>93309416</v>
      </c>
      <c r="I5136" s="12">
        <v>44179</v>
      </c>
      <c r="J5136" s="12">
        <v>44549</v>
      </c>
      <c r="K5136" s="15">
        <v>0</v>
      </c>
      <c r="L5136" s="13" t="s">
        <v>7630</v>
      </c>
      <c r="M5136" s="7">
        <v>0.49</v>
      </c>
      <c r="N5136" s="17"/>
    </row>
    <row r="5137" spans="1:14" ht="78.75">
      <c r="A5137" s="6">
        <v>5135</v>
      </c>
      <c r="B5137" s="8" t="s">
        <v>7608</v>
      </c>
      <c r="C5137" s="9" t="s">
        <v>7651</v>
      </c>
      <c r="D5137" s="10" t="s">
        <v>7652</v>
      </c>
      <c r="E5137" s="11" t="s">
        <v>7653</v>
      </c>
      <c r="F5137" s="6">
        <v>152841</v>
      </c>
      <c r="G5137" s="6" t="s">
        <v>7612</v>
      </c>
      <c r="H5137" s="16">
        <v>66979625</v>
      </c>
      <c r="I5137" s="12" t="s">
        <v>7654</v>
      </c>
      <c r="J5137" s="12" t="s">
        <v>18301</v>
      </c>
      <c r="K5137" s="15">
        <v>27939343</v>
      </c>
      <c r="L5137" s="13" t="s">
        <v>7630</v>
      </c>
      <c r="M5137" s="7">
        <v>1</v>
      </c>
      <c r="N5137" s="17"/>
    </row>
    <row r="5138" spans="1:14" ht="63">
      <c r="A5138" s="6">
        <v>5136</v>
      </c>
      <c r="B5138" s="8" t="s">
        <v>7608</v>
      </c>
      <c r="C5138" s="9" t="s">
        <v>7655</v>
      </c>
      <c r="D5138" s="10" t="s">
        <v>7656</v>
      </c>
      <c r="E5138" s="11" t="s">
        <v>7653</v>
      </c>
      <c r="F5138" s="6">
        <v>152841</v>
      </c>
      <c r="G5138" s="6" t="s">
        <v>7612</v>
      </c>
      <c r="H5138" s="16">
        <v>66979625</v>
      </c>
      <c r="I5138" s="12" t="s">
        <v>7654</v>
      </c>
      <c r="J5138" s="12" t="s">
        <v>18301</v>
      </c>
      <c r="K5138" s="15">
        <v>27939343</v>
      </c>
      <c r="L5138" s="13" t="s">
        <v>7630</v>
      </c>
      <c r="M5138" s="7">
        <v>0.51</v>
      </c>
      <c r="N5138" s="17"/>
    </row>
    <row r="5139" spans="1:14" ht="63">
      <c r="A5139" s="6">
        <v>5137</v>
      </c>
      <c r="B5139" s="8" t="s">
        <v>7608</v>
      </c>
      <c r="C5139" s="9" t="s">
        <v>7619</v>
      </c>
      <c r="D5139" s="10" t="s">
        <v>7620</v>
      </c>
      <c r="E5139" s="11" t="s">
        <v>7653</v>
      </c>
      <c r="F5139" s="6">
        <v>152841</v>
      </c>
      <c r="G5139" s="6" t="s">
        <v>7612</v>
      </c>
      <c r="H5139" s="16">
        <v>66979625</v>
      </c>
      <c r="I5139" s="12" t="s">
        <v>7654</v>
      </c>
      <c r="J5139" s="12" t="s">
        <v>7085</v>
      </c>
      <c r="K5139" s="15">
        <v>27939343</v>
      </c>
      <c r="L5139" s="13" t="s">
        <v>7630</v>
      </c>
      <c r="M5139" s="7">
        <v>0.49</v>
      </c>
      <c r="N5139" s="17"/>
    </row>
    <row r="5140" spans="1:14" ht="78.75">
      <c r="A5140" s="6">
        <v>5138</v>
      </c>
      <c r="B5140" s="8" t="s">
        <v>7608</v>
      </c>
      <c r="C5140" s="9" t="s">
        <v>7651</v>
      </c>
      <c r="D5140" s="10" t="s">
        <v>7652</v>
      </c>
      <c r="E5140" s="11" t="s">
        <v>7657</v>
      </c>
      <c r="F5140" s="6">
        <v>153494</v>
      </c>
      <c r="G5140" s="6" t="s">
        <v>7612</v>
      </c>
      <c r="H5140" s="16">
        <v>69378482.140000001</v>
      </c>
      <c r="I5140" s="12" t="s">
        <v>7658</v>
      </c>
      <c r="J5140" s="12" t="s">
        <v>18301</v>
      </c>
      <c r="K5140" s="15">
        <v>31576448</v>
      </c>
      <c r="L5140" s="13" t="s">
        <v>7630</v>
      </c>
      <c r="M5140" s="7">
        <v>1</v>
      </c>
      <c r="N5140" s="17"/>
    </row>
    <row r="5141" spans="1:14" ht="63">
      <c r="A5141" s="6">
        <v>5139</v>
      </c>
      <c r="B5141" s="8" t="s">
        <v>7608</v>
      </c>
      <c r="C5141" s="9" t="s">
        <v>7655</v>
      </c>
      <c r="D5141" s="10" t="s">
        <v>7656</v>
      </c>
      <c r="E5141" s="11" t="s">
        <v>7657</v>
      </c>
      <c r="F5141" s="6">
        <v>153494</v>
      </c>
      <c r="G5141" s="6" t="s">
        <v>7612</v>
      </c>
      <c r="H5141" s="16">
        <v>69378482.140000001</v>
      </c>
      <c r="I5141" s="12" t="s">
        <v>7658</v>
      </c>
      <c r="J5141" s="12" t="s">
        <v>18301</v>
      </c>
      <c r="K5141" s="15">
        <v>31576448</v>
      </c>
      <c r="L5141" s="13" t="s">
        <v>7630</v>
      </c>
      <c r="M5141" s="7">
        <v>0.51</v>
      </c>
      <c r="N5141" s="17"/>
    </row>
    <row r="5142" spans="1:14" ht="63">
      <c r="A5142" s="6">
        <v>5140</v>
      </c>
      <c r="B5142" s="8" t="s">
        <v>7608</v>
      </c>
      <c r="C5142" s="9" t="s">
        <v>7619</v>
      </c>
      <c r="D5142" s="10" t="s">
        <v>7620</v>
      </c>
      <c r="E5142" s="11" t="s">
        <v>7657</v>
      </c>
      <c r="F5142" s="6">
        <v>153494</v>
      </c>
      <c r="G5142" s="6" t="s">
        <v>7612</v>
      </c>
      <c r="H5142" s="16">
        <v>69378482.140000001</v>
      </c>
      <c r="I5142" s="12" t="s">
        <v>7658</v>
      </c>
      <c r="J5142" s="12" t="s">
        <v>18302</v>
      </c>
      <c r="K5142" s="15">
        <v>31576448</v>
      </c>
      <c r="L5142" s="13" t="s">
        <v>7630</v>
      </c>
      <c r="M5142" s="7">
        <v>0.49</v>
      </c>
      <c r="N5142" s="17"/>
    </row>
    <row r="5143" spans="1:14" ht="63">
      <c r="A5143" s="6">
        <v>5141</v>
      </c>
      <c r="B5143" s="8" t="s">
        <v>7608</v>
      </c>
      <c r="C5143" s="9" t="s">
        <v>7659</v>
      </c>
      <c r="D5143" s="10" t="s">
        <v>7660</v>
      </c>
      <c r="E5143" s="11" t="s">
        <v>7661</v>
      </c>
      <c r="F5143" s="6">
        <v>238936</v>
      </c>
      <c r="G5143" s="6" t="s">
        <v>7612</v>
      </c>
      <c r="H5143" s="16">
        <v>154604402.79899999</v>
      </c>
      <c r="I5143" s="12" t="s">
        <v>7662</v>
      </c>
      <c r="J5143" s="12" t="s">
        <v>7663</v>
      </c>
      <c r="K5143" s="15">
        <v>55605200</v>
      </c>
      <c r="L5143" s="13" t="s">
        <v>7630</v>
      </c>
      <c r="M5143" s="7">
        <v>1</v>
      </c>
      <c r="N5143" s="17"/>
    </row>
    <row r="5144" spans="1:14" ht="63">
      <c r="A5144" s="6">
        <v>5142</v>
      </c>
      <c r="B5144" s="8" t="s">
        <v>7608</v>
      </c>
      <c r="C5144" s="9" t="s">
        <v>7615</v>
      </c>
      <c r="D5144" s="10" t="s">
        <v>597</v>
      </c>
      <c r="E5144" s="11" t="s">
        <v>7661</v>
      </c>
      <c r="F5144" s="6">
        <v>238936</v>
      </c>
      <c r="G5144" s="6" t="s">
        <v>7612</v>
      </c>
      <c r="H5144" s="16">
        <v>154604402.79899999</v>
      </c>
      <c r="I5144" s="12" t="s">
        <v>7662</v>
      </c>
      <c r="J5144" s="12" t="s">
        <v>7663</v>
      </c>
      <c r="K5144" s="15">
        <v>55605200</v>
      </c>
      <c r="L5144" s="13" t="s">
        <v>7630</v>
      </c>
      <c r="M5144" s="7">
        <v>0.51</v>
      </c>
      <c r="N5144" s="17"/>
    </row>
    <row r="5145" spans="1:14" ht="47.25">
      <c r="A5145" s="6">
        <v>5143</v>
      </c>
      <c r="B5145" s="8" t="s">
        <v>7608</v>
      </c>
      <c r="C5145" s="9" t="s">
        <v>7664</v>
      </c>
      <c r="D5145" s="10" t="s">
        <v>606</v>
      </c>
      <c r="E5145" s="11" t="s">
        <v>7661</v>
      </c>
      <c r="F5145" s="6">
        <v>238936</v>
      </c>
      <c r="G5145" s="6" t="s">
        <v>7612</v>
      </c>
      <c r="H5145" s="16">
        <v>154604402.79899999</v>
      </c>
      <c r="I5145" s="12" t="s">
        <v>7662</v>
      </c>
      <c r="J5145" s="12" t="s">
        <v>7663</v>
      </c>
      <c r="K5145" s="15">
        <v>55605200</v>
      </c>
      <c r="L5145" s="13" t="s">
        <v>7630</v>
      </c>
      <c r="M5145" s="7">
        <v>0.49</v>
      </c>
      <c r="N5145" s="17"/>
    </row>
    <row r="5146" spans="1:14" ht="47.25">
      <c r="A5146" s="6">
        <v>5144</v>
      </c>
      <c r="B5146" s="8" t="s">
        <v>7608</v>
      </c>
      <c r="C5146" s="9" t="s">
        <v>7665</v>
      </c>
      <c r="D5146" s="10" t="s">
        <v>7666</v>
      </c>
      <c r="E5146" s="11" t="s">
        <v>7667</v>
      </c>
      <c r="F5146" s="6">
        <v>277690</v>
      </c>
      <c r="G5146" s="6" t="s">
        <v>7612</v>
      </c>
      <c r="H5146" s="16">
        <v>8647237</v>
      </c>
      <c r="I5146" s="12" t="s">
        <v>7668</v>
      </c>
      <c r="J5146" s="12" t="s">
        <v>7669</v>
      </c>
      <c r="K5146" s="15">
        <v>4230574</v>
      </c>
      <c r="L5146" s="13" t="s">
        <v>7614</v>
      </c>
      <c r="M5146" s="7">
        <v>1</v>
      </c>
      <c r="N5146" s="17"/>
    </row>
    <row r="5147" spans="1:14" ht="31.5">
      <c r="A5147" s="6">
        <v>5145</v>
      </c>
      <c r="B5147" s="8" t="s">
        <v>7608</v>
      </c>
      <c r="C5147" s="9" t="s">
        <v>7670</v>
      </c>
      <c r="D5147" s="10" t="s">
        <v>7671</v>
      </c>
      <c r="E5147" s="11" t="s">
        <v>7672</v>
      </c>
      <c r="F5147" s="6">
        <v>369889</v>
      </c>
      <c r="G5147" s="6" t="s">
        <v>7612</v>
      </c>
      <c r="H5147" s="16">
        <v>6210610</v>
      </c>
      <c r="I5147" s="12" t="s">
        <v>7673</v>
      </c>
      <c r="J5147" s="12" t="s">
        <v>7674</v>
      </c>
      <c r="K5147" s="15">
        <v>3334695</v>
      </c>
      <c r="L5147" s="13" t="s">
        <v>7614</v>
      </c>
      <c r="M5147" s="7">
        <v>1</v>
      </c>
      <c r="N5147" s="17"/>
    </row>
    <row r="5148" spans="1:14" ht="47.25">
      <c r="A5148" s="6">
        <v>5146</v>
      </c>
      <c r="B5148" s="8" t="s">
        <v>7608</v>
      </c>
      <c r="C5148" s="9" t="s">
        <v>7642</v>
      </c>
      <c r="D5148" s="10" t="s">
        <v>7643</v>
      </c>
      <c r="E5148" s="11" t="s">
        <v>7675</v>
      </c>
      <c r="F5148" s="6">
        <v>405264</v>
      </c>
      <c r="G5148" s="6" t="s">
        <v>7612</v>
      </c>
      <c r="H5148" s="16">
        <v>8285111</v>
      </c>
      <c r="I5148" s="12" t="s">
        <v>6830</v>
      </c>
      <c r="J5148" s="12" t="s">
        <v>1800</v>
      </c>
      <c r="K5148" s="15">
        <v>996424</v>
      </c>
      <c r="L5148" s="13" t="s">
        <v>7614</v>
      </c>
      <c r="M5148" s="7">
        <v>1</v>
      </c>
      <c r="N5148" s="17"/>
    </row>
    <row r="5149" spans="1:14" ht="47.25">
      <c r="A5149" s="6">
        <v>5147</v>
      </c>
      <c r="B5149" s="8" t="s">
        <v>7608</v>
      </c>
      <c r="C5149" s="9" t="s">
        <v>7676</v>
      </c>
      <c r="D5149" s="10" t="s">
        <v>7677</v>
      </c>
      <c r="E5149" s="11" t="s">
        <v>7678</v>
      </c>
      <c r="F5149" s="6">
        <v>405265</v>
      </c>
      <c r="G5149" s="6" t="s">
        <v>7612</v>
      </c>
      <c r="H5149" s="16">
        <v>8595841</v>
      </c>
      <c r="I5149" s="12" t="s">
        <v>6830</v>
      </c>
      <c r="J5149" s="12" t="s">
        <v>1800</v>
      </c>
      <c r="K5149" s="15">
        <v>0</v>
      </c>
      <c r="L5149" s="13" t="s">
        <v>7614</v>
      </c>
      <c r="M5149" s="7">
        <v>1</v>
      </c>
      <c r="N5149" s="17"/>
    </row>
    <row r="5150" spans="1:14" ht="47.25">
      <c r="A5150" s="6">
        <v>5148</v>
      </c>
      <c r="B5150" s="8" t="s">
        <v>7608</v>
      </c>
      <c r="C5150" s="9" t="s">
        <v>7679</v>
      </c>
      <c r="D5150" s="10" t="s">
        <v>7680</v>
      </c>
      <c r="E5150" s="11" t="s">
        <v>7681</v>
      </c>
      <c r="F5150" s="6">
        <v>272667</v>
      </c>
      <c r="G5150" s="6" t="s">
        <v>7612</v>
      </c>
      <c r="H5150" s="16">
        <v>1006475</v>
      </c>
      <c r="I5150" s="12" t="s">
        <v>7248</v>
      </c>
      <c r="J5150" s="12" t="s">
        <v>2421</v>
      </c>
      <c r="K5150" s="15">
        <v>759533</v>
      </c>
      <c r="L5150" s="13" t="s">
        <v>7614</v>
      </c>
      <c r="M5150" s="7">
        <v>1</v>
      </c>
      <c r="N5150" s="17"/>
    </row>
    <row r="5151" spans="1:14" ht="47.25">
      <c r="A5151" s="6">
        <v>5149</v>
      </c>
      <c r="B5151" s="8" t="s">
        <v>7608</v>
      </c>
      <c r="C5151" s="9" t="s">
        <v>7682</v>
      </c>
      <c r="D5151" s="10" t="s">
        <v>7683</v>
      </c>
      <c r="E5151" s="11" t="s">
        <v>7684</v>
      </c>
      <c r="F5151" s="6">
        <v>408839</v>
      </c>
      <c r="G5151" s="6" t="s">
        <v>7612</v>
      </c>
      <c r="H5151" s="16">
        <v>1640329</v>
      </c>
      <c r="I5151" s="12" t="s">
        <v>1542</v>
      </c>
      <c r="J5151" s="12" t="s">
        <v>7685</v>
      </c>
      <c r="K5151" s="15">
        <v>568401</v>
      </c>
      <c r="L5151" s="13" t="s">
        <v>7614</v>
      </c>
      <c r="M5151" s="7">
        <v>1</v>
      </c>
      <c r="N5151" s="17"/>
    </row>
    <row r="5152" spans="1:14" ht="47.25">
      <c r="A5152" s="6">
        <v>5150</v>
      </c>
      <c r="B5152" s="8" t="s">
        <v>7608</v>
      </c>
      <c r="C5152" s="9" t="s">
        <v>7682</v>
      </c>
      <c r="D5152" s="10" t="s">
        <v>7683</v>
      </c>
      <c r="E5152" s="11" t="s">
        <v>7686</v>
      </c>
      <c r="F5152" s="6">
        <v>408838</v>
      </c>
      <c r="G5152" s="6" t="s">
        <v>7612</v>
      </c>
      <c r="H5152" s="16">
        <v>2405069</v>
      </c>
      <c r="I5152" s="12" t="s">
        <v>1542</v>
      </c>
      <c r="J5152" s="12" t="s">
        <v>7685</v>
      </c>
      <c r="K5152" s="15">
        <v>0</v>
      </c>
      <c r="L5152" s="13" t="s">
        <v>7614</v>
      </c>
      <c r="M5152" s="7">
        <v>1</v>
      </c>
      <c r="N5152" s="17"/>
    </row>
    <row r="5153" spans="1:14" ht="47.25">
      <c r="A5153" s="6">
        <v>5151</v>
      </c>
      <c r="B5153" s="8" t="s">
        <v>7608</v>
      </c>
      <c r="C5153" s="9" t="s">
        <v>7642</v>
      </c>
      <c r="D5153" s="10" t="s">
        <v>7643</v>
      </c>
      <c r="E5153" s="11" t="s">
        <v>7687</v>
      </c>
      <c r="F5153" s="6">
        <v>251572</v>
      </c>
      <c r="G5153" s="6" t="s">
        <v>7688</v>
      </c>
      <c r="H5153" s="16">
        <v>78179134.684</v>
      </c>
      <c r="I5153" s="12" t="s">
        <v>7689</v>
      </c>
      <c r="J5153" s="12" t="s">
        <v>6925</v>
      </c>
      <c r="K5153" s="15">
        <v>53979190</v>
      </c>
      <c r="L5153" s="13" t="s">
        <v>7614</v>
      </c>
      <c r="M5153" s="7">
        <v>1</v>
      </c>
      <c r="N5153" s="17"/>
    </row>
    <row r="5154" spans="1:14" ht="47.25">
      <c r="A5154" s="6">
        <v>5152</v>
      </c>
      <c r="B5154" s="8" t="s">
        <v>7608</v>
      </c>
      <c r="C5154" s="9" t="s">
        <v>7642</v>
      </c>
      <c r="D5154" s="10" t="s">
        <v>7643</v>
      </c>
      <c r="E5154" s="11" t="s">
        <v>7690</v>
      </c>
      <c r="F5154" s="6">
        <v>251574</v>
      </c>
      <c r="G5154" s="6" t="s">
        <v>7688</v>
      </c>
      <c r="H5154" s="16">
        <v>28031002.526000001</v>
      </c>
      <c r="I5154" s="12" t="s">
        <v>7689</v>
      </c>
      <c r="J5154" s="12" t="s">
        <v>7691</v>
      </c>
      <c r="K5154" s="15">
        <v>19380923</v>
      </c>
      <c r="L5154" s="13" t="s">
        <v>7614</v>
      </c>
      <c r="M5154" s="7">
        <v>1</v>
      </c>
      <c r="N5154" s="17"/>
    </row>
    <row r="5155" spans="1:14" ht="63">
      <c r="A5155" s="6">
        <v>5153</v>
      </c>
      <c r="B5155" s="8" t="s">
        <v>7608</v>
      </c>
      <c r="C5155" s="9" t="s">
        <v>7659</v>
      </c>
      <c r="D5155" s="10" t="s">
        <v>7660</v>
      </c>
      <c r="E5155" s="11" t="s">
        <v>7692</v>
      </c>
      <c r="F5155" s="6">
        <v>291135</v>
      </c>
      <c r="G5155" s="6" t="s">
        <v>7688</v>
      </c>
      <c r="H5155" s="16">
        <v>146495201</v>
      </c>
      <c r="I5155" s="12" t="s">
        <v>2400</v>
      </c>
      <c r="J5155" s="12" t="s">
        <v>1765</v>
      </c>
      <c r="K5155" s="15">
        <v>21167639</v>
      </c>
      <c r="L5155" s="13" t="s">
        <v>7630</v>
      </c>
      <c r="M5155" s="7">
        <v>1</v>
      </c>
      <c r="N5155" s="17"/>
    </row>
    <row r="5156" spans="1:14" ht="63">
      <c r="A5156" s="6">
        <v>5154</v>
      </c>
      <c r="B5156" s="8" t="s">
        <v>7608</v>
      </c>
      <c r="C5156" s="9" t="s">
        <v>7615</v>
      </c>
      <c r="D5156" s="10" t="s">
        <v>597</v>
      </c>
      <c r="E5156" s="11" t="s">
        <v>7692</v>
      </c>
      <c r="F5156" s="6">
        <v>291135</v>
      </c>
      <c r="G5156" s="6" t="s">
        <v>7688</v>
      </c>
      <c r="H5156" s="16">
        <v>146495201</v>
      </c>
      <c r="I5156" s="12" t="s">
        <v>2400</v>
      </c>
      <c r="J5156" s="12" t="s">
        <v>1765</v>
      </c>
      <c r="K5156" s="15">
        <v>21167639</v>
      </c>
      <c r="L5156" s="13" t="s">
        <v>7630</v>
      </c>
      <c r="M5156" s="7">
        <v>0.51</v>
      </c>
      <c r="N5156" s="17"/>
    </row>
    <row r="5157" spans="1:14" ht="63">
      <c r="A5157" s="6">
        <v>5155</v>
      </c>
      <c r="B5157" s="8" t="s">
        <v>7608</v>
      </c>
      <c r="C5157" s="9" t="s">
        <v>7664</v>
      </c>
      <c r="D5157" s="10" t="s">
        <v>606</v>
      </c>
      <c r="E5157" s="11" t="s">
        <v>7692</v>
      </c>
      <c r="F5157" s="6">
        <v>291135</v>
      </c>
      <c r="G5157" s="6" t="s">
        <v>7688</v>
      </c>
      <c r="H5157" s="16">
        <v>146495201</v>
      </c>
      <c r="I5157" s="12" t="s">
        <v>2400</v>
      </c>
      <c r="J5157" s="12" t="s">
        <v>1765</v>
      </c>
      <c r="K5157" s="15">
        <v>21167639</v>
      </c>
      <c r="L5157" s="13" t="s">
        <v>7630</v>
      </c>
      <c r="M5157" s="7">
        <v>0.49</v>
      </c>
      <c r="N5157" s="17"/>
    </row>
    <row r="5158" spans="1:14" ht="78.75">
      <c r="A5158" s="6">
        <v>5156</v>
      </c>
      <c r="B5158" s="8" t="s">
        <v>7608</v>
      </c>
      <c r="C5158" s="9" t="s">
        <v>7693</v>
      </c>
      <c r="D5158" s="10" t="s">
        <v>4456</v>
      </c>
      <c r="E5158" s="11" t="s">
        <v>7694</v>
      </c>
      <c r="F5158" s="6">
        <v>280911</v>
      </c>
      <c r="G5158" s="6" t="s">
        <v>7688</v>
      </c>
      <c r="H5158" s="16">
        <v>76686403.856999993</v>
      </c>
      <c r="I5158" s="12" t="s">
        <v>7695</v>
      </c>
      <c r="J5158" s="12" t="s">
        <v>1764</v>
      </c>
      <c r="K5158" s="15">
        <v>0</v>
      </c>
      <c r="L5158" s="13" t="s">
        <v>7614</v>
      </c>
      <c r="M5158" s="7">
        <v>1</v>
      </c>
      <c r="N5158" s="17"/>
    </row>
    <row r="5159" spans="1:14" ht="63">
      <c r="A5159" s="6">
        <v>5157</v>
      </c>
      <c r="B5159" s="8" t="s">
        <v>7608</v>
      </c>
      <c r="C5159" s="9" t="s">
        <v>7696</v>
      </c>
      <c r="D5159" s="10" t="s">
        <v>7697</v>
      </c>
      <c r="E5159" s="11" t="s">
        <v>7698</v>
      </c>
      <c r="F5159" s="6">
        <v>280842</v>
      </c>
      <c r="G5159" s="6" t="s">
        <v>7688</v>
      </c>
      <c r="H5159" s="16">
        <v>32388890.063000001</v>
      </c>
      <c r="I5159" s="12" t="s">
        <v>7699</v>
      </c>
      <c r="J5159" s="12" t="s">
        <v>6889</v>
      </c>
      <c r="K5159" s="15">
        <v>15676966</v>
      </c>
      <c r="L5159" s="13" t="s">
        <v>7630</v>
      </c>
      <c r="M5159" s="7">
        <v>1</v>
      </c>
      <c r="N5159" s="17"/>
    </row>
    <row r="5160" spans="1:14" ht="63">
      <c r="A5160" s="6">
        <v>5158</v>
      </c>
      <c r="B5160" s="8" t="s">
        <v>7608</v>
      </c>
      <c r="C5160" s="9" t="s">
        <v>7642</v>
      </c>
      <c r="D5160" s="10" t="s">
        <v>7643</v>
      </c>
      <c r="E5160" s="11" t="s">
        <v>7698</v>
      </c>
      <c r="F5160" s="6">
        <v>280842</v>
      </c>
      <c r="G5160" s="6" t="s">
        <v>7688</v>
      </c>
      <c r="H5160" s="16">
        <v>32388890.063000001</v>
      </c>
      <c r="I5160" s="12" t="s">
        <v>7699</v>
      </c>
      <c r="J5160" s="12" t="s">
        <v>6889</v>
      </c>
      <c r="K5160" s="15">
        <v>15676966</v>
      </c>
      <c r="L5160" s="13" t="s">
        <v>7630</v>
      </c>
      <c r="M5160" s="7">
        <v>0.51</v>
      </c>
      <c r="N5160" s="17"/>
    </row>
    <row r="5161" spans="1:14" ht="63">
      <c r="A5161" s="6">
        <v>5159</v>
      </c>
      <c r="B5161" s="8" t="s">
        <v>7608</v>
      </c>
      <c r="C5161" s="9" t="s">
        <v>7700</v>
      </c>
      <c r="D5161" s="10" t="s">
        <v>7666</v>
      </c>
      <c r="E5161" s="11" t="s">
        <v>7698</v>
      </c>
      <c r="F5161" s="6">
        <v>280842</v>
      </c>
      <c r="G5161" s="6" t="s">
        <v>7688</v>
      </c>
      <c r="H5161" s="16">
        <v>32388890.063000001</v>
      </c>
      <c r="I5161" s="12" t="s">
        <v>7699</v>
      </c>
      <c r="J5161" s="12" t="s">
        <v>6889</v>
      </c>
      <c r="K5161" s="15">
        <v>15676966</v>
      </c>
      <c r="L5161" s="13" t="s">
        <v>7630</v>
      </c>
      <c r="M5161" s="7">
        <v>0.49</v>
      </c>
      <c r="N5161" s="17"/>
    </row>
    <row r="5162" spans="1:14" ht="63">
      <c r="A5162" s="6">
        <v>5160</v>
      </c>
      <c r="B5162" s="8" t="s">
        <v>7608</v>
      </c>
      <c r="C5162" s="9" t="s">
        <v>7619</v>
      </c>
      <c r="D5162" s="10" t="s">
        <v>7620</v>
      </c>
      <c r="E5162" s="11" t="s">
        <v>7701</v>
      </c>
      <c r="F5162" s="6">
        <v>251573</v>
      </c>
      <c r="G5162" s="6" t="s">
        <v>7688</v>
      </c>
      <c r="H5162" s="16">
        <v>49016134.358999997</v>
      </c>
      <c r="I5162" s="12" t="s">
        <v>6701</v>
      </c>
      <c r="J5162" s="12" t="s">
        <v>7702</v>
      </c>
      <c r="K5162" s="15">
        <v>14000000</v>
      </c>
      <c r="L5162" s="13" t="s">
        <v>7614</v>
      </c>
      <c r="M5162" s="7">
        <v>1</v>
      </c>
      <c r="N5162" s="17"/>
    </row>
    <row r="5163" spans="1:14" ht="78.75">
      <c r="A5163" s="6">
        <v>5161</v>
      </c>
      <c r="B5163" s="8" t="s">
        <v>7608</v>
      </c>
      <c r="C5163" s="9" t="s">
        <v>7703</v>
      </c>
      <c r="D5163" s="10" t="s">
        <v>7704</v>
      </c>
      <c r="E5163" s="11" t="s">
        <v>7705</v>
      </c>
      <c r="F5163" s="6">
        <v>306758</v>
      </c>
      <c r="G5163" s="6" t="s">
        <v>7688</v>
      </c>
      <c r="H5163" s="16">
        <v>73685133.310000002</v>
      </c>
      <c r="I5163" s="12" t="s">
        <v>1681</v>
      </c>
      <c r="J5163" s="12" t="s">
        <v>6889</v>
      </c>
      <c r="K5163" s="15">
        <v>29361248</v>
      </c>
      <c r="L5163" s="13" t="s">
        <v>7630</v>
      </c>
      <c r="M5163" s="7">
        <v>1</v>
      </c>
      <c r="N5163" s="17"/>
    </row>
    <row r="5164" spans="1:14" ht="78.75">
      <c r="A5164" s="6">
        <v>5162</v>
      </c>
      <c r="B5164" s="8" t="s">
        <v>7608</v>
      </c>
      <c r="C5164" s="9" t="s">
        <v>7706</v>
      </c>
      <c r="D5164" s="10" t="s">
        <v>7707</v>
      </c>
      <c r="E5164" s="11" t="s">
        <v>7705</v>
      </c>
      <c r="F5164" s="6">
        <v>306758</v>
      </c>
      <c r="G5164" s="6" t="s">
        <v>7688</v>
      </c>
      <c r="H5164" s="16">
        <v>73685133.310000002</v>
      </c>
      <c r="I5164" s="12" t="s">
        <v>1681</v>
      </c>
      <c r="J5164" s="12" t="s">
        <v>6889</v>
      </c>
      <c r="K5164" s="15">
        <v>29361248</v>
      </c>
      <c r="L5164" s="13" t="s">
        <v>7630</v>
      </c>
      <c r="M5164" s="7">
        <v>0.51</v>
      </c>
      <c r="N5164" s="17"/>
    </row>
    <row r="5165" spans="1:14" ht="78.75">
      <c r="A5165" s="6">
        <v>5163</v>
      </c>
      <c r="B5165" s="8" t="s">
        <v>7608</v>
      </c>
      <c r="C5165" s="9" t="s">
        <v>7700</v>
      </c>
      <c r="D5165" s="10" t="s">
        <v>7666</v>
      </c>
      <c r="E5165" s="11" t="s">
        <v>7705</v>
      </c>
      <c r="F5165" s="6">
        <v>306758</v>
      </c>
      <c r="G5165" s="6" t="s">
        <v>7688</v>
      </c>
      <c r="H5165" s="16">
        <v>73685133.310000002</v>
      </c>
      <c r="I5165" s="12" t="s">
        <v>1681</v>
      </c>
      <c r="J5165" s="12" t="s">
        <v>6889</v>
      </c>
      <c r="K5165" s="15">
        <v>29361248</v>
      </c>
      <c r="L5165" s="13" t="s">
        <v>7630</v>
      </c>
      <c r="M5165" s="7">
        <v>0.49</v>
      </c>
      <c r="N5165" s="17"/>
    </row>
    <row r="5166" spans="1:14" ht="63">
      <c r="A5166" s="6">
        <v>5164</v>
      </c>
      <c r="B5166" s="8" t="s">
        <v>18303</v>
      </c>
      <c r="C5166" s="9" t="s">
        <v>7615</v>
      </c>
      <c r="D5166" s="10" t="s">
        <v>597</v>
      </c>
      <c r="E5166" s="11" t="s">
        <v>7708</v>
      </c>
      <c r="F5166" s="6">
        <v>82457</v>
      </c>
      <c r="G5166" s="6" t="s">
        <v>7709</v>
      </c>
      <c r="H5166" s="16">
        <v>25834127</v>
      </c>
      <c r="I5166" s="12" t="s">
        <v>7710</v>
      </c>
      <c r="J5166" s="12" t="s">
        <v>7711</v>
      </c>
      <c r="K5166" s="15">
        <v>22009970</v>
      </c>
      <c r="L5166" s="13" t="s">
        <v>7614</v>
      </c>
      <c r="M5166" s="7">
        <v>1</v>
      </c>
      <c r="N5166" s="17"/>
    </row>
    <row r="5167" spans="1:14" ht="77.25">
      <c r="A5167" s="6">
        <v>5165</v>
      </c>
      <c r="B5167" s="8" t="s">
        <v>18303</v>
      </c>
      <c r="C5167" s="9" t="s">
        <v>7615</v>
      </c>
      <c r="D5167" s="10" t="s">
        <v>597</v>
      </c>
      <c r="E5167" s="11" t="s">
        <v>7712</v>
      </c>
      <c r="F5167" s="6">
        <v>82456</v>
      </c>
      <c r="G5167" s="6" t="s">
        <v>7709</v>
      </c>
      <c r="H5167" s="16">
        <v>30372713</v>
      </c>
      <c r="I5167" s="12" t="s">
        <v>7710</v>
      </c>
      <c r="J5167" s="12" t="s">
        <v>7713</v>
      </c>
      <c r="K5167" s="15">
        <v>18677167</v>
      </c>
      <c r="L5167" s="13" t="s">
        <v>7614</v>
      </c>
      <c r="M5167" s="7">
        <v>1</v>
      </c>
      <c r="N5167" s="17"/>
    </row>
    <row r="5168" spans="1:14" ht="63">
      <c r="A5168" s="6">
        <v>5166</v>
      </c>
      <c r="B5168" s="8" t="s">
        <v>18303</v>
      </c>
      <c r="C5168" s="9" t="s">
        <v>7714</v>
      </c>
      <c r="D5168" s="10" t="s">
        <v>7715</v>
      </c>
      <c r="E5168" s="11" t="s">
        <v>7716</v>
      </c>
      <c r="F5168" s="6">
        <v>486843</v>
      </c>
      <c r="G5168" s="6" t="s">
        <v>7709</v>
      </c>
      <c r="H5168" s="16">
        <v>11465217</v>
      </c>
      <c r="I5168" s="12" t="s">
        <v>6914</v>
      </c>
      <c r="J5168" s="12" t="s">
        <v>7717</v>
      </c>
      <c r="K5168" s="15">
        <v>0</v>
      </c>
      <c r="L5168" s="13" t="s">
        <v>7630</v>
      </c>
      <c r="M5168" s="7">
        <v>1</v>
      </c>
      <c r="N5168" s="17"/>
    </row>
    <row r="5169" spans="1:14" ht="63">
      <c r="A5169" s="6">
        <v>5167</v>
      </c>
      <c r="B5169" s="8" t="s">
        <v>18303</v>
      </c>
      <c r="C5169" s="9" t="s">
        <v>7718</v>
      </c>
      <c r="D5169" s="10" t="s">
        <v>7719</v>
      </c>
      <c r="E5169" s="11" t="s">
        <v>7716</v>
      </c>
      <c r="F5169" s="6">
        <v>486843</v>
      </c>
      <c r="G5169" s="6" t="s">
        <v>7709</v>
      </c>
      <c r="H5169" s="16">
        <v>11465217</v>
      </c>
      <c r="I5169" s="12" t="s">
        <v>6914</v>
      </c>
      <c r="J5169" s="12" t="s">
        <v>7717</v>
      </c>
      <c r="K5169" s="15">
        <v>0</v>
      </c>
      <c r="L5169" s="13" t="s">
        <v>7630</v>
      </c>
      <c r="M5169" s="7">
        <v>0.51</v>
      </c>
      <c r="N5169" s="17"/>
    </row>
    <row r="5170" spans="1:14" ht="63">
      <c r="A5170" s="6">
        <v>5168</v>
      </c>
      <c r="B5170" s="8" t="s">
        <v>18303</v>
      </c>
      <c r="C5170" s="9" t="s">
        <v>7720</v>
      </c>
      <c r="D5170" s="10" t="s">
        <v>7721</v>
      </c>
      <c r="E5170" s="11" t="s">
        <v>7716</v>
      </c>
      <c r="F5170" s="6">
        <v>486843</v>
      </c>
      <c r="G5170" s="6" t="s">
        <v>7709</v>
      </c>
      <c r="H5170" s="16">
        <v>11465217</v>
      </c>
      <c r="I5170" s="12" t="s">
        <v>6914</v>
      </c>
      <c r="J5170" s="12" t="s">
        <v>7717</v>
      </c>
      <c r="K5170" s="15">
        <v>0</v>
      </c>
      <c r="L5170" s="13" t="s">
        <v>7630</v>
      </c>
      <c r="M5170" s="7">
        <v>0.49</v>
      </c>
      <c r="N5170" s="17"/>
    </row>
    <row r="5171" spans="1:14" ht="47.25">
      <c r="A5171" s="6">
        <v>5169</v>
      </c>
      <c r="B5171" s="8" t="s">
        <v>18303</v>
      </c>
      <c r="C5171" s="9" t="s">
        <v>7722</v>
      </c>
      <c r="D5171" s="10" t="s">
        <v>7723</v>
      </c>
      <c r="E5171" s="11" t="s">
        <v>7724</v>
      </c>
      <c r="F5171" s="6">
        <v>259425</v>
      </c>
      <c r="G5171" s="6" t="s">
        <v>7709</v>
      </c>
      <c r="H5171" s="16">
        <v>14565683</v>
      </c>
      <c r="I5171" s="12" t="s">
        <v>7689</v>
      </c>
      <c r="J5171" s="12" t="s">
        <v>1961</v>
      </c>
      <c r="K5171" s="15">
        <v>10708536</v>
      </c>
      <c r="L5171" s="13" t="s">
        <v>7614</v>
      </c>
      <c r="M5171" s="7">
        <v>1</v>
      </c>
      <c r="N5171" s="17"/>
    </row>
    <row r="5172" spans="1:14" ht="47.25">
      <c r="A5172" s="6">
        <v>5170</v>
      </c>
      <c r="B5172" s="8" t="s">
        <v>18303</v>
      </c>
      <c r="C5172" s="9" t="s">
        <v>7722</v>
      </c>
      <c r="D5172" s="10" t="s">
        <v>7723</v>
      </c>
      <c r="E5172" s="11" t="s">
        <v>7725</v>
      </c>
      <c r="F5172" s="6">
        <v>259426</v>
      </c>
      <c r="G5172" s="6" t="s">
        <v>7709</v>
      </c>
      <c r="H5172" s="16">
        <v>14826610</v>
      </c>
      <c r="I5172" s="12" t="s">
        <v>7689</v>
      </c>
      <c r="J5172" s="12" t="s">
        <v>1961</v>
      </c>
      <c r="K5172" s="15">
        <v>3633393</v>
      </c>
      <c r="L5172" s="13" t="s">
        <v>7614</v>
      </c>
      <c r="M5172" s="7">
        <v>1</v>
      </c>
      <c r="N5172" s="17"/>
    </row>
    <row r="5173" spans="1:14" ht="78.75">
      <c r="A5173" s="6">
        <v>5171</v>
      </c>
      <c r="B5173" s="8" t="s">
        <v>18303</v>
      </c>
      <c r="C5173" s="9" t="s">
        <v>7726</v>
      </c>
      <c r="D5173" s="10" t="s">
        <v>1579</v>
      </c>
      <c r="E5173" s="11" t="s">
        <v>7727</v>
      </c>
      <c r="F5173" s="6">
        <v>355613</v>
      </c>
      <c r="G5173" s="6" t="s">
        <v>7709</v>
      </c>
      <c r="H5173" s="16">
        <v>26575000</v>
      </c>
      <c r="I5173" s="12" t="s">
        <v>2152</v>
      </c>
      <c r="J5173" s="12" t="s">
        <v>7728</v>
      </c>
      <c r="K5173" s="15">
        <v>0</v>
      </c>
      <c r="L5173" s="13" t="s">
        <v>7630</v>
      </c>
      <c r="M5173" s="7">
        <v>1</v>
      </c>
      <c r="N5173" s="17"/>
    </row>
    <row r="5174" spans="1:14" ht="63">
      <c r="A5174" s="6">
        <v>5172</v>
      </c>
      <c r="B5174" s="8" t="s">
        <v>18303</v>
      </c>
      <c r="C5174" s="9" t="s">
        <v>7729</v>
      </c>
      <c r="D5174" s="10" t="s">
        <v>1582</v>
      </c>
      <c r="E5174" s="11" t="s">
        <v>7727</v>
      </c>
      <c r="F5174" s="6">
        <v>355613</v>
      </c>
      <c r="G5174" s="6" t="s">
        <v>7709</v>
      </c>
      <c r="H5174" s="16">
        <v>26575000</v>
      </c>
      <c r="I5174" s="12" t="s">
        <v>2152</v>
      </c>
      <c r="J5174" s="12" t="s">
        <v>7728</v>
      </c>
      <c r="K5174" s="15">
        <v>0</v>
      </c>
      <c r="L5174" s="13" t="s">
        <v>7630</v>
      </c>
      <c r="M5174" s="7">
        <v>0.51</v>
      </c>
      <c r="N5174" s="17"/>
    </row>
    <row r="5175" spans="1:14" ht="78.75">
      <c r="A5175" s="6">
        <v>5173</v>
      </c>
      <c r="B5175" s="8" t="s">
        <v>18303</v>
      </c>
      <c r="C5175" s="9" t="s">
        <v>7730</v>
      </c>
      <c r="D5175" s="10" t="s">
        <v>1533</v>
      </c>
      <c r="E5175" s="11" t="s">
        <v>7727</v>
      </c>
      <c r="F5175" s="6">
        <v>355613</v>
      </c>
      <c r="G5175" s="6" t="s">
        <v>7709</v>
      </c>
      <c r="H5175" s="16">
        <v>26575000</v>
      </c>
      <c r="I5175" s="12" t="s">
        <v>2152</v>
      </c>
      <c r="J5175" s="12" t="s">
        <v>7728</v>
      </c>
      <c r="K5175" s="15">
        <v>0</v>
      </c>
      <c r="L5175" s="13" t="s">
        <v>7630</v>
      </c>
      <c r="M5175" s="7">
        <v>0.49</v>
      </c>
      <c r="N5175" s="17"/>
    </row>
    <row r="5176" spans="1:14" ht="78.75">
      <c r="A5176" s="6">
        <v>5174</v>
      </c>
      <c r="B5176" s="8" t="s">
        <v>18303</v>
      </c>
      <c r="C5176" s="9" t="s">
        <v>7731</v>
      </c>
      <c r="D5176" s="10" t="s">
        <v>7732</v>
      </c>
      <c r="E5176" s="11" t="s">
        <v>7733</v>
      </c>
      <c r="F5176" s="6">
        <v>486842</v>
      </c>
      <c r="G5176" s="6" t="s">
        <v>7709</v>
      </c>
      <c r="H5176" s="16">
        <v>7428902</v>
      </c>
      <c r="I5176" s="12" t="s">
        <v>6914</v>
      </c>
      <c r="J5176" s="12" t="s">
        <v>7717</v>
      </c>
      <c r="K5176" s="15">
        <v>0</v>
      </c>
      <c r="L5176" s="13" t="s">
        <v>7630</v>
      </c>
      <c r="M5176" s="7">
        <v>1</v>
      </c>
      <c r="N5176" s="17"/>
    </row>
    <row r="5177" spans="1:14" ht="63">
      <c r="A5177" s="6">
        <v>5175</v>
      </c>
      <c r="B5177" s="8" t="s">
        <v>18303</v>
      </c>
      <c r="C5177" s="9" t="s">
        <v>7720</v>
      </c>
      <c r="D5177" s="10" t="s">
        <v>7721</v>
      </c>
      <c r="E5177" s="11" t="s">
        <v>7733</v>
      </c>
      <c r="F5177" s="6">
        <v>486842</v>
      </c>
      <c r="G5177" s="6" t="s">
        <v>7709</v>
      </c>
      <c r="H5177" s="16">
        <v>7428902</v>
      </c>
      <c r="I5177" s="12" t="s">
        <v>6914</v>
      </c>
      <c r="J5177" s="12" t="s">
        <v>7717</v>
      </c>
      <c r="K5177" s="15">
        <v>0</v>
      </c>
      <c r="L5177" s="13" t="s">
        <v>7630</v>
      </c>
      <c r="M5177" s="7">
        <v>0.51</v>
      </c>
      <c r="N5177" s="17"/>
    </row>
    <row r="5178" spans="1:14" ht="61.5">
      <c r="A5178" s="6">
        <v>5176</v>
      </c>
      <c r="B5178" s="8" t="s">
        <v>18303</v>
      </c>
      <c r="C5178" s="9" t="s">
        <v>7734</v>
      </c>
      <c r="D5178" s="10" t="s">
        <v>7735</v>
      </c>
      <c r="E5178" s="11" t="s">
        <v>7733</v>
      </c>
      <c r="F5178" s="6">
        <v>486842</v>
      </c>
      <c r="G5178" s="6" t="s">
        <v>7709</v>
      </c>
      <c r="H5178" s="16">
        <v>7428902</v>
      </c>
      <c r="I5178" s="12" t="s">
        <v>6914</v>
      </c>
      <c r="J5178" s="12" t="s">
        <v>7717</v>
      </c>
      <c r="K5178" s="15">
        <v>0</v>
      </c>
      <c r="L5178" s="13" t="s">
        <v>7630</v>
      </c>
      <c r="M5178" s="7">
        <v>0.49</v>
      </c>
      <c r="N5178" s="17"/>
    </row>
    <row r="5179" spans="1:14" ht="63">
      <c r="A5179" s="6">
        <v>5177</v>
      </c>
      <c r="B5179" s="8" t="s">
        <v>18303</v>
      </c>
      <c r="C5179" s="9" t="s">
        <v>7736</v>
      </c>
      <c r="D5179" s="10" t="s">
        <v>7737</v>
      </c>
      <c r="E5179" s="11" t="s">
        <v>7738</v>
      </c>
      <c r="F5179" s="6">
        <v>329956</v>
      </c>
      <c r="G5179" s="6" t="s">
        <v>7709</v>
      </c>
      <c r="H5179" s="16">
        <v>1388351.93</v>
      </c>
      <c r="I5179" s="12" t="s">
        <v>1549</v>
      </c>
      <c r="J5179" s="12" t="s">
        <v>2078</v>
      </c>
      <c r="K5179" s="15">
        <v>0</v>
      </c>
      <c r="L5179" s="13" t="s">
        <v>7614</v>
      </c>
      <c r="M5179" s="7">
        <v>1</v>
      </c>
      <c r="N5179" s="17"/>
    </row>
    <row r="5180" spans="1:14" ht="63">
      <c r="A5180" s="6">
        <v>5178</v>
      </c>
      <c r="B5180" s="8" t="s">
        <v>18303</v>
      </c>
      <c r="C5180" s="9" t="s">
        <v>7736</v>
      </c>
      <c r="D5180" s="10" t="s">
        <v>7737</v>
      </c>
      <c r="E5180" s="11" t="s">
        <v>7739</v>
      </c>
      <c r="F5180" s="6">
        <v>329957</v>
      </c>
      <c r="G5180" s="6" t="s">
        <v>7709</v>
      </c>
      <c r="H5180" s="16">
        <v>1346841.9680000001</v>
      </c>
      <c r="I5180" s="12" t="s">
        <v>1549</v>
      </c>
      <c r="J5180" s="12" t="s">
        <v>2078</v>
      </c>
      <c r="K5180" s="15">
        <v>1157108</v>
      </c>
      <c r="L5180" s="13" t="s">
        <v>7614</v>
      </c>
      <c r="M5180" s="7">
        <v>1</v>
      </c>
      <c r="N5180" s="17"/>
    </row>
    <row r="5181" spans="1:14" ht="63">
      <c r="A5181" s="6">
        <v>5179</v>
      </c>
      <c r="B5181" s="8" t="s">
        <v>18303</v>
      </c>
      <c r="C5181" s="9" t="s">
        <v>7615</v>
      </c>
      <c r="D5181" s="10" t="s">
        <v>597</v>
      </c>
      <c r="E5181" s="11" t="s">
        <v>7740</v>
      </c>
      <c r="F5181" s="6">
        <v>364331</v>
      </c>
      <c r="G5181" s="6" t="s">
        <v>7709</v>
      </c>
      <c r="H5181" s="16">
        <v>2210000</v>
      </c>
      <c r="I5181" s="12" t="s">
        <v>1992</v>
      </c>
      <c r="J5181" s="12" t="s">
        <v>2050</v>
      </c>
      <c r="K5181" s="15">
        <v>0</v>
      </c>
      <c r="L5181" s="13" t="s">
        <v>7614</v>
      </c>
      <c r="M5181" s="7">
        <v>1</v>
      </c>
      <c r="N5181" s="17"/>
    </row>
    <row r="5182" spans="1:14" ht="47.25">
      <c r="A5182" s="6">
        <v>5180</v>
      </c>
      <c r="B5182" s="8" t="s">
        <v>18303</v>
      </c>
      <c r="C5182" s="9" t="s">
        <v>7736</v>
      </c>
      <c r="D5182" s="10" t="s">
        <v>7737</v>
      </c>
      <c r="E5182" s="11" t="s">
        <v>7741</v>
      </c>
      <c r="F5182" s="6">
        <v>364332</v>
      </c>
      <c r="G5182" s="6" t="s">
        <v>7709</v>
      </c>
      <c r="H5182" s="16">
        <v>2147470.0350000001</v>
      </c>
      <c r="I5182" s="12" t="s">
        <v>1992</v>
      </c>
      <c r="J5182" s="12" t="s">
        <v>5367</v>
      </c>
      <c r="K5182" s="15">
        <v>0</v>
      </c>
      <c r="L5182" s="13" t="s">
        <v>7614</v>
      </c>
      <c r="M5182" s="7">
        <v>1</v>
      </c>
      <c r="N5182" s="17"/>
    </row>
    <row r="5183" spans="1:14" ht="63">
      <c r="A5183" s="6">
        <v>5181</v>
      </c>
      <c r="B5183" s="8" t="s">
        <v>18303</v>
      </c>
      <c r="C5183" s="9" t="s">
        <v>7615</v>
      </c>
      <c r="D5183" s="10" t="s">
        <v>597</v>
      </c>
      <c r="E5183" s="11" t="s">
        <v>7742</v>
      </c>
      <c r="F5183" s="6">
        <v>364333</v>
      </c>
      <c r="G5183" s="6" t="s">
        <v>7709</v>
      </c>
      <c r="H5183" s="16">
        <v>2130000.3960000002</v>
      </c>
      <c r="I5183" s="12" t="s">
        <v>1992</v>
      </c>
      <c r="J5183" s="12" t="s">
        <v>2050</v>
      </c>
      <c r="K5183" s="15">
        <v>0</v>
      </c>
      <c r="L5183" s="13" t="s">
        <v>7614</v>
      </c>
      <c r="M5183" s="7">
        <v>1</v>
      </c>
      <c r="N5183" s="17"/>
    </row>
    <row r="5184" spans="1:14" ht="47.25">
      <c r="A5184" s="6">
        <v>5182</v>
      </c>
      <c r="B5184" s="8" t="s">
        <v>18303</v>
      </c>
      <c r="C5184" s="9" t="s">
        <v>7679</v>
      </c>
      <c r="D5184" s="10" t="s">
        <v>7680</v>
      </c>
      <c r="E5184" s="11" t="s">
        <v>7743</v>
      </c>
      <c r="F5184" s="6">
        <v>315039</v>
      </c>
      <c r="G5184" s="6" t="s">
        <v>7709</v>
      </c>
      <c r="H5184" s="16">
        <v>2470980</v>
      </c>
      <c r="I5184" s="12" t="s">
        <v>1630</v>
      </c>
      <c r="J5184" s="12" t="s">
        <v>7744</v>
      </c>
      <c r="K5184" s="15">
        <v>0</v>
      </c>
      <c r="L5184" s="13" t="s">
        <v>7614</v>
      </c>
      <c r="M5184" s="7">
        <v>1</v>
      </c>
      <c r="N5184" s="17"/>
    </row>
    <row r="5185" spans="1:14" ht="47.25">
      <c r="A5185" s="6">
        <v>5183</v>
      </c>
      <c r="B5185" s="8" t="s">
        <v>18303</v>
      </c>
      <c r="C5185" s="9" t="s">
        <v>7642</v>
      </c>
      <c r="D5185" s="10" t="s">
        <v>7643</v>
      </c>
      <c r="E5185" s="11" t="s">
        <v>7745</v>
      </c>
      <c r="F5185" s="6">
        <v>315040</v>
      </c>
      <c r="G5185" s="6" t="s">
        <v>7746</v>
      </c>
      <c r="H5185" s="16">
        <v>997010</v>
      </c>
      <c r="I5185" s="12" t="s">
        <v>1630</v>
      </c>
      <c r="J5185" s="12" t="s">
        <v>2153</v>
      </c>
      <c r="K5185" s="15">
        <v>0</v>
      </c>
      <c r="L5185" s="13" t="s">
        <v>7614</v>
      </c>
      <c r="M5185" s="7">
        <v>1</v>
      </c>
      <c r="N5185" s="17"/>
    </row>
    <row r="5186" spans="1:14" ht="47.25">
      <c r="A5186" s="6">
        <v>5184</v>
      </c>
      <c r="B5186" s="8" t="s">
        <v>18303</v>
      </c>
      <c r="C5186" s="9" t="s">
        <v>7747</v>
      </c>
      <c r="D5186" s="10" t="s">
        <v>7748</v>
      </c>
      <c r="E5186" s="11" t="s">
        <v>7749</v>
      </c>
      <c r="F5186" s="6">
        <v>370286</v>
      </c>
      <c r="G5186" s="6" t="s">
        <v>7746</v>
      </c>
      <c r="H5186" s="16">
        <v>569293</v>
      </c>
      <c r="I5186" s="12" t="s">
        <v>4850</v>
      </c>
      <c r="J5186" s="12" t="s">
        <v>7750</v>
      </c>
      <c r="K5186" s="15">
        <v>0</v>
      </c>
      <c r="L5186" s="13" t="s">
        <v>7614</v>
      </c>
      <c r="M5186" s="7">
        <v>1</v>
      </c>
      <c r="N5186" s="17"/>
    </row>
    <row r="5187" spans="1:14" ht="47.25">
      <c r="A5187" s="6">
        <v>5185</v>
      </c>
      <c r="B5187" s="8" t="s">
        <v>18303</v>
      </c>
      <c r="C5187" s="9" t="s">
        <v>7747</v>
      </c>
      <c r="D5187" s="10" t="s">
        <v>7748</v>
      </c>
      <c r="E5187" s="11" t="s">
        <v>7751</v>
      </c>
      <c r="F5187" s="6">
        <v>370287</v>
      </c>
      <c r="G5187" s="6" t="s">
        <v>7746</v>
      </c>
      <c r="H5187" s="16">
        <v>569293</v>
      </c>
      <c r="I5187" s="12" t="s">
        <v>4850</v>
      </c>
      <c r="J5187" s="12" t="s">
        <v>7752</v>
      </c>
      <c r="K5187" s="15">
        <v>392731</v>
      </c>
      <c r="L5187" s="13" t="s">
        <v>7614</v>
      </c>
      <c r="M5187" s="7">
        <v>1</v>
      </c>
      <c r="N5187" s="17"/>
    </row>
    <row r="5188" spans="1:14" ht="63">
      <c r="A5188" s="6">
        <v>5186</v>
      </c>
      <c r="B5188" s="8" t="s">
        <v>18303</v>
      </c>
      <c r="C5188" s="9" t="s">
        <v>7609</v>
      </c>
      <c r="D5188" s="10" t="s">
        <v>7610</v>
      </c>
      <c r="E5188" s="11" t="s">
        <v>7753</v>
      </c>
      <c r="F5188" s="6">
        <v>415492</v>
      </c>
      <c r="G5188" s="6" t="s">
        <v>7746</v>
      </c>
      <c r="H5188" s="16">
        <v>3924720</v>
      </c>
      <c r="I5188" s="12" t="s">
        <v>6872</v>
      </c>
      <c r="J5188" s="12" t="s">
        <v>7754</v>
      </c>
      <c r="K5188" s="15">
        <v>3326219</v>
      </c>
      <c r="L5188" s="13" t="s">
        <v>7614</v>
      </c>
      <c r="M5188" s="7">
        <v>1</v>
      </c>
      <c r="N5188" s="17"/>
    </row>
    <row r="5189" spans="1:14" ht="77.25">
      <c r="A5189" s="6">
        <v>5187</v>
      </c>
      <c r="B5189" s="8" t="s">
        <v>18303</v>
      </c>
      <c r="C5189" s="9" t="s">
        <v>7755</v>
      </c>
      <c r="D5189" s="10" t="s">
        <v>7719</v>
      </c>
      <c r="E5189" s="11" t="s">
        <v>7756</v>
      </c>
      <c r="F5189" s="6">
        <v>364329</v>
      </c>
      <c r="G5189" s="6" t="s">
        <v>7746</v>
      </c>
      <c r="H5189" s="16">
        <v>1239893</v>
      </c>
      <c r="I5189" s="12" t="s">
        <v>4935</v>
      </c>
      <c r="J5189" s="12" t="s">
        <v>7757</v>
      </c>
      <c r="K5189" s="15">
        <v>0</v>
      </c>
      <c r="L5189" s="13" t="s">
        <v>7614</v>
      </c>
      <c r="M5189" s="7">
        <v>1</v>
      </c>
      <c r="N5189" s="17"/>
    </row>
    <row r="5190" spans="1:14" ht="63">
      <c r="A5190" s="6">
        <v>5188</v>
      </c>
      <c r="B5190" s="8" t="s">
        <v>18303</v>
      </c>
      <c r="C5190" s="9" t="s">
        <v>7615</v>
      </c>
      <c r="D5190" s="10" t="s">
        <v>597</v>
      </c>
      <c r="E5190" s="11" t="s">
        <v>7758</v>
      </c>
      <c r="F5190" s="6">
        <v>364330</v>
      </c>
      <c r="G5190" s="6" t="s">
        <v>7746</v>
      </c>
      <c r="H5190" s="16">
        <v>2702803</v>
      </c>
      <c r="I5190" s="12" t="s">
        <v>7759</v>
      </c>
      <c r="J5190" s="12" t="s">
        <v>7760</v>
      </c>
      <c r="K5190" s="15">
        <v>0</v>
      </c>
      <c r="L5190" s="13" t="s">
        <v>7614</v>
      </c>
      <c r="M5190" s="7">
        <v>1</v>
      </c>
      <c r="N5190" s="17"/>
    </row>
    <row r="5191" spans="1:14" ht="61.5">
      <c r="A5191" s="6">
        <v>5189</v>
      </c>
      <c r="B5191" s="8" t="s">
        <v>18303</v>
      </c>
      <c r="C5191" s="9" t="s">
        <v>7761</v>
      </c>
      <c r="D5191" s="10" t="s">
        <v>7666</v>
      </c>
      <c r="E5191" s="11" t="s">
        <v>7762</v>
      </c>
      <c r="F5191" s="6">
        <v>456695</v>
      </c>
      <c r="G5191" s="6" t="s">
        <v>7746</v>
      </c>
      <c r="H5191" s="16">
        <v>5840384</v>
      </c>
      <c r="I5191" s="12" t="s">
        <v>2156</v>
      </c>
      <c r="J5191" s="12" t="s">
        <v>1730</v>
      </c>
      <c r="K5191" s="15">
        <v>0</v>
      </c>
      <c r="L5191" s="13" t="s">
        <v>7614</v>
      </c>
      <c r="M5191" s="7">
        <v>1</v>
      </c>
      <c r="N5191" s="17"/>
    </row>
    <row r="5192" spans="1:14" ht="61.5">
      <c r="A5192" s="6">
        <v>5190</v>
      </c>
      <c r="B5192" s="8" t="s">
        <v>18303</v>
      </c>
      <c r="C5192" s="9" t="s">
        <v>7755</v>
      </c>
      <c r="D5192" s="10" t="s">
        <v>7719</v>
      </c>
      <c r="E5192" s="11" t="s">
        <v>7763</v>
      </c>
      <c r="F5192" s="6">
        <v>370288</v>
      </c>
      <c r="G5192" s="6" t="s">
        <v>7746</v>
      </c>
      <c r="H5192" s="16">
        <v>1427301</v>
      </c>
      <c r="I5192" s="12" t="s">
        <v>1997</v>
      </c>
      <c r="J5192" s="12" t="s">
        <v>2256</v>
      </c>
      <c r="K5192" s="15">
        <v>948622</v>
      </c>
      <c r="L5192" s="13" t="s">
        <v>7614</v>
      </c>
      <c r="M5192" s="7">
        <v>1</v>
      </c>
      <c r="N5192" s="17"/>
    </row>
    <row r="5193" spans="1:14" ht="63">
      <c r="A5193" s="6">
        <v>5191</v>
      </c>
      <c r="B5193" s="8" t="s">
        <v>18303</v>
      </c>
      <c r="C5193" s="9" t="s">
        <v>7642</v>
      </c>
      <c r="D5193" s="10" t="s">
        <v>7643</v>
      </c>
      <c r="E5193" s="11" t="s">
        <v>7764</v>
      </c>
      <c r="F5193" s="6">
        <v>410098</v>
      </c>
      <c r="G5193" s="6" t="s">
        <v>7746</v>
      </c>
      <c r="H5193" s="16">
        <v>3340518</v>
      </c>
      <c r="I5193" s="12" t="s">
        <v>1563</v>
      </c>
      <c r="J5193" s="12" t="s">
        <v>4716</v>
      </c>
      <c r="K5193" s="15">
        <v>3012170</v>
      </c>
      <c r="L5193" s="13" t="s">
        <v>7614</v>
      </c>
      <c r="M5193" s="7">
        <v>1</v>
      </c>
      <c r="N5193" s="17"/>
    </row>
    <row r="5194" spans="1:14" ht="78.75">
      <c r="A5194" s="6">
        <v>5192</v>
      </c>
      <c r="B5194" s="8" t="s">
        <v>18303</v>
      </c>
      <c r="C5194" s="9" t="s">
        <v>7765</v>
      </c>
      <c r="D5194" s="10" t="s">
        <v>7766</v>
      </c>
      <c r="E5194" s="11" t="s">
        <v>7767</v>
      </c>
      <c r="F5194" s="6">
        <v>395330</v>
      </c>
      <c r="G5194" s="6" t="s">
        <v>7768</v>
      </c>
      <c r="H5194" s="16">
        <v>46991758.064000003</v>
      </c>
      <c r="I5194" s="12">
        <v>43893</v>
      </c>
      <c r="J5194" s="12">
        <v>44264</v>
      </c>
      <c r="K5194" s="15">
        <v>0</v>
      </c>
      <c r="L5194" s="13" t="s">
        <v>7630</v>
      </c>
      <c r="M5194" s="7">
        <v>1</v>
      </c>
      <c r="N5194" s="17"/>
    </row>
    <row r="5195" spans="1:14" ht="94.5">
      <c r="A5195" s="6">
        <v>5193</v>
      </c>
      <c r="B5195" s="8" t="s">
        <v>18303</v>
      </c>
      <c r="C5195" s="9" t="s">
        <v>7769</v>
      </c>
      <c r="D5195" s="10" t="s">
        <v>5814</v>
      </c>
      <c r="E5195" s="11" t="s">
        <v>7767</v>
      </c>
      <c r="F5195" s="6">
        <v>395330</v>
      </c>
      <c r="G5195" s="6" t="s">
        <v>7768</v>
      </c>
      <c r="H5195" s="16">
        <v>46991758.064000003</v>
      </c>
      <c r="I5195" s="12">
        <v>43893</v>
      </c>
      <c r="J5195" s="12">
        <v>44264</v>
      </c>
      <c r="K5195" s="15">
        <v>0</v>
      </c>
      <c r="L5195" s="13" t="s">
        <v>7630</v>
      </c>
      <c r="M5195" s="7">
        <v>0.51</v>
      </c>
      <c r="N5195" s="17"/>
    </row>
    <row r="5196" spans="1:14" ht="78.75">
      <c r="A5196" s="6">
        <v>5194</v>
      </c>
      <c r="B5196" s="8" t="s">
        <v>18303</v>
      </c>
      <c r="C5196" s="9" t="s">
        <v>7770</v>
      </c>
      <c r="D5196" s="10" t="s">
        <v>7610</v>
      </c>
      <c r="E5196" s="11" t="s">
        <v>7767</v>
      </c>
      <c r="F5196" s="6">
        <v>395330</v>
      </c>
      <c r="G5196" s="6" t="s">
        <v>7768</v>
      </c>
      <c r="H5196" s="16">
        <v>46991758.064000003</v>
      </c>
      <c r="I5196" s="12">
        <v>43893</v>
      </c>
      <c r="J5196" s="12">
        <v>44264</v>
      </c>
      <c r="K5196" s="15">
        <v>0</v>
      </c>
      <c r="L5196" s="13" t="s">
        <v>7630</v>
      </c>
      <c r="M5196" s="7">
        <v>0.49</v>
      </c>
      <c r="N5196" s="17"/>
    </row>
    <row r="5197" spans="1:14" ht="63">
      <c r="A5197" s="6">
        <v>5195</v>
      </c>
      <c r="B5197" s="8" t="s">
        <v>18303</v>
      </c>
      <c r="C5197" s="9" t="s">
        <v>7615</v>
      </c>
      <c r="D5197" s="10" t="s">
        <v>597</v>
      </c>
      <c r="E5197" s="11" t="s">
        <v>7771</v>
      </c>
      <c r="F5197" s="6">
        <v>413233</v>
      </c>
      <c r="G5197" s="6" t="s">
        <v>7768</v>
      </c>
      <c r="H5197" s="16">
        <v>27998773.467999998</v>
      </c>
      <c r="I5197" s="12">
        <v>43992</v>
      </c>
      <c r="J5197" s="12">
        <v>44363</v>
      </c>
      <c r="K5197" s="15">
        <v>0</v>
      </c>
      <c r="L5197" s="13" t="s">
        <v>7614</v>
      </c>
      <c r="M5197" s="7">
        <v>1</v>
      </c>
      <c r="N5197" s="17"/>
    </row>
    <row r="5198" spans="1:14" ht="78.75">
      <c r="A5198" s="6">
        <v>5196</v>
      </c>
      <c r="B5198" s="8" t="s">
        <v>18303</v>
      </c>
      <c r="C5198" s="9" t="s">
        <v>7772</v>
      </c>
      <c r="D5198" s="10" t="s">
        <v>1582</v>
      </c>
      <c r="E5198" s="11" t="s">
        <v>7773</v>
      </c>
      <c r="F5198" s="6">
        <v>413234</v>
      </c>
      <c r="G5198" s="6" t="s">
        <v>7768</v>
      </c>
      <c r="H5198" s="16">
        <v>38257347.783</v>
      </c>
      <c r="I5198" s="12">
        <v>43992</v>
      </c>
      <c r="J5198" s="12">
        <v>44363</v>
      </c>
      <c r="K5198" s="15">
        <v>0</v>
      </c>
      <c r="L5198" s="13" t="s">
        <v>7614</v>
      </c>
      <c r="M5198" s="7">
        <v>1</v>
      </c>
      <c r="N5198" s="17"/>
    </row>
    <row r="5199" spans="1:14" ht="47.25">
      <c r="A5199" s="6">
        <v>5197</v>
      </c>
      <c r="B5199" s="8" t="s">
        <v>18303</v>
      </c>
      <c r="C5199" s="9" t="s">
        <v>7774</v>
      </c>
      <c r="D5199" s="10" t="s">
        <v>7775</v>
      </c>
      <c r="E5199" s="11" t="s">
        <v>7776</v>
      </c>
      <c r="F5199" s="6">
        <v>494184</v>
      </c>
      <c r="G5199" s="6" t="s">
        <v>16</v>
      </c>
      <c r="H5199" s="16">
        <v>2847323.85</v>
      </c>
      <c r="I5199" s="12">
        <v>43841</v>
      </c>
      <c r="J5199" s="12">
        <v>44317</v>
      </c>
      <c r="K5199" s="15">
        <v>0</v>
      </c>
      <c r="L5199" s="13" t="s">
        <v>7614</v>
      </c>
      <c r="M5199" s="7">
        <v>1</v>
      </c>
      <c r="N5199" s="17"/>
    </row>
    <row r="5200" spans="1:14" ht="63">
      <c r="A5200" s="6">
        <v>5198</v>
      </c>
      <c r="B5200" s="8" t="s">
        <v>18303</v>
      </c>
      <c r="C5200" s="9" t="s">
        <v>7777</v>
      </c>
      <c r="D5200" s="10" t="s">
        <v>7778</v>
      </c>
      <c r="E5200" s="11" t="s">
        <v>7779</v>
      </c>
      <c r="F5200" s="6">
        <v>494185</v>
      </c>
      <c r="G5200" s="6" t="s">
        <v>16</v>
      </c>
      <c r="H5200" s="16">
        <v>985243.1</v>
      </c>
      <c r="I5200" s="12">
        <v>44054</v>
      </c>
      <c r="J5200" s="12" t="s">
        <v>7780</v>
      </c>
      <c r="K5200" s="15">
        <v>0</v>
      </c>
      <c r="L5200" s="13" t="s">
        <v>7614</v>
      </c>
      <c r="M5200" s="7">
        <v>1</v>
      </c>
      <c r="N5200" s="17"/>
    </row>
    <row r="5201" spans="1:14" ht="47.25">
      <c r="A5201" s="6">
        <v>5199</v>
      </c>
      <c r="B5201" s="8" t="s">
        <v>18303</v>
      </c>
      <c r="C5201" s="9" t="s">
        <v>7781</v>
      </c>
      <c r="D5201" s="10" t="s">
        <v>7782</v>
      </c>
      <c r="E5201" s="11" t="s">
        <v>7783</v>
      </c>
      <c r="F5201" s="6">
        <v>494186</v>
      </c>
      <c r="G5201" s="6" t="s">
        <v>16</v>
      </c>
      <c r="H5201" s="16">
        <v>1007777.1</v>
      </c>
      <c r="I5201" s="12">
        <v>43932</v>
      </c>
      <c r="J5201" s="12">
        <v>44410</v>
      </c>
      <c r="K5201" s="15">
        <v>0</v>
      </c>
      <c r="L5201" s="13" t="s">
        <v>7614</v>
      </c>
      <c r="M5201" s="7">
        <v>1</v>
      </c>
      <c r="N5201" s="17"/>
    </row>
    <row r="5202" spans="1:14" ht="42.75">
      <c r="A5202" s="6">
        <v>5200</v>
      </c>
      <c r="B5202" s="8" t="s">
        <v>18303</v>
      </c>
      <c r="C5202" s="9" t="s">
        <v>7784</v>
      </c>
      <c r="D5202" s="10" t="s">
        <v>7785</v>
      </c>
      <c r="E5202" s="11" t="s">
        <v>7786</v>
      </c>
      <c r="F5202" s="6">
        <v>494187</v>
      </c>
      <c r="G5202" s="6" t="s">
        <v>16</v>
      </c>
      <c r="H5202" s="16">
        <v>2955064.3</v>
      </c>
      <c r="I5202" s="12">
        <v>44138</v>
      </c>
      <c r="J5202" s="12">
        <v>44409</v>
      </c>
      <c r="K5202" s="15">
        <v>0</v>
      </c>
      <c r="L5202" s="13" t="s">
        <v>7614</v>
      </c>
      <c r="M5202" s="7">
        <v>1</v>
      </c>
      <c r="N5202" s="17"/>
    </row>
    <row r="5203" spans="1:14" ht="47.25">
      <c r="A5203" s="6">
        <v>5201</v>
      </c>
      <c r="B5203" s="8" t="s">
        <v>18303</v>
      </c>
      <c r="C5203" s="9" t="s">
        <v>7787</v>
      </c>
      <c r="D5203" s="10" t="s">
        <v>7788</v>
      </c>
      <c r="E5203" s="11" t="s">
        <v>7789</v>
      </c>
      <c r="F5203" s="6">
        <v>494188</v>
      </c>
      <c r="G5203" s="6" t="s">
        <v>16</v>
      </c>
      <c r="H5203" s="16">
        <v>3089502.6</v>
      </c>
      <c r="I5203" s="12">
        <v>43901</v>
      </c>
      <c r="J5203" s="12">
        <v>44409</v>
      </c>
      <c r="K5203" s="15">
        <v>0</v>
      </c>
      <c r="L5203" s="13" t="s">
        <v>7614</v>
      </c>
      <c r="M5203" s="7">
        <v>1</v>
      </c>
      <c r="N5203" s="17"/>
    </row>
    <row r="5204" spans="1:14" ht="42.75">
      <c r="A5204" s="6">
        <v>5202</v>
      </c>
      <c r="B5204" s="8" t="s">
        <v>18303</v>
      </c>
      <c r="C5204" s="9" t="s">
        <v>7790</v>
      </c>
      <c r="D5204" s="10" t="s">
        <v>7791</v>
      </c>
      <c r="E5204" s="11" t="s">
        <v>7792</v>
      </c>
      <c r="F5204" s="6">
        <v>494189</v>
      </c>
      <c r="G5204" s="6" t="s">
        <v>16</v>
      </c>
      <c r="H5204" s="16">
        <v>2720538.75</v>
      </c>
      <c r="I5204" s="12">
        <v>43841</v>
      </c>
      <c r="J5204" s="12">
        <v>44317</v>
      </c>
      <c r="K5204" s="15">
        <v>0</v>
      </c>
      <c r="L5204" s="13" t="s">
        <v>7614</v>
      </c>
      <c r="M5204" s="7">
        <v>1</v>
      </c>
      <c r="N5204" s="17"/>
    </row>
    <row r="5205" spans="1:14" ht="42.75">
      <c r="A5205" s="6">
        <v>5203</v>
      </c>
      <c r="B5205" s="8" t="s">
        <v>18303</v>
      </c>
      <c r="C5205" s="9" t="s">
        <v>7793</v>
      </c>
      <c r="D5205" s="10" t="s">
        <v>7794</v>
      </c>
      <c r="E5205" s="11" t="s">
        <v>7795</v>
      </c>
      <c r="F5205" s="6">
        <v>494190</v>
      </c>
      <c r="G5205" s="6" t="s">
        <v>16</v>
      </c>
      <c r="H5205" s="16">
        <v>3403774</v>
      </c>
      <c r="I5205" s="12">
        <v>43901</v>
      </c>
      <c r="J5205" s="12">
        <v>44409</v>
      </c>
      <c r="K5205" s="15">
        <v>0</v>
      </c>
      <c r="L5205" s="13" t="s">
        <v>7614</v>
      </c>
      <c r="M5205" s="7">
        <v>1</v>
      </c>
      <c r="N5205" s="17"/>
    </row>
    <row r="5206" spans="1:14" ht="42.75">
      <c r="A5206" s="6">
        <v>5204</v>
      </c>
      <c r="B5206" s="8" t="s">
        <v>18303</v>
      </c>
      <c r="C5206" s="9" t="s">
        <v>7796</v>
      </c>
      <c r="D5206" s="10" t="s">
        <v>7797</v>
      </c>
      <c r="E5206" s="11" t="s">
        <v>7798</v>
      </c>
      <c r="F5206" s="6">
        <v>494191</v>
      </c>
      <c r="G5206" s="6" t="s">
        <v>16</v>
      </c>
      <c r="H5206" s="16">
        <v>1216570.95</v>
      </c>
      <c r="I5206" s="12">
        <v>44125</v>
      </c>
      <c r="J5206" s="12">
        <v>44192</v>
      </c>
      <c r="K5206" s="15">
        <v>0</v>
      </c>
      <c r="L5206" s="13" t="s">
        <v>7614</v>
      </c>
      <c r="M5206" s="7">
        <v>1</v>
      </c>
      <c r="N5206" s="17"/>
    </row>
    <row r="5207" spans="1:14" ht="58.5">
      <c r="A5207" s="6">
        <v>5205</v>
      </c>
      <c r="B5207" s="8" t="s">
        <v>18303</v>
      </c>
      <c r="C5207" s="9" t="s">
        <v>7799</v>
      </c>
      <c r="D5207" s="10" t="s">
        <v>7800</v>
      </c>
      <c r="E5207" s="11" t="s">
        <v>7801</v>
      </c>
      <c r="F5207" s="6">
        <v>494192</v>
      </c>
      <c r="G5207" s="6" t="s">
        <v>16</v>
      </c>
      <c r="H5207" s="16">
        <v>2290359.75</v>
      </c>
      <c r="I5207" s="12">
        <v>44138</v>
      </c>
      <c r="J5207" s="12">
        <v>44204</v>
      </c>
      <c r="K5207" s="15">
        <v>0</v>
      </c>
      <c r="L5207" s="13" t="s">
        <v>7614</v>
      </c>
      <c r="M5207" s="7">
        <v>1</v>
      </c>
      <c r="N5207" s="17"/>
    </row>
    <row r="5208" spans="1:14" ht="47.25">
      <c r="A5208" s="6">
        <v>5206</v>
      </c>
      <c r="B5208" s="8" t="s">
        <v>18303</v>
      </c>
      <c r="C5208" s="9" t="s">
        <v>7802</v>
      </c>
      <c r="D5208" s="10" t="s">
        <v>7803</v>
      </c>
      <c r="E5208" s="11" t="s">
        <v>7804</v>
      </c>
      <c r="F5208" s="6">
        <v>494193</v>
      </c>
      <c r="G5208" s="6" t="s">
        <v>16</v>
      </c>
      <c r="H5208" s="16">
        <v>3427782.4</v>
      </c>
      <c r="I5208" s="12">
        <v>44138</v>
      </c>
      <c r="J5208" s="12">
        <v>44204</v>
      </c>
      <c r="K5208" s="15">
        <v>0</v>
      </c>
      <c r="L5208" s="13" t="s">
        <v>7614</v>
      </c>
      <c r="M5208" s="7">
        <v>1</v>
      </c>
      <c r="N5208" s="17"/>
    </row>
    <row r="5209" spans="1:14" ht="42.75">
      <c r="A5209" s="6">
        <v>5207</v>
      </c>
      <c r="B5209" s="8" t="s">
        <v>18303</v>
      </c>
      <c r="C5209" s="9" t="s">
        <v>7805</v>
      </c>
      <c r="D5209" s="10" t="s">
        <v>7806</v>
      </c>
      <c r="E5209" s="11" t="s">
        <v>7807</v>
      </c>
      <c r="F5209" s="6">
        <v>494194</v>
      </c>
      <c r="G5209" s="6" t="s">
        <v>16</v>
      </c>
      <c r="H5209" s="16">
        <v>4068464.3</v>
      </c>
      <c r="I5209" s="12">
        <v>44145</v>
      </c>
      <c r="J5209" s="12">
        <v>44211</v>
      </c>
      <c r="K5209" s="15">
        <v>0</v>
      </c>
      <c r="L5209" s="13" t="s">
        <v>7614</v>
      </c>
      <c r="M5209" s="7">
        <v>1</v>
      </c>
      <c r="N5209" s="17"/>
    </row>
    <row r="5210" spans="1:14" ht="47.25">
      <c r="A5210" s="6">
        <v>5208</v>
      </c>
      <c r="B5210" s="8" t="s">
        <v>18303</v>
      </c>
      <c r="C5210" s="9" t="s">
        <v>7808</v>
      </c>
      <c r="D5210" s="10" t="s">
        <v>7809</v>
      </c>
      <c r="E5210" s="11" t="s">
        <v>7810</v>
      </c>
      <c r="F5210" s="6">
        <v>494195</v>
      </c>
      <c r="G5210" s="6" t="s">
        <v>16</v>
      </c>
      <c r="H5210" s="16">
        <v>1636860.45</v>
      </c>
      <c r="I5210" s="12">
        <v>44138</v>
      </c>
      <c r="J5210" s="12">
        <v>44204</v>
      </c>
      <c r="K5210" s="15">
        <v>0</v>
      </c>
      <c r="L5210" s="13" t="s">
        <v>7614</v>
      </c>
      <c r="M5210" s="7">
        <v>1</v>
      </c>
      <c r="N5210" s="17"/>
    </row>
    <row r="5211" spans="1:14" ht="58.5">
      <c r="A5211" s="6">
        <v>5209</v>
      </c>
      <c r="B5211" s="8" t="s">
        <v>18303</v>
      </c>
      <c r="C5211" s="9" t="s">
        <v>7679</v>
      </c>
      <c r="D5211" s="10" t="s">
        <v>7680</v>
      </c>
      <c r="E5211" s="11" t="s">
        <v>7811</v>
      </c>
      <c r="F5211" s="6">
        <v>494196</v>
      </c>
      <c r="G5211" s="6" t="s">
        <v>16</v>
      </c>
      <c r="H5211" s="16">
        <v>1707397.95</v>
      </c>
      <c r="I5211" s="12">
        <v>44146</v>
      </c>
      <c r="J5211" s="12">
        <v>44211</v>
      </c>
      <c r="K5211" s="15">
        <v>0</v>
      </c>
      <c r="L5211" s="13" t="s">
        <v>7614</v>
      </c>
      <c r="M5211" s="7">
        <v>1</v>
      </c>
      <c r="N5211" s="17"/>
    </row>
    <row r="5212" spans="1:14" ht="47.25">
      <c r="A5212" s="6">
        <v>5210</v>
      </c>
      <c r="B5212" s="8" t="s">
        <v>18303</v>
      </c>
      <c r="C5212" s="9" t="s">
        <v>7736</v>
      </c>
      <c r="D5212" s="10" t="s">
        <v>7737</v>
      </c>
      <c r="E5212" s="11" t="s">
        <v>7812</v>
      </c>
      <c r="F5212" s="6">
        <v>494197</v>
      </c>
      <c r="G5212" s="6" t="s">
        <v>16</v>
      </c>
      <c r="H5212" s="16">
        <v>3068063.95</v>
      </c>
      <c r="I5212" s="12">
        <v>44146</v>
      </c>
      <c r="J5212" s="12">
        <v>44213</v>
      </c>
      <c r="K5212" s="15">
        <v>0</v>
      </c>
      <c r="L5212" s="13" t="s">
        <v>7614</v>
      </c>
      <c r="M5212" s="7">
        <v>1</v>
      </c>
      <c r="N5212" s="17"/>
    </row>
    <row r="5213" spans="1:14" ht="47.25">
      <c r="A5213" s="6">
        <v>5211</v>
      </c>
      <c r="B5213" s="8" t="s">
        <v>18303</v>
      </c>
      <c r="C5213" s="9" t="s">
        <v>7813</v>
      </c>
      <c r="D5213" s="10" t="s">
        <v>7814</v>
      </c>
      <c r="E5213" s="11" t="s">
        <v>7815</v>
      </c>
      <c r="F5213" s="6">
        <v>494198</v>
      </c>
      <c r="G5213" s="6" t="s">
        <v>16</v>
      </c>
      <c r="H5213" s="16">
        <v>2123525.5</v>
      </c>
      <c r="I5213" s="12">
        <v>44146</v>
      </c>
      <c r="J5213" s="12">
        <v>44244</v>
      </c>
      <c r="K5213" s="15">
        <v>0</v>
      </c>
      <c r="L5213" s="13" t="s">
        <v>7614</v>
      </c>
      <c r="M5213" s="7">
        <v>1</v>
      </c>
      <c r="N5213" s="17"/>
    </row>
    <row r="5214" spans="1:14" ht="47.25">
      <c r="A5214" s="6">
        <v>5212</v>
      </c>
      <c r="B5214" s="8" t="s">
        <v>18303</v>
      </c>
      <c r="C5214" s="9" t="s">
        <v>7816</v>
      </c>
      <c r="D5214" s="10" t="s">
        <v>7817</v>
      </c>
      <c r="E5214" s="11" t="s">
        <v>7818</v>
      </c>
      <c r="F5214" s="6">
        <v>494199</v>
      </c>
      <c r="G5214" s="6" t="s">
        <v>16</v>
      </c>
      <c r="H5214" s="16">
        <v>2508832.2000000002</v>
      </c>
      <c r="I5214" s="12">
        <v>44138</v>
      </c>
      <c r="J5214" s="12">
        <v>44204</v>
      </c>
      <c r="K5214" s="15">
        <v>0</v>
      </c>
      <c r="L5214" s="13" t="s">
        <v>7614</v>
      </c>
      <c r="M5214" s="7">
        <v>1</v>
      </c>
      <c r="N5214" s="17"/>
    </row>
    <row r="5215" spans="1:14" ht="63">
      <c r="A5215" s="6">
        <v>5213</v>
      </c>
      <c r="B5215" s="8" t="s">
        <v>18303</v>
      </c>
      <c r="C5215" s="9" t="s">
        <v>7819</v>
      </c>
      <c r="D5215" s="10" t="s">
        <v>7820</v>
      </c>
      <c r="E5215" s="11" t="s">
        <v>7821</v>
      </c>
      <c r="F5215" s="6">
        <v>494200</v>
      </c>
      <c r="G5215" s="6" t="s">
        <v>16</v>
      </c>
      <c r="H5215" s="16">
        <v>1479924.25</v>
      </c>
      <c r="I5215" s="12">
        <v>44138</v>
      </c>
      <c r="J5215" s="12">
        <v>44234</v>
      </c>
      <c r="K5215" s="15">
        <v>0</v>
      </c>
      <c r="L5215" s="13" t="s">
        <v>7614</v>
      </c>
      <c r="M5215" s="7">
        <v>1</v>
      </c>
      <c r="N5215" s="17"/>
    </row>
    <row r="5216" spans="1:14" ht="74.25">
      <c r="A5216" s="6">
        <v>5214</v>
      </c>
      <c r="B5216" s="8" t="s">
        <v>18303</v>
      </c>
      <c r="C5216" s="9" t="s">
        <v>7822</v>
      </c>
      <c r="D5216" s="10" t="s">
        <v>7823</v>
      </c>
      <c r="E5216" s="11" t="s">
        <v>7824</v>
      </c>
      <c r="F5216" s="6">
        <v>494201</v>
      </c>
      <c r="G5216" s="6" t="s">
        <v>16</v>
      </c>
      <c r="H5216" s="16">
        <v>2894830.95</v>
      </c>
      <c r="I5216" s="12">
        <v>44139</v>
      </c>
      <c r="J5216" s="12">
        <v>44235</v>
      </c>
      <c r="K5216" s="15">
        <v>0</v>
      </c>
      <c r="L5216" s="13" t="s">
        <v>7614</v>
      </c>
      <c r="M5216" s="7">
        <v>1</v>
      </c>
      <c r="N5216" s="17"/>
    </row>
    <row r="5217" spans="1:14" ht="42.75">
      <c r="A5217" s="6">
        <v>5215</v>
      </c>
      <c r="B5217" s="8" t="s">
        <v>18303</v>
      </c>
      <c r="C5217" s="9" t="s">
        <v>7825</v>
      </c>
      <c r="D5217" s="10" t="s">
        <v>7826</v>
      </c>
      <c r="E5217" s="11" t="s">
        <v>7827</v>
      </c>
      <c r="F5217" s="6">
        <v>494202</v>
      </c>
      <c r="G5217" s="6" t="s">
        <v>16</v>
      </c>
      <c r="H5217" s="16">
        <v>3077054.75</v>
      </c>
      <c r="I5217" s="12">
        <v>44150</v>
      </c>
      <c r="J5217" s="12">
        <v>44217</v>
      </c>
      <c r="K5217" s="15">
        <v>0</v>
      </c>
      <c r="L5217" s="13" t="s">
        <v>7614</v>
      </c>
      <c r="M5217" s="7">
        <v>1</v>
      </c>
      <c r="N5217" s="17"/>
    </row>
    <row r="5218" spans="1:14" ht="47.25">
      <c r="A5218" s="6">
        <v>5216</v>
      </c>
      <c r="B5218" s="8" t="s">
        <v>18303</v>
      </c>
      <c r="C5218" s="9" t="s">
        <v>7828</v>
      </c>
      <c r="D5218" s="10" t="s">
        <v>7829</v>
      </c>
      <c r="E5218" s="11" t="s">
        <v>7830</v>
      </c>
      <c r="F5218" s="6">
        <v>494203</v>
      </c>
      <c r="G5218" s="6" t="s">
        <v>16</v>
      </c>
      <c r="H5218" s="16">
        <v>3822793.35</v>
      </c>
      <c r="I5218" s="12">
        <v>44146</v>
      </c>
      <c r="J5218" s="12">
        <v>44212</v>
      </c>
      <c r="K5218" s="15">
        <v>0</v>
      </c>
      <c r="L5218" s="13" t="s">
        <v>7614</v>
      </c>
      <c r="M5218" s="7">
        <v>1</v>
      </c>
      <c r="N5218" s="17"/>
    </row>
    <row r="5219" spans="1:14" ht="31.5">
      <c r="A5219" s="6">
        <v>5217</v>
      </c>
      <c r="B5219" s="8" t="s">
        <v>18303</v>
      </c>
      <c r="C5219" s="9" t="s">
        <v>7831</v>
      </c>
      <c r="D5219" s="10" t="s">
        <v>7832</v>
      </c>
      <c r="E5219" s="11" t="s">
        <v>7833</v>
      </c>
      <c r="F5219" s="6">
        <v>494204</v>
      </c>
      <c r="G5219" s="6" t="s">
        <v>16</v>
      </c>
      <c r="H5219" s="16">
        <v>1384736.15</v>
      </c>
      <c r="I5219" s="12">
        <v>44146</v>
      </c>
      <c r="J5219" s="12">
        <v>44212</v>
      </c>
      <c r="K5219" s="15">
        <v>0</v>
      </c>
      <c r="L5219" s="13" t="s">
        <v>7614</v>
      </c>
      <c r="M5219" s="7">
        <v>1</v>
      </c>
      <c r="N5219" s="17"/>
    </row>
    <row r="5220" spans="1:14" ht="42.75">
      <c r="A5220" s="6">
        <v>5218</v>
      </c>
      <c r="B5220" s="8" t="s">
        <v>18303</v>
      </c>
      <c r="C5220" s="9" t="s">
        <v>7834</v>
      </c>
      <c r="D5220" s="10" t="s">
        <v>7835</v>
      </c>
      <c r="E5220" s="11" t="s">
        <v>7836</v>
      </c>
      <c r="F5220" s="6">
        <v>494205</v>
      </c>
      <c r="G5220" s="6" t="s">
        <v>16</v>
      </c>
      <c r="H5220" s="16">
        <v>2147931</v>
      </c>
      <c r="I5220" s="12">
        <v>44158</v>
      </c>
      <c r="J5220" s="12">
        <v>44235</v>
      </c>
      <c r="K5220" s="15">
        <v>0</v>
      </c>
      <c r="L5220" s="13" t="s">
        <v>7614</v>
      </c>
      <c r="M5220" s="7">
        <v>1</v>
      </c>
      <c r="N5220" s="17"/>
    </row>
    <row r="5221" spans="1:14" ht="47.25">
      <c r="A5221" s="6">
        <v>5219</v>
      </c>
      <c r="B5221" s="8" t="s">
        <v>18303</v>
      </c>
      <c r="C5221" s="9" t="s">
        <v>7837</v>
      </c>
      <c r="D5221" s="10" t="s">
        <v>7838</v>
      </c>
      <c r="E5221" s="11" t="s">
        <v>7839</v>
      </c>
      <c r="F5221" s="6">
        <v>494206</v>
      </c>
      <c r="G5221" s="6" t="s">
        <v>16</v>
      </c>
      <c r="H5221" s="16">
        <v>2781025.25</v>
      </c>
      <c r="I5221" s="12">
        <v>44145</v>
      </c>
      <c r="J5221" s="12">
        <v>44242</v>
      </c>
      <c r="K5221" s="15">
        <v>0</v>
      </c>
      <c r="L5221" s="13" t="s">
        <v>7614</v>
      </c>
      <c r="M5221" s="7">
        <v>1</v>
      </c>
      <c r="N5221" s="17"/>
    </row>
    <row r="5222" spans="1:14" ht="58.5">
      <c r="A5222" s="6">
        <v>5220</v>
      </c>
      <c r="B5222" s="8" t="s">
        <v>18303</v>
      </c>
      <c r="C5222" s="9" t="s">
        <v>7840</v>
      </c>
      <c r="D5222" s="10" t="s">
        <v>7841</v>
      </c>
      <c r="E5222" s="11" t="s">
        <v>7842</v>
      </c>
      <c r="F5222" s="6">
        <v>494207</v>
      </c>
      <c r="G5222" s="6" t="s">
        <v>16</v>
      </c>
      <c r="H5222" s="16">
        <v>2397319.2999999998</v>
      </c>
      <c r="I5222" s="12">
        <v>44138</v>
      </c>
      <c r="J5222" s="12">
        <v>44204</v>
      </c>
      <c r="K5222" s="15">
        <v>0</v>
      </c>
      <c r="L5222" s="13" t="s">
        <v>7614</v>
      </c>
      <c r="M5222" s="7">
        <v>1</v>
      </c>
      <c r="N5222" s="17"/>
    </row>
    <row r="5223" spans="1:14" ht="47.25">
      <c r="A5223" s="6">
        <v>5221</v>
      </c>
      <c r="B5223" s="8" t="s">
        <v>18303</v>
      </c>
      <c r="C5223" s="9" t="s">
        <v>7679</v>
      </c>
      <c r="D5223" s="10" t="s">
        <v>7680</v>
      </c>
      <c r="E5223" s="11" t="s">
        <v>7843</v>
      </c>
      <c r="F5223" s="6">
        <v>494208</v>
      </c>
      <c r="G5223" s="6" t="s">
        <v>16</v>
      </c>
      <c r="H5223" s="16">
        <v>6566737.25</v>
      </c>
      <c r="I5223" s="12">
        <v>44146</v>
      </c>
      <c r="J5223" s="12">
        <v>44229</v>
      </c>
      <c r="K5223" s="15">
        <v>0</v>
      </c>
      <c r="L5223" s="13" t="s">
        <v>7614</v>
      </c>
      <c r="M5223" s="7">
        <v>1</v>
      </c>
      <c r="N5223" s="17"/>
    </row>
    <row r="5224" spans="1:14" ht="74.25">
      <c r="A5224" s="6">
        <v>5222</v>
      </c>
      <c r="B5224" s="8" t="s">
        <v>18303</v>
      </c>
      <c r="C5224" s="9" t="s">
        <v>7844</v>
      </c>
      <c r="D5224" s="10" t="s">
        <v>7845</v>
      </c>
      <c r="E5224" s="11" t="s">
        <v>7846</v>
      </c>
      <c r="F5224" s="6">
        <v>494209</v>
      </c>
      <c r="G5224" s="6" t="s">
        <v>16</v>
      </c>
      <c r="H5224" s="16">
        <v>5595537.0499999998</v>
      </c>
      <c r="I5224" s="12">
        <v>44085</v>
      </c>
      <c r="J5224" s="12">
        <v>44226</v>
      </c>
      <c r="K5224" s="15">
        <v>0</v>
      </c>
      <c r="L5224" s="13" t="s">
        <v>7614</v>
      </c>
      <c r="M5224" s="7">
        <v>1</v>
      </c>
      <c r="N5224" s="17"/>
    </row>
    <row r="5225" spans="1:14" ht="63">
      <c r="A5225" s="6">
        <v>5223</v>
      </c>
      <c r="B5225" s="8" t="s">
        <v>18303</v>
      </c>
      <c r="C5225" s="9" t="s">
        <v>7847</v>
      </c>
      <c r="D5225" s="10" t="s">
        <v>7848</v>
      </c>
      <c r="E5225" s="11" t="s">
        <v>7849</v>
      </c>
      <c r="F5225" s="6">
        <v>494210</v>
      </c>
      <c r="G5225" s="6" t="s">
        <v>16</v>
      </c>
      <c r="H5225" s="16">
        <v>5464941.5</v>
      </c>
      <c r="I5225" s="12">
        <v>44138</v>
      </c>
      <c r="J5225" s="12">
        <v>44204</v>
      </c>
      <c r="K5225" s="15">
        <v>0</v>
      </c>
      <c r="L5225" s="13" t="s">
        <v>7614</v>
      </c>
      <c r="M5225" s="7">
        <v>1</v>
      </c>
      <c r="N5225" s="17"/>
    </row>
    <row r="5226" spans="1:14" ht="42.75">
      <c r="A5226" s="6">
        <v>5224</v>
      </c>
      <c r="B5226" s="8" t="s">
        <v>18303</v>
      </c>
      <c r="C5226" s="9" t="s">
        <v>7850</v>
      </c>
      <c r="D5226" s="10" t="s">
        <v>7851</v>
      </c>
      <c r="E5226" s="11" t="s">
        <v>7852</v>
      </c>
      <c r="F5226" s="6">
        <v>494211</v>
      </c>
      <c r="G5226" s="6" t="s">
        <v>16</v>
      </c>
      <c r="H5226" s="16">
        <v>6181308</v>
      </c>
      <c r="I5226" s="12">
        <v>44138</v>
      </c>
      <c r="J5226" s="12">
        <v>44204</v>
      </c>
      <c r="K5226" s="15">
        <v>0</v>
      </c>
      <c r="L5226" s="13" t="s">
        <v>7614</v>
      </c>
      <c r="M5226" s="7">
        <v>1</v>
      </c>
      <c r="N5226" s="17"/>
    </row>
    <row r="5227" spans="1:14" ht="47.25">
      <c r="A5227" s="6">
        <v>5225</v>
      </c>
      <c r="B5227" s="8" t="s">
        <v>18303</v>
      </c>
      <c r="C5227" s="9" t="s">
        <v>7853</v>
      </c>
      <c r="D5227" s="10" t="s">
        <v>7854</v>
      </c>
      <c r="E5227" s="11" t="s">
        <v>7855</v>
      </c>
      <c r="F5227" s="6">
        <v>494212</v>
      </c>
      <c r="G5227" s="6" t="s">
        <v>16</v>
      </c>
      <c r="H5227" s="16">
        <v>5177260</v>
      </c>
      <c r="I5227" s="12">
        <v>44143</v>
      </c>
      <c r="J5227" s="12">
        <v>44210</v>
      </c>
      <c r="K5227" s="15">
        <v>0</v>
      </c>
      <c r="L5227" s="13" t="s">
        <v>7614</v>
      </c>
      <c r="M5227" s="7">
        <v>1</v>
      </c>
      <c r="N5227" s="17"/>
    </row>
    <row r="5228" spans="1:14" ht="63">
      <c r="A5228" s="6">
        <v>5226</v>
      </c>
      <c r="B5228" s="8" t="s">
        <v>18303</v>
      </c>
      <c r="C5228" s="9" t="s">
        <v>7856</v>
      </c>
      <c r="D5228" s="10" t="s">
        <v>7857</v>
      </c>
      <c r="E5228" s="11" t="s">
        <v>7858</v>
      </c>
      <c r="F5228" s="6">
        <v>494213</v>
      </c>
      <c r="G5228" s="6" t="s">
        <v>16</v>
      </c>
      <c r="H5228" s="16">
        <v>5242965.45</v>
      </c>
      <c r="I5228" s="12">
        <v>44139</v>
      </c>
      <c r="J5228" s="12">
        <v>44214</v>
      </c>
      <c r="K5228" s="15">
        <v>0</v>
      </c>
      <c r="L5228" s="13" t="s">
        <v>7614</v>
      </c>
      <c r="M5228" s="7">
        <v>1</v>
      </c>
      <c r="N5228" s="17"/>
    </row>
    <row r="5229" spans="1:14" ht="42.75">
      <c r="A5229" s="6">
        <v>5227</v>
      </c>
      <c r="B5229" s="8" t="s">
        <v>18303</v>
      </c>
      <c r="C5229" s="9" t="s">
        <v>7859</v>
      </c>
      <c r="D5229" s="10" t="s">
        <v>7860</v>
      </c>
      <c r="E5229" s="11" t="s">
        <v>7861</v>
      </c>
      <c r="F5229" s="6">
        <v>494214</v>
      </c>
      <c r="G5229" s="6" t="s">
        <v>16</v>
      </c>
      <c r="H5229" s="16">
        <v>5708215.5999999996</v>
      </c>
      <c r="I5229" s="12">
        <v>44150</v>
      </c>
      <c r="J5229" s="12">
        <v>44225</v>
      </c>
      <c r="K5229" s="15">
        <v>0</v>
      </c>
      <c r="L5229" s="13" t="s">
        <v>7614</v>
      </c>
      <c r="M5229" s="7">
        <v>1</v>
      </c>
      <c r="N5229" s="17"/>
    </row>
    <row r="5230" spans="1:14" ht="47.25">
      <c r="A5230" s="6">
        <v>5228</v>
      </c>
      <c r="B5230" s="8" t="s">
        <v>18303</v>
      </c>
      <c r="C5230" s="9" t="s">
        <v>7862</v>
      </c>
      <c r="D5230" s="10" t="s">
        <v>7863</v>
      </c>
      <c r="E5230" s="11" t="s">
        <v>7864</v>
      </c>
      <c r="F5230" s="6">
        <v>494215</v>
      </c>
      <c r="G5230" s="6" t="s">
        <v>16</v>
      </c>
      <c r="H5230" s="16">
        <v>6903799.1500000004</v>
      </c>
      <c r="I5230" s="12">
        <v>44159</v>
      </c>
      <c r="J5230" s="12">
        <v>44240</v>
      </c>
      <c r="K5230" s="15">
        <v>0</v>
      </c>
      <c r="L5230" s="13" t="s">
        <v>7614</v>
      </c>
      <c r="M5230" s="7">
        <v>1</v>
      </c>
      <c r="N5230" s="17"/>
    </row>
    <row r="5231" spans="1:14" ht="42.75">
      <c r="A5231" s="6">
        <v>5229</v>
      </c>
      <c r="B5231" s="8" t="s">
        <v>18303</v>
      </c>
      <c r="C5231" s="9" t="s">
        <v>7865</v>
      </c>
      <c r="D5231" s="10" t="s">
        <v>7866</v>
      </c>
      <c r="E5231" s="11" t="s">
        <v>7867</v>
      </c>
      <c r="F5231" s="6">
        <v>494216</v>
      </c>
      <c r="G5231" s="6" t="s">
        <v>16</v>
      </c>
      <c r="H5231" s="16">
        <v>6374595</v>
      </c>
      <c r="I5231" s="12">
        <v>44115</v>
      </c>
      <c r="J5231" s="12">
        <v>44242</v>
      </c>
      <c r="K5231" s="15">
        <v>6362000</v>
      </c>
      <c r="L5231" s="13" t="s">
        <v>7614</v>
      </c>
      <c r="M5231" s="7">
        <v>1</v>
      </c>
      <c r="N5231" s="17"/>
    </row>
    <row r="5232" spans="1:14" ht="47.25">
      <c r="A5232" s="6">
        <v>5230</v>
      </c>
      <c r="B5232" s="8" t="s">
        <v>18303</v>
      </c>
      <c r="C5232" s="9" t="s">
        <v>7868</v>
      </c>
      <c r="D5232" s="10" t="s">
        <v>7869</v>
      </c>
      <c r="E5232" s="11" t="s">
        <v>7870</v>
      </c>
      <c r="F5232" s="6">
        <v>494217</v>
      </c>
      <c r="G5232" s="6" t="s">
        <v>16</v>
      </c>
      <c r="H5232" s="16">
        <v>7706671.7000000002</v>
      </c>
      <c r="I5232" s="12">
        <v>44115</v>
      </c>
      <c r="J5232" s="12">
        <v>44229</v>
      </c>
      <c r="K5232" s="15">
        <v>0</v>
      </c>
      <c r="L5232" s="13" t="s">
        <v>7614</v>
      </c>
      <c r="M5232" s="7">
        <v>1</v>
      </c>
      <c r="N5232" s="17"/>
    </row>
    <row r="5233" spans="1:14" ht="58.5">
      <c r="A5233" s="6">
        <v>5231</v>
      </c>
      <c r="B5233" s="8" t="s">
        <v>18303</v>
      </c>
      <c r="C5233" s="9" t="s">
        <v>7871</v>
      </c>
      <c r="D5233" s="10" t="s">
        <v>7872</v>
      </c>
      <c r="E5233" s="11" t="s">
        <v>7873</v>
      </c>
      <c r="F5233" s="6">
        <v>494218</v>
      </c>
      <c r="G5233" s="6" t="s">
        <v>16</v>
      </c>
      <c r="H5233" s="16">
        <v>8187988.25</v>
      </c>
      <c r="I5233" s="12">
        <v>44054</v>
      </c>
      <c r="J5233" s="12">
        <v>44240</v>
      </c>
      <c r="K5233" s="15">
        <v>0</v>
      </c>
      <c r="L5233" s="13" t="s">
        <v>7614</v>
      </c>
      <c r="M5233" s="7">
        <v>1</v>
      </c>
      <c r="N5233" s="17"/>
    </row>
    <row r="5234" spans="1:14" ht="58.5">
      <c r="A5234" s="6">
        <v>5232</v>
      </c>
      <c r="B5234" s="8" t="s">
        <v>18303</v>
      </c>
      <c r="C5234" s="9" t="s">
        <v>7874</v>
      </c>
      <c r="D5234" s="10" t="s">
        <v>7875</v>
      </c>
      <c r="E5234" s="11" t="s">
        <v>7876</v>
      </c>
      <c r="F5234" s="6">
        <v>494219</v>
      </c>
      <c r="G5234" s="6" t="s">
        <v>16</v>
      </c>
      <c r="H5234" s="16">
        <v>7199095.25</v>
      </c>
      <c r="I5234" s="12" t="s">
        <v>7877</v>
      </c>
      <c r="J5234" s="12">
        <v>44235</v>
      </c>
      <c r="K5234" s="15">
        <v>0</v>
      </c>
      <c r="L5234" s="13" t="s">
        <v>7614</v>
      </c>
      <c r="M5234" s="7">
        <v>1</v>
      </c>
      <c r="N5234" s="17"/>
    </row>
    <row r="5235" spans="1:14" ht="58.5">
      <c r="A5235" s="6">
        <v>5233</v>
      </c>
      <c r="B5235" s="8" t="s">
        <v>18303</v>
      </c>
      <c r="C5235" s="9" t="s">
        <v>7878</v>
      </c>
      <c r="D5235" s="10" t="s">
        <v>7879</v>
      </c>
      <c r="E5235" s="11" t="s">
        <v>7880</v>
      </c>
      <c r="F5235" s="6">
        <v>494220</v>
      </c>
      <c r="G5235" s="6" t="s">
        <v>16</v>
      </c>
      <c r="H5235" s="16">
        <v>9553216</v>
      </c>
      <c r="I5235" s="12">
        <v>44150</v>
      </c>
      <c r="J5235" s="12">
        <v>44263</v>
      </c>
      <c r="K5235" s="15">
        <v>0</v>
      </c>
      <c r="L5235" s="13" t="s">
        <v>7614</v>
      </c>
      <c r="M5235" s="7">
        <v>1</v>
      </c>
      <c r="N5235" s="17"/>
    </row>
    <row r="5236" spans="1:14" ht="42.75">
      <c r="A5236" s="6">
        <v>5234</v>
      </c>
      <c r="B5236" s="8" t="s">
        <v>18303</v>
      </c>
      <c r="C5236" s="9" t="s">
        <v>7881</v>
      </c>
      <c r="D5236" s="10" t="s">
        <v>7882</v>
      </c>
      <c r="E5236" s="11" t="s">
        <v>7883</v>
      </c>
      <c r="F5236" s="6">
        <v>494221</v>
      </c>
      <c r="G5236" s="6" t="s">
        <v>16</v>
      </c>
      <c r="H5236" s="16">
        <v>11595676.25</v>
      </c>
      <c r="I5236" s="12">
        <v>44139</v>
      </c>
      <c r="J5236" s="12">
        <v>44265</v>
      </c>
      <c r="K5236" s="15">
        <v>0</v>
      </c>
      <c r="L5236" s="13" t="s">
        <v>7614</v>
      </c>
      <c r="M5236" s="7">
        <v>1</v>
      </c>
      <c r="N5236" s="17"/>
    </row>
    <row r="5237" spans="1:14" ht="42.75">
      <c r="A5237" s="6">
        <v>5235</v>
      </c>
      <c r="B5237" s="8" t="s">
        <v>18303</v>
      </c>
      <c r="C5237" s="9" t="s">
        <v>7884</v>
      </c>
      <c r="D5237" s="10" t="s">
        <v>7885</v>
      </c>
      <c r="E5237" s="11" t="s">
        <v>7886</v>
      </c>
      <c r="F5237" s="6">
        <v>494222</v>
      </c>
      <c r="G5237" s="6" t="s">
        <v>16</v>
      </c>
      <c r="H5237" s="16">
        <v>8711291.9499999993</v>
      </c>
      <c r="I5237" s="12">
        <v>44139</v>
      </c>
      <c r="J5237" s="12">
        <v>44237</v>
      </c>
      <c r="K5237" s="15">
        <v>0</v>
      </c>
      <c r="L5237" s="13" t="s">
        <v>7614</v>
      </c>
      <c r="M5237" s="7">
        <v>1</v>
      </c>
      <c r="N5237" s="17"/>
    </row>
    <row r="5238" spans="1:14" ht="42.75">
      <c r="A5238" s="6">
        <v>5236</v>
      </c>
      <c r="B5238" s="8" t="s">
        <v>18303</v>
      </c>
      <c r="C5238" s="9" t="s">
        <v>7887</v>
      </c>
      <c r="D5238" s="10" t="s">
        <v>7888</v>
      </c>
      <c r="E5238" s="11" t="s">
        <v>7889</v>
      </c>
      <c r="F5238" s="6">
        <v>494223</v>
      </c>
      <c r="G5238" s="6" t="s">
        <v>16</v>
      </c>
      <c r="H5238" s="16">
        <v>8755316.8499999996</v>
      </c>
      <c r="I5238" s="12">
        <v>44150</v>
      </c>
      <c r="J5238" s="12">
        <v>44235</v>
      </c>
      <c r="K5238" s="15">
        <v>0</v>
      </c>
      <c r="L5238" s="13" t="s">
        <v>7614</v>
      </c>
      <c r="M5238" s="7">
        <v>1</v>
      </c>
      <c r="N5238" s="17"/>
    </row>
    <row r="5239" spans="1:14" ht="47.25">
      <c r="A5239" s="6">
        <v>5237</v>
      </c>
      <c r="B5239" s="8" t="s">
        <v>18303</v>
      </c>
      <c r="C5239" s="9" t="s">
        <v>7890</v>
      </c>
      <c r="D5239" s="10" t="s">
        <v>7891</v>
      </c>
      <c r="E5239" s="11" t="s">
        <v>7892</v>
      </c>
      <c r="F5239" s="6">
        <v>494224</v>
      </c>
      <c r="G5239" s="6" t="s">
        <v>16</v>
      </c>
      <c r="H5239" s="16">
        <v>9117058.8000000007</v>
      </c>
      <c r="I5239" s="12">
        <v>44152</v>
      </c>
      <c r="J5239" s="12">
        <v>44242</v>
      </c>
      <c r="K5239" s="15">
        <v>0</v>
      </c>
      <c r="L5239" s="13" t="s">
        <v>7614</v>
      </c>
      <c r="M5239" s="7">
        <v>1</v>
      </c>
      <c r="N5239" s="17"/>
    </row>
    <row r="5240" spans="1:14" ht="47.25">
      <c r="A5240" s="6">
        <v>5238</v>
      </c>
      <c r="B5240" s="8" t="s">
        <v>18303</v>
      </c>
      <c r="C5240" s="9" t="s">
        <v>7893</v>
      </c>
      <c r="D5240" s="10" t="s">
        <v>7894</v>
      </c>
      <c r="E5240" s="11" t="s">
        <v>7895</v>
      </c>
      <c r="F5240" s="6">
        <v>494225</v>
      </c>
      <c r="G5240" s="6" t="s">
        <v>16</v>
      </c>
      <c r="H5240" s="16">
        <v>8095988.3499999996</v>
      </c>
      <c r="I5240" s="12">
        <v>44139</v>
      </c>
      <c r="J5240" s="12">
        <v>44237</v>
      </c>
      <c r="K5240" s="15">
        <v>0</v>
      </c>
      <c r="L5240" s="13" t="s">
        <v>7614</v>
      </c>
      <c r="M5240" s="7">
        <v>1</v>
      </c>
      <c r="N5240" s="17"/>
    </row>
    <row r="5241" spans="1:14" ht="74.25">
      <c r="A5241" s="6">
        <v>5239</v>
      </c>
      <c r="B5241" s="8" t="s">
        <v>18303</v>
      </c>
      <c r="C5241" s="9" t="s">
        <v>7761</v>
      </c>
      <c r="D5241" s="10" t="s">
        <v>7666</v>
      </c>
      <c r="E5241" s="11" t="s">
        <v>7896</v>
      </c>
      <c r="F5241" s="6">
        <v>494226</v>
      </c>
      <c r="G5241" s="6" t="s">
        <v>16</v>
      </c>
      <c r="H5241" s="16">
        <v>13894784.357999999</v>
      </c>
      <c r="I5241" s="12">
        <v>44173</v>
      </c>
      <c r="J5241" s="12">
        <v>44292</v>
      </c>
      <c r="K5241" s="15">
        <v>0</v>
      </c>
      <c r="L5241" s="13" t="s">
        <v>7614</v>
      </c>
      <c r="M5241" s="7">
        <v>1</v>
      </c>
      <c r="N5241" s="17"/>
    </row>
    <row r="5242" spans="1:14" ht="47.25">
      <c r="A5242" s="6">
        <v>5240</v>
      </c>
      <c r="B5242" s="8" t="s">
        <v>18303</v>
      </c>
      <c r="C5242" s="9" t="s">
        <v>7897</v>
      </c>
      <c r="D5242" s="10" t="s">
        <v>7650</v>
      </c>
      <c r="E5242" s="11" t="s">
        <v>7898</v>
      </c>
      <c r="F5242" s="6">
        <v>494227</v>
      </c>
      <c r="G5242" s="6" t="s">
        <v>16</v>
      </c>
      <c r="H5242" s="16">
        <v>12575858.102</v>
      </c>
      <c r="I5242" s="12">
        <v>44173</v>
      </c>
      <c r="J5242" s="12">
        <v>44292</v>
      </c>
      <c r="K5242" s="15">
        <v>0</v>
      </c>
      <c r="L5242" s="13" t="s">
        <v>7614</v>
      </c>
      <c r="M5242" s="7">
        <v>1</v>
      </c>
      <c r="N5242" s="17"/>
    </row>
    <row r="5243" spans="1:14" ht="42.75">
      <c r="A5243" s="6">
        <v>5241</v>
      </c>
      <c r="B5243" s="8" t="s">
        <v>18303</v>
      </c>
      <c r="C5243" s="9" t="s">
        <v>7899</v>
      </c>
      <c r="D5243" s="10" t="s">
        <v>1558</v>
      </c>
      <c r="E5243" s="11" t="s">
        <v>7900</v>
      </c>
      <c r="F5243" s="6">
        <v>494228</v>
      </c>
      <c r="G5243" s="6" t="s">
        <v>16</v>
      </c>
      <c r="H5243" s="16">
        <v>17544984.989</v>
      </c>
      <c r="I5243" s="12">
        <v>44173</v>
      </c>
      <c r="J5243" s="12">
        <v>44292</v>
      </c>
      <c r="K5243" s="15">
        <v>0</v>
      </c>
      <c r="L5243" s="13" t="s">
        <v>7614</v>
      </c>
      <c r="M5243" s="7">
        <v>1</v>
      </c>
      <c r="N5243" s="17"/>
    </row>
    <row r="5244" spans="1:14" ht="47.25">
      <c r="A5244" s="6">
        <v>5242</v>
      </c>
      <c r="B5244" s="8" t="s">
        <v>18303</v>
      </c>
      <c r="C5244" s="9" t="s">
        <v>7901</v>
      </c>
      <c r="D5244" s="10" t="s">
        <v>7902</v>
      </c>
      <c r="E5244" s="11" t="s">
        <v>7903</v>
      </c>
      <c r="F5244" s="6">
        <v>494229</v>
      </c>
      <c r="G5244" s="6" t="s">
        <v>16</v>
      </c>
      <c r="H5244" s="16">
        <v>10135968</v>
      </c>
      <c r="I5244" s="12" t="s">
        <v>7877</v>
      </c>
      <c r="J5244" s="12">
        <v>44242</v>
      </c>
      <c r="K5244" s="15">
        <v>0</v>
      </c>
      <c r="L5244" s="13" t="s">
        <v>7614</v>
      </c>
      <c r="M5244" s="7">
        <v>1</v>
      </c>
      <c r="N5244" s="17"/>
    </row>
    <row r="5245" spans="1:14" ht="74.25">
      <c r="A5245" s="6">
        <v>5243</v>
      </c>
      <c r="B5245" s="8" t="s">
        <v>18303</v>
      </c>
      <c r="C5245" s="9" t="s">
        <v>7890</v>
      </c>
      <c r="D5245" s="10" t="s">
        <v>7891</v>
      </c>
      <c r="E5245" s="11" t="s">
        <v>7904</v>
      </c>
      <c r="F5245" s="6">
        <v>494230</v>
      </c>
      <c r="G5245" s="6" t="s">
        <v>16</v>
      </c>
      <c r="H5245" s="16">
        <v>1273940.5</v>
      </c>
      <c r="I5245" s="12">
        <v>44139</v>
      </c>
      <c r="J5245" s="12">
        <v>44229</v>
      </c>
      <c r="K5245" s="15">
        <v>0</v>
      </c>
      <c r="L5245" s="13" t="s">
        <v>7614</v>
      </c>
      <c r="M5245" s="7">
        <v>1</v>
      </c>
      <c r="N5245" s="17"/>
    </row>
    <row r="5246" spans="1:14" ht="63">
      <c r="A5246" s="6">
        <v>5244</v>
      </c>
      <c r="B5246" s="8" t="s">
        <v>18303</v>
      </c>
      <c r="C5246" s="9" t="s">
        <v>7905</v>
      </c>
      <c r="D5246" s="10" t="s">
        <v>7906</v>
      </c>
      <c r="E5246" s="11" t="s">
        <v>7907</v>
      </c>
      <c r="F5246" s="6">
        <v>494231</v>
      </c>
      <c r="G5246" s="6" t="s">
        <v>16</v>
      </c>
      <c r="H5246" s="16">
        <v>1185933.45</v>
      </c>
      <c r="I5246" s="12">
        <v>44139</v>
      </c>
      <c r="J5246" s="12">
        <v>44229</v>
      </c>
      <c r="K5246" s="15">
        <v>0</v>
      </c>
      <c r="L5246" s="13" t="s">
        <v>7614</v>
      </c>
      <c r="M5246" s="7">
        <v>1</v>
      </c>
      <c r="N5246" s="17"/>
    </row>
    <row r="5247" spans="1:14" ht="58.5">
      <c r="A5247" s="6">
        <v>5245</v>
      </c>
      <c r="B5247" s="8" t="s">
        <v>18303</v>
      </c>
      <c r="C5247" s="9" t="s">
        <v>7908</v>
      </c>
      <c r="D5247" s="10" t="s">
        <v>7909</v>
      </c>
      <c r="E5247" s="11" t="s">
        <v>7910</v>
      </c>
      <c r="F5247" s="6">
        <v>494232</v>
      </c>
      <c r="G5247" s="6" t="s">
        <v>16</v>
      </c>
      <c r="H5247" s="16">
        <v>389276.75</v>
      </c>
      <c r="I5247" s="12">
        <v>44139</v>
      </c>
      <c r="J5247" s="12">
        <v>44229</v>
      </c>
      <c r="K5247" s="15">
        <v>0</v>
      </c>
      <c r="L5247" s="13" t="s">
        <v>7614</v>
      </c>
      <c r="M5247" s="7">
        <v>1</v>
      </c>
      <c r="N5247" s="17"/>
    </row>
    <row r="5248" spans="1:14" ht="58.5">
      <c r="A5248" s="6">
        <v>5246</v>
      </c>
      <c r="B5248" s="8" t="s">
        <v>18303</v>
      </c>
      <c r="C5248" s="9" t="s">
        <v>7828</v>
      </c>
      <c r="D5248" s="10" t="s">
        <v>7829</v>
      </c>
      <c r="E5248" s="11" t="s">
        <v>7911</v>
      </c>
      <c r="F5248" s="6">
        <v>494233</v>
      </c>
      <c r="G5248" s="6" t="s">
        <v>16</v>
      </c>
      <c r="H5248" s="16">
        <v>2088987.3</v>
      </c>
      <c r="I5248" s="12">
        <v>44139</v>
      </c>
      <c r="J5248" s="12">
        <v>44229</v>
      </c>
      <c r="K5248" s="15">
        <v>0</v>
      </c>
      <c r="L5248" s="13" t="s">
        <v>7614</v>
      </c>
      <c r="M5248" s="7">
        <v>1</v>
      </c>
      <c r="N5248" s="17"/>
    </row>
    <row r="5249" spans="1:14" ht="63">
      <c r="A5249" s="6">
        <v>5247</v>
      </c>
      <c r="B5249" s="8" t="s">
        <v>18303</v>
      </c>
      <c r="C5249" s="9" t="s">
        <v>7912</v>
      </c>
      <c r="D5249" s="10" t="s">
        <v>7913</v>
      </c>
      <c r="E5249" s="11" t="s">
        <v>7914</v>
      </c>
      <c r="F5249" s="6">
        <v>494235</v>
      </c>
      <c r="G5249" s="6" t="s">
        <v>16</v>
      </c>
      <c r="H5249" s="16">
        <v>1333399.1000000001</v>
      </c>
      <c r="I5249" s="12">
        <v>44139</v>
      </c>
      <c r="J5249" s="12">
        <v>44229</v>
      </c>
      <c r="K5249" s="15">
        <v>0</v>
      </c>
      <c r="L5249" s="13" t="s">
        <v>7614</v>
      </c>
      <c r="M5249" s="7">
        <v>1</v>
      </c>
      <c r="N5249" s="17"/>
    </row>
    <row r="5250" spans="1:14" ht="47.25">
      <c r="A5250" s="6">
        <v>5248</v>
      </c>
      <c r="B5250" s="8" t="s">
        <v>18303</v>
      </c>
      <c r="C5250" s="9" t="s">
        <v>7915</v>
      </c>
      <c r="D5250" s="10" t="s">
        <v>7916</v>
      </c>
      <c r="E5250" s="11" t="s">
        <v>7852</v>
      </c>
      <c r="F5250" s="6">
        <v>495495</v>
      </c>
      <c r="G5250" s="6" t="s">
        <v>16</v>
      </c>
      <c r="H5250" s="16">
        <v>2329548.2000000002</v>
      </c>
      <c r="I5250" s="12">
        <v>44150</v>
      </c>
      <c r="J5250" s="12">
        <v>44211</v>
      </c>
      <c r="K5250" s="15">
        <v>2329500</v>
      </c>
      <c r="L5250" s="13" t="s">
        <v>7614</v>
      </c>
      <c r="M5250" s="7">
        <v>1</v>
      </c>
      <c r="N5250" s="17"/>
    </row>
    <row r="5251" spans="1:14" ht="47.25">
      <c r="A5251" s="6">
        <v>5249</v>
      </c>
      <c r="B5251" s="8" t="s">
        <v>18303</v>
      </c>
      <c r="C5251" s="9" t="s">
        <v>7917</v>
      </c>
      <c r="D5251" s="10" t="s">
        <v>7918</v>
      </c>
      <c r="E5251" s="11" t="s">
        <v>7919</v>
      </c>
      <c r="F5251" s="6">
        <v>371482</v>
      </c>
      <c r="G5251" s="6" t="s">
        <v>16</v>
      </c>
      <c r="H5251" s="16">
        <v>9122557.4000000004</v>
      </c>
      <c r="I5251" s="12">
        <v>43828</v>
      </c>
      <c r="J5251" s="12">
        <v>44196</v>
      </c>
      <c r="K5251" s="15">
        <v>3109000</v>
      </c>
      <c r="L5251" s="13" t="s">
        <v>7614</v>
      </c>
      <c r="M5251" s="7">
        <v>1</v>
      </c>
      <c r="N5251" s="17"/>
    </row>
    <row r="5252" spans="1:14" ht="63">
      <c r="A5252" s="6">
        <v>5250</v>
      </c>
      <c r="B5252" s="8" t="s">
        <v>18303</v>
      </c>
      <c r="C5252" s="9" t="s">
        <v>7920</v>
      </c>
      <c r="D5252" s="10" t="s">
        <v>7921</v>
      </c>
      <c r="E5252" s="11" t="s">
        <v>7922</v>
      </c>
      <c r="F5252" s="6">
        <v>371480</v>
      </c>
      <c r="G5252" s="6" t="s">
        <v>16</v>
      </c>
      <c r="H5252" s="16">
        <v>3745114.7</v>
      </c>
      <c r="I5252" s="12">
        <v>43829</v>
      </c>
      <c r="J5252" s="12">
        <v>44196</v>
      </c>
      <c r="K5252" s="15">
        <v>2000000</v>
      </c>
      <c r="L5252" s="13" t="s">
        <v>7614</v>
      </c>
      <c r="M5252" s="7">
        <v>1</v>
      </c>
      <c r="N5252" s="17"/>
    </row>
    <row r="5253" spans="1:14" ht="63">
      <c r="A5253" s="6">
        <v>5251</v>
      </c>
      <c r="B5253" s="8" t="s">
        <v>18303</v>
      </c>
      <c r="C5253" s="9" t="s">
        <v>7923</v>
      </c>
      <c r="D5253" s="10" t="s">
        <v>7924</v>
      </c>
      <c r="E5253" s="11" t="s">
        <v>7925</v>
      </c>
      <c r="F5253" s="6">
        <v>371490</v>
      </c>
      <c r="G5253" s="6" t="s">
        <v>16</v>
      </c>
      <c r="H5253" s="16">
        <v>8166532.5</v>
      </c>
      <c r="I5253" s="12">
        <v>43830</v>
      </c>
      <c r="J5253" s="12">
        <v>44196</v>
      </c>
      <c r="K5253" s="15">
        <v>8162060</v>
      </c>
      <c r="L5253" s="13" t="s">
        <v>7614</v>
      </c>
      <c r="M5253" s="7">
        <v>1</v>
      </c>
      <c r="N5253" s="17"/>
    </row>
    <row r="5254" spans="1:14" ht="63">
      <c r="A5254" s="6">
        <v>5252</v>
      </c>
      <c r="B5254" s="8" t="s">
        <v>18303</v>
      </c>
      <c r="C5254" s="9" t="s">
        <v>7926</v>
      </c>
      <c r="D5254" s="10" t="s">
        <v>7927</v>
      </c>
      <c r="E5254" s="11" t="s">
        <v>7928</v>
      </c>
      <c r="F5254" s="6">
        <v>371492</v>
      </c>
      <c r="G5254" s="6" t="s">
        <v>16</v>
      </c>
      <c r="H5254" s="16">
        <v>9779475.75</v>
      </c>
      <c r="I5254" s="12">
        <v>43829</v>
      </c>
      <c r="J5254" s="12">
        <v>44196</v>
      </c>
      <c r="K5254" s="15">
        <v>7300000</v>
      </c>
      <c r="L5254" s="13" t="s">
        <v>7614</v>
      </c>
      <c r="M5254" s="7">
        <v>1</v>
      </c>
      <c r="N5254" s="17"/>
    </row>
    <row r="5255" spans="1:14" ht="47.25">
      <c r="A5255" s="6">
        <v>5253</v>
      </c>
      <c r="B5255" s="8" t="s">
        <v>18303</v>
      </c>
      <c r="C5255" s="9" t="s">
        <v>7929</v>
      </c>
      <c r="D5255" s="10" t="s">
        <v>7791</v>
      </c>
      <c r="E5255" s="11" t="s">
        <v>7930</v>
      </c>
      <c r="F5255" s="6">
        <v>371493</v>
      </c>
      <c r="G5255" s="6" t="s">
        <v>16</v>
      </c>
      <c r="H5255" s="16">
        <v>8832729.5</v>
      </c>
      <c r="I5255" s="12">
        <v>43830</v>
      </c>
      <c r="J5255" s="12">
        <v>44196</v>
      </c>
      <c r="K5255" s="15">
        <v>4432000</v>
      </c>
      <c r="L5255" s="13" t="s">
        <v>7614</v>
      </c>
      <c r="M5255" s="7">
        <v>1</v>
      </c>
      <c r="N5255" s="17"/>
    </row>
    <row r="5256" spans="1:14" ht="63">
      <c r="A5256" s="6">
        <v>5254</v>
      </c>
      <c r="B5256" s="8" t="s">
        <v>18303</v>
      </c>
      <c r="C5256" s="9" t="s">
        <v>7931</v>
      </c>
      <c r="D5256" s="10" t="s">
        <v>7932</v>
      </c>
      <c r="E5256" s="11" t="s">
        <v>7933</v>
      </c>
      <c r="F5256" s="6">
        <v>371494</v>
      </c>
      <c r="G5256" s="6" t="s">
        <v>16</v>
      </c>
      <c r="H5256" s="16">
        <v>10856311.199999999</v>
      </c>
      <c r="I5256" s="12">
        <v>43829</v>
      </c>
      <c r="J5256" s="12">
        <v>44196</v>
      </c>
      <c r="K5256" s="15">
        <v>10810400</v>
      </c>
      <c r="L5256" s="13" t="s">
        <v>7614</v>
      </c>
      <c r="M5256" s="7">
        <v>1</v>
      </c>
      <c r="N5256" s="17"/>
    </row>
    <row r="5257" spans="1:14" ht="47.25">
      <c r="A5257" s="6">
        <v>5255</v>
      </c>
      <c r="B5257" s="8" t="s">
        <v>18303</v>
      </c>
      <c r="C5257" s="9" t="s">
        <v>7934</v>
      </c>
      <c r="D5257" s="10" t="s">
        <v>7935</v>
      </c>
      <c r="E5257" s="11" t="s">
        <v>7936</v>
      </c>
      <c r="F5257" s="6">
        <v>371478</v>
      </c>
      <c r="G5257" s="6" t="s">
        <v>16</v>
      </c>
      <c r="H5257" s="16">
        <v>3109056.45</v>
      </c>
      <c r="I5257" s="12">
        <v>43829</v>
      </c>
      <c r="J5257" s="12">
        <v>44196</v>
      </c>
      <c r="K5257" s="15">
        <v>869000</v>
      </c>
      <c r="L5257" s="13" t="s">
        <v>7614</v>
      </c>
      <c r="M5257" s="7">
        <v>1</v>
      </c>
      <c r="N5257" s="17"/>
    </row>
    <row r="5258" spans="1:14" ht="47.25">
      <c r="A5258" s="6">
        <v>5256</v>
      </c>
      <c r="B5258" s="8" t="s">
        <v>18303</v>
      </c>
      <c r="C5258" s="9" t="s">
        <v>7937</v>
      </c>
      <c r="D5258" s="10" t="s">
        <v>7938</v>
      </c>
      <c r="E5258" s="11" t="s">
        <v>7939</v>
      </c>
      <c r="F5258" s="6">
        <v>371484</v>
      </c>
      <c r="G5258" s="6" t="s">
        <v>16</v>
      </c>
      <c r="H5258" s="16">
        <v>8875341.75</v>
      </c>
      <c r="I5258" s="12">
        <v>43830</v>
      </c>
      <c r="J5258" s="12">
        <v>44196</v>
      </c>
      <c r="K5258" s="15">
        <v>7105000</v>
      </c>
      <c r="L5258" s="13" t="s">
        <v>7614</v>
      </c>
      <c r="M5258" s="7">
        <v>1</v>
      </c>
      <c r="N5258" s="17"/>
    </row>
    <row r="5259" spans="1:14" ht="47.25">
      <c r="A5259" s="6">
        <v>5257</v>
      </c>
      <c r="B5259" s="8" t="s">
        <v>18303</v>
      </c>
      <c r="C5259" s="9" t="s">
        <v>7917</v>
      </c>
      <c r="D5259" s="10" t="s">
        <v>7918</v>
      </c>
      <c r="E5259" s="11" t="s">
        <v>7940</v>
      </c>
      <c r="F5259" s="6">
        <v>371485</v>
      </c>
      <c r="G5259" s="6" t="s">
        <v>16</v>
      </c>
      <c r="H5259" s="16">
        <v>6569633.4500000002</v>
      </c>
      <c r="I5259" s="12">
        <v>43838</v>
      </c>
      <c r="J5259" s="12">
        <v>44196</v>
      </c>
      <c r="K5259" s="15">
        <v>865000</v>
      </c>
      <c r="L5259" s="13" t="s">
        <v>7614</v>
      </c>
      <c r="M5259" s="7">
        <v>1</v>
      </c>
      <c r="N5259" s="17"/>
    </row>
    <row r="5260" spans="1:14" ht="63">
      <c r="A5260" s="6">
        <v>5258</v>
      </c>
      <c r="B5260" s="8" t="s">
        <v>18303</v>
      </c>
      <c r="C5260" s="9" t="s">
        <v>7920</v>
      </c>
      <c r="D5260" s="10" t="s">
        <v>7921</v>
      </c>
      <c r="E5260" s="11" t="s">
        <v>7941</v>
      </c>
      <c r="F5260" s="6">
        <v>497455</v>
      </c>
      <c r="G5260" s="6" t="s">
        <v>2521</v>
      </c>
      <c r="H5260" s="16">
        <v>3523130.1</v>
      </c>
      <c r="I5260" s="12">
        <v>44158</v>
      </c>
      <c r="J5260" s="12">
        <v>44224</v>
      </c>
      <c r="K5260" s="15">
        <v>0</v>
      </c>
      <c r="L5260" s="13" t="s">
        <v>7614</v>
      </c>
      <c r="M5260" s="7">
        <v>1</v>
      </c>
      <c r="N5260" s="17"/>
    </row>
    <row r="5261" spans="1:14" ht="47.25">
      <c r="A5261" s="6">
        <v>5259</v>
      </c>
      <c r="B5261" s="8" t="s">
        <v>18303</v>
      </c>
      <c r="C5261" s="9" t="s">
        <v>7722</v>
      </c>
      <c r="D5261" s="10" t="s">
        <v>7723</v>
      </c>
      <c r="E5261" s="11" t="s">
        <v>7942</v>
      </c>
      <c r="F5261" s="6">
        <v>497456</v>
      </c>
      <c r="G5261" s="6" t="s">
        <v>2521</v>
      </c>
      <c r="H5261" s="16">
        <v>4531628.25</v>
      </c>
      <c r="I5261" s="12">
        <v>44154</v>
      </c>
      <c r="J5261" s="12">
        <v>44220</v>
      </c>
      <c r="K5261" s="15">
        <v>0</v>
      </c>
      <c r="L5261" s="13" t="s">
        <v>7614</v>
      </c>
      <c r="M5261" s="7">
        <v>1</v>
      </c>
      <c r="N5261" s="17"/>
    </row>
    <row r="5262" spans="1:14" ht="44.25">
      <c r="A5262" s="6">
        <v>5260</v>
      </c>
      <c r="B5262" s="8" t="s">
        <v>18303</v>
      </c>
      <c r="C5262" s="9" t="s">
        <v>7943</v>
      </c>
      <c r="D5262" s="10" t="s">
        <v>7944</v>
      </c>
      <c r="E5262" s="11" t="s">
        <v>7945</v>
      </c>
      <c r="F5262" s="6">
        <v>497457</v>
      </c>
      <c r="G5262" s="6" t="s">
        <v>2521</v>
      </c>
      <c r="H5262" s="16">
        <v>2921095.15</v>
      </c>
      <c r="I5262" s="12" t="s">
        <v>7946</v>
      </c>
      <c r="J5262" s="12">
        <v>44217</v>
      </c>
      <c r="K5262" s="15">
        <v>0</v>
      </c>
      <c r="L5262" s="13" t="s">
        <v>7614</v>
      </c>
      <c r="M5262" s="7">
        <v>1</v>
      </c>
      <c r="N5262" s="17"/>
    </row>
    <row r="5263" spans="1:14" ht="44.25">
      <c r="A5263" s="6">
        <v>5261</v>
      </c>
      <c r="B5263" s="8" t="s">
        <v>18303</v>
      </c>
      <c r="C5263" s="9" t="s">
        <v>7947</v>
      </c>
      <c r="D5263" s="10" t="s">
        <v>7948</v>
      </c>
      <c r="E5263" s="11" t="s">
        <v>7949</v>
      </c>
      <c r="F5263" s="6">
        <v>499527</v>
      </c>
      <c r="G5263" s="6" t="s">
        <v>2521</v>
      </c>
      <c r="H5263" s="16">
        <v>9308640.5500000007</v>
      </c>
      <c r="I5263" s="12">
        <v>44173</v>
      </c>
      <c r="J5263" s="12">
        <v>44261</v>
      </c>
      <c r="K5263" s="15">
        <v>0</v>
      </c>
      <c r="L5263" s="13" t="s">
        <v>7614</v>
      </c>
      <c r="M5263" s="7">
        <v>1</v>
      </c>
      <c r="N5263" s="17"/>
    </row>
    <row r="5264" spans="1:14" ht="47.25">
      <c r="A5264" s="6">
        <v>5262</v>
      </c>
      <c r="B5264" s="8" t="s">
        <v>18303</v>
      </c>
      <c r="C5264" s="9" t="s">
        <v>7950</v>
      </c>
      <c r="D5264" s="10" t="s">
        <v>7951</v>
      </c>
      <c r="E5264" s="11" t="s">
        <v>7952</v>
      </c>
      <c r="F5264" s="6">
        <v>4957458</v>
      </c>
      <c r="G5264" s="6" t="s">
        <v>2521</v>
      </c>
      <c r="H5264" s="16">
        <v>3858005</v>
      </c>
      <c r="I5264" s="12">
        <v>44159</v>
      </c>
      <c r="J5264" s="12">
        <v>44225</v>
      </c>
      <c r="K5264" s="15">
        <v>0</v>
      </c>
      <c r="L5264" s="13" t="s">
        <v>7614</v>
      </c>
      <c r="M5264" s="7">
        <v>1</v>
      </c>
      <c r="N5264" s="17"/>
    </row>
    <row r="5265" spans="1:14" ht="47.25">
      <c r="A5265" s="6">
        <v>5263</v>
      </c>
      <c r="B5265" s="8" t="s">
        <v>18303</v>
      </c>
      <c r="C5265" s="9" t="s">
        <v>7953</v>
      </c>
      <c r="D5265" s="10" t="s">
        <v>7954</v>
      </c>
      <c r="E5265" s="11" t="s">
        <v>7955</v>
      </c>
      <c r="F5265" s="6">
        <v>497459</v>
      </c>
      <c r="G5265" s="6" t="s">
        <v>2521</v>
      </c>
      <c r="H5265" s="16">
        <v>3652010</v>
      </c>
      <c r="I5265" s="12">
        <v>44159</v>
      </c>
      <c r="J5265" s="12">
        <v>44225</v>
      </c>
      <c r="K5265" s="15">
        <v>0</v>
      </c>
      <c r="L5265" s="13" t="s">
        <v>7614</v>
      </c>
      <c r="M5265" s="7">
        <v>1</v>
      </c>
      <c r="N5265" s="17"/>
    </row>
    <row r="5266" spans="1:14" ht="47.25">
      <c r="A5266" s="6">
        <v>5264</v>
      </c>
      <c r="B5266" s="8" t="s">
        <v>18303</v>
      </c>
      <c r="C5266" s="9" t="s">
        <v>7777</v>
      </c>
      <c r="D5266" s="10" t="s">
        <v>7778</v>
      </c>
      <c r="E5266" s="11" t="s">
        <v>7956</v>
      </c>
      <c r="F5266" s="6">
        <v>497460</v>
      </c>
      <c r="G5266" s="6" t="s">
        <v>2521</v>
      </c>
      <c r="H5266" s="16">
        <v>4059737</v>
      </c>
      <c r="I5266" s="12">
        <v>44143</v>
      </c>
      <c r="J5266" s="12">
        <v>44353</v>
      </c>
      <c r="K5266" s="15">
        <v>0</v>
      </c>
      <c r="L5266" s="13" t="s">
        <v>7614</v>
      </c>
      <c r="M5266" s="7">
        <v>1</v>
      </c>
      <c r="N5266" s="17"/>
    </row>
    <row r="5267" spans="1:14" ht="47.25">
      <c r="A5267" s="6">
        <v>5265</v>
      </c>
      <c r="B5267" s="8" t="s">
        <v>18303</v>
      </c>
      <c r="C5267" s="9" t="s">
        <v>7957</v>
      </c>
      <c r="D5267" s="10" t="s">
        <v>7650</v>
      </c>
      <c r="E5267" s="11" t="s">
        <v>7958</v>
      </c>
      <c r="F5267" s="6">
        <v>497461</v>
      </c>
      <c r="G5267" s="6" t="s">
        <v>2521</v>
      </c>
      <c r="H5267" s="16">
        <v>4059737.6</v>
      </c>
      <c r="I5267" s="12">
        <v>44143</v>
      </c>
      <c r="J5267" s="12">
        <v>44210</v>
      </c>
      <c r="K5267" s="15">
        <v>0</v>
      </c>
      <c r="L5267" s="13" t="s">
        <v>7614</v>
      </c>
      <c r="M5267" s="7">
        <v>1</v>
      </c>
      <c r="N5267" s="17"/>
    </row>
    <row r="5268" spans="1:14" ht="63">
      <c r="A5268" s="6">
        <v>5266</v>
      </c>
      <c r="B5268" s="8" t="s">
        <v>18303</v>
      </c>
      <c r="C5268" s="9" t="s">
        <v>7615</v>
      </c>
      <c r="D5268" s="10" t="s">
        <v>597</v>
      </c>
      <c r="E5268" s="11" t="s">
        <v>7959</v>
      </c>
      <c r="F5268" s="6">
        <v>224801</v>
      </c>
      <c r="G5268" s="6" t="s">
        <v>7960</v>
      </c>
      <c r="H5268" s="16">
        <v>66914472.636</v>
      </c>
      <c r="I5268" s="12">
        <v>43739</v>
      </c>
      <c r="J5268" s="12">
        <v>44423</v>
      </c>
      <c r="K5268" s="15">
        <v>20635400</v>
      </c>
      <c r="L5268" s="13" t="s">
        <v>7614</v>
      </c>
      <c r="M5268" s="7">
        <v>1</v>
      </c>
      <c r="N5268" s="17"/>
    </row>
    <row r="5269" spans="1:14" ht="63">
      <c r="A5269" s="6">
        <v>5267</v>
      </c>
      <c r="B5269" s="8" t="s">
        <v>18303</v>
      </c>
      <c r="C5269" s="9" t="s">
        <v>7772</v>
      </c>
      <c r="D5269" s="10" t="s">
        <v>1582</v>
      </c>
      <c r="E5269" s="11" t="s">
        <v>7961</v>
      </c>
      <c r="F5269" s="6">
        <v>329330</v>
      </c>
      <c r="G5269" s="6" t="s">
        <v>7960</v>
      </c>
      <c r="H5269" s="16">
        <v>14222199.593</v>
      </c>
      <c r="I5269" s="12">
        <v>43711</v>
      </c>
      <c r="J5269" s="12">
        <v>44052</v>
      </c>
      <c r="K5269" s="15">
        <v>14696430</v>
      </c>
      <c r="L5269" s="13" t="s">
        <v>7614</v>
      </c>
      <c r="M5269" s="7">
        <v>1</v>
      </c>
      <c r="N5269" s="17"/>
    </row>
    <row r="5270" spans="1:14" ht="63">
      <c r="A5270" s="6">
        <v>5268</v>
      </c>
      <c r="B5270" s="8" t="s">
        <v>18303</v>
      </c>
      <c r="C5270" s="9" t="s">
        <v>7615</v>
      </c>
      <c r="D5270" s="10" t="s">
        <v>597</v>
      </c>
      <c r="E5270" s="11" t="s">
        <v>7962</v>
      </c>
      <c r="F5270" s="6">
        <v>403315</v>
      </c>
      <c r="G5270" s="6" t="s">
        <v>7960</v>
      </c>
      <c r="H5270" s="16">
        <v>21275920.134</v>
      </c>
      <c r="I5270" s="12" t="s">
        <v>7963</v>
      </c>
      <c r="J5270" s="12">
        <v>44312</v>
      </c>
      <c r="K5270" s="15">
        <v>0</v>
      </c>
      <c r="L5270" s="13" t="s">
        <v>7614</v>
      </c>
      <c r="M5270" s="7">
        <v>1</v>
      </c>
      <c r="N5270" s="17"/>
    </row>
    <row r="5271" spans="1:14" ht="47.25">
      <c r="A5271" s="6">
        <v>5269</v>
      </c>
      <c r="B5271" s="8" t="s">
        <v>18303</v>
      </c>
      <c r="C5271" s="9" t="s">
        <v>7642</v>
      </c>
      <c r="D5271" s="10" t="s">
        <v>7643</v>
      </c>
      <c r="E5271" s="11" t="s">
        <v>7964</v>
      </c>
      <c r="F5271" s="6">
        <v>356272</v>
      </c>
      <c r="G5271" s="6" t="s">
        <v>7960</v>
      </c>
      <c r="H5271" s="16">
        <v>20595580.759</v>
      </c>
      <c r="I5271" s="12">
        <v>43689</v>
      </c>
      <c r="J5271" s="12">
        <v>44024</v>
      </c>
      <c r="K5271" s="15">
        <v>15652000</v>
      </c>
      <c r="L5271" s="13" t="s">
        <v>7614</v>
      </c>
      <c r="M5271" s="7">
        <v>1</v>
      </c>
      <c r="N5271" s="17"/>
    </row>
    <row r="5272" spans="1:14" ht="110.25">
      <c r="A5272" s="6">
        <v>5270</v>
      </c>
      <c r="B5272" s="8" t="s">
        <v>18303</v>
      </c>
      <c r="C5272" s="9" t="s">
        <v>7965</v>
      </c>
      <c r="D5272" s="10" t="s">
        <v>7966</v>
      </c>
      <c r="E5272" s="11" t="s">
        <v>7967</v>
      </c>
      <c r="F5272" s="6">
        <v>135295</v>
      </c>
      <c r="G5272" s="6" t="s">
        <v>2018</v>
      </c>
      <c r="H5272" s="16">
        <v>23300252.243999999</v>
      </c>
      <c r="I5272" s="12">
        <v>43192</v>
      </c>
      <c r="J5272" s="12">
        <v>43579</v>
      </c>
      <c r="K5272" s="15">
        <v>13002000</v>
      </c>
      <c r="L5272" s="13" t="s">
        <v>7614</v>
      </c>
      <c r="M5272" s="7">
        <v>1</v>
      </c>
      <c r="N5272" s="17"/>
    </row>
    <row r="5273" spans="1:14" ht="94.5">
      <c r="A5273" s="6">
        <v>5271</v>
      </c>
      <c r="B5273" s="8" t="s">
        <v>18303</v>
      </c>
      <c r="C5273" s="9" t="s">
        <v>7968</v>
      </c>
      <c r="D5273" s="10" t="s">
        <v>1248</v>
      </c>
      <c r="E5273" s="11" t="s">
        <v>7969</v>
      </c>
      <c r="F5273" s="6">
        <v>150187</v>
      </c>
      <c r="G5273" s="6" t="s">
        <v>2018</v>
      </c>
      <c r="H5273" s="16">
        <v>21713509.322999999</v>
      </c>
      <c r="I5273" s="12">
        <v>43437</v>
      </c>
      <c r="J5273" s="12">
        <v>43615</v>
      </c>
      <c r="K5273" s="15">
        <v>14234281</v>
      </c>
      <c r="L5273" s="13" t="s">
        <v>7614</v>
      </c>
      <c r="M5273" s="7">
        <v>1</v>
      </c>
      <c r="N5273" s="17"/>
    </row>
    <row r="5274" spans="1:14" ht="94.5">
      <c r="A5274" s="6">
        <v>5272</v>
      </c>
      <c r="B5274" s="8" t="s">
        <v>18303</v>
      </c>
      <c r="C5274" s="9" t="s">
        <v>7615</v>
      </c>
      <c r="D5274" s="10" t="s">
        <v>597</v>
      </c>
      <c r="E5274" s="11" t="s">
        <v>7970</v>
      </c>
      <c r="F5274" s="6">
        <v>112063</v>
      </c>
      <c r="G5274" s="6" t="s">
        <v>3787</v>
      </c>
      <c r="H5274" s="16">
        <v>4069650.21</v>
      </c>
      <c r="I5274" s="12" t="s">
        <v>7971</v>
      </c>
      <c r="J5274" s="12" t="s">
        <v>7972</v>
      </c>
      <c r="K5274" s="15">
        <v>1704000</v>
      </c>
      <c r="L5274" s="13" t="s">
        <v>7614</v>
      </c>
      <c r="M5274" s="7">
        <v>1</v>
      </c>
      <c r="N5274" s="17"/>
    </row>
    <row r="5275" spans="1:14" ht="110.25">
      <c r="A5275" s="6">
        <v>5273</v>
      </c>
      <c r="B5275" s="8" t="s">
        <v>18303</v>
      </c>
      <c r="C5275" s="9" t="s">
        <v>7615</v>
      </c>
      <c r="D5275" s="10" t="s">
        <v>597</v>
      </c>
      <c r="E5275" s="11" t="s">
        <v>7973</v>
      </c>
      <c r="F5275" s="6">
        <v>112074</v>
      </c>
      <c r="G5275" s="6" t="s">
        <v>3787</v>
      </c>
      <c r="H5275" s="16">
        <v>7518822.3700000001</v>
      </c>
      <c r="I5275" s="12" t="s">
        <v>7974</v>
      </c>
      <c r="J5275" s="12" t="s">
        <v>7975</v>
      </c>
      <c r="K5275" s="15">
        <v>2090000</v>
      </c>
      <c r="L5275" s="13" t="s">
        <v>7614</v>
      </c>
      <c r="M5275" s="7">
        <v>1</v>
      </c>
      <c r="N5275" s="17"/>
    </row>
    <row r="5276" spans="1:14" ht="63">
      <c r="A5276" s="6">
        <v>5274</v>
      </c>
      <c r="B5276" s="8" t="s">
        <v>18303</v>
      </c>
      <c r="C5276" s="9" t="s">
        <v>7976</v>
      </c>
      <c r="D5276" s="10" t="s">
        <v>7977</v>
      </c>
      <c r="E5276" s="11" t="s">
        <v>7978</v>
      </c>
      <c r="F5276" s="6">
        <v>296040</v>
      </c>
      <c r="G5276" s="6" t="s">
        <v>7979</v>
      </c>
      <c r="H5276" s="16">
        <v>5447964</v>
      </c>
      <c r="I5276" s="12" t="s">
        <v>7373</v>
      </c>
      <c r="J5276" s="12" t="s">
        <v>7980</v>
      </c>
      <c r="K5276" s="15">
        <v>0</v>
      </c>
      <c r="L5276" s="13" t="s">
        <v>7614</v>
      </c>
      <c r="M5276" s="7">
        <v>1</v>
      </c>
      <c r="N5276" s="17"/>
    </row>
    <row r="5277" spans="1:14" ht="47.25">
      <c r="A5277" s="6">
        <v>5275</v>
      </c>
      <c r="B5277" s="8" t="s">
        <v>18303</v>
      </c>
      <c r="C5277" s="9" t="s">
        <v>7609</v>
      </c>
      <c r="D5277" s="10" t="s">
        <v>7610</v>
      </c>
      <c r="E5277" s="11" t="s">
        <v>7981</v>
      </c>
      <c r="F5277" s="6">
        <v>285341</v>
      </c>
      <c r="G5277" s="6" t="s">
        <v>7979</v>
      </c>
      <c r="H5277" s="16">
        <v>20271892</v>
      </c>
      <c r="I5277" s="12" t="s">
        <v>7982</v>
      </c>
      <c r="J5277" s="12" t="s">
        <v>2303</v>
      </c>
      <c r="K5277" s="15">
        <v>9200000</v>
      </c>
      <c r="L5277" s="13" t="s">
        <v>7614</v>
      </c>
      <c r="M5277" s="7">
        <v>1</v>
      </c>
      <c r="N5277" s="17"/>
    </row>
    <row r="5278" spans="1:14" ht="78.75">
      <c r="A5278" s="6">
        <v>5276</v>
      </c>
      <c r="B5278" s="8" t="s">
        <v>18303</v>
      </c>
      <c r="C5278" s="9" t="s">
        <v>7609</v>
      </c>
      <c r="D5278" s="10" t="s">
        <v>7610</v>
      </c>
      <c r="E5278" s="11" t="s">
        <v>7983</v>
      </c>
      <c r="F5278" s="6">
        <v>285342</v>
      </c>
      <c r="G5278" s="6" t="s">
        <v>7979</v>
      </c>
      <c r="H5278" s="16">
        <v>21262713</v>
      </c>
      <c r="I5278" s="12" t="s">
        <v>7982</v>
      </c>
      <c r="J5278" s="12" t="s">
        <v>2303</v>
      </c>
      <c r="K5278" s="15">
        <v>7000000</v>
      </c>
      <c r="L5278" s="13" t="s">
        <v>7614</v>
      </c>
      <c r="M5278" s="7">
        <v>1</v>
      </c>
      <c r="N5278" s="17"/>
    </row>
    <row r="5279" spans="1:14" ht="78.75">
      <c r="A5279" s="6">
        <v>5277</v>
      </c>
      <c r="B5279" s="8" t="s">
        <v>18303</v>
      </c>
      <c r="C5279" s="9" t="s">
        <v>7642</v>
      </c>
      <c r="D5279" s="10" t="s">
        <v>7643</v>
      </c>
      <c r="E5279" s="11" t="s">
        <v>7984</v>
      </c>
      <c r="F5279" s="6">
        <v>287868</v>
      </c>
      <c r="G5279" s="6" t="s">
        <v>7979</v>
      </c>
      <c r="H5279" s="16">
        <v>24566591</v>
      </c>
      <c r="I5279" s="12" t="s">
        <v>7982</v>
      </c>
      <c r="J5279" s="12" t="s">
        <v>2010</v>
      </c>
      <c r="K5279" s="15">
        <v>7200000</v>
      </c>
      <c r="L5279" s="13" t="s">
        <v>7614</v>
      </c>
      <c r="M5279" s="7">
        <v>1</v>
      </c>
      <c r="N5279" s="17"/>
    </row>
    <row r="5280" spans="1:14" ht="78.75">
      <c r="A5280" s="6">
        <v>5278</v>
      </c>
      <c r="B5280" s="8" t="s">
        <v>18303</v>
      </c>
      <c r="C5280" s="9" t="s">
        <v>7761</v>
      </c>
      <c r="D5280" s="10" t="s">
        <v>7666</v>
      </c>
      <c r="E5280" s="11" t="s">
        <v>7985</v>
      </c>
      <c r="F5280" s="6">
        <v>287869</v>
      </c>
      <c r="G5280" s="6" t="s">
        <v>7979</v>
      </c>
      <c r="H5280" s="16">
        <v>26872915</v>
      </c>
      <c r="I5280" s="12" t="s">
        <v>7982</v>
      </c>
      <c r="J5280" s="12" t="s">
        <v>4785</v>
      </c>
      <c r="K5280" s="15">
        <v>13615000</v>
      </c>
      <c r="L5280" s="13" t="s">
        <v>7614</v>
      </c>
      <c r="M5280" s="7">
        <v>1</v>
      </c>
      <c r="N5280" s="17"/>
    </row>
    <row r="5281" spans="1:14" ht="47.25">
      <c r="A5281" s="6">
        <v>5279</v>
      </c>
      <c r="B5281" s="8" t="s">
        <v>18303</v>
      </c>
      <c r="C5281" s="9" t="s">
        <v>7772</v>
      </c>
      <c r="D5281" s="10" t="s">
        <v>1582</v>
      </c>
      <c r="E5281" s="11" t="s">
        <v>7986</v>
      </c>
      <c r="F5281" s="6">
        <v>481278</v>
      </c>
      <c r="G5281" s="6" t="s">
        <v>7979</v>
      </c>
      <c r="H5281" s="16">
        <v>35540834</v>
      </c>
      <c r="I5281" s="12" t="s">
        <v>7987</v>
      </c>
      <c r="J5281" s="12" t="s">
        <v>7988</v>
      </c>
      <c r="K5281" s="15">
        <v>0</v>
      </c>
      <c r="L5281" s="13" t="s">
        <v>7614</v>
      </c>
      <c r="M5281" s="7">
        <v>1</v>
      </c>
      <c r="N5281" s="17"/>
    </row>
    <row r="5282" spans="1:14" ht="47.25">
      <c r="A5282" s="6">
        <v>5280</v>
      </c>
      <c r="B5282" s="8" t="s">
        <v>18303</v>
      </c>
      <c r="C5282" s="9" t="s">
        <v>7772</v>
      </c>
      <c r="D5282" s="10" t="s">
        <v>1582</v>
      </c>
      <c r="E5282" s="11" t="s">
        <v>7989</v>
      </c>
      <c r="F5282" s="6">
        <v>478945</v>
      </c>
      <c r="G5282" s="6" t="s">
        <v>7979</v>
      </c>
      <c r="H5282" s="16">
        <v>16044530</v>
      </c>
      <c r="I5282" s="12" t="s">
        <v>1824</v>
      </c>
      <c r="J5282" s="12" t="s">
        <v>7990</v>
      </c>
      <c r="K5282" s="15">
        <v>0</v>
      </c>
      <c r="L5282" s="13" t="s">
        <v>7614</v>
      </c>
      <c r="M5282" s="7">
        <v>1</v>
      </c>
      <c r="N5282" s="17"/>
    </row>
    <row r="5283" spans="1:14" ht="63">
      <c r="A5283" s="6">
        <v>5281</v>
      </c>
      <c r="B5283" s="8" t="s">
        <v>18303</v>
      </c>
      <c r="C5283" s="9" t="s">
        <v>7642</v>
      </c>
      <c r="D5283" s="10" t="s">
        <v>7643</v>
      </c>
      <c r="E5283" s="11" t="s">
        <v>7991</v>
      </c>
      <c r="F5283" s="6">
        <v>287870</v>
      </c>
      <c r="G5283" s="6" t="s">
        <v>7979</v>
      </c>
      <c r="H5283" s="16">
        <v>19266425</v>
      </c>
      <c r="I5283" s="12" t="s">
        <v>7982</v>
      </c>
      <c r="J5283" s="12" t="s">
        <v>7034</v>
      </c>
      <c r="K5283" s="15">
        <v>3200000</v>
      </c>
      <c r="L5283" s="13" t="s">
        <v>7614</v>
      </c>
      <c r="M5283" s="7">
        <v>1</v>
      </c>
      <c r="N5283" s="17"/>
    </row>
    <row r="5284" spans="1:14" ht="63">
      <c r="A5284" s="6">
        <v>5282</v>
      </c>
      <c r="B5284" s="8" t="s">
        <v>18303</v>
      </c>
      <c r="C5284" s="9" t="s">
        <v>7761</v>
      </c>
      <c r="D5284" s="10" t="s">
        <v>7666</v>
      </c>
      <c r="E5284" s="11" t="s">
        <v>7992</v>
      </c>
      <c r="F5284" s="6">
        <v>287871</v>
      </c>
      <c r="G5284" s="6" t="s">
        <v>7979</v>
      </c>
      <c r="H5284" s="16">
        <v>17657396</v>
      </c>
      <c r="I5284" s="12" t="s">
        <v>7982</v>
      </c>
      <c r="J5284" s="12" t="s">
        <v>2303</v>
      </c>
      <c r="K5284" s="15">
        <v>12167000</v>
      </c>
      <c r="L5284" s="13" t="s">
        <v>7614</v>
      </c>
      <c r="M5284" s="7">
        <v>1</v>
      </c>
      <c r="N5284" s="17"/>
    </row>
    <row r="5285" spans="1:14" ht="47.25">
      <c r="A5285" s="6">
        <v>5283</v>
      </c>
      <c r="B5285" s="8" t="s">
        <v>18303</v>
      </c>
      <c r="C5285" s="9" t="s">
        <v>7761</v>
      </c>
      <c r="D5285" s="10" t="s">
        <v>7666</v>
      </c>
      <c r="E5285" s="11" t="s">
        <v>7993</v>
      </c>
      <c r="F5285" s="6">
        <v>287872</v>
      </c>
      <c r="G5285" s="6" t="s">
        <v>7979</v>
      </c>
      <c r="H5285" s="16">
        <v>18505182</v>
      </c>
      <c r="I5285" s="12" t="s">
        <v>7982</v>
      </c>
      <c r="J5285" s="12" t="s">
        <v>2303</v>
      </c>
      <c r="K5285" s="15">
        <v>6600000</v>
      </c>
      <c r="L5285" s="13" t="s">
        <v>7614</v>
      </c>
      <c r="M5285" s="7">
        <v>1</v>
      </c>
      <c r="N5285" s="17"/>
    </row>
    <row r="5286" spans="1:14" ht="69.75">
      <c r="A5286" s="6">
        <v>5284</v>
      </c>
      <c r="B5286" s="8" t="s">
        <v>18303</v>
      </c>
      <c r="C5286" s="9" t="s">
        <v>7994</v>
      </c>
      <c r="D5286" s="10" t="s">
        <v>7995</v>
      </c>
      <c r="E5286" s="11" t="s">
        <v>7996</v>
      </c>
      <c r="F5286" s="6">
        <v>210425</v>
      </c>
      <c r="G5286" s="6" t="s">
        <v>7979</v>
      </c>
      <c r="H5286" s="16">
        <v>34195015</v>
      </c>
      <c r="I5286" s="12" t="s">
        <v>7997</v>
      </c>
      <c r="J5286" s="12" t="s">
        <v>2078</v>
      </c>
      <c r="K5286" s="15">
        <v>7203346</v>
      </c>
      <c r="L5286" s="13" t="s">
        <v>7630</v>
      </c>
      <c r="M5286" s="7">
        <v>1</v>
      </c>
      <c r="N5286" s="17"/>
    </row>
    <row r="5287" spans="1:14" ht="69.75">
      <c r="A5287" s="6">
        <v>5285</v>
      </c>
      <c r="B5287" s="8" t="s">
        <v>18303</v>
      </c>
      <c r="C5287" s="9" t="s">
        <v>7642</v>
      </c>
      <c r="D5287" s="10" t="s">
        <v>7643</v>
      </c>
      <c r="E5287" s="11" t="s">
        <v>7996</v>
      </c>
      <c r="F5287" s="6">
        <v>210425</v>
      </c>
      <c r="G5287" s="6" t="s">
        <v>7979</v>
      </c>
      <c r="H5287" s="16">
        <v>34195015</v>
      </c>
      <c r="I5287" s="12" t="s">
        <v>7997</v>
      </c>
      <c r="J5287" s="12" t="s">
        <v>2078</v>
      </c>
      <c r="K5287" s="15">
        <v>7203346</v>
      </c>
      <c r="L5287" s="13" t="s">
        <v>7630</v>
      </c>
      <c r="M5287" s="7">
        <v>0.51</v>
      </c>
      <c r="N5287" s="17"/>
    </row>
    <row r="5288" spans="1:14" ht="69.75">
      <c r="A5288" s="6">
        <v>5286</v>
      </c>
      <c r="B5288" s="8" t="s">
        <v>18303</v>
      </c>
      <c r="C5288" s="9" t="s">
        <v>7998</v>
      </c>
      <c r="D5288" s="10" t="s">
        <v>7999</v>
      </c>
      <c r="E5288" s="11" t="s">
        <v>7996</v>
      </c>
      <c r="F5288" s="6">
        <v>210425</v>
      </c>
      <c r="G5288" s="6" t="s">
        <v>7979</v>
      </c>
      <c r="H5288" s="16">
        <v>34195015</v>
      </c>
      <c r="I5288" s="12" t="s">
        <v>7997</v>
      </c>
      <c r="J5288" s="12" t="s">
        <v>2078</v>
      </c>
      <c r="K5288" s="15">
        <v>7203346</v>
      </c>
      <c r="L5288" s="13" t="s">
        <v>7630</v>
      </c>
      <c r="M5288" s="7">
        <v>0.49</v>
      </c>
      <c r="N5288" s="17"/>
    </row>
    <row r="5289" spans="1:14" ht="47.25">
      <c r="A5289" s="6">
        <v>5287</v>
      </c>
      <c r="B5289" s="8" t="s">
        <v>18303</v>
      </c>
      <c r="C5289" s="9" t="s">
        <v>7642</v>
      </c>
      <c r="D5289" s="10" t="s">
        <v>7643</v>
      </c>
      <c r="E5289" s="11" t="s">
        <v>8000</v>
      </c>
      <c r="F5289" s="6">
        <v>379726</v>
      </c>
      <c r="G5289" s="6" t="s">
        <v>7979</v>
      </c>
      <c r="H5289" s="16">
        <v>11786346</v>
      </c>
      <c r="I5289" s="12" t="s">
        <v>8001</v>
      </c>
      <c r="J5289" s="12" t="s">
        <v>1854</v>
      </c>
      <c r="K5289" s="15">
        <v>6100000</v>
      </c>
      <c r="L5289" s="13" t="s">
        <v>7614</v>
      </c>
      <c r="M5289" s="7">
        <v>1</v>
      </c>
      <c r="N5289" s="17"/>
    </row>
    <row r="5290" spans="1:14" ht="58.5">
      <c r="A5290" s="6">
        <v>5288</v>
      </c>
      <c r="B5290" s="8" t="s">
        <v>18303</v>
      </c>
      <c r="C5290" s="9" t="s">
        <v>7736</v>
      </c>
      <c r="D5290" s="10" t="s">
        <v>7737</v>
      </c>
      <c r="E5290" s="11" t="s">
        <v>8002</v>
      </c>
      <c r="F5290" s="6">
        <v>379725</v>
      </c>
      <c r="G5290" s="6" t="s">
        <v>7979</v>
      </c>
      <c r="H5290" s="16">
        <v>8348084</v>
      </c>
      <c r="I5290" s="12" t="s">
        <v>8001</v>
      </c>
      <c r="J5290" s="12" t="s">
        <v>1854</v>
      </c>
      <c r="K5290" s="15">
        <v>0</v>
      </c>
      <c r="L5290" s="13" t="s">
        <v>7614</v>
      </c>
      <c r="M5290" s="7">
        <v>1</v>
      </c>
      <c r="N5290" s="17"/>
    </row>
    <row r="5291" spans="1:14" ht="78.75">
      <c r="A5291" s="6">
        <v>5289</v>
      </c>
      <c r="B5291" s="8" t="s">
        <v>18303</v>
      </c>
      <c r="C5291" s="9" t="s">
        <v>8003</v>
      </c>
      <c r="D5291" s="10" t="s">
        <v>8004</v>
      </c>
      <c r="E5291" s="11" t="s">
        <v>8005</v>
      </c>
      <c r="F5291" s="6">
        <v>311528</v>
      </c>
      <c r="G5291" s="6" t="s">
        <v>7979</v>
      </c>
      <c r="H5291" s="16">
        <v>3372581</v>
      </c>
      <c r="I5291" s="12" t="s">
        <v>8006</v>
      </c>
      <c r="J5291" s="12" t="s">
        <v>8007</v>
      </c>
      <c r="K5291" s="15">
        <v>0</v>
      </c>
      <c r="L5291" s="13" t="s">
        <v>7614</v>
      </c>
      <c r="M5291" s="7">
        <v>1</v>
      </c>
      <c r="N5291" s="17"/>
    </row>
    <row r="5292" spans="1:14" ht="94.5">
      <c r="A5292" s="6">
        <v>5290</v>
      </c>
      <c r="B5292" s="8" t="s">
        <v>18303</v>
      </c>
      <c r="C5292" s="9" t="s">
        <v>8008</v>
      </c>
      <c r="D5292" s="10" t="s">
        <v>8009</v>
      </c>
      <c r="E5292" s="11" t="s">
        <v>8010</v>
      </c>
      <c r="F5292" s="6">
        <v>367437</v>
      </c>
      <c r="G5292" s="6" t="s">
        <v>7979</v>
      </c>
      <c r="H5292" s="16">
        <v>6775202</v>
      </c>
      <c r="I5292" s="12" t="s">
        <v>2026</v>
      </c>
      <c r="J5292" s="12" t="s">
        <v>1713</v>
      </c>
      <c r="K5292" s="15">
        <v>2589617</v>
      </c>
      <c r="L5292" s="13" t="s">
        <v>7614</v>
      </c>
      <c r="M5292" s="7">
        <v>1</v>
      </c>
      <c r="N5292" s="17"/>
    </row>
    <row r="5293" spans="1:14" ht="78.75">
      <c r="A5293" s="6">
        <v>5291</v>
      </c>
      <c r="B5293" s="8" t="s">
        <v>18303</v>
      </c>
      <c r="C5293" s="9" t="s">
        <v>8011</v>
      </c>
      <c r="D5293" s="10" t="s">
        <v>7791</v>
      </c>
      <c r="E5293" s="11" t="s">
        <v>8012</v>
      </c>
      <c r="F5293" s="6">
        <v>210423</v>
      </c>
      <c r="G5293" s="6" t="s">
        <v>7979</v>
      </c>
      <c r="H5293" s="16">
        <v>15793917</v>
      </c>
      <c r="I5293" s="12" t="s">
        <v>8013</v>
      </c>
      <c r="J5293" s="12" t="s">
        <v>2010</v>
      </c>
      <c r="K5293" s="15">
        <v>8278381</v>
      </c>
      <c r="L5293" s="13" t="s">
        <v>7614</v>
      </c>
      <c r="M5293" s="7">
        <v>1</v>
      </c>
      <c r="N5293" s="17"/>
    </row>
    <row r="5294" spans="1:14" ht="94.5">
      <c r="A5294" s="6">
        <v>5292</v>
      </c>
      <c r="B5294" s="8" t="s">
        <v>18303</v>
      </c>
      <c r="C5294" s="9" t="s">
        <v>8014</v>
      </c>
      <c r="D5294" s="10" t="s">
        <v>7838</v>
      </c>
      <c r="E5294" s="11" t="s">
        <v>8015</v>
      </c>
      <c r="F5294" s="6">
        <v>367438</v>
      </c>
      <c r="G5294" s="6" t="s">
        <v>7979</v>
      </c>
      <c r="H5294" s="16">
        <v>7086962</v>
      </c>
      <c r="I5294" s="12" t="s">
        <v>2026</v>
      </c>
      <c r="J5294" s="12" t="s">
        <v>1713</v>
      </c>
      <c r="K5294" s="15">
        <v>0</v>
      </c>
      <c r="L5294" s="13" t="s">
        <v>7614</v>
      </c>
      <c r="M5294" s="7">
        <v>1</v>
      </c>
      <c r="N5294" s="17"/>
    </row>
    <row r="5295" spans="1:14" ht="63">
      <c r="A5295" s="6">
        <v>5293</v>
      </c>
      <c r="B5295" s="8" t="s">
        <v>18303</v>
      </c>
      <c r="C5295" s="9" t="s">
        <v>7615</v>
      </c>
      <c r="D5295" s="10" t="s">
        <v>597</v>
      </c>
      <c r="E5295" s="11" t="s">
        <v>8016</v>
      </c>
      <c r="F5295" s="6">
        <v>406044</v>
      </c>
      <c r="G5295" s="6" t="s">
        <v>7979</v>
      </c>
      <c r="H5295" s="16">
        <v>19981796</v>
      </c>
      <c r="I5295" s="12" t="s">
        <v>6766</v>
      </c>
      <c r="J5295" s="12" t="s">
        <v>1700</v>
      </c>
      <c r="K5295" s="15">
        <v>0</v>
      </c>
      <c r="L5295" s="13" t="s">
        <v>7614</v>
      </c>
      <c r="M5295" s="7">
        <v>1</v>
      </c>
      <c r="N5295" s="17"/>
    </row>
    <row r="5296" spans="1:14" ht="63">
      <c r="A5296" s="6">
        <v>5294</v>
      </c>
      <c r="B5296" s="8" t="s">
        <v>18303</v>
      </c>
      <c r="C5296" s="9" t="s">
        <v>7609</v>
      </c>
      <c r="D5296" s="10" t="s">
        <v>7610</v>
      </c>
      <c r="E5296" s="11" t="s">
        <v>8017</v>
      </c>
      <c r="F5296" s="6">
        <v>406045</v>
      </c>
      <c r="G5296" s="6" t="s">
        <v>7979</v>
      </c>
      <c r="H5296" s="16">
        <v>16325163</v>
      </c>
      <c r="I5296" s="12" t="s">
        <v>6766</v>
      </c>
      <c r="J5296" s="12" t="s">
        <v>2144</v>
      </c>
      <c r="K5296" s="15">
        <v>0</v>
      </c>
      <c r="L5296" s="13" t="s">
        <v>7614</v>
      </c>
      <c r="M5296" s="7">
        <v>1</v>
      </c>
      <c r="N5296" s="17"/>
    </row>
    <row r="5297" spans="1:14" ht="94.5">
      <c r="A5297" s="6">
        <v>5295</v>
      </c>
      <c r="B5297" s="8" t="s">
        <v>18303</v>
      </c>
      <c r="C5297" s="9" t="s">
        <v>8018</v>
      </c>
      <c r="D5297" s="10" t="s">
        <v>8019</v>
      </c>
      <c r="E5297" s="11" t="s">
        <v>8020</v>
      </c>
      <c r="F5297" s="6">
        <v>215451</v>
      </c>
      <c r="G5297" s="6" t="s">
        <v>7979</v>
      </c>
      <c r="H5297" s="16">
        <v>25398726</v>
      </c>
      <c r="I5297" s="12" t="s">
        <v>8021</v>
      </c>
      <c r="J5297" s="12" t="s">
        <v>2251</v>
      </c>
      <c r="K5297" s="15">
        <v>19592038</v>
      </c>
      <c r="L5297" s="13" t="s">
        <v>7630</v>
      </c>
      <c r="M5297" s="7">
        <v>1</v>
      </c>
      <c r="N5297" s="17"/>
    </row>
    <row r="5298" spans="1:14" ht="94.5">
      <c r="A5298" s="6">
        <v>5296</v>
      </c>
      <c r="B5298" s="8" t="s">
        <v>18303</v>
      </c>
      <c r="C5298" s="9" t="s">
        <v>8022</v>
      </c>
      <c r="D5298" s="10" t="s">
        <v>8023</v>
      </c>
      <c r="E5298" s="11" t="s">
        <v>8020</v>
      </c>
      <c r="F5298" s="6">
        <v>215451</v>
      </c>
      <c r="G5298" s="6" t="s">
        <v>7979</v>
      </c>
      <c r="H5298" s="16">
        <v>25398726</v>
      </c>
      <c r="I5298" s="12" t="s">
        <v>8021</v>
      </c>
      <c r="J5298" s="12" t="s">
        <v>2251</v>
      </c>
      <c r="K5298" s="15">
        <v>19592038</v>
      </c>
      <c r="L5298" s="13" t="s">
        <v>7630</v>
      </c>
      <c r="M5298" s="7">
        <v>0.51</v>
      </c>
      <c r="N5298" s="17"/>
    </row>
    <row r="5299" spans="1:14" ht="94.5">
      <c r="A5299" s="6">
        <v>5297</v>
      </c>
      <c r="B5299" s="8" t="s">
        <v>18303</v>
      </c>
      <c r="C5299" s="9" t="s">
        <v>8024</v>
      </c>
      <c r="D5299" s="10" t="s">
        <v>8025</v>
      </c>
      <c r="E5299" s="11" t="s">
        <v>8020</v>
      </c>
      <c r="F5299" s="6">
        <v>215451</v>
      </c>
      <c r="G5299" s="6" t="s">
        <v>7979</v>
      </c>
      <c r="H5299" s="16">
        <v>25398726</v>
      </c>
      <c r="I5299" s="12" t="s">
        <v>8021</v>
      </c>
      <c r="J5299" s="12" t="s">
        <v>2251</v>
      </c>
      <c r="K5299" s="15">
        <v>19592038</v>
      </c>
      <c r="L5299" s="13" t="s">
        <v>7630</v>
      </c>
      <c r="M5299" s="7">
        <v>0.49</v>
      </c>
      <c r="N5299" s="17"/>
    </row>
    <row r="5300" spans="1:14" ht="78.75">
      <c r="A5300" s="6">
        <v>5298</v>
      </c>
      <c r="B5300" s="8" t="s">
        <v>18303</v>
      </c>
      <c r="C5300" s="9" t="s">
        <v>7609</v>
      </c>
      <c r="D5300" s="10" t="s">
        <v>7610</v>
      </c>
      <c r="E5300" s="11" t="s">
        <v>8026</v>
      </c>
      <c r="F5300" s="6">
        <v>285340</v>
      </c>
      <c r="G5300" s="6" t="s">
        <v>7979</v>
      </c>
      <c r="H5300" s="16">
        <v>20646044</v>
      </c>
      <c r="I5300" s="12" t="s">
        <v>7982</v>
      </c>
      <c r="J5300" s="12" t="s">
        <v>2303</v>
      </c>
      <c r="K5300" s="15">
        <v>10858000</v>
      </c>
      <c r="L5300" s="13" t="s">
        <v>7614</v>
      </c>
      <c r="M5300" s="7">
        <v>1</v>
      </c>
      <c r="N5300" s="17"/>
    </row>
    <row r="5301" spans="1:14" ht="47.25">
      <c r="A5301" s="6">
        <v>5299</v>
      </c>
      <c r="B5301" s="8" t="s">
        <v>18303</v>
      </c>
      <c r="C5301" s="9" t="s">
        <v>8027</v>
      </c>
      <c r="D5301" s="10" t="s">
        <v>7766</v>
      </c>
      <c r="E5301" s="11" t="s">
        <v>8028</v>
      </c>
      <c r="F5301" s="6">
        <v>379727</v>
      </c>
      <c r="G5301" s="6" t="s">
        <v>7979</v>
      </c>
      <c r="H5301" s="16">
        <v>80732260</v>
      </c>
      <c r="I5301" s="12" t="s">
        <v>8029</v>
      </c>
      <c r="J5301" s="12" t="s">
        <v>7427</v>
      </c>
      <c r="K5301" s="15">
        <v>12500000</v>
      </c>
      <c r="L5301" s="13" t="s">
        <v>7614</v>
      </c>
      <c r="M5301" s="7">
        <v>1</v>
      </c>
      <c r="N5301" s="17"/>
    </row>
    <row r="5302" spans="1:14" ht="47.25">
      <c r="A5302" s="6">
        <v>5300</v>
      </c>
      <c r="B5302" s="8" t="s">
        <v>18303</v>
      </c>
      <c r="C5302" s="9" t="s">
        <v>8030</v>
      </c>
      <c r="D5302" s="10" t="s">
        <v>1600</v>
      </c>
      <c r="E5302" s="11" t="s">
        <v>8031</v>
      </c>
      <c r="F5302" s="6">
        <v>210426</v>
      </c>
      <c r="G5302" s="6" t="s">
        <v>7979</v>
      </c>
      <c r="H5302" s="16">
        <v>22176455</v>
      </c>
      <c r="I5302" s="12" t="s">
        <v>7997</v>
      </c>
      <c r="J5302" s="12" t="s">
        <v>7382</v>
      </c>
      <c r="K5302" s="15">
        <v>16613184</v>
      </c>
      <c r="L5302" s="13" t="s">
        <v>7614</v>
      </c>
      <c r="M5302" s="7">
        <v>1</v>
      </c>
      <c r="N5302" s="17"/>
    </row>
    <row r="5303" spans="1:14" ht="94.5">
      <c r="A5303" s="6">
        <v>5301</v>
      </c>
      <c r="B5303" s="8" t="s">
        <v>18303</v>
      </c>
      <c r="C5303" s="9" t="s">
        <v>7609</v>
      </c>
      <c r="D5303" s="10" t="s">
        <v>7610</v>
      </c>
      <c r="E5303" s="11" t="s">
        <v>8032</v>
      </c>
      <c r="F5303" s="6">
        <v>278885</v>
      </c>
      <c r="G5303" s="6" t="s">
        <v>7979</v>
      </c>
      <c r="H5303" s="16">
        <v>22418005</v>
      </c>
      <c r="I5303" s="12" t="s">
        <v>7982</v>
      </c>
      <c r="J5303" s="12" t="s">
        <v>4785</v>
      </c>
      <c r="K5303" s="15">
        <v>11000000</v>
      </c>
      <c r="L5303" s="13" t="s">
        <v>7614</v>
      </c>
      <c r="M5303" s="7">
        <v>1</v>
      </c>
      <c r="N5303" s="17"/>
    </row>
    <row r="5304" spans="1:14" ht="78.75">
      <c r="A5304" s="6">
        <v>5302</v>
      </c>
      <c r="B5304" s="8" t="s">
        <v>18303</v>
      </c>
      <c r="C5304" s="9" t="s">
        <v>7761</v>
      </c>
      <c r="D5304" s="10" t="s">
        <v>7666</v>
      </c>
      <c r="E5304" s="11" t="s">
        <v>8033</v>
      </c>
      <c r="F5304" s="6">
        <v>280753</v>
      </c>
      <c r="G5304" s="6" t="s">
        <v>7979</v>
      </c>
      <c r="H5304" s="16">
        <v>28794745</v>
      </c>
      <c r="I5304" s="12" t="s">
        <v>7982</v>
      </c>
      <c r="J5304" s="12" t="s">
        <v>4785</v>
      </c>
      <c r="K5304" s="15">
        <v>16458882</v>
      </c>
      <c r="L5304" s="13" t="s">
        <v>7614</v>
      </c>
      <c r="M5304" s="7">
        <v>1</v>
      </c>
      <c r="N5304" s="17"/>
    </row>
    <row r="5305" spans="1:14" ht="58.5">
      <c r="A5305" s="6">
        <v>5303</v>
      </c>
      <c r="B5305" s="8" t="s">
        <v>18303</v>
      </c>
      <c r="C5305" s="9" t="s">
        <v>7679</v>
      </c>
      <c r="D5305" s="10" t="s">
        <v>7680</v>
      </c>
      <c r="E5305" s="11" t="s">
        <v>8034</v>
      </c>
      <c r="F5305" s="6">
        <v>399806</v>
      </c>
      <c r="G5305" s="6" t="s">
        <v>7979</v>
      </c>
      <c r="H5305" s="16">
        <v>16407030</v>
      </c>
      <c r="I5305" s="12" t="s">
        <v>2121</v>
      </c>
      <c r="J5305" s="12" t="s">
        <v>1751</v>
      </c>
      <c r="K5305" s="15">
        <v>0</v>
      </c>
      <c r="L5305" s="13" t="s">
        <v>7614</v>
      </c>
      <c r="M5305" s="7">
        <v>1</v>
      </c>
      <c r="N5305" s="17"/>
    </row>
    <row r="5306" spans="1:14" ht="78.75">
      <c r="A5306" s="6">
        <v>5304</v>
      </c>
      <c r="B5306" s="8" t="s">
        <v>18303</v>
      </c>
      <c r="C5306" s="9" t="s">
        <v>8035</v>
      </c>
      <c r="D5306" s="10" t="s">
        <v>8036</v>
      </c>
      <c r="E5306" s="11" t="s">
        <v>8037</v>
      </c>
      <c r="F5306" s="6">
        <v>157515</v>
      </c>
      <c r="G5306" s="6" t="s">
        <v>7979</v>
      </c>
      <c r="H5306" s="16">
        <v>7745070</v>
      </c>
      <c r="I5306" s="12" t="s">
        <v>7654</v>
      </c>
      <c r="J5306" s="12" t="s">
        <v>5222</v>
      </c>
      <c r="K5306" s="15">
        <v>4843505</v>
      </c>
      <c r="L5306" s="13" t="s">
        <v>7614</v>
      </c>
      <c r="M5306" s="7">
        <v>1</v>
      </c>
      <c r="N5306" s="17"/>
    </row>
    <row r="5307" spans="1:14" ht="94.5">
      <c r="A5307" s="6">
        <v>5305</v>
      </c>
      <c r="B5307" s="8" t="s">
        <v>18303</v>
      </c>
      <c r="C5307" s="9" t="s">
        <v>8035</v>
      </c>
      <c r="D5307" s="10" t="s">
        <v>8036</v>
      </c>
      <c r="E5307" s="11" t="s">
        <v>8038</v>
      </c>
      <c r="F5307" s="6">
        <v>160696</v>
      </c>
      <c r="G5307" s="6" t="s">
        <v>7979</v>
      </c>
      <c r="H5307" s="16">
        <v>5447256</v>
      </c>
      <c r="I5307" s="12" t="s">
        <v>7654</v>
      </c>
      <c r="J5307" s="12" t="s">
        <v>5222</v>
      </c>
      <c r="K5307" s="15">
        <v>1003862</v>
      </c>
      <c r="L5307" s="13" t="s">
        <v>7614</v>
      </c>
      <c r="M5307" s="7">
        <v>1</v>
      </c>
      <c r="N5307" s="17"/>
    </row>
    <row r="5308" spans="1:14" ht="78.75">
      <c r="A5308" s="6">
        <v>5306</v>
      </c>
      <c r="B5308" s="8" t="s">
        <v>18303</v>
      </c>
      <c r="C5308" s="9" t="s">
        <v>7609</v>
      </c>
      <c r="D5308" s="10" t="s">
        <v>7610</v>
      </c>
      <c r="E5308" s="11" t="s">
        <v>8039</v>
      </c>
      <c r="F5308" s="6">
        <v>287873</v>
      </c>
      <c r="G5308" s="6" t="s">
        <v>7979</v>
      </c>
      <c r="H5308" s="16">
        <v>13115747</v>
      </c>
      <c r="I5308" s="12" t="s">
        <v>7982</v>
      </c>
      <c r="J5308" s="12" t="s">
        <v>4785</v>
      </c>
      <c r="K5308" s="15">
        <v>3790000</v>
      </c>
      <c r="L5308" s="13" t="s">
        <v>7614</v>
      </c>
      <c r="M5308" s="7">
        <v>1</v>
      </c>
      <c r="N5308" s="17"/>
    </row>
    <row r="5309" spans="1:14" ht="94.5">
      <c r="A5309" s="6">
        <v>5307</v>
      </c>
      <c r="B5309" s="8" t="s">
        <v>18303</v>
      </c>
      <c r="C5309" s="9" t="s">
        <v>7736</v>
      </c>
      <c r="D5309" s="10" t="s">
        <v>7737</v>
      </c>
      <c r="E5309" s="11" t="s">
        <v>8040</v>
      </c>
      <c r="F5309" s="6">
        <v>315036</v>
      </c>
      <c r="G5309" s="6" t="s">
        <v>7979</v>
      </c>
      <c r="H5309" s="16">
        <v>10449108</v>
      </c>
      <c r="I5309" s="12" t="s">
        <v>8041</v>
      </c>
      <c r="J5309" s="12" t="s">
        <v>4785</v>
      </c>
      <c r="K5309" s="15">
        <v>4400000</v>
      </c>
      <c r="L5309" s="13" t="s">
        <v>7614</v>
      </c>
      <c r="M5309" s="7">
        <v>1</v>
      </c>
      <c r="N5309" s="17"/>
    </row>
    <row r="5310" spans="1:14" ht="78.75">
      <c r="A5310" s="6">
        <v>5308</v>
      </c>
      <c r="B5310" s="8" t="s">
        <v>18303</v>
      </c>
      <c r="C5310" s="9" t="s">
        <v>8042</v>
      </c>
      <c r="D5310" s="10" t="s">
        <v>8043</v>
      </c>
      <c r="E5310" s="11" t="s">
        <v>8044</v>
      </c>
      <c r="F5310" s="6">
        <v>315037</v>
      </c>
      <c r="G5310" s="6" t="s">
        <v>7979</v>
      </c>
      <c r="H5310" s="16">
        <v>15828892</v>
      </c>
      <c r="I5310" s="12" t="s">
        <v>8041</v>
      </c>
      <c r="J5310" s="12" t="s">
        <v>4785</v>
      </c>
      <c r="K5310" s="15">
        <v>3642000</v>
      </c>
      <c r="L5310" s="13" t="s">
        <v>7630</v>
      </c>
      <c r="M5310" s="7">
        <v>1</v>
      </c>
      <c r="N5310" s="17"/>
    </row>
    <row r="5311" spans="1:14" ht="63">
      <c r="A5311" s="6">
        <v>5309</v>
      </c>
      <c r="B5311" s="8" t="s">
        <v>18303</v>
      </c>
      <c r="C5311" s="9" t="s">
        <v>8045</v>
      </c>
      <c r="D5311" s="10" t="s">
        <v>7719</v>
      </c>
      <c r="E5311" s="11" t="s">
        <v>8044</v>
      </c>
      <c r="F5311" s="6">
        <v>315037</v>
      </c>
      <c r="G5311" s="6" t="s">
        <v>7979</v>
      </c>
      <c r="H5311" s="16">
        <v>15828892</v>
      </c>
      <c r="I5311" s="12" t="s">
        <v>8041</v>
      </c>
      <c r="J5311" s="12" t="s">
        <v>4785</v>
      </c>
      <c r="K5311" s="15">
        <v>3642000</v>
      </c>
      <c r="L5311" s="13" t="s">
        <v>7630</v>
      </c>
      <c r="M5311" s="7">
        <v>0.51</v>
      </c>
      <c r="N5311" s="17"/>
    </row>
    <row r="5312" spans="1:14" ht="63">
      <c r="A5312" s="6">
        <v>5310</v>
      </c>
      <c r="B5312" s="8" t="s">
        <v>18303</v>
      </c>
      <c r="C5312" s="9" t="s">
        <v>8046</v>
      </c>
      <c r="D5312" s="10" t="s">
        <v>7650</v>
      </c>
      <c r="E5312" s="11" t="s">
        <v>8044</v>
      </c>
      <c r="F5312" s="6">
        <v>315037</v>
      </c>
      <c r="G5312" s="6" t="s">
        <v>7979</v>
      </c>
      <c r="H5312" s="16">
        <v>15828892</v>
      </c>
      <c r="I5312" s="12" t="s">
        <v>8041</v>
      </c>
      <c r="J5312" s="12" t="s">
        <v>4785</v>
      </c>
      <c r="K5312" s="15">
        <v>3642000</v>
      </c>
      <c r="L5312" s="13" t="s">
        <v>7630</v>
      </c>
      <c r="M5312" s="7">
        <v>0.49</v>
      </c>
      <c r="N5312" s="17"/>
    </row>
    <row r="5313" spans="1:14" ht="78.75">
      <c r="A5313" s="6">
        <v>5311</v>
      </c>
      <c r="B5313" s="8" t="s">
        <v>18303</v>
      </c>
      <c r="C5313" s="9" t="s">
        <v>8047</v>
      </c>
      <c r="D5313" s="10" t="s">
        <v>7748</v>
      </c>
      <c r="E5313" s="11" t="s">
        <v>8048</v>
      </c>
      <c r="F5313" s="6">
        <v>315038</v>
      </c>
      <c r="G5313" s="6" t="s">
        <v>7979</v>
      </c>
      <c r="H5313" s="16">
        <v>18639915</v>
      </c>
      <c r="I5313" s="12" t="s">
        <v>8041</v>
      </c>
      <c r="J5313" s="12" t="s">
        <v>4785</v>
      </c>
      <c r="K5313" s="15">
        <v>5500000</v>
      </c>
      <c r="L5313" s="13" t="s">
        <v>7614</v>
      </c>
      <c r="M5313" s="7">
        <v>1</v>
      </c>
      <c r="N5313" s="17"/>
    </row>
    <row r="5314" spans="1:14" ht="47.25">
      <c r="A5314" s="6">
        <v>5312</v>
      </c>
      <c r="B5314" s="8" t="s">
        <v>18303</v>
      </c>
      <c r="C5314" s="9" t="s">
        <v>7642</v>
      </c>
      <c r="D5314" s="10" t="s">
        <v>7643</v>
      </c>
      <c r="E5314" s="11" t="s">
        <v>8049</v>
      </c>
      <c r="F5314" s="6">
        <v>481279</v>
      </c>
      <c r="G5314" s="6" t="s">
        <v>7979</v>
      </c>
      <c r="H5314" s="16">
        <v>12121277</v>
      </c>
      <c r="I5314" s="12" t="s">
        <v>1824</v>
      </c>
      <c r="J5314" s="12" t="s">
        <v>7990</v>
      </c>
      <c r="K5314" s="15">
        <v>0</v>
      </c>
      <c r="L5314" s="13" t="s">
        <v>7614</v>
      </c>
      <c r="M5314" s="7">
        <v>1</v>
      </c>
      <c r="N5314" s="17"/>
    </row>
    <row r="5315" spans="1:14" ht="78.75">
      <c r="A5315" s="6">
        <v>5313</v>
      </c>
      <c r="B5315" s="8" t="s">
        <v>18303</v>
      </c>
      <c r="C5315" s="9" t="s">
        <v>8050</v>
      </c>
      <c r="D5315" s="10" t="s">
        <v>8051</v>
      </c>
      <c r="E5315" s="11" t="s">
        <v>8052</v>
      </c>
      <c r="F5315" s="6">
        <v>399807</v>
      </c>
      <c r="G5315" s="6" t="s">
        <v>7979</v>
      </c>
      <c r="H5315" s="16">
        <v>18333109</v>
      </c>
      <c r="I5315" s="12" t="s">
        <v>2121</v>
      </c>
      <c r="J5315" s="12" t="s">
        <v>1751</v>
      </c>
      <c r="K5315" s="15">
        <v>1500000</v>
      </c>
      <c r="L5315" s="13" t="s">
        <v>7614</v>
      </c>
      <c r="M5315" s="7">
        <v>1</v>
      </c>
      <c r="N5315" s="17"/>
    </row>
    <row r="5316" spans="1:14" ht="78.75">
      <c r="A5316" s="6">
        <v>5314</v>
      </c>
      <c r="B5316" s="8" t="s">
        <v>18303</v>
      </c>
      <c r="C5316" s="9" t="s">
        <v>8035</v>
      </c>
      <c r="D5316" s="10" t="s">
        <v>8036</v>
      </c>
      <c r="E5316" s="11" t="s">
        <v>8053</v>
      </c>
      <c r="F5316" s="6">
        <v>159502</v>
      </c>
      <c r="G5316" s="6" t="s">
        <v>7979</v>
      </c>
      <c r="H5316" s="16">
        <v>5853036</v>
      </c>
      <c r="I5316" s="12" t="s">
        <v>7654</v>
      </c>
      <c r="J5316" s="12" t="s">
        <v>8054</v>
      </c>
      <c r="K5316" s="15">
        <v>3890671</v>
      </c>
      <c r="L5316" s="13" t="s">
        <v>7614</v>
      </c>
      <c r="M5316" s="7">
        <v>1</v>
      </c>
      <c r="N5316" s="17"/>
    </row>
    <row r="5317" spans="1:14" ht="63">
      <c r="A5317" s="6">
        <v>5315</v>
      </c>
      <c r="B5317" s="8" t="s">
        <v>18303</v>
      </c>
      <c r="C5317" s="9" t="s">
        <v>7609</v>
      </c>
      <c r="D5317" s="10" t="s">
        <v>7610</v>
      </c>
      <c r="E5317" s="11" t="s">
        <v>8055</v>
      </c>
      <c r="F5317" s="6">
        <v>220449</v>
      </c>
      <c r="G5317" s="6" t="s">
        <v>7979</v>
      </c>
      <c r="H5317" s="16">
        <v>22441965</v>
      </c>
      <c r="I5317" s="12" t="s">
        <v>6738</v>
      </c>
      <c r="J5317" s="12" t="s">
        <v>8056</v>
      </c>
      <c r="K5317" s="15">
        <v>3254771</v>
      </c>
      <c r="L5317" s="13" t="s">
        <v>7614</v>
      </c>
      <c r="M5317" s="7">
        <v>1</v>
      </c>
      <c r="N5317" s="17"/>
    </row>
    <row r="5318" spans="1:14" ht="94.5">
      <c r="A5318" s="6">
        <v>5316</v>
      </c>
      <c r="B5318" s="8" t="s">
        <v>18303</v>
      </c>
      <c r="C5318" s="9" t="s">
        <v>7761</v>
      </c>
      <c r="D5318" s="10" t="s">
        <v>7666</v>
      </c>
      <c r="E5318" s="11" t="s">
        <v>8057</v>
      </c>
      <c r="F5318" s="6">
        <v>287874</v>
      </c>
      <c r="G5318" s="6" t="s">
        <v>7979</v>
      </c>
      <c r="H5318" s="16">
        <v>18273663</v>
      </c>
      <c r="I5318" s="12" t="s">
        <v>7982</v>
      </c>
      <c r="J5318" s="12" t="s">
        <v>2303</v>
      </c>
      <c r="K5318" s="15">
        <v>3050000</v>
      </c>
      <c r="L5318" s="13" t="s">
        <v>7614</v>
      </c>
      <c r="M5318" s="7">
        <v>1</v>
      </c>
      <c r="N5318" s="17"/>
    </row>
    <row r="5319" spans="1:14" ht="94.5">
      <c r="A5319" s="6">
        <v>5317</v>
      </c>
      <c r="B5319" s="8" t="s">
        <v>18303</v>
      </c>
      <c r="C5319" s="9" t="s">
        <v>8058</v>
      </c>
      <c r="D5319" s="10" t="s">
        <v>8059</v>
      </c>
      <c r="E5319" s="11" t="s">
        <v>8060</v>
      </c>
      <c r="F5319" s="6">
        <v>311526</v>
      </c>
      <c r="G5319" s="6" t="s">
        <v>7979</v>
      </c>
      <c r="H5319" s="16">
        <v>6493366</v>
      </c>
      <c r="I5319" s="12" t="s">
        <v>8006</v>
      </c>
      <c r="J5319" s="12" t="s">
        <v>8007</v>
      </c>
      <c r="K5319" s="15">
        <v>1500000</v>
      </c>
      <c r="L5319" s="13" t="s">
        <v>7614</v>
      </c>
      <c r="M5319" s="7">
        <v>1</v>
      </c>
      <c r="N5319" s="17"/>
    </row>
    <row r="5320" spans="1:14" ht="78.75">
      <c r="A5320" s="6">
        <v>5318</v>
      </c>
      <c r="B5320" s="8" t="s">
        <v>18303</v>
      </c>
      <c r="C5320" s="9" t="s">
        <v>7761</v>
      </c>
      <c r="D5320" s="10" t="s">
        <v>7666</v>
      </c>
      <c r="E5320" s="11" t="s">
        <v>8061</v>
      </c>
      <c r="F5320" s="6">
        <v>311527</v>
      </c>
      <c r="G5320" s="6" t="s">
        <v>7979</v>
      </c>
      <c r="H5320" s="16">
        <v>16424293</v>
      </c>
      <c r="I5320" s="12" t="s">
        <v>8041</v>
      </c>
      <c r="J5320" s="12" t="s">
        <v>4785</v>
      </c>
      <c r="K5320" s="15">
        <v>9800000</v>
      </c>
      <c r="L5320" s="13" t="s">
        <v>7614</v>
      </c>
      <c r="M5320" s="7">
        <v>1</v>
      </c>
      <c r="N5320" s="17"/>
    </row>
    <row r="5321" spans="1:14" ht="63">
      <c r="A5321" s="6">
        <v>5319</v>
      </c>
      <c r="B5321" s="8" t="s">
        <v>18303</v>
      </c>
      <c r="C5321" s="9" t="s">
        <v>7615</v>
      </c>
      <c r="D5321" s="10" t="s">
        <v>597</v>
      </c>
      <c r="E5321" s="11" t="s">
        <v>8062</v>
      </c>
      <c r="F5321" s="6">
        <v>421171</v>
      </c>
      <c r="G5321" s="6" t="s">
        <v>7979</v>
      </c>
      <c r="H5321" s="16">
        <v>29932851</v>
      </c>
      <c r="I5321" s="12" t="s">
        <v>2091</v>
      </c>
      <c r="J5321" s="12" t="s">
        <v>18304</v>
      </c>
      <c r="K5321" s="15">
        <v>0</v>
      </c>
      <c r="L5321" s="13" t="s">
        <v>7614</v>
      </c>
      <c r="M5321" s="7">
        <v>1</v>
      </c>
      <c r="N5321" s="17"/>
    </row>
    <row r="5322" spans="1:14" ht="56.25">
      <c r="A5322" s="6">
        <v>5320</v>
      </c>
      <c r="B5322" s="8" t="s">
        <v>18303</v>
      </c>
      <c r="C5322" s="9" t="s">
        <v>7761</v>
      </c>
      <c r="D5322" s="10" t="s">
        <v>7666</v>
      </c>
      <c r="E5322" s="11" t="s">
        <v>8063</v>
      </c>
      <c r="F5322" s="6">
        <v>378192</v>
      </c>
      <c r="G5322" s="6" t="s">
        <v>679</v>
      </c>
      <c r="H5322" s="16">
        <v>20705538</v>
      </c>
      <c r="I5322" s="12" t="s">
        <v>8029</v>
      </c>
      <c r="J5322" s="12" t="s">
        <v>7427</v>
      </c>
      <c r="K5322" s="15">
        <v>0</v>
      </c>
      <c r="L5322" s="13" t="s">
        <v>7614</v>
      </c>
      <c r="M5322" s="7">
        <v>1</v>
      </c>
      <c r="N5322" s="17"/>
    </row>
    <row r="5323" spans="1:14" ht="90">
      <c r="A5323" s="6">
        <v>5321</v>
      </c>
      <c r="B5323" s="8" t="s">
        <v>18303</v>
      </c>
      <c r="C5323" s="9" t="s">
        <v>7642</v>
      </c>
      <c r="D5323" s="10" t="s">
        <v>7643</v>
      </c>
      <c r="E5323" s="11" t="s">
        <v>8064</v>
      </c>
      <c r="F5323" s="6">
        <v>378194</v>
      </c>
      <c r="G5323" s="6" t="s">
        <v>679</v>
      </c>
      <c r="H5323" s="16">
        <v>15147914</v>
      </c>
      <c r="I5323" s="12" t="s">
        <v>8029</v>
      </c>
      <c r="J5323" s="12" t="s">
        <v>7427</v>
      </c>
      <c r="K5323" s="15">
        <v>0</v>
      </c>
      <c r="L5323" s="13" t="s">
        <v>7614</v>
      </c>
      <c r="M5323" s="7">
        <v>1</v>
      </c>
      <c r="N5323" s="17"/>
    </row>
    <row r="5324" spans="1:14" ht="47.25">
      <c r="A5324" s="6">
        <v>5322</v>
      </c>
      <c r="B5324" s="8" t="s">
        <v>18303</v>
      </c>
      <c r="C5324" s="9" t="s">
        <v>8065</v>
      </c>
      <c r="D5324" s="10" t="s">
        <v>8066</v>
      </c>
      <c r="E5324" s="11" t="s">
        <v>8067</v>
      </c>
      <c r="F5324" s="6">
        <v>378195</v>
      </c>
      <c r="G5324" s="6" t="s">
        <v>679</v>
      </c>
      <c r="H5324" s="16">
        <v>12280409</v>
      </c>
      <c r="I5324" s="12" t="s">
        <v>8068</v>
      </c>
      <c r="J5324" s="12" t="s">
        <v>8069</v>
      </c>
      <c r="K5324" s="15">
        <v>0</v>
      </c>
      <c r="L5324" s="13" t="s">
        <v>7614</v>
      </c>
      <c r="M5324" s="7">
        <v>1</v>
      </c>
      <c r="N5324" s="17"/>
    </row>
    <row r="5325" spans="1:14" ht="63">
      <c r="A5325" s="6">
        <v>5323</v>
      </c>
      <c r="B5325" s="8" t="s">
        <v>18303</v>
      </c>
      <c r="C5325" s="9" t="s">
        <v>8070</v>
      </c>
      <c r="D5325" s="10" t="s">
        <v>7924</v>
      </c>
      <c r="E5325" s="11" t="s">
        <v>8071</v>
      </c>
      <c r="F5325" s="6">
        <v>417180</v>
      </c>
      <c r="G5325" s="6" t="s">
        <v>679</v>
      </c>
      <c r="H5325" s="16">
        <v>10945800</v>
      </c>
      <c r="I5325" s="12" t="s">
        <v>6766</v>
      </c>
      <c r="J5325" s="12" t="s">
        <v>1700</v>
      </c>
      <c r="K5325" s="15">
        <v>0</v>
      </c>
      <c r="L5325" s="13" t="s">
        <v>7614</v>
      </c>
      <c r="M5325" s="7">
        <v>1</v>
      </c>
      <c r="N5325" s="17"/>
    </row>
    <row r="5326" spans="1:14" ht="78.75">
      <c r="A5326" s="6">
        <v>5324</v>
      </c>
      <c r="B5326" s="8" t="s">
        <v>18303</v>
      </c>
      <c r="C5326" s="9" t="s">
        <v>8072</v>
      </c>
      <c r="D5326" s="10" t="s">
        <v>7888</v>
      </c>
      <c r="E5326" s="11" t="s">
        <v>8073</v>
      </c>
      <c r="F5326" s="6">
        <v>417181</v>
      </c>
      <c r="G5326" s="6" t="s">
        <v>679</v>
      </c>
      <c r="H5326" s="16">
        <v>12485005</v>
      </c>
      <c r="I5326" s="12" t="s">
        <v>6766</v>
      </c>
      <c r="J5326" s="12" t="s">
        <v>1700</v>
      </c>
      <c r="K5326" s="15">
        <v>0</v>
      </c>
      <c r="L5326" s="13" t="s">
        <v>7614</v>
      </c>
      <c r="M5326" s="7">
        <v>1</v>
      </c>
      <c r="N5326" s="17"/>
    </row>
    <row r="5327" spans="1:14" ht="63">
      <c r="A5327" s="6">
        <v>5325</v>
      </c>
      <c r="B5327" s="8" t="s">
        <v>18303</v>
      </c>
      <c r="C5327" s="9" t="s">
        <v>8074</v>
      </c>
      <c r="D5327" s="10" t="s">
        <v>8075</v>
      </c>
      <c r="E5327" s="11" t="s">
        <v>8076</v>
      </c>
      <c r="F5327" s="6">
        <v>184903</v>
      </c>
      <c r="G5327" s="6" t="s">
        <v>1109</v>
      </c>
      <c r="H5327" s="16">
        <v>5112915.2</v>
      </c>
      <c r="I5327" s="12" t="s">
        <v>8077</v>
      </c>
      <c r="J5327" s="12">
        <v>43553</v>
      </c>
      <c r="K5327" s="15">
        <v>2589400</v>
      </c>
      <c r="L5327" s="13" t="s">
        <v>7614</v>
      </c>
      <c r="M5327" s="7">
        <v>1</v>
      </c>
      <c r="N5327" s="17"/>
    </row>
    <row r="5328" spans="1:14" ht="63">
      <c r="A5328" s="6">
        <v>5326</v>
      </c>
      <c r="B5328" s="8" t="s">
        <v>18303</v>
      </c>
      <c r="C5328" s="9" t="s">
        <v>8070</v>
      </c>
      <c r="D5328" s="10" t="s">
        <v>7924</v>
      </c>
      <c r="E5328" s="11" t="s">
        <v>8078</v>
      </c>
      <c r="F5328" s="6">
        <v>374017</v>
      </c>
      <c r="G5328" s="6" t="s">
        <v>1109</v>
      </c>
      <c r="H5328" s="16">
        <v>2947559.3</v>
      </c>
      <c r="I5328" s="12">
        <v>43828</v>
      </c>
      <c r="J5328" s="12" t="s">
        <v>8079</v>
      </c>
      <c r="K5328" s="15">
        <v>1885000</v>
      </c>
      <c r="L5328" s="13" t="s">
        <v>7614</v>
      </c>
      <c r="M5328" s="7">
        <v>1</v>
      </c>
      <c r="N5328" s="17"/>
    </row>
    <row r="5329" spans="1:14" ht="63">
      <c r="A5329" s="6">
        <v>5327</v>
      </c>
      <c r="B5329" s="8" t="s">
        <v>18303</v>
      </c>
      <c r="C5329" s="9" t="s">
        <v>8070</v>
      </c>
      <c r="D5329" s="10" t="s">
        <v>7924</v>
      </c>
      <c r="E5329" s="11" t="s">
        <v>8080</v>
      </c>
      <c r="F5329" s="6">
        <v>374019</v>
      </c>
      <c r="G5329" s="6" t="s">
        <v>1109</v>
      </c>
      <c r="H5329" s="16">
        <v>672878.35</v>
      </c>
      <c r="I5329" s="12" t="s">
        <v>8081</v>
      </c>
      <c r="J5329" s="12" t="s">
        <v>8079</v>
      </c>
      <c r="K5329" s="15">
        <v>0</v>
      </c>
      <c r="L5329" s="13" t="s">
        <v>7614</v>
      </c>
      <c r="M5329" s="7">
        <v>1</v>
      </c>
      <c r="N5329" s="17"/>
    </row>
    <row r="5330" spans="1:14" ht="63">
      <c r="A5330" s="6">
        <v>5328</v>
      </c>
      <c r="B5330" s="8" t="s">
        <v>18303</v>
      </c>
      <c r="C5330" s="9" t="s">
        <v>8082</v>
      </c>
      <c r="D5330" s="10" t="s">
        <v>8083</v>
      </c>
      <c r="E5330" s="11" t="s">
        <v>8084</v>
      </c>
      <c r="F5330" s="6">
        <v>356276</v>
      </c>
      <c r="G5330" s="6" t="s">
        <v>1109</v>
      </c>
      <c r="H5330" s="16">
        <v>686721.75</v>
      </c>
      <c r="I5330" s="12" t="s">
        <v>8085</v>
      </c>
      <c r="J5330" s="12" t="s">
        <v>8086</v>
      </c>
      <c r="K5330" s="15">
        <v>498000</v>
      </c>
      <c r="L5330" s="13" t="s">
        <v>7614</v>
      </c>
      <c r="M5330" s="7">
        <v>1</v>
      </c>
      <c r="N5330" s="17"/>
    </row>
    <row r="5331" spans="1:14" ht="63">
      <c r="A5331" s="6">
        <v>5329</v>
      </c>
      <c r="B5331" s="8" t="s">
        <v>18303</v>
      </c>
      <c r="C5331" s="9" t="s">
        <v>8082</v>
      </c>
      <c r="D5331" s="10" t="s">
        <v>8083</v>
      </c>
      <c r="E5331" s="11" t="s">
        <v>8087</v>
      </c>
      <c r="F5331" s="6">
        <v>374015</v>
      </c>
      <c r="G5331" s="6" t="s">
        <v>1109</v>
      </c>
      <c r="H5331" s="16">
        <v>508668.95</v>
      </c>
      <c r="I5331" s="12" t="s">
        <v>8088</v>
      </c>
      <c r="J5331" s="12" t="s">
        <v>8089</v>
      </c>
      <c r="K5331" s="15">
        <v>300000</v>
      </c>
      <c r="L5331" s="13" t="s">
        <v>7614</v>
      </c>
      <c r="M5331" s="7">
        <v>1</v>
      </c>
      <c r="N5331" s="17"/>
    </row>
    <row r="5332" spans="1:14" ht="63">
      <c r="A5332" s="6">
        <v>5330</v>
      </c>
      <c r="B5332" s="8" t="s">
        <v>18303</v>
      </c>
      <c r="C5332" s="9" t="s">
        <v>8090</v>
      </c>
      <c r="D5332" s="10" t="s">
        <v>8091</v>
      </c>
      <c r="E5332" s="11" t="s">
        <v>8092</v>
      </c>
      <c r="F5332" s="6">
        <v>374016</v>
      </c>
      <c r="G5332" s="6" t="s">
        <v>1109</v>
      </c>
      <c r="H5332" s="16">
        <v>1287765.8500000001</v>
      </c>
      <c r="I5332" s="12" t="s">
        <v>8093</v>
      </c>
      <c r="J5332" s="12" t="s">
        <v>8094</v>
      </c>
      <c r="K5332" s="15">
        <v>890164</v>
      </c>
      <c r="L5332" s="13" t="s">
        <v>7614</v>
      </c>
      <c r="M5332" s="7">
        <v>1</v>
      </c>
      <c r="N5332" s="17"/>
    </row>
    <row r="5333" spans="1:14" ht="47.25">
      <c r="A5333" s="6">
        <v>5331</v>
      </c>
      <c r="B5333" s="8" t="s">
        <v>18303</v>
      </c>
      <c r="C5333" s="9" t="s">
        <v>8095</v>
      </c>
      <c r="D5333" s="10" t="s">
        <v>8096</v>
      </c>
      <c r="E5333" s="11" t="s">
        <v>8097</v>
      </c>
      <c r="F5333" s="6">
        <v>512451</v>
      </c>
      <c r="G5333" s="6" t="s">
        <v>1109</v>
      </c>
      <c r="H5333" s="16">
        <v>767773</v>
      </c>
      <c r="I5333" s="12" t="s">
        <v>5218</v>
      </c>
      <c r="J5333" s="12" t="s">
        <v>8098</v>
      </c>
      <c r="K5333" s="15">
        <v>0</v>
      </c>
      <c r="L5333" s="13" t="s">
        <v>7614</v>
      </c>
      <c r="M5333" s="7">
        <v>1</v>
      </c>
      <c r="N5333" s="17"/>
    </row>
    <row r="5334" spans="1:14" ht="63">
      <c r="A5334" s="6">
        <v>5332</v>
      </c>
      <c r="B5334" s="8" t="s">
        <v>18303</v>
      </c>
      <c r="C5334" s="9" t="s">
        <v>8082</v>
      </c>
      <c r="D5334" s="10" t="s">
        <v>8083</v>
      </c>
      <c r="E5334" s="11" t="s">
        <v>8099</v>
      </c>
      <c r="F5334" s="6">
        <v>222146</v>
      </c>
      <c r="G5334" s="6" t="s">
        <v>1109</v>
      </c>
      <c r="H5334" s="16">
        <v>475000</v>
      </c>
      <c r="I5334" s="12" t="s">
        <v>8100</v>
      </c>
      <c r="J5334" s="12" t="s">
        <v>8101</v>
      </c>
      <c r="K5334" s="15">
        <v>0</v>
      </c>
      <c r="L5334" s="13" t="s">
        <v>7614</v>
      </c>
      <c r="M5334" s="7">
        <v>1</v>
      </c>
      <c r="N5334" s="17"/>
    </row>
    <row r="5335" spans="1:14" ht="47.25">
      <c r="A5335" s="6">
        <v>5333</v>
      </c>
      <c r="B5335" s="8" t="s">
        <v>18303</v>
      </c>
      <c r="C5335" s="9" t="s">
        <v>8102</v>
      </c>
      <c r="D5335" s="10" t="s">
        <v>8103</v>
      </c>
      <c r="E5335" s="11" t="s">
        <v>8104</v>
      </c>
      <c r="F5335" s="6">
        <v>374013</v>
      </c>
      <c r="G5335" s="6" t="s">
        <v>1109</v>
      </c>
      <c r="H5335" s="16">
        <v>475000</v>
      </c>
      <c r="I5335" s="12" t="s">
        <v>8093</v>
      </c>
      <c r="J5335" s="12" t="s">
        <v>8094</v>
      </c>
      <c r="K5335" s="15">
        <v>0</v>
      </c>
      <c r="L5335" s="13" t="s">
        <v>7614</v>
      </c>
      <c r="M5335" s="7">
        <v>1</v>
      </c>
      <c r="N5335" s="17"/>
    </row>
    <row r="5336" spans="1:14" ht="47.25">
      <c r="A5336" s="6">
        <v>5334</v>
      </c>
      <c r="B5336" s="8" t="s">
        <v>18303</v>
      </c>
      <c r="C5336" s="9" t="s">
        <v>8105</v>
      </c>
      <c r="D5336" s="10" t="s">
        <v>8106</v>
      </c>
      <c r="E5336" s="11" t="s">
        <v>8107</v>
      </c>
      <c r="F5336" s="6">
        <v>508945</v>
      </c>
      <c r="G5336" s="6" t="s">
        <v>1109</v>
      </c>
      <c r="H5336" s="16">
        <v>1545471</v>
      </c>
      <c r="I5336" s="12" t="s">
        <v>5218</v>
      </c>
      <c r="J5336" s="12" t="s">
        <v>8098</v>
      </c>
      <c r="K5336" s="15">
        <v>0</v>
      </c>
      <c r="L5336" s="13" t="s">
        <v>7614</v>
      </c>
      <c r="M5336" s="7">
        <v>1</v>
      </c>
      <c r="N5336" s="17"/>
    </row>
    <row r="5337" spans="1:14" ht="63">
      <c r="A5337" s="6">
        <v>5335</v>
      </c>
      <c r="B5337" s="8" t="s">
        <v>18303</v>
      </c>
      <c r="C5337" s="9" t="s">
        <v>8108</v>
      </c>
      <c r="D5337" s="10" t="s">
        <v>8109</v>
      </c>
      <c r="E5337" s="11" t="s">
        <v>8110</v>
      </c>
      <c r="F5337" s="6">
        <v>374036</v>
      </c>
      <c r="G5337" s="6" t="s">
        <v>1109</v>
      </c>
      <c r="H5337" s="16">
        <v>285031.34999999998</v>
      </c>
      <c r="I5337" s="12" t="s">
        <v>8093</v>
      </c>
      <c r="J5337" s="12" t="s">
        <v>8094</v>
      </c>
      <c r="K5337" s="15">
        <v>0</v>
      </c>
      <c r="L5337" s="13" t="s">
        <v>7614</v>
      </c>
      <c r="M5337" s="7">
        <v>1</v>
      </c>
      <c r="N5337" s="17"/>
    </row>
    <row r="5338" spans="1:14" ht="47.25">
      <c r="A5338" s="6">
        <v>5336</v>
      </c>
      <c r="B5338" s="8" t="s">
        <v>18303</v>
      </c>
      <c r="C5338" s="9" t="s">
        <v>8111</v>
      </c>
      <c r="D5338" s="10" t="s">
        <v>8112</v>
      </c>
      <c r="E5338" s="11" t="s">
        <v>8113</v>
      </c>
      <c r="F5338" s="6">
        <v>374039</v>
      </c>
      <c r="G5338" s="6" t="s">
        <v>1109</v>
      </c>
      <c r="H5338" s="16">
        <v>285009.5</v>
      </c>
      <c r="I5338" s="12">
        <v>43845</v>
      </c>
      <c r="J5338" s="12">
        <v>43942</v>
      </c>
      <c r="K5338" s="15">
        <v>0</v>
      </c>
      <c r="L5338" s="13" t="s">
        <v>7614</v>
      </c>
      <c r="M5338" s="7">
        <v>1</v>
      </c>
      <c r="N5338" s="17"/>
    </row>
    <row r="5339" spans="1:14" ht="78.75">
      <c r="A5339" s="6">
        <v>5337</v>
      </c>
      <c r="B5339" s="8" t="s">
        <v>30379</v>
      </c>
      <c r="C5339" s="9" t="s">
        <v>30380</v>
      </c>
      <c r="D5339" s="10" t="s">
        <v>30381</v>
      </c>
      <c r="E5339" s="11" t="s">
        <v>30382</v>
      </c>
      <c r="F5339" s="6">
        <v>279434</v>
      </c>
      <c r="G5339" s="6" t="s">
        <v>6254</v>
      </c>
      <c r="H5339" s="16">
        <v>34376032.670000002</v>
      </c>
      <c r="I5339" s="12" t="s">
        <v>25065</v>
      </c>
      <c r="J5339" s="12" t="s">
        <v>28766</v>
      </c>
      <c r="K5339" s="15">
        <v>30583521</v>
      </c>
      <c r="L5339" s="13" t="s">
        <v>26</v>
      </c>
      <c r="M5339" s="7">
        <v>0.51</v>
      </c>
      <c r="N5339" s="17"/>
    </row>
    <row r="5340" spans="1:14" ht="78.75">
      <c r="A5340" s="6">
        <v>5338</v>
      </c>
      <c r="B5340" s="8" t="s">
        <v>30379</v>
      </c>
      <c r="C5340" s="9" t="s">
        <v>30380</v>
      </c>
      <c r="D5340" s="10" t="s">
        <v>30381</v>
      </c>
      <c r="E5340" s="11" t="s">
        <v>30382</v>
      </c>
      <c r="F5340" s="6">
        <v>279434</v>
      </c>
      <c r="G5340" s="6" t="s">
        <v>6254</v>
      </c>
      <c r="H5340" s="16">
        <v>34376032.670000002</v>
      </c>
      <c r="I5340" s="12" t="s">
        <v>25065</v>
      </c>
      <c r="J5340" s="12" t="s">
        <v>28766</v>
      </c>
      <c r="K5340" s="15">
        <v>30583521</v>
      </c>
      <c r="L5340" s="13" t="s">
        <v>26</v>
      </c>
      <c r="M5340" s="7">
        <v>0.49</v>
      </c>
      <c r="N5340" s="17"/>
    </row>
    <row r="5341" spans="1:14" ht="47.25">
      <c r="A5341" s="6">
        <v>5339</v>
      </c>
      <c r="B5341" s="8" t="s">
        <v>30379</v>
      </c>
      <c r="C5341" s="9" t="s">
        <v>30383</v>
      </c>
      <c r="D5341" s="10" t="s">
        <v>6474</v>
      </c>
      <c r="E5341" s="11" t="s">
        <v>30384</v>
      </c>
      <c r="F5341" s="6">
        <v>315357</v>
      </c>
      <c r="G5341" s="6" t="s">
        <v>6254</v>
      </c>
      <c r="H5341" s="16">
        <v>47051204.039999999</v>
      </c>
      <c r="I5341" s="12" t="s">
        <v>4003</v>
      </c>
      <c r="J5341" s="12" t="s">
        <v>2109</v>
      </c>
      <c r="K5341" s="15">
        <v>42003075</v>
      </c>
      <c r="L5341" s="13" t="s">
        <v>4326</v>
      </c>
      <c r="M5341" s="7">
        <v>1</v>
      </c>
      <c r="N5341" s="17"/>
    </row>
    <row r="5342" spans="1:14" ht="78.75">
      <c r="A5342" s="6">
        <v>5340</v>
      </c>
      <c r="B5342" s="8" t="s">
        <v>30379</v>
      </c>
      <c r="C5342" s="9" t="s">
        <v>30385</v>
      </c>
      <c r="D5342" s="10" t="s">
        <v>5810</v>
      </c>
      <c r="E5342" s="11" t="s">
        <v>30386</v>
      </c>
      <c r="F5342" s="6">
        <v>344469</v>
      </c>
      <c r="G5342" s="6" t="s">
        <v>6254</v>
      </c>
      <c r="H5342" s="16">
        <v>116492608.40000001</v>
      </c>
      <c r="I5342" s="12" t="s">
        <v>7165</v>
      </c>
      <c r="J5342" s="12" t="s">
        <v>29156</v>
      </c>
      <c r="K5342" s="15">
        <v>101438439</v>
      </c>
      <c r="L5342" s="13" t="s">
        <v>4326</v>
      </c>
      <c r="M5342" s="7">
        <v>1</v>
      </c>
      <c r="N5342" s="17"/>
    </row>
    <row r="5343" spans="1:14" ht="47.25">
      <c r="A5343" s="6">
        <v>5341</v>
      </c>
      <c r="B5343" s="8" t="s">
        <v>30379</v>
      </c>
      <c r="C5343" s="9" t="s">
        <v>30383</v>
      </c>
      <c r="D5343" s="10" t="s">
        <v>6474</v>
      </c>
      <c r="E5343" s="11" t="s">
        <v>30387</v>
      </c>
      <c r="F5343" s="6">
        <v>371339</v>
      </c>
      <c r="G5343" s="6" t="s">
        <v>6254</v>
      </c>
      <c r="H5343" s="16">
        <v>223172103.22999999</v>
      </c>
      <c r="I5343" s="12" t="s">
        <v>27185</v>
      </c>
      <c r="J5343" s="12" t="s">
        <v>29178</v>
      </c>
      <c r="K5343" s="15">
        <v>151086435</v>
      </c>
      <c r="L5343" s="13" t="s">
        <v>4326</v>
      </c>
      <c r="M5343" s="7">
        <v>1</v>
      </c>
      <c r="N5343" s="17"/>
    </row>
    <row r="5344" spans="1:14" ht="110.25">
      <c r="A5344" s="6">
        <v>5342</v>
      </c>
      <c r="B5344" s="8" t="s">
        <v>30379</v>
      </c>
      <c r="C5344" s="9" t="s">
        <v>30383</v>
      </c>
      <c r="D5344" s="10" t="s">
        <v>6474</v>
      </c>
      <c r="E5344" s="11" t="s">
        <v>30388</v>
      </c>
      <c r="F5344" s="6">
        <v>446561</v>
      </c>
      <c r="G5344" s="6" t="s">
        <v>6254</v>
      </c>
      <c r="H5344" s="16">
        <v>235890337.34</v>
      </c>
      <c r="I5344" s="12" t="s">
        <v>20899</v>
      </c>
      <c r="J5344" s="12" t="s">
        <v>6963</v>
      </c>
      <c r="K5344" s="15">
        <v>47789460</v>
      </c>
      <c r="L5344" s="13" t="s">
        <v>4326</v>
      </c>
      <c r="M5344" s="7">
        <v>1</v>
      </c>
      <c r="N5344" s="17"/>
    </row>
    <row r="5345" spans="1:14" ht="63">
      <c r="A5345" s="6">
        <v>5343</v>
      </c>
      <c r="B5345" s="8" t="s">
        <v>30379</v>
      </c>
      <c r="C5345" s="9" t="s">
        <v>30389</v>
      </c>
      <c r="D5345" s="10" t="s">
        <v>30390</v>
      </c>
      <c r="E5345" s="11" t="s">
        <v>30391</v>
      </c>
      <c r="F5345" s="6">
        <v>29507</v>
      </c>
      <c r="G5345" s="6" t="s">
        <v>5245</v>
      </c>
      <c r="H5345" s="16">
        <v>52854702.93</v>
      </c>
      <c r="I5345" s="12" t="s">
        <v>30392</v>
      </c>
      <c r="J5345" s="12" t="s">
        <v>30393</v>
      </c>
      <c r="K5345" s="15">
        <v>42124318</v>
      </c>
      <c r="L5345" s="13" t="s">
        <v>26</v>
      </c>
      <c r="M5345" s="7">
        <v>0.51</v>
      </c>
      <c r="N5345" s="17"/>
    </row>
    <row r="5346" spans="1:14" ht="63">
      <c r="A5346" s="6">
        <v>5344</v>
      </c>
      <c r="B5346" s="8" t="s">
        <v>30379</v>
      </c>
      <c r="C5346" s="9" t="s">
        <v>30389</v>
      </c>
      <c r="D5346" s="10" t="s">
        <v>30390</v>
      </c>
      <c r="E5346" s="11" t="s">
        <v>30391</v>
      </c>
      <c r="F5346" s="6">
        <v>29507</v>
      </c>
      <c r="G5346" s="6" t="s">
        <v>5245</v>
      </c>
      <c r="H5346" s="16">
        <v>52854702.93</v>
      </c>
      <c r="I5346" s="12" t="s">
        <v>30392</v>
      </c>
      <c r="J5346" s="12" t="s">
        <v>30393</v>
      </c>
      <c r="K5346" s="15">
        <v>42124318</v>
      </c>
      <c r="L5346" s="13" t="s">
        <v>26</v>
      </c>
      <c r="M5346" s="7">
        <v>0.49</v>
      </c>
      <c r="N5346" s="17"/>
    </row>
    <row r="5347" spans="1:14" ht="63">
      <c r="A5347" s="6">
        <v>5345</v>
      </c>
      <c r="B5347" s="8" t="s">
        <v>30379</v>
      </c>
      <c r="C5347" s="9" t="s">
        <v>30394</v>
      </c>
      <c r="D5347" s="10" t="s">
        <v>30395</v>
      </c>
      <c r="E5347" s="11" t="s">
        <v>30396</v>
      </c>
      <c r="F5347" s="6">
        <v>29989</v>
      </c>
      <c r="G5347" s="6" t="s">
        <v>5245</v>
      </c>
      <c r="H5347" s="16">
        <v>45534313.68</v>
      </c>
      <c r="I5347" s="12" t="s">
        <v>30397</v>
      </c>
      <c r="J5347" s="12" t="s">
        <v>30393</v>
      </c>
      <c r="K5347" s="15">
        <v>34771140</v>
      </c>
      <c r="L5347" s="13" t="s">
        <v>26</v>
      </c>
      <c r="M5347" s="7">
        <v>0.4</v>
      </c>
      <c r="N5347" s="17"/>
    </row>
    <row r="5348" spans="1:14" ht="63">
      <c r="A5348" s="6">
        <v>5346</v>
      </c>
      <c r="B5348" s="8" t="s">
        <v>30379</v>
      </c>
      <c r="C5348" s="9" t="s">
        <v>30394</v>
      </c>
      <c r="D5348" s="10" t="s">
        <v>30395</v>
      </c>
      <c r="E5348" s="11" t="s">
        <v>30396</v>
      </c>
      <c r="F5348" s="6">
        <v>29989</v>
      </c>
      <c r="G5348" s="6" t="s">
        <v>5245</v>
      </c>
      <c r="H5348" s="16">
        <v>45534313.68</v>
      </c>
      <c r="I5348" s="12" t="s">
        <v>30397</v>
      </c>
      <c r="J5348" s="12" t="s">
        <v>30393</v>
      </c>
      <c r="K5348" s="15">
        <v>34771140</v>
      </c>
      <c r="L5348" s="13" t="s">
        <v>26</v>
      </c>
      <c r="M5348" s="7">
        <v>0.6</v>
      </c>
      <c r="N5348" s="17"/>
    </row>
    <row r="5349" spans="1:14" ht="78.75">
      <c r="A5349" s="6">
        <v>5347</v>
      </c>
      <c r="B5349" s="8" t="s">
        <v>30379</v>
      </c>
      <c r="C5349" s="9" t="s">
        <v>30398</v>
      </c>
      <c r="D5349" s="10" t="s">
        <v>30399</v>
      </c>
      <c r="E5349" s="11" t="s">
        <v>30400</v>
      </c>
      <c r="F5349" s="6">
        <v>126122</v>
      </c>
      <c r="G5349" s="6" t="s">
        <v>5245</v>
      </c>
      <c r="H5349" s="16">
        <v>83520188.989999995</v>
      </c>
      <c r="I5349" s="12" t="s">
        <v>30401</v>
      </c>
      <c r="J5349" s="12" t="s">
        <v>13139</v>
      </c>
      <c r="K5349" s="15">
        <v>47880000</v>
      </c>
      <c r="L5349" s="13" t="s">
        <v>26</v>
      </c>
      <c r="M5349" s="7">
        <v>0.49</v>
      </c>
      <c r="N5349" s="17"/>
    </row>
    <row r="5350" spans="1:14" ht="78.75">
      <c r="A5350" s="6">
        <v>5348</v>
      </c>
      <c r="B5350" s="8" t="s">
        <v>30379</v>
      </c>
      <c r="C5350" s="9" t="s">
        <v>30398</v>
      </c>
      <c r="D5350" s="10" t="s">
        <v>30399</v>
      </c>
      <c r="E5350" s="11" t="s">
        <v>30400</v>
      </c>
      <c r="F5350" s="6">
        <v>126122</v>
      </c>
      <c r="G5350" s="6" t="s">
        <v>5245</v>
      </c>
      <c r="H5350" s="16">
        <v>83520188.989999995</v>
      </c>
      <c r="I5350" s="12" t="s">
        <v>30401</v>
      </c>
      <c r="J5350" s="12" t="s">
        <v>13139</v>
      </c>
      <c r="K5350" s="15">
        <v>47880000</v>
      </c>
      <c r="L5350" s="13" t="s">
        <v>26</v>
      </c>
      <c r="M5350" s="7">
        <v>0.51</v>
      </c>
      <c r="N5350" s="17"/>
    </row>
    <row r="5351" spans="1:14" ht="47.25">
      <c r="A5351" s="6">
        <v>5349</v>
      </c>
      <c r="B5351" s="8" t="s">
        <v>30379</v>
      </c>
      <c r="C5351" s="9" t="s">
        <v>30402</v>
      </c>
      <c r="D5351" s="10" t="s">
        <v>623</v>
      </c>
      <c r="E5351" s="11" t="s">
        <v>30403</v>
      </c>
      <c r="F5351" s="6">
        <v>347381</v>
      </c>
      <c r="G5351" s="6" t="s">
        <v>5245</v>
      </c>
      <c r="H5351" s="16">
        <v>71000000</v>
      </c>
      <c r="I5351" s="12" t="s">
        <v>4746</v>
      </c>
      <c r="J5351" s="12" t="s">
        <v>1814</v>
      </c>
      <c r="K5351" s="15">
        <v>10021913</v>
      </c>
      <c r="L5351" s="13" t="s">
        <v>4326</v>
      </c>
      <c r="M5351" s="7">
        <v>1</v>
      </c>
      <c r="N5351" s="17"/>
    </row>
    <row r="5352" spans="1:14" ht="63">
      <c r="A5352" s="6">
        <v>5350</v>
      </c>
      <c r="B5352" s="8" t="s">
        <v>30379</v>
      </c>
      <c r="C5352" s="9" t="s">
        <v>30404</v>
      </c>
      <c r="D5352" s="10" t="s">
        <v>30405</v>
      </c>
      <c r="E5352" s="11" t="s">
        <v>30406</v>
      </c>
      <c r="F5352" s="6">
        <v>115563</v>
      </c>
      <c r="G5352" s="6" t="s">
        <v>5245</v>
      </c>
      <c r="H5352" s="16">
        <v>68632231.299999997</v>
      </c>
      <c r="I5352" s="12" t="s">
        <v>30407</v>
      </c>
      <c r="J5352" s="12" t="s">
        <v>2306</v>
      </c>
      <c r="K5352" s="15">
        <v>54857760</v>
      </c>
      <c r="L5352" s="13" t="s">
        <v>26</v>
      </c>
      <c r="M5352" s="7">
        <v>0.6</v>
      </c>
      <c r="N5352" s="17"/>
    </row>
    <row r="5353" spans="1:14" ht="63">
      <c r="A5353" s="6">
        <v>5351</v>
      </c>
      <c r="B5353" s="8" t="s">
        <v>30379</v>
      </c>
      <c r="C5353" s="9" t="s">
        <v>30404</v>
      </c>
      <c r="D5353" s="10" t="s">
        <v>30405</v>
      </c>
      <c r="E5353" s="11" t="s">
        <v>30406</v>
      </c>
      <c r="F5353" s="6">
        <v>115563</v>
      </c>
      <c r="G5353" s="6" t="s">
        <v>5245</v>
      </c>
      <c r="H5353" s="16">
        <v>68632231.299999997</v>
      </c>
      <c r="I5353" s="12" t="s">
        <v>30407</v>
      </c>
      <c r="J5353" s="12" t="s">
        <v>2306</v>
      </c>
      <c r="K5353" s="15">
        <v>54857760</v>
      </c>
      <c r="L5353" s="13" t="s">
        <v>26</v>
      </c>
      <c r="M5353" s="7">
        <v>0.4</v>
      </c>
      <c r="N5353" s="17"/>
    </row>
    <row r="5354" spans="1:14" ht="63">
      <c r="A5354" s="6">
        <v>5352</v>
      </c>
      <c r="B5354" s="8" t="s">
        <v>30379</v>
      </c>
      <c r="C5354" s="9" t="s">
        <v>30408</v>
      </c>
      <c r="D5354" s="10" t="s">
        <v>30409</v>
      </c>
      <c r="E5354" s="11" t="s">
        <v>30410</v>
      </c>
      <c r="F5354" s="6">
        <v>500090</v>
      </c>
      <c r="G5354" s="6" t="s">
        <v>5245</v>
      </c>
      <c r="H5354" s="16">
        <v>29960173.350000001</v>
      </c>
      <c r="I5354" s="12"/>
      <c r="J5354" s="12"/>
      <c r="K5354" s="15">
        <v>0</v>
      </c>
      <c r="L5354" s="13" t="s">
        <v>4326</v>
      </c>
      <c r="M5354" s="7">
        <v>1</v>
      </c>
      <c r="N5354" s="17"/>
    </row>
    <row r="5355" spans="1:14" ht="63">
      <c r="A5355" s="6">
        <v>5353</v>
      </c>
      <c r="B5355" s="8" t="s">
        <v>30379</v>
      </c>
      <c r="C5355" s="9" t="s">
        <v>30398</v>
      </c>
      <c r="D5355" s="10" t="s">
        <v>30399</v>
      </c>
      <c r="E5355" s="11" t="s">
        <v>30411</v>
      </c>
      <c r="F5355" s="6">
        <v>129426</v>
      </c>
      <c r="G5355" s="6" t="s">
        <v>5245</v>
      </c>
      <c r="H5355" s="16">
        <v>46705195.280000001</v>
      </c>
      <c r="I5355" s="12" t="s">
        <v>30401</v>
      </c>
      <c r="J5355" s="12" t="s">
        <v>13238</v>
      </c>
      <c r="K5355" s="15">
        <v>34500000</v>
      </c>
      <c r="L5355" s="13" t="s">
        <v>26</v>
      </c>
      <c r="M5355" s="7">
        <v>0.49</v>
      </c>
      <c r="N5355" s="17"/>
    </row>
    <row r="5356" spans="1:14" ht="63">
      <c r="A5356" s="6">
        <v>5354</v>
      </c>
      <c r="B5356" s="8" t="s">
        <v>30379</v>
      </c>
      <c r="C5356" s="9" t="s">
        <v>30398</v>
      </c>
      <c r="D5356" s="10" t="s">
        <v>30399</v>
      </c>
      <c r="E5356" s="11" t="s">
        <v>30411</v>
      </c>
      <c r="F5356" s="6">
        <v>129426</v>
      </c>
      <c r="G5356" s="6" t="s">
        <v>5245</v>
      </c>
      <c r="H5356" s="16">
        <v>46705195.280000001</v>
      </c>
      <c r="I5356" s="12" t="s">
        <v>30401</v>
      </c>
      <c r="J5356" s="12" t="s">
        <v>13238</v>
      </c>
      <c r="K5356" s="15">
        <v>34500000</v>
      </c>
      <c r="L5356" s="13" t="s">
        <v>26</v>
      </c>
      <c r="M5356" s="7">
        <v>0.51</v>
      </c>
      <c r="N5356" s="17"/>
    </row>
    <row r="5357" spans="1:14" ht="47.25">
      <c r="A5357" s="6">
        <v>5355</v>
      </c>
      <c r="B5357" s="8" t="s">
        <v>30379</v>
      </c>
      <c r="C5357" s="9" t="s">
        <v>30412</v>
      </c>
      <c r="D5357" s="10" t="s">
        <v>30413</v>
      </c>
      <c r="E5357" s="11" t="s">
        <v>30414</v>
      </c>
      <c r="F5357" s="6">
        <v>479859</v>
      </c>
      <c r="G5357" s="6" t="s">
        <v>5245</v>
      </c>
      <c r="H5357" s="16">
        <v>53287506.369999997</v>
      </c>
      <c r="I5357" s="12" t="s">
        <v>1943</v>
      </c>
      <c r="J5357" s="12" t="s">
        <v>6678</v>
      </c>
      <c r="K5357" s="15">
        <v>10610333</v>
      </c>
      <c r="L5357" s="13" t="s">
        <v>14</v>
      </c>
      <c r="M5357" s="7">
        <v>0.51</v>
      </c>
      <c r="N5357" s="17"/>
    </row>
    <row r="5358" spans="1:14" ht="47.25">
      <c r="A5358" s="6">
        <v>5356</v>
      </c>
      <c r="B5358" s="8" t="s">
        <v>30379</v>
      </c>
      <c r="C5358" s="9" t="s">
        <v>30412</v>
      </c>
      <c r="D5358" s="10" t="s">
        <v>30413</v>
      </c>
      <c r="E5358" s="11" t="s">
        <v>30414</v>
      </c>
      <c r="F5358" s="6">
        <v>479859</v>
      </c>
      <c r="G5358" s="6" t="s">
        <v>5245</v>
      </c>
      <c r="H5358" s="16">
        <v>53287506.369999997</v>
      </c>
      <c r="I5358" s="12" t="s">
        <v>1943</v>
      </c>
      <c r="J5358" s="12" t="s">
        <v>6678</v>
      </c>
      <c r="K5358" s="15">
        <v>10610333</v>
      </c>
      <c r="L5358" s="13" t="s">
        <v>14</v>
      </c>
      <c r="M5358" s="7">
        <v>0.49</v>
      </c>
      <c r="N5358" s="17"/>
    </row>
    <row r="5359" spans="1:14" ht="47.25">
      <c r="A5359" s="6">
        <v>5357</v>
      </c>
      <c r="B5359" s="8" t="s">
        <v>30379</v>
      </c>
      <c r="C5359" s="9" t="s">
        <v>30415</v>
      </c>
      <c r="D5359" s="10" t="s">
        <v>30416</v>
      </c>
      <c r="E5359" s="11" t="s">
        <v>30417</v>
      </c>
      <c r="F5359" s="6">
        <v>312137</v>
      </c>
      <c r="G5359" s="6" t="s">
        <v>9558</v>
      </c>
      <c r="H5359" s="16">
        <v>23971592.100000001</v>
      </c>
      <c r="I5359" s="12" t="s">
        <v>24916</v>
      </c>
      <c r="J5359" s="12" t="s">
        <v>2290</v>
      </c>
      <c r="K5359" s="15">
        <v>21948922</v>
      </c>
      <c r="L5359" s="13" t="s">
        <v>26</v>
      </c>
      <c r="M5359" s="7">
        <v>0.51</v>
      </c>
      <c r="N5359" s="17"/>
    </row>
    <row r="5360" spans="1:14" ht="47.25">
      <c r="A5360" s="6">
        <v>5358</v>
      </c>
      <c r="B5360" s="8" t="s">
        <v>30379</v>
      </c>
      <c r="C5360" s="9" t="s">
        <v>30415</v>
      </c>
      <c r="D5360" s="10" t="s">
        <v>30416</v>
      </c>
      <c r="E5360" s="11" t="s">
        <v>30417</v>
      </c>
      <c r="F5360" s="6">
        <v>312137</v>
      </c>
      <c r="G5360" s="6" t="s">
        <v>9558</v>
      </c>
      <c r="H5360" s="16">
        <v>23971592.100000001</v>
      </c>
      <c r="I5360" s="12" t="s">
        <v>24916</v>
      </c>
      <c r="J5360" s="12" t="s">
        <v>2290</v>
      </c>
      <c r="K5360" s="15">
        <v>21948922</v>
      </c>
      <c r="L5360" s="13" t="s">
        <v>26</v>
      </c>
      <c r="M5360" s="7">
        <v>0.49</v>
      </c>
      <c r="N5360" s="17"/>
    </row>
    <row r="5361" spans="1:14" ht="47.25">
      <c r="A5361" s="6">
        <v>5359</v>
      </c>
      <c r="B5361" s="8" t="s">
        <v>30379</v>
      </c>
      <c r="C5361" s="9" t="s">
        <v>30418</v>
      </c>
      <c r="D5361" s="10" t="s">
        <v>6308</v>
      </c>
      <c r="E5361" s="11" t="s">
        <v>30419</v>
      </c>
      <c r="F5361" s="6">
        <v>298819</v>
      </c>
      <c r="G5361" s="6" t="s">
        <v>9558</v>
      </c>
      <c r="H5361" s="16">
        <v>19144795.460000001</v>
      </c>
      <c r="I5361" s="12" t="s">
        <v>7335</v>
      </c>
      <c r="J5361" s="12" t="s">
        <v>2290</v>
      </c>
      <c r="K5361" s="15">
        <v>2578514</v>
      </c>
      <c r="L5361" s="13" t="s">
        <v>4326</v>
      </c>
      <c r="M5361" s="7">
        <v>1</v>
      </c>
      <c r="N5361" s="17"/>
    </row>
    <row r="5362" spans="1:14" ht="63">
      <c r="A5362" s="6">
        <v>5360</v>
      </c>
      <c r="B5362" s="8" t="s">
        <v>30379</v>
      </c>
      <c r="C5362" s="9" t="s">
        <v>30420</v>
      </c>
      <c r="D5362" s="10" t="s">
        <v>6823</v>
      </c>
      <c r="E5362" s="11" t="s">
        <v>30421</v>
      </c>
      <c r="F5362" s="6">
        <v>303917</v>
      </c>
      <c r="G5362" s="6" t="s">
        <v>30422</v>
      </c>
      <c r="H5362" s="16">
        <v>60996883.859999999</v>
      </c>
      <c r="I5362" s="12" t="s">
        <v>13246</v>
      </c>
      <c r="J5362" s="12" t="s">
        <v>30423</v>
      </c>
      <c r="K5362" s="15">
        <v>28810240</v>
      </c>
      <c r="L5362" s="13" t="s">
        <v>4326</v>
      </c>
      <c r="M5362" s="7">
        <v>1</v>
      </c>
      <c r="N5362" s="17"/>
    </row>
    <row r="5363" spans="1:14" ht="63">
      <c r="A5363" s="6">
        <v>5361</v>
      </c>
      <c r="B5363" s="8" t="s">
        <v>30379</v>
      </c>
      <c r="C5363" s="9" t="s">
        <v>30420</v>
      </c>
      <c r="D5363" s="10" t="s">
        <v>6823</v>
      </c>
      <c r="E5363" s="11" t="s">
        <v>30424</v>
      </c>
      <c r="F5363" s="6">
        <v>303918</v>
      </c>
      <c r="G5363" s="6" t="s">
        <v>30422</v>
      </c>
      <c r="H5363" s="16">
        <v>47542873.090000004</v>
      </c>
      <c r="I5363" s="12" t="s">
        <v>3907</v>
      </c>
      <c r="J5363" s="12" t="s">
        <v>2091</v>
      </c>
      <c r="K5363" s="15">
        <v>0</v>
      </c>
      <c r="L5363" s="13" t="s">
        <v>4326</v>
      </c>
      <c r="M5363" s="7">
        <v>1</v>
      </c>
      <c r="N5363" s="17"/>
    </row>
    <row r="5364" spans="1:14" ht="63">
      <c r="A5364" s="6">
        <v>5362</v>
      </c>
      <c r="B5364" s="8" t="s">
        <v>30379</v>
      </c>
      <c r="C5364" s="9" t="s">
        <v>30425</v>
      </c>
      <c r="D5364" s="10" t="s">
        <v>6308</v>
      </c>
      <c r="E5364" s="11" t="s">
        <v>30426</v>
      </c>
      <c r="F5364" s="6">
        <v>303919</v>
      </c>
      <c r="G5364" s="6" t="s">
        <v>30422</v>
      </c>
      <c r="H5364" s="16">
        <v>32744345.050000001</v>
      </c>
      <c r="I5364" s="12" t="s">
        <v>3907</v>
      </c>
      <c r="J5364" s="12" t="s">
        <v>30427</v>
      </c>
      <c r="K5364" s="15">
        <v>27054342</v>
      </c>
      <c r="L5364" s="13" t="s">
        <v>4326</v>
      </c>
      <c r="M5364" s="7">
        <v>1</v>
      </c>
      <c r="N5364" s="17"/>
    </row>
    <row r="5365" spans="1:14" ht="63">
      <c r="A5365" s="6">
        <v>5363</v>
      </c>
      <c r="B5365" s="8" t="s">
        <v>30379</v>
      </c>
      <c r="C5365" s="9" t="s">
        <v>30428</v>
      </c>
      <c r="D5365" s="10" t="s">
        <v>11406</v>
      </c>
      <c r="E5365" s="11" t="s">
        <v>30429</v>
      </c>
      <c r="F5365" s="6">
        <v>88013</v>
      </c>
      <c r="G5365" s="6" t="s">
        <v>30422</v>
      </c>
      <c r="H5365" s="16">
        <v>6493008.5999999996</v>
      </c>
      <c r="I5365" s="12" t="s">
        <v>30430</v>
      </c>
      <c r="J5365" s="12" t="s">
        <v>26071</v>
      </c>
      <c r="K5365" s="15">
        <v>4686540</v>
      </c>
      <c r="L5365" s="13" t="s">
        <v>4326</v>
      </c>
      <c r="M5365" s="7">
        <v>1</v>
      </c>
      <c r="N5365" s="17"/>
    </row>
    <row r="5366" spans="1:14" ht="47.25">
      <c r="A5366" s="6">
        <v>5364</v>
      </c>
      <c r="B5366" s="8" t="s">
        <v>30379</v>
      </c>
      <c r="C5366" s="9" t="s">
        <v>30431</v>
      </c>
      <c r="D5366" s="10" t="s">
        <v>30432</v>
      </c>
      <c r="E5366" s="11" t="s">
        <v>30433</v>
      </c>
      <c r="F5366" s="6">
        <v>112992</v>
      </c>
      <c r="G5366" s="6" t="s">
        <v>30422</v>
      </c>
      <c r="H5366" s="16">
        <v>10224936.460000001</v>
      </c>
      <c r="I5366" s="12" t="s">
        <v>30434</v>
      </c>
      <c r="J5366" s="12" t="s">
        <v>26071</v>
      </c>
      <c r="K5366" s="15">
        <v>7158052</v>
      </c>
      <c r="L5366" s="13" t="s">
        <v>4326</v>
      </c>
      <c r="M5366" s="7">
        <v>1</v>
      </c>
      <c r="N5366" s="17"/>
    </row>
    <row r="5367" spans="1:14" ht="63">
      <c r="A5367" s="6">
        <v>5365</v>
      </c>
      <c r="B5367" s="8" t="s">
        <v>30379</v>
      </c>
      <c r="C5367" s="9" t="s">
        <v>30435</v>
      </c>
      <c r="D5367" s="10" t="s">
        <v>12185</v>
      </c>
      <c r="E5367" s="11" t="s">
        <v>30436</v>
      </c>
      <c r="F5367" s="6">
        <v>126123</v>
      </c>
      <c r="G5367" s="6" t="s">
        <v>30422</v>
      </c>
      <c r="H5367" s="16">
        <v>6697989</v>
      </c>
      <c r="I5367" s="12" t="s">
        <v>30401</v>
      </c>
      <c r="J5367" s="12" t="s">
        <v>30437</v>
      </c>
      <c r="K5367" s="15">
        <v>3102193</v>
      </c>
      <c r="L5367" s="13" t="s">
        <v>4326</v>
      </c>
      <c r="M5367" s="7">
        <v>1</v>
      </c>
      <c r="N5367" s="17"/>
    </row>
    <row r="5368" spans="1:14" ht="78.75">
      <c r="A5368" s="6">
        <v>5366</v>
      </c>
      <c r="B5368" s="8" t="s">
        <v>30379</v>
      </c>
      <c r="C5368" s="9" t="s">
        <v>30438</v>
      </c>
      <c r="D5368" s="10" t="s">
        <v>730</v>
      </c>
      <c r="E5368" s="11" t="s">
        <v>30439</v>
      </c>
      <c r="F5368" s="6">
        <v>120257</v>
      </c>
      <c r="G5368" s="6" t="s">
        <v>30422</v>
      </c>
      <c r="H5368" s="16">
        <v>53326713.93</v>
      </c>
      <c r="I5368" s="12" t="s">
        <v>7625</v>
      </c>
      <c r="J5368" s="12" t="s">
        <v>30440</v>
      </c>
      <c r="K5368" s="15">
        <v>41325951</v>
      </c>
      <c r="L5368" s="13" t="s">
        <v>4326</v>
      </c>
      <c r="M5368" s="7">
        <v>1</v>
      </c>
      <c r="N5368" s="17"/>
    </row>
    <row r="5369" spans="1:14" ht="63">
      <c r="A5369" s="6">
        <v>5367</v>
      </c>
      <c r="B5369" s="8" t="s">
        <v>30379</v>
      </c>
      <c r="C5369" s="9" t="s">
        <v>30415</v>
      </c>
      <c r="D5369" s="10" t="s">
        <v>30441</v>
      </c>
      <c r="E5369" s="11" t="s">
        <v>30442</v>
      </c>
      <c r="F5369" s="6">
        <v>206941</v>
      </c>
      <c r="G5369" s="6" t="s">
        <v>30422</v>
      </c>
      <c r="H5369" s="16">
        <v>37827173.899999999</v>
      </c>
      <c r="I5369" s="12" t="s">
        <v>16615</v>
      </c>
      <c r="J5369" s="12" t="s">
        <v>30443</v>
      </c>
      <c r="K5369" s="15">
        <v>25251334</v>
      </c>
      <c r="L5369" s="13" t="s">
        <v>26</v>
      </c>
      <c r="M5369" s="7">
        <v>0.51</v>
      </c>
      <c r="N5369" s="17"/>
    </row>
    <row r="5370" spans="1:14" ht="63">
      <c r="A5370" s="6">
        <v>5368</v>
      </c>
      <c r="B5370" s="8" t="s">
        <v>30379</v>
      </c>
      <c r="C5370" s="9" t="s">
        <v>30415</v>
      </c>
      <c r="D5370" s="10" t="s">
        <v>30441</v>
      </c>
      <c r="E5370" s="11" t="s">
        <v>30442</v>
      </c>
      <c r="F5370" s="6">
        <v>206941</v>
      </c>
      <c r="G5370" s="6" t="s">
        <v>30422</v>
      </c>
      <c r="H5370" s="16">
        <v>37827173.899999999</v>
      </c>
      <c r="I5370" s="12" t="s">
        <v>16615</v>
      </c>
      <c r="J5370" s="12" t="s">
        <v>30443</v>
      </c>
      <c r="K5370" s="15">
        <v>25251334</v>
      </c>
      <c r="L5370" s="13" t="s">
        <v>26</v>
      </c>
      <c r="M5370" s="7">
        <v>0.49</v>
      </c>
      <c r="N5370" s="17"/>
    </row>
    <row r="5371" spans="1:14" ht="78.75">
      <c r="A5371" s="6">
        <v>5369</v>
      </c>
      <c r="B5371" s="8" t="s">
        <v>30379</v>
      </c>
      <c r="C5371" s="9" t="s">
        <v>30444</v>
      </c>
      <c r="D5371" s="10" t="s">
        <v>6474</v>
      </c>
      <c r="E5371" s="11" t="s">
        <v>30445</v>
      </c>
      <c r="F5371" s="6">
        <v>206943</v>
      </c>
      <c r="G5371" s="6" t="s">
        <v>30422</v>
      </c>
      <c r="H5371" s="16">
        <v>69132699.269999996</v>
      </c>
      <c r="I5371" s="12" t="s">
        <v>30446</v>
      </c>
      <c r="J5371" s="12" t="s">
        <v>30447</v>
      </c>
      <c r="K5371" s="15">
        <v>53759399</v>
      </c>
      <c r="L5371" s="13" t="s">
        <v>4326</v>
      </c>
      <c r="M5371" s="7">
        <v>1</v>
      </c>
      <c r="N5371" s="17"/>
    </row>
    <row r="5372" spans="1:14" ht="94.5">
      <c r="A5372" s="6">
        <v>5370</v>
      </c>
      <c r="B5372" s="8" t="s">
        <v>30379</v>
      </c>
      <c r="C5372" s="9" t="s">
        <v>30448</v>
      </c>
      <c r="D5372" s="10" t="s">
        <v>30449</v>
      </c>
      <c r="E5372" s="11" t="s">
        <v>30450</v>
      </c>
      <c r="F5372" s="6">
        <v>177937</v>
      </c>
      <c r="G5372" s="6" t="s">
        <v>30422</v>
      </c>
      <c r="H5372" s="16">
        <v>18052310.309999999</v>
      </c>
      <c r="I5372" s="12" t="s">
        <v>7438</v>
      </c>
      <c r="J5372" s="12" t="s">
        <v>30451</v>
      </c>
      <c r="K5372" s="15">
        <v>16944979</v>
      </c>
      <c r="L5372" s="13" t="s">
        <v>4326</v>
      </c>
      <c r="M5372" s="7">
        <v>1</v>
      </c>
      <c r="N5372" s="17"/>
    </row>
    <row r="5373" spans="1:14" ht="63">
      <c r="A5373" s="6">
        <v>5371</v>
      </c>
      <c r="B5373" s="8" t="s">
        <v>30379</v>
      </c>
      <c r="C5373" s="9" t="s">
        <v>30452</v>
      </c>
      <c r="D5373" s="10" t="s">
        <v>30453</v>
      </c>
      <c r="E5373" s="11" t="s">
        <v>30454</v>
      </c>
      <c r="F5373" s="6">
        <v>213920</v>
      </c>
      <c r="G5373" s="6" t="s">
        <v>30422</v>
      </c>
      <c r="H5373" s="16">
        <v>30821936.469999999</v>
      </c>
      <c r="I5373" s="12" t="s">
        <v>21235</v>
      </c>
      <c r="J5373" s="12" t="s">
        <v>30455</v>
      </c>
      <c r="K5373" s="15">
        <v>29599354</v>
      </c>
      <c r="L5373" s="13" t="s">
        <v>4326</v>
      </c>
      <c r="M5373" s="7">
        <v>1</v>
      </c>
      <c r="N5373" s="17"/>
    </row>
    <row r="5374" spans="1:14" ht="63">
      <c r="A5374" s="6">
        <v>5372</v>
      </c>
      <c r="B5374" s="8" t="s">
        <v>30379</v>
      </c>
      <c r="C5374" s="9" t="s">
        <v>30456</v>
      </c>
      <c r="D5374" s="10" t="s">
        <v>30457</v>
      </c>
      <c r="E5374" s="11" t="s">
        <v>30458</v>
      </c>
      <c r="F5374" s="6">
        <v>266454</v>
      </c>
      <c r="G5374" s="6" t="s">
        <v>30422</v>
      </c>
      <c r="H5374" s="16">
        <v>18578614.199999999</v>
      </c>
      <c r="I5374" s="12" t="s">
        <v>14869</v>
      </c>
      <c r="J5374" s="12" t="s">
        <v>30459</v>
      </c>
      <c r="K5374" s="15">
        <v>15872353</v>
      </c>
      <c r="L5374" s="13" t="s">
        <v>4326</v>
      </c>
      <c r="M5374" s="7">
        <v>1</v>
      </c>
      <c r="N5374" s="17"/>
    </row>
    <row r="5375" spans="1:14" ht="63">
      <c r="A5375" s="6">
        <v>5373</v>
      </c>
      <c r="B5375" s="8" t="s">
        <v>30379</v>
      </c>
      <c r="C5375" s="9" t="s">
        <v>30460</v>
      </c>
      <c r="D5375" s="10" t="s">
        <v>6474</v>
      </c>
      <c r="E5375" s="11" t="s">
        <v>30461</v>
      </c>
      <c r="F5375" s="6">
        <v>299500</v>
      </c>
      <c r="G5375" s="6" t="s">
        <v>30422</v>
      </c>
      <c r="H5375" s="16">
        <v>30741141.370000001</v>
      </c>
      <c r="I5375" s="12" t="s">
        <v>7162</v>
      </c>
      <c r="J5375" s="12" t="s">
        <v>30462</v>
      </c>
      <c r="K5375" s="15">
        <v>27556395</v>
      </c>
      <c r="L5375" s="13" t="s">
        <v>4326</v>
      </c>
      <c r="M5375" s="7">
        <v>1</v>
      </c>
      <c r="N5375" s="17"/>
    </row>
    <row r="5376" spans="1:14" ht="63">
      <c r="A5376" s="6">
        <v>5374</v>
      </c>
      <c r="B5376" s="8" t="s">
        <v>30379</v>
      </c>
      <c r="C5376" s="9" t="s">
        <v>30460</v>
      </c>
      <c r="D5376" s="10" t="s">
        <v>6474</v>
      </c>
      <c r="E5376" s="11" t="s">
        <v>30463</v>
      </c>
      <c r="F5376" s="6">
        <v>299503</v>
      </c>
      <c r="G5376" s="6" t="s">
        <v>30422</v>
      </c>
      <c r="H5376" s="16">
        <v>10863612.67</v>
      </c>
      <c r="I5376" s="12" t="s">
        <v>7162</v>
      </c>
      <c r="J5376" s="12" t="s">
        <v>26576</v>
      </c>
      <c r="K5376" s="15">
        <v>9228266</v>
      </c>
      <c r="L5376" s="13" t="s">
        <v>4326</v>
      </c>
      <c r="M5376" s="7">
        <v>1</v>
      </c>
      <c r="N5376" s="17"/>
    </row>
    <row r="5377" spans="1:14" ht="63">
      <c r="A5377" s="6">
        <v>5375</v>
      </c>
      <c r="B5377" s="8" t="s">
        <v>30379</v>
      </c>
      <c r="C5377" s="9" t="s">
        <v>30438</v>
      </c>
      <c r="D5377" s="10" t="s">
        <v>730</v>
      </c>
      <c r="E5377" s="11" t="s">
        <v>30464</v>
      </c>
      <c r="F5377" s="6">
        <v>161785</v>
      </c>
      <c r="G5377" s="6" t="s">
        <v>30422</v>
      </c>
      <c r="H5377" s="16">
        <v>26314041.600000001</v>
      </c>
      <c r="I5377" s="12" t="s">
        <v>30465</v>
      </c>
      <c r="J5377" s="12" t="s">
        <v>30466</v>
      </c>
      <c r="K5377" s="15">
        <v>20396630</v>
      </c>
      <c r="L5377" s="13" t="s">
        <v>4326</v>
      </c>
      <c r="M5377" s="7">
        <v>1</v>
      </c>
      <c r="N5377" s="17"/>
    </row>
    <row r="5378" spans="1:14" ht="47.25">
      <c r="A5378" s="6">
        <v>5376</v>
      </c>
      <c r="B5378" s="8" t="s">
        <v>30379</v>
      </c>
      <c r="C5378" s="9" t="s">
        <v>30467</v>
      </c>
      <c r="D5378" s="10" t="s">
        <v>30468</v>
      </c>
      <c r="E5378" s="11" t="s">
        <v>30469</v>
      </c>
      <c r="F5378" s="6">
        <v>197358</v>
      </c>
      <c r="G5378" s="6" t="s">
        <v>30422</v>
      </c>
      <c r="H5378" s="16">
        <v>18589455.370000001</v>
      </c>
      <c r="I5378" s="12" t="s">
        <v>14870</v>
      </c>
      <c r="J5378" s="12" t="s">
        <v>30470</v>
      </c>
      <c r="K5378" s="15">
        <v>16653651</v>
      </c>
      <c r="L5378" s="13" t="s">
        <v>4326</v>
      </c>
      <c r="M5378" s="7">
        <v>1</v>
      </c>
      <c r="N5378" s="17"/>
    </row>
    <row r="5379" spans="1:14" ht="78.75">
      <c r="A5379" s="6">
        <v>5377</v>
      </c>
      <c r="B5379" s="8" t="s">
        <v>30379</v>
      </c>
      <c r="C5379" s="9" t="s">
        <v>30471</v>
      </c>
      <c r="D5379" s="10" t="s">
        <v>30472</v>
      </c>
      <c r="E5379" s="11" t="s">
        <v>30473</v>
      </c>
      <c r="F5379" s="6">
        <v>395133</v>
      </c>
      <c r="G5379" s="6" t="s">
        <v>30422</v>
      </c>
      <c r="H5379" s="16">
        <v>12804200.83</v>
      </c>
      <c r="I5379" s="12" t="s">
        <v>7409</v>
      </c>
      <c r="J5379" s="12" t="s">
        <v>30474</v>
      </c>
      <c r="K5379" s="15">
        <v>11913738</v>
      </c>
      <c r="L5379" s="13" t="s">
        <v>26</v>
      </c>
      <c r="M5379" s="7">
        <v>0.51</v>
      </c>
      <c r="N5379" s="17"/>
    </row>
    <row r="5380" spans="1:14" ht="78.75">
      <c r="A5380" s="6">
        <v>5378</v>
      </c>
      <c r="B5380" s="8" t="s">
        <v>30379</v>
      </c>
      <c r="C5380" s="9" t="s">
        <v>30471</v>
      </c>
      <c r="D5380" s="10" t="s">
        <v>30472</v>
      </c>
      <c r="E5380" s="11" t="s">
        <v>30473</v>
      </c>
      <c r="F5380" s="6">
        <v>395133</v>
      </c>
      <c r="G5380" s="6" t="s">
        <v>30422</v>
      </c>
      <c r="H5380" s="16">
        <v>12804200.83</v>
      </c>
      <c r="I5380" s="12" t="s">
        <v>7409</v>
      </c>
      <c r="J5380" s="12" t="s">
        <v>30474</v>
      </c>
      <c r="K5380" s="15">
        <v>11913738</v>
      </c>
      <c r="L5380" s="13" t="s">
        <v>26</v>
      </c>
      <c r="M5380" s="7">
        <v>0.49</v>
      </c>
      <c r="N5380" s="17"/>
    </row>
    <row r="5381" spans="1:14" ht="47.25">
      <c r="A5381" s="6">
        <v>5379</v>
      </c>
      <c r="B5381" s="8" t="s">
        <v>30379</v>
      </c>
      <c r="C5381" s="9" t="s">
        <v>30475</v>
      </c>
      <c r="D5381" s="10" t="s">
        <v>30476</v>
      </c>
      <c r="E5381" s="11" t="s">
        <v>30477</v>
      </c>
      <c r="F5381" s="6">
        <v>409543</v>
      </c>
      <c r="G5381" s="6" t="s">
        <v>30422</v>
      </c>
      <c r="H5381" s="16">
        <v>22667456.300000001</v>
      </c>
      <c r="I5381" s="12" t="s">
        <v>13233</v>
      </c>
      <c r="J5381" s="12" t="s">
        <v>1973</v>
      </c>
      <c r="K5381" s="15">
        <v>17019361</v>
      </c>
      <c r="L5381" s="13" t="s">
        <v>4326</v>
      </c>
      <c r="M5381" s="7">
        <v>1</v>
      </c>
      <c r="N5381" s="17"/>
    </row>
    <row r="5382" spans="1:14" ht="63">
      <c r="A5382" s="6">
        <v>5380</v>
      </c>
      <c r="B5382" s="8" t="s">
        <v>30379</v>
      </c>
      <c r="C5382" s="9" t="s">
        <v>30478</v>
      </c>
      <c r="D5382" s="10" t="s">
        <v>30479</v>
      </c>
      <c r="E5382" s="11" t="s">
        <v>30480</v>
      </c>
      <c r="F5382" s="6">
        <v>395134</v>
      </c>
      <c r="G5382" s="6" t="s">
        <v>30422</v>
      </c>
      <c r="H5382" s="16">
        <v>10572193.75</v>
      </c>
      <c r="I5382" s="12" t="s">
        <v>7359</v>
      </c>
      <c r="J5382" s="12" t="s">
        <v>30481</v>
      </c>
      <c r="K5382" s="15">
        <v>2996001</v>
      </c>
      <c r="L5382" s="13" t="s">
        <v>4326</v>
      </c>
      <c r="M5382" s="7">
        <v>1</v>
      </c>
      <c r="N5382" s="17"/>
    </row>
    <row r="5383" spans="1:14" ht="63">
      <c r="A5383" s="6">
        <v>5381</v>
      </c>
      <c r="B5383" s="8" t="s">
        <v>30379</v>
      </c>
      <c r="C5383" s="9" t="s">
        <v>30482</v>
      </c>
      <c r="D5383" s="10" t="s">
        <v>30483</v>
      </c>
      <c r="E5383" s="11" t="s">
        <v>30484</v>
      </c>
      <c r="F5383" s="6">
        <v>496602</v>
      </c>
      <c r="G5383" s="6" t="s">
        <v>30422</v>
      </c>
      <c r="H5383" s="16">
        <v>10214218.439999999</v>
      </c>
      <c r="I5383" s="12" t="s">
        <v>6914</v>
      </c>
      <c r="J5383" s="12" t="s">
        <v>30485</v>
      </c>
      <c r="K5383" s="15">
        <v>0</v>
      </c>
      <c r="L5383" s="13" t="s">
        <v>4326</v>
      </c>
      <c r="M5383" s="7">
        <v>1</v>
      </c>
      <c r="N5383" s="17"/>
    </row>
    <row r="5384" spans="1:14" ht="63">
      <c r="A5384" s="6">
        <v>5382</v>
      </c>
      <c r="B5384" s="8" t="s">
        <v>30379</v>
      </c>
      <c r="C5384" s="9" t="s">
        <v>30486</v>
      </c>
      <c r="D5384" s="10" t="s">
        <v>30487</v>
      </c>
      <c r="E5384" s="11" t="s">
        <v>30488</v>
      </c>
      <c r="F5384" s="6">
        <v>496603</v>
      </c>
      <c r="G5384" s="6" t="s">
        <v>30422</v>
      </c>
      <c r="H5384" s="16">
        <v>8344171.0199999996</v>
      </c>
      <c r="I5384" s="12" t="s">
        <v>1824</v>
      </c>
      <c r="J5384" s="12" t="s">
        <v>1596</v>
      </c>
      <c r="K5384" s="15">
        <v>0</v>
      </c>
      <c r="L5384" s="13" t="s">
        <v>4326</v>
      </c>
      <c r="M5384" s="7">
        <v>1</v>
      </c>
      <c r="N5384" s="17"/>
    </row>
    <row r="5385" spans="1:14" ht="78.75">
      <c r="A5385" s="6">
        <v>5383</v>
      </c>
      <c r="B5385" s="8" t="s">
        <v>30379</v>
      </c>
      <c r="C5385" s="9" t="s">
        <v>30489</v>
      </c>
      <c r="D5385" s="10" t="s">
        <v>30490</v>
      </c>
      <c r="E5385" s="11" t="s">
        <v>30491</v>
      </c>
      <c r="F5385" s="6">
        <v>506335</v>
      </c>
      <c r="G5385" s="6" t="s">
        <v>30422</v>
      </c>
      <c r="H5385" s="16">
        <v>13849678.550000001</v>
      </c>
      <c r="I5385" s="12" t="s">
        <v>1713</v>
      </c>
      <c r="J5385" s="12" t="s">
        <v>26565</v>
      </c>
      <c r="K5385" s="15">
        <v>0</v>
      </c>
      <c r="L5385" s="13" t="s">
        <v>4326</v>
      </c>
      <c r="M5385" s="7">
        <v>1</v>
      </c>
      <c r="N5385" s="17"/>
    </row>
    <row r="5386" spans="1:14" ht="47.25">
      <c r="A5386" s="6">
        <v>5384</v>
      </c>
      <c r="B5386" s="8" t="s">
        <v>30379</v>
      </c>
      <c r="C5386" s="9" t="s">
        <v>30492</v>
      </c>
      <c r="D5386" s="10" t="s">
        <v>30493</v>
      </c>
      <c r="E5386" s="11" t="s">
        <v>30494</v>
      </c>
      <c r="F5386" s="6">
        <v>507683</v>
      </c>
      <c r="G5386" s="6" t="s">
        <v>30422</v>
      </c>
      <c r="H5386" s="16">
        <v>14101950.1</v>
      </c>
      <c r="I5386" s="12" t="s">
        <v>5762</v>
      </c>
      <c r="J5386" s="12" t="s">
        <v>13192</v>
      </c>
      <c r="K5386" s="15">
        <v>0</v>
      </c>
      <c r="L5386" s="13" t="s">
        <v>4326</v>
      </c>
      <c r="M5386" s="7">
        <v>1</v>
      </c>
      <c r="N5386" s="17"/>
    </row>
    <row r="5387" spans="1:14" ht="63">
      <c r="A5387" s="6">
        <v>5385</v>
      </c>
      <c r="B5387" s="8" t="s">
        <v>30379</v>
      </c>
      <c r="C5387" s="9" t="s">
        <v>30495</v>
      </c>
      <c r="D5387" s="10" t="s">
        <v>30496</v>
      </c>
      <c r="E5387" s="11" t="s">
        <v>30497</v>
      </c>
      <c r="F5387" s="6">
        <v>507684</v>
      </c>
      <c r="G5387" s="6" t="s">
        <v>30422</v>
      </c>
      <c r="H5387" s="16">
        <v>2393406.25</v>
      </c>
      <c r="I5387" s="12" t="s">
        <v>5205</v>
      </c>
      <c r="J5387" s="12" t="s">
        <v>7275</v>
      </c>
      <c r="K5387" s="15">
        <v>0</v>
      </c>
      <c r="L5387" s="13" t="s">
        <v>4326</v>
      </c>
      <c r="M5387" s="7">
        <v>1</v>
      </c>
      <c r="N5387" s="17"/>
    </row>
    <row r="5388" spans="1:14" ht="63">
      <c r="A5388" s="6">
        <v>5386</v>
      </c>
      <c r="B5388" s="8" t="s">
        <v>30379</v>
      </c>
      <c r="C5388" s="9" t="s">
        <v>30498</v>
      </c>
      <c r="D5388" s="10" t="s">
        <v>30499</v>
      </c>
      <c r="E5388" s="11" t="s">
        <v>30500</v>
      </c>
      <c r="F5388" s="6">
        <v>507685</v>
      </c>
      <c r="G5388" s="6" t="s">
        <v>30422</v>
      </c>
      <c r="H5388" s="16">
        <v>6014998.1500000004</v>
      </c>
      <c r="I5388" s="12" t="s">
        <v>2127</v>
      </c>
      <c r="J5388" s="12" t="s">
        <v>1658</v>
      </c>
      <c r="K5388" s="15">
        <v>0</v>
      </c>
      <c r="L5388" s="13" t="s">
        <v>4326</v>
      </c>
      <c r="M5388" s="7">
        <v>1</v>
      </c>
      <c r="N5388" s="17"/>
    </row>
    <row r="5389" spans="1:14" ht="47.25">
      <c r="A5389" s="6">
        <v>5387</v>
      </c>
      <c r="B5389" s="8" t="s">
        <v>30379</v>
      </c>
      <c r="C5389" s="9" t="s">
        <v>30501</v>
      </c>
      <c r="D5389" s="10" t="s">
        <v>11107</v>
      </c>
      <c r="E5389" s="11" t="s">
        <v>30502</v>
      </c>
      <c r="F5389" s="6">
        <v>507686</v>
      </c>
      <c r="G5389" s="6" t="s">
        <v>30422</v>
      </c>
      <c r="H5389" s="16">
        <v>4846408.8499999996</v>
      </c>
      <c r="I5389" s="12" t="s">
        <v>5762</v>
      </c>
      <c r="J5389" s="12" t="s">
        <v>13192</v>
      </c>
      <c r="K5389" s="15">
        <v>0</v>
      </c>
      <c r="L5389" s="13" t="s">
        <v>4326</v>
      </c>
      <c r="M5389" s="7">
        <v>1</v>
      </c>
      <c r="N5389" s="17"/>
    </row>
    <row r="5390" spans="1:14" ht="78.75">
      <c r="A5390" s="6">
        <v>5388</v>
      </c>
      <c r="B5390" s="8" t="s">
        <v>30379</v>
      </c>
      <c r="C5390" s="9" t="s">
        <v>30503</v>
      </c>
      <c r="D5390" s="10" t="s">
        <v>27463</v>
      </c>
      <c r="E5390" s="11" t="s">
        <v>30504</v>
      </c>
      <c r="F5390" s="6">
        <v>509319</v>
      </c>
      <c r="G5390" s="6" t="s">
        <v>30422</v>
      </c>
      <c r="H5390" s="16">
        <v>15805640.710000001</v>
      </c>
      <c r="I5390" s="12" t="s">
        <v>1858</v>
      </c>
      <c r="J5390" s="12" t="s">
        <v>1584</v>
      </c>
      <c r="K5390" s="15">
        <v>0</v>
      </c>
      <c r="L5390" s="13" t="s">
        <v>4326</v>
      </c>
      <c r="M5390" s="7">
        <v>1</v>
      </c>
      <c r="N5390" s="17"/>
    </row>
    <row r="5391" spans="1:14" ht="63">
      <c r="A5391" s="6">
        <v>5389</v>
      </c>
      <c r="B5391" s="8" t="s">
        <v>30379</v>
      </c>
      <c r="C5391" s="9" t="s">
        <v>30505</v>
      </c>
      <c r="D5391" s="10" t="s">
        <v>30506</v>
      </c>
      <c r="E5391" s="11" t="s">
        <v>30507</v>
      </c>
      <c r="F5391" s="6">
        <v>496601</v>
      </c>
      <c r="G5391" s="6" t="s">
        <v>30422</v>
      </c>
      <c r="H5391" s="16">
        <v>9426699.8399999999</v>
      </c>
      <c r="I5391" s="12" t="s">
        <v>1750</v>
      </c>
      <c r="J5391" s="12" t="s">
        <v>1596</v>
      </c>
      <c r="K5391" s="15">
        <v>0</v>
      </c>
      <c r="L5391" s="13" t="s">
        <v>4326</v>
      </c>
      <c r="M5391" s="7">
        <v>1</v>
      </c>
      <c r="N5391" s="17"/>
    </row>
    <row r="5392" spans="1:14" ht="63">
      <c r="A5392" s="6">
        <v>5390</v>
      </c>
      <c r="B5392" s="8" t="s">
        <v>30379</v>
      </c>
      <c r="C5392" s="9" t="s">
        <v>30508</v>
      </c>
      <c r="D5392" s="10" t="s">
        <v>30509</v>
      </c>
      <c r="E5392" s="11" t="s">
        <v>30510</v>
      </c>
      <c r="F5392" s="6">
        <v>499662</v>
      </c>
      <c r="G5392" s="6" t="s">
        <v>30422</v>
      </c>
      <c r="H5392" s="16">
        <v>13675720.25</v>
      </c>
      <c r="I5392" s="12" t="s">
        <v>6914</v>
      </c>
      <c r="J5392" s="12" t="s">
        <v>30485</v>
      </c>
      <c r="K5392" s="15">
        <v>2038126</v>
      </c>
      <c r="L5392" s="13" t="s">
        <v>4326</v>
      </c>
      <c r="M5392" s="7">
        <v>1</v>
      </c>
      <c r="N5392" s="17"/>
    </row>
    <row r="5393" spans="1:14" ht="63">
      <c r="A5393" s="6">
        <v>5391</v>
      </c>
      <c r="B5393" s="8" t="s">
        <v>30379</v>
      </c>
      <c r="C5393" s="9" t="s">
        <v>30511</v>
      </c>
      <c r="D5393" s="10" t="s">
        <v>30512</v>
      </c>
      <c r="E5393" s="11" t="s">
        <v>30513</v>
      </c>
      <c r="F5393" s="6">
        <v>499664</v>
      </c>
      <c r="G5393" s="6" t="s">
        <v>30422</v>
      </c>
      <c r="H5393" s="16">
        <v>5964046.7999999998</v>
      </c>
      <c r="I5393" s="12" t="s">
        <v>2078</v>
      </c>
      <c r="J5393" s="12" t="s">
        <v>30514</v>
      </c>
      <c r="K5393" s="15">
        <v>0</v>
      </c>
      <c r="L5393" s="13" t="s">
        <v>4326</v>
      </c>
      <c r="M5393" s="7">
        <v>1</v>
      </c>
      <c r="N5393" s="17"/>
    </row>
    <row r="5394" spans="1:14" ht="63">
      <c r="A5394" s="6">
        <v>5392</v>
      </c>
      <c r="B5394" s="8" t="s">
        <v>30379</v>
      </c>
      <c r="C5394" s="9" t="s">
        <v>30515</v>
      </c>
      <c r="D5394" s="10" t="s">
        <v>30516</v>
      </c>
      <c r="E5394" s="11" t="s">
        <v>30517</v>
      </c>
      <c r="F5394" s="6">
        <v>499666</v>
      </c>
      <c r="G5394" s="6" t="s">
        <v>30422</v>
      </c>
      <c r="H5394" s="16">
        <v>10203156.75</v>
      </c>
      <c r="I5394" s="12" t="s">
        <v>1699</v>
      </c>
      <c r="J5394" s="12" t="s">
        <v>2079</v>
      </c>
      <c r="K5394" s="15">
        <v>0</v>
      </c>
      <c r="L5394" s="13" t="s">
        <v>4326</v>
      </c>
      <c r="M5394" s="7">
        <v>1</v>
      </c>
      <c r="N5394" s="17"/>
    </row>
    <row r="5395" spans="1:14" ht="63">
      <c r="A5395" s="6">
        <v>5393</v>
      </c>
      <c r="B5395" s="8" t="s">
        <v>30379</v>
      </c>
      <c r="C5395" s="9" t="s">
        <v>30518</v>
      </c>
      <c r="D5395" s="10" t="s">
        <v>27773</v>
      </c>
      <c r="E5395" s="11" t="s">
        <v>30519</v>
      </c>
      <c r="F5395" s="6">
        <v>496599</v>
      </c>
      <c r="G5395" s="6" t="s">
        <v>30422</v>
      </c>
      <c r="H5395" s="16">
        <v>21296778.780000001</v>
      </c>
      <c r="I5395" s="12" t="s">
        <v>2339</v>
      </c>
      <c r="J5395" s="12" t="s">
        <v>23228</v>
      </c>
      <c r="K5395" s="15">
        <v>0</v>
      </c>
      <c r="L5395" s="13" t="s">
        <v>4326</v>
      </c>
      <c r="M5395" s="7">
        <v>1</v>
      </c>
      <c r="N5395" s="17"/>
    </row>
    <row r="5396" spans="1:14" ht="78.75">
      <c r="A5396" s="6">
        <v>5394</v>
      </c>
      <c r="B5396" s="8" t="s">
        <v>30379</v>
      </c>
      <c r="C5396" s="9" t="s">
        <v>30518</v>
      </c>
      <c r="D5396" s="10" t="s">
        <v>27773</v>
      </c>
      <c r="E5396" s="11" t="s">
        <v>30520</v>
      </c>
      <c r="F5396" s="6">
        <v>496600</v>
      </c>
      <c r="G5396" s="6" t="s">
        <v>30422</v>
      </c>
      <c r="H5396" s="16">
        <v>20099797.66</v>
      </c>
      <c r="I5396" s="12" t="s">
        <v>2339</v>
      </c>
      <c r="J5396" s="12" t="s">
        <v>23228</v>
      </c>
      <c r="K5396" s="15">
        <v>0</v>
      </c>
      <c r="L5396" s="13" t="s">
        <v>4326</v>
      </c>
      <c r="M5396" s="7">
        <v>1</v>
      </c>
      <c r="N5396" s="17"/>
    </row>
    <row r="5397" spans="1:14" ht="63">
      <c r="A5397" s="6">
        <v>5395</v>
      </c>
      <c r="B5397" s="8" t="s">
        <v>30379</v>
      </c>
      <c r="C5397" s="9" t="s">
        <v>30521</v>
      </c>
      <c r="D5397" s="10" t="s">
        <v>30522</v>
      </c>
      <c r="E5397" s="11" t="s">
        <v>30523</v>
      </c>
      <c r="F5397" s="6">
        <v>499667</v>
      </c>
      <c r="G5397" s="6" t="s">
        <v>30422</v>
      </c>
      <c r="H5397" s="16">
        <v>8586387.8499999996</v>
      </c>
      <c r="I5397" s="12" t="s">
        <v>2078</v>
      </c>
      <c r="J5397" s="12" t="s">
        <v>30524</v>
      </c>
      <c r="K5397" s="15">
        <v>2257237</v>
      </c>
      <c r="L5397" s="13" t="s">
        <v>4326</v>
      </c>
      <c r="M5397" s="7">
        <v>1</v>
      </c>
      <c r="N5397" s="17"/>
    </row>
    <row r="5398" spans="1:14" ht="78.75">
      <c r="A5398" s="6">
        <v>5396</v>
      </c>
      <c r="B5398" s="8" t="s">
        <v>30379</v>
      </c>
      <c r="C5398" s="9" t="s">
        <v>30525</v>
      </c>
      <c r="D5398" s="10" t="s">
        <v>30476</v>
      </c>
      <c r="E5398" s="11" t="s">
        <v>30526</v>
      </c>
      <c r="F5398" s="6">
        <v>499663</v>
      </c>
      <c r="G5398" s="6" t="s">
        <v>30422</v>
      </c>
      <c r="H5398" s="16">
        <v>20610877.100000001</v>
      </c>
      <c r="I5398" s="12" t="s">
        <v>5762</v>
      </c>
      <c r="J5398" s="12" t="s">
        <v>30527</v>
      </c>
      <c r="K5398" s="15">
        <v>2935325</v>
      </c>
      <c r="L5398" s="13" t="s">
        <v>4326</v>
      </c>
      <c r="M5398" s="7">
        <v>1</v>
      </c>
      <c r="N5398" s="17"/>
    </row>
    <row r="5399" spans="1:14" ht="78.75">
      <c r="A5399" s="6">
        <v>5397</v>
      </c>
      <c r="B5399" s="8" t="s">
        <v>30379</v>
      </c>
      <c r="C5399" s="9" t="s">
        <v>30495</v>
      </c>
      <c r="D5399" s="10" t="s">
        <v>30496</v>
      </c>
      <c r="E5399" s="11" t="s">
        <v>30528</v>
      </c>
      <c r="F5399" s="6">
        <v>499665</v>
      </c>
      <c r="G5399" s="6" t="s">
        <v>30422</v>
      </c>
      <c r="H5399" s="16">
        <v>15647043.23</v>
      </c>
      <c r="I5399" s="12" t="s">
        <v>5779</v>
      </c>
      <c r="J5399" s="12" t="s">
        <v>30529</v>
      </c>
      <c r="K5399" s="15">
        <v>0</v>
      </c>
      <c r="L5399" s="13" t="s">
        <v>4326</v>
      </c>
      <c r="M5399" s="7">
        <v>1</v>
      </c>
      <c r="N5399" s="17"/>
    </row>
    <row r="5400" spans="1:14" ht="63">
      <c r="A5400" s="6">
        <v>5398</v>
      </c>
      <c r="B5400" s="8" t="s">
        <v>30379</v>
      </c>
      <c r="C5400" s="9" t="s">
        <v>30530</v>
      </c>
      <c r="D5400" s="10" t="s">
        <v>30531</v>
      </c>
      <c r="E5400" s="11" t="s">
        <v>30532</v>
      </c>
      <c r="F5400" s="6">
        <v>502928</v>
      </c>
      <c r="G5400" s="6" t="s">
        <v>30422</v>
      </c>
      <c r="H5400" s="16">
        <v>9206085.1999999993</v>
      </c>
      <c r="I5400" s="12" t="s">
        <v>1891</v>
      </c>
      <c r="J5400" s="12" t="s">
        <v>2079</v>
      </c>
      <c r="K5400" s="15">
        <v>0</v>
      </c>
      <c r="L5400" s="13" t="s">
        <v>4326</v>
      </c>
      <c r="M5400" s="7">
        <v>1</v>
      </c>
      <c r="N5400" s="17"/>
    </row>
    <row r="5401" spans="1:14" ht="63">
      <c r="A5401" s="6">
        <v>5399</v>
      </c>
      <c r="B5401" s="8" t="s">
        <v>30379</v>
      </c>
      <c r="C5401" s="9" t="s">
        <v>30533</v>
      </c>
      <c r="D5401" s="10" t="s">
        <v>30534</v>
      </c>
      <c r="E5401" s="11" t="s">
        <v>30535</v>
      </c>
      <c r="F5401" s="6">
        <v>502929</v>
      </c>
      <c r="G5401" s="6" t="s">
        <v>30422</v>
      </c>
      <c r="H5401" s="16">
        <v>7269915.8499999996</v>
      </c>
      <c r="I5401" s="12" t="s">
        <v>1944</v>
      </c>
      <c r="J5401" s="12" t="s">
        <v>6995</v>
      </c>
      <c r="K5401" s="15">
        <v>0</v>
      </c>
      <c r="L5401" s="13" t="s">
        <v>4326</v>
      </c>
      <c r="M5401" s="7">
        <v>1</v>
      </c>
      <c r="N5401" s="17"/>
    </row>
    <row r="5402" spans="1:14" ht="63">
      <c r="A5402" s="6">
        <v>5400</v>
      </c>
      <c r="B5402" s="8" t="s">
        <v>30379</v>
      </c>
      <c r="C5402" s="9" t="s">
        <v>30536</v>
      </c>
      <c r="D5402" s="10" t="s">
        <v>30537</v>
      </c>
      <c r="E5402" s="11" t="s">
        <v>30538</v>
      </c>
      <c r="F5402" s="6">
        <v>502930</v>
      </c>
      <c r="G5402" s="6" t="s">
        <v>30422</v>
      </c>
      <c r="H5402" s="16">
        <v>3402947.35</v>
      </c>
      <c r="I5402" s="12" t="s">
        <v>1944</v>
      </c>
      <c r="J5402" s="12" t="s">
        <v>6995</v>
      </c>
      <c r="K5402" s="15">
        <v>0</v>
      </c>
      <c r="L5402" s="13" t="s">
        <v>4326</v>
      </c>
      <c r="M5402" s="7">
        <v>1</v>
      </c>
      <c r="N5402" s="17"/>
    </row>
    <row r="5403" spans="1:14" ht="63">
      <c r="A5403" s="6">
        <v>5401</v>
      </c>
      <c r="B5403" s="8" t="s">
        <v>30379</v>
      </c>
      <c r="C5403" s="9" t="s">
        <v>30539</v>
      </c>
      <c r="D5403" s="10" t="s">
        <v>30540</v>
      </c>
      <c r="E5403" s="11" t="s">
        <v>30541</v>
      </c>
      <c r="F5403" s="6">
        <v>502931</v>
      </c>
      <c r="G5403" s="6" t="s">
        <v>30422</v>
      </c>
      <c r="H5403" s="16">
        <v>11207078.75</v>
      </c>
      <c r="I5403" s="12" t="s">
        <v>7202</v>
      </c>
      <c r="J5403" s="12" t="s">
        <v>2079</v>
      </c>
      <c r="K5403" s="15">
        <v>0</v>
      </c>
      <c r="L5403" s="13" t="s">
        <v>4326</v>
      </c>
      <c r="M5403" s="7">
        <v>1</v>
      </c>
      <c r="N5403" s="17"/>
    </row>
    <row r="5404" spans="1:14" ht="63">
      <c r="A5404" s="6">
        <v>5402</v>
      </c>
      <c r="B5404" s="8" t="s">
        <v>30379</v>
      </c>
      <c r="C5404" s="9" t="s">
        <v>30542</v>
      </c>
      <c r="D5404" s="10" t="s">
        <v>30543</v>
      </c>
      <c r="E5404" s="11" t="s">
        <v>30544</v>
      </c>
      <c r="F5404" s="6">
        <v>502932</v>
      </c>
      <c r="G5404" s="6" t="s">
        <v>30422</v>
      </c>
      <c r="H5404" s="16">
        <v>3402947.35</v>
      </c>
      <c r="I5404" s="12" t="s">
        <v>1944</v>
      </c>
      <c r="J5404" s="12" t="s">
        <v>6995</v>
      </c>
      <c r="K5404" s="15">
        <v>0</v>
      </c>
      <c r="L5404" s="13" t="s">
        <v>4326</v>
      </c>
      <c r="M5404" s="7">
        <v>1</v>
      </c>
      <c r="N5404" s="17"/>
    </row>
    <row r="5405" spans="1:14" ht="63">
      <c r="A5405" s="6">
        <v>5403</v>
      </c>
      <c r="B5405" s="8" t="s">
        <v>30379</v>
      </c>
      <c r="C5405" s="9" t="s">
        <v>30545</v>
      </c>
      <c r="D5405" s="10" t="s">
        <v>30468</v>
      </c>
      <c r="E5405" s="11" t="s">
        <v>30546</v>
      </c>
      <c r="F5405" s="6">
        <v>502927</v>
      </c>
      <c r="G5405" s="6" t="s">
        <v>30422</v>
      </c>
      <c r="H5405" s="16">
        <v>23208247.059999999</v>
      </c>
      <c r="I5405" s="12" t="s">
        <v>5779</v>
      </c>
      <c r="J5405" s="12" t="s">
        <v>30547</v>
      </c>
      <c r="K5405" s="15">
        <v>0</v>
      </c>
      <c r="L5405" s="13" t="s">
        <v>4326</v>
      </c>
      <c r="M5405" s="7">
        <v>1</v>
      </c>
      <c r="N5405" s="17"/>
    </row>
    <row r="5406" spans="1:14" ht="63">
      <c r="A5406" s="6">
        <v>5404</v>
      </c>
      <c r="B5406" s="8" t="s">
        <v>30379</v>
      </c>
      <c r="C5406" s="9" t="s">
        <v>30548</v>
      </c>
      <c r="D5406" s="10" t="s">
        <v>30549</v>
      </c>
      <c r="E5406" s="11" t="s">
        <v>30550</v>
      </c>
      <c r="F5406" s="6">
        <v>506331</v>
      </c>
      <c r="G5406" s="6" t="s">
        <v>30422</v>
      </c>
      <c r="H5406" s="16">
        <v>13964353.050000001</v>
      </c>
      <c r="I5406" s="12" t="s">
        <v>7559</v>
      </c>
      <c r="J5406" s="12" t="s">
        <v>1668</v>
      </c>
      <c r="K5406" s="15">
        <v>0</v>
      </c>
      <c r="L5406" s="13" t="s">
        <v>4326</v>
      </c>
      <c r="M5406" s="7">
        <v>1</v>
      </c>
      <c r="N5406" s="17"/>
    </row>
    <row r="5407" spans="1:14" ht="63">
      <c r="A5407" s="6">
        <v>5405</v>
      </c>
      <c r="B5407" s="8" t="s">
        <v>30379</v>
      </c>
      <c r="C5407" s="9" t="s">
        <v>30551</v>
      </c>
      <c r="D5407" s="10" t="s">
        <v>30552</v>
      </c>
      <c r="E5407" s="11" t="s">
        <v>30553</v>
      </c>
      <c r="F5407" s="6">
        <v>506334</v>
      </c>
      <c r="G5407" s="6" t="s">
        <v>30422</v>
      </c>
      <c r="H5407" s="16">
        <v>12745592.35</v>
      </c>
      <c r="I5407" s="12" t="s">
        <v>6851</v>
      </c>
      <c r="J5407" s="12" t="s">
        <v>4747</v>
      </c>
      <c r="K5407" s="15">
        <v>0</v>
      </c>
      <c r="L5407" s="13" t="s">
        <v>4326</v>
      </c>
      <c r="M5407" s="7">
        <v>1</v>
      </c>
      <c r="N5407" s="17"/>
    </row>
    <row r="5408" spans="1:14" ht="63">
      <c r="A5408" s="6">
        <v>5406</v>
      </c>
      <c r="B5408" s="8" t="s">
        <v>30379</v>
      </c>
      <c r="C5408" s="9" t="s">
        <v>30554</v>
      </c>
      <c r="D5408" s="10" t="s">
        <v>30409</v>
      </c>
      <c r="E5408" s="11" t="s">
        <v>30555</v>
      </c>
      <c r="F5408" s="6">
        <v>506332</v>
      </c>
      <c r="G5408" s="6" t="s">
        <v>30422</v>
      </c>
      <c r="H5408" s="16">
        <v>27239210.829999998</v>
      </c>
      <c r="I5408" s="12" t="s">
        <v>30056</v>
      </c>
      <c r="J5408" s="12" t="s">
        <v>30556</v>
      </c>
      <c r="K5408" s="15">
        <v>0</v>
      </c>
      <c r="L5408" s="13" t="s">
        <v>4326</v>
      </c>
      <c r="M5408" s="7">
        <v>1</v>
      </c>
      <c r="N5408" s="17"/>
    </row>
    <row r="5409" spans="1:14" ht="63">
      <c r="A5409" s="6">
        <v>5407</v>
      </c>
      <c r="B5409" s="8" t="s">
        <v>30379</v>
      </c>
      <c r="C5409" s="9" t="s">
        <v>30557</v>
      </c>
      <c r="D5409" s="10" t="s">
        <v>30558</v>
      </c>
      <c r="E5409" s="11" t="s">
        <v>30559</v>
      </c>
      <c r="F5409" s="6">
        <v>513533</v>
      </c>
      <c r="G5409" s="6" t="s">
        <v>30422</v>
      </c>
      <c r="H5409" s="16">
        <v>8123894.5999999996</v>
      </c>
      <c r="I5409" s="12" t="s">
        <v>1944</v>
      </c>
      <c r="J5409" s="12" t="s">
        <v>6995</v>
      </c>
      <c r="K5409" s="15">
        <v>0</v>
      </c>
      <c r="L5409" s="13" t="s">
        <v>4326</v>
      </c>
      <c r="M5409" s="7">
        <v>1</v>
      </c>
      <c r="N5409" s="17"/>
    </row>
    <row r="5410" spans="1:14" ht="94.5">
      <c r="A5410" s="6">
        <v>5408</v>
      </c>
      <c r="B5410" s="8" t="s">
        <v>30379</v>
      </c>
      <c r="C5410" s="9" t="s">
        <v>30560</v>
      </c>
      <c r="D5410" s="10" t="s">
        <v>30561</v>
      </c>
      <c r="E5410" s="11" t="s">
        <v>30562</v>
      </c>
      <c r="F5410" s="6">
        <v>513534</v>
      </c>
      <c r="G5410" s="6" t="s">
        <v>30422</v>
      </c>
      <c r="H5410" s="16">
        <v>9583947.6999999993</v>
      </c>
      <c r="I5410" s="12" t="s">
        <v>7559</v>
      </c>
      <c r="J5410" s="12" t="s">
        <v>1668</v>
      </c>
      <c r="K5410" s="15">
        <v>0</v>
      </c>
      <c r="L5410" s="13" t="s">
        <v>4326</v>
      </c>
      <c r="M5410" s="7">
        <v>1</v>
      </c>
      <c r="N5410" s="17"/>
    </row>
    <row r="5411" spans="1:14" ht="78.75">
      <c r="A5411" s="6">
        <v>5409</v>
      </c>
      <c r="B5411" s="8" t="s">
        <v>30379</v>
      </c>
      <c r="C5411" s="9" t="s">
        <v>30563</v>
      </c>
      <c r="D5411" s="10" t="s">
        <v>30564</v>
      </c>
      <c r="E5411" s="11" t="s">
        <v>30565</v>
      </c>
      <c r="F5411" s="6">
        <v>513535</v>
      </c>
      <c r="G5411" s="6" t="s">
        <v>30422</v>
      </c>
      <c r="H5411" s="16">
        <v>13525236.449999999</v>
      </c>
      <c r="I5411" s="12" t="s">
        <v>6014</v>
      </c>
      <c r="J5411" s="12" t="s">
        <v>30566</v>
      </c>
      <c r="K5411" s="15">
        <v>0</v>
      </c>
      <c r="L5411" s="13" t="s">
        <v>4326</v>
      </c>
      <c r="M5411" s="7">
        <v>1</v>
      </c>
      <c r="N5411" s="17"/>
    </row>
    <row r="5412" spans="1:14" ht="78.75">
      <c r="A5412" s="6">
        <v>5410</v>
      </c>
      <c r="B5412" s="8" t="s">
        <v>30379</v>
      </c>
      <c r="C5412" s="9" t="s">
        <v>30567</v>
      </c>
      <c r="D5412" s="10" t="s">
        <v>30568</v>
      </c>
      <c r="E5412" s="11" t="s">
        <v>30569</v>
      </c>
      <c r="F5412" s="6">
        <v>513536</v>
      </c>
      <c r="G5412" s="6" t="s">
        <v>30422</v>
      </c>
      <c r="H5412" s="16">
        <v>7574735.7000000002</v>
      </c>
      <c r="I5412" s="12" t="s">
        <v>6014</v>
      </c>
      <c r="J5412" s="12" t="s">
        <v>30566</v>
      </c>
      <c r="K5412" s="15">
        <v>0</v>
      </c>
      <c r="L5412" s="13" t="s">
        <v>4326</v>
      </c>
      <c r="M5412" s="7">
        <v>1</v>
      </c>
      <c r="N5412" s="17"/>
    </row>
    <row r="5413" spans="1:14" ht="78.75">
      <c r="A5413" s="6">
        <v>5411</v>
      </c>
      <c r="B5413" s="8" t="s">
        <v>30379</v>
      </c>
      <c r="C5413" s="9" t="s">
        <v>30570</v>
      </c>
      <c r="D5413" s="10" t="s">
        <v>6474</v>
      </c>
      <c r="E5413" s="11" t="s">
        <v>30571</v>
      </c>
      <c r="F5413" s="6">
        <v>350033</v>
      </c>
      <c r="G5413" s="6" t="s">
        <v>30572</v>
      </c>
      <c r="H5413" s="16">
        <v>2421.81</v>
      </c>
      <c r="I5413" s="12" t="s">
        <v>5200</v>
      </c>
      <c r="J5413" s="12" t="s">
        <v>25087</v>
      </c>
      <c r="K5413" s="15">
        <v>101855000</v>
      </c>
      <c r="L5413" s="13" t="s">
        <v>4326</v>
      </c>
      <c r="M5413" s="7">
        <v>1</v>
      </c>
      <c r="N5413" s="17"/>
    </row>
    <row r="5414" spans="1:14" ht="78.75">
      <c r="A5414" s="6">
        <v>5412</v>
      </c>
      <c r="B5414" s="8" t="s">
        <v>30379</v>
      </c>
      <c r="C5414" s="9" t="s">
        <v>30573</v>
      </c>
      <c r="D5414" s="10" t="s">
        <v>12185</v>
      </c>
      <c r="E5414" s="11" t="s">
        <v>30574</v>
      </c>
      <c r="F5414" s="6">
        <v>118632</v>
      </c>
      <c r="G5414" s="6" t="s">
        <v>873</v>
      </c>
      <c r="H5414" s="16">
        <v>8235000</v>
      </c>
      <c r="I5414" s="12" t="s">
        <v>7629</v>
      </c>
      <c r="J5414" s="12" t="s">
        <v>5722</v>
      </c>
      <c r="K5414" s="15">
        <v>6408660</v>
      </c>
      <c r="L5414" s="13" t="s">
        <v>4326</v>
      </c>
      <c r="M5414" s="7">
        <v>1</v>
      </c>
      <c r="N5414" s="17"/>
    </row>
    <row r="5415" spans="1:14" ht="47.25">
      <c r="A5415" s="6">
        <v>5413</v>
      </c>
      <c r="B5415" s="8" t="s">
        <v>30379</v>
      </c>
      <c r="C5415" s="9" t="s">
        <v>30575</v>
      </c>
      <c r="D5415" s="10" t="s">
        <v>30576</v>
      </c>
      <c r="E5415" s="11" t="s">
        <v>30577</v>
      </c>
      <c r="F5415" s="6">
        <v>263960</v>
      </c>
      <c r="G5415" s="6" t="s">
        <v>873</v>
      </c>
      <c r="H5415" s="16">
        <v>11357250</v>
      </c>
      <c r="I5415" s="12" t="s">
        <v>22278</v>
      </c>
      <c r="J5415" s="12" t="s">
        <v>25894</v>
      </c>
      <c r="K5415" s="15">
        <v>7000000</v>
      </c>
      <c r="L5415" s="13" t="s">
        <v>4326</v>
      </c>
      <c r="M5415" s="7">
        <v>1</v>
      </c>
      <c r="N5415" s="17"/>
    </row>
    <row r="5416" spans="1:14" ht="63">
      <c r="A5416" s="6">
        <v>5414</v>
      </c>
      <c r="B5416" s="8" t="s">
        <v>30379</v>
      </c>
      <c r="C5416" s="9" t="s">
        <v>30578</v>
      </c>
      <c r="D5416" s="10" t="s">
        <v>623</v>
      </c>
      <c r="E5416" s="11" t="s">
        <v>30579</v>
      </c>
      <c r="F5416" s="6">
        <v>357544</v>
      </c>
      <c r="G5416" s="6" t="s">
        <v>873</v>
      </c>
      <c r="H5416" s="16">
        <v>6534100</v>
      </c>
      <c r="I5416" s="12" t="s">
        <v>2222</v>
      </c>
      <c r="J5416" s="12" t="s">
        <v>30580</v>
      </c>
      <c r="K5416" s="15">
        <v>4871018</v>
      </c>
      <c r="L5416" s="13" t="s">
        <v>4326</v>
      </c>
      <c r="M5416" s="7">
        <v>1</v>
      </c>
      <c r="N5416" s="17"/>
    </row>
    <row r="5417" spans="1:14" ht="31.5">
      <c r="A5417" s="6">
        <v>5415</v>
      </c>
      <c r="B5417" s="8" t="s">
        <v>30379</v>
      </c>
      <c r="C5417" s="9" t="s">
        <v>30581</v>
      </c>
      <c r="D5417" s="10" t="s">
        <v>30568</v>
      </c>
      <c r="E5417" s="11" t="s">
        <v>30582</v>
      </c>
      <c r="F5417" s="6">
        <v>379784</v>
      </c>
      <c r="G5417" s="6" t="s">
        <v>873</v>
      </c>
      <c r="H5417" s="16">
        <v>6517000</v>
      </c>
      <c r="I5417" s="12" t="s">
        <v>1992</v>
      </c>
      <c r="J5417" s="12" t="s">
        <v>1714</v>
      </c>
      <c r="K5417" s="15">
        <v>1888901</v>
      </c>
      <c r="L5417" s="13" t="s">
        <v>4326</v>
      </c>
      <c r="M5417" s="7">
        <v>1</v>
      </c>
      <c r="N5417" s="17"/>
    </row>
    <row r="5418" spans="1:14" ht="47.25">
      <c r="A5418" s="6">
        <v>5416</v>
      </c>
      <c r="B5418" s="8" t="s">
        <v>30379</v>
      </c>
      <c r="C5418" s="9" t="s">
        <v>30583</v>
      </c>
      <c r="D5418" s="10" t="s">
        <v>30584</v>
      </c>
      <c r="E5418" s="11" t="s">
        <v>30585</v>
      </c>
      <c r="F5418" s="6">
        <v>379785</v>
      </c>
      <c r="G5418" s="6" t="s">
        <v>873</v>
      </c>
      <c r="H5418" s="16">
        <v>16726507.65</v>
      </c>
      <c r="I5418" s="12" t="s">
        <v>5018</v>
      </c>
      <c r="J5418" s="12" t="s">
        <v>1824</v>
      </c>
      <c r="K5418" s="15">
        <v>0</v>
      </c>
      <c r="L5418" s="13" t="s">
        <v>4326</v>
      </c>
      <c r="M5418" s="7">
        <v>1</v>
      </c>
      <c r="N5418" s="17"/>
    </row>
    <row r="5419" spans="1:14" ht="126">
      <c r="A5419" s="6">
        <v>5417</v>
      </c>
      <c r="B5419" s="8" t="s">
        <v>30379</v>
      </c>
      <c r="C5419" s="9" t="s">
        <v>30586</v>
      </c>
      <c r="D5419" s="10" t="s">
        <v>11406</v>
      </c>
      <c r="E5419" s="11" t="s">
        <v>30587</v>
      </c>
      <c r="F5419" s="6">
        <v>245744</v>
      </c>
      <c r="G5419" s="6" t="s">
        <v>9463</v>
      </c>
      <c r="H5419" s="16">
        <v>21633038.190000001</v>
      </c>
      <c r="I5419" s="12" t="s">
        <v>22278</v>
      </c>
      <c r="J5419" s="12" t="s">
        <v>6784</v>
      </c>
      <c r="K5419" s="15">
        <v>20546679</v>
      </c>
      <c r="L5419" s="13" t="s">
        <v>4326</v>
      </c>
      <c r="M5419" s="7">
        <v>1</v>
      </c>
      <c r="N5419" s="17"/>
    </row>
    <row r="5420" spans="1:14" ht="157.5">
      <c r="A5420" s="6">
        <v>5418</v>
      </c>
      <c r="B5420" s="8" t="s">
        <v>30379</v>
      </c>
      <c r="C5420" s="9" t="s">
        <v>30588</v>
      </c>
      <c r="D5420" s="10" t="s">
        <v>30589</v>
      </c>
      <c r="E5420" s="11" t="s">
        <v>30590</v>
      </c>
      <c r="F5420" s="6">
        <v>263881</v>
      </c>
      <c r="G5420" s="6" t="s">
        <v>9463</v>
      </c>
      <c r="H5420" s="16">
        <v>18252265</v>
      </c>
      <c r="I5420" s="12" t="s">
        <v>5093</v>
      </c>
      <c r="J5420" s="12" t="s">
        <v>4935</v>
      </c>
      <c r="K5420" s="15">
        <v>12643231</v>
      </c>
      <c r="L5420" s="13" t="s">
        <v>4326</v>
      </c>
      <c r="M5420" s="7">
        <v>1</v>
      </c>
      <c r="N5420" s="17"/>
    </row>
    <row r="5421" spans="1:14" ht="173.25">
      <c r="A5421" s="6">
        <v>5419</v>
      </c>
      <c r="B5421" s="8" t="s">
        <v>30379</v>
      </c>
      <c r="C5421" s="9" t="s">
        <v>30591</v>
      </c>
      <c r="D5421" s="10" t="s">
        <v>30592</v>
      </c>
      <c r="E5421" s="11" t="s">
        <v>30593</v>
      </c>
      <c r="F5421" s="6">
        <v>263884</v>
      </c>
      <c r="G5421" s="6" t="s">
        <v>9463</v>
      </c>
      <c r="H5421" s="16">
        <v>11662339.65</v>
      </c>
      <c r="I5421" s="12" t="s">
        <v>30594</v>
      </c>
      <c r="J5421" s="12" t="s">
        <v>2401</v>
      </c>
      <c r="K5421" s="15">
        <v>6678850</v>
      </c>
      <c r="L5421" s="13" t="s">
        <v>4326</v>
      </c>
      <c r="M5421" s="7">
        <v>1</v>
      </c>
      <c r="N5421" s="17"/>
    </row>
    <row r="5422" spans="1:14" ht="126">
      <c r="A5422" s="6">
        <v>5420</v>
      </c>
      <c r="B5422" s="8" t="s">
        <v>30379</v>
      </c>
      <c r="C5422" s="9" t="s">
        <v>30595</v>
      </c>
      <c r="D5422" s="10" t="s">
        <v>30596</v>
      </c>
      <c r="E5422" s="11" t="s">
        <v>30597</v>
      </c>
      <c r="F5422" s="6">
        <v>263885</v>
      </c>
      <c r="G5422" s="6" t="s">
        <v>9463</v>
      </c>
      <c r="H5422" s="16">
        <v>11553625.449999999</v>
      </c>
      <c r="I5422" s="12" t="s">
        <v>30598</v>
      </c>
      <c r="J5422" s="12" t="s">
        <v>7759</v>
      </c>
      <c r="K5422" s="15">
        <v>8916486</v>
      </c>
      <c r="L5422" s="13" t="s">
        <v>4326</v>
      </c>
      <c r="M5422" s="7">
        <v>1</v>
      </c>
      <c r="N5422" s="17"/>
    </row>
    <row r="5423" spans="1:14" ht="63">
      <c r="A5423" s="6">
        <v>5421</v>
      </c>
      <c r="B5423" s="8" t="s">
        <v>30379</v>
      </c>
      <c r="C5423" s="9" t="s">
        <v>30599</v>
      </c>
      <c r="D5423" s="10" t="s">
        <v>30600</v>
      </c>
      <c r="E5423" s="11" t="s">
        <v>30601</v>
      </c>
      <c r="F5423" s="6">
        <v>308481</v>
      </c>
      <c r="G5423" s="6" t="s">
        <v>9463</v>
      </c>
      <c r="H5423" s="16">
        <v>7799059.2000000002</v>
      </c>
      <c r="I5423" s="12" t="s">
        <v>6719</v>
      </c>
      <c r="J5423" s="12" t="s">
        <v>30349</v>
      </c>
      <c r="K5423" s="15">
        <v>5125512</v>
      </c>
      <c r="L5423" s="13" t="s">
        <v>4326</v>
      </c>
      <c r="M5423" s="7">
        <v>1</v>
      </c>
      <c r="N5423" s="17"/>
    </row>
    <row r="5424" spans="1:14" ht="63">
      <c r="A5424" s="6">
        <v>5422</v>
      </c>
      <c r="B5424" s="8" t="s">
        <v>30379</v>
      </c>
      <c r="C5424" s="9" t="s">
        <v>30602</v>
      </c>
      <c r="D5424" s="10" t="s">
        <v>30603</v>
      </c>
      <c r="E5424" s="11" t="s">
        <v>30604</v>
      </c>
      <c r="F5424" s="6">
        <v>357660</v>
      </c>
      <c r="G5424" s="6" t="s">
        <v>9463</v>
      </c>
      <c r="H5424" s="16">
        <v>3049507.6</v>
      </c>
      <c r="I5424" s="12" t="s">
        <v>7476</v>
      </c>
      <c r="J5424" s="12" t="s">
        <v>23442</v>
      </c>
      <c r="K5424" s="15">
        <v>706559</v>
      </c>
      <c r="L5424" s="13" t="s">
        <v>4326</v>
      </c>
      <c r="M5424" s="7">
        <v>1</v>
      </c>
      <c r="N5424" s="17"/>
    </row>
    <row r="5425" spans="1:14" ht="94.5">
      <c r="A5425" s="6">
        <v>5423</v>
      </c>
      <c r="B5425" s="8" t="s">
        <v>30379</v>
      </c>
      <c r="C5425" s="9" t="s">
        <v>30605</v>
      </c>
      <c r="D5425" s="10" t="s">
        <v>11546</v>
      </c>
      <c r="E5425" s="11" t="s">
        <v>30606</v>
      </c>
      <c r="F5425" s="6">
        <v>365343</v>
      </c>
      <c r="G5425" s="6" t="s">
        <v>9463</v>
      </c>
      <c r="H5425" s="16">
        <v>29552816.66</v>
      </c>
      <c r="I5425" s="12" t="s">
        <v>29963</v>
      </c>
      <c r="J5425" s="12" t="s">
        <v>7744</v>
      </c>
      <c r="K5425" s="15">
        <v>8906531</v>
      </c>
      <c r="L5425" s="13" t="s">
        <v>14</v>
      </c>
      <c r="M5425" s="7">
        <v>0.51</v>
      </c>
      <c r="N5425" s="17"/>
    </row>
    <row r="5426" spans="1:14" ht="94.5">
      <c r="A5426" s="6">
        <v>5424</v>
      </c>
      <c r="B5426" s="8" t="s">
        <v>30379</v>
      </c>
      <c r="C5426" s="9" t="s">
        <v>30605</v>
      </c>
      <c r="D5426" s="10" t="s">
        <v>11546</v>
      </c>
      <c r="E5426" s="11" t="s">
        <v>30606</v>
      </c>
      <c r="F5426" s="6">
        <v>365343</v>
      </c>
      <c r="G5426" s="6" t="s">
        <v>9463</v>
      </c>
      <c r="H5426" s="16">
        <v>29552816.66</v>
      </c>
      <c r="I5426" s="12" t="s">
        <v>29963</v>
      </c>
      <c r="J5426" s="12" t="s">
        <v>7744</v>
      </c>
      <c r="K5426" s="15">
        <v>8906531</v>
      </c>
      <c r="L5426" s="13" t="s">
        <v>14</v>
      </c>
      <c r="M5426" s="7">
        <v>0.49</v>
      </c>
      <c r="N5426" s="17"/>
    </row>
    <row r="5427" spans="1:14" ht="78.75">
      <c r="A5427" s="6">
        <v>5425</v>
      </c>
      <c r="B5427" s="8" t="s">
        <v>30379</v>
      </c>
      <c r="C5427" s="9" t="s">
        <v>30607</v>
      </c>
      <c r="D5427" s="10" t="s">
        <v>30608</v>
      </c>
      <c r="E5427" s="11" t="s">
        <v>30609</v>
      </c>
      <c r="F5427" s="6">
        <v>405270</v>
      </c>
      <c r="G5427" s="6" t="s">
        <v>9463</v>
      </c>
      <c r="H5427" s="16">
        <v>7236827.3499999996</v>
      </c>
      <c r="I5427" s="12" t="s">
        <v>21345</v>
      </c>
      <c r="J5427" s="12" t="s">
        <v>1819</v>
      </c>
      <c r="K5427" s="15">
        <v>0</v>
      </c>
      <c r="L5427" s="13" t="s">
        <v>4326</v>
      </c>
      <c r="M5427" s="7">
        <v>1</v>
      </c>
      <c r="N5427" s="17"/>
    </row>
    <row r="5428" spans="1:14" ht="78.75">
      <c r="A5428" s="6">
        <v>5426</v>
      </c>
      <c r="B5428" s="8" t="s">
        <v>30379</v>
      </c>
      <c r="C5428" s="9" t="s">
        <v>30610</v>
      </c>
      <c r="D5428" s="10" t="s">
        <v>30611</v>
      </c>
      <c r="E5428" s="11" t="s">
        <v>30612</v>
      </c>
      <c r="F5428" s="6">
        <v>405271</v>
      </c>
      <c r="G5428" s="6" t="s">
        <v>9463</v>
      </c>
      <c r="H5428" s="16">
        <v>7373149.5</v>
      </c>
      <c r="I5428" s="12" t="s">
        <v>21345</v>
      </c>
      <c r="J5428" s="12" t="s">
        <v>1819</v>
      </c>
      <c r="K5428" s="15">
        <v>5406148</v>
      </c>
      <c r="L5428" s="13" t="s">
        <v>4326</v>
      </c>
      <c r="M5428" s="7">
        <v>1</v>
      </c>
      <c r="N5428" s="17"/>
    </row>
    <row r="5429" spans="1:14" ht="63">
      <c r="A5429" s="6">
        <v>5427</v>
      </c>
      <c r="B5429" s="8" t="s">
        <v>30379</v>
      </c>
      <c r="C5429" s="9" t="s">
        <v>30613</v>
      </c>
      <c r="D5429" s="10" t="s">
        <v>6474</v>
      </c>
      <c r="E5429" s="11" t="s">
        <v>30614</v>
      </c>
      <c r="F5429" s="6">
        <v>411537</v>
      </c>
      <c r="G5429" s="6" t="s">
        <v>9463</v>
      </c>
      <c r="H5429" s="16">
        <v>21871719.350000001</v>
      </c>
      <c r="I5429" s="12" t="s">
        <v>26908</v>
      </c>
      <c r="J5429" s="12" t="s">
        <v>2105</v>
      </c>
      <c r="K5429" s="15">
        <v>0</v>
      </c>
      <c r="L5429" s="13" t="s">
        <v>4326</v>
      </c>
      <c r="M5429" s="7">
        <v>1</v>
      </c>
      <c r="N5429" s="17"/>
    </row>
    <row r="5430" spans="1:14" ht="78.75">
      <c r="A5430" s="6">
        <v>5428</v>
      </c>
      <c r="B5430" s="8" t="s">
        <v>30379</v>
      </c>
      <c r="C5430" s="9" t="s">
        <v>30615</v>
      </c>
      <c r="D5430" s="10" t="s">
        <v>30616</v>
      </c>
      <c r="E5430" s="11" t="s">
        <v>30617</v>
      </c>
      <c r="F5430" s="6">
        <v>401538</v>
      </c>
      <c r="G5430" s="6" t="s">
        <v>9463</v>
      </c>
      <c r="H5430" s="16">
        <v>33303735.239999998</v>
      </c>
      <c r="I5430" s="12" t="s">
        <v>6872</v>
      </c>
      <c r="J5430" s="12" t="s">
        <v>2105</v>
      </c>
      <c r="K5430" s="15">
        <v>0</v>
      </c>
      <c r="L5430" s="13" t="s">
        <v>26</v>
      </c>
      <c r="M5430" s="7">
        <v>0.4</v>
      </c>
      <c r="N5430" s="17"/>
    </row>
    <row r="5431" spans="1:14" ht="78.75">
      <c r="A5431" s="6">
        <v>5429</v>
      </c>
      <c r="B5431" s="8" t="s">
        <v>30379</v>
      </c>
      <c r="C5431" s="9" t="s">
        <v>30615</v>
      </c>
      <c r="D5431" s="10" t="s">
        <v>30616</v>
      </c>
      <c r="E5431" s="11" t="s">
        <v>30617</v>
      </c>
      <c r="F5431" s="6">
        <v>401538</v>
      </c>
      <c r="G5431" s="6" t="s">
        <v>9463</v>
      </c>
      <c r="H5431" s="16">
        <v>33303735.239999998</v>
      </c>
      <c r="I5431" s="12" t="s">
        <v>6872</v>
      </c>
      <c r="J5431" s="12" t="s">
        <v>2105</v>
      </c>
      <c r="K5431" s="15">
        <v>0</v>
      </c>
      <c r="L5431" s="13" t="s">
        <v>26</v>
      </c>
      <c r="M5431" s="7">
        <v>0.3</v>
      </c>
      <c r="N5431" s="17"/>
    </row>
    <row r="5432" spans="1:14" ht="78.75">
      <c r="A5432" s="6">
        <v>5430</v>
      </c>
      <c r="B5432" s="8" t="s">
        <v>30379</v>
      </c>
      <c r="C5432" s="9" t="s">
        <v>30615</v>
      </c>
      <c r="D5432" s="10" t="s">
        <v>30616</v>
      </c>
      <c r="E5432" s="11" t="s">
        <v>30617</v>
      </c>
      <c r="F5432" s="6">
        <v>401538</v>
      </c>
      <c r="G5432" s="6" t="s">
        <v>9463</v>
      </c>
      <c r="H5432" s="16">
        <v>33303735.239999998</v>
      </c>
      <c r="I5432" s="12" t="s">
        <v>6872</v>
      </c>
      <c r="J5432" s="12" t="s">
        <v>2105</v>
      </c>
      <c r="K5432" s="15">
        <v>0</v>
      </c>
      <c r="L5432" s="13" t="s">
        <v>26</v>
      </c>
      <c r="M5432" s="7">
        <v>0.3</v>
      </c>
      <c r="N5432" s="17"/>
    </row>
    <row r="5433" spans="1:14" ht="63">
      <c r="A5433" s="6">
        <v>5431</v>
      </c>
      <c r="B5433" s="8" t="s">
        <v>30379</v>
      </c>
      <c r="C5433" s="9" t="s">
        <v>30618</v>
      </c>
      <c r="D5433" s="10" t="s">
        <v>30619</v>
      </c>
      <c r="E5433" s="11" t="s">
        <v>30620</v>
      </c>
      <c r="F5433" s="6">
        <v>401543</v>
      </c>
      <c r="G5433" s="6" t="s">
        <v>9463</v>
      </c>
      <c r="H5433" s="16">
        <v>10481884.85</v>
      </c>
      <c r="I5433" s="12" t="s">
        <v>7359</v>
      </c>
      <c r="J5433" s="12" t="s">
        <v>29866</v>
      </c>
      <c r="K5433" s="15">
        <v>7154710</v>
      </c>
      <c r="L5433" s="13" t="s">
        <v>4326</v>
      </c>
      <c r="M5433" s="7">
        <v>1</v>
      </c>
      <c r="N5433" s="17"/>
    </row>
    <row r="5434" spans="1:14" ht="63">
      <c r="A5434" s="6">
        <v>5432</v>
      </c>
      <c r="B5434" s="8" t="s">
        <v>30379</v>
      </c>
      <c r="C5434" s="9" t="s">
        <v>30621</v>
      </c>
      <c r="D5434" s="10" t="s">
        <v>30622</v>
      </c>
      <c r="E5434" s="11" t="s">
        <v>30623</v>
      </c>
      <c r="F5434" s="6">
        <v>401544</v>
      </c>
      <c r="G5434" s="6" t="s">
        <v>9463</v>
      </c>
      <c r="H5434" s="16">
        <v>11032603.65</v>
      </c>
      <c r="I5434" s="12" t="s">
        <v>7382</v>
      </c>
      <c r="J5434" s="12" t="s">
        <v>5783</v>
      </c>
      <c r="K5434" s="15">
        <v>2910230</v>
      </c>
      <c r="L5434" s="13" t="s">
        <v>4326</v>
      </c>
      <c r="M5434" s="7">
        <v>1</v>
      </c>
      <c r="N5434" s="17"/>
    </row>
    <row r="5435" spans="1:14" ht="63">
      <c r="A5435" s="6">
        <v>5433</v>
      </c>
      <c r="B5435" s="8" t="s">
        <v>30379</v>
      </c>
      <c r="C5435" s="9" t="s">
        <v>30624</v>
      </c>
      <c r="D5435" s="10" t="s">
        <v>30589</v>
      </c>
      <c r="E5435" s="11" t="s">
        <v>30625</v>
      </c>
      <c r="F5435" s="6">
        <v>401545</v>
      </c>
      <c r="G5435" s="6" t="s">
        <v>9463</v>
      </c>
      <c r="H5435" s="16">
        <v>15348218.050000001</v>
      </c>
      <c r="I5435" s="12" t="s">
        <v>5178</v>
      </c>
      <c r="J5435" s="12" t="s">
        <v>29866</v>
      </c>
      <c r="K5435" s="15">
        <v>10890956</v>
      </c>
      <c r="L5435" s="13" t="s">
        <v>4326</v>
      </c>
      <c r="M5435" s="7">
        <v>1</v>
      </c>
      <c r="N5435" s="17"/>
    </row>
    <row r="5436" spans="1:14" ht="78.75">
      <c r="A5436" s="6">
        <v>5434</v>
      </c>
      <c r="B5436" s="8" t="s">
        <v>30379</v>
      </c>
      <c r="C5436" s="9" t="s">
        <v>30615</v>
      </c>
      <c r="D5436" s="10" t="s">
        <v>30616</v>
      </c>
      <c r="E5436" s="11" t="s">
        <v>30626</v>
      </c>
      <c r="F5436" s="6">
        <v>401539</v>
      </c>
      <c r="G5436" s="6" t="s">
        <v>9463</v>
      </c>
      <c r="H5436" s="16">
        <v>19376517.699999999</v>
      </c>
      <c r="I5436" s="12" t="s">
        <v>6766</v>
      </c>
      <c r="J5436" s="12" t="s">
        <v>29341</v>
      </c>
      <c r="K5436" s="15">
        <v>11898348</v>
      </c>
      <c r="L5436" s="13" t="s">
        <v>26</v>
      </c>
      <c r="M5436" s="7">
        <v>0.4</v>
      </c>
      <c r="N5436" s="17"/>
    </row>
    <row r="5437" spans="1:14" ht="78.75">
      <c r="A5437" s="6">
        <v>5435</v>
      </c>
      <c r="B5437" s="8" t="s">
        <v>30379</v>
      </c>
      <c r="C5437" s="9" t="s">
        <v>30615</v>
      </c>
      <c r="D5437" s="10" t="s">
        <v>30616</v>
      </c>
      <c r="E5437" s="11" t="s">
        <v>30626</v>
      </c>
      <c r="F5437" s="6">
        <v>401539</v>
      </c>
      <c r="G5437" s="6" t="s">
        <v>9463</v>
      </c>
      <c r="H5437" s="16">
        <v>19376517.699999999</v>
      </c>
      <c r="I5437" s="12" t="s">
        <v>6766</v>
      </c>
      <c r="J5437" s="12" t="s">
        <v>29341</v>
      </c>
      <c r="K5437" s="15">
        <v>11898348</v>
      </c>
      <c r="L5437" s="13" t="s">
        <v>26</v>
      </c>
      <c r="M5437" s="7">
        <v>0.3</v>
      </c>
      <c r="N5437" s="17"/>
    </row>
    <row r="5438" spans="1:14" ht="78.75">
      <c r="A5438" s="6">
        <v>5436</v>
      </c>
      <c r="B5438" s="8" t="s">
        <v>30379</v>
      </c>
      <c r="C5438" s="9" t="s">
        <v>30615</v>
      </c>
      <c r="D5438" s="10" t="s">
        <v>30616</v>
      </c>
      <c r="E5438" s="11" t="s">
        <v>30626</v>
      </c>
      <c r="F5438" s="6">
        <v>401539</v>
      </c>
      <c r="G5438" s="6" t="s">
        <v>9463</v>
      </c>
      <c r="H5438" s="16">
        <v>19376517.699999999</v>
      </c>
      <c r="I5438" s="12" t="s">
        <v>6766</v>
      </c>
      <c r="J5438" s="12" t="s">
        <v>29341</v>
      </c>
      <c r="K5438" s="15">
        <v>11898348</v>
      </c>
      <c r="L5438" s="13" t="s">
        <v>26</v>
      </c>
      <c r="M5438" s="7">
        <v>0.3</v>
      </c>
      <c r="N5438" s="17"/>
    </row>
    <row r="5439" spans="1:14" ht="78.75">
      <c r="A5439" s="6">
        <v>5437</v>
      </c>
      <c r="B5439" s="8" t="s">
        <v>30379</v>
      </c>
      <c r="C5439" s="9" t="s">
        <v>30627</v>
      </c>
      <c r="D5439" s="10" t="s">
        <v>30628</v>
      </c>
      <c r="E5439" s="11" t="s">
        <v>30629</v>
      </c>
      <c r="F5439" s="6">
        <v>401546</v>
      </c>
      <c r="G5439" s="6" t="s">
        <v>9463</v>
      </c>
      <c r="H5439" s="16">
        <v>12550150.75</v>
      </c>
      <c r="I5439" s="12" t="s">
        <v>5679</v>
      </c>
      <c r="J5439" s="12" t="s">
        <v>29385</v>
      </c>
      <c r="K5439" s="15">
        <v>7995012</v>
      </c>
      <c r="L5439" s="13" t="s">
        <v>4326</v>
      </c>
      <c r="M5439" s="7">
        <v>1</v>
      </c>
      <c r="N5439" s="17"/>
    </row>
    <row r="5440" spans="1:14" ht="63">
      <c r="A5440" s="6">
        <v>5438</v>
      </c>
      <c r="B5440" s="8" t="s">
        <v>30379</v>
      </c>
      <c r="C5440" s="9" t="s">
        <v>30630</v>
      </c>
      <c r="D5440" s="10" t="s">
        <v>30631</v>
      </c>
      <c r="E5440" s="11" t="s">
        <v>30632</v>
      </c>
      <c r="F5440" s="6">
        <v>401547</v>
      </c>
      <c r="G5440" s="6" t="s">
        <v>9463</v>
      </c>
      <c r="H5440" s="16">
        <v>8565144.9000000004</v>
      </c>
      <c r="I5440" s="12" t="s">
        <v>7249</v>
      </c>
      <c r="J5440" s="12" t="s">
        <v>29866</v>
      </c>
      <c r="K5440" s="15">
        <v>6028472</v>
      </c>
      <c r="L5440" s="13" t="s">
        <v>4326</v>
      </c>
      <c r="M5440" s="7">
        <v>1</v>
      </c>
      <c r="N5440" s="17"/>
    </row>
    <row r="5441" spans="1:14" ht="63">
      <c r="A5441" s="6">
        <v>5439</v>
      </c>
      <c r="B5441" s="8" t="s">
        <v>30379</v>
      </c>
      <c r="C5441" s="9" t="s">
        <v>30633</v>
      </c>
      <c r="D5441" s="10" t="s">
        <v>30472</v>
      </c>
      <c r="E5441" s="11" t="s">
        <v>30634</v>
      </c>
      <c r="F5441" s="6">
        <v>401540</v>
      </c>
      <c r="G5441" s="6" t="s">
        <v>9463</v>
      </c>
      <c r="H5441" s="16">
        <v>24988864.32</v>
      </c>
      <c r="I5441" s="12" t="s">
        <v>2314</v>
      </c>
      <c r="J5441" s="12" t="s">
        <v>2318</v>
      </c>
      <c r="K5441" s="15">
        <v>0</v>
      </c>
      <c r="L5441" s="13" t="s">
        <v>26</v>
      </c>
      <c r="M5441" s="7">
        <v>0.51</v>
      </c>
      <c r="N5441" s="17"/>
    </row>
    <row r="5442" spans="1:14" ht="63">
      <c r="A5442" s="6">
        <v>5440</v>
      </c>
      <c r="B5442" s="8" t="s">
        <v>30379</v>
      </c>
      <c r="C5442" s="9" t="s">
        <v>30633</v>
      </c>
      <c r="D5442" s="10" t="s">
        <v>30472</v>
      </c>
      <c r="E5442" s="11" t="s">
        <v>30634</v>
      </c>
      <c r="F5442" s="6">
        <v>401540</v>
      </c>
      <c r="G5442" s="6" t="s">
        <v>9463</v>
      </c>
      <c r="H5442" s="16">
        <v>24988864.32</v>
      </c>
      <c r="I5442" s="12" t="s">
        <v>2314</v>
      </c>
      <c r="J5442" s="12" t="s">
        <v>2318</v>
      </c>
      <c r="K5442" s="15">
        <v>0</v>
      </c>
      <c r="L5442" s="13" t="s">
        <v>26</v>
      </c>
      <c r="M5442" s="7">
        <v>0.49</v>
      </c>
      <c r="N5442" s="17"/>
    </row>
    <row r="5443" spans="1:14" ht="63">
      <c r="A5443" s="6">
        <v>5441</v>
      </c>
      <c r="B5443" s="8" t="s">
        <v>30379</v>
      </c>
      <c r="C5443" s="9" t="s">
        <v>30635</v>
      </c>
      <c r="D5443" s="10" t="s">
        <v>6474</v>
      </c>
      <c r="E5443" s="11" t="s">
        <v>30636</v>
      </c>
      <c r="F5443" s="6">
        <v>405272</v>
      </c>
      <c r="G5443" s="6" t="s">
        <v>9463</v>
      </c>
      <c r="H5443" s="16">
        <v>23764052.210000001</v>
      </c>
      <c r="I5443" s="12" t="s">
        <v>26908</v>
      </c>
      <c r="J5443" s="12" t="s">
        <v>2105</v>
      </c>
      <c r="K5443" s="15">
        <v>11990420</v>
      </c>
      <c r="L5443" s="13" t="s">
        <v>4326</v>
      </c>
      <c r="M5443" s="7">
        <v>1</v>
      </c>
      <c r="N5443" s="17"/>
    </row>
    <row r="5444" spans="1:14" ht="78.75">
      <c r="A5444" s="6">
        <v>5442</v>
      </c>
      <c r="B5444" s="8" t="s">
        <v>30379</v>
      </c>
      <c r="C5444" s="9" t="s">
        <v>30615</v>
      </c>
      <c r="D5444" s="10" t="s">
        <v>30616</v>
      </c>
      <c r="E5444" s="11" t="s">
        <v>30637</v>
      </c>
      <c r="F5444" s="6">
        <v>422615</v>
      </c>
      <c r="G5444" s="6" t="s">
        <v>9463</v>
      </c>
      <c r="H5444" s="16">
        <v>38108216.899999999</v>
      </c>
      <c r="I5444" s="12" t="s">
        <v>4940</v>
      </c>
      <c r="J5444" s="12" t="s">
        <v>1714</v>
      </c>
      <c r="K5444" s="15">
        <v>25484204</v>
      </c>
      <c r="L5444" s="13" t="s">
        <v>26</v>
      </c>
      <c r="M5444" s="7">
        <v>0.4</v>
      </c>
      <c r="N5444" s="17"/>
    </row>
    <row r="5445" spans="1:14" ht="78.75">
      <c r="A5445" s="6">
        <v>5443</v>
      </c>
      <c r="B5445" s="8" t="s">
        <v>30379</v>
      </c>
      <c r="C5445" s="9" t="s">
        <v>30615</v>
      </c>
      <c r="D5445" s="10" t="s">
        <v>30616</v>
      </c>
      <c r="E5445" s="11" t="s">
        <v>30637</v>
      </c>
      <c r="F5445" s="6">
        <v>422615</v>
      </c>
      <c r="G5445" s="6" t="s">
        <v>9463</v>
      </c>
      <c r="H5445" s="16">
        <v>38108216.899999999</v>
      </c>
      <c r="I5445" s="12" t="s">
        <v>4940</v>
      </c>
      <c r="J5445" s="12" t="s">
        <v>1714</v>
      </c>
      <c r="K5445" s="15">
        <v>25484204</v>
      </c>
      <c r="L5445" s="13" t="s">
        <v>26</v>
      </c>
      <c r="M5445" s="7">
        <v>0.3</v>
      </c>
      <c r="N5445" s="17"/>
    </row>
    <row r="5446" spans="1:14" ht="78.75">
      <c r="A5446" s="6">
        <v>5444</v>
      </c>
      <c r="B5446" s="8" t="s">
        <v>30379</v>
      </c>
      <c r="C5446" s="9" t="s">
        <v>30615</v>
      </c>
      <c r="D5446" s="10" t="s">
        <v>30616</v>
      </c>
      <c r="E5446" s="11" t="s">
        <v>30637</v>
      </c>
      <c r="F5446" s="6">
        <v>422615</v>
      </c>
      <c r="G5446" s="6" t="s">
        <v>9463</v>
      </c>
      <c r="H5446" s="16">
        <v>38108216.899999999</v>
      </c>
      <c r="I5446" s="12" t="s">
        <v>4940</v>
      </c>
      <c r="J5446" s="12" t="s">
        <v>1714</v>
      </c>
      <c r="K5446" s="15">
        <v>25484204</v>
      </c>
      <c r="L5446" s="13" t="s">
        <v>26</v>
      </c>
      <c r="M5446" s="7">
        <v>0.3</v>
      </c>
      <c r="N5446" s="17"/>
    </row>
    <row r="5447" spans="1:14" ht="78.75">
      <c r="A5447" s="6">
        <v>5445</v>
      </c>
      <c r="B5447" s="8" t="s">
        <v>30379</v>
      </c>
      <c r="C5447" s="9" t="s">
        <v>30638</v>
      </c>
      <c r="D5447" s="10" t="s">
        <v>6308</v>
      </c>
      <c r="E5447" s="11" t="s">
        <v>30639</v>
      </c>
      <c r="F5447" s="6">
        <v>432395</v>
      </c>
      <c r="G5447" s="6" t="s">
        <v>9463</v>
      </c>
      <c r="H5447" s="16">
        <v>19503931.120000001</v>
      </c>
      <c r="I5447" s="12" t="s">
        <v>6758</v>
      </c>
      <c r="J5447" s="12" t="s">
        <v>30640</v>
      </c>
      <c r="K5447" s="15">
        <v>0</v>
      </c>
      <c r="L5447" s="13" t="s">
        <v>4326</v>
      </c>
      <c r="M5447" s="7">
        <v>1</v>
      </c>
      <c r="N5447" s="17"/>
    </row>
    <row r="5448" spans="1:14" ht="78.75">
      <c r="A5448" s="6">
        <v>5446</v>
      </c>
      <c r="B5448" s="8" t="s">
        <v>30379</v>
      </c>
      <c r="C5448" s="9" t="s">
        <v>30475</v>
      </c>
      <c r="D5448" s="10" t="s">
        <v>30476</v>
      </c>
      <c r="E5448" s="11" t="s">
        <v>30641</v>
      </c>
      <c r="F5448" s="6">
        <v>446557</v>
      </c>
      <c r="G5448" s="6" t="s">
        <v>9463</v>
      </c>
      <c r="H5448" s="16">
        <v>29092907.120000001</v>
      </c>
      <c r="I5448" s="12" t="s">
        <v>20876</v>
      </c>
      <c r="J5448" s="12" t="s">
        <v>23326</v>
      </c>
      <c r="K5448" s="15">
        <v>0</v>
      </c>
      <c r="L5448" s="13" t="s">
        <v>4326</v>
      </c>
      <c r="M5448" s="7">
        <v>1</v>
      </c>
      <c r="N5448" s="17"/>
    </row>
    <row r="5449" spans="1:14" ht="78.75">
      <c r="A5449" s="6">
        <v>5447</v>
      </c>
      <c r="B5449" s="8" t="s">
        <v>30379</v>
      </c>
      <c r="C5449" s="9" t="s">
        <v>30642</v>
      </c>
      <c r="D5449" s="10" t="s">
        <v>30453</v>
      </c>
      <c r="E5449" s="11" t="s">
        <v>30643</v>
      </c>
      <c r="F5449" s="6">
        <v>497910</v>
      </c>
      <c r="G5449" s="6" t="s">
        <v>9463</v>
      </c>
      <c r="H5449" s="16">
        <v>33900000.649999999</v>
      </c>
      <c r="I5449" s="12" t="s">
        <v>2413</v>
      </c>
      <c r="J5449" s="12" t="s">
        <v>30644</v>
      </c>
      <c r="K5449" s="15">
        <v>0</v>
      </c>
      <c r="L5449" s="13" t="s">
        <v>4326</v>
      </c>
      <c r="M5449" s="7">
        <v>1</v>
      </c>
      <c r="N5449" s="17"/>
    </row>
    <row r="5450" spans="1:14" ht="94.5">
      <c r="A5450" s="6">
        <v>5448</v>
      </c>
      <c r="B5450" s="8" t="s">
        <v>30379</v>
      </c>
      <c r="C5450" s="9" t="s">
        <v>30645</v>
      </c>
      <c r="D5450" s="10" t="s">
        <v>30646</v>
      </c>
      <c r="E5450" s="11" t="s">
        <v>30647</v>
      </c>
      <c r="F5450" s="6">
        <v>485547</v>
      </c>
      <c r="G5450" s="6" t="s">
        <v>9463</v>
      </c>
      <c r="H5450" s="16">
        <v>9502904.1500000004</v>
      </c>
      <c r="I5450" s="12" t="s">
        <v>7987</v>
      </c>
      <c r="J5450" s="12" t="s">
        <v>7207</v>
      </c>
      <c r="K5450" s="15">
        <v>0</v>
      </c>
      <c r="L5450" s="13" t="s">
        <v>4326</v>
      </c>
      <c r="M5450" s="7">
        <v>1</v>
      </c>
      <c r="N5450" s="17"/>
    </row>
    <row r="5451" spans="1:14" ht="78.75">
      <c r="A5451" s="6">
        <v>5449</v>
      </c>
      <c r="B5451" s="8" t="s">
        <v>30379</v>
      </c>
      <c r="C5451" s="9" t="s">
        <v>30630</v>
      </c>
      <c r="D5451" s="10" t="s">
        <v>30631</v>
      </c>
      <c r="E5451" s="11" t="s">
        <v>30648</v>
      </c>
      <c r="F5451" s="6">
        <v>499861</v>
      </c>
      <c r="G5451" s="6" t="s">
        <v>9463</v>
      </c>
      <c r="H5451" s="16">
        <v>2533233.9</v>
      </c>
      <c r="I5451" s="12" t="s">
        <v>1708</v>
      </c>
      <c r="J5451" s="12" t="s">
        <v>30209</v>
      </c>
      <c r="K5451" s="15">
        <v>0</v>
      </c>
      <c r="L5451" s="13" t="s">
        <v>4326</v>
      </c>
      <c r="M5451" s="7">
        <v>1</v>
      </c>
      <c r="N5451" s="17"/>
    </row>
    <row r="5452" spans="1:14" ht="110.25">
      <c r="A5452" s="6">
        <v>5450</v>
      </c>
      <c r="B5452" s="8" t="s">
        <v>30379</v>
      </c>
      <c r="C5452" s="9" t="s">
        <v>30649</v>
      </c>
      <c r="D5452" s="10" t="s">
        <v>30650</v>
      </c>
      <c r="E5452" s="11" t="s">
        <v>30651</v>
      </c>
      <c r="F5452" s="6">
        <v>517991</v>
      </c>
      <c r="G5452" s="6" t="s">
        <v>9463</v>
      </c>
      <c r="H5452" s="16">
        <v>13623044.65</v>
      </c>
      <c r="I5452" s="12" t="s">
        <v>30090</v>
      </c>
      <c r="J5452" s="12" t="s">
        <v>30652</v>
      </c>
      <c r="K5452" s="15">
        <v>0</v>
      </c>
      <c r="L5452" s="13" t="s">
        <v>4326</v>
      </c>
      <c r="M5452" s="7">
        <v>1</v>
      </c>
      <c r="N5452" s="17"/>
    </row>
    <row r="5453" spans="1:14" ht="63">
      <c r="A5453" s="6">
        <v>5451</v>
      </c>
      <c r="B5453" s="8" t="s">
        <v>30379</v>
      </c>
      <c r="C5453" s="9" t="s">
        <v>30653</v>
      </c>
      <c r="D5453" s="10" t="s">
        <v>30654</v>
      </c>
      <c r="E5453" s="11" t="s">
        <v>30655</v>
      </c>
      <c r="F5453" s="6">
        <v>517992</v>
      </c>
      <c r="G5453" s="6" t="s">
        <v>9463</v>
      </c>
      <c r="H5453" s="16">
        <v>4735750</v>
      </c>
      <c r="I5453" s="12" t="s">
        <v>1891</v>
      </c>
      <c r="J5453" s="12" t="s">
        <v>29681</v>
      </c>
      <c r="K5453" s="15">
        <v>0</v>
      </c>
      <c r="L5453" s="13" t="s">
        <v>4326</v>
      </c>
      <c r="M5453" s="7">
        <v>1</v>
      </c>
      <c r="N5453" s="17"/>
    </row>
    <row r="5454" spans="1:14" ht="157.5">
      <c r="A5454" s="6">
        <v>5452</v>
      </c>
      <c r="B5454" s="8" t="s">
        <v>30379</v>
      </c>
      <c r="C5454" s="9" t="s">
        <v>30656</v>
      </c>
      <c r="D5454" s="10" t="s">
        <v>30657</v>
      </c>
      <c r="E5454" s="11" t="s">
        <v>30658</v>
      </c>
      <c r="F5454" s="6">
        <v>245748</v>
      </c>
      <c r="G5454" s="6" t="s">
        <v>9463</v>
      </c>
      <c r="H5454" s="16">
        <v>22351898.370000001</v>
      </c>
      <c r="I5454" s="12" t="s">
        <v>25140</v>
      </c>
      <c r="J5454" s="12" t="s">
        <v>1961</v>
      </c>
      <c r="K5454" s="15">
        <v>15511214</v>
      </c>
      <c r="L5454" s="13" t="s">
        <v>14</v>
      </c>
      <c r="M5454" s="7">
        <v>0.51</v>
      </c>
      <c r="N5454" s="17"/>
    </row>
    <row r="5455" spans="1:14" ht="157.5">
      <c r="A5455" s="6">
        <v>5453</v>
      </c>
      <c r="B5455" s="8" t="s">
        <v>30379</v>
      </c>
      <c r="C5455" s="9" t="s">
        <v>30656</v>
      </c>
      <c r="D5455" s="10" t="s">
        <v>30657</v>
      </c>
      <c r="E5455" s="11" t="s">
        <v>30658</v>
      </c>
      <c r="F5455" s="6">
        <v>245748</v>
      </c>
      <c r="G5455" s="6" t="s">
        <v>9463</v>
      </c>
      <c r="H5455" s="16">
        <v>22351898.370000001</v>
      </c>
      <c r="I5455" s="12" t="s">
        <v>25140</v>
      </c>
      <c r="J5455" s="12" t="s">
        <v>1961</v>
      </c>
      <c r="K5455" s="15">
        <v>15511214</v>
      </c>
      <c r="L5455" s="13" t="s">
        <v>14</v>
      </c>
      <c r="M5455" s="7">
        <v>0.49</v>
      </c>
      <c r="N5455" s="17"/>
    </row>
    <row r="5456" spans="1:14" ht="63">
      <c r="A5456" s="6">
        <v>5454</v>
      </c>
      <c r="B5456" s="8" t="s">
        <v>30379</v>
      </c>
      <c r="C5456" s="9" t="s">
        <v>30659</v>
      </c>
      <c r="D5456" s="10" t="s">
        <v>30660</v>
      </c>
      <c r="E5456" s="11" t="s">
        <v>30661</v>
      </c>
      <c r="F5456" s="6">
        <v>357659</v>
      </c>
      <c r="G5456" s="6" t="s">
        <v>9463</v>
      </c>
      <c r="H5456" s="16">
        <v>5435622.5999999996</v>
      </c>
      <c r="I5456" s="12" t="s">
        <v>7476</v>
      </c>
      <c r="J5456" s="12" t="s">
        <v>23442</v>
      </c>
      <c r="K5456" s="15">
        <v>3664801</v>
      </c>
      <c r="L5456" s="13" t="s">
        <v>4326</v>
      </c>
      <c r="M5456" s="7">
        <v>1</v>
      </c>
      <c r="N5456" s="17"/>
    </row>
    <row r="5457" spans="1:14" ht="78.75">
      <c r="A5457" s="6">
        <v>5455</v>
      </c>
      <c r="B5457" s="8" t="s">
        <v>30379</v>
      </c>
      <c r="C5457" s="9" t="s">
        <v>30662</v>
      </c>
      <c r="D5457" s="10" t="s">
        <v>11414</v>
      </c>
      <c r="E5457" s="11" t="s">
        <v>30663</v>
      </c>
      <c r="F5457" s="6">
        <v>414922</v>
      </c>
      <c r="G5457" s="6" t="s">
        <v>9463</v>
      </c>
      <c r="H5457" s="16">
        <v>25264324</v>
      </c>
      <c r="I5457" s="12" t="s">
        <v>6691</v>
      </c>
      <c r="J5457" s="12" t="s">
        <v>26713</v>
      </c>
      <c r="K5457" s="15">
        <v>12365828</v>
      </c>
      <c r="L5457" s="13" t="s">
        <v>4326</v>
      </c>
      <c r="M5457" s="7">
        <v>1</v>
      </c>
      <c r="N5457" s="17"/>
    </row>
    <row r="5458" spans="1:14" ht="78.75">
      <c r="A5458" s="6">
        <v>5456</v>
      </c>
      <c r="B5458" s="8" t="s">
        <v>30379</v>
      </c>
      <c r="C5458" s="9" t="s">
        <v>30664</v>
      </c>
      <c r="D5458" s="10" t="s">
        <v>30665</v>
      </c>
      <c r="E5458" s="11" t="s">
        <v>30666</v>
      </c>
      <c r="F5458" s="6">
        <v>436180</v>
      </c>
      <c r="G5458" s="6" t="s">
        <v>9463</v>
      </c>
      <c r="H5458" s="16">
        <v>9959565.3499999996</v>
      </c>
      <c r="I5458" s="12" t="s">
        <v>1563</v>
      </c>
      <c r="J5458" s="12" t="s">
        <v>2245</v>
      </c>
      <c r="K5458" s="15">
        <v>2911395</v>
      </c>
      <c r="L5458" s="13" t="s">
        <v>4326</v>
      </c>
      <c r="M5458" s="7">
        <v>1</v>
      </c>
      <c r="N5458" s="17"/>
    </row>
    <row r="5459" spans="1:14" ht="94.5">
      <c r="A5459" s="6">
        <v>5457</v>
      </c>
      <c r="B5459" s="8" t="s">
        <v>30379</v>
      </c>
      <c r="C5459" s="9" t="s">
        <v>30667</v>
      </c>
      <c r="D5459" s="10" t="s">
        <v>4426</v>
      </c>
      <c r="E5459" s="11" t="s">
        <v>30668</v>
      </c>
      <c r="F5459" s="6">
        <v>437280</v>
      </c>
      <c r="G5459" s="6" t="s">
        <v>9463</v>
      </c>
      <c r="H5459" s="16">
        <v>26183611.57</v>
      </c>
      <c r="I5459" s="12" t="s">
        <v>20876</v>
      </c>
      <c r="J5459" s="12" t="s">
        <v>23201</v>
      </c>
      <c r="K5459" s="15">
        <v>9739814</v>
      </c>
      <c r="L5459" s="13" t="s">
        <v>4326</v>
      </c>
      <c r="M5459" s="7">
        <v>1</v>
      </c>
      <c r="N5459" s="17"/>
    </row>
    <row r="5460" spans="1:14" ht="47.25">
      <c r="A5460" s="6">
        <v>5458</v>
      </c>
      <c r="B5460" s="8" t="s">
        <v>30379</v>
      </c>
      <c r="C5460" s="9" t="s">
        <v>30669</v>
      </c>
      <c r="D5460" s="10" t="s">
        <v>30670</v>
      </c>
      <c r="E5460" s="11" t="s">
        <v>30671</v>
      </c>
      <c r="F5460" s="6">
        <v>447514</v>
      </c>
      <c r="G5460" s="6" t="s">
        <v>9463</v>
      </c>
      <c r="H5460" s="16">
        <v>2288396.1</v>
      </c>
      <c r="I5460" s="12" t="s">
        <v>26317</v>
      </c>
      <c r="J5460" s="12" t="s">
        <v>7569</v>
      </c>
      <c r="K5460" s="15">
        <v>0</v>
      </c>
      <c r="L5460" s="13" t="s">
        <v>4326</v>
      </c>
      <c r="M5460" s="7">
        <v>1</v>
      </c>
      <c r="N5460" s="17"/>
    </row>
    <row r="5461" spans="1:14" ht="110.25">
      <c r="A5461" s="6">
        <v>5459</v>
      </c>
      <c r="B5461" s="8" t="s">
        <v>30379</v>
      </c>
      <c r="C5461" s="9" t="s">
        <v>30672</v>
      </c>
      <c r="D5461" s="10" t="s">
        <v>30673</v>
      </c>
      <c r="E5461" s="11" t="s">
        <v>30674</v>
      </c>
      <c r="F5461" s="6">
        <v>245740</v>
      </c>
      <c r="G5461" s="6" t="s">
        <v>9463</v>
      </c>
      <c r="H5461" s="16">
        <v>30841330.460000001</v>
      </c>
      <c r="I5461" s="12" t="s">
        <v>7689</v>
      </c>
      <c r="J5461" s="12" t="s">
        <v>1560</v>
      </c>
      <c r="K5461" s="15">
        <v>21502390</v>
      </c>
      <c r="L5461" s="13" t="s">
        <v>4326</v>
      </c>
      <c r="M5461" s="7">
        <v>1</v>
      </c>
      <c r="N5461" s="17"/>
    </row>
    <row r="5462" spans="1:14" ht="63">
      <c r="A5462" s="6">
        <v>5460</v>
      </c>
      <c r="B5462" s="8" t="s">
        <v>30379</v>
      </c>
      <c r="C5462" s="9" t="s">
        <v>30675</v>
      </c>
      <c r="D5462" s="10" t="s">
        <v>623</v>
      </c>
      <c r="E5462" s="11" t="s">
        <v>30676</v>
      </c>
      <c r="F5462" s="6">
        <v>245742</v>
      </c>
      <c r="G5462" s="6" t="s">
        <v>9463</v>
      </c>
      <c r="H5462" s="16">
        <v>50771398.509999998</v>
      </c>
      <c r="I5462" s="12" t="s">
        <v>30677</v>
      </c>
      <c r="J5462" s="12" t="s">
        <v>1639</v>
      </c>
      <c r="K5462" s="15">
        <v>11691620</v>
      </c>
      <c r="L5462" s="13" t="s">
        <v>4326</v>
      </c>
      <c r="M5462" s="7">
        <v>1</v>
      </c>
      <c r="N5462" s="17"/>
    </row>
    <row r="5463" spans="1:14" ht="141.75">
      <c r="A5463" s="6">
        <v>5461</v>
      </c>
      <c r="B5463" s="8" t="s">
        <v>30379</v>
      </c>
      <c r="C5463" s="9" t="s">
        <v>30635</v>
      </c>
      <c r="D5463" s="10" t="s">
        <v>6474</v>
      </c>
      <c r="E5463" s="11" t="s">
        <v>30678</v>
      </c>
      <c r="F5463" s="6">
        <v>245752</v>
      </c>
      <c r="G5463" s="6" t="s">
        <v>9463</v>
      </c>
      <c r="H5463" s="16">
        <v>27622484.199999999</v>
      </c>
      <c r="I5463" s="12" t="s">
        <v>14871</v>
      </c>
      <c r="J5463" s="12" t="s">
        <v>7449</v>
      </c>
      <c r="K5463" s="15">
        <v>13079237</v>
      </c>
      <c r="L5463" s="13" t="s">
        <v>4326</v>
      </c>
      <c r="M5463" s="7">
        <v>1</v>
      </c>
      <c r="N5463" s="17"/>
    </row>
    <row r="5464" spans="1:14" ht="78.75">
      <c r="A5464" s="6">
        <v>5462</v>
      </c>
      <c r="B5464" s="8" t="s">
        <v>30379</v>
      </c>
      <c r="C5464" s="9" t="s">
        <v>30586</v>
      </c>
      <c r="D5464" s="10" t="s">
        <v>11406</v>
      </c>
      <c r="E5464" s="11" t="s">
        <v>30679</v>
      </c>
      <c r="F5464" s="6">
        <v>301616</v>
      </c>
      <c r="G5464" s="6" t="s">
        <v>9463</v>
      </c>
      <c r="H5464" s="16">
        <v>20614983.030000001</v>
      </c>
      <c r="I5464" s="12" t="s">
        <v>28869</v>
      </c>
      <c r="J5464" s="12" t="s">
        <v>2172</v>
      </c>
      <c r="K5464" s="15">
        <v>7954350</v>
      </c>
      <c r="L5464" s="13" t="s">
        <v>4326</v>
      </c>
      <c r="M5464" s="7">
        <v>1</v>
      </c>
      <c r="N5464" s="17"/>
    </row>
    <row r="5465" spans="1:14" ht="63">
      <c r="A5465" s="6">
        <v>5463</v>
      </c>
      <c r="B5465" s="8" t="s">
        <v>30379</v>
      </c>
      <c r="C5465" s="9" t="s">
        <v>30638</v>
      </c>
      <c r="D5465" s="10" t="s">
        <v>6308</v>
      </c>
      <c r="E5465" s="11" t="s">
        <v>30680</v>
      </c>
      <c r="F5465" s="6">
        <v>255367</v>
      </c>
      <c r="G5465" s="6" t="s">
        <v>9463</v>
      </c>
      <c r="H5465" s="16">
        <v>23759226.59</v>
      </c>
      <c r="I5465" s="12" t="s">
        <v>2378</v>
      </c>
      <c r="J5465" s="12" t="s">
        <v>26569</v>
      </c>
      <c r="K5465" s="15">
        <v>10228065</v>
      </c>
      <c r="L5465" s="13" t="s">
        <v>4326</v>
      </c>
      <c r="M5465" s="7">
        <v>1</v>
      </c>
      <c r="N5465" s="17"/>
    </row>
    <row r="5466" spans="1:14" ht="63">
      <c r="A5466" s="6">
        <v>5464</v>
      </c>
      <c r="B5466" s="8" t="s">
        <v>30379</v>
      </c>
      <c r="C5466" s="9" t="s">
        <v>30681</v>
      </c>
      <c r="D5466" s="10" t="s">
        <v>30682</v>
      </c>
      <c r="E5466" s="11" t="s">
        <v>30683</v>
      </c>
      <c r="F5466" s="6">
        <v>447443</v>
      </c>
      <c r="G5466" s="6" t="s">
        <v>9463</v>
      </c>
      <c r="H5466" s="16">
        <v>60266698.799999997</v>
      </c>
      <c r="I5466" s="12" t="s">
        <v>6723</v>
      </c>
      <c r="J5466" s="12" t="s">
        <v>6981</v>
      </c>
      <c r="K5466" s="15">
        <v>33554486</v>
      </c>
      <c r="L5466" s="13" t="s">
        <v>26</v>
      </c>
      <c r="M5466" s="7">
        <v>0.51</v>
      </c>
      <c r="N5466" s="17"/>
    </row>
    <row r="5467" spans="1:14" ht="63">
      <c r="A5467" s="6">
        <v>5465</v>
      </c>
      <c r="B5467" s="8" t="s">
        <v>30379</v>
      </c>
      <c r="C5467" s="9" t="s">
        <v>30681</v>
      </c>
      <c r="D5467" s="10" t="s">
        <v>30682</v>
      </c>
      <c r="E5467" s="11" t="s">
        <v>30683</v>
      </c>
      <c r="F5467" s="6">
        <v>447443</v>
      </c>
      <c r="G5467" s="6" t="s">
        <v>9463</v>
      </c>
      <c r="H5467" s="16">
        <v>60266698.799999997</v>
      </c>
      <c r="I5467" s="12" t="s">
        <v>6723</v>
      </c>
      <c r="J5467" s="12" t="s">
        <v>6981</v>
      </c>
      <c r="K5467" s="15">
        <v>33554486</v>
      </c>
      <c r="L5467" s="13" t="s">
        <v>26</v>
      </c>
      <c r="M5467" s="7">
        <v>0.49</v>
      </c>
      <c r="N5467" s="17"/>
    </row>
    <row r="5468" spans="1:14" ht="94.5">
      <c r="A5468" s="6">
        <v>5466</v>
      </c>
      <c r="B5468" s="8" t="s">
        <v>30379</v>
      </c>
      <c r="C5468" s="9" t="s">
        <v>30684</v>
      </c>
      <c r="D5468" s="10" t="s">
        <v>1670</v>
      </c>
      <c r="E5468" s="11" t="s">
        <v>30685</v>
      </c>
      <c r="F5468" s="6">
        <v>484881</v>
      </c>
      <c r="G5468" s="6" t="s">
        <v>9463</v>
      </c>
      <c r="H5468" s="16">
        <v>24672174.489999998</v>
      </c>
      <c r="I5468" s="12" t="s">
        <v>30686</v>
      </c>
      <c r="J5468" s="12" t="s">
        <v>30687</v>
      </c>
      <c r="K5468" s="15">
        <v>0</v>
      </c>
      <c r="L5468" s="13" t="s">
        <v>4326</v>
      </c>
      <c r="M5468" s="7">
        <v>1</v>
      </c>
      <c r="N5468" s="17"/>
    </row>
    <row r="5469" spans="1:14" ht="94.5">
      <c r="A5469" s="6">
        <v>5467</v>
      </c>
      <c r="B5469" s="8" t="s">
        <v>30379</v>
      </c>
      <c r="C5469" s="9" t="s">
        <v>30688</v>
      </c>
      <c r="D5469" s="10" t="s">
        <v>30689</v>
      </c>
      <c r="E5469" s="11" t="s">
        <v>30690</v>
      </c>
      <c r="F5469" s="6">
        <v>484883</v>
      </c>
      <c r="G5469" s="6" t="s">
        <v>9463</v>
      </c>
      <c r="H5469" s="16">
        <v>17943738.699999999</v>
      </c>
      <c r="I5469" s="12" t="s">
        <v>5218</v>
      </c>
      <c r="J5469" s="12" t="s">
        <v>7717</v>
      </c>
      <c r="K5469" s="15">
        <v>0</v>
      </c>
      <c r="L5469" s="13" t="s">
        <v>26</v>
      </c>
      <c r="M5469" s="7">
        <v>0.51</v>
      </c>
      <c r="N5469" s="17"/>
    </row>
    <row r="5470" spans="1:14" ht="94.5">
      <c r="A5470" s="6">
        <v>5468</v>
      </c>
      <c r="B5470" s="8" t="s">
        <v>30379</v>
      </c>
      <c r="C5470" s="9" t="s">
        <v>30688</v>
      </c>
      <c r="D5470" s="10" t="s">
        <v>30689</v>
      </c>
      <c r="E5470" s="11" t="s">
        <v>30690</v>
      </c>
      <c r="F5470" s="6">
        <v>484883</v>
      </c>
      <c r="G5470" s="6" t="s">
        <v>9463</v>
      </c>
      <c r="H5470" s="16">
        <v>17943738.699999999</v>
      </c>
      <c r="I5470" s="12" t="s">
        <v>5218</v>
      </c>
      <c r="J5470" s="12" t="s">
        <v>7717</v>
      </c>
      <c r="K5470" s="15">
        <v>0</v>
      </c>
      <c r="L5470" s="13" t="s">
        <v>26</v>
      </c>
      <c r="M5470" s="7">
        <v>0.49</v>
      </c>
      <c r="N5470" s="17"/>
    </row>
    <row r="5471" spans="1:14" ht="110.25">
      <c r="A5471" s="6">
        <v>5469</v>
      </c>
      <c r="B5471" s="8" t="s">
        <v>30379</v>
      </c>
      <c r="C5471" s="9" t="s">
        <v>30684</v>
      </c>
      <c r="D5471" s="10" t="s">
        <v>1670</v>
      </c>
      <c r="E5471" s="11" t="s">
        <v>30691</v>
      </c>
      <c r="F5471" s="6">
        <v>484884</v>
      </c>
      <c r="G5471" s="6" t="s">
        <v>9463</v>
      </c>
      <c r="H5471" s="16">
        <v>26499745.949999999</v>
      </c>
      <c r="I5471" s="12" t="s">
        <v>7038</v>
      </c>
      <c r="J5471" s="12" t="s">
        <v>30687</v>
      </c>
      <c r="K5471" s="15">
        <v>0</v>
      </c>
      <c r="L5471" s="13" t="s">
        <v>4326</v>
      </c>
      <c r="M5471" s="7">
        <v>1</v>
      </c>
      <c r="N5471" s="17"/>
    </row>
    <row r="5472" spans="1:14" ht="94.5">
      <c r="A5472" s="6">
        <v>5470</v>
      </c>
      <c r="B5472" s="8" t="s">
        <v>30379</v>
      </c>
      <c r="C5472" s="9" t="s">
        <v>30586</v>
      </c>
      <c r="D5472" s="10" t="s">
        <v>11406</v>
      </c>
      <c r="E5472" s="11" t="s">
        <v>30692</v>
      </c>
      <c r="F5472" s="6">
        <v>499860</v>
      </c>
      <c r="G5472" s="6" t="s">
        <v>9463</v>
      </c>
      <c r="H5472" s="16">
        <v>69104298.239999995</v>
      </c>
      <c r="I5472" s="12" t="s">
        <v>1948</v>
      </c>
      <c r="J5472" s="12" t="s">
        <v>6952</v>
      </c>
      <c r="K5472" s="15">
        <v>0</v>
      </c>
      <c r="L5472" s="13" t="s">
        <v>4326</v>
      </c>
      <c r="M5472" s="7">
        <v>1</v>
      </c>
      <c r="N5472" s="17"/>
    </row>
    <row r="5473" spans="1:14" ht="63">
      <c r="A5473" s="6">
        <v>5471</v>
      </c>
      <c r="B5473" s="8" t="s">
        <v>30379</v>
      </c>
      <c r="C5473" s="9" t="s">
        <v>30693</v>
      </c>
      <c r="D5473" s="10" t="s">
        <v>30534</v>
      </c>
      <c r="E5473" s="11" t="s">
        <v>30694</v>
      </c>
      <c r="F5473" s="6">
        <v>357657</v>
      </c>
      <c r="G5473" s="6" t="s">
        <v>9463</v>
      </c>
      <c r="H5473" s="16">
        <v>8112850.8499999996</v>
      </c>
      <c r="I5473" s="12" t="s">
        <v>30695</v>
      </c>
      <c r="J5473" s="12" t="s">
        <v>13151</v>
      </c>
      <c r="K5473" s="15">
        <v>5435828</v>
      </c>
      <c r="L5473" s="13" t="s">
        <v>4326</v>
      </c>
      <c r="M5473" s="7">
        <v>1</v>
      </c>
      <c r="N5473" s="17"/>
    </row>
    <row r="5474" spans="1:14" ht="63">
      <c r="A5474" s="6">
        <v>5472</v>
      </c>
      <c r="B5474" s="8" t="s">
        <v>30379</v>
      </c>
      <c r="C5474" s="9" t="s">
        <v>30696</v>
      </c>
      <c r="D5474" s="10" t="s">
        <v>30697</v>
      </c>
      <c r="E5474" s="11" t="s">
        <v>30698</v>
      </c>
      <c r="F5474" s="6">
        <v>409547</v>
      </c>
      <c r="G5474" s="6" t="s">
        <v>9463</v>
      </c>
      <c r="H5474" s="16">
        <v>10367226.5</v>
      </c>
      <c r="I5474" s="12" t="s">
        <v>26154</v>
      </c>
      <c r="J5474" s="12" t="s">
        <v>30090</v>
      </c>
      <c r="K5474" s="15">
        <v>1365484</v>
      </c>
      <c r="L5474" s="13" t="s">
        <v>4326</v>
      </c>
      <c r="M5474" s="7">
        <v>1</v>
      </c>
      <c r="N5474" s="17"/>
    </row>
    <row r="5475" spans="1:14" ht="63">
      <c r="A5475" s="6">
        <v>5473</v>
      </c>
      <c r="B5475" s="8" t="s">
        <v>30379</v>
      </c>
      <c r="C5475" s="9" t="s">
        <v>30699</v>
      </c>
      <c r="D5475" s="10" t="s">
        <v>30700</v>
      </c>
      <c r="E5475" s="11" t="s">
        <v>30701</v>
      </c>
      <c r="F5475" s="6">
        <v>409548</v>
      </c>
      <c r="G5475" s="6" t="s">
        <v>9463</v>
      </c>
      <c r="H5475" s="16">
        <v>7815482.7999999998</v>
      </c>
      <c r="I5475" s="12" t="s">
        <v>7249</v>
      </c>
      <c r="J5475" s="12" t="s">
        <v>5367</v>
      </c>
      <c r="K5475" s="15">
        <v>1340780</v>
      </c>
      <c r="L5475" s="13" t="s">
        <v>4326</v>
      </c>
      <c r="M5475" s="7">
        <v>1</v>
      </c>
      <c r="N5475" s="17"/>
    </row>
    <row r="5476" spans="1:14" ht="78.75">
      <c r="A5476" s="6">
        <v>5474</v>
      </c>
      <c r="B5476" s="8" t="s">
        <v>30379</v>
      </c>
      <c r="C5476" s="9" t="s">
        <v>30702</v>
      </c>
      <c r="D5476" s="10" t="s">
        <v>19515</v>
      </c>
      <c r="E5476" s="11" t="s">
        <v>30703</v>
      </c>
      <c r="F5476" s="6">
        <v>409544</v>
      </c>
      <c r="G5476" s="6" t="s">
        <v>9463</v>
      </c>
      <c r="H5476" s="16">
        <v>21179902.370000001</v>
      </c>
      <c r="I5476" s="12" t="s">
        <v>7669</v>
      </c>
      <c r="J5476" s="12" t="s">
        <v>2245</v>
      </c>
      <c r="K5476" s="15">
        <v>7824952</v>
      </c>
      <c r="L5476" s="13" t="s">
        <v>26</v>
      </c>
      <c r="M5476" s="7">
        <v>0.51</v>
      </c>
      <c r="N5476" s="17"/>
    </row>
    <row r="5477" spans="1:14" ht="78.75">
      <c r="A5477" s="6">
        <v>5475</v>
      </c>
      <c r="B5477" s="8" t="s">
        <v>30379</v>
      </c>
      <c r="C5477" s="9" t="s">
        <v>30702</v>
      </c>
      <c r="D5477" s="10" t="s">
        <v>19515</v>
      </c>
      <c r="E5477" s="11" t="s">
        <v>30703</v>
      </c>
      <c r="F5477" s="6">
        <v>409544</v>
      </c>
      <c r="G5477" s="6" t="s">
        <v>9463</v>
      </c>
      <c r="H5477" s="16">
        <v>21179902.370000001</v>
      </c>
      <c r="I5477" s="12" t="s">
        <v>7669</v>
      </c>
      <c r="J5477" s="12" t="s">
        <v>2245</v>
      </c>
      <c r="K5477" s="15">
        <v>7824952</v>
      </c>
      <c r="L5477" s="13" t="s">
        <v>26</v>
      </c>
      <c r="M5477" s="7">
        <v>0.49</v>
      </c>
      <c r="N5477" s="17"/>
    </row>
    <row r="5478" spans="1:14" ht="78.75">
      <c r="A5478" s="6">
        <v>5476</v>
      </c>
      <c r="B5478" s="8" t="s">
        <v>30379</v>
      </c>
      <c r="C5478" s="9" t="s">
        <v>30704</v>
      </c>
      <c r="D5478" s="10" t="s">
        <v>30409</v>
      </c>
      <c r="E5478" s="11" t="s">
        <v>30705</v>
      </c>
      <c r="F5478" s="6">
        <v>447444</v>
      </c>
      <c r="G5478" s="6" t="s">
        <v>9463</v>
      </c>
      <c r="H5478" s="16">
        <v>13628159.6</v>
      </c>
      <c r="I5478" s="12" t="s">
        <v>6723</v>
      </c>
      <c r="J5478" s="12" t="s">
        <v>6981</v>
      </c>
      <c r="K5478" s="15">
        <v>0</v>
      </c>
      <c r="L5478" s="13" t="s">
        <v>4326</v>
      </c>
      <c r="M5478" s="7">
        <v>1</v>
      </c>
      <c r="N5478" s="17"/>
    </row>
    <row r="5479" spans="1:14" ht="63">
      <c r="A5479" s="6">
        <v>5477</v>
      </c>
      <c r="B5479" s="8" t="s">
        <v>30379</v>
      </c>
      <c r="C5479" s="9" t="s">
        <v>30706</v>
      </c>
      <c r="D5479" s="10" t="s">
        <v>5810</v>
      </c>
      <c r="E5479" s="11" t="s">
        <v>30707</v>
      </c>
      <c r="F5479" s="6">
        <v>476555</v>
      </c>
      <c r="G5479" s="6" t="s">
        <v>9463</v>
      </c>
      <c r="H5479" s="16">
        <v>20699978.710000001</v>
      </c>
      <c r="I5479" s="12" t="s">
        <v>1943</v>
      </c>
      <c r="J5479" s="12" t="s">
        <v>2140</v>
      </c>
      <c r="K5479" s="15">
        <v>7053780</v>
      </c>
      <c r="L5479" s="13" t="s">
        <v>4326</v>
      </c>
      <c r="M5479" s="7">
        <v>1</v>
      </c>
      <c r="N5479" s="17"/>
    </row>
    <row r="5480" spans="1:14" ht="78.75">
      <c r="A5480" s="6">
        <v>5478</v>
      </c>
      <c r="B5480" s="8" t="s">
        <v>30379</v>
      </c>
      <c r="C5480" s="9" t="s">
        <v>30613</v>
      </c>
      <c r="D5480" s="10" t="s">
        <v>6474</v>
      </c>
      <c r="E5480" s="11" t="s">
        <v>30708</v>
      </c>
      <c r="F5480" s="6">
        <v>483059</v>
      </c>
      <c r="G5480" s="6" t="s">
        <v>9463</v>
      </c>
      <c r="H5480" s="16">
        <v>53965795.43</v>
      </c>
      <c r="I5480" s="12" t="s">
        <v>1809</v>
      </c>
      <c r="J5480" s="12" t="s">
        <v>30709</v>
      </c>
      <c r="K5480" s="15">
        <v>20082590</v>
      </c>
      <c r="L5480" s="13" t="s">
        <v>4326</v>
      </c>
      <c r="M5480" s="7">
        <v>1</v>
      </c>
      <c r="N5480" s="17"/>
    </row>
    <row r="5481" spans="1:14" ht="78.75">
      <c r="A5481" s="6">
        <v>5479</v>
      </c>
      <c r="B5481" s="8" t="s">
        <v>30379</v>
      </c>
      <c r="C5481" s="9" t="s">
        <v>30710</v>
      </c>
      <c r="D5481" s="10" t="s">
        <v>6308</v>
      </c>
      <c r="E5481" s="11" t="s">
        <v>30711</v>
      </c>
      <c r="F5481" s="6">
        <v>499862</v>
      </c>
      <c r="G5481" s="6" t="s">
        <v>9463</v>
      </c>
      <c r="H5481" s="16">
        <v>1536325.19</v>
      </c>
      <c r="I5481" s="12" t="s">
        <v>7559</v>
      </c>
      <c r="J5481" s="12" t="s">
        <v>2320</v>
      </c>
      <c r="K5481" s="15">
        <v>3000000</v>
      </c>
      <c r="L5481" s="13" t="s">
        <v>4326</v>
      </c>
      <c r="M5481" s="7">
        <v>1</v>
      </c>
      <c r="N5481" s="17"/>
    </row>
    <row r="5482" spans="1:14" ht="63">
      <c r="A5482" s="6">
        <v>5480</v>
      </c>
      <c r="B5482" s="8" t="s">
        <v>30379</v>
      </c>
      <c r="C5482" s="9" t="s">
        <v>30712</v>
      </c>
      <c r="D5482" s="10" t="s">
        <v>27773</v>
      </c>
      <c r="E5482" s="11" t="s">
        <v>30713</v>
      </c>
      <c r="F5482" s="6">
        <v>365342</v>
      </c>
      <c r="G5482" s="6" t="s">
        <v>9463</v>
      </c>
      <c r="H5482" s="16">
        <v>25406692.079999998</v>
      </c>
      <c r="I5482" s="12" t="s">
        <v>13240</v>
      </c>
      <c r="J5482" s="12" t="s">
        <v>23436</v>
      </c>
      <c r="K5482" s="15">
        <v>9887724</v>
      </c>
      <c r="L5482" s="13" t="s">
        <v>4326</v>
      </c>
      <c r="M5482" s="7">
        <v>1</v>
      </c>
      <c r="N5482" s="17"/>
    </row>
    <row r="5483" spans="1:14" ht="31.5">
      <c r="A5483" s="6">
        <v>5481</v>
      </c>
      <c r="B5483" s="8" t="s">
        <v>30379</v>
      </c>
      <c r="C5483" s="9" t="s">
        <v>30714</v>
      </c>
      <c r="D5483" s="10" t="s">
        <v>4456</v>
      </c>
      <c r="E5483" s="11" t="s">
        <v>30715</v>
      </c>
      <c r="F5483" s="6">
        <v>212373</v>
      </c>
      <c r="G5483" s="6" t="s">
        <v>706</v>
      </c>
      <c r="H5483" s="16">
        <v>79487342.730000004</v>
      </c>
      <c r="I5483" s="12" t="s">
        <v>7997</v>
      </c>
      <c r="J5483" s="12" t="s">
        <v>13224</v>
      </c>
      <c r="K5483" s="15">
        <v>25377571</v>
      </c>
      <c r="L5483" s="13" t="s">
        <v>4326</v>
      </c>
      <c r="M5483" s="7">
        <v>1</v>
      </c>
      <c r="N5483" s="17"/>
    </row>
    <row r="5484" spans="1:14" ht="63">
      <c r="A5484" s="6">
        <v>5482</v>
      </c>
      <c r="B5484" s="8" t="s">
        <v>30379</v>
      </c>
      <c r="C5484" s="9" t="s">
        <v>30716</v>
      </c>
      <c r="D5484" s="10" t="s">
        <v>30453</v>
      </c>
      <c r="E5484" s="11" t="s">
        <v>30717</v>
      </c>
      <c r="F5484" s="6">
        <v>220008</v>
      </c>
      <c r="G5484" s="6" t="s">
        <v>706</v>
      </c>
      <c r="H5484" s="16">
        <v>27961297.23</v>
      </c>
      <c r="I5484" s="12" t="s">
        <v>30718</v>
      </c>
      <c r="J5484" s="12" t="s">
        <v>2405</v>
      </c>
      <c r="K5484" s="15">
        <v>22025494</v>
      </c>
      <c r="L5484" s="13" t="s">
        <v>4326</v>
      </c>
      <c r="M5484" s="7">
        <v>1</v>
      </c>
      <c r="N5484" s="17"/>
    </row>
    <row r="5485" spans="1:14" ht="47.25">
      <c r="A5485" s="6">
        <v>5483</v>
      </c>
      <c r="B5485" s="8" t="s">
        <v>30379</v>
      </c>
      <c r="C5485" s="9" t="s">
        <v>30719</v>
      </c>
      <c r="D5485" s="10" t="s">
        <v>6474</v>
      </c>
      <c r="E5485" s="11" t="s">
        <v>30720</v>
      </c>
      <c r="F5485" s="6">
        <v>415289</v>
      </c>
      <c r="G5485" s="6" t="s">
        <v>706</v>
      </c>
      <c r="H5485" s="16">
        <v>30946185.280000001</v>
      </c>
      <c r="I5485" s="12" t="s">
        <v>7175</v>
      </c>
      <c r="J5485" s="12" t="s">
        <v>7352</v>
      </c>
      <c r="K5485" s="15">
        <v>20002300</v>
      </c>
      <c r="L5485" s="13" t="s">
        <v>4326</v>
      </c>
      <c r="M5485" s="7">
        <v>1</v>
      </c>
      <c r="N5485" s="17"/>
    </row>
    <row r="5486" spans="1:14" ht="47.25">
      <c r="A5486" s="6">
        <v>5484</v>
      </c>
      <c r="B5486" s="8" t="s">
        <v>30379</v>
      </c>
      <c r="C5486" s="9" t="s">
        <v>30719</v>
      </c>
      <c r="D5486" s="10" t="s">
        <v>6474</v>
      </c>
      <c r="E5486" s="11" t="s">
        <v>30721</v>
      </c>
      <c r="F5486" s="6">
        <v>415290</v>
      </c>
      <c r="G5486" s="6" t="s">
        <v>706</v>
      </c>
      <c r="H5486" s="16">
        <v>29346302.921999998</v>
      </c>
      <c r="I5486" s="12" t="s">
        <v>26882</v>
      </c>
      <c r="J5486" s="12" t="s">
        <v>26647</v>
      </c>
      <c r="K5486" s="15">
        <v>24549054</v>
      </c>
      <c r="L5486" s="13" t="s">
        <v>4326</v>
      </c>
      <c r="M5486" s="7">
        <v>1</v>
      </c>
      <c r="N5486" s="17"/>
    </row>
    <row r="5487" spans="1:14" ht="31.5">
      <c r="A5487" s="6">
        <v>5485</v>
      </c>
      <c r="B5487" s="8" t="s">
        <v>30379</v>
      </c>
      <c r="C5487" s="9" t="s">
        <v>30722</v>
      </c>
      <c r="D5487" s="10" t="s">
        <v>30723</v>
      </c>
      <c r="E5487" s="11" t="s">
        <v>30724</v>
      </c>
      <c r="F5487" s="6">
        <v>415761</v>
      </c>
      <c r="G5487" s="6" t="s">
        <v>706</v>
      </c>
      <c r="H5487" s="16">
        <v>14183639.439999999</v>
      </c>
      <c r="I5487" s="12" t="s">
        <v>27224</v>
      </c>
      <c r="J5487" s="12" t="s">
        <v>7744</v>
      </c>
      <c r="K5487" s="15">
        <v>1996391</v>
      </c>
      <c r="L5487" s="13" t="s">
        <v>26</v>
      </c>
      <c r="M5487" s="7">
        <v>0.51</v>
      </c>
      <c r="N5487" s="17"/>
    </row>
    <row r="5488" spans="1:14" ht="31.5">
      <c r="A5488" s="6">
        <v>5486</v>
      </c>
      <c r="B5488" s="8" t="s">
        <v>30379</v>
      </c>
      <c r="C5488" s="9" t="s">
        <v>30722</v>
      </c>
      <c r="D5488" s="10" t="s">
        <v>30723</v>
      </c>
      <c r="E5488" s="11" t="s">
        <v>30724</v>
      </c>
      <c r="F5488" s="6">
        <v>415761</v>
      </c>
      <c r="G5488" s="6" t="s">
        <v>706</v>
      </c>
      <c r="H5488" s="16">
        <v>14183639.439999999</v>
      </c>
      <c r="I5488" s="12" t="s">
        <v>27224</v>
      </c>
      <c r="J5488" s="12" t="s">
        <v>7744</v>
      </c>
      <c r="K5488" s="15">
        <v>1996391</v>
      </c>
      <c r="L5488" s="13" t="s">
        <v>26</v>
      </c>
      <c r="M5488" s="7">
        <v>0.49</v>
      </c>
      <c r="N5488" s="17"/>
    </row>
    <row r="5489" spans="1:14" ht="78.75">
      <c r="A5489" s="6">
        <v>5487</v>
      </c>
      <c r="B5489" s="8" t="s">
        <v>30379</v>
      </c>
      <c r="C5489" s="9" t="s">
        <v>30725</v>
      </c>
      <c r="D5489" s="10" t="s">
        <v>30496</v>
      </c>
      <c r="E5489" s="11" t="s">
        <v>30726</v>
      </c>
      <c r="F5489" s="6">
        <v>415762</v>
      </c>
      <c r="G5489" s="6" t="s">
        <v>706</v>
      </c>
      <c r="H5489" s="16">
        <v>20089553.600000001</v>
      </c>
      <c r="I5489" s="12" t="s">
        <v>27224</v>
      </c>
      <c r="J5489" s="12" t="s">
        <v>13185</v>
      </c>
      <c r="K5489" s="15">
        <v>0</v>
      </c>
      <c r="L5489" s="13" t="s">
        <v>4326</v>
      </c>
      <c r="M5489" s="7">
        <v>1</v>
      </c>
      <c r="N5489" s="17"/>
    </row>
    <row r="5490" spans="1:14" ht="47.25">
      <c r="A5490" s="6">
        <v>5488</v>
      </c>
      <c r="B5490" s="8" t="s">
        <v>30379</v>
      </c>
      <c r="C5490" s="9" t="s">
        <v>30727</v>
      </c>
      <c r="D5490" s="10" t="s">
        <v>23</v>
      </c>
      <c r="E5490" s="11" t="s">
        <v>30728</v>
      </c>
      <c r="F5490" s="6">
        <v>230774</v>
      </c>
      <c r="G5490" s="6" t="s">
        <v>706</v>
      </c>
      <c r="H5490" s="16">
        <v>27346914.649999999</v>
      </c>
      <c r="I5490" s="12" t="s">
        <v>4767</v>
      </c>
      <c r="J5490" s="12" t="s">
        <v>1814</v>
      </c>
      <c r="K5490" s="15">
        <v>14186011</v>
      </c>
      <c r="L5490" s="13" t="s">
        <v>4326</v>
      </c>
      <c r="M5490" s="7">
        <v>1</v>
      </c>
      <c r="N5490" s="17"/>
    </row>
    <row r="5491" spans="1:14" ht="47.25">
      <c r="A5491" s="6">
        <v>5489</v>
      </c>
      <c r="B5491" s="8" t="s">
        <v>30379</v>
      </c>
      <c r="C5491" s="9" t="s">
        <v>30727</v>
      </c>
      <c r="D5491" s="10" t="s">
        <v>23</v>
      </c>
      <c r="E5491" s="11" t="s">
        <v>30729</v>
      </c>
      <c r="F5491" s="6">
        <v>230775</v>
      </c>
      <c r="G5491" s="6" t="s">
        <v>706</v>
      </c>
      <c r="H5491" s="16">
        <v>27872139.719999999</v>
      </c>
      <c r="I5491" s="12" t="s">
        <v>30322</v>
      </c>
      <c r="J5491" s="12" t="s">
        <v>29958</v>
      </c>
      <c r="K5491" s="15">
        <v>22872962</v>
      </c>
      <c r="L5491" s="13" t="s">
        <v>4326</v>
      </c>
      <c r="M5491" s="7">
        <v>1</v>
      </c>
      <c r="N5491" s="17"/>
    </row>
    <row r="5492" spans="1:14" ht="31.5">
      <c r="A5492" s="6">
        <v>5490</v>
      </c>
      <c r="B5492" s="8" t="s">
        <v>30379</v>
      </c>
      <c r="C5492" s="9" t="s">
        <v>30730</v>
      </c>
      <c r="D5492" s="10" t="s">
        <v>6823</v>
      </c>
      <c r="E5492" s="11" t="s">
        <v>30731</v>
      </c>
      <c r="F5492" s="6">
        <v>230776</v>
      </c>
      <c r="G5492" s="6" t="s">
        <v>706</v>
      </c>
      <c r="H5492" s="16">
        <v>31198016.219999999</v>
      </c>
      <c r="I5492" s="12" t="s">
        <v>14867</v>
      </c>
      <c r="J5492" s="12" t="s">
        <v>29156</v>
      </c>
      <c r="K5492" s="15">
        <v>15978433</v>
      </c>
      <c r="L5492" s="13" t="s">
        <v>4326</v>
      </c>
      <c r="M5492" s="7">
        <v>1</v>
      </c>
      <c r="N5492" s="17"/>
    </row>
    <row r="5493" spans="1:14" ht="47.25">
      <c r="A5493" s="6">
        <v>5491</v>
      </c>
      <c r="B5493" s="8" t="s">
        <v>30379</v>
      </c>
      <c r="C5493" s="9" t="s">
        <v>30716</v>
      </c>
      <c r="D5493" s="10" t="s">
        <v>30453</v>
      </c>
      <c r="E5493" s="11" t="s">
        <v>30732</v>
      </c>
      <c r="F5493" s="6">
        <v>281901</v>
      </c>
      <c r="G5493" s="6" t="s">
        <v>706</v>
      </c>
      <c r="H5493" s="16">
        <v>23570335.899999999</v>
      </c>
      <c r="I5493" s="12" t="s">
        <v>6844</v>
      </c>
      <c r="J5493" s="12" t="s">
        <v>8069</v>
      </c>
      <c r="K5493" s="15">
        <v>11891379</v>
      </c>
      <c r="L5493" s="13" t="s">
        <v>4326</v>
      </c>
      <c r="M5493" s="7">
        <v>1</v>
      </c>
      <c r="N5493" s="17"/>
    </row>
    <row r="5494" spans="1:14" ht="63">
      <c r="A5494" s="6">
        <v>5492</v>
      </c>
      <c r="B5494" s="8" t="s">
        <v>30379</v>
      </c>
      <c r="C5494" s="9" t="s">
        <v>30733</v>
      </c>
      <c r="D5494" s="10" t="s">
        <v>30734</v>
      </c>
      <c r="E5494" s="11" t="s">
        <v>30735</v>
      </c>
      <c r="F5494" s="6">
        <v>258840</v>
      </c>
      <c r="G5494" s="6" t="s">
        <v>706</v>
      </c>
      <c r="H5494" s="16">
        <v>21098145.91</v>
      </c>
      <c r="I5494" s="12" t="s">
        <v>30736</v>
      </c>
      <c r="J5494" s="12" t="s">
        <v>1648</v>
      </c>
      <c r="K5494" s="15">
        <v>11430694</v>
      </c>
      <c r="L5494" s="13" t="s">
        <v>26</v>
      </c>
      <c r="M5494" s="7">
        <v>0.49</v>
      </c>
      <c r="N5494" s="17"/>
    </row>
    <row r="5495" spans="1:14" ht="63">
      <c r="A5495" s="6">
        <v>5493</v>
      </c>
      <c r="B5495" s="8" t="s">
        <v>30379</v>
      </c>
      <c r="C5495" s="9" t="s">
        <v>30733</v>
      </c>
      <c r="D5495" s="10" t="s">
        <v>30734</v>
      </c>
      <c r="E5495" s="11" t="s">
        <v>30735</v>
      </c>
      <c r="F5495" s="6">
        <v>258840</v>
      </c>
      <c r="G5495" s="6" t="s">
        <v>706</v>
      </c>
      <c r="H5495" s="16">
        <v>21098145.91</v>
      </c>
      <c r="I5495" s="12" t="s">
        <v>30736</v>
      </c>
      <c r="J5495" s="12" t="s">
        <v>1648</v>
      </c>
      <c r="K5495" s="15">
        <v>11430694</v>
      </c>
      <c r="L5495" s="13" t="s">
        <v>26</v>
      </c>
      <c r="M5495" s="7">
        <v>0.51</v>
      </c>
      <c r="N5495" s="17"/>
    </row>
    <row r="5496" spans="1:14" ht="63">
      <c r="A5496" s="6">
        <v>5494</v>
      </c>
      <c r="B5496" s="8" t="s">
        <v>30379</v>
      </c>
      <c r="C5496" s="9" t="s">
        <v>30733</v>
      </c>
      <c r="D5496" s="10" t="s">
        <v>30734</v>
      </c>
      <c r="E5496" s="11" t="s">
        <v>30737</v>
      </c>
      <c r="F5496" s="6">
        <v>257841</v>
      </c>
      <c r="G5496" s="6" t="s">
        <v>706</v>
      </c>
      <c r="H5496" s="16">
        <v>38489283.850000001</v>
      </c>
      <c r="I5496" s="12" t="s">
        <v>30736</v>
      </c>
      <c r="J5496" s="12" t="s">
        <v>1648</v>
      </c>
      <c r="K5496" s="15">
        <v>15782914</v>
      </c>
      <c r="L5496" s="13" t="s">
        <v>14</v>
      </c>
      <c r="M5496" s="7">
        <v>0.49</v>
      </c>
      <c r="N5496" s="17"/>
    </row>
    <row r="5497" spans="1:14" ht="63">
      <c r="A5497" s="6">
        <v>5495</v>
      </c>
      <c r="B5497" s="8" t="s">
        <v>30379</v>
      </c>
      <c r="C5497" s="9" t="s">
        <v>30733</v>
      </c>
      <c r="D5497" s="10" t="s">
        <v>30734</v>
      </c>
      <c r="E5497" s="11" t="s">
        <v>30737</v>
      </c>
      <c r="F5497" s="6">
        <v>257841</v>
      </c>
      <c r="G5497" s="6" t="s">
        <v>706</v>
      </c>
      <c r="H5497" s="16">
        <v>38489283.850000001</v>
      </c>
      <c r="I5497" s="12" t="s">
        <v>30736</v>
      </c>
      <c r="J5497" s="12" t="s">
        <v>1648</v>
      </c>
      <c r="K5497" s="15">
        <v>15782914</v>
      </c>
      <c r="L5497" s="13" t="s">
        <v>14</v>
      </c>
      <c r="M5497" s="7">
        <v>0.51</v>
      </c>
      <c r="N5497" s="17"/>
    </row>
    <row r="5498" spans="1:14" ht="47.25">
      <c r="A5498" s="6">
        <v>5496</v>
      </c>
      <c r="B5498" s="8" t="s">
        <v>30379</v>
      </c>
      <c r="C5498" s="9" t="s">
        <v>30613</v>
      </c>
      <c r="D5498" s="10" t="s">
        <v>6474</v>
      </c>
      <c r="E5498" s="11" t="s">
        <v>30738</v>
      </c>
      <c r="F5498" s="6">
        <v>323214</v>
      </c>
      <c r="G5498" s="6" t="s">
        <v>706</v>
      </c>
      <c r="H5498" s="16">
        <v>55340114.640000001</v>
      </c>
      <c r="I5498" s="12" t="s">
        <v>14872</v>
      </c>
      <c r="J5498" s="12" t="s">
        <v>21260</v>
      </c>
      <c r="K5498" s="15">
        <v>34235153</v>
      </c>
      <c r="L5498" s="13" t="s">
        <v>4326</v>
      </c>
      <c r="M5498" s="7">
        <v>1</v>
      </c>
      <c r="N5498" s="17"/>
    </row>
    <row r="5499" spans="1:14" ht="63">
      <c r="A5499" s="6">
        <v>5497</v>
      </c>
      <c r="B5499" s="8" t="s">
        <v>30379</v>
      </c>
      <c r="C5499" s="9" t="s">
        <v>30739</v>
      </c>
      <c r="D5499" s="10" t="s">
        <v>30740</v>
      </c>
      <c r="E5499" s="11" t="s">
        <v>30741</v>
      </c>
      <c r="F5499" s="6">
        <v>424074</v>
      </c>
      <c r="G5499" s="6" t="s">
        <v>706</v>
      </c>
      <c r="H5499" s="16">
        <v>63744397.670000002</v>
      </c>
      <c r="I5499" s="12" t="s">
        <v>2035</v>
      </c>
      <c r="J5499" s="12" t="s">
        <v>30090</v>
      </c>
      <c r="K5499" s="15">
        <v>41424178</v>
      </c>
      <c r="L5499" s="13" t="s">
        <v>26</v>
      </c>
      <c r="M5499" s="7">
        <v>0.51</v>
      </c>
      <c r="N5499" s="17"/>
    </row>
    <row r="5500" spans="1:14" ht="63">
      <c r="A5500" s="6">
        <v>5498</v>
      </c>
      <c r="B5500" s="8" t="s">
        <v>30379</v>
      </c>
      <c r="C5500" s="9" t="s">
        <v>30739</v>
      </c>
      <c r="D5500" s="10" t="s">
        <v>30740</v>
      </c>
      <c r="E5500" s="11" t="s">
        <v>30741</v>
      </c>
      <c r="F5500" s="6">
        <v>424074</v>
      </c>
      <c r="G5500" s="6" t="s">
        <v>706</v>
      </c>
      <c r="H5500" s="16">
        <v>63744397.670000002</v>
      </c>
      <c r="I5500" s="12" t="s">
        <v>2035</v>
      </c>
      <c r="J5500" s="12" t="s">
        <v>30090</v>
      </c>
      <c r="K5500" s="15">
        <v>41424178</v>
      </c>
      <c r="L5500" s="13" t="s">
        <v>26</v>
      </c>
      <c r="M5500" s="7">
        <v>0.49</v>
      </c>
      <c r="N5500" s="17"/>
    </row>
    <row r="5501" spans="1:14" ht="78.75">
      <c r="A5501" s="6">
        <v>5499</v>
      </c>
      <c r="B5501" s="8" t="s">
        <v>30379</v>
      </c>
      <c r="C5501" s="9" t="s">
        <v>30570</v>
      </c>
      <c r="D5501" s="10" t="s">
        <v>6474</v>
      </c>
      <c r="E5501" s="11" t="s">
        <v>30742</v>
      </c>
      <c r="F5501" s="6">
        <v>301901</v>
      </c>
      <c r="G5501" s="6" t="s">
        <v>765</v>
      </c>
      <c r="H5501" s="16">
        <v>68166957.939999998</v>
      </c>
      <c r="I5501" s="12" t="s">
        <v>4003</v>
      </c>
      <c r="J5501" s="12" t="s">
        <v>30743</v>
      </c>
      <c r="K5501" s="15">
        <v>58201265</v>
      </c>
      <c r="L5501" s="13" t="s">
        <v>4326</v>
      </c>
      <c r="M5501" s="7">
        <v>1</v>
      </c>
      <c r="N5501" s="17"/>
    </row>
    <row r="5502" spans="1:14" ht="78.75">
      <c r="A5502" s="6">
        <v>5500</v>
      </c>
      <c r="B5502" s="8" t="s">
        <v>30379</v>
      </c>
      <c r="C5502" s="9" t="s">
        <v>30570</v>
      </c>
      <c r="D5502" s="10" t="s">
        <v>6474</v>
      </c>
      <c r="E5502" s="11" t="s">
        <v>30744</v>
      </c>
      <c r="F5502" s="6">
        <v>329566</v>
      </c>
      <c r="G5502" s="6" t="s">
        <v>765</v>
      </c>
      <c r="H5502" s="16">
        <v>83405667.489999995</v>
      </c>
      <c r="I5502" s="12" t="s">
        <v>7514</v>
      </c>
      <c r="J5502" s="12" t="s">
        <v>30745</v>
      </c>
      <c r="K5502" s="15">
        <v>70603433</v>
      </c>
      <c r="L5502" s="13" t="s">
        <v>4326</v>
      </c>
      <c r="M5502" s="7">
        <v>1</v>
      </c>
      <c r="N5502" s="17"/>
    </row>
    <row r="5503" spans="1:14" ht="63">
      <c r="A5503" s="6">
        <v>5501</v>
      </c>
      <c r="B5503" s="8" t="s">
        <v>30379</v>
      </c>
      <c r="C5503" s="9" t="s">
        <v>30415</v>
      </c>
      <c r="D5503" s="10" t="s">
        <v>30416</v>
      </c>
      <c r="E5503" s="11" t="s">
        <v>30746</v>
      </c>
      <c r="F5503" s="6">
        <v>278473</v>
      </c>
      <c r="G5503" s="6" t="s">
        <v>765</v>
      </c>
      <c r="H5503" s="16">
        <v>33006294.239999998</v>
      </c>
      <c r="I5503" s="12" t="s">
        <v>13244</v>
      </c>
      <c r="J5503" s="12" t="s">
        <v>30747</v>
      </c>
      <c r="K5503" s="15">
        <v>15410171</v>
      </c>
      <c r="L5503" s="13" t="s">
        <v>4326</v>
      </c>
      <c r="M5503" s="7">
        <v>1</v>
      </c>
      <c r="N5503" s="17"/>
    </row>
    <row r="5504" spans="1:14" ht="78.75">
      <c r="A5504" s="6">
        <v>5502</v>
      </c>
      <c r="B5504" s="8" t="s">
        <v>30379</v>
      </c>
      <c r="C5504" s="9" t="s">
        <v>30570</v>
      </c>
      <c r="D5504" s="10" t="s">
        <v>6474</v>
      </c>
      <c r="E5504" s="11" t="s">
        <v>30748</v>
      </c>
      <c r="F5504" s="6">
        <v>270001</v>
      </c>
      <c r="G5504" s="6" t="s">
        <v>765</v>
      </c>
      <c r="H5504" s="16">
        <v>48342587.039999999</v>
      </c>
      <c r="I5504" s="12" t="s">
        <v>2408</v>
      </c>
      <c r="J5504" s="12" t="s">
        <v>30749</v>
      </c>
      <c r="K5504" s="15">
        <v>46127157</v>
      </c>
      <c r="L5504" s="13" t="s">
        <v>4326</v>
      </c>
      <c r="M5504" s="7">
        <v>1</v>
      </c>
      <c r="N5504" s="17"/>
    </row>
    <row r="5505" spans="1:14" ht="78.75">
      <c r="A5505" s="6">
        <v>5503</v>
      </c>
      <c r="B5505" s="8" t="s">
        <v>30379</v>
      </c>
      <c r="C5505" s="9" t="s">
        <v>30750</v>
      </c>
      <c r="D5505" s="10" t="s">
        <v>6823</v>
      </c>
      <c r="E5505" s="11" t="s">
        <v>30751</v>
      </c>
      <c r="F5505" s="6">
        <v>270002</v>
      </c>
      <c r="G5505" s="6" t="s">
        <v>765</v>
      </c>
      <c r="H5505" s="16">
        <v>67294059.599999994</v>
      </c>
      <c r="I5505" s="12" t="s">
        <v>2408</v>
      </c>
      <c r="J5505" s="12" t="s">
        <v>30752</v>
      </c>
      <c r="K5505" s="15">
        <v>57339924</v>
      </c>
      <c r="L5505" s="13" t="s">
        <v>4326</v>
      </c>
      <c r="M5505" s="7">
        <v>1</v>
      </c>
      <c r="N5505" s="17"/>
    </row>
    <row r="5506" spans="1:14" ht="47.25">
      <c r="A5506" s="6">
        <v>5504</v>
      </c>
      <c r="B5506" s="8" t="s">
        <v>30379</v>
      </c>
      <c r="C5506" s="9" t="s">
        <v>30753</v>
      </c>
      <c r="D5506" s="10" t="s">
        <v>19518</v>
      </c>
      <c r="E5506" s="11" t="s">
        <v>30754</v>
      </c>
      <c r="F5506" s="6">
        <v>436865</v>
      </c>
      <c r="G5506" s="6" t="s">
        <v>2521</v>
      </c>
      <c r="H5506" s="16">
        <v>11241987.380000001</v>
      </c>
      <c r="I5506" s="12" t="s">
        <v>26543</v>
      </c>
      <c r="J5506" s="12" t="s">
        <v>23433</v>
      </c>
      <c r="K5506" s="15">
        <v>5848186</v>
      </c>
      <c r="L5506" s="13" t="s">
        <v>4326</v>
      </c>
      <c r="M5506" s="7">
        <v>1</v>
      </c>
      <c r="N5506" s="17"/>
    </row>
    <row r="5507" spans="1:14" ht="31.5">
      <c r="A5507" s="6">
        <v>5505</v>
      </c>
      <c r="B5507" s="8" t="s">
        <v>30379</v>
      </c>
      <c r="C5507" s="9" t="s">
        <v>30755</v>
      </c>
      <c r="D5507" s="10" t="s">
        <v>30756</v>
      </c>
      <c r="E5507" s="11" t="s">
        <v>30757</v>
      </c>
      <c r="F5507" s="6">
        <v>436864</v>
      </c>
      <c r="G5507" s="6" t="s">
        <v>2521</v>
      </c>
      <c r="H5507" s="16">
        <v>5666683.5</v>
      </c>
      <c r="I5507" s="12" t="s">
        <v>2172</v>
      </c>
      <c r="J5507" s="12" t="s">
        <v>26128</v>
      </c>
      <c r="K5507" s="15">
        <v>0</v>
      </c>
      <c r="L5507" s="13" t="s">
        <v>4326</v>
      </c>
      <c r="M5507" s="7">
        <v>1</v>
      </c>
      <c r="N5507" s="17"/>
    </row>
    <row r="5508" spans="1:14" ht="47.25">
      <c r="A5508" s="6">
        <v>5506</v>
      </c>
      <c r="B5508" s="8" t="s">
        <v>30379</v>
      </c>
      <c r="C5508" s="9" t="s">
        <v>30758</v>
      </c>
      <c r="D5508" s="10" t="s">
        <v>30759</v>
      </c>
      <c r="E5508" s="11" t="s">
        <v>30760</v>
      </c>
      <c r="F5508" s="6">
        <v>415751</v>
      </c>
      <c r="G5508" s="6" t="s">
        <v>2521</v>
      </c>
      <c r="H5508" s="16">
        <v>4769222.3</v>
      </c>
      <c r="I5508" s="12" t="s">
        <v>6784</v>
      </c>
      <c r="J5508" s="12" t="s">
        <v>2135</v>
      </c>
      <c r="K5508" s="15">
        <v>2563047</v>
      </c>
      <c r="L5508" s="13" t="s">
        <v>4326</v>
      </c>
      <c r="M5508" s="7">
        <v>1</v>
      </c>
      <c r="N5508" s="17"/>
    </row>
    <row r="5509" spans="1:14" ht="31.5">
      <c r="A5509" s="6">
        <v>5507</v>
      </c>
      <c r="B5509" s="8" t="s">
        <v>30379</v>
      </c>
      <c r="C5509" s="9" t="s">
        <v>30761</v>
      </c>
      <c r="D5509" s="10" t="s">
        <v>30762</v>
      </c>
      <c r="E5509" s="11" t="s">
        <v>30763</v>
      </c>
      <c r="F5509" s="6">
        <v>433588</v>
      </c>
      <c r="G5509" s="6" t="s">
        <v>2521</v>
      </c>
      <c r="H5509" s="16">
        <v>6632923.75</v>
      </c>
      <c r="I5509" s="12" t="s">
        <v>1563</v>
      </c>
      <c r="J5509" s="12" t="s">
        <v>1622</v>
      </c>
      <c r="K5509" s="15">
        <v>4678030</v>
      </c>
      <c r="L5509" s="13" t="s">
        <v>4326</v>
      </c>
      <c r="M5509" s="7">
        <v>1</v>
      </c>
      <c r="N5509" s="17"/>
    </row>
    <row r="5510" spans="1:14" ht="31.5">
      <c r="A5510" s="6">
        <v>5508</v>
      </c>
      <c r="B5510" s="8" t="s">
        <v>30379</v>
      </c>
      <c r="C5510" s="9" t="s">
        <v>30764</v>
      </c>
      <c r="D5510" s="10" t="s">
        <v>30765</v>
      </c>
      <c r="E5510" s="11" t="s">
        <v>30766</v>
      </c>
      <c r="F5510" s="6">
        <v>433586</v>
      </c>
      <c r="G5510" s="6" t="s">
        <v>2521</v>
      </c>
      <c r="H5510" s="16">
        <v>12065375.039999999</v>
      </c>
      <c r="I5510" s="12" t="s">
        <v>2290</v>
      </c>
      <c r="J5510" s="12" t="s">
        <v>28906</v>
      </c>
      <c r="K5510" s="15">
        <v>0</v>
      </c>
      <c r="L5510" s="13" t="s">
        <v>4326</v>
      </c>
      <c r="M5510" s="7">
        <v>1</v>
      </c>
      <c r="N5510" s="17"/>
    </row>
    <row r="5511" spans="1:14" ht="31.5">
      <c r="A5511" s="6">
        <v>5509</v>
      </c>
      <c r="B5511" s="8" t="s">
        <v>30379</v>
      </c>
      <c r="C5511" s="9" t="s">
        <v>30767</v>
      </c>
      <c r="D5511" s="10" t="s">
        <v>30768</v>
      </c>
      <c r="E5511" s="11" t="s">
        <v>30769</v>
      </c>
      <c r="F5511" s="6">
        <v>433589</v>
      </c>
      <c r="G5511" s="6" t="s">
        <v>2521</v>
      </c>
      <c r="H5511" s="16">
        <v>5991914.0999999996</v>
      </c>
      <c r="I5511" s="12" t="s">
        <v>7157</v>
      </c>
      <c r="J5511" s="12" t="s">
        <v>1622</v>
      </c>
      <c r="K5511" s="15">
        <v>0</v>
      </c>
      <c r="L5511" s="13" t="s">
        <v>4326</v>
      </c>
      <c r="M5511" s="7">
        <v>1</v>
      </c>
      <c r="N5511" s="17"/>
    </row>
    <row r="5512" spans="1:14" ht="31.5">
      <c r="A5512" s="6">
        <v>5510</v>
      </c>
      <c r="B5512" s="8" t="s">
        <v>30379</v>
      </c>
      <c r="C5512" s="9" t="s">
        <v>30770</v>
      </c>
      <c r="D5512" s="10" t="s">
        <v>30771</v>
      </c>
      <c r="E5512" s="11" t="s">
        <v>30772</v>
      </c>
      <c r="F5512" s="6">
        <v>433587</v>
      </c>
      <c r="G5512" s="6" t="s">
        <v>2521</v>
      </c>
      <c r="H5512" s="16">
        <v>8477373.9700000007</v>
      </c>
      <c r="I5512" s="12" t="s">
        <v>2290</v>
      </c>
      <c r="J5512" s="12" t="s">
        <v>26128</v>
      </c>
      <c r="K5512" s="15">
        <v>0</v>
      </c>
      <c r="L5512" s="13" t="s">
        <v>26</v>
      </c>
      <c r="M5512" s="7">
        <v>0.51</v>
      </c>
      <c r="N5512" s="17"/>
    </row>
    <row r="5513" spans="1:14" ht="31.5">
      <c r="A5513" s="6">
        <v>5511</v>
      </c>
      <c r="B5513" s="8" t="s">
        <v>30379</v>
      </c>
      <c r="C5513" s="9" t="s">
        <v>30770</v>
      </c>
      <c r="D5513" s="10" t="s">
        <v>30771</v>
      </c>
      <c r="E5513" s="11" t="s">
        <v>30772</v>
      </c>
      <c r="F5513" s="6">
        <v>433587</v>
      </c>
      <c r="G5513" s="6" t="s">
        <v>2521</v>
      </c>
      <c r="H5513" s="16">
        <v>8477373.9700000007</v>
      </c>
      <c r="I5513" s="12" t="s">
        <v>2290</v>
      </c>
      <c r="J5513" s="12" t="s">
        <v>26128</v>
      </c>
      <c r="K5513" s="15">
        <v>0</v>
      </c>
      <c r="L5513" s="13" t="s">
        <v>26</v>
      </c>
      <c r="M5513" s="7">
        <v>0.49</v>
      </c>
      <c r="N5513" s="17"/>
    </row>
    <row r="5514" spans="1:14" ht="31.5">
      <c r="A5514" s="6">
        <v>5512</v>
      </c>
      <c r="B5514" s="8" t="s">
        <v>30379</v>
      </c>
      <c r="C5514" s="9" t="s">
        <v>30773</v>
      </c>
      <c r="D5514" s="10" t="s">
        <v>30774</v>
      </c>
      <c r="E5514" s="11" t="s">
        <v>30775</v>
      </c>
      <c r="F5514" s="6">
        <v>433590</v>
      </c>
      <c r="G5514" s="6" t="s">
        <v>2521</v>
      </c>
      <c r="H5514" s="16">
        <v>4893680.8499999996</v>
      </c>
      <c r="I5514" s="12" t="s">
        <v>2095</v>
      </c>
      <c r="J5514" s="12" t="s">
        <v>1622</v>
      </c>
      <c r="K5514" s="15">
        <v>2682050</v>
      </c>
      <c r="L5514" s="13" t="s">
        <v>4326</v>
      </c>
      <c r="M5514" s="7">
        <v>1</v>
      </c>
      <c r="N5514" s="17"/>
    </row>
    <row r="5515" spans="1:14" ht="31.5">
      <c r="A5515" s="6">
        <v>5513</v>
      </c>
      <c r="B5515" s="8" t="s">
        <v>30379</v>
      </c>
      <c r="C5515" s="9" t="s">
        <v>30776</v>
      </c>
      <c r="D5515" s="10" t="s">
        <v>30777</v>
      </c>
      <c r="E5515" s="11" t="s">
        <v>30778</v>
      </c>
      <c r="F5515" s="6">
        <v>453638</v>
      </c>
      <c r="G5515" s="6" t="s">
        <v>2521</v>
      </c>
      <c r="H5515" s="16">
        <v>5986753.7000000002</v>
      </c>
      <c r="I5515" s="12" t="s">
        <v>30779</v>
      </c>
      <c r="J5515" s="12" t="s">
        <v>7085</v>
      </c>
      <c r="K5515" s="15">
        <v>0</v>
      </c>
      <c r="L5515" s="13" t="s">
        <v>4326</v>
      </c>
      <c r="M5515" s="7">
        <v>1</v>
      </c>
      <c r="N5515" s="17"/>
    </row>
    <row r="5516" spans="1:14" ht="63">
      <c r="A5516" s="6">
        <v>5514</v>
      </c>
      <c r="B5516" s="8" t="s">
        <v>30379</v>
      </c>
      <c r="C5516" s="9" t="s">
        <v>30780</v>
      </c>
      <c r="D5516" s="10" t="s">
        <v>30496</v>
      </c>
      <c r="E5516" s="11" t="s">
        <v>30781</v>
      </c>
      <c r="F5516" s="6">
        <v>289734</v>
      </c>
      <c r="G5516" s="6" t="s">
        <v>3293</v>
      </c>
      <c r="H5516" s="16">
        <v>3324797.65</v>
      </c>
      <c r="I5516" s="12" t="s">
        <v>26305</v>
      </c>
      <c r="J5516" s="12" t="s">
        <v>30782</v>
      </c>
      <c r="K5516" s="15">
        <v>2092018</v>
      </c>
      <c r="L5516" s="13" t="s">
        <v>4326</v>
      </c>
      <c r="M5516" s="7">
        <v>1</v>
      </c>
      <c r="N5516" s="17"/>
    </row>
    <row r="5517" spans="1:14" ht="63">
      <c r="A5517" s="6">
        <v>5515</v>
      </c>
      <c r="B5517" s="8" t="s">
        <v>30379</v>
      </c>
      <c r="C5517" s="9" t="s">
        <v>30783</v>
      </c>
      <c r="D5517" s="10" t="s">
        <v>30784</v>
      </c>
      <c r="E5517" s="11" t="s">
        <v>30785</v>
      </c>
      <c r="F5517" s="6">
        <v>315356</v>
      </c>
      <c r="G5517" s="6" t="s">
        <v>3293</v>
      </c>
      <c r="H5517" s="16">
        <v>3324882.2</v>
      </c>
      <c r="I5517" s="12" t="s">
        <v>30786</v>
      </c>
      <c r="J5517" s="12" t="s">
        <v>30787</v>
      </c>
      <c r="K5517" s="15">
        <v>1406097</v>
      </c>
      <c r="L5517" s="13" t="s">
        <v>4326</v>
      </c>
      <c r="M5517" s="7">
        <v>1</v>
      </c>
      <c r="N5517" s="17"/>
    </row>
    <row r="5518" spans="1:14" ht="63">
      <c r="A5518" s="6">
        <v>5516</v>
      </c>
      <c r="B5518" s="8" t="s">
        <v>30379</v>
      </c>
      <c r="C5518" s="9" t="s">
        <v>30788</v>
      </c>
      <c r="D5518" s="10" t="s">
        <v>30476</v>
      </c>
      <c r="E5518" s="11" t="s">
        <v>30789</v>
      </c>
      <c r="F5518" s="6">
        <v>306836</v>
      </c>
      <c r="G5518" s="6" t="s">
        <v>1486</v>
      </c>
      <c r="H5518" s="16">
        <v>14233824.17</v>
      </c>
      <c r="I5518" s="12" t="s">
        <v>6719</v>
      </c>
      <c r="J5518" s="12" t="s">
        <v>6758</v>
      </c>
      <c r="K5518" s="15">
        <v>12388331</v>
      </c>
      <c r="L5518" s="13" t="s">
        <v>4326</v>
      </c>
      <c r="M5518" s="7">
        <v>1</v>
      </c>
      <c r="N5518" s="17"/>
    </row>
    <row r="5519" spans="1:14" ht="63">
      <c r="A5519" s="6">
        <v>5517</v>
      </c>
      <c r="B5519" s="8" t="s">
        <v>30379</v>
      </c>
      <c r="C5519" s="9" t="s">
        <v>30790</v>
      </c>
      <c r="D5519" s="10" t="s">
        <v>11414</v>
      </c>
      <c r="E5519" s="11" t="s">
        <v>30791</v>
      </c>
      <c r="F5519" s="6">
        <v>487626</v>
      </c>
      <c r="G5519" s="6" t="s">
        <v>1486</v>
      </c>
      <c r="H5519" s="16">
        <v>43617382.789999999</v>
      </c>
      <c r="I5519" s="12" t="s">
        <v>23442</v>
      </c>
      <c r="J5519" s="12" t="s">
        <v>30792</v>
      </c>
      <c r="K5519" s="15">
        <v>0</v>
      </c>
      <c r="L5519" s="13" t="s">
        <v>4326</v>
      </c>
      <c r="M5519" s="7">
        <v>1</v>
      </c>
      <c r="N5519" s="17"/>
    </row>
    <row r="5520" spans="1:14" ht="63">
      <c r="A5520" s="6">
        <v>5518</v>
      </c>
      <c r="B5520" s="8" t="s">
        <v>30379</v>
      </c>
      <c r="C5520" s="9" t="s">
        <v>30793</v>
      </c>
      <c r="D5520" s="10" t="s">
        <v>6823</v>
      </c>
      <c r="E5520" s="11" t="s">
        <v>30794</v>
      </c>
      <c r="F5520" s="6">
        <v>311296</v>
      </c>
      <c r="G5520" s="6" t="s">
        <v>1486</v>
      </c>
      <c r="H5520" s="16">
        <v>16949566.219999999</v>
      </c>
      <c r="I5520" s="12" t="s">
        <v>3907</v>
      </c>
      <c r="J5520" s="12" t="s">
        <v>2091</v>
      </c>
      <c r="K5520" s="15">
        <v>0</v>
      </c>
      <c r="L5520" s="13" t="s">
        <v>4326</v>
      </c>
      <c r="M5520" s="7">
        <v>1</v>
      </c>
      <c r="N5520" s="17"/>
    </row>
    <row r="5521" spans="1:14" ht="63">
      <c r="A5521" s="6">
        <v>5519</v>
      </c>
      <c r="B5521" s="8" t="s">
        <v>30379</v>
      </c>
      <c r="C5521" s="9" t="s">
        <v>30788</v>
      </c>
      <c r="D5521" s="10" t="s">
        <v>30476</v>
      </c>
      <c r="E5521" s="11" t="s">
        <v>30795</v>
      </c>
      <c r="F5521" s="6">
        <v>365374</v>
      </c>
      <c r="G5521" s="6" t="s">
        <v>1486</v>
      </c>
      <c r="H5521" s="16">
        <v>23884107.989999998</v>
      </c>
      <c r="I5521" s="12" t="s">
        <v>24685</v>
      </c>
      <c r="J5521" s="12" t="s">
        <v>30580</v>
      </c>
      <c r="K5521" s="15">
        <v>7572274</v>
      </c>
      <c r="L5521" s="13" t="s">
        <v>4326</v>
      </c>
      <c r="M5521" s="7">
        <v>1</v>
      </c>
      <c r="N5521" s="17"/>
    </row>
    <row r="5522" spans="1:14" ht="63">
      <c r="A5522" s="6">
        <v>5520</v>
      </c>
      <c r="B5522" s="8" t="s">
        <v>30379</v>
      </c>
      <c r="C5522" s="9" t="s">
        <v>30796</v>
      </c>
      <c r="D5522" s="10" t="s">
        <v>13136</v>
      </c>
      <c r="E5522" s="11" t="s">
        <v>30797</v>
      </c>
      <c r="F5522" s="6">
        <v>457853</v>
      </c>
      <c r="G5522" s="6" t="s">
        <v>1486</v>
      </c>
      <c r="H5522" s="16">
        <v>18989323.530000001</v>
      </c>
      <c r="I5522" s="12" t="s">
        <v>7328</v>
      </c>
      <c r="J5522" s="12" t="s">
        <v>6909</v>
      </c>
      <c r="K5522" s="15">
        <v>0</v>
      </c>
      <c r="L5522" s="13" t="s">
        <v>4326</v>
      </c>
      <c r="M5522" s="7">
        <v>1</v>
      </c>
      <c r="N5522" s="17"/>
    </row>
    <row r="5523" spans="1:14" ht="110.25">
      <c r="A5523" s="6">
        <v>5521</v>
      </c>
      <c r="B5523" s="8" t="s">
        <v>30379</v>
      </c>
      <c r="C5523" s="9" t="s">
        <v>30798</v>
      </c>
      <c r="D5523" s="10" t="s">
        <v>1533</v>
      </c>
      <c r="E5523" s="11" t="s">
        <v>30799</v>
      </c>
      <c r="F5523" s="6">
        <v>283877</v>
      </c>
      <c r="G5523" s="6" t="s">
        <v>6018</v>
      </c>
      <c r="H5523" s="16">
        <v>26834000</v>
      </c>
      <c r="I5523" s="12" t="s">
        <v>13159</v>
      </c>
      <c r="J5523" s="12" t="s">
        <v>10695</v>
      </c>
      <c r="K5523" s="15">
        <v>11341724</v>
      </c>
      <c r="L5523" s="13" t="s">
        <v>4326</v>
      </c>
      <c r="M5523" s="7">
        <v>1</v>
      </c>
      <c r="N5523" s="17"/>
    </row>
    <row r="5524" spans="1:14" ht="110.25">
      <c r="A5524" s="6">
        <v>5522</v>
      </c>
      <c r="B5524" s="8" t="s">
        <v>30379</v>
      </c>
      <c r="C5524" s="9" t="s">
        <v>30800</v>
      </c>
      <c r="D5524" s="10" t="s">
        <v>30453</v>
      </c>
      <c r="E5524" s="11" t="s">
        <v>30801</v>
      </c>
      <c r="F5524" s="6">
        <v>283878</v>
      </c>
      <c r="G5524" s="6" t="s">
        <v>6018</v>
      </c>
      <c r="H5524" s="16">
        <v>15800073</v>
      </c>
      <c r="I5524" s="12" t="s">
        <v>4956</v>
      </c>
      <c r="J5524" s="12" t="s">
        <v>1944</v>
      </c>
      <c r="K5524" s="15">
        <v>17875616</v>
      </c>
      <c r="L5524" s="13" t="s">
        <v>4326</v>
      </c>
      <c r="M5524" s="7">
        <v>1</v>
      </c>
      <c r="N5524" s="17"/>
    </row>
    <row r="5525" spans="1:14" ht="126">
      <c r="A5525" s="6">
        <v>5523</v>
      </c>
      <c r="B5525" s="8" t="s">
        <v>30379</v>
      </c>
      <c r="C5525" s="9" t="s">
        <v>30800</v>
      </c>
      <c r="D5525" s="10" t="s">
        <v>30453</v>
      </c>
      <c r="E5525" s="11" t="s">
        <v>30802</v>
      </c>
      <c r="F5525" s="6">
        <v>283879</v>
      </c>
      <c r="G5525" s="6" t="s">
        <v>6018</v>
      </c>
      <c r="H5525" s="16">
        <v>20625480.559999999</v>
      </c>
      <c r="I5525" s="12" t="s">
        <v>4956</v>
      </c>
      <c r="J5525" s="12" t="s">
        <v>1944</v>
      </c>
      <c r="K5525" s="15">
        <v>13804104</v>
      </c>
      <c r="L5525" s="13" t="s">
        <v>4326</v>
      </c>
      <c r="M5525" s="7">
        <v>1</v>
      </c>
      <c r="N5525" s="17"/>
    </row>
    <row r="5526" spans="1:14" ht="173.25">
      <c r="A5526" s="6">
        <v>5524</v>
      </c>
      <c r="B5526" s="8" t="s">
        <v>30379</v>
      </c>
      <c r="C5526" s="9" t="s">
        <v>30803</v>
      </c>
      <c r="D5526" s="10" t="s">
        <v>11325</v>
      </c>
      <c r="E5526" s="11" t="s">
        <v>30804</v>
      </c>
      <c r="F5526" s="6">
        <v>283880</v>
      </c>
      <c r="G5526" s="6" t="s">
        <v>6018</v>
      </c>
      <c r="H5526" s="16">
        <v>18235144</v>
      </c>
      <c r="I5526" s="12" t="s">
        <v>6668</v>
      </c>
      <c r="J5526" s="12" t="s">
        <v>1944</v>
      </c>
      <c r="K5526" s="15">
        <v>6662527</v>
      </c>
      <c r="L5526" s="13" t="s">
        <v>4326</v>
      </c>
      <c r="M5526" s="7">
        <v>1</v>
      </c>
      <c r="N5526" s="17"/>
    </row>
    <row r="5527" spans="1:14" ht="126">
      <c r="A5527" s="6">
        <v>5525</v>
      </c>
      <c r="B5527" s="8" t="s">
        <v>30379</v>
      </c>
      <c r="C5527" s="9" t="s">
        <v>30418</v>
      </c>
      <c r="D5527" s="10" t="s">
        <v>6308</v>
      </c>
      <c r="E5527" s="11" t="s">
        <v>30805</v>
      </c>
      <c r="F5527" s="6">
        <v>296072</v>
      </c>
      <c r="G5527" s="6" t="s">
        <v>6018</v>
      </c>
      <c r="H5527" s="16">
        <v>14671224</v>
      </c>
      <c r="I5527" s="12" t="s">
        <v>28869</v>
      </c>
      <c r="J5527" s="12" t="s">
        <v>1944</v>
      </c>
      <c r="K5527" s="15">
        <v>11414231</v>
      </c>
      <c r="L5527" s="13" t="s">
        <v>4326</v>
      </c>
      <c r="M5527" s="7">
        <v>1</v>
      </c>
      <c r="N5527" s="17"/>
    </row>
    <row r="5528" spans="1:14" ht="110.25">
      <c r="A5528" s="6">
        <v>5526</v>
      </c>
      <c r="B5528" s="8" t="s">
        <v>30379</v>
      </c>
      <c r="C5528" s="9" t="s">
        <v>30418</v>
      </c>
      <c r="D5528" s="10" t="s">
        <v>6308</v>
      </c>
      <c r="E5528" s="11" t="s">
        <v>30806</v>
      </c>
      <c r="F5528" s="6">
        <v>296073</v>
      </c>
      <c r="G5528" s="6" t="s">
        <v>6018</v>
      </c>
      <c r="H5528" s="16">
        <v>25694107</v>
      </c>
      <c r="I5528" s="12" t="s">
        <v>28869</v>
      </c>
      <c r="J5528" s="12" t="s">
        <v>2087</v>
      </c>
      <c r="K5528" s="15">
        <v>13890477</v>
      </c>
      <c r="L5528" s="13" t="s">
        <v>4326</v>
      </c>
      <c r="M5528" s="7">
        <v>1</v>
      </c>
      <c r="N5528" s="17"/>
    </row>
    <row r="5529" spans="1:14" ht="31.5">
      <c r="A5529" s="6">
        <v>5527</v>
      </c>
      <c r="B5529" s="8" t="s">
        <v>30379</v>
      </c>
      <c r="C5529" s="9" t="s">
        <v>30418</v>
      </c>
      <c r="D5529" s="10" t="s">
        <v>6308</v>
      </c>
      <c r="E5529" s="11" t="s">
        <v>30807</v>
      </c>
      <c r="F5529" s="6">
        <v>413484</v>
      </c>
      <c r="G5529" s="6" t="s">
        <v>6018</v>
      </c>
      <c r="H5529" s="16">
        <v>7057930</v>
      </c>
      <c r="I5529" s="12" t="s">
        <v>6784</v>
      </c>
      <c r="J5529" s="12" t="s">
        <v>1606</v>
      </c>
      <c r="K5529" s="15">
        <v>5177779</v>
      </c>
      <c r="L5529" s="13" t="s">
        <v>4326</v>
      </c>
      <c r="M5529" s="7">
        <v>1</v>
      </c>
      <c r="N5529" s="17"/>
    </row>
    <row r="5530" spans="1:14" ht="31.5">
      <c r="A5530" s="6">
        <v>5528</v>
      </c>
      <c r="B5530" s="8" t="s">
        <v>30379</v>
      </c>
      <c r="C5530" s="9" t="s">
        <v>30418</v>
      </c>
      <c r="D5530" s="10" t="s">
        <v>6308</v>
      </c>
      <c r="E5530" s="11" t="s">
        <v>30808</v>
      </c>
      <c r="F5530" s="6">
        <v>415330</v>
      </c>
      <c r="G5530" s="6" t="s">
        <v>6018</v>
      </c>
      <c r="H5530" s="16">
        <v>38202193</v>
      </c>
      <c r="I5530" s="12" t="s">
        <v>30809</v>
      </c>
      <c r="J5530" s="12" t="s">
        <v>28740</v>
      </c>
      <c r="K5530" s="15">
        <v>5317911</v>
      </c>
      <c r="L5530" s="13" t="s">
        <v>4326</v>
      </c>
      <c r="M5530" s="7">
        <v>1</v>
      </c>
      <c r="N5530" s="17"/>
    </row>
    <row r="5531" spans="1:14" ht="63">
      <c r="A5531" s="6">
        <v>5529</v>
      </c>
      <c r="B5531" s="8" t="s">
        <v>30379</v>
      </c>
      <c r="C5531" s="9" t="s">
        <v>30810</v>
      </c>
      <c r="D5531" s="10" t="s">
        <v>30811</v>
      </c>
      <c r="E5531" s="11" t="s">
        <v>30812</v>
      </c>
      <c r="F5531" s="6">
        <v>415329</v>
      </c>
      <c r="G5531" s="6" t="s">
        <v>6018</v>
      </c>
      <c r="H5531" s="16">
        <v>40250008</v>
      </c>
      <c r="I5531" s="12" t="s">
        <v>6771</v>
      </c>
      <c r="J5531" s="12" t="s">
        <v>26799</v>
      </c>
      <c r="K5531" s="15">
        <v>11853027</v>
      </c>
      <c r="L5531" s="13" t="s">
        <v>26</v>
      </c>
      <c r="M5531" s="7">
        <v>0.51</v>
      </c>
      <c r="N5531" s="17"/>
    </row>
    <row r="5532" spans="1:14" ht="63">
      <c r="A5532" s="6">
        <v>5530</v>
      </c>
      <c r="B5532" s="8" t="s">
        <v>30379</v>
      </c>
      <c r="C5532" s="9" t="s">
        <v>30810</v>
      </c>
      <c r="D5532" s="10" t="s">
        <v>30811</v>
      </c>
      <c r="E5532" s="11" t="s">
        <v>30812</v>
      </c>
      <c r="F5532" s="6">
        <v>415329</v>
      </c>
      <c r="G5532" s="6" t="s">
        <v>6018</v>
      </c>
      <c r="H5532" s="16">
        <v>40250008</v>
      </c>
      <c r="I5532" s="12" t="s">
        <v>6771</v>
      </c>
      <c r="J5532" s="12" t="s">
        <v>26799</v>
      </c>
      <c r="K5532" s="15">
        <v>11853027</v>
      </c>
      <c r="L5532" s="13" t="s">
        <v>26</v>
      </c>
      <c r="M5532" s="7">
        <v>0.49</v>
      </c>
      <c r="N5532" s="17"/>
    </row>
    <row r="5533" spans="1:14" ht="31.5">
      <c r="A5533" s="6">
        <v>5531</v>
      </c>
      <c r="B5533" s="8" t="s">
        <v>30379</v>
      </c>
      <c r="C5533" s="9" t="s">
        <v>30813</v>
      </c>
      <c r="D5533" s="10" t="s">
        <v>30682</v>
      </c>
      <c r="E5533" s="11" t="s">
        <v>30814</v>
      </c>
      <c r="F5533" s="6">
        <v>415327</v>
      </c>
      <c r="G5533" s="6" t="s">
        <v>6018</v>
      </c>
      <c r="H5533" s="16">
        <v>33896614</v>
      </c>
      <c r="I5533" s="12" t="s">
        <v>20899</v>
      </c>
      <c r="J5533" s="12" t="s">
        <v>29108</v>
      </c>
      <c r="K5533" s="15">
        <v>8849650</v>
      </c>
      <c r="L5533" s="13" t="s">
        <v>26</v>
      </c>
      <c r="M5533" s="7">
        <v>0.51</v>
      </c>
      <c r="N5533" s="17"/>
    </row>
    <row r="5534" spans="1:14" ht="31.5">
      <c r="A5534" s="6">
        <v>5532</v>
      </c>
      <c r="B5534" s="8" t="s">
        <v>30379</v>
      </c>
      <c r="C5534" s="9" t="s">
        <v>30813</v>
      </c>
      <c r="D5534" s="10" t="s">
        <v>30682</v>
      </c>
      <c r="E5534" s="11" t="s">
        <v>30814</v>
      </c>
      <c r="F5534" s="6">
        <v>415327</v>
      </c>
      <c r="G5534" s="6" t="s">
        <v>6018</v>
      </c>
      <c r="H5534" s="16">
        <v>33896614</v>
      </c>
      <c r="I5534" s="12" t="s">
        <v>20899</v>
      </c>
      <c r="J5534" s="12" t="s">
        <v>29108</v>
      </c>
      <c r="K5534" s="15">
        <v>8849650</v>
      </c>
      <c r="L5534" s="13" t="s">
        <v>26</v>
      </c>
      <c r="M5534" s="7">
        <v>0.49</v>
      </c>
      <c r="N5534" s="17"/>
    </row>
    <row r="5535" spans="1:14" ht="31.5">
      <c r="A5535" s="6">
        <v>5533</v>
      </c>
      <c r="B5535" s="8" t="s">
        <v>30379</v>
      </c>
      <c r="C5535" s="9" t="s">
        <v>30418</v>
      </c>
      <c r="D5535" s="10" t="s">
        <v>6308</v>
      </c>
      <c r="E5535" s="11" t="s">
        <v>30815</v>
      </c>
      <c r="F5535" s="6">
        <v>415328</v>
      </c>
      <c r="G5535" s="6" t="s">
        <v>6018</v>
      </c>
      <c r="H5535" s="16">
        <v>36997789</v>
      </c>
      <c r="I5535" s="12" t="s">
        <v>20899</v>
      </c>
      <c r="J5535" s="12" t="s">
        <v>30816</v>
      </c>
      <c r="K5535" s="15">
        <v>4702608</v>
      </c>
      <c r="L5535" s="13" t="s">
        <v>4326</v>
      </c>
      <c r="M5535" s="7">
        <v>1</v>
      </c>
      <c r="N5535" s="17"/>
    </row>
    <row r="5536" spans="1:14" ht="63">
      <c r="A5536" s="6">
        <v>5534</v>
      </c>
      <c r="B5536" s="8" t="s">
        <v>30379</v>
      </c>
      <c r="C5536" s="9" t="s">
        <v>30817</v>
      </c>
      <c r="D5536" s="10" t="s">
        <v>30818</v>
      </c>
      <c r="E5536" s="11" t="s">
        <v>30819</v>
      </c>
      <c r="F5536" s="6">
        <v>391151</v>
      </c>
      <c r="G5536" s="6" t="s">
        <v>30820</v>
      </c>
      <c r="H5536" s="16">
        <v>1749566.55</v>
      </c>
      <c r="I5536" s="12" t="s">
        <v>8056</v>
      </c>
      <c r="J5536" s="12" t="s">
        <v>1657</v>
      </c>
      <c r="K5536" s="15">
        <v>514838</v>
      </c>
      <c r="L5536" s="13" t="s">
        <v>4326</v>
      </c>
      <c r="M5536" s="7">
        <v>1</v>
      </c>
      <c r="N5536" s="17"/>
    </row>
    <row r="5537" spans="1:14" ht="63">
      <c r="A5537" s="6">
        <v>5535</v>
      </c>
      <c r="B5537" s="8" t="s">
        <v>30379</v>
      </c>
      <c r="C5537" s="9" t="s">
        <v>30821</v>
      </c>
      <c r="D5537" s="10" t="s">
        <v>30822</v>
      </c>
      <c r="E5537" s="11" t="s">
        <v>30823</v>
      </c>
      <c r="F5537" s="6">
        <v>391152</v>
      </c>
      <c r="G5537" s="6" t="s">
        <v>30820</v>
      </c>
      <c r="H5537" s="16">
        <v>1421909.65</v>
      </c>
      <c r="I5537" s="12" t="s">
        <v>29617</v>
      </c>
      <c r="J5537" s="12" t="s">
        <v>2275</v>
      </c>
      <c r="K5537" s="15">
        <v>970324</v>
      </c>
      <c r="L5537" s="13" t="s">
        <v>4326</v>
      </c>
      <c r="M5537" s="7">
        <v>1</v>
      </c>
      <c r="N5537" s="17"/>
    </row>
    <row r="5538" spans="1:14" ht="78.75">
      <c r="A5538" s="6">
        <v>5536</v>
      </c>
      <c r="B5538" s="8" t="s">
        <v>30379</v>
      </c>
      <c r="C5538" s="9" t="s">
        <v>30824</v>
      </c>
      <c r="D5538" s="10" t="s">
        <v>30825</v>
      </c>
      <c r="E5538" s="11" t="s">
        <v>30826</v>
      </c>
      <c r="F5538" s="6">
        <v>395958</v>
      </c>
      <c r="G5538" s="6" t="s">
        <v>30820</v>
      </c>
      <c r="H5538" s="16">
        <v>1681724.2</v>
      </c>
      <c r="I5538" s="12" t="s">
        <v>5178</v>
      </c>
      <c r="J5538" s="12" t="s">
        <v>13152</v>
      </c>
      <c r="K5538" s="15">
        <v>514838</v>
      </c>
      <c r="L5538" s="13" t="s">
        <v>4326</v>
      </c>
      <c r="M5538" s="7">
        <v>1</v>
      </c>
      <c r="N5538" s="17"/>
    </row>
    <row r="5539" spans="1:14" ht="78.75">
      <c r="A5539" s="6">
        <v>5537</v>
      </c>
      <c r="B5539" s="8" t="s">
        <v>30379</v>
      </c>
      <c r="C5539" s="9" t="s">
        <v>30827</v>
      </c>
      <c r="D5539" s="10" t="s">
        <v>6474</v>
      </c>
      <c r="E5539" s="11" t="s">
        <v>30828</v>
      </c>
      <c r="F5539" s="6">
        <v>396444</v>
      </c>
      <c r="G5539" s="6" t="s">
        <v>3255</v>
      </c>
      <c r="H5539" s="16">
        <v>64349072.721000001</v>
      </c>
      <c r="I5539" s="12" t="s">
        <v>1542</v>
      </c>
      <c r="J5539" s="12" t="s">
        <v>1891</v>
      </c>
      <c r="K5539" s="15">
        <v>43927665</v>
      </c>
      <c r="L5539" s="13" t="s">
        <v>4326</v>
      </c>
      <c r="M5539" s="7">
        <v>1</v>
      </c>
      <c r="N5539" s="17"/>
    </row>
    <row r="5540" spans="1:14" ht="78.75">
      <c r="A5540" s="6">
        <v>5538</v>
      </c>
      <c r="B5540" s="8" t="s">
        <v>30379</v>
      </c>
      <c r="C5540" s="9" t="s">
        <v>30829</v>
      </c>
      <c r="D5540" s="10" t="s">
        <v>30830</v>
      </c>
      <c r="E5540" s="11" t="s">
        <v>30831</v>
      </c>
      <c r="F5540" s="6">
        <v>405607</v>
      </c>
      <c r="G5540" s="6" t="s">
        <v>3255</v>
      </c>
      <c r="H5540" s="16">
        <v>58611028.469999999</v>
      </c>
      <c r="I5540" s="12" t="s">
        <v>1961</v>
      </c>
      <c r="J5540" s="12" t="s">
        <v>28984</v>
      </c>
      <c r="K5540" s="15">
        <v>24675175</v>
      </c>
      <c r="L5540" s="13" t="s">
        <v>26</v>
      </c>
      <c r="M5540" s="7">
        <v>0.51</v>
      </c>
      <c r="N5540" s="17"/>
    </row>
    <row r="5541" spans="1:14" ht="78.75">
      <c r="A5541" s="6">
        <v>5539</v>
      </c>
      <c r="B5541" s="8" t="s">
        <v>30379</v>
      </c>
      <c r="C5541" s="9" t="s">
        <v>30829</v>
      </c>
      <c r="D5541" s="10" t="s">
        <v>30830</v>
      </c>
      <c r="E5541" s="11" t="s">
        <v>30831</v>
      </c>
      <c r="F5541" s="6">
        <v>405607</v>
      </c>
      <c r="G5541" s="6" t="s">
        <v>3255</v>
      </c>
      <c r="H5541" s="16">
        <v>58611028.469999999</v>
      </c>
      <c r="I5541" s="12" t="s">
        <v>1961</v>
      </c>
      <c r="J5541" s="12" t="s">
        <v>28984</v>
      </c>
      <c r="K5541" s="15">
        <v>24675175</v>
      </c>
      <c r="L5541" s="13" t="s">
        <v>26</v>
      </c>
      <c r="M5541" s="7">
        <v>0.49</v>
      </c>
      <c r="N5541" s="17"/>
    </row>
    <row r="5542" spans="1:14" ht="78.75">
      <c r="A5542" s="6">
        <v>5540</v>
      </c>
      <c r="B5542" s="8" t="s">
        <v>30379</v>
      </c>
      <c r="C5542" s="9" t="s">
        <v>30827</v>
      </c>
      <c r="D5542" s="10" t="s">
        <v>6474</v>
      </c>
      <c r="E5542" s="11" t="s">
        <v>30832</v>
      </c>
      <c r="F5542" s="6">
        <v>396445</v>
      </c>
      <c r="G5542" s="6" t="s">
        <v>3255</v>
      </c>
      <c r="H5542" s="16">
        <v>56895965.939999998</v>
      </c>
      <c r="I5542" s="12" t="s">
        <v>1542</v>
      </c>
      <c r="J5542" s="12" t="s">
        <v>1891</v>
      </c>
      <c r="K5542" s="15">
        <v>34759762</v>
      </c>
      <c r="L5542" s="13" t="s">
        <v>4326</v>
      </c>
      <c r="M5542" s="7">
        <v>1</v>
      </c>
      <c r="N5542" s="17"/>
    </row>
    <row r="5543" spans="1:14" ht="94.5">
      <c r="A5543" s="6">
        <v>5541</v>
      </c>
      <c r="B5543" s="8" t="s">
        <v>30379</v>
      </c>
      <c r="C5543" s="9" t="s">
        <v>30833</v>
      </c>
      <c r="D5543" s="10" t="s">
        <v>623</v>
      </c>
      <c r="E5543" s="11" t="s">
        <v>30834</v>
      </c>
      <c r="F5543" s="6">
        <v>409542</v>
      </c>
      <c r="G5543" s="6" t="s">
        <v>3255</v>
      </c>
      <c r="H5543" s="16">
        <v>35857000</v>
      </c>
      <c r="I5543" s="12" t="s">
        <v>7669</v>
      </c>
      <c r="J5543" s="12" t="s">
        <v>2245</v>
      </c>
      <c r="K5543" s="15">
        <v>22258387</v>
      </c>
      <c r="L5543" s="13" t="s">
        <v>4326</v>
      </c>
      <c r="M5543" s="7">
        <v>1</v>
      </c>
      <c r="N5543" s="17"/>
    </row>
    <row r="5544" spans="1:14" ht="78.75">
      <c r="A5544" s="6">
        <v>5542</v>
      </c>
      <c r="B5544" s="8" t="s">
        <v>30379</v>
      </c>
      <c r="C5544" s="9" t="s">
        <v>30835</v>
      </c>
      <c r="D5544" s="10" t="s">
        <v>30740</v>
      </c>
      <c r="E5544" s="11" t="s">
        <v>30836</v>
      </c>
      <c r="F5544" s="6">
        <v>416738</v>
      </c>
      <c r="G5544" s="6" t="s">
        <v>3255</v>
      </c>
      <c r="H5544" s="16">
        <v>58460248.75</v>
      </c>
      <c r="I5544" s="12" t="s">
        <v>7669</v>
      </c>
      <c r="J5544" s="12" t="s">
        <v>26713</v>
      </c>
      <c r="K5544" s="15">
        <v>0</v>
      </c>
      <c r="L5544" s="13" t="s">
        <v>26</v>
      </c>
      <c r="M5544" s="7">
        <v>0.51</v>
      </c>
      <c r="N5544" s="17"/>
    </row>
    <row r="5545" spans="1:14" ht="78.75">
      <c r="A5545" s="6">
        <v>5543</v>
      </c>
      <c r="B5545" s="8" t="s">
        <v>30379</v>
      </c>
      <c r="C5545" s="9" t="s">
        <v>30835</v>
      </c>
      <c r="D5545" s="10" t="s">
        <v>30740</v>
      </c>
      <c r="E5545" s="11" t="s">
        <v>30836</v>
      </c>
      <c r="F5545" s="6">
        <v>416738</v>
      </c>
      <c r="G5545" s="6" t="s">
        <v>3255</v>
      </c>
      <c r="H5545" s="16">
        <v>58460248.75</v>
      </c>
      <c r="I5545" s="12" t="s">
        <v>7669</v>
      </c>
      <c r="J5545" s="12" t="s">
        <v>26713</v>
      </c>
      <c r="K5545" s="15">
        <v>0</v>
      </c>
      <c r="L5545" s="13" t="s">
        <v>26</v>
      </c>
      <c r="M5545" s="7">
        <v>0.49</v>
      </c>
      <c r="N5545" s="17"/>
    </row>
    <row r="5546" spans="1:14" ht="78.75">
      <c r="A5546" s="6">
        <v>5544</v>
      </c>
      <c r="B5546" s="8" t="s">
        <v>30379</v>
      </c>
      <c r="C5546" s="9" t="s">
        <v>30835</v>
      </c>
      <c r="D5546" s="10" t="s">
        <v>30740</v>
      </c>
      <c r="E5546" s="11" t="s">
        <v>30837</v>
      </c>
      <c r="F5546" s="6">
        <v>426143</v>
      </c>
      <c r="G5546" s="6" t="s">
        <v>3255</v>
      </c>
      <c r="H5546" s="16">
        <v>73238779.390000001</v>
      </c>
      <c r="I5546" s="12" t="s">
        <v>1586</v>
      </c>
      <c r="J5546" s="12" t="s">
        <v>1658</v>
      </c>
      <c r="K5546" s="15">
        <v>18299981</v>
      </c>
      <c r="L5546" s="13" t="s">
        <v>26</v>
      </c>
      <c r="M5546" s="7">
        <v>0.51</v>
      </c>
      <c r="N5546" s="17"/>
    </row>
    <row r="5547" spans="1:14" ht="78.75">
      <c r="A5547" s="6">
        <v>5545</v>
      </c>
      <c r="B5547" s="8" t="s">
        <v>30379</v>
      </c>
      <c r="C5547" s="9" t="s">
        <v>30835</v>
      </c>
      <c r="D5547" s="10" t="s">
        <v>30740</v>
      </c>
      <c r="E5547" s="11" t="s">
        <v>30837</v>
      </c>
      <c r="F5547" s="6">
        <v>426143</v>
      </c>
      <c r="G5547" s="6" t="s">
        <v>3255</v>
      </c>
      <c r="H5547" s="16">
        <v>73238779.390000001</v>
      </c>
      <c r="I5547" s="12" t="s">
        <v>1586</v>
      </c>
      <c r="J5547" s="12" t="s">
        <v>1658</v>
      </c>
      <c r="K5547" s="15">
        <v>18299981</v>
      </c>
      <c r="L5547" s="13" t="s">
        <v>26</v>
      </c>
      <c r="M5547" s="7">
        <v>0.49</v>
      </c>
      <c r="N5547" s="17"/>
    </row>
    <row r="5548" spans="1:14" ht="78.75">
      <c r="A5548" s="6">
        <v>5546</v>
      </c>
      <c r="B5548" s="8" t="s">
        <v>30379</v>
      </c>
      <c r="C5548" s="9" t="s">
        <v>30835</v>
      </c>
      <c r="D5548" s="10" t="s">
        <v>30740</v>
      </c>
      <c r="E5548" s="11" t="s">
        <v>30838</v>
      </c>
      <c r="F5548" s="6">
        <v>426141</v>
      </c>
      <c r="G5548" s="6" t="s">
        <v>3255</v>
      </c>
      <c r="H5548" s="16">
        <v>65479517.590000004</v>
      </c>
      <c r="I5548" s="12" t="s">
        <v>1586</v>
      </c>
      <c r="J5548" s="12" t="s">
        <v>2105</v>
      </c>
      <c r="K5548" s="15">
        <v>35401405</v>
      </c>
      <c r="L5548" s="13" t="s">
        <v>26</v>
      </c>
      <c r="M5548" s="7">
        <v>0.51</v>
      </c>
      <c r="N5548" s="17"/>
    </row>
    <row r="5549" spans="1:14" ht="78.75">
      <c r="A5549" s="6">
        <v>5547</v>
      </c>
      <c r="B5549" s="8" t="s">
        <v>30379</v>
      </c>
      <c r="C5549" s="9" t="s">
        <v>30835</v>
      </c>
      <c r="D5549" s="10" t="s">
        <v>30740</v>
      </c>
      <c r="E5549" s="11" t="s">
        <v>30838</v>
      </c>
      <c r="F5549" s="6">
        <v>426141</v>
      </c>
      <c r="G5549" s="6" t="s">
        <v>3255</v>
      </c>
      <c r="H5549" s="16">
        <v>65479517.590000004</v>
      </c>
      <c r="I5549" s="12" t="s">
        <v>1586</v>
      </c>
      <c r="J5549" s="12" t="s">
        <v>2105</v>
      </c>
      <c r="K5549" s="15">
        <v>35401405</v>
      </c>
      <c r="L5549" s="13" t="s">
        <v>26</v>
      </c>
      <c r="M5549" s="7">
        <v>0.49</v>
      </c>
      <c r="N5549" s="17"/>
    </row>
    <row r="5550" spans="1:14" ht="78.75">
      <c r="A5550" s="6">
        <v>5548</v>
      </c>
      <c r="B5550" s="8" t="s">
        <v>30379</v>
      </c>
      <c r="C5550" s="9" t="s">
        <v>30667</v>
      </c>
      <c r="D5550" s="10" t="s">
        <v>4426</v>
      </c>
      <c r="E5550" s="11" t="s">
        <v>30839</v>
      </c>
      <c r="F5550" s="6">
        <v>433776</v>
      </c>
      <c r="G5550" s="6" t="s">
        <v>3255</v>
      </c>
      <c r="H5550" s="16">
        <v>78610872.469999999</v>
      </c>
      <c r="I5550" s="12" t="s">
        <v>2314</v>
      </c>
      <c r="J5550" s="12" t="s">
        <v>7488</v>
      </c>
      <c r="K5550" s="15">
        <v>46755317</v>
      </c>
      <c r="L5550" s="13" t="s">
        <v>4326</v>
      </c>
      <c r="M5550" s="7">
        <v>1</v>
      </c>
      <c r="N5550" s="17"/>
    </row>
    <row r="5551" spans="1:14" ht="78.75">
      <c r="A5551" s="6">
        <v>5549</v>
      </c>
      <c r="B5551" s="8" t="s">
        <v>30379</v>
      </c>
      <c r="C5551" s="9" t="s">
        <v>30840</v>
      </c>
      <c r="D5551" s="10" t="s">
        <v>19515</v>
      </c>
      <c r="E5551" s="11" t="s">
        <v>30841</v>
      </c>
      <c r="F5551" s="6">
        <v>479954</v>
      </c>
      <c r="G5551" s="6" t="s">
        <v>3255</v>
      </c>
      <c r="H5551" s="16">
        <v>40644800.549999997</v>
      </c>
      <c r="I5551" s="12" t="s">
        <v>1750</v>
      </c>
      <c r="J5551" s="12" t="s">
        <v>6724</v>
      </c>
      <c r="K5551" s="15">
        <v>13922308</v>
      </c>
      <c r="L5551" s="13" t="s">
        <v>26</v>
      </c>
      <c r="M5551" s="7">
        <v>0.51</v>
      </c>
      <c r="N5551" s="17"/>
    </row>
    <row r="5552" spans="1:14" ht="78.75">
      <c r="A5552" s="6">
        <v>5550</v>
      </c>
      <c r="B5552" s="8" t="s">
        <v>30379</v>
      </c>
      <c r="C5552" s="9" t="s">
        <v>30840</v>
      </c>
      <c r="D5552" s="10" t="s">
        <v>19515</v>
      </c>
      <c r="E5552" s="11" t="s">
        <v>30841</v>
      </c>
      <c r="F5552" s="6">
        <v>479954</v>
      </c>
      <c r="G5552" s="6" t="s">
        <v>3255</v>
      </c>
      <c r="H5552" s="16">
        <v>40644800.549999997</v>
      </c>
      <c r="I5552" s="12" t="s">
        <v>1750</v>
      </c>
      <c r="J5552" s="12" t="s">
        <v>6724</v>
      </c>
      <c r="K5552" s="15">
        <v>13922308</v>
      </c>
      <c r="L5552" s="13" t="s">
        <v>26</v>
      </c>
      <c r="M5552" s="7">
        <v>0.49</v>
      </c>
      <c r="N5552" s="17"/>
    </row>
    <row r="5553" spans="1:14" ht="283.5">
      <c r="A5553" s="6">
        <v>5551</v>
      </c>
      <c r="B5553" s="8" t="s">
        <v>30379</v>
      </c>
      <c r="C5553" s="9" t="s">
        <v>30842</v>
      </c>
      <c r="D5553" s="10" t="s">
        <v>30476</v>
      </c>
      <c r="E5553" s="11" t="s">
        <v>30843</v>
      </c>
      <c r="F5553" s="6">
        <v>463309</v>
      </c>
      <c r="G5553" s="6" t="s">
        <v>30844</v>
      </c>
      <c r="H5553" s="16">
        <v>2268412.21</v>
      </c>
      <c r="I5553" s="12" t="s">
        <v>23219</v>
      </c>
      <c r="J5553" s="12" t="s">
        <v>30845</v>
      </c>
      <c r="K5553" s="15">
        <v>0</v>
      </c>
      <c r="L5553" s="13" t="s">
        <v>4326</v>
      </c>
      <c r="M5553" s="7">
        <v>1</v>
      </c>
      <c r="N5553" s="17"/>
    </row>
    <row r="5554" spans="1:14" ht="409.5">
      <c r="A5554" s="6">
        <v>5552</v>
      </c>
      <c r="B5554" s="8" t="s">
        <v>30379</v>
      </c>
      <c r="C5554" s="9" t="s">
        <v>30846</v>
      </c>
      <c r="D5554" s="10" t="s">
        <v>6308</v>
      </c>
      <c r="E5554" s="11" t="s">
        <v>30847</v>
      </c>
      <c r="F5554" s="6">
        <v>463311</v>
      </c>
      <c r="G5554" s="6" t="s">
        <v>30844</v>
      </c>
      <c r="H5554" s="16">
        <v>17270061.149999999</v>
      </c>
      <c r="I5554" s="12" t="s">
        <v>25161</v>
      </c>
      <c r="J5554" s="12" t="s">
        <v>30848</v>
      </c>
      <c r="K5554" s="15">
        <v>4000000</v>
      </c>
      <c r="L5554" s="13" t="s">
        <v>4326</v>
      </c>
      <c r="M5554" s="7">
        <v>1</v>
      </c>
      <c r="N5554" s="17"/>
    </row>
    <row r="5555" spans="1:14" ht="78.75">
      <c r="A5555" s="6">
        <v>5553</v>
      </c>
      <c r="B5555" s="8" t="s">
        <v>30379</v>
      </c>
      <c r="C5555" s="9" t="s">
        <v>30849</v>
      </c>
      <c r="D5555" s="10" t="s">
        <v>30850</v>
      </c>
      <c r="E5555" s="11" t="s">
        <v>30851</v>
      </c>
      <c r="F5555" s="6">
        <v>428540</v>
      </c>
      <c r="G5555" s="6" t="s">
        <v>30852</v>
      </c>
      <c r="H5555" s="16">
        <v>9405000</v>
      </c>
      <c r="I5555" s="12" t="s">
        <v>25143</v>
      </c>
      <c r="J5555" s="12" t="s">
        <v>1699</v>
      </c>
      <c r="K5555" s="15">
        <v>4000000</v>
      </c>
      <c r="L5555" s="13" t="s">
        <v>4326</v>
      </c>
      <c r="M5555" s="7">
        <v>1</v>
      </c>
      <c r="N5555" s="17"/>
    </row>
    <row r="5556" spans="1:14" ht="78.75">
      <c r="A5556" s="6">
        <v>5554</v>
      </c>
      <c r="B5556" s="8" t="s">
        <v>14873</v>
      </c>
      <c r="C5556" s="9" t="s">
        <v>14874</v>
      </c>
      <c r="D5556" s="10" t="s">
        <v>14875</v>
      </c>
      <c r="E5556" s="11" t="s">
        <v>14876</v>
      </c>
      <c r="F5556" s="6">
        <v>173332</v>
      </c>
      <c r="G5556" s="6" t="s">
        <v>8591</v>
      </c>
      <c r="H5556" s="16">
        <v>92592366.618000001</v>
      </c>
      <c r="I5556" s="12">
        <v>43164</v>
      </c>
      <c r="J5556" s="12">
        <v>43566</v>
      </c>
      <c r="K5556" s="15">
        <f>618.19+51</f>
        <v>669.19</v>
      </c>
      <c r="L5556" s="13" t="s">
        <v>15</v>
      </c>
      <c r="M5556" s="7">
        <v>1</v>
      </c>
      <c r="N5556" s="17"/>
    </row>
    <row r="5557" spans="1:14" ht="47.25">
      <c r="A5557" s="6">
        <v>5555</v>
      </c>
      <c r="B5557" s="8" t="s">
        <v>14873</v>
      </c>
      <c r="C5557" s="9" t="s">
        <v>14877</v>
      </c>
      <c r="D5557" s="10" t="s">
        <v>14878</v>
      </c>
      <c r="E5557" s="11" t="s">
        <v>14879</v>
      </c>
      <c r="F5557" s="6">
        <v>189759</v>
      </c>
      <c r="G5557" s="6" t="s">
        <v>8591</v>
      </c>
      <c r="H5557" s="16">
        <v>30450165.032000002</v>
      </c>
      <c r="I5557" s="12" t="s">
        <v>13176</v>
      </c>
      <c r="J5557" s="12">
        <v>43585</v>
      </c>
      <c r="K5557" s="15">
        <v>235.31</v>
      </c>
      <c r="L5557" s="13" t="s">
        <v>14</v>
      </c>
      <c r="M5557" s="7">
        <v>1</v>
      </c>
      <c r="N5557" s="17"/>
    </row>
    <row r="5558" spans="1:14" ht="47.25">
      <c r="A5558" s="6">
        <v>5556</v>
      </c>
      <c r="B5558" s="8" t="s">
        <v>14873</v>
      </c>
      <c r="C5558" s="9" t="s">
        <v>14880</v>
      </c>
      <c r="D5558" s="10" t="s">
        <v>2658</v>
      </c>
      <c r="E5558" s="11" t="s">
        <v>14879</v>
      </c>
      <c r="F5558" s="6">
        <v>189759</v>
      </c>
      <c r="G5558" s="6" t="s">
        <v>8591</v>
      </c>
      <c r="H5558" s="16">
        <v>30450165.032000002</v>
      </c>
      <c r="I5558" s="12" t="s">
        <v>13176</v>
      </c>
      <c r="J5558" s="12">
        <v>43585</v>
      </c>
      <c r="K5558" s="15">
        <v>235.31</v>
      </c>
      <c r="L5558" s="13" t="s">
        <v>14</v>
      </c>
      <c r="M5558" s="7">
        <v>0.51</v>
      </c>
      <c r="N5558" s="17"/>
    </row>
    <row r="5559" spans="1:14" ht="47.25">
      <c r="A5559" s="6">
        <v>5557</v>
      </c>
      <c r="B5559" s="8" t="s">
        <v>14873</v>
      </c>
      <c r="C5559" s="9" t="s">
        <v>14881</v>
      </c>
      <c r="D5559" s="10" t="s">
        <v>10755</v>
      </c>
      <c r="E5559" s="11" t="s">
        <v>14879</v>
      </c>
      <c r="F5559" s="6">
        <v>189759</v>
      </c>
      <c r="G5559" s="6" t="s">
        <v>8591</v>
      </c>
      <c r="H5559" s="16">
        <v>30450165.032000002</v>
      </c>
      <c r="I5559" s="12" t="s">
        <v>13176</v>
      </c>
      <c r="J5559" s="12">
        <v>43585</v>
      </c>
      <c r="K5559" s="15">
        <v>235.31</v>
      </c>
      <c r="L5559" s="13" t="s">
        <v>14</v>
      </c>
      <c r="M5559" s="7">
        <v>0.49</v>
      </c>
      <c r="N5559" s="17"/>
    </row>
    <row r="5560" spans="1:14" ht="78.75">
      <c r="A5560" s="6">
        <v>5558</v>
      </c>
      <c r="B5560" s="8" t="s">
        <v>14873</v>
      </c>
      <c r="C5560" s="9" t="s">
        <v>14874</v>
      </c>
      <c r="D5560" s="10" t="s">
        <v>14875</v>
      </c>
      <c r="E5560" s="11" t="s">
        <v>14883</v>
      </c>
      <c r="F5560" s="6">
        <v>254611</v>
      </c>
      <c r="G5560" s="6" t="s">
        <v>8591</v>
      </c>
      <c r="H5560" s="16">
        <v>61159152.108000003</v>
      </c>
      <c r="I5560" s="12">
        <v>43580</v>
      </c>
      <c r="J5560" s="12">
        <v>43799</v>
      </c>
      <c r="K5560" s="15">
        <v>484.9</v>
      </c>
      <c r="L5560" s="13" t="s">
        <v>15</v>
      </c>
      <c r="M5560" s="7">
        <v>1</v>
      </c>
      <c r="N5560" s="17"/>
    </row>
    <row r="5561" spans="1:14" ht="63">
      <c r="A5561" s="6">
        <v>5559</v>
      </c>
      <c r="B5561" s="8" t="s">
        <v>14873</v>
      </c>
      <c r="C5561" s="9" t="s">
        <v>14886</v>
      </c>
      <c r="D5561" s="10" t="s">
        <v>14887</v>
      </c>
      <c r="E5561" s="11" t="s">
        <v>14888</v>
      </c>
      <c r="F5561" s="6">
        <v>344367</v>
      </c>
      <c r="G5561" s="6" t="s">
        <v>8591</v>
      </c>
      <c r="H5561" s="16">
        <v>5500937.9900000002</v>
      </c>
      <c r="I5561" s="12" t="s">
        <v>14885</v>
      </c>
      <c r="J5561" s="12">
        <v>43943</v>
      </c>
      <c r="K5561" s="15">
        <v>19.989999999999998</v>
      </c>
      <c r="L5561" s="13" t="s">
        <v>15</v>
      </c>
      <c r="M5561" s="7">
        <v>1</v>
      </c>
      <c r="N5561" s="17"/>
    </row>
    <row r="5562" spans="1:14" ht="63">
      <c r="A5562" s="6">
        <v>5560</v>
      </c>
      <c r="B5562" s="8" t="s">
        <v>14873</v>
      </c>
      <c r="C5562" s="9" t="s">
        <v>14889</v>
      </c>
      <c r="D5562" s="10" t="s">
        <v>2658</v>
      </c>
      <c r="E5562" s="11" t="s">
        <v>14890</v>
      </c>
      <c r="F5562" s="6">
        <v>393621</v>
      </c>
      <c r="G5562" s="6" t="s">
        <v>8591</v>
      </c>
      <c r="H5562" s="16">
        <v>1903745.804</v>
      </c>
      <c r="I5562" s="12" t="s">
        <v>10905</v>
      </c>
      <c r="J5562" s="12" t="s">
        <v>860</v>
      </c>
      <c r="K5562" s="15">
        <v>0</v>
      </c>
      <c r="L5562" s="13" t="s">
        <v>15</v>
      </c>
      <c r="M5562" s="7">
        <v>1</v>
      </c>
      <c r="N5562" s="17"/>
    </row>
    <row r="5563" spans="1:14" ht="409.5">
      <c r="A5563" s="6">
        <v>5561</v>
      </c>
      <c r="B5563" s="8" t="s">
        <v>14873</v>
      </c>
      <c r="C5563" s="9" t="s">
        <v>14891</v>
      </c>
      <c r="D5563" s="10" t="s">
        <v>14892</v>
      </c>
      <c r="E5563" s="11" t="s">
        <v>14893</v>
      </c>
      <c r="F5563" s="6">
        <v>476898</v>
      </c>
      <c r="G5563" s="6" t="s">
        <v>8591</v>
      </c>
      <c r="H5563" s="16">
        <v>8199606.8509999998</v>
      </c>
      <c r="I5563" s="12">
        <v>44098</v>
      </c>
      <c r="J5563" s="12">
        <v>44195</v>
      </c>
      <c r="K5563" s="15">
        <v>49.66</v>
      </c>
      <c r="L5563" s="13" t="s">
        <v>15</v>
      </c>
      <c r="M5563" s="7">
        <v>1</v>
      </c>
      <c r="N5563" s="17"/>
    </row>
    <row r="5564" spans="1:14" ht="141.75">
      <c r="A5564" s="6">
        <v>5562</v>
      </c>
      <c r="B5564" s="8" t="s">
        <v>14873</v>
      </c>
      <c r="C5564" s="9" t="s">
        <v>14894</v>
      </c>
      <c r="D5564" s="10" t="s">
        <v>10755</v>
      </c>
      <c r="E5564" s="11" t="s">
        <v>14895</v>
      </c>
      <c r="F5564" s="6">
        <v>480807</v>
      </c>
      <c r="G5564" s="6" t="s">
        <v>8591</v>
      </c>
      <c r="H5564" s="16">
        <v>9091225.8770000003</v>
      </c>
      <c r="I5564" s="12">
        <v>44098</v>
      </c>
      <c r="J5564" s="12">
        <v>44180</v>
      </c>
      <c r="K5564" s="15">
        <v>65.7</v>
      </c>
      <c r="L5564" s="13" t="s">
        <v>15</v>
      </c>
      <c r="M5564" s="7">
        <v>1</v>
      </c>
      <c r="N5564" s="17"/>
    </row>
    <row r="5565" spans="1:14" ht="299.25">
      <c r="A5565" s="6">
        <v>5563</v>
      </c>
      <c r="B5565" s="8" t="s">
        <v>14873</v>
      </c>
      <c r="C5565" s="9" t="s">
        <v>14894</v>
      </c>
      <c r="D5565" s="10" t="s">
        <v>10755</v>
      </c>
      <c r="E5565" s="11" t="s">
        <v>14896</v>
      </c>
      <c r="F5565" s="6">
        <v>481758</v>
      </c>
      <c r="G5565" s="6" t="s">
        <v>8591</v>
      </c>
      <c r="H5565" s="16">
        <v>8032790.9539999999</v>
      </c>
      <c r="I5565" s="12">
        <v>44098</v>
      </c>
      <c r="J5565" s="12">
        <v>44166</v>
      </c>
      <c r="K5565" s="15">
        <v>60</v>
      </c>
      <c r="L5565" s="13" t="s">
        <v>15</v>
      </c>
      <c r="M5565" s="7">
        <v>1</v>
      </c>
      <c r="N5565" s="17"/>
    </row>
    <row r="5566" spans="1:14" ht="204.75">
      <c r="A5566" s="6">
        <v>5564</v>
      </c>
      <c r="B5566" s="8" t="s">
        <v>14873</v>
      </c>
      <c r="C5566" s="9" t="s">
        <v>14897</v>
      </c>
      <c r="D5566" s="10" t="s">
        <v>2660</v>
      </c>
      <c r="E5566" s="11" t="s">
        <v>14898</v>
      </c>
      <c r="F5566" s="6">
        <v>520841</v>
      </c>
      <c r="G5566" s="6" t="s">
        <v>8591</v>
      </c>
      <c r="H5566" s="16">
        <v>8213928.2800000003</v>
      </c>
      <c r="I5566" s="12">
        <v>44222</v>
      </c>
      <c r="J5566" s="12">
        <v>44289</v>
      </c>
      <c r="K5566" s="15">
        <v>0</v>
      </c>
      <c r="L5566" s="13" t="s">
        <v>4326</v>
      </c>
      <c r="M5566" s="7">
        <v>1</v>
      </c>
      <c r="N5566" s="17"/>
    </row>
    <row r="5567" spans="1:14" ht="110.25">
      <c r="A5567" s="6">
        <v>5565</v>
      </c>
      <c r="B5567" s="8" t="s">
        <v>14873</v>
      </c>
      <c r="C5567" s="9" t="s">
        <v>14900</v>
      </c>
      <c r="D5567" s="10" t="s">
        <v>14901</v>
      </c>
      <c r="E5567" s="11" t="s">
        <v>14902</v>
      </c>
      <c r="F5567" s="6">
        <v>476705</v>
      </c>
      <c r="G5567" s="6" t="s">
        <v>3255</v>
      </c>
      <c r="H5567" s="16">
        <v>38904321.329999998</v>
      </c>
      <c r="I5567" s="12" t="s">
        <v>1449</v>
      </c>
      <c r="J5567" s="12" t="s">
        <v>14903</v>
      </c>
      <c r="K5567" s="15">
        <v>0</v>
      </c>
      <c r="L5567" s="13" t="s">
        <v>14</v>
      </c>
      <c r="M5567" s="7">
        <v>1</v>
      </c>
      <c r="N5567" s="17"/>
    </row>
    <row r="5568" spans="1:14" ht="110.25">
      <c r="A5568" s="6">
        <v>5566</v>
      </c>
      <c r="B5568" s="8" t="s">
        <v>14873</v>
      </c>
      <c r="C5568" s="9" t="s">
        <v>14904</v>
      </c>
      <c r="D5568" s="10" t="s">
        <v>14905</v>
      </c>
      <c r="E5568" s="11" t="s">
        <v>14902</v>
      </c>
      <c r="F5568" s="6">
        <v>476705</v>
      </c>
      <c r="G5568" s="6" t="s">
        <v>3255</v>
      </c>
      <c r="H5568" s="16">
        <v>38904321.329999998</v>
      </c>
      <c r="I5568" s="12" t="s">
        <v>1449</v>
      </c>
      <c r="J5568" s="12" t="s">
        <v>14903</v>
      </c>
      <c r="K5568" s="15">
        <v>0</v>
      </c>
      <c r="L5568" s="13" t="s">
        <v>14</v>
      </c>
      <c r="M5568" s="7">
        <v>0.25</v>
      </c>
      <c r="N5568" s="17"/>
    </row>
    <row r="5569" spans="1:14" ht="110.25">
      <c r="A5569" s="6">
        <v>5567</v>
      </c>
      <c r="B5569" s="8" t="s">
        <v>14873</v>
      </c>
      <c r="C5569" s="9" t="s">
        <v>14906</v>
      </c>
      <c r="D5569" s="10" t="s">
        <v>13167</v>
      </c>
      <c r="E5569" s="11" t="s">
        <v>14902</v>
      </c>
      <c r="F5569" s="6">
        <v>476705</v>
      </c>
      <c r="G5569" s="6" t="s">
        <v>3255</v>
      </c>
      <c r="H5569" s="16">
        <v>38904321.329999998</v>
      </c>
      <c r="I5569" s="12" t="s">
        <v>1449</v>
      </c>
      <c r="J5569" s="12" t="s">
        <v>14903</v>
      </c>
      <c r="K5569" s="15">
        <v>0</v>
      </c>
      <c r="L5569" s="13" t="s">
        <v>14</v>
      </c>
      <c r="M5569" s="7">
        <v>0.75</v>
      </c>
      <c r="N5569" s="17"/>
    </row>
    <row r="5570" spans="1:14" ht="47.25">
      <c r="A5570" s="6">
        <v>5568</v>
      </c>
      <c r="B5570" s="8" t="s">
        <v>14873</v>
      </c>
      <c r="C5570" s="9" t="s">
        <v>14907</v>
      </c>
      <c r="D5570" s="10" t="s">
        <v>14908</v>
      </c>
      <c r="E5570" s="11" t="s">
        <v>14909</v>
      </c>
      <c r="F5570" s="6">
        <v>371358</v>
      </c>
      <c r="G5570" s="6" t="s">
        <v>3293</v>
      </c>
      <c r="H5570" s="16">
        <v>3324974.844</v>
      </c>
      <c r="I5570" s="12">
        <v>43843</v>
      </c>
      <c r="J5570" s="12">
        <v>44023</v>
      </c>
      <c r="K5570" s="15">
        <v>20</v>
      </c>
      <c r="L5570" s="13" t="s">
        <v>15</v>
      </c>
      <c r="M5570" s="7">
        <v>1</v>
      </c>
      <c r="N5570" s="17"/>
    </row>
    <row r="5571" spans="1:14" ht="63">
      <c r="A5571" s="6">
        <v>5569</v>
      </c>
      <c r="B5571" s="8" t="s">
        <v>14873</v>
      </c>
      <c r="C5571" s="9" t="s">
        <v>14910</v>
      </c>
      <c r="D5571" s="10" t="s">
        <v>14911</v>
      </c>
      <c r="E5571" s="11" t="s">
        <v>14912</v>
      </c>
      <c r="F5571" s="6">
        <v>412871</v>
      </c>
      <c r="G5571" s="6" t="s">
        <v>3293</v>
      </c>
      <c r="H5571" s="16">
        <v>3324930.65</v>
      </c>
      <c r="I5571" s="12">
        <v>43922</v>
      </c>
      <c r="J5571" s="12">
        <v>44012</v>
      </c>
      <c r="K5571" s="15">
        <v>13.7</v>
      </c>
      <c r="L5571" s="13" t="s">
        <v>15</v>
      </c>
      <c r="M5571" s="7">
        <v>1</v>
      </c>
      <c r="N5571" s="17"/>
    </row>
    <row r="5572" spans="1:14" ht="31.5">
      <c r="A5572" s="6">
        <v>5570</v>
      </c>
      <c r="B5572" s="8" t="s">
        <v>14873</v>
      </c>
      <c r="C5572" s="9" t="s">
        <v>14913</v>
      </c>
      <c r="D5572" s="10" t="s">
        <v>14914</v>
      </c>
      <c r="E5572" s="11" t="s">
        <v>14915</v>
      </c>
      <c r="F5572" s="6">
        <v>412872</v>
      </c>
      <c r="G5572" s="6" t="s">
        <v>3293</v>
      </c>
      <c r="H5572" s="16">
        <v>3324930.65</v>
      </c>
      <c r="I5572" s="12">
        <v>43935</v>
      </c>
      <c r="J5572" s="12">
        <v>44012</v>
      </c>
      <c r="K5572" s="15">
        <v>0</v>
      </c>
      <c r="L5572" s="13" t="s">
        <v>15</v>
      </c>
      <c r="M5572" s="7">
        <v>1</v>
      </c>
      <c r="N5572" s="17"/>
    </row>
    <row r="5573" spans="1:14" ht="47.25">
      <c r="A5573" s="6">
        <v>5571</v>
      </c>
      <c r="B5573" s="8" t="s">
        <v>14873</v>
      </c>
      <c r="C5573" s="9" t="s">
        <v>14916</v>
      </c>
      <c r="D5573" s="10" t="s">
        <v>14917</v>
      </c>
      <c r="E5573" s="11" t="s">
        <v>14918</v>
      </c>
      <c r="F5573" s="6">
        <v>412873</v>
      </c>
      <c r="G5573" s="6" t="s">
        <v>3293</v>
      </c>
      <c r="H5573" s="16">
        <v>3324999.05</v>
      </c>
      <c r="I5573" s="12">
        <v>43922</v>
      </c>
      <c r="J5573" s="12">
        <v>44012</v>
      </c>
      <c r="K5573" s="15">
        <v>0</v>
      </c>
      <c r="L5573" s="13" t="s">
        <v>15</v>
      </c>
      <c r="M5573" s="7">
        <v>1</v>
      </c>
      <c r="N5573" s="17"/>
    </row>
    <row r="5574" spans="1:14" ht="63">
      <c r="A5574" s="6">
        <v>5572</v>
      </c>
      <c r="B5574" s="8" t="s">
        <v>14873</v>
      </c>
      <c r="C5574" s="9" t="s">
        <v>14919</v>
      </c>
      <c r="D5574" s="10" t="s">
        <v>14920</v>
      </c>
      <c r="E5574" s="11" t="s">
        <v>14921</v>
      </c>
      <c r="F5574" s="6">
        <v>490019</v>
      </c>
      <c r="G5574" s="6" t="s">
        <v>3293</v>
      </c>
      <c r="H5574" s="16">
        <v>3324982.9</v>
      </c>
      <c r="I5574" s="12">
        <v>44125</v>
      </c>
      <c r="J5574" s="12">
        <v>44313</v>
      </c>
      <c r="K5574" s="15">
        <v>0</v>
      </c>
      <c r="L5574" s="13" t="s">
        <v>15</v>
      </c>
      <c r="M5574" s="7">
        <v>1</v>
      </c>
      <c r="N5574" s="17"/>
    </row>
    <row r="5575" spans="1:14" ht="44.25">
      <c r="A5575" s="6">
        <v>5573</v>
      </c>
      <c r="B5575" s="8" t="s">
        <v>14873</v>
      </c>
      <c r="C5575" s="9" t="s">
        <v>14922</v>
      </c>
      <c r="D5575" s="10" t="s">
        <v>14923</v>
      </c>
      <c r="E5575" s="11" t="s">
        <v>14924</v>
      </c>
      <c r="F5575" s="6">
        <v>490020</v>
      </c>
      <c r="G5575" s="6" t="s">
        <v>3293</v>
      </c>
      <c r="H5575" s="16">
        <v>5516649.0499999998</v>
      </c>
      <c r="I5575" s="12">
        <v>44129</v>
      </c>
      <c r="J5575" s="12">
        <v>44316</v>
      </c>
      <c r="K5575" s="15">
        <v>0</v>
      </c>
      <c r="L5575" s="13" t="s">
        <v>15</v>
      </c>
      <c r="M5575" s="7">
        <v>1</v>
      </c>
      <c r="N5575" s="17"/>
    </row>
    <row r="5576" spans="1:14" ht="63">
      <c r="A5576" s="6">
        <v>5574</v>
      </c>
      <c r="B5576" s="8" t="s">
        <v>14873</v>
      </c>
      <c r="C5576" s="9" t="s">
        <v>14925</v>
      </c>
      <c r="D5576" s="10" t="s">
        <v>14926</v>
      </c>
      <c r="E5576" s="11" t="s">
        <v>14927</v>
      </c>
      <c r="F5576" s="6">
        <v>399383</v>
      </c>
      <c r="G5576" s="6" t="s">
        <v>1486</v>
      </c>
      <c r="H5576" s="16">
        <v>31829943.344999999</v>
      </c>
      <c r="I5576" s="12" t="s">
        <v>10865</v>
      </c>
      <c r="J5576" s="12" t="s">
        <v>2553</v>
      </c>
      <c r="K5576" s="15">
        <v>0</v>
      </c>
      <c r="L5576" s="13" t="s">
        <v>14</v>
      </c>
      <c r="M5576" s="7">
        <v>1</v>
      </c>
      <c r="N5576" s="17"/>
    </row>
    <row r="5577" spans="1:14" ht="63">
      <c r="A5577" s="6">
        <v>5575</v>
      </c>
      <c r="B5577" s="8" t="s">
        <v>14873</v>
      </c>
      <c r="C5577" s="9" t="s">
        <v>14928</v>
      </c>
      <c r="D5577" s="10" t="s">
        <v>14929</v>
      </c>
      <c r="E5577" s="11" t="s">
        <v>14927</v>
      </c>
      <c r="F5577" s="6">
        <v>399383</v>
      </c>
      <c r="G5577" s="6" t="s">
        <v>1486</v>
      </c>
      <c r="H5577" s="16">
        <v>31829943.344999999</v>
      </c>
      <c r="I5577" s="12" t="s">
        <v>10865</v>
      </c>
      <c r="J5577" s="12" t="s">
        <v>2553</v>
      </c>
      <c r="K5577" s="15">
        <v>0</v>
      </c>
      <c r="L5577" s="13" t="s">
        <v>14</v>
      </c>
      <c r="M5577" s="7">
        <v>0.51</v>
      </c>
      <c r="N5577" s="17"/>
    </row>
    <row r="5578" spans="1:14" ht="63">
      <c r="A5578" s="6">
        <v>5576</v>
      </c>
      <c r="B5578" s="8" t="s">
        <v>14873</v>
      </c>
      <c r="C5578" s="9" t="s">
        <v>14930</v>
      </c>
      <c r="D5578" s="10" t="s">
        <v>14931</v>
      </c>
      <c r="E5578" s="11" t="s">
        <v>14927</v>
      </c>
      <c r="F5578" s="6">
        <v>399383</v>
      </c>
      <c r="G5578" s="6" t="s">
        <v>1486</v>
      </c>
      <c r="H5578" s="16">
        <v>31829943.344999999</v>
      </c>
      <c r="I5578" s="12" t="s">
        <v>10865</v>
      </c>
      <c r="J5578" s="12" t="s">
        <v>2553</v>
      </c>
      <c r="K5578" s="15">
        <v>0</v>
      </c>
      <c r="L5578" s="13" t="s">
        <v>14</v>
      </c>
      <c r="M5578" s="7">
        <v>0.49</v>
      </c>
      <c r="N5578" s="17"/>
    </row>
    <row r="5579" spans="1:14" ht="63">
      <c r="A5579" s="6">
        <v>5577</v>
      </c>
      <c r="B5579" s="8" t="s">
        <v>14873</v>
      </c>
      <c r="C5579" s="9" t="s">
        <v>14932</v>
      </c>
      <c r="D5579" s="10" t="s">
        <v>14878</v>
      </c>
      <c r="E5579" s="11" t="s">
        <v>14933</v>
      </c>
      <c r="F5579" s="6">
        <v>316209</v>
      </c>
      <c r="G5579" s="6" t="s">
        <v>1486</v>
      </c>
      <c r="H5579" s="16">
        <v>22061599.721999999</v>
      </c>
      <c r="I5579" s="12">
        <v>43685</v>
      </c>
      <c r="J5579" s="12">
        <v>44209</v>
      </c>
      <c r="K5579" s="15">
        <v>70</v>
      </c>
      <c r="L5579" s="13" t="s">
        <v>14</v>
      </c>
      <c r="M5579" s="7">
        <v>1</v>
      </c>
      <c r="N5579" s="17"/>
    </row>
    <row r="5580" spans="1:14" ht="63">
      <c r="A5580" s="6">
        <v>5578</v>
      </c>
      <c r="B5580" s="8" t="s">
        <v>14873</v>
      </c>
      <c r="C5580" s="9" t="s">
        <v>14934</v>
      </c>
      <c r="D5580" s="10" t="s">
        <v>14935</v>
      </c>
      <c r="E5580" s="11" t="s">
        <v>14933</v>
      </c>
      <c r="F5580" s="6">
        <v>316209</v>
      </c>
      <c r="G5580" s="6" t="s">
        <v>1486</v>
      </c>
      <c r="H5580" s="16">
        <v>22061599.721999999</v>
      </c>
      <c r="I5580" s="12">
        <v>43685</v>
      </c>
      <c r="J5580" s="12">
        <v>44209</v>
      </c>
      <c r="K5580" s="15">
        <v>70</v>
      </c>
      <c r="L5580" s="13" t="s">
        <v>14</v>
      </c>
      <c r="M5580" s="7">
        <v>0.51</v>
      </c>
      <c r="N5580" s="17"/>
    </row>
    <row r="5581" spans="1:14" ht="63">
      <c r="A5581" s="6">
        <v>5579</v>
      </c>
      <c r="B5581" s="8" t="s">
        <v>14873</v>
      </c>
      <c r="C5581" s="9" t="s">
        <v>14881</v>
      </c>
      <c r="D5581" s="10" t="s">
        <v>14936</v>
      </c>
      <c r="E5581" s="11" t="s">
        <v>14933</v>
      </c>
      <c r="F5581" s="6">
        <v>316209</v>
      </c>
      <c r="G5581" s="6" t="s">
        <v>1486</v>
      </c>
      <c r="H5581" s="16">
        <v>22061599.721999999</v>
      </c>
      <c r="I5581" s="12">
        <v>43685</v>
      </c>
      <c r="J5581" s="12">
        <v>44209</v>
      </c>
      <c r="K5581" s="15">
        <v>70</v>
      </c>
      <c r="L5581" s="13" t="s">
        <v>14</v>
      </c>
      <c r="M5581" s="7">
        <v>0.49</v>
      </c>
      <c r="N5581" s="17"/>
    </row>
    <row r="5582" spans="1:14" ht="63">
      <c r="A5582" s="6">
        <v>5580</v>
      </c>
      <c r="B5582" s="8" t="s">
        <v>14873</v>
      </c>
      <c r="C5582" s="9" t="s">
        <v>14937</v>
      </c>
      <c r="D5582" s="10" t="s">
        <v>10755</v>
      </c>
      <c r="E5582" s="11" t="s">
        <v>14938</v>
      </c>
      <c r="F5582" s="6">
        <v>388338</v>
      </c>
      <c r="G5582" s="6" t="s">
        <v>1486</v>
      </c>
      <c r="H5582" s="16">
        <v>15290078.168</v>
      </c>
      <c r="I5582" s="12">
        <v>43895</v>
      </c>
      <c r="J5582" s="12">
        <v>44081</v>
      </c>
      <c r="K5582" s="15">
        <v>0</v>
      </c>
      <c r="L5582" s="13" t="s">
        <v>15</v>
      </c>
      <c r="M5582" s="7">
        <v>1</v>
      </c>
      <c r="N5582" s="17"/>
    </row>
    <row r="5583" spans="1:14" ht="47.25">
      <c r="A5583" s="6">
        <v>5581</v>
      </c>
      <c r="B5583" s="8" t="s">
        <v>14873</v>
      </c>
      <c r="C5583" s="9" t="s">
        <v>14939</v>
      </c>
      <c r="D5583" s="10" t="s">
        <v>14940</v>
      </c>
      <c r="E5583" s="11" t="s">
        <v>14941</v>
      </c>
      <c r="F5583" s="6">
        <v>245825</v>
      </c>
      <c r="G5583" s="6" t="s">
        <v>13122</v>
      </c>
      <c r="H5583" s="16">
        <v>66924420.039999999</v>
      </c>
      <c r="I5583" s="12">
        <v>43524</v>
      </c>
      <c r="J5583" s="12">
        <v>43764</v>
      </c>
      <c r="K5583" s="15">
        <v>394.21</v>
      </c>
      <c r="L5583" s="13" t="s">
        <v>14</v>
      </c>
      <c r="M5583" s="7">
        <v>1</v>
      </c>
      <c r="N5583" s="17"/>
    </row>
    <row r="5584" spans="1:14" ht="31.5">
      <c r="A5584" s="6">
        <v>5582</v>
      </c>
      <c r="B5584" s="8" t="s">
        <v>14873</v>
      </c>
      <c r="C5584" s="9" t="s">
        <v>14942</v>
      </c>
      <c r="D5584" s="10" t="s">
        <v>14943</v>
      </c>
      <c r="E5584" s="11" t="s">
        <v>14941</v>
      </c>
      <c r="F5584" s="6">
        <v>245825</v>
      </c>
      <c r="G5584" s="6" t="s">
        <v>13122</v>
      </c>
      <c r="H5584" s="16">
        <v>66924420.039999999</v>
      </c>
      <c r="I5584" s="12">
        <v>43524</v>
      </c>
      <c r="J5584" s="12">
        <v>43764</v>
      </c>
      <c r="K5584" s="15">
        <v>394.21</v>
      </c>
      <c r="L5584" s="13" t="s">
        <v>14</v>
      </c>
      <c r="M5584" s="7">
        <v>0.49</v>
      </c>
      <c r="N5584" s="17"/>
    </row>
    <row r="5585" spans="1:14" ht="31.5">
      <c r="A5585" s="6">
        <v>5583</v>
      </c>
      <c r="B5585" s="8" t="s">
        <v>14873</v>
      </c>
      <c r="C5585" s="9" t="s">
        <v>14944</v>
      </c>
      <c r="D5585" s="10" t="s">
        <v>14945</v>
      </c>
      <c r="E5585" s="11" t="s">
        <v>14941</v>
      </c>
      <c r="F5585" s="6">
        <v>245825</v>
      </c>
      <c r="G5585" s="6" t="s">
        <v>13122</v>
      </c>
      <c r="H5585" s="16">
        <v>66924420.039999999</v>
      </c>
      <c r="I5585" s="12">
        <v>43524</v>
      </c>
      <c r="J5585" s="12">
        <v>43764</v>
      </c>
      <c r="K5585" s="15">
        <v>394.21</v>
      </c>
      <c r="L5585" s="13" t="s">
        <v>14</v>
      </c>
      <c r="M5585" s="7">
        <v>0.51</v>
      </c>
      <c r="N5585" s="17"/>
    </row>
    <row r="5586" spans="1:14" ht="47.25">
      <c r="A5586" s="6">
        <v>5584</v>
      </c>
      <c r="B5586" s="8" t="s">
        <v>14873</v>
      </c>
      <c r="C5586" s="9" t="s">
        <v>14946</v>
      </c>
      <c r="D5586" s="10" t="s">
        <v>14947</v>
      </c>
      <c r="E5586" s="11" t="s">
        <v>14948</v>
      </c>
      <c r="F5586" s="6">
        <v>263394</v>
      </c>
      <c r="G5586" s="6" t="s">
        <v>13122</v>
      </c>
      <c r="H5586" s="16">
        <v>44252872.436999999</v>
      </c>
      <c r="I5586" s="12">
        <v>43549</v>
      </c>
      <c r="J5586" s="12">
        <v>43932</v>
      </c>
      <c r="K5586" s="15">
        <v>236.98</v>
      </c>
      <c r="L5586" s="13" t="s">
        <v>14</v>
      </c>
      <c r="M5586" s="7">
        <v>1</v>
      </c>
      <c r="N5586" s="17"/>
    </row>
    <row r="5587" spans="1:14" ht="47.25">
      <c r="A5587" s="6">
        <v>5585</v>
      </c>
      <c r="B5587" s="8" t="s">
        <v>14873</v>
      </c>
      <c r="C5587" s="9" t="s">
        <v>14949</v>
      </c>
      <c r="D5587" s="10" t="s">
        <v>14950</v>
      </c>
      <c r="E5587" s="11" t="s">
        <v>14948</v>
      </c>
      <c r="F5587" s="6">
        <v>263394</v>
      </c>
      <c r="G5587" s="6" t="s">
        <v>13122</v>
      </c>
      <c r="H5587" s="16">
        <v>44252872.436999999</v>
      </c>
      <c r="I5587" s="12">
        <v>43549</v>
      </c>
      <c r="J5587" s="12">
        <v>43932</v>
      </c>
      <c r="K5587" s="15">
        <v>236.98</v>
      </c>
      <c r="L5587" s="13" t="s">
        <v>14</v>
      </c>
      <c r="M5587" s="7">
        <v>0.49</v>
      </c>
      <c r="N5587" s="17"/>
    </row>
    <row r="5588" spans="1:14" ht="31.5">
      <c r="A5588" s="6">
        <v>5586</v>
      </c>
      <c r="B5588" s="8" t="s">
        <v>14873</v>
      </c>
      <c r="C5588" s="9" t="s">
        <v>14951</v>
      </c>
      <c r="D5588" s="10" t="s">
        <v>2658</v>
      </c>
      <c r="E5588" s="11" t="s">
        <v>14948</v>
      </c>
      <c r="F5588" s="6">
        <v>263394</v>
      </c>
      <c r="G5588" s="6" t="s">
        <v>13122</v>
      </c>
      <c r="H5588" s="16">
        <v>44252872.436999999</v>
      </c>
      <c r="I5588" s="12">
        <v>43549</v>
      </c>
      <c r="J5588" s="12">
        <v>43932</v>
      </c>
      <c r="K5588" s="15">
        <v>236.98</v>
      </c>
      <c r="L5588" s="13" t="s">
        <v>14</v>
      </c>
      <c r="M5588" s="7">
        <v>0.51</v>
      </c>
      <c r="N5588" s="17"/>
    </row>
    <row r="5589" spans="1:14" ht="47.25">
      <c r="A5589" s="6">
        <v>5587</v>
      </c>
      <c r="B5589" s="8" t="s">
        <v>14873</v>
      </c>
      <c r="C5589" s="9" t="s">
        <v>14952</v>
      </c>
      <c r="D5589" s="10" t="s">
        <v>14953</v>
      </c>
      <c r="E5589" s="11" t="s">
        <v>14954</v>
      </c>
      <c r="F5589" s="6">
        <v>278793</v>
      </c>
      <c r="G5589" s="6" t="s">
        <v>13122</v>
      </c>
      <c r="H5589" s="16">
        <v>44748750.880000003</v>
      </c>
      <c r="I5589" s="12">
        <v>43600</v>
      </c>
      <c r="J5589" s="12">
        <v>43931</v>
      </c>
      <c r="K5589" s="15">
        <v>191.24</v>
      </c>
      <c r="L5589" s="13" t="s">
        <v>14</v>
      </c>
      <c r="M5589" s="7">
        <v>1</v>
      </c>
      <c r="N5589" s="17"/>
    </row>
    <row r="5590" spans="1:14" ht="47.25">
      <c r="A5590" s="6">
        <v>5588</v>
      </c>
      <c r="B5590" s="8" t="s">
        <v>14873</v>
      </c>
      <c r="C5590" s="9" t="s">
        <v>14955</v>
      </c>
      <c r="D5590" s="10" t="s">
        <v>14956</v>
      </c>
      <c r="E5590" s="11" t="s">
        <v>14954</v>
      </c>
      <c r="F5590" s="6">
        <v>278793</v>
      </c>
      <c r="G5590" s="6" t="s">
        <v>13122</v>
      </c>
      <c r="H5590" s="16">
        <v>44748750.880000003</v>
      </c>
      <c r="I5590" s="12">
        <v>43600</v>
      </c>
      <c r="J5590" s="12">
        <v>43931</v>
      </c>
      <c r="K5590" s="15">
        <v>191.24</v>
      </c>
      <c r="L5590" s="13" t="s">
        <v>14</v>
      </c>
      <c r="M5590" s="7">
        <v>0.51</v>
      </c>
      <c r="N5590" s="17"/>
    </row>
    <row r="5591" spans="1:14" ht="31.5">
      <c r="A5591" s="6">
        <v>5589</v>
      </c>
      <c r="B5591" s="8" t="s">
        <v>14873</v>
      </c>
      <c r="C5591" s="9" t="s">
        <v>14957</v>
      </c>
      <c r="D5591" s="10" t="s">
        <v>14958</v>
      </c>
      <c r="E5591" s="11" t="s">
        <v>14954</v>
      </c>
      <c r="F5591" s="6">
        <v>278793</v>
      </c>
      <c r="G5591" s="6" t="s">
        <v>13122</v>
      </c>
      <c r="H5591" s="16">
        <v>44748750.880000003</v>
      </c>
      <c r="I5591" s="12">
        <v>43600</v>
      </c>
      <c r="J5591" s="12">
        <v>43931</v>
      </c>
      <c r="K5591" s="15">
        <v>191.24</v>
      </c>
      <c r="L5591" s="13" t="s">
        <v>14</v>
      </c>
      <c r="M5591" s="7">
        <v>0.49</v>
      </c>
      <c r="N5591" s="17"/>
    </row>
    <row r="5592" spans="1:14" ht="47.25">
      <c r="A5592" s="6">
        <v>5590</v>
      </c>
      <c r="B5592" s="8" t="s">
        <v>14873</v>
      </c>
      <c r="C5592" s="9" t="s">
        <v>14959</v>
      </c>
      <c r="D5592" s="10" t="s">
        <v>2658</v>
      </c>
      <c r="E5592" s="11" t="s">
        <v>14960</v>
      </c>
      <c r="F5592" s="6">
        <v>355778</v>
      </c>
      <c r="G5592" s="6" t="s">
        <v>13122</v>
      </c>
      <c r="H5592" s="16">
        <v>14169299.43</v>
      </c>
      <c r="I5592" s="12">
        <v>43803</v>
      </c>
      <c r="J5592" s="12">
        <v>44168</v>
      </c>
      <c r="K5592" s="15">
        <v>86.08</v>
      </c>
      <c r="L5592" s="13" t="s">
        <v>15</v>
      </c>
      <c r="M5592" s="7">
        <v>1</v>
      </c>
      <c r="N5592" s="17"/>
    </row>
    <row r="5593" spans="1:14" ht="63">
      <c r="A5593" s="6">
        <v>5591</v>
      </c>
      <c r="B5593" s="8" t="s">
        <v>14873</v>
      </c>
      <c r="C5593" s="9" t="s">
        <v>14961</v>
      </c>
      <c r="D5593" s="10" t="s">
        <v>14962</v>
      </c>
      <c r="E5593" s="11" t="s">
        <v>14963</v>
      </c>
      <c r="F5593" s="6">
        <v>373360</v>
      </c>
      <c r="G5593" s="6" t="s">
        <v>1109</v>
      </c>
      <c r="H5593" s="16">
        <v>4755700</v>
      </c>
      <c r="I5593" s="12" t="s">
        <v>10118</v>
      </c>
      <c r="J5593" s="12" t="s">
        <v>13131</v>
      </c>
      <c r="K5593" s="15">
        <v>0</v>
      </c>
      <c r="L5593" s="13" t="s">
        <v>15</v>
      </c>
      <c r="M5593" s="7">
        <v>1</v>
      </c>
      <c r="N5593" s="17"/>
    </row>
    <row r="5594" spans="1:14" ht="63">
      <c r="A5594" s="6">
        <v>5592</v>
      </c>
      <c r="B5594" s="8" t="s">
        <v>14873</v>
      </c>
      <c r="C5594" s="9" t="s">
        <v>14964</v>
      </c>
      <c r="D5594" s="10" t="s">
        <v>14965</v>
      </c>
      <c r="E5594" s="11" t="s">
        <v>14966</v>
      </c>
      <c r="F5594" s="6">
        <v>401067</v>
      </c>
      <c r="G5594" s="6" t="s">
        <v>1109</v>
      </c>
      <c r="H5594" s="16">
        <v>285000</v>
      </c>
      <c r="I5594" s="12">
        <v>43874</v>
      </c>
      <c r="J5594" s="12">
        <v>44001</v>
      </c>
      <c r="K5594" s="15">
        <v>0</v>
      </c>
      <c r="L5594" s="13" t="s">
        <v>15</v>
      </c>
      <c r="M5594" s="7">
        <v>1</v>
      </c>
      <c r="N5594" s="17"/>
    </row>
    <row r="5595" spans="1:14" ht="63">
      <c r="A5595" s="6">
        <v>5593</v>
      </c>
      <c r="B5595" s="8" t="s">
        <v>14873</v>
      </c>
      <c r="C5595" s="9" t="s">
        <v>14967</v>
      </c>
      <c r="D5595" s="10" t="s">
        <v>14968</v>
      </c>
      <c r="E5595" s="11" t="s">
        <v>14969</v>
      </c>
      <c r="F5595" s="6">
        <v>401068</v>
      </c>
      <c r="G5595" s="6" t="s">
        <v>1109</v>
      </c>
      <c r="H5595" s="16">
        <v>285000</v>
      </c>
      <c r="I5595" s="12">
        <v>43874</v>
      </c>
      <c r="J5595" s="12">
        <v>44001</v>
      </c>
      <c r="K5595" s="15">
        <v>0</v>
      </c>
      <c r="L5595" s="13" t="s">
        <v>15</v>
      </c>
      <c r="M5595" s="7">
        <v>1</v>
      </c>
      <c r="N5595" s="17"/>
    </row>
    <row r="5596" spans="1:14" ht="63">
      <c r="A5596" s="6">
        <v>5594</v>
      </c>
      <c r="B5596" s="8" t="s">
        <v>14873</v>
      </c>
      <c r="C5596" s="9" t="s">
        <v>14972</v>
      </c>
      <c r="D5596" s="10" t="s">
        <v>14973</v>
      </c>
      <c r="E5596" s="11" t="s">
        <v>14974</v>
      </c>
      <c r="F5596" s="6">
        <v>421482</v>
      </c>
      <c r="G5596" s="6" t="s">
        <v>1109</v>
      </c>
      <c r="H5596" s="16">
        <v>1395035.1</v>
      </c>
      <c r="I5596" s="12" t="s">
        <v>14975</v>
      </c>
      <c r="J5596" s="12" t="s">
        <v>14976</v>
      </c>
      <c r="K5596" s="15">
        <f>5.75+6</f>
        <v>11.75</v>
      </c>
      <c r="L5596" s="13" t="s">
        <v>15</v>
      </c>
      <c r="M5596" s="7">
        <v>1</v>
      </c>
      <c r="N5596" s="17"/>
    </row>
    <row r="5597" spans="1:14" ht="63">
      <c r="A5597" s="6">
        <v>5595</v>
      </c>
      <c r="B5597" s="8" t="s">
        <v>14873</v>
      </c>
      <c r="C5597" s="9" t="s">
        <v>14977</v>
      </c>
      <c r="D5597" s="10" t="s">
        <v>14978</v>
      </c>
      <c r="E5597" s="11" t="s">
        <v>14979</v>
      </c>
      <c r="F5597" s="6">
        <v>497561</v>
      </c>
      <c r="G5597" s="6" t="s">
        <v>1109</v>
      </c>
      <c r="H5597" s="16">
        <v>569014.85</v>
      </c>
      <c r="I5597" s="12">
        <v>44144</v>
      </c>
      <c r="J5597" s="12">
        <v>44241</v>
      </c>
      <c r="K5597" s="15">
        <v>0</v>
      </c>
      <c r="L5597" s="13" t="s">
        <v>15</v>
      </c>
      <c r="M5597" s="7">
        <v>1</v>
      </c>
      <c r="N5597" s="17"/>
    </row>
    <row r="5598" spans="1:14" ht="78.75">
      <c r="A5598" s="6">
        <v>5596</v>
      </c>
      <c r="B5598" s="8" t="s">
        <v>14873</v>
      </c>
      <c r="C5598" s="9" t="s">
        <v>14980</v>
      </c>
      <c r="D5598" s="10" t="s">
        <v>14981</v>
      </c>
      <c r="E5598" s="11" t="s">
        <v>14982</v>
      </c>
      <c r="F5598" s="6">
        <v>497562</v>
      </c>
      <c r="G5598" s="6" t="s">
        <v>1109</v>
      </c>
      <c r="H5598" s="16">
        <v>426338.15</v>
      </c>
      <c r="I5598" s="12">
        <v>44137</v>
      </c>
      <c r="J5598" s="12">
        <v>44234</v>
      </c>
      <c r="K5598" s="15">
        <v>0</v>
      </c>
      <c r="L5598" s="13" t="s">
        <v>15</v>
      </c>
      <c r="M5598" s="7">
        <v>1</v>
      </c>
      <c r="N5598" s="17"/>
    </row>
    <row r="5599" spans="1:14" ht="78.75">
      <c r="A5599" s="6">
        <v>5597</v>
      </c>
      <c r="B5599" s="8" t="s">
        <v>14873</v>
      </c>
      <c r="C5599" s="9" t="s">
        <v>14983</v>
      </c>
      <c r="D5599" s="10" t="s">
        <v>14920</v>
      </c>
      <c r="E5599" s="11" t="s">
        <v>14984</v>
      </c>
      <c r="F5599" s="6">
        <v>512219</v>
      </c>
      <c r="G5599" s="6" t="s">
        <v>1109</v>
      </c>
      <c r="H5599" s="16">
        <v>302915.09999999998</v>
      </c>
      <c r="I5599" s="12" t="s">
        <v>4639</v>
      </c>
      <c r="J5599" s="12" t="s">
        <v>18305</v>
      </c>
      <c r="K5599" s="15">
        <v>0</v>
      </c>
      <c r="L5599" s="13" t="s">
        <v>15</v>
      </c>
      <c r="M5599" s="7">
        <v>1</v>
      </c>
      <c r="N5599" s="17"/>
    </row>
    <row r="5600" spans="1:14" ht="63">
      <c r="A5600" s="6">
        <v>5598</v>
      </c>
      <c r="B5600" s="8" t="s">
        <v>14873</v>
      </c>
      <c r="C5600" s="9" t="s">
        <v>14985</v>
      </c>
      <c r="D5600" s="10" t="s">
        <v>14986</v>
      </c>
      <c r="E5600" s="11" t="s">
        <v>14987</v>
      </c>
      <c r="F5600" s="6">
        <v>520845</v>
      </c>
      <c r="G5600" s="6" t="s">
        <v>1109</v>
      </c>
      <c r="H5600" s="16">
        <v>285000</v>
      </c>
      <c r="I5600" s="12" t="s">
        <v>8603</v>
      </c>
      <c r="J5600" s="12">
        <v>44260</v>
      </c>
      <c r="K5600" s="15">
        <v>0</v>
      </c>
      <c r="L5600" s="13" t="s">
        <v>15</v>
      </c>
      <c r="M5600" s="7">
        <v>1</v>
      </c>
      <c r="N5600" s="17"/>
    </row>
    <row r="5601" spans="1:14" ht="141.75">
      <c r="A5601" s="6">
        <v>5599</v>
      </c>
      <c r="B5601" s="8" t="s">
        <v>14873</v>
      </c>
      <c r="C5601" s="9" t="s">
        <v>14988</v>
      </c>
      <c r="D5601" s="10" t="s">
        <v>14989</v>
      </c>
      <c r="E5601" s="11" t="s">
        <v>18306</v>
      </c>
      <c r="F5601" s="6">
        <v>398715</v>
      </c>
      <c r="G5601" s="6" t="s">
        <v>1493</v>
      </c>
      <c r="H5601" s="16">
        <f>H5598+H5596</f>
        <v>1821373.25</v>
      </c>
      <c r="I5601" s="12">
        <v>43881</v>
      </c>
      <c r="J5601" s="12">
        <v>44056</v>
      </c>
      <c r="K5601" s="15">
        <v>0</v>
      </c>
      <c r="L5601" s="13" t="s">
        <v>15</v>
      </c>
      <c r="M5601" s="7">
        <v>1</v>
      </c>
      <c r="N5601" s="17"/>
    </row>
    <row r="5602" spans="1:14" ht="78.75">
      <c r="A5602" s="6">
        <v>5600</v>
      </c>
      <c r="B5602" s="8" t="s">
        <v>14873</v>
      </c>
      <c r="C5602" s="9" t="s">
        <v>14990</v>
      </c>
      <c r="D5602" s="10" t="s">
        <v>14991</v>
      </c>
      <c r="E5602" s="11" t="s">
        <v>18307</v>
      </c>
      <c r="F5602" s="6">
        <v>406555</v>
      </c>
      <c r="G5602" s="6" t="s">
        <v>1493</v>
      </c>
      <c r="H5602" s="16">
        <v>1464506.7</v>
      </c>
      <c r="I5602" s="12" t="s">
        <v>14971</v>
      </c>
      <c r="J5602" s="12" t="s">
        <v>14992</v>
      </c>
      <c r="K5602" s="15">
        <v>0</v>
      </c>
      <c r="L5602" s="13" t="s">
        <v>15</v>
      </c>
      <c r="M5602" s="7">
        <v>1</v>
      </c>
      <c r="N5602" s="17"/>
    </row>
    <row r="5603" spans="1:14" ht="362.25">
      <c r="A5603" s="6">
        <v>5601</v>
      </c>
      <c r="B5603" s="8" t="s">
        <v>14873</v>
      </c>
      <c r="C5603" s="9" t="s">
        <v>14993</v>
      </c>
      <c r="D5603" s="10" t="s">
        <v>14994</v>
      </c>
      <c r="E5603" s="11" t="s">
        <v>18308</v>
      </c>
      <c r="F5603" s="6">
        <v>406554</v>
      </c>
      <c r="G5603" s="6" t="s">
        <v>1493</v>
      </c>
      <c r="H5603" s="16">
        <v>7837178.9000000004</v>
      </c>
      <c r="I5603" s="12" t="s">
        <v>10865</v>
      </c>
      <c r="J5603" s="12" t="s">
        <v>10484</v>
      </c>
      <c r="K5603" s="15">
        <v>0</v>
      </c>
      <c r="L5603" s="13" t="s">
        <v>15</v>
      </c>
      <c r="M5603" s="7">
        <v>1</v>
      </c>
      <c r="N5603" s="17"/>
    </row>
    <row r="5604" spans="1:14" ht="267.75">
      <c r="A5604" s="6">
        <v>5602</v>
      </c>
      <c r="B5604" s="8" t="s">
        <v>14873</v>
      </c>
      <c r="C5604" s="9" t="s">
        <v>14995</v>
      </c>
      <c r="D5604" s="10" t="s">
        <v>14996</v>
      </c>
      <c r="E5604" s="11" t="s">
        <v>18309</v>
      </c>
      <c r="F5604" s="6">
        <v>425658</v>
      </c>
      <c r="G5604" s="6" t="s">
        <v>1493</v>
      </c>
      <c r="H5604" s="16">
        <v>4377933.45</v>
      </c>
      <c r="I5604" s="12" t="s">
        <v>1320</v>
      </c>
      <c r="J5604" s="12" t="s">
        <v>14997</v>
      </c>
      <c r="K5604" s="15">
        <v>0</v>
      </c>
      <c r="L5604" s="13" t="s">
        <v>15</v>
      </c>
      <c r="M5604" s="7">
        <v>1</v>
      </c>
      <c r="N5604" s="17"/>
    </row>
    <row r="5605" spans="1:14" ht="94.5">
      <c r="A5605" s="6">
        <v>5603</v>
      </c>
      <c r="B5605" s="8" t="s">
        <v>14873</v>
      </c>
      <c r="C5605" s="9" t="s">
        <v>14998</v>
      </c>
      <c r="D5605" s="10" t="s">
        <v>14999</v>
      </c>
      <c r="E5605" s="11" t="s">
        <v>18310</v>
      </c>
      <c r="F5605" s="6">
        <v>435799</v>
      </c>
      <c r="G5605" s="6" t="s">
        <v>1493</v>
      </c>
      <c r="H5605" s="16">
        <v>1704375</v>
      </c>
      <c r="I5605" s="12">
        <v>43978</v>
      </c>
      <c r="J5605" s="12">
        <v>44342</v>
      </c>
      <c r="K5605" s="15">
        <v>0</v>
      </c>
      <c r="L5605" s="13" t="s">
        <v>15</v>
      </c>
      <c r="M5605" s="7">
        <v>1</v>
      </c>
      <c r="N5605" s="17"/>
    </row>
    <row r="5606" spans="1:14" ht="141.75">
      <c r="A5606" s="6">
        <v>5604</v>
      </c>
      <c r="B5606" s="8" t="s">
        <v>14873</v>
      </c>
      <c r="C5606" s="9" t="s">
        <v>15000</v>
      </c>
      <c r="D5606" s="10" t="s">
        <v>14996</v>
      </c>
      <c r="E5606" s="11" t="s">
        <v>18311</v>
      </c>
      <c r="F5606" s="6">
        <v>435800</v>
      </c>
      <c r="G5606" s="6" t="s">
        <v>1493</v>
      </c>
      <c r="H5606" s="16">
        <v>9178682.4499999993</v>
      </c>
      <c r="I5606" s="12">
        <v>43991</v>
      </c>
      <c r="J5606" s="12">
        <v>44355</v>
      </c>
      <c r="K5606" s="15">
        <v>0</v>
      </c>
      <c r="L5606" s="13" t="s">
        <v>15</v>
      </c>
      <c r="M5606" s="7">
        <v>1</v>
      </c>
      <c r="N5606" s="17"/>
    </row>
    <row r="5607" spans="1:14" ht="299.25">
      <c r="A5607" s="6">
        <v>5605</v>
      </c>
      <c r="B5607" s="8" t="s">
        <v>14873</v>
      </c>
      <c r="C5607" s="9" t="s">
        <v>14993</v>
      </c>
      <c r="D5607" s="10" t="s">
        <v>14994</v>
      </c>
      <c r="E5607" s="11" t="s">
        <v>18312</v>
      </c>
      <c r="F5607" s="6">
        <v>449608</v>
      </c>
      <c r="G5607" s="6" t="s">
        <v>1493</v>
      </c>
      <c r="H5607" s="16">
        <v>4681858.4000000004</v>
      </c>
      <c r="I5607" s="12" t="s">
        <v>13197</v>
      </c>
      <c r="J5607" s="12" t="s">
        <v>15001</v>
      </c>
      <c r="K5607" s="15">
        <v>0</v>
      </c>
      <c r="L5607" s="13" t="s">
        <v>15</v>
      </c>
      <c r="M5607" s="7">
        <v>1</v>
      </c>
      <c r="N5607" s="17"/>
    </row>
    <row r="5608" spans="1:14" ht="78.75">
      <c r="A5608" s="6">
        <v>5606</v>
      </c>
      <c r="B5608" s="8" t="s">
        <v>14873</v>
      </c>
      <c r="C5608" s="9" t="s">
        <v>15002</v>
      </c>
      <c r="D5608" s="10" t="s">
        <v>15003</v>
      </c>
      <c r="E5608" s="11" t="s">
        <v>18313</v>
      </c>
      <c r="F5608" s="6">
        <v>480641</v>
      </c>
      <c r="G5608" s="6" t="s">
        <v>1493</v>
      </c>
      <c r="H5608" s="16">
        <v>3093409.95</v>
      </c>
      <c r="I5608" s="12">
        <v>43931</v>
      </c>
      <c r="J5608" s="12" t="s">
        <v>8415</v>
      </c>
      <c r="K5608" s="15">
        <v>0</v>
      </c>
      <c r="L5608" s="13" t="s">
        <v>15</v>
      </c>
      <c r="M5608" s="7">
        <v>1</v>
      </c>
      <c r="N5608" s="17"/>
    </row>
    <row r="5609" spans="1:14" ht="141.75">
      <c r="A5609" s="6">
        <v>5607</v>
      </c>
      <c r="B5609" s="8" t="s">
        <v>14873</v>
      </c>
      <c r="C5609" s="9" t="s">
        <v>15000</v>
      </c>
      <c r="D5609" s="10" t="s">
        <v>14996</v>
      </c>
      <c r="E5609" s="11" t="s">
        <v>18314</v>
      </c>
      <c r="F5609" s="6">
        <v>491269</v>
      </c>
      <c r="G5609" s="6" t="s">
        <v>1493</v>
      </c>
      <c r="H5609" s="16">
        <v>100688.85</v>
      </c>
      <c r="I5609" s="12">
        <v>44142</v>
      </c>
      <c r="J5609" s="12">
        <v>44352</v>
      </c>
      <c r="K5609" s="15">
        <v>0</v>
      </c>
      <c r="L5609" s="13" t="s">
        <v>15</v>
      </c>
      <c r="M5609" s="7">
        <v>1</v>
      </c>
      <c r="N5609" s="17"/>
    </row>
    <row r="5610" spans="1:14" ht="47.25">
      <c r="A5610" s="6">
        <v>5608</v>
      </c>
      <c r="B5610" s="8" t="s">
        <v>14873</v>
      </c>
      <c r="C5610" s="9" t="s">
        <v>15004</v>
      </c>
      <c r="D5610" s="10" t="s">
        <v>15005</v>
      </c>
      <c r="E5610" s="11" t="s">
        <v>15006</v>
      </c>
      <c r="F5610" s="6">
        <v>270498</v>
      </c>
      <c r="G5610" s="6" t="s">
        <v>3787</v>
      </c>
      <c r="H5610" s="16">
        <v>10444945</v>
      </c>
      <c r="I5610" s="12" t="s">
        <v>10366</v>
      </c>
      <c r="J5610" s="12">
        <v>43744</v>
      </c>
      <c r="K5610" s="15">
        <f>20+29.2+8.5</f>
        <v>57.7</v>
      </c>
      <c r="L5610" s="13" t="s">
        <v>15</v>
      </c>
      <c r="M5610" s="7">
        <v>1</v>
      </c>
      <c r="N5610" s="17"/>
    </row>
    <row r="5611" spans="1:14" ht="63">
      <c r="A5611" s="6">
        <v>5609</v>
      </c>
      <c r="B5611" s="8" t="s">
        <v>14873</v>
      </c>
      <c r="C5611" s="9" t="s">
        <v>15007</v>
      </c>
      <c r="D5611" s="10" t="s">
        <v>15008</v>
      </c>
      <c r="E5611" s="11" t="s">
        <v>15009</v>
      </c>
      <c r="F5611" s="6">
        <v>363517</v>
      </c>
      <c r="G5611" s="6" t="s">
        <v>3787</v>
      </c>
      <c r="H5611" s="16">
        <v>14996204.1</v>
      </c>
      <c r="I5611" s="12" t="s">
        <v>10101</v>
      </c>
      <c r="J5611" s="12">
        <v>43943</v>
      </c>
      <c r="K5611" s="15">
        <f>68.3</f>
        <v>68.3</v>
      </c>
      <c r="L5611" s="13" t="s">
        <v>15</v>
      </c>
      <c r="M5611" s="7">
        <v>1</v>
      </c>
      <c r="N5611" s="17"/>
    </row>
    <row r="5612" spans="1:14" ht="126">
      <c r="A5612" s="6">
        <v>5610</v>
      </c>
      <c r="B5612" s="8" t="s">
        <v>14873</v>
      </c>
      <c r="C5612" s="9" t="s">
        <v>15010</v>
      </c>
      <c r="D5612" s="10" t="s">
        <v>14978</v>
      </c>
      <c r="E5612" s="11" t="s">
        <v>18315</v>
      </c>
      <c r="F5612" s="6">
        <v>278300</v>
      </c>
      <c r="G5612" s="6" t="s">
        <v>8386</v>
      </c>
      <c r="H5612" s="16">
        <v>31254441.899999999</v>
      </c>
      <c r="I5612" s="12">
        <v>43651</v>
      </c>
      <c r="J5612" s="12">
        <v>44193</v>
      </c>
      <c r="K5612" s="15">
        <v>88</v>
      </c>
      <c r="L5612" s="13" t="s">
        <v>15</v>
      </c>
      <c r="M5612" s="7">
        <v>1</v>
      </c>
      <c r="N5612" s="17"/>
    </row>
    <row r="5613" spans="1:14" ht="283.5">
      <c r="A5613" s="6">
        <v>5611</v>
      </c>
      <c r="B5613" s="8" t="s">
        <v>14873</v>
      </c>
      <c r="C5613" s="9" t="s">
        <v>15011</v>
      </c>
      <c r="D5613" s="10" t="s">
        <v>15012</v>
      </c>
      <c r="E5613" s="11" t="s">
        <v>18316</v>
      </c>
      <c r="F5613" s="6">
        <v>320009</v>
      </c>
      <c r="G5613" s="6" t="s">
        <v>8386</v>
      </c>
      <c r="H5613" s="16">
        <v>30096782.039000001</v>
      </c>
      <c r="I5613" s="12">
        <v>43681</v>
      </c>
      <c r="J5613" s="12" t="s">
        <v>15013</v>
      </c>
      <c r="K5613" s="15">
        <v>166</v>
      </c>
      <c r="L5613" s="13" t="s">
        <v>15</v>
      </c>
      <c r="M5613" s="7">
        <v>1</v>
      </c>
      <c r="N5613" s="17"/>
    </row>
    <row r="5614" spans="1:14" ht="63">
      <c r="A5614" s="6">
        <v>5612</v>
      </c>
      <c r="B5614" s="8" t="s">
        <v>14873</v>
      </c>
      <c r="C5614" s="9" t="s">
        <v>15014</v>
      </c>
      <c r="D5614" s="10" t="s">
        <v>15015</v>
      </c>
      <c r="E5614" s="11" t="s">
        <v>15016</v>
      </c>
      <c r="F5614" s="6">
        <v>331148</v>
      </c>
      <c r="G5614" s="6" t="s">
        <v>8386</v>
      </c>
      <c r="H5614" s="16">
        <v>4566189.25</v>
      </c>
      <c r="I5614" s="12" t="s">
        <v>15017</v>
      </c>
      <c r="J5614" s="12" t="s">
        <v>15018</v>
      </c>
      <c r="K5614" s="15">
        <v>23.9</v>
      </c>
      <c r="L5614" s="13" t="s">
        <v>15</v>
      </c>
      <c r="M5614" s="7">
        <v>1</v>
      </c>
      <c r="N5614" s="17"/>
    </row>
    <row r="5615" spans="1:14" ht="283.5">
      <c r="A5615" s="6">
        <v>5613</v>
      </c>
      <c r="B5615" s="8" t="s">
        <v>14873</v>
      </c>
      <c r="C5615" s="9" t="s">
        <v>15019</v>
      </c>
      <c r="D5615" s="10" t="s">
        <v>15012</v>
      </c>
      <c r="E5615" s="11" t="s">
        <v>18317</v>
      </c>
      <c r="F5615" s="6">
        <v>370252</v>
      </c>
      <c r="G5615" s="6" t="s">
        <v>8386</v>
      </c>
      <c r="H5615" s="16">
        <v>30415844.813999999</v>
      </c>
      <c r="I5615" s="12" t="s">
        <v>15020</v>
      </c>
      <c r="J5615" s="12" t="s">
        <v>15021</v>
      </c>
      <c r="K5615" s="15">
        <v>0</v>
      </c>
      <c r="L5615" s="13" t="s">
        <v>15</v>
      </c>
      <c r="M5615" s="7">
        <v>1</v>
      </c>
      <c r="N5615" s="17"/>
    </row>
    <row r="5616" spans="1:14" ht="63">
      <c r="A5616" s="6">
        <v>5614</v>
      </c>
      <c r="B5616" s="8" t="s">
        <v>14873</v>
      </c>
      <c r="C5616" s="9" t="s">
        <v>15022</v>
      </c>
      <c r="D5616" s="10" t="s">
        <v>14958</v>
      </c>
      <c r="E5616" s="11" t="s">
        <v>15023</v>
      </c>
      <c r="F5616" s="6">
        <v>370251</v>
      </c>
      <c r="G5616" s="6" t="s">
        <v>8386</v>
      </c>
      <c r="H5616" s="16">
        <v>29267894.013999999</v>
      </c>
      <c r="I5616" s="12" t="s">
        <v>15020</v>
      </c>
      <c r="J5616" s="12" t="s">
        <v>15024</v>
      </c>
      <c r="K5616" s="15">
        <v>0</v>
      </c>
      <c r="L5616" s="13" t="s">
        <v>15</v>
      </c>
      <c r="M5616" s="7">
        <v>1</v>
      </c>
      <c r="N5616" s="17"/>
    </row>
    <row r="5617" spans="1:14" ht="94.5">
      <c r="A5617" s="6">
        <v>5615</v>
      </c>
      <c r="B5617" s="8" t="s">
        <v>14873</v>
      </c>
      <c r="C5617" s="9" t="s">
        <v>15025</v>
      </c>
      <c r="D5617" s="10" t="s">
        <v>14882</v>
      </c>
      <c r="E5617" s="11" t="s">
        <v>15026</v>
      </c>
      <c r="F5617" s="6">
        <v>388342</v>
      </c>
      <c r="G5617" s="6" t="s">
        <v>8386</v>
      </c>
      <c r="H5617" s="16">
        <v>35149387.251000002</v>
      </c>
      <c r="I5617" s="12">
        <v>43912</v>
      </c>
      <c r="J5617" s="12" t="s">
        <v>13143</v>
      </c>
      <c r="K5617" s="15">
        <v>0</v>
      </c>
      <c r="L5617" s="13" t="s">
        <v>15</v>
      </c>
      <c r="M5617" s="7">
        <v>1</v>
      </c>
      <c r="N5617" s="17"/>
    </row>
    <row r="5618" spans="1:14" ht="236.25">
      <c r="A5618" s="6">
        <v>5616</v>
      </c>
      <c r="B5618" s="8" t="s">
        <v>14873</v>
      </c>
      <c r="C5618" s="9" t="s">
        <v>15011</v>
      </c>
      <c r="D5618" s="10" t="s">
        <v>15012</v>
      </c>
      <c r="E5618" s="11" t="s">
        <v>18318</v>
      </c>
      <c r="F5618" s="6">
        <v>388343</v>
      </c>
      <c r="G5618" s="6" t="s">
        <v>8386</v>
      </c>
      <c r="H5618" s="16">
        <v>22475514.427999999</v>
      </c>
      <c r="I5618" s="12">
        <v>43915</v>
      </c>
      <c r="J5618" s="12" t="s">
        <v>9769</v>
      </c>
      <c r="K5618" s="15">
        <v>52.6</v>
      </c>
      <c r="L5618" s="13" t="s">
        <v>15</v>
      </c>
      <c r="M5618" s="7">
        <v>1</v>
      </c>
      <c r="N5618" s="17"/>
    </row>
    <row r="5619" spans="1:14" ht="63">
      <c r="A5619" s="6">
        <v>5617</v>
      </c>
      <c r="B5619" s="8" t="s">
        <v>14873</v>
      </c>
      <c r="C5619" s="9" t="s">
        <v>15027</v>
      </c>
      <c r="D5619" s="10" t="s">
        <v>15028</v>
      </c>
      <c r="E5619" s="11" t="s">
        <v>15029</v>
      </c>
      <c r="F5619" s="6">
        <v>476901</v>
      </c>
      <c r="G5619" s="6" t="s">
        <v>8386</v>
      </c>
      <c r="H5619" s="16">
        <v>4496176.1500000004</v>
      </c>
      <c r="I5619" s="12">
        <v>44090</v>
      </c>
      <c r="J5619" s="12" t="s">
        <v>13163</v>
      </c>
      <c r="K5619" s="15">
        <v>0</v>
      </c>
      <c r="L5619" s="13" t="s">
        <v>15</v>
      </c>
      <c r="M5619" s="7">
        <v>1</v>
      </c>
      <c r="N5619" s="17"/>
    </row>
    <row r="5620" spans="1:14" ht="123.75">
      <c r="A5620" s="6">
        <v>5618</v>
      </c>
      <c r="B5620" s="8" t="s">
        <v>14873</v>
      </c>
      <c r="C5620" s="9" t="s">
        <v>15030</v>
      </c>
      <c r="D5620" s="10" t="s">
        <v>15031</v>
      </c>
      <c r="E5620" s="11" t="s">
        <v>18319</v>
      </c>
      <c r="F5620" s="6">
        <v>312220</v>
      </c>
      <c r="G5620" s="6" t="s">
        <v>8386</v>
      </c>
      <c r="H5620" s="16">
        <v>20488180.916000001</v>
      </c>
      <c r="I5620" s="12">
        <v>43685</v>
      </c>
      <c r="J5620" s="12">
        <v>43962</v>
      </c>
      <c r="K5620" s="15">
        <f>19.68+37</f>
        <v>56.68</v>
      </c>
      <c r="L5620" s="13" t="s">
        <v>15</v>
      </c>
      <c r="M5620" s="7">
        <v>1</v>
      </c>
      <c r="N5620" s="17"/>
    </row>
    <row r="5621" spans="1:14" ht="101.25">
      <c r="A5621" s="6">
        <v>5619</v>
      </c>
      <c r="B5621" s="8" t="s">
        <v>14873</v>
      </c>
      <c r="C5621" s="9" t="s">
        <v>15011</v>
      </c>
      <c r="D5621" s="10" t="s">
        <v>15012</v>
      </c>
      <c r="E5621" s="11" t="s">
        <v>18320</v>
      </c>
      <c r="F5621" s="6">
        <v>329564</v>
      </c>
      <c r="G5621" s="6" t="s">
        <v>8386</v>
      </c>
      <c r="H5621" s="16">
        <v>47078878.509999998</v>
      </c>
      <c r="I5621" s="12" t="s">
        <v>15032</v>
      </c>
      <c r="J5621" s="12" t="s">
        <v>1241</v>
      </c>
      <c r="K5621" s="15">
        <v>42.5</v>
      </c>
      <c r="L5621" s="13" t="s">
        <v>15</v>
      </c>
      <c r="M5621" s="7">
        <v>1</v>
      </c>
      <c r="N5621" s="17"/>
    </row>
    <row r="5622" spans="1:14" ht="126.75">
      <c r="A5622" s="6">
        <v>5620</v>
      </c>
      <c r="B5622" s="8" t="s">
        <v>14873</v>
      </c>
      <c r="C5622" s="9" t="s">
        <v>15019</v>
      </c>
      <c r="D5622" s="10" t="s">
        <v>15012</v>
      </c>
      <c r="E5622" s="11" t="s">
        <v>18321</v>
      </c>
      <c r="F5622" s="6">
        <v>331147</v>
      </c>
      <c r="G5622" s="6" t="s">
        <v>8386</v>
      </c>
      <c r="H5622" s="16">
        <v>51148946.035999998</v>
      </c>
      <c r="I5622" s="12" t="s">
        <v>15033</v>
      </c>
      <c r="J5622" s="12">
        <v>43997</v>
      </c>
      <c r="K5622" s="15">
        <v>0</v>
      </c>
      <c r="L5622" s="13" t="s">
        <v>15</v>
      </c>
      <c r="M5622" s="7">
        <v>1</v>
      </c>
      <c r="N5622" s="17"/>
    </row>
    <row r="5623" spans="1:14" ht="82.5">
      <c r="A5623" s="6">
        <v>5621</v>
      </c>
      <c r="B5623" s="8" t="s">
        <v>14873</v>
      </c>
      <c r="C5623" s="9" t="s">
        <v>15034</v>
      </c>
      <c r="D5623" s="10" t="s">
        <v>15035</v>
      </c>
      <c r="E5623" s="11" t="s">
        <v>18322</v>
      </c>
      <c r="F5623" s="6">
        <v>339504</v>
      </c>
      <c r="G5623" s="6" t="s">
        <v>8386</v>
      </c>
      <c r="H5623" s="16">
        <v>7069269.2000000002</v>
      </c>
      <c r="I5623" s="12" t="s">
        <v>13133</v>
      </c>
      <c r="J5623" s="12">
        <v>43918</v>
      </c>
      <c r="K5623" s="15">
        <v>0</v>
      </c>
      <c r="L5623" s="13" t="s">
        <v>15</v>
      </c>
      <c r="M5623" s="7">
        <v>1</v>
      </c>
      <c r="N5623" s="17"/>
    </row>
    <row r="5624" spans="1:14" ht="82.5">
      <c r="A5624" s="6">
        <v>5622</v>
      </c>
      <c r="B5624" s="8" t="s">
        <v>14873</v>
      </c>
      <c r="C5624" s="9" t="s">
        <v>15036</v>
      </c>
      <c r="D5624" s="10" t="s">
        <v>15037</v>
      </c>
      <c r="E5624" s="11" t="s">
        <v>18323</v>
      </c>
      <c r="F5624" s="6">
        <v>339500</v>
      </c>
      <c r="G5624" s="6" t="s">
        <v>8386</v>
      </c>
      <c r="H5624" s="16">
        <v>15543045.975</v>
      </c>
      <c r="I5624" s="12" t="s">
        <v>15038</v>
      </c>
      <c r="J5624" s="12">
        <v>44252</v>
      </c>
      <c r="K5624" s="15">
        <v>35</v>
      </c>
      <c r="L5624" s="13" t="s">
        <v>15</v>
      </c>
      <c r="M5624" s="7">
        <v>1</v>
      </c>
      <c r="N5624" s="17"/>
    </row>
    <row r="5625" spans="1:14" ht="75.75">
      <c r="A5625" s="6">
        <v>5623</v>
      </c>
      <c r="B5625" s="8" t="s">
        <v>14873</v>
      </c>
      <c r="C5625" s="9" t="s">
        <v>15011</v>
      </c>
      <c r="D5625" s="10" t="s">
        <v>15012</v>
      </c>
      <c r="E5625" s="11" t="s">
        <v>15039</v>
      </c>
      <c r="F5625" s="6">
        <v>339502</v>
      </c>
      <c r="G5625" s="6" t="s">
        <v>8386</v>
      </c>
      <c r="H5625" s="16">
        <v>39863880.203000002</v>
      </c>
      <c r="I5625" s="12">
        <v>43753</v>
      </c>
      <c r="J5625" s="12">
        <v>44029</v>
      </c>
      <c r="K5625" s="15">
        <v>0</v>
      </c>
      <c r="L5625" s="13" t="s">
        <v>15</v>
      </c>
      <c r="M5625" s="7">
        <v>1</v>
      </c>
      <c r="N5625" s="17"/>
    </row>
    <row r="5626" spans="1:14" ht="88.5">
      <c r="A5626" s="6">
        <v>5624</v>
      </c>
      <c r="B5626" s="8" t="s">
        <v>14873</v>
      </c>
      <c r="C5626" s="9" t="s">
        <v>15040</v>
      </c>
      <c r="D5626" s="10" t="s">
        <v>15041</v>
      </c>
      <c r="E5626" s="11" t="s">
        <v>18324</v>
      </c>
      <c r="F5626" s="6">
        <v>339501</v>
      </c>
      <c r="G5626" s="6" t="s">
        <v>8386</v>
      </c>
      <c r="H5626" s="16">
        <v>13726728.277000001</v>
      </c>
      <c r="I5626" s="12" t="s">
        <v>10699</v>
      </c>
      <c r="J5626" s="12">
        <v>44058</v>
      </c>
      <c r="K5626" s="15">
        <v>6.5</v>
      </c>
      <c r="L5626" s="13" t="s">
        <v>15</v>
      </c>
      <c r="M5626" s="7">
        <v>1</v>
      </c>
      <c r="N5626" s="17"/>
    </row>
    <row r="5627" spans="1:14" ht="60">
      <c r="A5627" s="6">
        <v>5625</v>
      </c>
      <c r="B5627" s="8" t="s">
        <v>14873</v>
      </c>
      <c r="C5627" s="9" t="s">
        <v>15042</v>
      </c>
      <c r="D5627" s="10" t="s">
        <v>15043</v>
      </c>
      <c r="E5627" s="11" t="s">
        <v>15044</v>
      </c>
      <c r="F5627" s="6">
        <v>349487</v>
      </c>
      <c r="G5627" s="6" t="s">
        <v>8386</v>
      </c>
      <c r="H5627" s="16">
        <v>7171005.1449999996</v>
      </c>
      <c r="I5627" s="12" t="s">
        <v>13214</v>
      </c>
      <c r="J5627" s="12">
        <v>43964</v>
      </c>
      <c r="K5627" s="15">
        <v>24.5</v>
      </c>
      <c r="L5627" s="13" t="s">
        <v>15</v>
      </c>
      <c r="M5627" s="7">
        <v>1</v>
      </c>
      <c r="N5627" s="17"/>
    </row>
    <row r="5628" spans="1:14" ht="63">
      <c r="A5628" s="6">
        <v>5626</v>
      </c>
      <c r="B5628" s="8" t="s">
        <v>14873</v>
      </c>
      <c r="C5628" s="9" t="s">
        <v>15045</v>
      </c>
      <c r="D5628" s="10" t="s">
        <v>15046</v>
      </c>
      <c r="E5628" s="11" t="s">
        <v>15047</v>
      </c>
      <c r="F5628" s="6">
        <v>366777</v>
      </c>
      <c r="G5628" s="6" t="s">
        <v>8386</v>
      </c>
      <c r="H5628" s="16">
        <v>19749513.217</v>
      </c>
      <c r="I5628" s="12" t="s">
        <v>10207</v>
      </c>
      <c r="J5628" s="12">
        <v>44224</v>
      </c>
      <c r="K5628" s="15">
        <v>20</v>
      </c>
      <c r="L5628" s="13" t="s">
        <v>14</v>
      </c>
      <c r="M5628" s="7">
        <v>1</v>
      </c>
      <c r="N5628" s="17"/>
    </row>
    <row r="5629" spans="1:14" ht="63">
      <c r="A5629" s="6">
        <v>5627</v>
      </c>
      <c r="B5629" s="8" t="s">
        <v>14873</v>
      </c>
      <c r="C5629" s="9" t="s">
        <v>15048</v>
      </c>
      <c r="D5629" s="10" t="s">
        <v>6656</v>
      </c>
      <c r="E5629" s="11" t="s">
        <v>15047</v>
      </c>
      <c r="F5629" s="6">
        <v>366777</v>
      </c>
      <c r="G5629" s="6" t="s">
        <v>8386</v>
      </c>
      <c r="H5629" s="16">
        <v>19749513.217</v>
      </c>
      <c r="I5629" s="12" t="s">
        <v>10207</v>
      </c>
      <c r="J5629" s="12">
        <v>44224</v>
      </c>
      <c r="K5629" s="15">
        <v>20</v>
      </c>
      <c r="L5629" s="13" t="s">
        <v>14</v>
      </c>
      <c r="M5629" s="7">
        <v>0.51</v>
      </c>
      <c r="N5629" s="17"/>
    </row>
    <row r="5630" spans="1:14" ht="63">
      <c r="A5630" s="6">
        <v>5628</v>
      </c>
      <c r="B5630" s="8" t="s">
        <v>14873</v>
      </c>
      <c r="C5630" s="9" t="s">
        <v>14930</v>
      </c>
      <c r="D5630" s="10" t="s">
        <v>14931</v>
      </c>
      <c r="E5630" s="11" t="s">
        <v>15047</v>
      </c>
      <c r="F5630" s="6">
        <v>366777</v>
      </c>
      <c r="G5630" s="6" t="s">
        <v>8386</v>
      </c>
      <c r="H5630" s="16">
        <v>19749513.217</v>
      </c>
      <c r="I5630" s="12" t="s">
        <v>10207</v>
      </c>
      <c r="J5630" s="12">
        <v>44224</v>
      </c>
      <c r="K5630" s="15">
        <v>20</v>
      </c>
      <c r="L5630" s="13" t="s">
        <v>14</v>
      </c>
      <c r="M5630" s="7">
        <v>0.49</v>
      </c>
      <c r="N5630" s="17"/>
    </row>
    <row r="5631" spans="1:14" ht="57">
      <c r="A5631" s="6">
        <v>5629</v>
      </c>
      <c r="B5631" s="8" t="s">
        <v>14873</v>
      </c>
      <c r="C5631" s="9" t="s">
        <v>15049</v>
      </c>
      <c r="D5631" s="10" t="s">
        <v>15050</v>
      </c>
      <c r="E5631" s="11" t="s">
        <v>15051</v>
      </c>
      <c r="F5631" s="6">
        <v>434685</v>
      </c>
      <c r="G5631" s="6" t="s">
        <v>8386</v>
      </c>
      <c r="H5631" s="16">
        <v>5871108.2999999998</v>
      </c>
      <c r="I5631" s="12" t="s">
        <v>15013</v>
      </c>
      <c r="J5631" s="12" t="s">
        <v>10453</v>
      </c>
      <c r="K5631" s="15">
        <v>0</v>
      </c>
      <c r="L5631" s="13" t="s">
        <v>15</v>
      </c>
      <c r="M5631" s="7">
        <v>1</v>
      </c>
      <c r="N5631" s="17"/>
    </row>
    <row r="5632" spans="1:14" ht="69.75">
      <c r="A5632" s="6">
        <v>5630</v>
      </c>
      <c r="B5632" s="8" t="s">
        <v>14873</v>
      </c>
      <c r="C5632" s="9" t="s">
        <v>15052</v>
      </c>
      <c r="D5632" s="10" t="s">
        <v>15053</v>
      </c>
      <c r="E5632" s="11" t="s">
        <v>18325</v>
      </c>
      <c r="F5632" s="6">
        <v>422664</v>
      </c>
      <c r="G5632" s="6" t="s">
        <v>8386</v>
      </c>
      <c r="H5632" s="16">
        <v>8550000</v>
      </c>
      <c r="I5632" s="12" t="s">
        <v>1117</v>
      </c>
      <c r="J5632" s="12" t="s">
        <v>1084</v>
      </c>
      <c r="K5632" s="15">
        <v>0</v>
      </c>
      <c r="L5632" s="13" t="s">
        <v>15</v>
      </c>
      <c r="M5632" s="7">
        <v>1</v>
      </c>
      <c r="N5632" s="17"/>
    </row>
    <row r="5633" spans="1:14" ht="120.75">
      <c r="A5633" s="6">
        <v>5631</v>
      </c>
      <c r="B5633" s="8" t="s">
        <v>14873</v>
      </c>
      <c r="C5633" s="9" t="s">
        <v>15054</v>
      </c>
      <c r="D5633" s="10" t="s">
        <v>10983</v>
      </c>
      <c r="E5633" s="11" t="s">
        <v>18326</v>
      </c>
      <c r="F5633" s="6">
        <v>409109</v>
      </c>
      <c r="G5633" s="6" t="s">
        <v>8386</v>
      </c>
      <c r="H5633" s="16">
        <v>26676129.776000001</v>
      </c>
      <c r="I5633" s="12" t="s">
        <v>10753</v>
      </c>
      <c r="J5633" s="12" t="s">
        <v>15055</v>
      </c>
      <c r="K5633" s="15">
        <v>0</v>
      </c>
      <c r="L5633" s="13" t="s">
        <v>15</v>
      </c>
      <c r="M5633" s="7">
        <v>1</v>
      </c>
      <c r="N5633" s="17"/>
    </row>
    <row r="5634" spans="1:14" ht="47.25">
      <c r="A5634" s="6">
        <v>5632</v>
      </c>
      <c r="B5634" s="8" t="s">
        <v>14873</v>
      </c>
      <c r="C5634" s="9" t="s">
        <v>15056</v>
      </c>
      <c r="D5634" s="10" t="s">
        <v>15037</v>
      </c>
      <c r="E5634" s="11" t="s">
        <v>15057</v>
      </c>
      <c r="F5634" s="6">
        <v>409108</v>
      </c>
      <c r="G5634" s="6" t="s">
        <v>8386</v>
      </c>
      <c r="H5634" s="16">
        <v>24806462.576000001</v>
      </c>
      <c r="I5634" s="12" t="s">
        <v>1225</v>
      </c>
      <c r="J5634" s="12" t="s">
        <v>10157</v>
      </c>
      <c r="K5634" s="15">
        <v>0</v>
      </c>
      <c r="L5634" s="13" t="s">
        <v>15</v>
      </c>
      <c r="M5634" s="7">
        <v>1</v>
      </c>
      <c r="N5634" s="17"/>
    </row>
    <row r="5635" spans="1:14" ht="85.5">
      <c r="A5635" s="6">
        <v>5633</v>
      </c>
      <c r="B5635" s="8" t="s">
        <v>14873</v>
      </c>
      <c r="C5635" s="9" t="s">
        <v>15058</v>
      </c>
      <c r="D5635" s="10" t="s">
        <v>15059</v>
      </c>
      <c r="E5635" s="11" t="s">
        <v>15060</v>
      </c>
      <c r="F5635" s="6">
        <v>467424</v>
      </c>
      <c r="G5635" s="6" t="s">
        <v>8386</v>
      </c>
      <c r="H5635" s="16">
        <v>30000901.171</v>
      </c>
      <c r="I5635" s="12" t="s">
        <v>30</v>
      </c>
      <c r="J5635" s="12" t="s">
        <v>15061</v>
      </c>
      <c r="K5635" s="15">
        <v>0</v>
      </c>
      <c r="L5635" s="13" t="s">
        <v>14</v>
      </c>
      <c r="M5635" s="7">
        <v>1</v>
      </c>
      <c r="N5635" s="17"/>
    </row>
    <row r="5636" spans="1:14" ht="85.5">
      <c r="A5636" s="6">
        <v>5634</v>
      </c>
      <c r="B5636" s="8" t="s">
        <v>14873</v>
      </c>
      <c r="C5636" s="9" t="s">
        <v>15062</v>
      </c>
      <c r="D5636" s="10" t="s">
        <v>15063</v>
      </c>
      <c r="E5636" s="11" t="s">
        <v>15060</v>
      </c>
      <c r="F5636" s="6">
        <v>467424</v>
      </c>
      <c r="G5636" s="6" t="s">
        <v>8386</v>
      </c>
      <c r="H5636" s="16">
        <v>30000901.171</v>
      </c>
      <c r="I5636" s="12" t="s">
        <v>30</v>
      </c>
      <c r="J5636" s="12" t="s">
        <v>15061</v>
      </c>
      <c r="K5636" s="15">
        <v>0</v>
      </c>
      <c r="L5636" s="13" t="s">
        <v>14</v>
      </c>
      <c r="M5636" s="7">
        <v>0.51</v>
      </c>
      <c r="N5636" s="17"/>
    </row>
    <row r="5637" spans="1:14" ht="85.5">
      <c r="A5637" s="6">
        <v>5635</v>
      </c>
      <c r="B5637" s="8" t="s">
        <v>14873</v>
      </c>
      <c r="C5637" s="9" t="s">
        <v>15064</v>
      </c>
      <c r="D5637" s="10" t="s">
        <v>15043</v>
      </c>
      <c r="E5637" s="11" t="s">
        <v>15060</v>
      </c>
      <c r="F5637" s="6">
        <v>467424</v>
      </c>
      <c r="G5637" s="6" t="s">
        <v>8386</v>
      </c>
      <c r="H5637" s="16">
        <v>30000901.171</v>
      </c>
      <c r="I5637" s="12" t="s">
        <v>30</v>
      </c>
      <c r="J5637" s="12" t="s">
        <v>15061</v>
      </c>
      <c r="K5637" s="15">
        <v>0</v>
      </c>
      <c r="L5637" s="13" t="s">
        <v>14</v>
      </c>
      <c r="M5637" s="7">
        <v>0.49</v>
      </c>
      <c r="N5637" s="17"/>
    </row>
    <row r="5638" spans="1:14" ht="47.25">
      <c r="A5638" s="6">
        <v>5636</v>
      </c>
      <c r="B5638" s="8" t="s">
        <v>14873</v>
      </c>
      <c r="C5638" s="9" t="s">
        <v>15065</v>
      </c>
      <c r="D5638" s="10" t="s">
        <v>15066</v>
      </c>
      <c r="E5638" s="11" t="s">
        <v>15067</v>
      </c>
      <c r="F5638" s="6">
        <v>331149</v>
      </c>
      <c r="G5638" s="6" t="s">
        <v>8386</v>
      </c>
      <c r="H5638" s="16">
        <v>6933047.75</v>
      </c>
      <c r="I5638" s="12">
        <v>43703</v>
      </c>
      <c r="J5638" s="12" t="s">
        <v>10640</v>
      </c>
      <c r="K5638" s="15">
        <v>0</v>
      </c>
      <c r="L5638" s="13" t="s">
        <v>15</v>
      </c>
      <c r="M5638" s="7">
        <v>1</v>
      </c>
      <c r="N5638" s="17"/>
    </row>
    <row r="5639" spans="1:14" ht="123.75">
      <c r="A5639" s="6">
        <v>5637</v>
      </c>
      <c r="B5639" s="8" t="s">
        <v>14873</v>
      </c>
      <c r="C5639" s="9" t="s">
        <v>15068</v>
      </c>
      <c r="D5639" s="10" t="s">
        <v>15069</v>
      </c>
      <c r="E5639" s="11" t="s">
        <v>18327</v>
      </c>
      <c r="F5639" s="6">
        <v>346782</v>
      </c>
      <c r="G5639" s="6" t="s">
        <v>8386</v>
      </c>
      <c r="H5639" s="16">
        <v>16927889.07</v>
      </c>
      <c r="I5639" s="12" t="s">
        <v>959</v>
      </c>
      <c r="J5639" s="12" t="s">
        <v>15070</v>
      </c>
      <c r="K5639" s="15">
        <v>0</v>
      </c>
      <c r="L5639" s="13" t="s">
        <v>15</v>
      </c>
      <c r="M5639" s="7">
        <v>1</v>
      </c>
      <c r="N5639" s="17"/>
    </row>
    <row r="5640" spans="1:14" ht="187.5">
      <c r="A5640" s="6">
        <v>5638</v>
      </c>
      <c r="B5640" s="8" t="s">
        <v>14873</v>
      </c>
      <c r="C5640" s="9" t="s">
        <v>15068</v>
      </c>
      <c r="D5640" s="10" t="s">
        <v>15069</v>
      </c>
      <c r="E5640" s="11" t="s">
        <v>18328</v>
      </c>
      <c r="F5640" s="6">
        <v>346783</v>
      </c>
      <c r="G5640" s="6" t="s">
        <v>8386</v>
      </c>
      <c r="H5640" s="16">
        <v>16699307.052999999</v>
      </c>
      <c r="I5640" s="12" t="s">
        <v>959</v>
      </c>
      <c r="J5640" s="12" t="s">
        <v>15070</v>
      </c>
      <c r="K5640" s="15">
        <v>0</v>
      </c>
      <c r="L5640" s="13" t="s">
        <v>15</v>
      </c>
      <c r="M5640" s="7">
        <v>1</v>
      </c>
      <c r="N5640" s="17"/>
    </row>
    <row r="5641" spans="1:14" ht="149.25">
      <c r="A5641" s="6">
        <v>5639</v>
      </c>
      <c r="B5641" s="8" t="s">
        <v>14873</v>
      </c>
      <c r="C5641" s="9" t="s">
        <v>15068</v>
      </c>
      <c r="D5641" s="10" t="s">
        <v>15069</v>
      </c>
      <c r="E5641" s="11" t="s">
        <v>18329</v>
      </c>
      <c r="F5641" s="6">
        <v>370250</v>
      </c>
      <c r="G5641" s="6" t="s">
        <v>8386</v>
      </c>
      <c r="H5641" s="16">
        <v>21507955.153000001</v>
      </c>
      <c r="I5641" s="12" t="s">
        <v>884</v>
      </c>
      <c r="J5641" s="12" t="s">
        <v>13175</v>
      </c>
      <c r="K5641" s="15">
        <v>0</v>
      </c>
      <c r="L5641" s="13" t="s">
        <v>15</v>
      </c>
      <c r="M5641" s="7">
        <v>1</v>
      </c>
      <c r="N5641" s="17"/>
    </row>
    <row r="5642" spans="1:14" ht="114">
      <c r="A5642" s="6">
        <v>5640</v>
      </c>
      <c r="B5642" s="8" t="s">
        <v>14873</v>
      </c>
      <c r="C5642" s="9" t="s">
        <v>15071</v>
      </c>
      <c r="D5642" s="10" t="s">
        <v>15072</v>
      </c>
      <c r="E5642" s="11" t="s">
        <v>18330</v>
      </c>
      <c r="F5642" s="6">
        <v>388340</v>
      </c>
      <c r="G5642" s="6" t="s">
        <v>8386</v>
      </c>
      <c r="H5642" s="16">
        <v>20159010.100000001</v>
      </c>
      <c r="I5642" s="12" t="s">
        <v>1523</v>
      </c>
      <c r="J5642" s="12" t="s">
        <v>2507</v>
      </c>
      <c r="K5642" s="15">
        <v>0</v>
      </c>
      <c r="L5642" s="13" t="s">
        <v>15</v>
      </c>
      <c r="M5642" s="7">
        <v>1</v>
      </c>
      <c r="N5642" s="17"/>
    </row>
    <row r="5643" spans="1:14" ht="251.25">
      <c r="A5643" s="6">
        <v>5641</v>
      </c>
      <c r="B5643" s="8" t="s">
        <v>14873</v>
      </c>
      <c r="C5643" s="9" t="s">
        <v>15073</v>
      </c>
      <c r="D5643" s="10" t="s">
        <v>15072</v>
      </c>
      <c r="E5643" s="11" t="s">
        <v>18331</v>
      </c>
      <c r="F5643" s="6">
        <v>410006</v>
      </c>
      <c r="G5643" s="6" t="s">
        <v>8386</v>
      </c>
      <c r="H5643" s="16">
        <v>49387039.609999999</v>
      </c>
      <c r="I5643" s="12" t="s">
        <v>14975</v>
      </c>
      <c r="J5643" s="12" t="s">
        <v>880</v>
      </c>
      <c r="K5643" s="15">
        <v>0</v>
      </c>
      <c r="L5643" s="13" t="s">
        <v>15</v>
      </c>
      <c r="M5643" s="7">
        <v>1</v>
      </c>
      <c r="N5643" s="17"/>
    </row>
    <row r="5644" spans="1:14" ht="174.75">
      <c r="A5644" s="6">
        <v>5642</v>
      </c>
      <c r="B5644" s="8" t="s">
        <v>14873</v>
      </c>
      <c r="C5644" s="9" t="s">
        <v>15074</v>
      </c>
      <c r="D5644" s="10" t="s">
        <v>2658</v>
      </c>
      <c r="E5644" s="11" t="s">
        <v>18332</v>
      </c>
      <c r="F5644" s="6">
        <v>388341</v>
      </c>
      <c r="G5644" s="6" t="s">
        <v>8386</v>
      </c>
      <c r="H5644" s="16">
        <v>24018001.787999999</v>
      </c>
      <c r="I5644" s="12" t="s">
        <v>2584</v>
      </c>
      <c r="J5644" s="12" t="s">
        <v>9769</v>
      </c>
      <c r="K5644" s="15">
        <v>0</v>
      </c>
      <c r="L5644" s="13" t="s">
        <v>15</v>
      </c>
      <c r="M5644" s="7">
        <v>1</v>
      </c>
      <c r="N5644" s="17"/>
    </row>
    <row r="5645" spans="1:14" ht="47.25">
      <c r="A5645" s="6">
        <v>5643</v>
      </c>
      <c r="B5645" s="8" t="s">
        <v>14873</v>
      </c>
      <c r="C5645" s="9" t="s">
        <v>15075</v>
      </c>
      <c r="D5645" s="10" t="s">
        <v>15076</v>
      </c>
      <c r="E5645" s="11" t="s">
        <v>15077</v>
      </c>
      <c r="F5645" s="6">
        <v>422668</v>
      </c>
      <c r="G5645" s="6" t="s">
        <v>8386</v>
      </c>
      <c r="H5645" s="16">
        <v>5114109.3499999996</v>
      </c>
      <c r="I5645" s="12" t="s">
        <v>1117</v>
      </c>
      <c r="J5645" s="12" t="s">
        <v>293</v>
      </c>
      <c r="K5645" s="15">
        <v>0</v>
      </c>
      <c r="L5645" s="13" t="s">
        <v>15</v>
      </c>
      <c r="M5645" s="7">
        <v>1</v>
      </c>
      <c r="N5645" s="17"/>
    </row>
    <row r="5646" spans="1:14" ht="60">
      <c r="A5646" s="6">
        <v>5644</v>
      </c>
      <c r="B5646" s="8" t="s">
        <v>14873</v>
      </c>
      <c r="C5646" s="9" t="s">
        <v>15078</v>
      </c>
      <c r="D5646" s="10" t="s">
        <v>15079</v>
      </c>
      <c r="E5646" s="11" t="s">
        <v>15080</v>
      </c>
      <c r="F5646" s="6">
        <v>422666</v>
      </c>
      <c r="G5646" s="6" t="s">
        <v>8386</v>
      </c>
      <c r="H5646" s="16">
        <v>8539440.75</v>
      </c>
      <c r="I5646" s="12" t="s">
        <v>1117</v>
      </c>
      <c r="J5646" s="12" t="s">
        <v>293</v>
      </c>
      <c r="K5646" s="15">
        <v>24</v>
      </c>
      <c r="L5646" s="13" t="s">
        <v>15</v>
      </c>
      <c r="M5646" s="7">
        <v>1</v>
      </c>
      <c r="N5646" s="17"/>
    </row>
    <row r="5647" spans="1:14" ht="60">
      <c r="A5647" s="6">
        <v>5645</v>
      </c>
      <c r="B5647" s="8" t="s">
        <v>14873</v>
      </c>
      <c r="C5647" s="9" t="s">
        <v>15081</v>
      </c>
      <c r="D5647" s="10" t="s">
        <v>15082</v>
      </c>
      <c r="E5647" s="11" t="s">
        <v>15083</v>
      </c>
      <c r="F5647" s="6">
        <v>446233</v>
      </c>
      <c r="G5647" s="6" t="s">
        <v>8386</v>
      </c>
      <c r="H5647" s="16">
        <v>10054247.1</v>
      </c>
      <c r="I5647" s="12" t="s">
        <v>10279</v>
      </c>
      <c r="J5647" s="12" t="s">
        <v>15084</v>
      </c>
      <c r="K5647" s="15">
        <v>0</v>
      </c>
      <c r="L5647" s="13" t="s">
        <v>15</v>
      </c>
      <c r="M5647" s="7">
        <v>1</v>
      </c>
      <c r="N5647" s="17"/>
    </row>
    <row r="5648" spans="1:14" ht="75.75">
      <c r="A5648" s="6">
        <v>5646</v>
      </c>
      <c r="B5648" s="8" t="s">
        <v>14873</v>
      </c>
      <c r="C5648" s="9" t="s">
        <v>15085</v>
      </c>
      <c r="D5648" s="10" t="s">
        <v>15086</v>
      </c>
      <c r="E5648" s="11" t="s">
        <v>15087</v>
      </c>
      <c r="F5648" s="6">
        <v>446234</v>
      </c>
      <c r="G5648" s="6" t="s">
        <v>8386</v>
      </c>
      <c r="H5648" s="16">
        <v>3314244.1</v>
      </c>
      <c r="I5648" s="12" t="s">
        <v>10279</v>
      </c>
      <c r="J5648" s="12" t="s">
        <v>2546</v>
      </c>
      <c r="K5648" s="15">
        <v>0</v>
      </c>
      <c r="L5648" s="13" t="s">
        <v>15</v>
      </c>
      <c r="M5648" s="7">
        <v>1</v>
      </c>
      <c r="N5648" s="17"/>
    </row>
    <row r="5649" spans="1:14" ht="139.5">
      <c r="A5649" s="6">
        <v>5647</v>
      </c>
      <c r="B5649" s="8" t="s">
        <v>14873</v>
      </c>
      <c r="C5649" s="9" t="s">
        <v>15088</v>
      </c>
      <c r="D5649" s="10" t="s">
        <v>11002</v>
      </c>
      <c r="E5649" s="11" t="s">
        <v>18333</v>
      </c>
      <c r="F5649" s="6">
        <v>434804</v>
      </c>
      <c r="G5649" s="6" t="s">
        <v>8386</v>
      </c>
      <c r="H5649" s="16">
        <v>30334196.370000001</v>
      </c>
      <c r="I5649" s="12">
        <v>43998</v>
      </c>
      <c r="J5649" s="12" t="s">
        <v>13179</v>
      </c>
      <c r="K5649" s="15">
        <v>0</v>
      </c>
      <c r="L5649" s="13" t="s">
        <v>15</v>
      </c>
      <c r="M5649" s="7">
        <v>1</v>
      </c>
      <c r="N5649" s="17"/>
    </row>
    <row r="5650" spans="1:14" ht="78.75">
      <c r="A5650" s="6">
        <v>5648</v>
      </c>
      <c r="B5650" s="8" t="s">
        <v>14873</v>
      </c>
      <c r="C5650" s="9" t="s">
        <v>15089</v>
      </c>
      <c r="D5650" s="10" t="s">
        <v>15090</v>
      </c>
      <c r="E5650" s="11" t="s">
        <v>15091</v>
      </c>
      <c r="F5650" s="6">
        <v>469074</v>
      </c>
      <c r="G5650" s="6" t="s">
        <v>8386</v>
      </c>
      <c r="H5650" s="16">
        <v>3888825.95</v>
      </c>
      <c r="I5650" s="12" t="s">
        <v>1335</v>
      </c>
      <c r="J5650" s="12" t="s">
        <v>2595</v>
      </c>
      <c r="K5650" s="15">
        <v>0</v>
      </c>
      <c r="L5650" s="13" t="s">
        <v>15</v>
      </c>
      <c r="M5650" s="7">
        <v>1</v>
      </c>
      <c r="N5650" s="17"/>
    </row>
    <row r="5651" spans="1:14" ht="63">
      <c r="A5651" s="6">
        <v>5649</v>
      </c>
      <c r="B5651" s="8" t="s">
        <v>14873</v>
      </c>
      <c r="C5651" s="9" t="s">
        <v>14946</v>
      </c>
      <c r="D5651" s="10" t="s">
        <v>14947</v>
      </c>
      <c r="E5651" s="11" t="s">
        <v>15092</v>
      </c>
      <c r="F5651" s="6">
        <v>278304</v>
      </c>
      <c r="G5651" s="6" t="s">
        <v>8386</v>
      </c>
      <c r="H5651" s="16">
        <v>38884356.311999999</v>
      </c>
      <c r="I5651" s="12" t="s">
        <v>15093</v>
      </c>
      <c r="J5651" s="12" t="s">
        <v>15094</v>
      </c>
      <c r="K5651" s="15">
        <f>12.63+110</f>
        <v>122.63</v>
      </c>
      <c r="L5651" s="13" t="s">
        <v>14</v>
      </c>
      <c r="M5651" s="7">
        <v>1</v>
      </c>
      <c r="N5651" s="17"/>
    </row>
    <row r="5652" spans="1:14" ht="63">
      <c r="A5652" s="6">
        <v>5650</v>
      </c>
      <c r="B5652" s="8" t="s">
        <v>14873</v>
      </c>
      <c r="C5652" s="9" t="s">
        <v>15095</v>
      </c>
      <c r="D5652" s="10" t="s">
        <v>15096</v>
      </c>
      <c r="E5652" s="11" t="s">
        <v>15092</v>
      </c>
      <c r="F5652" s="6">
        <v>278304</v>
      </c>
      <c r="G5652" s="6" t="s">
        <v>8386</v>
      </c>
      <c r="H5652" s="16">
        <v>38884356.311999999</v>
      </c>
      <c r="I5652" s="12" t="s">
        <v>15093</v>
      </c>
      <c r="J5652" s="12" t="s">
        <v>15094</v>
      </c>
      <c r="K5652" s="15">
        <f t="shared" ref="K5652:K5653" si="0">12.63+110</f>
        <v>122.63</v>
      </c>
      <c r="L5652" s="13" t="s">
        <v>14</v>
      </c>
      <c r="M5652" s="7">
        <v>0.49</v>
      </c>
      <c r="N5652" s="17"/>
    </row>
    <row r="5653" spans="1:14" ht="63">
      <c r="A5653" s="6">
        <v>5651</v>
      </c>
      <c r="B5653" s="8" t="s">
        <v>14873</v>
      </c>
      <c r="C5653" s="9" t="s">
        <v>15097</v>
      </c>
      <c r="D5653" s="10" t="s">
        <v>15098</v>
      </c>
      <c r="E5653" s="11" t="s">
        <v>15092</v>
      </c>
      <c r="F5653" s="6">
        <v>278304</v>
      </c>
      <c r="G5653" s="6" t="s">
        <v>8386</v>
      </c>
      <c r="H5653" s="16">
        <v>38884356.311999999</v>
      </c>
      <c r="I5653" s="12" t="s">
        <v>15093</v>
      </c>
      <c r="J5653" s="12" t="s">
        <v>15094</v>
      </c>
      <c r="K5653" s="15">
        <f t="shared" si="0"/>
        <v>122.63</v>
      </c>
      <c r="L5653" s="13" t="s">
        <v>14</v>
      </c>
      <c r="M5653" s="7">
        <v>0.51</v>
      </c>
      <c r="N5653" s="17"/>
    </row>
    <row r="5654" spans="1:14" ht="299.25">
      <c r="A5654" s="6">
        <v>5652</v>
      </c>
      <c r="B5654" s="8" t="s">
        <v>14873</v>
      </c>
      <c r="C5654" s="9" t="s">
        <v>15025</v>
      </c>
      <c r="D5654" s="10" t="s">
        <v>14882</v>
      </c>
      <c r="E5654" s="11" t="s">
        <v>18334</v>
      </c>
      <c r="F5654" s="6">
        <v>312221</v>
      </c>
      <c r="G5654" s="6" t="s">
        <v>8386</v>
      </c>
      <c r="H5654" s="16">
        <v>40010454.461000003</v>
      </c>
      <c r="I5654" s="12">
        <v>43685</v>
      </c>
      <c r="J5654" s="12">
        <v>43962</v>
      </c>
      <c r="K5654" s="15">
        <f>59+70</f>
        <v>129</v>
      </c>
      <c r="L5654" s="13" t="s">
        <v>15</v>
      </c>
      <c r="M5654" s="7">
        <v>1</v>
      </c>
      <c r="N5654" s="17"/>
    </row>
    <row r="5655" spans="1:14" ht="110.25">
      <c r="A5655" s="6">
        <v>5653</v>
      </c>
      <c r="B5655" s="8" t="s">
        <v>14873</v>
      </c>
      <c r="C5655" s="9" t="s">
        <v>15099</v>
      </c>
      <c r="D5655" s="10" t="s">
        <v>10592</v>
      </c>
      <c r="E5655" s="11" t="s">
        <v>18335</v>
      </c>
      <c r="F5655" s="6">
        <v>320012</v>
      </c>
      <c r="G5655" s="6" t="s">
        <v>8386</v>
      </c>
      <c r="H5655" s="16">
        <v>42581896.811999999</v>
      </c>
      <c r="I5655" s="12" t="s">
        <v>15032</v>
      </c>
      <c r="J5655" s="12">
        <v>43974</v>
      </c>
      <c r="K5655" s="15">
        <v>99</v>
      </c>
      <c r="L5655" s="13" t="s">
        <v>15</v>
      </c>
      <c r="M5655" s="7">
        <v>1</v>
      </c>
      <c r="N5655" s="17"/>
    </row>
    <row r="5656" spans="1:14" ht="63">
      <c r="A5656" s="6">
        <v>5654</v>
      </c>
      <c r="B5656" s="8" t="s">
        <v>14873</v>
      </c>
      <c r="C5656" s="9" t="s">
        <v>15025</v>
      </c>
      <c r="D5656" s="10" t="s">
        <v>14882</v>
      </c>
      <c r="E5656" s="11" t="s">
        <v>15100</v>
      </c>
      <c r="F5656" s="6">
        <v>322229</v>
      </c>
      <c r="G5656" s="6" t="s">
        <v>8386</v>
      </c>
      <c r="H5656" s="16">
        <v>22387210.041999999</v>
      </c>
      <c r="I5656" s="12">
        <v>43696</v>
      </c>
      <c r="J5656" s="12" t="s">
        <v>15101</v>
      </c>
      <c r="K5656" s="15">
        <f>34+57</f>
        <v>91</v>
      </c>
      <c r="L5656" s="13" t="s">
        <v>15</v>
      </c>
      <c r="M5656" s="7">
        <v>1</v>
      </c>
      <c r="N5656" s="17"/>
    </row>
    <row r="5657" spans="1:14" ht="126">
      <c r="A5657" s="6">
        <v>5655</v>
      </c>
      <c r="B5657" s="8" t="s">
        <v>14873</v>
      </c>
      <c r="C5657" s="9" t="s">
        <v>15102</v>
      </c>
      <c r="D5657" s="10" t="s">
        <v>14958</v>
      </c>
      <c r="E5657" s="11" t="s">
        <v>18336</v>
      </c>
      <c r="F5657" s="6">
        <v>320010</v>
      </c>
      <c r="G5657" s="6" t="s">
        <v>8386</v>
      </c>
      <c r="H5657" s="16">
        <v>13227102.912</v>
      </c>
      <c r="I5657" s="12">
        <v>43676</v>
      </c>
      <c r="J5657" s="12">
        <v>43974</v>
      </c>
      <c r="K5657" s="15">
        <f>45+9.45175</f>
        <v>54.451750000000004</v>
      </c>
      <c r="L5657" s="13" t="s">
        <v>15</v>
      </c>
      <c r="M5657" s="7">
        <v>1</v>
      </c>
      <c r="N5657" s="17"/>
    </row>
    <row r="5658" spans="1:14" ht="110.25">
      <c r="A5658" s="6">
        <v>5656</v>
      </c>
      <c r="B5658" s="8" t="s">
        <v>14873</v>
      </c>
      <c r="C5658" s="9" t="s">
        <v>15103</v>
      </c>
      <c r="D5658" s="10" t="s">
        <v>14884</v>
      </c>
      <c r="E5658" s="11" t="s">
        <v>18337</v>
      </c>
      <c r="F5658" s="6">
        <v>320011</v>
      </c>
      <c r="G5658" s="6" t="s">
        <v>8386</v>
      </c>
      <c r="H5658" s="16">
        <v>19216288.975000001</v>
      </c>
      <c r="I5658" s="12" t="s">
        <v>15032</v>
      </c>
      <c r="J5658" s="12">
        <v>43974</v>
      </c>
      <c r="K5658" s="15">
        <v>0</v>
      </c>
      <c r="L5658" s="13" t="s">
        <v>15</v>
      </c>
      <c r="M5658" s="7">
        <v>1</v>
      </c>
      <c r="N5658" s="17"/>
    </row>
    <row r="5659" spans="1:14" ht="63">
      <c r="A5659" s="6">
        <v>5657</v>
      </c>
      <c r="B5659" s="8" t="s">
        <v>14873</v>
      </c>
      <c r="C5659" s="9" t="s">
        <v>15104</v>
      </c>
      <c r="D5659" s="10" t="s">
        <v>14884</v>
      </c>
      <c r="E5659" s="11" t="s">
        <v>15105</v>
      </c>
      <c r="F5659" s="6">
        <v>322231</v>
      </c>
      <c r="G5659" s="6" t="s">
        <v>8386</v>
      </c>
      <c r="H5659" s="16">
        <v>31840474.32</v>
      </c>
      <c r="I5659" s="12" t="s">
        <v>15106</v>
      </c>
      <c r="J5659" s="12">
        <v>43998</v>
      </c>
      <c r="K5659" s="15">
        <v>53</v>
      </c>
      <c r="L5659" s="13" t="s">
        <v>15</v>
      </c>
      <c r="M5659" s="7">
        <v>1</v>
      </c>
      <c r="N5659" s="17"/>
    </row>
    <row r="5660" spans="1:14" ht="78.75">
      <c r="A5660" s="6">
        <v>5658</v>
      </c>
      <c r="B5660" s="8" t="s">
        <v>14873</v>
      </c>
      <c r="C5660" s="9" t="s">
        <v>15107</v>
      </c>
      <c r="D5660" s="10" t="s">
        <v>15108</v>
      </c>
      <c r="E5660" s="11" t="s">
        <v>15109</v>
      </c>
      <c r="F5660" s="6">
        <v>322230</v>
      </c>
      <c r="G5660" s="6" t="s">
        <v>8386</v>
      </c>
      <c r="H5660" s="16">
        <v>51366584.949000001</v>
      </c>
      <c r="I5660" s="12" t="s">
        <v>15110</v>
      </c>
      <c r="J5660" s="12" t="s">
        <v>10092</v>
      </c>
      <c r="K5660" s="15">
        <f>6.56445+8</f>
        <v>14.564450000000001</v>
      </c>
      <c r="L5660" s="13" t="s">
        <v>14</v>
      </c>
      <c r="M5660" s="7">
        <v>1</v>
      </c>
      <c r="N5660" s="17"/>
    </row>
    <row r="5661" spans="1:14" ht="78.75">
      <c r="A5661" s="6">
        <v>5659</v>
      </c>
      <c r="B5661" s="8" t="s">
        <v>14873</v>
      </c>
      <c r="C5661" s="9" t="s">
        <v>15111</v>
      </c>
      <c r="D5661" s="10" t="s">
        <v>14863</v>
      </c>
      <c r="E5661" s="11" t="s">
        <v>15109</v>
      </c>
      <c r="F5661" s="6">
        <v>322230</v>
      </c>
      <c r="G5661" s="6" t="s">
        <v>8386</v>
      </c>
      <c r="H5661" s="16">
        <v>51366584.949000001</v>
      </c>
      <c r="I5661" s="12" t="s">
        <v>15110</v>
      </c>
      <c r="J5661" s="12" t="s">
        <v>10092</v>
      </c>
      <c r="K5661" s="15">
        <f t="shared" ref="K5661:K5662" si="1">6.56445+8</f>
        <v>14.564450000000001</v>
      </c>
      <c r="L5661" s="13" t="s">
        <v>14</v>
      </c>
      <c r="M5661" s="7">
        <v>0.6</v>
      </c>
      <c r="N5661" s="17"/>
    </row>
    <row r="5662" spans="1:14" ht="78.75">
      <c r="A5662" s="6">
        <v>5660</v>
      </c>
      <c r="B5662" s="8" t="s">
        <v>14873</v>
      </c>
      <c r="C5662" s="9" t="s">
        <v>15112</v>
      </c>
      <c r="D5662" s="10" t="s">
        <v>10859</v>
      </c>
      <c r="E5662" s="11" t="s">
        <v>15109</v>
      </c>
      <c r="F5662" s="6">
        <v>322230</v>
      </c>
      <c r="G5662" s="6" t="s">
        <v>8386</v>
      </c>
      <c r="H5662" s="16">
        <v>51366584.949000001</v>
      </c>
      <c r="I5662" s="12" t="s">
        <v>15110</v>
      </c>
      <c r="J5662" s="12" t="s">
        <v>10092</v>
      </c>
      <c r="K5662" s="15">
        <f t="shared" si="1"/>
        <v>14.564450000000001</v>
      </c>
      <c r="L5662" s="13" t="s">
        <v>14</v>
      </c>
      <c r="M5662" s="7">
        <v>0.4</v>
      </c>
      <c r="N5662" s="17"/>
    </row>
    <row r="5663" spans="1:14" ht="63">
      <c r="A5663" s="6">
        <v>5661</v>
      </c>
      <c r="B5663" s="8" t="s">
        <v>14873</v>
      </c>
      <c r="C5663" s="9" t="s">
        <v>15113</v>
      </c>
      <c r="D5663" s="10" t="s">
        <v>14892</v>
      </c>
      <c r="E5663" s="11" t="s">
        <v>15114</v>
      </c>
      <c r="F5663" s="6">
        <v>339503</v>
      </c>
      <c r="G5663" s="6" t="s">
        <v>8386</v>
      </c>
      <c r="H5663" s="16">
        <v>36019269.925999999</v>
      </c>
      <c r="I5663" s="12">
        <v>43751</v>
      </c>
      <c r="J5663" s="12">
        <v>44028</v>
      </c>
      <c r="K5663" s="15">
        <v>7</v>
      </c>
      <c r="L5663" s="13" t="s">
        <v>15</v>
      </c>
      <c r="M5663" s="7">
        <v>1</v>
      </c>
      <c r="N5663" s="17"/>
    </row>
    <row r="5664" spans="1:14" ht="47.25">
      <c r="A5664" s="6">
        <v>5662</v>
      </c>
      <c r="B5664" s="8" t="s">
        <v>14873</v>
      </c>
      <c r="C5664" s="9" t="s">
        <v>15115</v>
      </c>
      <c r="D5664" s="10" t="s">
        <v>15116</v>
      </c>
      <c r="E5664" s="11" t="s">
        <v>15117</v>
      </c>
      <c r="F5664" s="6">
        <v>391331</v>
      </c>
      <c r="G5664" s="6" t="s">
        <v>8386</v>
      </c>
      <c r="H5664" s="16">
        <v>4108190.91</v>
      </c>
      <c r="I5664" s="12">
        <v>43849</v>
      </c>
      <c r="J5664" s="12">
        <v>44097</v>
      </c>
      <c r="K5664" s="15">
        <f>10+2.5</f>
        <v>12.5</v>
      </c>
      <c r="L5664" s="13" t="s">
        <v>15</v>
      </c>
      <c r="M5664" s="7">
        <v>1</v>
      </c>
      <c r="N5664" s="17"/>
    </row>
    <row r="5665" spans="1:14" ht="63">
      <c r="A5665" s="6">
        <v>5663</v>
      </c>
      <c r="B5665" s="8" t="s">
        <v>14873</v>
      </c>
      <c r="C5665" s="9" t="s">
        <v>15118</v>
      </c>
      <c r="D5665" s="10" t="s">
        <v>15119</v>
      </c>
      <c r="E5665" s="11" t="s">
        <v>15120</v>
      </c>
      <c r="F5665" s="6">
        <v>391330</v>
      </c>
      <c r="G5665" s="6" t="s">
        <v>8386</v>
      </c>
      <c r="H5665" s="16">
        <v>4314202.7</v>
      </c>
      <c r="I5665" s="12" t="s">
        <v>13200</v>
      </c>
      <c r="J5665" s="12">
        <v>44145</v>
      </c>
      <c r="K5665" s="15">
        <v>0</v>
      </c>
      <c r="L5665" s="13" t="s">
        <v>15</v>
      </c>
      <c r="M5665" s="7">
        <v>1</v>
      </c>
      <c r="N5665" s="17"/>
    </row>
    <row r="5666" spans="1:14" ht="47.25">
      <c r="A5666" s="6">
        <v>5664</v>
      </c>
      <c r="B5666" s="8" t="s">
        <v>14873</v>
      </c>
      <c r="C5666" s="9" t="s">
        <v>15054</v>
      </c>
      <c r="D5666" s="10" t="s">
        <v>10983</v>
      </c>
      <c r="E5666" s="11" t="s">
        <v>15121</v>
      </c>
      <c r="F5666" s="6">
        <v>370254</v>
      </c>
      <c r="G5666" s="6" t="s">
        <v>8386</v>
      </c>
      <c r="H5666" s="16">
        <v>12442616.73</v>
      </c>
      <c r="I5666" s="12" t="s">
        <v>10202</v>
      </c>
      <c r="J5666" s="12" t="s">
        <v>938</v>
      </c>
      <c r="K5666" s="15">
        <v>0</v>
      </c>
      <c r="L5666" s="13" t="s">
        <v>15</v>
      </c>
      <c r="M5666" s="7">
        <v>1</v>
      </c>
      <c r="N5666" s="17"/>
    </row>
    <row r="5667" spans="1:14" ht="63">
      <c r="A5667" s="6">
        <v>5665</v>
      </c>
      <c r="B5667" s="8" t="s">
        <v>14873</v>
      </c>
      <c r="C5667" s="9" t="s">
        <v>15122</v>
      </c>
      <c r="D5667" s="10" t="s">
        <v>15123</v>
      </c>
      <c r="E5667" s="11" t="s">
        <v>15124</v>
      </c>
      <c r="F5667" s="6">
        <v>370255</v>
      </c>
      <c r="G5667" s="6" t="s">
        <v>8386</v>
      </c>
      <c r="H5667" s="16">
        <v>53476161.969999999</v>
      </c>
      <c r="I5667" s="12" t="s">
        <v>14975</v>
      </c>
      <c r="J5667" s="12" t="s">
        <v>13144</v>
      </c>
      <c r="K5667" s="15">
        <v>0</v>
      </c>
      <c r="L5667" s="13" t="s">
        <v>14</v>
      </c>
      <c r="M5667" s="7">
        <v>1</v>
      </c>
      <c r="N5667" s="17"/>
    </row>
    <row r="5668" spans="1:14" ht="63">
      <c r="A5668" s="6">
        <v>5666</v>
      </c>
      <c r="B5668" s="8" t="s">
        <v>14873</v>
      </c>
      <c r="C5668" s="9" t="s">
        <v>15125</v>
      </c>
      <c r="D5668" s="10" t="s">
        <v>15126</v>
      </c>
      <c r="E5668" s="11" t="s">
        <v>15124</v>
      </c>
      <c r="F5668" s="6">
        <v>370255</v>
      </c>
      <c r="G5668" s="6" t="s">
        <v>8386</v>
      </c>
      <c r="H5668" s="16">
        <v>53476161.969999999</v>
      </c>
      <c r="I5668" s="12" t="s">
        <v>14975</v>
      </c>
      <c r="J5668" s="12" t="s">
        <v>13144</v>
      </c>
      <c r="K5668" s="15">
        <v>0</v>
      </c>
      <c r="L5668" s="13" t="s">
        <v>14</v>
      </c>
      <c r="M5668" s="7">
        <v>0.51</v>
      </c>
      <c r="N5668" s="17"/>
    </row>
    <row r="5669" spans="1:14" ht="63">
      <c r="A5669" s="6">
        <v>5667</v>
      </c>
      <c r="B5669" s="8" t="s">
        <v>14873</v>
      </c>
      <c r="C5669" s="9" t="s">
        <v>15127</v>
      </c>
      <c r="D5669" s="10" t="s">
        <v>15128</v>
      </c>
      <c r="E5669" s="11" t="s">
        <v>15124</v>
      </c>
      <c r="F5669" s="6">
        <v>370255</v>
      </c>
      <c r="G5669" s="6" t="s">
        <v>8386</v>
      </c>
      <c r="H5669" s="16">
        <v>53476161.969999999</v>
      </c>
      <c r="I5669" s="12" t="s">
        <v>14975</v>
      </c>
      <c r="J5669" s="12" t="s">
        <v>13144</v>
      </c>
      <c r="K5669" s="15">
        <v>0</v>
      </c>
      <c r="L5669" s="13" t="s">
        <v>14</v>
      </c>
      <c r="M5669" s="7">
        <v>0.49</v>
      </c>
      <c r="N5669" s="17"/>
    </row>
    <row r="5670" spans="1:14" ht="63">
      <c r="A5670" s="6">
        <v>5668</v>
      </c>
      <c r="B5670" s="8" t="s">
        <v>14873</v>
      </c>
      <c r="C5670" s="9" t="s">
        <v>15099</v>
      </c>
      <c r="D5670" s="10" t="s">
        <v>10592</v>
      </c>
      <c r="E5670" s="11" t="s">
        <v>15129</v>
      </c>
      <c r="F5670" s="6">
        <v>422667</v>
      </c>
      <c r="G5670" s="6" t="s">
        <v>8386</v>
      </c>
      <c r="H5670" s="16">
        <v>8145794</v>
      </c>
      <c r="I5670" s="12" t="s">
        <v>2584</v>
      </c>
      <c r="J5670" s="12" t="s">
        <v>10225</v>
      </c>
      <c r="K5670" s="15">
        <v>50</v>
      </c>
      <c r="L5670" s="13" t="s">
        <v>15</v>
      </c>
      <c r="M5670" s="7">
        <v>1</v>
      </c>
      <c r="N5670" s="17"/>
    </row>
    <row r="5671" spans="1:14" ht="63">
      <c r="A5671" s="6">
        <v>5669</v>
      </c>
      <c r="B5671" s="8" t="s">
        <v>14873</v>
      </c>
      <c r="C5671" s="9" t="s">
        <v>15130</v>
      </c>
      <c r="D5671" s="10" t="s">
        <v>15082</v>
      </c>
      <c r="E5671" s="11" t="s">
        <v>15131</v>
      </c>
      <c r="F5671" s="6">
        <v>434686</v>
      </c>
      <c r="G5671" s="6" t="s">
        <v>8386</v>
      </c>
      <c r="H5671" s="16">
        <v>5264320.5</v>
      </c>
      <c r="I5671" s="12">
        <v>43984</v>
      </c>
      <c r="J5671" s="12">
        <v>44231</v>
      </c>
      <c r="K5671" s="15">
        <v>0</v>
      </c>
      <c r="L5671" s="13" t="s">
        <v>15</v>
      </c>
      <c r="M5671" s="7">
        <v>1</v>
      </c>
      <c r="N5671" s="17"/>
    </row>
    <row r="5672" spans="1:14" ht="110.25">
      <c r="A5672" s="6">
        <v>5670</v>
      </c>
      <c r="B5672" s="8" t="s">
        <v>14873</v>
      </c>
      <c r="C5672" s="9" t="s">
        <v>15132</v>
      </c>
      <c r="D5672" s="10" t="s">
        <v>15133</v>
      </c>
      <c r="E5672" s="11" t="s">
        <v>18338</v>
      </c>
      <c r="F5672" s="6">
        <v>469073</v>
      </c>
      <c r="G5672" s="6" t="s">
        <v>8386</v>
      </c>
      <c r="H5672" s="16">
        <v>6196813.9000000004</v>
      </c>
      <c r="I5672" s="12" t="s">
        <v>1335</v>
      </c>
      <c r="J5672" s="12" t="s">
        <v>932</v>
      </c>
      <c r="K5672" s="15">
        <v>0</v>
      </c>
      <c r="L5672" s="13" t="s">
        <v>15</v>
      </c>
      <c r="M5672" s="7">
        <v>1</v>
      </c>
      <c r="N5672" s="17"/>
    </row>
    <row r="5673" spans="1:14" ht="63">
      <c r="A5673" s="6">
        <v>5671</v>
      </c>
      <c r="B5673" s="8" t="s">
        <v>14873</v>
      </c>
      <c r="C5673" s="9" t="s">
        <v>15134</v>
      </c>
      <c r="D5673" s="10" t="s">
        <v>15135</v>
      </c>
      <c r="E5673" s="11" t="s">
        <v>15136</v>
      </c>
      <c r="F5673" s="6">
        <v>476902</v>
      </c>
      <c r="G5673" s="6" t="s">
        <v>8386</v>
      </c>
      <c r="H5673" s="16">
        <v>2784751.15</v>
      </c>
      <c r="I5673" s="12" t="s">
        <v>10801</v>
      </c>
      <c r="J5673" s="12" t="s">
        <v>10658</v>
      </c>
      <c r="K5673" s="15">
        <v>0</v>
      </c>
      <c r="L5673" s="13" t="s">
        <v>15</v>
      </c>
      <c r="M5673" s="7">
        <v>1</v>
      </c>
      <c r="N5673" s="17"/>
    </row>
    <row r="5674" spans="1:14" ht="63">
      <c r="A5674" s="6">
        <v>5672</v>
      </c>
      <c r="B5674" s="8" t="s">
        <v>14873</v>
      </c>
      <c r="C5674" s="9" t="s">
        <v>15137</v>
      </c>
      <c r="D5674" s="10" t="s">
        <v>15138</v>
      </c>
      <c r="E5674" s="11" t="s">
        <v>15139</v>
      </c>
      <c r="F5674" s="6">
        <v>469069</v>
      </c>
      <c r="G5674" s="6" t="s">
        <v>8386</v>
      </c>
      <c r="H5674" s="16">
        <v>16370807</v>
      </c>
      <c r="I5674" s="12" t="s">
        <v>9429</v>
      </c>
      <c r="J5674" s="12" t="s">
        <v>11355</v>
      </c>
      <c r="K5674" s="15">
        <v>0</v>
      </c>
      <c r="L5674" s="13" t="s">
        <v>15</v>
      </c>
      <c r="M5674" s="7">
        <v>1</v>
      </c>
      <c r="N5674" s="17"/>
    </row>
    <row r="5675" spans="1:14" ht="126">
      <c r="A5675" s="6">
        <v>5673</v>
      </c>
      <c r="B5675" s="8" t="s">
        <v>14873</v>
      </c>
      <c r="C5675" s="9" t="s">
        <v>15140</v>
      </c>
      <c r="D5675" s="10" t="s">
        <v>10592</v>
      </c>
      <c r="E5675" s="11" t="s">
        <v>18339</v>
      </c>
      <c r="F5675" s="6">
        <v>301689</v>
      </c>
      <c r="G5675" s="6" t="s">
        <v>8386</v>
      </c>
      <c r="H5675" s="16">
        <v>22938772.420000002</v>
      </c>
      <c r="I5675" s="12" t="s">
        <v>9677</v>
      </c>
      <c r="J5675" s="12" t="s">
        <v>15141</v>
      </c>
      <c r="K5675" s="15">
        <f>82+49+29</f>
        <v>160</v>
      </c>
      <c r="L5675" s="13" t="s">
        <v>15</v>
      </c>
      <c r="M5675" s="7">
        <v>1</v>
      </c>
      <c r="N5675" s="17"/>
    </row>
    <row r="5676" spans="1:14" ht="283.5">
      <c r="A5676" s="6">
        <v>5674</v>
      </c>
      <c r="B5676" s="8" t="s">
        <v>14873</v>
      </c>
      <c r="C5676" s="9" t="s">
        <v>15010</v>
      </c>
      <c r="D5676" s="10" t="s">
        <v>14978</v>
      </c>
      <c r="E5676" s="11" t="s">
        <v>18340</v>
      </c>
      <c r="F5676" s="6">
        <v>301690</v>
      </c>
      <c r="G5676" s="6" t="s">
        <v>8386</v>
      </c>
      <c r="H5676" s="16">
        <v>27988286.916000001</v>
      </c>
      <c r="I5676" s="12" t="s">
        <v>10671</v>
      </c>
      <c r="J5676" s="12" t="s">
        <v>10092</v>
      </c>
      <c r="K5676" s="15">
        <f>48+10+46</f>
        <v>104</v>
      </c>
      <c r="L5676" s="13" t="s">
        <v>15</v>
      </c>
      <c r="M5676" s="7">
        <v>1</v>
      </c>
      <c r="N5676" s="17"/>
    </row>
    <row r="5677" spans="1:14" ht="173.25">
      <c r="A5677" s="6">
        <v>5675</v>
      </c>
      <c r="B5677" s="8" t="s">
        <v>14873</v>
      </c>
      <c r="C5677" s="9" t="s">
        <v>15104</v>
      </c>
      <c r="D5677" s="10" t="s">
        <v>14884</v>
      </c>
      <c r="E5677" s="11" t="s">
        <v>18341</v>
      </c>
      <c r="F5677" s="6">
        <v>342840</v>
      </c>
      <c r="G5677" s="6" t="s">
        <v>8386</v>
      </c>
      <c r="H5677" s="16">
        <v>24967876.853</v>
      </c>
      <c r="I5677" s="12" t="s">
        <v>13202</v>
      </c>
      <c r="J5677" s="12" t="s">
        <v>15142</v>
      </c>
      <c r="K5677" s="15">
        <v>0</v>
      </c>
      <c r="L5677" s="13" t="s">
        <v>15</v>
      </c>
      <c r="M5677" s="7">
        <v>1</v>
      </c>
      <c r="N5677" s="17"/>
    </row>
    <row r="5678" spans="1:14" ht="47.25">
      <c r="A5678" s="6">
        <v>5676</v>
      </c>
      <c r="B5678" s="8" t="s">
        <v>14873</v>
      </c>
      <c r="C5678" s="9" t="s">
        <v>15143</v>
      </c>
      <c r="D5678" s="10" t="s">
        <v>15144</v>
      </c>
      <c r="E5678" s="11" t="s">
        <v>15145</v>
      </c>
      <c r="F5678" s="6">
        <v>378066</v>
      </c>
      <c r="G5678" s="6" t="s">
        <v>8386</v>
      </c>
      <c r="H5678" s="16">
        <v>3973983.95</v>
      </c>
      <c r="I5678" s="12" t="s">
        <v>13199</v>
      </c>
      <c r="J5678" s="12" t="s">
        <v>13134</v>
      </c>
      <c r="K5678" s="15">
        <v>0</v>
      </c>
      <c r="L5678" s="13" t="s">
        <v>15</v>
      </c>
      <c r="M5678" s="7">
        <v>1</v>
      </c>
      <c r="N5678" s="17"/>
    </row>
    <row r="5679" spans="1:14" ht="189">
      <c r="A5679" s="6">
        <v>5677</v>
      </c>
      <c r="B5679" s="8" t="s">
        <v>14873</v>
      </c>
      <c r="C5679" s="9" t="s">
        <v>15146</v>
      </c>
      <c r="D5679" s="10" t="s">
        <v>15128</v>
      </c>
      <c r="E5679" s="11" t="s">
        <v>18342</v>
      </c>
      <c r="F5679" s="6">
        <v>381891</v>
      </c>
      <c r="G5679" s="6" t="s">
        <v>8386</v>
      </c>
      <c r="H5679" s="16">
        <v>14641493.119000001</v>
      </c>
      <c r="I5679" s="12" t="s">
        <v>942</v>
      </c>
      <c r="J5679" s="12" t="s">
        <v>14997</v>
      </c>
      <c r="K5679" s="15">
        <v>0</v>
      </c>
      <c r="L5679" s="13" t="s">
        <v>15</v>
      </c>
      <c r="M5679" s="7">
        <v>1</v>
      </c>
      <c r="N5679" s="17"/>
    </row>
    <row r="5680" spans="1:14" ht="189">
      <c r="A5680" s="6">
        <v>5678</v>
      </c>
      <c r="B5680" s="8" t="s">
        <v>14873</v>
      </c>
      <c r="C5680" s="9" t="s">
        <v>15010</v>
      </c>
      <c r="D5680" s="10" t="s">
        <v>14978</v>
      </c>
      <c r="E5680" s="11" t="s">
        <v>18343</v>
      </c>
      <c r="F5680" s="6">
        <v>388339</v>
      </c>
      <c r="G5680" s="6" t="s">
        <v>8386</v>
      </c>
      <c r="H5680" s="16">
        <v>14649225.279999999</v>
      </c>
      <c r="I5680" s="12" t="s">
        <v>14971</v>
      </c>
      <c r="J5680" s="12" t="s">
        <v>10484</v>
      </c>
      <c r="K5680" s="15">
        <v>0</v>
      </c>
      <c r="L5680" s="13" t="s">
        <v>15</v>
      </c>
      <c r="M5680" s="7">
        <v>1</v>
      </c>
      <c r="N5680" s="17"/>
    </row>
    <row r="5681" spans="1:14" ht="114">
      <c r="A5681" s="6">
        <v>5679</v>
      </c>
      <c r="B5681" s="8" t="s">
        <v>14873</v>
      </c>
      <c r="C5681" s="9" t="s">
        <v>15147</v>
      </c>
      <c r="D5681" s="10" t="s">
        <v>15148</v>
      </c>
      <c r="E5681" s="11" t="s">
        <v>18344</v>
      </c>
      <c r="F5681" s="6">
        <v>446229</v>
      </c>
      <c r="G5681" s="6" t="s">
        <v>8386</v>
      </c>
      <c r="H5681" s="16">
        <v>5838819.7000000002</v>
      </c>
      <c r="I5681" s="12" t="s">
        <v>13131</v>
      </c>
      <c r="J5681" s="12" t="s">
        <v>13164</v>
      </c>
      <c r="K5681" s="15">
        <v>3.78</v>
      </c>
      <c r="L5681" s="13" t="s">
        <v>15</v>
      </c>
      <c r="M5681" s="7">
        <v>1</v>
      </c>
      <c r="N5681" s="17"/>
    </row>
    <row r="5682" spans="1:14" ht="60">
      <c r="A5682" s="6">
        <v>5680</v>
      </c>
      <c r="B5682" s="8" t="s">
        <v>14873</v>
      </c>
      <c r="C5682" s="9" t="s">
        <v>15149</v>
      </c>
      <c r="D5682" s="10" t="s">
        <v>15150</v>
      </c>
      <c r="E5682" s="11" t="s">
        <v>15151</v>
      </c>
      <c r="F5682" s="6">
        <v>446232</v>
      </c>
      <c r="G5682" s="6" t="s">
        <v>8386</v>
      </c>
      <c r="H5682" s="16">
        <v>4903959.8499999996</v>
      </c>
      <c r="I5682" s="12" t="s">
        <v>707</v>
      </c>
      <c r="J5682" s="12">
        <v>44502</v>
      </c>
      <c r="K5682" s="15">
        <v>9.1999999999999993</v>
      </c>
      <c r="L5682" s="13" t="s">
        <v>15</v>
      </c>
      <c r="M5682" s="7">
        <v>1</v>
      </c>
      <c r="N5682" s="17"/>
    </row>
    <row r="5683" spans="1:14" ht="78.75">
      <c r="A5683" s="6">
        <v>5681</v>
      </c>
      <c r="B5683" s="8" t="s">
        <v>14873</v>
      </c>
      <c r="C5683" s="9" t="s">
        <v>15152</v>
      </c>
      <c r="D5683" s="10" t="s">
        <v>15153</v>
      </c>
      <c r="E5683" s="11" t="s">
        <v>15154</v>
      </c>
      <c r="F5683" s="6">
        <v>450348</v>
      </c>
      <c r="G5683" s="6" t="s">
        <v>8386</v>
      </c>
      <c r="H5683" s="16">
        <v>6659772.6500000004</v>
      </c>
      <c r="I5683" s="12" t="s">
        <v>13131</v>
      </c>
      <c r="J5683" s="12" t="s">
        <v>13164</v>
      </c>
      <c r="K5683" s="15">
        <v>0</v>
      </c>
      <c r="L5683" s="13" t="s">
        <v>15</v>
      </c>
      <c r="M5683" s="7">
        <v>1</v>
      </c>
      <c r="N5683" s="17"/>
    </row>
    <row r="5684" spans="1:14" ht="63">
      <c r="A5684" s="6">
        <v>5682</v>
      </c>
      <c r="B5684" s="8" t="s">
        <v>14873</v>
      </c>
      <c r="C5684" s="9" t="s">
        <v>15155</v>
      </c>
      <c r="D5684" s="10" t="s">
        <v>15156</v>
      </c>
      <c r="E5684" s="11" t="s">
        <v>15157</v>
      </c>
      <c r="F5684" s="6">
        <v>476900</v>
      </c>
      <c r="G5684" s="6" t="s">
        <v>8386</v>
      </c>
      <c r="H5684" s="16">
        <v>9790266.8000000007</v>
      </c>
      <c r="I5684" s="12">
        <v>44083</v>
      </c>
      <c r="J5684" s="12">
        <v>44232</v>
      </c>
      <c r="K5684" s="15">
        <v>0</v>
      </c>
      <c r="L5684" s="13" t="s">
        <v>15</v>
      </c>
      <c r="M5684" s="7">
        <v>1</v>
      </c>
      <c r="N5684" s="17"/>
    </row>
    <row r="5685" spans="1:14" ht="75.75">
      <c r="A5685" s="6">
        <v>5683</v>
      </c>
      <c r="B5685" s="8" t="s">
        <v>14873</v>
      </c>
      <c r="C5685" s="9" t="s">
        <v>15099</v>
      </c>
      <c r="D5685" s="10" t="s">
        <v>10592</v>
      </c>
      <c r="E5685" s="11" t="s">
        <v>15158</v>
      </c>
      <c r="F5685" s="6">
        <v>391739</v>
      </c>
      <c r="G5685" s="6" t="s">
        <v>8386</v>
      </c>
      <c r="H5685" s="16">
        <v>61269663.960000001</v>
      </c>
      <c r="I5685" s="12">
        <v>43915</v>
      </c>
      <c r="J5685" s="12">
        <v>44252</v>
      </c>
      <c r="K5685" s="15">
        <v>0</v>
      </c>
      <c r="L5685" s="13" t="s">
        <v>15</v>
      </c>
      <c r="M5685" s="7">
        <v>1</v>
      </c>
      <c r="N5685" s="17"/>
    </row>
    <row r="5686" spans="1:14" ht="75.75">
      <c r="A5686" s="6">
        <v>5684</v>
      </c>
      <c r="B5686" s="8" t="s">
        <v>14873</v>
      </c>
      <c r="C5686" s="9" t="s">
        <v>15159</v>
      </c>
      <c r="D5686" s="10" t="s">
        <v>15066</v>
      </c>
      <c r="E5686" s="11" t="s">
        <v>15160</v>
      </c>
      <c r="F5686" s="6">
        <v>435907</v>
      </c>
      <c r="G5686" s="6" t="s">
        <v>8386</v>
      </c>
      <c r="H5686" s="16">
        <v>6213809.4000000004</v>
      </c>
      <c r="I5686" s="12">
        <v>43989</v>
      </c>
      <c r="J5686" s="12">
        <v>44236</v>
      </c>
      <c r="K5686" s="15">
        <v>0</v>
      </c>
      <c r="L5686" s="13" t="s">
        <v>15</v>
      </c>
      <c r="M5686" s="7">
        <v>1</v>
      </c>
      <c r="N5686" s="17"/>
    </row>
    <row r="5687" spans="1:14" ht="203.25">
      <c r="A5687" s="6">
        <v>5685</v>
      </c>
      <c r="B5687" s="8" t="s">
        <v>14873</v>
      </c>
      <c r="C5687" s="9" t="s">
        <v>15161</v>
      </c>
      <c r="D5687" s="10" t="s">
        <v>10755</v>
      </c>
      <c r="E5687" s="11" t="s">
        <v>18345</v>
      </c>
      <c r="F5687" s="6">
        <v>410003</v>
      </c>
      <c r="G5687" s="6" t="s">
        <v>8386</v>
      </c>
      <c r="H5687" s="16">
        <v>24918706.842999998</v>
      </c>
      <c r="I5687" s="12" t="s">
        <v>2545</v>
      </c>
      <c r="J5687" s="12" t="s">
        <v>10596</v>
      </c>
      <c r="K5687" s="15">
        <v>0</v>
      </c>
      <c r="L5687" s="13" t="s">
        <v>15</v>
      </c>
      <c r="M5687" s="7">
        <v>1</v>
      </c>
      <c r="N5687" s="17"/>
    </row>
    <row r="5688" spans="1:14" ht="75.75">
      <c r="A5688" s="6">
        <v>5686</v>
      </c>
      <c r="B5688" s="8" t="s">
        <v>14873</v>
      </c>
      <c r="C5688" s="9" t="s">
        <v>15162</v>
      </c>
      <c r="D5688" s="10" t="s">
        <v>10813</v>
      </c>
      <c r="E5688" s="11" t="s">
        <v>15163</v>
      </c>
      <c r="F5688" s="6">
        <v>435908</v>
      </c>
      <c r="G5688" s="6" t="s">
        <v>8386</v>
      </c>
      <c r="H5688" s="16">
        <v>7388654.4500000002</v>
      </c>
      <c r="I5688" s="12" t="s">
        <v>1047</v>
      </c>
      <c r="J5688" s="12" t="s">
        <v>1355</v>
      </c>
      <c r="K5688" s="15">
        <v>0</v>
      </c>
      <c r="L5688" s="13" t="s">
        <v>15</v>
      </c>
      <c r="M5688" s="7">
        <v>1</v>
      </c>
      <c r="N5688" s="17"/>
    </row>
    <row r="5689" spans="1:14" ht="63">
      <c r="A5689" s="6">
        <v>5687</v>
      </c>
      <c r="B5689" s="8" t="s">
        <v>14873</v>
      </c>
      <c r="C5689" s="9" t="s">
        <v>15164</v>
      </c>
      <c r="D5689" s="10" t="s">
        <v>14887</v>
      </c>
      <c r="E5689" s="11" t="s">
        <v>15165</v>
      </c>
      <c r="F5689" s="6">
        <v>480808</v>
      </c>
      <c r="G5689" s="6" t="s">
        <v>8386</v>
      </c>
      <c r="H5689" s="16">
        <v>6914331.1500000004</v>
      </c>
      <c r="I5689" s="12">
        <v>43962</v>
      </c>
      <c r="J5689" s="12">
        <v>44505</v>
      </c>
      <c r="K5689" s="15">
        <v>0</v>
      </c>
      <c r="L5689" s="13" t="s">
        <v>15</v>
      </c>
      <c r="M5689" s="7">
        <v>1</v>
      </c>
      <c r="N5689" s="17"/>
    </row>
    <row r="5690" spans="1:14" ht="78.75">
      <c r="A5690" s="6">
        <v>5688</v>
      </c>
      <c r="B5690" s="8" t="s">
        <v>14873</v>
      </c>
      <c r="C5690" s="9" t="s">
        <v>15166</v>
      </c>
      <c r="D5690" s="10" t="s">
        <v>15167</v>
      </c>
      <c r="E5690" s="11" t="s">
        <v>15168</v>
      </c>
      <c r="F5690" s="6">
        <v>469072</v>
      </c>
      <c r="G5690" s="6" t="s">
        <v>8386</v>
      </c>
      <c r="H5690" s="16">
        <v>18099913.677999999</v>
      </c>
      <c r="I5690" s="12" t="s">
        <v>1528</v>
      </c>
      <c r="J5690" s="12" t="s">
        <v>10851</v>
      </c>
      <c r="K5690" s="15">
        <v>0</v>
      </c>
      <c r="L5690" s="13" t="s">
        <v>826</v>
      </c>
      <c r="M5690" s="7">
        <v>1</v>
      </c>
      <c r="N5690" s="17"/>
    </row>
    <row r="5691" spans="1:14" ht="78.75">
      <c r="A5691" s="6">
        <v>5689</v>
      </c>
      <c r="B5691" s="8" t="s">
        <v>14873</v>
      </c>
      <c r="C5691" s="9" t="s">
        <v>15169</v>
      </c>
      <c r="D5691" s="10" t="s">
        <v>15170</v>
      </c>
      <c r="E5691" s="11" t="s">
        <v>15168</v>
      </c>
      <c r="F5691" s="6">
        <v>469072</v>
      </c>
      <c r="G5691" s="6" t="s">
        <v>8386</v>
      </c>
      <c r="H5691" s="16">
        <v>18099913.677999999</v>
      </c>
      <c r="I5691" s="12" t="s">
        <v>1528</v>
      </c>
      <c r="J5691" s="12" t="s">
        <v>10851</v>
      </c>
      <c r="K5691" s="15">
        <v>0</v>
      </c>
      <c r="L5691" s="13" t="s">
        <v>826</v>
      </c>
      <c r="M5691" s="7">
        <v>0.85</v>
      </c>
      <c r="N5691" s="17"/>
    </row>
    <row r="5692" spans="1:14" ht="78.75">
      <c r="A5692" s="6">
        <v>5690</v>
      </c>
      <c r="B5692" s="8" t="s">
        <v>14873</v>
      </c>
      <c r="C5692" s="9" t="s">
        <v>15171</v>
      </c>
      <c r="D5692" s="10" t="s">
        <v>15172</v>
      </c>
      <c r="E5692" s="11" t="s">
        <v>15168</v>
      </c>
      <c r="F5692" s="6">
        <v>469072</v>
      </c>
      <c r="G5692" s="6" t="s">
        <v>8386</v>
      </c>
      <c r="H5692" s="16">
        <v>18099913.677999999</v>
      </c>
      <c r="I5692" s="12" t="s">
        <v>1528</v>
      </c>
      <c r="J5692" s="12" t="s">
        <v>10851</v>
      </c>
      <c r="K5692" s="15">
        <v>0</v>
      </c>
      <c r="L5692" s="13" t="s">
        <v>826</v>
      </c>
      <c r="M5692" s="7">
        <v>0.15</v>
      </c>
      <c r="N5692" s="17"/>
    </row>
    <row r="5693" spans="1:14" ht="94.5">
      <c r="A5693" s="6">
        <v>5691</v>
      </c>
      <c r="B5693" s="8" t="s">
        <v>14873</v>
      </c>
      <c r="C5693" s="9" t="s">
        <v>15173</v>
      </c>
      <c r="D5693" s="10" t="s">
        <v>13162</v>
      </c>
      <c r="E5693" s="11" t="s">
        <v>15174</v>
      </c>
      <c r="F5693" s="6">
        <v>469071</v>
      </c>
      <c r="G5693" s="6" t="s">
        <v>8386</v>
      </c>
      <c r="H5693" s="16">
        <v>20687710.379000001</v>
      </c>
      <c r="I5693" s="12">
        <v>44145</v>
      </c>
      <c r="J5693" s="12" t="s">
        <v>18346</v>
      </c>
      <c r="K5693" s="15">
        <v>0</v>
      </c>
      <c r="L5693" s="13" t="s">
        <v>15</v>
      </c>
      <c r="M5693" s="7">
        <v>1</v>
      </c>
      <c r="N5693" s="17"/>
    </row>
    <row r="5694" spans="1:14" ht="63">
      <c r="A5694" s="6">
        <v>5692</v>
      </c>
      <c r="B5694" s="8" t="s">
        <v>14873</v>
      </c>
      <c r="C5694" s="9" t="s">
        <v>15175</v>
      </c>
      <c r="D5694" s="10" t="s">
        <v>15176</v>
      </c>
      <c r="E5694" s="11" t="s">
        <v>15177</v>
      </c>
      <c r="F5694" s="6">
        <v>476899</v>
      </c>
      <c r="G5694" s="6" t="s">
        <v>8386</v>
      </c>
      <c r="H5694" s="16">
        <v>9290919.25</v>
      </c>
      <c r="I5694" s="12" t="s">
        <v>10801</v>
      </c>
      <c r="J5694" s="12" t="s">
        <v>10658</v>
      </c>
      <c r="K5694" s="15">
        <v>0</v>
      </c>
      <c r="L5694" s="13" t="s">
        <v>15</v>
      </c>
      <c r="M5694" s="7">
        <v>1</v>
      </c>
      <c r="N5694" s="17"/>
    </row>
    <row r="5695" spans="1:14" ht="204.75">
      <c r="A5695" s="6">
        <v>5693</v>
      </c>
      <c r="B5695" s="8" t="s">
        <v>14873</v>
      </c>
      <c r="C5695" s="9" t="s">
        <v>15099</v>
      </c>
      <c r="D5695" s="10" t="s">
        <v>10592</v>
      </c>
      <c r="E5695" s="11" t="s">
        <v>18347</v>
      </c>
      <c r="F5695" s="6">
        <v>298851</v>
      </c>
      <c r="G5695" s="6" t="s">
        <v>8386</v>
      </c>
      <c r="H5695" s="16">
        <v>29563706.890000001</v>
      </c>
      <c r="I5695" s="12">
        <v>43674</v>
      </c>
      <c r="J5695" s="12">
        <v>43951</v>
      </c>
      <c r="K5695" s="15">
        <f>87.9+73+52+22</f>
        <v>234.9</v>
      </c>
      <c r="L5695" s="13" t="s">
        <v>15</v>
      </c>
      <c r="M5695" s="7">
        <v>1</v>
      </c>
      <c r="N5695" s="17"/>
    </row>
    <row r="5696" spans="1:14" ht="47.25">
      <c r="A5696" s="6">
        <v>5694</v>
      </c>
      <c r="B5696" s="8" t="s">
        <v>14873</v>
      </c>
      <c r="C5696" s="9" t="s">
        <v>14862</v>
      </c>
      <c r="D5696" s="10" t="s">
        <v>12035</v>
      </c>
      <c r="E5696" s="11" t="s">
        <v>15178</v>
      </c>
      <c r="F5696" s="6">
        <v>301687</v>
      </c>
      <c r="G5696" s="6" t="s">
        <v>8386</v>
      </c>
      <c r="H5696" s="16">
        <v>25745702.852000002</v>
      </c>
      <c r="I5696" s="12">
        <v>43685</v>
      </c>
      <c r="J5696" s="12">
        <v>43886</v>
      </c>
      <c r="K5696" s="15">
        <v>0</v>
      </c>
      <c r="L5696" s="13" t="s">
        <v>15</v>
      </c>
      <c r="M5696" s="7">
        <v>1</v>
      </c>
      <c r="N5696" s="17"/>
    </row>
    <row r="5697" spans="1:14" ht="141.75">
      <c r="A5697" s="6">
        <v>5695</v>
      </c>
      <c r="B5697" s="8" t="s">
        <v>14873</v>
      </c>
      <c r="C5697" s="9" t="s">
        <v>15104</v>
      </c>
      <c r="D5697" s="10" t="s">
        <v>14884</v>
      </c>
      <c r="E5697" s="11" t="s">
        <v>18348</v>
      </c>
      <c r="F5697" s="6">
        <v>301686</v>
      </c>
      <c r="G5697" s="6" t="s">
        <v>8386</v>
      </c>
      <c r="H5697" s="16">
        <v>24498080.782000002</v>
      </c>
      <c r="I5697" s="12">
        <v>43683</v>
      </c>
      <c r="J5697" s="12">
        <v>43917</v>
      </c>
      <c r="K5697" s="15">
        <v>0</v>
      </c>
      <c r="L5697" s="13" t="s">
        <v>15</v>
      </c>
      <c r="M5697" s="7">
        <v>1</v>
      </c>
      <c r="N5697" s="17"/>
    </row>
    <row r="5698" spans="1:14" ht="204.75">
      <c r="A5698" s="6">
        <v>5696</v>
      </c>
      <c r="B5698" s="8" t="s">
        <v>14873</v>
      </c>
      <c r="C5698" s="9" t="s">
        <v>15179</v>
      </c>
      <c r="D5698" s="10" t="s">
        <v>12035</v>
      </c>
      <c r="E5698" s="11" t="s">
        <v>18349</v>
      </c>
      <c r="F5698" s="6">
        <v>307082</v>
      </c>
      <c r="G5698" s="6" t="s">
        <v>8386</v>
      </c>
      <c r="H5698" s="16">
        <v>24175597.778999999</v>
      </c>
      <c r="I5698" s="12" t="s">
        <v>13132</v>
      </c>
      <c r="J5698" s="12" t="s">
        <v>2584</v>
      </c>
      <c r="K5698" s="15">
        <v>0</v>
      </c>
      <c r="L5698" s="13" t="s">
        <v>15</v>
      </c>
      <c r="M5698" s="7">
        <v>1</v>
      </c>
      <c r="N5698" s="17"/>
    </row>
    <row r="5699" spans="1:14" ht="63">
      <c r="A5699" s="6">
        <v>5697</v>
      </c>
      <c r="B5699" s="8" t="s">
        <v>14873</v>
      </c>
      <c r="C5699" s="9" t="s">
        <v>15099</v>
      </c>
      <c r="D5699" s="10" t="s">
        <v>10592</v>
      </c>
      <c r="E5699" s="11" t="s">
        <v>15180</v>
      </c>
      <c r="F5699" s="6">
        <v>349489</v>
      </c>
      <c r="G5699" s="6" t="s">
        <v>8386</v>
      </c>
      <c r="H5699" s="16">
        <v>35315009.328000002</v>
      </c>
      <c r="I5699" s="12" t="s">
        <v>13214</v>
      </c>
      <c r="J5699" s="12" t="s">
        <v>15181</v>
      </c>
      <c r="K5699" s="15">
        <v>20</v>
      </c>
      <c r="L5699" s="13" t="s">
        <v>15</v>
      </c>
      <c r="M5699" s="7">
        <v>1</v>
      </c>
      <c r="N5699" s="17"/>
    </row>
    <row r="5700" spans="1:14" ht="94.5">
      <c r="A5700" s="6">
        <v>5698</v>
      </c>
      <c r="B5700" s="8" t="s">
        <v>14873</v>
      </c>
      <c r="C5700" s="9" t="s">
        <v>15161</v>
      </c>
      <c r="D5700" s="10" t="s">
        <v>10755</v>
      </c>
      <c r="E5700" s="11" t="s">
        <v>18350</v>
      </c>
      <c r="F5700" s="6">
        <v>349490</v>
      </c>
      <c r="G5700" s="6" t="s">
        <v>8386</v>
      </c>
      <c r="H5700" s="16">
        <v>16220123.402000001</v>
      </c>
      <c r="I5700" s="12" t="s">
        <v>1178</v>
      </c>
      <c r="J5700" s="12">
        <v>44060</v>
      </c>
      <c r="K5700" s="15">
        <v>0</v>
      </c>
      <c r="L5700" s="13" t="s">
        <v>15</v>
      </c>
      <c r="M5700" s="7">
        <v>1</v>
      </c>
      <c r="N5700" s="17"/>
    </row>
    <row r="5701" spans="1:14" ht="126">
      <c r="A5701" s="6">
        <v>5699</v>
      </c>
      <c r="B5701" s="8" t="s">
        <v>14873</v>
      </c>
      <c r="C5701" s="9" t="s">
        <v>15182</v>
      </c>
      <c r="D5701" s="10" t="s">
        <v>15183</v>
      </c>
      <c r="E5701" s="11" t="s">
        <v>18351</v>
      </c>
      <c r="F5701" s="6">
        <v>349491</v>
      </c>
      <c r="G5701" s="6" t="s">
        <v>8386</v>
      </c>
      <c r="H5701" s="16">
        <v>15684724.632999999</v>
      </c>
      <c r="I5701" s="12" t="s">
        <v>13169</v>
      </c>
      <c r="J5701" s="12">
        <v>44060</v>
      </c>
      <c r="K5701" s="15">
        <v>7</v>
      </c>
      <c r="L5701" s="13" t="s">
        <v>15</v>
      </c>
      <c r="M5701" s="7">
        <v>1</v>
      </c>
      <c r="N5701" s="17"/>
    </row>
    <row r="5702" spans="1:14" ht="78.75">
      <c r="A5702" s="6">
        <v>5700</v>
      </c>
      <c r="B5702" s="8" t="s">
        <v>14873</v>
      </c>
      <c r="C5702" s="9" t="s">
        <v>15113</v>
      </c>
      <c r="D5702" s="10" t="s">
        <v>14892</v>
      </c>
      <c r="E5702" s="11" t="s">
        <v>15184</v>
      </c>
      <c r="F5702" s="6">
        <v>349488</v>
      </c>
      <c r="G5702" s="6" t="s">
        <v>8386</v>
      </c>
      <c r="H5702" s="16">
        <v>28702456.348000001</v>
      </c>
      <c r="I5702" s="12" t="s">
        <v>15185</v>
      </c>
      <c r="J5702" s="12">
        <v>44074</v>
      </c>
      <c r="K5702" s="15">
        <v>7</v>
      </c>
      <c r="L5702" s="13" t="s">
        <v>15</v>
      </c>
      <c r="M5702" s="7">
        <v>1</v>
      </c>
      <c r="N5702" s="17"/>
    </row>
    <row r="5703" spans="1:14" ht="94.5">
      <c r="A5703" s="6">
        <v>5701</v>
      </c>
      <c r="B5703" s="8" t="s">
        <v>14873</v>
      </c>
      <c r="C5703" s="9" t="s">
        <v>15186</v>
      </c>
      <c r="D5703" s="10" t="s">
        <v>15187</v>
      </c>
      <c r="E5703" s="11" t="s">
        <v>18352</v>
      </c>
      <c r="F5703" s="6">
        <v>430461</v>
      </c>
      <c r="G5703" s="6" t="s">
        <v>8386</v>
      </c>
      <c r="H5703" s="16">
        <v>12315091.300000001</v>
      </c>
      <c r="I5703" s="12">
        <v>43996</v>
      </c>
      <c r="J5703" s="12">
        <v>44236</v>
      </c>
      <c r="K5703" s="15">
        <v>0</v>
      </c>
      <c r="L5703" s="13" t="s">
        <v>15</v>
      </c>
      <c r="M5703" s="7">
        <v>1</v>
      </c>
      <c r="N5703" s="17"/>
    </row>
    <row r="5704" spans="1:14" ht="101.25">
      <c r="A5704" s="6">
        <v>5702</v>
      </c>
      <c r="B5704" s="8" t="s">
        <v>14873</v>
      </c>
      <c r="C5704" s="9" t="s">
        <v>15099</v>
      </c>
      <c r="D5704" s="10" t="s">
        <v>10592</v>
      </c>
      <c r="E5704" s="11" t="s">
        <v>18353</v>
      </c>
      <c r="F5704" s="6">
        <v>409110</v>
      </c>
      <c r="G5704" s="6" t="s">
        <v>8386</v>
      </c>
      <c r="H5704" s="16">
        <v>30299634.914000001</v>
      </c>
      <c r="I5704" s="12" t="s">
        <v>13168</v>
      </c>
      <c r="J5704" s="12" t="s">
        <v>15188</v>
      </c>
      <c r="K5704" s="15">
        <v>0</v>
      </c>
      <c r="L5704" s="13" t="s">
        <v>15</v>
      </c>
      <c r="M5704" s="7">
        <v>1</v>
      </c>
      <c r="N5704" s="17"/>
    </row>
    <row r="5705" spans="1:14" ht="173.25">
      <c r="A5705" s="6">
        <v>5703</v>
      </c>
      <c r="B5705" s="8" t="s">
        <v>14873</v>
      </c>
      <c r="C5705" s="9" t="s">
        <v>15099</v>
      </c>
      <c r="D5705" s="10" t="s">
        <v>10592</v>
      </c>
      <c r="E5705" s="11" t="s">
        <v>18354</v>
      </c>
      <c r="F5705" s="6">
        <v>409111</v>
      </c>
      <c r="G5705" s="6" t="s">
        <v>8386</v>
      </c>
      <c r="H5705" s="16">
        <v>25998503.673999999</v>
      </c>
      <c r="I5705" s="12" t="s">
        <v>15189</v>
      </c>
      <c r="J5705" s="12" t="s">
        <v>15188</v>
      </c>
      <c r="K5705" s="15">
        <v>0</v>
      </c>
      <c r="L5705" s="13" t="s">
        <v>15</v>
      </c>
      <c r="M5705" s="7">
        <v>1</v>
      </c>
      <c r="N5705" s="17"/>
    </row>
    <row r="5706" spans="1:14" ht="267.75">
      <c r="A5706" s="6">
        <v>5704</v>
      </c>
      <c r="B5706" s="8" t="s">
        <v>14873</v>
      </c>
      <c r="C5706" s="9" t="s">
        <v>15099</v>
      </c>
      <c r="D5706" s="10" t="s">
        <v>10592</v>
      </c>
      <c r="E5706" s="11" t="s">
        <v>18355</v>
      </c>
      <c r="F5706" s="6">
        <v>322232</v>
      </c>
      <c r="G5706" s="6" t="s">
        <v>8386</v>
      </c>
      <c r="H5706" s="16">
        <v>30041418.381000001</v>
      </c>
      <c r="I5706" s="12" t="s">
        <v>13215</v>
      </c>
      <c r="J5706" s="12">
        <v>43974</v>
      </c>
      <c r="K5706" s="15">
        <f>20+60</f>
        <v>80</v>
      </c>
      <c r="L5706" s="13" t="s">
        <v>15</v>
      </c>
      <c r="M5706" s="7">
        <v>1</v>
      </c>
      <c r="N5706" s="17"/>
    </row>
    <row r="5707" spans="1:14" ht="173.25">
      <c r="A5707" s="6">
        <v>5705</v>
      </c>
      <c r="B5707" s="8" t="s">
        <v>14873</v>
      </c>
      <c r="C5707" s="9" t="s">
        <v>15025</v>
      </c>
      <c r="D5707" s="10" t="s">
        <v>14882</v>
      </c>
      <c r="E5707" s="11" t="s">
        <v>18356</v>
      </c>
      <c r="F5707" s="6">
        <v>322236</v>
      </c>
      <c r="G5707" s="6" t="s">
        <v>8386</v>
      </c>
      <c r="H5707" s="16">
        <v>20709982.462000001</v>
      </c>
      <c r="I5707" s="12" t="s">
        <v>10404</v>
      </c>
      <c r="J5707" s="12">
        <v>43998</v>
      </c>
      <c r="K5707" s="15">
        <v>66.5</v>
      </c>
      <c r="L5707" s="13" t="s">
        <v>15</v>
      </c>
      <c r="M5707" s="7">
        <v>1</v>
      </c>
      <c r="N5707" s="17"/>
    </row>
    <row r="5708" spans="1:14" ht="75.75">
      <c r="A5708" s="6">
        <v>5706</v>
      </c>
      <c r="B5708" s="8" t="s">
        <v>14873</v>
      </c>
      <c r="C5708" s="9" t="s">
        <v>15025</v>
      </c>
      <c r="D5708" s="10" t="s">
        <v>14882</v>
      </c>
      <c r="E5708" s="11" t="s">
        <v>15190</v>
      </c>
      <c r="F5708" s="6">
        <v>322233</v>
      </c>
      <c r="G5708" s="6" t="s">
        <v>8386</v>
      </c>
      <c r="H5708" s="16">
        <v>20430803</v>
      </c>
      <c r="I5708" s="12" t="s">
        <v>10404</v>
      </c>
      <c r="J5708" s="12">
        <v>44001</v>
      </c>
      <c r="K5708" s="15">
        <v>0</v>
      </c>
      <c r="L5708" s="13" t="s">
        <v>15</v>
      </c>
      <c r="M5708" s="7">
        <v>1</v>
      </c>
      <c r="N5708" s="17"/>
    </row>
    <row r="5709" spans="1:14" ht="299.25">
      <c r="A5709" s="6">
        <v>5707</v>
      </c>
      <c r="B5709" s="8" t="s">
        <v>14873</v>
      </c>
      <c r="C5709" s="9" t="s">
        <v>15191</v>
      </c>
      <c r="D5709" s="10" t="s">
        <v>15192</v>
      </c>
      <c r="E5709" s="11" t="s">
        <v>18357</v>
      </c>
      <c r="F5709" s="6">
        <v>322235</v>
      </c>
      <c r="G5709" s="6" t="s">
        <v>8386</v>
      </c>
      <c r="H5709" s="16">
        <v>27957399.761</v>
      </c>
      <c r="I5709" s="12" t="s">
        <v>13133</v>
      </c>
      <c r="J5709" s="12">
        <v>44008</v>
      </c>
      <c r="K5709" s="15">
        <v>48</v>
      </c>
      <c r="L5709" s="13" t="s">
        <v>15</v>
      </c>
      <c r="M5709" s="7">
        <v>1</v>
      </c>
      <c r="N5709" s="17"/>
    </row>
    <row r="5710" spans="1:14" ht="187.5">
      <c r="A5710" s="6">
        <v>5708</v>
      </c>
      <c r="B5710" s="8" t="s">
        <v>14873</v>
      </c>
      <c r="C5710" s="9" t="s">
        <v>15099</v>
      </c>
      <c r="D5710" s="10" t="s">
        <v>10592</v>
      </c>
      <c r="E5710" s="11" t="s">
        <v>18358</v>
      </c>
      <c r="F5710" s="6">
        <v>370253</v>
      </c>
      <c r="G5710" s="6" t="s">
        <v>8386</v>
      </c>
      <c r="H5710" s="16">
        <v>28276939.284000002</v>
      </c>
      <c r="I5710" s="12" t="s">
        <v>15193</v>
      </c>
      <c r="J5710" s="12" t="s">
        <v>15194</v>
      </c>
      <c r="K5710" s="15">
        <v>11</v>
      </c>
      <c r="L5710" s="13" t="s">
        <v>15</v>
      </c>
      <c r="M5710" s="7">
        <v>1</v>
      </c>
      <c r="N5710" s="17"/>
    </row>
    <row r="5711" spans="1:14" ht="75.75">
      <c r="A5711" s="6">
        <v>5709</v>
      </c>
      <c r="B5711" s="8" t="s">
        <v>14873</v>
      </c>
      <c r="C5711" s="9" t="s">
        <v>15195</v>
      </c>
      <c r="D5711" s="10" t="s">
        <v>15196</v>
      </c>
      <c r="E5711" s="11" t="s">
        <v>15197</v>
      </c>
      <c r="F5711" s="6">
        <v>415967</v>
      </c>
      <c r="G5711" s="6" t="s">
        <v>8386</v>
      </c>
      <c r="H5711" s="16">
        <v>8059995.7000000002</v>
      </c>
      <c r="I5711" s="12" t="s">
        <v>2584</v>
      </c>
      <c r="J5711" s="12" t="s">
        <v>2507</v>
      </c>
      <c r="K5711" s="15">
        <v>0</v>
      </c>
      <c r="L5711" s="13" t="s">
        <v>15</v>
      </c>
      <c r="M5711" s="7">
        <v>1</v>
      </c>
      <c r="N5711" s="17"/>
    </row>
    <row r="5712" spans="1:14" ht="63">
      <c r="A5712" s="6">
        <v>5710</v>
      </c>
      <c r="B5712" s="8" t="s">
        <v>14873</v>
      </c>
      <c r="C5712" s="9" t="s">
        <v>15198</v>
      </c>
      <c r="D5712" s="10" t="s">
        <v>15199</v>
      </c>
      <c r="E5712" s="11" t="s">
        <v>15200</v>
      </c>
      <c r="F5712" s="6">
        <v>483912</v>
      </c>
      <c r="G5712" s="6" t="s">
        <v>8386</v>
      </c>
      <c r="H5712" s="16">
        <v>45821660.090000004</v>
      </c>
      <c r="I5712" s="12" t="s">
        <v>800</v>
      </c>
      <c r="J5712" s="12" t="s">
        <v>15201</v>
      </c>
      <c r="K5712" s="15">
        <v>0</v>
      </c>
      <c r="L5712" s="13" t="s">
        <v>15</v>
      </c>
      <c r="M5712" s="7">
        <v>1</v>
      </c>
      <c r="N5712" s="17"/>
    </row>
    <row r="5713" spans="1:14" ht="63">
      <c r="A5713" s="6">
        <v>5711</v>
      </c>
      <c r="B5713" s="8" t="s">
        <v>14873</v>
      </c>
      <c r="C5713" s="9" t="s">
        <v>15019</v>
      </c>
      <c r="D5713" s="10" t="s">
        <v>15012</v>
      </c>
      <c r="E5713" s="11" t="s">
        <v>15202</v>
      </c>
      <c r="F5713" s="6" t="s">
        <v>15203</v>
      </c>
      <c r="G5713" s="6" t="s">
        <v>15204</v>
      </c>
      <c r="H5713" s="16">
        <v>13806000</v>
      </c>
      <c r="I5713" s="12">
        <v>42952</v>
      </c>
      <c r="J5713" s="12">
        <v>43495</v>
      </c>
      <c r="K5713" s="15">
        <v>117</v>
      </c>
      <c r="L5713" s="13" t="s">
        <v>15</v>
      </c>
      <c r="M5713" s="7">
        <v>1</v>
      </c>
      <c r="N5713" s="17" t="s">
        <v>15205</v>
      </c>
    </row>
    <row r="5714" spans="1:14" ht="94.5">
      <c r="A5714" s="6">
        <v>5712</v>
      </c>
      <c r="B5714" s="8" t="s">
        <v>14873</v>
      </c>
      <c r="C5714" s="9" t="s">
        <v>15206</v>
      </c>
      <c r="D5714" s="10" t="s">
        <v>15207</v>
      </c>
      <c r="E5714" s="11" t="s">
        <v>15208</v>
      </c>
      <c r="F5714" s="6">
        <v>441825</v>
      </c>
      <c r="G5714" s="6" t="s">
        <v>15209</v>
      </c>
      <c r="H5714" s="16">
        <v>297968419.09399998</v>
      </c>
      <c r="I5714" s="12" t="s">
        <v>2553</v>
      </c>
      <c r="J5714" s="12" t="s">
        <v>1037</v>
      </c>
      <c r="K5714" s="15">
        <v>294</v>
      </c>
      <c r="L5714" s="13" t="s">
        <v>826</v>
      </c>
      <c r="M5714" s="7">
        <v>1</v>
      </c>
      <c r="N5714" s="17"/>
    </row>
    <row r="5715" spans="1:14" ht="63">
      <c r="A5715" s="6">
        <v>5713</v>
      </c>
      <c r="B5715" s="8" t="s">
        <v>14873</v>
      </c>
      <c r="C5715" s="9" t="s">
        <v>15210</v>
      </c>
      <c r="D5715" s="10" t="s">
        <v>15211</v>
      </c>
      <c r="E5715" s="11" t="s">
        <v>15208</v>
      </c>
      <c r="F5715" s="6">
        <v>441825</v>
      </c>
      <c r="G5715" s="6" t="s">
        <v>15209</v>
      </c>
      <c r="H5715" s="16">
        <v>297968419.09399998</v>
      </c>
      <c r="I5715" s="12" t="s">
        <v>2553</v>
      </c>
      <c r="J5715" s="12" t="s">
        <v>1037</v>
      </c>
      <c r="K5715" s="15">
        <v>294</v>
      </c>
      <c r="L5715" s="13" t="s">
        <v>826</v>
      </c>
      <c r="M5715" s="7">
        <v>0.7</v>
      </c>
      <c r="N5715" s="17"/>
    </row>
    <row r="5716" spans="1:14" ht="63">
      <c r="A5716" s="6">
        <v>5714</v>
      </c>
      <c r="B5716" s="8" t="s">
        <v>14873</v>
      </c>
      <c r="C5716" s="9" t="s">
        <v>15212</v>
      </c>
      <c r="D5716" s="10" t="s">
        <v>2083</v>
      </c>
      <c r="E5716" s="11" t="s">
        <v>15208</v>
      </c>
      <c r="F5716" s="6">
        <v>441825</v>
      </c>
      <c r="G5716" s="6" t="s">
        <v>15209</v>
      </c>
      <c r="H5716" s="16">
        <v>297968419.09399998</v>
      </c>
      <c r="I5716" s="12" t="s">
        <v>2553</v>
      </c>
      <c r="J5716" s="12" t="s">
        <v>1037</v>
      </c>
      <c r="K5716" s="15">
        <v>294</v>
      </c>
      <c r="L5716" s="13" t="s">
        <v>826</v>
      </c>
      <c r="M5716" s="7">
        <v>0.3</v>
      </c>
      <c r="N5716" s="17"/>
    </row>
    <row r="5717" spans="1:14" ht="157.5">
      <c r="A5717" s="6">
        <v>5715</v>
      </c>
      <c r="B5717" s="8" t="s">
        <v>14873</v>
      </c>
      <c r="C5717" s="9" t="s">
        <v>15213</v>
      </c>
      <c r="D5717" s="10" t="s">
        <v>15214</v>
      </c>
      <c r="E5717" s="11" t="s">
        <v>15215</v>
      </c>
      <c r="F5717" s="6">
        <v>289678</v>
      </c>
      <c r="G5717" s="6" t="s">
        <v>1666</v>
      </c>
      <c r="H5717" s="16">
        <v>740037855.22000003</v>
      </c>
      <c r="I5717" s="12">
        <v>43703</v>
      </c>
      <c r="J5717" s="12">
        <v>44440</v>
      </c>
      <c r="K5717" s="15">
        <v>3079</v>
      </c>
      <c r="L5717" s="13" t="s">
        <v>826</v>
      </c>
      <c r="M5717" s="7">
        <v>1</v>
      </c>
      <c r="N5717" s="17"/>
    </row>
    <row r="5718" spans="1:14" ht="157.5">
      <c r="A5718" s="6">
        <v>5716</v>
      </c>
      <c r="B5718" s="8" t="s">
        <v>14873</v>
      </c>
      <c r="C5718" s="9" t="s">
        <v>15216</v>
      </c>
      <c r="D5718" s="10" t="s">
        <v>15217</v>
      </c>
      <c r="E5718" s="11" t="s">
        <v>15215</v>
      </c>
      <c r="F5718" s="6">
        <v>289678</v>
      </c>
      <c r="G5718" s="6" t="s">
        <v>1666</v>
      </c>
      <c r="H5718" s="16">
        <v>740037855.22000003</v>
      </c>
      <c r="I5718" s="12">
        <v>43703</v>
      </c>
      <c r="J5718" s="12">
        <v>44440</v>
      </c>
      <c r="K5718" s="15">
        <v>3079</v>
      </c>
      <c r="L5718" s="13" t="s">
        <v>826</v>
      </c>
      <c r="M5718" s="7">
        <v>0.49</v>
      </c>
      <c r="N5718" s="17"/>
    </row>
    <row r="5719" spans="1:14" ht="157.5">
      <c r="A5719" s="6">
        <v>5717</v>
      </c>
      <c r="B5719" s="8" t="s">
        <v>14873</v>
      </c>
      <c r="C5719" s="9" t="s">
        <v>15218</v>
      </c>
      <c r="D5719" s="10" t="s">
        <v>15219</v>
      </c>
      <c r="E5719" s="11" t="s">
        <v>15215</v>
      </c>
      <c r="F5719" s="6">
        <v>289678</v>
      </c>
      <c r="G5719" s="6" t="s">
        <v>1666</v>
      </c>
      <c r="H5719" s="16">
        <v>740037855.22000003</v>
      </c>
      <c r="I5719" s="12">
        <v>43703</v>
      </c>
      <c r="J5719" s="12">
        <v>44440</v>
      </c>
      <c r="K5719" s="15">
        <v>3079</v>
      </c>
      <c r="L5719" s="13" t="s">
        <v>826</v>
      </c>
      <c r="M5719" s="7">
        <v>0.51</v>
      </c>
      <c r="N5719" s="17"/>
    </row>
    <row r="5720" spans="1:14" ht="210">
      <c r="A5720" s="6">
        <v>5718</v>
      </c>
      <c r="B5720" s="8" t="s">
        <v>14873</v>
      </c>
      <c r="C5720" s="9" t="s">
        <v>15220</v>
      </c>
      <c r="D5720" s="10" t="s">
        <v>2655</v>
      </c>
      <c r="E5720" s="11" t="s">
        <v>15221</v>
      </c>
      <c r="F5720" s="6">
        <v>290759</v>
      </c>
      <c r="G5720" s="6" t="s">
        <v>1666</v>
      </c>
      <c r="H5720" s="16">
        <v>531296290.20999998</v>
      </c>
      <c r="I5720" s="12">
        <v>43704</v>
      </c>
      <c r="J5720" s="12">
        <v>44440</v>
      </c>
      <c r="K5720" s="15">
        <v>1474</v>
      </c>
      <c r="L5720" s="13" t="s">
        <v>826</v>
      </c>
      <c r="M5720" s="7">
        <v>1</v>
      </c>
      <c r="N5720" s="17"/>
    </row>
    <row r="5721" spans="1:14" ht="210">
      <c r="A5721" s="6">
        <v>5719</v>
      </c>
      <c r="B5721" s="8" t="s">
        <v>14873</v>
      </c>
      <c r="C5721" s="9" t="s">
        <v>15222</v>
      </c>
      <c r="D5721" s="10" t="s">
        <v>13212</v>
      </c>
      <c r="E5721" s="11" t="s">
        <v>15221</v>
      </c>
      <c r="F5721" s="6">
        <v>290759</v>
      </c>
      <c r="G5721" s="6" t="s">
        <v>1666</v>
      </c>
      <c r="H5721" s="16">
        <v>531296290.20999998</v>
      </c>
      <c r="I5721" s="12">
        <v>43704</v>
      </c>
      <c r="J5721" s="12">
        <v>44440</v>
      </c>
      <c r="K5721" s="15">
        <v>1474</v>
      </c>
      <c r="L5721" s="13" t="s">
        <v>826</v>
      </c>
      <c r="M5721" s="7">
        <v>0.4</v>
      </c>
      <c r="N5721" s="17"/>
    </row>
    <row r="5722" spans="1:14" ht="210">
      <c r="A5722" s="6">
        <v>5720</v>
      </c>
      <c r="B5722" s="8" t="s">
        <v>14873</v>
      </c>
      <c r="C5722" s="9" t="s">
        <v>15223</v>
      </c>
      <c r="D5722" s="10" t="s">
        <v>15224</v>
      </c>
      <c r="E5722" s="11" t="s">
        <v>15221</v>
      </c>
      <c r="F5722" s="6">
        <v>290759</v>
      </c>
      <c r="G5722" s="6" t="s">
        <v>1666</v>
      </c>
      <c r="H5722" s="16">
        <v>531296290.20999998</v>
      </c>
      <c r="I5722" s="12">
        <v>43704</v>
      </c>
      <c r="J5722" s="12">
        <v>44440</v>
      </c>
      <c r="K5722" s="15">
        <v>1474</v>
      </c>
      <c r="L5722" s="13" t="s">
        <v>826</v>
      </c>
      <c r="M5722" s="7">
        <v>0.3</v>
      </c>
      <c r="N5722" s="17"/>
    </row>
    <row r="5723" spans="1:14" ht="210">
      <c r="A5723" s="6">
        <v>5721</v>
      </c>
      <c r="B5723" s="8" t="s">
        <v>14873</v>
      </c>
      <c r="C5723" s="9" t="s">
        <v>15225</v>
      </c>
      <c r="D5723" s="10" t="s">
        <v>7542</v>
      </c>
      <c r="E5723" s="11" t="s">
        <v>15221</v>
      </c>
      <c r="F5723" s="6">
        <v>290759</v>
      </c>
      <c r="G5723" s="6" t="s">
        <v>1666</v>
      </c>
      <c r="H5723" s="16">
        <v>531296290.20999998</v>
      </c>
      <c r="I5723" s="12">
        <v>43704</v>
      </c>
      <c r="J5723" s="12">
        <v>44440</v>
      </c>
      <c r="K5723" s="15">
        <v>1474</v>
      </c>
      <c r="L5723" s="13" t="s">
        <v>826</v>
      </c>
      <c r="M5723" s="7">
        <v>0.3</v>
      </c>
      <c r="N5723" s="17"/>
    </row>
    <row r="5724" spans="1:14" ht="94.5">
      <c r="A5724" s="6">
        <v>5722</v>
      </c>
      <c r="B5724" s="8" t="s">
        <v>14873</v>
      </c>
      <c r="C5724" s="9" t="s">
        <v>15226</v>
      </c>
      <c r="D5724" s="10" t="s">
        <v>15227</v>
      </c>
      <c r="E5724" s="11" t="s">
        <v>15228</v>
      </c>
      <c r="F5724" s="6">
        <v>415908</v>
      </c>
      <c r="G5724" s="6" t="s">
        <v>1666</v>
      </c>
      <c r="H5724" s="16">
        <v>238632999.875</v>
      </c>
      <c r="I5724" s="12">
        <v>44080</v>
      </c>
      <c r="J5724" s="12">
        <v>44639</v>
      </c>
      <c r="K5724" s="15">
        <v>0</v>
      </c>
      <c r="L5724" s="13" t="s">
        <v>826</v>
      </c>
      <c r="M5724" s="7">
        <v>1</v>
      </c>
      <c r="N5724" s="17"/>
    </row>
    <row r="5725" spans="1:14" ht="61.5">
      <c r="A5725" s="6">
        <v>5723</v>
      </c>
      <c r="B5725" s="8" t="s">
        <v>14873</v>
      </c>
      <c r="C5725" s="9" t="s">
        <v>15229</v>
      </c>
      <c r="D5725" s="10" t="s">
        <v>15217</v>
      </c>
      <c r="E5725" s="11" t="s">
        <v>15228</v>
      </c>
      <c r="F5725" s="6">
        <v>415908</v>
      </c>
      <c r="G5725" s="6" t="s">
        <v>1666</v>
      </c>
      <c r="H5725" s="16">
        <v>238632999.875</v>
      </c>
      <c r="I5725" s="12">
        <v>44080</v>
      </c>
      <c r="J5725" s="12">
        <v>44639</v>
      </c>
      <c r="K5725" s="15">
        <v>0</v>
      </c>
      <c r="L5725" s="13" t="s">
        <v>826</v>
      </c>
      <c r="M5725" s="7">
        <v>0.51</v>
      </c>
      <c r="N5725" s="17"/>
    </row>
    <row r="5726" spans="1:14" ht="61.5">
      <c r="A5726" s="6">
        <v>5724</v>
      </c>
      <c r="B5726" s="8" t="s">
        <v>14873</v>
      </c>
      <c r="C5726" s="9" t="s">
        <v>15230</v>
      </c>
      <c r="D5726" s="10" t="s">
        <v>15231</v>
      </c>
      <c r="E5726" s="11" t="s">
        <v>15228</v>
      </c>
      <c r="F5726" s="6">
        <v>415908</v>
      </c>
      <c r="G5726" s="6" t="s">
        <v>1666</v>
      </c>
      <c r="H5726" s="16">
        <v>238632999.875</v>
      </c>
      <c r="I5726" s="12">
        <v>44080</v>
      </c>
      <c r="J5726" s="12">
        <v>44639</v>
      </c>
      <c r="K5726" s="15">
        <v>0</v>
      </c>
      <c r="L5726" s="13" t="s">
        <v>826</v>
      </c>
      <c r="M5726" s="7">
        <v>0.49</v>
      </c>
      <c r="N5726" s="17"/>
    </row>
    <row r="5727" spans="1:14" ht="94.5">
      <c r="A5727" s="6">
        <v>5725</v>
      </c>
      <c r="B5727" s="8" t="s">
        <v>14873</v>
      </c>
      <c r="C5727" s="9" t="s">
        <v>15226</v>
      </c>
      <c r="D5727" s="10" t="s">
        <v>15227</v>
      </c>
      <c r="E5727" s="11" t="s">
        <v>15232</v>
      </c>
      <c r="F5727" s="6">
        <v>419429</v>
      </c>
      <c r="G5727" s="6" t="s">
        <v>1666</v>
      </c>
      <c r="H5727" s="16">
        <v>145150311.255</v>
      </c>
      <c r="I5727" s="12">
        <v>44080</v>
      </c>
      <c r="J5727" s="12">
        <v>44639</v>
      </c>
      <c r="K5727" s="15">
        <v>0</v>
      </c>
      <c r="L5727" s="13" t="s">
        <v>826</v>
      </c>
      <c r="M5727" s="7">
        <v>1</v>
      </c>
      <c r="N5727" s="17"/>
    </row>
    <row r="5728" spans="1:14" ht="59.25">
      <c r="A5728" s="6">
        <v>5726</v>
      </c>
      <c r="B5728" s="8" t="s">
        <v>14873</v>
      </c>
      <c r="C5728" s="9" t="s">
        <v>15229</v>
      </c>
      <c r="D5728" s="10" t="s">
        <v>15217</v>
      </c>
      <c r="E5728" s="11" t="s">
        <v>15232</v>
      </c>
      <c r="F5728" s="6">
        <v>419429</v>
      </c>
      <c r="G5728" s="6" t="s">
        <v>1666</v>
      </c>
      <c r="H5728" s="16">
        <v>145150311.255</v>
      </c>
      <c r="I5728" s="12">
        <v>44080</v>
      </c>
      <c r="J5728" s="12">
        <v>44639</v>
      </c>
      <c r="K5728" s="15">
        <v>0</v>
      </c>
      <c r="L5728" s="13" t="s">
        <v>826</v>
      </c>
      <c r="M5728" s="7">
        <v>0.51</v>
      </c>
      <c r="N5728" s="17"/>
    </row>
    <row r="5729" spans="1:14" ht="59.25">
      <c r="A5729" s="6">
        <v>5727</v>
      </c>
      <c r="B5729" s="8" t="s">
        <v>14873</v>
      </c>
      <c r="C5729" s="9" t="s">
        <v>15233</v>
      </c>
      <c r="D5729" s="10" t="s">
        <v>15231</v>
      </c>
      <c r="E5729" s="11" t="s">
        <v>15232</v>
      </c>
      <c r="F5729" s="6">
        <v>419429</v>
      </c>
      <c r="G5729" s="6" t="s">
        <v>1666</v>
      </c>
      <c r="H5729" s="16">
        <v>145150311.255</v>
      </c>
      <c r="I5729" s="12">
        <v>44080</v>
      </c>
      <c r="J5729" s="12">
        <v>44639</v>
      </c>
      <c r="K5729" s="15">
        <v>0</v>
      </c>
      <c r="L5729" s="13" t="s">
        <v>826</v>
      </c>
      <c r="M5729" s="7">
        <v>0.49</v>
      </c>
      <c r="N5729" s="17"/>
    </row>
    <row r="5730" spans="1:14" ht="110.25">
      <c r="A5730" s="6">
        <v>5728</v>
      </c>
      <c r="B5730" s="8" t="s">
        <v>14873</v>
      </c>
      <c r="C5730" s="9" t="s">
        <v>15234</v>
      </c>
      <c r="D5730" s="10" t="s">
        <v>15235</v>
      </c>
      <c r="E5730" s="11" t="s">
        <v>15236</v>
      </c>
      <c r="F5730" s="6">
        <v>415911</v>
      </c>
      <c r="G5730" s="6" t="s">
        <v>1666</v>
      </c>
      <c r="H5730" s="16">
        <v>251159722.35800001</v>
      </c>
      <c r="I5730" s="12">
        <v>44059</v>
      </c>
      <c r="J5730" s="12">
        <v>44617</v>
      </c>
      <c r="K5730" s="15">
        <v>0</v>
      </c>
      <c r="L5730" s="13" t="s">
        <v>826</v>
      </c>
      <c r="M5730" s="7">
        <v>1</v>
      </c>
      <c r="N5730" s="17"/>
    </row>
    <row r="5731" spans="1:14" ht="110.25">
      <c r="A5731" s="6">
        <v>5729</v>
      </c>
      <c r="B5731" s="8" t="s">
        <v>14873</v>
      </c>
      <c r="C5731" s="9" t="s">
        <v>15237</v>
      </c>
      <c r="D5731" s="10" t="s">
        <v>15126</v>
      </c>
      <c r="E5731" s="11" t="s">
        <v>15236</v>
      </c>
      <c r="F5731" s="6">
        <v>415911</v>
      </c>
      <c r="G5731" s="6" t="s">
        <v>1666</v>
      </c>
      <c r="H5731" s="16">
        <v>251159722.35800001</v>
      </c>
      <c r="I5731" s="12">
        <v>44059</v>
      </c>
      <c r="J5731" s="12">
        <v>44617</v>
      </c>
      <c r="K5731" s="15">
        <v>0</v>
      </c>
      <c r="L5731" s="13" t="s">
        <v>826</v>
      </c>
      <c r="M5731" s="7">
        <v>0.3</v>
      </c>
      <c r="N5731" s="17"/>
    </row>
    <row r="5732" spans="1:14" ht="110.25">
      <c r="A5732" s="6">
        <v>5730</v>
      </c>
      <c r="B5732" s="8" t="s">
        <v>14873</v>
      </c>
      <c r="C5732" s="9" t="s">
        <v>15238</v>
      </c>
      <c r="D5732" s="10" t="s">
        <v>15239</v>
      </c>
      <c r="E5732" s="11" t="s">
        <v>15236</v>
      </c>
      <c r="F5732" s="6">
        <v>415911</v>
      </c>
      <c r="G5732" s="6" t="s">
        <v>1666</v>
      </c>
      <c r="H5732" s="16">
        <v>251159722.35800001</v>
      </c>
      <c r="I5732" s="12">
        <v>44059</v>
      </c>
      <c r="J5732" s="12">
        <v>44617</v>
      </c>
      <c r="K5732" s="15">
        <v>0</v>
      </c>
      <c r="L5732" s="13" t="s">
        <v>826</v>
      </c>
      <c r="M5732" s="7">
        <v>0.2</v>
      </c>
      <c r="N5732" s="17"/>
    </row>
    <row r="5733" spans="1:14" ht="110.25">
      <c r="A5733" s="6">
        <v>5731</v>
      </c>
      <c r="B5733" s="8" t="s">
        <v>14873</v>
      </c>
      <c r="C5733" s="9" t="s">
        <v>15240</v>
      </c>
      <c r="D5733" s="10" t="s">
        <v>15241</v>
      </c>
      <c r="E5733" s="11" t="s">
        <v>15236</v>
      </c>
      <c r="F5733" s="6">
        <v>415911</v>
      </c>
      <c r="G5733" s="6" t="s">
        <v>1666</v>
      </c>
      <c r="H5733" s="16">
        <v>251159722.35800001</v>
      </c>
      <c r="I5733" s="12">
        <v>44059</v>
      </c>
      <c r="J5733" s="12">
        <v>44617</v>
      </c>
      <c r="K5733" s="15">
        <v>0</v>
      </c>
      <c r="L5733" s="13" t="s">
        <v>826</v>
      </c>
      <c r="M5733" s="7">
        <v>0.5</v>
      </c>
      <c r="N5733" s="17"/>
    </row>
    <row r="5734" spans="1:14" ht="94.5">
      <c r="A5734" s="6">
        <v>5732</v>
      </c>
      <c r="B5734" s="8" t="s">
        <v>14873</v>
      </c>
      <c r="C5734" s="9" t="s">
        <v>15242</v>
      </c>
      <c r="D5734" s="10" t="s">
        <v>5309</v>
      </c>
      <c r="E5734" s="11" t="s">
        <v>15243</v>
      </c>
      <c r="F5734" s="6">
        <v>415905</v>
      </c>
      <c r="G5734" s="6" t="s">
        <v>1666</v>
      </c>
      <c r="H5734" s="16">
        <v>267440850.22499999</v>
      </c>
      <c r="I5734" s="12">
        <v>44088</v>
      </c>
      <c r="J5734" s="12">
        <v>44647</v>
      </c>
      <c r="K5734" s="15">
        <v>92.24</v>
      </c>
      <c r="L5734" s="13" t="s">
        <v>15</v>
      </c>
      <c r="M5734" s="7">
        <v>1</v>
      </c>
      <c r="N5734" s="17"/>
    </row>
    <row r="5735" spans="1:14" ht="47.25">
      <c r="A5735" s="6">
        <v>5733</v>
      </c>
      <c r="B5735" s="8" t="s">
        <v>14873</v>
      </c>
      <c r="C5735" s="9" t="s">
        <v>15244</v>
      </c>
      <c r="D5735" s="10" t="s">
        <v>14965</v>
      </c>
      <c r="E5735" s="11" t="s">
        <v>18359</v>
      </c>
      <c r="F5735" s="6">
        <v>335727</v>
      </c>
      <c r="G5735" s="6" t="s">
        <v>873</v>
      </c>
      <c r="H5735" s="16">
        <v>17009750</v>
      </c>
      <c r="I5735" s="12">
        <v>43706</v>
      </c>
      <c r="J5735" s="12">
        <v>43930</v>
      </c>
      <c r="K5735" s="15">
        <v>52.78</v>
      </c>
      <c r="L5735" s="13" t="s">
        <v>15</v>
      </c>
      <c r="M5735" s="7">
        <v>1</v>
      </c>
      <c r="N5735" s="17"/>
    </row>
    <row r="5736" spans="1:14" ht="47.25">
      <c r="A5736" s="6">
        <v>5734</v>
      </c>
      <c r="B5736" s="8" t="s">
        <v>14873</v>
      </c>
      <c r="C5736" s="9" t="s">
        <v>15245</v>
      </c>
      <c r="D5736" s="10" t="s">
        <v>15246</v>
      </c>
      <c r="E5736" s="11" t="s">
        <v>18360</v>
      </c>
      <c r="F5736" s="6">
        <v>365410</v>
      </c>
      <c r="G5736" s="6" t="s">
        <v>873</v>
      </c>
      <c r="H5736" s="16">
        <v>11381000</v>
      </c>
      <c r="I5736" s="12">
        <v>43720</v>
      </c>
      <c r="J5736" s="12">
        <v>44124</v>
      </c>
      <c r="K5736" s="15">
        <v>7</v>
      </c>
      <c r="L5736" s="13" t="s">
        <v>15</v>
      </c>
      <c r="M5736" s="7">
        <v>1</v>
      </c>
      <c r="N5736" s="17"/>
    </row>
    <row r="5737" spans="1:14" ht="78.75">
      <c r="A5737" s="6">
        <v>5735</v>
      </c>
      <c r="B5737" s="8" t="s">
        <v>14873</v>
      </c>
      <c r="C5737" s="9" t="s">
        <v>15247</v>
      </c>
      <c r="D5737" s="10" t="s">
        <v>15248</v>
      </c>
      <c r="E5737" s="11" t="s">
        <v>18361</v>
      </c>
      <c r="F5737" s="6">
        <v>365411</v>
      </c>
      <c r="G5737" s="6" t="s">
        <v>873</v>
      </c>
      <c r="H5737" s="16">
        <v>12018450</v>
      </c>
      <c r="I5737" s="12">
        <v>43536</v>
      </c>
      <c r="J5737" s="12">
        <v>44174</v>
      </c>
      <c r="K5737" s="15">
        <v>58.34</v>
      </c>
      <c r="L5737" s="13" t="s">
        <v>15</v>
      </c>
      <c r="M5737" s="7">
        <v>1</v>
      </c>
      <c r="N5737" s="17"/>
    </row>
    <row r="5738" spans="1:14" ht="78.75">
      <c r="A5738" s="6">
        <v>5736</v>
      </c>
      <c r="B5738" s="8" t="s">
        <v>14873</v>
      </c>
      <c r="C5738" s="9" t="s">
        <v>15249</v>
      </c>
      <c r="D5738" s="10" t="s">
        <v>15250</v>
      </c>
      <c r="E5738" s="11" t="s">
        <v>18362</v>
      </c>
      <c r="F5738" s="6">
        <v>365412</v>
      </c>
      <c r="G5738" s="6" t="s">
        <v>873</v>
      </c>
      <c r="H5738" s="16">
        <v>11556750</v>
      </c>
      <c r="I5738" s="12">
        <v>43720</v>
      </c>
      <c r="J5738" s="12" t="s">
        <v>15251</v>
      </c>
      <c r="K5738" s="15">
        <v>6.5</v>
      </c>
      <c r="L5738" s="13" t="s">
        <v>15</v>
      </c>
      <c r="M5738" s="7">
        <v>1</v>
      </c>
      <c r="N5738" s="17"/>
    </row>
    <row r="5739" spans="1:14" ht="78.75">
      <c r="A5739" s="6">
        <v>5737</v>
      </c>
      <c r="B5739" s="8" t="s">
        <v>14873</v>
      </c>
      <c r="C5739" s="9" t="s">
        <v>15252</v>
      </c>
      <c r="D5739" s="10" t="s">
        <v>15253</v>
      </c>
      <c r="E5739" s="11" t="s">
        <v>15254</v>
      </c>
      <c r="F5739" s="6">
        <v>383786</v>
      </c>
      <c r="G5739" s="6" t="s">
        <v>873</v>
      </c>
      <c r="H5739" s="16">
        <v>6498000</v>
      </c>
      <c r="I5739" s="12">
        <v>43860</v>
      </c>
      <c r="J5739" s="12">
        <v>44169</v>
      </c>
      <c r="K5739" s="15">
        <v>0</v>
      </c>
      <c r="L5739" s="13" t="s">
        <v>15</v>
      </c>
      <c r="M5739" s="7">
        <v>1</v>
      </c>
      <c r="N5739" s="17"/>
    </row>
    <row r="5740" spans="1:14" ht="94.5">
      <c r="A5740" s="6">
        <v>5738</v>
      </c>
      <c r="B5740" s="8" t="s">
        <v>14873</v>
      </c>
      <c r="C5740" s="9" t="s">
        <v>18363</v>
      </c>
      <c r="D5740" s="10" t="s">
        <v>15255</v>
      </c>
      <c r="E5740" s="11" t="s">
        <v>18364</v>
      </c>
      <c r="F5740" s="6">
        <v>375441</v>
      </c>
      <c r="G5740" s="6" t="s">
        <v>873</v>
      </c>
      <c r="H5740" s="16">
        <v>7124050</v>
      </c>
      <c r="I5740" s="12" t="s">
        <v>4411</v>
      </c>
      <c r="J5740" s="12" t="s">
        <v>15256</v>
      </c>
      <c r="K5740" s="15">
        <v>0</v>
      </c>
      <c r="L5740" s="13" t="s">
        <v>15</v>
      </c>
      <c r="M5740" s="7">
        <v>1</v>
      </c>
      <c r="N5740" s="17"/>
    </row>
    <row r="5741" spans="1:14" ht="94.5">
      <c r="A5741" s="6">
        <v>5739</v>
      </c>
      <c r="B5741" s="8" t="s">
        <v>14873</v>
      </c>
      <c r="C5741" s="9" t="s">
        <v>15257</v>
      </c>
      <c r="D5741" s="10" t="s">
        <v>15258</v>
      </c>
      <c r="E5741" s="11" t="s">
        <v>18365</v>
      </c>
      <c r="F5741" s="6">
        <v>298853</v>
      </c>
      <c r="G5741" s="6" t="s">
        <v>679</v>
      </c>
      <c r="H5741" s="16">
        <v>16212507.306</v>
      </c>
      <c r="I5741" s="12" t="s">
        <v>15259</v>
      </c>
      <c r="J5741" s="12">
        <v>44089</v>
      </c>
      <c r="K5741" s="15">
        <v>50</v>
      </c>
      <c r="L5741" s="13" t="s">
        <v>15</v>
      </c>
      <c r="M5741" s="7">
        <v>1</v>
      </c>
      <c r="N5741" s="17"/>
    </row>
    <row r="5742" spans="1:14" ht="91.5">
      <c r="A5742" s="6">
        <v>5740</v>
      </c>
      <c r="B5742" s="8" t="s">
        <v>14873</v>
      </c>
      <c r="C5742" s="9" t="s">
        <v>15260</v>
      </c>
      <c r="D5742" s="10" t="s">
        <v>15261</v>
      </c>
      <c r="E5742" s="11" t="s">
        <v>15262</v>
      </c>
      <c r="F5742" s="6">
        <v>396074</v>
      </c>
      <c r="G5742" s="6" t="s">
        <v>679</v>
      </c>
      <c r="H5742" s="16">
        <v>12166271.9</v>
      </c>
      <c r="I5742" s="12">
        <v>44077</v>
      </c>
      <c r="J5742" s="12">
        <v>43990</v>
      </c>
      <c r="K5742" s="15">
        <v>79.475999999999999</v>
      </c>
      <c r="L5742" s="13" t="s">
        <v>15</v>
      </c>
      <c r="M5742" s="7">
        <v>1</v>
      </c>
      <c r="N5742" s="17"/>
    </row>
    <row r="5743" spans="1:14" ht="78.75">
      <c r="A5743" s="6">
        <v>5741</v>
      </c>
      <c r="B5743" s="8" t="s">
        <v>14873</v>
      </c>
      <c r="C5743" s="9" t="s">
        <v>15263</v>
      </c>
      <c r="D5743" s="10" t="s">
        <v>15264</v>
      </c>
      <c r="E5743" s="11" t="s">
        <v>15265</v>
      </c>
      <c r="F5743" s="6">
        <v>396078</v>
      </c>
      <c r="G5743" s="6" t="s">
        <v>679</v>
      </c>
      <c r="H5743" s="16">
        <v>11837095</v>
      </c>
      <c r="I5743" s="12" t="s">
        <v>9135</v>
      </c>
      <c r="J5743" s="12" t="s">
        <v>707</v>
      </c>
      <c r="K5743" s="15">
        <v>0</v>
      </c>
      <c r="L5743" s="13" t="s">
        <v>15</v>
      </c>
      <c r="M5743" s="7">
        <v>1</v>
      </c>
      <c r="N5743" s="17"/>
    </row>
    <row r="5744" spans="1:14" ht="63">
      <c r="A5744" s="6">
        <v>5742</v>
      </c>
      <c r="B5744" s="8" t="s">
        <v>14873</v>
      </c>
      <c r="C5744" s="9" t="s">
        <v>15266</v>
      </c>
      <c r="D5744" s="10" t="s">
        <v>15258</v>
      </c>
      <c r="E5744" s="11" t="s">
        <v>15267</v>
      </c>
      <c r="F5744" s="6">
        <v>396076</v>
      </c>
      <c r="G5744" s="6" t="s">
        <v>679</v>
      </c>
      <c r="H5744" s="16">
        <v>1734628.75</v>
      </c>
      <c r="I5744" s="12" t="s">
        <v>9135</v>
      </c>
      <c r="J5744" s="12" t="s">
        <v>707</v>
      </c>
      <c r="K5744" s="15">
        <v>0</v>
      </c>
      <c r="L5744" s="13" t="s">
        <v>15</v>
      </c>
      <c r="M5744" s="7">
        <v>1</v>
      </c>
      <c r="N5744" s="17"/>
    </row>
    <row r="5745" spans="1:14" ht="47.25">
      <c r="A5745" s="6">
        <v>5743</v>
      </c>
      <c r="B5745" s="8" t="s">
        <v>14873</v>
      </c>
      <c r="C5745" s="9" t="s">
        <v>15268</v>
      </c>
      <c r="D5745" s="10" t="s">
        <v>15269</v>
      </c>
      <c r="E5745" s="11" t="s">
        <v>15270</v>
      </c>
      <c r="F5745" s="6">
        <v>415924</v>
      </c>
      <c r="G5745" s="6" t="s">
        <v>2521</v>
      </c>
      <c r="H5745" s="16">
        <v>4148050.55</v>
      </c>
      <c r="I5745" s="12">
        <v>43941</v>
      </c>
      <c r="J5745" s="12">
        <v>44002</v>
      </c>
      <c r="K5745" s="15">
        <v>15.24</v>
      </c>
      <c r="L5745" s="13" t="s">
        <v>15</v>
      </c>
      <c r="M5745" s="7">
        <v>1</v>
      </c>
      <c r="N5745" s="17"/>
    </row>
    <row r="5746" spans="1:14" ht="47.25">
      <c r="A5746" s="6">
        <v>5744</v>
      </c>
      <c r="B5746" s="8" t="s">
        <v>14873</v>
      </c>
      <c r="C5746" s="9" t="s">
        <v>15271</v>
      </c>
      <c r="D5746" s="10" t="s">
        <v>15272</v>
      </c>
      <c r="E5746" s="11" t="s">
        <v>15273</v>
      </c>
      <c r="F5746" s="6">
        <v>421335</v>
      </c>
      <c r="G5746" s="6" t="s">
        <v>2521</v>
      </c>
      <c r="H5746" s="16">
        <v>5612918.25</v>
      </c>
      <c r="I5746" s="12">
        <v>43941</v>
      </c>
      <c r="J5746" s="12">
        <v>44016</v>
      </c>
      <c r="K5746" s="15">
        <v>27</v>
      </c>
      <c r="L5746" s="13" t="s">
        <v>15</v>
      </c>
      <c r="M5746" s="7">
        <v>1</v>
      </c>
      <c r="N5746" s="17"/>
    </row>
    <row r="5747" spans="1:14" ht="47.25">
      <c r="A5747" s="6">
        <v>5745</v>
      </c>
      <c r="B5747" s="8" t="s">
        <v>14873</v>
      </c>
      <c r="C5747" s="9" t="s">
        <v>15274</v>
      </c>
      <c r="D5747" s="10" t="s">
        <v>14884</v>
      </c>
      <c r="E5747" s="11" t="s">
        <v>15275</v>
      </c>
      <c r="F5747" s="6">
        <v>415920</v>
      </c>
      <c r="G5747" s="6" t="s">
        <v>2521</v>
      </c>
      <c r="H5747" s="16">
        <v>12851819.182</v>
      </c>
      <c r="I5747" s="12">
        <v>43915</v>
      </c>
      <c r="J5747" s="12">
        <v>43996</v>
      </c>
      <c r="K5747" s="15">
        <v>25</v>
      </c>
      <c r="L5747" s="13" t="s">
        <v>15</v>
      </c>
      <c r="M5747" s="7">
        <v>1</v>
      </c>
      <c r="N5747" s="17"/>
    </row>
    <row r="5748" spans="1:14" ht="47.25">
      <c r="A5748" s="6">
        <v>5746</v>
      </c>
      <c r="B5748" s="8" t="s">
        <v>14873</v>
      </c>
      <c r="C5748" s="9" t="s">
        <v>15276</v>
      </c>
      <c r="D5748" s="10" t="s">
        <v>15277</v>
      </c>
      <c r="E5748" s="11" t="s">
        <v>15278</v>
      </c>
      <c r="F5748" s="6">
        <v>415921</v>
      </c>
      <c r="G5748" s="6" t="s">
        <v>2521</v>
      </c>
      <c r="H5748" s="16">
        <v>6933382.1500000004</v>
      </c>
      <c r="I5748" s="12">
        <v>43922</v>
      </c>
      <c r="J5748" s="12">
        <v>43996</v>
      </c>
      <c r="K5748" s="15">
        <v>28</v>
      </c>
      <c r="L5748" s="13" t="s">
        <v>15</v>
      </c>
      <c r="M5748" s="7">
        <v>1</v>
      </c>
      <c r="N5748" s="17"/>
    </row>
    <row r="5749" spans="1:14" ht="47.25">
      <c r="A5749" s="6">
        <v>5747</v>
      </c>
      <c r="B5749" s="8" t="s">
        <v>14873</v>
      </c>
      <c r="C5749" s="9" t="s">
        <v>15279</v>
      </c>
      <c r="D5749" s="10" t="s">
        <v>15280</v>
      </c>
      <c r="E5749" s="11" t="s">
        <v>15281</v>
      </c>
      <c r="F5749" s="6">
        <v>514233</v>
      </c>
      <c r="G5749" s="6" t="s">
        <v>2521</v>
      </c>
      <c r="H5749" s="16">
        <v>5514846</v>
      </c>
      <c r="I5749" s="12">
        <v>44229</v>
      </c>
      <c r="J5749" s="12">
        <v>44258</v>
      </c>
      <c r="K5749" s="15">
        <v>0</v>
      </c>
      <c r="L5749" s="13" t="s">
        <v>15</v>
      </c>
      <c r="M5749" s="7">
        <v>1</v>
      </c>
      <c r="N5749" s="17"/>
    </row>
    <row r="5750" spans="1:14" ht="47.25">
      <c r="A5750" s="6">
        <v>5748</v>
      </c>
      <c r="B5750" s="8" t="s">
        <v>14873</v>
      </c>
      <c r="C5750" s="9" t="s">
        <v>15282</v>
      </c>
      <c r="D5750" s="10" t="s">
        <v>15283</v>
      </c>
      <c r="E5750" s="11" t="s">
        <v>15284</v>
      </c>
      <c r="F5750" s="6">
        <v>514234</v>
      </c>
      <c r="G5750" s="6" t="s">
        <v>2521</v>
      </c>
      <c r="H5750" s="16">
        <v>1565531.6</v>
      </c>
      <c r="I5750" s="12">
        <v>44227</v>
      </c>
      <c r="J5750" s="12">
        <v>44258</v>
      </c>
      <c r="K5750" s="15">
        <v>0</v>
      </c>
      <c r="L5750" s="13" t="s">
        <v>15</v>
      </c>
      <c r="M5750" s="7">
        <v>1</v>
      </c>
      <c r="N5750" s="17"/>
    </row>
    <row r="5751" spans="1:14" ht="47.25">
      <c r="A5751" s="6">
        <v>5749</v>
      </c>
      <c r="B5751" s="8" t="s">
        <v>14873</v>
      </c>
      <c r="C5751" s="9" t="s">
        <v>15285</v>
      </c>
      <c r="D5751" s="10" t="s">
        <v>15286</v>
      </c>
      <c r="E5751" s="11" t="s">
        <v>15287</v>
      </c>
      <c r="F5751" s="6">
        <v>514237</v>
      </c>
      <c r="G5751" s="6" t="s">
        <v>2521</v>
      </c>
      <c r="H5751" s="16">
        <v>4321835.95</v>
      </c>
      <c r="I5751" s="12">
        <v>44224</v>
      </c>
      <c r="J5751" s="12">
        <v>44284</v>
      </c>
      <c r="K5751" s="15">
        <v>0</v>
      </c>
      <c r="L5751" s="13" t="s">
        <v>15</v>
      </c>
      <c r="M5751" s="7">
        <v>1</v>
      </c>
      <c r="N5751" s="17"/>
    </row>
    <row r="5752" spans="1:14" ht="47.25">
      <c r="A5752" s="6">
        <v>5750</v>
      </c>
      <c r="B5752" s="8" t="s">
        <v>14873</v>
      </c>
      <c r="C5752" s="9" t="s">
        <v>15288</v>
      </c>
      <c r="D5752" s="10" t="s">
        <v>15289</v>
      </c>
      <c r="E5752" s="11" t="s">
        <v>15290</v>
      </c>
      <c r="F5752" s="6">
        <v>301122</v>
      </c>
      <c r="G5752" s="6" t="s">
        <v>2521</v>
      </c>
      <c r="H5752" s="16">
        <v>16415672.638</v>
      </c>
      <c r="I5752" s="12">
        <v>43669</v>
      </c>
      <c r="J5752" s="12">
        <v>43943</v>
      </c>
      <c r="K5752" s="15">
        <v>77.257999999999996</v>
      </c>
      <c r="L5752" s="13" t="s">
        <v>826</v>
      </c>
      <c r="M5752" s="7">
        <v>1</v>
      </c>
      <c r="N5752" s="17"/>
    </row>
    <row r="5753" spans="1:14" ht="47.25">
      <c r="A5753" s="6">
        <v>5751</v>
      </c>
      <c r="B5753" s="8" t="s">
        <v>14873</v>
      </c>
      <c r="C5753" s="9" t="s">
        <v>15291</v>
      </c>
      <c r="D5753" s="10" t="s">
        <v>15292</v>
      </c>
      <c r="E5753" s="11" t="s">
        <v>15290</v>
      </c>
      <c r="F5753" s="6">
        <v>301122</v>
      </c>
      <c r="G5753" s="6" t="s">
        <v>2521</v>
      </c>
      <c r="H5753" s="16">
        <v>16415672.638</v>
      </c>
      <c r="I5753" s="12">
        <v>43669</v>
      </c>
      <c r="J5753" s="12">
        <v>43943</v>
      </c>
      <c r="K5753" s="15">
        <v>77.257999999999996</v>
      </c>
      <c r="L5753" s="13" t="s">
        <v>826</v>
      </c>
      <c r="M5753" s="7">
        <v>0.51</v>
      </c>
      <c r="N5753" s="17"/>
    </row>
    <row r="5754" spans="1:14" ht="47.25">
      <c r="A5754" s="6">
        <v>5752</v>
      </c>
      <c r="B5754" s="8" t="s">
        <v>14873</v>
      </c>
      <c r="C5754" s="9" t="s">
        <v>15293</v>
      </c>
      <c r="D5754" s="10" t="s">
        <v>15294</v>
      </c>
      <c r="E5754" s="11" t="s">
        <v>15290</v>
      </c>
      <c r="F5754" s="6">
        <v>301122</v>
      </c>
      <c r="G5754" s="6" t="s">
        <v>2521</v>
      </c>
      <c r="H5754" s="16">
        <v>16415672.638</v>
      </c>
      <c r="I5754" s="12">
        <v>43669</v>
      </c>
      <c r="J5754" s="12">
        <v>43943</v>
      </c>
      <c r="K5754" s="15">
        <v>77.257999999999996</v>
      </c>
      <c r="L5754" s="13" t="s">
        <v>826</v>
      </c>
      <c r="M5754" s="7">
        <v>0.49</v>
      </c>
      <c r="N5754" s="17"/>
    </row>
    <row r="5755" spans="1:14" ht="47.25">
      <c r="A5755" s="6">
        <v>5753</v>
      </c>
      <c r="B5755" s="8" t="s">
        <v>14873</v>
      </c>
      <c r="C5755" s="9" t="s">
        <v>15295</v>
      </c>
      <c r="D5755" s="10" t="s">
        <v>15289</v>
      </c>
      <c r="E5755" s="11" t="s">
        <v>15296</v>
      </c>
      <c r="F5755" s="6">
        <v>301123</v>
      </c>
      <c r="G5755" s="6" t="s">
        <v>2521</v>
      </c>
      <c r="H5755" s="16">
        <v>29177365.350000001</v>
      </c>
      <c r="I5755" s="12">
        <v>43669</v>
      </c>
      <c r="J5755" s="12">
        <v>43943</v>
      </c>
      <c r="K5755" s="15">
        <v>227.86</v>
      </c>
      <c r="L5755" s="13" t="s">
        <v>826</v>
      </c>
      <c r="M5755" s="7">
        <v>1</v>
      </c>
      <c r="N5755" s="17"/>
    </row>
    <row r="5756" spans="1:14" ht="47.25">
      <c r="A5756" s="6">
        <v>5754</v>
      </c>
      <c r="B5756" s="8" t="s">
        <v>14873</v>
      </c>
      <c r="C5756" s="9" t="s">
        <v>15297</v>
      </c>
      <c r="D5756" s="10" t="s">
        <v>15292</v>
      </c>
      <c r="E5756" s="11" t="s">
        <v>15296</v>
      </c>
      <c r="F5756" s="6">
        <v>301123</v>
      </c>
      <c r="G5756" s="6" t="s">
        <v>2521</v>
      </c>
      <c r="H5756" s="16">
        <v>29177365.350000001</v>
      </c>
      <c r="I5756" s="12">
        <v>43669</v>
      </c>
      <c r="J5756" s="12">
        <v>43943</v>
      </c>
      <c r="K5756" s="15">
        <v>227.86</v>
      </c>
      <c r="L5756" s="13" t="s">
        <v>826</v>
      </c>
      <c r="M5756" s="7">
        <v>0.25</v>
      </c>
      <c r="N5756" s="17"/>
    </row>
    <row r="5757" spans="1:14" ht="47.25">
      <c r="A5757" s="6">
        <v>5755</v>
      </c>
      <c r="B5757" s="8" t="s">
        <v>14873</v>
      </c>
      <c r="C5757" s="9" t="s">
        <v>15293</v>
      </c>
      <c r="D5757" s="10" t="s">
        <v>15294</v>
      </c>
      <c r="E5757" s="11" t="s">
        <v>15296</v>
      </c>
      <c r="F5757" s="6">
        <v>301123</v>
      </c>
      <c r="G5757" s="6" t="s">
        <v>2521</v>
      </c>
      <c r="H5757" s="16">
        <v>29177365.350000001</v>
      </c>
      <c r="I5757" s="12">
        <v>43669</v>
      </c>
      <c r="J5757" s="12">
        <v>43943</v>
      </c>
      <c r="K5757" s="15">
        <v>227.86</v>
      </c>
      <c r="L5757" s="13" t="s">
        <v>826</v>
      </c>
      <c r="M5757" s="7">
        <v>0.75</v>
      </c>
      <c r="N5757" s="17"/>
    </row>
    <row r="5758" spans="1:14" ht="31.5">
      <c r="A5758" s="6">
        <v>5756</v>
      </c>
      <c r="B5758" s="8" t="s">
        <v>14873</v>
      </c>
      <c r="C5758" s="9" t="s">
        <v>12034</v>
      </c>
      <c r="D5758" s="10" t="s">
        <v>14863</v>
      </c>
      <c r="E5758" s="11" t="s">
        <v>15298</v>
      </c>
      <c r="F5758" s="6">
        <v>310666</v>
      </c>
      <c r="G5758" s="6" t="s">
        <v>2521</v>
      </c>
      <c r="H5758" s="16">
        <v>11072807.094000001</v>
      </c>
      <c r="I5758" s="12">
        <v>43692</v>
      </c>
      <c r="J5758" s="12">
        <v>43826</v>
      </c>
      <c r="K5758" s="15">
        <v>70.95</v>
      </c>
      <c r="L5758" s="13" t="s">
        <v>15</v>
      </c>
      <c r="M5758" s="7">
        <v>1</v>
      </c>
      <c r="N5758" s="17"/>
    </row>
    <row r="5759" spans="1:14" ht="47.25">
      <c r="A5759" s="6">
        <v>5757</v>
      </c>
      <c r="B5759" s="8" t="s">
        <v>14873</v>
      </c>
      <c r="C5759" s="9" t="s">
        <v>15299</v>
      </c>
      <c r="D5759" s="10" t="s">
        <v>14882</v>
      </c>
      <c r="E5759" s="11" t="s">
        <v>15300</v>
      </c>
      <c r="F5759" s="6">
        <v>310667</v>
      </c>
      <c r="G5759" s="6" t="s">
        <v>2521</v>
      </c>
      <c r="H5759" s="16">
        <v>30195041.473000001</v>
      </c>
      <c r="I5759" s="12">
        <v>43692</v>
      </c>
      <c r="J5759" s="12">
        <v>44163</v>
      </c>
      <c r="K5759" s="15">
        <v>181.96</v>
      </c>
      <c r="L5759" s="13" t="s">
        <v>15</v>
      </c>
      <c r="M5759" s="7">
        <v>1</v>
      </c>
      <c r="N5759" s="17"/>
    </row>
    <row r="5760" spans="1:14" ht="47.25">
      <c r="A5760" s="6">
        <v>5758</v>
      </c>
      <c r="B5760" s="8" t="s">
        <v>14873</v>
      </c>
      <c r="C5760" s="9" t="s">
        <v>15301</v>
      </c>
      <c r="D5760" s="10" t="s">
        <v>15302</v>
      </c>
      <c r="E5760" s="11" t="s">
        <v>15303</v>
      </c>
      <c r="F5760" s="6">
        <v>415912</v>
      </c>
      <c r="G5760" s="6" t="s">
        <v>2521</v>
      </c>
      <c r="H5760" s="16">
        <v>6597165.75</v>
      </c>
      <c r="I5760" s="12">
        <v>43912</v>
      </c>
      <c r="J5760" s="12">
        <v>43845</v>
      </c>
      <c r="K5760" s="15">
        <v>0</v>
      </c>
      <c r="L5760" s="13" t="s">
        <v>15</v>
      </c>
      <c r="M5760" s="7">
        <v>1</v>
      </c>
      <c r="N5760" s="17"/>
    </row>
    <row r="5761" spans="1:14" ht="31.5">
      <c r="A5761" s="6">
        <v>5759</v>
      </c>
      <c r="B5761" s="8" t="s">
        <v>14873</v>
      </c>
      <c r="C5761" s="9" t="s">
        <v>15304</v>
      </c>
      <c r="D5761" s="10" t="s">
        <v>15196</v>
      </c>
      <c r="E5761" s="11" t="s">
        <v>15305</v>
      </c>
      <c r="F5761" s="6">
        <v>415913</v>
      </c>
      <c r="G5761" s="6" t="s">
        <v>2521</v>
      </c>
      <c r="H5761" s="16">
        <v>10268227.055</v>
      </c>
      <c r="I5761" s="12">
        <v>43993</v>
      </c>
      <c r="J5761" s="12">
        <v>44114</v>
      </c>
      <c r="K5761" s="15">
        <v>53</v>
      </c>
      <c r="L5761" s="13" t="s">
        <v>15</v>
      </c>
      <c r="M5761" s="7">
        <v>1</v>
      </c>
      <c r="N5761" s="17"/>
    </row>
    <row r="5762" spans="1:14" ht="47.25">
      <c r="A5762" s="6">
        <v>5760</v>
      </c>
      <c r="B5762" s="8" t="s">
        <v>14873</v>
      </c>
      <c r="C5762" s="9" t="s">
        <v>15306</v>
      </c>
      <c r="D5762" s="10" t="s">
        <v>10755</v>
      </c>
      <c r="E5762" s="11" t="s">
        <v>15307</v>
      </c>
      <c r="F5762" s="6">
        <v>415914</v>
      </c>
      <c r="G5762" s="6" t="s">
        <v>2521</v>
      </c>
      <c r="H5762" s="16">
        <v>10118975.262</v>
      </c>
      <c r="I5762" s="12">
        <v>44046</v>
      </c>
      <c r="J5762" s="12">
        <v>44164</v>
      </c>
      <c r="K5762" s="15">
        <v>38</v>
      </c>
      <c r="L5762" s="13" t="s">
        <v>15</v>
      </c>
      <c r="M5762" s="7">
        <v>1</v>
      </c>
      <c r="N5762" s="17"/>
    </row>
    <row r="5763" spans="1:14" ht="31.5">
      <c r="A5763" s="6">
        <v>5761</v>
      </c>
      <c r="B5763" s="8" t="s">
        <v>14873</v>
      </c>
      <c r="C5763" s="9" t="s">
        <v>15308</v>
      </c>
      <c r="D5763" s="10" t="s">
        <v>15196</v>
      </c>
      <c r="E5763" s="11" t="s">
        <v>15309</v>
      </c>
      <c r="F5763" s="6">
        <v>421333</v>
      </c>
      <c r="G5763" s="6" t="s">
        <v>2521</v>
      </c>
      <c r="H5763" s="16">
        <v>25021712.350000001</v>
      </c>
      <c r="I5763" s="12">
        <v>44069</v>
      </c>
      <c r="J5763" s="12">
        <v>44189</v>
      </c>
      <c r="K5763" s="15">
        <v>26</v>
      </c>
      <c r="L5763" s="13" t="s">
        <v>15</v>
      </c>
      <c r="M5763" s="7">
        <v>1</v>
      </c>
      <c r="N5763" s="17"/>
    </row>
    <row r="5764" spans="1:14" ht="47.25">
      <c r="A5764" s="6">
        <v>5762</v>
      </c>
      <c r="B5764" s="8" t="s">
        <v>14873</v>
      </c>
      <c r="C5764" s="9" t="s">
        <v>15274</v>
      </c>
      <c r="D5764" s="10" t="s">
        <v>14884</v>
      </c>
      <c r="E5764" s="11" t="s">
        <v>15310</v>
      </c>
      <c r="F5764" s="6">
        <v>421334</v>
      </c>
      <c r="G5764" s="6" t="s">
        <v>2521</v>
      </c>
      <c r="H5764" s="16">
        <v>11396307.27</v>
      </c>
      <c r="I5764" s="12">
        <v>44056</v>
      </c>
      <c r="J5764" s="12">
        <v>44285</v>
      </c>
      <c r="K5764" s="15">
        <v>0</v>
      </c>
      <c r="L5764" s="13" t="s">
        <v>15</v>
      </c>
      <c r="M5764" s="7">
        <v>1</v>
      </c>
      <c r="N5764" s="17"/>
    </row>
    <row r="5765" spans="1:14" ht="47.25">
      <c r="A5765" s="6">
        <v>5763</v>
      </c>
      <c r="B5765" s="8" t="s">
        <v>14873</v>
      </c>
      <c r="C5765" s="9" t="s">
        <v>15271</v>
      </c>
      <c r="D5765" s="10" t="s">
        <v>15079</v>
      </c>
      <c r="E5765" s="11" t="s">
        <v>15311</v>
      </c>
      <c r="F5765" s="6">
        <v>421330</v>
      </c>
      <c r="G5765" s="6" t="s">
        <v>2521</v>
      </c>
      <c r="H5765" s="16">
        <v>9211596.1500000004</v>
      </c>
      <c r="I5765" s="12">
        <v>43941</v>
      </c>
      <c r="J5765" s="12">
        <v>44032</v>
      </c>
      <c r="K5765" s="15">
        <v>38</v>
      </c>
      <c r="L5765" s="13" t="s">
        <v>15</v>
      </c>
      <c r="M5765" s="7">
        <v>1</v>
      </c>
      <c r="N5765" s="17"/>
    </row>
    <row r="5766" spans="1:14" ht="47.25">
      <c r="A5766" s="6">
        <v>5764</v>
      </c>
      <c r="B5766" s="8" t="s">
        <v>14873</v>
      </c>
      <c r="C5766" s="9" t="s">
        <v>15312</v>
      </c>
      <c r="D5766" s="10" t="s">
        <v>15313</v>
      </c>
      <c r="E5766" s="11" t="s">
        <v>15314</v>
      </c>
      <c r="F5766" s="6">
        <v>421331</v>
      </c>
      <c r="G5766" s="6" t="s">
        <v>2521</v>
      </c>
      <c r="H5766" s="16">
        <v>11031459.4</v>
      </c>
      <c r="I5766" s="12">
        <v>44032</v>
      </c>
      <c r="J5766" s="12">
        <v>44145</v>
      </c>
      <c r="K5766" s="15">
        <v>55.9</v>
      </c>
      <c r="L5766" s="13" t="s">
        <v>15</v>
      </c>
      <c r="M5766" s="7">
        <v>1</v>
      </c>
      <c r="N5766" s="17"/>
    </row>
    <row r="5767" spans="1:14" ht="47.25">
      <c r="A5767" s="6">
        <v>5765</v>
      </c>
      <c r="B5767" s="8" t="s">
        <v>14873</v>
      </c>
      <c r="C5767" s="9" t="s">
        <v>15315</v>
      </c>
      <c r="D5767" s="10" t="s">
        <v>15012</v>
      </c>
      <c r="E5767" s="11" t="s">
        <v>15316</v>
      </c>
      <c r="F5767" s="6">
        <v>471264</v>
      </c>
      <c r="G5767" s="6" t="s">
        <v>2521</v>
      </c>
      <c r="H5767" s="16">
        <v>24745631.550000001</v>
      </c>
      <c r="I5767" s="12">
        <v>44090</v>
      </c>
      <c r="J5767" s="12">
        <v>44209</v>
      </c>
      <c r="K5767" s="15">
        <v>0</v>
      </c>
      <c r="L5767" s="13" t="s">
        <v>15</v>
      </c>
      <c r="M5767" s="7">
        <v>1</v>
      </c>
      <c r="N5767" s="17"/>
    </row>
    <row r="5768" spans="1:14" ht="47.25">
      <c r="A5768" s="6">
        <v>5766</v>
      </c>
      <c r="B5768" s="8" t="s">
        <v>14873</v>
      </c>
      <c r="C5768" s="9" t="s">
        <v>15317</v>
      </c>
      <c r="D5768" s="10" t="s">
        <v>15318</v>
      </c>
      <c r="E5768" s="11" t="s">
        <v>15319</v>
      </c>
      <c r="F5768" s="6">
        <v>500214</v>
      </c>
      <c r="G5768" s="6" t="s">
        <v>2521</v>
      </c>
      <c r="H5768" s="16">
        <v>2172881.7999999998</v>
      </c>
      <c r="I5768" s="12">
        <v>44192</v>
      </c>
      <c r="J5768" s="12">
        <v>44253</v>
      </c>
      <c r="K5768" s="15">
        <v>0</v>
      </c>
      <c r="L5768" s="13" t="s">
        <v>15</v>
      </c>
      <c r="M5768" s="7">
        <v>1</v>
      </c>
      <c r="N5768" s="17" t="s">
        <v>14899</v>
      </c>
    </row>
    <row r="5769" spans="1:14" ht="63">
      <c r="A5769" s="6">
        <v>5767</v>
      </c>
      <c r="B5769" s="8" t="s">
        <v>14873</v>
      </c>
      <c r="C5769" s="9" t="s">
        <v>15320</v>
      </c>
      <c r="D5769" s="10" t="s">
        <v>15321</v>
      </c>
      <c r="E5769" s="11" t="s">
        <v>15322</v>
      </c>
      <c r="F5769" s="6">
        <v>500215</v>
      </c>
      <c r="G5769" s="6" t="s">
        <v>2521</v>
      </c>
      <c r="H5769" s="16">
        <v>5933400.75</v>
      </c>
      <c r="I5769" s="12">
        <v>44192</v>
      </c>
      <c r="J5769" s="12">
        <v>44233</v>
      </c>
      <c r="K5769" s="15">
        <v>0</v>
      </c>
      <c r="L5769" s="13" t="s">
        <v>15</v>
      </c>
      <c r="M5769" s="7">
        <v>1</v>
      </c>
      <c r="N5769" s="17" t="s">
        <v>14899</v>
      </c>
    </row>
    <row r="5770" spans="1:14" ht="47.25">
      <c r="A5770" s="6">
        <v>5768</v>
      </c>
      <c r="B5770" s="8" t="s">
        <v>14873</v>
      </c>
      <c r="C5770" s="9" t="s">
        <v>15323</v>
      </c>
      <c r="D5770" s="10" t="s">
        <v>15324</v>
      </c>
      <c r="E5770" s="11" t="s">
        <v>15325</v>
      </c>
      <c r="F5770" s="6">
        <v>514232</v>
      </c>
      <c r="G5770" s="6" t="s">
        <v>2521</v>
      </c>
      <c r="H5770" s="16">
        <v>2643589.7000000002</v>
      </c>
      <c r="I5770" s="12">
        <v>44224</v>
      </c>
      <c r="J5770" s="12">
        <v>44284</v>
      </c>
      <c r="K5770" s="15">
        <v>0</v>
      </c>
      <c r="L5770" s="13" t="s">
        <v>15</v>
      </c>
      <c r="M5770" s="7">
        <v>1</v>
      </c>
      <c r="N5770" s="17" t="s">
        <v>14899</v>
      </c>
    </row>
    <row r="5771" spans="1:14" ht="47.25">
      <c r="A5771" s="6">
        <v>5769</v>
      </c>
      <c r="B5771" s="8" t="s">
        <v>14873</v>
      </c>
      <c r="C5771" s="9" t="s">
        <v>15326</v>
      </c>
      <c r="D5771" s="10" t="s">
        <v>15327</v>
      </c>
      <c r="E5771" s="11" t="s">
        <v>15328</v>
      </c>
      <c r="F5771" s="6">
        <v>490669</v>
      </c>
      <c r="G5771" s="6" t="s">
        <v>16</v>
      </c>
      <c r="H5771" s="16">
        <v>8192142.5999999996</v>
      </c>
      <c r="I5771" s="12">
        <v>44130</v>
      </c>
      <c r="J5771" s="12">
        <v>44221</v>
      </c>
      <c r="K5771" s="15">
        <v>25.5</v>
      </c>
      <c r="L5771" s="13" t="s">
        <v>15</v>
      </c>
      <c r="M5771" s="7">
        <v>1</v>
      </c>
      <c r="N5771" s="17"/>
    </row>
    <row r="5772" spans="1:14" ht="47.25">
      <c r="A5772" s="6">
        <v>5770</v>
      </c>
      <c r="B5772" s="8" t="s">
        <v>14873</v>
      </c>
      <c r="C5772" s="9" t="s">
        <v>15161</v>
      </c>
      <c r="D5772" s="10" t="s">
        <v>10755</v>
      </c>
      <c r="E5772" s="11" t="s">
        <v>15329</v>
      </c>
      <c r="F5772" s="6">
        <v>490681</v>
      </c>
      <c r="G5772" s="6" t="s">
        <v>16</v>
      </c>
      <c r="H5772" s="16">
        <v>25000430</v>
      </c>
      <c r="I5772" s="12" t="s">
        <v>14520</v>
      </c>
      <c r="J5772" s="12" t="s">
        <v>9205</v>
      </c>
      <c r="K5772" s="15">
        <v>0</v>
      </c>
      <c r="L5772" s="13" t="s">
        <v>15</v>
      </c>
      <c r="M5772" s="7">
        <v>1</v>
      </c>
      <c r="N5772" s="17"/>
    </row>
    <row r="5773" spans="1:14" ht="78.75">
      <c r="A5773" s="6">
        <v>5771</v>
      </c>
      <c r="B5773" s="8" t="s">
        <v>14873</v>
      </c>
      <c r="C5773" s="9" t="s">
        <v>15330</v>
      </c>
      <c r="D5773" s="10" t="s">
        <v>15331</v>
      </c>
      <c r="E5773" s="11" t="s">
        <v>15332</v>
      </c>
      <c r="F5773" s="6">
        <v>490622</v>
      </c>
      <c r="G5773" s="6" t="s">
        <v>16</v>
      </c>
      <c r="H5773" s="16">
        <v>2240876.15</v>
      </c>
      <c r="I5773" s="12">
        <v>44133</v>
      </c>
      <c r="J5773" s="12">
        <v>44193</v>
      </c>
      <c r="K5773" s="15">
        <v>0</v>
      </c>
      <c r="L5773" s="13" t="s">
        <v>15</v>
      </c>
      <c r="M5773" s="7">
        <v>1</v>
      </c>
      <c r="N5773" s="17"/>
    </row>
    <row r="5774" spans="1:14" ht="47.25">
      <c r="A5774" s="6">
        <v>5772</v>
      </c>
      <c r="B5774" s="8" t="s">
        <v>14873</v>
      </c>
      <c r="C5774" s="9" t="s">
        <v>15333</v>
      </c>
      <c r="D5774" s="10" t="s">
        <v>15334</v>
      </c>
      <c r="E5774" s="11" t="s">
        <v>15335</v>
      </c>
      <c r="F5774" s="6">
        <v>490628</v>
      </c>
      <c r="G5774" s="6" t="s">
        <v>16</v>
      </c>
      <c r="H5774" s="16">
        <v>1826776.85</v>
      </c>
      <c r="I5774" s="12">
        <v>44124</v>
      </c>
      <c r="J5774" s="12">
        <v>44184</v>
      </c>
      <c r="K5774" s="15">
        <v>0</v>
      </c>
      <c r="L5774" s="13" t="s">
        <v>15</v>
      </c>
      <c r="M5774" s="7">
        <v>1</v>
      </c>
      <c r="N5774" s="17"/>
    </row>
    <row r="5775" spans="1:14" ht="78.75">
      <c r="A5775" s="6">
        <v>5773</v>
      </c>
      <c r="B5775" s="8" t="s">
        <v>14873</v>
      </c>
      <c r="C5775" s="9" t="s">
        <v>15336</v>
      </c>
      <c r="D5775" s="10" t="s">
        <v>15337</v>
      </c>
      <c r="E5775" s="11" t="s">
        <v>15338</v>
      </c>
      <c r="F5775" s="6">
        <v>490678</v>
      </c>
      <c r="G5775" s="6" t="s">
        <v>16</v>
      </c>
      <c r="H5775" s="16">
        <v>11859519.800000001</v>
      </c>
      <c r="I5775" s="12">
        <v>44136</v>
      </c>
      <c r="J5775" s="12">
        <v>44255</v>
      </c>
      <c r="K5775" s="15">
        <v>0</v>
      </c>
      <c r="L5775" s="13" t="s">
        <v>15</v>
      </c>
      <c r="M5775" s="7">
        <v>1</v>
      </c>
      <c r="N5775" s="17"/>
    </row>
    <row r="5776" spans="1:14" ht="63">
      <c r="A5776" s="6">
        <v>5774</v>
      </c>
      <c r="B5776" s="8" t="s">
        <v>14873</v>
      </c>
      <c r="C5776" s="9" t="s">
        <v>15339</v>
      </c>
      <c r="D5776" s="10" t="s">
        <v>15043</v>
      </c>
      <c r="E5776" s="11" t="s">
        <v>15340</v>
      </c>
      <c r="F5776" s="6">
        <v>490680</v>
      </c>
      <c r="G5776" s="6" t="s">
        <v>16</v>
      </c>
      <c r="H5776" s="16">
        <v>8591119.8000000007</v>
      </c>
      <c r="I5776" s="12">
        <v>44136</v>
      </c>
      <c r="J5776" s="12">
        <v>44225</v>
      </c>
      <c r="K5776" s="15">
        <v>36</v>
      </c>
      <c r="L5776" s="13" t="s">
        <v>15</v>
      </c>
      <c r="M5776" s="7">
        <v>1</v>
      </c>
      <c r="N5776" s="17"/>
    </row>
    <row r="5777" spans="1:14" ht="78.75">
      <c r="A5777" s="6">
        <v>5775</v>
      </c>
      <c r="B5777" s="8" t="s">
        <v>14873</v>
      </c>
      <c r="C5777" s="9" t="s">
        <v>15341</v>
      </c>
      <c r="D5777" s="10" t="s">
        <v>6654</v>
      </c>
      <c r="E5777" s="11" t="s">
        <v>15342</v>
      </c>
      <c r="F5777" s="6">
        <v>490690</v>
      </c>
      <c r="G5777" s="6" t="s">
        <v>16</v>
      </c>
      <c r="H5777" s="16">
        <v>11950716</v>
      </c>
      <c r="I5777" s="12">
        <v>44138</v>
      </c>
      <c r="J5777" s="12">
        <v>44258</v>
      </c>
      <c r="K5777" s="15">
        <v>0</v>
      </c>
      <c r="L5777" s="13" t="s">
        <v>15</v>
      </c>
      <c r="M5777" s="7">
        <v>1</v>
      </c>
      <c r="N5777" s="17"/>
    </row>
    <row r="5778" spans="1:14" ht="47.25">
      <c r="A5778" s="6">
        <v>5776</v>
      </c>
      <c r="B5778" s="8" t="s">
        <v>14873</v>
      </c>
      <c r="C5778" s="9" t="s">
        <v>15343</v>
      </c>
      <c r="D5778" s="10" t="s">
        <v>15344</v>
      </c>
      <c r="E5778" s="11" t="s">
        <v>15345</v>
      </c>
      <c r="F5778" s="6">
        <v>490694</v>
      </c>
      <c r="G5778" s="6" t="s">
        <v>16</v>
      </c>
      <c r="H5778" s="16">
        <v>16716394</v>
      </c>
      <c r="I5778" s="12" t="s">
        <v>14520</v>
      </c>
      <c r="J5778" s="12" t="s">
        <v>9205</v>
      </c>
      <c r="K5778" s="15">
        <v>0</v>
      </c>
      <c r="L5778" s="13" t="s">
        <v>15</v>
      </c>
      <c r="M5778" s="7">
        <v>1</v>
      </c>
      <c r="N5778" s="17"/>
    </row>
    <row r="5779" spans="1:14" ht="47.25">
      <c r="A5779" s="6">
        <v>5777</v>
      </c>
      <c r="B5779" s="8" t="s">
        <v>14873</v>
      </c>
      <c r="C5779" s="9" t="s">
        <v>15346</v>
      </c>
      <c r="D5779" s="10" t="s">
        <v>15192</v>
      </c>
      <c r="E5779" s="11" t="s">
        <v>15347</v>
      </c>
      <c r="F5779" s="6">
        <v>490668</v>
      </c>
      <c r="G5779" s="6" t="s">
        <v>16</v>
      </c>
      <c r="H5779" s="16">
        <v>4929639.3</v>
      </c>
      <c r="I5779" s="12">
        <v>44139</v>
      </c>
      <c r="J5779" s="12">
        <v>44214</v>
      </c>
      <c r="K5779" s="15">
        <v>0</v>
      </c>
      <c r="L5779" s="13" t="s">
        <v>15</v>
      </c>
      <c r="M5779" s="7">
        <v>1</v>
      </c>
      <c r="N5779" s="17"/>
    </row>
    <row r="5780" spans="1:14" ht="78.75">
      <c r="A5780" s="6">
        <v>5778</v>
      </c>
      <c r="B5780" s="8" t="s">
        <v>14873</v>
      </c>
      <c r="C5780" s="9" t="s">
        <v>15348</v>
      </c>
      <c r="D5780" s="10" t="s">
        <v>15349</v>
      </c>
      <c r="E5780" s="11" t="s">
        <v>15350</v>
      </c>
      <c r="F5780" s="6">
        <v>490640</v>
      </c>
      <c r="G5780" s="6" t="s">
        <v>16</v>
      </c>
      <c r="H5780" s="16">
        <v>3772293.3</v>
      </c>
      <c r="I5780" s="12">
        <v>44116</v>
      </c>
      <c r="J5780" s="12">
        <v>44176</v>
      </c>
      <c r="K5780" s="15">
        <v>0</v>
      </c>
      <c r="L5780" s="13" t="s">
        <v>15</v>
      </c>
      <c r="M5780" s="7">
        <v>1</v>
      </c>
      <c r="N5780" s="17"/>
    </row>
    <row r="5781" spans="1:14" ht="47.25">
      <c r="A5781" s="6">
        <v>5779</v>
      </c>
      <c r="B5781" s="8" t="s">
        <v>14873</v>
      </c>
      <c r="C5781" s="9" t="s">
        <v>15351</v>
      </c>
      <c r="D5781" s="10" t="s">
        <v>15352</v>
      </c>
      <c r="E5781" s="11" t="s">
        <v>15353</v>
      </c>
      <c r="F5781" s="6">
        <v>490687</v>
      </c>
      <c r="G5781" s="6" t="s">
        <v>16</v>
      </c>
      <c r="H5781" s="16">
        <v>12137355.800000001</v>
      </c>
      <c r="I5781" s="12">
        <v>44132</v>
      </c>
      <c r="J5781" s="12">
        <v>44251</v>
      </c>
      <c r="K5781" s="15">
        <v>50.3</v>
      </c>
      <c r="L5781" s="13" t="s">
        <v>15</v>
      </c>
      <c r="M5781" s="7">
        <v>1</v>
      </c>
      <c r="N5781" s="17"/>
    </row>
    <row r="5782" spans="1:14" ht="31.5">
      <c r="A5782" s="6">
        <v>5780</v>
      </c>
      <c r="B5782" s="8" t="s">
        <v>14873</v>
      </c>
      <c r="C5782" s="9" t="s">
        <v>15354</v>
      </c>
      <c r="D5782" s="10" t="s">
        <v>15355</v>
      </c>
      <c r="E5782" s="11" t="s">
        <v>15356</v>
      </c>
      <c r="F5782" s="6">
        <v>490688</v>
      </c>
      <c r="G5782" s="6" t="s">
        <v>16</v>
      </c>
      <c r="H5782" s="16">
        <v>13277239</v>
      </c>
      <c r="I5782" s="12">
        <v>44144</v>
      </c>
      <c r="J5782" s="12">
        <v>44264</v>
      </c>
      <c r="K5782" s="15">
        <v>0</v>
      </c>
      <c r="L5782" s="13" t="s">
        <v>15</v>
      </c>
      <c r="M5782" s="7">
        <v>1</v>
      </c>
      <c r="N5782" s="17"/>
    </row>
    <row r="5783" spans="1:14" ht="31.5">
      <c r="A5783" s="6">
        <v>5781</v>
      </c>
      <c r="B5783" s="8" t="s">
        <v>14873</v>
      </c>
      <c r="C5783" s="9" t="s">
        <v>15357</v>
      </c>
      <c r="D5783" s="10" t="s">
        <v>14958</v>
      </c>
      <c r="E5783" s="11" t="s">
        <v>15358</v>
      </c>
      <c r="F5783" s="6">
        <v>490688</v>
      </c>
      <c r="G5783" s="6" t="s">
        <v>16</v>
      </c>
      <c r="H5783" s="16">
        <v>24311018.800000001</v>
      </c>
      <c r="I5783" s="12" t="s">
        <v>8467</v>
      </c>
      <c r="J5783" s="12" t="s">
        <v>8503</v>
      </c>
      <c r="K5783" s="15">
        <v>147.9</v>
      </c>
      <c r="L5783" s="13" t="s">
        <v>15</v>
      </c>
      <c r="M5783" s="7">
        <v>1</v>
      </c>
      <c r="N5783" s="17"/>
    </row>
    <row r="5784" spans="1:14" ht="110.25">
      <c r="A5784" s="6">
        <v>5782</v>
      </c>
      <c r="B5784" s="8" t="s">
        <v>14873</v>
      </c>
      <c r="C5784" s="9" t="s">
        <v>15359</v>
      </c>
      <c r="D5784" s="10" t="s">
        <v>15360</v>
      </c>
      <c r="E5784" s="11" t="s">
        <v>15361</v>
      </c>
      <c r="F5784" s="6">
        <v>490656</v>
      </c>
      <c r="G5784" s="6" t="s">
        <v>16</v>
      </c>
      <c r="H5784" s="16">
        <v>5725554.0499999998</v>
      </c>
      <c r="I5784" s="12">
        <v>44133</v>
      </c>
      <c r="J5784" s="12">
        <v>44209</v>
      </c>
      <c r="K5784" s="15">
        <v>15.45</v>
      </c>
      <c r="L5784" s="13" t="s">
        <v>15</v>
      </c>
      <c r="M5784" s="7">
        <v>1</v>
      </c>
      <c r="N5784" s="17"/>
    </row>
    <row r="5785" spans="1:14" ht="31.5">
      <c r="A5785" s="6">
        <v>5783</v>
      </c>
      <c r="B5785" s="8" t="s">
        <v>14873</v>
      </c>
      <c r="C5785" s="9" t="s">
        <v>15362</v>
      </c>
      <c r="D5785" s="10" t="s">
        <v>15363</v>
      </c>
      <c r="E5785" s="11" t="s">
        <v>15364</v>
      </c>
      <c r="F5785" s="6">
        <v>490630</v>
      </c>
      <c r="G5785" s="6" t="s">
        <v>16</v>
      </c>
      <c r="H5785" s="16">
        <v>4596633</v>
      </c>
      <c r="I5785" s="12">
        <v>44130</v>
      </c>
      <c r="J5785" s="12">
        <v>44190</v>
      </c>
      <c r="K5785" s="15">
        <v>0</v>
      </c>
      <c r="L5785" s="13" t="s">
        <v>15</v>
      </c>
      <c r="M5785" s="7">
        <v>1</v>
      </c>
      <c r="N5785" s="17"/>
    </row>
    <row r="5786" spans="1:14" ht="47.25">
      <c r="A5786" s="6">
        <v>5784</v>
      </c>
      <c r="B5786" s="8" t="s">
        <v>14873</v>
      </c>
      <c r="C5786" s="9" t="s">
        <v>15365</v>
      </c>
      <c r="D5786" s="10" t="s">
        <v>15366</v>
      </c>
      <c r="E5786" s="11" t="s">
        <v>15367</v>
      </c>
      <c r="F5786" s="6">
        <v>490691</v>
      </c>
      <c r="G5786" s="6" t="s">
        <v>16</v>
      </c>
      <c r="H5786" s="16">
        <v>9009583.4000000004</v>
      </c>
      <c r="I5786" s="12">
        <v>44136</v>
      </c>
      <c r="J5786" s="12">
        <v>44225</v>
      </c>
      <c r="K5786" s="15">
        <v>0</v>
      </c>
      <c r="L5786" s="13" t="s">
        <v>15</v>
      </c>
      <c r="M5786" s="7">
        <v>1</v>
      </c>
      <c r="N5786" s="17"/>
    </row>
    <row r="5787" spans="1:14" ht="47.25">
      <c r="A5787" s="6">
        <v>5785</v>
      </c>
      <c r="B5787" s="8" t="s">
        <v>14873</v>
      </c>
      <c r="C5787" s="9" t="s">
        <v>15343</v>
      </c>
      <c r="D5787" s="10" t="s">
        <v>15344</v>
      </c>
      <c r="E5787" s="11" t="s">
        <v>15368</v>
      </c>
      <c r="F5787" s="6">
        <v>490693</v>
      </c>
      <c r="G5787" s="6" t="s">
        <v>16</v>
      </c>
      <c r="H5787" s="16">
        <v>20106793.149999999</v>
      </c>
      <c r="I5787" s="12" t="s">
        <v>8467</v>
      </c>
      <c r="J5787" s="12" t="s">
        <v>9091</v>
      </c>
      <c r="K5787" s="15">
        <v>0</v>
      </c>
      <c r="L5787" s="13" t="s">
        <v>15</v>
      </c>
      <c r="M5787" s="7">
        <v>1</v>
      </c>
      <c r="N5787" s="17"/>
    </row>
    <row r="5788" spans="1:14" ht="47.25">
      <c r="A5788" s="6">
        <v>5786</v>
      </c>
      <c r="B5788" s="8" t="s">
        <v>14873</v>
      </c>
      <c r="C5788" s="9" t="s">
        <v>15369</v>
      </c>
      <c r="D5788" s="10" t="s">
        <v>15370</v>
      </c>
      <c r="E5788" s="11" t="s">
        <v>15371</v>
      </c>
      <c r="F5788" s="6">
        <v>490655</v>
      </c>
      <c r="G5788" s="6" t="s">
        <v>16</v>
      </c>
      <c r="H5788" s="16">
        <v>4830782.3</v>
      </c>
      <c r="I5788" s="12">
        <v>44150</v>
      </c>
      <c r="J5788" s="12">
        <v>44225</v>
      </c>
      <c r="K5788" s="15">
        <v>11.5</v>
      </c>
      <c r="L5788" s="13" t="s">
        <v>15</v>
      </c>
      <c r="M5788" s="7">
        <v>1</v>
      </c>
      <c r="N5788" s="17"/>
    </row>
    <row r="5789" spans="1:14" ht="63">
      <c r="A5789" s="6">
        <v>5787</v>
      </c>
      <c r="B5789" s="8" t="s">
        <v>14873</v>
      </c>
      <c r="C5789" s="9" t="s">
        <v>15372</v>
      </c>
      <c r="D5789" s="10" t="s">
        <v>15373</v>
      </c>
      <c r="E5789" s="11" t="s">
        <v>15374</v>
      </c>
      <c r="F5789" s="6">
        <v>490660</v>
      </c>
      <c r="G5789" s="6" t="s">
        <v>16</v>
      </c>
      <c r="H5789" s="16">
        <v>6453767.0999999996</v>
      </c>
      <c r="I5789" s="12">
        <v>44129</v>
      </c>
      <c r="J5789" s="12">
        <v>44204</v>
      </c>
      <c r="K5789" s="15">
        <v>0</v>
      </c>
      <c r="L5789" s="13" t="s">
        <v>15</v>
      </c>
      <c r="M5789" s="7">
        <v>1</v>
      </c>
      <c r="N5789" s="17"/>
    </row>
    <row r="5790" spans="1:14" ht="78.75">
      <c r="A5790" s="6">
        <v>5788</v>
      </c>
      <c r="B5790" s="8" t="s">
        <v>14873</v>
      </c>
      <c r="C5790" s="9" t="s">
        <v>15375</v>
      </c>
      <c r="D5790" s="10" t="s">
        <v>15376</v>
      </c>
      <c r="E5790" s="11" t="s">
        <v>15377</v>
      </c>
      <c r="F5790" s="6">
        <v>490695</v>
      </c>
      <c r="G5790" s="6" t="s">
        <v>16</v>
      </c>
      <c r="H5790" s="16">
        <v>10825790.550000001</v>
      </c>
      <c r="I5790" s="12">
        <v>44136</v>
      </c>
      <c r="J5790" s="12">
        <v>44195</v>
      </c>
      <c r="K5790" s="15">
        <v>0</v>
      </c>
      <c r="L5790" s="13" t="s">
        <v>15</v>
      </c>
      <c r="M5790" s="7">
        <v>1</v>
      </c>
      <c r="N5790" s="17"/>
    </row>
    <row r="5791" spans="1:14" ht="63">
      <c r="A5791" s="6">
        <v>5789</v>
      </c>
      <c r="B5791" s="8" t="s">
        <v>14873</v>
      </c>
      <c r="C5791" s="9" t="s">
        <v>15378</v>
      </c>
      <c r="D5791" s="10" t="s">
        <v>15076</v>
      </c>
      <c r="E5791" s="11" t="s">
        <v>15379</v>
      </c>
      <c r="F5791" s="6">
        <v>490658</v>
      </c>
      <c r="G5791" s="6" t="s">
        <v>16</v>
      </c>
      <c r="H5791" s="16">
        <v>5853172.2999999998</v>
      </c>
      <c r="I5791" s="12">
        <v>44146</v>
      </c>
      <c r="J5791" s="12">
        <v>44221</v>
      </c>
      <c r="K5791" s="15">
        <v>0</v>
      </c>
      <c r="L5791" s="13" t="s">
        <v>15</v>
      </c>
      <c r="M5791" s="7">
        <v>1</v>
      </c>
      <c r="N5791" s="17"/>
    </row>
    <row r="5792" spans="1:14" ht="78.75">
      <c r="A5792" s="6">
        <v>5790</v>
      </c>
      <c r="B5792" s="8" t="s">
        <v>14873</v>
      </c>
      <c r="C5792" s="9" t="s">
        <v>15380</v>
      </c>
      <c r="D5792" s="10" t="s">
        <v>15349</v>
      </c>
      <c r="E5792" s="11" t="s">
        <v>15381</v>
      </c>
      <c r="F5792" s="6">
        <v>490631</v>
      </c>
      <c r="G5792" s="6" t="s">
        <v>16</v>
      </c>
      <c r="H5792" s="16">
        <v>1907269.4</v>
      </c>
      <c r="I5792" s="12">
        <v>44116</v>
      </c>
      <c r="J5792" s="12">
        <v>44176</v>
      </c>
      <c r="K5792" s="15">
        <v>0</v>
      </c>
      <c r="L5792" s="13" t="s">
        <v>15</v>
      </c>
      <c r="M5792" s="7">
        <v>1</v>
      </c>
      <c r="N5792" s="17"/>
    </row>
    <row r="5793" spans="1:14" ht="47.25">
      <c r="A5793" s="6">
        <v>5791</v>
      </c>
      <c r="B5793" s="8" t="s">
        <v>14873</v>
      </c>
      <c r="C5793" s="9" t="s">
        <v>15343</v>
      </c>
      <c r="D5793" s="10" t="s">
        <v>15344</v>
      </c>
      <c r="E5793" s="11" t="s">
        <v>15382</v>
      </c>
      <c r="F5793" s="6">
        <v>490682</v>
      </c>
      <c r="G5793" s="6" t="s">
        <v>16</v>
      </c>
      <c r="H5793" s="16">
        <v>12955250.51</v>
      </c>
      <c r="I5793" s="12" t="s">
        <v>14520</v>
      </c>
      <c r="J5793" s="12" t="s">
        <v>9205</v>
      </c>
      <c r="K5793" s="15">
        <v>0</v>
      </c>
      <c r="L5793" s="13" t="s">
        <v>15</v>
      </c>
      <c r="M5793" s="7">
        <v>1</v>
      </c>
      <c r="N5793" s="17"/>
    </row>
    <row r="5794" spans="1:14" ht="78.75">
      <c r="A5794" s="6">
        <v>5792</v>
      </c>
      <c r="B5794" s="8" t="s">
        <v>14873</v>
      </c>
      <c r="C5794" s="9" t="s">
        <v>15383</v>
      </c>
      <c r="D5794" s="10" t="s">
        <v>15384</v>
      </c>
      <c r="E5794" s="11" t="s">
        <v>15385</v>
      </c>
      <c r="F5794" s="6">
        <v>490683</v>
      </c>
      <c r="G5794" s="6" t="s">
        <v>16</v>
      </c>
      <c r="H5794" s="16">
        <v>9462176.6999999993</v>
      </c>
      <c r="I5794" s="12">
        <v>44132</v>
      </c>
      <c r="J5794" s="12">
        <v>44223</v>
      </c>
      <c r="K5794" s="15">
        <v>0</v>
      </c>
      <c r="L5794" s="13" t="s">
        <v>15</v>
      </c>
      <c r="M5794" s="7">
        <v>1</v>
      </c>
      <c r="N5794" s="17"/>
    </row>
    <row r="5795" spans="1:14" ht="78.75">
      <c r="A5795" s="6">
        <v>5793</v>
      </c>
      <c r="B5795" s="8" t="s">
        <v>14873</v>
      </c>
      <c r="C5795" s="9" t="s">
        <v>15386</v>
      </c>
      <c r="D5795" s="10" t="s">
        <v>15387</v>
      </c>
      <c r="E5795" s="11" t="s">
        <v>15388</v>
      </c>
      <c r="F5795" s="6">
        <v>490686</v>
      </c>
      <c r="G5795" s="6" t="s">
        <v>16</v>
      </c>
      <c r="H5795" s="16">
        <v>12232899.199999999</v>
      </c>
      <c r="I5795" s="12">
        <v>44130</v>
      </c>
      <c r="J5795" s="12">
        <v>44252</v>
      </c>
      <c r="K5795" s="15">
        <v>0</v>
      </c>
      <c r="L5795" s="13" t="s">
        <v>15</v>
      </c>
      <c r="M5795" s="7">
        <v>1</v>
      </c>
      <c r="N5795" s="17"/>
    </row>
    <row r="5796" spans="1:14" ht="94.5">
      <c r="A5796" s="6">
        <v>5794</v>
      </c>
      <c r="B5796" s="8" t="s">
        <v>14873</v>
      </c>
      <c r="C5796" s="9" t="s">
        <v>15389</v>
      </c>
      <c r="D5796" s="10" t="s">
        <v>14970</v>
      </c>
      <c r="E5796" s="11" t="s">
        <v>15390</v>
      </c>
      <c r="F5796" s="6">
        <v>490661</v>
      </c>
      <c r="G5796" s="6" t="s">
        <v>16</v>
      </c>
      <c r="H5796" s="16">
        <v>5334240.5</v>
      </c>
      <c r="I5796" s="12">
        <v>44139</v>
      </c>
      <c r="J5796" s="12">
        <v>44214</v>
      </c>
      <c r="K5796" s="15">
        <v>0</v>
      </c>
      <c r="L5796" s="13" t="s">
        <v>15</v>
      </c>
      <c r="M5796" s="7">
        <v>1</v>
      </c>
      <c r="N5796" s="17"/>
    </row>
    <row r="5797" spans="1:14" ht="78.75">
      <c r="A5797" s="6">
        <v>5795</v>
      </c>
      <c r="B5797" s="8" t="s">
        <v>14873</v>
      </c>
      <c r="C5797" s="9" t="s">
        <v>15391</v>
      </c>
      <c r="D5797" s="10" t="s">
        <v>15392</v>
      </c>
      <c r="E5797" s="11" t="s">
        <v>15393</v>
      </c>
      <c r="F5797" s="6">
        <v>490662</v>
      </c>
      <c r="G5797" s="6" t="s">
        <v>16</v>
      </c>
      <c r="H5797" s="16">
        <v>6852959.9000000004</v>
      </c>
      <c r="I5797" s="12">
        <v>44138</v>
      </c>
      <c r="J5797" s="12">
        <v>44213</v>
      </c>
      <c r="K5797" s="15">
        <v>0</v>
      </c>
      <c r="L5797" s="13" t="s">
        <v>15</v>
      </c>
      <c r="M5797" s="7">
        <v>1</v>
      </c>
      <c r="N5797" s="17"/>
    </row>
    <row r="5798" spans="1:14" ht="47.25">
      <c r="A5798" s="6">
        <v>5796</v>
      </c>
      <c r="B5798" s="8" t="s">
        <v>14873</v>
      </c>
      <c r="C5798" s="9" t="s">
        <v>15394</v>
      </c>
      <c r="D5798" s="10" t="s">
        <v>15395</v>
      </c>
      <c r="E5798" s="11" t="s">
        <v>15396</v>
      </c>
      <c r="F5798" s="6">
        <v>490670</v>
      </c>
      <c r="G5798" s="6" t="s">
        <v>16</v>
      </c>
      <c r="H5798" s="16">
        <v>4961749.3</v>
      </c>
      <c r="I5798" s="12">
        <v>44129</v>
      </c>
      <c r="J5798" s="12">
        <v>44204</v>
      </c>
      <c r="K5798" s="15">
        <v>18.899999999999999</v>
      </c>
      <c r="L5798" s="13" t="s">
        <v>15</v>
      </c>
      <c r="M5798" s="7">
        <v>1</v>
      </c>
      <c r="N5798" s="17"/>
    </row>
    <row r="5799" spans="1:14" ht="31.5">
      <c r="A5799" s="6">
        <v>5797</v>
      </c>
      <c r="B5799" s="8" t="s">
        <v>14873</v>
      </c>
      <c r="C5799" s="9" t="s">
        <v>15397</v>
      </c>
      <c r="D5799" s="10" t="s">
        <v>15398</v>
      </c>
      <c r="E5799" s="11" t="s">
        <v>15399</v>
      </c>
      <c r="F5799" s="6">
        <v>490673</v>
      </c>
      <c r="G5799" s="6" t="s">
        <v>16</v>
      </c>
      <c r="H5799" s="16">
        <v>5666885.8499999996</v>
      </c>
      <c r="I5799" s="12">
        <v>44142</v>
      </c>
      <c r="J5799" s="12">
        <v>44217</v>
      </c>
      <c r="K5799" s="15">
        <v>0</v>
      </c>
      <c r="L5799" s="13" t="s">
        <v>15</v>
      </c>
      <c r="M5799" s="7">
        <v>1</v>
      </c>
      <c r="N5799" s="17"/>
    </row>
    <row r="5800" spans="1:14" ht="47.25">
      <c r="A5800" s="6">
        <v>5798</v>
      </c>
      <c r="B5800" s="8" t="s">
        <v>14873</v>
      </c>
      <c r="C5800" s="9" t="s">
        <v>15400</v>
      </c>
      <c r="D5800" s="10" t="s">
        <v>15401</v>
      </c>
      <c r="E5800" s="11" t="s">
        <v>15402</v>
      </c>
      <c r="F5800" s="6">
        <v>490633</v>
      </c>
      <c r="G5800" s="6" t="s">
        <v>16</v>
      </c>
      <c r="H5800" s="16">
        <v>4524000.7</v>
      </c>
      <c r="I5800" s="12">
        <v>44136</v>
      </c>
      <c r="J5800" s="12">
        <v>44195</v>
      </c>
      <c r="K5800" s="15">
        <v>0</v>
      </c>
      <c r="L5800" s="13" t="s">
        <v>15</v>
      </c>
      <c r="M5800" s="7">
        <v>1</v>
      </c>
      <c r="N5800" s="17"/>
    </row>
    <row r="5801" spans="1:14" ht="47.25">
      <c r="A5801" s="6">
        <v>5799</v>
      </c>
      <c r="B5801" s="8" t="s">
        <v>14873</v>
      </c>
      <c r="C5801" s="9" t="s">
        <v>15403</v>
      </c>
      <c r="D5801" s="10" t="s">
        <v>15404</v>
      </c>
      <c r="E5801" s="11" t="s">
        <v>15405</v>
      </c>
      <c r="F5801" s="6">
        <v>490642</v>
      </c>
      <c r="G5801" s="6" t="s">
        <v>16</v>
      </c>
      <c r="H5801" s="16">
        <v>976104.1</v>
      </c>
      <c r="I5801" s="12">
        <v>44129</v>
      </c>
      <c r="J5801" s="12">
        <v>44188</v>
      </c>
      <c r="K5801" s="15">
        <v>0</v>
      </c>
      <c r="L5801" s="13" t="s">
        <v>15</v>
      </c>
      <c r="M5801" s="7">
        <v>1</v>
      </c>
      <c r="N5801" s="17"/>
    </row>
    <row r="5802" spans="1:14" ht="47.25">
      <c r="A5802" s="6">
        <v>5800</v>
      </c>
      <c r="B5802" s="8" t="s">
        <v>14873</v>
      </c>
      <c r="C5802" s="9" t="s">
        <v>15306</v>
      </c>
      <c r="D5802" s="10" t="s">
        <v>14936</v>
      </c>
      <c r="E5802" s="11" t="s">
        <v>15406</v>
      </c>
      <c r="F5802" s="6">
        <v>490672</v>
      </c>
      <c r="G5802" s="6" t="s">
        <v>16</v>
      </c>
      <c r="H5802" s="16">
        <v>21656125.190000001</v>
      </c>
      <c r="I5802" s="12" t="s">
        <v>14520</v>
      </c>
      <c r="J5802" s="12" t="s">
        <v>12581</v>
      </c>
      <c r="K5802" s="15">
        <v>0</v>
      </c>
      <c r="L5802" s="13" t="s">
        <v>15</v>
      </c>
      <c r="M5802" s="7">
        <v>1</v>
      </c>
      <c r="N5802" s="17"/>
    </row>
    <row r="5803" spans="1:14" ht="47.25">
      <c r="A5803" s="6">
        <v>5801</v>
      </c>
      <c r="B5803" s="8" t="s">
        <v>14873</v>
      </c>
      <c r="C5803" s="9" t="s">
        <v>15407</v>
      </c>
      <c r="D5803" s="10" t="s">
        <v>15408</v>
      </c>
      <c r="E5803" s="11" t="s">
        <v>15409</v>
      </c>
      <c r="F5803" s="6">
        <v>490674</v>
      </c>
      <c r="G5803" s="6" t="s">
        <v>16</v>
      </c>
      <c r="H5803" s="16">
        <v>9146777.6999999993</v>
      </c>
      <c r="I5803" s="12">
        <v>44150</v>
      </c>
      <c r="J5803" s="12">
        <v>44240</v>
      </c>
      <c r="K5803" s="15">
        <v>0</v>
      </c>
      <c r="L5803" s="13" t="s">
        <v>15</v>
      </c>
      <c r="M5803" s="7">
        <v>1</v>
      </c>
      <c r="N5803" s="17"/>
    </row>
    <row r="5804" spans="1:14" ht="31.5">
      <c r="A5804" s="6">
        <v>5802</v>
      </c>
      <c r="B5804" s="8" t="s">
        <v>14873</v>
      </c>
      <c r="C5804" s="9" t="s">
        <v>15410</v>
      </c>
      <c r="D5804" s="10" t="s">
        <v>15411</v>
      </c>
      <c r="E5804" s="11" t="s">
        <v>15412</v>
      </c>
      <c r="F5804" s="6">
        <v>490676</v>
      </c>
      <c r="G5804" s="6" t="s">
        <v>16</v>
      </c>
      <c r="H5804" s="16">
        <v>7789679.9000000004</v>
      </c>
      <c r="I5804" s="12">
        <v>44136</v>
      </c>
      <c r="J5804" s="12">
        <v>44226</v>
      </c>
      <c r="K5804" s="15">
        <v>0</v>
      </c>
      <c r="L5804" s="13" t="s">
        <v>15</v>
      </c>
      <c r="M5804" s="7">
        <v>1</v>
      </c>
      <c r="N5804" s="17"/>
    </row>
    <row r="5805" spans="1:14" ht="63">
      <c r="A5805" s="6">
        <v>5803</v>
      </c>
      <c r="B5805" s="8" t="s">
        <v>14873</v>
      </c>
      <c r="C5805" s="9" t="s">
        <v>15413</v>
      </c>
      <c r="D5805" s="10" t="s">
        <v>15337</v>
      </c>
      <c r="E5805" s="11" t="s">
        <v>15414</v>
      </c>
      <c r="F5805" s="6">
        <v>490663</v>
      </c>
      <c r="G5805" s="6" t="s">
        <v>16</v>
      </c>
      <c r="H5805" s="16">
        <v>5679127.5999999996</v>
      </c>
      <c r="I5805" s="12">
        <v>44136</v>
      </c>
      <c r="J5805" s="12">
        <v>44210</v>
      </c>
      <c r="K5805" s="15">
        <v>0</v>
      </c>
      <c r="L5805" s="13" t="s">
        <v>15</v>
      </c>
      <c r="M5805" s="7">
        <v>1</v>
      </c>
      <c r="N5805" s="17"/>
    </row>
    <row r="5806" spans="1:14" ht="63">
      <c r="A5806" s="6">
        <v>5804</v>
      </c>
      <c r="B5806" s="8" t="s">
        <v>14873</v>
      </c>
      <c r="C5806" s="9" t="s">
        <v>15415</v>
      </c>
      <c r="D5806" s="10" t="s">
        <v>14958</v>
      </c>
      <c r="E5806" s="11" t="s">
        <v>15416</v>
      </c>
      <c r="F5806" s="6">
        <v>490666</v>
      </c>
      <c r="G5806" s="6" t="s">
        <v>16</v>
      </c>
      <c r="H5806" s="16">
        <v>6889376.25</v>
      </c>
      <c r="I5806" s="12">
        <v>44129</v>
      </c>
      <c r="J5806" s="12">
        <v>44204</v>
      </c>
      <c r="K5806" s="15">
        <v>0</v>
      </c>
      <c r="L5806" s="13" t="s">
        <v>15</v>
      </c>
      <c r="M5806" s="7">
        <v>1</v>
      </c>
      <c r="N5806" s="17"/>
    </row>
    <row r="5807" spans="1:14" ht="63">
      <c r="A5807" s="6">
        <v>5805</v>
      </c>
      <c r="B5807" s="8" t="s">
        <v>14873</v>
      </c>
      <c r="C5807" s="9" t="s">
        <v>15417</v>
      </c>
      <c r="D5807" s="10" t="s">
        <v>15334</v>
      </c>
      <c r="E5807" s="11" t="s">
        <v>15418</v>
      </c>
      <c r="F5807" s="6">
        <v>490638</v>
      </c>
      <c r="G5807" s="6" t="s">
        <v>16</v>
      </c>
      <c r="H5807" s="16">
        <v>1217018.3999999999</v>
      </c>
      <c r="I5807" s="12">
        <v>44124</v>
      </c>
      <c r="J5807" s="12">
        <v>44184</v>
      </c>
      <c r="K5807" s="15">
        <v>0</v>
      </c>
      <c r="L5807" s="13" t="s">
        <v>15</v>
      </c>
      <c r="M5807" s="7">
        <v>1</v>
      </c>
      <c r="N5807" s="17"/>
    </row>
    <row r="5808" spans="1:14" ht="31.5">
      <c r="A5808" s="6">
        <v>5806</v>
      </c>
      <c r="B5808" s="8" t="s">
        <v>14873</v>
      </c>
      <c r="C5808" s="9" t="s">
        <v>15419</v>
      </c>
      <c r="D5808" s="10" t="s">
        <v>15420</v>
      </c>
      <c r="E5808" s="11" t="s">
        <v>15421</v>
      </c>
      <c r="F5808" s="6">
        <v>490639</v>
      </c>
      <c r="G5808" s="6" t="s">
        <v>16</v>
      </c>
      <c r="H5808" s="16">
        <v>2574614</v>
      </c>
      <c r="I5808" s="12">
        <v>44125</v>
      </c>
      <c r="J5808" s="12">
        <v>44185</v>
      </c>
      <c r="K5808" s="15">
        <v>10</v>
      </c>
      <c r="L5808" s="13" t="s">
        <v>15</v>
      </c>
      <c r="M5808" s="7">
        <v>1</v>
      </c>
      <c r="N5808" s="17"/>
    </row>
    <row r="5809" spans="1:14" ht="47.25">
      <c r="A5809" s="6">
        <v>5807</v>
      </c>
      <c r="B5809" s="8" t="s">
        <v>14873</v>
      </c>
      <c r="C5809" s="9" t="s">
        <v>15422</v>
      </c>
      <c r="D5809" s="10" t="s">
        <v>14958</v>
      </c>
      <c r="E5809" s="11" t="s">
        <v>15423</v>
      </c>
      <c r="F5809" s="6">
        <v>490643</v>
      </c>
      <c r="G5809" s="6" t="s">
        <v>16</v>
      </c>
      <c r="H5809" s="16">
        <v>1151581.45</v>
      </c>
      <c r="I5809" s="12">
        <v>44124</v>
      </c>
      <c r="J5809" s="12">
        <v>44154</v>
      </c>
      <c r="K5809" s="15">
        <v>11.51</v>
      </c>
      <c r="L5809" s="13" t="s">
        <v>15</v>
      </c>
      <c r="M5809" s="7">
        <v>1</v>
      </c>
      <c r="N5809" s="17"/>
    </row>
    <row r="5810" spans="1:14" ht="78.75">
      <c r="A5810" s="6">
        <v>5808</v>
      </c>
      <c r="B5810" s="8" t="s">
        <v>14873</v>
      </c>
      <c r="C5810" s="9" t="s">
        <v>15424</v>
      </c>
      <c r="D5810" s="10" t="s">
        <v>15425</v>
      </c>
      <c r="E5810" s="11" t="s">
        <v>15426</v>
      </c>
      <c r="F5810" s="6">
        <v>490645</v>
      </c>
      <c r="G5810" s="6" t="s">
        <v>16</v>
      </c>
      <c r="H5810" s="16">
        <v>662320.05000000005</v>
      </c>
      <c r="I5810" s="12">
        <v>44136</v>
      </c>
      <c r="J5810" s="12">
        <v>44195</v>
      </c>
      <c r="K5810" s="15">
        <v>0</v>
      </c>
      <c r="L5810" s="13" t="s">
        <v>15</v>
      </c>
      <c r="M5810" s="7">
        <v>1</v>
      </c>
      <c r="N5810" s="17"/>
    </row>
    <row r="5811" spans="1:14" ht="47.25">
      <c r="A5811" s="6">
        <v>5809</v>
      </c>
      <c r="B5811" s="8" t="s">
        <v>14873</v>
      </c>
      <c r="C5811" s="9" t="s">
        <v>15427</v>
      </c>
      <c r="D5811" s="10" t="s">
        <v>6654</v>
      </c>
      <c r="E5811" s="11" t="s">
        <v>15428</v>
      </c>
      <c r="F5811" s="6">
        <v>490647</v>
      </c>
      <c r="G5811" s="6" t="s">
        <v>16</v>
      </c>
      <c r="H5811" s="16">
        <v>1100582.6000000001</v>
      </c>
      <c r="I5811" s="12">
        <v>44123</v>
      </c>
      <c r="J5811" s="12">
        <v>44183</v>
      </c>
      <c r="K5811" s="15">
        <v>0</v>
      </c>
      <c r="L5811" s="13" t="s">
        <v>15</v>
      </c>
      <c r="M5811" s="7">
        <v>1</v>
      </c>
      <c r="N5811" s="17"/>
    </row>
    <row r="5812" spans="1:14" ht="47.25">
      <c r="A5812" s="6">
        <v>5810</v>
      </c>
      <c r="B5812" s="8" t="s">
        <v>14873</v>
      </c>
      <c r="C5812" s="9" t="s">
        <v>15429</v>
      </c>
      <c r="D5812" s="10" t="s">
        <v>15430</v>
      </c>
      <c r="E5812" s="11" t="s">
        <v>15431</v>
      </c>
      <c r="F5812" s="6">
        <v>490651</v>
      </c>
      <c r="G5812" s="6" t="s">
        <v>16</v>
      </c>
      <c r="H5812" s="16">
        <v>223743.05</v>
      </c>
      <c r="I5812" s="12">
        <v>44130</v>
      </c>
      <c r="J5812" s="12">
        <v>44190</v>
      </c>
      <c r="K5812" s="15">
        <v>0</v>
      </c>
      <c r="L5812" s="13" t="s">
        <v>15</v>
      </c>
      <c r="M5812" s="7">
        <v>1</v>
      </c>
      <c r="N5812" s="17"/>
    </row>
    <row r="5813" spans="1:14" ht="63">
      <c r="A5813" s="6">
        <v>5811</v>
      </c>
      <c r="B5813" s="8" t="s">
        <v>14873</v>
      </c>
      <c r="C5813" s="9" t="s">
        <v>15432</v>
      </c>
      <c r="D5813" s="10" t="s">
        <v>15433</v>
      </c>
      <c r="E5813" s="11" t="s">
        <v>18366</v>
      </c>
      <c r="F5813" s="6">
        <v>490653</v>
      </c>
      <c r="G5813" s="6" t="s">
        <v>16</v>
      </c>
      <c r="H5813" s="16">
        <v>724688.5</v>
      </c>
      <c r="I5813" s="12">
        <v>44126</v>
      </c>
      <c r="J5813" s="12">
        <v>44186</v>
      </c>
      <c r="K5813" s="15">
        <v>0</v>
      </c>
      <c r="L5813" s="13" t="s">
        <v>15</v>
      </c>
      <c r="M5813" s="7">
        <v>1</v>
      </c>
      <c r="N5813" s="17"/>
    </row>
    <row r="5814" spans="1:14" ht="47.25">
      <c r="A5814" s="6">
        <v>5812</v>
      </c>
      <c r="B5814" s="8" t="s">
        <v>14873</v>
      </c>
      <c r="C5814" s="9" t="s">
        <v>18367</v>
      </c>
      <c r="D5814" s="10" t="s">
        <v>18368</v>
      </c>
      <c r="E5814" s="11" t="s">
        <v>18369</v>
      </c>
      <c r="F5814" s="6">
        <v>504210</v>
      </c>
      <c r="G5814" s="6" t="s">
        <v>16</v>
      </c>
      <c r="H5814" s="16">
        <v>604200</v>
      </c>
      <c r="I5814" s="12">
        <v>44187</v>
      </c>
      <c r="J5814" s="12">
        <v>44248</v>
      </c>
      <c r="K5814" s="15">
        <v>0</v>
      </c>
      <c r="L5814" s="13" t="s">
        <v>15</v>
      </c>
      <c r="M5814" s="7">
        <v>1</v>
      </c>
      <c r="N5814" s="17"/>
    </row>
    <row r="5815" spans="1:14" ht="47.25">
      <c r="A5815" s="6">
        <v>5813</v>
      </c>
      <c r="B5815" s="8" t="s">
        <v>14873</v>
      </c>
      <c r="C5815" s="9" t="s">
        <v>18370</v>
      </c>
      <c r="D5815" s="10" t="s">
        <v>18371</v>
      </c>
      <c r="E5815" s="11" t="s">
        <v>18372</v>
      </c>
      <c r="F5815" s="6">
        <v>512186</v>
      </c>
      <c r="G5815" s="6" t="s">
        <v>16</v>
      </c>
      <c r="H5815" s="16">
        <v>81188.899999999994</v>
      </c>
      <c r="I5815" s="12">
        <v>44194</v>
      </c>
      <c r="J5815" s="12">
        <v>44254</v>
      </c>
      <c r="K5815" s="15">
        <v>0</v>
      </c>
      <c r="L5815" s="13" t="s">
        <v>15</v>
      </c>
      <c r="M5815" s="7">
        <v>1</v>
      </c>
      <c r="N5815" s="17"/>
    </row>
    <row r="5816" spans="1:14" ht="126">
      <c r="A5816" s="6">
        <v>5814</v>
      </c>
      <c r="B5816" s="8" t="s">
        <v>14873</v>
      </c>
      <c r="C5816" s="9" t="s">
        <v>15434</v>
      </c>
      <c r="D5816" s="10" t="s">
        <v>15012</v>
      </c>
      <c r="E5816" s="11" t="s">
        <v>18373</v>
      </c>
      <c r="F5816" s="6">
        <v>321174</v>
      </c>
      <c r="G5816" s="6" t="s">
        <v>2665</v>
      </c>
      <c r="H5816" s="16">
        <v>14856119.262</v>
      </c>
      <c r="I5816" s="12" t="s">
        <v>15435</v>
      </c>
      <c r="J5816" s="12">
        <v>44001</v>
      </c>
      <c r="K5816" s="15">
        <f>40+52.5</f>
        <v>92.5</v>
      </c>
      <c r="L5816" s="13" t="s">
        <v>15</v>
      </c>
      <c r="M5816" s="7">
        <v>1</v>
      </c>
      <c r="N5816" s="17"/>
    </row>
    <row r="5817" spans="1:14" ht="94.5">
      <c r="A5817" s="6">
        <v>5815</v>
      </c>
      <c r="B5817" s="8" t="s">
        <v>14873</v>
      </c>
      <c r="C5817" s="9" t="s">
        <v>15434</v>
      </c>
      <c r="D5817" s="10" t="s">
        <v>15012</v>
      </c>
      <c r="E5817" s="11" t="s">
        <v>18374</v>
      </c>
      <c r="F5817" s="6">
        <v>321175</v>
      </c>
      <c r="G5817" s="6" t="s">
        <v>2665</v>
      </c>
      <c r="H5817" s="16">
        <v>13639546.030999999</v>
      </c>
      <c r="I5817" s="12" t="s">
        <v>15435</v>
      </c>
      <c r="J5817" s="12" t="s">
        <v>1118</v>
      </c>
      <c r="K5817" s="15">
        <v>0</v>
      </c>
      <c r="L5817" s="13" t="s">
        <v>15</v>
      </c>
      <c r="M5817" s="7">
        <v>1</v>
      </c>
      <c r="N5817" s="17"/>
    </row>
    <row r="5818" spans="1:14" ht="63">
      <c r="A5818" s="6">
        <v>5816</v>
      </c>
      <c r="B5818" s="8" t="s">
        <v>14873</v>
      </c>
      <c r="C5818" s="9" t="s">
        <v>15434</v>
      </c>
      <c r="D5818" s="10" t="s">
        <v>15012</v>
      </c>
      <c r="E5818" s="11" t="s">
        <v>15436</v>
      </c>
      <c r="F5818" s="6">
        <v>321177</v>
      </c>
      <c r="G5818" s="6" t="s">
        <v>2665</v>
      </c>
      <c r="H5818" s="16">
        <v>11855696.142000001</v>
      </c>
      <c r="I5818" s="12" t="s">
        <v>15435</v>
      </c>
      <c r="J5818" s="12">
        <v>44001</v>
      </c>
      <c r="K5818" s="15">
        <f>21.5+22+29</f>
        <v>72.5</v>
      </c>
      <c r="L5818" s="13" t="s">
        <v>15</v>
      </c>
      <c r="M5818" s="7">
        <v>1</v>
      </c>
      <c r="N5818" s="17"/>
    </row>
    <row r="5819" spans="1:14" ht="63">
      <c r="A5819" s="6">
        <v>5817</v>
      </c>
      <c r="B5819" s="8" t="s">
        <v>14873</v>
      </c>
      <c r="C5819" s="9" t="s">
        <v>15434</v>
      </c>
      <c r="D5819" s="10" t="s">
        <v>15012</v>
      </c>
      <c r="E5819" s="11" t="s">
        <v>15437</v>
      </c>
      <c r="F5819" s="6">
        <v>321176</v>
      </c>
      <c r="G5819" s="6" t="s">
        <v>2665</v>
      </c>
      <c r="H5819" s="16">
        <v>13177410.376</v>
      </c>
      <c r="I5819" s="12" t="s">
        <v>15435</v>
      </c>
      <c r="J5819" s="12" t="s">
        <v>1118</v>
      </c>
      <c r="K5819" s="15">
        <f>35.5+21+28</f>
        <v>84.5</v>
      </c>
      <c r="L5819" s="13" t="s">
        <v>15</v>
      </c>
      <c r="M5819" s="7">
        <v>1</v>
      </c>
      <c r="N5819" s="17"/>
    </row>
    <row r="5820" spans="1:14" ht="63">
      <c r="A5820" s="6">
        <v>5818</v>
      </c>
      <c r="B5820" s="8" t="s">
        <v>14873</v>
      </c>
      <c r="C5820" s="9" t="s">
        <v>15438</v>
      </c>
      <c r="D5820" s="10" t="s">
        <v>15439</v>
      </c>
      <c r="E5820" s="11" t="s">
        <v>15440</v>
      </c>
      <c r="F5820" s="6">
        <v>465979</v>
      </c>
      <c r="G5820" s="6" t="s">
        <v>2665</v>
      </c>
      <c r="H5820" s="16">
        <v>6539894.0499999998</v>
      </c>
      <c r="I5820" s="12" t="s">
        <v>15441</v>
      </c>
      <c r="J5820" s="12" t="s">
        <v>15442</v>
      </c>
      <c r="K5820" s="15">
        <v>0</v>
      </c>
      <c r="L5820" s="13" t="s">
        <v>15</v>
      </c>
      <c r="M5820" s="7">
        <v>1</v>
      </c>
      <c r="N5820" s="17"/>
    </row>
    <row r="5821" spans="1:14" ht="78.75">
      <c r="A5821" s="6">
        <v>5819</v>
      </c>
      <c r="B5821" s="8" t="s">
        <v>14873</v>
      </c>
      <c r="C5821" s="9" t="s">
        <v>15443</v>
      </c>
      <c r="D5821" s="10" t="s">
        <v>15133</v>
      </c>
      <c r="E5821" s="11" t="s">
        <v>15444</v>
      </c>
      <c r="F5821" s="6">
        <v>465983</v>
      </c>
      <c r="G5821" s="6" t="s">
        <v>2665</v>
      </c>
      <c r="H5821" s="16">
        <v>4354146.4000000004</v>
      </c>
      <c r="I5821" s="12" t="s">
        <v>13201</v>
      </c>
      <c r="J5821" s="12" t="s">
        <v>1217</v>
      </c>
      <c r="K5821" s="15">
        <v>0</v>
      </c>
      <c r="L5821" s="13" t="s">
        <v>15</v>
      </c>
      <c r="M5821" s="7">
        <v>1</v>
      </c>
      <c r="N5821" s="17"/>
    </row>
    <row r="5822" spans="1:14" ht="63">
      <c r="A5822" s="6">
        <v>5820</v>
      </c>
      <c r="B5822" s="8" t="s">
        <v>14873</v>
      </c>
      <c r="C5822" s="9" t="s">
        <v>15068</v>
      </c>
      <c r="D5822" s="10" t="s">
        <v>15069</v>
      </c>
      <c r="E5822" s="11" t="s">
        <v>15445</v>
      </c>
      <c r="F5822" s="6">
        <v>97677</v>
      </c>
      <c r="G5822" s="6" t="s">
        <v>2665</v>
      </c>
      <c r="H5822" s="16">
        <v>7254013.8140000002</v>
      </c>
      <c r="I5822" s="12">
        <v>42953</v>
      </c>
      <c r="J5822" s="12">
        <v>43794</v>
      </c>
      <c r="K5822" s="15">
        <f>42</f>
        <v>42</v>
      </c>
      <c r="L5822" s="13" t="s">
        <v>15</v>
      </c>
      <c r="M5822" s="7">
        <v>1</v>
      </c>
      <c r="N5822" s="17"/>
    </row>
    <row r="5823" spans="1:14" ht="63">
      <c r="A5823" s="6">
        <v>5821</v>
      </c>
      <c r="B5823" s="8" t="s">
        <v>14873</v>
      </c>
      <c r="C5823" s="9" t="s">
        <v>15446</v>
      </c>
      <c r="D5823" s="10" t="s">
        <v>14943</v>
      </c>
      <c r="E5823" s="11" t="s">
        <v>15447</v>
      </c>
      <c r="F5823" s="6">
        <v>97678</v>
      </c>
      <c r="G5823" s="6" t="s">
        <v>2665</v>
      </c>
      <c r="H5823" s="16">
        <v>4293864.1069999998</v>
      </c>
      <c r="I5823" s="12">
        <v>43045</v>
      </c>
      <c r="J5823" s="12">
        <v>43830</v>
      </c>
      <c r="K5823" s="15">
        <v>19.03</v>
      </c>
      <c r="L5823" s="13" t="s">
        <v>15</v>
      </c>
      <c r="M5823" s="7">
        <v>1</v>
      </c>
      <c r="N5823" s="17"/>
    </row>
    <row r="5824" spans="1:14" ht="63">
      <c r="A5824" s="6">
        <v>5822</v>
      </c>
      <c r="B5824" s="8" t="s">
        <v>14873</v>
      </c>
      <c r="C5824" s="9" t="s">
        <v>15068</v>
      </c>
      <c r="D5824" s="10" t="s">
        <v>15069</v>
      </c>
      <c r="E5824" s="11" t="s">
        <v>15448</v>
      </c>
      <c r="F5824" s="6">
        <v>112700</v>
      </c>
      <c r="G5824" s="6" t="s">
        <v>2665</v>
      </c>
      <c r="H5824" s="16">
        <v>6087768.8949999996</v>
      </c>
      <c r="I5824" s="12">
        <v>43018</v>
      </c>
      <c r="J5824" s="12">
        <v>43394</v>
      </c>
      <c r="K5824" s="15">
        <f>35</f>
        <v>35</v>
      </c>
      <c r="L5824" s="13" t="s">
        <v>15</v>
      </c>
      <c r="M5824" s="7">
        <v>1</v>
      </c>
      <c r="N5824" s="17"/>
    </row>
    <row r="5825" spans="1:14" ht="63">
      <c r="A5825" s="6">
        <v>5823</v>
      </c>
      <c r="B5825" s="8" t="s">
        <v>14873</v>
      </c>
      <c r="C5825" s="9" t="s">
        <v>15449</v>
      </c>
      <c r="D5825" s="10" t="s">
        <v>14892</v>
      </c>
      <c r="E5825" s="11" t="s">
        <v>15450</v>
      </c>
      <c r="F5825" s="6">
        <v>121443</v>
      </c>
      <c r="G5825" s="6" t="s">
        <v>2665</v>
      </c>
      <c r="H5825" s="16">
        <v>3353878.99</v>
      </c>
      <c r="I5825" s="12" t="s">
        <v>9766</v>
      </c>
      <c r="J5825" s="12">
        <v>43287</v>
      </c>
      <c r="K5825" s="15">
        <v>0</v>
      </c>
      <c r="L5825" s="13" t="s">
        <v>15</v>
      </c>
      <c r="M5825" s="7">
        <v>1</v>
      </c>
      <c r="N5825" s="17"/>
    </row>
    <row r="5826" spans="1:14" ht="63">
      <c r="A5826" s="6">
        <v>5824</v>
      </c>
      <c r="B5826" s="8" t="s">
        <v>14873</v>
      </c>
      <c r="C5826" s="9" t="s">
        <v>15068</v>
      </c>
      <c r="D5826" s="10" t="s">
        <v>15069</v>
      </c>
      <c r="E5826" s="11" t="s">
        <v>15451</v>
      </c>
      <c r="F5826" s="6">
        <v>180173</v>
      </c>
      <c r="G5826" s="6" t="s">
        <v>2665</v>
      </c>
      <c r="H5826" s="16">
        <v>7340471.6720000003</v>
      </c>
      <c r="I5826" s="12" t="s">
        <v>15452</v>
      </c>
      <c r="J5826" s="12" t="s">
        <v>15453</v>
      </c>
      <c r="K5826" s="15">
        <v>0</v>
      </c>
      <c r="L5826" s="13" t="s">
        <v>15</v>
      </c>
      <c r="M5826" s="7">
        <v>1</v>
      </c>
      <c r="N5826" s="17"/>
    </row>
    <row r="5827" spans="1:14" ht="141.75">
      <c r="A5827" s="6">
        <v>5825</v>
      </c>
      <c r="B5827" s="8" t="s">
        <v>14873</v>
      </c>
      <c r="C5827" s="9" t="s">
        <v>15454</v>
      </c>
      <c r="D5827" s="10" t="s">
        <v>15455</v>
      </c>
      <c r="E5827" s="11" t="s">
        <v>18375</v>
      </c>
      <c r="F5827" s="6">
        <v>285362</v>
      </c>
      <c r="G5827" s="6" t="s">
        <v>2665</v>
      </c>
      <c r="H5827" s="16">
        <v>4318278.2</v>
      </c>
      <c r="I5827" s="12" t="s">
        <v>11475</v>
      </c>
      <c r="J5827" s="12" t="s">
        <v>6564</v>
      </c>
      <c r="K5827" s="15">
        <f>9+12.5</f>
        <v>21.5</v>
      </c>
      <c r="L5827" s="13" t="s">
        <v>15</v>
      </c>
      <c r="M5827" s="7">
        <v>1</v>
      </c>
      <c r="N5827" s="17"/>
    </row>
    <row r="5828" spans="1:14" ht="63">
      <c r="A5828" s="6">
        <v>5826</v>
      </c>
      <c r="B5828" s="8" t="s">
        <v>14873</v>
      </c>
      <c r="C5828" s="9" t="s">
        <v>15456</v>
      </c>
      <c r="D5828" s="10" t="s">
        <v>15043</v>
      </c>
      <c r="E5828" s="11" t="s">
        <v>15457</v>
      </c>
      <c r="F5828" s="6">
        <v>285367</v>
      </c>
      <c r="G5828" s="6" t="s">
        <v>2665</v>
      </c>
      <c r="H5828" s="16">
        <v>16360563.307</v>
      </c>
      <c r="I5828" s="12" t="s">
        <v>583</v>
      </c>
      <c r="J5828" s="12">
        <v>44131</v>
      </c>
      <c r="K5828" s="15">
        <f>81</f>
        <v>81</v>
      </c>
      <c r="L5828" s="13" t="s">
        <v>15</v>
      </c>
      <c r="M5828" s="7">
        <v>1</v>
      </c>
      <c r="N5828" s="17"/>
    </row>
    <row r="5829" spans="1:14" ht="78.75">
      <c r="A5829" s="6">
        <v>5827</v>
      </c>
      <c r="B5829" s="8" t="s">
        <v>14873</v>
      </c>
      <c r="C5829" s="9" t="s">
        <v>15458</v>
      </c>
      <c r="D5829" s="10" t="s">
        <v>15035</v>
      </c>
      <c r="E5829" s="11" t="s">
        <v>15459</v>
      </c>
      <c r="F5829" s="6">
        <v>310506</v>
      </c>
      <c r="G5829" s="6" t="s">
        <v>2665</v>
      </c>
      <c r="H5829" s="16">
        <v>10755045</v>
      </c>
      <c r="I5829" s="12" t="s">
        <v>6849</v>
      </c>
      <c r="J5829" s="12">
        <v>44151</v>
      </c>
      <c r="K5829" s="15">
        <f>20.5+21+27.36</f>
        <v>68.86</v>
      </c>
      <c r="L5829" s="13" t="s">
        <v>15</v>
      </c>
      <c r="M5829" s="7">
        <v>1</v>
      </c>
      <c r="N5829" s="17"/>
    </row>
    <row r="5830" spans="1:14" ht="63">
      <c r="A5830" s="6">
        <v>5828</v>
      </c>
      <c r="B5830" s="8" t="s">
        <v>14873</v>
      </c>
      <c r="C5830" s="9" t="s">
        <v>15460</v>
      </c>
      <c r="D5830" s="10" t="s">
        <v>15063</v>
      </c>
      <c r="E5830" s="11" t="s">
        <v>15461</v>
      </c>
      <c r="F5830" s="6">
        <v>339505</v>
      </c>
      <c r="G5830" s="6" t="s">
        <v>2665</v>
      </c>
      <c r="H5830" s="16">
        <v>13580260.202</v>
      </c>
      <c r="I5830" s="12" t="s">
        <v>15106</v>
      </c>
      <c r="J5830" s="12">
        <v>44001</v>
      </c>
      <c r="K5830" s="15">
        <f>16.5+25.5+33</f>
        <v>75</v>
      </c>
      <c r="L5830" s="13" t="s">
        <v>15</v>
      </c>
      <c r="M5830" s="7">
        <v>1</v>
      </c>
      <c r="N5830" s="17"/>
    </row>
    <row r="5831" spans="1:14" ht="47.25">
      <c r="A5831" s="6">
        <v>5829</v>
      </c>
      <c r="B5831" s="8" t="s">
        <v>14873</v>
      </c>
      <c r="C5831" s="9" t="s">
        <v>15462</v>
      </c>
      <c r="D5831" s="10" t="s">
        <v>15463</v>
      </c>
      <c r="E5831" s="11" t="s">
        <v>15464</v>
      </c>
      <c r="F5831" s="6">
        <v>465988</v>
      </c>
      <c r="G5831" s="6" t="s">
        <v>2665</v>
      </c>
      <c r="H5831" s="16">
        <v>7607393.8499999996</v>
      </c>
      <c r="I5831" s="12" t="s">
        <v>15441</v>
      </c>
      <c r="J5831" s="12">
        <v>44278</v>
      </c>
      <c r="K5831" s="15">
        <v>0</v>
      </c>
      <c r="L5831" s="13" t="s">
        <v>15</v>
      </c>
      <c r="M5831" s="7">
        <v>1</v>
      </c>
      <c r="N5831" s="17"/>
    </row>
    <row r="5832" spans="1:14" ht="63">
      <c r="A5832" s="6">
        <v>5830</v>
      </c>
      <c r="B5832" s="8" t="s">
        <v>14873</v>
      </c>
      <c r="C5832" s="9" t="s">
        <v>15465</v>
      </c>
      <c r="D5832" s="10" t="s">
        <v>10755</v>
      </c>
      <c r="E5832" s="11" t="s">
        <v>15466</v>
      </c>
      <c r="F5832" s="6">
        <v>321179</v>
      </c>
      <c r="G5832" s="6" t="s">
        <v>2665</v>
      </c>
      <c r="H5832" s="16">
        <v>19679672.300000001</v>
      </c>
      <c r="I5832" s="12" t="s">
        <v>9579</v>
      </c>
      <c r="J5832" s="12">
        <v>44009</v>
      </c>
      <c r="K5832" s="15">
        <f>7.5+8.5+67.8</f>
        <v>83.8</v>
      </c>
      <c r="L5832" s="13" t="s">
        <v>15</v>
      </c>
      <c r="M5832" s="7">
        <v>1</v>
      </c>
      <c r="N5832" s="17"/>
    </row>
    <row r="5833" spans="1:14" ht="141.75">
      <c r="A5833" s="6">
        <v>5831</v>
      </c>
      <c r="B5833" s="8" t="s">
        <v>14873</v>
      </c>
      <c r="C5833" s="9" t="s">
        <v>15467</v>
      </c>
      <c r="D5833" s="10" t="s">
        <v>15468</v>
      </c>
      <c r="E5833" s="11" t="s">
        <v>18376</v>
      </c>
      <c r="F5833" s="6">
        <v>321180</v>
      </c>
      <c r="G5833" s="6" t="s">
        <v>2665</v>
      </c>
      <c r="H5833" s="16">
        <v>14413865.352</v>
      </c>
      <c r="I5833" s="12" t="s">
        <v>9579</v>
      </c>
      <c r="J5833" s="12" t="s">
        <v>1009</v>
      </c>
      <c r="K5833" s="15">
        <f>19+25.4</f>
        <v>44.4</v>
      </c>
      <c r="L5833" s="13" t="s">
        <v>15</v>
      </c>
      <c r="M5833" s="7">
        <v>1</v>
      </c>
      <c r="N5833" s="17"/>
    </row>
    <row r="5834" spans="1:14" ht="78.75">
      <c r="A5834" s="6">
        <v>5832</v>
      </c>
      <c r="B5834" s="8" t="s">
        <v>14873</v>
      </c>
      <c r="C5834" s="9" t="s">
        <v>15469</v>
      </c>
      <c r="D5834" s="10" t="s">
        <v>15128</v>
      </c>
      <c r="E5834" s="11" t="s">
        <v>15470</v>
      </c>
      <c r="F5834" s="6">
        <v>346406</v>
      </c>
      <c r="G5834" s="6" t="s">
        <v>2665</v>
      </c>
      <c r="H5834" s="16">
        <v>9061897.0500000007</v>
      </c>
      <c r="I5834" s="12" t="s">
        <v>15106</v>
      </c>
      <c r="J5834" s="12">
        <v>43911</v>
      </c>
      <c r="K5834" s="15">
        <f>15+29.3</f>
        <v>44.3</v>
      </c>
      <c r="L5834" s="13" t="s">
        <v>15</v>
      </c>
      <c r="M5834" s="7">
        <v>1</v>
      </c>
      <c r="N5834" s="17"/>
    </row>
    <row r="5835" spans="1:14" ht="126">
      <c r="A5835" s="6">
        <v>5833</v>
      </c>
      <c r="B5835" s="8" t="s">
        <v>14873</v>
      </c>
      <c r="C5835" s="9" t="s">
        <v>15471</v>
      </c>
      <c r="D5835" s="10" t="s">
        <v>10755</v>
      </c>
      <c r="E5835" s="11" t="s">
        <v>18377</v>
      </c>
      <c r="F5835" s="6">
        <v>348898</v>
      </c>
      <c r="G5835" s="6" t="s">
        <v>2665</v>
      </c>
      <c r="H5835" s="16">
        <v>11621664.378</v>
      </c>
      <c r="I5835" s="12" t="s">
        <v>14885</v>
      </c>
      <c r="J5835" s="12">
        <v>44032</v>
      </c>
      <c r="K5835" s="15">
        <f>3.5+4.4+5.5</f>
        <v>13.4</v>
      </c>
      <c r="L5835" s="13" t="s">
        <v>15</v>
      </c>
      <c r="M5835" s="7">
        <v>1</v>
      </c>
      <c r="N5835" s="17"/>
    </row>
    <row r="5836" spans="1:14" ht="63">
      <c r="A5836" s="6">
        <v>5834</v>
      </c>
      <c r="B5836" s="8" t="s">
        <v>14873</v>
      </c>
      <c r="C5836" s="9" t="s">
        <v>15467</v>
      </c>
      <c r="D5836" s="10" t="s">
        <v>15468</v>
      </c>
      <c r="E5836" s="11" t="s">
        <v>15472</v>
      </c>
      <c r="F5836" s="6">
        <v>465989</v>
      </c>
      <c r="G5836" s="6" t="s">
        <v>2665</v>
      </c>
      <c r="H5836" s="16">
        <v>23527594.295000002</v>
      </c>
      <c r="I5836" s="12" t="s">
        <v>2580</v>
      </c>
      <c r="J5836" s="12" t="s">
        <v>10743</v>
      </c>
      <c r="K5836" s="15">
        <v>0</v>
      </c>
      <c r="L5836" s="13" t="s">
        <v>15</v>
      </c>
      <c r="M5836" s="7">
        <v>1</v>
      </c>
      <c r="N5836" s="17"/>
    </row>
    <row r="5837" spans="1:14" ht="63">
      <c r="A5837" s="6">
        <v>5835</v>
      </c>
      <c r="B5837" s="8" t="s">
        <v>14873</v>
      </c>
      <c r="C5837" s="9" t="s">
        <v>15473</v>
      </c>
      <c r="D5837" s="10" t="s">
        <v>12077</v>
      </c>
      <c r="E5837" s="11" t="s">
        <v>15474</v>
      </c>
      <c r="F5837" s="6">
        <v>282858</v>
      </c>
      <c r="G5837" s="6" t="s">
        <v>2665</v>
      </c>
      <c r="H5837" s="16">
        <v>57036000</v>
      </c>
      <c r="I5837" s="12" t="s">
        <v>15475</v>
      </c>
      <c r="J5837" s="12" t="s">
        <v>15476</v>
      </c>
      <c r="K5837" s="15">
        <f>38.5+67+122</f>
        <v>227.5</v>
      </c>
      <c r="L5837" s="13" t="s">
        <v>14</v>
      </c>
      <c r="M5837" s="7">
        <v>1</v>
      </c>
      <c r="N5837" s="17"/>
    </row>
    <row r="5838" spans="1:14" ht="63">
      <c r="A5838" s="6">
        <v>5836</v>
      </c>
      <c r="B5838" s="8" t="s">
        <v>14873</v>
      </c>
      <c r="C5838" s="9" t="s">
        <v>15477</v>
      </c>
      <c r="D5838" s="10" t="s">
        <v>15478</v>
      </c>
      <c r="E5838" s="11" t="s">
        <v>15474</v>
      </c>
      <c r="F5838" s="6">
        <v>282858</v>
      </c>
      <c r="G5838" s="6" t="s">
        <v>2665</v>
      </c>
      <c r="H5838" s="16">
        <v>57036000</v>
      </c>
      <c r="I5838" s="12" t="s">
        <v>15475</v>
      </c>
      <c r="J5838" s="12" t="s">
        <v>15476</v>
      </c>
      <c r="K5838" s="15">
        <f t="shared" ref="K5838:K5839" si="2">38.5+67+122</f>
        <v>227.5</v>
      </c>
      <c r="L5838" s="13" t="s">
        <v>14</v>
      </c>
      <c r="M5838" s="7">
        <v>0.6</v>
      </c>
      <c r="N5838" s="17"/>
    </row>
    <row r="5839" spans="1:14" ht="63">
      <c r="A5839" s="6">
        <v>5837</v>
      </c>
      <c r="B5839" s="8" t="s">
        <v>14873</v>
      </c>
      <c r="C5839" s="9" t="s">
        <v>15479</v>
      </c>
      <c r="D5839" s="10" t="s">
        <v>15480</v>
      </c>
      <c r="E5839" s="11" t="s">
        <v>15474</v>
      </c>
      <c r="F5839" s="6">
        <v>282858</v>
      </c>
      <c r="G5839" s="6" t="s">
        <v>2665</v>
      </c>
      <c r="H5839" s="16">
        <v>57036000</v>
      </c>
      <c r="I5839" s="12" t="s">
        <v>15475</v>
      </c>
      <c r="J5839" s="12" t="s">
        <v>15476</v>
      </c>
      <c r="K5839" s="15">
        <f t="shared" si="2"/>
        <v>227.5</v>
      </c>
      <c r="L5839" s="13" t="s">
        <v>14</v>
      </c>
      <c r="M5839" s="7">
        <v>0.4</v>
      </c>
      <c r="N5839" s="17"/>
    </row>
    <row r="5840" spans="1:14" ht="78.75">
      <c r="A5840" s="6">
        <v>5838</v>
      </c>
      <c r="B5840" s="8" t="s">
        <v>14873</v>
      </c>
      <c r="C5840" s="9" t="s">
        <v>15481</v>
      </c>
      <c r="D5840" s="10" t="s">
        <v>14892</v>
      </c>
      <c r="E5840" s="11" t="s">
        <v>15482</v>
      </c>
      <c r="F5840" s="6">
        <v>313851</v>
      </c>
      <c r="G5840" s="6" t="s">
        <v>2665</v>
      </c>
      <c r="H5840" s="16">
        <v>25395457.649999999</v>
      </c>
      <c r="I5840" s="12" t="s">
        <v>10671</v>
      </c>
      <c r="J5840" s="12">
        <v>43951</v>
      </c>
      <c r="K5840" s="15">
        <f>21.35836+32+42</f>
        <v>95.358360000000005</v>
      </c>
      <c r="L5840" s="13" t="s">
        <v>15</v>
      </c>
      <c r="M5840" s="7">
        <v>1</v>
      </c>
      <c r="N5840" s="17"/>
    </row>
    <row r="5841" spans="1:14" ht="63">
      <c r="A5841" s="6">
        <v>5839</v>
      </c>
      <c r="B5841" s="8" t="s">
        <v>14873</v>
      </c>
      <c r="C5841" s="9" t="s">
        <v>15483</v>
      </c>
      <c r="D5841" s="10" t="s">
        <v>15082</v>
      </c>
      <c r="E5841" s="11" t="s">
        <v>15484</v>
      </c>
      <c r="F5841" s="6">
        <v>321169</v>
      </c>
      <c r="G5841" s="6" t="s">
        <v>2665</v>
      </c>
      <c r="H5841" s="16">
        <v>8174372.8499999996</v>
      </c>
      <c r="I5841" s="12" t="s">
        <v>13126</v>
      </c>
      <c r="J5841" s="12">
        <v>44028</v>
      </c>
      <c r="K5841" s="15">
        <f>39.25</f>
        <v>39.25</v>
      </c>
      <c r="L5841" s="13" t="s">
        <v>15</v>
      </c>
      <c r="M5841" s="7">
        <v>1</v>
      </c>
      <c r="N5841" s="17"/>
    </row>
    <row r="5842" spans="1:14" ht="78">
      <c r="A5842" s="6">
        <v>5840</v>
      </c>
      <c r="B5842" s="8" t="s">
        <v>14873</v>
      </c>
      <c r="C5842" s="9" t="s">
        <v>15485</v>
      </c>
      <c r="D5842" s="10" t="s">
        <v>14958</v>
      </c>
      <c r="E5842" s="11" t="s">
        <v>15486</v>
      </c>
      <c r="F5842" s="6">
        <v>339490</v>
      </c>
      <c r="G5842" s="6" t="s">
        <v>2665</v>
      </c>
      <c r="H5842" s="16">
        <v>25713865.864999998</v>
      </c>
      <c r="I5842" s="12" t="s">
        <v>15487</v>
      </c>
      <c r="J5842" s="12">
        <v>44010</v>
      </c>
      <c r="K5842" s="15">
        <f>35+79.4</f>
        <v>114.4</v>
      </c>
      <c r="L5842" s="13" t="s">
        <v>15</v>
      </c>
      <c r="M5842" s="7">
        <v>1</v>
      </c>
      <c r="N5842" s="17"/>
    </row>
    <row r="5843" spans="1:14" ht="78.75">
      <c r="A5843" s="6">
        <v>5841</v>
      </c>
      <c r="B5843" s="8" t="s">
        <v>14873</v>
      </c>
      <c r="C5843" s="9" t="s">
        <v>15488</v>
      </c>
      <c r="D5843" s="10" t="s">
        <v>12060</v>
      </c>
      <c r="E5843" s="11" t="s">
        <v>15489</v>
      </c>
      <c r="F5843" s="6">
        <v>337772</v>
      </c>
      <c r="G5843" s="6" t="s">
        <v>2665</v>
      </c>
      <c r="H5843" s="16">
        <v>22296981.232000001</v>
      </c>
      <c r="I5843" s="12" t="s">
        <v>15106</v>
      </c>
      <c r="J5843" s="12">
        <v>44169</v>
      </c>
      <c r="K5843" s="15">
        <f>26.5+55+95.5</f>
        <v>177</v>
      </c>
      <c r="L5843" s="13" t="s">
        <v>15</v>
      </c>
      <c r="M5843" s="7">
        <v>1</v>
      </c>
      <c r="N5843" s="17"/>
    </row>
    <row r="5844" spans="1:14" ht="63">
      <c r="A5844" s="6">
        <v>5842</v>
      </c>
      <c r="B5844" s="8" t="s">
        <v>14873</v>
      </c>
      <c r="C5844" s="9" t="s">
        <v>15490</v>
      </c>
      <c r="D5844" s="10" t="s">
        <v>15491</v>
      </c>
      <c r="E5844" s="11" t="s">
        <v>15492</v>
      </c>
      <c r="F5844" s="6">
        <v>321165</v>
      </c>
      <c r="G5844" s="6" t="s">
        <v>2665</v>
      </c>
      <c r="H5844" s="16">
        <v>11060032.75</v>
      </c>
      <c r="I5844" s="12" t="s">
        <v>15487</v>
      </c>
      <c r="J5844" s="12">
        <v>44010</v>
      </c>
      <c r="K5844" s="15">
        <v>0</v>
      </c>
      <c r="L5844" s="13" t="s">
        <v>14</v>
      </c>
      <c r="M5844" s="7">
        <v>1</v>
      </c>
      <c r="N5844" s="17"/>
    </row>
    <row r="5845" spans="1:14" ht="63">
      <c r="A5845" s="6">
        <v>5843</v>
      </c>
      <c r="B5845" s="8" t="s">
        <v>14873</v>
      </c>
      <c r="C5845" s="9" t="s">
        <v>15493</v>
      </c>
      <c r="D5845" s="10" t="s">
        <v>15494</v>
      </c>
      <c r="E5845" s="11" t="s">
        <v>15492</v>
      </c>
      <c r="F5845" s="6">
        <v>321165</v>
      </c>
      <c r="G5845" s="6" t="s">
        <v>2665</v>
      </c>
      <c r="H5845" s="16">
        <v>11060032.75</v>
      </c>
      <c r="I5845" s="12" t="s">
        <v>15487</v>
      </c>
      <c r="J5845" s="12">
        <v>44010</v>
      </c>
      <c r="K5845" s="15">
        <v>0</v>
      </c>
      <c r="L5845" s="13" t="s">
        <v>14</v>
      </c>
      <c r="M5845" s="7">
        <v>0.51</v>
      </c>
      <c r="N5845" s="17"/>
    </row>
    <row r="5846" spans="1:14" ht="63">
      <c r="A5846" s="6">
        <v>5844</v>
      </c>
      <c r="B5846" s="8" t="s">
        <v>14873</v>
      </c>
      <c r="C5846" s="9" t="s">
        <v>15495</v>
      </c>
      <c r="D5846" s="10" t="s">
        <v>15138</v>
      </c>
      <c r="E5846" s="11" t="s">
        <v>15492</v>
      </c>
      <c r="F5846" s="6">
        <v>321165</v>
      </c>
      <c r="G5846" s="6" t="s">
        <v>2665</v>
      </c>
      <c r="H5846" s="16">
        <v>11060032.75</v>
      </c>
      <c r="I5846" s="12" t="s">
        <v>15487</v>
      </c>
      <c r="J5846" s="12">
        <v>44010</v>
      </c>
      <c r="K5846" s="15">
        <v>0</v>
      </c>
      <c r="L5846" s="13" t="s">
        <v>14</v>
      </c>
      <c r="M5846" s="7">
        <v>0.49</v>
      </c>
      <c r="N5846" s="17"/>
    </row>
    <row r="5847" spans="1:14" ht="63">
      <c r="A5847" s="6">
        <v>5845</v>
      </c>
      <c r="B5847" s="8" t="s">
        <v>14873</v>
      </c>
      <c r="C5847" s="9" t="s">
        <v>15490</v>
      </c>
      <c r="D5847" s="10" t="s">
        <v>15491</v>
      </c>
      <c r="E5847" s="11" t="s">
        <v>15496</v>
      </c>
      <c r="F5847" s="6">
        <v>321168</v>
      </c>
      <c r="G5847" s="6" t="s">
        <v>2665</v>
      </c>
      <c r="H5847" s="16">
        <v>14761538.024</v>
      </c>
      <c r="I5847" s="12" t="s">
        <v>15487</v>
      </c>
      <c r="J5847" s="12">
        <v>44010</v>
      </c>
      <c r="K5847" s="15">
        <f>20+20.5+27</f>
        <v>67.5</v>
      </c>
      <c r="L5847" s="13" t="s">
        <v>14</v>
      </c>
      <c r="M5847" s="7">
        <v>1</v>
      </c>
      <c r="N5847" s="17"/>
    </row>
    <row r="5848" spans="1:14" ht="63">
      <c r="A5848" s="6">
        <v>5846</v>
      </c>
      <c r="B5848" s="8" t="s">
        <v>14873</v>
      </c>
      <c r="C5848" s="9" t="s">
        <v>15493</v>
      </c>
      <c r="D5848" s="10" t="s">
        <v>15494</v>
      </c>
      <c r="E5848" s="11" t="s">
        <v>15496</v>
      </c>
      <c r="F5848" s="6">
        <v>321168</v>
      </c>
      <c r="G5848" s="6" t="s">
        <v>2665</v>
      </c>
      <c r="H5848" s="16">
        <v>14761538.024</v>
      </c>
      <c r="I5848" s="12" t="s">
        <v>15487</v>
      </c>
      <c r="J5848" s="12">
        <v>44010</v>
      </c>
      <c r="K5848" s="15">
        <f t="shared" ref="K5848:K5849" si="3">20+20.5+27</f>
        <v>67.5</v>
      </c>
      <c r="L5848" s="13" t="s">
        <v>14</v>
      </c>
      <c r="M5848" s="7">
        <v>0.51</v>
      </c>
      <c r="N5848" s="17"/>
    </row>
    <row r="5849" spans="1:14" ht="63">
      <c r="A5849" s="6">
        <v>5847</v>
      </c>
      <c r="B5849" s="8" t="s">
        <v>14873</v>
      </c>
      <c r="C5849" s="9" t="s">
        <v>15497</v>
      </c>
      <c r="D5849" s="10" t="s">
        <v>15138</v>
      </c>
      <c r="E5849" s="11" t="s">
        <v>15496</v>
      </c>
      <c r="F5849" s="6">
        <v>321168</v>
      </c>
      <c r="G5849" s="6" t="s">
        <v>2665</v>
      </c>
      <c r="H5849" s="16">
        <v>14761538.024</v>
      </c>
      <c r="I5849" s="12" t="s">
        <v>15487</v>
      </c>
      <c r="J5849" s="12">
        <v>44010</v>
      </c>
      <c r="K5849" s="15">
        <f t="shared" si="3"/>
        <v>67.5</v>
      </c>
      <c r="L5849" s="13" t="s">
        <v>14</v>
      </c>
      <c r="M5849" s="7">
        <v>0.49</v>
      </c>
      <c r="N5849" s="17"/>
    </row>
    <row r="5850" spans="1:14" ht="78.75">
      <c r="A5850" s="6">
        <v>5848</v>
      </c>
      <c r="B5850" s="8" t="s">
        <v>14873</v>
      </c>
      <c r="C5850" s="9" t="s">
        <v>15498</v>
      </c>
      <c r="D5850" s="10" t="s">
        <v>15499</v>
      </c>
      <c r="E5850" s="11" t="s">
        <v>15500</v>
      </c>
      <c r="F5850" s="6">
        <v>346405</v>
      </c>
      <c r="G5850" s="6" t="s">
        <v>2665</v>
      </c>
      <c r="H5850" s="16">
        <v>11105502.85</v>
      </c>
      <c r="I5850" s="12" t="s">
        <v>10679</v>
      </c>
      <c r="J5850" s="12">
        <v>43925</v>
      </c>
      <c r="K5850" s="15">
        <f>5+29+38.5</f>
        <v>72.5</v>
      </c>
      <c r="L5850" s="13" t="s">
        <v>15</v>
      </c>
      <c r="M5850" s="7">
        <v>1</v>
      </c>
      <c r="N5850" s="17"/>
    </row>
    <row r="5851" spans="1:14" ht="63">
      <c r="A5851" s="6">
        <v>5849</v>
      </c>
      <c r="B5851" s="8" t="s">
        <v>14873</v>
      </c>
      <c r="C5851" s="9" t="s">
        <v>15501</v>
      </c>
      <c r="D5851" s="10" t="s">
        <v>15128</v>
      </c>
      <c r="E5851" s="11" t="s">
        <v>15502</v>
      </c>
      <c r="F5851" s="6">
        <v>370249</v>
      </c>
      <c r="G5851" s="6" t="s">
        <v>2665</v>
      </c>
      <c r="H5851" s="16">
        <v>25070287.059</v>
      </c>
      <c r="I5851" s="12" t="s">
        <v>13127</v>
      </c>
      <c r="J5851" s="12">
        <v>44097</v>
      </c>
      <c r="K5851" s="15">
        <f>15+30.5+108.7</f>
        <v>154.19999999999999</v>
      </c>
      <c r="L5851" s="13" t="s">
        <v>15</v>
      </c>
      <c r="M5851" s="7">
        <v>1</v>
      </c>
      <c r="N5851" s="17"/>
    </row>
    <row r="5852" spans="1:14" ht="63">
      <c r="A5852" s="6">
        <v>5850</v>
      </c>
      <c r="B5852" s="8" t="s">
        <v>14873</v>
      </c>
      <c r="C5852" s="9" t="s">
        <v>15503</v>
      </c>
      <c r="D5852" s="10" t="s">
        <v>15504</v>
      </c>
      <c r="E5852" s="11" t="s">
        <v>15505</v>
      </c>
      <c r="F5852" s="6">
        <v>465974</v>
      </c>
      <c r="G5852" s="6" t="s">
        <v>2665</v>
      </c>
      <c r="H5852" s="16">
        <v>10936189.1</v>
      </c>
      <c r="I5852" s="12" t="s">
        <v>10439</v>
      </c>
      <c r="J5852" s="12" t="s">
        <v>15506</v>
      </c>
      <c r="K5852" s="15">
        <v>0</v>
      </c>
      <c r="L5852" s="13" t="s">
        <v>15</v>
      </c>
      <c r="M5852" s="7">
        <v>1</v>
      </c>
      <c r="N5852" s="17"/>
    </row>
    <row r="5853" spans="1:14" ht="78.75">
      <c r="A5853" s="6">
        <v>5851</v>
      </c>
      <c r="B5853" s="8" t="s">
        <v>14873</v>
      </c>
      <c r="C5853" s="9" t="s">
        <v>15507</v>
      </c>
      <c r="D5853" s="10" t="s">
        <v>14981</v>
      </c>
      <c r="E5853" s="11" t="s">
        <v>15508</v>
      </c>
      <c r="F5853" s="6">
        <v>294543</v>
      </c>
      <c r="G5853" s="6" t="s">
        <v>2665</v>
      </c>
      <c r="H5853" s="16">
        <v>11105542.75</v>
      </c>
      <c r="I5853" s="12" t="s">
        <v>15509</v>
      </c>
      <c r="J5853" s="12" t="s">
        <v>9142</v>
      </c>
      <c r="K5853" s="15">
        <v>0</v>
      </c>
      <c r="L5853" s="13" t="s">
        <v>15</v>
      </c>
      <c r="M5853" s="7">
        <v>1</v>
      </c>
      <c r="N5853" s="17"/>
    </row>
    <row r="5854" spans="1:14" ht="94.5">
      <c r="A5854" s="6">
        <v>5852</v>
      </c>
      <c r="B5854" s="8" t="s">
        <v>14873</v>
      </c>
      <c r="C5854" s="9" t="s">
        <v>15510</v>
      </c>
      <c r="D5854" s="10" t="s">
        <v>15066</v>
      </c>
      <c r="E5854" s="11" t="s">
        <v>15511</v>
      </c>
      <c r="F5854" s="6">
        <v>316341</v>
      </c>
      <c r="G5854" s="6" t="s">
        <v>2665</v>
      </c>
      <c r="H5854" s="16">
        <v>8149008.7999999998</v>
      </c>
      <c r="I5854" s="12" t="s">
        <v>15032</v>
      </c>
      <c r="J5854" s="12">
        <v>43981</v>
      </c>
      <c r="K5854" s="15">
        <f>3+1.8</f>
        <v>4.8</v>
      </c>
      <c r="L5854" s="13" t="s">
        <v>15</v>
      </c>
      <c r="M5854" s="7">
        <v>1</v>
      </c>
      <c r="N5854" s="17"/>
    </row>
    <row r="5855" spans="1:14" ht="63">
      <c r="A5855" s="6">
        <v>5853</v>
      </c>
      <c r="B5855" s="8" t="s">
        <v>14873</v>
      </c>
      <c r="C5855" s="9" t="s">
        <v>15512</v>
      </c>
      <c r="D5855" s="10" t="s">
        <v>15513</v>
      </c>
      <c r="E5855" s="11" t="s">
        <v>15514</v>
      </c>
      <c r="F5855" s="6">
        <v>321173</v>
      </c>
      <c r="G5855" s="6" t="s">
        <v>2665</v>
      </c>
      <c r="H5855" s="16">
        <v>11051851.225</v>
      </c>
      <c r="I5855" s="12" t="s">
        <v>10404</v>
      </c>
      <c r="J5855" s="12">
        <v>44008</v>
      </c>
      <c r="K5855" s="15">
        <f>2+2+41</f>
        <v>45</v>
      </c>
      <c r="L5855" s="13" t="s">
        <v>15</v>
      </c>
      <c r="M5855" s="7">
        <v>1</v>
      </c>
      <c r="N5855" s="17"/>
    </row>
    <row r="5856" spans="1:14" ht="63">
      <c r="A5856" s="6">
        <v>5854</v>
      </c>
      <c r="B5856" s="8" t="s">
        <v>14873</v>
      </c>
      <c r="C5856" s="9" t="s">
        <v>15515</v>
      </c>
      <c r="D5856" s="10" t="s">
        <v>15516</v>
      </c>
      <c r="E5856" s="11" t="s">
        <v>15517</v>
      </c>
      <c r="F5856" s="6">
        <v>465987</v>
      </c>
      <c r="G5856" s="6" t="s">
        <v>2665</v>
      </c>
      <c r="H5856" s="16">
        <v>7898578.3499999996</v>
      </c>
      <c r="I5856" s="12" t="s">
        <v>10439</v>
      </c>
      <c r="J5856" s="12" t="s">
        <v>15506</v>
      </c>
      <c r="K5856" s="15">
        <v>0</v>
      </c>
      <c r="L5856" s="13" t="s">
        <v>15</v>
      </c>
      <c r="M5856" s="7">
        <v>1</v>
      </c>
      <c r="N5856" s="17"/>
    </row>
    <row r="5857" spans="1:14" ht="63">
      <c r="A5857" s="6">
        <v>5855</v>
      </c>
      <c r="B5857" s="8" t="s">
        <v>14873</v>
      </c>
      <c r="C5857" s="9" t="s">
        <v>15518</v>
      </c>
      <c r="D5857" s="10" t="s">
        <v>15519</v>
      </c>
      <c r="E5857" s="11" t="s">
        <v>15520</v>
      </c>
      <c r="F5857" s="6">
        <v>240069</v>
      </c>
      <c r="G5857" s="6" t="s">
        <v>2665</v>
      </c>
      <c r="H5857" s="16">
        <v>22761468.949999999</v>
      </c>
      <c r="I5857" s="12" t="s">
        <v>15521</v>
      </c>
      <c r="J5857" s="12" t="s">
        <v>6417</v>
      </c>
      <c r="K5857" s="15">
        <f>97.5</f>
        <v>97.5</v>
      </c>
      <c r="L5857" s="13" t="s">
        <v>15</v>
      </c>
      <c r="M5857" s="7">
        <v>1</v>
      </c>
      <c r="N5857" s="17"/>
    </row>
    <row r="5858" spans="1:14" ht="157.5">
      <c r="A5858" s="6">
        <v>5856</v>
      </c>
      <c r="B5858" s="8" t="s">
        <v>14873</v>
      </c>
      <c r="C5858" s="9" t="s">
        <v>15518</v>
      </c>
      <c r="D5858" s="10" t="s">
        <v>15519</v>
      </c>
      <c r="E5858" s="11" t="s">
        <v>18378</v>
      </c>
      <c r="F5858" s="6">
        <v>240066</v>
      </c>
      <c r="G5858" s="6" t="s">
        <v>2665</v>
      </c>
      <c r="H5858" s="16">
        <v>18734511.100000001</v>
      </c>
      <c r="I5858" s="12" t="s">
        <v>15522</v>
      </c>
      <c r="J5858" s="12">
        <v>43802</v>
      </c>
      <c r="K5858" s="15">
        <f>107+44+14</f>
        <v>165</v>
      </c>
      <c r="L5858" s="13" t="s">
        <v>15</v>
      </c>
      <c r="M5858" s="7">
        <v>1</v>
      </c>
      <c r="N5858" s="17"/>
    </row>
    <row r="5859" spans="1:14" ht="126">
      <c r="A5859" s="6">
        <v>5857</v>
      </c>
      <c r="B5859" s="8" t="s">
        <v>14873</v>
      </c>
      <c r="C5859" s="9" t="s">
        <v>15507</v>
      </c>
      <c r="D5859" s="10" t="s">
        <v>14981</v>
      </c>
      <c r="E5859" s="11" t="s">
        <v>18379</v>
      </c>
      <c r="F5859" s="6">
        <v>256367</v>
      </c>
      <c r="G5859" s="6" t="s">
        <v>2665</v>
      </c>
      <c r="H5859" s="16">
        <v>6833209.4000000004</v>
      </c>
      <c r="I5859" s="12" t="s">
        <v>15523</v>
      </c>
      <c r="J5859" s="12" t="s">
        <v>15524</v>
      </c>
      <c r="K5859" s="15">
        <f>4.5+24.3</f>
        <v>28.8</v>
      </c>
      <c r="L5859" s="13" t="s">
        <v>15</v>
      </c>
      <c r="M5859" s="7">
        <v>1</v>
      </c>
      <c r="N5859" s="17"/>
    </row>
    <row r="5860" spans="1:14" ht="60">
      <c r="A5860" s="6">
        <v>5858</v>
      </c>
      <c r="B5860" s="8" t="s">
        <v>14873</v>
      </c>
      <c r="C5860" s="9" t="s">
        <v>15525</v>
      </c>
      <c r="D5860" s="10" t="s">
        <v>15066</v>
      </c>
      <c r="E5860" s="11" t="s">
        <v>15526</v>
      </c>
      <c r="F5860" s="6">
        <v>337773</v>
      </c>
      <c r="G5860" s="6" t="s">
        <v>2665</v>
      </c>
      <c r="H5860" s="16">
        <v>9786957</v>
      </c>
      <c r="I5860" s="12" t="s">
        <v>15032</v>
      </c>
      <c r="J5860" s="12">
        <v>43981</v>
      </c>
      <c r="K5860" s="15">
        <v>0</v>
      </c>
      <c r="L5860" s="13" t="s">
        <v>15</v>
      </c>
      <c r="M5860" s="7">
        <v>1</v>
      </c>
      <c r="N5860" s="17"/>
    </row>
    <row r="5861" spans="1:14" ht="94.5">
      <c r="A5861" s="6">
        <v>5859</v>
      </c>
      <c r="B5861" s="8" t="s">
        <v>14873</v>
      </c>
      <c r="C5861" s="9" t="s">
        <v>15527</v>
      </c>
      <c r="D5861" s="10" t="s">
        <v>10592</v>
      </c>
      <c r="E5861" s="11" t="s">
        <v>15528</v>
      </c>
      <c r="F5861" s="6">
        <v>419432</v>
      </c>
      <c r="G5861" s="6" t="s">
        <v>2665</v>
      </c>
      <c r="H5861" s="16">
        <v>61913821.592</v>
      </c>
      <c r="I5861" s="12" t="s">
        <v>15013</v>
      </c>
      <c r="J5861" s="12" t="s">
        <v>13135</v>
      </c>
      <c r="K5861" s="15">
        <f>348</f>
        <v>348</v>
      </c>
      <c r="L5861" s="13" t="s">
        <v>15</v>
      </c>
      <c r="M5861" s="7">
        <v>1</v>
      </c>
      <c r="N5861" s="17"/>
    </row>
    <row r="5862" spans="1:14" ht="63">
      <c r="A5862" s="6">
        <v>5860</v>
      </c>
      <c r="B5862" s="8" t="s">
        <v>14873</v>
      </c>
      <c r="C5862" s="9" t="s">
        <v>15529</v>
      </c>
      <c r="D5862" s="10" t="s">
        <v>15530</v>
      </c>
      <c r="E5862" s="11" t="s">
        <v>15531</v>
      </c>
      <c r="F5862" s="6">
        <v>294538</v>
      </c>
      <c r="G5862" s="6" t="s">
        <v>2665</v>
      </c>
      <c r="H5862" s="16">
        <v>10007400.699999999</v>
      </c>
      <c r="I5862" s="12" t="s">
        <v>15509</v>
      </c>
      <c r="J5862" s="12">
        <v>44012</v>
      </c>
      <c r="K5862" s="15">
        <f>11+4.69726+33</f>
        <v>48.69726</v>
      </c>
      <c r="L5862" s="13" t="s">
        <v>15</v>
      </c>
      <c r="M5862" s="7">
        <v>1</v>
      </c>
      <c r="N5862" s="17"/>
    </row>
    <row r="5863" spans="1:14" ht="63">
      <c r="A5863" s="6">
        <v>5861</v>
      </c>
      <c r="B5863" s="8" t="s">
        <v>14873</v>
      </c>
      <c r="C5863" s="9" t="s">
        <v>15532</v>
      </c>
      <c r="D5863" s="10" t="s">
        <v>10592</v>
      </c>
      <c r="E5863" s="11" t="s">
        <v>15533</v>
      </c>
      <c r="F5863" s="6">
        <v>285806</v>
      </c>
      <c r="G5863" s="6" t="s">
        <v>2665</v>
      </c>
      <c r="H5863" s="16">
        <v>31657661.074000001</v>
      </c>
      <c r="I5863" s="12" t="s">
        <v>15534</v>
      </c>
      <c r="J5863" s="12">
        <v>44109</v>
      </c>
      <c r="K5863" s="15">
        <f>25+36+55+72</f>
        <v>188</v>
      </c>
      <c r="L5863" s="13" t="s">
        <v>15</v>
      </c>
      <c r="M5863" s="7">
        <v>1</v>
      </c>
      <c r="N5863" s="17"/>
    </row>
    <row r="5864" spans="1:14" ht="78.75">
      <c r="A5864" s="6">
        <v>5862</v>
      </c>
      <c r="B5864" s="8" t="s">
        <v>14873</v>
      </c>
      <c r="C5864" s="9" t="s">
        <v>15481</v>
      </c>
      <c r="D5864" s="10" t="s">
        <v>14892</v>
      </c>
      <c r="E5864" s="11" t="s">
        <v>15535</v>
      </c>
      <c r="F5864" s="6">
        <v>294536</v>
      </c>
      <c r="G5864" s="6" t="s">
        <v>2665</v>
      </c>
      <c r="H5864" s="16">
        <v>18149871.431000002</v>
      </c>
      <c r="I5864" s="12" t="s">
        <v>6849</v>
      </c>
      <c r="J5864" s="12">
        <v>43955</v>
      </c>
      <c r="K5864" s="15">
        <f>68+37+12.5+13+17.5</f>
        <v>148</v>
      </c>
      <c r="L5864" s="13" t="s">
        <v>15</v>
      </c>
      <c r="M5864" s="7">
        <v>1</v>
      </c>
      <c r="N5864" s="17"/>
    </row>
    <row r="5865" spans="1:14" ht="78.75">
      <c r="A5865" s="6">
        <v>5863</v>
      </c>
      <c r="B5865" s="8" t="s">
        <v>14873</v>
      </c>
      <c r="C5865" s="9" t="s">
        <v>15536</v>
      </c>
      <c r="D5865" s="10" t="s">
        <v>15183</v>
      </c>
      <c r="E5865" s="11" t="s">
        <v>15537</v>
      </c>
      <c r="F5865" s="6">
        <v>317597</v>
      </c>
      <c r="G5865" s="6" t="s">
        <v>2665</v>
      </c>
      <c r="H5865" s="16">
        <v>16404131.427999999</v>
      </c>
      <c r="I5865" s="12">
        <v>43685</v>
      </c>
      <c r="J5865" s="12">
        <v>43963</v>
      </c>
      <c r="K5865" s="15">
        <f>2.5+40+47</f>
        <v>89.5</v>
      </c>
      <c r="L5865" s="13" t="s">
        <v>15</v>
      </c>
      <c r="M5865" s="7">
        <v>1</v>
      </c>
      <c r="N5865" s="17"/>
    </row>
    <row r="5866" spans="1:14" ht="63">
      <c r="A5866" s="6">
        <v>5864</v>
      </c>
      <c r="B5866" s="8" t="s">
        <v>14873</v>
      </c>
      <c r="C5866" s="9" t="s">
        <v>15538</v>
      </c>
      <c r="D5866" s="10" t="s">
        <v>15539</v>
      </c>
      <c r="E5866" s="11" t="s">
        <v>15540</v>
      </c>
      <c r="F5866" s="6">
        <v>370248</v>
      </c>
      <c r="G5866" s="6" t="s">
        <v>2665</v>
      </c>
      <c r="H5866" s="16">
        <v>3200788.45</v>
      </c>
      <c r="I5866" s="12">
        <v>43814</v>
      </c>
      <c r="J5866" s="12">
        <v>43971</v>
      </c>
      <c r="K5866" s="15">
        <v>0</v>
      </c>
      <c r="L5866" s="13" t="s">
        <v>15</v>
      </c>
      <c r="M5866" s="7">
        <v>1</v>
      </c>
      <c r="N5866" s="17"/>
    </row>
    <row r="5867" spans="1:14" ht="63">
      <c r="A5867" s="6">
        <v>5865</v>
      </c>
      <c r="B5867" s="8" t="s">
        <v>14873</v>
      </c>
      <c r="C5867" s="9" t="s">
        <v>15541</v>
      </c>
      <c r="D5867" s="10" t="s">
        <v>15542</v>
      </c>
      <c r="E5867" s="11" t="s">
        <v>15543</v>
      </c>
      <c r="F5867" s="6">
        <v>365804</v>
      </c>
      <c r="G5867" s="6" t="s">
        <v>2665</v>
      </c>
      <c r="H5867" s="16">
        <v>5049729</v>
      </c>
      <c r="I5867" s="12" t="s">
        <v>15544</v>
      </c>
      <c r="J5867" s="12">
        <v>43968</v>
      </c>
      <c r="K5867" s="15">
        <f>27.5</f>
        <v>27.5</v>
      </c>
      <c r="L5867" s="13" t="s">
        <v>15</v>
      </c>
      <c r="M5867" s="7">
        <v>1</v>
      </c>
      <c r="N5867" s="17"/>
    </row>
    <row r="5868" spans="1:14" ht="63">
      <c r="A5868" s="6">
        <v>5866</v>
      </c>
      <c r="B5868" s="8" t="s">
        <v>14873</v>
      </c>
      <c r="C5868" s="9" t="s">
        <v>15306</v>
      </c>
      <c r="D5868" s="10" t="s">
        <v>10755</v>
      </c>
      <c r="E5868" s="11" t="s">
        <v>15545</v>
      </c>
      <c r="F5868" s="6">
        <v>381898</v>
      </c>
      <c r="G5868" s="6" t="s">
        <v>2665</v>
      </c>
      <c r="H5868" s="16">
        <v>18192172.767000001</v>
      </c>
      <c r="I5868" s="12" t="s">
        <v>927</v>
      </c>
      <c r="J5868" s="12" t="s">
        <v>2488</v>
      </c>
      <c r="K5868" s="15">
        <f>20.5</f>
        <v>20.5</v>
      </c>
      <c r="L5868" s="13" t="s">
        <v>15</v>
      </c>
      <c r="M5868" s="7">
        <v>1</v>
      </c>
      <c r="N5868" s="17"/>
    </row>
    <row r="5869" spans="1:14" ht="63">
      <c r="A5869" s="6">
        <v>5867</v>
      </c>
      <c r="B5869" s="8" t="s">
        <v>14873</v>
      </c>
      <c r="C5869" s="9" t="s">
        <v>15546</v>
      </c>
      <c r="D5869" s="10" t="s">
        <v>15547</v>
      </c>
      <c r="E5869" s="11" t="s">
        <v>15548</v>
      </c>
      <c r="F5869" s="6">
        <v>465985</v>
      </c>
      <c r="G5869" s="6" t="s">
        <v>2665</v>
      </c>
      <c r="H5869" s="16">
        <v>22048341.522999998</v>
      </c>
      <c r="I5869" s="12" t="s">
        <v>15194</v>
      </c>
      <c r="J5869" s="12" t="s">
        <v>15549</v>
      </c>
      <c r="K5869" s="15">
        <v>0</v>
      </c>
      <c r="L5869" s="13" t="s">
        <v>15</v>
      </c>
      <c r="M5869" s="7">
        <v>1</v>
      </c>
      <c r="N5869" s="17"/>
    </row>
    <row r="5870" spans="1:14" ht="63">
      <c r="A5870" s="6">
        <v>5868</v>
      </c>
      <c r="B5870" s="8" t="s">
        <v>14873</v>
      </c>
      <c r="C5870" s="9" t="s">
        <v>15550</v>
      </c>
      <c r="D5870" s="10" t="s">
        <v>15046</v>
      </c>
      <c r="E5870" s="11" t="s">
        <v>15551</v>
      </c>
      <c r="F5870" s="6">
        <v>450919</v>
      </c>
      <c r="G5870" s="6" t="s">
        <v>2665</v>
      </c>
      <c r="H5870" s="16">
        <v>25058970.342999998</v>
      </c>
      <c r="I5870" s="12" t="s">
        <v>13128</v>
      </c>
      <c r="J5870" s="12" t="s">
        <v>15552</v>
      </c>
      <c r="K5870" s="15">
        <v>0</v>
      </c>
      <c r="L5870" s="13" t="s">
        <v>14</v>
      </c>
      <c r="M5870" s="7">
        <v>1</v>
      </c>
      <c r="N5870" s="17"/>
    </row>
    <row r="5871" spans="1:14" ht="63">
      <c r="A5871" s="6">
        <v>5869</v>
      </c>
      <c r="B5871" s="8" t="s">
        <v>14873</v>
      </c>
      <c r="C5871" s="9" t="s">
        <v>6657</v>
      </c>
      <c r="D5871" s="10" t="s">
        <v>6657</v>
      </c>
      <c r="E5871" s="11" t="s">
        <v>15551</v>
      </c>
      <c r="F5871" s="6">
        <v>450919</v>
      </c>
      <c r="G5871" s="6" t="s">
        <v>2665</v>
      </c>
      <c r="H5871" s="16">
        <v>25058970.342999998</v>
      </c>
      <c r="I5871" s="12" t="s">
        <v>13128</v>
      </c>
      <c r="J5871" s="12" t="s">
        <v>15552</v>
      </c>
      <c r="K5871" s="15">
        <v>0</v>
      </c>
      <c r="L5871" s="13" t="s">
        <v>14</v>
      </c>
      <c r="M5871" s="7">
        <v>0.51</v>
      </c>
      <c r="N5871" s="17"/>
    </row>
    <row r="5872" spans="1:14" ht="63">
      <c r="A5872" s="6">
        <v>5870</v>
      </c>
      <c r="B5872" s="8" t="s">
        <v>14873</v>
      </c>
      <c r="C5872" s="9" t="s">
        <v>15553</v>
      </c>
      <c r="D5872" s="10" t="s">
        <v>15553</v>
      </c>
      <c r="E5872" s="11" t="s">
        <v>15551</v>
      </c>
      <c r="F5872" s="6">
        <v>450919</v>
      </c>
      <c r="G5872" s="6" t="s">
        <v>2665</v>
      </c>
      <c r="H5872" s="16">
        <v>25058970.342999998</v>
      </c>
      <c r="I5872" s="12" t="s">
        <v>13128</v>
      </c>
      <c r="J5872" s="12" t="s">
        <v>15552</v>
      </c>
      <c r="K5872" s="15">
        <v>0</v>
      </c>
      <c r="L5872" s="13" t="s">
        <v>14</v>
      </c>
      <c r="M5872" s="7">
        <v>0.49</v>
      </c>
      <c r="N5872" s="17"/>
    </row>
    <row r="5873" spans="1:14" ht="63">
      <c r="A5873" s="6">
        <v>5871</v>
      </c>
      <c r="B5873" s="8" t="s">
        <v>14873</v>
      </c>
      <c r="C5873" s="9" t="s">
        <v>15554</v>
      </c>
      <c r="D5873" s="10" t="s">
        <v>15192</v>
      </c>
      <c r="E5873" s="11" t="s">
        <v>15555</v>
      </c>
      <c r="F5873" s="6">
        <v>285376</v>
      </c>
      <c r="G5873" s="6" t="s">
        <v>2665</v>
      </c>
      <c r="H5873" s="16">
        <v>20628816.657000002</v>
      </c>
      <c r="I5873" s="12" t="s">
        <v>15556</v>
      </c>
      <c r="J5873" s="12">
        <v>43844</v>
      </c>
      <c r="K5873" s="15">
        <f>37+37.5+49.5</f>
        <v>124</v>
      </c>
      <c r="L5873" s="13" t="s">
        <v>15</v>
      </c>
      <c r="M5873" s="7">
        <v>1</v>
      </c>
      <c r="N5873" s="17"/>
    </row>
    <row r="5874" spans="1:14" ht="63">
      <c r="A5874" s="6">
        <v>5872</v>
      </c>
      <c r="B5874" s="8" t="s">
        <v>14873</v>
      </c>
      <c r="C5874" s="9" t="s">
        <v>15557</v>
      </c>
      <c r="D5874" s="10" t="s">
        <v>14914</v>
      </c>
      <c r="E5874" s="11" t="s">
        <v>15558</v>
      </c>
      <c r="F5874" s="6">
        <v>321170</v>
      </c>
      <c r="G5874" s="6" t="s">
        <v>2665</v>
      </c>
      <c r="H5874" s="16">
        <v>7055061.9500000002</v>
      </c>
      <c r="I5874" s="12" t="s">
        <v>15559</v>
      </c>
      <c r="J5874" s="12">
        <v>43980</v>
      </c>
      <c r="K5874" s="15">
        <f>18+23</f>
        <v>41</v>
      </c>
      <c r="L5874" s="13" t="s">
        <v>15</v>
      </c>
      <c r="M5874" s="7">
        <v>1</v>
      </c>
      <c r="N5874" s="17"/>
    </row>
    <row r="5875" spans="1:14" ht="78.75">
      <c r="A5875" s="6">
        <v>5873</v>
      </c>
      <c r="B5875" s="8" t="s">
        <v>14873</v>
      </c>
      <c r="C5875" s="9" t="s">
        <v>15560</v>
      </c>
      <c r="D5875" s="10" t="s">
        <v>15547</v>
      </c>
      <c r="E5875" s="11" t="s">
        <v>15561</v>
      </c>
      <c r="F5875" s="6">
        <v>321171</v>
      </c>
      <c r="G5875" s="6" t="s">
        <v>2665</v>
      </c>
      <c r="H5875" s="16">
        <v>16144273.073000001</v>
      </c>
      <c r="I5875" s="12" t="s">
        <v>15487</v>
      </c>
      <c r="J5875" s="12">
        <v>44010</v>
      </c>
      <c r="K5875" s="15">
        <f>46</f>
        <v>46</v>
      </c>
      <c r="L5875" s="13" t="s">
        <v>15</v>
      </c>
      <c r="M5875" s="7">
        <v>1</v>
      </c>
      <c r="N5875" s="17"/>
    </row>
    <row r="5876" spans="1:14" ht="47.25">
      <c r="A5876" s="6">
        <v>5874</v>
      </c>
      <c r="B5876" s="8" t="s">
        <v>14873</v>
      </c>
      <c r="C5876" s="9" t="s">
        <v>15562</v>
      </c>
      <c r="D5876" s="10" t="s">
        <v>15563</v>
      </c>
      <c r="E5876" s="11" t="s">
        <v>15564</v>
      </c>
      <c r="F5876" s="6">
        <v>465989</v>
      </c>
      <c r="G5876" s="6" t="s">
        <v>2665</v>
      </c>
      <c r="H5876" s="16">
        <v>39869000</v>
      </c>
      <c r="I5876" s="12"/>
      <c r="J5876" s="12"/>
      <c r="K5876" s="15">
        <v>0</v>
      </c>
      <c r="L5876" s="13" t="s">
        <v>14</v>
      </c>
      <c r="M5876" s="7">
        <v>1</v>
      </c>
      <c r="N5876" s="17"/>
    </row>
    <row r="5877" spans="1:14" ht="47.25">
      <c r="A5877" s="6">
        <v>5875</v>
      </c>
      <c r="B5877" s="8" t="s">
        <v>14873</v>
      </c>
      <c r="C5877" s="9" t="s">
        <v>15562</v>
      </c>
      <c r="D5877" s="10" t="s">
        <v>15565</v>
      </c>
      <c r="E5877" s="11" t="s">
        <v>15564</v>
      </c>
      <c r="F5877" s="6">
        <v>465986</v>
      </c>
      <c r="G5877" s="6" t="s">
        <v>2665</v>
      </c>
      <c r="H5877" s="16">
        <v>39869000</v>
      </c>
      <c r="I5877" s="12"/>
      <c r="J5877" s="12"/>
      <c r="K5877" s="15">
        <v>0</v>
      </c>
      <c r="L5877" s="13" t="s">
        <v>14</v>
      </c>
      <c r="M5877" s="7">
        <v>0.51</v>
      </c>
      <c r="N5877" s="17"/>
    </row>
    <row r="5878" spans="1:14" ht="47.25">
      <c r="A5878" s="6">
        <v>5876</v>
      </c>
      <c r="B5878" s="8" t="s">
        <v>14873</v>
      </c>
      <c r="C5878" s="9" t="s">
        <v>15562</v>
      </c>
      <c r="D5878" s="10" t="s">
        <v>15566</v>
      </c>
      <c r="E5878" s="11" t="s">
        <v>15564</v>
      </c>
      <c r="F5878" s="6">
        <v>465986</v>
      </c>
      <c r="G5878" s="6" t="s">
        <v>2665</v>
      </c>
      <c r="H5878" s="16">
        <v>39869000</v>
      </c>
      <c r="I5878" s="12"/>
      <c r="J5878" s="12"/>
      <c r="K5878" s="15">
        <v>0</v>
      </c>
      <c r="L5878" s="13" t="s">
        <v>14</v>
      </c>
      <c r="M5878" s="7">
        <v>0.49</v>
      </c>
      <c r="N5878" s="17"/>
    </row>
    <row r="5879" spans="1:14" ht="63">
      <c r="A5879" s="6">
        <v>5877</v>
      </c>
      <c r="B5879" s="8" t="s">
        <v>14873</v>
      </c>
      <c r="C5879" s="9" t="s">
        <v>15532</v>
      </c>
      <c r="D5879" s="10" t="s">
        <v>10592</v>
      </c>
      <c r="E5879" s="11" t="s">
        <v>15567</v>
      </c>
      <c r="F5879" s="6">
        <v>285806</v>
      </c>
      <c r="G5879" s="6" t="s">
        <v>2665</v>
      </c>
      <c r="H5879" s="16">
        <v>31658000</v>
      </c>
      <c r="I5879" s="12" t="s">
        <v>15534</v>
      </c>
      <c r="J5879" s="12">
        <v>44109</v>
      </c>
      <c r="K5879" s="15">
        <v>0</v>
      </c>
      <c r="L5879" s="13" t="s">
        <v>15</v>
      </c>
      <c r="M5879" s="7">
        <v>1</v>
      </c>
      <c r="N5879" s="17"/>
    </row>
    <row r="5880" spans="1:14" ht="47.25">
      <c r="A5880" s="6">
        <v>5878</v>
      </c>
      <c r="B5880" s="8" t="s">
        <v>14873</v>
      </c>
      <c r="C5880" s="9" t="s">
        <v>15568</v>
      </c>
      <c r="D5880" s="10" t="s">
        <v>15569</v>
      </c>
      <c r="E5880" s="11" t="s">
        <v>15570</v>
      </c>
      <c r="F5880" s="6">
        <v>285367</v>
      </c>
      <c r="G5880" s="6" t="s">
        <v>2665</v>
      </c>
      <c r="H5880" s="16">
        <v>16361000</v>
      </c>
      <c r="I5880" s="12" t="s">
        <v>15571</v>
      </c>
      <c r="J5880" s="12" t="s">
        <v>15572</v>
      </c>
      <c r="K5880" s="15">
        <v>0</v>
      </c>
      <c r="L5880" s="13" t="s">
        <v>15</v>
      </c>
      <c r="M5880" s="7">
        <v>1</v>
      </c>
      <c r="N5880" s="17"/>
    </row>
    <row r="5881" spans="1:14" ht="78.75">
      <c r="A5881" s="6">
        <v>5879</v>
      </c>
      <c r="B5881" s="8" t="s">
        <v>14873</v>
      </c>
      <c r="C5881" s="9" t="s">
        <v>15573</v>
      </c>
      <c r="D5881" s="10" t="s">
        <v>6654</v>
      </c>
      <c r="E5881" s="11" t="s">
        <v>15574</v>
      </c>
      <c r="F5881" s="6">
        <v>475780</v>
      </c>
      <c r="G5881" s="6" t="s">
        <v>2665</v>
      </c>
      <c r="H5881" s="16">
        <v>25469000</v>
      </c>
      <c r="I5881" s="12">
        <v>44140</v>
      </c>
      <c r="J5881" s="12">
        <v>44327</v>
      </c>
      <c r="K5881" s="15">
        <v>0</v>
      </c>
      <c r="L5881" s="13" t="s">
        <v>15</v>
      </c>
      <c r="M5881" s="7">
        <v>1</v>
      </c>
      <c r="N5881" s="17"/>
    </row>
    <row r="5882" spans="1:14" ht="63">
      <c r="A5882" s="6">
        <v>5880</v>
      </c>
      <c r="B5882" s="8" t="s">
        <v>14873</v>
      </c>
      <c r="C5882" s="9" t="s">
        <v>15575</v>
      </c>
      <c r="D5882" s="10" t="s">
        <v>15576</v>
      </c>
      <c r="E5882" s="11" t="s">
        <v>15577</v>
      </c>
      <c r="F5882" s="6">
        <v>400207</v>
      </c>
      <c r="G5882" s="6" t="s">
        <v>2665</v>
      </c>
      <c r="H5882" s="16">
        <v>11861000</v>
      </c>
      <c r="I5882" s="12">
        <v>43864</v>
      </c>
      <c r="J5882" s="12">
        <v>43962</v>
      </c>
      <c r="K5882" s="15">
        <v>0</v>
      </c>
      <c r="L5882" s="13" t="s">
        <v>15</v>
      </c>
      <c r="M5882" s="7">
        <v>1</v>
      </c>
      <c r="N5882" s="17"/>
    </row>
    <row r="5883" spans="1:14" ht="63">
      <c r="A5883" s="6">
        <v>5881</v>
      </c>
      <c r="B5883" s="8" t="s">
        <v>14873</v>
      </c>
      <c r="C5883" s="9" t="s">
        <v>15578</v>
      </c>
      <c r="D5883" s="10" t="s">
        <v>15579</v>
      </c>
      <c r="E5883" s="11" t="s">
        <v>15580</v>
      </c>
      <c r="F5883" s="6">
        <v>298230</v>
      </c>
      <c r="G5883" s="6" t="s">
        <v>2665</v>
      </c>
      <c r="H5883" s="16">
        <v>7274000</v>
      </c>
      <c r="I5883" s="12" t="s">
        <v>15509</v>
      </c>
      <c r="J5883" s="12" t="s">
        <v>8792</v>
      </c>
      <c r="K5883" s="15">
        <v>0</v>
      </c>
      <c r="L5883" s="13" t="s">
        <v>15</v>
      </c>
      <c r="M5883" s="7">
        <v>1</v>
      </c>
      <c r="N5883" s="17"/>
    </row>
    <row r="5884" spans="1:14" ht="63">
      <c r="A5884" s="6">
        <v>5882</v>
      </c>
      <c r="B5884" s="8" t="s">
        <v>14873</v>
      </c>
      <c r="C5884" s="9" t="s">
        <v>15581</v>
      </c>
      <c r="D5884" s="10" t="s">
        <v>15582</v>
      </c>
      <c r="E5884" s="11" t="s">
        <v>15583</v>
      </c>
      <c r="F5884" s="6">
        <v>400208</v>
      </c>
      <c r="G5884" s="6" t="s">
        <v>2665</v>
      </c>
      <c r="H5884" s="16">
        <v>19374000</v>
      </c>
      <c r="I5884" s="12" t="s">
        <v>11262</v>
      </c>
      <c r="J5884" s="12" t="s">
        <v>15584</v>
      </c>
      <c r="K5884" s="15">
        <v>0</v>
      </c>
      <c r="L5884" s="13" t="s">
        <v>15</v>
      </c>
      <c r="M5884" s="7">
        <v>1</v>
      </c>
      <c r="N5884" s="17"/>
    </row>
    <row r="5885" spans="1:14" ht="63">
      <c r="A5885" s="6">
        <v>5883</v>
      </c>
      <c r="B5885" s="8" t="s">
        <v>14873</v>
      </c>
      <c r="C5885" s="9" t="s">
        <v>15585</v>
      </c>
      <c r="D5885" s="10" t="s">
        <v>15586</v>
      </c>
      <c r="E5885" s="11" t="s">
        <v>15587</v>
      </c>
      <c r="F5885" s="6">
        <v>400204</v>
      </c>
      <c r="G5885" s="6" t="s">
        <v>2665</v>
      </c>
      <c r="H5885" s="16">
        <v>10417000</v>
      </c>
      <c r="I5885" s="12">
        <v>44107</v>
      </c>
      <c r="J5885" s="12">
        <v>44176</v>
      </c>
      <c r="K5885" s="15">
        <v>0</v>
      </c>
      <c r="L5885" s="13" t="s">
        <v>15</v>
      </c>
      <c r="M5885" s="7">
        <v>1</v>
      </c>
      <c r="N5885" s="17"/>
    </row>
    <row r="5886" spans="1:14" ht="47.25">
      <c r="A5886" s="6">
        <v>5884</v>
      </c>
      <c r="B5886" s="8" t="s">
        <v>14873</v>
      </c>
      <c r="C5886" s="9" t="s">
        <v>15588</v>
      </c>
      <c r="D5886" s="10" t="s">
        <v>15589</v>
      </c>
      <c r="E5886" s="11" t="s">
        <v>15590</v>
      </c>
      <c r="F5886" s="6">
        <v>400201</v>
      </c>
      <c r="G5886" s="6" t="s">
        <v>2665</v>
      </c>
      <c r="H5886" s="16">
        <v>4397000</v>
      </c>
      <c r="I5886" s="12">
        <v>44107</v>
      </c>
      <c r="J5886" s="12" t="s">
        <v>11573</v>
      </c>
      <c r="K5886" s="15">
        <v>0</v>
      </c>
      <c r="L5886" s="13" t="s">
        <v>15</v>
      </c>
      <c r="M5886" s="7">
        <v>1</v>
      </c>
      <c r="N5886" s="17"/>
    </row>
    <row r="5887" spans="1:14" ht="47.25">
      <c r="A5887" s="6">
        <v>5885</v>
      </c>
      <c r="B5887" s="8" t="s">
        <v>14873</v>
      </c>
      <c r="C5887" s="9" t="s">
        <v>15591</v>
      </c>
      <c r="D5887" s="10" t="s">
        <v>15592</v>
      </c>
      <c r="E5887" s="11" t="s">
        <v>15593</v>
      </c>
      <c r="F5887" s="6">
        <v>400202</v>
      </c>
      <c r="G5887" s="6" t="s">
        <v>2665</v>
      </c>
      <c r="H5887" s="16">
        <v>7256000</v>
      </c>
      <c r="I5887" s="12">
        <v>44077</v>
      </c>
      <c r="J5887" s="12">
        <v>44174</v>
      </c>
      <c r="K5887" s="15">
        <v>0</v>
      </c>
      <c r="L5887" s="13" t="s">
        <v>15</v>
      </c>
      <c r="M5887" s="7">
        <v>1</v>
      </c>
      <c r="N5887" s="17"/>
    </row>
    <row r="5888" spans="1:14" ht="63">
      <c r="A5888" s="6">
        <v>5886</v>
      </c>
      <c r="B5888" s="8" t="s">
        <v>14873</v>
      </c>
      <c r="C5888" s="9" t="s">
        <v>15594</v>
      </c>
      <c r="D5888" s="10" t="s">
        <v>15595</v>
      </c>
      <c r="E5888" s="11" t="s">
        <v>15596</v>
      </c>
      <c r="F5888" s="6">
        <v>298227</v>
      </c>
      <c r="G5888" s="6" t="s">
        <v>2665</v>
      </c>
      <c r="H5888" s="16">
        <v>26112000</v>
      </c>
      <c r="I5888" s="12" t="s">
        <v>13155</v>
      </c>
      <c r="J5888" s="12" t="s">
        <v>11799</v>
      </c>
      <c r="K5888" s="15">
        <v>0</v>
      </c>
      <c r="L5888" s="13" t="s">
        <v>14</v>
      </c>
      <c r="M5888" s="7">
        <v>1</v>
      </c>
      <c r="N5888" s="17"/>
    </row>
    <row r="5889" spans="1:14" ht="63">
      <c r="A5889" s="6">
        <v>5887</v>
      </c>
      <c r="B5889" s="8" t="s">
        <v>14873</v>
      </c>
      <c r="C5889" s="9" t="s">
        <v>15597</v>
      </c>
      <c r="D5889" s="10" t="s">
        <v>15292</v>
      </c>
      <c r="E5889" s="11" t="s">
        <v>15596</v>
      </c>
      <c r="F5889" s="6">
        <v>298227</v>
      </c>
      <c r="G5889" s="6" t="s">
        <v>2665</v>
      </c>
      <c r="H5889" s="16">
        <v>26112000</v>
      </c>
      <c r="I5889" s="12" t="s">
        <v>13155</v>
      </c>
      <c r="J5889" s="12" t="s">
        <v>11799</v>
      </c>
      <c r="K5889" s="15">
        <v>0</v>
      </c>
      <c r="L5889" s="13" t="s">
        <v>14</v>
      </c>
      <c r="M5889" s="7">
        <v>0.51</v>
      </c>
      <c r="N5889" s="17"/>
    </row>
    <row r="5890" spans="1:14" ht="63">
      <c r="A5890" s="6">
        <v>5888</v>
      </c>
      <c r="B5890" s="8" t="s">
        <v>14873</v>
      </c>
      <c r="C5890" s="9" t="s">
        <v>15598</v>
      </c>
      <c r="D5890" s="10" t="s">
        <v>62</v>
      </c>
      <c r="E5890" s="11" t="s">
        <v>15596</v>
      </c>
      <c r="F5890" s="6">
        <v>298227</v>
      </c>
      <c r="G5890" s="6" t="s">
        <v>2665</v>
      </c>
      <c r="H5890" s="16">
        <v>26112000</v>
      </c>
      <c r="I5890" s="12" t="s">
        <v>13155</v>
      </c>
      <c r="J5890" s="12" t="s">
        <v>11799</v>
      </c>
      <c r="K5890" s="15">
        <v>0</v>
      </c>
      <c r="L5890" s="13" t="s">
        <v>14</v>
      </c>
      <c r="M5890" s="7">
        <v>0.49</v>
      </c>
      <c r="N5890" s="17"/>
    </row>
    <row r="5891" spans="1:14" ht="47.25">
      <c r="A5891" s="6">
        <v>5889</v>
      </c>
      <c r="B5891" s="8" t="s">
        <v>14873</v>
      </c>
      <c r="C5891" s="9" t="s">
        <v>15599</v>
      </c>
      <c r="D5891" s="10" t="s">
        <v>15053</v>
      </c>
      <c r="E5891" s="11" t="s">
        <v>15600</v>
      </c>
      <c r="F5891" s="6">
        <v>400206</v>
      </c>
      <c r="G5891" s="6" t="s">
        <v>2665</v>
      </c>
      <c r="H5891" s="16">
        <v>11153000</v>
      </c>
      <c r="I5891" s="12">
        <v>43864</v>
      </c>
      <c r="J5891" s="12" t="s">
        <v>9429</v>
      </c>
      <c r="K5891" s="15">
        <v>0</v>
      </c>
      <c r="L5891" s="13" t="s">
        <v>15</v>
      </c>
      <c r="M5891" s="7">
        <v>1</v>
      </c>
      <c r="N5891" s="17"/>
    </row>
    <row r="5892" spans="1:14" ht="107.25">
      <c r="A5892" s="6">
        <v>5890</v>
      </c>
      <c r="B5892" s="8" t="s">
        <v>14873</v>
      </c>
      <c r="C5892" s="9" t="s">
        <v>18380</v>
      </c>
      <c r="D5892" s="10" t="s">
        <v>18381</v>
      </c>
      <c r="E5892" s="11" t="s">
        <v>18382</v>
      </c>
      <c r="F5892" s="6">
        <v>528878</v>
      </c>
      <c r="G5892" s="6" t="s">
        <v>6894</v>
      </c>
      <c r="H5892" s="16">
        <v>7822226.8499999996</v>
      </c>
      <c r="I5892" s="12"/>
      <c r="J5892" s="12"/>
      <c r="K5892" s="15">
        <v>0</v>
      </c>
      <c r="L5892" s="13"/>
      <c r="M5892" s="7"/>
      <c r="N5892" s="17" t="s">
        <v>14899</v>
      </c>
    </row>
    <row r="5893" spans="1:14" ht="78.75">
      <c r="A5893" s="6">
        <v>5891</v>
      </c>
      <c r="B5893" s="8" t="s">
        <v>14873</v>
      </c>
      <c r="C5893" s="9" t="s">
        <v>18383</v>
      </c>
      <c r="D5893" s="10" t="s">
        <v>18384</v>
      </c>
      <c r="E5893" s="11" t="s">
        <v>18385</v>
      </c>
      <c r="F5893" s="6">
        <v>528879</v>
      </c>
      <c r="G5893" s="6" t="s">
        <v>6894</v>
      </c>
      <c r="H5893" s="16">
        <v>13212832.75</v>
      </c>
      <c r="I5893" s="12"/>
      <c r="J5893" s="12"/>
      <c r="K5893" s="15">
        <v>0</v>
      </c>
      <c r="L5893" s="13"/>
      <c r="M5893" s="7"/>
      <c r="N5893" s="17" t="s">
        <v>14899</v>
      </c>
    </row>
    <row r="5894" spans="1:14" ht="107.25">
      <c r="A5894" s="6">
        <v>5892</v>
      </c>
      <c r="B5894" s="8" t="s">
        <v>14873</v>
      </c>
      <c r="C5894" s="9" t="s">
        <v>18386</v>
      </c>
      <c r="D5894" s="10" t="s">
        <v>18387</v>
      </c>
      <c r="E5894" s="11" t="s">
        <v>18388</v>
      </c>
      <c r="F5894" s="6">
        <v>528881</v>
      </c>
      <c r="G5894" s="6" t="s">
        <v>6894</v>
      </c>
      <c r="H5894" s="16">
        <v>7503400.2000000002</v>
      </c>
      <c r="I5894" s="12"/>
      <c r="J5894" s="12"/>
      <c r="K5894" s="15">
        <v>0</v>
      </c>
      <c r="L5894" s="13"/>
      <c r="M5894" s="7"/>
      <c r="N5894" s="17" t="s">
        <v>14899</v>
      </c>
    </row>
    <row r="5895" spans="1:14" ht="94.5">
      <c r="A5895" s="6">
        <v>5893</v>
      </c>
      <c r="B5895" s="8" t="s">
        <v>14873</v>
      </c>
      <c r="C5895" s="9" t="s">
        <v>18389</v>
      </c>
      <c r="D5895" s="10" t="s">
        <v>18390</v>
      </c>
      <c r="E5895" s="11" t="s">
        <v>18391</v>
      </c>
      <c r="F5895" s="6">
        <v>528882</v>
      </c>
      <c r="G5895" s="6" t="s">
        <v>6894</v>
      </c>
      <c r="H5895" s="16">
        <v>10926873.4</v>
      </c>
      <c r="I5895" s="12"/>
      <c r="J5895" s="12"/>
      <c r="K5895" s="15">
        <v>0</v>
      </c>
      <c r="L5895" s="13"/>
      <c r="M5895" s="7"/>
      <c r="N5895" s="17" t="s">
        <v>14899</v>
      </c>
    </row>
    <row r="5896" spans="1:14" ht="63">
      <c r="A5896" s="6">
        <v>5894</v>
      </c>
      <c r="B5896" s="8" t="s">
        <v>8114</v>
      </c>
      <c r="C5896" s="9" t="s">
        <v>8115</v>
      </c>
      <c r="D5896" s="10" t="s">
        <v>8116</v>
      </c>
      <c r="E5896" s="11" t="s">
        <v>8117</v>
      </c>
      <c r="F5896" s="6">
        <v>331916</v>
      </c>
      <c r="G5896" s="6" t="s">
        <v>1212</v>
      </c>
      <c r="H5896" s="16">
        <v>16801947.890000001</v>
      </c>
      <c r="I5896" s="12" t="s">
        <v>8118</v>
      </c>
      <c r="J5896" s="12">
        <v>44086</v>
      </c>
      <c r="K5896" s="15">
        <v>0</v>
      </c>
      <c r="L5896" s="13" t="s">
        <v>15</v>
      </c>
      <c r="M5896" s="7">
        <v>1</v>
      </c>
      <c r="N5896" s="17"/>
    </row>
    <row r="5897" spans="1:14" ht="63">
      <c r="A5897" s="6">
        <v>5895</v>
      </c>
      <c r="B5897" s="8" t="s">
        <v>8114</v>
      </c>
      <c r="C5897" s="9" t="s">
        <v>8119</v>
      </c>
      <c r="D5897" s="10" t="s">
        <v>223</v>
      </c>
      <c r="E5897" s="11" t="s">
        <v>8120</v>
      </c>
      <c r="F5897" s="6">
        <v>331917</v>
      </c>
      <c r="G5897" s="6" t="s">
        <v>1212</v>
      </c>
      <c r="H5897" s="16">
        <v>23612229.920000002</v>
      </c>
      <c r="I5897" s="12" t="s">
        <v>8121</v>
      </c>
      <c r="J5897" s="12" t="s">
        <v>8122</v>
      </c>
      <c r="K5897" s="15">
        <v>0</v>
      </c>
      <c r="L5897" s="13" t="s">
        <v>15</v>
      </c>
      <c r="M5897" s="7">
        <v>1</v>
      </c>
      <c r="N5897" s="17"/>
    </row>
    <row r="5898" spans="1:14" ht="63">
      <c r="A5898" s="6">
        <v>5896</v>
      </c>
      <c r="B5898" s="8" t="s">
        <v>8114</v>
      </c>
      <c r="C5898" s="9" t="s">
        <v>8123</v>
      </c>
      <c r="D5898" s="10" t="s">
        <v>223</v>
      </c>
      <c r="E5898" s="11" t="s">
        <v>8124</v>
      </c>
      <c r="F5898" s="6">
        <v>331918</v>
      </c>
      <c r="G5898" s="6" t="s">
        <v>1212</v>
      </c>
      <c r="H5898" s="16">
        <v>16252121.18</v>
      </c>
      <c r="I5898" s="12" t="s">
        <v>8125</v>
      </c>
      <c r="J5898" s="12" t="s">
        <v>8126</v>
      </c>
      <c r="K5898" s="15">
        <v>0</v>
      </c>
      <c r="L5898" s="13" t="s">
        <v>15</v>
      </c>
      <c r="M5898" s="7">
        <v>1</v>
      </c>
      <c r="N5898" s="17"/>
    </row>
    <row r="5899" spans="1:14" ht="47.25">
      <c r="A5899" s="6">
        <v>5897</v>
      </c>
      <c r="B5899" s="8" t="s">
        <v>8114</v>
      </c>
      <c r="C5899" s="9" t="s">
        <v>8127</v>
      </c>
      <c r="D5899" s="10" t="s">
        <v>8128</v>
      </c>
      <c r="E5899" s="11" t="s">
        <v>8129</v>
      </c>
      <c r="F5899" s="6">
        <v>347805</v>
      </c>
      <c r="G5899" s="6" t="s">
        <v>1212</v>
      </c>
      <c r="H5899" s="16">
        <v>43255147.280000001</v>
      </c>
      <c r="I5899" s="12" t="s">
        <v>8130</v>
      </c>
      <c r="J5899" s="12">
        <v>44202</v>
      </c>
      <c r="K5899" s="15">
        <v>10410339</v>
      </c>
      <c r="L5899" s="13" t="s">
        <v>15</v>
      </c>
      <c r="M5899" s="7">
        <v>1</v>
      </c>
      <c r="N5899" s="17"/>
    </row>
    <row r="5900" spans="1:14" ht="63">
      <c r="A5900" s="6">
        <v>5898</v>
      </c>
      <c r="B5900" s="8" t="s">
        <v>8114</v>
      </c>
      <c r="C5900" s="9" t="s">
        <v>8127</v>
      </c>
      <c r="D5900" s="10" t="s">
        <v>8128</v>
      </c>
      <c r="E5900" s="11" t="s">
        <v>8131</v>
      </c>
      <c r="F5900" s="6">
        <v>347806</v>
      </c>
      <c r="G5900" s="6" t="s">
        <v>1212</v>
      </c>
      <c r="H5900" s="16">
        <v>14841016.26</v>
      </c>
      <c r="I5900" s="12">
        <v>43807</v>
      </c>
      <c r="J5900" s="12">
        <v>44173</v>
      </c>
      <c r="K5900" s="15">
        <v>13798340</v>
      </c>
      <c r="L5900" s="13" t="s">
        <v>15</v>
      </c>
      <c r="M5900" s="7">
        <v>1</v>
      </c>
      <c r="N5900" s="17"/>
    </row>
    <row r="5901" spans="1:14" ht="63">
      <c r="A5901" s="6">
        <v>5899</v>
      </c>
      <c r="B5901" s="8" t="s">
        <v>8114</v>
      </c>
      <c r="C5901" s="9" t="s">
        <v>8132</v>
      </c>
      <c r="D5901" s="10" t="s">
        <v>8133</v>
      </c>
      <c r="E5901" s="11" t="s">
        <v>8134</v>
      </c>
      <c r="F5901" s="6">
        <v>405867</v>
      </c>
      <c r="G5901" s="6" t="s">
        <v>1212</v>
      </c>
      <c r="H5901" s="16">
        <v>40574138.689999998</v>
      </c>
      <c r="I5901" s="12"/>
      <c r="J5901" s="12"/>
      <c r="K5901" s="15">
        <v>0</v>
      </c>
      <c r="L5901" s="13" t="s">
        <v>14</v>
      </c>
      <c r="M5901" s="7">
        <v>1</v>
      </c>
      <c r="N5901" s="17"/>
    </row>
    <row r="5902" spans="1:14" ht="63">
      <c r="A5902" s="6">
        <v>5900</v>
      </c>
      <c r="B5902" s="8" t="s">
        <v>8114</v>
      </c>
      <c r="C5902" s="9" t="s">
        <v>8135</v>
      </c>
      <c r="D5902" s="10" t="s">
        <v>6514</v>
      </c>
      <c r="E5902" s="11" t="s">
        <v>8134</v>
      </c>
      <c r="F5902" s="6">
        <v>405867</v>
      </c>
      <c r="G5902" s="6" t="s">
        <v>1212</v>
      </c>
      <c r="H5902" s="16">
        <v>40574138.689999998</v>
      </c>
      <c r="I5902" s="12"/>
      <c r="J5902" s="12"/>
      <c r="K5902" s="15">
        <v>0</v>
      </c>
      <c r="L5902" s="13" t="s">
        <v>14</v>
      </c>
      <c r="M5902" s="7">
        <v>0.51</v>
      </c>
      <c r="N5902" s="17"/>
    </row>
    <row r="5903" spans="1:14" ht="63">
      <c r="A5903" s="6">
        <v>5901</v>
      </c>
      <c r="B5903" s="8" t="s">
        <v>8114</v>
      </c>
      <c r="C5903" s="9" t="s">
        <v>8136</v>
      </c>
      <c r="D5903" s="10" t="s">
        <v>8137</v>
      </c>
      <c r="E5903" s="11" t="s">
        <v>8134</v>
      </c>
      <c r="F5903" s="6">
        <v>405867</v>
      </c>
      <c r="G5903" s="6" t="s">
        <v>1212</v>
      </c>
      <c r="H5903" s="16">
        <v>40574138.689999998</v>
      </c>
      <c r="I5903" s="12"/>
      <c r="J5903" s="12"/>
      <c r="K5903" s="15">
        <v>0</v>
      </c>
      <c r="L5903" s="13" t="s">
        <v>14</v>
      </c>
      <c r="M5903" s="7">
        <v>0.49</v>
      </c>
      <c r="N5903" s="17"/>
    </row>
    <row r="5904" spans="1:14" ht="78.75">
      <c r="A5904" s="6">
        <v>5902</v>
      </c>
      <c r="B5904" s="8" t="s">
        <v>8114</v>
      </c>
      <c r="C5904" s="9" t="s">
        <v>8132</v>
      </c>
      <c r="D5904" s="10" t="s">
        <v>8133</v>
      </c>
      <c r="E5904" s="11" t="s">
        <v>8138</v>
      </c>
      <c r="F5904" s="6">
        <v>405868</v>
      </c>
      <c r="G5904" s="6" t="s">
        <v>1212</v>
      </c>
      <c r="H5904" s="16">
        <v>30522482.600000001</v>
      </c>
      <c r="I5904" s="12"/>
      <c r="J5904" s="12"/>
      <c r="K5904" s="15">
        <v>0</v>
      </c>
      <c r="L5904" s="13" t="s">
        <v>14</v>
      </c>
      <c r="M5904" s="7">
        <v>1</v>
      </c>
      <c r="N5904" s="17"/>
    </row>
    <row r="5905" spans="1:14" ht="78.75">
      <c r="A5905" s="6">
        <v>5903</v>
      </c>
      <c r="B5905" s="8" t="s">
        <v>8114</v>
      </c>
      <c r="C5905" s="9" t="s">
        <v>8135</v>
      </c>
      <c r="D5905" s="10" t="s">
        <v>6514</v>
      </c>
      <c r="E5905" s="11" t="s">
        <v>8138</v>
      </c>
      <c r="F5905" s="6">
        <v>405869</v>
      </c>
      <c r="G5905" s="6" t="s">
        <v>1212</v>
      </c>
      <c r="H5905" s="16">
        <v>30522482.600000001</v>
      </c>
      <c r="I5905" s="12"/>
      <c r="J5905" s="12"/>
      <c r="K5905" s="15">
        <v>0</v>
      </c>
      <c r="L5905" s="13" t="s">
        <v>14</v>
      </c>
      <c r="M5905" s="7">
        <v>0.51</v>
      </c>
      <c r="N5905" s="17"/>
    </row>
    <row r="5906" spans="1:14" ht="78.75">
      <c r="A5906" s="6">
        <v>5904</v>
      </c>
      <c r="B5906" s="8" t="s">
        <v>8114</v>
      </c>
      <c r="C5906" s="9" t="s">
        <v>8136</v>
      </c>
      <c r="D5906" s="10" t="s">
        <v>8137</v>
      </c>
      <c r="E5906" s="11" t="s">
        <v>8138</v>
      </c>
      <c r="F5906" s="6">
        <v>405870</v>
      </c>
      <c r="G5906" s="6" t="s">
        <v>1212</v>
      </c>
      <c r="H5906" s="16">
        <v>30522482.600000001</v>
      </c>
      <c r="I5906" s="12"/>
      <c r="J5906" s="12"/>
      <c r="K5906" s="15">
        <v>0</v>
      </c>
      <c r="L5906" s="13" t="s">
        <v>14</v>
      </c>
      <c r="M5906" s="7">
        <v>0.49</v>
      </c>
      <c r="N5906" s="17"/>
    </row>
    <row r="5907" spans="1:14" ht="78.75">
      <c r="A5907" s="6">
        <v>5905</v>
      </c>
      <c r="B5907" s="8" t="s">
        <v>8114</v>
      </c>
      <c r="C5907" s="9" t="s">
        <v>8139</v>
      </c>
      <c r="D5907" s="10" t="s">
        <v>8128</v>
      </c>
      <c r="E5907" s="11" t="s">
        <v>8140</v>
      </c>
      <c r="F5907" s="6">
        <v>387445</v>
      </c>
      <c r="G5907" s="6" t="s">
        <v>1212</v>
      </c>
      <c r="H5907" s="16">
        <v>24655950.460000001</v>
      </c>
      <c r="I5907" s="12" t="s">
        <v>8141</v>
      </c>
      <c r="J5907" s="12">
        <v>44201</v>
      </c>
      <c r="K5907" s="15">
        <v>0</v>
      </c>
      <c r="L5907" s="13" t="s">
        <v>15</v>
      </c>
      <c r="M5907" s="7">
        <v>1</v>
      </c>
      <c r="N5907" s="17"/>
    </row>
    <row r="5908" spans="1:14" ht="63">
      <c r="A5908" s="6">
        <v>5906</v>
      </c>
      <c r="B5908" s="8" t="s">
        <v>8114</v>
      </c>
      <c r="C5908" s="9" t="s">
        <v>8142</v>
      </c>
      <c r="D5908" s="10" t="s">
        <v>6514</v>
      </c>
      <c r="E5908" s="11" t="s">
        <v>8143</v>
      </c>
      <c r="F5908" s="6">
        <v>373595</v>
      </c>
      <c r="G5908" s="6" t="s">
        <v>1212</v>
      </c>
      <c r="H5908" s="16">
        <v>22538349.280000001</v>
      </c>
      <c r="I5908" s="12">
        <v>43865</v>
      </c>
      <c r="J5908" s="12" t="s">
        <v>8144</v>
      </c>
      <c r="K5908" s="15">
        <v>8000000</v>
      </c>
      <c r="L5908" s="13" t="s">
        <v>15</v>
      </c>
      <c r="M5908" s="7">
        <v>1</v>
      </c>
      <c r="N5908" s="17"/>
    </row>
    <row r="5909" spans="1:14" ht="63">
      <c r="A5909" s="6">
        <v>5907</v>
      </c>
      <c r="B5909" s="8" t="s">
        <v>8114</v>
      </c>
      <c r="C5909" s="9" t="s">
        <v>8145</v>
      </c>
      <c r="D5909" s="10" t="s">
        <v>8146</v>
      </c>
      <c r="E5909" s="11" t="s">
        <v>8147</v>
      </c>
      <c r="F5909" s="6">
        <v>421349</v>
      </c>
      <c r="G5909" s="6" t="s">
        <v>1212</v>
      </c>
      <c r="H5909" s="16">
        <v>15002000</v>
      </c>
      <c r="I5909" s="12"/>
      <c r="J5909" s="12"/>
      <c r="K5909" s="15">
        <v>0</v>
      </c>
      <c r="L5909" s="13" t="s">
        <v>14</v>
      </c>
      <c r="M5909" s="7">
        <v>1</v>
      </c>
      <c r="N5909" s="17"/>
    </row>
    <row r="5910" spans="1:14" ht="63">
      <c r="A5910" s="6">
        <v>5908</v>
      </c>
      <c r="B5910" s="8" t="s">
        <v>8114</v>
      </c>
      <c r="C5910" s="9" t="s">
        <v>8148</v>
      </c>
      <c r="D5910" s="10" t="s">
        <v>8149</v>
      </c>
      <c r="E5910" s="11" t="s">
        <v>8147</v>
      </c>
      <c r="F5910" s="6">
        <v>421350</v>
      </c>
      <c r="G5910" s="6" t="s">
        <v>1212</v>
      </c>
      <c r="H5910" s="16">
        <v>15002000</v>
      </c>
      <c r="I5910" s="12"/>
      <c r="J5910" s="12"/>
      <c r="K5910" s="15">
        <v>0</v>
      </c>
      <c r="L5910" s="13" t="s">
        <v>14</v>
      </c>
      <c r="M5910" s="7">
        <v>0.51</v>
      </c>
      <c r="N5910" s="17"/>
    </row>
    <row r="5911" spans="1:14" ht="63">
      <c r="A5911" s="6">
        <v>5909</v>
      </c>
      <c r="B5911" s="8" t="s">
        <v>8114</v>
      </c>
      <c r="C5911" s="9" t="s">
        <v>8150</v>
      </c>
      <c r="D5911" s="10" t="s">
        <v>8151</v>
      </c>
      <c r="E5911" s="11" t="s">
        <v>8147</v>
      </c>
      <c r="F5911" s="6">
        <v>421351</v>
      </c>
      <c r="G5911" s="6" t="s">
        <v>1212</v>
      </c>
      <c r="H5911" s="16">
        <v>15002000</v>
      </c>
      <c r="I5911" s="12"/>
      <c r="J5911" s="12"/>
      <c r="K5911" s="15">
        <v>0</v>
      </c>
      <c r="L5911" s="13" t="s">
        <v>14</v>
      </c>
      <c r="M5911" s="7">
        <v>0.49</v>
      </c>
      <c r="N5911" s="17"/>
    </row>
    <row r="5912" spans="1:14" ht="63">
      <c r="A5912" s="6">
        <v>5910</v>
      </c>
      <c r="B5912" s="8" t="s">
        <v>8114</v>
      </c>
      <c r="C5912" s="9" t="s">
        <v>8152</v>
      </c>
      <c r="D5912" s="10" t="s">
        <v>8149</v>
      </c>
      <c r="E5912" s="11" t="s">
        <v>8153</v>
      </c>
      <c r="F5912" s="6">
        <v>387444</v>
      </c>
      <c r="G5912" s="6" t="s">
        <v>1212</v>
      </c>
      <c r="H5912" s="16">
        <v>15484373</v>
      </c>
      <c r="I5912" s="12"/>
      <c r="J5912" s="12"/>
      <c r="K5912" s="15">
        <v>7357944</v>
      </c>
      <c r="L5912" s="13" t="s">
        <v>15</v>
      </c>
      <c r="M5912" s="7">
        <v>1</v>
      </c>
      <c r="N5912" s="17"/>
    </row>
    <row r="5913" spans="1:14" ht="47.25">
      <c r="A5913" s="6">
        <v>5911</v>
      </c>
      <c r="B5913" s="8" t="s">
        <v>8114</v>
      </c>
      <c r="C5913" s="9" t="s">
        <v>8139</v>
      </c>
      <c r="D5913" s="10" t="s">
        <v>8128</v>
      </c>
      <c r="E5913" s="11" t="s">
        <v>8154</v>
      </c>
      <c r="F5913" s="6">
        <v>421339</v>
      </c>
      <c r="G5913" s="6" t="s">
        <v>1212</v>
      </c>
      <c r="H5913" s="16">
        <v>14940996</v>
      </c>
      <c r="I5913" s="12"/>
      <c r="J5913" s="12"/>
      <c r="K5913" s="15">
        <v>0</v>
      </c>
      <c r="L5913" s="13" t="s">
        <v>15</v>
      </c>
      <c r="M5913" s="7">
        <v>1</v>
      </c>
      <c r="N5913" s="17"/>
    </row>
    <row r="5914" spans="1:14" ht="63">
      <c r="A5914" s="6">
        <v>5912</v>
      </c>
      <c r="B5914" s="8" t="s">
        <v>8114</v>
      </c>
      <c r="C5914" s="9" t="s">
        <v>8155</v>
      </c>
      <c r="D5914" s="10" t="s">
        <v>8156</v>
      </c>
      <c r="E5914" s="11" t="s">
        <v>8157</v>
      </c>
      <c r="F5914" s="6">
        <v>421340</v>
      </c>
      <c r="G5914" s="6" t="s">
        <v>1212</v>
      </c>
      <c r="H5914" s="16">
        <v>32033093</v>
      </c>
      <c r="I5914" s="12"/>
      <c r="J5914" s="12"/>
      <c r="K5914" s="15">
        <v>0</v>
      </c>
      <c r="L5914" s="13" t="s">
        <v>14</v>
      </c>
      <c r="M5914" s="7">
        <v>1</v>
      </c>
      <c r="N5914" s="17"/>
    </row>
    <row r="5915" spans="1:14" ht="63">
      <c r="A5915" s="6">
        <v>5913</v>
      </c>
      <c r="B5915" s="8" t="s">
        <v>8114</v>
      </c>
      <c r="C5915" s="9" t="s">
        <v>8158</v>
      </c>
      <c r="D5915" s="10" t="s">
        <v>8128</v>
      </c>
      <c r="E5915" s="11" t="s">
        <v>8157</v>
      </c>
      <c r="F5915" s="6">
        <v>421341</v>
      </c>
      <c r="G5915" s="6" t="s">
        <v>1212</v>
      </c>
      <c r="H5915" s="16">
        <v>32033093</v>
      </c>
      <c r="I5915" s="12"/>
      <c r="J5915" s="12"/>
      <c r="K5915" s="15">
        <v>0</v>
      </c>
      <c r="L5915" s="13" t="s">
        <v>14</v>
      </c>
      <c r="M5915" s="7">
        <v>0.51</v>
      </c>
      <c r="N5915" s="17"/>
    </row>
    <row r="5916" spans="1:14" ht="63">
      <c r="A5916" s="6">
        <v>5914</v>
      </c>
      <c r="B5916" s="8" t="s">
        <v>8114</v>
      </c>
      <c r="C5916" s="9" t="s">
        <v>8159</v>
      </c>
      <c r="D5916" s="10" t="s">
        <v>8160</v>
      </c>
      <c r="E5916" s="11" t="s">
        <v>8157</v>
      </c>
      <c r="F5916" s="6">
        <v>421342</v>
      </c>
      <c r="G5916" s="6" t="s">
        <v>1212</v>
      </c>
      <c r="H5916" s="16">
        <v>32033093</v>
      </c>
      <c r="I5916" s="12"/>
      <c r="J5916" s="12"/>
      <c r="K5916" s="15">
        <v>0</v>
      </c>
      <c r="L5916" s="13" t="s">
        <v>14</v>
      </c>
      <c r="M5916" s="7">
        <v>0.49</v>
      </c>
      <c r="N5916" s="17"/>
    </row>
    <row r="5917" spans="1:14" ht="63">
      <c r="A5917" s="6">
        <v>5915</v>
      </c>
      <c r="B5917" s="8" t="s">
        <v>8114</v>
      </c>
      <c r="C5917" s="9" t="s">
        <v>8142</v>
      </c>
      <c r="D5917" s="10" t="s">
        <v>6514</v>
      </c>
      <c r="E5917" s="11" t="s">
        <v>8161</v>
      </c>
      <c r="F5917" s="6">
        <v>469434</v>
      </c>
      <c r="G5917" s="6" t="s">
        <v>1212</v>
      </c>
      <c r="H5917" s="16">
        <v>15229249</v>
      </c>
      <c r="I5917" s="12" t="s">
        <v>8162</v>
      </c>
      <c r="J5917" s="12">
        <v>44684</v>
      </c>
      <c r="K5917" s="15">
        <v>0</v>
      </c>
      <c r="L5917" s="13" t="s">
        <v>15</v>
      </c>
      <c r="M5917" s="7">
        <v>1</v>
      </c>
      <c r="N5917" s="17"/>
    </row>
    <row r="5918" spans="1:14" ht="63">
      <c r="A5918" s="6">
        <v>5916</v>
      </c>
      <c r="B5918" s="8" t="s">
        <v>8114</v>
      </c>
      <c r="C5918" s="9" t="s">
        <v>8142</v>
      </c>
      <c r="D5918" s="10" t="s">
        <v>6514</v>
      </c>
      <c r="E5918" s="11" t="s">
        <v>8163</v>
      </c>
      <c r="F5918" s="6">
        <v>469435</v>
      </c>
      <c r="G5918" s="6" t="s">
        <v>1212</v>
      </c>
      <c r="H5918" s="16">
        <v>16512828</v>
      </c>
      <c r="I5918" s="12" t="s">
        <v>8164</v>
      </c>
      <c r="J5918" s="12">
        <v>44265</v>
      </c>
      <c r="K5918" s="15">
        <v>0</v>
      </c>
      <c r="L5918" s="13" t="s">
        <v>15</v>
      </c>
      <c r="M5918" s="7">
        <v>1</v>
      </c>
      <c r="N5918" s="17"/>
    </row>
    <row r="5919" spans="1:14" ht="63">
      <c r="A5919" s="6">
        <v>5917</v>
      </c>
      <c r="B5919" s="8" t="s">
        <v>8114</v>
      </c>
      <c r="C5919" s="9" t="s">
        <v>8142</v>
      </c>
      <c r="D5919" s="10" t="s">
        <v>6514</v>
      </c>
      <c r="E5919" s="11" t="s">
        <v>8165</v>
      </c>
      <c r="F5919" s="6">
        <v>445923</v>
      </c>
      <c r="G5919" s="6" t="s">
        <v>1212</v>
      </c>
      <c r="H5919" s="16">
        <v>26050842.140000001</v>
      </c>
      <c r="I5919" s="12" t="s">
        <v>8166</v>
      </c>
      <c r="J5919" s="12" t="s">
        <v>8167</v>
      </c>
      <c r="K5919" s="15">
        <v>0</v>
      </c>
      <c r="L5919" s="13" t="s">
        <v>15</v>
      </c>
      <c r="M5919" s="7">
        <v>1</v>
      </c>
      <c r="N5919" s="17"/>
    </row>
    <row r="5920" spans="1:14" ht="63">
      <c r="A5920" s="6">
        <v>5918</v>
      </c>
      <c r="B5920" s="8" t="s">
        <v>8114</v>
      </c>
      <c r="C5920" s="9" t="s">
        <v>8142</v>
      </c>
      <c r="D5920" s="10" t="s">
        <v>6514</v>
      </c>
      <c r="E5920" s="11" t="s">
        <v>8168</v>
      </c>
      <c r="F5920" s="6">
        <v>469436</v>
      </c>
      <c r="G5920" s="6" t="s">
        <v>1212</v>
      </c>
      <c r="H5920" s="16">
        <v>12737902.51</v>
      </c>
      <c r="I5920" s="12" t="s">
        <v>8166</v>
      </c>
      <c r="J5920" s="12">
        <v>44509</v>
      </c>
      <c r="K5920" s="15">
        <v>0</v>
      </c>
      <c r="L5920" s="13" t="s">
        <v>15</v>
      </c>
      <c r="M5920" s="7">
        <v>1</v>
      </c>
      <c r="N5920" s="17"/>
    </row>
    <row r="5921" spans="1:14" ht="63">
      <c r="A5921" s="6">
        <v>5919</v>
      </c>
      <c r="B5921" s="8" t="s">
        <v>8114</v>
      </c>
      <c r="C5921" s="9" t="s">
        <v>8139</v>
      </c>
      <c r="D5921" s="10" t="s">
        <v>8128</v>
      </c>
      <c r="E5921" s="11" t="s">
        <v>8169</v>
      </c>
      <c r="F5921" s="6">
        <v>445924</v>
      </c>
      <c r="G5921" s="6" t="s">
        <v>1212</v>
      </c>
      <c r="H5921" s="16">
        <v>16687162.23</v>
      </c>
      <c r="I5921" s="12" t="s">
        <v>8170</v>
      </c>
      <c r="J5921" s="12"/>
      <c r="K5921" s="15">
        <v>0</v>
      </c>
      <c r="L5921" s="13" t="s">
        <v>15</v>
      </c>
      <c r="M5921" s="7">
        <v>1</v>
      </c>
      <c r="N5921" s="17"/>
    </row>
    <row r="5922" spans="1:14" ht="63">
      <c r="A5922" s="6">
        <v>5920</v>
      </c>
      <c r="B5922" s="8" t="s">
        <v>8114</v>
      </c>
      <c r="C5922" s="9" t="s">
        <v>8145</v>
      </c>
      <c r="D5922" s="10" t="s">
        <v>8146</v>
      </c>
      <c r="E5922" s="11" t="s">
        <v>8171</v>
      </c>
      <c r="F5922" s="6">
        <v>450333</v>
      </c>
      <c r="G5922" s="6" t="s">
        <v>1212</v>
      </c>
      <c r="H5922" s="16">
        <v>16687162.23</v>
      </c>
      <c r="I5922" s="12" t="s">
        <v>8170</v>
      </c>
      <c r="J5922" s="12"/>
      <c r="K5922" s="15">
        <v>0</v>
      </c>
      <c r="L5922" s="13" t="s">
        <v>15</v>
      </c>
      <c r="M5922" s="7">
        <v>1</v>
      </c>
      <c r="N5922" s="17"/>
    </row>
    <row r="5923" spans="1:14" ht="63">
      <c r="A5923" s="6">
        <v>5921</v>
      </c>
      <c r="B5923" s="8" t="s">
        <v>8114</v>
      </c>
      <c r="C5923" s="9" t="s">
        <v>8172</v>
      </c>
      <c r="D5923" s="10" t="s">
        <v>8173</v>
      </c>
      <c r="E5923" s="11" t="s">
        <v>8174</v>
      </c>
      <c r="F5923" s="6">
        <v>450334</v>
      </c>
      <c r="G5923" s="6" t="s">
        <v>1212</v>
      </c>
      <c r="H5923" s="16">
        <v>19309033.289999999</v>
      </c>
      <c r="I5923" s="12"/>
      <c r="J5923" s="12"/>
      <c r="K5923" s="15">
        <v>0</v>
      </c>
      <c r="L5923" s="13" t="s">
        <v>14</v>
      </c>
      <c r="M5923" s="7">
        <v>1</v>
      </c>
      <c r="N5923" s="17"/>
    </row>
    <row r="5924" spans="1:14" ht="63">
      <c r="A5924" s="6">
        <v>5922</v>
      </c>
      <c r="B5924" s="8" t="s">
        <v>8114</v>
      </c>
      <c r="C5924" s="9" t="s">
        <v>8175</v>
      </c>
      <c r="D5924" s="10" t="s">
        <v>1184</v>
      </c>
      <c r="E5924" s="11" t="s">
        <v>8176</v>
      </c>
      <c r="F5924" s="6">
        <v>450335</v>
      </c>
      <c r="G5924" s="6" t="s">
        <v>1212</v>
      </c>
      <c r="H5924" s="16">
        <v>19309033.289999999</v>
      </c>
      <c r="I5924" s="12"/>
      <c r="J5924" s="12"/>
      <c r="K5924" s="15">
        <v>0</v>
      </c>
      <c r="L5924" s="13" t="s">
        <v>14</v>
      </c>
      <c r="M5924" s="7">
        <v>0.51</v>
      </c>
      <c r="N5924" s="17"/>
    </row>
    <row r="5925" spans="1:14" ht="63">
      <c r="A5925" s="6">
        <v>5923</v>
      </c>
      <c r="B5925" s="8" t="s">
        <v>8114</v>
      </c>
      <c r="C5925" s="9" t="s">
        <v>8177</v>
      </c>
      <c r="D5925" s="10" t="s">
        <v>8178</v>
      </c>
      <c r="E5925" s="11" t="s">
        <v>8179</v>
      </c>
      <c r="F5925" s="6">
        <v>450336</v>
      </c>
      <c r="G5925" s="6" t="s">
        <v>1212</v>
      </c>
      <c r="H5925" s="16">
        <v>19309033.289999999</v>
      </c>
      <c r="I5925" s="12"/>
      <c r="J5925" s="12"/>
      <c r="K5925" s="15">
        <v>0</v>
      </c>
      <c r="L5925" s="13" t="s">
        <v>14</v>
      </c>
      <c r="M5925" s="7">
        <v>0.49</v>
      </c>
      <c r="N5925" s="17"/>
    </row>
    <row r="5926" spans="1:14" ht="126">
      <c r="A5926" s="6">
        <v>5924</v>
      </c>
      <c r="B5926" s="8" t="s">
        <v>8114</v>
      </c>
      <c r="C5926" s="9" t="s">
        <v>8180</v>
      </c>
      <c r="D5926" s="10" t="s">
        <v>8181</v>
      </c>
      <c r="E5926" s="11" t="s">
        <v>8182</v>
      </c>
      <c r="F5926" s="6">
        <v>421346</v>
      </c>
      <c r="G5926" s="6" t="s">
        <v>1212</v>
      </c>
      <c r="H5926" s="16">
        <v>33660495.460000001</v>
      </c>
      <c r="I5926" s="12">
        <v>44713</v>
      </c>
      <c r="J5926" s="12"/>
      <c r="K5926" s="15">
        <v>0</v>
      </c>
      <c r="L5926" s="13" t="s">
        <v>14</v>
      </c>
      <c r="M5926" s="7">
        <v>1</v>
      </c>
      <c r="N5926" s="17"/>
    </row>
    <row r="5927" spans="1:14" ht="126">
      <c r="A5927" s="6">
        <v>5925</v>
      </c>
      <c r="B5927" s="8" t="s">
        <v>8114</v>
      </c>
      <c r="C5927" s="9" t="s">
        <v>8175</v>
      </c>
      <c r="D5927" s="10" t="s">
        <v>1184</v>
      </c>
      <c r="E5927" s="11" t="s">
        <v>8182</v>
      </c>
      <c r="F5927" s="6">
        <v>421347</v>
      </c>
      <c r="G5927" s="6" t="s">
        <v>1212</v>
      </c>
      <c r="H5927" s="16">
        <v>33660496.460000001</v>
      </c>
      <c r="I5927" s="12">
        <v>44714</v>
      </c>
      <c r="J5927" s="12"/>
      <c r="K5927" s="15">
        <v>1</v>
      </c>
      <c r="L5927" s="13" t="s">
        <v>14</v>
      </c>
      <c r="M5927" s="7">
        <v>0.51</v>
      </c>
      <c r="N5927" s="17"/>
    </row>
    <row r="5928" spans="1:14" ht="126">
      <c r="A5928" s="6">
        <v>5926</v>
      </c>
      <c r="B5928" s="8" t="s">
        <v>8114</v>
      </c>
      <c r="C5928" s="9" t="s">
        <v>8183</v>
      </c>
      <c r="D5928" s="10" t="s">
        <v>8184</v>
      </c>
      <c r="E5928" s="11" t="s">
        <v>8182</v>
      </c>
      <c r="F5928" s="6">
        <v>421348</v>
      </c>
      <c r="G5928" s="6" t="s">
        <v>1212</v>
      </c>
      <c r="H5928" s="16">
        <v>33660497.460000001</v>
      </c>
      <c r="I5928" s="12">
        <v>44715</v>
      </c>
      <c r="J5928" s="12"/>
      <c r="K5928" s="15">
        <v>2</v>
      </c>
      <c r="L5928" s="13" t="s">
        <v>14</v>
      </c>
      <c r="M5928" s="7">
        <v>0.49</v>
      </c>
      <c r="N5928" s="17"/>
    </row>
    <row r="5929" spans="1:14" ht="78.75">
      <c r="A5929" s="6">
        <v>5927</v>
      </c>
      <c r="B5929" s="8" t="s">
        <v>8114</v>
      </c>
      <c r="C5929" s="9" t="s">
        <v>8139</v>
      </c>
      <c r="D5929" s="10" t="s">
        <v>8128</v>
      </c>
      <c r="E5929" s="11" t="s">
        <v>8185</v>
      </c>
      <c r="F5929" s="6">
        <v>445925</v>
      </c>
      <c r="G5929" s="6" t="s">
        <v>1212</v>
      </c>
      <c r="H5929" s="16">
        <v>23900044.050000001</v>
      </c>
      <c r="I5929" s="12" t="s">
        <v>8118</v>
      </c>
      <c r="J5929" s="12">
        <v>44296</v>
      </c>
      <c r="K5929" s="15">
        <v>0</v>
      </c>
      <c r="L5929" s="13" t="s">
        <v>15</v>
      </c>
      <c r="M5929" s="7">
        <v>1</v>
      </c>
      <c r="N5929" s="17"/>
    </row>
    <row r="5930" spans="1:14" ht="63">
      <c r="A5930" s="6">
        <v>5928</v>
      </c>
      <c r="B5930" s="8" t="s">
        <v>8114</v>
      </c>
      <c r="C5930" s="9" t="s">
        <v>8152</v>
      </c>
      <c r="D5930" s="10" t="s">
        <v>8149</v>
      </c>
      <c r="E5930" s="11" t="s">
        <v>8186</v>
      </c>
      <c r="F5930" s="6">
        <v>421341</v>
      </c>
      <c r="G5930" s="6" t="s">
        <v>1212</v>
      </c>
      <c r="H5930" s="16">
        <v>16165772</v>
      </c>
      <c r="I5930" s="12">
        <v>44141</v>
      </c>
      <c r="J5930" s="12"/>
      <c r="K5930" s="15">
        <v>0</v>
      </c>
      <c r="L5930" s="13" t="s">
        <v>15</v>
      </c>
      <c r="M5930" s="7">
        <v>1</v>
      </c>
      <c r="N5930" s="17"/>
    </row>
    <row r="5931" spans="1:14" ht="63">
      <c r="A5931" s="6">
        <v>5929</v>
      </c>
      <c r="B5931" s="8" t="s">
        <v>8114</v>
      </c>
      <c r="C5931" s="9" t="s">
        <v>8139</v>
      </c>
      <c r="D5931" s="10" t="s">
        <v>8128</v>
      </c>
      <c r="E5931" s="11" t="s">
        <v>8187</v>
      </c>
      <c r="F5931" s="6">
        <v>445926</v>
      </c>
      <c r="G5931" s="6" t="s">
        <v>1212</v>
      </c>
      <c r="H5931" s="16">
        <v>26967996.77</v>
      </c>
      <c r="I5931" s="12" t="s">
        <v>8170</v>
      </c>
      <c r="J5931" s="12"/>
      <c r="K5931" s="15">
        <v>0</v>
      </c>
      <c r="L5931" s="13" t="s">
        <v>15</v>
      </c>
      <c r="M5931" s="7">
        <v>1</v>
      </c>
      <c r="N5931" s="17"/>
    </row>
    <row r="5932" spans="1:14" ht="78.75">
      <c r="A5932" s="6">
        <v>5930</v>
      </c>
      <c r="B5932" s="8" t="s">
        <v>8114</v>
      </c>
      <c r="C5932" s="9" t="s">
        <v>8188</v>
      </c>
      <c r="D5932" s="10" t="s">
        <v>8189</v>
      </c>
      <c r="E5932" s="11" t="s">
        <v>8190</v>
      </c>
      <c r="F5932" s="6">
        <v>445905</v>
      </c>
      <c r="G5932" s="6" t="s">
        <v>1212</v>
      </c>
      <c r="H5932" s="16">
        <v>37590164.785999998</v>
      </c>
      <c r="I5932" s="12" t="s">
        <v>8170</v>
      </c>
      <c r="J5932" s="12">
        <v>44287</v>
      </c>
      <c r="K5932" s="15">
        <v>0</v>
      </c>
      <c r="L5932" s="13" t="s">
        <v>14</v>
      </c>
      <c r="M5932" s="7">
        <v>1</v>
      </c>
      <c r="N5932" s="17"/>
    </row>
    <row r="5933" spans="1:14" ht="78.75">
      <c r="A5933" s="6">
        <v>5931</v>
      </c>
      <c r="B5933" s="8" t="s">
        <v>8114</v>
      </c>
      <c r="C5933" s="9" t="s">
        <v>8175</v>
      </c>
      <c r="D5933" s="10" t="s">
        <v>1184</v>
      </c>
      <c r="E5933" s="11" t="s">
        <v>8190</v>
      </c>
      <c r="F5933" s="6">
        <v>445906</v>
      </c>
      <c r="G5933" s="6" t="s">
        <v>1212</v>
      </c>
      <c r="H5933" s="16">
        <v>37590165.785999998</v>
      </c>
      <c r="I5933" s="12" t="s">
        <v>8191</v>
      </c>
      <c r="J5933" s="12">
        <v>44288</v>
      </c>
      <c r="K5933" s="15">
        <v>1</v>
      </c>
      <c r="L5933" s="13" t="s">
        <v>14</v>
      </c>
      <c r="M5933" s="7">
        <v>0.51</v>
      </c>
      <c r="N5933" s="17"/>
    </row>
    <row r="5934" spans="1:14" ht="78.75">
      <c r="A5934" s="6">
        <v>5932</v>
      </c>
      <c r="B5934" s="8" t="s">
        <v>8114</v>
      </c>
      <c r="C5934" s="9" t="s">
        <v>8152</v>
      </c>
      <c r="D5934" s="10" t="s">
        <v>8149</v>
      </c>
      <c r="E5934" s="11" t="s">
        <v>8190</v>
      </c>
      <c r="F5934" s="6">
        <v>445907</v>
      </c>
      <c r="G5934" s="6" t="s">
        <v>1212</v>
      </c>
      <c r="H5934" s="16">
        <v>37590166.785999998</v>
      </c>
      <c r="I5934" s="12" t="s">
        <v>8192</v>
      </c>
      <c r="J5934" s="12">
        <v>44289</v>
      </c>
      <c r="K5934" s="15">
        <v>2</v>
      </c>
      <c r="L5934" s="13" t="s">
        <v>14</v>
      </c>
      <c r="M5934" s="7">
        <v>0.49</v>
      </c>
      <c r="N5934" s="17"/>
    </row>
    <row r="5935" spans="1:14" ht="63">
      <c r="A5935" s="6">
        <v>5933</v>
      </c>
      <c r="B5935" s="8" t="s">
        <v>8114</v>
      </c>
      <c r="C5935" s="9" t="s">
        <v>8152</v>
      </c>
      <c r="D5935" s="10" t="s">
        <v>8149</v>
      </c>
      <c r="E5935" s="11" t="s">
        <v>8193</v>
      </c>
      <c r="F5935" s="6">
        <v>445906</v>
      </c>
      <c r="G5935" s="6" t="s">
        <v>1212</v>
      </c>
      <c r="H5935" s="16">
        <v>14340186.470000001</v>
      </c>
      <c r="I5935" s="12" t="s">
        <v>8170</v>
      </c>
      <c r="J5935" s="12"/>
      <c r="K5935" s="15">
        <v>0</v>
      </c>
      <c r="L5935" s="13" t="s">
        <v>15</v>
      </c>
      <c r="M5935" s="7">
        <v>1</v>
      </c>
      <c r="N5935" s="17"/>
    </row>
    <row r="5936" spans="1:14" ht="63">
      <c r="A5936" s="6">
        <v>5934</v>
      </c>
      <c r="B5936" s="8" t="s">
        <v>8114</v>
      </c>
      <c r="C5936" s="9" t="s">
        <v>8194</v>
      </c>
      <c r="D5936" s="10" t="s">
        <v>8195</v>
      </c>
      <c r="E5936" s="11" t="s">
        <v>8196</v>
      </c>
      <c r="F5936" s="6">
        <v>469439</v>
      </c>
      <c r="G5936" s="6" t="s">
        <v>1212</v>
      </c>
      <c r="H5936" s="16">
        <v>23625239.989999998</v>
      </c>
      <c r="I5936" s="12" t="s">
        <v>8197</v>
      </c>
      <c r="J5936" s="12">
        <v>44539</v>
      </c>
      <c r="K5936" s="15">
        <v>0</v>
      </c>
      <c r="L5936" s="13" t="s">
        <v>14</v>
      </c>
      <c r="M5936" s="7">
        <v>1</v>
      </c>
      <c r="N5936" s="17"/>
    </row>
    <row r="5937" spans="1:14" ht="63">
      <c r="A5937" s="6">
        <v>5935</v>
      </c>
      <c r="B5937" s="8" t="s">
        <v>8114</v>
      </c>
      <c r="C5937" s="9" t="s">
        <v>8175</v>
      </c>
      <c r="D5937" s="10" t="s">
        <v>1184</v>
      </c>
      <c r="E5937" s="11" t="s">
        <v>8198</v>
      </c>
      <c r="F5937" s="6">
        <v>469440</v>
      </c>
      <c r="G5937" s="6" t="s">
        <v>1212</v>
      </c>
      <c r="H5937" s="16">
        <v>23625240.989999998</v>
      </c>
      <c r="I5937" s="12" t="s">
        <v>8199</v>
      </c>
      <c r="J5937" s="12">
        <v>44540</v>
      </c>
      <c r="K5937" s="15">
        <v>1</v>
      </c>
      <c r="L5937" s="13" t="s">
        <v>14</v>
      </c>
      <c r="M5937" s="7">
        <v>0.51</v>
      </c>
      <c r="N5937" s="17"/>
    </row>
    <row r="5938" spans="1:14" ht="63">
      <c r="A5938" s="6">
        <v>5936</v>
      </c>
      <c r="B5938" s="8" t="s">
        <v>8114</v>
      </c>
      <c r="C5938" s="9" t="s">
        <v>8200</v>
      </c>
      <c r="D5938" s="10" t="s">
        <v>8201</v>
      </c>
      <c r="E5938" s="11" t="s">
        <v>8202</v>
      </c>
      <c r="F5938" s="6">
        <v>469441</v>
      </c>
      <c r="G5938" s="6" t="s">
        <v>1212</v>
      </c>
      <c r="H5938" s="16">
        <v>23625241.989999998</v>
      </c>
      <c r="I5938" s="12" t="s">
        <v>8203</v>
      </c>
      <c r="J5938" s="12">
        <v>44541</v>
      </c>
      <c r="K5938" s="15">
        <v>2</v>
      </c>
      <c r="L5938" s="13" t="s">
        <v>14</v>
      </c>
      <c r="M5938" s="7">
        <v>0.49</v>
      </c>
      <c r="N5938" s="17"/>
    </row>
    <row r="5939" spans="1:14" ht="63">
      <c r="A5939" s="6">
        <v>5937</v>
      </c>
      <c r="B5939" s="8" t="s">
        <v>8114</v>
      </c>
      <c r="C5939" s="9" t="s">
        <v>8204</v>
      </c>
      <c r="D5939" s="10" t="s">
        <v>8205</v>
      </c>
      <c r="E5939" s="11" t="s">
        <v>8206</v>
      </c>
      <c r="F5939" s="6">
        <v>469429</v>
      </c>
      <c r="G5939" s="6" t="s">
        <v>1212</v>
      </c>
      <c r="H5939" s="16"/>
      <c r="I5939" s="12"/>
      <c r="J5939" s="12"/>
      <c r="K5939" s="15">
        <v>0</v>
      </c>
      <c r="L5939" s="13" t="s">
        <v>14</v>
      </c>
      <c r="M5939" s="7">
        <v>1</v>
      </c>
      <c r="N5939" s="17"/>
    </row>
    <row r="5940" spans="1:14" ht="63">
      <c r="A5940" s="6">
        <v>5938</v>
      </c>
      <c r="B5940" s="8" t="s">
        <v>8114</v>
      </c>
      <c r="C5940" s="9" t="s">
        <v>8136</v>
      </c>
      <c r="D5940" s="10" t="s">
        <v>8137</v>
      </c>
      <c r="E5940" s="11" t="s">
        <v>8206</v>
      </c>
      <c r="F5940" s="6">
        <v>469430</v>
      </c>
      <c r="G5940" s="6" t="s">
        <v>1212</v>
      </c>
      <c r="H5940" s="16"/>
      <c r="I5940" s="12"/>
      <c r="J5940" s="12"/>
      <c r="K5940" s="15">
        <v>1</v>
      </c>
      <c r="L5940" s="13" t="s">
        <v>14</v>
      </c>
      <c r="M5940" s="7">
        <v>0.51</v>
      </c>
      <c r="N5940" s="17"/>
    </row>
    <row r="5941" spans="1:14" ht="63">
      <c r="A5941" s="6">
        <v>5939</v>
      </c>
      <c r="B5941" s="8" t="s">
        <v>8114</v>
      </c>
      <c r="C5941" s="9" t="s">
        <v>8159</v>
      </c>
      <c r="D5941" s="10" t="s">
        <v>8160</v>
      </c>
      <c r="E5941" s="11" t="s">
        <v>8206</v>
      </c>
      <c r="F5941" s="6">
        <v>469431</v>
      </c>
      <c r="G5941" s="6" t="s">
        <v>1212</v>
      </c>
      <c r="H5941" s="16"/>
      <c r="I5941" s="12"/>
      <c r="J5941" s="12"/>
      <c r="K5941" s="15">
        <v>2</v>
      </c>
      <c r="L5941" s="13" t="s">
        <v>14</v>
      </c>
      <c r="M5941" s="7">
        <v>0.49</v>
      </c>
      <c r="N5941" s="17"/>
    </row>
    <row r="5942" spans="1:14" ht="63">
      <c r="A5942" s="6">
        <v>5940</v>
      </c>
      <c r="B5942" s="8" t="s">
        <v>8114</v>
      </c>
      <c r="C5942" s="9" t="s">
        <v>8207</v>
      </c>
      <c r="D5942" s="10" t="s">
        <v>8205</v>
      </c>
      <c r="E5942" s="11" t="s">
        <v>8208</v>
      </c>
      <c r="F5942" s="6">
        <v>469430</v>
      </c>
      <c r="G5942" s="6" t="s">
        <v>1212</v>
      </c>
      <c r="H5942" s="16">
        <v>11933624.460000001</v>
      </c>
      <c r="I5942" s="12" t="s">
        <v>8209</v>
      </c>
      <c r="J5942" s="12">
        <v>44538</v>
      </c>
      <c r="K5942" s="15">
        <v>0</v>
      </c>
      <c r="L5942" s="13" t="s">
        <v>14</v>
      </c>
      <c r="M5942" s="7">
        <v>1</v>
      </c>
      <c r="N5942" s="17"/>
    </row>
    <row r="5943" spans="1:14" ht="63">
      <c r="A5943" s="6">
        <v>5941</v>
      </c>
      <c r="B5943" s="8" t="s">
        <v>8114</v>
      </c>
      <c r="C5943" s="9" t="s">
        <v>8136</v>
      </c>
      <c r="D5943" s="10" t="s">
        <v>8137</v>
      </c>
      <c r="E5943" s="11" t="s">
        <v>8208</v>
      </c>
      <c r="F5943" s="6">
        <v>469431</v>
      </c>
      <c r="G5943" s="6" t="s">
        <v>1212</v>
      </c>
      <c r="H5943" s="16">
        <v>11933625.460000001</v>
      </c>
      <c r="I5943" s="12" t="s">
        <v>8210</v>
      </c>
      <c r="J5943" s="12">
        <v>44539</v>
      </c>
      <c r="K5943" s="15">
        <v>1</v>
      </c>
      <c r="L5943" s="13" t="s">
        <v>14</v>
      </c>
      <c r="M5943" s="7">
        <v>0.51</v>
      </c>
      <c r="N5943" s="17"/>
    </row>
    <row r="5944" spans="1:14" ht="63">
      <c r="A5944" s="6">
        <v>5942</v>
      </c>
      <c r="B5944" s="8" t="s">
        <v>8114</v>
      </c>
      <c r="C5944" s="9" t="s">
        <v>8159</v>
      </c>
      <c r="D5944" s="10" t="s">
        <v>8160</v>
      </c>
      <c r="E5944" s="11" t="s">
        <v>8208</v>
      </c>
      <c r="F5944" s="6">
        <v>469432</v>
      </c>
      <c r="G5944" s="6" t="s">
        <v>1212</v>
      </c>
      <c r="H5944" s="16">
        <v>11933626.460000001</v>
      </c>
      <c r="I5944" s="12" t="s">
        <v>8211</v>
      </c>
      <c r="J5944" s="12">
        <v>44540</v>
      </c>
      <c r="K5944" s="15">
        <v>2</v>
      </c>
      <c r="L5944" s="13" t="s">
        <v>14</v>
      </c>
      <c r="M5944" s="7">
        <v>0.49</v>
      </c>
      <c r="N5944" s="17"/>
    </row>
    <row r="5945" spans="1:14" ht="63">
      <c r="A5945" s="6">
        <v>5943</v>
      </c>
      <c r="B5945" s="8" t="s">
        <v>8114</v>
      </c>
      <c r="C5945" s="9" t="s">
        <v>8212</v>
      </c>
      <c r="D5945" s="10" t="s">
        <v>8156</v>
      </c>
      <c r="E5945" s="11" t="s">
        <v>8213</v>
      </c>
      <c r="F5945" s="6">
        <v>469433</v>
      </c>
      <c r="G5945" s="6" t="s">
        <v>1212</v>
      </c>
      <c r="H5945" s="16">
        <v>30363877.940000001</v>
      </c>
      <c r="I5945" s="12" t="s">
        <v>8210</v>
      </c>
      <c r="J5945" s="12">
        <v>44717</v>
      </c>
      <c r="K5945" s="15">
        <v>0</v>
      </c>
      <c r="L5945" s="13" t="s">
        <v>14</v>
      </c>
      <c r="M5945" s="7">
        <v>1</v>
      </c>
      <c r="N5945" s="17"/>
    </row>
    <row r="5946" spans="1:14" ht="63">
      <c r="A5946" s="6">
        <v>5944</v>
      </c>
      <c r="B5946" s="8" t="s">
        <v>8114</v>
      </c>
      <c r="C5946" s="9" t="s">
        <v>8139</v>
      </c>
      <c r="D5946" s="10" t="s">
        <v>8128</v>
      </c>
      <c r="E5946" s="11" t="s">
        <v>8213</v>
      </c>
      <c r="F5946" s="6">
        <v>469434</v>
      </c>
      <c r="G5946" s="6" t="s">
        <v>1212</v>
      </c>
      <c r="H5946" s="16">
        <v>30363878.940000001</v>
      </c>
      <c r="I5946" s="12" t="s">
        <v>8211</v>
      </c>
      <c r="J5946" s="12">
        <v>44718</v>
      </c>
      <c r="K5946" s="15">
        <v>1</v>
      </c>
      <c r="L5946" s="13" t="s">
        <v>14</v>
      </c>
      <c r="M5946" s="7">
        <v>0.51</v>
      </c>
      <c r="N5946" s="17"/>
    </row>
    <row r="5947" spans="1:14" ht="63">
      <c r="A5947" s="6">
        <v>5945</v>
      </c>
      <c r="B5947" s="8" t="s">
        <v>8114</v>
      </c>
      <c r="C5947" s="9" t="s">
        <v>8159</v>
      </c>
      <c r="D5947" s="10" t="s">
        <v>8160</v>
      </c>
      <c r="E5947" s="11" t="s">
        <v>8213</v>
      </c>
      <c r="F5947" s="6">
        <v>469435</v>
      </c>
      <c r="G5947" s="6" t="s">
        <v>1212</v>
      </c>
      <c r="H5947" s="16">
        <v>30363879.940000001</v>
      </c>
      <c r="I5947" s="12" t="s">
        <v>8214</v>
      </c>
      <c r="J5947" s="12">
        <v>44719</v>
      </c>
      <c r="K5947" s="15">
        <v>2</v>
      </c>
      <c r="L5947" s="13" t="s">
        <v>14</v>
      </c>
      <c r="M5947" s="7">
        <v>0.49</v>
      </c>
      <c r="N5947" s="17"/>
    </row>
    <row r="5948" spans="1:14" ht="63">
      <c r="A5948" s="6">
        <v>5946</v>
      </c>
      <c r="B5948" s="8" t="s">
        <v>8114</v>
      </c>
      <c r="C5948" s="9" t="s">
        <v>8215</v>
      </c>
      <c r="D5948" s="10" t="s">
        <v>8216</v>
      </c>
      <c r="E5948" s="11" t="s">
        <v>8217</v>
      </c>
      <c r="F5948" s="6">
        <v>405865</v>
      </c>
      <c r="G5948" s="6" t="s">
        <v>1212</v>
      </c>
      <c r="H5948" s="16">
        <v>16150902.470000001</v>
      </c>
      <c r="I5948" s="12"/>
      <c r="J5948" s="12"/>
      <c r="K5948" s="15">
        <v>0</v>
      </c>
      <c r="L5948" s="13" t="s">
        <v>15</v>
      </c>
      <c r="M5948" s="7">
        <v>1</v>
      </c>
      <c r="N5948" s="17"/>
    </row>
    <row r="5949" spans="1:14" ht="63">
      <c r="A5949" s="6">
        <v>5947</v>
      </c>
      <c r="B5949" s="8" t="s">
        <v>8114</v>
      </c>
      <c r="C5949" s="9" t="s">
        <v>8218</v>
      </c>
      <c r="D5949" s="10" t="s">
        <v>8137</v>
      </c>
      <c r="E5949" s="11" t="s">
        <v>8219</v>
      </c>
      <c r="F5949" s="6">
        <v>421342</v>
      </c>
      <c r="G5949" s="6" t="s">
        <v>1212</v>
      </c>
      <c r="H5949" s="16">
        <v>23388015.129999999</v>
      </c>
      <c r="I5949" s="12">
        <v>44018</v>
      </c>
      <c r="J5949" s="12"/>
      <c r="K5949" s="15">
        <v>0</v>
      </c>
      <c r="L5949" s="13" t="s">
        <v>15</v>
      </c>
      <c r="M5949" s="7">
        <v>1</v>
      </c>
      <c r="N5949" s="17"/>
    </row>
    <row r="5950" spans="1:14" ht="47.25">
      <c r="A5950" s="6">
        <v>5948</v>
      </c>
      <c r="B5950" s="8" t="s">
        <v>8114</v>
      </c>
      <c r="C5950" s="9" t="s">
        <v>8220</v>
      </c>
      <c r="D5950" s="10" t="s">
        <v>8221</v>
      </c>
      <c r="E5950" s="11" t="s">
        <v>8222</v>
      </c>
      <c r="F5950" s="6">
        <v>410661</v>
      </c>
      <c r="G5950" s="6" t="s">
        <v>1212</v>
      </c>
      <c r="H5950" s="16">
        <v>15588500.67</v>
      </c>
      <c r="I5950" s="12"/>
      <c r="J5950" s="12"/>
      <c r="K5950" s="15">
        <v>0</v>
      </c>
      <c r="L5950" s="13" t="s">
        <v>15</v>
      </c>
      <c r="M5950" s="7">
        <v>1</v>
      </c>
      <c r="N5950" s="17"/>
    </row>
    <row r="5951" spans="1:14" ht="63">
      <c r="A5951" s="6">
        <v>5949</v>
      </c>
      <c r="B5951" s="8" t="s">
        <v>8114</v>
      </c>
      <c r="C5951" s="9" t="s">
        <v>8220</v>
      </c>
      <c r="D5951" s="10" t="s">
        <v>8221</v>
      </c>
      <c r="E5951" s="11" t="s">
        <v>8223</v>
      </c>
      <c r="F5951" s="6">
        <v>410663</v>
      </c>
      <c r="G5951" s="6" t="s">
        <v>1212</v>
      </c>
      <c r="H5951" s="16">
        <v>14283065.02</v>
      </c>
      <c r="I5951" s="12"/>
      <c r="J5951" s="12"/>
      <c r="K5951" s="15">
        <v>0</v>
      </c>
      <c r="L5951" s="13" t="s">
        <v>15</v>
      </c>
      <c r="M5951" s="7">
        <v>1</v>
      </c>
      <c r="N5951" s="17"/>
    </row>
    <row r="5952" spans="1:14" ht="63">
      <c r="A5952" s="6">
        <v>5950</v>
      </c>
      <c r="B5952" s="8" t="s">
        <v>8114</v>
      </c>
      <c r="C5952" s="9" t="s">
        <v>8224</v>
      </c>
      <c r="D5952" s="10" t="s">
        <v>8225</v>
      </c>
      <c r="E5952" s="11" t="s">
        <v>8226</v>
      </c>
      <c r="F5952" s="6">
        <v>445907</v>
      </c>
      <c r="G5952" s="6" t="s">
        <v>1212</v>
      </c>
      <c r="H5952" s="16">
        <v>46042740.960000001</v>
      </c>
      <c r="I5952" s="12" t="s">
        <v>8227</v>
      </c>
      <c r="J5952" s="12">
        <v>44323</v>
      </c>
      <c r="K5952" s="15">
        <v>0</v>
      </c>
      <c r="L5952" s="13" t="s">
        <v>14</v>
      </c>
      <c r="M5952" s="7">
        <v>1</v>
      </c>
      <c r="N5952" s="17"/>
    </row>
    <row r="5953" spans="1:14" ht="63">
      <c r="A5953" s="6">
        <v>5951</v>
      </c>
      <c r="B5953" s="8" t="s">
        <v>8114</v>
      </c>
      <c r="C5953" s="9" t="s">
        <v>8228</v>
      </c>
      <c r="D5953" s="10" t="s">
        <v>8229</v>
      </c>
      <c r="E5953" s="11" t="s">
        <v>8226</v>
      </c>
      <c r="F5953" s="6">
        <v>445908</v>
      </c>
      <c r="G5953" s="6" t="s">
        <v>1212</v>
      </c>
      <c r="H5953" s="16">
        <v>46042741.960000001</v>
      </c>
      <c r="I5953" s="12" t="s">
        <v>8230</v>
      </c>
      <c r="J5953" s="12">
        <v>44324</v>
      </c>
      <c r="K5953" s="15">
        <v>1</v>
      </c>
      <c r="L5953" s="13" t="s">
        <v>14</v>
      </c>
      <c r="M5953" s="7">
        <v>0.51</v>
      </c>
      <c r="N5953" s="17"/>
    </row>
    <row r="5954" spans="1:14" ht="63">
      <c r="A5954" s="6">
        <v>5952</v>
      </c>
      <c r="B5954" s="8" t="s">
        <v>8114</v>
      </c>
      <c r="C5954" s="9" t="s">
        <v>8136</v>
      </c>
      <c r="D5954" s="10" t="s">
        <v>8137</v>
      </c>
      <c r="E5954" s="11" t="s">
        <v>8226</v>
      </c>
      <c r="F5954" s="6">
        <v>445909</v>
      </c>
      <c r="G5954" s="6" t="s">
        <v>1212</v>
      </c>
      <c r="H5954" s="16">
        <v>46042742.960000001</v>
      </c>
      <c r="I5954" s="12" t="s">
        <v>8231</v>
      </c>
      <c r="J5954" s="12">
        <v>44325</v>
      </c>
      <c r="K5954" s="15">
        <v>2</v>
      </c>
      <c r="L5954" s="13" t="s">
        <v>14</v>
      </c>
      <c r="M5954" s="7">
        <v>0.49</v>
      </c>
      <c r="N5954" s="17"/>
    </row>
    <row r="5955" spans="1:14" ht="63">
      <c r="A5955" s="6">
        <v>5953</v>
      </c>
      <c r="B5955" s="8" t="s">
        <v>8114</v>
      </c>
      <c r="C5955" s="9" t="s">
        <v>8212</v>
      </c>
      <c r="D5955" s="10" t="s">
        <v>8156</v>
      </c>
      <c r="E5955" s="11" t="s">
        <v>8232</v>
      </c>
      <c r="F5955" s="6">
        <v>445908</v>
      </c>
      <c r="G5955" s="6" t="s">
        <v>1212</v>
      </c>
      <c r="H5955" s="16">
        <v>13766123.289999999</v>
      </c>
      <c r="I5955" s="12"/>
      <c r="J5955" s="12"/>
      <c r="K5955" s="15">
        <v>0</v>
      </c>
      <c r="L5955" s="13" t="s">
        <v>14</v>
      </c>
      <c r="M5955" s="7">
        <v>1</v>
      </c>
      <c r="N5955" s="17"/>
    </row>
    <row r="5956" spans="1:14" ht="63">
      <c r="A5956" s="6">
        <v>5954</v>
      </c>
      <c r="B5956" s="8" t="s">
        <v>8114</v>
      </c>
      <c r="C5956" s="9" t="s">
        <v>8139</v>
      </c>
      <c r="D5956" s="10" t="s">
        <v>8128</v>
      </c>
      <c r="E5956" s="11" t="s">
        <v>8232</v>
      </c>
      <c r="F5956" s="6">
        <v>445909</v>
      </c>
      <c r="G5956" s="6" t="s">
        <v>1212</v>
      </c>
      <c r="H5956" s="16">
        <v>13766123.289999999</v>
      </c>
      <c r="I5956" s="12"/>
      <c r="J5956" s="12"/>
      <c r="K5956" s="15">
        <v>0</v>
      </c>
      <c r="L5956" s="13" t="s">
        <v>14</v>
      </c>
      <c r="M5956" s="7">
        <v>0.51</v>
      </c>
      <c r="N5956" s="17"/>
    </row>
    <row r="5957" spans="1:14" ht="63">
      <c r="A5957" s="6">
        <v>5955</v>
      </c>
      <c r="B5957" s="8" t="s">
        <v>8114</v>
      </c>
      <c r="C5957" s="9" t="s">
        <v>8159</v>
      </c>
      <c r="D5957" s="10" t="s">
        <v>8160</v>
      </c>
      <c r="E5957" s="11" t="s">
        <v>8232</v>
      </c>
      <c r="F5957" s="6">
        <v>445910</v>
      </c>
      <c r="G5957" s="6" t="s">
        <v>1212</v>
      </c>
      <c r="H5957" s="16">
        <v>13766123.289999999</v>
      </c>
      <c r="I5957" s="12"/>
      <c r="J5957" s="12"/>
      <c r="K5957" s="15">
        <v>0</v>
      </c>
      <c r="L5957" s="13" t="s">
        <v>14</v>
      </c>
      <c r="M5957" s="7">
        <v>0.49</v>
      </c>
      <c r="N5957" s="17"/>
    </row>
    <row r="5958" spans="1:14" ht="63">
      <c r="A5958" s="6">
        <v>5956</v>
      </c>
      <c r="B5958" s="8" t="s">
        <v>8114</v>
      </c>
      <c r="C5958" s="9" t="s">
        <v>8233</v>
      </c>
      <c r="D5958" s="10" t="s">
        <v>8234</v>
      </c>
      <c r="E5958" s="11" t="s">
        <v>8235</v>
      </c>
      <c r="F5958" s="6">
        <v>445909</v>
      </c>
      <c r="G5958" s="6" t="s">
        <v>1212</v>
      </c>
      <c r="H5958" s="16">
        <v>17069942.649999999</v>
      </c>
      <c r="I5958" s="12"/>
      <c r="J5958" s="12"/>
      <c r="K5958" s="15">
        <v>0</v>
      </c>
      <c r="L5958" s="13" t="s">
        <v>14</v>
      </c>
      <c r="M5958" s="7">
        <v>1</v>
      </c>
      <c r="N5958" s="17"/>
    </row>
    <row r="5959" spans="1:14" ht="63">
      <c r="A5959" s="6">
        <v>5957</v>
      </c>
      <c r="B5959" s="8" t="s">
        <v>8114</v>
      </c>
      <c r="C5959" s="9" t="s">
        <v>8136</v>
      </c>
      <c r="D5959" s="10" t="s">
        <v>8137</v>
      </c>
      <c r="E5959" s="11" t="s">
        <v>8235</v>
      </c>
      <c r="F5959" s="6">
        <v>445910</v>
      </c>
      <c r="G5959" s="6" t="s">
        <v>1212</v>
      </c>
      <c r="H5959" s="16">
        <v>17069942.649999999</v>
      </c>
      <c r="I5959" s="12"/>
      <c r="J5959" s="12"/>
      <c r="K5959" s="15">
        <v>0</v>
      </c>
      <c r="L5959" s="13" t="s">
        <v>14</v>
      </c>
      <c r="M5959" s="7">
        <v>0.51</v>
      </c>
      <c r="N5959" s="17"/>
    </row>
    <row r="5960" spans="1:14" ht="63">
      <c r="A5960" s="6">
        <v>5958</v>
      </c>
      <c r="B5960" s="8" t="s">
        <v>8114</v>
      </c>
      <c r="C5960" s="9" t="s">
        <v>8236</v>
      </c>
      <c r="D5960" s="10" t="s">
        <v>8237</v>
      </c>
      <c r="E5960" s="11" t="s">
        <v>8235</v>
      </c>
      <c r="F5960" s="6">
        <v>445911</v>
      </c>
      <c r="G5960" s="6" t="s">
        <v>1212</v>
      </c>
      <c r="H5960" s="16">
        <v>17069942.649999999</v>
      </c>
      <c r="I5960" s="12"/>
      <c r="J5960" s="12"/>
      <c r="K5960" s="15">
        <v>0</v>
      </c>
      <c r="L5960" s="13" t="s">
        <v>14</v>
      </c>
      <c r="M5960" s="7">
        <v>0.49</v>
      </c>
      <c r="N5960" s="17"/>
    </row>
    <row r="5961" spans="1:14" ht="63">
      <c r="A5961" s="6">
        <v>5959</v>
      </c>
      <c r="B5961" s="8" t="s">
        <v>8114</v>
      </c>
      <c r="C5961" s="9" t="s">
        <v>8152</v>
      </c>
      <c r="D5961" s="10" t="s">
        <v>8149</v>
      </c>
      <c r="E5961" s="11" t="s">
        <v>8238</v>
      </c>
      <c r="F5961" s="6">
        <v>450330</v>
      </c>
      <c r="G5961" s="6" t="s">
        <v>1212</v>
      </c>
      <c r="H5961" s="16">
        <v>17075424.870000001</v>
      </c>
      <c r="I5961" s="12" t="s">
        <v>8227</v>
      </c>
      <c r="J5961" s="12">
        <v>44476</v>
      </c>
      <c r="K5961" s="15">
        <v>0</v>
      </c>
      <c r="L5961" s="13" t="s">
        <v>15</v>
      </c>
      <c r="M5961" s="7">
        <v>1</v>
      </c>
      <c r="N5961" s="17"/>
    </row>
    <row r="5962" spans="1:14" ht="63">
      <c r="A5962" s="6">
        <v>5960</v>
      </c>
      <c r="B5962" s="8" t="s">
        <v>8114</v>
      </c>
      <c r="C5962" s="9" t="s">
        <v>8152</v>
      </c>
      <c r="D5962" s="10" t="s">
        <v>8149</v>
      </c>
      <c r="E5962" s="11" t="s">
        <v>8239</v>
      </c>
      <c r="F5962" s="6">
        <v>450331</v>
      </c>
      <c r="G5962" s="6" t="s">
        <v>1212</v>
      </c>
      <c r="H5962" s="16">
        <v>19284304.140000001</v>
      </c>
      <c r="I5962" s="12" t="s">
        <v>8240</v>
      </c>
      <c r="J5962" s="12">
        <v>44446</v>
      </c>
      <c r="K5962" s="15">
        <v>0</v>
      </c>
      <c r="L5962" s="13" t="s">
        <v>15</v>
      </c>
      <c r="M5962" s="7">
        <v>1</v>
      </c>
      <c r="N5962" s="17"/>
    </row>
    <row r="5963" spans="1:14" ht="63">
      <c r="A5963" s="6">
        <v>5961</v>
      </c>
      <c r="B5963" s="8" t="s">
        <v>8114</v>
      </c>
      <c r="C5963" s="9" t="s">
        <v>7007</v>
      </c>
      <c r="D5963" s="10" t="s">
        <v>7008</v>
      </c>
      <c r="E5963" s="11" t="s">
        <v>8241</v>
      </c>
      <c r="F5963" s="6">
        <v>368809</v>
      </c>
      <c r="G5963" s="6" t="s">
        <v>1212</v>
      </c>
      <c r="H5963" s="16">
        <v>9859937.1500000004</v>
      </c>
      <c r="I5963" s="12"/>
      <c r="J5963" s="12"/>
      <c r="K5963" s="15">
        <v>0</v>
      </c>
      <c r="L5963" s="13" t="s">
        <v>15</v>
      </c>
      <c r="M5963" s="7">
        <v>1</v>
      </c>
      <c r="N5963" s="17"/>
    </row>
    <row r="5964" spans="1:14" ht="63">
      <c r="A5964" s="6">
        <v>5962</v>
      </c>
      <c r="B5964" s="8" t="s">
        <v>8114</v>
      </c>
      <c r="C5964" s="9" t="s">
        <v>7007</v>
      </c>
      <c r="D5964" s="10" t="s">
        <v>7008</v>
      </c>
      <c r="E5964" s="11" t="s">
        <v>8242</v>
      </c>
      <c r="F5964" s="6">
        <v>396194</v>
      </c>
      <c r="G5964" s="6" t="s">
        <v>1212</v>
      </c>
      <c r="H5964" s="16">
        <v>19274540.640000001</v>
      </c>
      <c r="I5964" s="12" t="s">
        <v>8243</v>
      </c>
      <c r="J5964" s="12">
        <v>44444</v>
      </c>
      <c r="K5964" s="15">
        <v>0</v>
      </c>
      <c r="L5964" s="13" t="s">
        <v>15</v>
      </c>
      <c r="M5964" s="7">
        <v>1</v>
      </c>
      <c r="N5964" s="17"/>
    </row>
    <row r="5965" spans="1:14" ht="47.25">
      <c r="A5965" s="6">
        <v>5963</v>
      </c>
      <c r="B5965" s="8" t="s">
        <v>8114</v>
      </c>
      <c r="C5965" s="9" t="s">
        <v>8244</v>
      </c>
      <c r="D5965" s="10" t="s">
        <v>8245</v>
      </c>
      <c r="E5965" s="11" t="s">
        <v>8246</v>
      </c>
      <c r="F5965" s="6">
        <v>396195</v>
      </c>
      <c r="G5965" s="6" t="s">
        <v>1212</v>
      </c>
      <c r="H5965" s="16">
        <v>17002550.640000001</v>
      </c>
      <c r="I5965" s="12"/>
      <c r="J5965" s="12"/>
      <c r="K5965" s="15">
        <v>0</v>
      </c>
      <c r="L5965" s="13" t="s">
        <v>14</v>
      </c>
      <c r="M5965" s="7">
        <v>1</v>
      </c>
      <c r="N5965" s="17"/>
    </row>
    <row r="5966" spans="1:14" ht="47.25">
      <c r="A5966" s="6">
        <v>5964</v>
      </c>
      <c r="B5966" s="8" t="s">
        <v>8114</v>
      </c>
      <c r="C5966" s="9" t="s">
        <v>8139</v>
      </c>
      <c r="D5966" s="10" t="s">
        <v>8128</v>
      </c>
      <c r="E5966" s="11" t="s">
        <v>8246</v>
      </c>
      <c r="F5966" s="6">
        <v>396196</v>
      </c>
      <c r="G5966" s="6" t="s">
        <v>1212</v>
      </c>
      <c r="H5966" s="16">
        <v>17002550.640000001</v>
      </c>
      <c r="I5966" s="12"/>
      <c r="J5966" s="12"/>
      <c r="K5966" s="15">
        <v>0</v>
      </c>
      <c r="L5966" s="13" t="s">
        <v>14</v>
      </c>
      <c r="M5966" s="7">
        <v>0.51</v>
      </c>
      <c r="N5966" s="17"/>
    </row>
    <row r="5967" spans="1:14" ht="47.25">
      <c r="A5967" s="6">
        <v>5965</v>
      </c>
      <c r="B5967" s="8" t="s">
        <v>8114</v>
      </c>
      <c r="C5967" s="9" t="s">
        <v>8247</v>
      </c>
      <c r="D5967" s="10" t="s">
        <v>8248</v>
      </c>
      <c r="E5967" s="11" t="s">
        <v>8246</v>
      </c>
      <c r="F5967" s="6">
        <v>396197</v>
      </c>
      <c r="G5967" s="6" t="s">
        <v>1212</v>
      </c>
      <c r="H5967" s="16">
        <v>17002550.640000001</v>
      </c>
      <c r="I5967" s="12"/>
      <c r="J5967" s="12"/>
      <c r="K5967" s="15">
        <v>0</v>
      </c>
      <c r="L5967" s="13" t="s">
        <v>14</v>
      </c>
      <c r="M5967" s="7">
        <v>0.49</v>
      </c>
      <c r="N5967" s="17"/>
    </row>
    <row r="5968" spans="1:14" ht="47.25">
      <c r="A5968" s="6">
        <v>5966</v>
      </c>
      <c r="B5968" s="8" t="s">
        <v>8114</v>
      </c>
      <c r="C5968" s="9" t="s">
        <v>8244</v>
      </c>
      <c r="D5968" s="10" t="s">
        <v>8245</v>
      </c>
      <c r="E5968" s="11" t="s">
        <v>8249</v>
      </c>
      <c r="F5968" s="6">
        <v>396196</v>
      </c>
      <c r="G5968" s="6" t="s">
        <v>1212</v>
      </c>
      <c r="H5968" s="16">
        <v>21283274.351</v>
      </c>
      <c r="I5968" s="12"/>
      <c r="J5968" s="12"/>
      <c r="K5968" s="15">
        <v>0</v>
      </c>
      <c r="L5968" s="13" t="s">
        <v>14</v>
      </c>
      <c r="M5968" s="7">
        <v>1</v>
      </c>
      <c r="N5968" s="17"/>
    </row>
    <row r="5969" spans="1:14" ht="47.25">
      <c r="A5969" s="6">
        <v>5967</v>
      </c>
      <c r="B5969" s="8" t="s">
        <v>8114</v>
      </c>
      <c r="C5969" s="9" t="s">
        <v>8139</v>
      </c>
      <c r="D5969" s="10" t="s">
        <v>8128</v>
      </c>
      <c r="E5969" s="11" t="s">
        <v>8249</v>
      </c>
      <c r="F5969" s="6">
        <v>396197</v>
      </c>
      <c r="G5969" s="6" t="s">
        <v>1212</v>
      </c>
      <c r="H5969" s="16">
        <v>21283274.351</v>
      </c>
      <c r="I5969" s="12"/>
      <c r="J5969" s="12"/>
      <c r="K5969" s="15">
        <v>0</v>
      </c>
      <c r="L5969" s="13" t="s">
        <v>14</v>
      </c>
      <c r="M5969" s="7">
        <v>0.51</v>
      </c>
      <c r="N5969" s="17"/>
    </row>
    <row r="5970" spans="1:14" ht="47.25">
      <c r="A5970" s="6">
        <v>5968</v>
      </c>
      <c r="B5970" s="8" t="s">
        <v>8114</v>
      </c>
      <c r="C5970" s="9" t="s">
        <v>8247</v>
      </c>
      <c r="D5970" s="10" t="s">
        <v>8248</v>
      </c>
      <c r="E5970" s="11" t="s">
        <v>8249</v>
      </c>
      <c r="F5970" s="6">
        <v>396198</v>
      </c>
      <c r="G5970" s="6" t="s">
        <v>1212</v>
      </c>
      <c r="H5970" s="16">
        <v>21283274.351</v>
      </c>
      <c r="I5970" s="12"/>
      <c r="J5970" s="12"/>
      <c r="K5970" s="15">
        <v>0</v>
      </c>
      <c r="L5970" s="13" t="s">
        <v>14</v>
      </c>
      <c r="M5970" s="7">
        <v>0.49</v>
      </c>
      <c r="N5970" s="17"/>
    </row>
    <row r="5971" spans="1:14" ht="63">
      <c r="A5971" s="6">
        <v>5969</v>
      </c>
      <c r="B5971" s="8" t="s">
        <v>8114</v>
      </c>
      <c r="C5971" s="9" t="s">
        <v>8142</v>
      </c>
      <c r="D5971" s="10" t="s">
        <v>6514</v>
      </c>
      <c r="E5971" s="11" t="s">
        <v>8250</v>
      </c>
      <c r="F5971" s="6">
        <v>445904</v>
      </c>
      <c r="G5971" s="6" t="s">
        <v>1212</v>
      </c>
      <c r="H5971" s="16">
        <v>16801947.890000001</v>
      </c>
      <c r="I5971" s="12" t="s">
        <v>8227</v>
      </c>
      <c r="J5971" s="12">
        <v>44415</v>
      </c>
      <c r="K5971" s="15">
        <v>0</v>
      </c>
      <c r="L5971" s="13" t="s">
        <v>15</v>
      </c>
      <c r="M5971" s="7">
        <v>1</v>
      </c>
      <c r="N5971" s="17"/>
    </row>
    <row r="5972" spans="1:14" ht="47.25">
      <c r="A5972" s="6">
        <v>5970</v>
      </c>
      <c r="B5972" s="8" t="s">
        <v>8114</v>
      </c>
      <c r="C5972" s="9" t="s">
        <v>8142</v>
      </c>
      <c r="D5972" s="10" t="s">
        <v>6514</v>
      </c>
      <c r="E5972" s="11" t="s">
        <v>8251</v>
      </c>
      <c r="F5972" s="6">
        <v>445928</v>
      </c>
      <c r="G5972" s="6" t="s">
        <v>1212</v>
      </c>
      <c r="H5972" s="16">
        <v>28078951</v>
      </c>
      <c r="I5972" s="12" t="s">
        <v>8227</v>
      </c>
      <c r="J5972" s="12">
        <v>44323</v>
      </c>
      <c r="K5972" s="15">
        <v>0</v>
      </c>
      <c r="L5972" s="13" t="s">
        <v>15</v>
      </c>
      <c r="M5972" s="7">
        <v>1</v>
      </c>
      <c r="N5972" s="17"/>
    </row>
    <row r="5973" spans="1:14" ht="63">
      <c r="A5973" s="6">
        <v>5971</v>
      </c>
      <c r="B5973" s="8" t="s">
        <v>8114</v>
      </c>
      <c r="C5973" s="9" t="s">
        <v>8152</v>
      </c>
      <c r="D5973" s="10" t="s">
        <v>8149</v>
      </c>
      <c r="E5973" s="11" t="s">
        <v>8252</v>
      </c>
      <c r="F5973" s="6">
        <v>396192</v>
      </c>
      <c r="G5973" s="6" t="s">
        <v>1212</v>
      </c>
      <c r="H5973" s="16">
        <v>21424333.690000001</v>
      </c>
      <c r="I5973" s="12"/>
      <c r="J5973" s="12"/>
      <c r="K5973" s="15">
        <v>0</v>
      </c>
      <c r="L5973" s="13" t="s">
        <v>15</v>
      </c>
      <c r="M5973" s="7">
        <v>1</v>
      </c>
      <c r="N5973" s="17"/>
    </row>
    <row r="5974" spans="1:14" ht="47.25">
      <c r="A5974" s="6">
        <v>5972</v>
      </c>
      <c r="B5974" s="8" t="s">
        <v>8114</v>
      </c>
      <c r="C5974" s="9" t="s">
        <v>8253</v>
      </c>
      <c r="D5974" s="10" t="s">
        <v>8254</v>
      </c>
      <c r="E5974" s="11" t="s">
        <v>8255</v>
      </c>
      <c r="F5974" s="6">
        <v>421342</v>
      </c>
      <c r="G5974" s="6" t="s">
        <v>1212</v>
      </c>
      <c r="H5974" s="16">
        <v>46889819.399999999</v>
      </c>
      <c r="I5974" s="12"/>
      <c r="J5974" s="12"/>
      <c r="K5974" s="15">
        <v>0</v>
      </c>
      <c r="L5974" s="13" t="s">
        <v>15</v>
      </c>
      <c r="M5974" s="7">
        <v>1</v>
      </c>
      <c r="N5974" s="17"/>
    </row>
    <row r="5975" spans="1:14" ht="63">
      <c r="A5975" s="6">
        <v>5973</v>
      </c>
      <c r="B5975" s="8" t="s">
        <v>8114</v>
      </c>
      <c r="C5975" s="9" t="s">
        <v>8152</v>
      </c>
      <c r="D5975" s="10" t="s">
        <v>8149</v>
      </c>
      <c r="E5975" s="11" t="s">
        <v>8256</v>
      </c>
      <c r="F5975" s="6">
        <v>445912</v>
      </c>
      <c r="G5975" s="6" t="s">
        <v>1212</v>
      </c>
      <c r="H5975" s="16">
        <v>14582847.26</v>
      </c>
      <c r="I5975" s="12" t="s">
        <v>8240</v>
      </c>
      <c r="J5975" s="12">
        <v>44287</v>
      </c>
      <c r="K5975" s="15">
        <v>0</v>
      </c>
      <c r="L5975" s="13" t="s">
        <v>15</v>
      </c>
      <c r="M5975" s="7">
        <v>1</v>
      </c>
      <c r="N5975" s="17"/>
    </row>
    <row r="5976" spans="1:14" ht="63">
      <c r="A5976" s="6">
        <v>5974</v>
      </c>
      <c r="B5976" s="8" t="s">
        <v>8114</v>
      </c>
      <c r="C5976" s="9" t="s">
        <v>8257</v>
      </c>
      <c r="D5976" s="10" t="s">
        <v>8258</v>
      </c>
      <c r="E5976" s="11" t="s">
        <v>8259</v>
      </c>
      <c r="F5976" s="6">
        <v>445913</v>
      </c>
      <c r="G5976" s="6" t="s">
        <v>1212</v>
      </c>
      <c r="H5976" s="16">
        <v>5360084.6500000004</v>
      </c>
      <c r="I5976" s="12" t="s">
        <v>8240</v>
      </c>
      <c r="J5976" s="12">
        <v>44323</v>
      </c>
      <c r="K5976" s="15">
        <v>0</v>
      </c>
      <c r="L5976" s="13" t="s">
        <v>14</v>
      </c>
      <c r="M5976" s="7">
        <v>1</v>
      </c>
      <c r="N5976" s="17"/>
    </row>
    <row r="5977" spans="1:14" ht="63">
      <c r="A5977" s="6">
        <v>5975</v>
      </c>
      <c r="B5977" s="8" t="s">
        <v>8114</v>
      </c>
      <c r="C5977" s="9" t="s">
        <v>8260</v>
      </c>
      <c r="D5977" s="10" t="s">
        <v>1203</v>
      </c>
      <c r="E5977" s="11" t="s">
        <v>8259</v>
      </c>
      <c r="F5977" s="6">
        <v>445914</v>
      </c>
      <c r="G5977" s="6" t="s">
        <v>1212</v>
      </c>
      <c r="H5977" s="16">
        <v>5360085.6500000004</v>
      </c>
      <c r="I5977" s="12" t="s">
        <v>8261</v>
      </c>
      <c r="J5977" s="12">
        <v>44324</v>
      </c>
      <c r="K5977" s="15">
        <v>1</v>
      </c>
      <c r="L5977" s="13" t="s">
        <v>14</v>
      </c>
      <c r="M5977" s="7">
        <v>0.51</v>
      </c>
      <c r="N5977" s="17"/>
    </row>
    <row r="5978" spans="1:14" ht="63">
      <c r="A5978" s="6">
        <v>5976</v>
      </c>
      <c r="B5978" s="8" t="s">
        <v>8114</v>
      </c>
      <c r="C5978" s="9" t="s">
        <v>8152</v>
      </c>
      <c r="D5978" s="10" t="s">
        <v>8149</v>
      </c>
      <c r="E5978" s="11" t="s">
        <v>8259</v>
      </c>
      <c r="F5978" s="6">
        <v>445915</v>
      </c>
      <c r="G5978" s="6" t="s">
        <v>1212</v>
      </c>
      <c r="H5978" s="16">
        <v>5360086.6500000004</v>
      </c>
      <c r="I5978" s="12" t="s">
        <v>8262</v>
      </c>
      <c r="J5978" s="12">
        <v>44325</v>
      </c>
      <c r="K5978" s="15">
        <v>2</v>
      </c>
      <c r="L5978" s="13" t="s">
        <v>14</v>
      </c>
      <c r="M5978" s="7">
        <v>0.49</v>
      </c>
      <c r="N5978" s="17"/>
    </row>
    <row r="5979" spans="1:14" ht="47.25">
      <c r="A5979" s="6">
        <v>5977</v>
      </c>
      <c r="B5979" s="8" t="s">
        <v>8114</v>
      </c>
      <c r="C5979" s="9" t="s">
        <v>6778</v>
      </c>
      <c r="D5979" s="10" t="s">
        <v>8263</v>
      </c>
      <c r="E5979" s="11" t="s">
        <v>8264</v>
      </c>
      <c r="F5979" s="6">
        <v>445914</v>
      </c>
      <c r="G5979" s="6" t="s">
        <v>1212</v>
      </c>
      <c r="H5979" s="16">
        <v>2115472</v>
      </c>
      <c r="I5979" s="12" t="s">
        <v>8240</v>
      </c>
      <c r="J5979" s="12" t="s">
        <v>8265</v>
      </c>
      <c r="K5979" s="15">
        <v>0</v>
      </c>
      <c r="L5979" s="13" t="s">
        <v>15</v>
      </c>
      <c r="M5979" s="7">
        <v>1</v>
      </c>
      <c r="N5979" s="17"/>
    </row>
    <row r="5980" spans="1:14" ht="47.25">
      <c r="A5980" s="6">
        <v>5978</v>
      </c>
      <c r="B5980" s="8" t="s">
        <v>8114</v>
      </c>
      <c r="C5980" s="9" t="s">
        <v>6778</v>
      </c>
      <c r="D5980" s="10" t="s">
        <v>8263</v>
      </c>
      <c r="E5980" s="11" t="s">
        <v>8266</v>
      </c>
      <c r="F5980" s="6">
        <v>445915</v>
      </c>
      <c r="G5980" s="6" t="s">
        <v>1212</v>
      </c>
      <c r="H5980" s="16">
        <v>19736150.100000001</v>
      </c>
      <c r="I5980" s="12" t="s">
        <v>8240</v>
      </c>
      <c r="J5980" s="12" t="s">
        <v>8265</v>
      </c>
      <c r="K5980" s="15">
        <v>0</v>
      </c>
      <c r="L5980" s="13" t="s">
        <v>15</v>
      </c>
      <c r="M5980" s="7">
        <v>1</v>
      </c>
      <c r="N5980" s="17"/>
    </row>
    <row r="5981" spans="1:14" ht="47.25">
      <c r="A5981" s="6">
        <v>5979</v>
      </c>
      <c r="B5981" s="8" t="s">
        <v>8114</v>
      </c>
      <c r="C5981" s="9" t="s">
        <v>6778</v>
      </c>
      <c r="D5981" s="10" t="s">
        <v>8263</v>
      </c>
      <c r="E5981" s="11" t="s">
        <v>8267</v>
      </c>
      <c r="F5981" s="6">
        <v>445916</v>
      </c>
      <c r="G5981" s="6" t="s">
        <v>1212</v>
      </c>
      <c r="H5981" s="16">
        <v>23580425.170000002</v>
      </c>
      <c r="I5981" s="12" t="s">
        <v>8240</v>
      </c>
      <c r="J5981" s="12" t="s">
        <v>8265</v>
      </c>
      <c r="K5981" s="15">
        <v>0</v>
      </c>
      <c r="L5981" s="13" t="s">
        <v>15</v>
      </c>
      <c r="M5981" s="7">
        <v>1</v>
      </c>
      <c r="N5981" s="17"/>
    </row>
    <row r="5982" spans="1:14" ht="63">
      <c r="A5982" s="6">
        <v>5980</v>
      </c>
      <c r="B5982" s="8" t="s">
        <v>8114</v>
      </c>
      <c r="C5982" s="9" t="s">
        <v>8268</v>
      </c>
      <c r="D5982" s="10" t="s">
        <v>1184</v>
      </c>
      <c r="E5982" s="11" t="s">
        <v>8269</v>
      </c>
      <c r="F5982" s="6">
        <v>445917</v>
      </c>
      <c r="G5982" s="6" t="s">
        <v>1212</v>
      </c>
      <c r="H5982" s="16">
        <v>24268413</v>
      </c>
      <c r="I5982" s="12" t="s">
        <v>8270</v>
      </c>
      <c r="J5982" s="12" t="s">
        <v>8271</v>
      </c>
      <c r="K5982" s="15">
        <v>0</v>
      </c>
      <c r="L5982" s="13" t="s">
        <v>15</v>
      </c>
      <c r="M5982" s="7">
        <v>1</v>
      </c>
      <c r="N5982" s="17"/>
    </row>
    <row r="5983" spans="1:14" ht="63">
      <c r="A5983" s="6">
        <v>5981</v>
      </c>
      <c r="B5983" s="8" t="s">
        <v>8114</v>
      </c>
      <c r="C5983" s="9" t="s">
        <v>8152</v>
      </c>
      <c r="D5983" s="10" t="s">
        <v>8149</v>
      </c>
      <c r="E5983" s="11" t="s">
        <v>8272</v>
      </c>
      <c r="F5983" s="6">
        <v>445918</v>
      </c>
      <c r="G5983" s="6" t="s">
        <v>1212</v>
      </c>
      <c r="H5983" s="16">
        <v>17291855.530000001</v>
      </c>
      <c r="I5983" s="12" t="s">
        <v>8240</v>
      </c>
      <c r="J5983" s="12">
        <v>44287</v>
      </c>
      <c r="K5983" s="15">
        <v>0</v>
      </c>
      <c r="L5983" s="13" t="s">
        <v>15</v>
      </c>
      <c r="M5983" s="7">
        <v>1</v>
      </c>
      <c r="N5983" s="17"/>
    </row>
    <row r="5984" spans="1:14" ht="63">
      <c r="A5984" s="6">
        <v>5982</v>
      </c>
      <c r="B5984" s="8" t="s">
        <v>8114</v>
      </c>
      <c r="C5984" s="9" t="s">
        <v>8273</v>
      </c>
      <c r="D5984" s="10" t="s">
        <v>8274</v>
      </c>
      <c r="E5984" s="11" t="s">
        <v>8275</v>
      </c>
      <c r="F5984" s="6">
        <v>445919</v>
      </c>
      <c r="G5984" s="6" t="s">
        <v>1212</v>
      </c>
      <c r="H5984" s="16">
        <v>33453308.829999998</v>
      </c>
      <c r="I5984" s="12" t="s">
        <v>8227</v>
      </c>
      <c r="J5984" s="12">
        <v>44237</v>
      </c>
      <c r="K5984" s="15">
        <v>0</v>
      </c>
      <c r="L5984" s="13" t="s">
        <v>14</v>
      </c>
      <c r="M5984" s="7">
        <v>1</v>
      </c>
      <c r="N5984" s="17"/>
    </row>
    <row r="5985" spans="1:14" ht="63">
      <c r="A5985" s="6">
        <v>5983</v>
      </c>
      <c r="B5985" s="8" t="s">
        <v>8114</v>
      </c>
      <c r="C5985" s="9" t="s">
        <v>8139</v>
      </c>
      <c r="D5985" s="10" t="s">
        <v>8128</v>
      </c>
      <c r="E5985" s="11" t="s">
        <v>8275</v>
      </c>
      <c r="F5985" s="6">
        <v>445920</v>
      </c>
      <c r="G5985" s="6" t="s">
        <v>1212</v>
      </c>
      <c r="H5985" s="16">
        <v>33453309.829999998</v>
      </c>
      <c r="I5985" s="12" t="s">
        <v>8230</v>
      </c>
      <c r="J5985" s="12">
        <v>44238</v>
      </c>
      <c r="K5985" s="15">
        <v>1</v>
      </c>
      <c r="L5985" s="13" t="s">
        <v>14</v>
      </c>
      <c r="M5985" s="7">
        <v>0.51</v>
      </c>
      <c r="N5985" s="17"/>
    </row>
    <row r="5986" spans="1:14" ht="78.75">
      <c r="A5986" s="6">
        <v>5984</v>
      </c>
      <c r="B5986" s="8" t="s">
        <v>8114</v>
      </c>
      <c r="C5986" s="9" t="s">
        <v>8276</v>
      </c>
      <c r="D5986" s="10" t="s">
        <v>8277</v>
      </c>
      <c r="E5986" s="11" t="s">
        <v>8275</v>
      </c>
      <c r="F5986" s="6">
        <v>445921</v>
      </c>
      <c r="G5986" s="6" t="s">
        <v>1212</v>
      </c>
      <c r="H5986" s="16">
        <v>33453310.829999998</v>
      </c>
      <c r="I5986" s="12" t="s">
        <v>8231</v>
      </c>
      <c r="J5986" s="12">
        <v>44239</v>
      </c>
      <c r="K5986" s="15">
        <v>2</v>
      </c>
      <c r="L5986" s="13" t="s">
        <v>14</v>
      </c>
      <c r="M5986" s="7">
        <v>0.49</v>
      </c>
      <c r="N5986" s="17"/>
    </row>
    <row r="5987" spans="1:14" ht="63">
      <c r="A5987" s="6">
        <v>5985</v>
      </c>
      <c r="B5987" s="8" t="s">
        <v>8114</v>
      </c>
      <c r="C5987" s="9" t="s">
        <v>8218</v>
      </c>
      <c r="D5987" s="10" t="s">
        <v>8137</v>
      </c>
      <c r="E5987" s="11" t="s">
        <v>8278</v>
      </c>
      <c r="F5987" s="6">
        <v>445920</v>
      </c>
      <c r="G5987" s="6" t="s">
        <v>1212</v>
      </c>
      <c r="H5987" s="16">
        <v>24979267.23</v>
      </c>
      <c r="I5987" s="12" t="s">
        <v>8279</v>
      </c>
      <c r="J5987" s="12">
        <v>44385</v>
      </c>
      <c r="K5987" s="15">
        <v>0</v>
      </c>
      <c r="L5987" s="13" t="s">
        <v>15</v>
      </c>
      <c r="M5987" s="7">
        <v>1</v>
      </c>
      <c r="N5987" s="17"/>
    </row>
    <row r="5988" spans="1:14" ht="63">
      <c r="A5988" s="6">
        <v>5986</v>
      </c>
      <c r="B5988" s="8" t="s">
        <v>8114</v>
      </c>
      <c r="C5988" s="9" t="s">
        <v>8152</v>
      </c>
      <c r="D5988" s="10" t="s">
        <v>8149</v>
      </c>
      <c r="E5988" s="11" t="s">
        <v>8280</v>
      </c>
      <c r="F5988" s="6">
        <v>445921</v>
      </c>
      <c r="G5988" s="6" t="s">
        <v>1212</v>
      </c>
      <c r="H5988" s="16">
        <v>21888185.359999999</v>
      </c>
      <c r="I5988" s="12" t="s">
        <v>8270</v>
      </c>
      <c r="J5988" s="12">
        <v>44652</v>
      </c>
      <c r="K5988" s="15">
        <v>0</v>
      </c>
      <c r="L5988" s="13" t="s">
        <v>15</v>
      </c>
      <c r="M5988" s="7">
        <v>1</v>
      </c>
      <c r="N5988" s="17"/>
    </row>
    <row r="5989" spans="1:14" ht="63">
      <c r="A5989" s="6">
        <v>5987</v>
      </c>
      <c r="B5989" s="8" t="s">
        <v>8114</v>
      </c>
      <c r="C5989" s="9" t="s">
        <v>8152</v>
      </c>
      <c r="D5989" s="10" t="s">
        <v>8149</v>
      </c>
      <c r="E5989" s="11" t="s">
        <v>8281</v>
      </c>
      <c r="F5989" s="6">
        <v>445922</v>
      </c>
      <c r="G5989" s="6" t="s">
        <v>1212</v>
      </c>
      <c r="H5989" s="16">
        <v>24219995.23</v>
      </c>
      <c r="I5989" s="12" t="s">
        <v>8240</v>
      </c>
      <c r="J5989" s="12">
        <v>44287</v>
      </c>
      <c r="K5989" s="15">
        <v>0</v>
      </c>
      <c r="L5989" s="13" t="s">
        <v>15</v>
      </c>
      <c r="M5989" s="7">
        <v>1</v>
      </c>
      <c r="N5989" s="17"/>
    </row>
    <row r="5990" spans="1:14" ht="126">
      <c r="A5990" s="6">
        <v>5988</v>
      </c>
      <c r="B5990" s="8" t="s">
        <v>8114</v>
      </c>
      <c r="C5990" s="9" t="s">
        <v>8282</v>
      </c>
      <c r="D5990" s="10" t="s">
        <v>8283</v>
      </c>
      <c r="E5990" s="11" t="s">
        <v>8284</v>
      </c>
      <c r="F5990" s="6">
        <v>184204</v>
      </c>
      <c r="G5990" s="6" t="s">
        <v>8285</v>
      </c>
      <c r="H5990" s="16">
        <v>12950208.279999999</v>
      </c>
      <c r="I5990" s="12" t="s">
        <v>8286</v>
      </c>
      <c r="J5990" s="12">
        <v>43558</v>
      </c>
      <c r="K5990" s="15">
        <v>8252932</v>
      </c>
      <c r="L5990" s="13" t="s">
        <v>15</v>
      </c>
      <c r="M5990" s="7">
        <v>1</v>
      </c>
      <c r="N5990" s="17"/>
    </row>
    <row r="5991" spans="1:14" ht="94.5">
      <c r="A5991" s="6">
        <v>5989</v>
      </c>
      <c r="B5991" s="8" t="s">
        <v>8114</v>
      </c>
      <c r="C5991" s="9" t="s">
        <v>8287</v>
      </c>
      <c r="D5991" s="10" t="s">
        <v>8288</v>
      </c>
      <c r="E5991" s="11" t="s">
        <v>8289</v>
      </c>
      <c r="F5991" s="6">
        <v>184205</v>
      </c>
      <c r="G5991" s="6" t="s">
        <v>8285</v>
      </c>
      <c r="H5991" s="16">
        <v>7296591.6799999997</v>
      </c>
      <c r="I5991" s="12">
        <v>43196</v>
      </c>
      <c r="J5991" s="12">
        <v>43741</v>
      </c>
      <c r="K5991" s="15">
        <v>1958971</v>
      </c>
      <c r="L5991" s="13" t="s">
        <v>15</v>
      </c>
      <c r="M5991" s="7">
        <v>1</v>
      </c>
      <c r="N5991" s="17"/>
    </row>
    <row r="5992" spans="1:14" ht="173.25">
      <c r="A5992" s="6">
        <v>5990</v>
      </c>
      <c r="B5992" s="8" t="s">
        <v>8114</v>
      </c>
      <c r="C5992" s="9" t="s">
        <v>8290</v>
      </c>
      <c r="D5992" s="10" t="s">
        <v>8291</v>
      </c>
      <c r="E5992" s="11" t="s">
        <v>8292</v>
      </c>
      <c r="F5992" s="6">
        <v>184206</v>
      </c>
      <c r="G5992" s="6" t="s">
        <v>8285</v>
      </c>
      <c r="H5992" s="16">
        <v>14851798.199999999</v>
      </c>
      <c r="I5992" s="12">
        <v>43257</v>
      </c>
      <c r="J5992" s="12">
        <v>43781</v>
      </c>
      <c r="K5992" s="15">
        <v>3526977</v>
      </c>
      <c r="L5992" s="13" t="s">
        <v>15</v>
      </c>
      <c r="M5992" s="7">
        <v>1</v>
      </c>
      <c r="N5992" s="17"/>
    </row>
    <row r="5993" spans="1:14" ht="126">
      <c r="A5993" s="6">
        <v>5991</v>
      </c>
      <c r="B5993" s="8" t="s">
        <v>8114</v>
      </c>
      <c r="C5993" s="9" t="s">
        <v>8293</v>
      </c>
      <c r="D5993" s="10" t="s">
        <v>8294</v>
      </c>
      <c r="E5993" s="11" t="s">
        <v>8295</v>
      </c>
      <c r="F5993" s="6">
        <v>184207</v>
      </c>
      <c r="G5993" s="6" t="s">
        <v>8285</v>
      </c>
      <c r="H5993" s="16">
        <v>8034931.2699999996</v>
      </c>
      <c r="I5993" s="12" t="s">
        <v>8286</v>
      </c>
      <c r="J5993" s="12">
        <v>43558</v>
      </c>
      <c r="K5993" s="15">
        <v>5864090</v>
      </c>
      <c r="L5993" s="13" t="s">
        <v>15</v>
      </c>
      <c r="M5993" s="7">
        <v>1</v>
      </c>
      <c r="N5993" s="17"/>
    </row>
    <row r="5994" spans="1:14" ht="110.25">
      <c r="A5994" s="6">
        <v>5992</v>
      </c>
      <c r="B5994" s="8" t="s">
        <v>8114</v>
      </c>
      <c r="C5994" s="9" t="s">
        <v>8296</v>
      </c>
      <c r="D5994" s="10" t="s">
        <v>8229</v>
      </c>
      <c r="E5994" s="11" t="s">
        <v>8297</v>
      </c>
      <c r="F5994" s="6">
        <v>185164</v>
      </c>
      <c r="G5994" s="6" t="s">
        <v>8285</v>
      </c>
      <c r="H5994" s="16">
        <v>8414562.7799999993</v>
      </c>
      <c r="I5994" s="12" t="s">
        <v>8298</v>
      </c>
      <c r="J5994" s="12" t="s">
        <v>8299</v>
      </c>
      <c r="K5994" s="15">
        <v>5977237</v>
      </c>
      <c r="L5994" s="13" t="s">
        <v>15</v>
      </c>
      <c r="M5994" s="7">
        <v>1</v>
      </c>
      <c r="N5994" s="17"/>
    </row>
    <row r="5995" spans="1:14" ht="173.25">
      <c r="A5995" s="6">
        <v>5993</v>
      </c>
      <c r="B5995" s="8" t="s">
        <v>8114</v>
      </c>
      <c r="C5995" s="9" t="s">
        <v>8300</v>
      </c>
      <c r="D5995" s="10" t="s">
        <v>8301</v>
      </c>
      <c r="E5995" s="11" t="s">
        <v>8302</v>
      </c>
      <c r="F5995" s="6">
        <v>251074</v>
      </c>
      <c r="G5995" s="6" t="s">
        <v>8285</v>
      </c>
      <c r="H5995" s="16">
        <v>35924254.329999998</v>
      </c>
      <c r="I5995" s="12" t="s">
        <v>8299</v>
      </c>
      <c r="J5995" s="12">
        <v>43987</v>
      </c>
      <c r="K5995" s="15">
        <v>3759712</v>
      </c>
      <c r="L5995" s="13" t="s">
        <v>14</v>
      </c>
      <c r="M5995" s="7">
        <v>1</v>
      </c>
      <c r="N5995" s="17"/>
    </row>
    <row r="5996" spans="1:14" ht="173.25">
      <c r="A5996" s="6">
        <v>5994</v>
      </c>
      <c r="B5996" s="8" t="s">
        <v>8114</v>
      </c>
      <c r="C5996" s="9" t="s">
        <v>8303</v>
      </c>
      <c r="D5996" s="10" t="s">
        <v>8304</v>
      </c>
      <c r="E5996" s="11" t="s">
        <v>8302</v>
      </c>
      <c r="F5996" s="6">
        <v>251075</v>
      </c>
      <c r="G5996" s="6" t="s">
        <v>8285</v>
      </c>
      <c r="H5996" s="16">
        <v>35924255.329999998</v>
      </c>
      <c r="I5996" s="12" t="s">
        <v>8305</v>
      </c>
      <c r="J5996" s="12">
        <v>43988</v>
      </c>
      <c r="K5996" s="15">
        <v>3759713</v>
      </c>
      <c r="L5996" s="13" t="s">
        <v>14</v>
      </c>
      <c r="M5996" s="7">
        <v>0.51</v>
      </c>
      <c r="N5996" s="17"/>
    </row>
    <row r="5997" spans="1:14" ht="173.25">
      <c r="A5997" s="6">
        <v>5995</v>
      </c>
      <c r="B5997" s="8" t="s">
        <v>8114</v>
      </c>
      <c r="C5997" s="9" t="s">
        <v>8119</v>
      </c>
      <c r="D5997" s="10" t="s">
        <v>223</v>
      </c>
      <c r="E5997" s="11" t="s">
        <v>8302</v>
      </c>
      <c r="F5997" s="6">
        <v>251076</v>
      </c>
      <c r="G5997" s="6" t="s">
        <v>8285</v>
      </c>
      <c r="H5997" s="16">
        <v>35924256.329999998</v>
      </c>
      <c r="I5997" s="12" t="s">
        <v>8306</v>
      </c>
      <c r="J5997" s="12">
        <v>43989</v>
      </c>
      <c r="K5997" s="15">
        <v>3759714</v>
      </c>
      <c r="L5997" s="13" t="s">
        <v>14</v>
      </c>
      <c r="M5997" s="7">
        <v>0.49</v>
      </c>
      <c r="N5997" s="17"/>
    </row>
    <row r="5998" spans="1:14" ht="252">
      <c r="A5998" s="6">
        <v>5996</v>
      </c>
      <c r="B5998" s="8" t="s">
        <v>8114</v>
      </c>
      <c r="C5998" s="9" t="s">
        <v>8300</v>
      </c>
      <c r="D5998" s="10" t="s">
        <v>8301</v>
      </c>
      <c r="E5998" s="11" t="s">
        <v>8307</v>
      </c>
      <c r="F5998" s="6">
        <v>251075</v>
      </c>
      <c r="G5998" s="6" t="s">
        <v>8285</v>
      </c>
      <c r="H5998" s="16">
        <v>36594707.130000003</v>
      </c>
      <c r="I5998" s="12" t="s">
        <v>8299</v>
      </c>
      <c r="J5998" s="12">
        <v>43987</v>
      </c>
      <c r="K5998" s="15">
        <v>10162073</v>
      </c>
      <c r="L5998" s="13" t="s">
        <v>14</v>
      </c>
      <c r="M5998" s="7">
        <v>0.51</v>
      </c>
      <c r="N5998" s="17"/>
    </row>
    <row r="5999" spans="1:14" ht="330.75">
      <c r="A5999" s="6">
        <v>5997</v>
      </c>
      <c r="B5999" s="8" t="s">
        <v>8114</v>
      </c>
      <c r="C5999" s="9" t="s">
        <v>8300</v>
      </c>
      <c r="D5999" s="10" t="s">
        <v>8301</v>
      </c>
      <c r="E5999" s="11" t="s">
        <v>8308</v>
      </c>
      <c r="F5999" s="6">
        <v>251076</v>
      </c>
      <c r="G5999" s="6" t="s">
        <v>8285</v>
      </c>
      <c r="H5999" s="16">
        <v>42205228.880000003</v>
      </c>
      <c r="I5999" s="12" t="s">
        <v>8299</v>
      </c>
      <c r="J5999" s="12">
        <v>43987</v>
      </c>
      <c r="K5999" s="15">
        <v>0</v>
      </c>
      <c r="L5999" s="13" t="s">
        <v>14</v>
      </c>
      <c r="M5999" s="7">
        <v>1</v>
      </c>
      <c r="N5999" s="17"/>
    </row>
    <row r="6000" spans="1:14" ht="330.75">
      <c r="A6000" s="6">
        <v>5998</v>
      </c>
      <c r="B6000" s="8" t="s">
        <v>8114</v>
      </c>
      <c r="C6000" s="9" t="s">
        <v>8303</v>
      </c>
      <c r="D6000" s="10" t="s">
        <v>8304</v>
      </c>
      <c r="E6000" s="11" t="s">
        <v>8308</v>
      </c>
      <c r="F6000" s="6">
        <v>251077</v>
      </c>
      <c r="G6000" s="6" t="s">
        <v>8285</v>
      </c>
      <c r="H6000" s="16">
        <v>42205229.880000003</v>
      </c>
      <c r="I6000" s="12" t="s">
        <v>8305</v>
      </c>
      <c r="J6000" s="12">
        <v>43988</v>
      </c>
      <c r="K6000" s="15">
        <v>1</v>
      </c>
      <c r="L6000" s="13" t="s">
        <v>14</v>
      </c>
      <c r="M6000" s="7">
        <v>0.51</v>
      </c>
      <c r="N6000" s="17"/>
    </row>
    <row r="6001" spans="1:14" ht="330.75">
      <c r="A6001" s="6">
        <v>5999</v>
      </c>
      <c r="B6001" s="8" t="s">
        <v>8114</v>
      </c>
      <c r="C6001" s="9" t="s">
        <v>8119</v>
      </c>
      <c r="D6001" s="10" t="s">
        <v>223</v>
      </c>
      <c r="E6001" s="11" t="s">
        <v>8308</v>
      </c>
      <c r="F6001" s="6">
        <v>251078</v>
      </c>
      <c r="G6001" s="6" t="s">
        <v>8285</v>
      </c>
      <c r="H6001" s="16">
        <v>42205230.880000003</v>
      </c>
      <c r="I6001" s="12" t="s">
        <v>8306</v>
      </c>
      <c r="J6001" s="12">
        <v>43989</v>
      </c>
      <c r="K6001" s="15">
        <v>2</v>
      </c>
      <c r="L6001" s="13" t="s">
        <v>14</v>
      </c>
      <c r="M6001" s="7">
        <v>0.49</v>
      </c>
      <c r="N6001" s="17"/>
    </row>
    <row r="6002" spans="1:14" ht="173.25">
      <c r="A6002" s="6">
        <v>6000</v>
      </c>
      <c r="B6002" s="8" t="s">
        <v>8114</v>
      </c>
      <c r="C6002" s="9" t="s">
        <v>8139</v>
      </c>
      <c r="D6002" s="10" t="s">
        <v>8128</v>
      </c>
      <c r="E6002" s="11" t="s">
        <v>8309</v>
      </c>
      <c r="F6002" s="6">
        <v>346351</v>
      </c>
      <c r="G6002" s="6" t="s">
        <v>8285</v>
      </c>
      <c r="H6002" s="16">
        <v>33224323.77</v>
      </c>
      <c r="I6002" s="12" t="s">
        <v>8310</v>
      </c>
      <c r="J6002" s="12" t="s">
        <v>8311</v>
      </c>
      <c r="K6002" s="15">
        <v>29039183</v>
      </c>
      <c r="L6002" s="13" t="s">
        <v>15</v>
      </c>
      <c r="M6002" s="7">
        <v>1</v>
      </c>
      <c r="N6002" s="17"/>
    </row>
    <row r="6003" spans="1:14" ht="173.25">
      <c r="A6003" s="6">
        <v>6001</v>
      </c>
      <c r="B6003" s="8" t="s">
        <v>8114</v>
      </c>
      <c r="C6003" s="9" t="s">
        <v>8139</v>
      </c>
      <c r="D6003" s="10" t="s">
        <v>8128</v>
      </c>
      <c r="E6003" s="11" t="s">
        <v>8312</v>
      </c>
      <c r="F6003" s="6">
        <v>313240</v>
      </c>
      <c r="G6003" s="6" t="s">
        <v>8285</v>
      </c>
      <c r="H6003" s="16">
        <v>48492159.579999998</v>
      </c>
      <c r="I6003" s="12" t="s">
        <v>8310</v>
      </c>
      <c r="J6003" s="12" t="s">
        <v>8311</v>
      </c>
      <c r="K6003" s="15">
        <v>14791083</v>
      </c>
      <c r="L6003" s="13" t="s">
        <v>15</v>
      </c>
      <c r="M6003" s="7">
        <v>1</v>
      </c>
      <c r="N6003" s="17"/>
    </row>
    <row r="6004" spans="1:14" ht="173.25">
      <c r="A6004" s="6">
        <v>6002</v>
      </c>
      <c r="B6004" s="8" t="s">
        <v>8114</v>
      </c>
      <c r="C6004" s="9" t="s">
        <v>8152</v>
      </c>
      <c r="D6004" s="10" t="s">
        <v>8149</v>
      </c>
      <c r="E6004" s="11" t="s">
        <v>8313</v>
      </c>
      <c r="F6004" s="6">
        <v>323450</v>
      </c>
      <c r="G6004" s="6" t="s">
        <v>8285</v>
      </c>
      <c r="H6004" s="16">
        <v>42737336</v>
      </c>
      <c r="I6004" s="12">
        <v>43749</v>
      </c>
      <c r="J6004" s="12" t="s">
        <v>8314</v>
      </c>
      <c r="K6004" s="15">
        <v>15492465</v>
      </c>
      <c r="L6004" s="13" t="s">
        <v>15</v>
      </c>
      <c r="M6004" s="7">
        <v>1</v>
      </c>
      <c r="N6004" s="17"/>
    </row>
    <row r="6005" spans="1:14" ht="189">
      <c r="A6005" s="6">
        <v>6003</v>
      </c>
      <c r="B6005" s="8" t="s">
        <v>8114</v>
      </c>
      <c r="C6005" s="9" t="s">
        <v>8315</v>
      </c>
      <c r="D6005" s="10" t="s">
        <v>8301</v>
      </c>
      <c r="E6005" s="11" t="s">
        <v>8316</v>
      </c>
      <c r="F6005" s="6">
        <v>323449</v>
      </c>
      <c r="G6005" s="6" t="s">
        <v>8285</v>
      </c>
      <c r="H6005" s="16">
        <v>26349561.129999999</v>
      </c>
      <c r="I6005" s="12" t="s">
        <v>8317</v>
      </c>
      <c r="J6005" s="12" t="s">
        <v>8318</v>
      </c>
      <c r="K6005" s="15">
        <v>0</v>
      </c>
      <c r="L6005" s="13" t="s">
        <v>14</v>
      </c>
      <c r="M6005" s="7">
        <v>1</v>
      </c>
      <c r="N6005" s="17"/>
    </row>
    <row r="6006" spans="1:14" ht="189">
      <c r="A6006" s="6">
        <v>6004</v>
      </c>
      <c r="B6006" s="8" t="s">
        <v>8114</v>
      </c>
      <c r="C6006" s="9" t="s">
        <v>8303</v>
      </c>
      <c r="D6006" s="10" t="s">
        <v>8304</v>
      </c>
      <c r="E6006" s="11" t="s">
        <v>8316</v>
      </c>
      <c r="F6006" s="6">
        <v>323450</v>
      </c>
      <c r="G6006" s="6" t="s">
        <v>8285</v>
      </c>
      <c r="H6006" s="16">
        <v>26349562.129999999</v>
      </c>
      <c r="I6006" s="12" t="s">
        <v>8319</v>
      </c>
      <c r="J6006" s="12" t="s">
        <v>8320</v>
      </c>
      <c r="K6006" s="15">
        <v>1</v>
      </c>
      <c r="L6006" s="13" t="s">
        <v>14</v>
      </c>
      <c r="M6006" s="7">
        <v>0.51</v>
      </c>
      <c r="N6006" s="17"/>
    </row>
    <row r="6007" spans="1:14" ht="189">
      <c r="A6007" s="6">
        <v>6005</v>
      </c>
      <c r="B6007" s="8" t="s">
        <v>8114</v>
      </c>
      <c r="C6007" s="9" t="s">
        <v>8119</v>
      </c>
      <c r="D6007" s="10" t="s">
        <v>223</v>
      </c>
      <c r="E6007" s="11" t="s">
        <v>8316</v>
      </c>
      <c r="F6007" s="6">
        <v>323451</v>
      </c>
      <c r="G6007" s="6" t="s">
        <v>8285</v>
      </c>
      <c r="H6007" s="16">
        <v>26349563.129999999</v>
      </c>
      <c r="I6007" s="12" t="s">
        <v>8321</v>
      </c>
      <c r="J6007" s="12" t="s">
        <v>8322</v>
      </c>
      <c r="K6007" s="15">
        <v>2</v>
      </c>
      <c r="L6007" s="13" t="s">
        <v>14</v>
      </c>
      <c r="M6007" s="7">
        <v>0.49</v>
      </c>
      <c r="N6007" s="17"/>
    </row>
    <row r="6008" spans="1:14" ht="252">
      <c r="A6008" s="6">
        <v>6006</v>
      </c>
      <c r="B6008" s="8" t="s">
        <v>8114</v>
      </c>
      <c r="C6008" s="9" t="s">
        <v>8123</v>
      </c>
      <c r="D6008" s="10" t="s">
        <v>223</v>
      </c>
      <c r="E6008" s="11" t="s">
        <v>8323</v>
      </c>
      <c r="F6008" s="6">
        <v>323448</v>
      </c>
      <c r="G6008" s="6" t="s">
        <v>8285</v>
      </c>
      <c r="H6008" s="16">
        <v>21549095.27</v>
      </c>
      <c r="I6008" s="12" t="s">
        <v>8317</v>
      </c>
      <c r="J6008" s="12" t="s">
        <v>8318</v>
      </c>
      <c r="K6008" s="15">
        <v>0</v>
      </c>
      <c r="L6008" s="13" t="s">
        <v>15</v>
      </c>
      <c r="M6008" s="7">
        <v>1</v>
      </c>
      <c r="N6008" s="17"/>
    </row>
    <row r="6009" spans="1:14" ht="126">
      <c r="A6009" s="6">
        <v>6007</v>
      </c>
      <c r="B6009" s="8" t="s">
        <v>8114</v>
      </c>
      <c r="C6009" s="9" t="s">
        <v>8324</v>
      </c>
      <c r="D6009" s="10" t="s">
        <v>6674</v>
      </c>
      <c r="E6009" s="11" t="s">
        <v>8325</v>
      </c>
      <c r="F6009" s="6">
        <v>323447</v>
      </c>
      <c r="G6009" s="6" t="s">
        <v>8285</v>
      </c>
      <c r="H6009" s="16">
        <v>35327791.829999998</v>
      </c>
      <c r="I6009" s="12" t="s">
        <v>8326</v>
      </c>
      <c r="J6009" s="12" t="s">
        <v>8327</v>
      </c>
      <c r="K6009" s="15">
        <v>0</v>
      </c>
      <c r="L6009" s="13" t="s">
        <v>15</v>
      </c>
      <c r="M6009" s="7">
        <v>1</v>
      </c>
      <c r="N6009" s="17"/>
    </row>
    <row r="6010" spans="1:14" ht="267.75">
      <c r="A6010" s="6">
        <v>6008</v>
      </c>
      <c r="B6010" s="8" t="s">
        <v>8114</v>
      </c>
      <c r="C6010" s="9" t="s">
        <v>8123</v>
      </c>
      <c r="D6010" s="10" t="s">
        <v>223</v>
      </c>
      <c r="E6010" s="11" t="s">
        <v>8328</v>
      </c>
      <c r="F6010" s="6">
        <v>323446</v>
      </c>
      <c r="G6010" s="6" t="s">
        <v>8285</v>
      </c>
      <c r="H6010" s="16">
        <v>15667133.91</v>
      </c>
      <c r="I6010" s="12" t="s">
        <v>8329</v>
      </c>
      <c r="J6010" s="12" t="s">
        <v>8317</v>
      </c>
      <c r="K6010" s="15">
        <v>0</v>
      </c>
      <c r="L6010" s="13" t="s">
        <v>15</v>
      </c>
      <c r="M6010" s="7">
        <v>1</v>
      </c>
      <c r="N6010" s="17"/>
    </row>
    <row r="6011" spans="1:14" ht="204.75">
      <c r="A6011" s="6">
        <v>6009</v>
      </c>
      <c r="B6011" s="8" t="s">
        <v>8114</v>
      </c>
      <c r="C6011" s="9" t="s">
        <v>8123</v>
      </c>
      <c r="D6011" s="10" t="s">
        <v>223</v>
      </c>
      <c r="E6011" s="11" t="s">
        <v>8330</v>
      </c>
      <c r="F6011" s="6">
        <v>323445</v>
      </c>
      <c r="G6011" s="6" t="s">
        <v>8285</v>
      </c>
      <c r="H6011" s="16">
        <v>15845125.880000001</v>
      </c>
      <c r="I6011" s="12" t="s">
        <v>8329</v>
      </c>
      <c r="J6011" s="12" t="s">
        <v>8319</v>
      </c>
      <c r="K6011" s="15">
        <v>0</v>
      </c>
      <c r="L6011" s="13" t="s">
        <v>15</v>
      </c>
      <c r="M6011" s="7">
        <v>1</v>
      </c>
      <c r="N6011" s="17"/>
    </row>
    <row r="6012" spans="1:14" ht="283.5">
      <c r="A6012" s="6">
        <v>6010</v>
      </c>
      <c r="B6012" s="8" t="s">
        <v>8114</v>
      </c>
      <c r="C6012" s="9" t="s">
        <v>8139</v>
      </c>
      <c r="D6012" s="10" t="s">
        <v>8128</v>
      </c>
      <c r="E6012" s="11" t="s">
        <v>8331</v>
      </c>
      <c r="F6012" s="6">
        <v>288662</v>
      </c>
      <c r="G6012" s="6" t="s">
        <v>8285</v>
      </c>
      <c r="H6012" s="16">
        <v>16786568</v>
      </c>
      <c r="I6012" s="12" t="s">
        <v>8332</v>
      </c>
      <c r="J6012" s="12" t="s">
        <v>8333</v>
      </c>
      <c r="K6012" s="15">
        <v>12673931</v>
      </c>
      <c r="L6012" s="13" t="s">
        <v>15</v>
      </c>
      <c r="M6012" s="7">
        <v>1</v>
      </c>
      <c r="N6012" s="17"/>
    </row>
    <row r="6013" spans="1:14" ht="236.25">
      <c r="A6013" s="6">
        <v>6011</v>
      </c>
      <c r="B6013" s="8" t="s">
        <v>8114</v>
      </c>
      <c r="C6013" s="9" t="s">
        <v>8123</v>
      </c>
      <c r="D6013" s="10" t="s">
        <v>223</v>
      </c>
      <c r="E6013" s="11" t="s">
        <v>8334</v>
      </c>
      <c r="F6013" s="6">
        <v>347942</v>
      </c>
      <c r="G6013" s="6" t="s">
        <v>8285</v>
      </c>
      <c r="H6013" s="16">
        <v>16774741.789999999</v>
      </c>
      <c r="I6013" s="12" t="s">
        <v>8121</v>
      </c>
      <c r="J6013" s="12" t="s">
        <v>8122</v>
      </c>
      <c r="K6013" s="15">
        <v>0</v>
      </c>
      <c r="L6013" s="13" t="s">
        <v>15</v>
      </c>
      <c r="M6013" s="7">
        <v>1</v>
      </c>
      <c r="N6013" s="17"/>
    </row>
    <row r="6014" spans="1:14" ht="220.5">
      <c r="A6014" s="6">
        <v>6012</v>
      </c>
      <c r="B6014" s="8" t="s">
        <v>8114</v>
      </c>
      <c r="C6014" s="9" t="s">
        <v>8123</v>
      </c>
      <c r="D6014" s="10" t="s">
        <v>223</v>
      </c>
      <c r="E6014" s="11" t="s">
        <v>8335</v>
      </c>
      <c r="F6014" s="6">
        <v>313294</v>
      </c>
      <c r="G6014" s="6" t="s">
        <v>8285</v>
      </c>
      <c r="H6014" s="16">
        <v>14028518.640000001</v>
      </c>
      <c r="I6014" s="12" t="s">
        <v>8336</v>
      </c>
      <c r="J6014" s="12">
        <v>43993</v>
      </c>
      <c r="K6014" s="15">
        <v>0</v>
      </c>
      <c r="L6014" s="13" t="s">
        <v>15</v>
      </c>
      <c r="M6014" s="7">
        <v>1</v>
      </c>
      <c r="N6014" s="17"/>
    </row>
    <row r="6015" spans="1:14" ht="189">
      <c r="A6015" s="6">
        <v>6013</v>
      </c>
      <c r="B6015" s="8" t="s">
        <v>8114</v>
      </c>
      <c r="C6015" s="9" t="s">
        <v>8139</v>
      </c>
      <c r="D6015" s="10" t="s">
        <v>8128</v>
      </c>
      <c r="E6015" s="11" t="s">
        <v>8337</v>
      </c>
      <c r="F6015" s="6">
        <v>378685</v>
      </c>
      <c r="G6015" s="6" t="s">
        <v>8285</v>
      </c>
      <c r="H6015" s="16">
        <v>32316667.98</v>
      </c>
      <c r="I6015" s="12" t="s">
        <v>8338</v>
      </c>
      <c r="J6015" s="12">
        <v>44317</v>
      </c>
      <c r="K6015" s="15">
        <v>4357850</v>
      </c>
      <c r="L6015" s="13" t="s">
        <v>15</v>
      </c>
      <c r="M6015" s="7">
        <v>1</v>
      </c>
      <c r="N6015" s="17"/>
    </row>
    <row r="6016" spans="1:14" ht="78.75">
      <c r="A6016" s="6">
        <v>6014</v>
      </c>
      <c r="B6016" s="8" t="s">
        <v>8114</v>
      </c>
      <c r="C6016" s="9" t="s">
        <v>8123</v>
      </c>
      <c r="D6016" s="10" t="s">
        <v>223</v>
      </c>
      <c r="E6016" s="11" t="s">
        <v>8339</v>
      </c>
      <c r="F6016" s="6">
        <v>313296</v>
      </c>
      <c r="G6016" s="6" t="s">
        <v>8285</v>
      </c>
      <c r="H6016" s="16">
        <v>13396936.74</v>
      </c>
      <c r="I6016" s="12" t="s">
        <v>8336</v>
      </c>
      <c r="J6016" s="12">
        <v>44049</v>
      </c>
      <c r="K6016" s="15">
        <v>0</v>
      </c>
      <c r="L6016" s="13" t="s">
        <v>15</v>
      </c>
      <c r="M6016" s="7">
        <v>1</v>
      </c>
      <c r="N6016" s="17"/>
    </row>
    <row r="6017" spans="1:14" ht="283.5">
      <c r="A6017" s="6">
        <v>6015</v>
      </c>
      <c r="B6017" s="8" t="s">
        <v>8114</v>
      </c>
      <c r="C6017" s="9" t="s">
        <v>8340</v>
      </c>
      <c r="D6017" s="10" t="s">
        <v>8341</v>
      </c>
      <c r="E6017" s="11" t="s">
        <v>8342</v>
      </c>
      <c r="F6017" s="6">
        <v>328473</v>
      </c>
      <c r="G6017" s="6" t="s">
        <v>8285</v>
      </c>
      <c r="H6017" s="16">
        <v>14640243.85</v>
      </c>
      <c r="I6017" s="12" t="s">
        <v>8336</v>
      </c>
      <c r="J6017" s="12">
        <v>44049</v>
      </c>
      <c r="K6017" s="15">
        <v>8149937</v>
      </c>
      <c r="L6017" s="13" t="s">
        <v>15</v>
      </c>
      <c r="M6017" s="7">
        <v>1</v>
      </c>
      <c r="N6017" s="17"/>
    </row>
    <row r="6018" spans="1:14" ht="110.25">
      <c r="A6018" s="6">
        <v>6016</v>
      </c>
      <c r="B6018" s="8" t="s">
        <v>8114</v>
      </c>
      <c r="C6018" s="9" t="s">
        <v>8123</v>
      </c>
      <c r="D6018" s="10" t="s">
        <v>223</v>
      </c>
      <c r="E6018" s="11" t="s">
        <v>8343</v>
      </c>
      <c r="F6018" s="6">
        <v>325186</v>
      </c>
      <c r="G6018" s="6" t="s">
        <v>8285</v>
      </c>
      <c r="H6018" s="16">
        <v>14700000.02</v>
      </c>
      <c r="I6018" s="12" t="s">
        <v>8336</v>
      </c>
      <c r="J6018" s="12">
        <v>44049</v>
      </c>
      <c r="K6018" s="15">
        <v>0</v>
      </c>
      <c r="L6018" s="13" t="s">
        <v>15</v>
      </c>
      <c r="M6018" s="7">
        <v>1</v>
      </c>
      <c r="N6018" s="17"/>
    </row>
    <row r="6019" spans="1:14" ht="141.75">
      <c r="A6019" s="6">
        <v>6017</v>
      </c>
      <c r="B6019" s="8" t="s">
        <v>8114</v>
      </c>
      <c r="C6019" s="9" t="s">
        <v>8123</v>
      </c>
      <c r="D6019" s="10" t="s">
        <v>223</v>
      </c>
      <c r="E6019" s="11" t="s">
        <v>8344</v>
      </c>
      <c r="F6019" s="6">
        <v>331919</v>
      </c>
      <c r="G6019" s="6" t="s">
        <v>8285</v>
      </c>
      <c r="H6019" s="16">
        <v>15820350.82</v>
      </c>
      <c r="I6019" s="12" t="s">
        <v>8121</v>
      </c>
      <c r="J6019" s="12" t="s">
        <v>8122</v>
      </c>
      <c r="K6019" s="15">
        <v>0</v>
      </c>
      <c r="L6019" s="13" t="s">
        <v>15</v>
      </c>
      <c r="M6019" s="7">
        <v>1</v>
      </c>
      <c r="N6019" s="17"/>
    </row>
    <row r="6020" spans="1:14" ht="94.5">
      <c r="A6020" s="6">
        <v>6018</v>
      </c>
      <c r="B6020" s="8" t="s">
        <v>8114</v>
      </c>
      <c r="C6020" s="9" t="s">
        <v>8152</v>
      </c>
      <c r="D6020" s="10" t="s">
        <v>8149</v>
      </c>
      <c r="E6020" s="11" t="s">
        <v>8345</v>
      </c>
      <c r="F6020" s="6">
        <v>349290</v>
      </c>
      <c r="G6020" s="6" t="s">
        <v>8285</v>
      </c>
      <c r="H6020" s="16">
        <v>10776202.09</v>
      </c>
      <c r="I6020" s="12">
        <v>43955</v>
      </c>
      <c r="J6020" s="12">
        <v>44504</v>
      </c>
      <c r="K6020" s="15">
        <v>8181499</v>
      </c>
      <c r="L6020" s="13" t="s">
        <v>15</v>
      </c>
      <c r="M6020" s="7">
        <v>1</v>
      </c>
      <c r="N6020" s="17"/>
    </row>
    <row r="6021" spans="1:14" ht="157.5">
      <c r="A6021" s="6">
        <v>6019</v>
      </c>
      <c r="B6021" s="8" t="s">
        <v>8114</v>
      </c>
      <c r="C6021" s="9" t="s">
        <v>8346</v>
      </c>
      <c r="D6021" s="10" t="s">
        <v>8347</v>
      </c>
      <c r="E6021" s="11" t="s">
        <v>8348</v>
      </c>
      <c r="F6021" s="6">
        <v>349291</v>
      </c>
      <c r="G6021" s="6" t="s">
        <v>8285</v>
      </c>
      <c r="H6021" s="16">
        <v>31298210.199999999</v>
      </c>
      <c r="I6021" s="12">
        <v>43986</v>
      </c>
      <c r="J6021" s="12"/>
      <c r="K6021" s="15">
        <v>0</v>
      </c>
      <c r="L6021" s="13" t="s">
        <v>15</v>
      </c>
      <c r="M6021" s="7">
        <v>1</v>
      </c>
      <c r="N6021" s="17"/>
    </row>
    <row r="6022" spans="1:14" ht="126">
      <c r="A6022" s="6">
        <v>6020</v>
      </c>
      <c r="B6022" s="8" t="s">
        <v>8114</v>
      </c>
      <c r="C6022" s="9" t="s">
        <v>7577</v>
      </c>
      <c r="D6022" s="10" t="s">
        <v>8349</v>
      </c>
      <c r="E6022" s="11" t="s">
        <v>8350</v>
      </c>
      <c r="F6022" s="6">
        <v>349292</v>
      </c>
      <c r="G6022" s="6" t="s">
        <v>8285</v>
      </c>
      <c r="H6022" s="16">
        <v>10180046.91</v>
      </c>
      <c r="I6022" s="12">
        <v>43926</v>
      </c>
      <c r="J6022" s="12">
        <v>43933</v>
      </c>
      <c r="K6022" s="15">
        <v>1608976</v>
      </c>
      <c r="L6022" s="13" t="s">
        <v>15</v>
      </c>
      <c r="M6022" s="7">
        <v>1</v>
      </c>
      <c r="N6022" s="17"/>
    </row>
    <row r="6023" spans="1:14" ht="141.75">
      <c r="A6023" s="6">
        <v>6021</v>
      </c>
      <c r="B6023" s="8" t="s">
        <v>8114</v>
      </c>
      <c r="C6023" s="9" t="s">
        <v>8351</v>
      </c>
      <c r="D6023" s="10" t="s">
        <v>6674</v>
      </c>
      <c r="E6023" s="11" t="s">
        <v>8352</v>
      </c>
      <c r="F6023" s="6">
        <v>390030</v>
      </c>
      <c r="G6023" s="6" t="s">
        <v>8285</v>
      </c>
      <c r="H6023" s="16">
        <v>12907506.029999999</v>
      </c>
      <c r="I6023" s="12" t="s">
        <v>8353</v>
      </c>
      <c r="J6023" s="12">
        <v>44413</v>
      </c>
      <c r="K6023" s="15">
        <v>0</v>
      </c>
      <c r="L6023" s="13" t="s">
        <v>15</v>
      </c>
      <c r="M6023" s="7">
        <v>1</v>
      </c>
      <c r="N6023" s="17"/>
    </row>
    <row r="6024" spans="1:14" ht="141.75">
      <c r="A6024" s="6">
        <v>6022</v>
      </c>
      <c r="B6024" s="8" t="s">
        <v>8114</v>
      </c>
      <c r="C6024" s="9" t="s">
        <v>8354</v>
      </c>
      <c r="D6024" s="10" t="s">
        <v>8245</v>
      </c>
      <c r="E6024" s="11" t="s">
        <v>8355</v>
      </c>
      <c r="F6024" s="6">
        <v>390031</v>
      </c>
      <c r="G6024" s="6" t="s">
        <v>8285</v>
      </c>
      <c r="H6024" s="16">
        <v>20749273</v>
      </c>
      <c r="I6024" s="12" t="s">
        <v>8356</v>
      </c>
      <c r="J6024" s="12" t="s">
        <v>8126</v>
      </c>
      <c r="K6024" s="15">
        <v>0</v>
      </c>
      <c r="L6024" s="13" t="s">
        <v>14</v>
      </c>
      <c r="M6024" s="7">
        <v>1</v>
      </c>
      <c r="N6024" s="17"/>
    </row>
    <row r="6025" spans="1:14" ht="141.75">
      <c r="A6025" s="6">
        <v>6023</v>
      </c>
      <c r="B6025" s="8" t="s">
        <v>8114</v>
      </c>
      <c r="C6025" s="9" t="s">
        <v>8139</v>
      </c>
      <c r="D6025" s="10" t="s">
        <v>8128</v>
      </c>
      <c r="E6025" s="11" t="s">
        <v>8355</v>
      </c>
      <c r="F6025" s="6">
        <v>390032</v>
      </c>
      <c r="G6025" s="6" t="s">
        <v>8285</v>
      </c>
      <c r="H6025" s="16">
        <v>20749274</v>
      </c>
      <c r="I6025" s="12" t="s">
        <v>8357</v>
      </c>
      <c r="J6025" s="12" t="s">
        <v>8358</v>
      </c>
      <c r="K6025" s="15">
        <v>0</v>
      </c>
      <c r="L6025" s="13" t="s">
        <v>14</v>
      </c>
      <c r="M6025" s="7">
        <v>0.51</v>
      </c>
      <c r="N6025" s="17"/>
    </row>
    <row r="6026" spans="1:14" ht="141.75">
      <c r="A6026" s="6">
        <v>6024</v>
      </c>
      <c r="B6026" s="8" t="s">
        <v>8114</v>
      </c>
      <c r="C6026" s="9" t="s">
        <v>8247</v>
      </c>
      <c r="D6026" s="10" t="s">
        <v>8248</v>
      </c>
      <c r="E6026" s="11" t="s">
        <v>8355</v>
      </c>
      <c r="F6026" s="6">
        <v>390033</v>
      </c>
      <c r="G6026" s="6" t="s">
        <v>8285</v>
      </c>
      <c r="H6026" s="16">
        <v>20749275</v>
      </c>
      <c r="I6026" s="12" t="s">
        <v>8359</v>
      </c>
      <c r="J6026" s="12" t="s">
        <v>8360</v>
      </c>
      <c r="K6026" s="15">
        <v>0</v>
      </c>
      <c r="L6026" s="13" t="s">
        <v>14</v>
      </c>
      <c r="M6026" s="7">
        <v>0.49</v>
      </c>
      <c r="N6026" s="17"/>
    </row>
    <row r="6027" spans="1:14" ht="126">
      <c r="A6027" s="6">
        <v>6025</v>
      </c>
      <c r="B6027" s="8" t="s">
        <v>8114</v>
      </c>
      <c r="C6027" s="9" t="s">
        <v>8268</v>
      </c>
      <c r="D6027" s="10" t="s">
        <v>1184</v>
      </c>
      <c r="E6027" s="11" t="s">
        <v>8361</v>
      </c>
      <c r="F6027" s="6">
        <v>418382</v>
      </c>
      <c r="G6027" s="6" t="s">
        <v>8285</v>
      </c>
      <c r="H6027" s="16">
        <v>18706136.370000001</v>
      </c>
      <c r="I6027" s="12" t="s">
        <v>8356</v>
      </c>
      <c r="J6027" s="12" t="s">
        <v>8126</v>
      </c>
      <c r="K6027" s="15">
        <v>0</v>
      </c>
      <c r="L6027" s="13" t="s">
        <v>15</v>
      </c>
      <c r="M6027" s="7">
        <v>1</v>
      </c>
      <c r="N6027" s="17"/>
    </row>
    <row r="6028" spans="1:14" ht="141.75">
      <c r="A6028" s="6">
        <v>6026</v>
      </c>
      <c r="B6028" s="8" t="s">
        <v>8114</v>
      </c>
      <c r="C6028" s="9" t="s">
        <v>8139</v>
      </c>
      <c r="D6028" s="10" t="s">
        <v>8128</v>
      </c>
      <c r="E6028" s="11" t="s">
        <v>8362</v>
      </c>
      <c r="F6028" s="6">
        <v>418383</v>
      </c>
      <c r="G6028" s="6" t="s">
        <v>8285</v>
      </c>
      <c r="H6028" s="16">
        <v>18084239.140000001</v>
      </c>
      <c r="I6028" s="12" t="s">
        <v>8363</v>
      </c>
      <c r="J6028" s="12" t="s">
        <v>8364</v>
      </c>
      <c r="K6028" s="15">
        <v>15050266</v>
      </c>
      <c r="L6028" s="13" t="s">
        <v>15</v>
      </c>
      <c r="M6028" s="7">
        <v>1</v>
      </c>
      <c r="N6028" s="17"/>
    </row>
    <row r="6029" spans="1:14" ht="63">
      <c r="A6029" s="6">
        <v>6027</v>
      </c>
      <c r="B6029" s="8" t="s">
        <v>8114</v>
      </c>
      <c r="C6029" s="9" t="s">
        <v>8152</v>
      </c>
      <c r="D6029" s="10" t="s">
        <v>8149</v>
      </c>
      <c r="E6029" s="11" t="s">
        <v>8365</v>
      </c>
      <c r="F6029" s="6">
        <v>418384</v>
      </c>
      <c r="G6029" s="6" t="s">
        <v>8285</v>
      </c>
      <c r="H6029" s="16">
        <v>16282425.369999999</v>
      </c>
      <c r="I6029" s="12">
        <v>43984</v>
      </c>
      <c r="J6029" s="12">
        <v>44412</v>
      </c>
      <c r="K6029" s="15">
        <v>13000000</v>
      </c>
      <c r="L6029" s="13" t="s">
        <v>15</v>
      </c>
      <c r="M6029" s="7">
        <v>1</v>
      </c>
      <c r="N6029" s="17"/>
    </row>
    <row r="6030" spans="1:14" ht="126">
      <c r="A6030" s="6">
        <v>6028</v>
      </c>
      <c r="B6030" s="8" t="s">
        <v>8114</v>
      </c>
      <c r="C6030" s="9" t="s">
        <v>8366</v>
      </c>
      <c r="D6030" s="10" t="s">
        <v>8367</v>
      </c>
      <c r="E6030" s="11" t="s">
        <v>8368</v>
      </c>
      <c r="F6030" s="6">
        <v>418385</v>
      </c>
      <c r="G6030" s="6" t="s">
        <v>8285</v>
      </c>
      <c r="H6030" s="16">
        <v>17976093.059999999</v>
      </c>
      <c r="I6030" s="12" t="s">
        <v>8369</v>
      </c>
      <c r="J6030" s="12" t="s">
        <v>8370</v>
      </c>
      <c r="K6030" s="15">
        <v>0</v>
      </c>
      <c r="L6030" s="13" t="s">
        <v>15</v>
      </c>
      <c r="M6030" s="7">
        <v>1</v>
      </c>
      <c r="N6030" s="17"/>
    </row>
    <row r="6031" spans="1:14" ht="141.75">
      <c r="A6031" s="6">
        <v>6029</v>
      </c>
      <c r="B6031" s="8" t="s">
        <v>8114</v>
      </c>
      <c r="C6031" s="9" t="s">
        <v>8371</v>
      </c>
      <c r="D6031" s="10" t="s">
        <v>8146</v>
      </c>
      <c r="E6031" s="11" t="s">
        <v>8372</v>
      </c>
      <c r="F6031" s="6">
        <v>448647</v>
      </c>
      <c r="G6031" s="6" t="s">
        <v>8285</v>
      </c>
      <c r="H6031" s="16">
        <v>18407056.879999999</v>
      </c>
      <c r="I6031" s="12" t="s">
        <v>8373</v>
      </c>
      <c r="J6031" s="12">
        <v>43991</v>
      </c>
      <c r="K6031" s="15">
        <v>0</v>
      </c>
      <c r="L6031" s="13" t="s">
        <v>14</v>
      </c>
      <c r="M6031" s="7">
        <v>1</v>
      </c>
      <c r="N6031" s="17"/>
    </row>
    <row r="6032" spans="1:14" ht="141.75">
      <c r="A6032" s="6">
        <v>6030</v>
      </c>
      <c r="B6032" s="8" t="s">
        <v>8114</v>
      </c>
      <c r="C6032" s="9" t="s">
        <v>8152</v>
      </c>
      <c r="D6032" s="10" t="s">
        <v>8149</v>
      </c>
      <c r="E6032" s="11" t="s">
        <v>8372</v>
      </c>
      <c r="F6032" s="6">
        <v>448648</v>
      </c>
      <c r="G6032" s="6" t="s">
        <v>8285</v>
      </c>
      <c r="H6032" s="16">
        <v>18407057.879999999</v>
      </c>
      <c r="I6032" s="12" t="s">
        <v>8374</v>
      </c>
      <c r="J6032" s="12">
        <v>43992</v>
      </c>
      <c r="K6032" s="15">
        <v>0</v>
      </c>
      <c r="L6032" s="13" t="s">
        <v>14</v>
      </c>
      <c r="M6032" s="7">
        <v>0.51</v>
      </c>
      <c r="N6032" s="17"/>
    </row>
    <row r="6033" spans="1:14" ht="141.75">
      <c r="A6033" s="6">
        <v>6031</v>
      </c>
      <c r="B6033" s="8" t="s">
        <v>8114</v>
      </c>
      <c r="C6033" s="9" t="s">
        <v>8150</v>
      </c>
      <c r="D6033" s="10" t="s">
        <v>8151</v>
      </c>
      <c r="E6033" s="11" t="s">
        <v>8372</v>
      </c>
      <c r="F6033" s="6">
        <v>448649</v>
      </c>
      <c r="G6033" s="6" t="s">
        <v>8285</v>
      </c>
      <c r="H6033" s="16">
        <v>18407058.879999999</v>
      </c>
      <c r="I6033" s="12" t="s">
        <v>8375</v>
      </c>
      <c r="J6033" s="12">
        <v>43993</v>
      </c>
      <c r="K6033" s="15">
        <v>0</v>
      </c>
      <c r="L6033" s="13" t="s">
        <v>14</v>
      </c>
      <c r="M6033" s="7">
        <v>0.49</v>
      </c>
      <c r="N6033" s="17"/>
    </row>
    <row r="6034" spans="1:14" ht="141.75">
      <c r="A6034" s="6">
        <v>6032</v>
      </c>
      <c r="B6034" s="8" t="s">
        <v>8114</v>
      </c>
      <c r="C6034" s="9" t="s">
        <v>8376</v>
      </c>
      <c r="D6034" s="10" t="s">
        <v>8181</v>
      </c>
      <c r="E6034" s="11" t="s">
        <v>8377</v>
      </c>
      <c r="F6034" s="6">
        <v>448648</v>
      </c>
      <c r="G6034" s="6" t="s">
        <v>8285</v>
      </c>
      <c r="H6034" s="16">
        <v>18213332.25</v>
      </c>
      <c r="I6034" s="12" t="s">
        <v>8373</v>
      </c>
      <c r="J6034" s="12">
        <v>43991</v>
      </c>
      <c r="K6034" s="15">
        <v>0</v>
      </c>
      <c r="L6034" s="13" t="s">
        <v>14</v>
      </c>
      <c r="M6034" s="7">
        <v>1</v>
      </c>
      <c r="N6034" s="17"/>
    </row>
    <row r="6035" spans="1:14" ht="141.75">
      <c r="A6035" s="6">
        <v>6033</v>
      </c>
      <c r="B6035" s="8" t="s">
        <v>8114</v>
      </c>
      <c r="C6035" s="9" t="s">
        <v>8268</v>
      </c>
      <c r="D6035" s="10" t="s">
        <v>1184</v>
      </c>
      <c r="E6035" s="11" t="s">
        <v>8377</v>
      </c>
      <c r="F6035" s="6">
        <v>448649</v>
      </c>
      <c r="G6035" s="6" t="s">
        <v>8285</v>
      </c>
      <c r="H6035" s="16">
        <v>18213333.25</v>
      </c>
      <c r="I6035" s="12" t="s">
        <v>8374</v>
      </c>
      <c r="J6035" s="12">
        <v>43992</v>
      </c>
      <c r="K6035" s="15">
        <v>0</v>
      </c>
      <c r="L6035" s="13" t="s">
        <v>14</v>
      </c>
      <c r="M6035" s="7">
        <v>0.51</v>
      </c>
      <c r="N6035" s="17"/>
    </row>
    <row r="6036" spans="1:14" ht="141.75">
      <c r="A6036" s="6">
        <v>6034</v>
      </c>
      <c r="B6036" s="8" t="s">
        <v>8114</v>
      </c>
      <c r="C6036" s="9" t="s">
        <v>8183</v>
      </c>
      <c r="D6036" s="10" t="s">
        <v>8184</v>
      </c>
      <c r="E6036" s="11" t="s">
        <v>8377</v>
      </c>
      <c r="F6036" s="6">
        <v>448650</v>
      </c>
      <c r="G6036" s="6" t="s">
        <v>8285</v>
      </c>
      <c r="H6036" s="16">
        <v>18213334.25</v>
      </c>
      <c r="I6036" s="12" t="s">
        <v>8375</v>
      </c>
      <c r="J6036" s="12">
        <v>43993</v>
      </c>
      <c r="K6036" s="15">
        <v>0</v>
      </c>
      <c r="L6036" s="13" t="s">
        <v>14</v>
      </c>
      <c r="M6036" s="7">
        <v>0.49</v>
      </c>
      <c r="N6036" s="17"/>
    </row>
    <row r="6037" spans="1:14" ht="157.5">
      <c r="A6037" s="6">
        <v>6035</v>
      </c>
      <c r="B6037" s="8" t="s">
        <v>8114</v>
      </c>
      <c r="C6037" s="9" t="s">
        <v>8152</v>
      </c>
      <c r="D6037" s="10" t="s">
        <v>8149</v>
      </c>
      <c r="E6037" s="11" t="s">
        <v>8378</v>
      </c>
      <c r="F6037" s="6">
        <v>451828</v>
      </c>
      <c r="G6037" s="6" t="s">
        <v>8285</v>
      </c>
      <c r="H6037" s="16">
        <v>20166755.440000001</v>
      </c>
      <c r="I6037" s="12" t="s">
        <v>8170</v>
      </c>
      <c r="J6037" s="12">
        <v>44024</v>
      </c>
      <c r="K6037" s="15">
        <v>0</v>
      </c>
      <c r="L6037" s="13" t="s">
        <v>15</v>
      </c>
      <c r="M6037" s="7">
        <v>1</v>
      </c>
      <c r="N6037" s="17"/>
    </row>
    <row r="6038" spans="1:14" ht="63">
      <c r="A6038" s="6">
        <v>6036</v>
      </c>
      <c r="B6038" s="8" t="s">
        <v>8379</v>
      </c>
      <c r="C6038" s="9" t="s">
        <v>8380</v>
      </c>
      <c r="D6038" s="10" t="s">
        <v>8381</v>
      </c>
      <c r="E6038" s="11" t="s">
        <v>8382</v>
      </c>
      <c r="F6038" s="6">
        <v>417265</v>
      </c>
      <c r="G6038" s="6" t="s">
        <v>3293</v>
      </c>
      <c r="H6038" s="16">
        <v>3324930.65</v>
      </c>
      <c r="I6038" s="12">
        <v>44169</v>
      </c>
      <c r="J6038" s="12" t="s">
        <v>8383</v>
      </c>
      <c r="K6038" s="15">
        <v>0</v>
      </c>
      <c r="L6038" s="13" t="s">
        <v>15</v>
      </c>
      <c r="M6038" s="7">
        <v>1</v>
      </c>
      <c r="N6038" s="17"/>
    </row>
    <row r="6039" spans="1:14" ht="63">
      <c r="A6039" s="6">
        <v>6037</v>
      </c>
      <c r="B6039" s="8" t="s">
        <v>8379</v>
      </c>
      <c r="C6039" s="9" t="s">
        <v>8384</v>
      </c>
      <c r="D6039" s="10" t="s">
        <v>8381</v>
      </c>
      <c r="E6039" s="11" t="s">
        <v>8385</v>
      </c>
      <c r="F6039" s="6">
        <v>336520</v>
      </c>
      <c r="G6039" s="6" t="s">
        <v>8386</v>
      </c>
      <c r="H6039" s="16">
        <v>5847307.9500000002</v>
      </c>
      <c r="I6039" s="12">
        <v>43865</v>
      </c>
      <c r="J6039" s="12">
        <v>44381</v>
      </c>
      <c r="K6039" s="15">
        <v>5847307</v>
      </c>
      <c r="L6039" s="13" t="s">
        <v>15</v>
      </c>
      <c r="M6039" s="7">
        <v>1</v>
      </c>
      <c r="N6039" s="17"/>
    </row>
    <row r="6040" spans="1:14" ht="63">
      <c r="A6040" s="6">
        <v>6038</v>
      </c>
      <c r="B6040" s="8" t="s">
        <v>8379</v>
      </c>
      <c r="C6040" s="9" t="s">
        <v>8384</v>
      </c>
      <c r="D6040" s="10" t="s">
        <v>8381</v>
      </c>
      <c r="E6040" s="11" t="s">
        <v>8387</v>
      </c>
      <c r="F6040" s="6">
        <v>274219</v>
      </c>
      <c r="G6040" s="6" t="s">
        <v>2665</v>
      </c>
      <c r="H6040" s="16">
        <v>10477000</v>
      </c>
      <c r="I6040" s="12" t="s">
        <v>8388</v>
      </c>
      <c r="J6040" s="12" t="s">
        <v>8389</v>
      </c>
      <c r="K6040" s="15">
        <v>7654000</v>
      </c>
      <c r="L6040" s="13" t="s">
        <v>15</v>
      </c>
      <c r="M6040" s="7">
        <v>1</v>
      </c>
      <c r="N6040" s="17"/>
    </row>
    <row r="6041" spans="1:14" ht="42.75">
      <c r="A6041" s="6">
        <v>6039</v>
      </c>
      <c r="B6041" s="8" t="s">
        <v>8379</v>
      </c>
      <c r="C6041" s="9" t="s">
        <v>8390</v>
      </c>
      <c r="D6041" s="10" t="s">
        <v>8391</v>
      </c>
      <c r="E6041" s="11" t="s">
        <v>8392</v>
      </c>
      <c r="F6041" s="6">
        <v>595777</v>
      </c>
      <c r="G6041" s="6" t="s">
        <v>8393</v>
      </c>
      <c r="H6041" s="16">
        <v>17626771.469999999</v>
      </c>
      <c r="I6041" s="12">
        <v>42590</v>
      </c>
      <c r="J6041" s="12">
        <v>43170</v>
      </c>
      <c r="K6041" s="15">
        <v>17094026</v>
      </c>
      <c r="L6041" s="13" t="s">
        <v>15</v>
      </c>
      <c r="M6041" s="7">
        <v>1</v>
      </c>
      <c r="N6041" s="17" t="s">
        <v>18392</v>
      </c>
    </row>
    <row r="6042" spans="1:14" ht="189">
      <c r="A6042" s="6">
        <v>6040</v>
      </c>
      <c r="B6042" s="8" t="s">
        <v>8379</v>
      </c>
      <c r="C6042" s="9" t="s">
        <v>8394</v>
      </c>
      <c r="D6042" s="10" t="s">
        <v>8391</v>
      </c>
      <c r="E6042" s="11" t="s">
        <v>8395</v>
      </c>
      <c r="F6042" s="6">
        <v>349560</v>
      </c>
      <c r="G6042" s="6" t="s">
        <v>8386</v>
      </c>
      <c r="H6042" s="16">
        <v>17879952.399999999</v>
      </c>
      <c r="I6042" s="12" t="s">
        <v>8396</v>
      </c>
      <c r="J6042" s="12" t="s">
        <v>8397</v>
      </c>
      <c r="K6042" s="15">
        <v>4020620</v>
      </c>
      <c r="L6042" s="13" t="s">
        <v>15</v>
      </c>
      <c r="M6042" s="7">
        <v>1</v>
      </c>
      <c r="N6042" s="17"/>
    </row>
    <row r="6043" spans="1:14" ht="315">
      <c r="A6043" s="6">
        <v>6041</v>
      </c>
      <c r="B6043" s="8" t="s">
        <v>8379</v>
      </c>
      <c r="C6043" s="9" t="s">
        <v>8398</v>
      </c>
      <c r="D6043" s="10" t="s">
        <v>8391</v>
      </c>
      <c r="E6043" s="11" t="s">
        <v>8399</v>
      </c>
      <c r="F6043" s="6">
        <v>363611</v>
      </c>
      <c r="G6043" s="6" t="s">
        <v>8386</v>
      </c>
      <c r="H6043" s="16">
        <v>32610831.300000001</v>
      </c>
      <c r="I6043" s="12" t="s">
        <v>8396</v>
      </c>
      <c r="J6043" s="12" t="s">
        <v>8397</v>
      </c>
      <c r="K6043" s="15">
        <v>5725000</v>
      </c>
      <c r="L6043" s="13" t="s">
        <v>15</v>
      </c>
      <c r="M6043" s="7">
        <v>1</v>
      </c>
      <c r="N6043" s="17"/>
    </row>
    <row r="6044" spans="1:14" ht="63">
      <c r="A6044" s="6">
        <v>6042</v>
      </c>
      <c r="B6044" s="8" t="s">
        <v>8379</v>
      </c>
      <c r="C6044" s="9" t="s">
        <v>8400</v>
      </c>
      <c r="D6044" s="10" t="s">
        <v>8391</v>
      </c>
      <c r="E6044" s="11" t="s">
        <v>8401</v>
      </c>
      <c r="F6044" s="6">
        <v>431226</v>
      </c>
      <c r="G6044" s="6" t="s">
        <v>8386</v>
      </c>
      <c r="H6044" s="16">
        <v>18464526.210000001</v>
      </c>
      <c r="I6044" s="12" t="s">
        <v>8402</v>
      </c>
      <c r="J6044" s="12" t="s">
        <v>8403</v>
      </c>
      <c r="K6044" s="15">
        <v>0</v>
      </c>
      <c r="L6044" s="13" t="s">
        <v>15</v>
      </c>
      <c r="M6044" s="7">
        <v>1</v>
      </c>
      <c r="N6044" s="17"/>
    </row>
    <row r="6045" spans="1:14" ht="267.75">
      <c r="A6045" s="6">
        <v>6043</v>
      </c>
      <c r="B6045" s="8" t="s">
        <v>8379</v>
      </c>
      <c r="C6045" s="9" t="s">
        <v>8404</v>
      </c>
      <c r="D6045" s="10" t="s">
        <v>8391</v>
      </c>
      <c r="E6045" s="11" t="s">
        <v>8405</v>
      </c>
      <c r="F6045" s="6">
        <v>458551</v>
      </c>
      <c r="G6045" s="6" t="s">
        <v>8386</v>
      </c>
      <c r="H6045" s="16">
        <v>16579498.704</v>
      </c>
      <c r="I6045" s="12" t="s">
        <v>8402</v>
      </c>
      <c r="J6045" s="12" t="s">
        <v>8406</v>
      </c>
      <c r="K6045" s="15">
        <v>0</v>
      </c>
      <c r="L6045" s="13" t="s">
        <v>15</v>
      </c>
      <c r="M6045" s="7">
        <v>1</v>
      </c>
      <c r="N6045" s="17"/>
    </row>
    <row r="6046" spans="1:14" ht="78.75">
      <c r="A6046" s="6">
        <v>6044</v>
      </c>
      <c r="B6046" s="8" t="s">
        <v>8379</v>
      </c>
      <c r="C6046" s="9" t="s">
        <v>8407</v>
      </c>
      <c r="D6046" s="10" t="s">
        <v>8391</v>
      </c>
      <c r="E6046" s="11" t="s">
        <v>8408</v>
      </c>
      <c r="F6046" s="6">
        <v>97924</v>
      </c>
      <c r="G6046" s="6" t="s">
        <v>2665</v>
      </c>
      <c r="H6046" s="16">
        <v>18903000</v>
      </c>
      <c r="I6046" s="12" t="s">
        <v>8409</v>
      </c>
      <c r="J6046" s="12" t="s">
        <v>8410</v>
      </c>
      <c r="K6046" s="15">
        <v>0</v>
      </c>
      <c r="L6046" s="13" t="s">
        <v>15</v>
      </c>
      <c r="M6046" s="7">
        <v>1</v>
      </c>
      <c r="N6046" s="17"/>
    </row>
    <row r="6047" spans="1:14" ht="47.25">
      <c r="A6047" s="6">
        <v>6045</v>
      </c>
      <c r="B6047" s="8" t="s">
        <v>8379</v>
      </c>
      <c r="C6047" s="9" t="s">
        <v>8411</v>
      </c>
      <c r="D6047" s="10" t="s">
        <v>8391</v>
      </c>
      <c r="E6047" s="11" t="s">
        <v>8412</v>
      </c>
      <c r="F6047" s="6">
        <v>274219</v>
      </c>
      <c r="G6047" s="6" t="s">
        <v>2665</v>
      </c>
      <c r="H6047" s="16">
        <v>8126000</v>
      </c>
      <c r="I6047" s="12">
        <v>43286</v>
      </c>
      <c r="J6047" s="12">
        <v>43745</v>
      </c>
      <c r="K6047" s="15">
        <v>0</v>
      </c>
      <c r="L6047" s="13" t="s">
        <v>15</v>
      </c>
      <c r="M6047" s="7">
        <v>1</v>
      </c>
      <c r="N6047" s="17"/>
    </row>
    <row r="6048" spans="1:14" ht="47.25">
      <c r="A6048" s="6">
        <v>6046</v>
      </c>
      <c r="B6048" s="8" t="s">
        <v>8379</v>
      </c>
      <c r="C6048" s="9" t="s">
        <v>18393</v>
      </c>
      <c r="D6048" s="10" t="s">
        <v>8391</v>
      </c>
      <c r="E6048" s="11" t="s">
        <v>8413</v>
      </c>
      <c r="F6048" s="6">
        <v>496086</v>
      </c>
      <c r="G6048" s="6" t="s">
        <v>16</v>
      </c>
      <c r="H6048" s="16">
        <v>17171244.350000001</v>
      </c>
      <c r="I6048" s="12" t="s">
        <v>8414</v>
      </c>
      <c r="J6048" s="12" t="s">
        <v>8415</v>
      </c>
      <c r="K6048" s="15">
        <v>0</v>
      </c>
      <c r="L6048" s="13" t="s">
        <v>15</v>
      </c>
      <c r="M6048" s="7">
        <v>1</v>
      </c>
      <c r="N6048" s="17"/>
    </row>
    <row r="6049" spans="1:14" ht="47.25">
      <c r="A6049" s="6">
        <v>6047</v>
      </c>
      <c r="B6049" s="8" t="s">
        <v>8379</v>
      </c>
      <c r="C6049" s="9" t="s">
        <v>18393</v>
      </c>
      <c r="D6049" s="10" t="s">
        <v>8391</v>
      </c>
      <c r="E6049" s="11" t="s">
        <v>18394</v>
      </c>
      <c r="F6049" s="6">
        <v>509587</v>
      </c>
      <c r="G6049" s="6" t="s">
        <v>2521</v>
      </c>
      <c r="H6049" s="16">
        <v>3728787.05</v>
      </c>
      <c r="I6049" s="12">
        <v>44205</v>
      </c>
      <c r="J6049" s="12">
        <v>44263</v>
      </c>
      <c r="K6049" s="15">
        <v>1581423</v>
      </c>
      <c r="L6049" s="13" t="s">
        <v>15</v>
      </c>
      <c r="M6049" s="7">
        <v>1</v>
      </c>
      <c r="N6049" s="17"/>
    </row>
    <row r="6050" spans="1:14" ht="94.5">
      <c r="A6050" s="6">
        <v>6048</v>
      </c>
      <c r="B6050" s="8" t="s">
        <v>8379</v>
      </c>
      <c r="C6050" s="9" t="s">
        <v>8416</v>
      </c>
      <c r="D6050" s="10" t="s">
        <v>8417</v>
      </c>
      <c r="E6050" s="11" t="s">
        <v>8418</v>
      </c>
      <c r="F6050" s="6">
        <v>349561</v>
      </c>
      <c r="G6050" s="6" t="s">
        <v>8386</v>
      </c>
      <c r="H6050" s="16">
        <v>23791660.418000001</v>
      </c>
      <c r="I6050" s="12">
        <v>43983</v>
      </c>
      <c r="J6050" s="12">
        <v>44537</v>
      </c>
      <c r="K6050" s="15">
        <v>840000</v>
      </c>
      <c r="L6050" s="13" t="s">
        <v>15</v>
      </c>
      <c r="M6050" s="7">
        <v>1</v>
      </c>
      <c r="N6050" s="17"/>
    </row>
    <row r="6051" spans="1:14" ht="141.75">
      <c r="A6051" s="6">
        <v>6049</v>
      </c>
      <c r="B6051" s="8" t="s">
        <v>8379</v>
      </c>
      <c r="C6051" s="9" t="s">
        <v>8419</v>
      </c>
      <c r="D6051" s="10" t="s">
        <v>8417</v>
      </c>
      <c r="E6051" s="11" t="s">
        <v>8420</v>
      </c>
      <c r="F6051" s="6">
        <v>349562</v>
      </c>
      <c r="G6051" s="6" t="s">
        <v>8386</v>
      </c>
      <c r="H6051" s="16">
        <v>20242720.5</v>
      </c>
      <c r="I6051" s="12" t="s">
        <v>8421</v>
      </c>
      <c r="J6051" s="12" t="s">
        <v>8422</v>
      </c>
      <c r="K6051" s="15">
        <v>1543000</v>
      </c>
      <c r="L6051" s="13" t="s">
        <v>15</v>
      </c>
      <c r="M6051" s="7">
        <v>1</v>
      </c>
      <c r="N6051" s="17"/>
    </row>
    <row r="6052" spans="1:14" ht="252">
      <c r="A6052" s="6">
        <v>6050</v>
      </c>
      <c r="B6052" s="8" t="s">
        <v>8379</v>
      </c>
      <c r="C6052" s="9" t="s">
        <v>8423</v>
      </c>
      <c r="D6052" s="10" t="s">
        <v>8417</v>
      </c>
      <c r="E6052" s="11" t="s">
        <v>8424</v>
      </c>
      <c r="F6052" s="6">
        <v>363612</v>
      </c>
      <c r="G6052" s="6" t="s">
        <v>8386</v>
      </c>
      <c r="H6052" s="16">
        <v>21600884.245000001</v>
      </c>
      <c r="I6052" s="12" t="s">
        <v>8425</v>
      </c>
      <c r="J6052" s="12" t="s">
        <v>8426</v>
      </c>
      <c r="K6052" s="15">
        <v>3250000</v>
      </c>
      <c r="L6052" s="13" t="s">
        <v>15</v>
      </c>
      <c r="M6052" s="7">
        <v>1</v>
      </c>
      <c r="N6052" s="17"/>
    </row>
    <row r="6053" spans="1:14" ht="189">
      <c r="A6053" s="6">
        <v>6051</v>
      </c>
      <c r="B6053" s="8" t="s">
        <v>8379</v>
      </c>
      <c r="C6053" s="9" t="s">
        <v>8427</v>
      </c>
      <c r="D6053" s="10" t="s">
        <v>8417</v>
      </c>
      <c r="E6053" s="11" t="s">
        <v>8428</v>
      </c>
      <c r="F6053" s="6">
        <v>419416</v>
      </c>
      <c r="G6053" s="6" t="s">
        <v>8386</v>
      </c>
      <c r="H6053" s="16">
        <v>15629786.425000001</v>
      </c>
      <c r="I6053" s="12">
        <v>44019</v>
      </c>
      <c r="J6053" s="12" t="s">
        <v>8429</v>
      </c>
      <c r="K6053" s="15">
        <v>1661236</v>
      </c>
      <c r="L6053" s="13" t="s">
        <v>15</v>
      </c>
      <c r="M6053" s="7">
        <v>1</v>
      </c>
      <c r="N6053" s="17"/>
    </row>
    <row r="6054" spans="1:14" ht="58.5">
      <c r="A6054" s="6">
        <v>6052</v>
      </c>
      <c r="B6054" s="8" t="s">
        <v>8379</v>
      </c>
      <c r="C6054" s="9" t="s">
        <v>8430</v>
      </c>
      <c r="D6054" s="10" t="s">
        <v>8431</v>
      </c>
      <c r="E6054" s="11" t="s">
        <v>8432</v>
      </c>
      <c r="F6054" s="6">
        <v>417263</v>
      </c>
      <c r="G6054" s="6" t="s">
        <v>1493</v>
      </c>
      <c r="H6054" s="16">
        <v>8199705</v>
      </c>
      <c r="I6054" s="12" t="s">
        <v>8421</v>
      </c>
      <c r="J6054" s="12" t="s">
        <v>8433</v>
      </c>
      <c r="K6054" s="15">
        <v>3160980</v>
      </c>
      <c r="L6054" s="13" t="s">
        <v>15</v>
      </c>
      <c r="M6054" s="7">
        <v>1</v>
      </c>
      <c r="N6054" s="17"/>
    </row>
    <row r="6055" spans="1:14" ht="409.5">
      <c r="A6055" s="6">
        <v>6053</v>
      </c>
      <c r="B6055" s="8" t="s">
        <v>8379</v>
      </c>
      <c r="C6055" s="9" t="s">
        <v>8434</v>
      </c>
      <c r="D6055" s="10" t="s">
        <v>8431</v>
      </c>
      <c r="E6055" s="11" t="s">
        <v>8435</v>
      </c>
      <c r="F6055" s="6">
        <v>284930</v>
      </c>
      <c r="G6055" s="6" t="s">
        <v>8386</v>
      </c>
      <c r="H6055" s="16">
        <v>36181013.009999998</v>
      </c>
      <c r="I6055" s="12" t="s">
        <v>8436</v>
      </c>
      <c r="J6055" s="12" t="s">
        <v>8437</v>
      </c>
      <c r="K6055" s="15">
        <v>14571000</v>
      </c>
      <c r="L6055" s="13" t="s">
        <v>15</v>
      </c>
      <c r="M6055" s="7">
        <v>1</v>
      </c>
      <c r="N6055" s="17"/>
    </row>
    <row r="6056" spans="1:14" ht="63">
      <c r="A6056" s="6">
        <v>6054</v>
      </c>
      <c r="B6056" s="8" t="s">
        <v>8379</v>
      </c>
      <c r="C6056" s="9" t="s">
        <v>8438</v>
      </c>
      <c r="D6056" s="10" t="s">
        <v>6654</v>
      </c>
      <c r="E6056" s="11" t="s">
        <v>8439</v>
      </c>
      <c r="F6056" s="6">
        <v>490975</v>
      </c>
      <c r="G6056" s="6" t="s">
        <v>16</v>
      </c>
      <c r="H6056" s="16">
        <v>18907239.296</v>
      </c>
      <c r="I6056" s="12">
        <v>44228</v>
      </c>
      <c r="J6056" s="12">
        <v>44291</v>
      </c>
      <c r="K6056" s="15">
        <v>0</v>
      </c>
      <c r="L6056" s="13" t="s">
        <v>15</v>
      </c>
      <c r="M6056" s="7">
        <v>1</v>
      </c>
      <c r="N6056" s="17"/>
    </row>
    <row r="6057" spans="1:14" ht="252">
      <c r="A6057" s="6">
        <v>6055</v>
      </c>
      <c r="B6057" s="8" t="s">
        <v>8379</v>
      </c>
      <c r="C6057" s="9" t="s">
        <v>8440</v>
      </c>
      <c r="D6057" s="10" t="s">
        <v>8431</v>
      </c>
      <c r="E6057" s="11" t="s">
        <v>8441</v>
      </c>
      <c r="F6057" s="6">
        <v>418191</v>
      </c>
      <c r="G6057" s="6" t="s">
        <v>8386</v>
      </c>
      <c r="H6057" s="16">
        <v>20599176.079</v>
      </c>
      <c r="I6057" s="12">
        <v>44019</v>
      </c>
      <c r="J6057" s="12">
        <v>44896</v>
      </c>
      <c r="K6057" s="15">
        <v>0</v>
      </c>
      <c r="L6057" s="13" t="s">
        <v>15</v>
      </c>
      <c r="M6057" s="7">
        <v>1</v>
      </c>
      <c r="N6057" s="17"/>
    </row>
    <row r="6058" spans="1:14" ht="63">
      <c r="A6058" s="6">
        <v>6056</v>
      </c>
      <c r="B6058" s="8" t="s">
        <v>8379</v>
      </c>
      <c r="C6058" s="9" t="s">
        <v>8440</v>
      </c>
      <c r="D6058" s="10" t="s">
        <v>8431</v>
      </c>
      <c r="E6058" s="11" t="s">
        <v>8439</v>
      </c>
      <c r="F6058" s="6">
        <v>490980</v>
      </c>
      <c r="G6058" s="6" t="s">
        <v>16</v>
      </c>
      <c r="H6058" s="16">
        <v>18907239.296</v>
      </c>
      <c r="I6058" s="12">
        <v>44198</v>
      </c>
      <c r="J6058" s="12">
        <v>44317</v>
      </c>
      <c r="K6058" s="15">
        <v>0</v>
      </c>
      <c r="L6058" s="13" t="s">
        <v>15</v>
      </c>
      <c r="M6058" s="7">
        <v>1</v>
      </c>
      <c r="N6058" s="17"/>
    </row>
    <row r="6059" spans="1:14" ht="220.5">
      <c r="A6059" s="6">
        <v>6057</v>
      </c>
      <c r="B6059" s="8" t="s">
        <v>8379</v>
      </c>
      <c r="C6059" s="9" t="s">
        <v>8442</v>
      </c>
      <c r="D6059" s="10" t="s">
        <v>5316</v>
      </c>
      <c r="E6059" s="11" t="s">
        <v>8443</v>
      </c>
      <c r="F6059" s="6">
        <v>336517</v>
      </c>
      <c r="G6059" s="6" t="s">
        <v>8386</v>
      </c>
      <c r="H6059" s="16">
        <v>26632169.151000001</v>
      </c>
      <c r="I6059" s="12" t="s">
        <v>8444</v>
      </c>
      <c r="J6059" s="12" t="s">
        <v>8445</v>
      </c>
      <c r="K6059" s="15">
        <v>1870000</v>
      </c>
      <c r="L6059" s="13" t="s">
        <v>15</v>
      </c>
      <c r="M6059" s="7">
        <v>1</v>
      </c>
      <c r="N6059" s="17"/>
    </row>
    <row r="6060" spans="1:14" ht="330.75">
      <c r="A6060" s="6">
        <v>6058</v>
      </c>
      <c r="B6060" s="8" t="s">
        <v>8379</v>
      </c>
      <c r="C6060" s="9" t="s">
        <v>8446</v>
      </c>
      <c r="D6060" s="10" t="s">
        <v>5316</v>
      </c>
      <c r="E6060" s="11" t="s">
        <v>8447</v>
      </c>
      <c r="F6060" s="6">
        <v>336518</v>
      </c>
      <c r="G6060" s="6" t="s">
        <v>8386</v>
      </c>
      <c r="H6060" s="16">
        <v>24074647</v>
      </c>
      <c r="I6060" s="12" t="s">
        <v>8444</v>
      </c>
      <c r="J6060" s="12" t="s">
        <v>8445</v>
      </c>
      <c r="K6060" s="15">
        <v>12570000</v>
      </c>
      <c r="L6060" s="13" t="s">
        <v>15</v>
      </c>
      <c r="M6060" s="7">
        <v>1</v>
      </c>
      <c r="N6060" s="17"/>
    </row>
    <row r="6061" spans="1:14" ht="346.5">
      <c r="A6061" s="6">
        <v>6059</v>
      </c>
      <c r="B6061" s="8" t="s">
        <v>8379</v>
      </c>
      <c r="C6061" s="9" t="s">
        <v>8448</v>
      </c>
      <c r="D6061" s="10" t="s">
        <v>5316</v>
      </c>
      <c r="E6061" s="11" t="s">
        <v>18395</v>
      </c>
      <c r="F6061" s="6">
        <v>336520</v>
      </c>
      <c r="G6061" s="6" t="s">
        <v>8386</v>
      </c>
      <c r="H6061" s="16">
        <v>21885935.399999999</v>
      </c>
      <c r="I6061" s="12" t="s">
        <v>8444</v>
      </c>
      <c r="J6061" s="12" t="s">
        <v>8445</v>
      </c>
      <c r="K6061" s="15">
        <v>0</v>
      </c>
      <c r="L6061" s="13" t="s">
        <v>15</v>
      </c>
      <c r="M6061" s="7">
        <v>1</v>
      </c>
      <c r="N6061" s="17"/>
    </row>
    <row r="6062" spans="1:14" ht="110.25">
      <c r="A6062" s="6">
        <v>6060</v>
      </c>
      <c r="B6062" s="8" t="s">
        <v>8379</v>
      </c>
      <c r="C6062" s="9" t="s">
        <v>8446</v>
      </c>
      <c r="D6062" s="10" t="s">
        <v>5316</v>
      </c>
      <c r="E6062" s="11" t="s">
        <v>8449</v>
      </c>
      <c r="F6062" s="6">
        <v>419414</v>
      </c>
      <c r="G6062" s="6" t="s">
        <v>8386</v>
      </c>
      <c r="H6062" s="16">
        <v>16003953.642000001</v>
      </c>
      <c r="I6062" s="12">
        <v>44019</v>
      </c>
      <c r="J6062" s="12">
        <v>44896</v>
      </c>
      <c r="K6062" s="15">
        <v>0</v>
      </c>
      <c r="L6062" s="13" t="s">
        <v>15</v>
      </c>
      <c r="M6062" s="7">
        <v>1</v>
      </c>
      <c r="N6062" s="17"/>
    </row>
    <row r="6063" spans="1:14" ht="141.75">
      <c r="A6063" s="6">
        <v>6061</v>
      </c>
      <c r="B6063" s="8" t="s">
        <v>8379</v>
      </c>
      <c r="C6063" s="9" t="s">
        <v>8446</v>
      </c>
      <c r="D6063" s="10" t="s">
        <v>5316</v>
      </c>
      <c r="E6063" s="11" t="s">
        <v>8450</v>
      </c>
      <c r="F6063" s="6">
        <v>431225</v>
      </c>
      <c r="G6063" s="6" t="s">
        <v>8386</v>
      </c>
      <c r="H6063" s="16">
        <v>17200001.416000001</v>
      </c>
      <c r="I6063" s="12">
        <v>44019</v>
      </c>
      <c r="J6063" s="12">
        <v>44537</v>
      </c>
      <c r="K6063" s="15">
        <v>0</v>
      </c>
      <c r="L6063" s="13" t="s">
        <v>15</v>
      </c>
      <c r="M6063" s="7">
        <v>1</v>
      </c>
      <c r="N6063" s="17"/>
    </row>
    <row r="6064" spans="1:14" ht="94.5">
      <c r="A6064" s="6">
        <v>6062</v>
      </c>
      <c r="B6064" s="8" t="s">
        <v>8379</v>
      </c>
      <c r="C6064" s="9" t="s">
        <v>8446</v>
      </c>
      <c r="D6064" s="10" t="s">
        <v>5316</v>
      </c>
      <c r="E6064" s="11" t="s">
        <v>8451</v>
      </c>
      <c r="F6064" s="6">
        <v>434560</v>
      </c>
      <c r="G6064" s="6" t="s">
        <v>8386</v>
      </c>
      <c r="H6064" s="16">
        <v>22550000</v>
      </c>
      <c r="I6064" s="12">
        <v>44019</v>
      </c>
      <c r="J6064" s="12">
        <v>44537</v>
      </c>
      <c r="K6064" s="15">
        <v>0</v>
      </c>
      <c r="L6064" s="13" t="s">
        <v>15</v>
      </c>
      <c r="M6064" s="7">
        <v>1</v>
      </c>
      <c r="N6064" s="17"/>
    </row>
    <row r="6065" spans="1:14" ht="63">
      <c r="A6065" s="6">
        <v>6063</v>
      </c>
      <c r="B6065" s="8" t="s">
        <v>8379</v>
      </c>
      <c r="C6065" s="9" t="s">
        <v>18396</v>
      </c>
      <c r="D6065" s="10" t="s">
        <v>5316</v>
      </c>
      <c r="E6065" s="11" t="s">
        <v>8452</v>
      </c>
      <c r="F6065" s="6">
        <v>436040</v>
      </c>
      <c r="G6065" s="6" t="s">
        <v>1486</v>
      </c>
      <c r="H6065" s="16">
        <v>19980538.298</v>
      </c>
      <c r="I6065" s="12" t="s">
        <v>8453</v>
      </c>
      <c r="J6065" s="12" t="s">
        <v>8454</v>
      </c>
      <c r="K6065" s="15">
        <v>0</v>
      </c>
      <c r="L6065" s="13" t="s">
        <v>15</v>
      </c>
      <c r="M6065" s="7">
        <v>1</v>
      </c>
      <c r="N6065" s="17"/>
    </row>
    <row r="6066" spans="1:14" ht="47.25">
      <c r="A6066" s="6">
        <v>6064</v>
      </c>
      <c r="B6066" s="8" t="s">
        <v>8379</v>
      </c>
      <c r="C6066" s="9" t="s">
        <v>18396</v>
      </c>
      <c r="D6066" s="10" t="s">
        <v>5316</v>
      </c>
      <c r="E6066" s="11" t="s">
        <v>18397</v>
      </c>
      <c r="F6066" s="6" t="s">
        <v>18398</v>
      </c>
      <c r="G6066" s="6" t="s">
        <v>16</v>
      </c>
      <c r="H6066" s="16">
        <v>12274905</v>
      </c>
      <c r="I6066" s="12">
        <v>43891</v>
      </c>
      <c r="J6066" s="12">
        <v>44012</v>
      </c>
      <c r="K6066" s="15">
        <v>0</v>
      </c>
      <c r="L6066" s="13" t="s">
        <v>15</v>
      </c>
      <c r="M6066" s="7">
        <v>1</v>
      </c>
      <c r="N6066" s="17"/>
    </row>
    <row r="6067" spans="1:14" ht="409.5">
      <c r="A6067" s="6">
        <v>6065</v>
      </c>
      <c r="B6067" s="8" t="s">
        <v>8379</v>
      </c>
      <c r="C6067" s="9" t="s">
        <v>18399</v>
      </c>
      <c r="D6067" s="10" t="s">
        <v>8455</v>
      </c>
      <c r="E6067" s="11" t="s">
        <v>8456</v>
      </c>
      <c r="F6067" s="6">
        <v>274922</v>
      </c>
      <c r="G6067" s="6" t="s">
        <v>1666</v>
      </c>
      <c r="H6067" s="16">
        <v>797438075</v>
      </c>
      <c r="I6067" s="12">
        <v>43744</v>
      </c>
      <c r="J6067" s="12" t="s">
        <v>8457</v>
      </c>
      <c r="K6067" s="15">
        <v>442097195</v>
      </c>
      <c r="L6067" s="13" t="s">
        <v>826</v>
      </c>
      <c r="M6067" s="7">
        <v>1</v>
      </c>
      <c r="N6067" s="17"/>
    </row>
    <row r="6068" spans="1:14" ht="409.5">
      <c r="A6068" s="6">
        <v>6066</v>
      </c>
      <c r="B6068" s="8" t="s">
        <v>8379</v>
      </c>
      <c r="C6068" s="9" t="s">
        <v>8458</v>
      </c>
      <c r="D6068" s="10" t="s">
        <v>8459</v>
      </c>
      <c r="E6068" s="11" t="s">
        <v>8456</v>
      </c>
      <c r="F6068" s="6">
        <v>274922</v>
      </c>
      <c r="G6068" s="6" t="s">
        <v>1666</v>
      </c>
      <c r="H6068" s="16">
        <v>797438075</v>
      </c>
      <c r="I6068" s="12">
        <v>43744</v>
      </c>
      <c r="J6068" s="12" t="s">
        <v>8457</v>
      </c>
      <c r="K6068" s="15">
        <v>442097195</v>
      </c>
      <c r="L6068" s="13" t="s">
        <v>826</v>
      </c>
      <c r="M6068" s="7">
        <v>0.4</v>
      </c>
      <c r="N6068" s="17"/>
    </row>
    <row r="6069" spans="1:14" ht="409.5">
      <c r="A6069" s="6">
        <v>6067</v>
      </c>
      <c r="B6069" s="8" t="s">
        <v>8379</v>
      </c>
      <c r="C6069" s="9" t="s">
        <v>8460</v>
      </c>
      <c r="D6069" s="10" t="s">
        <v>2658</v>
      </c>
      <c r="E6069" s="11" t="s">
        <v>8456</v>
      </c>
      <c r="F6069" s="6">
        <v>274922</v>
      </c>
      <c r="G6069" s="6" t="s">
        <v>1666</v>
      </c>
      <c r="H6069" s="16">
        <v>797438075</v>
      </c>
      <c r="I6069" s="12">
        <v>43744</v>
      </c>
      <c r="J6069" s="12" t="s">
        <v>8457</v>
      </c>
      <c r="K6069" s="15">
        <v>442097195</v>
      </c>
      <c r="L6069" s="13" t="s">
        <v>826</v>
      </c>
      <c r="M6069" s="7">
        <v>0.3</v>
      </c>
      <c r="N6069" s="17"/>
    </row>
    <row r="6070" spans="1:14" ht="63">
      <c r="A6070" s="6">
        <v>6068</v>
      </c>
      <c r="B6070" s="8" t="s">
        <v>8379</v>
      </c>
      <c r="C6070" s="9" t="s">
        <v>18400</v>
      </c>
      <c r="D6070" s="10" t="s">
        <v>2658</v>
      </c>
      <c r="E6070" s="11" t="s">
        <v>18401</v>
      </c>
      <c r="F6070" s="6">
        <v>490975</v>
      </c>
      <c r="G6070" s="6" t="s">
        <v>16</v>
      </c>
      <c r="H6070" s="16">
        <v>21249596.568</v>
      </c>
      <c r="I6070" s="12">
        <v>44199</v>
      </c>
      <c r="J6070" s="12">
        <v>44318</v>
      </c>
      <c r="K6070" s="15">
        <v>0</v>
      </c>
      <c r="L6070" s="13" t="s">
        <v>15</v>
      </c>
      <c r="M6070" s="7">
        <v>1</v>
      </c>
      <c r="N6070" s="17"/>
    </row>
    <row r="6071" spans="1:14" ht="409.5">
      <c r="A6071" s="6">
        <v>6069</v>
      </c>
      <c r="B6071" s="8" t="s">
        <v>8379</v>
      </c>
      <c r="C6071" s="9" t="s">
        <v>18402</v>
      </c>
      <c r="D6071" s="10" t="s">
        <v>5316</v>
      </c>
      <c r="E6071" s="11" t="s">
        <v>8456</v>
      </c>
      <c r="F6071" s="6">
        <v>274922</v>
      </c>
      <c r="G6071" s="6" t="s">
        <v>1666</v>
      </c>
      <c r="H6071" s="16">
        <v>797438075</v>
      </c>
      <c r="I6071" s="12">
        <v>43744</v>
      </c>
      <c r="J6071" s="12" t="s">
        <v>8457</v>
      </c>
      <c r="K6071" s="15">
        <v>396451000</v>
      </c>
      <c r="L6071" s="13" t="s">
        <v>826</v>
      </c>
      <c r="M6071" s="7">
        <v>0.3</v>
      </c>
      <c r="N6071" s="17"/>
    </row>
    <row r="6072" spans="1:14" ht="47.25">
      <c r="A6072" s="6">
        <v>6070</v>
      </c>
      <c r="B6072" s="8" t="s">
        <v>8379</v>
      </c>
      <c r="C6072" s="9" t="s">
        <v>8461</v>
      </c>
      <c r="D6072" s="10" t="s">
        <v>5316</v>
      </c>
      <c r="E6072" s="11" t="s">
        <v>8462</v>
      </c>
      <c r="F6072" s="6">
        <v>108639</v>
      </c>
      <c r="G6072" s="6" t="s">
        <v>2665</v>
      </c>
      <c r="H6072" s="16">
        <v>14161000</v>
      </c>
      <c r="I6072" s="12" t="s">
        <v>8463</v>
      </c>
      <c r="J6072" s="12" t="s">
        <v>8410</v>
      </c>
      <c r="K6072" s="15">
        <v>0</v>
      </c>
      <c r="L6072" s="13" t="s">
        <v>15</v>
      </c>
      <c r="M6072" s="7">
        <v>1</v>
      </c>
      <c r="N6072" s="17" t="s">
        <v>18403</v>
      </c>
    </row>
    <row r="6073" spans="1:14" ht="63">
      <c r="A6073" s="6">
        <v>6071</v>
      </c>
      <c r="B6073" s="8" t="s">
        <v>8379</v>
      </c>
      <c r="C6073" s="9" t="s">
        <v>18404</v>
      </c>
      <c r="D6073" s="10" t="s">
        <v>8464</v>
      </c>
      <c r="E6073" s="11" t="s">
        <v>8465</v>
      </c>
      <c r="F6073" s="6">
        <v>363626</v>
      </c>
      <c r="G6073" s="6" t="s">
        <v>2665</v>
      </c>
      <c r="H6073" s="16">
        <v>11943000</v>
      </c>
      <c r="I6073" s="12" t="s">
        <v>8466</v>
      </c>
      <c r="J6073" s="12" t="s">
        <v>8467</v>
      </c>
      <c r="K6073" s="15">
        <v>0</v>
      </c>
      <c r="L6073" s="13" t="s">
        <v>15</v>
      </c>
      <c r="M6073" s="7">
        <v>1</v>
      </c>
      <c r="N6073" s="17"/>
    </row>
    <row r="6074" spans="1:14" ht="267.75">
      <c r="A6074" s="6">
        <v>6072</v>
      </c>
      <c r="B6074" s="8" t="s">
        <v>8379</v>
      </c>
      <c r="C6074" s="9" t="s">
        <v>8468</v>
      </c>
      <c r="D6074" s="10" t="s">
        <v>8469</v>
      </c>
      <c r="E6074" s="11" t="s">
        <v>8470</v>
      </c>
      <c r="F6074" s="6">
        <v>284929</v>
      </c>
      <c r="G6074" s="6" t="s">
        <v>8386</v>
      </c>
      <c r="H6074" s="16">
        <v>19916638.715</v>
      </c>
      <c r="I6074" s="12" t="s">
        <v>8471</v>
      </c>
      <c r="J6074" s="12" t="s">
        <v>8472</v>
      </c>
      <c r="K6074" s="15">
        <v>13230000</v>
      </c>
      <c r="L6074" s="13" t="s">
        <v>15</v>
      </c>
      <c r="M6074" s="7">
        <v>1</v>
      </c>
      <c r="N6074" s="17"/>
    </row>
    <row r="6075" spans="1:14" ht="299.25">
      <c r="A6075" s="6">
        <v>6073</v>
      </c>
      <c r="B6075" s="8" t="s">
        <v>8379</v>
      </c>
      <c r="C6075" s="9" t="s">
        <v>18405</v>
      </c>
      <c r="D6075" s="10" t="s">
        <v>8469</v>
      </c>
      <c r="E6075" s="11" t="s">
        <v>8473</v>
      </c>
      <c r="F6075" s="6">
        <v>426703</v>
      </c>
      <c r="G6075" s="6" t="s">
        <v>8386</v>
      </c>
      <c r="H6075" s="16">
        <v>16570186.244000001</v>
      </c>
      <c r="I6075" s="12">
        <v>43837</v>
      </c>
      <c r="J6075" s="12">
        <v>44323</v>
      </c>
      <c r="K6075" s="15">
        <v>0</v>
      </c>
      <c r="L6075" s="13" t="s">
        <v>15</v>
      </c>
      <c r="M6075" s="7">
        <v>1</v>
      </c>
      <c r="N6075" s="17"/>
    </row>
    <row r="6076" spans="1:14" ht="110.25">
      <c r="A6076" s="6">
        <v>6074</v>
      </c>
      <c r="B6076" s="8" t="s">
        <v>8379</v>
      </c>
      <c r="C6076" s="9" t="s">
        <v>18406</v>
      </c>
      <c r="D6076" s="10" t="s">
        <v>8469</v>
      </c>
      <c r="E6076" s="11" t="s">
        <v>8474</v>
      </c>
      <c r="F6076" s="6">
        <v>449407</v>
      </c>
      <c r="G6076" s="6" t="s">
        <v>8386</v>
      </c>
      <c r="H6076" s="16">
        <v>29922214.840999998</v>
      </c>
      <c r="I6076" s="12">
        <v>43837</v>
      </c>
      <c r="J6076" s="12">
        <v>44682</v>
      </c>
      <c r="K6076" s="15">
        <v>0</v>
      </c>
      <c r="L6076" s="13" t="s">
        <v>15</v>
      </c>
      <c r="M6076" s="7">
        <v>1</v>
      </c>
      <c r="N6076" s="17"/>
    </row>
    <row r="6077" spans="1:14" ht="74.25">
      <c r="A6077" s="6">
        <v>6075</v>
      </c>
      <c r="B6077" s="8" t="s">
        <v>8379</v>
      </c>
      <c r="C6077" s="9" t="s">
        <v>8475</v>
      </c>
      <c r="D6077" s="10" t="s">
        <v>8469</v>
      </c>
      <c r="E6077" s="11" t="s">
        <v>8476</v>
      </c>
      <c r="F6077" s="6">
        <v>490976</v>
      </c>
      <c r="G6077" s="6" t="s">
        <v>2521</v>
      </c>
      <c r="H6077" s="16">
        <v>11160003.039999999</v>
      </c>
      <c r="I6077" s="12" t="s">
        <v>8477</v>
      </c>
      <c r="J6077" s="12" t="s">
        <v>8478</v>
      </c>
      <c r="K6077" s="15">
        <v>4183436</v>
      </c>
      <c r="L6077" s="13" t="s">
        <v>15</v>
      </c>
      <c r="M6077" s="7">
        <v>1</v>
      </c>
      <c r="N6077" s="17"/>
    </row>
    <row r="6078" spans="1:14" ht="74.25">
      <c r="A6078" s="6">
        <v>6076</v>
      </c>
      <c r="B6078" s="8" t="s">
        <v>8379</v>
      </c>
      <c r="C6078" s="9" t="s">
        <v>8475</v>
      </c>
      <c r="D6078" s="10" t="s">
        <v>8469</v>
      </c>
      <c r="E6078" s="11" t="s">
        <v>18407</v>
      </c>
      <c r="F6078" s="6">
        <v>490976</v>
      </c>
      <c r="G6078" s="6" t="s">
        <v>16</v>
      </c>
      <c r="H6078" s="16">
        <v>15724853.118000001</v>
      </c>
      <c r="I6078" s="12">
        <v>44199</v>
      </c>
      <c r="J6078" s="12">
        <v>44318</v>
      </c>
      <c r="K6078" s="15">
        <v>0</v>
      </c>
      <c r="L6078" s="13" t="s">
        <v>15</v>
      </c>
      <c r="M6078" s="7">
        <v>1</v>
      </c>
      <c r="N6078" s="17"/>
    </row>
    <row r="6079" spans="1:14" ht="173.25">
      <c r="A6079" s="6">
        <v>6077</v>
      </c>
      <c r="B6079" s="8" t="s">
        <v>8379</v>
      </c>
      <c r="C6079" s="9" t="s">
        <v>8479</v>
      </c>
      <c r="D6079" s="10" t="s">
        <v>8480</v>
      </c>
      <c r="E6079" s="11" t="s">
        <v>8481</v>
      </c>
      <c r="F6079" s="6">
        <v>336526</v>
      </c>
      <c r="G6079" s="6" t="s">
        <v>8386</v>
      </c>
      <c r="H6079" s="16">
        <v>15156092.800000001</v>
      </c>
      <c r="I6079" s="12" t="s">
        <v>8482</v>
      </c>
      <c r="J6079" s="12" t="s">
        <v>18408</v>
      </c>
      <c r="K6079" s="15">
        <v>0</v>
      </c>
      <c r="L6079" s="13" t="s">
        <v>14</v>
      </c>
      <c r="M6079" s="7">
        <v>1</v>
      </c>
      <c r="N6079" s="17"/>
    </row>
    <row r="6080" spans="1:14" ht="173.25">
      <c r="A6080" s="6">
        <v>6078</v>
      </c>
      <c r="B6080" s="8" t="s">
        <v>8379</v>
      </c>
      <c r="C6080" s="9" t="s">
        <v>8483</v>
      </c>
      <c r="D6080" s="10" t="s">
        <v>7139</v>
      </c>
      <c r="E6080" s="11" t="s">
        <v>8481</v>
      </c>
      <c r="F6080" s="6">
        <v>336526</v>
      </c>
      <c r="G6080" s="6" t="s">
        <v>8386</v>
      </c>
      <c r="H6080" s="16">
        <v>15156092.800000001</v>
      </c>
      <c r="I6080" s="12" t="s">
        <v>8482</v>
      </c>
      <c r="J6080" s="12" t="s">
        <v>18408</v>
      </c>
      <c r="K6080" s="15">
        <v>0</v>
      </c>
      <c r="L6080" s="13" t="s">
        <v>14</v>
      </c>
      <c r="M6080" s="7">
        <v>0.51</v>
      </c>
      <c r="N6080" s="17"/>
    </row>
    <row r="6081" spans="1:14" ht="173.25">
      <c r="A6081" s="6">
        <v>6079</v>
      </c>
      <c r="B6081" s="8" t="s">
        <v>8379</v>
      </c>
      <c r="C6081" s="9" t="s">
        <v>8484</v>
      </c>
      <c r="D6081" s="10" t="s">
        <v>8485</v>
      </c>
      <c r="E6081" s="11" t="s">
        <v>8481</v>
      </c>
      <c r="F6081" s="6">
        <v>336526</v>
      </c>
      <c r="G6081" s="6" t="s">
        <v>8386</v>
      </c>
      <c r="H6081" s="16">
        <v>15156092.800000001</v>
      </c>
      <c r="I6081" s="12" t="s">
        <v>8482</v>
      </c>
      <c r="J6081" s="12" t="s">
        <v>18408</v>
      </c>
      <c r="K6081" s="15">
        <v>0</v>
      </c>
      <c r="L6081" s="13" t="s">
        <v>14</v>
      </c>
      <c r="M6081" s="7">
        <v>0.49</v>
      </c>
      <c r="N6081" s="17"/>
    </row>
    <row r="6082" spans="1:14" ht="189">
      <c r="A6082" s="6">
        <v>6080</v>
      </c>
      <c r="B6082" s="8" t="s">
        <v>8379</v>
      </c>
      <c r="C6082" s="9" t="s">
        <v>8486</v>
      </c>
      <c r="D6082" s="10" t="s">
        <v>8480</v>
      </c>
      <c r="E6082" s="11" t="s">
        <v>8487</v>
      </c>
      <c r="F6082" s="6">
        <v>336527</v>
      </c>
      <c r="G6082" s="6" t="s">
        <v>8386</v>
      </c>
      <c r="H6082" s="16">
        <v>26940634.579</v>
      </c>
      <c r="I6082" s="12" t="s">
        <v>8388</v>
      </c>
      <c r="J6082" s="12" t="s">
        <v>8488</v>
      </c>
      <c r="K6082" s="15">
        <v>0</v>
      </c>
      <c r="L6082" s="13" t="s">
        <v>826</v>
      </c>
      <c r="M6082" s="7">
        <v>1</v>
      </c>
      <c r="N6082" s="17"/>
    </row>
    <row r="6083" spans="1:14" ht="189">
      <c r="A6083" s="6">
        <v>6081</v>
      </c>
      <c r="B6083" s="8" t="s">
        <v>8379</v>
      </c>
      <c r="C6083" s="9" t="s">
        <v>8483</v>
      </c>
      <c r="D6083" s="10" t="s">
        <v>7139</v>
      </c>
      <c r="E6083" s="11" t="s">
        <v>8487</v>
      </c>
      <c r="F6083" s="6">
        <v>336527</v>
      </c>
      <c r="G6083" s="6" t="s">
        <v>8386</v>
      </c>
      <c r="H6083" s="16">
        <v>26940634.579</v>
      </c>
      <c r="I6083" s="12" t="s">
        <v>8388</v>
      </c>
      <c r="J6083" s="12" t="s">
        <v>8488</v>
      </c>
      <c r="K6083" s="15">
        <v>0</v>
      </c>
      <c r="L6083" s="13" t="s">
        <v>826</v>
      </c>
      <c r="M6083" s="7">
        <v>0.51</v>
      </c>
      <c r="N6083" s="17"/>
    </row>
    <row r="6084" spans="1:14" ht="189">
      <c r="A6084" s="6">
        <v>6082</v>
      </c>
      <c r="B6084" s="8" t="s">
        <v>8379</v>
      </c>
      <c r="C6084" s="9" t="s">
        <v>8484</v>
      </c>
      <c r="D6084" s="10" t="s">
        <v>8485</v>
      </c>
      <c r="E6084" s="11" t="s">
        <v>8487</v>
      </c>
      <c r="F6084" s="6">
        <v>336527</v>
      </c>
      <c r="G6084" s="6" t="s">
        <v>8386</v>
      </c>
      <c r="H6084" s="16">
        <v>26940634.579</v>
      </c>
      <c r="I6084" s="12" t="s">
        <v>8388</v>
      </c>
      <c r="J6084" s="12" t="s">
        <v>8488</v>
      </c>
      <c r="K6084" s="15">
        <v>0</v>
      </c>
      <c r="L6084" s="13" t="s">
        <v>826</v>
      </c>
      <c r="M6084" s="7">
        <v>0.49</v>
      </c>
      <c r="N6084" s="17"/>
    </row>
    <row r="6085" spans="1:14" ht="173.25">
      <c r="A6085" s="6">
        <v>6083</v>
      </c>
      <c r="B6085" s="8" t="s">
        <v>8379</v>
      </c>
      <c r="C6085" s="9" t="s">
        <v>8489</v>
      </c>
      <c r="D6085" s="10" t="s">
        <v>8480</v>
      </c>
      <c r="E6085" s="11" t="s">
        <v>8490</v>
      </c>
      <c r="F6085" s="6">
        <v>338313</v>
      </c>
      <c r="G6085" s="6" t="s">
        <v>8386</v>
      </c>
      <c r="H6085" s="16">
        <v>26890778.098000001</v>
      </c>
      <c r="I6085" s="12" t="s">
        <v>8491</v>
      </c>
      <c r="J6085" s="12" t="s">
        <v>8492</v>
      </c>
      <c r="K6085" s="15">
        <v>0</v>
      </c>
      <c r="L6085" s="13" t="s">
        <v>826</v>
      </c>
      <c r="M6085" s="7">
        <v>1</v>
      </c>
      <c r="N6085" s="17"/>
    </row>
    <row r="6086" spans="1:14" ht="173.25">
      <c r="A6086" s="6">
        <v>6084</v>
      </c>
      <c r="B6086" s="8" t="s">
        <v>8379</v>
      </c>
      <c r="C6086" s="9" t="s">
        <v>8483</v>
      </c>
      <c r="D6086" s="10" t="s">
        <v>7139</v>
      </c>
      <c r="E6086" s="11" t="s">
        <v>8490</v>
      </c>
      <c r="F6086" s="6">
        <v>338313</v>
      </c>
      <c r="G6086" s="6" t="s">
        <v>8386</v>
      </c>
      <c r="H6086" s="16">
        <v>26890778.098000001</v>
      </c>
      <c r="I6086" s="12" t="s">
        <v>8491</v>
      </c>
      <c r="J6086" s="12" t="s">
        <v>8492</v>
      </c>
      <c r="K6086" s="15">
        <v>0</v>
      </c>
      <c r="L6086" s="13" t="s">
        <v>826</v>
      </c>
      <c r="M6086" s="7">
        <v>0.51</v>
      </c>
      <c r="N6086" s="17"/>
    </row>
    <row r="6087" spans="1:14" ht="173.25">
      <c r="A6087" s="6">
        <v>6085</v>
      </c>
      <c r="B6087" s="8" t="s">
        <v>8379</v>
      </c>
      <c r="C6087" s="9" t="s">
        <v>8484</v>
      </c>
      <c r="D6087" s="10" t="s">
        <v>8485</v>
      </c>
      <c r="E6087" s="11" t="s">
        <v>8490</v>
      </c>
      <c r="F6087" s="6">
        <v>338313</v>
      </c>
      <c r="G6087" s="6" t="s">
        <v>8386</v>
      </c>
      <c r="H6087" s="16">
        <v>26890778.098000001</v>
      </c>
      <c r="I6087" s="12" t="s">
        <v>8491</v>
      </c>
      <c r="J6087" s="12" t="s">
        <v>8492</v>
      </c>
      <c r="K6087" s="15">
        <v>0</v>
      </c>
      <c r="L6087" s="13" t="s">
        <v>826</v>
      </c>
      <c r="M6087" s="7">
        <v>0.49</v>
      </c>
      <c r="N6087" s="17"/>
    </row>
    <row r="6088" spans="1:14" ht="220.5">
      <c r="A6088" s="6">
        <v>6086</v>
      </c>
      <c r="B6088" s="8" t="s">
        <v>8379</v>
      </c>
      <c r="C6088" s="9" t="s">
        <v>8493</v>
      </c>
      <c r="D6088" s="10" t="s">
        <v>8480</v>
      </c>
      <c r="E6088" s="11" t="s">
        <v>8494</v>
      </c>
      <c r="F6088" s="6">
        <v>363613</v>
      </c>
      <c r="G6088" s="6" t="s">
        <v>8386</v>
      </c>
      <c r="H6088" s="16">
        <v>18485161.800000001</v>
      </c>
      <c r="I6088" s="12" t="s">
        <v>8495</v>
      </c>
      <c r="J6088" s="12" t="s">
        <v>8496</v>
      </c>
      <c r="K6088" s="15">
        <v>0</v>
      </c>
      <c r="L6088" s="13" t="s">
        <v>826</v>
      </c>
      <c r="M6088" s="7">
        <v>1</v>
      </c>
      <c r="N6088" s="17"/>
    </row>
    <row r="6089" spans="1:14" ht="220.5">
      <c r="A6089" s="6">
        <v>6087</v>
      </c>
      <c r="B6089" s="8" t="s">
        <v>8379</v>
      </c>
      <c r="C6089" s="9" t="s">
        <v>8483</v>
      </c>
      <c r="D6089" s="10" t="s">
        <v>7139</v>
      </c>
      <c r="E6089" s="11" t="s">
        <v>8494</v>
      </c>
      <c r="F6089" s="6">
        <v>363613</v>
      </c>
      <c r="G6089" s="6" t="s">
        <v>8386</v>
      </c>
      <c r="H6089" s="16">
        <v>18485161.800000001</v>
      </c>
      <c r="I6089" s="12" t="s">
        <v>8495</v>
      </c>
      <c r="J6089" s="12" t="s">
        <v>8496</v>
      </c>
      <c r="K6089" s="15">
        <v>0</v>
      </c>
      <c r="L6089" s="13" t="s">
        <v>826</v>
      </c>
      <c r="M6089" s="7">
        <v>0.51</v>
      </c>
      <c r="N6089" s="17"/>
    </row>
    <row r="6090" spans="1:14" ht="220.5">
      <c r="A6090" s="6">
        <v>6088</v>
      </c>
      <c r="B6090" s="8" t="s">
        <v>8379</v>
      </c>
      <c r="C6090" s="9" t="s">
        <v>8484</v>
      </c>
      <c r="D6090" s="10" t="s">
        <v>8485</v>
      </c>
      <c r="E6090" s="11" t="s">
        <v>8494</v>
      </c>
      <c r="F6090" s="6">
        <v>363613</v>
      </c>
      <c r="G6090" s="6" t="s">
        <v>8386</v>
      </c>
      <c r="H6090" s="16">
        <v>18485161.800000001</v>
      </c>
      <c r="I6090" s="12" t="s">
        <v>8495</v>
      </c>
      <c r="J6090" s="12" t="s">
        <v>8496</v>
      </c>
      <c r="K6090" s="15">
        <v>0</v>
      </c>
      <c r="L6090" s="13" t="s">
        <v>826</v>
      </c>
      <c r="M6090" s="7">
        <v>0.49</v>
      </c>
      <c r="N6090" s="17"/>
    </row>
    <row r="6091" spans="1:14" ht="173.25">
      <c r="A6091" s="6">
        <v>6089</v>
      </c>
      <c r="B6091" s="8" t="s">
        <v>8379</v>
      </c>
      <c r="C6091" s="9" t="s">
        <v>8497</v>
      </c>
      <c r="D6091" s="10" t="s">
        <v>8480</v>
      </c>
      <c r="E6091" s="11" t="s">
        <v>8498</v>
      </c>
      <c r="F6091" s="6">
        <v>363614</v>
      </c>
      <c r="G6091" s="6" t="s">
        <v>8386</v>
      </c>
      <c r="H6091" s="16">
        <v>17419609.600000001</v>
      </c>
      <c r="I6091" s="12" t="s">
        <v>8495</v>
      </c>
      <c r="J6091" s="12" t="s">
        <v>8499</v>
      </c>
      <c r="K6091" s="15">
        <v>0</v>
      </c>
      <c r="L6091" s="13" t="s">
        <v>14</v>
      </c>
      <c r="M6091" s="7">
        <v>1</v>
      </c>
      <c r="N6091" s="17"/>
    </row>
    <row r="6092" spans="1:14" ht="173.25">
      <c r="A6092" s="6">
        <v>6090</v>
      </c>
      <c r="B6092" s="8" t="s">
        <v>8379</v>
      </c>
      <c r="C6092" s="9" t="s">
        <v>8483</v>
      </c>
      <c r="D6092" s="10" t="s">
        <v>7139</v>
      </c>
      <c r="E6092" s="11" t="s">
        <v>8498</v>
      </c>
      <c r="F6092" s="6">
        <v>363614</v>
      </c>
      <c r="G6092" s="6" t="s">
        <v>8386</v>
      </c>
      <c r="H6092" s="16">
        <v>17419609.600000001</v>
      </c>
      <c r="I6092" s="12" t="s">
        <v>8495</v>
      </c>
      <c r="J6092" s="12" t="s">
        <v>8499</v>
      </c>
      <c r="K6092" s="15">
        <v>0</v>
      </c>
      <c r="L6092" s="13" t="s">
        <v>14</v>
      </c>
      <c r="M6092" s="7">
        <v>0.51</v>
      </c>
      <c r="N6092" s="17"/>
    </row>
    <row r="6093" spans="1:14" ht="173.25">
      <c r="A6093" s="6">
        <v>6091</v>
      </c>
      <c r="B6093" s="8" t="s">
        <v>8379</v>
      </c>
      <c r="C6093" s="9" t="s">
        <v>8484</v>
      </c>
      <c r="D6093" s="10" t="s">
        <v>8485</v>
      </c>
      <c r="E6093" s="11" t="s">
        <v>8498</v>
      </c>
      <c r="F6093" s="6">
        <v>363614</v>
      </c>
      <c r="G6093" s="6" t="s">
        <v>8386</v>
      </c>
      <c r="H6093" s="16">
        <v>17419609.600000001</v>
      </c>
      <c r="I6093" s="12" t="s">
        <v>8495</v>
      </c>
      <c r="J6093" s="12" t="s">
        <v>8499</v>
      </c>
      <c r="K6093" s="15">
        <v>0</v>
      </c>
      <c r="L6093" s="13" t="s">
        <v>14</v>
      </c>
      <c r="M6093" s="7">
        <v>0.49</v>
      </c>
      <c r="N6093" s="17"/>
    </row>
    <row r="6094" spans="1:14" ht="63">
      <c r="A6094" s="6">
        <v>6092</v>
      </c>
      <c r="B6094" s="8" t="s">
        <v>8379</v>
      </c>
      <c r="C6094" s="9" t="s">
        <v>8500</v>
      </c>
      <c r="D6094" s="10" t="s">
        <v>8480</v>
      </c>
      <c r="E6094" s="11" t="s">
        <v>8501</v>
      </c>
      <c r="F6094" s="6">
        <v>338316</v>
      </c>
      <c r="G6094" s="6" t="s">
        <v>8502</v>
      </c>
      <c r="H6094" s="16">
        <v>32403000</v>
      </c>
      <c r="I6094" s="12" t="s">
        <v>8388</v>
      </c>
      <c r="J6094" s="12" t="s">
        <v>8503</v>
      </c>
      <c r="K6094" s="15">
        <v>13942000</v>
      </c>
      <c r="L6094" s="13" t="s">
        <v>826</v>
      </c>
      <c r="M6094" s="7">
        <v>1</v>
      </c>
      <c r="N6094" s="17"/>
    </row>
    <row r="6095" spans="1:14" ht="110.25">
      <c r="A6095" s="6">
        <v>6093</v>
      </c>
      <c r="B6095" s="8" t="s">
        <v>8379</v>
      </c>
      <c r="C6095" s="9" t="s">
        <v>8483</v>
      </c>
      <c r="D6095" s="10" t="s">
        <v>7139</v>
      </c>
      <c r="E6095" s="11" t="s">
        <v>8501</v>
      </c>
      <c r="F6095" s="6">
        <v>338316</v>
      </c>
      <c r="G6095" s="6" t="s">
        <v>8502</v>
      </c>
      <c r="H6095" s="16">
        <v>32403000</v>
      </c>
      <c r="I6095" s="12" t="s">
        <v>8388</v>
      </c>
      <c r="J6095" s="12" t="s">
        <v>8503</v>
      </c>
      <c r="K6095" s="15">
        <v>13942000</v>
      </c>
      <c r="L6095" s="13" t="s">
        <v>826</v>
      </c>
      <c r="M6095" s="7">
        <v>0.51</v>
      </c>
      <c r="N6095" s="17"/>
    </row>
    <row r="6096" spans="1:14" ht="63">
      <c r="A6096" s="6">
        <v>6094</v>
      </c>
      <c r="B6096" s="8" t="s">
        <v>8379</v>
      </c>
      <c r="C6096" s="9" t="s">
        <v>8484</v>
      </c>
      <c r="D6096" s="10" t="s">
        <v>8485</v>
      </c>
      <c r="E6096" s="11" t="s">
        <v>8501</v>
      </c>
      <c r="F6096" s="6">
        <v>338316</v>
      </c>
      <c r="G6096" s="6" t="s">
        <v>8502</v>
      </c>
      <c r="H6096" s="16">
        <v>32403000</v>
      </c>
      <c r="I6096" s="12" t="s">
        <v>8388</v>
      </c>
      <c r="J6096" s="12" t="s">
        <v>8503</v>
      </c>
      <c r="K6096" s="15">
        <v>13942000</v>
      </c>
      <c r="L6096" s="13" t="s">
        <v>826</v>
      </c>
      <c r="M6096" s="7">
        <v>0.49</v>
      </c>
      <c r="N6096" s="17"/>
    </row>
    <row r="6097" spans="1:14" ht="31.5">
      <c r="A6097" s="6">
        <v>6095</v>
      </c>
      <c r="B6097" s="8" t="s">
        <v>8379</v>
      </c>
      <c r="C6097" s="9" t="s">
        <v>8504</v>
      </c>
      <c r="D6097" s="10" t="s">
        <v>8505</v>
      </c>
      <c r="E6097" s="11" t="s">
        <v>8506</v>
      </c>
      <c r="F6097" s="6">
        <v>383490</v>
      </c>
      <c r="G6097" s="6" t="s">
        <v>1493</v>
      </c>
      <c r="H6097" s="16">
        <v>4029277.5</v>
      </c>
      <c r="I6097" s="12" t="s">
        <v>8507</v>
      </c>
      <c r="J6097" s="12" t="s">
        <v>8508</v>
      </c>
      <c r="K6097" s="15">
        <v>816860</v>
      </c>
      <c r="L6097" s="13" t="s">
        <v>15</v>
      </c>
      <c r="M6097" s="7">
        <v>1</v>
      </c>
      <c r="N6097" s="17"/>
    </row>
    <row r="6098" spans="1:14" ht="31.5">
      <c r="A6098" s="6">
        <v>6096</v>
      </c>
      <c r="B6098" s="8" t="s">
        <v>8379</v>
      </c>
      <c r="C6098" s="9" t="s">
        <v>8509</v>
      </c>
      <c r="D6098" s="10" t="s">
        <v>8510</v>
      </c>
      <c r="E6098" s="11" t="s">
        <v>8511</v>
      </c>
      <c r="F6098" s="6">
        <v>383491</v>
      </c>
      <c r="G6098" s="6" t="s">
        <v>1493</v>
      </c>
      <c r="H6098" s="16">
        <v>6197328</v>
      </c>
      <c r="I6098" s="12" t="s">
        <v>8512</v>
      </c>
      <c r="J6098" s="12" t="s">
        <v>8513</v>
      </c>
      <c r="K6098" s="15">
        <v>2022160</v>
      </c>
      <c r="L6098" s="13" t="s">
        <v>15</v>
      </c>
      <c r="M6098" s="7">
        <v>1</v>
      </c>
      <c r="N6098" s="17"/>
    </row>
    <row r="6099" spans="1:14" ht="315">
      <c r="A6099" s="6">
        <v>6097</v>
      </c>
      <c r="B6099" s="8" t="s">
        <v>8379</v>
      </c>
      <c r="C6099" s="9" t="s">
        <v>8514</v>
      </c>
      <c r="D6099" s="10" t="s">
        <v>8515</v>
      </c>
      <c r="E6099" s="11" t="s">
        <v>8516</v>
      </c>
      <c r="F6099" s="6">
        <v>284931</v>
      </c>
      <c r="G6099" s="6" t="s">
        <v>8386</v>
      </c>
      <c r="H6099" s="16">
        <v>19999868.065000001</v>
      </c>
      <c r="I6099" s="12" t="s">
        <v>8517</v>
      </c>
      <c r="J6099" s="12" t="s">
        <v>586</v>
      </c>
      <c r="K6099" s="15">
        <v>13010977</v>
      </c>
      <c r="L6099" s="13" t="s">
        <v>15</v>
      </c>
      <c r="M6099" s="7">
        <v>1</v>
      </c>
      <c r="N6099" s="17"/>
    </row>
    <row r="6100" spans="1:14" ht="157.5">
      <c r="A6100" s="6">
        <v>6098</v>
      </c>
      <c r="B6100" s="8" t="s">
        <v>8379</v>
      </c>
      <c r="C6100" s="9" t="s">
        <v>8518</v>
      </c>
      <c r="D6100" s="10" t="s">
        <v>8515</v>
      </c>
      <c r="E6100" s="11" t="s">
        <v>8519</v>
      </c>
      <c r="F6100" s="6">
        <v>284932</v>
      </c>
      <c r="G6100" s="6" t="s">
        <v>8386</v>
      </c>
      <c r="H6100" s="16">
        <v>18821282.600000001</v>
      </c>
      <c r="I6100" s="12" t="s">
        <v>8517</v>
      </c>
      <c r="J6100" s="12" t="s">
        <v>8472</v>
      </c>
      <c r="K6100" s="15">
        <v>680600</v>
      </c>
      <c r="L6100" s="13" t="s">
        <v>15</v>
      </c>
      <c r="M6100" s="7">
        <v>1</v>
      </c>
      <c r="N6100" s="17"/>
    </row>
    <row r="6101" spans="1:14" ht="78.75">
      <c r="A6101" s="6">
        <v>6099</v>
      </c>
      <c r="B6101" s="8" t="s">
        <v>8379</v>
      </c>
      <c r="C6101" s="9" t="s">
        <v>8520</v>
      </c>
      <c r="D6101" s="10" t="s">
        <v>8521</v>
      </c>
      <c r="E6101" s="11" t="s">
        <v>8522</v>
      </c>
      <c r="F6101" s="6">
        <v>419415</v>
      </c>
      <c r="G6101" s="6" t="s">
        <v>8386</v>
      </c>
      <c r="H6101" s="16">
        <v>37333792.593000002</v>
      </c>
      <c r="I6101" s="12" t="s">
        <v>8523</v>
      </c>
      <c r="J6101" s="12" t="s">
        <v>8524</v>
      </c>
      <c r="K6101" s="15">
        <v>5713000</v>
      </c>
      <c r="L6101" s="13" t="s">
        <v>15</v>
      </c>
      <c r="M6101" s="7">
        <v>1</v>
      </c>
      <c r="N6101" s="17"/>
    </row>
    <row r="6102" spans="1:14" ht="110.25">
      <c r="A6102" s="6">
        <v>6100</v>
      </c>
      <c r="B6102" s="8" t="s">
        <v>8379</v>
      </c>
      <c r="C6102" s="9" t="s">
        <v>8520</v>
      </c>
      <c r="D6102" s="10" t="s">
        <v>8521</v>
      </c>
      <c r="E6102" s="11" t="s">
        <v>8525</v>
      </c>
      <c r="F6102" s="6">
        <v>419415</v>
      </c>
      <c r="G6102" s="6" t="s">
        <v>8386</v>
      </c>
      <c r="H6102" s="16">
        <v>20880001.556000002</v>
      </c>
      <c r="I6102" s="12" t="s">
        <v>8383</v>
      </c>
      <c r="J6102" s="12">
        <v>44328</v>
      </c>
      <c r="K6102" s="15">
        <v>4443000</v>
      </c>
      <c r="L6102" s="13" t="s">
        <v>15</v>
      </c>
      <c r="M6102" s="7">
        <v>1</v>
      </c>
      <c r="N6102" s="17"/>
    </row>
    <row r="6103" spans="1:14" ht="63">
      <c r="A6103" s="6">
        <v>6101</v>
      </c>
      <c r="B6103" s="8" t="s">
        <v>8379</v>
      </c>
      <c r="C6103" s="9" t="s">
        <v>8526</v>
      </c>
      <c r="D6103" s="10" t="s">
        <v>8521</v>
      </c>
      <c r="E6103" s="11" t="s">
        <v>8527</v>
      </c>
      <c r="F6103" s="6">
        <v>449722</v>
      </c>
      <c r="G6103" s="6" t="s">
        <v>8386</v>
      </c>
      <c r="H6103" s="16">
        <v>24344494.125</v>
      </c>
      <c r="I6103" s="12" t="s">
        <v>8402</v>
      </c>
      <c r="J6103" s="12" t="s">
        <v>8406</v>
      </c>
      <c r="K6103" s="15">
        <v>0</v>
      </c>
      <c r="L6103" s="13" t="s">
        <v>15</v>
      </c>
      <c r="M6103" s="7">
        <v>1</v>
      </c>
      <c r="N6103" s="17"/>
    </row>
    <row r="6104" spans="1:14" ht="78.75">
      <c r="A6104" s="6">
        <v>6102</v>
      </c>
      <c r="B6104" s="8" t="s">
        <v>8379</v>
      </c>
      <c r="C6104" s="9" t="s">
        <v>18409</v>
      </c>
      <c r="D6104" s="10" t="s">
        <v>8528</v>
      </c>
      <c r="E6104" s="11" t="s">
        <v>8529</v>
      </c>
      <c r="F6104" s="6">
        <v>336523</v>
      </c>
      <c r="G6104" s="6" t="s">
        <v>8386</v>
      </c>
      <c r="H6104" s="16">
        <v>8825288.1500000004</v>
      </c>
      <c r="I6104" s="12">
        <v>43475</v>
      </c>
      <c r="J6104" s="12">
        <v>44231</v>
      </c>
      <c r="K6104" s="15">
        <v>634000</v>
      </c>
      <c r="L6104" s="13" t="s">
        <v>15</v>
      </c>
      <c r="M6104" s="7">
        <v>1</v>
      </c>
      <c r="N6104" s="17"/>
    </row>
    <row r="6105" spans="1:14" ht="173.25">
      <c r="A6105" s="6">
        <v>6103</v>
      </c>
      <c r="B6105" s="8" t="s">
        <v>8379</v>
      </c>
      <c r="C6105" s="9" t="s">
        <v>8530</v>
      </c>
      <c r="D6105" s="10" t="s">
        <v>8531</v>
      </c>
      <c r="E6105" s="11" t="s">
        <v>8532</v>
      </c>
      <c r="F6105" s="6">
        <v>336524</v>
      </c>
      <c r="G6105" s="6" t="s">
        <v>8386</v>
      </c>
      <c r="H6105" s="16">
        <v>11118637.550000001</v>
      </c>
      <c r="I6105" s="12" t="s">
        <v>8533</v>
      </c>
      <c r="J6105" s="12">
        <v>44200</v>
      </c>
      <c r="K6105" s="15">
        <v>0</v>
      </c>
      <c r="L6105" s="13" t="s">
        <v>4326</v>
      </c>
      <c r="M6105" s="7">
        <v>1</v>
      </c>
      <c r="N6105" s="17"/>
    </row>
    <row r="6106" spans="1:14" ht="126">
      <c r="A6106" s="6">
        <v>6104</v>
      </c>
      <c r="B6106" s="8" t="s">
        <v>8379</v>
      </c>
      <c r="C6106" s="9" t="s">
        <v>8534</v>
      </c>
      <c r="D6106" s="10" t="s">
        <v>8535</v>
      </c>
      <c r="E6106" s="11" t="s">
        <v>8536</v>
      </c>
      <c r="F6106" s="6">
        <v>363615</v>
      </c>
      <c r="G6106" s="6" t="s">
        <v>8386</v>
      </c>
      <c r="H6106" s="16">
        <v>16747249.971000001</v>
      </c>
      <c r="I6106" s="12" t="s">
        <v>8425</v>
      </c>
      <c r="J6106" s="12" t="s">
        <v>8426</v>
      </c>
      <c r="K6106" s="15">
        <v>5939000</v>
      </c>
      <c r="L6106" s="13" t="s">
        <v>15</v>
      </c>
      <c r="M6106" s="7">
        <v>1</v>
      </c>
      <c r="N6106" s="17"/>
    </row>
    <row r="6107" spans="1:14" ht="63">
      <c r="A6107" s="6">
        <v>6105</v>
      </c>
      <c r="B6107" s="8" t="s">
        <v>8379</v>
      </c>
      <c r="C6107" s="9" t="s">
        <v>8537</v>
      </c>
      <c r="D6107" s="10" t="s">
        <v>8535</v>
      </c>
      <c r="E6107" s="11" t="s">
        <v>8538</v>
      </c>
      <c r="F6107" s="6">
        <v>417249</v>
      </c>
      <c r="G6107" s="6" t="s">
        <v>8386</v>
      </c>
      <c r="H6107" s="16">
        <v>6083316.301</v>
      </c>
      <c r="I6107" s="12" t="s">
        <v>8539</v>
      </c>
      <c r="J6107" s="12" t="s">
        <v>8540</v>
      </c>
      <c r="K6107" s="15">
        <v>215000</v>
      </c>
      <c r="L6107" s="13" t="s">
        <v>15</v>
      </c>
      <c r="M6107" s="7">
        <v>1</v>
      </c>
      <c r="N6107" s="17"/>
    </row>
    <row r="6108" spans="1:14" ht="94.5">
      <c r="A6108" s="6">
        <v>6106</v>
      </c>
      <c r="B6108" s="8" t="s">
        <v>8379</v>
      </c>
      <c r="C6108" s="9" t="s">
        <v>8537</v>
      </c>
      <c r="D6108" s="10" t="s">
        <v>8535</v>
      </c>
      <c r="E6108" s="11" t="s">
        <v>8541</v>
      </c>
      <c r="F6108" s="6">
        <v>465236</v>
      </c>
      <c r="G6108" s="6" t="s">
        <v>2665</v>
      </c>
      <c r="H6108" s="16">
        <v>16194000</v>
      </c>
      <c r="I6108" s="12">
        <v>43992</v>
      </c>
      <c r="J6108" s="12">
        <v>44236</v>
      </c>
      <c r="K6108" s="15">
        <v>0</v>
      </c>
      <c r="L6108" s="13" t="s">
        <v>15</v>
      </c>
      <c r="M6108" s="7">
        <v>1</v>
      </c>
      <c r="N6108" s="17"/>
    </row>
    <row r="6109" spans="1:14" ht="63">
      <c r="A6109" s="6">
        <v>6107</v>
      </c>
      <c r="B6109" s="8" t="s">
        <v>8379</v>
      </c>
      <c r="C6109" s="9" t="s">
        <v>8537</v>
      </c>
      <c r="D6109" s="10" t="s">
        <v>8535</v>
      </c>
      <c r="E6109" s="11" t="s">
        <v>18410</v>
      </c>
      <c r="F6109" s="6">
        <v>496089</v>
      </c>
      <c r="G6109" s="6" t="s">
        <v>16</v>
      </c>
      <c r="H6109" s="16">
        <v>14290182.298</v>
      </c>
      <c r="I6109" s="12">
        <v>44166</v>
      </c>
      <c r="J6109" s="12">
        <v>44287</v>
      </c>
      <c r="K6109" s="15">
        <v>0</v>
      </c>
      <c r="L6109" s="13" t="s">
        <v>15</v>
      </c>
      <c r="M6109" s="7">
        <v>1</v>
      </c>
      <c r="N6109" s="17"/>
    </row>
    <row r="6110" spans="1:14" ht="63">
      <c r="A6110" s="6">
        <v>6108</v>
      </c>
      <c r="B6110" s="8" t="s">
        <v>8379</v>
      </c>
      <c r="C6110" s="9" t="s">
        <v>8537</v>
      </c>
      <c r="D6110" s="10" t="s">
        <v>8535</v>
      </c>
      <c r="E6110" s="11" t="s">
        <v>18411</v>
      </c>
      <c r="F6110" s="6"/>
      <c r="G6110" s="6" t="s">
        <v>16</v>
      </c>
      <c r="H6110" s="16">
        <v>1450486.05</v>
      </c>
      <c r="I6110" s="12">
        <v>44074</v>
      </c>
      <c r="J6110" s="12">
        <v>44134</v>
      </c>
      <c r="K6110" s="15">
        <v>734538</v>
      </c>
      <c r="L6110" s="13" t="s">
        <v>15</v>
      </c>
      <c r="M6110" s="7">
        <v>1</v>
      </c>
      <c r="N6110" s="17"/>
    </row>
    <row r="6111" spans="1:14" ht="63">
      <c r="A6111" s="6">
        <v>6109</v>
      </c>
      <c r="B6111" s="8" t="s">
        <v>8379</v>
      </c>
      <c r="C6111" s="9" t="s">
        <v>8542</v>
      </c>
      <c r="D6111" s="10" t="s">
        <v>8543</v>
      </c>
      <c r="E6111" s="11" t="s">
        <v>8544</v>
      </c>
      <c r="F6111" s="6">
        <v>370198</v>
      </c>
      <c r="G6111" s="6" t="s">
        <v>8386</v>
      </c>
      <c r="H6111" s="16">
        <v>4456990.55</v>
      </c>
      <c r="I6111" s="12" t="s">
        <v>8545</v>
      </c>
      <c r="J6111" s="12" t="s">
        <v>8546</v>
      </c>
      <c r="K6111" s="15">
        <v>0</v>
      </c>
      <c r="L6111" s="13" t="s">
        <v>15</v>
      </c>
      <c r="M6111" s="7">
        <v>1</v>
      </c>
      <c r="N6111" s="17"/>
    </row>
    <row r="6112" spans="1:14" ht="141.75">
      <c r="A6112" s="6">
        <v>6110</v>
      </c>
      <c r="B6112" s="8" t="s">
        <v>8379</v>
      </c>
      <c r="C6112" s="9" t="s">
        <v>8547</v>
      </c>
      <c r="D6112" s="10" t="s">
        <v>8548</v>
      </c>
      <c r="E6112" s="11" t="s">
        <v>8549</v>
      </c>
      <c r="F6112" s="6">
        <v>370199</v>
      </c>
      <c r="G6112" s="6" t="s">
        <v>8386</v>
      </c>
      <c r="H6112" s="16">
        <v>8667926.3499999996</v>
      </c>
      <c r="I6112" s="12" t="s">
        <v>8550</v>
      </c>
      <c r="J6112" s="12">
        <v>44317</v>
      </c>
      <c r="K6112" s="15">
        <v>0</v>
      </c>
      <c r="L6112" s="13" t="s">
        <v>15</v>
      </c>
      <c r="M6112" s="7">
        <v>1</v>
      </c>
      <c r="N6112" s="17"/>
    </row>
    <row r="6113" spans="1:14" ht="94.5">
      <c r="A6113" s="6">
        <v>6111</v>
      </c>
      <c r="B6113" s="8" t="s">
        <v>8379</v>
      </c>
      <c r="C6113" s="9" t="s">
        <v>8551</v>
      </c>
      <c r="D6113" s="10" t="s">
        <v>8548</v>
      </c>
      <c r="E6113" s="11" t="s">
        <v>8552</v>
      </c>
      <c r="F6113" s="6">
        <v>419412</v>
      </c>
      <c r="G6113" s="6" t="s">
        <v>8386</v>
      </c>
      <c r="H6113" s="16">
        <v>7246722.5499999998</v>
      </c>
      <c r="I6113" s="12" t="s">
        <v>4388</v>
      </c>
      <c r="J6113" s="12" t="s">
        <v>8553</v>
      </c>
      <c r="K6113" s="15">
        <v>0</v>
      </c>
      <c r="L6113" s="13" t="s">
        <v>15</v>
      </c>
      <c r="M6113" s="7">
        <v>1</v>
      </c>
      <c r="N6113" s="17"/>
    </row>
    <row r="6114" spans="1:14" ht="94.5">
      <c r="A6114" s="6">
        <v>6112</v>
      </c>
      <c r="B6114" s="8" t="s">
        <v>8379</v>
      </c>
      <c r="C6114" s="9" t="s">
        <v>8554</v>
      </c>
      <c r="D6114" s="10" t="s">
        <v>8555</v>
      </c>
      <c r="E6114" s="11" t="s">
        <v>8556</v>
      </c>
      <c r="F6114" s="6">
        <v>417248</v>
      </c>
      <c r="G6114" s="6" t="s">
        <v>8386</v>
      </c>
      <c r="H6114" s="16">
        <v>6933312.7999999998</v>
      </c>
      <c r="I6114" s="12">
        <v>43865</v>
      </c>
      <c r="J6114" s="12">
        <v>44381</v>
      </c>
      <c r="K6114" s="15">
        <v>310000</v>
      </c>
      <c r="L6114" s="13" t="s">
        <v>15</v>
      </c>
      <c r="M6114" s="7">
        <v>1</v>
      </c>
      <c r="N6114" s="17"/>
    </row>
    <row r="6115" spans="1:14" ht="94.5">
      <c r="A6115" s="6">
        <v>6113</v>
      </c>
      <c r="B6115" s="8" t="s">
        <v>8379</v>
      </c>
      <c r="C6115" s="9" t="s">
        <v>8557</v>
      </c>
      <c r="D6115" s="10" t="s">
        <v>8558</v>
      </c>
      <c r="E6115" s="11" t="s">
        <v>8559</v>
      </c>
      <c r="F6115" s="6">
        <v>419408</v>
      </c>
      <c r="G6115" s="6" t="s">
        <v>8386</v>
      </c>
      <c r="H6115" s="16">
        <v>6227518.8499999996</v>
      </c>
      <c r="I6115" s="12">
        <v>43865</v>
      </c>
      <c r="J6115" s="12">
        <v>44381</v>
      </c>
      <c r="K6115" s="15">
        <v>0</v>
      </c>
      <c r="L6115" s="13" t="s">
        <v>15</v>
      </c>
      <c r="M6115" s="7">
        <v>1</v>
      </c>
      <c r="N6115" s="17"/>
    </row>
    <row r="6116" spans="1:14" ht="90">
      <c r="A6116" s="6">
        <v>6114</v>
      </c>
      <c r="B6116" s="8" t="s">
        <v>8379</v>
      </c>
      <c r="C6116" s="9" t="s">
        <v>8560</v>
      </c>
      <c r="D6116" s="10" t="s">
        <v>8561</v>
      </c>
      <c r="E6116" s="11" t="s">
        <v>8562</v>
      </c>
      <c r="F6116" s="6">
        <v>419409</v>
      </c>
      <c r="G6116" s="6" t="s">
        <v>8386</v>
      </c>
      <c r="H6116" s="16">
        <v>6227518.8499999996</v>
      </c>
      <c r="I6116" s="12">
        <v>43865</v>
      </c>
      <c r="J6116" s="12">
        <v>44381</v>
      </c>
      <c r="K6116" s="15">
        <v>0</v>
      </c>
      <c r="L6116" s="13" t="s">
        <v>15</v>
      </c>
      <c r="M6116" s="7">
        <v>1</v>
      </c>
      <c r="N6116" s="17"/>
    </row>
    <row r="6117" spans="1:14" ht="110.25">
      <c r="A6117" s="6">
        <v>6115</v>
      </c>
      <c r="B6117" s="8" t="s">
        <v>8379</v>
      </c>
      <c r="C6117" s="9" t="s">
        <v>8563</v>
      </c>
      <c r="D6117" s="10" t="s">
        <v>8564</v>
      </c>
      <c r="E6117" s="11" t="s">
        <v>8565</v>
      </c>
      <c r="F6117" s="6">
        <v>425718</v>
      </c>
      <c r="G6117" s="6" t="s">
        <v>8386</v>
      </c>
      <c r="H6117" s="16">
        <v>7677608.3499999996</v>
      </c>
      <c r="I6117" s="12" t="s">
        <v>8566</v>
      </c>
      <c r="J6117" s="12" t="s">
        <v>8567</v>
      </c>
      <c r="K6117" s="15">
        <v>1650000</v>
      </c>
      <c r="L6117" s="13" t="s">
        <v>15</v>
      </c>
      <c r="M6117" s="7">
        <v>1</v>
      </c>
      <c r="N6117" s="17"/>
    </row>
    <row r="6118" spans="1:14" ht="94.5">
      <c r="A6118" s="6">
        <v>6116</v>
      </c>
      <c r="B6118" s="8" t="s">
        <v>8379</v>
      </c>
      <c r="C6118" s="9" t="s">
        <v>8568</v>
      </c>
      <c r="D6118" s="10" t="s">
        <v>8569</v>
      </c>
      <c r="E6118" s="11" t="s">
        <v>8570</v>
      </c>
      <c r="F6118" s="6">
        <v>425719</v>
      </c>
      <c r="G6118" s="6" t="s">
        <v>8386</v>
      </c>
      <c r="H6118" s="16">
        <v>5551535.9000000004</v>
      </c>
      <c r="I6118" s="12">
        <v>43867</v>
      </c>
      <c r="J6118" s="12">
        <v>44414</v>
      </c>
      <c r="K6118" s="15">
        <v>0</v>
      </c>
      <c r="L6118" s="13" t="s">
        <v>15</v>
      </c>
      <c r="M6118" s="7">
        <v>1</v>
      </c>
      <c r="N6118" s="17"/>
    </row>
    <row r="6119" spans="1:14" ht="63">
      <c r="A6119" s="6">
        <v>6117</v>
      </c>
      <c r="B6119" s="8" t="s">
        <v>8379</v>
      </c>
      <c r="C6119" s="9" t="s">
        <v>8571</v>
      </c>
      <c r="D6119" s="10" t="s">
        <v>8572</v>
      </c>
      <c r="E6119" s="11" t="s">
        <v>8573</v>
      </c>
      <c r="F6119" s="6">
        <v>434559</v>
      </c>
      <c r="G6119" s="6" t="s">
        <v>8386</v>
      </c>
      <c r="H6119" s="16">
        <v>748518.3</v>
      </c>
      <c r="I6119" s="12" t="s">
        <v>8574</v>
      </c>
      <c r="J6119" s="12">
        <v>43960</v>
      </c>
      <c r="K6119" s="15">
        <v>0</v>
      </c>
      <c r="L6119" s="13" t="s">
        <v>15</v>
      </c>
      <c r="M6119" s="7">
        <v>1</v>
      </c>
      <c r="N6119" s="17"/>
    </row>
    <row r="6120" spans="1:14" ht="63">
      <c r="A6120" s="6">
        <v>6118</v>
      </c>
      <c r="B6120" s="8" t="s">
        <v>8379</v>
      </c>
      <c r="C6120" s="9" t="s">
        <v>18412</v>
      </c>
      <c r="D6120" s="10" t="s">
        <v>8575</v>
      </c>
      <c r="E6120" s="11" t="s">
        <v>8576</v>
      </c>
      <c r="F6120" s="6">
        <v>162476</v>
      </c>
      <c r="G6120" s="6" t="s">
        <v>2665</v>
      </c>
      <c r="H6120" s="16">
        <v>26602000</v>
      </c>
      <c r="I6120" s="12">
        <v>43235</v>
      </c>
      <c r="J6120" s="12" t="s">
        <v>8577</v>
      </c>
      <c r="K6120" s="15">
        <v>23707000</v>
      </c>
      <c r="L6120" s="13" t="s">
        <v>14</v>
      </c>
      <c r="M6120" s="7">
        <v>1</v>
      </c>
      <c r="N6120" s="17"/>
    </row>
    <row r="6121" spans="1:14" ht="63">
      <c r="A6121" s="6">
        <v>6119</v>
      </c>
      <c r="B6121" s="8" t="s">
        <v>8379</v>
      </c>
      <c r="C6121" s="9" t="s">
        <v>18413</v>
      </c>
      <c r="D6121" s="10" t="s">
        <v>8391</v>
      </c>
      <c r="E6121" s="11" t="s">
        <v>8576</v>
      </c>
      <c r="F6121" s="6">
        <v>162476</v>
      </c>
      <c r="G6121" s="6" t="s">
        <v>2665</v>
      </c>
      <c r="H6121" s="16">
        <v>26602000</v>
      </c>
      <c r="I6121" s="12">
        <v>43235</v>
      </c>
      <c r="J6121" s="12" t="s">
        <v>8577</v>
      </c>
      <c r="K6121" s="15">
        <v>23707000</v>
      </c>
      <c r="L6121" s="13" t="s">
        <v>14</v>
      </c>
      <c r="M6121" s="7">
        <v>0.5</v>
      </c>
      <c r="N6121" s="17"/>
    </row>
    <row r="6122" spans="1:14" ht="63">
      <c r="A6122" s="6">
        <v>6120</v>
      </c>
      <c r="B6122" s="8" t="s">
        <v>8379</v>
      </c>
      <c r="C6122" s="9" t="s">
        <v>8578</v>
      </c>
      <c r="D6122" s="10" t="s">
        <v>8521</v>
      </c>
      <c r="E6122" s="11" t="s">
        <v>8576</v>
      </c>
      <c r="F6122" s="6">
        <v>162476</v>
      </c>
      <c r="G6122" s="6" t="s">
        <v>2665</v>
      </c>
      <c r="H6122" s="16">
        <v>26602000</v>
      </c>
      <c r="I6122" s="12">
        <v>43235</v>
      </c>
      <c r="J6122" s="12" t="s">
        <v>8577</v>
      </c>
      <c r="K6122" s="15">
        <v>23707000</v>
      </c>
      <c r="L6122" s="13" t="s">
        <v>14</v>
      </c>
      <c r="M6122" s="7">
        <v>0.5</v>
      </c>
      <c r="N6122" s="17"/>
    </row>
    <row r="6123" spans="1:14" ht="78.75">
      <c r="A6123" s="6">
        <v>6121</v>
      </c>
      <c r="B6123" s="8" t="s">
        <v>8379</v>
      </c>
      <c r="C6123" s="9" t="s">
        <v>8579</v>
      </c>
      <c r="D6123" s="10" t="s">
        <v>8580</v>
      </c>
      <c r="E6123" s="11" t="s">
        <v>8581</v>
      </c>
      <c r="F6123" s="6">
        <v>97925</v>
      </c>
      <c r="G6123" s="6" t="s">
        <v>2665</v>
      </c>
      <c r="H6123" s="16">
        <v>5065000</v>
      </c>
      <c r="I6123" s="12" t="s">
        <v>8409</v>
      </c>
      <c r="J6123" s="12" t="s">
        <v>8582</v>
      </c>
      <c r="K6123" s="15">
        <v>4857000</v>
      </c>
      <c r="L6123" s="13" t="s">
        <v>15</v>
      </c>
      <c r="M6123" s="7">
        <v>1</v>
      </c>
      <c r="N6123" s="17"/>
    </row>
    <row r="6124" spans="1:14" ht="47.25">
      <c r="A6124" s="6">
        <v>6122</v>
      </c>
      <c r="B6124" s="8" t="s">
        <v>8379</v>
      </c>
      <c r="C6124" s="9" t="s">
        <v>8583</v>
      </c>
      <c r="D6124" s="10" t="s">
        <v>8584</v>
      </c>
      <c r="E6124" s="11" t="s">
        <v>8585</v>
      </c>
      <c r="F6124" s="6">
        <v>113498</v>
      </c>
      <c r="G6124" s="6" t="s">
        <v>2665</v>
      </c>
      <c r="H6124" s="16">
        <v>11510000</v>
      </c>
      <c r="I6124" s="12" t="s">
        <v>8586</v>
      </c>
      <c r="J6124" s="12" t="s">
        <v>8587</v>
      </c>
      <c r="K6124" s="15">
        <v>9043000</v>
      </c>
      <c r="L6124" s="13" t="s">
        <v>15</v>
      </c>
      <c r="M6124" s="7">
        <v>1</v>
      </c>
      <c r="N6124" s="17"/>
    </row>
    <row r="6125" spans="1:14" ht="47.25">
      <c r="A6125" s="6">
        <v>6123</v>
      </c>
      <c r="B6125" s="8" t="s">
        <v>8379</v>
      </c>
      <c r="C6125" s="9" t="s">
        <v>8588</v>
      </c>
      <c r="D6125" s="10" t="s">
        <v>8589</v>
      </c>
      <c r="E6125" s="11" t="s">
        <v>8590</v>
      </c>
      <c r="F6125" s="6">
        <v>436201</v>
      </c>
      <c r="G6125" s="6" t="s">
        <v>8591</v>
      </c>
      <c r="H6125" s="16">
        <v>33052103.206</v>
      </c>
      <c r="I6125" s="12">
        <v>43928</v>
      </c>
      <c r="J6125" s="12">
        <v>43929</v>
      </c>
      <c r="K6125" s="15">
        <v>16272399</v>
      </c>
      <c r="L6125" s="13" t="s">
        <v>15</v>
      </c>
      <c r="M6125" s="7">
        <v>1</v>
      </c>
      <c r="N6125" s="17"/>
    </row>
    <row r="6126" spans="1:14" ht="63">
      <c r="A6126" s="6">
        <v>6124</v>
      </c>
      <c r="B6126" s="8" t="s">
        <v>8379</v>
      </c>
      <c r="C6126" s="9" t="s">
        <v>8592</v>
      </c>
      <c r="D6126" s="10" t="s">
        <v>8593</v>
      </c>
      <c r="E6126" s="11" t="s">
        <v>8594</v>
      </c>
      <c r="F6126" s="6">
        <v>363622</v>
      </c>
      <c r="G6126" s="6" t="s">
        <v>2665</v>
      </c>
      <c r="H6126" s="16">
        <v>14557000</v>
      </c>
      <c r="I6126" s="12" t="s">
        <v>6301</v>
      </c>
      <c r="J6126" s="12" t="s">
        <v>24</v>
      </c>
      <c r="K6126" s="15">
        <v>8667000</v>
      </c>
      <c r="L6126" s="13" t="s">
        <v>15</v>
      </c>
      <c r="M6126" s="7">
        <v>1</v>
      </c>
      <c r="N6126" s="17" t="s">
        <v>18392</v>
      </c>
    </row>
    <row r="6127" spans="1:14" ht="47.25">
      <c r="A6127" s="6">
        <v>6125</v>
      </c>
      <c r="B6127" s="8" t="s">
        <v>8379</v>
      </c>
      <c r="C6127" s="9" t="s">
        <v>8595</v>
      </c>
      <c r="D6127" s="10" t="s">
        <v>8596</v>
      </c>
      <c r="E6127" s="11" t="s">
        <v>8597</v>
      </c>
      <c r="F6127" s="6">
        <v>110866</v>
      </c>
      <c r="G6127" s="6" t="s">
        <v>2665</v>
      </c>
      <c r="H6127" s="16">
        <v>11943000</v>
      </c>
      <c r="I6127" s="12" t="s">
        <v>8598</v>
      </c>
      <c r="J6127" s="12" t="s">
        <v>8410</v>
      </c>
      <c r="K6127" s="15">
        <v>0</v>
      </c>
      <c r="L6127" s="13" t="s">
        <v>15</v>
      </c>
      <c r="M6127" s="7">
        <v>1</v>
      </c>
      <c r="N6127" s="17" t="s">
        <v>18403</v>
      </c>
    </row>
    <row r="6128" spans="1:14" ht="47.25">
      <c r="A6128" s="6">
        <v>6126</v>
      </c>
      <c r="B6128" s="8" t="s">
        <v>8379</v>
      </c>
      <c r="C6128" s="9" t="s">
        <v>8599</v>
      </c>
      <c r="D6128" s="10" t="s">
        <v>8600</v>
      </c>
      <c r="E6128" s="11" t="s">
        <v>8601</v>
      </c>
      <c r="F6128" s="6">
        <v>370204</v>
      </c>
      <c r="G6128" s="6" t="s">
        <v>2665</v>
      </c>
      <c r="H6128" s="16">
        <v>2738000</v>
      </c>
      <c r="I6128" s="12" t="s">
        <v>8602</v>
      </c>
      <c r="J6128" s="12" t="s">
        <v>8603</v>
      </c>
      <c r="K6128" s="15">
        <v>2540000</v>
      </c>
      <c r="L6128" s="13" t="s">
        <v>15</v>
      </c>
      <c r="M6128" s="7">
        <v>1</v>
      </c>
      <c r="N6128" s="17"/>
    </row>
    <row r="6129" spans="1:14" ht="78.75">
      <c r="A6129" s="6">
        <v>6127</v>
      </c>
      <c r="B6129" s="8" t="s">
        <v>8379</v>
      </c>
      <c r="C6129" s="9" t="s">
        <v>8604</v>
      </c>
      <c r="D6129" s="10" t="s">
        <v>8605</v>
      </c>
      <c r="E6129" s="11" t="s">
        <v>8606</v>
      </c>
      <c r="F6129" s="6">
        <v>465242</v>
      </c>
      <c r="G6129" s="6" t="s">
        <v>2665</v>
      </c>
      <c r="H6129" s="16">
        <v>10422000</v>
      </c>
      <c r="I6129" s="12">
        <v>41160</v>
      </c>
      <c r="J6129" s="12" t="s">
        <v>8607</v>
      </c>
      <c r="K6129" s="15">
        <v>0</v>
      </c>
      <c r="L6129" s="13" t="s">
        <v>15</v>
      </c>
      <c r="M6129" s="7">
        <v>1</v>
      </c>
      <c r="N6129" s="17"/>
    </row>
    <row r="6130" spans="1:14" ht="78.75">
      <c r="A6130" s="6">
        <v>6128</v>
      </c>
      <c r="B6130" s="8" t="s">
        <v>8379</v>
      </c>
      <c r="C6130" s="9" t="s">
        <v>8608</v>
      </c>
      <c r="D6130" s="10" t="s">
        <v>8609</v>
      </c>
      <c r="E6130" s="11" t="s">
        <v>8610</v>
      </c>
      <c r="F6130" s="6">
        <v>465246</v>
      </c>
      <c r="G6130" s="6" t="s">
        <v>2665</v>
      </c>
      <c r="H6130" s="16">
        <v>10422000</v>
      </c>
      <c r="I6130" s="12">
        <v>44082</v>
      </c>
      <c r="J6130" s="12" t="s">
        <v>8607</v>
      </c>
      <c r="K6130" s="15">
        <v>5317000</v>
      </c>
      <c r="L6130" s="13" t="s">
        <v>15</v>
      </c>
      <c r="M6130" s="7">
        <v>1</v>
      </c>
      <c r="N6130" s="17"/>
    </row>
    <row r="6131" spans="1:14" ht="63">
      <c r="A6131" s="6">
        <v>6129</v>
      </c>
      <c r="B6131" s="8" t="s">
        <v>8379</v>
      </c>
      <c r="C6131" s="9" t="s">
        <v>8611</v>
      </c>
      <c r="D6131" s="10" t="s">
        <v>8612</v>
      </c>
      <c r="E6131" s="11" t="s">
        <v>8613</v>
      </c>
      <c r="F6131" s="6">
        <v>383489</v>
      </c>
      <c r="G6131" s="6" t="s">
        <v>1486</v>
      </c>
      <c r="H6131" s="16">
        <v>28341742.618999999</v>
      </c>
      <c r="I6131" s="12">
        <v>43865</v>
      </c>
      <c r="J6131" s="12">
        <v>44296</v>
      </c>
      <c r="K6131" s="15">
        <v>0</v>
      </c>
      <c r="L6131" s="13" t="s">
        <v>14</v>
      </c>
      <c r="M6131" s="7">
        <v>1</v>
      </c>
      <c r="N6131" s="17"/>
    </row>
    <row r="6132" spans="1:14" ht="47.25">
      <c r="A6132" s="6">
        <v>6130</v>
      </c>
      <c r="B6132" s="8" t="s">
        <v>8379</v>
      </c>
      <c r="C6132" s="9" t="s">
        <v>8614</v>
      </c>
      <c r="D6132" s="10" t="s">
        <v>8615</v>
      </c>
      <c r="E6132" s="11" t="s">
        <v>8613</v>
      </c>
      <c r="F6132" s="6">
        <v>383489</v>
      </c>
      <c r="G6132" s="6" t="s">
        <v>1486</v>
      </c>
      <c r="H6132" s="16">
        <v>28341742.618999999</v>
      </c>
      <c r="I6132" s="12">
        <v>43865</v>
      </c>
      <c r="J6132" s="12">
        <v>44296</v>
      </c>
      <c r="K6132" s="15">
        <v>0</v>
      </c>
      <c r="L6132" s="13" t="s">
        <v>14</v>
      </c>
      <c r="M6132" s="7">
        <v>0.51</v>
      </c>
      <c r="N6132" s="17"/>
    </row>
    <row r="6133" spans="1:14" ht="63">
      <c r="A6133" s="6">
        <v>6131</v>
      </c>
      <c r="B6133" s="8" t="s">
        <v>8379</v>
      </c>
      <c r="C6133" s="9" t="s">
        <v>8616</v>
      </c>
      <c r="D6133" s="10" t="s">
        <v>8535</v>
      </c>
      <c r="E6133" s="11" t="s">
        <v>8613</v>
      </c>
      <c r="F6133" s="6">
        <v>383489</v>
      </c>
      <c r="G6133" s="6" t="s">
        <v>1486</v>
      </c>
      <c r="H6133" s="16">
        <v>28341742.618999999</v>
      </c>
      <c r="I6133" s="12">
        <v>43865</v>
      </c>
      <c r="J6133" s="12">
        <v>44296</v>
      </c>
      <c r="K6133" s="15">
        <v>0</v>
      </c>
      <c r="L6133" s="13" t="s">
        <v>14</v>
      </c>
      <c r="M6133" s="7">
        <v>0.49</v>
      </c>
      <c r="N6133" s="17"/>
    </row>
    <row r="6134" spans="1:14" ht="63">
      <c r="A6134" s="6">
        <v>6132</v>
      </c>
      <c r="B6134" s="8" t="s">
        <v>8379</v>
      </c>
      <c r="C6134" s="9" t="s">
        <v>8617</v>
      </c>
      <c r="D6134" s="10" t="s">
        <v>8618</v>
      </c>
      <c r="E6134" s="11" t="s">
        <v>8619</v>
      </c>
      <c r="F6134" s="6">
        <v>485182</v>
      </c>
      <c r="G6134" s="6" t="s">
        <v>1486</v>
      </c>
      <c r="H6134" s="16">
        <v>26427773.118000001</v>
      </c>
      <c r="I6134" s="12" t="s">
        <v>4470</v>
      </c>
      <c r="J6134" s="12">
        <v>44328</v>
      </c>
      <c r="K6134" s="15">
        <v>0</v>
      </c>
      <c r="L6134" s="13" t="s">
        <v>15</v>
      </c>
      <c r="M6134" s="7">
        <v>1</v>
      </c>
      <c r="N6134" s="17"/>
    </row>
    <row r="6135" spans="1:14" ht="63">
      <c r="A6135" s="6">
        <v>6133</v>
      </c>
      <c r="B6135" s="8" t="s">
        <v>8379</v>
      </c>
      <c r="C6135" s="9" t="s">
        <v>18414</v>
      </c>
      <c r="D6135" s="10" t="s">
        <v>8620</v>
      </c>
      <c r="E6135" s="11" t="s">
        <v>8621</v>
      </c>
      <c r="F6135" s="6">
        <v>427193</v>
      </c>
      <c r="G6135" s="6" t="s">
        <v>8622</v>
      </c>
      <c r="H6135" s="16">
        <v>37597469.686999999</v>
      </c>
      <c r="I6135" s="12" t="s">
        <v>8453</v>
      </c>
      <c r="J6135" s="12" t="s">
        <v>8623</v>
      </c>
      <c r="K6135" s="15">
        <v>17956</v>
      </c>
      <c r="L6135" s="13" t="s">
        <v>14</v>
      </c>
      <c r="M6135" s="7">
        <v>1</v>
      </c>
      <c r="N6135" s="17"/>
    </row>
    <row r="6136" spans="1:14" ht="63">
      <c r="A6136" s="6">
        <v>6134</v>
      </c>
      <c r="B6136" s="8" t="s">
        <v>8379</v>
      </c>
      <c r="C6136" s="9" t="s">
        <v>18415</v>
      </c>
      <c r="D6136" s="10" t="s">
        <v>5186</v>
      </c>
      <c r="E6136" s="11" t="s">
        <v>8621</v>
      </c>
      <c r="F6136" s="6">
        <v>427193</v>
      </c>
      <c r="G6136" s="6" t="s">
        <v>8622</v>
      </c>
      <c r="H6136" s="16">
        <v>37597469.686999999</v>
      </c>
      <c r="I6136" s="12" t="s">
        <v>8453</v>
      </c>
      <c r="J6136" s="12" t="s">
        <v>8623</v>
      </c>
      <c r="K6136" s="15">
        <v>17956</v>
      </c>
      <c r="L6136" s="13" t="s">
        <v>14</v>
      </c>
      <c r="M6136" s="7">
        <v>0.49</v>
      </c>
      <c r="N6136" s="17"/>
    </row>
    <row r="6137" spans="1:14" ht="63">
      <c r="A6137" s="6">
        <v>6135</v>
      </c>
      <c r="B6137" s="8" t="s">
        <v>8379</v>
      </c>
      <c r="C6137" s="9" t="s">
        <v>18416</v>
      </c>
      <c r="D6137" s="10" t="s">
        <v>8624</v>
      </c>
      <c r="E6137" s="11" t="s">
        <v>8621</v>
      </c>
      <c r="F6137" s="6">
        <v>427193</v>
      </c>
      <c r="G6137" s="6" t="s">
        <v>8622</v>
      </c>
      <c r="H6137" s="16">
        <v>37597469.686999999</v>
      </c>
      <c r="I6137" s="12" t="s">
        <v>8453</v>
      </c>
      <c r="J6137" s="12" t="s">
        <v>8623</v>
      </c>
      <c r="K6137" s="15">
        <v>17956</v>
      </c>
      <c r="L6137" s="13" t="s">
        <v>14</v>
      </c>
      <c r="M6137" s="7">
        <v>0.51</v>
      </c>
      <c r="N6137" s="17"/>
    </row>
    <row r="6138" spans="1:14" ht="63">
      <c r="A6138" s="6">
        <v>6136</v>
      </c>
      <c r="B6138" s="8" t="s">
        <v>8379</v>
      </c>
      <c r="C6138" s="9" t="s">
        <v>8625</v>
      </c>
      <c r="D6138" s="10" t="s">
        <v>8626</v>
      </c>
      <c r="E6138" s="11" t="s">
        <v>8627</v>
      </c>
      <c r="F6138" s="6">
        <v>431227</v>
      </c>
      <c r="G6138" s="6" t="s">
        <v>8622</v>
      </c>
      <c r="H6138" s="16">
        <v>63285352.472000003</v>
      </c>
      <c r="I6138" s="12" t="s">
        <v>8628</v>
      </c>
      <c r="J6138" s="12" t="s">
        <v>8629</v>
      </c>
      <c r="K6138" s="15">
        <v>0</v>
      </c>
      <c r="L6138" s="13" t="s">
        <v>15</v>
      </c>
      <c r="M6138" s="7">
        <v>1</v>
      </c>
      <c r="N6138" s="17"/>
    </row>
    <row r="6139" spans="1:14" ht="63">
      <c r="A6139" s="6">
        <v>6137</v>
      </c>
      <c r="B6139" s="8" t="s">
        <v>8379</v>
      </c>
      <c r="C6139" s="9" t="s">
        <v>8630</v>
      </c>
      <c r="D6139" s="10" t="s">
        <v>8631</v>
      </c>
      <c r="E6139" s="11" t="s">
        <v>8632</v>
      </c>
      <c r="F6139" s="6">
        <v>398133</v>
      </c>
      <c r="G6139" s="6" t="s">
        <v>873</v>
      </c>
      <c r="H6139" s="16">
        <v>6481850</v>
      </c>
      <c r="I6139" s="12" t="s">
        <v>8512</v>
      </c>
      <c r="J6139" s="12" t="s">
        <v>8623</v>
      </c>
      <c r="K6139" s="15">
        <v>2087125</v>
      </c>
      <c r="L6139" s="13" t="s">
        <v>15</v>
      </c>
      <c r="M6139" s="7">
        <v>1</v>
      </c>
      <c r="N6139" s="17"/>
    </row>
    <row r="6140" spans="1:14" ht="63">
      <c r="A6140" s="6">
        <v>6138</v>
      </c>
      <c r="B6140" s="8" t="s">
        <v>8379</v>
      </c>
      <c r="C6140" s="9" t="s">
        <v>18417</v>
      </c>
      <c r="D6140" s="10" t="s">
        <v>8633</v>
      </c>
      <c r="E6140" s="11" t="s">
        <v>8634</v>
      </c>
      <c r="F6140" s="6">
        <v>398134</v>
      </c>
      <c r="G6140" s="6" t="s">
        <v>873</v>
      </c>
      <c r="H6140" s="16">
        <v>6486600</v>
      </c>
      <c r="I6140" s="12" t="s">
        <v>8512</v>
      </c>
      <c r="J6140" s="12" t="s">
        <v>8623</v>
      </c>
      <c r="K6140" s="15">
        <v>2129790</v>
      </c>
      <c r="L6140" s="13" t="s">
        <v>15</v>
      </c>
      <c r="M6140" s="7">
        <v>1</v>
      </c>
      <c r="N6140" s="17"/>
    </row>
    <row r="6141" spans="1:14" ht="63">
      <c r="A6141" s="6">
        <v>6139</v>
      </c>
      <c r="B6141" s="8" t="s">
        <v>8379</v>
      </c>
      <c r="C6141" s="9" t="s">
        <v>8635</v>
      </c>
      <c r="D6141" s="10" t="s">
        <v>8636</v>
      </c>
      <c r="E6141" s="11" t="s">
        <v>8637</v>
      </c>
      <c r="F6141" s="6">
        <v>398135</v>
      </c>
      <c r="G6141" s="6" t="s">
        <v>873</v>
      </c>
      <c r="H6141" s="16">
        <v>6495150</v>
      </c>
      <c r="I6141" s="12" t="s">
        <v>8638</v>
      </c>
      <c r="J6141" s="12">
        <v>44317</v>
      </c>
      <c r="K6141" s="15">
        <v>689076</v>
      </c>
      <c r="L6141" s="13" t="s">
        <v>15</v>
      </c>
      <c r="M6141" s="7">
        <v>1</v>
      </c>
      <c r="N6141" s="17"/>
    </row>
    <row r="6142" spans="1:14" ht="31.5">
      <c r="A6142" s="6">
        <v>6140</v>
      </c>
      <c r="B6142" s="8" t="s">
        <v>8379</v>
      </c>
      <c r="C6142" s="9" t="s">
        <v>8639</v>
      </c>
      <c r="D6142" s="10" t="s">
        <v>8640</v>
      </c>
      <c r="E6142" s="11" t="s">
        <v>8641</v>
      </c>
      <c r="F6142" s="6">
        <v>490979</v>
      </c>
      <c r="G6142" s="6" t="s">
        <v>16</v>
      </c>
      <c r="H6142" s="16">
        <v>28664275.896000002</v>
      </c>
      <c r="I6142" s="12">
        <v>44228</v>
      </c>
      <c r="J6142" s="12">
        <v>44291</v>
      </c>
      <c r="K6142" s="15">
        <v>0</v>
      </c>
      <c r="L6142" s="13" t="s">
        <v>15</v>
      </c>
      <c r="M6142" s="7">
        <v>1</v>
      </c>
      <c r="N6142" s="17"/>
    </row>
    <row r="6143" spans="1:14" ht="393.75">
      <c r="A6143" s="6">
        <v>6141</v>
      </c>
      <c r="B6143" s="8" t="s">
        <v>8379</v>
      </c>
      <c r="C6143" s="9" t="s">
        <v>8642</v>
      </c>
      <c r="D6143" s="10" t="s">
        <v>8643</v>
      </c>
      <c r="E6143" s="11" t="s">
        <v>8644</v>
      </c>
      <c r="F6143" s="6">
        <v>466905</v>
      </c>
      <c r="G6143" s="6" t="s">
        <v>1687</v>
      </c>
      <c r="H6143" s="16">
        <v>2529191.0299999998</v>
      </c>
      <c r="I6143" s="12" t="s">
        <v>8645</v>
      </c>
      <c r="J6143" s="12"/>
      <c r="K6143" s="15">
        <v>0</v>
      </c>
      <c r="L6143" s="13" t="s">
        <v>15</v>
      </c>
      <c r="M6143" s="7">
        <v>1</v>
      </c>
      <c r="N6143" s="17"/>
    </row>
    <row r="6144" spans="1:14" ht="47.25">
      <c r="A6144" s="6">
        <v>6142</v>
      </c>
      <c r="B6144" s="8" t="s">
        <v>8379</v>
      </c>
      <c r="C6144" s="9" t="s">
        <v>18418</v>
      </c>
      <c r="D6144" s="10" t="s">
        <v>18419</v>
      </c>
      <c r="E6144" s="11" t="s">
        <v>18420</v>
      </c>
      <c r="F6144" s="6">
        <v>509586</v>
      </c>
      <c r="G6144" s="6" t="s">
        <v>2521</v>
      </c>
      <c r="H6144" s="16">
        <v>4699680.4000000004</v>
      </c>
      <c r="I6144" s="12">
        <v>44205</v>
      </c>
      <c r="J6144" s="12">
        <v>44263</v>
      </c>
      <c r="K6144" s="15">
        <v>1768711</v>
      </c>
      <c r="L6144" s="13" t="s">
        <v>15</v>
      </c>
      <c r="M6144" s="7">
        <v>1</v>
      </c>
      <c r="N6144" s="17"/>
    </row>
    <row r="6145" spans="1:14" ht="78.75">
      <c r="A6145" s="6">
        <v>6143</v>
      </c>
      <c r="B6145" s="8" t="s">
        <v>8379</v>
      </c>
      <c r="C6145" s="9" t="s">
        <v>18421</v>
      </c>
      <c r="D6145" s="10" t="s">
        <v>18422</v>
      </c>
      <c r="E6145" s="11" t="s">
        <v>18423</v>
      </c>
      <c r="F6145" s="6">
        <v>509579</v>
      </c>
      <c r="G6145" s="6" t="s">
        <v>2521</v>
      </c>
      <c r="H6145" s="16">
        <v>4651261.75</v>
      </c>
      <c r="I6145" s="12">
        <v>44219</v>
      </c>
      <c r="J6145" s="12">
        <v>44278</v>
      </c>
      <c r="K6145" s="15">
        <v>0</v>
      </c>
      <c r="L6145" s="13" t="s">
        <v>15</v>
      </c>
      <c r="M6145" s="7">
        <v>1</v>
      </c>
      <c r="N6145" s="17"/>
    </row>
    <row r="6146" spans="1:14" ht="63">
      <c r="A6146" s="6">
        <v>6144</v>
      </c>
      <c r="B6146" s="8" t="s">
        <v>8379</v>
      </c>
      <c r="C6146" s="9" t="s">
        <v>18424</v>
      </c>
      <c r="D6146" s="10" t="s">
        <v>18425</v>
      </c>
      <c r="E6146" s="11" t="s">
        <v>18426</v>
      </c>
      <c r="F6146" s="6">
        <v>496486</v>
      </c>
      <c r="G6146" s="6" t="s">
        <v>2521</v>
      </c>
      <c r="H6146" s="16">
        <v>6147304.6500000004</v>
      </c>
      <c r="I6146" s="12">
        <v>44156</v>
      </c>
      <c r="J6146" s="12">
        <v>44232</v>
      </c>
      <c r="K6146" s="15">
        <v>0</v>
      </c>
      <c r="L6146" s="13" t="s">
        <v>15</v>
      </c>
      <c r="M6146" s="7">
        <v>1</v>
      </c>
      <c r="N6146" s="17"/>
    </row>
    <row r="6147" spans="1:14" ht="47.25">
      <c r="A6147" s="6">
        <v>6145</v>
      </c>
      <c r="B6147" s="8" t="s">
        <v>8379</v>
      </c>
      <c r="C6147" s="9" t="s">
        <v>18427</v>
      </c>
      <c r="D6147" s="10" t="s">
        <v>18428</v>
      </c>
      <c r="E6147" s="11" t="s">
        <v>18429</v>
      </c>
      <c r="F6147" s="6">
        <v>490973</v>
      </c>
      <c r="G6147" s="6" t="s">
        <v>16</v>
      </c>
      <c r="H6147" s="16">
        <v>10952937.6</v>
      </c>
      <c r="I6147" s="12">
        <v>44131</v>
      </c>
      <c r="J6147" s="12">
        <v>44222</v>
      </c>
      <c r="K6147" s="15">
        <v>10501906</v>
      </c>
      <c r="L6147" s="13" t="s">
        <v>15</v>
      </c>
      <c r="M6147" s="7">
        <v>1</v>
      </c>
      <c r="N6147" s="17"/>
    </row>
    <row r="6148" spans="1:14" ht="78.75">
      <c r="A6148" s="6">
        <v>6146</v>
      </c>
      <c r="B6148" s="8" t="s">
        <v>8379</v>
      </c>
      <c r="C6148" s="9" t="s">
        <v>18430</v>
      </c>
      <c r="D6148" s="10" t="s">
        <v>18431</v>
      </c>
      <c r="E6148" s="11" t="s">
        <v>18432</v>
      </c>
      <c r="F6148" s="6">
        <v>490992</v>
      </c>
      <c r="G6148" s="6" t="s">
        <v>16</v>
      </c>
      <c r="H6148" s="16">
        <v>5034850.8499999996</v>
      </c>
      <c r="I6148" s="12">
        <v>44128</v>
      </c>
      <c r="J6148" s="12">
        <v>44188</v>
      </c>
      <c r="K6148" s="15">
        <v>0</v>
      </c>
      <c r="L6148" s="13" t="s">
        <v>15</v>
      </c>
      <c r="M6148" s="7">
        <v>1</v>
      </c>
      <c r="N6148" s="17"/>
    </row>
    <row r="6149" spans="1:14" ht="94.5">
      <c r="A6149" s="6">
        <v>6147</v>
      </c>
      <c r="B6149" s="8" t="s">
        <v>8379</v>
      </c>
      <c r="C6149" s="9" t="s">
        <v>18433</v>
      </c>
      <c r="D6149" s="10" t="s">
        <v>18434</v>
      </c>
      <c r="E6149" s="11" t="s">
        <v>18435</v>
      </c>
      <c r="F6149" s="6">
        <v>490988</v>
      </c>
      <c r="G6149" s="6" t="s">
        <v>16</v>
      </c>
      <c r="H6149" s="16">
        <v>2760704.75</v>
      </c>
      <c r="I6149" s="12">
        <v>44139</v>
      </c>
      <c r="J6149" s="12">
        <v>44199</v>
      </c>
      <c r="K6149" s="15">
        <v>0</v>
      </c>
      <c r="L6149" s="13" t="s">
        <v>15</v>
      </c>
      <c r="M6149" s="7">
        <v>1</v>
      </c>
      <c r="N6149" s="17"/>
    </row>
    <row r="6150" spans="1:14" ht="63">
      <c r="A6150" s="6">
        <v>6148</v>
      </c>
      <c r="B6150" s="8" t="s">
        <v>8379</v>
      </c>
      <c r="C6150" s="9" t="s">
        <v>18436</v>
      </c>
      <c r="D6150" s="10" t="s">
        <v>15499</v>
      </c>
      <c r="E6150" s="11" t="s">
        <v>18437</v>
      </c>
      <c r="F6150" s="6">
        <v>490972</v>
      </c>
      <c r="G6150" s="6" t="s">
        <v>16</v>
      </c>
      <c r="H6150" s="16">
        <v>8112346</v>
      </c>
      <c r="I6150" s="12">
        <v>44131</v>
      </c>
      <c r="J6150" s="12">
        <v>44222</v>
      </c>
      <c r="K6150" s="15">
        <v>8094137</v>
      </c>
      <c r="L6150" s="13" t="s">
        <v>15</v>
      </c>
      <c r="M6150" s="7">
        <v>1</v>
      </c>
      <c r="N6150" s="17"/>
    </row>
    <row r="6151" spans="1:14" ht="47.25">
      <c r="A6151" s="6">
        <v>6149</v>
      </c>
      <c r="B6151" s="8" t="s">
        <v>8379</v>
      </c>
      <c r="C6151" s="9" t="s">
        <v>18438</v>
      </c>
      <c r="D6151" s="10" t="s">
        <v>18439</v>
      </c>
      <c r="E6151" s="11" t="s">
        <v>18440</v>
      </c>
      <c r="F6151" s="6">
        <v>496087</v>
      </c>
      <c r="G6151" s="6" t="s">
        <v>16</v>
      </c>
      <c r="H6151" s="16">
        <v>10464985.35</v>
      </c>
      <c r="I6151" s="12">
        <v>44150</v>
      </c>
      <c r="J6151" s="12">
        <v>44241</v>
      </c>
      <c r="K6151" s="15">
        <v>15473054</v>
      </c>
      <c r="L6151" s="13" t="s">
        <v>15</v>
      </c>
      <c r="M6151" s="7">
        <v>1</v>
      </c>
      <c r="N6151" s="17"/>
    </row>
    <row r="6152" spans="1:14" ht="47.25">
      <c r="A6152" s="6">
        <v>6150</v>
      </c>
      <c r="B6152" s="8" t="s">
        <v>8379</v>
      </c>
      <c r="C6152" s="9" t="s">
        <v>18441</v>
      </c>
      <c r="D6152" s="10" t="s">
        <v>18442</v>
      </c>
      <c r="E6152" s="11" t="s">
        <v>18443</v>
      </c>
      <c r="F6152" s="6">
        <v>496088</v>
      </c>
      <c r="G6152" s="6" t="s">
        <v>16</v>
      </c>
      <c r="H6152" s="16">
        <v>10894567.699999999</v>
      </c>
      <c r="I6152" s="12">
        <v>44150</v>
      </c>
      <c r="J6152" s="12">
        <v>44241</v>
      </c>
      <c r="K6152" s="15">
        <v>9511078</v>
      </c>
      <c r="L6152" s="13" t="s">
        <v>15</v>
      </c>
      <c r="M6152" s="7">
        <v>1</v>
      </c>
      <c r="N6152" s="17"/>
    </row>
    <row r="6153" spans="1:14" ht="47.25">
      <c r="A6153" s="6">
        <v>6151</v>
      </c>
      <c r="B6153" s="8" t="s">
        <v>8379</v>
      </c>
      <c r="C6153" s="9" t="s">
        <v>18444</v>
      </c>
      <c r="D6153" s="10" t="s">
        <v>18445</v>
      </c>
      <c r="E6153" s="11" t="s">
        <v>18446</v>
      </c>
      <c r="F6153" s="6">
        <v>496090</v>
      </c>
      <c r="G6153" s="6" t="s">
        <v>16</v>
      </c>
      <c r="H6153" s="16">
        <v>1604091.15</v>
      </c>
      <c r="I6153" s="12">
        <v>44131</v>
      </c>
      <c r="J6153" s="12">
        <v>44191</v>
      </c>
      <c r="K6153" s="15">
        <v>0</v>
      </c>
      <c r="L6153" s="13" t="s">
        <v>15</v>
      </c>
      <c r="M6153" s="7">
        <v>1</v>
      </c>
      <c r="N6153" s="17"/>
    </row>
    <row r="6154" spans="1:14" ht="267.75">
      <c r="A6154" s="6">
        <v>6152</v>
      </c>
      <c r="B6154" s="8" t="s">
        <v>30853</v>
      </c>
      <c r="C6154" s="9" t="s">
        <v>30854</v>
      </c>
      <c r="D6154" s="10" t="s">
        <v>30855</v>
      </c>
      <c r="E6154" s="11" t="s">
        <v>30856</v>
      </c>
      <c r="F6154" s="6">
        <v>254907</v>
      </c>
      <c r="G6154" s="6" t="s">
        <v>1666</v>
      </c>
      <c r="H6154" s="16">
        <v>361411361.74000001</v>
      </c>
      <c r="I6154" s="12" t="s">
        <v>30857</v>
      </c>
      <c r="J6154" s="12">
        <v>44295</v>
      </c>
      <c r="K6154" s="15">
        <v>33579236</v>
      </c>
      <c r="L6154" s="13" t="s">
        <v>14</v>
      </c>
      <c r="M6154" s="7">
        <v>1</v>
      </c>
      <c r="N6154" s="14"/>
    </row>
    <row r="6155" spans="1:14" ht="267.75">
      <c r="A6155" s="6">
        <v>6153</v>
      </c>
      <c r="B6155" s="8" t="s">
        <v>30853</v>
      </c>
      <c r="C6155" s="9" t="s">
        <v>30858</v>
      </c>
      <c r="D6155" s="10" t="s">
        <v>25394</v>
      </c>
      <c r="E6155" s="11" t="s">
        <v>30859</v>
      </c>
      <c r="F6155" s="6">
        <v>254907</v>
      </c>
      <c r="G6155" s="6" t="s">
        <v>1666</v>
      </c>
      <c r="H6155" s="16">
        <v>361411361.74000001</v>
      </c>
      <c r="I6155" s="12" t="s">
        <v>30857</v>
      </c>
      <c r="J6155" s="12">
        <v>44295</v>
      </c>
      <c r="K6155" s="15">
        <v>33579236</v>
      </c>
      <c r="L6155" s="13" t="s">
        <v>14</v>
      </c>
      <c r="M6155" s="7">
        <v>0.51</v>
      </c>
      <c r="N6155" s="14"/>
    </row>
    <row r="6156" spans="1:14" ht="267.75">
      <c r="A6156" s="6">
        <v>6154</v>
      </c>
      <c r="B6156" s="8" t="s">
        <v>30853</v>
      </c>
      <c r="C6156" s="9" t="s">
        <v>30860</v>
      </c>
      <c r="D6156" s="10" t="s">
        <v>4985</v>
      </c>
      <c r="E6156" s="11" t="s">
        <v>30859</v>
      </c>
      <c r="F6156" s="6">
        <v>254907</v>
      </c>
      <c r="G6156" s="6" t="s">
        <v>1666</v>
      </c>
      <c r="H6156" s="16">
        <v>361411361.74000001</v>
      </c>
      <c r="I6156" s="12" t="s">
        <v>30857</v>
      </c>
      <c r="J6156" s="12">
        <v>44295</v>
      </c>
      <c r="K6156" s="15">
        <v>33579236</v>
      </c>
      <c r="L6156" s="13" t="s">
        <v>14</v>
      </c>
      <c r="M6156" s="7">
        <v>0.49</v>
      </c>
      <c r="N6156" s="14"/>
    </row>
    <row r="6157" spans="1:14" ht="63">
      <c r="A6157" s="6">
        <v>6155</v>
      </c>
      <c r="B6157" s="8" t="s">
        <v>30853</v>
      </c>
      <c r="C6157" s="9" t="s">
        <v>30861</v>
      </c>
      <c r="D6157" s="10" t="s">
        <v>30862</v>
      </c>
      <c r="E6157" s="11" t="s">
        <v>30863</v>
      </c>
      <c r="F6157" s="6">
        <v>378605</v>
      </c>
      <c r="G6157" s="6" t="s">
        <v>30864</v>
      </c>
      <c r="H6157" s="16">
        <v>24582740.989999998</v>
      </c>
      <c r="I6157" s="12">
        <v>44137</v>
      </c>
      <c r="J6157" s="12" t="s">
        <v>30865</v>
      </c>
      <c r="K6157" s="15">
        <v>6649776</v>
      </c>
      <c r="L6157" s="13" t="s">
        <v>14</v>
      </c>
      <c r="M6157" s="7">
        <v>1</v>
      </c>
      <c r="N6157" s="14"/>
    </row>
    <row r="6158" spans="1:14" ht="63">
      <c r="A6158" s="6">
        <v>6156</v>
      </c>
      <c r="B6158" s="8" t="s">
        <v>30853</v>
      </c>
      <c r="C6158" s="9" t="s">
        <v>30866</v>
      </c>
      <c r="D6158" s="10" t="s">
        <v>30867</v>
      </c>
      <c r="E6158" s="11" t="s">
        <v>30863</v>
      </c>
      <c r="F6158" s="6">
        <v>378605</v>
      </c>
      <c r="G6158" s="6" t="s">
        <v>30864</v>
      </c>
      <c r="H6158" s="16">
        <v>24582740.989999998</v>
      </c>
      <c r="I6158" s="12">
        <v>44137</v>
      </c>
      <c r="J6158" s="12" t="s">
        <v>30865</v>
      </c>
      <c r="K6158" s="15">
        <v>6649776</v>
      </c>
      <c r="L6158" s="13" t="s">
        <v>14</v>
      </c>
      <c r="M6158" s="7">
        <v>0.51</v>
      </c>
      <c r="N6158" s="14"/>
    </row>
    <row r="6159" spans="1:14" ht="78.75">
      <c r="A6159" s="6">
        <v>6157</v>
      </c>
      <c r="B6159" s="8" t="s">
        <v>30853</v>
      </c>
      <c r="C6159" s="9" t="s">
        <v>30868</v>
      </c>
      <c r="D6159" s="10" t="s">
        <v>30869</v>
      </c>
      <c r="E6159" s="11" t="s">
        <v>30863</v>
      </c>
      <c r="F6159" s="6">
        <v>378605</v>
      </c>
      <c r="G6159" s="6" t="s">
        <v>30864</v>
      </c>
      <c r="H6159" s="16">
        <v>24582740.989999998</v>
      </c>
      <c r="I6159" s="12">
        <v>44137</v>
      </c>
      <c r="J6159" s="12" t="s">
        <v>30865</v>
      </c>
      <c r="K6159" s="15">
        <v>6649776</v>
      </c>
      <c r="L6159" s="13" t="s">
        <v>14</v>
      </c>
      <c r="M6159" s="7">
        <v>0.49</v>
      </c>
      <c r="N6159" s="14"/>
    </row>
    <row r="6160" spans="1:14" ht="78.75">
      <c r="A6160" s="6">
        <v>6158</v>
      </c>
      <c r="B6160" s="8" t="s">
        <v>30853</v>
      </c>
      <c r="C6160" s="9" t="s">
        <v>30870</v>
      </c>
      <c r="D6160" s="10" t="s">
        <v>30871</v>
      </c>
      <c r="E6160" s="11" t="s">
        <v>30872</v>
      </c>
      <c r="F6160" s="6">
        <v>377636</v>
      </c>
      <c r="G6160" s="6" t="s">
        <v>3293</v>
      </c>
      <c r="H6160" s="16">
        <v>3319898.5</v>
      </c>
      <c r="I6160" s="12" t="s">
        <v>8646</v>
      </c>
      <c r="J6160" s="12" t="s">
        <v>638</v>
      </c>
      <c r="K6160" s="15">
        <v>1950678</v>
      </c>
      <c r="L6160" s="13" t="s">
        <v>15</v>
      </c>
      <c r="M6160" s="7">
        <v>1</v>
      </c>
      <c r="N6160" s="14"/>
    </row>
    <row r="6161" spans="1:14" ht="78.75">
      <c r="A6161" s="6">
        <v>6159</v>
      </c>
      <c r="B6161" s="8" t="s">
        <v>30853</v>
      </c>
      <c r="C6161" s="9" t="s">
        <v>30873</v>
      </c>
      <c r="D6161" s="10" t="s">
        <v>2472</v>
      </c>
      <c r="E6161" s="11" t="s">
        <v>30874</v>
      </c>
      <c r="F6161" s="6">
        <v>419661</v>
      </c>
      <c r="G6161" s="6" t="s">
        <v>1486</v>
      </c>
      <c r="H6161" s="16">
        <v>30653735.620000001</v>
      </c>
      <c r="I6161" s="12">
        <v>44140</v>
      </c>
      <c r="J6161" s="12" t="s">
        <v>27</v>
      </c>
      <c r="K6161" s="15">
        <v>0</v>
      </c>
      <c r="L6161" s="13" t="s">
        <v>15</v>
      </c>
      <c r="M6161" s="7">
        <v>1</v>
      </c>
      <c r="N6161" s="14"/>
    </row>
    <row r="6162" spans="1:14" ht="63">
      <c r="A6162" s="6">
        <v>6160</v>
      </c>
      <c r="B6162" s="8" t="s">
        <v>30853</v>
      </c>
      <c r="C6162" s="9" t="s">
        <v>30875</v>
      </c>
      <c r="D6162" s="10" t="s">
        <v>30876</v>
      </c>
      <c r="E6162" s="11" t="s">
        <v>30877</v>
      </c>
      <c r="F6162" s="6">
        <v>396644</v>
      </c>
      <c r="G6162" s="6" t="s">
        <v>1486</v>
      </c>
      <c r="H6162" s="16">
        <v>26479014.030000001</v>
      </c>
      <c r="I6162" s="12">
        <v>44077</v>
      </c>
      <c r="J6162" s="12" t="s">
        <v>8647</v>
      </c>
      <c r="K6162" s="15">
        <v>0</v>
      </c>
      <c r="L6162" s="13" t="s">
        <v>15</v>
      </c>
      <c r="M6162" s="7">
        <v>1</v>
      </c>
      <c r="N6162" s="14"/>
    </row>
    <row r="6163" spans="1:14" ht="63">
      <c r="A6163" s="6">
        <v>6161</v>
      </c>
      <c r="B6163" s="8" t="s">
        <v>30853</v>
      </c>
      <c r="C6163" s="9" t="s">
        <v>30878</v>
      </c>
      <c r="D6163" s="10" t="s">
        <v>30876</v>
      </c>
      <c r="E6163" s="11" t="s">
        <v>30879</v>
      </c>
      <c r="F6163" s="6">
        <v>396645</v>
      </c>
      <c r="G6163" s="6" t="s">
        <v>1486</v>
      </c>
      <c r="H6163" s="16">
        <v>17421182.420000002</v>
      </c>
      <c r="I6163" s="12">
        <v>44077</v>
      </c>
      <c r="J6163" s="12" t="s">
        <v>8648</v>
      </c>
      <c r="K6163" s="15">
        <v>0</v>
      </c>
      <c r="L6163" s="13" t="s">
        <v>15</v>
      </c>
      <c r="M6163" s="7">
        <v>1</v>
      </c>
      <c r="N6163" s="14"/>
    </row>
    <row r="6164" spans="1:14" ht="63">
      <c r="A6164" s="6">
        <v>6162</v>
      </c>
      <c r="B6164" s="8" t="s">
        <v>30853</v>
      </c>
      <c r="C6164" s="9" t="s">
        <v>30878</v>
      </c>
      <c r="D6164" s="10" t="s">
        <v>30876</v>
      </c>
      <c r="E6164" s="11" t="s">
        <v>30880</v>
      </c>
      <c r="F6164" s="6">
        <v>396650</v>
      </c>
      <c r="G6164" s="6" t="s">
        <v>1486</v>
      </c>
      <c r="H6164" s="16">
        <v>26882394.579999998</v>
      </c>
      <c r="I6164" s="12">
        <v>43865</v>
      </c>
      <c r="J6164" s="12" t="s">
        <v>8649</v>
      </c>
      <c r="K6164" s="15">
        <v>0</v>
      </c>
      <c r="L6164" s="13" t="s">
        <v>15</v>
      </c>
      <c r="M6164" s="7">
        <v>1</v>
      </c>
      <c r="N6164" s="14"/>
    </row>
    <row r="6165" spans="1:14" ht="78.75">
      <c r="A6165" s="6">
        <v>6163</v>
      </c>
      <c r="B6165" s="8" t="s">
        <v>30853</v>
      </c>
      <c r="C6165" s="9" t="s">
        <v>30881</v>
      </c>
      <c r="D6165" s="10" t="s">
        <v>25935</v>
      </c>
      <c r="E6165" s="11" t="s">
        <v>30882</v>
      </c>
      <c r="F6165" s="6">
        <v>484538</v>
      </c>
      <c r="G6165" s="6" t="s">
        <v>1486</v>
      </c>
      <c r="H6165" s="16">
        <v>27353728.27</v>
      </c>
      <c r="I6165" s="12" t="s">
        <v>6438</v>
      </c>
      <c r="J6165" s="12" t="s">
        <v>30883</v>
      </c>
      <c r="K6165" s="15">
        <v>0</v>
      </c>
      <c r="L6165" s="13" t="s">
        <v>15</v>
      </c>
      <c r="M6165" s="7">
        <v>1</v>
      </c>
      <c r="N6165" s="14"/>
    </row>
    <row r="6166" spans="1:14" ht="126">
      <c r="A6166" s="6">
        <v>6164</v>
      </c>
      <c r="B6166" s="8" t="s">
        <v>30853</v>
      </c>
      <c r="C6166" s="9" t="s">
        <v>30884</v>
      </c>
      <c r="D6166" s="10" t="s">
        <v>30885</v>
      </c>
      <c r="E6166" s="11" t="s">
        <v>30886</v>
      </c>
      <c r="F6166" s="6">
        <v>195431</v>
      </c>
      <c r="G6166" s="6" t="s">
        <v>3787</v>
      </c>
      <c r="H6166" s="16">
        <v>10967685.550000001</v>
      </c>
      <c r="I6166" s="12" t="s">
        <v>30887</v>
      </c>
      <c r="J6166" s="12">
        <v>43503</v>
      </c>
      <c r="K6166" s="15">
        <v>7880851</v>
      </c>
      <c r="L6166" s="13" t="s">
        <v>15</v>
      </c>
      <c r="M6166" s="7">
        <v>1</v>
      </c>
      <c r="N6166" s="14"/>
    </row>
    <row r="6167" spans="1:14" ht="78.75">
      <c r="A6167" s="6">
        <v>6165</v>
      </c>
      <c r="B6167" s="8" t="s">
        <v>30853</v>
      </c>
      <c r="C6167" s="9" t="s">
        <v>30888</v>
      </c>
      <c r="D6167" s="10" t="s">
        <v>27969</v>
      </c>
      <c r="E6167" s="18" t="s">
        <v>30889</v>
      </c>
      <c r="F6167" s="6">
        <v>185207</v>
      </c>
      <c r="G6167" s="6" t="s">
        <v>2540</v>
      </c>
      <c r="H6167" s="16">
        <v>13956403</v>
      </c>
      <c r="I6167" s="12" t="s">
        <v>8650</v>
      </c>
      <c r="J6167" s="19" t="s">
        <v>30890</v>
      </c>
      <c r="K6167" s="15">
        <v>8550516</v>
      </c>
      <c r="L6167" s="13" t="s">
        <v>15</v>
      </c>
      <c r="M6167" s="7">
        <v>1</v>
      </c>
      <c r="N6167" s="14"/>
    </row>
    <row r="6168" spans="1:14" ht="78.75">
      <c r="A6168" s="6">
        <v>6166</v>
      </c>
      <c r="B6168" s="8" t="s">
        <v>30853</v>
      </c>
      <c r="C6168" s="9" t="s">
        <v>30891</v>
      </c>
      <c r="D6168" s="10" t="s">
        <v>30892</v>
      </c>
      <c r="E6168" s="11" t="s">
        <v>30893</v>
      </c>
      <c r="F6168" s="6">
        <v>288338</v>
      </c>
      <c r="G6168" s="6" t="s">
        <v>2540</v>
      </c>
      <c r="H6168" s="16">
        <v>22555648.559999999</v>
      </c>
      <c r="I6168" s="12" t="s">
        <v>8651</v>
      </c>
      <c r="J6168" s="19" t="s">
        <v>30894</v>
      </c>
      <c r="K6168" s="15">
        <v>14251347</v>
      </c>
      <c r="L6168" s="13" t="s">
        <v>15</v>
      </c>
      <c r="M6168" s="7">
        <v>1</v>
      </c>
      <c r="N6168" s="14"/>
    </row>
    <row r="6169" spans="1:14" ht="110.25">
      <c r="A6169" s="6">
        <v>6167</v>
      </c>
      <c r="B6169" s="8" t="s">
        <v>30853</v>
      </c>
      <c r="C6169" s="9" t="s">
        <v>30895</v>
      </c>
      <c r="D6169" s="10" t="s">
        <v>30896</v>
      </c>
      <c r="E6169" s="11" t="s">
        <v>30897</v>
      </c>
      <c r="F6169" s="6">
        <v>288544</v>
      </c>
      <c r="G6169" s="6" t="s">
        <v>2540</v>
      </c>
      <c r="H6169" s="16">
        <v>30166128.789999999</v>
      </c>
      <c r="I6169" s="12" t="s">
        <v>8651</v>
      </c>
      <c r="J6169" s="19" t="s">
        <v>30898</v>
      </c>
      <c r="K6169" s="15">
        <v>13787454</v>
      </c>
      <c r="L6169" s="13" t="s">
        <v>15</v>
      </c>
      <c r="M6169" s="7">
        <v>1</v>
      </c>
      <c r="N6169" s="14"/>
    </row>
    <row r="6170" spans="1:14" ht="94.5">
      <c r="A6170" s="6">
        <v>6168</v>
      </c>
      <c r="B6170" s="8" t="s">
        <v>30853</v>
      </c>
      <c r="C6170" s="9" t="s">
        <v>30899</v>
      </c>
      <c r="D6170" s="10" t="s">
        <v>30900</v>
      </c>
      <c r="E6170" s="11" t="s">
        <v>30901</v>
      </c>
      <c r="F6170" s="6">
        <v>185226</v>
      </c>
      <c r="G6170" s="6" t="s">
        <v>2540</v>
      </c>
      <c r="H6170" s="16">
        <v>11200255.85</v>
      </c>
      <c r="I6170" s="12">
        <v>43379</v>
      </c>
      <c r="J6170" s="19" t="s">
        <v>30902</v>
      </c>
      <c r="K6170" s="15">
        <v>4835227</v>
      </c>
      <c r="L6170" s="13" t="s">
        <v>15</v>
      </c>
      <c r="M6170" s="7">
        <v>1</v>
      </c>
      <c r="N6170" s="14"/>
    </row>
    <row r="6171" spans="1:14" ht="173.25">
      <c r="A6171" s="6">
        <v>6169</v>
      </c>
      <c r="B6171" s="8" t="s">
        <v>30853</v>
      </c>
      <c r="C6171" s="9" t="s">
        <v>30903</v>
      </c>
      <c r="D6171" s="10" t="s">
        <v>30904</v>
      </c>
      <c r="E6171" s="18" t="s">
        <v>30905</v>
      </c>
      <c r="F6171" s="6">
        <v>232449</v>
      </c>
      <c r="G6171" s="6" t="s">
        <v>2540</v>
      </c>
      <c r="H6171" s="16">
        <v>28219262.48</v>
      </c>
      <c r="I6171" s="12" t="s">
        <v>30906</v>
      </c>
      <c r="J6171" s="19" t="s">
        <v>30907</v>
      </c>
      <c r="K6171" s="15">
        <v>15897490</v>
      </c>
      <c r="L6171" s="13" t="s">
        <v>15</v>
      </c>
      <c r="M6171" s="7">
        <v>1</v>
      </c>
      <c r="N6171" s="14"/>
    </row>
    <row r="6172" spans="1:14" ht="189">
      <c r="A6172" s="6">
        <v>6170</v>
      </c>
      <c r="B6172" s="8" t="s">
        <v>30853</v>
      </c>
      <c r="C6172" s="9" t="s">
        <v>30903</v>
      </c>
      <c r="D6172" s="10" t="s">
        <v>30904</v>
      </c>
      <c r="E6172" s="18" t="s">
        <v>30908</v>
      </c>
      <c r="F6172" s="6">
        <v>232453</v>
      </c>
      <c r="G6172" s="6" t="s">
        <v>2540</v>
      </c>
      <c r="H6172" s="16">
        <v>21706050.420000002</v>
      </c>
      <c r="I6172" s="12" t="s">
        <v>30906</v>
      </c>
      <c r="J6172" s="19" t="s">
        <v>30907</v>
      </c>
      <c r="K6172" s="15">
        <v>11591714</v>
      </c>
      <c r="L6172" s="13" t="s">
        <v>15</v>
      </c>
      <c r="M6172" s="7">
        <v>1</v>
      </c>
      <c r="N6172" s="14"/>
    </row>
    <row r="6173" spans="1:14" ht="94.5">
      <c r="A6173" s="6">
        <v>6171</v>
      </c>
      <c r="B6173" s="8" t="s">
        <v>30853</v>
      </c>
      <c r="C6173" s="9" t="s">
        <v>30899</v>
      </c>
      <c r="D6173" s="10" t="s">
        <v>30900</v>
      </c>
      <c r="E6173" s="11" t="s">
        <v>30909</v>
      </c>
      <c r="F6173" s="6">
        <v>185217</v>
      </c>
      <c r="G6173" s="6" t="s">
        <v>2540</v>
      </c>
      <c r="H6173" s="16">
        <v>4568546</v>
      </c>
      <c r="I6173" s="12">
        <v>43379</v>
      </c>
      <c r="J6173" s="19" t="s">
        <v>30910</v>
      </c>
      <c r="K6173" s="15">
        <v>0</v>
      </c>
      <c r="L6173" s="13" t="s">
        <v>15</v>
      </c>
      <c r="M6173" s="7">
        <v>1</v>
      </c>
      <c r="N6173" s="14"/>
    </row>
    <row r="6174" spans="1:14" ht="78.75">
      <c r="A6174" s="6">
        <v>6172</v>
      </c>
      <c r="B6174" s="8" t="s">
        <v>30853</v>
      </c>
      <c r="C6174" s="9" t="s">
        <v>30911</v>
      </c>
      <c r="D6174" s="10" t="s">
        <v>30912</v>
      </c>
      <c r="E6174" s="11" t="s">
        <v>30913</v>
      </c>
      <c r="F6174" s="6">
        <v>185220</v>
      </c>
      <c r="G6174" s="6" t="s">
        <v>2540</v>
      </c>
      <c r="H6174" s="16">
        <v>6319077.9500000002</v>
      </c>
      <c r="I6174" s="12" t="s">
        <v>30914</v>
      </c>
      <c r="J6174" s="19" t="s">
        <v>30915</v>
      </c>
      <c r="K6174" s="15">
        <v>933608</v>
      </c>
      <c r="L6174" s="13" t="s">
        <v>15</v>
      </c>
      <c r="M6174" s="7">
        <v>1</v>
      </c>
      <c r="N6174" s="14"/>
    </row>
    <row r="6175" spans="1:14" ht="126">
      <c r="A6175" s="6">
        <v>6173</v>
      </c>
      <c r="B6175" s="8" t="s">
        <v>30853</v>
      </c>
      <c r="C6175" s="9" t="s">
        <v>30916</v>
      </c>
      <c r="D6175" s="10" t="s">
        <v>30917</v>
      </c>
      <c r="E6175" s="11" t="s">
        <v>30918</v>
      </c>
      <c r="F6175" s="6">
        <v>269612</v>
      </c>
      <c r="G6175" s="6" t="s">
        <v>2540</v>
      </c>
      <c r="H6175" s="16">
        <v>19988849.09</v>
      </c>
      <c r="I6175" s="12" t="s">
        <v>8653</v>
      </c>
      <c r="J6175" s="19" t="s">
        <v>30919</v>
      </c>
      <c r="K6175" s="15">
        <v>2781739</v>
      </c>
      <c r="L6175" s="13" t="s">
        <v>15</v>
      </c>
      <c r="M6175" s="7">
        <v>1</v>
      </c>
      <c r="N6175" s="14"/>
    </row>
    <row r="6176" spans="1:14" ht="141.75">
      <c r="A6176" s="6">
        <v>6174</v>
      </c>
      <c r="B6176" s="8" t="s">
        <v>30853</v>
      </c>
      <c r="C6176" s="9" t="s">
        <v>30920</v>
      </c>
      <c r="D6176" s="10" t="s">
        <v>30921</v>
      </c>
      <c r="E6176" s="11" t="s">
        <v>30922</v>
      </c>
      <c r="F6176" s="6">
        <v>305875</v>
      </c>
      <c r="G6176" s="6" t="s">
        <v>2540</v>
      </c>
      <c r="H6176" s="16">
        <v>20418523</v>
      </c>
      <c r="I6176" s="12" t="s">
        <v>8654</v>
      </c>
      <c r="J6176" s="19" t="s">
        <v>30923</v>
      </c>
      <c r="K6176" s="15">
        <v>10925130</v>
      </c>
      <c r="L6176" s="13" t="s">
        <v>14</v>
      </c>
      <c r="M6176" s="7">
        <v>1</v>
      </c>
      <c r="N6176" s="14"/>
    </row>
    <row r="6177" spans="1:14" ht="141.75">
      <c r="A6177" s="6">
        <v>6175</v>
      </c>
      <c r="B6177" s="8" t="s">
        <v>30853</v>
      </c>
      <c r="C6177" s="9" t="s">
        <v>30924</v>
      </c>
      <c r="D6177" s="10" t="s">
        <v>28307</v>
      </c>
      <c r="E6177" s="18" t="s">
        <v>30922</v>
      </c>
      <c r="F6177" s="6">
        <v>305875</v>
      </c>
      <c r="G6177" s="6" t="s">
        <v>2540</v>
      </c>
      <c r="H6177" s="16">
        <v>20418523</v>
      </c>
      <c r="I6177" s="12" t="s">
        <v>8654</v>
      </c>
      <c r="J6177" s="19" t="s">
        <v>30923</v>
      </c>
      <c r="K6177" s="15">
        <v>10925130</v>
      </c>
      <c r="L6177" s="13" t="s">
        <v>14</v>
      </c>
      <c r="M6177" s="7">
        <v>0.51</v>
      </c>
      <c r="N6177" s="14"/>
    </row>
    <row r="6178" spans="1:14" ht="141.75">
      <c r="A6178" s="6">
        <v>6176</v>
      </c>
      <c r="B6178" s="8" t="s">
        <v>30853</v>
      </c>
      <c r="C6178" s="9" t="s">
        <v>30868</v>
      </c>
      <c r="D6178" s="10" t="s">
        <v>30869</v>
      </c>
      <c r="E6178" s="11" t="s">
        <v>30922</v>
      </c>
      <c r="F6178" s="6">
        <v>305875</v>
      </c>
      <c r="G6178" s="6" t="s">
        <v>2540</v>
      </c>
      <c r="H6178" s="16">
        <v>20418523</v>
      </c>
      <c r="I6178" s="12" t="s">
        <v>8654</v>
      </c>
      <c r="J6178" s="19" t="s">
        <v>30923</v>
      </c>
      <c r="K6178" s="15">
        <v>10925130</v>
      </c>
      <c r="L6178" s="13" t="s">
        <v>14</v>
      </c>
      <c r="M6178" s="7">
        <v>0.49</v>
      </c>
      <c r="N6178" s="14"/>
    </row>
    <row r="6179" spans="1:14" ht="78.75">
      <c r="A6179" s="6">
        <v>6177</v>
      </c>
      <c r="B6179" s="8" t="s">
        <v>30853</v>
      </c>
      <c r="C6179" s="9" t="s">
        <v>30884</v>
      </c>
      <c r="D6179" s="10" t="s">
        <v>30885</v>
      </c>
      <c r="E6179" s="11" t="s">
        <v>30925</v>
      </c>
      <c r="F6179" s="6">
        <v>185211</v>
      </c>
      <c r="G6179" s="6" t="s">
        <v>2540</v>
      </c>
      <c r="H6179" s="16">
        <v>11596311</v>
      </c>
      <c r="I6179" s="12" t="s">
        <v>30914</v>
      </c>
      <c r="J6179" s="19" t="s">
        <v>30926</v>
      </c>
      <c r="K6179" s="15">
        <v>3088068</v>
      </c>
      <c r="L6179" s="13" t="s">
        <v>15</v>
      </c>
      <c r="M6179" s="7">
        <v>1</v>
      </c>
      <c r="N6179" s="14"/>
    </row>
    <row r="6180" spans="1:14" ht="126">
      <c r="A6180" s="6">
        <v>6178</v>
      </c>
      <c r="B6180" s="8" t="s">
        <v>30853</v>
      </c>
      <c r="C6180" s="9" t="s">
        <v>30927</v>
      </c>
      <c r="D6180" s="10" t="s">
        <v>30892</v>
      </c>
      <c r="E6180" s="11" t="s">
        <v>30928</v>
      </c>
      <c r="F6180" s="6">
        <v>227514</v>
      </c>
      <c r="G6180" s="6" t="s">
        <v>2540</v>
      </c>
      <c r="H6180" s="16">
        <v>26660477</v>
      </c>
      <c r="I6180" s="12" t="s">
        <v>30929</v>
      </c>
      <c r="J6180" s="12">
        <v>43984</v>
      </c>
      <c r="K6180" s="15">
        <v>17028210</v>
      </c>
      <c r="L6180" s="13" t="s">
        <v>15</v>
      </c>
      <c r="M6180" s="7">
        <v>1</v>
      </c>
      <c r="N6180" s="14"/>
    </row>
    <row r="6181" spans="1:14" ht="94.5">
      <c r="A6181" s="6">
        <v>6179</v>
      </c>
      <c r="B6181" s="8" t="s">
        <v>30853</v>
      </c>
      <c r="C6181" s="9" t="s">
        <v>30930</v>
      </c>
      <c r="D6181" s="10" t="s">
        <v>30931</v>
      </c>
      <c r="E6181" s="11" t="s">
        <v>30932</v>
      </c>
      <c r="F6181" s="6">
        <v>409589</v>
      </c>
      <c r="G6181" s="6" t="s">
        <v>2540</v>
      </c>
      <c r="H6181" s="16">
        <v>10260439.85</v>
      </c>
      <c r="I6181" s="12" t="s">
        <v>4431</v>
      </c>
      <c r="J6181" s="12">
        <v>44472</v>
      </c>
      <c r="K6181" s="15">
        <v>0</v>
      </c>
      <c r="L6181" s="13" t="s">
        <v>15</v>
      </c>
      <c r="M6181" s="7">
        <v>1</v>
      </c>
      <c r="N6181" s="14"/>
    </row>
    <row r="6182" spans="1:14" ht="78.75">
      <c r="A6182" s="6">
        <v>6180</v>
      </c>
      <c r="B6182" s="8" t="s">
        <v>30853</v>
      </c>
      <c r="C6182" s="9" t="s">
        <v>30933</v>
      </c>
      <c r="D6182" s="10" t="s">
        <v>30934</v>
      </c>
      <c r="E6182" s="11" t="s">
        <v>30935</v>
      </c>
      <c r="F6182" s="6">
        <v>410633</v>
      </c>
      <c r="G6182" s="6" t="s">
        <v>2540</v>
      </c>
      <c r="H6182" s="16">
        <v>6249179.7999999998</v>
      </c>
      <c r="I6182" s="12" t="s">
        <v>8655</v>
      </c>
      <c r="J6182" s="19" t="s">
        <v>30936</v>
      </c>
      <c r="K6182" s="15">
        <v>599343</v>
      </c>
      <c r="L6182" s="13" t="s">
        <v>15</v>
      </c>
      <c r="M6182" s="7">
        <v>1</v>
      </c>
      <c r="N6182" s="14"/>
    </row>
    <row r="6183" spans="1:14" ht="63">
      <c r="A6183" s="6">
        <v>6181</v>
      </c>
      <c r="B6183" s="8" t="s">
        <v>30853</v>
      </c>
      <c r="C6183" s="9" t="s">
        <v>30937</v>
      </c>
      <c r="D6183" s="10" t="s">
        <v>30938</v>
      </c>
      <c r="E6183" s="11" t="s">
        <v>30939</v>
      </c>
      <c r="F6183" s="6">
        <v>419307</v>
      </c>
      <c r="G6183" s="6" t="s">
        <v>2540</v>
      </c>
      <c r="H6183" s="16">
        <v>1358426.85</v>
      </c>
      <c r="I6183" s="12" t="s">
        <v>8657</v>
      </c>
      <c r="J6183" s="12" t="s">
        <v>609</v>
      </c>
      <c r="K6183" s="15">
        <v>0</v>
      </c>
      <c r="L6183" s="13" t="s">
        <v>15</v>
      </c>
      <c r="M6183" s="7">
        <v>1</v>
      </c>
      <c r="N6183" s="14"/>
    </row>
    <row r="6184" spans="1:14" ht="126">
      <c r="A6184" s="6">
        <v>6182</v>
      </c>
      <c r="B6184" s="8" t="s">
        <v>30853</v>
      </c>
      <c r="C6184" s="9" t="s">
        <v>30940</v>
      </c>
      <c r="D6184" s="10" t="s">
        <v>30941</v>
      </c>
      <c r="E6184" s="11" t="s">
        <v>30942</v>
      </c>
      <c r="F6184" s="6">
        <v>415893</v>
      </c>
      <c r="G6184" s="6" t="s">
        <v>1687</v>
      </c>
      <c r="H6184" s="16">
        <v>2559236.88</v>
      </c>
      <c r="I6184" s="12" t="s">
        <v>30943</v>
      </c>
      <c r="J6184" s="12" t="s">
        <v>6591</v>
      </c>
      <c r="K6184" s="15">
        <v>0</v>
      </c>
      <c r="L6184" s="13" t="s">
        <v>15</v>
      </c>
      <c r="M6184" s="7">
        <v>1</v>
      </c>
      <c r="N6184" s="14"/>
    </row>
    <row r="6185" spans="1:14" ht="63">
      <c r="A6185" s="6">
        <v>6183</v>
      </c>
      <c r="B6185" s="8" t="s">
        <v>30853</v>
      </c>
      <c r="C6185" s="9" t="s">
        <v>30944</v>
      </c>
      <c r="D6185" s="10" t="s">
        <v>30945</v>
      </c>
      <c r="E6185" s="11" t="s">
        <v>30946</v>
      </c>
      <c r="F6185" s="6">
        <v>373345</v>
      </c>
      <c r="G6185" s="6" t="s">
        <v>706</v>
      </c>
      <c r="H6185" s="16">
        <v>4949837.25</v>
      </c>
      <c r="I6185" s="12" t="s">
        <v>8646</v>
      </c>
      <c r="J6185" s="12" t="s">
        <v>8658</v>
      </c>
      <c r="K6185" s="15">
        <v>0</v>
      </c>
      <c r="L6185" s="13" t="s">
        <v>15</v>
      </c>
      <c r="M6185" s="7">
        <v>1</v>
      </c>
      <c r="N6185" s="14"/>
    </row>
    <row r="6186" spans="1:14" ht="63">
      <c r="A6186" s="6">
        <v>6184</v>
      </c>
      <c r="B6186" s="8" t="s">
        <v>30853</v>
      </c>
      <c r="C6186" s="9" t="s">
        <v>30947</v>
      </c>
      <c r="D6186" s="10" t="s">
        <v>28098</v>
      </c>
      <c r="E6186" s="11" t="s">
        <v>30948</v>
      </c>
      <c r="F6186" s="6">
        <v>419032</v>
      </c>
      <c r="G6186" s="6" t="s">
        <v>762</v>
      </c>
      <c r="H6186" s="16">
        <v>1711374.3</v>
      </c>
      <c r="I6186" s="12" t="s">
        <v>8657</v>
      </c>
      <c r="J6186" s="12" t="s">
        <v>609</v>
      </c>
      <c r="K6186" s="15">
        <v>1707022</v>
      </c>
      <c r="L6186" s="13" t="s">
        <v>15</v>
      </c>
      <c r="M6186" s="7">
        <v>1</v>
      </c>
      <c r="N6186" s="14"/>
    </row>
    <row r="6187" spans="1:14" ht="78.75">
      <c r="A6187" s="6">
        <v>6185</v>
      </c>
      <c r="B6187" s="8" t="s">
        <v>30853</v>
      </c>
      <c r="C6187" s="9" t="s">
        <v>30949</v>
      </c>
      <c r="D6187" s="10" t="s">
        <v>30950</v>
      </c>
      <c r="E6187" s="11" t="s">
        <v>30951</v>
      </c>
      <c r="F6187" s="6">
        <v>492747</v>
      </c>
      <c r="G6187" s="6" t="s">
        <v>16</v>
      </c>
      <c r="H6187" s="16">
        <v>4281855.2</v>
      </c>
      <c r="I6187" s="12" t="s">
        <v>8659</v>
      </c>
      <c r="J6187" s="12" t="s">
        <v>1390</v>
      </c>
      <c r="K6187" s="15">
        <v>4280821</v>
      </c>
      <c r="L6187" s="13" t="s">
        <v>15</v>
      </c>
      <c r="M6187" s="7">
        <v>1</v>
      </c>
      <c r="N6187" s="14"/>
    </row>
    <row r="6188" spans="1:14" ht="63">
      <c r="A6188" s="6">
        <v>6186</v>
      </c>
      <c r="B6188" s="8" t="s">
        <v>30853</v>
      </c>
      <c r="C6188" s="9" t="s">
        <v>30952</v>
      </c>
      <c r="D6188" s="10" t="s">
        <v>30953</v>
      </c>
      <c r="E6188" s="11" t="s">
        <v>30954</v>
      </c>
      <c r="F6188" s="6">
        <v>492748</v>
      </c>
      <c r="G6188" s="6" t="s">
        <v>16</v>
      </c>
      <c r="H6188" s="16">
        <v>1743687</v>
      </c>
      <c r="I6188" s="12" t="s">
        <v>6438</v>
      </c>
      <c r="J6188" s="12">
        <v>44228</v>
      </c>
      <c r="K6188" s="15">
        <v>0</v>
      </c>
      <c r="L6188" s="13" t="s">
        <v>15</v>
      </c>
      <c r="M6188" s="7">
        <v>1</v>
      </c>
      <c r="N6188" s="14"/>
    </row>
    <row r="6189" spans="1:14" ht="78.75">
      <c r="A6189" s="6">
        <v>6187</v>
      </c>
      <c r="B6189" s="8" t="s">
        <v>30853</v>
      </c>
      <c r="C6189" s="9" t="s">
        <v>30955</v>
      </c>
      <c r="D6189" s="10" t="s">
        <v>30892</v>
      </c>
      <c r="E6189" s="11" t="s">
        <v>30956</v>
      </c>
      <c r="F6189" s="6">
        <v>492749</v>
      </c>
      <c r="G6189" s="6" t="s">
        <v>16</v>
      </c>
      <c r="H6189" s="16">
        <v>1022689.25</v>
      </c>
      <c r="I6189" s="12" t="s">
        <v>6438</v>
      </c>
      <c r="J6189" s="12">
        <v>44228</v>
      </c>
      <c r="K6189" s="15">
        <v>0</v>
      </c>
      <c r="L6189" s="13" t="s">
        <v>15</v>
      </c>
      <c r="M6189" s="7">
        <v>1</v>
      </c>
      <c r="N6189" s="14"/>
    </row>
    <row r="6190" spans="1:14" ht="63">
      <c r="A6190" s="6">
        <v>6188</v>
      </c>
      <c r="B6190" s="8" t="s">
        <v>30853</v>
      </c>
      <c r="C6190" s="9" t="s">
        <v>30957</v>
      </c>
      <c r="D6190" s="10" t="s">
        <v>30958</v>
      </c>
      <c r="E6190" s="11" t="s">
        <v>30959</v>
      </c>
      <c r="F6190" s="6">
        <v>492750</v>
      </c>
      <c r="G6190" s="6" t="s">
        <v>16</v>
      </c>
      <c r="H6190" s="16">
        <v>672109.8</v>
      </c>
      <c r="I6190" s="12">
        <v>43932</v>
      </c>
      <c r="J6190" s="12">
        <v>44409</v>
      </c>
      <c r="K6190" s="15">
        <v>0</v>
      </c>
      <c r="L6190" s="13" t="s">
        <v>15</v>
      </c>
      <c r="M6190" s="7">
        <v>1</v>
      </c>
      <c r="N6190" s="14"/>
    </row>
    <row r="6191" spans="1:14" ht="63">
      <c r="A6191" s="6">
        <v>6189</v>
      </c>
      <c r="B6191" s="8" t="s">
        <v>30853</v>
      </c>
      <c r="C6191" s="9" t="s">
        <v>30960</v>
      </c>
      <c r="D6191" s="10" t="s">
        <v>30961</v>
      </c>
      <c r="E6191" s="11" t="s">
        <v>30962</v>
      </c>
      <c r="F6191" s="6">
        <v>492751</v>
      </c>
      <c r="G6191" s="6" t="s">
        <v>16</v>
      </c>
      <c r="H6191" s="16">
        <v>2506011.65</v>
      </c>
      <c r="I6191" s="12" t="s">
        <v>8660</v>
      </c>
      <c r="J6191" s="12" t="s">
        <v>17</v>
      </c>
      <c r="K6191" s="15">
        <v>2000000</v>
      </c>
      <c r="L6191" s="13" t="s">
        <v>15</v>
      </c>
      <c r="M6191" s="7">
        <v>1</v>
      </c>
      <c r="N6191" s="14"/>
    </row>
    <row r="6192" spans="1:14" ht="63">
      <c r="A6192" s="6">
        <v>6190</v>
      </c>
      <c r="B6192" s="8" t="s">
        <v>30853</v>
      </c>
      <c r="C6192" s="9" t="s">
        <v>30963</v>
      </c>
      <c r="D6192" s="10" t="s">
        <v>30964</v>
      </c>
      <c r="E6192" s="11" t="s">
        <v>30965</v>
      </c>
      <c r="F6192" s="6">
        <v>492752</v>
      </c>
      <c r="G6192" s="6" t="s">
        <v>16</v>
      </c>
      <c r="H6192" s="16">
        <v>3650349.35</v>
      </c>
      <c r="I6192" s="12" t="s">
        <v>8659</v>
      </c>
      <c r="J6192" s="12" t="s">
        <v>791</v>
      </c>
      <c r="K6192" s="15">
        <v>0</v>
      </c>
      <c r="L6192" s="13" t="s">
        <v>15</v>
      </c>
      <c r="M6192" s="7">
        <v>1</v>
      </c>
      <c r="N6192" s="14"/>
    </row>
    <row r="6193" spans="1:14" ht="78.75">
      <c r="A6193" s="6">
        <v>6191</v>
      </c>
      <c r="B6193" s="8" t="s">
        <v>30853</v>
      </c>
      <c r="C6193" s="9" t="s">
        <v>30966</v>
      </c>
      <c r="D6193" s="10" t="s">
        <v>5277</v>
      </c>
      <c r="E6193" s="11" t="s">
        <v>30967</v>
      </c>
      <c r="F6193" s="6">
        <v>492753</v>
      </c>
      <c r="G6193" s="6" t="s">
        <v>16</v>
      </c>
      <c r="H6193" s="16">
        <v>1110811.25</v>
      </c>
      <c r="I6193" s="12" t="s">
        <v>8661</v>
      </c>
      <c r="J6193" s="12" t="s">
        <v>1418</v>
      </c>
      <c r="K6193" s="15">
        <v>1110706</v>
      </c>
      <c r="L6193" s="13" t="s">
        <v>15</v>
      </c>
      <c r="M6193" s="7">
        <v>1</v>
      </c>
      <c r="N6193" s="14"/>
    </row>
    <row r="6194" spans="1:14" ht="94.5">
      <c r="A6194" s="6">
        <v>6192</v>
      </c>
      <c r="B6194" s="8" t="s">
        <v>30853</v>
      </c>
      <c r="C6194" s="9" t="s">
        <v>30968</v>
      </c>
      <c r="D6194" s="10" t="s">
        <v>30969</v>
      </c>
      <c r="E6194" s="11" t="s">
        <v>30970</v>
      </c>
      <c r="F6194" s="6">
        <v>492754</v>
      </c>
      <c r="G6194" s="6" t="s">
        <v>16</v>
      </c>
      <c r="H6194" s="16">
        <v>1492741.65</v>
      </c>
      <c r="I6194" s="12">
        <v>43872</v>
      </c>
      <c r="J6194" s="12">
        <v>44348</v>
      </c>
      <c r="K6194" s="15">
        <v>1474928</v>
      </c>
      <c r="L6194" s="13" t="s">
        <v>15</v>
      </c>
      <c r="M6194" s="7">
        <v>1</v>
      </c>
      <c r="N6194" s="14"/>
    </row>
    <row r="6195" spans="1:14" ht="63">
      <c r="A6195" s="6">
        <v>6193</v>
      </c>
      <c r="B6195" s="8" t="s">
        <v>30853</v>
      </c>
      <c r="C6195" s="9" t="s">
        <v>30971</v>
      </c>
      <c r="D6195" s="10" t="s">
        <v>28030</v>
      </c>
      <c r="E6195" s="11" t="s">
        <v>30972</v>
      </c>
      <c r="F6195" s="6">
        <v>492755</v>
      </c>
      <c r="G6195" s="6" t="s">
        <v>16</v>
      </c>
      <c r="H6195" s="16">
        <v>1121893</v>
      </c>
      <c r="I6195" s="12" t="s">
        <v>609</v>
      </c>
      <c r="J6195" s="12" t="s">
        <v>668</v>
      </c>
      <c r="K6195" s="15">
        <v>0</v>
      </c>
      <c r="L6195" s="13" t="s">
        <v>15</v>
      </c>
      <c r="M6195" s="7">
        <v>1</v>
      </c>
      <c r="N6195" s="14"/>
    </row>
    <row r="6196" spans="1:14" ht="63">
      <c r="A6196" s="6">
        <v>6194</v>
      </c>
      <c r="B6196" s="8" t="s">
        <v>30853</v>
      </c>
      <c r="C6196" s="9" t="s">
        <v>30973</v>
      </c>
      <c r="D6196" s="10" t="s">
        <v>27916</v>
      </c>
      <c r="E6196" s="11" t="s">
        <v>30974</v>
      </c>
      <c r="F6196" s="6">
        <v>492756</v>
      </c>
      <c r="G6196" s="6" t="s">
        <v>16</v>
      </c>
      <c r="H6196" s="16">
        <v>3052681.55</v>
      </c>
      <c r="I6196" s="12" t="s">
        <v>8660</v>
      </c>
      <c r="J6196" s="12" t="s">
        <v>17</v>
      </c>
      <c r="K6196" s="15">
        <v>2441000</v>
      </c>
      <c r="L6196" s="13" t="s">
        <v>15</v>
      </c>
      <c r="M6196" s="7">
        <v>1</v>
      </c>
      <c r="N6196" s="14"/>
    </row>
    <row r="6197" spans="1:14" ht="78.75">
      <c r="A6197" s="6">
        <v>6195</v>
      </c>
      <c r="B6197" s="8" t="s">
        <v>30853</v>
      </c>
      <c r="C6197" s="9" t="s">
        <v>30975</v>
      </c>
      <c r="D6197" s="10" t="s">
        <v>30976</v>
      </c>
      <c r="E6197" s="11" t="s">
        <v>30977</v>
      </c>
      <c r="F6197" s="6">
        <v>492757</v>
      </c>
      <c r="G6197" s="6" t="s">
        <v>16</v>
      </c>
      <c r="H6197" s="16">
        <v>1374508.45</v>
      </c>
      <c r="I6197" s="12" t="s">
        <v>8659</v>
      </c>
      <c r="J6197" s="12" t="s">
        <v>791</v>
      </c>
      <c r="K6197" s="15">
        <v>1371271</v>
      </c>
      <c r="L6197" s="13" t="s">
        <v>15</v>
      </c>
      <c r="M6197" s="7">
        <v>1</v>
      </c>
      <c r="N6197" s="14"/>
    </row>
    <row r="6198" spans="1:14" ht="78.75">
      <c r="A6198" s="6">
        <v>6196</v>
      </c>
      <c r="B6198" s="8" t="s">
        <v>30853</v>
      </c>
      <c r="C6198" s="9" t="s">
        <v>30978</v>
      </c>
      <c r="D6198" s="10" t="s">
        <v>30979</v>
      </c>
      <c r="E6198" s="11" t="s">
        <v>30980</v>
      </c>
      <c r="F6198" s="6">
        <v>492758</v>
      </c>
      <c r="G6198" s="6" t="s">
        <v>16</v>
      </c>
      <c r="H6198" s="16">
        <v>3826004.35</v>
      </c>
      <c r="I6198" s="12" t="s">
        <v>8660</v>
      </c>
      <c r="J6198" s="12" t="s">
        <v>772</v>
      </c>
      <c r="K6198" s="15">
        <v>3772420</v>
      </c>
      <c r="L6198" s="13" t="s">
        <v>15</v>
      </c>
      <c r="M6198" s="7">
        <v>1</v>
      </c>
      <c r="N6198" s="14"/>
    </row>
    <row r="6199" spans="1:14" ht="78.75">
      <c r="A6199" s="6">
        <v>6197</v>
      </c>
      <c r="B6199" s="8" t="s">
        <v>30853</v>
      </c>
      <c r="C6199" s="9" t="s">
        <v>30981</v>
      </c>
      <c r="D6199" s="10" t="s">
        <v>30982</v>
      </c>
      <c r="E6199" s="11" t="s">
        <v>30983</v>
      </c>
      <c r="F6199" s="6">
        <v>492759</v>
      </c>
      <c r="G6199" s="6" t="s">
        <v>16</v>
      </c>
      <c r="H6199" s="16">
        <v>5232228.55</v>
      </c>
      <c r="I6199" s="12" t="s">
        <v>8660</v>
      </c>
      <c r="J6199" s="12">
        <v>44470</v>
      </c>
      <c r="K6199" s="15">
        <v>0</v>
      </c>
      <c r="L6199" s="13" t="s">
        <v>15</v>
      </c>
      <c r="M6199" s="7">
        <v>1</v>
      </c>
      <c r="N6199" s="14"/>
    </row>
    <row r="6200" spans="1:14" ht="63">
      <c r="A6200" s="6">
        <v>6198</v>
      </c>
      <c r="B6200" s="8" t="s">
        <v>30853</v>
      </c>
      <c r="C6200" s="9" t="s">
        <v>30984</v>
      </c>
      <c r="D6200" s="10" t="s">
        <v>30985</v>
      </c>
      <c r="E6200" s="11" t="s">
        <v>30986</v>
      </c>
      <c r="F6200" s="6">
        <v>492760</v>
      </c>
      <c r="G6200" s="6" t="s">
        <v>16</v>
      </c>
      <c r="H6200" s="16">
        <v>4962473.2</v>
      </c>
      <c r="I6200" s="12" t="s">
        <v>8659</v>
      </c>
      <c r="J6200" s="12">
        <v>44409</v>
      </c>
      <c r="K6200" s="15">
        <v>0</v>
      </c>
      <c r="L6200" s="13" t="s">
        <v>15</v>
      </c>
      <c r="M6200" s="7">
        <v>1</v>
      </c>
      <c r="N6200" s="14"/>
    </row>
    <row r="6201" spans="1:14" ht="63">
      <c r="A6201" s="6">
        <v>6199</v>
      </c>
      <c r="B6201" s="8" t="s">
        <v>30853</v>
      </c>
      <c r="C6201" s="9" t="s">
        <v>30987</v>
      </c>
      <c r="D6201" s="10" t="s">
        <v>30988</v>
      </c>
      <c r="E6201" s="11" t="s">
        <v>30989</v>
      </c>
      <c r="F6201" s="6">
        <v>492761</v>
      </c>
      <c r="G6201" s="6" t="s">
        <v>16</v>
      </c>
      <c r="H6201" s="16">
        <v>7916863.9500000002</v>
      </c>
      <c r="I6201" s="12" t="s">
        <v>8659</v>
      </c>
      <c r="J6201" s="12" t="s">
        <v>1404</v>
      </c>
      <c r="K6201" s="15">
        <v>7897273</v>
      </c>
      <c r="L6201" s="13" t="s">
        <v>15</v>
      </c>
      <c r="M6201" s="7">
        <v>1</v>
      </c>
      <c r="N6201" s="14"/>
    </row>
    <row r="6202" spans="1:14" ht="94.5">
      <c r="A6202" s="6">
        <v>6200</v>
      </c>
      <c r="B6202" s="8" t="s">
        <v>30853</v>
      </c>
      <c r="C6202" s="9" t="s">
        <v>30990</v>
      </c>
      <c r="D6202" s="10" t="s">
        <v>30991</v>
      </c>
      <c r="E6202" s="11" t="s">
        <v>30992</v>
      </c>
      <c r="F6202" s="6">
        <v>492762</v>
      </c>
      <c r="G6202" s="6" t="s">
        <v>16</v>
      </c>
      <c r="H6202" s="16">
        <v>8816462.6500000004</v>
      </c>
      <c r="I6202" s="12" t="s">
        <v>8659</v>
      </c>
      <c r="J6202" s="12" t="s">
        <v>8662</v>
      </c>
      <c r="K6202" s="15">
        <v>0</v>
      </c>
      <c r="L6202" s="13" t="s">
        <v>15</v>
      </c>
      <c r="M6202" s="7">
        <v>1</v>
      </c>
      <c r="N6202" s="14"/>
    </row>
    <row r="6203" spans="1:14" ht="78.75">
      <c r="A6203" s="6">
        <v>6201</v>
      </c>
      <c r="B6203" s="8" t="s">
        <v>30853</v>
      </c>
      <c r="C6203" s="9" t="s">
        <v>30993</v>
      </c>
      <c r="D6203" s="10" t="s">
        <v>30994</v>
      </c>
      <c r="E6203" s="11" t="s">
        <v>30995</v>
      </c>
      <c r="F6203" s="6">
        <v>492763</v>
      </c>
      <c r="G6203" s="6" t="s">
        <v>16</v>
      </c>
      <c r="H6203" s="16">
        <v>8045034.1500000004</v>
      </c>
      <c r="I6203" s="12" t="s">
        <v>8659</v>
      </c>
      <c r="J6203" s="12" t="s">
        <v>8662</v>
      </c>
      <c r="K6203" s="15">
        <v>0</v>
      </c>
      <c r="L6203" s="13" t="s">
        <v>15</v>
      </c>
      <c r="M6203" s="7">
        <v>1</v>
      </c>
      <c r="N6203" s="14"/>
    </row>
    <row r="6204" spans="1:14" ht="78.75">
      <c r="A6204" s="6">
        <v>6202</v>
      </c>
      <c r="B6204" s="8" t="s">
        <v>30853</v>
      </c>
      <c r="C6204" s="9" t="s">
        <v>30996</v>
      </c>
      <c r="D6204" s="10" t="s">
        <v>30997</v>
      </c>
      <c r="E6204" s="11" t="s">
        <v>30998</v>
      </c>
      <c r="F6204" s="6">
        <v>492764</v>
      </c>
      <c r="G6204" s="6" t="s">
        <v>16</v>
      </c>
      <c r="H6204" s="16">
        <v>11498058.050000001</v>
      </c>
      <c r="I6204" s="12" t="s">
        <v>8659</v>
      </c>
      <c r="J6204" s="12" t="s">
        <v>8663</v>
      </c>
      <c r="K6204" s="15">
        <v>0</v>
      </c>
      <c r="L6204" s="13" t="s">
        <v>15</v>
      </c>
      <c r="M6204" s="7">
        <v>1</v>
      </c>
      <c r="N6204" s="14"/>
    </row>
    <row r="6205" spans="1:14" ht="94.5">
      <c r="A6205" s="6">
        <v>6203</v>
      </c>
      <c r="B6205" s="8" t="s">
        <v>30853</v>
      </c>
      <c r="C6205" s="9" t="s">
        <v>30999</v>
      </c>
      <c r="D6205" s="10" t="s">
        <v>31000</v>
      </c>
      <c r="E6205" s="11" t="s">
        <v>31001</v>
      </c>
      <c r="F6205" s="6">
        <v>492767</v>
      </c>
      <c r="G6205" s="6" t="s">
        <v>16</v>
      </c>
      <c r="H6205" s="16">
        <v>12712246.4</v>
      </c>
      <c r="I6205" s="12" t="s">
        <v>609</v>
      </c>
      <c r="J6205" s="12" t="s">
        <v>8664</v>
      </c>
      <c r="K6205" s="15">
        <v>0</v>
      </c>
      <c r="L6205" s="13" t="s">
        <v>15</v>
      </c>
      <c r="M6205" s="7">
        <v>1</v>
      </c>
      <c r="N6205" s="14"/>
    </row>
    <row r="6206" spans="1:14" ht="78.75">
      <c r="A6206" s="6">
        <v>6204</v>
      </c>
      <c r="B6206" s="8" t="s">
        <v>30853</v>
      </c>
      <c r="C6206" s="9" t="s">
        <v>31002</v>
      </c>
      <c r="D6206" s="10" t="s">
        <v>31003</v>
      </c>
      <c r="E6206" s="11" t="s">
        <v>31004</v>
      </c>
      <c r="F6206" s="6">
        <v>492768</v>
      </c>
      <c r="G6206" s="6" t="s">
        <v>16</v>
      </c>
      <c r="H6206" s="16">
        <v>166574.9</v>
      </c>
      <c r="I6206" s="12" t="s">
        <v>8660</v>
      </c>
      <c r="J6206" s="12">
        <v>44470</v>
      </c>
      <c r="K6206" s="15">
        <v>0</v>
      </c>
      <c r="L6206" s="13" t="s">
        <v>15</v>
      </c>
      <c r="M6206" s="7">
        <v>1</v>
      </c>
      <c r="N6206" s="14"/>
    </row>
    <row r="6207" spans="1:14" ht="78.75">
      <c r="A6207" s="6">
        <v>6205</v>
      </c>
      <c r="B6207" s="8" t="s">
        <v>30853</v>
      </c>
      <c r="C6207" s="9" t="s">
        <v>31005</v>
      </c>
      <c r="D6207" s="10" t="s">
        <v>27868</v>
      </c>
      <c r="E6207" s="11" t="s">
        <v>31006</v>
      </c>
      <c r="F6207" s="6">
        <v>492769</v>
      </c>
      <c r="G6207" s="6" t="s">
        <v>16</v>
      </c>
      <c r="H6207" s="16">
        <v>101920.75</v>
      </c>
      <c r="I6207" s="12" t="s">
        <v>8659</v>
      </c>
      <c r="J6207" s="12">
        <v>44409</v>
      </c>
      <c r="K6207" s="15">
        <v>0</v>
      </c>
      <c r="L6207" s="13" t="s">
        <v>15</v>
      </c>
      <c r="M6207" s="7">
        <v>1</v>
      </c>
      <c r="N6207" s="14"/>
    </row>
    <row r="6208" spans="1:14" ht="78.75">
      <c r="A6208" s="6">
        <v>6206</v>
      </c>
      <c r="B6208" s="8" t="s">
        <v>30853</v>
      </c>
      <c r="C6208" s="9" t="s">
        <v>31002</v>
      </c>
      <c r="D6208" s="10" t="s">
        <v>31003</v>
      </c>
      <c r="E6208" s="11" t="s">
        <v>31007</v>
      </c>
      <c r="F6208" s="6">
        <v>492770</v>
      </c>
      <c r="G6208" s="6" t="s">
        <v>16</v>
      </c>
      <c r="H6208" s="16">
        <v>98090.35</v>
      </c>
      <c r="I6208" s="12" t="s">
        <v>8660</v>
      </c>
      <c r="J6208" s="12">
        <v>44470</v>
      </c>
      <c r="K6208" s="15">
        <v>0</v>
      </c>
      <c r="L6208" s="13" t="s">
        <v>15</v>
      </c>
      <c r="M6208" s="7">
        <v>1</v>
      </c>
      <c r="N6208" s="14"/>
    </row>
    <row r="6209" spans="1:14" ht="94.5">
      <c r="A6209" s="6">
        <v>6207</v>
      </c>
      <c r="B6209" s="8" t="s">
        <v>30853</v>
      </c>
      <c r="C6209" s="9" t="s">
        <v>31008</v>
      </c>
      <c r="D6209" s="10" t="s">
        <v>31009</v>
      </c>
      <c r="E6209" s="11" t="s">
        <v>31010</v>
      </c>
      <c r="F6209" s="6">
        <v>492771</v>
      </c>
      <c r="G6209" s="6" t="s">
        <v>16</v>
      </c>
      <c r="H6209" s="16">
        <v>3100439</v>
      </c>
      <c r="I6209" s="12" t="s">
        <v>8659</v>
      </c>
      <c r="J6209" s="12" t="s">
        <v>8662</v>
      </c>
      <c r="K6209" s="15">
        <v>0</v>
      </c>
      <c r="L6209" s="13" t="s">
        <v>15</v>
      </c>
      <c r="M6209" s="7">
        <v>1</v>
      </c>
      <c r="N6209" s="14"/>
    </row>
    <row r="6210" spans="1:14" ht="94.5">
      <c r="A6210" s="6">
        <v>6208</v>
      </c>
      <c r="B6210" s="8" t="s">
        <v>30853</v>
      </c>
      <c r="C6210" s="9" t="s">
        <v>31011</v>
      </c>
      <c r="D6210" s="10" t="s">
        <v>31012</v>
      </c>
      <c r="E6210" s="11" t="s">
        <v>31013</v>
      </c>
      <c r="F6210" s="6">
        <v>492772</v>
      </c>
      <c r="G6210" s="6" t="s">
        <v>16</v>
      </c>
      <c r="H6210" s="16">
        <v>403616.05</v>
      </c>
      <c r="I6210" s="12">
        <v>43872</v>
      </c>
      <c r="J6210" s="12">
        <v>44318</v>
      </c>
      <c r="K6210" s="15">
        <v>0</v>
      </c>
      <c r="L6210" s="13" t="s">
        <v>15</v>
      </c>
      <c r="M6210" s="7">
        <v>1</v>
      </c>
      <c r="N6210" s="14"/>
    </row>
    <row r="6211" spans="1:14" ht="78.75">
      <c r="A6211" s="6">
        <v>6209</v>
      </c>
      <c r="B6211" s="8" t="s">
        <v>30853</v>
      </c>
      <c r="C6211" s="9" t="s">
        <v>30924</v>
      </c>
      <c r="D6211" s="10" t="s">
        <v>28307</v>
      </c>
      <c r="E6211" s="11" t="s">
        <v>31014</v>
      </c>
      <c r="F6211" s="6">
        <v>492765</v>
      </c>
      <c r="G6211" s="6" t="s">
        <v>16</v>
      </c>
      <c r="H6211" s="16">
        <v>25224856.866</v>
      </c>
      <c r="I6211" s="12" t="s">
        <v>6063</v>
      </c>
      <c r="J6211" s="12">
        <v>44320</v>
      </c>
      <c r="K6211" s="15">
        <v>0</v>
      </c>
      <c r="L6211" s="13" t="s">
        <v>15</v>
      </c>
      <c r="M6211" s="7">
        <v>1</v>
      </c>
      <c r="N6211" s="14"/>
    </row>
    <row r="6212" spans="1:14" ht="94.5">
      <c r="A6212" s="6">
        <v>6210</v>
      </c>
      <c r="B6212" s="8" t="s">
        <v>30853</v>
      </c>
      <c r="C6212" s="9" t="s">
        <v>31015</v>
      </c>
      <c r="D6212" s="10" t="s">
        <v>31016</v>
      </c>
      <c r="E6212" s="11" t="s">
        <v>31017</v>
      </c>
      <c r="F6212" s="6">
        <v>492766</v>
      </c>
      <c r="G6212" s="6" t="s">
        <v>16</v>
      </c>
      <c r="H6212" s="16">
        <v>23092087.940000001</v>
      </c>
      <c r="I6212" s="12" t="s">
        <v>8665</v>
      </c>
      <c r="J6212" s="12" t="s">
        <v>31018</v>
      </c>
      <c r="K6212" s="15">
        <v>0</v>
      </c>
      <c r="L6212" s="13" t="s">
        <v>14</v>
      </c>
      <c r="M6212" s="7">
        <v>1</v>
      </c>
      <c r="N6212" s="14"/>
    </row>
    <row r="6213" spans="1:14" ht="78.75">
      <c r="A6213" s="6">
        <v>6211</v>
      </c>
      <c r="B6213" s="8" t="s">
        <v>30853</v>
      </c>
      <c r="C6213" s="9" t="s">
        <v>31019</v>
      </c>
      <c r="D6213" s="10" t="s">
        <v>30896</v>
      </c>
      <c r="E6213" s="11" t="s">
        <v>31017</v>
      </c>
      <c r="F6213" s="6">
        <v>492766</v>
      </c>
      <c r="G6213" s="6" t="s">
        <v>16</v>
      </c>
      <c r="H6213" s="16">
        <v>23092087.940000001</v>
      </c>
      <c r="I6213" s="12" t="s">
        <v>8665</v>
      </c>
      <c r="J6213" s="12" t="s">
        <v>31018</v>
      </c>
      <c r="K6213" s="15">
        <v>0</v>
      </c>
      <c r="L6213" s="13" t="s">
        <v>14</v>
      </c>
      <c r="M6213" s="7">
        <v>0.52</v>
      </c>
      <c r="N6213" s="14"/>
    </row>
    <row r="6214" spans="1:14" ht="78.75">
      <c r="A6214" s="6">
        <v>6212</v>
      </c>
      <c r="B6214" s="8" t="s">
        <v>30853</v>
      </c>
      <c r="C6214" s="9" t="s">
        <v>30927</v>
      </c>
      <c r="D6214" s="10" t="s">
        <v>30892</v>
      </c>
      <c r="E6214" s="11" t="s">
        <v>31017</v>
      </c>
      <c r="F6214" s="6">
        <v>492766</v>
      </c>
      <c r="G6214" s="6" t="s">
        <v>16</v>
      </c>
      <c r="H6214" s="16">
        <v>23092087.940000001</v>
      </c>
      <c r="I6214" s="12" t="s">
        <v>8665</v>
      </c>
      <c r="J6214" s="12" t="s">
        <v>31018</v>
      </c>
      <c r="K6214" s="15">
        <v>0</v>
      </c>
      <c r="L6214" s="13" t="s">
        <v>14</v>
      </c>
      <c r="M6214" s="7">
        <v>0.48</v>
      </c>
      <c r="N6214" s="14"/>
    </row>
    <row r="6215" spans="1:14" ht="63">
      <c r="A6215" s="6">
        <v>6213</v>
      </c>
      <c r="B6215" s="8" t="s">
        <v>30853</v>
      </c>
      <c r="C6215" s="9" t="s">
        <v>31020</v>
      </c>
      <c r="D6215" s="10" t="s">
        <v>31021</v>
      </c>
      <c r="E6215" s="11" t="s">
        <v>31022</v>
      </c>
      <c r="F6215" s="6">
        <v>508729</v>
      </c>
      <c r="G6215" s="6" t="s">
        <v>1109</v>
      </c>
      <c r="H6215" s="16">
        <v>285000</v>
      </c>
      <c r="I6215" s="12" t="s">
        <v>1384</v>
      </c>
      <c r="J6215" s="12" t="s">
        <v>22011</v>
      </c>
      <c r="K6215" s="15">
        <v>0</v>
      </c>
      <c r="L6215" s="13" t="s">
        <v>15</v>
      </c>
      <c r="M6215" s="7">
        <v>1</v>
      </c>
      <c r="N6215" s="14"/>
    </row>
    <row r="6216" spans="1:14" ht="78.75">
      <c r="A6216" s="6">
        <v>6214</v>
      </c>
      <c r="B6216" s="8" t="s">
        <v>30853</v>
      </c>
      <c r="C6216" s="9" t="s">
        <v>31023</v>
      </c>
      <c r="D6216" s="10" t="s">
        <v>31024</v>
      </c>
      <c r="E6216" s="11" t="s">
        <v>31025</v>
      </c>
      <c r="F6216" s="6">
        <v>519304</v>
      </c>
      <c r="G6216" s="6" t="s">
        <v>16</v>
      </c>
      <c r="H6216" s="16">
        <v>142446.83799999999</v>
      </c>
      <c r="I6216" s="12">
        <v>44086</v>
      </c>
      <c r="J6216" s="12" t="s">
        <v>8652</v>
      </c>
      <c r="K6216" s="15">
        <v>0</v>
      </c>
      <c r="L6216" s="13" t="s">
        <v>15</v>
      </c>
      <c r="M6216" s="7">
        <v>1</v>
      </c>
      <c r="N6216" s="14"/>
    </row>
    <row r="6217" spans="1:14" ht="78.75">
      <c r="A6217" s="6">
        <v>6215</v>
      </c>
      <c r="B6217" s="8" t="s">
        <v>30853</v>
      </c>
      <c r="C6217" s="9" t="s">
        <v>31023</v>
      </c>
      <c r="D6217" s="10" t="s">
        <v>31024</v>
      </c>
      <c r="E6217" s="11" t="s">
        <v>31026</v>
      </c>
      <c r="F6217" s="6">
        <v>519357</v>
      </c>
      <c r="G6217" s="6" t="s">
        <v>16</v>
      </c>
      <c r="H6217" s="16">
        <v>90768.335000000006</v>
      </c>
      <c r="I6217" s="12">
        <v>44086</v>
      </c>
      <c r="J6217" s="12" t="s">
        <v>8652</v>
      </c>
      <c r="K6217" s="15">
        <v>0</v>
      </c>
      <c r="L6217" s="13" t="s">
        <v>15</v>
      </c>
      <c r="M6217" s="7">
        <v>1</v>
      </c>
      <c r="N6217" s="14"/>
    </row>
    <row r="6218" spans="1:14" ht="75.75">
      <c r="A6218" s="6">
        <v>6216</v>
      </c>
      <c r="B6218" s="8" t="s">
        <v>15601</v>
      </c>
      <c r="C6218" s="9" t="s">
        <v>15602</v>
      </c>
      <c r="D6218" s="10" t="s">
        <v>13213</v>
      </c>
      <c r="E6218" s="11" t="s">
        <v>15603</v>
      </c>
      <c r="F6218" s="6">
        <v>298551</v>
      </c>
      <c r="G6218" s="6" t="s">
        <v>582</v>
      </c>
      <c r="H6218" s="16">
        <v>23013956.02</v>
      </c>
      <c r="I6218" s="12" t="s">
        <v>13666</v>
      </c>
      <c r="J6218" s="12">
        <v>43991</v>
      </c>
      <c r="K6218" s="15">
        <v>16970504</v>
      </c>
      <c r="L6218" s="13" t="s">
        <v>15</v>
      </c>
      <c r="M6218" s="7">
        <v>1</v>
      </c>
      <c r="N6218" s="17"/>
    </row>
    <row r="6219" spans="1:14" ht="63">
      <c r="A6219" s="6">
        <v>6217</v>
      </c>
      <c r="B6219" s="8" t="s">
        <v>15601</v>
      </c>
      <c r="C6219" s="9" t="s">
        <v>15604</v>
      </c>
      <c r="D6219" s="10" t="s">
        <v>4315</v>
      </c>
      <c r="E6219" s="11" t="s">
        <v>15605</v>
      </c>
      <c r="F6219" s="6">
        <v>298563</v>
      </c>
      <c r="G6219" s="6" t="s">
        <v>582</v>
      </c>
      <c r="H6219" s="16">
        <v>37352030.853</v>
      </c>
      <c r="I6219" s="12" t="s">
        <v>15606</v>
      </c>
      <c r="J6219" s="12">
        <v>44116</v>
      </c>
      <c r="K6219" s="15">
        <v>34760404</v>
      </c>
      <c r="L6219" s="13" t="s">
        <v>15</v>
      </c>
      <c r="M6219" s="7">
        <v>1</v>
      </c>
      <c r="N6219" s="17"/>
    </row>
    <row r="6220" spans="1:14" ht="78.75">
      <c r="A6220" s="6">
        <v>6218</v>
      </c>
      <c r="B6220" s="8" t="s">
        <v>15601</v>
      </c>
      <c r="C6220" s="9" t="s">
        <v>15604</v>
      </c>
      <c r="D6220" s="10" t="s">
        <v>4315</v>
      </c>
      <c r="E6220" s="11" t="s">
        <v>15607</v>
      </c>
      <c r="F6220" s="6">
        <v>298580</v>
      </c>
      <c r="G6220" s="6" t="s">
        <v>582</v>
      </c>
      <c r="H6220" s="16">
        <v>21404827.640000001</v>
      </c>
      <c r="I6220" s="12" t="s">
        <v>9788</v>
      </c>
      <c r="J6220" s="12">
        <v>43990</v>
      </c>
      <c r="K6220" s="15">
        <v>16684115</v>
      </c>
      <c r="L6220" s="13" t="s">
        <v>15</v>
      </c>
      <c r="M6220" s="7">
        <v>1</v>
      </c>
      <c r="N6220" s="17"/>
    </row>
    <row r="6221" spans="1:14" ht="78.75">
      <c r="A6221" s="6">
        <v>6219</v>
      </c>
      <c r="B6221" s="8" t="s">
        <v>15601</v>
      </c>
      <c r="C6221" s="9" t="s">
        <v>15608</v>
      </c>
      <c r="D6221" s="10" t="s">
        <v>612</v>
      </c>
      <c r="E6221" s="11" t="s">
        <v>15609</v>
      </c>
      <c r="F6221" s="6">
        <v>298585</v>
      </c>
      <c r="G6221" s="6" t="s">
        <v>582</v>
      </c>
      <c r="H6221" s="16">
        <v>42055020.960000001</v>
      </c>
      <c r="I6221" s="12" t="s">
        <v>15610</v>
      </c>
      <c r="J6221" s="12">
        <v>44349</v>
      </c>
      <c r="K6221" s="15">
        <v>33001745</v>
      </c>
      <c r="L6221" s="13" t="s">
        <v>15</v>
      </c>
      <c r="M6221" s="7">
        <v>1</v>
      </c>
      <c r="N6221" s="17"/>
    </row>
    <row r="6222" spans="1:14" ht="78.75">
      <c r="A6222" s="6">
        <v>6220</v>
      </c>
      <c r="B6222" s="8" t="s">
        <v>15601</v>
      </c>
      <c r="C6222" s="9" t="s">
        <v>15604</v>
      </c>
      <c r="D6222" s="10" t="s">
        <v>4315</v>
      </c>
      <c r="E6222" s="11" t="s">
        <v>15611</v>
      </c>
      <c r="F6222" s="6">
        <v>312596</v>
      </c>
      <c r="G6222" s="6" t="s">
        <v>582</v>
      </c>
      <c r="H6222" s="16">
        <v>62306831.740000002</v>
      </c>
      <c r="I6222" s="12" t="s">
        <v>15610</v>
      </c>
      <c r="J6222" s="12">
        <v>44353</v>
      </c>
      <c r="K6222" s="15">
        <v>0</v>
      </c>
      <c r="L6222" s="13" t="s">
        <v>15</v>
      </c>
      <c r="M6222" s="7">
        <v>1</v>
      </c>
      <c r="N6222" s="17"/>
    </row>
    <row r="6223" spans="1:14" ht="75.75">
      <c r="A6223" s="6">
        <v>6221</v>
      </c>
      <c r="B6223" s="8" t="s">
        <v>15601</v>
      </c>
      <c r="C6223" s="9" t="s">
        <v>15604</v>
      </c>
      <c r="D6223" s="10" t="s">
        <v>4315</v>
      </c>
      <c r="E6223" s="11" t="s">
        <v>15612</v>
      </c>
      <c r="F6223" s="6">
        <v>312601</v>
      </c>
      <c r="G6223" s="6" t="s">
        <v>582</v>
      </c>
      <c r="H6223" s="16">
        <v>52672652.899999999</v>
      </c>
      <c r="I6223" s="12" t="s">
        <v>15610</v>
      </c>
      <c r="J6223" s="12">
        <v>43993</v>
      </c>
      <c r="K6223" s="15">
        <v>0</v>
      </c>
      <c r="L6223" s="13" t="s">
        <v>15</v>
      </c>
      <c r="M6223" s="7">
        <v>1</v>
      </c>
      <c r="N6223" s="17"/>
    </row>
    <row r="6224" spans="1:14" ht="78.75">
      <c r="A6224" s="6">
        <v>6222</v>
      </c>
      <c r="B6224" s="8" t="s">
        <v>15601</v>
      </c>
      <c r="C6224" s="9" t="s">
        <v>15604</v>
      </c>
      <c r="D6224" s="10" t="s">
        <v>4315</v>
      </c>
      <c r="E6224" s="11" t="s">
        <v>15613</v>
      </c>
      <c r="F6224" s="6">
        <v>312603</v>
      </c>
      <c r="G6224" s="6" t="s">
        <v>582</v>
      </c>
      <c r="H6224" s="16">
        <v>65831086.700000003</v>
      </c>
      <c r="I6224" s="12" t="s">
        <v>15610</v>
      </c>
      <c r="J6224" s="12">
        <v>44349</v>
      </c>
      <c r="K6224" s="15">
        <v>47358647</v>
      </c>
      <c r="L6224" s="13" t="s">
        <v>15</v>
      </c>
      <c r="M6224" s="7">
        <v>1</v>
      </c>
      <c r="N6224" s="17"/>
    </row>
    <row r="6225" spans="1:14" ht="75.75">
      <c r="A6225" s="6">
        <v>6223</v>
      </c>
      <c r="B6225" s="8" t="s">
        <v>15601</v>
      </c>
      <c r="C6225" s="9" t="s">
        <v>15602</v>
      </c>
      <c r="D6225" s="10" t="s">
        <v>13213</v>
      </c>
      <c r="E6225" s="11" t="s">
        <v>15614</v>
      </c>
      <c r="F6225" s="6">
        <v>308007</v>
      </c>
      <c r="G6225" s="6" t="s">
        <v>582</v>
      </c>
      <c r="H6225" s="16">
        <v>52134733.049999997</v>
      </c>
      <c r="I6225" s="12">
        <v>43472</v>
      </c>
      <c r="J6225" s="12">
        <v>44378</v>
      </c>
      <c r="K6225" s="15">
        <v>49170518</v>
      </c>
      <c r="L6225" s="13" t="s">
        <v>15</v>
      </c>
      <c r="M6225" s="7">
        <v>1</v>
      </c>
      <c r="N6225" s="17"/>
    </row>
    <row r="6226" spans="1:14" ht="75.75">
      <c r="A6226" s="6">
        <v>6224</v>
      </c>
      <c r="B6226" s="8" t="s">
        <v>15601</v>
      </c>
      <c r="C6226" s="9" t="s">
        <v>15604</v>
      </c>
      <c r="D6226" s="10" t="s">
        <v>4315</v>
      </c>
      <c r="E6226" s="11" t="s">
        <v>15614</v>
      </c>
      <c r="F6226" s="6">
        <v>308007</v>
      </c>
      <c r="G6226" s="6" t="s">
        <v>582</v>
      </c>
      <c r="H6226" s="16">
        <v>53953114.850000001</v>
      </c>
      <c r="I6226" s="12" t="s">
        <v>13154</v>
      </c>
      <c r="J6226" s="12" t="s">
        <v>8857</v>
      </c>
      <c r="K6226" s="15">
        <v>22363721</v>
      </c>
      <c r="L6226" s="13" t="s">
        <v>15</v>
      </c>
      <c r="M6226" s="7">
        <v>1</v>
      </c>
      <c r="N6226" s="17"/>
    </row>
    <row r="6227" spans="1:14" ht="252">
      <c r="A6227" s="6">
        <v>6225</v>
      </c>
      <c r="B6227" s="8" t="s">
        <v>15601</v>
      </c>
      <c r="C6227" s="9" t="s">
        <v>15608</v>
      </c>
      <c r="D6227" s="10" t="s">
        <v>612</v>
      </c>
      <c r="E6227" s="11" t="s">
        <v>15615</v>
      </c>
      <c r="F6227" s="6">
        <v>342483</v>
      </c>
      <c r="G6227" s="6" t="s">
        <v>582</v>
      </c>
      <c r="H6227" s="16">
        <v>147325971.27000001</v>
      </c>
      <c r="I6227" s="12" t="s">
        <v>15616</v>
      </c>
      <c r="J6227" s="12">
        <v>44383</v>
      </c>
      <c r="K6227" s="15">
        <v>0</v>
      </c>
      <c r="L6227" s="13" t="s">
        <v>15</v>
      </c>
      <c r="M6227" s="7">
        <v>1</v>
      </c>
      <c r="N6227" s="17"/>
    </row>
    <row r="6228" spans="1:14" ht="312">
      <c r="A6228" s="6">
        <v>6226</v>
      </c>
      <c r="B6228" s="8" t="s">
        <v>15601</v>
      </c>
      <c r="C6228" s="9" t="s">
        <v>15608</v>
      </c>
      <c r="D6228" s="10" t="s">
        <v>612</v>
      </c>
      <c r="E6228" s="11" t="s">
        <v>15617</v>
      </c>
      <c r="F6228" s="6">
        <v>344073</v>
      </c>
      <c r="G6228" s="6" t="s">
        <v>582</v>
      </c>
      <c r="H6228" s="16">
        <v>74623204.519999996</v>
      </c>
      <c r="I6228" s="12" t="s">
        <v>15616</v>
      </c>
      <c r="J6228" s="12">
        <v>44383</v>
      </c>
      <c r="K6228" s="15">
        <v>20297966</v>
      </c>
      <c r="L6228" s="13" t="s">
        <v>15</v>
      </c>
      <c r="M6228" s="7">
        <v>1</v>
      </c>
      <c r="N6228" s="17"/>
    </row>
    <row r="6229" spans="1:14" ht="63">
      <c r="A6229" s="6">
        <v>6227</v>
      </c>
      <c r="B6229" s="8" t="s">
        <v>15601</v>
      </c>
      <c r="C6229" s="9" t="s">
        <v>15608</v>
      </c>
      <c r="D6229" s="10" t="s">
        <v>612</v>
      </c>
      <c r="E6229" s="11" t="s">
        <v>15618</v>
      </c>
      <c r="F6229" s="6">
        <v>367699</v>
      </c>
      <c r="G6229" s="6" t="s">
        <v>582</v>
      </c>
      <c r="H6229" s="16">
        <v>63536288</v>
      </c>
      <c r="I6229" s="12" t="s">
        <v>11602</v>
      </c>
      <c r="J6229" s="12" t="s">
        <v>15619</v>
      </c>
      <c r="K6229" s="15">
        <v>2579694</v>
      </c>
      <c r="L6229" s="13" t="s">
        <v>15</v>
      </c>
      <c r="M6229" s="7">
        <v>1</v>
      </c>
      <c r="N6229" s="17"/>
    </row>
    <row r="6230" spans="1:14" ht="157.5">
      <c r="A6230" s="6">
        <v>6228</v>
      </c>
      <c r="B6230" s="8" t="s">
        <v>15601</v>
      </c>
      <c r="C6230" s="9" t="s">
        <v>15620</v>
      </c>
      <c r="D6230" s="10" t="s">
        <v>15621</v>
      </c>
      <c r="E6230" s="11" t="s">
        <v>15622</v>
      </c>
      <c r="F6230" s="6">
        <v>371003</v>
      </c>
      <c r="G6230" s="6" t="s">
        <v>582</v>
      </c>
      <c r="H6230" s="16">
        <v>70993908.730000004</v>
      </c>
      <c r="I6230" s="12">
        <v>43864</v>
      </c>
      <c r="J6230" s="12">
        <v>44264</v>
      </c>
      <c r="K6230" s="15">
        <v>4932442</v>
      </c>
      <c r="L6230" s="13" t="s">
        <v>14</v>
      </c>
      <c r="M6230" s="7">
        <v>0.3</v>
      </c>
      <c r="N6230" s="17"/>
    </row>
    <row r="6231" spans="1:14" ht="157.5">
      <c r="A6231" s="6">
        <v>6229</v>
      </c>
      <c r="B6231" s="8" t="s">
        <v>15601</v>
      </c>
      <c r="C6231" s="9" t="s">
        <v>15623</v>
      </c>
      <c r="D6231" s="10" t="s">
        <v>15624</v>
      </c>
      <c r="E6231" s="11" t="s">
        <v>15622</v>
      </c>
      <c r="F6231" s="6">
        <v>371003</v>
      </c>
      <c r="G6231" s="6" t="s">
        <v>582</v>
      </c>
      <c r="H6231" s="16">
        <v>70993908.730000004</v>
      </c>
      <c r="I6231" s="12">
        <v>43864</v>
      </c>
      <c r="J6231" s="12">
        <v>44264</v>
      </c>
      <c r="K6231" s="15">
        <v>4932442</v>
      </c>
      <c r="L6231" s="13" t="s">
        <v>14</v>
      </c>
      <c r="M6231" s="7">
        <v>0.7</v>
      </c>
      <c r="N6231" s="17"/>
    </row>
    <row r="6232" spans="1:14" ht="157.5">
      <c r="A6232" s="6">
        <v>6230</v>
      </c>
      <c r="B6232" s="8" t="s">
        <v>15601</v>
      </c>
      <c r="C6232" s="9" t="s">
        <v>15625</v>
      </c>
      <c r="D6232" s="10" t="s">
        <v>15626</v>
      </c>
      <c r="E6232" s="11" t="s">
        <v>15627</v>
      </c>
      <c r="F6232" s="6">
        <v>373420</v>
      </c>
      <c r="G6232" s="6" t="s">
        <v>582</v>
      </c>
      <c r="H6232" s="16">
        <v>92267832.140000001</v>
      </c>
      <c r="I6232" s="12" t="s">
        <v>15628</v>
      </c>
      <c r="J6232" s="12" t="s">
        <v>9323</v>
      </c>
      <c r="K6232" s="15">
        <v>0</v>
      </c>
      <c r="L6232" s="13" t="s">
        <v>14</v>
      </c>
      <c r="M6232" s="7">
        <v>0.4</v>
      </c>
      <c r="N6232" s="17"/>
    </row>
    <row r="6233" spans="1:14" ht="157.5">
      <c r="A6233" s="6">
        <v>6231</v>
      </c>
      <c r="B6233" s="8" t="s">
        <v>15601</v>
      </c>
      <c r="C6233" s="9" t="s">
        <v>15602</v>
      </c>
      <c r="D6233" s="10" t="s">
        <v>13213</v>
      </c>
      <c r="E6233" s="11" t="s">
        <v>15627</v>
      </c>
      <c r="F6233" s="6">
        <v>373420</v>
      </c>
      <c r="G6233" s="6" t="s">
        <v>582</v>
      </c>
      <c r="H6233" s="16">
        <v>92267832.140000001</v>
      </c>
      <c r="I6233" s="12" t="s">
        <v>15628</v>
      </c>
      <c r="J6233" s="12" t="s">
        <v>9323</v>
      </c>
      <c r="K6233" s="15">
        <v>0</v>
      </c>
      <c r="L6233" s="13" t="s">
        <v>14</v>
      </c>
      <c r="M6233" s="7">
        <v>0.6</v>
      </c>
      <c r="N6233" s="17"/>
    </row>
    <row r="6234" spans="1:14" ht="78.75">
      <c r="A6234" s="6">
        <v>6232</v>
      </c>
      <c r="B6234" s="8" t="s">
        <v>15601</v>
      </c>
      <c r="C6234" s="9" t="s">
        <v>15608</v>
      </c>
      <c r="D6234" s="10" t="s">
        <v>612</v>
      </c>
      <c r="E6234" s="11" t="s">
        <v>15629</v>
      </c>
      <c r="F6234" s="6">
        <v>373422</v>
      </c>
      <c r="G6234" s="6" t="s">
        <v>582</v>
      </c>
      <c r="H6234" s="16">
        <v>90206097.25</v>
      </c>
      <c r="I6234" s="12" t="s">
        <v>4439</v>
      </c>
      <c r="J6234" s="12" t="s">
        <v>11692</v>
      </c>
      <c r="K6234" s="15">
        <v>24320852</v>
      </c>
      <c r="L6234" s="13" t="s">
        <v>15</v>
      </c>
      <c r="M6234" s="7">
        <v>1</v>
      </c>
      <c r="N6234" s="17"/>
    </row>
    <row r="6235" spans="1:14" ht="94.5">
      <c r="A6235" s="6">
        <v>6233</v>
      </c>
      <c r="B6235" s="8" t="s">
        <v>15601</v>
      </c>
      <c r="C6235" s="9" t="s">
        <v>15620</v>
      </c>
      <c r="D6235" s="10" t="s">
        <v>15621</v>
      </c>
      <c r="E6235" s="11" t="s">
        <v>15630</v>
      </c>
      <c r="F6235" s="6">
        <v>373423</v>
      </c>
      <c r="G6235" s="6" t="s">
        <v>582</v>
      </c>
      <c r="H6235" s="16">
        <v>47484115.039999999</v>
      </c>
      <c r="I6235" s="12" t="s">
        <v>9142</v>
      </c>
      <c r="J6235" s="12" t="s">
        <v>8406</v>
      </c>
      <c r="K6235" s="15">
        <v>0</v>
      </c>
      <c r="L6235" s="13" t="s">
        <v>14</v>
      </c>
      <c r="M6235" s="7">
        <v>0.3</v>
      </c>
      <c r="N6235" s="17"/>
    </row>
    <row r="6236" spans="1:14" ht="94.5">
      <c r="A6236" s="6">
        <v>6234</v>
      </c>
      <c r="B6236" s="8" t="s">
        <v>15601</v>
      </c>
      <c r="C6236" s="9" t="s">
        <v>15623</v>
      </c>
      <c r="D6236" s="10" t="s">
        <v>15624</v>
      </c>
      <c r="E6236" s="11" t="s">
        <v>15630</v>
      </c>
      <c r="F6236" s="6">
        <v>373423</v>
      </c>
      <c r="G6236" s="6" t="s">
        <v>582</v>
      </c>
      <c r="H6236" s="16">
        <v>47484115.039999999</v>
      </c>
      <c r="I6236" s="12" t="s">
        <v>9142</v>
      </c>
      <c r="J6236" s="12" t="s">
        <v>8406</v>
      </c>
      <c r="K6236" s="15">
        <v>0</v>
      </c>
      <c r="L6236" s="13" t="s">
        <v>14</v>
      </c>
      <c r="M6236" s="7">
        <v>0.7</v>
      </c>
      <c r="N6236" s="17"/>
    </row>
    <row r="6237" spans="1:14" ht="78.75">
      <c r="A6237" s="6">
        <v>6235</v>
      </c>
      <c r="B6237" s="8" t="s">
        <v>15601</v>
      </c>
      <c r="C6237" s="9" t="s">
        <v>15631</v>
      </c>
      <c r="D6237" s="10" t="s">
        <v>15632</v>
      </c>
      <c r="E6237" s="11" t="s">
        <v>15633</v>
      </c>
      <c r="F6237" s="6">
        <v>389518</v>
      </c>
      <c r="G6237" s="6" t="s">
        <v>582</v>
      </c>
      <c r="H6237" s="16">
        <v>25289538.044</v>
      </c>
      <c r="I6237" s="12" t="s">
        <v>4431</v>
      </c>
      <c r="J6237" s="12">
        <v>44288</v>
      </c>
      <c r="K6237" s="15">
        <v>0</v>
      </c>
      <c r="L6237" s="13" t="s">
        <v>14</v>
      </c>
      <c r="M6237" s="7">
        <v>0.49</v>
      </c>
      <c r="N6237" s="17"/>
    </row>
    <row r="6238" spans="1:14" ht="78.75">
      <c r="A6238" s="6">
        <v>6236</v>
      </c>
      <c r="B6238" s="8" t="s">
        <v>15601</v>
      </c>
      <c r="C6238" s="9" t="s">
        <v>15634</v>
      </c>
      <c r="D6238" s="10" t="s">
        <v>4407</v>
      </c>
      <c r="E6238" s="11" t="s">
        <v>15633</v>
      </c>
      <c r="F6238" s="6">
        <v>389518</v>
      </c>
      <c r="G6238" s="6" t="s">
        <v>582</v>
      </c>
      <c r="H6238" s="16">
        <v>25289538.044</v>
      </c>
      <c r="I6238" s="12" t="s">
        <v>4431</v>
      </c>
      <c r="J6238" s="12">
        <v>44288</v>
      </c>
      <c r="K6238" s="15">
        <v>0</v>
      </c>
      <c r="L6238" s="13" t="s">
        <v>14</v>
      </c>
      <c r="M6238" s="7">
        <v>0.51</v>
      </c>
      <c r="N6238" s="17"/>
    </row>
    <row r="6239" spans="1:14" ht="78.75">
      <c r="A6239" s="6">
        <v>6237</v>
      </c>
      <c r="B6239" s="8" t="s">
        <v>15601</v>
      </c>
      <c r="C6239" s="9" t="s">
        <v>15635</v>
      </c>
      <c r="D6239" s="10" t="s">
        <v>15636</v>
      </c>
      <c r="E6239" s="11" t="s">
        <v>15637</v>
      </c>
      <c r="F6239" s="6">
        <v>475920</v>
      </c>
      <c r="G6239" s="6" t="s">
        <v>582</v>
      </c>
      <c r="H6239" s="16">
        <v>27586097.282000002</v>
      </c>
      <c r="I6239" s="12">
        <v>43872</v>
      </c>
      <c r="J6239" s="12" t="s">
        <v>11776</v>
      </c>
      <c r="K6239" s="15">
        <v>0</v>
      </c>
      <c r="L6239" s="13" t="s">
        <v>15</v>
      </c>
      <c r="M6239" s="7">
        <v>1</v>
      </c>
      <c r="N6239" s="17"/>
    </row>
    <row r="6240" spans="1:14" ht="173.25">
      <c r="A6240" s="6">
        <v>6238</v>
      </c>
      <c r="B6240" s="8" t="s">
        <v>15601</v>
      </c>
      <c r="C6240" s="9" t="s">
        <v>4071</v>
      </c>
      <c r="D6240" s="10" t="s">
        <v>2069</v>
      </c>
      <c r="E6240" s="11" t="s">
        <v>15638</v>
      </c>
      <c r="F6240" s="6">
        <v>475902</v>
      </c>
      <c r="G6240" s="6" t="s">
        <v>582</v>
      </c>
      <c r="H6240" s="16">
        <v>158707699.06999999</v>
      </c>
      <c r="I6240" s="12" t="s">
        <v>4387</v>
      </c>
      <c r="J6240" s="12" t="s">
        <v>11542</v>
      </c>
      <c r="K6240" s="15">
        <v>0</v>
      </c>
      <c r="L6240" s="13" t="s">
        <v>14</v>
      </c>
      <c r="M6240" s="7">
        <v>0.6</v>
      </c>
      <c r="N6240" s="17"/>
    </row>
    <row r="6241" spans="1:14" ht="173.25">
      <c r="A6241" s="6">
        <v>6239</v>
      </c>
      <c r="B6241" s="8" t="s">
        <v>15601</v>
      </c>
      <c r="C6241" s="9" t="s">
        <v>15634</v>
      </c>
      <c r="D6241" s="10" t="s">
        <v>4407</v>
      </c>
      <c r="E6241" s="11" t="s">
        <v>15638</v>
      </c>
      <c r="F6241" s="6">
        <v>475902</v>
      </c>
      <c r="G6241" s="6" t="s">
        <v>582</v>
      </c>
      <c r="H6241" s="16">
        <v>158707699.06999999</v>
      </c>
      <c r="I6241" s="12" t="s">
        <v>4387</v>
      </c>
      <c r="J6241" s="12" t="s">
        <v>11542</v>
      </c>
      <c r="K6241" s="15">
        <v>0</v>
      </c>
      <c r="L6241" s="13" t="s">
        <v>14</v>
      </c>
      <c r="M6241" s="7">
        <v>0.4</v>
      </c>
      <c r="N6241" s="17"/>
    </row>
    <row r="6242" spans="1:14" ht="204.75">
      <c r="A6242" s="6">
        <v>6240</v>
      </c>
      <c r="B6242" s="8" t="s">
        <v>15601</v>
      </c>
      <c r="C6242" s="9" t="s">
        <v>4314</v>
      </c>
      <c r="D6242" s="10" t="s">
        <v>4315</v>
      </c>
      <c r="E6242" s="11" t="s">
        <v>15639</v>
      </c>
      <c r="F6242" s="6">
        <v>412495</v>
      </c>
      <c r="G6242" s="6" t="s">
        <v>582</v>
      </c>
      <c r="H6242" s="16">
        <v>186573313.905</v>
      </c>
      <c r="I6242" s="12" t="s">
        <v>11630</v>
      </c>
      <c r="J6242" s="12">
        <v>44297</v>
      </c>
      <c r="K6242" s="15">
        <v>0</v>
      </c>
      <c r="L6242" s="13" t="s">
        <v>14</v>
      </c>
      <c r="M6242" s="7">
        <v>0.4</v>
      </c>
      <c r="N6242" s="17"/>
    </row>
    <row r="6243" spans="1:14" ht="204.75">
      <c r="A6243" s="6">
        <v>6241</v>
      </c>
      <c r="B6243" s="8" t="s">
        <v>15601</v>
      </c>
      <c r="C6243" s="9" t="s">
        <v>15602</v>
      </c>
      <c r="D6243" s="10" t="s">
        <v>13213</v>
      </c>
      <c r="E6243" s="11" t="s">
        <v>15639</v>
      </c>
      <c r="F6243" s="6">
        <v>412495</v>
      </c>
      <c r="G6243" s="6" t="s">
        <v>582</v>
      </c>
      <c r="H6243" s="16">
        <v>186573313.905</v>
      </c>
      <c r="I6243" s="12" t="s">
        <v>11630</v>
      </c>
      <c r="J6243" s="12">
        <v>44297</v>
      </c>
      <c r="K6243" s="15">
        <v>0</v>
      </c>
      <c r="L6243" s="13" t="s">
        <v>14</v>
      </c>
      <c r="M6243" s="7">
        <v>0.6</v>
      </c>
      <c r="N6243" s="17"/>
    </row>
    <row r="6244" spans="1:14" ht="63">
      <c r="A6244" s="6">
        <v>6242</v>
      </c>
      <c r="B6244" s="8" t="s">
        <v>15601</v>
      </c>
      <c r="C6244" s="9" t="s">
        <v>15640</v>
      </c>
      <c r="D6244" s="10" t="s">
        <v>580</v>
      </c>
      <c r="E6244" s="11" t="s">
        <v>15641</v>
      </c>
      <c r="F6244" s="6">
        <v>453625</v>
      </c>
      <c r="G6244" s="6" t="s">
        <v>582</v>
      </c>
      <c r="H6244" s="16">
        <v>22950232.785</v>
      </c>
      <c r="I6244" s="12" t="s">
        <v>12760</v>
      </c>
      <c r="J6244" s="12" t="s">
        <v>15642</v>
      </c>
      <c r="K6244" s="15">
        <v>1081000</v>
      </c>
      <c r="L6244" s="13" t="s">
        <v>15</v>
      </c>
      <c r="M6244" s="7">
        <v>1</v>
      </c>
      <c r="N6244" s="17"/>
    </row>
    <row r="6245" spans="1:14" ht="47.25">
      <c r="A6245" s="6">
        <v>6243</v>
      </c>
      <c r="B6245" s="8" t="s">
        <v>15601</v>
      </c>
      <c r="C6245" s="9" t="s">
        <v>15640</v>
      </c>
      <c r="D6245" s="10" t="s">
        <v>580</v>
      </c>
      <c r="E6245" s="11" t="s">
        <v>15643</v>
      </c>
      <c r="F6245" s="6">
        <v>453626</v>
      </c>
      <c r="G6245" s="6" t="s">
        <v>582</v>
      </c>
      <c r="H6245" s="16">
        <v>34724387.835000001</v>
      </c>
      <c r="I6245" s="12" t="s">
        <v>12760</v>
      </c>
      <c r="J6245" s="12" t="s">
        <v>15642</v>
      </c>
      <c r="K6245" s="15">
        <v>5030166</v>
      </c>
      <c r="L6245" s="13" t="s">
        <v>15</v>
      </c>
      <c r="M6245" s="7">
        <v>1</v>
      </c>
      <c r="N6245" s="17"/>
    </row>
    <row r="6246" spans="1:14" ht="47.25">
      <c r="A6246" s="6">
        <v>6244</v>
      </c>
      <c r="B6246" s="8" t="s">
        <v>15601</v>
      </c>
      <c r="C6246" s="9" t="s">
        <v>15608</v>
      </c>
      <c r="D6246" s="10" t="s">
        <v>612</v>
      </c>
      <c r="E6246" s="11" t="s">
        <v>15644</v>
      </c>
      <c r="F6246" s="6">
        <v>453628</v>
      </c>
      <c r="G6246" s="6" t="s">
        <v>582</v>
      </c>
      <c r="H6246" s="16">
        <v>28955575.429000001</v>
      </c>
      <c r="I6246" s="12" t="s">
        <v>12760</v>
      </c>
      <c r="J6246" s="12" t="s">
        <v>15642</v>
      </c>
      <c r="K6246" s="15">
        <v>0</v>
      </c>
      <c r="L6246" s="13" t="s">
        <v>15</v>
      </c>
      <c r="M6246" s="7">
        <v>1</v>
      </c>
      <c r="N6246" s="17"/>
    </row>
    <row r="6247" spans="1:14" ht="126">
      <c r="A6247" s="6">
        <v>6245</v>
      </c>
      <c r="B6247" s="8" t="s">
        <v>15601</v>
      </c>
      <c r="C6247" s="9" t="s">
        <v>4314</v>
      </c>
      <c r="D6247" s="10" t="s">
        <v>4315</v>
      </c>
      <c r="E6247" s="11" t="s">
        <v>15645</v>
      </c>
      <c r="F6247" s="6">
        <v>475919</v>
      </c>
      <c r="G6247" s="6" t="s">
        <v>582</v>
      </c>
      <c r="H6247" s="16">
        <v>106735994.75300001</v>
      </c>
      <c r="I6247" s="12" t="s">
        <v>4387</v>
      </c>
      <c r="J6247" s="12">
        <v>44595</v>
      </c>
      <c r="K6247" s="15">
        <v>0</v>
      </c>
      <c r="L6247" s="13" t="s">
        <v>14</v>
      </c>
      <c r="M6247" s="7">
        <v>0.51</v>
      </c>
      <c r="N6247" s="17"/>
    </row>
    <row r="6248" spans="1:14" ht="126">
      <c r="A6248" s="6">
        <v>6246</v>
      </c>
      <c r="B6248" s="8" t="s">
        <v>15601</v>
      </c>
      <c r="C6248" s="9" t="s">
        <v>15646</v>
      </c>
      <c r="D6248" s="10" t="s">
        <v>612</v>
      </c>
      <c r="E6248" s="11" t="s">
        <v>15645</v>
      </c>
      <c r="F6248" s="6">
        <v>475919</v>
      </c>
      <c r="G6248" s="6" t="s">
        <v>582</v>
      </c>
      <c r="H6248" s="16">
        <v>106735994.75300001</v>
      </c>
      <c r="I6248" s="12" t="s">
        <v>4387</v>
      </c>
      <c r="J6248" s="12">
        <v>44595</v>
      </c>
      <c r="K6248" s="15">
        <v>0</v>
      </c>
      <c r="L6248" s="13" t="s">
        <v>14</v>
      </c>
      <c r="M6248" s="7">
        <v>0.49</v>
      </c>
      <c r="N6248" s="17"/>
    </row>
    <row r="6249" spans="1:14" ht="78.75">
      <c r="A6249" s="6">
        <v>6247</v>
      </c>
      <c r="B6249" s="8" t="s">
        <v>15601</v>
      </c>
      <c r="C6249" s="9" t="s">
        <v>4314</v>
      </c>
      <c r="D6249" s="10" t="s">
        <v>4315</v>
      </c>
      <c r="E6249" s="11" t="s">
        <v>15647</v>
      </c>
      <c r="F6249" s="6">
        <v>475918</v>
      </c>
      <c r="G6249" s="6" t="s">
        <v>582</v>
      </c>
      <c r="H6249" s="16">
        <v>14857999.995999999</v>
      </c>
      <c r="I6249" s="12" t="s">
        <v>4387</v>
      </c>
      <c r="J6249" s="12">
        <v>44595</v>
      </c>
      <c r="K6249" s="15">
        <v>0</v>
      </c>
      <c r="L6249" s="13" t="s">
        <v>14</v>
      </c>
      <c r="M6249" s="7">
        <v>0.51</v>
      </c>
      <c r="N6249" s="17"/>
    </row>
    <row r="6250" spans="1:14" ht="78.75">
      <c r="A6250" s="6">
        <v>6248</v>
      </c>
      <c r="B6250" s="8" t="s">
        <v>15601</v>
      </c>
      <c r="C6250" s="9" t="s">
        <v>15648</v>
      </c>
      <c r="D6250" s="10" t="s">
        <v>612</v>
      </c>
      <c r="E6250" s="11" t="s">
        <v>15647</v>
      </c>
      <c r="F6250" s="6">
        <v>475918</v>
      </c>
      <c r="G6250" s="6" t="s">
        <v>582</v>
      </c>
      <c r="H6250" s="16">
        <v>14857999.995999999</v>
      </c>
      <c r="I6250" s="12" t="s">
        <v>4387</v>
      </c>
      <c r="J6250" s="12">
        <v>44595</v>
      </c>
      <c r="K6250" s="15">
        <v>0</v>
      </c>
      <c r="L6250" s="13" t="s">
        <v>14</v>
      </c>
      <c r="M6250" s="7">
        <v>0.49</v>
      </c>
      <c r="N6250" s="17"/>
    </row>
    <row r="6251" spans="1:14" ht="126">
      <c r="A6251" s="6">
        <v>6249</v>
      </c>
      <c r="B6251" s="8" t="s">
        <v>15601</v>
      </c>
      <c r="C6251" s="9" t="s">
        <v>15649</v>
      </c>
      <c r="D6251" s="10" t="s">
        <v>4407</v>
      </c>
      <c r="E6251" s="11" t="s">
        <v>15650</v>
      </c>
      <c r="F6251" s="6">
        <v>475917</v>
      </c>
      <c r="G6251" s="6" t="s">
        <v>582</v>
      </c>
      <c r="H6251" s="16">
        <v>80548529.984999999</v>
      </c>
      <c r="I6251" s="12" t="s">
        <v>8661</v>
      </c>
      <c r="J6251" s="12" t="s">
        <v>15651</v>
      </c>
      <c r="K6251" s="15">
        <v>0</v>
      </c>
      <c r="L6251" s="13" t="s">
        <v>15</v>
      </c>
      <c r="M6251" s="7">
        <v>1</v>
      </c>
      <c r="N6251" s="17"/>
    </row>
    <row r="6252" spans="1:14" ht="236.25">
      <c r="A6252" s="6">
        <v>6250</v>
      </c>
      <c r="B6252" s="8" t="s">
        <v>15601</v>
      </c>
      <c r="C6252" s="9" t="s">
        <v>4071</v>
      </c>
      <c r="D6252" s="10" t="s">
        <v>2069</v>
      </c>
      <c r="E6252" s="11" t="s">
        <v>15652</v>
      </c>
      <c r="F6252" s="6">
        <v>475910</v>
      </c>
      <c r="G6252" s="6" t="s">
        <v>582</v>
      </c>
      <c r="H6252" s="16">
        <v>93566521</v>
      </c>
      <c r="I6252" s="12" t="s">
        <v>8661</v>
      </c>
      <c r="J6252" s="12">
        <v>44641</v>
      </c>
      <c r="K6252" s="15">
        <v>0</v>
      </c>
      <c r="L6252" s="13" t="s">
        <v>14</v>
      </c>
      <c r="M6252" s="7">
        <v>0.6</v>
      </c>
      <c r="N6252" s="17"/>
    </row>
    <row r="6253" spans="1:14" ht="236.25">
      <c r="A6253" s="6">
        <v>6251</v>
      </c>
      <c r="B6253" s="8" t="s">
        <v>15601</v>
      </c>
      <c r="C6253" s="9" t="s">
        <v>15634</v>
      </c>
      <c r="D6253" s="10" t="s">
        <v>4407</v>
      </c>
      <c r="E6253" s="11" t="s">
        <v>15652</v>
      </c>
      <c r="F6253" s="6">
        <v>475910</v>
      </c>
      <c r="G6253" s="6" t="s">
        <v>582</v>
      </c>
      <c r="H6253" s="16">
        <v>93566521</v>
      </c>
      <c r="I6253" s="12" t="s">
        <v>8661</v>
      </c>
      <c r="J6253" s="12">
        <v>44641</v>
      </c>
      <c r="K6253" s="15">
        <v>0</v>
      </c>
      <c r="L6253" s="13" t="s">
        <v>14</v>
      </c>
      <c r="M6253" s="7">
        <v>0.4</v>
      </c>
      <c r="N6253" s="17"/>
    </row>
    <row r="6254" spans="1:14" ht="78.75">
      <c r="A6254" s="6">
        <v>6252</v>
      </c>
      <c r="B6254" s="8" t="s">
        <v>15601</v>
      </c>
      <c r="C6254" s="9" t="s">
        <v>15608</v>
      </c>
      <c r="D6254" s="10" t="s">
        <v>612</v>
      </c>
      <c r="E6254" s="11" t="s">
        <v>15653</v>
      </c>
      <c r="F6254" s="6">
        <v>475905</v>
      </c>
      <c r="G6254" s="6" t="s">
        <v>582</v>
      </c>
      <c r="H6254" s="16">
        <v>22898627.083000001</v>
      </c>
      <c r="I6254" s="12" t="s">
        <v>8661</v>
      </c>
      <c r="J6254" s="12" t="s">
        <v>15651</v>
      </c>
      <c r="K6254" s="15">
        <v>0</v>
      </c>
      <c r="L6254" s="13" t="s">
        <v>15</v>
      </c>
      <c r="M6254" s="7">
        <v>1</v>
      </c>
      <c r="N6254" s="17"/>
    </row>
    <row r="6255" spans="1:14" ht="78.75">
      <c r="A6255" s="6">
        <v>6253</v>
      </c>
      <c r="B6255" s="8" t="s">
        <v>15601</v>
      </c>
      <c r="C6255" s="9" t="s">
        <v>15608</v>
      </c>
      <c r="D6255" s="10" t="s">
        <v>612</v>
      </c>
      <c r="E6255" s="11" t="s">
        <v>15654</v>
      </c>
      <c r="F6255" s="6">
        <v>482710</v>
      </c>
      <c r="G6255" s="6" t="s">
        <v>582</v>
      </c>
      <c r="H6255" s="16">
        <v>27594642.206999999</v>
      </c>
      <c r="I6255" s="12" t="s">
        <v>8661</v>
      </c>
      <c r="J6255" s="12" t="s">
        <v>15651</v>
      </c>
      <c r="K6255" s="15">
        <v>0</v>
      </c>
      <c r="L6255" s="13" t="s">
        <v>15</v>
      </c>
      <c r="M6255" s="7">
        <v>1</v>
      </c>
      <c r="N6255" s="17"/>
    </row>
    <row r="6256" spans="1:14" ht="63">
      <c r="A6256" s="6">
        <v>6254</v>
      </c>
      <c r="B6256" s="8" t="s">
        <v>15601</v>
      </c>
      <c r="C6256" s="9" t="s">
        <v>15655</v>
      </c>
      <c r="D6256" s="10" t="s">
        <v>15656</v>
      </c>
      <c r="E6256" s="11" t="s">
        <v>15657</v>
      </c>
      <c r="F6256" s="6">
        <v>401866</v>
      </c>
      <c r="G6256" s="6" t="s">
        <v>679</v>
      </c>
      <c r="H6256" s="16">
        <v>16413027.449999999</v>
      </c>
      <c r="I6256" s="12">
        <v>43893</v>
      </c>
      <c r="J6256" s="12" t="s">
        <v>15658</v>
      </c>
      <c r="K6256" s="15">
        <v>0</v>
      </c>
      <c r="L6256" s="13" t="s">
        <v>15</v>
      </c>
      <c r="M6256" s="7">
        <v>1</v>
      </c>
      <c r="N6256" s="17"/>
    </row>
    <row r="6257" spans="1:14" ht="47.25">
      <c r="A6257" s="6">
        <v>6255</v>
      </c>
      <c r="B6257" s="8" t="s">
        <v>15601</v>
      </c>
      <c r="C6257" s="9" t="s">
        <v>15648</v>
      </c>
      <c r="D6257" s="10" t="s">
        <v>612</v>
      </c>
      <c r="E6257" s="11" t="s">
        <v>15659</v>
      </c>
      <c r="F6257" s="6">
        <v>403233</v>
      </c>
      <c r="G6257" s="6" t="s">
        <v>679</v>
      </c>
      <c r="H6257" s="16">
        <v>15959314.1</v>
      </c>
      <c r="I6257" s="12">
        <v>44077</v>
      </c>
      <c r="J6257" s="12" t="s">
        <v>8648</v>
      </c>
      <c r="K6257" s="15">
        <v>2500000</v>
      </c>
      <c r="L6257" s="13" t="s">
        <v>15</v>
      </c>
      <c r="M6257" s="7">
        <v>1</v>
      </c>
      <c r="N6257" s="17"/>
    </row>
    <row r="6258" spans="1:14" ht="110.25">
      <c r="A6258" s="6">
        <v>6256</v>
      </c>
      <c r="B6258" s="8" t="s">
        <v>15601</v>
      </c>
      <c r="C6258" s="9" t="s">
        <v>15660</v>
      </c>
      <c r="D6258" s="10" t="s">
        <v>15661</v>
      </c>
      <c r="E6258" s="11" t="s">
        <v>15662</v>
      </c>
      <c r="F6258" s="6">
        <v>403284</v>
      </c>
      <c r="G6258" s="6" t="s">
        <v>679</v>
      </c>
      <c r="H6258" s="16">
        <v>12891158</v>
      </c>
      <c r="I6258" s="12" t="s">
        <v>9142</v>
      </c>
      <c r="J6258" s="12">
        <v>44230</v>
      </c>
      <c r="K6258" s="15">
        <v>0</v>
      </c>
      <c r="L6258" s="13" t="s">
        <v>15</v>
      </c>
      <c r="M6258" s="7">
        <v>1</v>
      </c>
      <c r="N6258" s="17"/>
    </row>
    <row r="6259" spans="1:14" ht="78.75">
      <c r="A6259" s="6">
        <v>6257</v>
      </c>
      <c r="B6259" s="8" t="s">
        <v>15601</v>
      </c>
      <c r="C6259" s="9" t="s">
        <v>14858</v>
      </c>
      <c r="D6259" s="10" t="s">
        <v>14854</v>
      </c>
      <c r="E6259" s="11" t="s">
        <v>15663</v>
      </c>
      <c r="F6259" s="6">
        <v>403458</v>
      </c>
      <c r="G6259" s="6" t="s">
        <v>679</v>
      </c>
      <c r="H6259" s="16">
        <v>2634428.85</v>
      </c>
      <c r="I6259" s="12">
        <v>44168</v>
      </c>
      <c r="J6259" s="12" t="s">
        <v>8649</v>
      </c>
      <c r="K6259" s="15">
        <v>1000000</v>
      </c>
      <c r="L6259" s="13" t="s">
        <v>15</v>
      </c>
      <c r="M6259" s="7">
        <v>1</v>
      </c>
      <c r="N6259" s="17"/>
    </row>
    <row r="6260" spans="1:14" ht="78.75">
      <c r="A6260" s="6">
        <v>6258</v>
      </c>
      <c r="B6260" s="8" t="s">
        <v>15601</v>
      </c>
      <c r="C6260" s="9" t="s">
        <v>15664</v>
      </c>
      <c r="D6260" s="10" t="s">
        <v>15665</v>
      </c>
      <c r="E6260" s="11" t="s">
        <v>15666</v>
      </c>
      <c r="F6260" s="6">
        <v>411229</v>
      </c>
      <c r="G6260" s="6" t="s">
        <v>679</v>
      </c>
      <c r="H6260" s="16">
        <v>1745995.5</v>
      </c>
      <c r="I6260" s="12" t="s">
        <v>4431</v>
      </c>
      <c r="J6260" s="12" t="s">
        <v>8874</v>
      </c>
      <c r="K6260" s="15">
        <v>0</v>
      </c>
      <c r="L6260" s="13" t="s">
        <v>15</v>
      </c>
      <c r="M6260" s="7">
        <v>1</v>
      </c>
      <c r="N6260" s="17"/>
    </row>
    <row r="6261" spans="1:14" ht="173.25">
      <c r="A6261" s="6">
        <v>6259</v>
      </c>
      <c r="B6261" s="8" t="s">
        <v>15601</v>
      </c>
      <c r="C6261" s="9" t="s">
        <v>15667</v>
      </c>
      <c r="D6261" s="10" t="s">
        <v>15668</v>
      </c>
      <c r="E6261" s="11" t="s">
        <v>15669</v>
      </c>
      <c r="F6261" s="6">
        <v>411224</v>
      </c>
      <c r="G6261" s="6" t="s">
        <v>679</v>
      </c>
      <c r="H6261" s="16">
        <v>12968893.65</v>
      </c>
      <c r="I6261" s="12" t="s">
        <v>11598</v>
      </c>
      <c r="J6261" s="12" t="s">
        <v>15670</v>
      </c>
      <c r="K6261" s="15">
        <v>1000000</v>
      </c>
      <c r="L6261" s="13" t="s">
        <v>15</v>
      </c>
      <c r="M6261" s="7">
        <v>1</v>
      </c>
      <c r="N6261" s="17"/>
    </row>
    <row r="6262" spans="1:14" ht="47.25">
      <c r="A6262" s="6">
        <v>6260</v>
      </c>
      <c r="B6262" s="8" t="s">
        <v>15601</v>
      </c>
      <c r="C6262" s="9" t="s">
        <v>15671</v>
      </c>
      <c r="D6262" s="10" t="s">
        <v>15672</v>
      </c>
      <c r="E6262" s="11" t="s">
        <v>15673</v>
      </c>
      <c r="F6262" s="6">
        <v>411222</v>
      </c>
      <c r="G6262" s="6" t="s">
        <v>679</v>
      </c>
      <c r="H6262" s="16">
        <v>1824059.85</v>
      </c>
      <c r="I6262" s="12" t="s">
        <v>8873</v>
      </c>
      <c r="J6262" s="12" t="s">
        <v>8874</v>
      </c>
      <c r="K6262" s="15">
        <v>500000</v>
      </c>
      <c r="L6262" s="13" t="s">
        <v>15</v>
      </c>
      <c r="M6262" s="7">
        <v>1</v>
      </c>
      <c r="N6262" s="17"/>
    </row>
    <row r="6263" spans="1:14" ht="126">
      <c r="A6263" s="6">
        <v>6261</v>
      </c>
      <c r="B6263" s="8" t="s">
        <v>15601</v>
      </c>
      <c r="C6263" s="9" t="s">
        <v>15674</v>
      </c>
      <c r="D6263" s="10" t="s">
        <v>15675</v>
      </c>
      <c r="E6263" s="11" t="s">
        <v>15676</v>
      </c>
      <c r="F6263" s="6">
        <v>414885</v>
      </c>
      <c r="G6263" s="6" t="s">
        <v>679</v>
      </c>
      <c r="H6263" s="16">
        <v>2485972.35</v>
      </c>
      <c r="I6263" s="12" t="s">
        <v>4431</v>
      </c>
      <c r="J6263" s="12" t="s">
        <v>15677</v>
      </c>
      <c r="K6263" s="15">
        <v>0</v>
      </c>
      <c r="L6263" s="13" t="s">
        <v>15</v>
      </c>
      <c r="M6263" s="7">
        <v>1</v>
      </c>
      <c r="N6263" s="17"/>
    </row>
    <row r="6264" spans="1:14" ht="78.75">
      <c r="A6264" s="6">
        <v>6262</v>
      </c>
      <c r="B6264" s="8" t="s">
        <v>15601</v>
      </c>
      <c r="C6264" s="9" t="s">
        <v>15678</v>
      </c>
      <c r="D6264" s="10" t="s">
        <v>15679</v>
      </c>
      <c r="E6264" s="11" t="s">
        <v>15680</v>
      </c>
      <c r="F6264" s="6">
        <v>415886</v>
      </c>
      <c r="G6264" s="6" t="s">
        <v>679</v>
      </c>
      <c r="H6264" s="16">
        <v>18868672.489999998</v>
      </c>
      <c r="I6264" s="12" t="s">
        <v>15681</v>
      </c>
      <c r="J6264" s="12" t="s">
        <v>15682</v>
      </c>
      <c r="K6264" s="15">
        <v>0</v>
      </c>
      <c r="L6264" s="13" t="s">
        <v>15</v>
      </c>
      <c r="M6264" s="7">
        <v>1</v>
      </c>
      <c r="N6264" s="17"/>
    </row>
    <row r="6265" spans="1:14" ht="78.75">
      <c r="A6265" s="6">
        <v>6263</v>
      </c>
      <c r="B6265" s="8" t="s">
        <v>15601</v>
      </c>
      <c r="C6265" s="9" t="s">
        <v>15683</v>
      </c>
      <c r="D6265" s="10" t="s">
        <v>15684</v>
      </c>
      <c r="E6265" s="11" t="s">
        <v>15685</v>
      </c>
      <c r="F6265" s="6">
        <v>415897</v>
      </c>
      <c r="G6265" s="6" t="s">
        <v>679</v>
      </c>
      <c r="H6265" s="16">
        <v>14287062.08</v>
      </c>
      <c r="I6265" s="12" t="s">
        <v>15686</v>
      </c>
      <c r="J6265" s="12">
        <v>44320</v>
      </c>
      <c r="K6265" s="15">
        <v>0</v>
      </c>
      <c r="L6265" s="13" t="s">
        <v>15</v>
      </c>
      <c r="M6265" s="7">
        <v>1</v>
      </c>
      <c r="N6265" s="17"/>
    </row>
    <row r="6266" spans="1:14" ht="126">
      <c r="A6266" s="6">
        <v>6264</v>
      </c>
      <c r="B6266" s="8" t="s">
        <v>15601</v>
      </c>
      <c r="C6266" s="9" t="s">
        <v>15687</v>
      </c>
      <c r="D6266" s="10" t="s">
        <v>15679</v>
      </c>
      <c r="E6266" s="11" t="s">
        <v>15688</v>
      </c>
      <c r="F6266" s="6">
        <v>403476</v>
      </c>
      <c r="G6266" s="6" t="s">
        <v>679</v>
      </c>
      <c r="H6266" s="16">
        <v>14515120.5</v>
      </c>
      <c r="I6266" s="12" t="s">
        <v>8657</v>
      </c>
      <c r="J6266" s="12" t="s">
        <v>9039</v>
      </c>
      <c r="K6266" s="15">
        <v>0</v>
      </c>
      <c r="L6266" s="13" t="s">
        <v>14</v>
      </c>
      <c r="M6266" s="7">
        <v>1</v>
      </c>
      <c r="N6266" s="17"/>
    </row>
    <row r="6267" spans="1:14" ht="94.5">
      <c r="A6267" s="6">
        <v>6265</v>
      </c>
      <c r="B6267" s="8" t="s">
        <v>15601</v>
      </c>
      <c r="C6267" s="9" t="s">
        <v>15689</v>
      </c>
      <c r="D6267" s="10" t="s">
        <v>15632</v>
      </c>
      <c r="E6267" s="11" t="s">
        <v>15690</v>
      </c>
      <c r="F6267" s="6">
        <v>410521</v>
      </c>
      <c r="G6267" s="6" t="s">
        <v>679</v>
      </c>
      <c r="H6267" s="16">
        <v>31385513</v>
      </c>
      <c r="I6267" s="12" t="s">
        <v>15681</v>
      </c>
      <c r="J6267" s="12" t="s">
        <v>15682</v>
      </c>
      <c r="K6267" s="15">
        <v>2000000</v>
      </c>
      <c r="L6267" s="13" t="s">
        <v>14</v>
      </c>
      <c r="M6267" s="7">
        <v>0.49</v>
      </c>
      <c r="N6267" s="17"/>
    </row>
    <row r="6268" spans="1:14" ht="94.5">
      <c r="A6268" s="6">
        <v>6266</v>
      </c>
      <c r="B6268" s="8" t="s">
        <v>15601</v>
      </c>
      <c r="C6268" s="9" t="s">
        <v>15691</v>
      </c>
      <c r="D6268" s="10" t="s">
        <v>4407</v>
      </c>
      <c r="E6268" s="11" t="s">
        <v>15690</v>
      </c>
      <c r="F6268" s="6">
        <v>410521</v>
      </c>
      <c r="G6268" s="6" t="s">
        <v>679</v>
      </c>
      <c r="H6268" s="16">
        <v>31385513</v>
      </c>
      <c r="I6268" s="12" t="s">
        <v>15681</v>
      </c>
      <c r="J6268" s="12" t="s">
        <v>15682</v>
      </c>
      <c r="K6268" s="15">
        <v>2000000</v>
      </c>
      <c r="L6268" s="13" t="s">
        <v>14</v>
      </c>
      <c r="M6268" s="7">
        <v>0.51</v>
      </c>
      <c r="N6268" s="17"/>
    </row>
    <row r="6269" spans="1:14" ht="63">
      <c r="A6269" s="6">
        <v>6267</v>
      </c>
      <c r="B6269" s="8" t="s">
        <v>15601</v>
      </c>
      <c r="C6269" s="9" t="s">
        <v>15692</v>
      </c>
      <c r="D6269" s="10" t="s">
        <v>612</v>
      </c>
      <c r="E6269" s="11" t="s">
        <v>15693</v>
      </c>
      <c r="F6269" s="6">
        <v>412501</v>
      </c>
      <c r="G6269" s="6" t="s">
        <v>679</v>
      </c>
      <c r="H6269" s="16">
        <v>15428250</v>
      </c>
      <c r="I6269" s="12" t="s">
        <v>15681</v>
      </c>
      <c r="J6269" s="12" t="s">
        <v>15682</v>
      </c>
      <c r="K6269" s="15">
        <v>0</v>
      </c>
      <c r="L6269" s="13" t="s">
        <v>15</v>
      </c>
      <c r="M6269" s="7">
        <v>1</v>
      </c>
      <c r="N6269" s="17"/>
    </row>
    <row r="6270" spans="1:14" ht="63">
      <c r="A6270" s="6">
        <v>6268</v>
      </c>
      <c r="B6270" s="8" t="s">
        <v>15601</v>
      </c>
      <c r="C6270" s="9" t="s">
        <v>15604</v>
      </c>
      <c r="D6270" s="10" t="s">
        <v>4315</v>
      </c>
      <c r="E6270" s="11" t="s">
        <v>15694</v>
      </c>
      <c r="F6270" s="6">
        <v>276287</v>
      </c>
      <c r="G6270" s="6" t="s">
        <v>15695</v>
      </c>
      <c r="H6270" s="16">
        <v>9405332.7599999998</v>
      </c>
      <c r="I6270" s="12" t="s">
        <v>11435</v>
      </c>
      <c r="J6270" s="12">
        <v>43873</v>
      </c>
      <c r="K6270" s="15">
        <v>2553292</v>
      </c>
      <c r="L6270" s="13" t="s">
        <v>15</v>
      </c>
      <c r="M6270" s="7">
        <v>1</v>
      </c>
      <c r="N6270" s="17"/>
    </row>
    <row r="6271" spans="1:14" ht="63">
      <c r="A6271" s="6">
        <v>6269</v>
      </c>
      <c r="B6271" s="8" t="s">
        <v>15601</v>
      </c>
      <c r="C6271" s="9" t="s">
        <v>15608</v>
      </c>
      <c r="D6271" s="10" t="s">
        <v>612</v>
      </c>
      <c r="E6271" s="11" t="s">
        <v>15696</v>
      </c>
      <c r="F6271" s="6">
        <v>338427</v>
      </c>
      <c r="G6271" s="6" t="s">
        <v>15695</v>
      </c>
      <c r="H6271" s="16">
        <v>21470688.098999999</v>
      </c>
      <c r="I6271" s="12" t="s">
        <v>15697</v>
      </c>
      <c r="J6271" s="12" t="s">
        <v>667</v>
      </c>
      <c r="K6271" s="15">
        <v>23582688</v>
      </c>
      <c r="L6271" s="13" t="s">
        <v>15</v>
      </c>
      <c r="M6271" s="7">
        <v>1</v>
      </c>
      <c r="N6271" s="17"/>
    </row>
    <row r="6272" spans="1:14" ht="94.5">
      <c r="A6272" s="6">
        <v>6270</v>
      </c>
      <c r="B6272" s="8" t="s">
        <v>15601</v>
      </c>
      <c r="C6272" s="9" t="s">
        <v>15698</v>
      </c>
      <c r="D6272" s="10" t="s">
        <v>15699</v>
      </c>
      <c r="E6272" s="11" t="s">
        <v>15700</v>
      </c>
      <c r="F6272" s="6">
        <v>453191</v>
      </c>
      <c r="G6272" s="6" t="s">
        <v>2018</v>
      </c>
      <c r="H6272" s="16">
        <v>2437180.35</v>
      </c>
      <c r="I6272" s="12" t="s">
        <v>13793</v>
      </c>
      <c r="J6272" s="12" t="s">
        <v>12703</v>
      </c>
      <c r="K6272" s="15">
        <v>2423229</v>
      </c>
      <c r="L6272" s="13" t="s">
        <v>15</v>
      </c>
      <c r="M6272" s="7">
        <v>1</v>
      </c>
      <c r="N6272" s="17"/>
    </row>
    <row r="6273" spans="1:14" ht="78.75">
      <c r="A6273" s="6">
        <v>6271</v>
      </c>
      <c r="B6273" s="8" t="s">
        <v>15601</v>
      </c>
      <c r="C6273" s="9" t="s">
        <v>15701</v>
      </c>
      <c r="D6273" s="10" t="s">
        <v>15702</v>
      </c>
      <c r="E6273" s="11" t="s">
        <v>15703</v>
      </c>
      <c r="F6273" s="6">
        <v>231925</v>
      </c>
      <c r="G6273" s="6" t="s">
        <v>3293</v>
      </c>
      <c r="H6273" s="16">
        <v>5516163.5999999996</v>
      </c>
      <c r="I6273" s="12">
        <v>43416</v>
      </c>
      <c r="J6273" s="12" t="s">
        <v>6301</v>
      </c>
      <c r="K6273" s="15">
        <v>3807733</v>
      </c>
      <c r="L6273" s="13" t="s">
        <v>15</v>
      </c>
      <c r="M6273" s="7">
        <v>1</v>
      </c>
      <c r="N6273" s="17"/>
    </row>
    <row r="6274" spans="1:14" ht="63">
      <c r="A6274" s="6">
        <v>6272</v>
      </c>
      <c r="B6274" s="8" t="s">
        <v>15601</v>
      </c>
      <c r="C6274" s="9" t="s">
        <v>15692</v>
      </c>
      <c r="D6274" s="10" t="s">
        <v>612</v>
      </c>
      <c r="E6274" s="11" t="s">
        <v>15704</v>
      </c>
      <c r="F6274" s="6">
        <v>428093</v>
      </c>
      <c r="G6274" s="6" t="s">
        <v>1486</v>
      </c>
      <c r="H6274" s="16">
        <v>27450000</v>
      </c>
      <c r="I6274" s="12" t="s">
        <v>14247</v>
      </c>
      <c r="J6274" s="12" t="s">
        <v>9667</v>
      </c>
      <c r="K6274" s="15">
        <v>0</v>
      </c>
      <c r="L6274" s="13" t="s">
        <v>15</v>
      </c>
      <c r="M6274" s="7">
        <v>1</v>
      </c>
      <c r="N6274" s="17"/>
    </row>
    <row r="6275" spans="1:14" ht="78.75">
      <c r="A6275" s="6">
        <v>6273</v>
      </c>
      <c r="B6275" s="8" t="s">
        <v>15601</v>
      </c>
      <c r="C6275" s="9" t="s">
        <v>15705</v>
      </c>
      <c r="D6275" s="10" t="s">
        <v>15706</v>
      </c>
      <c r="E6275" s="11" t="s">
        <v>15707</v>
      </c>
      <c r="F6275" s="6">
        <v>498166</v>
      </c>
      <c r="G6275" s="6" t="s">
        <v>1486</v>
      </c>
      <c r="H6275" s="16">
        <v>15800386.609999999</v>
      </c>
      <c r="I6275" s="12">
        <v>44287</v>
      </c>
      <c r="J6275" s="12" t="s">
        <v>15708</v>
      </c>
      <c r="K6275" s="15">
        <v>0</v>
      </c>
      <c r="L6275" s="13" t="s">
        <v>15</v>
      </c>
      <c r="M6275" s="7">
        <v>1</v>
      </c>
      <c r="N6275" s="17"/>
    </row>
    <row r="6276" spans="1:14" ht="126">
      <c r="A6276" s="6">
        <v>6274</v>
      </c>
      <c r="B6276" s="8" t="s">
        <v>15601</v>
      </c>
      <c r="C6276" s="9" t="s">
        <v>15709</v>
      </c>
      <c r="D6276" s="10" t="s">
        <v>15710</v>
      </c>
      <c r="E6276" s="11" t="s">
        <v>15711</v>
      </c>
      <c r="F6276" s="6">
        <v>482503</v>
      </c>
      <c r="G6276" s="6" t="s">
        <v>1493</v>
      </c>
      <c r="H6276" s="16">
        <v>3481126.8</v>
      </c>
      <c r="I6276" s="12" t="s">
        <v>4387</v>
      </c>
      <c r="J6276" s="12" t="s">
        <v>13694</v>
      </c>
      <c r="K6276" s="15">
        <v>0</v>
      </c>
      <c r="L6276" s="13" t="s">
        <v>15</v>
      </c>
      <c r="M6276" s="7">
        <v>1</v>
      </c>
      <c r="N6276" s="17"/>
    </row>
    <row r="6277" spans="1:14" ht="236.25">
      <c r="A6277" s="6">
        <v>6275</v>
      </c>
      <c r="B6277" s="8" t="s">
        <v>15601</v>
      </c>
      <c r="C6277" s="9" t="s">
        <v>15692</v>
      </c>
      <c r="D6277" s="10" t="s">
        <v>612</v>
      </c>
      <c r="E6277" s="11" t="s">
        <v>15712</v>
      </c>
      <c r="F6277" s="6">
        <v>482511</v>
      </c>
      <c r="G6277" s="6" t="s">
        <v>1493</v>
      </c>
      <c r="H6277" s="16">
        <v>4311708</v>
      </c>
      <c r="I6277" s="12" t="s">
        <v>9368</v>
      </c>
      <c r="J6277" s="12" t="s">
        <v>15713</v>
      </c>
      <c r="K6277" s="15">
        <v>0</v>
      </c>
      <c r="L6277" s="13" t="s">
        <v>15</v>
      </c>
      <c r="M6277" s="7">
        <v>1</v>
      </c>
      <c r="N6277" s="17"/>
    </row>
    <row r="6278" spans="1:14" ht="110.25">
      <c r="A6278" s="6">
        <v>6276</v>
      </c>
      <c r="B6278" s="8" t="s">
        <v>15601</v>
      </c>
      <c r="C6278" s="9" t="s">
        <v>15714</v>
      </c>
      <c r="D6278" s="10" t="s">
        <v>15715</v>
      </c>
      <c r="E6278" s="11" t="s">
        <v>15716</v>
      </c>
      <c r="F6278" s="6">
        <v>507616</v>
      </c>
      <c r="G6278" s="6" t="s">
        <v>1493</v>
      </c>
      <c r="H6278" s="16">
        <v>9491797.6999999993</v>
      </c>
      <c r="I6278" s="12" t="s">
        <v>15251</v>
      </c>
      <c r="J6278" s="12" t="s">
        <v>8503</v>
      </c>
      <c r="K6278" s="15">
        <v>0</v>
      </c>
      <c r="L6278" s="13" t="s">
        <v>15</v>
      </c>
      <c r="M6278" s="7">
        <v>1</v>
      </c>
      <c r="N6278" s="17"/>
    </row>
    <row r="6279" spans="1:14" ht="126">
      <c r="A6279" s="6">
        <v>6277</v>
      </c>
      <c r="B6279" s="8" t="s">
        <v>15601</v>
      </c>
      <c r="C6279" s="9" t="s">
        <v>15717</v>
      </c>
      <c r="D6279" s="10" t="s">
        <v>15718</v>
      </c>
      <c r="E6279" s="11" t="s">
        <v>15719</v>
      </c>
      <c r="F6279" s="6">
        <v>505337</v>
      </c>
      <c r="G6279" s="6" t="s">
        <v>1493</v>
      </c>
      <c r="H6279" s="16">
        <v>3285914.15</v>
      </c>
      <c r="I6279" s="12" t="s">
        <v>15251</v>
      </c>
      <c r="J6279" s="12" t="s">
        <v>8503</v>
      </c>
      <c r="K6279" s="15">
        <v>0</v>
      </c>
      <c r="L6279" s="13" t="s">
        <v>15</v>
      </c>
      <c r="M6279" s="7">
        <v>1</v>
      </c>
      <c r="N6279" s="17"/>
    </row>
    <row r="6280" spans="1:14" ht="157.5">
      <c r="A6280" s="6">
        <v>6278</v>
      </c>
      <c r="B6280" s="8" t="s">
        <v>15601</v>
      </c>
      <c r="C6280" s="9" t="s">
        <v>15720</v>
      </c>
      <c r="D6280" s="10" t="s">
        <v>15721</v>
      </c>
      <c r="E6280" s="11" t="s">
        <v>15722</v>
      </c>
      <c r="F6280" s="6">
        <v>505330</v>
      </c>
      <c r="G6280" s="6" t="s">
        <v>1493</v>
      </c>
      <c r="H6280" s="16">
        <v>5568993.0999999996</v>
      </c>
      <c r="I6280" s="12" t="s">
        <v>15251</v>
      </c>
      <c r="J6280" s="12" t="s">
        <v>8503</v>
      </c>
      <c r="K6280" s="15">
        <v>0</v>
      </c>
      <c r="L6280" s="13" t="s">
        <v>15</v>
      </c>
      <c r="M6280" s="7">
        <v>1</v>
      </c>
      <c r="N6280" s="17"/>
    </row>
    <row r="6281" spans="1:14" ht="63">
      <c r="A6281" s="6">
        <v>6279</v>
      </c>
      <c r="B6281" s="8" t="s">
        <v>15601</v>
      </c>
      <c r="C6281" s="9" t="s">
        <v>15604</v>
      </c>
      <c r="D6281" s="10" t="s">
        <v>4315</v>
      </c>
      <c r="E6281" s="11" t="s">
        <v>15723</v>
      </c>
      <c r="F6281" s="6">
        <v>485718</v>
      </c>
      <c r="G6281" s="6" t="s">
        <v>7768</v>
      </c>
      <c r="H6281" s="16">
        <v>17549954.399999999</v>
      </c>
      <c r="I6281" s="12" t="s">
        <v>6063</v>
      </c>
      <c r="J6281" s="12">
        <v>44564</v>
      </c>
      <c r="K6281" s="15">
        <v>0</v>
      </c>
      <c r="L6281" s="13" t="s">
        <v>15</v>
      </c>
      <c r="M6281" s="7">
        <v>1</v>
      </c>
      <c r="N6281" s="17"/>
    </row>
    <row r="6282" spans="1:14" ht="78.75">
      <c r="A6282" s="6">
        <v>6280</v>
      </c>
      <c r="B6282" s="8" t="s">
        <v>15601</v>
      </c>
      <c r="C6282" s="9" t="s">
        <v>15608</v>
      </c>
      <c r="D6282" s="10" t="s">
        <v>612</v>
      </c>
      <c r="E6282" s="11" t="s">
        <v>18447</v>
      </c>
      <c r="F6282" s="6">
        <v>502443</v>
      </c>
      <c r="G6282" s="6" t="s">
        <v>7768</v>
      </c>
      <c r="H6282" s="16">
        <v>100280000</v>
      </c>
      <c r="I6282" s="12" t="s">
        <v>8603</v>
      </c>
      <c r="J6282" s="12" t="s">
        <v>18448</v>
      </c>
      <c r="K6282" s="15">
        <v>0</v>
      </c>
      <c r="L6282" s="13" t="s">
        <v>15</v>
      </c>
      <c r="M6282" s="7">
        <v>1</v>
      </c>
      <c r="N6282" s="17"/>
    </row>
    <row r="6283" spans="1:14" ht="189">
      <c r="A6283" s="6">
        <v>6281</v>
      </c>
      <c r="B6283" s="8" t="s">
        <v>15601</v>
      </c>
      <c r="C6283" s="9" t="s">
        <v>15602</v>
      </c>
      <c r="D6283" s="10" t="s">
        <v>13213</v>
      </c>
      <c r="E6283" s="11" t="s">
        <v>15724</v>
      </c>
      <c r="F6283" s="6">
        <v>428163</v>
      </c>
      <c r="G6283" s="6" t="s">
        <v>762</v>
      </c>
      <c r="H6283" s="16">
        <v>16260988.49</v>
      </c>
      <c r="I6283" s="12" t="s">
        <v>15725</v>
      </c>
      <c r="J6283" s="12">
        <v>44294</v>
      </c>
      <c r="K6283" s="15">
        <v>499963</v>
      </c>
      <c r="L6283" s="13" t="s">
        <v>15</v>
      </c>
      <c r="M6283" s="7">
        <v>1</v>
      </c>
      <c r="N6283" s="17"/>
    </row>
    <row r="6284" spans="1:14" ht="78.75">
      <c r="A6284" s="6">
        <v>6282</v>
      </c>
      <c r="B6284" s="8" t="s">
        <v>15601</v>
      </c>
      <c r="C6284" s="9" t="s">
        <v>15604</v>
      </c>
      <c r="D6284" s="10" t="s">
        <v>4315</v>
      </c>
      <c r="E6284" s="11" t="s">
        <v>15726</v>
      </c>
      <c r="F6284" s="6">
        <v>489693</v>
      </c>
      <c r="G6284" s="6" t="s">
        <v>16</v>
      </c>
      <c r="H6284" s="16">
        <v>13545444.405999999</v>
      </c>
      <c r="I6284" s="12" t="s">
        <v>6063</v>
      </c>
      <c r="J6284" s="12">
        <v>44351</v>
      </c>
      <c r="K6284" s="15">
        <v>0</v>
      </c>
      <c r="L6284" s="13" t="s">
        <v>15</v>
      </c>
      <c r="M6284" s="7">
        <v>1</v>
      </c>
      <c r="N6284" s="17"/>
    </row>
    <row r="6285" spans="1:14" ht="63">
      <c r="A6285" s="6">
        <v>6283</v>
      </c>
      <c r="B6285" s="8" t="s">
        <v>15601</v>
      </c>
      <c r="C6285" s="9" t="s">
        <v>15604</v>
      </c>
      <c r="D6285" s="10" t="s">
        <v>4315</v>
      </c>
      <c r="E6285" s="11" t="s">
        <v>15727</v>
      </c>
      <c r="F6285" s="6">
        <v>489731</v>
      </c>
      <c r="G6285" s="6" t="s">
        <v>16</v>
      </c>
      <c r="H6285" s="16">
        <v>17310900.392000001</v>
      </c>
      <c r="I6285" s="12" t="s">
        <v>6063</v>
      </c>
      <c r="J6285" s="12">
        <v>44351</v>
      </c>
      <c r="K6285" s="15">
        <v>0</v>
      </c>
      <c r="L6285" s="13" t="s">
        <v>15</v>
      </c>
      <c r="M6285" s="7">
        <v>1</v>
      </c>
      <c r="N6285" s="17"/>
    </row>
    <row r="6286" spans="1:14" ht="78.75">
      <c r="A6286" s="6">
        <v>6284</v>
      </c>
      <c r="B6286" s="8" t="s">
        <v>15601</v>
      </c>
      <c r="C6286" s="9" t="s">
        <v>18449</v>
      </c>
      <c r="D6286" s="10" t="s">
        <v>18450</v>
      </c>
      <c r="E6286" s="11" t="s">
        <v>18451</v>
      </c>
      <c r="F6286" s="6">
        <v>524970</v>
      </c>
      <c r="G6286" s="6" t="s">
        <v>16</v>
      </c>
      <c r="H6286" s="16">
        <v>45135.45</v>
      </c>
      <c r="I6286" s="12" t="s">
        <v>8894</v>
      </c>
      <c r="J6286" s="12" t="s">
        <v>18452</v>
      </c>
      <c r="K6286" s="15">
        <v>0</v>
      </c>
      <c r="L6286" s="13" t="s">
        <v>15</v>
      </c>
      <c r="M6286" s="7">
        <v>1</v>
      </c>
      <c r="N6286" s="17"/>
    </row>
    <row r="6287" spans="1:14" ht="78.75">
      <c r="A6287" s="6">
        <v>6285</v>
      </c>
      <c r="B6287" s="8" t="s">
        <v>15601</v>
      </c>
      <c r="C6287" s="9" t="s">
        <v>15728</v>
      </c>
      <c r="D6287" s="10" t="s">
        <v>15715</v>
      </c>
      <c r="E6287" s="11" t="s">
        <v>15729</v>
      </c>
      <c r="F6287" s="6">
        <v>507616</v>
      </c>
      <c r="G6287" s="6" t="s">
        <v>2521</v>
      </c>
      <c r="H6287" s="16">
        <v>941797.7</v>
      </c>
      <c r="I6287" s="12" t="s">
        <v>8623</v>
      </c>
      <c r="J6287" s="12">
        <v>44259</v>
      </c>
      <c r="K6287" s="15">
        <v>0</v>
      </c>
      <c r="L6287" s="13" t="s">
        <v>15</v>
      </c>
      <c r="M6287" s="7">
        <v>1</v>
      </c>
      <c r="N6287" s="17"/>
    </row>
    <row r="6288" spans="1:14" ht="110.25">
      <c r="A6288" s="6">
        <v>6286</v>
      </c>
      <c r="B6288" s="8" t="s">
        <v>15601</v>
      </c>
      <c r="C6288" s="9" t="s">
        <v>15730</v>
      </c>
      <c r="D6288" s="10" t="s">
        <v>15731</v>
      </c>
      <c r="E6288" s="11" t="s">
        <v>15732</v>
      </c>
      <c r="F6288" s="6">
        <v>507614</v>
      </c>
      <c r="G6288" s="6" t="s">
        <v>2521</v>
      </c>
      <c r="H6288" s="16">
        <v>1475595.1</v>
      </c>
      <c r="I6288" s="12">
        <v>44287</v>
      </c>
      <c r="J6288" s="12">
        <v>44503</v>
      </c>
      <c r="K6288" s="15">
        <v>0</v>
      </c>
      <c r="L6288" s="13" t="s">
        <v>15</v>
      </c>
      <c r="M6288" s="7">
        <v>1</v>
      </c>
      <c r="N6288" s="17"/>
    </row>
    <row r="6289" spans="1:14" ht="126">
      <c r="A6289" s="6">
        <v>6287</v>
      </c>
      <c r="B6289" s="8" t="s">
        <v>8666</v>
      </c>
      <c r="C6289" s="9" t="s">
        <v>8667</v>
      </c>
      <c r="D6289" s="10" t="s">
        <v>8668</v>
      </c>
      <c r="E6289" s="11" t="s">
        <v>18453</v>
      </c>
      <c r="F6289" s="6">
        <v>302971</v>
      </c>
      <c r="G6289" s="6" t="s">
        <v>8669</v>
      </c>
      <c r="H6289" s="16">
        <v>27731205.91</v>
      </c>
      <c r="I6289" s="12" t="s">
        <v>8670</v>
      </c>
      <c r="J6289" s="12">
        <v>44085</v>
      </c>
      <c r="K6289" s="15">
        <v>8557504</v>
      </c>
      <c r="L6289" s="13" t="s">
        <v>15</v>
      </c>
      <c r="M6289" s="7">
        <v>1</v>
      </c>
      <c r="N6289" s="17"/>
    </row>
    <row r="6290" spans="1:14" ht="362.25">
      <c r="A6290" s="6">
        <v>6288</v>
      </c>
      <c r="B6290" s="8" t="s">
        <v>8666</v>
      </c>
      <c r="C6290" s="9" t="s">
        <v>8671</v>
      </c>
      <c r="D6290" s="10" t="s">
        <v>34</v>
      </c>
      <c r="E6290" s="11" t="s">
        <v>18454</v>
      </c>
      <c r="F6290" s="6">
        <v>302973</v>
      </c>
      <c r="G6290" s="6" t="s">
        <v>8669</v>
      </c>
      <c r="H6290" s="16">
        <v>24980511.030000001</v>
      </c>
      <c r="I6290" s="12" t="s">
        <v>8670</v>
      </c>
      <c r="J6290" s="12">
        <v>44085</v>
      </c>
      <c r="K6290" s="15">
        <v>12127681</v>
      </c>
      <c r="L6290" s="13" t="s">
        <v>15</v>
      </c>
      <c r="M6290" s="7">
        <v>1</v>
      </c>
      <c r="N6290" s="17"/>
    </row>
    <row r="6291" spans="1:14" ht="141.75">
      <c r="A6291" s="6">
        <v>6289</v>
      </c>
      <c r="B6291" s="8" t="s">
        <v>8666</v>
      </c>
      <c r="C6291" s="9" t="s">
        <v>8672</v>
      </c>
      <c r="D6291" s="10" t="s">
        <v>8673</v>
      </c>
      <c r="E6291" s="11" t="s">
        <v>18455</v>
      </c>
      <c r="F6291" s="6">
        <v>305516</v>
      </c>
      <c r="G6291" s="6" t="s">
        <v>8669</v>
      </c>
      <c r="H6291" s="16">
        <v>74435009</v>
      </c>
      <c r="I6291" s="12" t="s">
        <v>8670</v>
      </c>
      <c r="J6291" s="12" t="s">
        <v>8674</v>
      </c>
      <c r="K6291" s="15">
        <v>30064713</v>
      </c>
      <c r="L6291" s="13" t="s">
        <v>15</v>
      </c>
      <c r="M6291" s="7">
        <v>1</v>
      </c>
      <c r="N6291" s="17"/>
    </row>
    <row r="6292" spans="1:14" ht="141.75">
      <c r="A6292" s="6">
        <v>6290</v>
      </c>
      <c r="B6292" s="8" t="s">
        <v>8666</v>
      </c>
      <c r="C6292" s="9" t="s">
        <v>8675</v>
      </c>
      <c r="D6292" s="10" t="s">
        <v>8676</v>
      </c>
      <c r="E6292" s="11" t="s">
        <v>18456</v>
      </c>
      <c r="F6292" s="6">
        <v>305517</v>
      </c>
      <c r="G6292" s="6" t="s">
        <v>8669</v>
      </c>
      <c r="H6292" s="16">
        <v>18128617.120000001</v>
      </c>
      <c r="I6292" s="12" t="s">
        <v>8670</v>
      </c>
      <c r="J6292" s="12">
        <v>44054</v>
      </c>
      <c r="K6292" s="15">
        <v>7081304</v>
      </c>
      <c r="L6292" s="13" t="s">
        <v>14</v>
      </c>
      <c r="M6292" s="7">
        <v>1</v>
      </c>
      <c r="N6292" s="17"/>
    </row>
    <row r="6293" spans="1:14" ht="141.75">
      <c r="A6293" s="6">
        <v>6291</v>
      </c>
      <c r="B6293" s="8" t="s">
        <v>8666</v>
      </c>
      <c r="C6293" s="9" t="s">
        <v>8677</v>
      </c>
      <c r="D6293" s="10" t="s">
        <v>8673</v>
      </c>
      <c r="E6293" s="11" t="s">
        <v>18456</v>
      </c>
      <c r="F6293" s="6">
        <v>305517</v>
      </c>
      <c r="G6293" s="6" t="s">
        <v>8669</v>
      </c>
      <c r="H6293" s="16">
        <v>18128617.120000001</v>
      </c>
      <c r="I6293" s="12" t="s">
        <v>8670</v>
      </c>
      <c r="J6293" s="12">
        <v>44054</v>
      </c>
      <c r="K6293" s="15">
        <v>7081304</v>
      </c>
      <c r="L6293" s="13" t="s">
        <v>14</v>
      </c>
      <c r="M6293" s="7">
        <v>0.51</v>
      </c>
      <c r="N6293" s="17"/>
    </row>
    <row r="6294" spans="1:14" ht="141.75">
      <c r="A6294" s="6">
        <v>6292</v>
      </c>
      <c r="B6294" s="8" t="s">
        <v>8666</v>
      </c>
      <c r="C6294" s="9" t="s">
        <v>8678</v>
      </c>
      <c r="D6294" s="10" t="s">
        <v>8679</v>
      </c>
      <c r="E6294" s="11" t="s">
        <v>18456</v>
      </c>
      <c r="F6294" s="6">
        <v>305517</v>
      </c>
      <c r="G6294" s="6" t="s">
        <v>8669</v>
      </c>
      <c r="H6294" s="16">
        <v>18128617.120000001</v>
      </c>
      <c r="I6294" s="12" t="s">
        <v>8670</v>
      </c>
      <c r="J6294" s="12">
        <v>44054</v>
      </c>
      <c r="K6294" s="15">
        <v>7081304</v>
      </c>
      <c r="L6294" s="13" t="s">
        <v>14</v>
      </c>
      <c r="M6294" s="7">
        <v>0.49</v>
      </c>
      <c r="N6294" s="17"/>
    </row>
    <row r="6295" spans="1:14" ht="252">
      <c r="A6295" s="6">
        <v>6293</v>
      </c>
      <c r="B6295" s="8" t="s">
        <v>8666</v>
      </c>
      <c r="C6295" s="9" t="s">
        <v>8671</v>
      </c>
      <c r="D6295" s="10" t="s">
        <v>8673</v>
      </c>
      <c r="E6295" s="11" t="s">
        <v>18457</v>
      </c>
      <c r="F6295" s="6">
        <v>305518</v>
      </c>
      <c r="G6295" s="6" t="s">
        <v>8669</v>
      </c>
      <c r="H6295" s="16">
        <v>18353183.329999998</v>
      </c>
      <c r="I6295" s="12" t="s">
        <v>8670</v>
      </c>
      <c r="J6295" s="12" t="s">
        <v>8674</v>
      </c>
      <c r="K6295" s="15">
        <v>9591627</v>
      </c>
      <c r="L6295" s="13" t="s">
        <v>15</v>
      </c>
      <c r="M6295" s="7">
        <v>1</v>
      </c>
      <c r="N6295" s="17"/>
    </row>
    <row r="6296" spans="1:14" ht="141.75">
      <c r="A6296" s="6">
        <v>6294</v>
      </c>
      <c r="B6296" s="8" t="s">
        <v>8666</v>
      </c>
      <c r="C6296" s="9" t="s">
        <v>8680</v>
      </c>
      <c r="D6296" s="10" t="s">
        <v>8681</v>
      </c>
      <c r="E6296" s="11" t="s">
        <v>18458</v>
      </c>
      <c r="F6296" s="6">
        <v>305519</v>
      </c>
      <c r="G6296" s="6" t="s">
        <v>8669</v>
      </c>
      <c r="H6296" s="16">
        <v>21144734.100000001</v>
      </c>
      <c r="I6296" s="12" t="s">
        <v>8670</v>
      </c>
      <c r="J6296" s="12" t="s">
        <v>8674</v>
      </c>
      <c r="K6296" s="15" t="s">
        <v>8682</v>
      </c>
      <c r="L6296" s="13" t="s">
        <v>14</v>
      </c>
      <c r="M6296" s="7">
        <v>1</v>
      </c>
      <c r="N6296" s="17"/>
    </row>
    <row r="6297" spans="1:14" ht="141.75">
      <c r="A6297" s="6">
        <v>6295</v>
      </c>
      <c r="B6297" s="8" t="s">
        <v>8666</v>
      </c>
      <c r="C6297" s="9" t="s">
        <v>8683</v>
      </c>
      <c r="D6297" s="10" t="s">
        <v>8684</v>
      </c>
      <c r="E6297" s="11" t="s">
        <v>18458</v>
      </c>
      <c r="F6297" s="6">
        <v>305519</v>
      </c>
      <c r="G6297" s="6" t="s">
        <v>8669</v>
      </c>
      <c r="H6297" s="16">
        <v>21144734.100000001</v>
      </c>
      <c r="I6297" s="12" t="s">
        <v>8670</v>
      </c>
      <c r="J6297" s="12" t="s">
        <v>8674</v>
      </c>
      <c r="K6297" s="15" t="s">
        <v>8682</v>
      </c>
      <c r="L6297" s="13" t="s">
        <v>14</v>
      </c>
      <c r="M6297" s="7">
        <v>0.51</v>
      </c>
      <c r="N6297" s="17"/>
    </row>
    <row r="6298" spans="1:14" ht="141.75">
      <c r="A6298" s="6">
        <v>6296</v>
      </c>
      <c r="B6298" s="8" t="s">
        <v>8666</v>
      </c>
      <c r="C6298" s="9" t="s">
        <v>8685</v>
      </c>
      <c r="D6298" s="10" t="s">
        <v>8686</v>
      </c>
      <c r="E6298" s="11" t="s">
        <v>18458</v>
      </c>
      <c r="F6298" s="6">
        <v>305519</v>
      </c>
      <c r="G6298" s="6" t="s">
        <v>8669</v>
      </c>
      <c r="H6298" s="16">
        <v>21144734.100000001</v>
      </c>
      <c r="I6298" s="12" t="s">
        <v>8670</v>
      </c>
      <c r="J6298" s="12" t="s">
        <v>8674</v>
      </c>
      <c r="K6298" s="15" t="s">
        <v>8682</v>
      </c>
      <c r="L6298" s="13" t="s">
        <v>14</v>
      </c>
      <c r="M6298" s="7">
        <v>0.49</v>
      </c>
      <c r="N6298" s="17"/>
    </row>
    <row r="6299" spans="1:14" ht="94.5">
      <c r="A6299" s="6">
        <v>6297</v>
      </c>
      <c r="B6299" s="8" t="s">
        <v>8666</v>
      </c>
      <c r="C6299" s="9" t="s">
        <v>8671</v>
      </c>
      <c r="D6299" s="10" t="s">
        <v>8673</v>
      </c>
      <c r="E6299" s="11" t="s">
        <v>18459</v>
      </c>
      <c r="F6299" s="6">
        <v>300491</v>
      </c>
      <c r="G6299" s="6" t="s">
        <v>8669</v>
      </c>
      <c r="H6299" s="16">
        <v>58223002.600000001</v>
      </c>
      <c r="I6299" s="12" t="s">
        <v>8670</v>
      </c>
      <c r="J6299" s="12" t="s">
        <v>8687</v>
      </c>
      <c r="K6299" s="15">
        <v>0</v>
      </c>
      <c r="L6299" s="13" t="s">
        <v>15</v>
      </c>
      <c r="M6299" s="7">
        <v>1</v>
      </c>
      <c r="N6299" s="17"/>
    </row>
    <row r="6300" spans="1:14" ht="236.25">
      <c r="A6300" s="6">
        <v>6298</v>
      </c>
      <c r="B6300" s="8" t="s">
        <v>8666</v>
      </c>
      <c r="C6300" s="9" t="s">
        <v>8688</v>
      </c>
      <c r="D6300" s="10" t="s">
        <v>8673</v>
      </c>
      <c r="E6300" s="11" t="s">
        <v>18460</v>
      </c>
      <c r="F6300" s="6">
        <v>300494</v>
      </c>
      <c r="G6300" s="6" t="s">
        <v>8669</v>
      </c>
      <c r="H6300" s="16">
        <v>34242431.689999998</v>
      </c>
      <c r="I6300" s="12" t="s">
        <v>8670</v>
      </c>
      <c r="J6300" s="12">
        <v>44054</v>
      </c>
      <c r="K6300" s="15" t="s">
        <v>8689</v>
      </c>
      <c r="L6300" s="13" t="s">
        <v>15</v>
      </c>
      <c r="M6300" s="7">
        <v>1</v>
      </c>
      <c r="N6300" s="17"/>
    </row>
    <row r="6301" spans="1:14" ht="126">
      <c r="A6301" s="6">
        <v>6299</v>
      </c>
      <c r="B6301" s="8" t="s">
        <v>8666</v>
      </c>
      <c r="C6301" s="9" t="s">
        <v>8671</v>
      </c>
      <c r="D6301" s="10" t="s">
        <v>34</v>
      </c>
      <c r="E6301" s="11" t="s">
        <v>18461</v>
      </c>
      <c r="F6301" s="6">
        <v>302969</v>
      </c>
      <c r="G6301" s="6" t="s">
        <v>8669</v>
      </c>
      <c r="H6301" s="16">
        <v>21891808.129999999</v>
      </c>
      <c r="I6301" s="12" t="s">
        <v>8670</v>
      </c>
      <c r="J6301" s="12">
        <v>44085</v>
      </c>
      <c r="K6301" s="15">
        <v>9844543</v>
      </c>
      <c r="L6301" s="13" t="s">
        <v>15</v>
      </c>
      <c r="M6301" s="7">
        <v>1</v>
      </c>
      <c r="N6301" s="17"/>
    </row>
    <row r="6302" spans="1:14" ht="126">
      <c r="A6302" s="6">
        <v>6300</v>
      </c>
      <c r="B6302" s="8" t="s">
        <v>8666</v>
      </c>
      <c r="C6302" s="9" t="s">
        <v>8671</v>
      </c>
      <c r="D6302" s="10" t="s">
        <v>8673</v>
      </c>
      <c r="E6302" s="11" t="s">
        <v>18462</v>
      </c>
      <c r="F6302" s="6">
        <v>302970</v>
      </c>
      <c r="G6302" s="6" t="s">
        <v>8669</v>
      </c>
      <c r="H6302" s="16">
        <v>36082025.82</v>
      </c>
      <c r="I6302" s="12" t="s">
        <v>8670</v>
      </c>
      <c r="J6302" s="12">
        <v>44085</v>
      </c>
      <c r="K6302" s="15" t="s">
        <v>8690</v>
      </c>
      <c r="L6302" s="13" t="s">
        <v>15</v>
      </c>
      <c r="M6302" s="7">
        <v>1</v>
      </c>
      <c r="N6302" s="17"/>
    </row>
    <row r="6303" spans="1:14" ht="330.75">
      <c r="A6303" s="6">
        <v>6301</v>
      </c>
      <c r="B6303" s="8" t="s">
        <v>8666</v>
      </c>
      <c r="C6303" s="9" t="s">
        <v>8672</v>
      </c>
      <c r="D6303" s="10" t="s">
        <v>8673</v>
      </c>
      <c r="E6303" s="11" t="s">
        <v>18463</v>
      </c>
      <c r="F6303" s="6">
        <v>302972</v>
      </c>
      <c r="G6303" s="6" t="s">
        <v>8669</v>
      </c>
      <c r="H6303" s="16">
        <v>32398388.129999999</v>
      </c>
      <c r="I6303" s="12" t="s">
        <v>8670</v>
      </c>
      <c r="J6303" s="12">
        <v>44085</v>
      </c>
      <c r="K6303" s="15" t="s">
        <v>8691</v>
      </c>
      <c r="L6303" s="13" t="s">
        <v>15</v>
      </c>
      <c r="M6303" s="7">
        <v>1</v>
      </c>
      <c r="N6303" s="17"/>
    </row>
    <row r="6304" spans="1:14" ht="157.5">
      <c r="A6304" s="6">
        <v>6302</v>
      </c>
      <c r="B6304" s="8" t="s">
        <v>8666</v>
      </c>
      <c r="C6304" s="9" t="s">
        <v>8692</v>
      </c>
      <c r="D6304" s="10" t="s">
        <v>8693</v>
      </c>
      <c r="E6304" s="11" t="s">
        <v>18464</v>
      </c>
      <c r="F6304" s="6">
        <v>308293</v>
      </c>
      <c r="G6304" s="6" t="s">
        <v>8669</v>
      </c>
      <c r="H6304" s="16">
        <v>11800769.02</v>
      </c>
      <c r="I6304" s="12">
        <v>43717</v>
      </c>
      <c r="J6304" s="12">
        <v>44084</v>
      </c>
      <c r="K6304" s="15">
        <v>4816208</v>
      </c>
      <c r="L6304" s="13" t="s">
        <v>15</v>
      </c>
      <c r="M6304" s="7">
        <v>1</v>
      </c>
      <c r="N6304" s="17"/>
    </row>
    <row r="6305" spans="1:14" ht="141.75">
      <c r="A6305" s="6">
        <v>6303</v>
      </c>
      <c r="B6305" s="8" t="s">
        <v>8666</v>
      </c>
      <c r="C6305" s="9" t="s">
        <v>8680</v>
      </c>
      <c r="D6305" s="10" t="s">
        <v>8681</v>
      </c>
      <c r="E6305" s="11" t="s">
        <v>18465</v>
      </c>
      <c r="F6305" s="6">
        <v>308294</v>
      </c>
      <c r="G6305" s="6" t="s">
        <v>8669</v>
      </c>
      <c r="H6305" s="16">
        <v>13467864.130000001</v>
      </c>
      <c r="I6305" s="12">
        <v>43717</v>
      </c>
      <c r="J6305" s="12" t="s">
        <v>8694</v>
      </c>
      <c r="K6305" s="15" t="s">
        <v>8695</v>
      </c>
      <c r="L6305" s="13" t="s">
        <v>14</v>
      </c>
      <c r="M6305" s="7">
        <v>1</v>
      </c>
      <c r="N6305" s="17"/>
    </row>
    <row r="6306" spans="1:14" ht="141.75">
      <c r="A6306" s="6">
        <v>6304</v>
      </c>
      <c r="B6306" s="8" t="s">
        <v>8666</v>
      </c>
      <c r="C6306" s="9" t="s">
        <v>8696</v>
      </c>
      <c r="D6306" s="10" t="s">
        <v>8697</v>
      </c>
      <c r="E6306" s="11" t="s">
        <v>18465</v>
      </c>
      <c r="F6306" s="6">
        <v>308294</v>
      </c>
      <c r="G6306" s="6" t="s">
        <v>8669</v>
      </c>
      <c r="H6306" s="16">
        <v>13467864.130000001</v>
      </c>
      <c r="I6306" s="12">
        <v>43717</v>
      </c>
      <c r="J6306" s="12" t="s">
        <v>8694</v>
      </c>
      <c r="K6306" s="15" t="s">
        <v>8695</v>
      </c>
      <c r="L6306" s="13" t="s">
        <v>14</v>
      </c>
      <c r="M6306" s="7">
        <v>0.51</v>
      </c>
      <c r="N6306" s="17"/>
    </row>
    <row r="6307" spans="1:14" ht="141.75">
      <c r="A6307" s="6">
        <v>6305</v>
      </c>
      <c r="B6307" s="8" t="s">
        <v>8666</v>
      </c>
      <c r="C6307" s="9" t="s">
        <v>8685</v>
      </c>
      <c r="D6307" s="10" t="s">
        <v>8698</v>
      </c>
      <c r="E6307" s="11" t="s">
        <v>18465</v>
      </c>
      <c r="F6307" s="6">
        <v>308294</v>
      </c>
      <c r="G6307" s="6" t="s">
        <v>8669</v>
      </c>
      <c r="H6307" s="16">
        <v>13467864.130000001</v>
      </c>
      <c r="I6307" s="12">
        <v>43717</v>
      </c>
      <c r="J6307" s="12" t="s">
        <v>8694</v>
      </c>
      <c r="K6307" s="15" t="s">
        <v>8695</v>
      </c>
      <c r="L6307" s="13" t="s">
        <v>14</v>
      </c>
      <c r="M6307" s="7">
        <v>0.49</v>
      </c>
      <c r="N6307" s="17"/>
    </row>
    <row r="6308" spans="1:14" ht="78.75">
      <c r="A6308" s="6">
        <v>6306</v>
      </c>
      <c r="B6308" s="8" t="s">
        <v>8666</v>
      </c>
      <c r="C6308" s="9" t="s">
        <v>8699</v>
      </c>
      <c r="D6308" s="10" t="s">
        <v>8693</v>
      </c>
      <c r="E6308" s="11" t="s">
        <v>18466</v>
      </c>
      <c r="F6308" s="6">
        <v>308295</v>
      </c>
      <c r="G6308" s="6" t="s">
        <v>8669</v>
      </c>
      <c r="H6308" s="16">
        <v>18141962.449999999</v>
      </c>
      <c r="I6308" s="12">
        <v>43717</v>
      </c>
      <c r="J6308" s="12">
        <v>44084</v>
      </c>
      <c r="K6308" s="15">
        <v>4658347</v>
      </c>
      <c r="L6308" s="13" t="s">
        <v>15</v>
      </c>
      <c r="M6308" s="7">
        <v>1</v>
      </c>
      <c r="N6308" s="17"/>
    </row>
    <row r="6309" spans="1:14" ht="110.25">
      <c r="A6309" s="6">
        <v>6307</v>
      </c>
      <c r="B6309" s="8" t="s">
        <v>8666</v>
      </c>
      <c r="C6309" s="9" t="s">
        <v>8700</v>
      </c>
      <c r="D6309" s="10" t="s">
        <v>160</v>
      </c>
      <c r="E6309" s="11" t="s">
        <v>18467</v>
      </c>
      <c r="F6309" s="6">
        <v>317013</v>
      </c>
      <c r="G6309" s="6" t="s">
        <v>8669</v>
      </c>
      <c r="H6309" s="16">
        <v>25799988.651000001</v>
      </c>
      <c r="I6309" s="12">
        <v>43717</v>
      </c>
      <c r="J6309" s="12">
        <v>44084</v>
      </c>
      <c r="K6309" s="15" t="s">
        <v>8701</v>
      </c>
      <c r="L6309" s="13" t="s">
        <v>15</v>
      </c>
      <c r="M6309" s="7">
        <v>1</v>
      </c>
      <c r="N6309" s="17"/>
    </row>
    <row r="6310" spans="1:14" ht="252">
      <c r="A6310" s="6">
        <v>6308</v>
      </c>
      <c r="B6310" s="8" t="s">
        <v>8666</v>
      </c>
      <c r="C6310" s="9" t="s">
        <v>8702</v>
      </c>
      <c r="D6310" s="10" t="s">
        <v>8703</v>
      </c>
      <c r="E6310" s="11" t="s">
        <v>18468</v>
      </c>
      <c r="F6310" s="6">
        <v>320752</v>
      </c>
      <c r="G6310" s="6" t="s">
        <v>8669</v>
      </c>
      <c r="H6310" s="16">
        <v>22187472.48</v>
      </c>
      <c r="I6310" s="12">
        <v>43717</v>
      </c>
      <c r="J6310" s="12">
        <v>43872</v>
      </c>
      <c r="K6310" s="15" t="s">
        <v>8704</v>
      </c>
      <c r="L6310" s="13" t="s">
        <v>15</v>
      </c>
      <c r="M6310" s="7">
        <v>1</v>
      </c>
      <c r="N6310" s="17"/>
    </row>
    <row r="6311" spans="1:14" ht="220.5">
      <c r="A6311" s="6">
        <v>6309</v>
      </c>
      <c r="B6311" s="8" t="s">
        <v>8666</v>
      </c>
      <c r="C6311" s="9" t="s">
        <v>8705</v>
      </c>
      <c r="D6311" s="10" t="s">
        <v>8693</v>
      </c>
      <c r="E6311" s="11" t="s">
        <v>18469</v>
      </c>
      <c r="F6311" s="6">
        <v>320753</v>
      </c>
      <c r="G6311" s="6" t="s">
        <v>8669</v>
      </c>
      <c r="H6311" s="16">
        <v>16729001.939999999</v>
      </c>
      <c r="I6311" s="12">
        <v>43717</v>
      </c>
      <c r="J6311" s="12">
        <v>44084</v>
      </c>
      <c r="K6311" s="15" t="s">
        <v>8706</v>
      </c>
      <c r="L6311" s="13" t="s">
        <v>15</v>
      </c>
      <c r="M6311" s="7">
        <v>1</v>
      </c>
      <c r="N6311" s="17"/>
    </row>
    <row r="6312" spans="1:14" ht="189">
      <c r="A6312" s="6">
        <v>6310</v>
      </c>
      <c r="B6312" s="8" t="s">
        <v>8666</v>
      </c>
      <c r="C6312" s="9" t="s">
        <v>8707</v>
      </c>
      <c r="D6312" s="10" t="s">
        <v>8708</v>
      </c>
      <c r="E6312" s="11" t="s">
        <v>18470</v>
      </c>
      <c r="F6312" s="6">
        <v>324444</v>
      </c>
      <c r="G6312" s="6" t="s">
        <v>8669</v>
      </c>
      <c r="H6312" s="16">
        <v>24044187.98</v>
      </c>
      <c r="I6312" s="12">
        <v>43717</v>
      </c>
      <c r="J6312" s="12">
        <v>44084</v>
      </c>
      <c r="K6312" s="15" t="s">
        <v>8709</v>
      </c>
      <c r="L6312" s="13" t="s">
        <v>14</v>
      </c>
      <c r="M6312" s="7">
        <v>1</v>
      </c>
      <c r="N6312" s="17"/>
    </row>
    <row r="6313" spans="1:14" ht="189">
      <c r="A6313" s="6">
        <v>6311</v>
      </c>
      <c r="B6313" s="8" t="s">
        <v>8666</v>
      </c>
      <c r="C6313" s="9" t="s">
        <v>8710</v>
      </c>
      <c r="D6313" s="10" t="s">
        <v>8711</v>
      </c>
      <c r="E6313" s="11" t="s">
        <v>18470</v>
      </c>
      <c r="F6313" s="6">
        <v>324444</v>
      </c>
      <c r="G6313" s="6" t="s">
        <v>8669</v>
      </c>
      <c r="H6313" s="16">
        <v>24044187.98</v>
      </c>
      <c r="I6313" s="12">
        <v>43717</v>
      </c>
      <c r="J6313" s="12">
        <v>44084</v>
      </c>
      <c r="K6313" s="15" t="s">
        <v>8709</v>
      </c>
      <c r="L6313" s="13" t="s">
        <v>14</v>
      </c>
      <c r="M6313" s="7">
        <v>0.51</v>
      </c>
      <c r="N6313" s="17"/>
    </row>
    <row r="6314" spans="1:14" ht="189">
      <c r="A6314" s="6">
        <v>6312</v>
      </c>
      <c r="B6314" s="8" t="s">
        <v>8666</v>
      </c>
      <c r="C6314" s="9" t="s">
        <v>8712</v>
      </c>
      <c r="D6314" s="10" t="s">
        <v>8713</v>
      </c>
      <c r="E6314" s="11" t="s">
        <v>18470</v>
      </c>
      <c r="F6314" s="6">
        <v>324444</v>
      </c>
      <c r="G6314" s="6" t="s">
        <v>8669</v>
      </c>
      <c r="H6314" s="16">
        <v>24044187.98</v>
      </c>
      <c r="I6314" s="12">
        <v>43717</v>
      </c>
      <c r="J6314" s="12">
        <v>44084</v>
      </c>
      <c r="K6314" s="15" t="s">
        <v>8709</v>
      </c>
      <c r="L6314" s="13" t="s">
        <v>14</v>
      </c>
      <c r="M6314" s="7">
        <v>0.49</v>
      </c>
      <c r="N6314" s="17"/>
    </row>
    <row r="6315" spans="1:14" ht="110.25">
      <c r="A6315" s="6">
        <v>6313</v>
      </c>
      <c r="B6315" s="8" t="s">
        <v>8666</v>
      </c>
      <c r="C6315" s="9" t="s">
        <v>8672</v>
      </c>
      <c r="D6315" s="10" t="s">
        <v>8673</v>
      </c>
      <c r="E6315" s="11" t="s">
        <v>18471</v>
      </c>
      <c r="F6315" s="6">
        <v>324446</v>
      </c>
      <c r="G6315" s="6" t="s">
        <v>8669</v>
      </c>
      <c r="H6315" s="16">
        <v>50794970.989</v>
      </c>
      <c r="I6315" s="12">
        <v>43717</v>
      </c>
      <c r="J6315" s="12">
        <v>44084</v>
      </c>
      <c r="K6315" s="15">
        <v>0</v>
      </c>
      <c r="L6315" s="13" t="s">
        <v>15</v>
      </c>
      <c r="M6315" s="7">
        <v>1</v>
      </c>
      <c r="N6315" s="17"/>
    </row>
    <row r="6316" spans="1:14" ht="63">
      <c r="A6316" s="6">
        <v>6314</v>
      </c>
      <c r="B6316" s="8" t="s">
        <v>8666</v>
      </c>
      <c r="C6316" s="9" t="s">
        <v>8714</v>
      </c>
      <c r="D6316" s="10" t="s">
        <v>8715</v>
      </c>
      <c r="E6316" s="11" t="s">
        <v>18472</v>
      </c>
      <c r="F6316" s="6">
        <v>324451</v>
      </c>
      <c r="G6316" s="6" t="s">
        <v>8669</v>
      </c>
      <c r="H6316" s="16">
        <v>19319822.32</v>
      </c>
      <c r="I6316" s="12">
        <v>43717</v>
      </c>
      <c r="J6316" s="12">
        <v>44084</v>
      </c>
      <c r="K6316" s="15" t="s">
        <v>8716</v>
      </c>
      <c r="L6316" s="13" t="s">
        <v>14</v>
      </c>
      <c r="M6316" s="7">
        <v>1</v>
      </c>
      <c r="N6316" s="17"/>
    </row>
    <row r="6317" spans="1:14" ht="78.75">
      <c r="A6317" s="6">
        <v>6315</v>
      </c>
      <c r="B6317" s="8" t="s">
        <v>8666</v>
      </c>
      <c r="C6317" s="9" t="s">
        <v>8717</v>
      </c>
      <c r="D6317" s="10" t="s">
        <v>8718</v>
      </c>
      <c r="E6317" s="11" t="s">
        <v>18472</v>
      </c>
      <c r="F6317" s="6">
        <v>324451</v>
      </c>
      <c r="G6317" s="6" t="s">
        <v>8669</v>
      </c>
      <c r="H6317" s="16">
        <v>19319822.32</v>
      </c>
      <c r="I6317" s="12">
        <v>43717</v>
      </c>
      <c r="J6317" s="12">
        <v>44084</v>
      </c>
      <c r="K6317" s="15" t="s">
        <v>8716</v>
      </c>
      <c r="L6317" s="13" t="s">
        <v>14</v>
      </c>
      <c r="M6317" s="7">
        <v>0.51</v>
      </c>
      <c r="N6317" s="17"/>
    </row>
    <row r="6318" spans="1:14" ht="63">
      <c r="A6318" s="6">
        <v>6316</v>
      </c>
      <c r="B6318" s="8" t="s">
        <v>8666</v>
      </c>
      <c r="C6318" s="9" t="s">
        <v>8719</v>
      </c>
      <c r="D6318" s="10" t="s">
        <v>8713</v>
      </c>
      <c r="E6318" s="11" t="s">
        <v>18472</v>
      </c>
      <c r="F6318" s="6">
        <v>324451</v>
      </c>
      <c r="G6318" s="6" t="s">
        <v>8669</v>
      </c>
      <c r="H6318" s="16">
        <v>19319822.32</v>
      </c>
      <c r="I6318" s="12">
        <v>43717</v>
      </c>
      <c r="J6318" s="12">
        <v>44084</v>
      </c>
      <c r="K6318" s="15" t="s">
        <v>8716</v>
      </c>
      <c r="L6318" s="13" t="s">
        <v>14</v>
      </c>
      <c r="M6318" s="7">
        <v>0.49</v>
      </c>
      <c r="N6318" s="17"/>
    </row>
    <row r="6319" spans="1:14" ht="173.25">
      <c r="A6319" s="6">
        <v>6317</v>
      </c>
      <c r="B6319" s="8" t="s">
        <v>8666</v>
      </c>
      <c r="C6319" s="9" t="s">
        <v>8720</v>
      </c>
      <c r="D6319" s="10" t="s">
        <v>8673</v>
      </c>
      <c r="E6319" s="11" t="s">
        <v>18473</v>
      </c>
      <c r="F6319" s="6">
        <v>324452</v>
      </c>
      <c r="G6319" s="6" t="s">
        <v>8669</v>
      </c>
      <c r="H6319" s="16">
        <v>25450142.427999999</v>
      </c>
      <c r="I6319" s="12">
        <v>43717</v>
      </c>
      <c r="J6319" s="12">
        <v>44084</v>
      </c>
      <c r="K6319" s="15" t="s">
        <v>8721</v>
      </c>
      <c r="L6319" s="13" t="s">
        <v>15</v>
      </c>
      <c r="M6319" s="7">
        <v>1</v>
      </c>
      <c r="N6319" s="17"/>
    </row>
    <row r="6320" spans="1:14" ht="110.25">
      <c r="A6320" s="6">
        <v>6318</v>
      </c>
      <c r="B6320" s="8" t="s">
        <v>8666</v>
      </c>
      <c r="C6320" s="9" t="s">
        <v>8671</v>
      </c>
      <c r="D6320" s="10" t="s">
        <v>34</v>
      </c>
      <c r="E6320" s="11" t="s">
        <v>18474</v>
      </c>
      <c r="F6320" s="6">
        <v>324453</v>
      </c>
      <c r="G6320" s="6" t="s">
        <v>8669</v>
      </c>
      <c r="H6320" s="16">
        <v>19617336.322999999</v>
      </c>
      <c r="I6320" s="12">
        <v>43717</v>
      </c>
      <c r="J6320" s="12">
        <v>44084</v>
      </c>
      <c r="K6320" s="15" t="s">
        <v>8722</v>
      </c>
      <c r="L6320" s="13" t="s">
        <v>15</v>
      </c>
      <c r="M6320" s="7">
        <v>1</v>
      </c>
      <c r="N6320" s="17"/>
    </row>
    <row r="6321" spans="1:14" ht="110.25">
      <c r="A6321" s="6">
        <v>6319</v>
      </c>
      <c r="B6321" s="8" t="s">
        <v>8666</v>
      </c>
      <c r="C6321" s="9" t="s">
        <v>8723</v>
      </c>
      <c r="D6321" s="10" t="s">
        <v>8724</v>
      </c>
      <c r="E6321" s="11" t="s">
        <v>18475</v>
      </c>
      <c r="F6321" s="6">
        <v>346760</v>
      </c>
      <c r="G6321" s="6" t="s">
        <v>8669</v>
      </c>
      <c r="H6321" s="16">
        <v>4572513.3499999996</v>
      </c>
      <c r="I6321" s="12" t="s">
        <v>8725</v>
      </c>
      <c r="J6321" s="12" t="s">
        <v>8726</v>
      </c>
      <c r="K6321" s="15">
        <v>0</v>
      </c>
      <c r="L6321" s="13" t="s">
        <v>15</v>
      </c>
      <c r="M6321" s="7">
        <v>1</v>
      </c>
      <c r="N6321" s="17"/>
    </row>
    <row r="6322" spans="1:14" ht="94.5">
      <c r="A6322" s="6">
        <v>6320</v>
      </c>
      <c r="B6322" s="8" t="s">
        <v>8666</v>
      </c>
      <c r="C6322" s="9" t="s">
        <v>8727</v>
      </c>
      <c r="D6322" s="10" t="s">
        <v>8728</v>
      </c>
      <c r="E6322" s="11" t="s">
        <v>18476</v>
      </c>
      <c r="F6322" s="6">
        <v>346761</v>
      </c>
      <c r="G6322" s="6" t="s">
        <v>8669</v>
      </c>
      <c r="H6322" s="16">
        <v>8302578.2000000002</v>
      </c>
      <c r="I6322" s="12" t="s">
        <v>8725</v>
      </c>
      <c r="J6322" s="12" t="s">
        <v>8726</v>
      </c>
      <c r="K6322" s="15" t="s">
        <v>8729</v>
      </c>
      <c r="L6322" s="13" t="s">
        <v>15</v>
      </c>
      <c r="M6322" s="7">
        <v>1</v>
      </c>
      <c r="N6322" s="17"/>
    </row>
    <row r="6323" spans="1:14" ht="126">
      <c r="A6323" s="6">
        <v>6321</v>
      </c>
      <c r="B6323" s="8" t="s">
        <v>8666</v>
      </c>
      <c r="C6323" s="9" t="s">
        <v>8730</v>
      </c>
      <c r="D6323" s="10" t="s">
        <v>8731</v>
      </c>
      <c r="E6323" s="11" t="s">
        <v>18477</v>
      </c>
      <c r="F6323" s="6">
        <v>346762</v>
      </c>
      <c r="G6323" s="6" t="s">
        <v>8669</v>
      </c>
      <c r="H6323" s="16">
        <v>5164038.5</v>
      </c>
      <c r="I6323" s="12" t="s">
        <v>8725</v>
      </c>
      <c r="J6323" s="12" t="s">
        <v>8732</v>
      </c>
      <c r="K6323" s="15">
        <v>1434262</v>
      </c>
      <c r="L6323" s="13" t="s">
        <v>15</v>
      </c>
      <c r="M6323" s="7">
        <v>1</v>
      </c>
      <c r="N6323" s="17"/>
    </row>
    <row r="6324" spans="1:14" ht="126">
      <c r="A6324" s="6">
        <v>6322</v>
      </c>
      <c r="B6324" s="8" t="s">
        <v>8666</v>
      </c>
      <c r="C6324" s="9" t="s">
        <v>8733</v>
      </c>
      <c r="D6324" s="10" t="s">
        <v>8734</v>
      </c>
      <c r="E6324" s="11" t="s">
        <v>18478</v>
      </c>
      <c r="F6324" s="6">
        <v>346759</v>
      </c>
      <c r="G6324" s="6" t="s">
        <v>8669</v>
      </c>
      <c r="H6324" s="16">
        <v>7668939.5999999996</v>
      </c>
      <c r="I6324" s="12" t="s">
        <v>8735</v>
      </c>
      <c r="J6324" s="12" t="s">
        <v>8736</v>
      </c>
      <c r="K6324" s="15">
        <v>0</v>
      </c>
      <c r="L6324" s="13" t="s">
        <v>15</v>
      </c>
      <c r="M6324" s="7">
        <v>1</v>
      </c>
      <c r="N6324" s="17"/>
    </row>
    <row r="6325" spans="1:14" ht="78.75">
      <c r="A6325" s="6">
        <v>6323</v>
      </c>
      <c r="B6325" s="8" t="s">
        <v>8666</v>
      </c>
      <c r="C6325" s="9" t="s">
        <v>8737</v>
      </c>
      <c r="D6325" s="10" t="s">
        <v>8738</v>
      </c>
      <c r="E6325" s="11" t="s">
        <v>18479</v>
      </c>
      <c r="F6325" s="6">
        <v>351731</v>
      </c>
      <c r="G6325" s="6" t="s">
        <v>8669</v>
      </c>
      <c r="H6325" s="16">
        <v>8981453.8499999996</v>
      </c>
      <c r="I6325" s="12" t="s">
        <v>8739</v>
      </c>
      <c r="J6325" s="12" t="s">
        <v>8740</v>
      </c>
      <c r="K6325" s="15">
        <v>1296918</v>
      </c>
      <c r="L6325" s="13" t="s">
        <v>15</v>
      </c>
      <c r="M6325" s="7">
        <v>1</v>
      </c>
      <c r="N6325" s="17"/>
    </row>
    <row r="6326" spans="1:14" ht="78.75">
      <c r="A6326" s="6">
        <v>6324</v>
      </c>
      <c r="B6326" s="8" t="s">
        <v>8666</v>
      </c>
      <c r="C6326" s="9" t="s">
        <v>8741</v>
      </c>
      <c r="D6326" s="10" t="s">
        <v>8742</v>
      </c>
      <c r="E6326" s="11" t="s">
        <v>18480</v>
      </c>
      <c r="F6326" s="6">
        <v>346765</v>
      </c>
      <c r="G6326" s="6" t="s">
        <v>8669</v>
      </c>
      <c r="H6326" s="16">
        <v>4007404</v>
      </c>
      <c r="I6326" s="12" t="s">
        <v>8739</v>
      </c>
      <c r="J6326" s="12" t="s">
        <v>8743</v>
      </c>
      <c r="K6326" s="15" t="s">
        <v>8744</v>
      </c>
      <c r="L6326" s="13" t="s">
        <v>15</v>
      </c>
      <c r="M6326" s="7">
        <v>1</v>
      </c>
      <c r="N6326" s="17"/>
    </row>
    <row r="6327" spans="1:14" ht="110.25">
      <c r="A6327" s="6">
        <v>6325</v>
      </c>
      <c r="B6327" s="8" t="s">
        <v>8666</v>
      </c>
      <c r="C6327" s="9" t="s">
        <v>8745</v>
      </c>
      <c r="D6327" s="10" t="s">
        <v>8746</v>
      </c>
      <c r="E6327" s="11" t="s">
        <v>18481</v>
      </c>
      <c r="F6327" s="6">
        <v>346767</v>
      </c>
      <c r="G6327" s="6" t="s">
        <v>8669</v>
      </c>
      <c r="H6327" s="16">
        <v>8010896.8499999996</v>
      </c>
      <c r="I6327" s="12" t="s">
        <v>8739</v>
      </c>
      <c r="J6327" s="12" t="s">
        <v>8508</v>
      </c>
      <c r="K6327" s="15" t="s">
        <v>8747</v>
      </c>
      <c r="L6327" s="13" t="s">
        <v>15</v>
      </c>
      <c r="M6327" s="7">
        <v>1</v>
      </c>
      <c r="N6327" s="17"/>
    </row>
    <row r="6328" spans="1:14" ht="110.25">
      <c r="A6328" s="6">
        <v>6326</v>
      </c>
      <c r="B6328" s="8" t="s">
        <v>8666</v>
      </c>
      <c r="C6328" s="9" t="s">
        <v>8748</v>
      </c>
      <c r="D6328" s="10" t="s">
        <v>8749</v>
      </c>
      <c r="E6328" s="11" t="s">
        <v>18482</v>
      </c>
      <c r="F6328" s="6">
        <v>346768</v>
      </c>
      <c r="G6328" s="6" t="s">
        <v>8669</v>
      </c>
      <c r="H6328" s="16">
        <v>6755981.0499999998</v>
      </c>
      <c r="I6328" s="12" t="s">
        <v>8739</v>
      </c>
      <c r="J6328" s="12" t="s">
        <v>774</v>
      </c>
      <c r="K6328" s="15" t="s">
        <v>8750</v>
      </c>
      <c r="L6328" s="13" t="s">
        <v>15</v>
      </c>
      <c r="M6328" s="7">
        <v>1</v>
      </c>
      <c r="N6328" s="17"/>
    </row>
    <row r="6329" spans="1:14" ht="94.5">
      <c r="A6329" s="6">
        <v>6327</v>
      </c>
      <c r="B6329" s="8" t="s">
        <v>8666</v>
      </c>
      <c r="C6329" s="9" t="s">
        <v>8751</v>
      </c>
      <c r="D6329" s="10" t="s">
        <v>8713</v>
      </c>
      <c r="E6329" s="11" t="s">
        <v>18483</v>
      </c>
      <c r="F6329" s="6">
        <v>355835</v>
      </c>
      <c r="G6329" s="6" t="s">
        <v>8669</v>
      </c>
      <c r="H6329" s="16">
        <v>6945888.9000000004</v>
      </c>
      <c r="I6329" s="12" t="s">
        <v>8752</v>
      </c>
      <c r="J6329" s="12" t="s">
        <v>8753</v>
      </c>
      <c r="K6329" s="15" t="s">
        <v>8754</v>
      </c>
      <c r="L6329" s="13" t="s">
        <v>15</v>
      </c>
      <c r="M6329" s="7">
        <v>1</v>
      </c>
      <c r="N6329" s="17"/>
    </row>
    <row r="6330" spans="1:14" ht="94.5">
      <c r="A6330" s="6">
        <v>6328</v>
      </c>
      <c r="B6330" s="8" t="s">
        <v>8666</v>
      </c>
      <c r="C6330" s="9" t="s">
        <v>8719</v>
      </c>
      <c r="D6330" s="10" t="s">
        <v>8713</v>
      </c>
      <c r="E6330" s="11" t="s">
        <v>18484</v>
      </c>
      <c r="F6330" s="6">
        <v>355836</v>
      </c>
      <c r="G6330" s="6" t="s">
        <v>8669</v>
      </c>
      <c r="H6330" s="16">
        <v>7847623.2000000002</v>
      </c>
      <c r="I6330" s="12" t="s">
        <v>8752</v>
      </c>
      <c r="J6330" s="12" t="s">
        <v>8755</v>
      </c>
      <c r="K6330" s="15">
        <v>4590171</v>
      </c>
      <c r="L6330" s="13" t="s">
        <v>15</v>
      </c>
      <c r="M6330" s="7">
        <v>1</v>
      </c>
      <c r="N6330" s="17"/>
    </row>
    <row r="6331" spans="1:14" ht="110.25">
      <c r="A6331" s="6">
        <v>6329</v>
      </c>
      <c r="B6331" s="8" t="s">
        <v>8666</v>
      </c>
      <c r="C6331" s="9" t="s">
        <v>8756</v>
      </c>
      <c r="D6331" s="10" t="s">
        <v>8757</v>
      </c>
      <c r="E6331" s="11" t="s">
        <v>18485</v>
      </c>
      <c r="F6331" s="6">
        <v>355837</v>
      </c>
      <c r="G6331" s="6" t="s">
        <v>8669</v>
      </c>
      <c r="H6331" s="16">
        <v>9210897.9000000004</v>
      </c>
      <c r="I6331" s="12" t="s">
        <v>8752</v>
      </c>
      <c r="J6331" s="12" t="s">
        <v>4470</v>
      </c>
      <c r="K6331" s="15" t="s">
        <v>8758</v>
      </c>
      <c r="L6331" s="13" t="s">
        <v>15</v>
      </c>
      <c r="M6331" s="7">
        <v>1</v>
      </c>
      <c r="N6331" s="17"/>
    </row>
    <row r="6332" spans="1:14" ht="94.5">
      <c r="A6332" s="6">
        <v>6330</v>
      </c>
      <c r="B6332" s="8" t="s">
        <v>8666</v>
      </c>
      <c r="C6332" s="9" t="s">
        <v>8759</v>
      </c>
      <c r="D6332" s="10" t="s">
        <v>8760</v>
      </c>
      <c r="E6332" s="11" t="s">
        <v>18486</v>
      </c>
      <c r="F6332" s="6">
        <v>355840</v>
      </c>
      <c r="G6332" s="6" t="s">
        <v>8669</v>
      </c>
      <c r="H6332" s="16">
        <v>4345901.3499999996</v>
      </c>
      <c r="I6332" s="12" t="s">
        <v>8752</v>
      </c>
      <c r="J6332" s="12" t="s">
        <v>8761</v>
      </c>
      <c r="K6332" s="15" t="s">
        <v>8762</v>
      </c>
      <c r="L6332" s="13" t="s">
        <v>15</v>
      </c>
      <c r="M6332" s="7">
        <v>1</v>
      </c>
      <c r="N6332" s="17"/>
    </row>
    <row r="6333" spans="1:14" ht="110.25">
      <c r="A6333" s="6">
        <v>6331</v>
      </c>
      <c r="B6333" s="8" t="s">
        <v>8666</v>
      </c>
      <c r="C6333" s="9" t="s">
        <v>8763</v>
      </c>
      <c r="D6333" s="10" t="s">
        <v>8724</v>
      </c>
      <c r="E6333" s="11" t="s">
        <v>18487</v>
      </c>
      <c r="F6333" s="6">
        <v>355843</v>
      </c>
      <c r="G6333" s="6" t="s">
        <v>8669</v>
      </c>
      <c r="H6333" s="16">
        <v>7190218.4500000002</v>
      </c>
      <c r="I6333" s="12" t="s">
        <v>8752</v>
      </c>
      <c r="J6333" s="12" t="s">
        <v>8764</v>
      </c>
      <c r="K6333" s="15" t="s">
        <v>8765</v>
      </c>
      <c r="L6333" s="13" t="s">
        <v>15</v>
      </c>
      <c r="M6333" s="7">
        <v>1</v>
      </c>
      <c r="N6333" s="17"/>
    </row>
    <row r="6334" spans="1:14" ht="94.5">
      <c r="A6334" s="6">
        <v>6332</v>
      </c>
      <c r="B6334" s="8" t="s">
        <v>8666</v>
      </c>
      <c r="C6334" s="9" t="s">
        <v>8766</v>
      </c>
      <c r="D6334" s="10" t="s">
        <v>8767</v>
      </c>
      <c r="E6334" s="11" t="s">
        <v>18488</v>
      </c>
      <c r="F6334" s="6">
        <v>355844</v>
      </c>
      <c r="G6334" s="6" t="s">
        <v>8669</v>
      </c>
      <c r="H6334" s="16">
        <v>2786466.85</v>
      </c>
      <c r="I6334" s="12" t="s">
        <v>8752</v>
      </c>
      <c r="J6334" s="12" t="s">
        <v>667</v>
      </c>
      <c r="K6334" s="15" t="s">
        <v>8768</v>
      </c>
      <c r="L6334" s="13" t="s">
        <v>15</v>
      </c>
      <c r="M6334" s="7">
        <v>1</v>
      </c>
      <c r="N6334" s="17"/>
    </row>
    <row r="6335" spans="1:14" ht="94.5">
      <c r="A6335" s="6">
        <v>6333</v>
      </c>
      <c r="B6335" s="8" t="s">
        <v>8666</v>
      </c>
      <c r="C6335" s="9" t="s">
        <v>8769</v>
      </c>
      <c r="D6335" s="10" t="s">
        <v>8770</v>
      </c>
      <c r="E6335" s="11" t="s">
        <v>18489</v>
      </c>
      <c r="F6335" s="6">
        <v>355846</v>
      </c>
      <c r="G6335" s="6" t="s">
        <v>8669</v>
      </c>
      <c r="H6335" s="16">
        <v>8239847.7999999998</v>
      </c>
      <c r="I6335" s="12" t="s">
        <v>8752</v>
      </c>
      <c r="J6335" s="12" t="s">
        <v>8771</v>
      </c>
      <c r="K6335" s="15">
        <v>0</v>
      </c>
      <c r="L6335" s="13" t="s">
        <v>15</v>
      </c>
      <c r="M6335" s="7">
        <v>1</v>
      </c>
      <c r="N6335" s="17"/>
    </row>
    <row r="6336" spans="1:14" ht="94.5">
      <c r="A6336" s="6">
        <v>6334</v>
      </c>
      <c r="B6336" s="8" t="s">
        <v>8666</v>
      </c>
      <c r="C6336" s="9" t="s">
        <v>8769</v>
      </c>
      <c r="D6336" s="10" t="s">
        <v>8770</v>
      </c>
      <c r="E6336" s="11" t="s">
        <v>18490</v>
      </c>
      <c r="F6336" s="6">
        <v>356160</v>
      </c>
      <c r="G6336" s="6" t="s">
        <v>8669</v>
      </c>
      <c r="H6336" s="16">
        <v>11330607.25</v>
      </c>
      <c r="I6336" s="12" t="s">
        <v>8752</v>
      </c>
      <c r="J6336" s="12" t="s">
        <v>8771</v>
      </c>
      <c r="K6336" s="15" t="s">
        <v>8772</v>
      </c>
      <c r="L6336" s="13" t="s">
        <v>15</v>
      </c>
      <c r="M6336" s="7">
        <v>1</v>
      </c>
      <c r="N6336" s="17"/>
    </row>
    <row r="6337" spans="1:14" ht="94.5">
      <c r="A6337" s="6">
        <v>6335</v>
      </c>
      <c r="B6337" s="8" t="s">
        <v>8666</v>
      </c>
      <c r="C6337" s="9" t="s">
        <v>8773</v>
      </c>
      <c r="D6337" s="10" t="s">
        <v>8774</v>
      </c>
      <c r="E6337" s="11" t="s">
        <v>18491</v>
      </c>
      <c r="F6337" s="6">
        <v>356166</v>
      </c>
      <c r="G6337" s="6" t="s">
        <v>8669</v>
      </c>
      <c r="H6337" s="16">
        <v>7932627.2999999998</v>
      </c>
      <c r="I6337" s="12" t="s">
        <v>8752</v>
      </c>
      <c r="J6337" s="12" t="s">
        <v>796</v>
      </c>
      <c r="K6337" s="15">
        <v>0</v>
      </c>
      <c r="L6337" s="13" t="s">
        <v>15</v>
      </c>
      <c r="M6337" s="7">
        <v>1</v>
      </c>
      <c r="N6337" s="17"/>
    </row>
    <row r="6338" spans="1:14" ht="110.25">
      <c r="A6338" s="6">
        <v>6336</v>
      </c>
      <c r="B6338" s="8" t="s">
        <v>8666</v>
      </c>
      <c r="C6338" s="9" t="s">
        <v>8775</v>
      </c>
      <c r="D6338" s="10" t="s">
        <v>8776</v>
      </c>
      <c r="E6338" s="11" t="s">
        <v>18492</v>
      </c>
      <c r="F6338" s="6">
        <v>356284</v>
      </c>
      <c r="G6338" s="6" t="s">
        <v>8669</v>
      </c>
      <c r="H6338" s="16" t="s">
        <v>8777</v>
      </c>
      <c r="I6338" s="12" t="s">
        <v>8778</v>
      </c>
      <c r="J6338" s="12" t="s">
        <v>8779</v>
      </c>
      <c r="K6338" s="15" t="s">
        <v>8780</v>
      </c>
      <c r="L6338" s="13" t="s">
        <v>15</v>
      </c>
      <c r="M6338" s="7">
        <v>1</v>
      </c>
      <c r="N6338" s="17"/>
    </row>
    <row r="6339" spans="1:14" ht="110.25">
      <c r="A6339" s="6">
        <v>6337</v>
      </c>
      <c r="B6339" s="8" t="s">
        <v>8666</v>
      </c>
      <c r="C6339" s="9" t="s">
        <v>8781</v>
      </c>
      <c r="D6339" s="10" t="s">
        <v>8742</v>
      </c>
      <c r="E6339" s="11" t="s">
        <v>18493</v>
      </c>
      <c r="F6339" s="6">
        <v>356285</v>
      </c>
      <c r="G6339" s="6" t="s">
        <v>8669</v>
      </c>
      <c r="H6339" s="16">
        <v>8152678.6500000004</v>
      </c>
      <c r="I6339" s="12" t="s">
        <v>8782</v>
      </c>
      <c r="J6339" s="12">
        <v>43932</v>
      </c>
      <c r="K6339" s="15">
        <v>0</v>
      </c>
      <c r="L6339" s="13" t="s">
        <v>15</v>
      </c>
      <c r="M6339" s="7">
        <v>1</v>
      </c>
      <c r="N6339" s="17"/>
    </row>
    <row r="6340" spans="1:14" ht="94.5">
      <c r="A6340" s="6">
        <v>6338</v>
      </c>
      <c r="B6340" s="8" t="s">
        <v>8666</v>
      </c>
      <c r="C6340" s="9" t="s">
        <v>8763</v>
      </c>
      <c r="D6340" s="10" t="s">
        <v>8724</v>
      </c>
      <c r="E6340" s="11" t="s">
        <v>18494</v>
      </c>
      <c r="F6340" s="6">
        <v>356287</v>
      </c>
      <c r="G6340" s="6" t="s">
        <v>8669</v>
      </c>
      <c r="H6340" s="16">
        <v>7689392.1500000004</v>
      </c>
      <c r="I6340" s="12" t="s">
        <v>8121</v>
      </c>
      <c r="J6340" s="12">
        <v>44115</v>
      </c>
      <c r="K6340" s="15">
        <v>0</v>
      </c>
      <c r="L6340" s="13" t="s">
        <v>15</v>
      </c>
      <c r="M6340" s="7">
        <v>1</v>
      </c>
      <c r="N6340" s="17"/>
    </row>
    <row r="6341" spans="1:14" ht="110.25">
      <c r="A6341" s="6">
        <v>6339</v>
      </c>
      <c r="B6341" s="8" t="s">
        <v>8666</v>
      </c>
      <c r="C6341" s="9" t="s">
        <v>8783</v>
      </c>
      <c r="D6341" s="10" t="s">
        <v>8746</v>
      </c>
      <c r="E6341" s="11" t="s">
        <v>18495</v>
      </c>
      <c r="F6341" s="6">
        <v>356288</v>
      </c>
      <c r="G6341" s="6" t="s">
        <v>8669</v>
      </c>
      <c r="H6341" s="16" t="s">
        <v>8784</v>
      </c>
      <c r="I6341" s="12" t="s">
        <v>8785</v>
      </c>
      <c r="J6341" s="12">
        <v>44115</v>
      </c>
      <c r="K6341" s="15">
        <v>0</v>
      </c>
      <c r="L6341" s="13" t="s">
        <v>15</v>
      </c>
      <c r="M6341" s="7">
        <v>1</v>
      </c>
      <c r="N6341" s="17"/>
    </row>
    <row r="6342" spans="1:14" ht="110.25">
      <c r="A6342" s="6">
        <v>6340</v>
      </c>
      <c r="B6342" s="8" t="s">
        <v>8666</v>
      </c>
      <c r="C6342" s="9" t="s">
        <v>8786</v>
      </c>
      <c r="D6342" s="10" t="s">
        <v>8787</v>
      </c>
      <c r="E6342" s="11" t="s">
        <v>18496</v>
      </c>
      <c r="F6342" s="6">
        <v>356289</v>
      </c>
      <c r="G6342" s="6" t="s">
        <v>8669</v>
      </c>
      <c r="H6342" s="16" t="s">
        <v>8788</v>
      </c>
      <c r="I6342" s="12">
        <v>43811</v>
      </c>
      <c r="J6342" s="12">
        <v>43932</v>
      </c>
      <c r="K6342" s="15">
        <v>0</v>
      </c>
      <c r="L6342" s="13" t="s">
        <v>15</v>
      </c>
      <c r="M6342" s="7">
        <v>1</v>
      </c>
      <c r="N6342" s="17"/>
    </row>
    <row r="6343" spans="1:14" ht="110.25">
      <c r="A6343" s="6">
        <v>6341</v>
      </c>
      <c r="B6343" s="8" t="s">
        <v>8666</v>
      </c>
      <c r="C6343" s="9" t="s">
        <v>8789</v>
      </c>
      <c r="D6343" s="10" t="s">
        <v>8790</v>
      </c>
      <c r="E6343" s="11" t="s">
        <v>18497</v>
      </c>
      <c r="F6343" s="6">
        <v>356294</v>
      </c>
      <c r="G6343" s="6" t="s">
        <v>8669</v>
      </c>
      <c r="H6343" s="16" t="s">
        <v>8791</v>
      </c>
      <c r="I6343" s="12" t="s">
        <v>8792</v>
      </c>
      <c r="J6343" s="12" t="s">
        <v>8793</v>
      </c>
      <c r="K6343" s="15">
        <v>0</v>
      </c>
      <c r="L6343" s="13" t="s">
        <v>15</v>
      </c>
      <c r="M6343" s="7">
        <v>1</v>
      </c>
      <c r="N6343" s="17"/>
    </row>
    <row r="6344" spans="1:14" ht="94.5">
      <c r="A6344" s="6">
        <v>6342</v>
      </c>
      <c r="B6344" s="8" t="s">
        <v>8666</v>
      </c>
      <c r="C6344" s="9" t="s">
        <v>8794</v>
      </c>
      <c r="D6344" s="10" t="s">
        <v>8790</v>
      </c>
      <c r="E6344" s="11" t="s">
        <v>18498</v>
      </c>
      <c r="F6344" s="6">
        <v>356295</v>
      </c>
      <c r="G6344" s="6" t="s">
        <v>8669</v>
      </c>
      <c r="H6344" s="16" t="s">
        <v>8795</v>
      </c>
      <c r="I6344" s="12" t="s">
        <v>8792</v>
      </c>
      <c r="J6344" s="12" t="s">
        <v>8793</v>
      </c>
      <c r="K6344" s="15" t="s">
        <v>8796</v>
      </c>
      <c r="L6344" s="13" t="s">
        <v>15</v>
      </c>
      <c r="M6344" s="7">
        <v>1</v>
      </c>
      <c r="N6344" s="17"/>
    </row>
    <row r="6345" spans="1:14" ht="126">
      <c r="A6345" s="6">
        <v>6343</v>
      </c>
      <c r="B6345" s="8" t="s">
        <v>8666</v>
      </c>
      <c r="C6345" s="9" t="s">
        <v>8797</v>
      </c>
      <c r="D6345" s="10" t="s">
        <v>8798</v>
      </c>
      <c r="E6345" s="11" t="s">
        <v>8799</v>
      </c>
      <c r="F6345" s="6">
        <v>356296</v>
      </c>
      <c r="G6345" s="6" t="s">
        <v>8669</v>
      </c>
      <c r="H6345" s="16" t="s">
        <v>8800</v>
      </c>
      <c r="I6345" s="12" t="s">
        <v>8801</v>
      </c>
      <c r="J6345" s="12">
        <v>43901</v>
      </c>
      <c r="K6345" s="15">
        <v>0</v>
      </c>
      <c r="L6345" s="13" t="s">
        <v>15</v>
      </c>
      <c r="M6345" s="7">
        <v>1</v>
      </c>
      <c r="N6345" s="17"/>
    </row>
    <row r="6346" spans="1:14" ht="110.25">
      <c r="A6346" s="6">
        <v>6344</v>
      </c>
      <c r="B6346" s="8" t="s">
        <v>8666</v>
      </c>
      <c r="C6346" s="9" t="s">
        <v>8802</v>
      </c>
      <c r="D6346" s="10" t="s">
        <v>8803</v>
      </c>
      <c r="E6346" s="11" t="s">
        <v>8804</v>
      </c>
      <c r="F6346" s="6">
        <v>356297</v>
      </c>
      <c r="G6346" s="6" t="s">
        <v>8669</v>
      </c>
      <c r="H6346" s="16">
        <v>7982396.8499999996</v>
      </c>
      <c r="I6346" s="12" t="s">
        <v>8491</v>
      </c>
      <c r="J6346" s="12">
        <v>43932</v>
      </c>
      <c r="K6346" s="15">
        <v>5679607</v>
      </c>
      <c r="L6346" s="13" t="s">
        <v>15</v>
      </c>
      <c r="M6346" s="7">
        <v>1</v>
      </c>
      <c r="N6346" s="17"/>
    </row>
    <row r="6347" spans="1:14" ht="78.75">
      <c r="A6347" s="6">
        <v>6345</v>
      </c>
      <c r="B6347" s="8" t="s">
        <v>8666</v>
      </c>
      <c r="C6347" s="9" t="s">
        <v>8805</v>
      </c>
      <c r="D6347" s="10" t="s">
        <v>8806</v>
      </c>
      <c r="E6347" s="11" t="s">
        <v>8807</v>
      </c>
      <c r="F6347" s="6">
        <v>356298</v>
      </c>
      <c r="G6347" s="6" t="s">
        <v>8669</v>
      </c>
      <c r="H6347" s="16">
        <v>1444019</v>
      </c>
      <c r="I6347" s="12" t="s">
        <v>8808</v>
      </c>
      <c r="J6347" s="12" t="s">
        <v>767</v>
      </c>
      <c r="K6347" s="15">
        <v>0</v>
      </c>
      <c r="L6347" s="13" t="s">
        <v>15</v>
      </c>
      <c r="M6347" s="7">
        <v>1</v>
      </c>
      <c r="N6347" s="17"/>
    </row>
    <row r="6348" spans="1:14" ht="78.75">
      <c r="A6348" s="6">
        <v>6346</v>
      </c>
      <c r="B6348" s="8" t="s">
        <v>8666</v>
      </c>
      <c r="C6348" s="9" t="s">
        <v>8809</v>
      </c>
      <c r="D6348" s="10" t="s">
        <v>8810</v>
      </c>
      <c r="E6348" s="11" t="s">
        <v>8811</v>
      </c>
      <c r="F6348" s="6">
        <v>356301</v>
      </c>
      <c r="G6348" s="6" t="s">
        <v>8669</v>
      </c>
      <c r="H6348" s="16">
        <v>2026603.65</v>
      </c>
      <c r="I6348" s="12" t="s">
        <v>8812</v>
      </c>
      <c r="J6348" s="12">
        <v>44233</v>
      </c>
      <c r="K6348" s="15">
        <v>0</v>
      </c>
      <c r="L6348" s="13" t="s">
        <v>15</v>
      </c>
      <c r="M6348" s="7">
        <v>1</v>
      </c>
      <c r="N6348" s="17"/>
    </row>
    <row r="6349" spans="1:14" ht="126">
      <c r="A6349" s="6">
        <v>6347</v>
      </c>
      <c r="B6349" s="8" t="s">
        <v>8666</v>
      </c>
      <c r="C6349" s="9" t="s">
        <v>8719</v>
      </c>
      <c r="D6349" s="10" t="s">
        <v>8813</v>
      </c>
      <c r="E6349" s="11" t="s">
        <v>8814</v>
      </c>
      <c r="F6349" s="6">
        <v>369283</v>
      </c>
      <c r="G6349" s="6" t="s">
        <v>8669</v>
      </c>
      <c r="H6349" s="16">
        <v>12032168.949999999</v>
      </c>
      <c r="I6349" s="12" t="s">
        <v>8815</v>
      </c>
      <c r="J6349" s="12">
        <v>44348</v>
      </c>
      <c r="K6349" s="15">
        <v>5076419</v>
      </c>
      <c r="L6349" s="13" t="s">
        <v>15</v>
      </c>
      <c r="M6349" s="7">
        <v>1</v>
      </c>
      <c r="N6349" s="17"/>
    </row>
    <row r="6350" spans="1:14" ht="126">
      <c r="A6350" s="6">
        <v>6348</v>
      </c>
      <c r="B6350" s="8" t="s">
        <v>8666</v>
      </c>
      <c r="C6350" s="9" t="s">
        <v>8816</v>
      </c>
      <c r="D6350" s="10" t="s">
        <v>8817</v>
      </c>
      <c r="E6350" s="11" t="s">
        <v>8818</v>
      </c>
      <c r="F6350" s="6">
        <v>369285</v>
      </c>
      <c r="G6350" s="6" t="s">
        <v>8669</v>
      </c>
      <c r="H6350" s="16">
        <v>13298852.4</v>
      </c>
      <c r="I6350" s="12" t="s">
        <v>8819</v>
      </c>
      <c r="J6350" s="12">
        <v>44348</v>
      </c>
      <c r="K6350" s="15">
        <v>3416771</v>
      </c>
      <c r="L6350" s="13" t="s">
        <v>15</v>
      </c>
      <c r="M6350" s="7">
        <v>1</v>
      </c>
      <c r="N6350" s="17"/>
    </row>
    <row r="6351" spans="1:14" ht="63">
      <c r="A6351" s="6">
        <v>6349</v>
      </c>
      <c r="B6351" s="8" t="s">
        <v>8666</v>
      </c>
      <c r="C6351" s="9" t="s">
        <v>8797</v>
      </c>
      <c r="D6351" s="10" t="s">
        <v>8820</v>
      </c>
      <c r="E6351" s="11" t="s">
        <v>8821</v>
      </c>
      <c r="F6351" s="6">
        <v>369287</v>
      </c>
      <c r="G6351" s="6" t="s">
        <v>8669</v>
      </c>
      <c r="H6351" s="16">
        <v>7430695.75</v>
      </c>
      <c r="I6351" s="12">
        <v>43862</v>
      </c>
      <c r="J6351" s="12">
        <v>44115</v>
      </c>
      <c r="K6351" s="15">
        <v>434500</v>
      </c>
      <c r="L6351" s="13" t="s">
        <v>15</v>
      </c>
      <c r="M6351" s="7">
        <v>1</v>
      </c>
      <c r="N6351" s="17"/>
    </row>
    <row r="6352" spans="1:14" ht="94.5">
      <c r="A6352" s="6">
        <v>6350</v>
      </c>
      <c r="B6352" s="8" t="s">
        <v>8666</v>
      </c>
      <c r="C6352" s="9" t="s">
        <v>8797</v>
      </c>
      <c r="D6352" s="10" t="s">
        <v>8820</v>
      </c>
      <c r="E6352" s="11" t="s">
        <v>8822</v>
      </c>
      <c r="F6352" s="6">
        <v>369289</v>
      </c>
      <c r="G6352" s="6" t="s">
        <v>8669</v>
      </c>
      <c r="H6352" s="16">
        <v>7728759.2000000002</v>
      </c>
      <c r="I6352" s="12">
        <v>43863</v>
      </c>
      <c r="J6352" s="12">
        <v>44176</v>
      </c>
      <c r="K6352" s="15">
        <v>2408819</v>
      </c>
      <c r="L6352" s="13" t="s">
        <v>15</v>
      </c>
      <c r="M6352" s="7">
        <v>1</v>
      </c>
      <c r="N6352" s="17"/>
    </row>
    <row r="6353" spans="1:14" ht="110.25">
      <c r="A6353" s="6">
        <v>6351</v>
      </c>
      <c r="B6353" s="8" t="s">
        <v>8666</v>
      </c>
      <c r="C6353" s="9" t="s">
        <v>8823</v>
      </c>
      <c r="D6353" s="10" t="s">
        <v>8824</v>
      </c>
      <c r="E6353" s="11" t="s">
        <v>8825</v>
      </c>
      <c r="F6353" s="6">
        <v>369290</v>
      </c>
      <c r="G6353" s="6" t="s">
        <v>8669</v>
      </c>
      <c r="H6353" s="16">
        <v>8651594.9000000004</v>
      </c>
      <c r="I6353" s="12" t="s">
        <v>8815</v>
      </c>
      <c r="J6353" s="12" t="s">
        <v>8826</v>
      </c>
      <c r="K6353" s="15">
        <v>3598265</v>
      </c>
      <c r="L6353" s="13" t="s">
        <v>15</v>
      </c>
      <c r="M6353" s="7">
        <v>1</v>
      </c>
      <c r="N6353" s="17"/>
    </row>
    <row r="6354" spans="1:14" ht="141.75">
      <c r="A6354" s="6">
        <v>6352</v>
      </c>
      <c r="B6354" s="8" t="s">
        <v>8666</v>
      </c>
      <c r="C6354" s="9" t="s">
        <v>8827</v>
      </c>
      <c r="D6354" s="10" t="s">
        <v>8828</v>
      </c>
      <c r="E6354" s="11" t="s">
        <v>8829</v>
      </c>
      <c r="F6354" s="6">
        <v>369275</v>
      </c>
      <c r="G6354" s="6" t="s">
        <v>8669</v>
      </c>
      <c r="H6354" s="16">
        <v>10500375.65</v>
      </c>
      <c r="I6354" s="12">
        <v>43983</v>
      </c>
      <c r="J6354" s="12" t="s">
        <v>8830</v>
      </c>
      <c r="K6354" s="15">
        <v>0</v>
      </c>
      <c r="L6354" s="13" t="s">
        <v>15</v>
      </c>
      <c r="M6354" s="7">
        <v>1</v>
      </c>
      <c r="N6354" s="17"/>
    </row>
    <row r="6355" spans="1:14" ht="63">
      <c r="A6355" s="6">
        <v>6353</v>
      </c>
      <c r="B6355" s="8" t="s">
        <v>8666</v>
      </c>
      <c r="C6355" s="9" t="s">
        <v>8831</v>
      </c>
      <c r="D6355" s="10" t="s">
        <v>8832</v>
      </c>
      <c r="E6355" s="11" t="s">
        <v>8833</v>
      </c>
      <c r="F6355" s="6">
        <v>370334</v>
      </c>
      <c r="G6355" s="6" t="s">
        <v>8669</v>
      </c>
      <c r="H6355" s="16">
        <v>12205480.300000001</v>
      </c>
      <c r="I6355" s="12">
        <v>43983</v>
      </c>
      <c r="J6355" s="12" t="s">
        <v>8834</v>
      </c>
      <c r="K6355" s="15">
        <v>0</v>
      </c>
      <c r="L6355" s="13" t="s">
        <v>15</v>
      </c>
      <c r="M6355" s="7">
        <v>1</v>
      </c>
      <c r="N6355" s="17"/>
    </row>
    <row r="6356" spans="1:14" ht="94.5">
      <c r="A6356" s="6">
        <v>6354</v>
      </c>
      <c r="B6356" s="8" t="s">
        <v>8666</v>
      </c>
      <c r="C6356" s="9" t="s">
        <v>8835</v>
      </c>
      <c r="D6356" s="10" t="s">
        <v>8836</v>
      </c>
      <c r="E6356" s="11" t="s">
        <v>8837</v>
      </c>
      <c r="F6356" s="6">
        <v>369288</v>
      </c>
      <c r="G6356" s="6" t="s">
        <v>8669</v>
      </c>
      <c r="H6356" s="16">
        <v>9769303.1500000004</v>
      </c>
      <c r="I6356" s="12" t="s">
        <v>8838</v>
      </c>
      <c r="J6356" s="12" t="s">
        <v>6056</v>
      </c>
      <c r="K6356" s="15">
        <v>0</v>
      </c>
      <c r="L6356" s="13" t="s">
        <v>15</v>
      </c>
      <c r="M6356" s="7">
        <v>1</v>
      </c>
      <c r="N6356" s="17"/>
    </row>
    <row r="6357" spans="1:14" ht="126">
      <c r="A6357" s="6">
        <v>6355</v>
      </c>
      <c r="B6357" s="8" t="s">
        <v>8666</v>
      </c>
      <c r="C6357" s="9" t="s">
        <v>8839</v>
      </c>
      <c r="D6357" s="10" t="s">
        <v>8840</v>
      </c>
      <c r="E6357" s="11" t="s">
        <v>8841</v>
      </c>
      <c r="F6357" s="6">
        <v>355831</v>
      </c>
      <c r="G6357" s="6" t="s">
        <v>8669</v>
      </c>
      <c r="H6357" s="16">
        <v>19324554.02</v>
      </c>
      <c r="I6357" s="12" t="s">
        <v>8842</v>
      </c>
      <c r="J6357" s="12" t="s">
        <v>1415</v>
      </c>
      <c r="K6357" s="15">
        <v>0</v>
      </c>
      <c r="L6357" s="13" t="s">
        <v>14</v>
      </c>
      <c r="M6357" s="7">
        <v>1</v>
      </c>
      <c r="N6357" s="17"/>
    </row>
    <row r="6358" spans="1:14" ht="126">
      <c r="A6358" s="6">
        <v>6356</v>
      </c>
      <c r="B6358" s="8" t="s">
        <v>8666</v>
      </c>
      <c r="C6358" s="9" t="s">
        <v>8843</v>
      </c>
      <c r="D6358" s="10" t="s">
        <v>8684</v>
      </c>
      <c r="E6358" s="11" t="s">
        <v>8841</v>
      </c>
      <c r="F6358" s="6">
        <v>355831</v>
      </c>
      <c r="G6358" s="6" t="s">
        <v>8669</v>
      </c>
      <c r="H6358" s="16">
        <v>19324554.02</v>
      </c>
      <c r="I6358" s="12" t="s">
        <v>8842</v>
      </c>
      <c r="J6358" s="12" t="s">
        <v>1415</v>
      </c>
      <c r="K6358" s="15">
        <v>0</v>
      </c>
      <c r="L6358" s="13" t="s">
        <v>14</v>
      </c>
      <c r="M6358" s="7">
        <v>0.51</v>
      </c>
      <c r="N6358" s="17"/>
    </row>
    <row r="6359" spans="1:14" ht="126">
      <c r="A6359" s="6">
        <v>6357</v>
      </c>
      <c r="B6359" s="8" t="s">
        <v>8666</v>
      </c>
      <c r="C6359" s="9" t="s">
        <v>8844</v>
      </c>
      <c r="D6359" s="10" t="s">
        <v>8679</v>
      </c>
      <c r="E6359" s="11" t="s">
        <v>8841</v>
      </c>
      <c r="F6359" s="6">
        <v>355831</v>
      </c>
      <c r="G6359" s="6" t="s">
        <v>8669</v>
      </c>
      <c r="H6359" s="16">
        <v>19324554.02</v>
      </c>
      <c r="I6359" s="12" t="s">
        <v>8842</v>
      </c>
      <c r="J6359" s="12" t="s">
        <v>1415</v>
      </c>
      <c r="K6359" s="15">
        <v>0</v>
      </c>
      <c r="L6359" s="13" t="s">
        <v>14</v>
      </c>
      <c r="M6359" s="7">
        <v>0.49</v>
      </c>
      <c r="N6359" s="17"/>
    </row>
    <row r="6360" spans="1:14" ht="110.25">
      <c r="A6360" s="6">
        <v>6358</v>
      </c>
      <c r="B6360" s="8" t="s">
        <v>8666</v>
      </c>
      <c r="C6360" s="9" t="s">
        <v>8680</v>
      </c>
      <c r="D6360" s="10" t="s">
        <v>8845</v>
      </c>
      <c r="E6360" s="11" t="s">
        <v>8846</v>
      </c>
      <c r="F6360" s="6">
        <v>355832</v>
      </c>
      <c r="G6360" s="6" t="s">
        <v>8669</v>
      </c>
      <c r="H6360" s="16">
        <v>19563628.34</v>
      </c>
      <c r="I6360" s="12" t="s">
        <v>674</v>
      </c>
      <c r="J6360" s="12" t="s">
        <v>1415</v>
      </c>
      <c r="K6360" s="15">
        <v>1297209</v>
      </c>
      <c r="L6360" s="13" t="s">
        <v>14</v>
      </c>
      <c r="M6360" s="7">
        <v>1</v>
      </c>
      <c r="N6360" s="17"/>
    </row>
    <row r="6361" spans="1:14" ht="110.25">
      <c r="A6361" s="6">
        <v>6359</v>
      </c>
      <c r="B6361" s="8" t="s">
        <v>8666</v>
      </c>
      <c r="C6361" s="9" t="s">
        <v>8847</v>
      </c>
      <c r="D6361" s="10" t="s">
        <v>8848</v>
      </c>
      <c r="E6361" s="11" t="s">
        <v>8846</v>
      </c>
      <c r="F6361" s="6">
        <v>355832</v>
      </c>
      <c r="G6361" s="6" t="s">
        <v>8669</v>
      </c>
      <c r="H6361" s="16">
        <v>19563628.34</v>
      </c>
      <c r="I6361" s="12" t="s">
        <v>674</v>
      </c>
      <c r="J6361" s="12" t="s">
        <v>1415</v>
      </c>
      <c r="K6361" s="15">
        <v>1297209</v>
      </c>
      <c r="L6361" s="13" t="s">
        <v>14</v>
      </c>
      <c r="M6361" s="7">
        <v>0.51</v>
      </c>
      <c r="N6361" s="17"/>
    </row>
    <row r="6362" spans="1:14" ht="110.25">
      <c r="A6362" s="6">
        <v>6360</v>
      </c>
      <c r="B6362" s="8" t="s">
        <v>8666</v>
      </c>
      <c r="C6362" s="9" t="s">
        <v>8844</v>
      </c>
      <c r="D6362" s="10" t="s">
        <v>8679</v>
      </c>
      <c r="E6362" s="11" t="s">
        <v>8846</v>
      </c>
      <c r="F6362" s="6">
        <v>355832</v>
      </c>
      <c r="G6362" s="6" t="s">
        <v>8669</v>
      </c>
      <c r="H6362" s="16">
        <v>19563628.34</v>
      </c>
      <c r="I6362" s="12" t="s">
        <v>674</v>
      </c>
      <c r="J6362" s="12" t="s">
        <v>1415</v>
      </c>
      <c r="K6362" s="15">
        <v>1297209</v>
      </c>
      <c r="L6362" s="13" t="s">
        <v>14</v>
      </c>
      <c r="M6362" s="7">
        <v>0.49</v>
      </c>
      <c r="N6362" s="17"/>
    </row>
    <row r="6363" spans="1:14" ht="110.25">
      <c r="A6363" s="6">
        <v>6361</v>
      </c>
      <c r="B6363" s="8" t="s">
        <v>8666</v>
      </c>
      <c r="C6363" s="9" t="s">
        <v>8849</v>
      </c>
      <c r="D6363" s="10" t="s">
        <v>8850</v>
      </c>
      <c r="E6363" s="11" t="s">
        <v>8851</v>
      </c>
      <c r="F6363" s="6">
        <v>355834</v>
      </c>
      <c r="G6363" s="6" t="s">
        <v>8669</v>
      </c>
      <c r="H6363" s="16">
        <v>17078942.710000001</v>
      </c>
      <c r="I6363" s="12">
        <v>43983</v>
      </c>
      <c r="J6363" s="12">
        <v>44531</v>
      </c>
      <c r="K6363" s="15">
        <v>0</v>
      </c>
      <c r="L6363" s="13" t="s">
        <v>15</v>
      </c>
      <c r="M6363" s="7">
        <v>1</v>
      </c>
      <c r="N6363" s="17"/>
    </row>
    <row r="6364" spans="1:14" ht="110.25">
      <c r="A6364" s="6">
        <v>6362</v>
      </c>
      <c r="B6364" s="8" t="s">
        <v>8666</v>
      </c>
      <c r="C6364" s="9" t="s">
        <v>8852</v>
      </c>
      <c r="D6364" s="10" t="s">
        <v>8850</v>
      </c>
      <c r="E6364" s="11" t="s">
        <v>8853</v>
      </c>
      <c r="F6364" s="6">
        <v>356283</v>
      </c>
      <c r="G6364" s="6" t="s">
        <v>8669</v>
      </c>
      <c r="H6364" s="16">
        <v>63530197.630000003</v>
      </c>
      <c r="I6364" s="12">
        <v>43983</v>
      </c>
      <c r="J6364" s="12">
        <v>44532</v>
      </c>
      <c r="K6364" s="15">
        <v>0</v>
      </c>
      <c r="L6364" s="13" t="s">
        <v>15</v>
      </c>
      <c r="M6364" s="7">
        <v>1</v>
      </c>
      <c r="N6364" s="17"/>
    </row>
    <row r="6365" spans="1:14" ht="78.75">
      <c r="A6365" s="6">
        <v>6363</v>
      </c>
      <c r="B6365" s="8" t="s">
        <v>8666</v>
      </c>
      <c r="C6365" s="9" t="s">
        <v>8854</v>
      </c>
      <c r="D6365" s="10" t="s">
        <v>8855</v>
      </c>
      <c r="E6365" s="11" t="s">
        <v>8856</v>
      </c>
      <c r="F6365" s="6">
        <v>356293</v>
      </c>
      <c r="G6365" s="6" t="s">
        <v>8669</v>
      </c>
      <c r="H6365" s="16">
        <v>14795928.560000001</v>
      </c>
      <c r="I6365" s="12" t="s">
        <v>8602</v>
      </c>
      <c r="J6365" s="12" t="s">
        <v>8857</v>
      </c>
      <c r="K6365" s="15">
        <v>0</v>
      </c>
      <c r="L6365" s="13" t="s">
        <v>14</v>
      </c>
      <c r="M6365" s="7">
        <v>1</v>
      </c>
      <c r="N6365" s="17"/>
    </row>
    <row r="6366" spans="1:14" ht="78.75">
      <c r="A6366" s="6">
        <v>6364</v>
      </c>
      <c r="B6366" s="8" t="s">
        <v>8666</v>
      </c>
      <c r="C6366" s="9" t="s">
        <v>8858</v>
      </c>
      <c r="D6366" s="10" t="s">
        <v>8859</v>
      </c>
      <c r="E6366" s="11" t="s">
        <v>8856</v>
      </c>
      <c r="F6366" s="6">
        <v>356293</v>
      </c>
      <c r="G6366" s="6" t="s">
        <v>8669</v>
      </c>
      <c r="H6366" s="16">
        <v>14795928.560000001</v>
      </c>
      <c r="I6366" s="12" t="s">
        <v>8602</v>
      </c>
      <c r="J6366" s="12" t="s">
        <v>8857</v>
      </c>
      <c r="K6366" s="15">
        <v>0</v>
      </c>
      <c r="L6366" s="13" t="s">
        <v>14</v>
      </c>
      <c r="M6366" s="7">
        <v>0.51</v>
      </c>
      <c r="N6366" s="17"/>
    </row>
    <row r="6367" spans="1:14" ht="78.75">
      <c r="A6367" s="6">
        <v>6365</v>
      </c>
      <c r="B6367" s="8" t="s">
        <v>8666</v>
      </c>
      <c r="C6367" s="9" t="s">
        <v>8719</v>
      </c>
      <c r="D6367" s="10" t="s">
        <v>8813</v>
      </c>
      <c r="E6367" s="11" t="s">
        <v>8856</v>
      </c>
      <c r="F6367" s="6">
        <v>356293</v>
      </c>
      <c r="G6367" s="6" t="s">
        <v>8669</v>
      </c>
      <c r="H6367" s="16">
        <v>14795928.560000001</v>
      </c>
      <c r="I6367" s="12" t="s">
        <v>8602</v>
      </c>
      <c r="J6367" s="12" t="s">
        <v>8857</v>
      </c>
      <c r="K6367" s="15">
        <v>0</v>
      </c>
      <c r="L6367" s="13" t="s">
        <v>14</v>
      </c>
      <c r="M6367" s="7">
        <v>0.49</v>
      </c>
      <c r="N6367" s="17"/>
    </row>
    <row r="6368" spans="1:14" ht="126">
      <c r="A6368" s="6">
        <v>6366</v>
      </c>
      <c r="B6368" s="8" t="s">
        <v>8666</v>
      </c>
      <c r="C6368" s="9" t="s">
        <v>8671</v>
      </c>
      <c r="D6368" s="10" t="s">
        <v>8859</v>
      </c>
      <c r="E6368" s="11" t="s">
        <v>8860</v>
      </c>
      <c r="F6368" s="6">
        <v>338815</v>
      </c>
      <c r="G6368" s="6" t="s">
        <v>8669</v>
      </c>
      <c r="H6368" s="16">
        <v>20126574.129999999</v>
      </c>
      <c r="I6368" s="12">
        <v>43923</v>
      </c>
      <c r="J6368" s="12" t="s">
        <v>782</v>
      </c>
      <c r="K6368" s="15">
        <v>0</v>
      </c>
      <c r="L6368" s="13" t="s">
        <v>15</v>
      </c>
      <c r="M6368" s="7">
        <v>1</v>
      </c>
      <c r="N6368" s="17"/>
    </row>
    <row r="6369" spans="1:14" ht="157.5">
      <c r="A6369" s="6">
        <v>6367</v>
      </c>
      <c r="B6369" s="8" t="s">
        <v>8666</v>
      </c>
      <c r="C6369" s="9" t="s">
        <v>8672</v>
      </c>
      <c r="D6369" s="10" t="s">
        <v>8673</v>
      </c>
      <c r="E6369" s="11" t="s">
        <v>8861</v>
      </c>
      <c r="F6369" s="6">
        <v>338813</v>
      </c>
      <c r="G6369" s="6" t="s">
        <v>8669</v>
      </c>
      <c r="H6369" s="16">
        <v>21844112.09</v>
      </c>
      <c r="I6369" s="12">
        <v>43923</v>
      </c>
      <c r="J6369" s="12" t="s">
        <v>782</v>
      </c>
      <c r="K6369" s="15">
        <v>0</v>
      </c>
      <c r="L6369" s="13" t="s">
        <v>15</v>
      </c>
      <c r="M6369" s="7">
        <v>1</v>
      </c>
      <c r="N6369" s="17"/>
    </row>
    <row r="6370" spans="1:14" ht="94.5">
      <c r="A6370" s="6">
        <v>6368</v>
      </c>
      <c r="B6370" s="8" t="s">
        <v>8666</v>
      </c>
      <c r="C6370" s="9" t="s">
        <v>8862</v>
      </c>
      <c r="D6370" s="10" t="s">
        <v>8863</v>
      </c>
      <c r="E6370" s="11" t="s">
        <v>8864</v>
      </c>
      <c r="F6370" s="6">
        <v>369286</v>
      </c>
      <c r="G6370" s="6" t="s">
        <v>8669</v>
      </c>
      <c r="H6370" s="16">
        <v>26473239.420000002</v>
      </c>
      <c r="I6370" s="12">
        <v>43923</v>
      </c>
      <c r="J6370" s="12">
        <v>44471</v>
      </c>
      <c r="K6370" s="15">
        <v>11162303</v>
      </c>
      <c r="L6370" s="13" t="s">
        <v>15</v>
      </c>
      <c r="M6370" s="7">
        <v>1</v>
      </c>
      <c r="N6370" s="17"/>
    </row>
    <row r="6371" spans="1:14" ht="141.75">
      <c r="A6371" s="6">
        <v>6369</v>
      </c>
      <c r="B6371" s="8" t="s">
        <v>8666</v>
      </c>
      <c r="C6371" s="9" t="s">
        <v>8865</v>
      </c>
      <c r="D6371" s="10" t="s">
        <v>8850</v>
      </c>
      <c r="E6371" s="11" t="s">
        <v>8866</v>
      </c>
      <c r="F6371" s="6">
        <v>369276</v>
      </c>
      <c r="G6371" s="6" t="s">
        <v>8669</v>
      </c>
      <c r="H6371" s="16">
        <v>21645300.77</v>
      </c>
      <c r="I6371" s="12">
        <v>43924</v>
      </c>
      <c r="J6371" s="12" t="s">
        <v>8867</v>
      </c>
      <c r="K6371" s="15">
        <v>0</v>
      </c>
      <c r="L6371" s="13" t="s">
        <v>15</v>
      </c>
      <c r="M6371" s="7">
        <v>1</v>
      </c>
      <c r="N6371" s="17"/>
    </row>
    <row r="6372" spans="1:14" ht="110.25">
      <c r="A6372" s="6">
        <v>6370</v>
      </c>
      <c r="B6372" s="8" t="s">
        <v>8666</v>
      </c>
      <c r="C6372" s="9" t="s">
        <v>8868</v>
      </c>
      <c r="D6372" s="10" t="s">
        <v>8869</v>
      </c>
      <c r="E6372" s="11" t="s">
        <v>8870</v>
      </c>
      <c r="F6372" s="6">
        <v>399073</v>
      </c>
      <c r="G6372" s="6" t="s">
        <v>8669</v>
      </c>
      <c r="H6372" s="16">
        <v>6420778.2999999998</v>
      </c>
      <c r="I6372" s="12">
        <v>43833</v>
      </c>
      <c r="J6372" s="12">
        <v>43994</v>
      </c>
      <c r="K6372" s="15">
        <v>0</v>
      </c>
      <c r="L6372" s="13" t="s">
        <v>15</v>
      </c>
      <c r="M6372" s="7">
        <v>1</v>
      </c>
      <c r="N6372" s="17"/>
    </row>
    <row r="6373" spans="1:14" ht="126">
      <c r="A6373" s="6">
        <v>6371</v>
      </c>
      <c r="B6373" s="8" t="s">
        <v>8666</v>
      </c>
      <c r="C6373" s="9" t="s">
        <v>8871</v>
      </c>
      <c r="D6373" s="10" t="s">
        <v>8673</v>
      </c>
      <c r="E6373" s="11" t="s">
        <v>8872</v>
      </c>
      <c r="F6373" s="6">
        <v>383554</v>
      </c>
      <c r="G6373" s="6" t="s">
        <v>8669</v>
      </c>
      <c r="H6373" s="16">
        <v>45806180.659999996</v>
      </c>
      <c r="I6373" s="12" t="s">
        <v>8873</v>
      </c>
      <c r="J6373" s="12" t="s">
        <v>8874</v>
      </c>
      <c r="K6373" s="15">
        <v>0</v>
      </c>
      <c r="L6373" s="13" t="s">
        <v>15</v>
      </c>
      <c r="M6373" s="7">
        <v>1</v>
      </c>
      <c r="N6373" s="17"/>
    </row>
    <row r="6374" spans="1:14" ht="63">
      <c r="A6374" s="6">
        <v>6372</v>
      </c>
      <c r="B6374" s="8" t="s">
        <v>8666</v>
      </c>
      <c r="C6374" s="9" t="s">
        <v>8875</v>
      </c>
      <c r="D6374" s="10" t="s">
        <v>8876</v>
      </c>
      <c r="E6374" s="11" t="s">
        <v>8877</v>
      </c>
      <c r="F6374" s="6">
        <v>409855</v>
      </c>
      <c r="G6374" s="6" t="s">
        <v>8669</v>
      </c>
      <c r="H6374" s="16">
        <v>2118500</v>
      </c>
      <c r="I6374" s="12" t="s">
        <v>4443</v>
      </c>
      <c r="J6374" s="12" t="s">
        <v>8878</v>
      </c>
      <c r="K6374" s="15">
        <v>0</v>
      </c>
      <c r="L6374" s="13" t="s">
        <v>15</v>
      </c>
      <c r="M6374" s="7">
        <v>1</v>
      </c>
      <c r="N6374" s="17"/>
    </row>
    <row r="6375" spans="1:14" ht="110.25">
      <c r="A6375" s="6">
        <v>6373</v>
      </c>
      <c r="B6375" s="8" t="s">
        <v>8666</v>
      </c>
      <c r="C6375" s="9" t="s">
        <v>8879</v>
      </c>
      <c r="D6375" s="10" t="s">
        <v>8880</v>
      </c>
      <c r="E6375" s="11" t="s">
        <v>8881</v>
      </c>
      <c r="F6375" s="6">
        <v>409856</v>
      </c>
      <c r="G6375" s="6" t="s">
        <v>8669</v>
      </c>
      <c r="H6375" s="16">
        <v>9386672.5999999996</v>
      </c>
      <c r="I6375" s="12" t="s">
        <v>8882</v>
      </c>
      <c r="J6375" s="12" t="s">
        <v>8883</v>
      </c>
      <c r="K6375" s="15">
        <v>0</v>
      </c>
      <c r="L6375" s="13" t="s">
        <v>15</v>
      </c>
      <c r="M6375" s="7">
        <v>1</v>
      </c>
      <c r="N6375" s="17"/>
    </row>
    <row r="6376" spans="1:14" ht="126">
      <c r="A6376" s="6">
        <v>6374</v>
      </c>
      <c r="B6376" s="8" t="s">
        <v>8666</v>
      </c>
      <c r="C6376" s="9" t="s">
        <v>8884</v>
      </c>
      <c r="D6376" s="10" t="s">
        <v>8885</v>
      </c>
      <c r="E6376" s="11" t="s">
        <v>8886</v>
      </c>
      <c r="F6376" s="6">
        <v>409857</v>
      </c>
      <c r="G6376" s="6" t="s">
        <v>8669</v>
      </c>
      <c r="H6376" s="16">
        <v>7756685.4000000004</v>
      </c>
      <c r="I6376" s="12" t="s">
        <v>8882</v>
      </c>
      <c r="J6376" s="12" t="s">
        <v>8887</v>
      </c>
      <c r="K6376" s="15">
        <v>200000</v>
      </c>
      <c r="L6376" s="13" t="s">
        <v>15</v>
      </c>
      <c r="M6376" s="7">
        <v>1</v>
      </c>
      <c r="N6376" s="17"/>
    </row>
    <row r="6377" spans="1:14" ht="126">
      <c r="A6377" s="6">
        <v>6375</v>
      </c>
      <c r="B6377" s="8" t="s">
        <v>8666</v>
      </c>
      <c r="C6377" s="9" t="s">
        <v>8888</v>
      </c>
      <c r="D6377" s="10" t="s">
        <v>8850</v>
      </c>
      <c r="E6377" s="11" t="s">
        <v>8889</v>
      </c>
      <c r="F6377" s="6">
        <v>409858</v>
      </c>
      <c r="G6377" s="6" t="s">
        <v>8669</v>
      </c>
      <c r="H6377" s="16">
        <v>7165540.2999999998</v>
      </c>
      <c r="I6377" s="12">
        <v>43955</v>
      </c>
      <c r="J6377" s="12">
        <v>44501</v>
      </c>
      <c r="K6377" s="15">
        <v>1992000</v>
      </c>
      <c r="L6377" s="13" t="s">
        <v>15</v>
      </c>
      <c r="M6377" s="7">
        <v>1</v>
      </c>
      <c r="N6377" s="17"/>
    </row>
    <row r="6378" spans="1:14" ht="126">
      <c r="A6378" s="6">
        <v>6376</v>
      </c>
      <c r="B6378" s="8" t="s">
        <v>8666</v>
      </c>
      <c r="C6378" s="9" t="s">
        <v>8890</v>
      </c>
      <c r="D6378" s="10" t="s">
        <v>8891</v>
      </c>
      <c r="E6378" s="11" t="s">
        <v>8892</v>
      </c>
      <c r="F6378" s="6">
        <v>409859</v>
      </c>
      <c r="G6378" s="6" t="s">
        <v>8669</v>
      </c>
      <c r="H6378" s="16">
        <v>3021216.6</v>
      </c>
      <c r="I6378" s="12" t="s">
        <v>8893</v>
      </c>
      <c r="J6378" s="12" t="s">
        <v>8894</v>
      </c>
      <c r="K6378" s="15">
        <v>0</v>
      </c>
      <c r="L6378" s="13" t="s">
        <v>15</v>
      </c>
      <c r="M6378" s="7">
        <v>1</v>
      </c>
      <c r="N6378" s="17"/>
    </row>
    <row r="6379" spans="1:14" ht="126">
      <c r="A6379" s="6">
        <v>6377</v>
      </c>
      <c r="B6379" s="8" t="s">
        <v>8666</v>
      </c>
      <c r="C6379" s="9" t="s">
        <v>8895</v>
      </c>
      <c r="D6379" s="10" t="s">
        <v>8896</v>
      </c>
      <c r="E6379" s="11" t="s">
        <v>8897</v>
      </c>
      <c r="F6379" s="6">
        <v>409861</v>
      </c>
      <c r="G6379" s="6" t="s">
        <v>8669</v>
      </c>
      <c r="H6379" s="16">
        <v>4242975.5</v>
      </c>
      <c r="I6379" s="12" t="s">
        <v>8898</v>
      </c>
      <c r="J6379" s="12" t="s">
        <v>8894</v>
      </c>
      <c r="K6379" s="15">
        <v>0</v>
      </c>
      <c r="L6379" s="13" t="s">
        <v>15</v>
      </c>
      <c r="M6379" s="7">
        <v>1</v>
      </c>
      <c r="N6379" s="17"/>
    </row>
    <row r="6380" spans="1:14" ht="141.75">
      <c r="A6380" s="6">
        <v>6378</v>
      </c>
      <c r="B6380" s="8" t="s">
        <v>8666</v>
      </c>
      <c r="C6380" s="9" t="s">
        <v>8899</v>
      </c>
      <c r="D6380" s="10" t="s">
        <v>8810</v>
      </c>
      <c r="E6380" s="11" t="s">
        <v>8900</v>
      </c>
      <c r="F6380" s="6">
        <v>409862</v>
      </c>
      <c r="G6380" s="6" t="s">
        <v>8669</v>
      </c>
      <c r="H6380" s="16">
        <v>8663692.1999999993</v>
      </c>
      <c r="I6380" s="12">
        <v>43834</v>
      </c>
      <c r="J6380" s="12" t="s">
        <v>8901</v>
      </c>
      <c r="K6380" s="15">
        <v>2591000</v>
      </c>
      <c r="L6380" s="13" t="s">
        <v>15</v>
      </c>
      <c r="M6380" s="7">
        <v>1</v>
      </c>
      <c r="N6380" s="17"/>
    </row>
    <row r="6381" spans="1:14" ht="110.25">
      <c r="A6381" s="6">
        <v>6379</v>
      </c>
      <c r="B6381" s="8" t="s">
        <v>8666</v>
      </c>
      <c r="C6381" s="9" t="s">
        <v>8902</v>
      </c>
      <c r="D6381" s="10" t="s">
        <v>8903</v>
      </c>
      <c r="E6381" s="11" t="s">
        <v>8904</v>
      </c>
      <c r="F6381" s="6">
        <v>409863</v>
      </c>
      <c r="G6381" s="6" t="s">
        <v>8669</v>
      </c>
      <c r="H6381" s="16">
        <v>7576224.3499999996</v>
      </c>
      <c r="I6381" s="12" t="s">
        <v>8898</v>
      </c>
      <c r="J6381" s="12" t="s">
        <v>8883</v>
      </c>
      <c r="K6381" s="15">
        <v>0</v>
      </c>
      <c r="L6381" s="13" t="s">
        <v>15</v>
      </c>
      <c r="M6381" s="7">
        <v>1</v>
      </c>
      <c r="N6381" s="17"/>
    </row>
    <row r="6382" spans="1:14" ht="110.25">
      <c r="A6382" s="6">
        <v>6380</v>
      </c>
      <c r="B6382" s="8" t="s">
        <v>8666</v>
      </c>
      <c r="C6382" s="9" t="s">
        <v>8773</v>
      </c>
      <c r="D6382" s="10" t="s">
        <v>8905</v>
      </c>
      <c r="E6382" s="11" t="s">
        <v>8906</v>
      </c>
      <c r="F6382" s="6">
        <v>409864</v>
      </c>
      <c r="G6382" s="6" t="s">
        <v>8669</v>
      </c>
      <c r="H6382" s="16">
        <v>5073950</v>
      </c>
      <c r="I6382" s="12">
        <v>44169</v>
      </c>
      <c r="J6382" s="12" t="s">
        <v>728</v>
      </c>
      <c r="K6382" s="15">
        <v>861500</v>
      </c>
      <c r="L6382" s="13" t="s">
        <v>15</v>
      </c>
      <c r="M6382" s="7">
        <v>1</v>
      </c>
      <c r="N6382" s="17"/>
    </row>
    <row r="6383" spans="1:14" ht="94.5">
      <c r="A6383" s="6">
        <v>6381</v>
      </c>
      <c r="B6383" s="8" t="s">
        <v>8666</v>
      </c>
      <c r="C6383" s="9" t="s">
        <v>8907</v>
      </c>
      <c r="D6383" s="10" t="s">
        <v>8908</v>
      </c>
      <c r="E6383" s="11" t="s">
        <v>8909</v>
      </c>
      <c r="F6383" s="6">
        <v>409865</v>
      </c>
      <c r="G6383" s="6" t="s">
        <v>8669</v>
      </c>
      <c r="H6383" s="16">
        <v>10223927.550000001</v>
      </c>
      <c r="I6383" s="12">
        <v>44169</v>
      </c>
      <c r="J6383" s="12">
        <v>43872</v>
      </c>
      <c r="K6383" s="15">
        <v>0</v>
      </c>
      <c r="L6383" s="13" t="s">
        <v>15</v>
      </c>
      <c r="M6383" s="7">
        <v>1</v>
      </c>
      <c r="N6383" s="17"/>
    </row>
    <row r="6384" spans="1:14" ht="126">
      <c r="A6384" s="6">
        <v>6382</v>
      </c>
      <c r="B6384" s="8" t="s">
        <v>8666</v>
      </c>
      <c r="C6384" s="9" t="s">
        <v>8910</v>
      </c>
      <c r="D6384" s="10" t="s">
        <v>8911</v>
      </c>
      <c r="E6384" s="11" t="s">
        <v>8912</v>
      </c>
      <c r="F6384" s="6">
        <v>409866</v>
      </c>
      <c r="G6384" s="6" t="s">
        <v>8669</v>
      </c>
      <c r="H6384" s="16">
        <v>6646279.7999999998</v>
      </c>
      <c r="I6384" s="12">
        <v>44169</v>
      </c>
      <c r="J6384" s="12" t="s">
        <v>728</v>
      </c>
      <c r="K6384" s="15">
        <v>0</v>
      </c>
      <c r="L6384" s="13" t="s">
        <v>15</v>
      </c>
      <c r="M6384" s="7">
        <v>1</v>
      </c>
      <c r="N6384" s="17"/>
    </row>
    <row r="6385" spans="1:14" ht="110.25">
      <c r="A6385" s="6">
        <v>6383</v>
      </c>
      <c r="B6385" s="8" t="s">
        <v>8666</v>
      </c>
      <c r="C6385" s="9" t="s">
        <v>8913</v>
      </c>
      <c r="D6385" s="10" t="s">
        <v>8914</v>
      </c>
      <c r="E6385" s="11" t="s">
        <v>8915</v>
      </c>
      <c r="F6385" s="6">
        <v>409867</v>
      </c>
      <c r="G6385" s="6" t="s">
        <v>8669</v>
      </c>
      <c r="H6385" s="16">
        <v>3555052.95</v>
      </c>
      <c r="I6385" s="12" t="s">
        <v>6433</v>
      </c>
      <c r="J6385" s="12" t="s">
        <v>8894</v>
      </c>
      <c r="K6385" s="15">
        <v>0</v>
      </c>
      <c r="L6385" s="13" t="s">
        <v>15</v>
      </c>
      <c r="M6385" s="7">
        <v>1</v>
      </c>
      <c r="N6385" s="17"/>
    </row>
    <row r="6386" spans="1:14" ht="94.5">
      <c r="A6386" s="6">
        <v>6384</v>
      </c>
      <c r="B6386" s="8" t="s">
        <v>8666</v>
      </c>
      <c r="C6386" s="9" t="s">
        <v>8916</v>
      </c>
      <c r="D6386" s="10" t="s">
        <v>8911</v>
      </c>
      <c r="E6386" s="11" t="s">
        <v>8917</v>
      </c>
      <c r="F6386" s="6">
        <v>409868</v>
      </c>
      <c r="G6386" s="6" t="s">
        <v>8669</v>
      </c>
      <c r="H6386" s="16">
        <v>2661839.2000000002</v>
      </c>
      <c r="I6386" s="12">
        <v>44169</v>
      </c>
      <c r="J6386" s="12" t="s">
        <v>728</v>
      </c>
      <c r="K6386" s="15">
        <v>0</v>
      </c>
      <c r="L6386" s="13" t="s">
        <v>15</v>
      </c>
      <c r="M6386" s="7">
        <v>1</v>
      </c>
      <c r="N6386" s="17"/>
    </row>
    <row r="6387" spans="1:14" ht="126">
      <c r="A6387" s="6">
        <v>6385</v>
      </c>
      <c r="B6387" s="8" t="s">
        <v>8666</v>
      </c>
      <c r="C6387" s="9" t="s">
        <v>8918</v>
      </c>
      <c r="D6387" s="10" t="s">
        <v>8919</v>
      </c>
      <c r="E6387" s="11" t="s">
        <v>8920</v>
      </c>
      <c r="F6387" s="6">
        <v>409869</v>
      </c>
      <c r="G6387" s="6" t="s">
        <v>8669</v>
      </c>
      <c r="H6387" s="16">
        <v>3845754.85</v>
      </c>
      <c r="I6387" s="12" t="s">
        <v>6433</v>
      </c>
      <c r="J6387" s="12" t="s">
        <v>8894</v>
      </c>
      <c r="K6387" s="15">
        <v>0</v>
      </c>
      <c r="L6387" s="13" t="s">
        <v>15</v>
      </c>
      <c r="M6387" s="7">
        <v>1</v>
      </c>
      <c r="N6387" s="17"/>
    </row>
    <row r="6388" spans="1:14" ht="141.75">
      <c r="A6388" s="6">
        <v>6386</v>
      </c>
      <c r="B6388" s="8" t="s">
        <v>8666</v>
      </c>
      <c r="C6388" s="9" t="s">
        <v>8910</v>
      </c>
      <c r="D6388" s="10" t="s">
        <v>8911</v>
      </c>
      <c r="E6388" s="11" t="s">
        <v>8921</v>
      </c>
      <c r="F6388" s="6">
        <v>409871</v>
      </c>
      <c r="G6388" s="6" t="s">
        <v>8669</v>
      </c>
      <c r="H6388" s="16">
        <v>2801622.2</v>
      </c>
      <c r="I6388" s="12">
        <v>44169</v>
      </c>
      <c r="J6388" s="12" t="s">
        <v>728</v>
      </c>
      <c r="K6388" s="15">
        <v>0</v>
      </c>
      <c r="L6388" s="13" t="s">
        <v>15</v>
      </c>
      <c r="M6388" s="7">
        <v>1</v>
      </c>
      <c r="N6388" s="17"/>
    </row>
    <row r="6389" spans="1:14" ht="409.5">
      <c r="A6389" s="6">
        <v>6387</v>
      </c>
      <c r="B6389" s="8" t="s">
        <v>8666</v>
      </c>
      <c r="C6389" s="9" t="s">
        <v>8922</v>
      </c>
      <c r="D6389" s="10" t="s">
        <v>8923</v>
      </c>
      <c r="E6389" s="11" t="s">
        <v>8924</v>
      </c>
      <c r="F6389" s="6">
        <v>409873</v>
      </c>
      <c r="G6389" s="6" t="s">
        <v>8669</v>
      </c>
      <c r="H6389" s="16">
        <v>9551167</v>
      </c>
      <c r="I6389" s="12" t="s">
        <v>4443</v>
      </c>
      <c r="J6389" s="12" t="s">
        <v>8663</v>
      </c>
      <c r="K6389" s="15">
        <v>0</v>
      </c>
      <c r="L6389" s="13" t="s">
        <v>15</v>
      </c>
      <c r="M6389" s="7">
        <v>1</v>
      </c>
      <c r="N6389" s="17"/>
    </row>
    <row r="6390" spans="1:14" ht="110.25">
      <c r="A6390" s="6">
        <v>6388</v>
      </c>
      <c r="B6390" s="8" t="s">
        <v>8666</v>
      </c>
      <c r="C6390" s="9" t="s">
        <v>8925</v>
      </c>
      <c r="D6390" s="10" t="s">
        <v>8926</v>
      </c>
      <c r="E6390" s="11" t="s">
        <v>8927</v>
      </c>
      <c r="F6390" s="6">
        <v>409875</v>
      </c>
      <c r="G6390" s="6" t="s">
        <v>8669</v>
      </c>
      <c r="H6390" s="16">
        <v>4541202.3499999996</v>
      </c>
      <c r="I6390" s="12" t="s">
        <v>8928</v>
      </c>
      <c r="J6390" s="12" t="s">
        <v>8929</v>
      </c>
      <c r="K6390" s="15">
        <v>0</v>
      </c>
      <c r="L6390" s="13" t="s">
        <v>15</v>
      </c>
      <c r="M6390" s="7">
        <v>1</v>
      </c>
      <c r="N6390" s="17"/>
    </row>
    <row r="6391" spans="1:14" ht="126">
      <c r="A6391" s="6">
        <v>6389</v>
      </c>
      <c r="B6391" s="8" t="s">
        <v>8666</v>
      </c>
      <c r="C6391" s="9" t="s">
        <v>8930</v>
      </c>
      <c r="D6391" s="10" t="s">
        <v>8931</v>
      </c>
      <c r="E6391" s="11" t="s">
        <v>8932</v>
      </c>
      <c r="F6391" s="6">
        <v>409876</v>
      </c>
      <c r="G6391" s="6" t="s">
        <v>8669</v>
      </c>
      <c r="H6391" s="16">
        <v>3798304.25</v>
      </c>
      <c r="I6391" s="12">
        <v>44169</v>
      </c>
      <c r="J6391" s="12" t="s">
        <v>4470</v>
      </c>
      <c r="K6391" s="15">
        <v>0</v>
      </c>
      <c r="L6391" s="13" t="s">
        <v>15</v>
      </c>
      <c r="M6391" s="7">
        <v>1</v>
      </c>
      <c r="N6391" s="17"/>
    </row>
    <row r="6392" spans="1:14" ht="110.25">
      <c r="A6392" s="6">
        <v>6390</v>
      </c>
      <c r="B6392" s="8" t="s">
        <v>8666</v>
      </c>
      <c r="C6392" s="9" t="s">
        <v>8933</v>
      </c>
      <c r="D6392" s="10" t="s">
        <v>8934</v>
      </c>
      <c r="E6392" s="11" t="s">
        <v>8935</v>
      </c>
      <c r="F6392" s="6">
        <v>416200</v>
      </c>
      <c r="G6392" s="6" t="s">
        <v>8669</v>
      </c>
      <c r="H6392" s="16">
        <v>3240482.3</v>
      </c>
      <c r="I6392" s="12" t="s">
        <v>8936</v>
      </c>
      <c r="J6392" s="12" t="s">
        <v>8883</v>
      </c>
      <c r="K6392" s="15">
        <v>0</v>
      </c>
      <c r="L6392" s="13" t="s">
        <v>15</v>
      </c>
      <c r="M6392" s="7">
        <v>1</v>
      </c>
      <c r="N6392" s="17"/>
    </row>
    <row r="6393" spans="1:14" ht="63">
      <c r="A6393" s="6">
        <v>6391</v>
      </c>
      <c r="B6393" s="8" t="s">
        <v>8666</v>
      </c>
      <c r="C6393" s="9" t="s">
        <v>8937</v>
      </c>
      <c r="D6393" s="10" t="s">
        <v>8938</v>
      </c>
      <c r="E6393" s="11" t="s">
        <v>8939</v>
      </c>
      <c r="F6393" s="6">
        <v>431954</v>
      </c>
      <c r="G6393" s="6" t="s">
        <v>8669</v>
      </c>
      <c r="H6393" s="16">
        <v>3325000</v>
      </c>
      <c r="I6393" s="12">
        <v>44170</v>
      </c>
      <c r="J6393" s="12" t="s">
        <v>8940</v>
      </c>
      <c r="K6393" s="15">
        <v>0</v>
      </c>
      <c r="L6393" s="13" t="s">
        <v>15</v>
      </c>
      <c r="M6393" s="7">
        <v>1</v>
      </c>
      <c r="N6393" s="17"/>
    </row>
    <row r="6394" spans="1:14" ht="94.5">
      <c r="A6394" s="6">
        <v>6392</v>
      </c>
      <c r="B6394" s="8" t="s">
        <v>8666</v>
      </c>
      <c r="C6394" s="9" t="s">
        <v>8941</v>
      </c>
      <c r="D6394" s="10" t="s">
        <v>8942</v>
      </c>
      <c r="E6394" s="11" t="s">
        <v>8943</v>
      </c>
      <c r="F6394" s="6">
        <v>431956</v>
      </c>
      <c r="G6394" s="6" t="s">
        <v>8669</v>
      </c>
      <c r="H6394" s="16">
        <v>7024262.9500000002</v>
      </c>
      <c r="I6394" s="12">
        <v>44140</v>
      </c>
      <c r="J6394" s="12">
        <v>44378</v>
      </c>
      <c r="K6394" s="15">
        <v>0</v>
      </c>
      <c r="L6394" s="13" t="s">
        <v>15</v>
      </c>
      <c r="M6394" s="7">
        <v>1</v>
      </c>
      <c r="N6394" s="17"/>
    </row>
    <row r="6395" spans="1:14" ht="94.5">
      <c r="A6395" s="6">
        <v>6393</v>
      </c>
      <c r="B6395" s="8" t="s">
        <v>8666</v>
      </c>
      <c r="C6395" s="9" t="s">
        <v>8944</v>
      </c>
      <c r="D6395" s="10" t="s">
        <v>8945</v>
      </c>
      <c r="E6395" s="11" t="s">
        <v>8946</v>
      </c>
      <c r="F6395" s="6">
        <v>431957</v>
      </c>
      <c r="G6395" s="6" t="s">
        <v>8669</v>
      </c>
      <c r="H6395" s="16">
        <v>7912410.3499999996</v>
      </c>
      <c r="I6395" s="12">
        <v>44170</v>
      </c>
      <c r="J6395" s="12">
        <v>44443</v>
      </c>
      <c r="K6395" s="15">
        <v>0</v>
      </c>
      <c r="L6395" s="13" t="s">
        <v>15</v>
      </c>
      <c r="M6395" s="7">
        <v>1</v>
      </c>
      <c r="N6395" s="17"/>
    </row>
    <row r="6396" spans="1:14" ht="110.25">
      <c r="A6396" s="6">
        <v>6394</v>
      </c>
      <c r="B6396" s="8" t="s">
        <v>8666</v>
      </c>
      <c r="C6396" s="9" t="s">
        <v>8947</v>
      </c>
      <c r="D6396" s="10" t="s">
        <v>8948</v>
      </c>
      <c r="E6396" s="11" t="s">
        <v>8949</v>
      </c>
      <c r="F6396" s="6">
        <v>431958</v>
      </c>
      <c r="G6396" s="6" t="s">
        <v>8669</v>
      </c>
      <c r="H6396" s="16">
        <v>4985730.1500000004</v>
      </c>
      <c r="I6396" s="12" t="s">
        <v>8936</v>
      </c>
      <c r="J6396" s="12">
        <v>44473</v>
      </c>
      <c r="K6396" s="15">
        <v>0</v>
      </c>
      <c r="L6396" s="13" t="s">
        <v>15</v>
      </c>
      <c r="M6396" s="7">
        <v>1</v>
      </c>
      <c r="N6396" s="17"/>
    </row>
    <row r="6397" spans="1:14" ht="141.75">
      <c r="A6397" s="6">
        <v>6395</v>
      </c>
      <c r="B6397" s="8" t="s">
        <v>8666</v>
      </c>
      <c r="C6397" s="9" t="s">
        <v>8950</v>
      </c>
      <c r="D6397" s="10" t="s">
        <v>8951</v>
      </c>
      <c r="E6397" s="11" t="s">
        <v>8952</v>
      </c>
      <c r="F6397" s="6">
        <v>431960</v>
      </c>
      <c r="G6397" s="6" t="s">
        <v>8669</v>
      </c>
      <c r="H6397" s="16">
        <v>11200196</v>
      </c>
      <c r="I6397" s="12">
        <v>44140</v>
      </c>
      <c r="J6397" s="12" t="s">
        <v>8953</v>
      </c>
      <c r="K6397" s="15">
        <v>0</v>
      </c>
      <c r="L6397" s="13" t="s">
        <v>15</v>
      </c>
      <c r="M6397" s="7">
        <v>1</v>
      </c>
      <c r="N6397" s="17"/>
    </row>
    <row r="6398" spans="1:14" ht="63">
      <c r="A6398" s="6">
        <v>6396</v>
      </c>
      <c r="B6398" s="8" t="s">
        <v>8666</v>
      </c>
      <c r="C6398" s="9" t="s">
        <v>8954</v>
      </c>
      <c r="D6398" s="10" t="s">
        <v>8955</v>
      </c>
      <c r="E6398" s="11" t="s">
        <v>8956</v>
      </c>
      <c r="F6398" s="6">
        <v>425953</v>
      </c>
      <c r="G6398" s="6" t="s">
        <v>8669</v>
      </c>
      <c r="H6398" s="16">
        <v>9054261.9000000004</v>
      </c>
      <c r="I6398" s="12">
        <v>44170</v>
      </c>
      <c r="J6398" s="12" t="s">
        <v>8957</v>
      </c>
      <c r="K6398" s="15">
        <v>0</v>
      </c>
      <c r="L6398" s="13" t="s">
        <v>15</v>
      </c>
      <c r="M6398" s="7">
        <v>1</v>
      </c>
      <c r="N6398" s="17"/>
    </row>
    <row r="6399" spans="1:14" ht="78.75">
      <c r="A6399" s="6">
        <v>6397</v>
      </c>
      <c r="B6399" s="8" t="s">
        <v>8666</v>
      </c>
      <c r="C6399" s="9" t="s">
        <v>8958</v>
      </c>
      <c r="D6399" s="10" t="s">
        <v>8959</v>
      </c>
      <c r="E6399" s="11" t="s">
        <v>8960</v>
      </c>
      <c r="F6399" s="6">
        <v>425954</v>
      </c>
      <c r="G6399" s="6" t="s">
        <v>8669</v>
      </c>
      <c r="H6399" s="16">
        <v>3127172.95</v>
      </c>
      <c r="I6399" s="12">
        <v>44109</v>
      </c>
      <c r="J6399" s="12" t="s">
        <v>8961</v>
      </c>
      <c r="K6399" s="15">
        <v>0</v>
      </c>
      <c r="L6399" s="13" t="s">
        <v>15</v>
      </c>
      <c r="M6399" s="7">
        <v>1</v>
      </c>
      <c r="N6399" s="17"/>
    </row>
    <row r="6400" spans="1:14" ht="94.5">
      <c r="A6400" s="6">
        <v>6398</v>
      </c>
      <c r="B6400" s="8" t="s">
        <v>8666</v>
      </c>
      <c r="C6400" s="9" t="s">
        <v>8962</v>
      </c>
      <c r="D6400" s="10" t="s">
        <v>8963</v>
      </c>
      <c r="E6400" s="11" t="s">
        <v>8964</v>
      </c>
      <c r="F6400" s="6">
        <v>425955</v>
      </c>
      <c r="G6400" s="6" t="s">
        <v>8669</v>
      </c>
      <c r="H6400" s="16">
        <v>4656826.8499999996</v>
      </c>
      <c r="I6400" s="12" t="s">
        <v>8965</v>
      </c>
      <c r="J6400" s="12">
        <v>44320</v>
      </c>
      <c r="K6400" s="15">
        <v>0</v>
      </c>
      <c r="L6400" s="13" t="s">
        <v>15</v>
      </c>
      <c r="M6400" s="7">
        <v>1</v>
      </c>
      <c r="N6400" s="17"/>
    </row>
    <row r="6401" spans="1:14" ht="110.25">
      <c r="A6401" s="6">
        <v>6399</v>
      </c>
      <c r="B6401" s="8" t="s">
        <v>8666</v>
      </c>
      <c r="C6401" s="9" t="s">
        <v>8966</v>
      </c>
      <c r="D6401" s="10" t="s">
        <v>8967</v>
      </c>
      <c r="E6401" s="11" t="s">
        <v>8968</v>
      </c>
      <c r="F6401" s="6">
        <v>431959</v>
      </c>
      <c r="G6401" s="6" t="s">
        <v>8669</v>
      </c>
      <c r="H6401" s="16">
        <v>16108114.317</v>
      </c>
      <c r="I6401" s="12" t="s">
        <v>4528</v>
      </c>
      <c r="J6401" s="12" t="s">
        <v>8969</v>
      </c>
      <c r="K6401" s="15">
        <v>0</v>
      </c>
      <c r="L6401" s="13" t="s">
        <v>14</v>
      </c>
      <c r="M6401" s="7">
        <v>1</v>
      </c>
      <c r="N6401" s="17"/>
    </row>
    <row r="6402" spans="1:14" ht="110.25">
      <c r="A6402" s="6">
        <v>6400</v>
      </c>
      <c r="B6402" s="8" t="s">
        <v>8666</v>
      </c>
      <c r="C6402" s="9" t="s">
        <v>8672</v>
      </c>
      <c r="D6402" s="10" t="s">
        <v>8970</v>
      </c>
      <c r="E6402" s="11" t="s">
        <v>8968</v>
      </c>
      <c r="F6402" s="6">
        <v>431959</v>
      </c>
      <c r="G6402" s="6" t="s">
        <v>8669</v>
      </c>
      <c r="H6402" s="16">
        <v>16108114.317</v>
      </c>
      <c r="I6402" s="12" t="s">
        <v>4528</v>
      </c>
      <c r="J6402" s="12" t="s">
        <v>8969</v>
      </c>
      <c r="K6402" s="15">
        <v>0</v>
      </c>
      <c r="L6402" s="13" t="s">
        <v>14</v>
      </c>
      <c r="M6402" s="7">
        <v>0.6</v>
      </c>
      <c r="N6402" s="17"/>
    </row>
    <row r="6403" spans="1:14" ht="110.25">
      <c r="A6403" s="6">
        <v>6401</v>
      </c>
      <c r="B6403" s="8" t="s">
        <v>8666</v>
      </c>
      <c r="C6403" s="9" t="s">
        <v>8971</v>
      </c>
      <c r="D6403" s="10" t="s">
        <v>8972</v>
      </c>
      <c r="E6403" s="11" t="s">
        <v>8968</v>
      </c>
      <c r="F6403" s="6">
        <v>431959</v>
      </c>
      <c r="G6403" s="6" t="s">
        <v>8669</v>
      </c>
      <c r="H6403" s="16">
        <v>16108114.317</v>
      </c>
      <c r="I6403" s="12" t="s">
        <v>4528</v>
      </c>
      <c r="J6403" s="12" t="s">
        <v>8969</v>
      </c>
      <c r="K6403" s="15">
        <v>0</v>
      </c>
      <c r="L6403" s="13" t="s">
        <v>14</v>
      </c>
      <c r="M6403" s="7">
        <v>0.4</v>
      </c>
      <c r="N6403" s="17"/>
    </row>
    <row r="6404" spans="1:14" ht="110.25">
      <c r="A6404" s="6">
        <v>6402</v>
      </c>
      <c r="B6404" s="8" t="s">
        <v>8666</v>
      </c>
      <c r="C6404" s="9" t="s">
        <v>8973</v>
      </c>
      <c r="D6404" s="10" t="s">
        <v>8974</v>
      </c>
      <c r="E6404" s="11" t="s">
        <v>8975</v>
      </c>
      <c r="F6404" s="6">
        <v>416201</v>
      </c>
      <c r="G6404" s="6" t="s">
        <v>8669</v>
      </c>
      <c r="H6404" s="16">
        <v>2569532.4500000002</v>
      </c>
      <c r="I6404" s="12" t="s">
        <v>8976</v>
      </c>
      <c r="J6404" s="12" t="s">
        <v>8977</v>
      </c>
      <c r="K6404" s="15">
        <v>0</v>
      </c>
      <c r="L6404" s="13" t="s">
        <v>15</v>
      </c>
      <c r="M6404" s="7">
        <v>1</v>
      </c>
      <c r="N6404" s="17"/>
    </row>
    <row r="6405" spans="1:14" ht="110.25">
      <c r="A6405" s="6">
        <v>6403</v>
      </c>
      <c r="B6405" s="8" t="s">
        <v>8666</v>
      </c>
      <c r="C6405" s="9" t="s">
        <v>8978</v>
      </c>
      <c r="D6405" s="10" t="s">
        <v>8979</v>
      </c>
      <c r="E6405" s="11" t="s">
        <v>8980</v>
      </c>
      <c r="F6405" s="6">
        <v>349540</v>
      </c>
      <c r="G6405" s="6" t="s">
        <v>2665</v>
      </c>
      <c r="H6405" s="16">
        <v>20726000</v>
      </c>
      <c r="I6405" s="12" t="s">
        <v>8981</v>
      </c>
      <c r="J6405" s="12" t="s">
        <v>8982</v>
      </c>
      <c r="K6405" s="15">
        <v>6106000</v>
      </c>
      <c r="L6405" s="13" t="s">
        <v>15</v>
      </c>
      <c r="M6405" s="7">
        <v>1</v>
      </c>
      <c r="N6405" s="17"/>
    </row>
    <row r="6406" spans="1:14" ht="110.25">
      <c r="A6406" s="6">
        <v>6404</v>
      </c>
      <c r="B6406" s="8" t="s">
        <v>8666</v>
      </c>
      <c r="C6406" s="9" t="s">
        <v>8983</v>
      </c>
      <c r="D6406" s="10" t="s">
        <v>8984</v>
      </c>
      <c r="E6406" s="11" t="s">
        <v>8985</v>
      </c>
      <c r="F6406" s="6">
        <v>349541</v>
      </c>
      <c r="G6406" s="6" t="s">
        <v>2665</v>
      </c>
      <c r="H6406" s="16">
        <v>18919000</v>
      </c>
      <c r="I6406" s="12" t="s">
        <v>8739</v>
      </c>
      <c r="J6406" s="12">
        <v>43961</v>
      </c>
      <c r="K6406" s="15">
        <v>0</v>
      </c>
      <c r="L6406" s="13" t="s">
        <v>15</v>
      </c>
      <c r="M6406" s="7">
        <v>1</v>
      </c>
      <c r="N6406" s="17"/>
    </row>
    <row r="6407" spans="1:14" ht="110.25">
      <c r="A6407" s="6">
        <v>6405</v>
      </c>
      <c r="B6407" s="8" t="s">
        <v>8666</v>
      </c>
      <c r="C6407" s="9" t="s">
        <v>8986</v>
      </c>
      <c r="D6407" s="10" t="s">
        <v>8987</v>
      </c>
      <c r="E6407" s="11" t="s">
        <v>8988</v>
      </c>
      <c r="F6407" s="6">
        <v>349542</v>
      </c>
      <c r="G6407" s="6" t="s">
        <v>2665</v>
      </c>
      <c r="H6407" s="16">
        <v>23210000</v>
      </c>
      <c r="I6407" s="12" t="s">
        <v>8739</v>
      </c>
      <c r="J6407" s="12">
        <v>43961</v>
      </c>
      <c r="K6407" s="15">
        <v>3250000</v>
      </c>
      <c r="L6407" s="13" t="s">
        <v>15</v>
      </c>
      <c r="M6407" s="7">
        <v>1</v>
      </c>
      <c r="N6407" s="17"/>
    </row>
    <row r="6408" spans="1:14" ht="78.75">
      <c r="A6408" s="6">
        <v>6406</v>
      </c>
      <c r="B6408" s="8" t="s">
        <v>8666</v>
      </c>
      <c r="C6408" s="9" t="s">
        <v>8989</v>
      </c>
      <c r="D6408" s="10" t="s">
        <v>8990</v>
      </c>
      <c r="E6408" s="11" t="s">
        <v>8991</v>
      </c>
      <c r="F6408" s="6">
        <v>324605</v>
      </c>
      <c r="G6408" s="6" t="s">
        <v>2665</v>
      </c>
      <c r="H6408" s="16">
        <v>4439000</v>
      </c>
      <c r="I6408" s="12" t="s">
        <v>8992</v>
      </c>
      <c r="J6408" s="12" t="s">
        <v>8993</v>
      </c>
      <c r="K6408" s="15">
        <v>0</v>
      </c>
      <c r="L6408" s="13" t="s">
        <v>15</v>
      </c>
      <c r="M6408" s="7">
        <v>1</v>
      </c>
      <c r="N6408" s="17"/>
    </row>
    <row r="6409" spans="1:14" ht="110.25">
      <c r="A6409" s="6">
        <v>6407</v>
      </c>
      <c r="B6409" s="8" t="s">
        <v>8666</v>
      </c>
      <c r="C6409" s="9" t="s">
        <v>8994</v>
      </c>
      <c r="D6409" s="10" t="s">
        <v>8995</v>
      </c>
      <c r="E6409" s="11" t="s">
        <v>8996</v>
      </c>
      <c r="F6409" s="6">
        <v>332998</v>
      </c>
      <c r="G6409" s="6" t="s">
        <v>2665</v>
      </c>
      <c r="H6409" s="16">
        <v>6998000</v>
      </c>
      <c r="I6409" s="12" t="s">
        <v>8997</v>
      </c>
      <c r="J6409" s="12" t="s">
        <v>466</v>
      </c>
      <c r="K6409" s="15">
        <v>3000000</v>
      </c>
      <c r="L6409" s="13" t="s">
        <v>15</v>
      </c>
      <c r="M6409" s="7">
        <v>1</v>
      </c>
      <c r="N6409" s="17"/>
    </row>
    <row r="6410" spans="1:14" ht="110.25">
      <c r="A6410" s="6">
        <v>6408</v>
      </c>
      <c r="B6410" s="8" t="s">
        <v>8666</v>
      </c>
      <c r="C6410" s="9" t="s">
        <v>8998</v>
      </c>
      <c r="D6410" s="10" t="s">
        <v>8999</v>
      </c>
      <c r="E6410" s="11" t="s">
        <v>9000</v>
      </c>
      <c r="F6410" s="6">
        <v>344562</v>
      </c>
      <c r="G6410" s="6" t="s">
        <v>2665</v>
      </c>
      <c r="H6410" s="16">
        <v>15836161.1</v>
      </c>
      <c r="I6410" s="12">
        <v>43567</v>
      </c>
      <c r="J6410" s="12">
        <v>44147</v>
      </c>
      <c r="K6410" s="15">
        <v>128.29</v>
      </c>
      <c r="L6410" s="13" t="s">
        <v>14</v>
      </c>
      <c r="M6410" s="7">
        <v>1</v>
      </c>
      <c r="N6410" s="17"/>
    </row>
    <row r="6411" spans="1:14" ht="110.25">
      <c r="A6411" s="6">
        <v>6409</v>
      </c>
      <c r="B6411" s="8" t="s">
        <v>8666</v>
      </c>
      <c r="C6411" s="9" t="s">
        <v>9025</v>
      </c>
      <c r="D6411" s="10" t="s">
        <v>9001</v>
      </c>
      <c r="E6411" s="11" t="s">
        <v>9000</v>
      </c>
      <c r="F6411" s="6">
        <v>344562</v>
      </c>
      <c r="G6411" s="6" t="s">
        <v>2665</v>
      </c>
      <c r="H6411" s="16">
        <v>15836161.1</v>
      </c>
      <c r="I6411" s="12">
        <v>43567</v>
      </c>
      <c r="J6411" s="12">
        <v>44147</v>
      </c>
      <c r="K6411" s="15">
        <v>128.29</v>
      </c>
      <c r="L6411" s="13" t="s">
        <v>14</v>
      </c>
      <c r="M6411" s="7">
        <v>0.51</v>
      </c>
      <c r="N6411" s="17"/>
    </row>
    <row r="6412" spans="1:14" ht="110.25">
      <c r="A6412" s="6">
        <v>6410</v>
      </c>
      <c r="B6412" s="8" t="s">
        <v>8666</v>
      </c>
      <c r="C6412" s="9" t="s">
        <v>9002</v>
      </c>
      <c r="D6412" s="10" t="s">
        <v>9003</v>
      </c>
      <c r="E6412" s="11" t="s">
        <v>9000</v>
      </c>
      <c r="F6412" s="6">
        <v>344562</v>
      </c>
      <c r="G6412" s="6" t="s">
        <v>2665</v>
      </c>
      <c r="H6412" s="16">
        <v>15836161.1</v>
      </c>
      <c r="I6412" s="12">
        <v>43567</v>
      </c>
      <c r="J6412" s="12">
        <v>44147</v>
      </c>
      <c r="K6412" s="15">
        <v>128.29</v>
      </c>
      <c r="L6412" s="13" t="s">
        <v>14</v>
      </c>
      <c r="M6412" s="7">
        <v>0.49</v>
      </c>
      <c r="N6412" s="17"/>
    </row>
    <row r="6413" spans="1:14" ht="110.25">
      <c r="A6413" s="6">
        <v>6411</v>
      </c>
      <c r="B6413" s="8" t="s">
        <v>8666</v>
      </c>
      <c r="C6413" s="9" t="s">
        <v>9004</v>
      </c>
      <c r="D6413" s="10" t="s">
        <v>9005</v>
      </c>
      <c r="E6413" s="11" t="s">
        <v>9006</v>
      </c>
      <c r="F6413" s="6">
        <v>356302</v>
      </c>
      <c r="G6413" s="6" t="s">
        <v>2665</v>
      </c>
      <c r="H6413" s="16">
        <v>11650437.1</v>
      </c>
      <c r="I6413" s="12" t="s">
        <v>9007</v>
      </c>
      <c r="J6413" s="12" t="s">
        <v>8162</v>
      </c>
      <c r="K6413" s="15">
        <v>116.5</v>
      </c>
      <c r="L6413" s="13" t="s">
        <v>15</v>
      </c>
      <c r="M6413" s="7">
        <v>1</v>
      </c>
      <c r="N6413" s="17"/>
    </row>
    <row r="6414" spans="1:14" ht="110.25">
      <c r="A6414" s="6">
        <v>6412</v>
      </c>
      <c r="B6414" s="8" t="s">
        <v>8666</v>
      </c>
      <c r="C6414" s="9" t="s">
        <v>9008</v>
      </c>
      <c r="D6414" s="10" t="s">
        <v>9009</v>
      </c>
      <c r="E6414" s="11" t="s">
        <v>9010</v>
      </c>
      <c r="F6414" s="6">
        <v>356303</v>
      </c>
      <c r="G6414" s="6" t="s">
        <v>2665</v>
      </c>
      <c r="H6414" s="16">
        <v>11211735.65</v>
      </c>
      <c r="I6414" s="12" t="s">
        <v>9007</v>
      </c>
      <c r="J6414" s="12" t="s">
        <v>9011</v>
      </c>
      <c r="K6414" s="15">
        <v>0</v>
      </c>
      <c r="L6414" s="13" t="s">
        <v>15</v>
      </c>
      <c r="M6414" s="7">
        <v>1</v>
      </c>
      <c r="N6414" s="17"/>
    </row>
    <row r="6415" spans="1:14" ht="110.25">
      <c r="A6415" s="6">
        <v>6413</v>
      </c>
      <c r="B6415" s="8" t="s">
        <v>8666</v>
      </c>
      <c r="C6415" s="9" t="s">
        <v>9012</v>
      </c>
      <c r="D6415" s="10" t="s">
        <v>9013</v>
      </c>
      <c r="E6415" s="11" t="s">
        <v>9014</v>
      </c>
      <c r="F6415" s="6">
        <v>356304</v>
      </c>
      <c r="G6415" s="6" t="s">
        <v>2665</v>
      </c>
      <c r="H6415" s="16">
        <v>10923335.6</v>
      </c>
      <c r="I6415" s="12" t="s">
        <v>8808</v>
      </c>
      <c r="J6415" s="12" t="s">
        <v>9015</v>
      </c>
      <c r="K6415" s="15">
        <v>0</v>
      </c>
      <c r="L6415" s="13" t="s">
        <v>15</v>
      </c>
      <c r="M6415" s="7">
        <v>1</v>
      </c>
      <c r="N6415" s="17"/>
    </row>
    <row r="6416" spans="1:14" ht="110.25">
      <c r="A6416" s="6">
        <v>6414</v>
      </c>
      <c r="B6416" s="8" t="s">
        <v>8666</v>
      </c>
      <c r="C6416" s="9" t="s">
        <v>9016</v>
      </c>
      <c r="D6416" s="10" t="s">
        <v>9017</v>
      </c>
      <c r="E6416" s="11" t="s">
        <v>9018</v>
      </c>
      <c r="F6416" s="6">
        <v>338151</v>
      </c>
      <c r="G6416" s="6" t="s">
        <v>2665</v>
      </c>
      <c r="H6416" s="16">
        <v>29901639.879999999</v>
      </c>
      <c r="I6416" s="12">
        <v>43952</v>
      </c>
      <c r="J6416" s="12">
        <v>44501</v>
      </c>
      <c r="K6416" s="15">
        <v>0</v>
      </c>
      <c r="L6416" s="13" t="s">
        <v>15</v>
      </c>
      <c r="M6416" s="7">
        <v>1</v>
      </c>
      <c r="N6416" s="17"/>
    </row>
    <row r="6417" spans="1:14" ht="110.25">
      <c r="A6417" s="6">
        <v>6415</v>
      </c>
      <c r="B6417" s="8" t="s">
        <v>8666</v>
      </c>
      <c r="C6417" s="9" t="s">
        <v>9019</v>
      </c>
      <c r="D6417" s="10" t="s">
        <v>9020</v>
      </c>
      <c r="E6417" s="11" t="s">
        <v>9021</v>
      </c>
      <c r="F6417" s="6">
        <v>332996</v>
      </c>
      <c r="G6417" s="6" t="s">
        <v>2665</v>
      </c>
      <c r="H6417" s="16">
        <v>17573789.010000002</v>
      </c>
      <c r="I6417" s="12" t="s">
        <v>9022</v>
      </c>
      <c r="J6417" s="12" t="s">
        <v>1415</v>
      </c>
      <c r="K6417" s="15">
        <v>0</v>
      </c>
      <c r="L6417" s="13" t="s">
        <v>15</v>
      </c>
      <c r="M6417" s="7">
        <v>1</v>
      </c>
      <c r="N6417" s="17"/>
    </row>
    <row r="6418" spans="1:14" ht="110.25">
      <c r="A6418" s="6">
        <v>6416</v>
      </c>
      <c r="B6418" s="8" t="s">
        <v>8666</v>
      </c>
      <c r="C6418" s="9" t="s">
        <v>9019</v>
      </c>
      <c r="D6418" s="10" t="s">
        <v>9020</v>
      </c>
      <c r="E6418" s="11" t="s">
        <v>9023</v>
      </c>
      <c r="F6418" s="6">
        <v>332995</v>
      </c>
      <c r="G6418" s="6" t="s">
        <v>2665</v>
      </c>
      <c r="H6418" s="16">
        <v>25736260.039999999</v>
      </c>
      <c r="I6418" s="12" t="s">
        <v>8646</v>
      </c>
      <c r="J6418" s="12" t="s">
        <v>9024</v>
      </c>
      <c r="K6418" s="15">
        <v>111.23</v>
      </c>
      <c r="L6418" s="13" t="s">
        <v>15</v>
      </c>
      <c r="M6418" s="7">
        <v>1</v>
      </c>
      <c r="N6418" s="17"/>
    </row>
    <row r="6419" spans="1:14" ht="94.5">
      <c r="A6419" s="6">
        <v>6417</v>
      </c>
      <c r="B6419" s="8" t="s">
        <v>8666</v>
      </c>
      <c r="C6419" s="9" t="s">
        <v>9025</v>
      </c>
      <c r="D6419" s="10" t="s">
        <v>9026</v>
      </c>
      <c r="E6419" s="11" t="s">
        <v>9027</v>
      </c>
      <c r="F6419" s="6">
        <v>376686</v>
      </c>
      <c r="G6419" s="6" t="s">
        <v>2665</v>
      </c>
      <c r="H6419" s="16">
        <v>12532031.4</v>
      </c>
      <c r="I6419" s="12">
        <v>44075</v>
      </c>
      <c r="J6419" s="12" t="s">
        <v>9028</v>
      </c>
      <c r="K6419" s="15">
        <v>0</v>
      </c>
      <c r="L6419" s="13" t="s">
        <v>15</v>
      </c>
      <c r="M6419" s="7">
        <v>1</v>
      </c>
      <c r="N6419" s="17"/>
    </row>
    <row r="6420" spans="1:14" ht="78.75">
      <c r="A6420" s="6">
        <v>6418</v>
      </c>
      <c r="B6420" s="8" t="s">
        <v>8666</v>
      </c>
      <c r="C6420" s="9" t="s">
        <v>9029</v>
      </c>
      <c r="D6420" s="10" t="s">
        <v>8668</v>
      </c>
      <c r="E6420" s="11" t="s">
        <v>9030</v>
      </c>
      <c r="F6420" s="6">
        <v>368725</v>
      </c>
      <c r="G6420" s="6" t="s">
        <v>2665</v>
      </c>
      <c r="H6420" s="16">
        <v>36498049.640000001</v>
      </c>
      <c r="I6420" s="12" t="s">
        <v>9031</v>
      </c>
      <c r="J6420" s="12">
        <v>44470</v>
      </c>
      <c r="K6420" s="15">
        <v>0</v>
      </c>
      <c r="L6420" s="13" t="s">
        <v>15</v>
      </c>
      <c r="M6420" s="7">
        <v>1</v>
      </c>
      <c r="N6420" s="17"/>
    </row>
    <row r="6421" spans="1:14" ht="78.75">
      <c r="A6421" s="6">
        <v>6419</v>
      </c>
      <c r="B6421" s="8" t="s">
        <v>8666</v>
      </c>
      <c r="C6421" s="9" t="s">
        <v>8672</v>
      </c>
      <c r="D6421" s="10" t="s">
        <v>8668</v>
      </c>
      <c r="E6421" s="11" t="s">
        <v>9032</v>
      </c>
      <c r="F6421" s="6">
        <v>368786</v>
      </c>
      <c r="G6421" s="6" t="s">
        <v>2665</v>
      </c>
      <c r="H6421" s="16">
        <v>34363877.210000001</v>
      </c>
      <c r="I6421" s="12" t="s">
        <v>9031</v>
      </c>
      <c r="J6421" s="12">
        <v>44470</v>
      </c>
      <c r="K6421" s="15">
        <v>0</v>
      </c>
      <c r="L6421" s="13" t="s">
        <v>15</v>
      </c>
      <c r="M6421" s="7">
        <v>1</v>
      </c>
      <c r="N6421" s="17"/>
    </row>
    <row r="6422" spans="1:14" ht="78.75">
      <c r="A6422" s="6">
        <v>6420</v>
      </c>
      <c r="B6422" s="8" t="s">
        <v>8666</v>
      </c>
      <c r="C6422" s="9" t="s">
        <v>9033</v>
      </c>
      <c r="D6422" s="10" t="s">
        <v>9034</v>
      </c>
      <c r="E6422" s="11" t="s">
        <v>9035</v>
      </c>
      <c r="F6422" s="6">
        <v>370335</v>
      </c>
      <c r="G6422" s="6" t="s">
        <v>2665</v>
      </c>
      <c r="H6422" s="16">
        <v>19657439.739999998</v>
      </c>
      <c r="I6422" s="12" t="s">
        <v>9031</v>
      </c>
      <c r="J6422" s="12" t="s">
        <v>6094</v>
      </c>
      <c r="K6422" s="15">
        <v>0</v>
      </c>
      <c r="L6422" s="13" t="s">
        <v>14</v>
      </c>
      <c r="M6422" s="7">
        <v>1</v>
      </c>
      <c r="N6422" s="17"/>
    </row>
    <row r="6423" spans="1:14" ht="78.75">
      <c r="A6423" s="6">
        <v>6421</v>
      </c>
      <c r="B6423" s="8" t="s">
        <v>8666</v>
      </c>
      <c r="C6423" s="9" t="s">
        <v>8710</v>
      </c>
      <c r="D6423" s="10" t="s">
        <v>8711</v>
      </c>
      <c r="E6423" s="11" t="s">
        <v>9035</v>
      </c>
      <c r="F6423" s="6">
        <v>370335</v>
      </c>
      <c r="G6423" s="6" t="s">
        <v>2665</v>
      </c>
      <c r="H6423" s="16">
        <v>19657439.739999998</v>
      </c>
      <c r="I6423" s="12" t="s">
        <v>9031</v>
      </c>
      <c r="J6423" s="12" t="s">
        <v>6094</v>
      </c>
      <c r="K6423" s="15">
        <v>0</v>
      </c>
      <c r="L6423" s="13" t="s">
        <v>14</v>
      </c>
      <c r="M6423" s="7">
        <v>0.51</v>
      </c>
      <c r="N6423" s="17"/>
    </row>
    <row r="6424" spans="1:14" ht="78.75">
      <c r="A6424" s="6">
        <v>6422</v>
      </c>
      <c r="B6424" s="8" t="s">
        <v>8666</v>
      </c>
      <c r="C6424" s="9" t="s">
        <v>8719</v>
      </c>
      <c r="D6424" s="10" t="s">
        <v>8813</v>
      </c>
      <c r="E6424" s="11" t="s">
        <v>9035</v>
      </c>
      <c r="F6424" s="6">
        <v>370335</v>
      </c>
      <c r="G6424" s="6" t="s">
        <v>2665</v>
      </c>
      <c r="H6424" s="16">
        <v>19657439.739999998</v>
      </c>
      <c r="I6424" s="12" t="s">
        <v>9031</v>
      </c>
      <c r="J6424" s="12" t="s">
        <v>6094</v>
      </c>
      <c r="K6424" s="15">
        <v>0</v>
      </c>
      <c r="L6424" s="13" t="s">
        <v>14</v>
      </c>
      <c r="M6424" s="7">
        <v>0.49</v>
      </c>
      <c r="N6424" s="17"/>
    </row>
    <row r="6425" spans="1:14" ht="110.25">
      <c r="A6425" s="6">
        <v>6423</v>
      </c>
      <c r="B6425" s="8" t="s">
        <v>8666</v>
      </c>
      <c r="C6425" s="9" t="s">
        <v>8888</v>
      </c>
      <c r="D6425" s="10" t="s">
        <v>9036</v>
      </c>
      <c r="E6425" s="11" t="s">
        <v>9037</v>
      </c>
      <c r="F6425" s="6">
        <v>383045</v>
      </c>
      <c r="G6425" s="6" t="s">
        <v>2665</v>
      </c>
      <c r="H6425" s="16">
        <v>32800000</v>
      </c>
      <c r="I6425" s="12" t="s">
        <v>9038</v>
      </c>
      <c r="J6425" s="12" t="s">
        <v>9039</v>
      </c>
      <c r="K6425" s="15">
        <v>0</v>
      </c>
      <c r="L6425" s="13" t="s">
        <v>15</v>
      </c>
      <c r="M6425" s="7">
        <v>1</v>
      </c>
      <c r="N6425" s="17"/>
    </row>
    <row r="6426" spans="1:14" ht="78.75">
      <c r="A6426" s="6">
        <v>6424</v>
      </c>
      <c r="B6426" s="8" t="s">
        <v>8666</v>
      </c>
      <c r="C6426" s="9" t="s">
        <v>8888</v>
      </c>
      <c r="D6426" s="10" t="s">
        <v>8850</v>
      </c>
      <c r="E6426" s="11" t="s">
        <v>9040</v>
      </c>
      <c r="F6426" s="6">
        <v>388831</v>
      </c>
      <c r="G6426" s="6" t="s">
        <v>2665</v>
      </c>
      <c r="H6426" s="16">
        <v>22790000.048</v>
      </c>
      <c r="I6426" s="12" t="s">
        <v>9038</v>
      </c>
      <c r="J6426" s="12" t="s">
        <v>9039</v>
      </c>
      <c r="K6426" s="15">
        <v>0</v>
      </c>
      <c r="L6426" s="13" t="s">
        <v>15</v>
      </c>
      <c r="M6426" s="7">
        <v>1</v>
      </c>
      <c r="N6426" s="17"/>
    </row>
    <row r="6427" spans="1:14" ht="110.25">
      <c r="A6427" s="6">
        <v>6425</v>
      </c>
      <c r="B6427" s="8" t="s">
        <v>8666</v>
      </c>
      <c r="C6427" s="9" t="s">
        <v>9041</v>
      </c>
      <c r="D6427" s="10" t="s">
        <v>8967</v>
      </c>
      <c r="E6427" s="11" t="s">
        <v>9042</v>
      </c>
      <c r="F6427" s="6">
        <v>435632</v>
      </c>
      <c r="G6427" s="6" t="s">
        <v>2665</v>
      </c>
      <c r="H6427" s="16">
        <v>20960907.186000001</v>
      </c>
      <c r="I6427" s="12" t="s">
        <v>4528</v>
      </c>
      <c r="J6427" s="12" t="s">
        <v>8969</v>
      </c>
      <c r="K6427" s="15">
        <v>0</v>
      </c>
      <c r="L6427" s="13" t="s">
        <v>14</v>
      </c>
      <c r="M6427" s="7">
        <v>1</v>
      </c>
      <c r="N6427" s="17"/>
    </row>
    <row r="6428" spans="1:14" ht="110.25">
      <c r="A6428" s="6">
        <v>6426</v>
      </c>
      <c r="B6428" s="8" t="s">
        <v>8666</v>
      </c>
      <c r="C6428" s="9" t="s">
        <v>9043</v>
      </c>
      <c r="D6428" s="10" t="s">
        <v>8668</v>
      </c>
      <c r="E6428" s="11" t="s">
        <v>9042</v>
      </c>
      <c r="F6428" s="6">
        <v>435632</v>
      </c>
      <c r="G6428" s="6" t="s">
        <v>2665</v>
      </c>
      <c r="H6428" s="16">
        <v>20960907.186000001</v>
      </c>
      <c r="I6428" s="12" t="s">
        <v>4528</v>
      </c>
      <c r="J6428" s="12" t="s">
        <v>8969</v>
      </c>
      <c r="K6428" s="15">
        <v>0</v>
      </c>
      <c r="L6428" s="13" t="s">
        <v>14</v>
      </c>
      <c r="M6428" s="7">
        <v>0.6</v>
      </c>
      <c r="N6428" s="17"/>
    </row>
    <row r="6429" spans="1:14" ht="110.25">
      <c r="A6429" s="6">
        <v>6427</v>
      </c>
      <c r="B6429" s="8" t="s">
        <v>8666</v>
      </c>
      <c r="C6429" s="9" t="s">
        <v>8971</v>
      </c>
      <c r="D6429" s="10" t="s">
        <v>8972</v>
      </c>
      <c r="E6429" s="11" t="s">
        <v>9042</v>
      </c>
      <c r="F6429" s="6">
        <v>435632</v>
      </c>
      <c r="G6429" s="6" t="s">
        <v>2665</v>
      </c>
      <c r="H6429" s="16">
        <v>20960907.186000001</v>
      </c>
      <c r="I6429" s="12" t="s">
        <v>4528</v>
      </c>
      <c r="J6429" s="12" t="s">
        <v>8969</v>
      </c>
      <c r="K6429" s="15">
        <v>0</v>
      </c>
      <c r="L6429" s="13" t="s">
        <v>14</v>
      </c>
      <c r="M6429" s="7">
        <v>0.4</v>
      </c>
      <c r="N6429" s="17"/>
    </row>
    <row r="6430" spans="1:14" ht="78.75">
      <c r="A6430" s="6">
        <v>6428</v>
      </c>
      <c r="B6430" s="8" t="s">
        <v>8666</v>
      </c>
      <c r="C6430" s="9" t="s">
        <v>8671</v>
      </c>
      <c r="D6430" s="10" t="s">
        <v>9044</v>
      </c>
      <c r="E6430" s="11" t="s">
        <v>9045</v>
      </c>
      <c r="F6430" s="6">
        <v>317089</v>
      </c>
      <c r="G6430" s="6" t="s">
        <v>2665</v>
      </c>
      <c r="H6430" s="16">
        <v>6873889.3499999996</v>
      </c>
      <c r="I6430" s="12">
        <v>44019</v>
      </c>
      <c r="J6430" s="12">
        <v>44233</v>
      </c>
      <c r="K6430" s="15">
        <v>0</v>
      </c>
      <c r="L6430" s="13" t="s">
        <v>15</v>
      </c>
      <c r="M6430" s="7">
        <v>1</v>
      </c>
      <c r="N6430" s="17"/>
    </row>
    <row r="6431" spans="1:14" ht="141.75">
      <c r="A6431" s="6">
        <v>6429</v>
      </c>
      <c r="B6431" s="8" t="s">
        <v>8666</v>
      </c>
      <c r="C6431" s="9" t="s">
        <v>9046</v>
      </c>
      <c r="D6431" s="10" t="s">
        <v>9047</v>
      </c>
      <c r="E6431" s="11" t="s">
        <v>9048</v>
      </c>
      <c r="F6431" s="6">
        <v>455479</v>
      </c>
      <c r="G6431" s="6" t="s">
        <v>2665</v>
      </c>
      <c r="H6431" s="16">
        <v>6873889.3499999996</v>
      </c>
      <c r="I6431" s="12">
        <v>44019</v>
      </c>
      <c r="J6431" s="12">
        <v>44233</v>
      </c>
      <c r="K6431" s="15">
        <v>0</v>
      </c>
      <c r="L6431" s="13" t="s">
        <v>15</v>
      </c>
      <c r="M6431" s="7">
        <v>1</v>
      </c>
      <c r="N6431" s="17"/>
    </row>
    <row r="6432" spans="1:14" ht="141.75">
      <c r="A6432" s="6">
        <v>6430</v>
      </c>
      <c r="B6432" s="8" t="s">
        <v>8666</v>
      </c>
      <c r="C6432" s="9" t="s">
        <v>9049</v>
      </c>
      <c r="D6432" s="10" t="s">
        <v>9050</v>
      </c>
      <c r="E6432" s="11" t="s">
        <v>9051</v>
      </c>
      <c r="F6432" s="6">
        <v>319354</v>
      </c>
      <c r="G6432" s="6" t="s">
        <v>1493</v>
      </c>
      <c r="H6432" s="16">
        <v>1408177.4</v>
      </c>
      <c r="I6432" s="12" t="s">
        <v>9052</v>
      </c>
      <c r="J6432" s="12" t="s">
        <v>9053</v>
      </c>
      <c r="K6432" s="15">
        <v>910202</v>
      </c>
      <c r="L6432" s="13" t="s">
        <v>15</v>
      </c>
      <c r="M6432" s="7">
        <v>1</v>
      </c>
      <c r="N6432" s="17"/>
    </row>
    <row r="6433" spans="1:14" ht="220.5">
      <c r="A6433" s="6">
        <v>6431</v>
      </c>
      <c r="B6433" s="8" t="s">
        <v>8666</v>
      </c>
      <c r="C6433" s="9" t="s">
        <v>9054</v>
      </c>
      <c r="D6433" s="10" t="s">
        <v>8817</v>
      </c>
      <c r="E6433" s="11" t="s">
        <v>9055</v>
      </c>
      <c r="F6433" s="6">
        <v>319355</v>
      </c>
      <c r="G6433" s="6" t="s">
        <v>1493</v>
      </c>
      <c r="H6433" s="16">
        <v>3858706.2</v>
      </c>
      <c r="I6433" s="12" t="s">
        <v>9052</v>
      </c>
      <c r="J6433" s="12" t="s">
        <v>9053</v>
      </c>
      <c r="K6433" s="15">
        <v>0</v>
      </c>
      <c r="L6433" s="13" t="s">
        <v>15</v>
      </c>
      <c r="M6433" s="7">
        <v>1</v>
      </c>
      <c r="N6433" s="17"/>
    </row>
    <row r="6434" spans="1:14" ht="330.75">
      <c r="A6434" s="6">
        <v>6432</v>
      </c>
      <c r="B6434" s="8" t="s">
        <v>8666</v>
      </c>
      <c r="C6434" s="9" t="s">
        <v>9056</v>
      </c>
      <c r="D6434" s="10" t="s">
        <v>8908</v>
      </c>
      <c r="E6434" s="11" t="s">
        <v>9057</v>
      </c>
      <c r="F6434" s="6">
        <v>334885</v>
      </c>
      <c r="G6434" s="6" t="s">
        <v>1493</v>
      </c>
      <c r="H6434" s="16">
        <v>5021483.4000000004</v>
      </c>
      <c r="I6434" s="12">
        <v>43808</v>
      </c>
      <c r="J6434" s="12" t="s">
        <v>9058</v>
      </c>
      <c r="K6434" s="15">
        <v>3843353</v>
      </c>
      <c r="L6434" s="13" t="s">
        <v>15</v>
      </c>
      <c r="M6434" s="7">
        <v>1</v>
      </c>
      <c r="N6434" s="17"/>
    </row>
    <row r="6435" spans="1:14" ht="267.75">
      <c r="A6435" s="6">
        <v>6433</v>
      </c>
      <c r="B6435" s="8" t="s">
        <v>8666</v>
      </c>
      <c r="C6435" s="9" t="s">
        <v>9059</v>
      </c>
      <c r="D6435" s="10" t="s">
        <v>9060</v>
      </c>
      <c r="E6435" s="11" t="s">
        <v>9061</v>
      </c>
      <c r="F6435" s="6">
        <v>365636</v>
      </c>
      <c r="G6435" s="6" t="s">
        <v>1493</v>
      </c>
      <c r="H6435" s="16">
        <v>6468704.8499999996</v>
      </c>
      <c r="I6435" s="12">
        <v>43862</v>
      </c>
      <c r="J6435" s="12" t="s">
        <v>9062</v>
      </c>
      <c r="K6435" s="15">
        <v>494958</v>
      </c>
      <c r="L6435" s="13" t="s">
        <v>15</v>
      </c>
      <c r="M6435" s="7">
        <v>1</v>
      </c>
      <c r="N6435" s="17"/>
    </row>
    <row r="6436" spans="1:14" ht="78.75">
      <c r="A6436" s="6">
        <v>6434</v>
      </c>
      <c r="B6436" s="8" t="s">
        <v>8666</v>
      </c>
      <c r="C6436" s="9" t="s">
        <v>9063</v>
      </c>
      <c r="D6436" s="10" t="s">
        <v>8810</v>
      </c>
      <c r="E6436" s="11" t="s">
        <v>9064</v>
      </c>
      <c r="F6436" s="6">
        <v>380815</v>
      </c>
      <c r="G6436" s="6" t="s">
        <v>1493</v>
      </c>
      <c r="H6436" s="16" t="s">
        <v>9065</v>
      </c>
      <c r="I6436" s="12" t="s">
        <v>9066</v>
      </c>
      <c r="J6436" s="12" t="s">
        <v>9067</v>
      </c>
      <c r="K6436" s="15">
        <v>449200</v>
      </c>
      <c r="L6436" s="13" t="s">
        <v>15</v>
      </c>
      <c r="M6436" s="7">
        <v>1</v>
      </c>
      <c r="N6436" s="17"/>
    </row>
    <row r="6437" spans="1:14" ht="110.25">
      <c r="A6437" s="6">
        <v>6435</v>
      </c>
      <c r="B6437" s="8" t="s">
        <v>8666</v>
      </c>
      <c r="C6437" s="9" t="s">
        <v>9068</v>
      </c>
      <c r="D6437" s="10" t="s">
        <v>9069</v>
      </c>
      <c r="E6437" s="11" t="s">
        <v>9070</v>
      </c>
      <c r="F6437" s="6">
        <v>422594</v>
      </c>
      <c r="G6437" s="6" t="s">
        <v>1493</v>
      </c>
      <c r="H6437" s="16">
        <v>1190034.6000000001</v>
      </c>
      <c r="I6437" s="12" t="s">
        <v>9071</v>
      </c>
      <c r="J6437" s="12">
        <v>44534</v>
      </c>
      <c r="K6437" s="15">
        <v>0</v>
      </c>
      <c r="L6437" s="13" t="s">
        <v>15</v>
      </c>
      <c r="M6437" s="7">
        <v>1</v>
      </c>
      <c r="N6437" s="17"/>
    </row>
    <row r="6438" spans="1:14" ht="63">
      <c r="A6438" s="6">
        <v>6436</v>
      </c>
      <c r="B6438" s="8" t="s">
        <v>8666</v>
      </c>
      <c r="C6438" s="9" t="s">
        <v>9072</v>
      </c>
      <c r="D6438" s="10" t="s">
        <v>9073</v>
      </c>
      <c r="E6438" s="11" t="s">
        <v>9074</v>
      </c>
      <c r="F6438" s="6">
        <v>309303</v>
      </c>
      <c r="G6438" s="6" t="s">
        <v>9075</v>
      </c>
      <c r="H6438" s="16">
        <v>1190034.6000000001</v>
      </c>
      <c r="I6438" s="12" t="s">
        <v>9071</v>
      </c>
      <c r="J6438" s="12">
        <v>44534</v>
      </c>
      <c r="K6438" s="15">
        <v>0</v>
      </c>
      <c r="L6438" s="13" t="s">
        <v>15</v>
      </c>
      <c r="M6438" s="7">
        <v>1</v>
      </c>
      <c r="N6438" s="17"/>
    </row>
    <row r="6439" spans="1:14" ht="94.5">
      <c r="A6439" s="6">
        <v>6437</v>
      </c>
      <c r="B6439" s="8" t="s">
        <v>8666</v>
      </c>
      <c r="C6439" s="9" t="s">
        <v>9076</v>
      </c>
      <c r="D6439" s="10" t="s">
        <v>9077</v>
      </c>
      <c r="E6439" s="11" t="s">
        <v>9078</v>
      </c>
      <c r="F6439" s="6">
        <v>405824</v>
      </c>
      <c r="G6439" s="6" t="s">
        <v>9075</v>
      </c>
      <c r="H6439" s="16">
        <v>10740462.5</v>
      </c>
      <c r="I6439" s="12" t="s">
        <v>9079</v>
      </c>
      <c r="J6439" s="12" t="s">
        <v>9080</v>
      </c>
      <c r="K6439" s="15">
        <v>0</v>
      </c>
      <c r="L6439" s="13" t="s">
        <v>15</v>
      </c>
      <c r="M6439" s="7">
        <v>1</v>
      </c>
      <c r="N6439" s="17"/>
    </row>
    <row r="6440" spans="1:14" ht="94.5">
      <c r="A6440" s="6">
        <v>6438</v>
      </c>
      <c r="B6440" s="8" t="s">
        <v>8666</v>
      </c>
      <c r="C6440" s="9" t="s">
        <v>9081</v>
      </c>
      <c r="D6440" s="10" t="s">
        <v>9082</v>
      </c>
      <c r="E6440" s="11" t="s">
        <v>9083</v>
      </c>
      <c r="F6440" s="6">
        <v>414831</v>
      </c>
      <c r="G6440" s="6" t="s">
        <v>9075</v>
      </c>
      <c r="H6440" s="16">
        <v>11339360.550000001</v>
      </c>
      <c r="I6440" s="12" t="s">
        <v>8898</v>
      </c>
      <c r="J6440" s="12" t="s">
        <v>703</v>
      </c>
      <c r="K6440" s="15">
        <v>0</v>
      </c>
      <c r="L6440" s="13" t="s">
        <v>15</v>
      </c>
      <c r="M6440" s="7">
        <v>1</v>
      </c>
      <c r="N6440" s="17"/>
    </row>
    <row r="6441" spans="1:14" ht="94.5">
      <c r="A6441" s="6">
        <v>6439</v>
      </c>
      <c r="B6441" s="8" t="s">
        <v>8666</v>
      </c>
      <c r="C6441" s="9" t="s">
        <v>9084</v>
      </c>
      <c r="D6441" s="10" t="s">
        <v>9085</v>
      </c>
      <c r="E6441" s="11" t="s">
        <v>9086</v>
      </c>
      <c r="F6441" s="6">
        <v>414832</v>
      </c>
      <c r="G6441" s="6" t="s">
        <v>9075</v>
      </c>
      <c r="H6441" s="16">
        <v>12989309.15</v>
      </c>
      <c r="I6441" s="12" t="s">
        <v>8898</v>
      </c>
      <c r="J6441" s="12" t="s">
        <v>9087</v>
      </c>
      <c r="K6441" s="15">
        <v>0</v>
      </c>
      <c r="L6441" s="13" t="s">
        <v>15</v>
      </c>
      <c r="M6441" s="7">
        <v>1</v>
      </c>
      <c r="N6441" s="17"/>
    </row>
    <row r="6442" spans="1:14" ht="78.75">
      <c r="A6442" s="6">
        <v>6440</v>
      </c>
      <c r="B6442" s="8" t="s">
        <v>8666</v>
      </c>
      <c r="C6442" s="9" t="s">
        <v>9088</v>
      </c>
      <c r="D6442" s="10" t="s">
        <v>9089</v>
      </c>
      <c r="E6442" s="11" t="s">
        <v>9090</v>
      </c>
      <c r="F6442" s="6">
        <v>414833</v>
      </c>
      <c r="G6442" s="6" t="s">
        <v>9075</v>
      </c>
      <c r="H6442" s="16">
        <v>9872230.9000000004</v>
      </c>
      <c r="I6442" s="12" t="s">
        <v>8898</v>
      </c>
      <c r="J6442" s="12" t="s">
        <v>9091</v>
      </c>
      <c r="K6442" s="15">
        <v>0</v>
      </c>
      <c r="L6442" s="13" t="s">
        <v>15</v>
      </c>
      <c r="M6442" s="7">
        <v>1</v>
      </c>
      <c r="N6442" s="17"/>
    </row>
    <row r="6443" spans="1:14" ht="78.75">
      <c r="A6443" s="6">
        <v>6441</v>
      </c>
      <c r="B6443" s="8" t="s">
        <v>8666</v>
      </c>
      <c r="C6443" s="9" t="s">
        <v>9092</v>
      </c>
      <c r="D6443" s="10" t="s">
        <v>9093</v>
      </c>
      <c r="E6443" s="11" t="s">
        <v>9094</v>
      </c>
      <c r="F6443" s="6">
        <v>343533</v>
      </c>
      <c r="G6443" s="6" t="s">
        <v>3293</v>
      </c>
      <c r="H6443" s="16">
        <v>9872230.9000000004</v>
      </c>
      <c r="I6443" s="12" t="s">
        <v>8898</v>
      </c>
      <c r="J6443" s="12" t="s">
        <v>9091</v>
      </c>
      <c r="K6443" s="15">
        <v>0</v>
      </c>
      <c r="L6443" s="13" t="s">
        <v>15</v>
      </c>
      <c r="M6443" s="7">
        <v>1</v>
      </c>
      <c r="N6443" s="17"/>
    </row>
    <row r="6444" spans="1:14" ht="78.75">
      <c r="A6444" s="6">
        <v>6442</v>
      </c>
      <c r="B6444" s="8" t="s">
        <v>8666</v>
      </c>
      <c r="C6444" s="9" t="s">
        <v>9095</v>
      </c>
      <c r="D6444" s="10" t="s">
        <v>9096</v>
      </c>
      <c r="E6444" s="11" t="s">
        <v>9097</v>
      </c>
      <c r="F6444" s="6">
        <v>414829</v>
      </c>
      <c r="G6444" s="6" t="s">
        <v>3293</v>
      </c>
      <c r="H6444" s="16">
        <v>3324993</v>
      </c>
      <c r="I6444" s="12" t="s">
        <v>6433</v>
      </c>
      <c r="J6444" s="12" t="s">
        <v>6609</v>
      </c>
      <c r="K6444" s="15">
        <v>0</v>
      </c>
      <c r="L6444" s="13" t="s">
        <v>15</v>
      </c>
      <c r="M6444" s="7">
        <v>1</v>
      </c>
      <c r="N6444" s="17"/>
    </row>
    <row r="6445" spans="1:14" ht="78.75">
      <c r="A6445" s="6">
        <v>6443</v>
      </c>
      <c r="B6445" s="8" t="s">
        <v>8666</v>
      </c>
      <c r="C6445" s="9" t="s">
        <v>9098</v>
      </c>
      <c r="D6445" s="10" t="s">
        <v>8972</v>
      </c>
      <c r="E6445" s="11" t="s">
        <v>9099</v>
      </c>
      <c r="F6445" s="6">
        <v>361855</v>
      </c>
      <c r="G6445" s="6" t="s">
        <v>873</v>
      </c>
      <c r="H6445" s="16">
        <v>3324993.35</v>
      </c>
      <c r="I6445" s="12" t="s">
        <v>9100</v>
      </c>
      <c r="J6445" s="12" t="s">
        <v>9101</v>
      </c>
      <c r="K6445" s="15">
        <v>0</v>
      </c>
      <c r="L6445" s="13" t="s">
        <v>15</v>
      </c>
      <c r="M6445" s="7">
        <v>1</v>
      </c>
      <c r="N6445" s="17"/>
    </row>
    <row r="6446" spans="1:14" ht="94.5">
      <c r="A6446" s="6">
        <v>6444</v>
      </c>
      <c r="B6446" s="8" t="s">
        <v>8666</v>
      </c>
      <c r="C6446" s="9" t="s">
        <v>9102</v>
      </c>
      <c r="D6446" s="10" t="s">
        <v>9103</v>
      </c>
      <c r="E6446" s="11" t="s">
        <v>9104</v>
      </c>
      <c r="F6446" s="6">
        <v>361856</v>
      </c>
      <c r="G6446" s="6" t="s">
        <v>873</v>
      </c>
      <c r="H6446" s="16">
        <v>11774300</v>
      </c>
      <c r="I6446" s="12" t="s">
        <v>9105</v>
      </c>
      <c r="J6446" s="12" t="s">
        <v>6438</v>
      </c>
      <c r="K6446" s="15">
        <v>0</v>
      </c>
      <c r="L6446" s="13" t="s">
        <v>15</v>
      </c>
      <c r="M6446" s="7">
        <v>1</v>
      </c>
      <c r="N6446" s="17"/>
    </row>
    <row r="6447" spans="1:14" ht="94.5">
      <c r="A6447" s="6">
        <v>6445</v>
      </c>
      <c r="B6447" s="8" t="s">
        <v>8666</v>
      </c>
      <c r="C6447" s="9" t="s">
        <v>9106</v>
      </c>
      <c r="D6447" s="10" t="s">
        <v>9036</v>
      </c>
      <c r="E6447" s="11" t="s">
        <v>9107</v>
      </c>
      <c r="F6447" s="6">
        <v>361857</v>
      </c>
      <c r="G6447" s="6" t="s">
        <v>873</v>
      </c>
      <c r="H6447" s="16">
        <v>12694850</v>
      </c>
      <c r="I6447" s="12" t="s">
        <v>9105</v>
      </c>
      <c r="J6447" s="12" t="s">
        <v>1453</v>
      </c>
      <c r="K6447" s="15">
        <v>0</v>
      </c>
      <c r="L6447" s="13" t="s">
        <v>15</v>
      </c>
      <c r="M6447" s="7">
        <v>1</v>
      </c>
      <c r="N6447" s="17"/>
    </row>
    <row r="6448" spans="1:14" ht="94.5">
      <c r="A6448" s="6">
        <v>6446</v>
      </c>
      <c r="B6448" s="8" t="s">
        <v>8666</v>
      </c>
      <c r="C6448" s="9" t="s">
        <v>9108</v>
      </c>
      <c r="D6448" s="10" t="s">
        <v>375</v>
      </c>
      <c r="E6448" s="11" t="s">
        <v>9109</v>
      </c>
      <c r="F6448" s="6">
        <v>361858</v>
      </c>
      <c r="G6448" s="6" t="s">
        <v>873</v>
      </c>
      <c r="H6448" s="16">
        <v>12763250</v>
      </c>
      <c r="I6448" s="12" t="s">
        <v>9105</v>
      </c>
      <c r="J6448" s="12" t="s">
        <v>9101</v>
      </c>
      <c r="K6448" s="15">
        <v>0</v>
      </c>
      <c r="L6448" s="13" t="s">
        <v>15</v>
      </c>
      <c r="M6448" s="7">
        <v>1</v>
      </c>
      <c r="N6448" s="17"/>
    </row>
    <row r="6449" spans="1:14" ht="63">
      <c r="A6449" s="6">
        <v>6447</v>
      </c>
      <c r="B6449" s="8" t="s">
        <v>8666</v>
      </c>
      <c r="C6449" s="9" t="s">
        <v>9110</v>
      </c>
      <c r="D6449" s="10" t="s">
        <v>8995</v>
      </c>
      <c r="E6449" s="11" t="s">
        <v>9111</v>
      </c>
      <c r="F6449" s="6">
        <v>378475</v>
      </c>
      <c r="G6449" s="6" t="s">
        <v>873</v>
      </c>
      <c r="H6449" s="16">
        <v>12541900</v>
      </c>
      <c r="I6449" s="12" t="s">
        <v>9105</v>
      </c>
      <c r="J6449" s="12" t="s">
        <v>8661</v>
      </c>
      <c r="K6449" s="15">
        <v>0</v>
      </c>
      <c r="L6449" s="13" t="s">
        <v>15</v>
      </c>
      <c r="M6449" s="7">
        <v>1</v>
      </c>
      <c r="N6449" s="17"/>
    </row>
    <row r="6450" spans="1:14" ht="78.75">
      <c r="A6450" s="6">
        <v>6448</v>
      </c>
      <c r="B6450" s="8" t="s">
        <v>8666</v>
      </c>
      <c r="C6450" s="9" t="s">
        <v>9112</v>
      </c>
      <c r="D6450" s="10" t="s">
        <v>8668</v>
      </c>
      <c r="E6450" s="11" t="s">
        <v>9113</v>
      </c>
      <c r="F6450" s="6">
        <v>378476</v>
      </c>
      <c r="G6450" s="6" t="s">
        <v>873</v>
      </c>
      <c r="H6450" s="16">
        <v>1424620</v>
      </c>
      <c r="I6450" s="12" t="s">
        <v>9114</v>
      </c>
      <c r="J6450" s="12" t="s">
        <v>9115</v>
      </c>
      <c r="K6450" s="15">
        <v>0</v>
      </c>
      <c r="L6450" s="13" t="s">
        <v>15</v>
      </c>
      <c r="M6450" s="7">
        <v>1</v>
      </c>
      <c r="N6450" s="17"/>
    </row>
    <row r="6451" spans="1:14" ht="63">
      <c r="A6451" s="6">
        <v>6449</v>
      </c>
      <c r="B6451" s="8" t="s">
        <v>8666</v>
      </c>
      <c r="C6451" s="9" t="s">
        <v>9116</v>
      </c>
      <c r="D6451" s="10" t="s">
        <v>9117</v>
      </c>
      <c r="E6451" s="11" t="s">
        <v>9118</v>
      </c>
      <c r="F6451" s="6">
        <v>378477</v>
      </c>
      <c r="G6451" s="6" t="s">
        <v>873</v>
      </c>
      <c r="H6451" s="16">
        <v>6574000</v>
      </c>
      <c r="I6451" s="12" t="s">
        <v>674</v>
      </c>
      <c r="J6451" s="12">
        <v>43873</v>
      </c>
      <c r="K6451" s="15">
        <v>0</v>
      </c>
      <c r="L6451" s="13" t="s">
        <v>15</v>
      </c>
      <c r="M6451" s="7">
        <v>1</v>
      </c>
      <c r="N6451" s="17"/>
    </row>
    <row r="6452" spans="1:14" ht="78.75">
      <c r="A6452" s="6">
        <v>6450</v>
      </c>
      <c r="B6452" s="8" t="s">
        <v>8666</v>
      </c>
      <c r="C6452" s="9" t="s">
        <v>9119</v>
      </c>
      <c r="D6452" s="10" t="s">
        <v>9120</v>
      </c>
      <c r="E6452" s="11" t="s">
        <v>9121</v>
      </c>
      <c r="F6452" s="6">
        <v>390674</v>
      </c>
      <c r="G6452" s="6" t="s">
        <v>873</v>
      </c>
      <c r="H6452" s="16">
        <v>13141350</v>
      </c>
      <c r="I6452" s="12" t="s">
        <v>8602</v>
      </c>
      <c r="J6452" s="12" t="s">
        <v>8857</v>
      </c>
      <c r="K6452" s="15">
        <v>0</v>
      </c>
      <c r="L6452" s="13" t="s">
        <v>15</v>
      </c>
      <c r="M6452" s="7">
        <v>1</v>
      </c>
      <c r="N6452" s="17"/>
    </row>
    <row r="6453" spans="1:14" ht="78.75">
      <c r="A6453" s="6">
        <v>6451</v>
      </c>
      <c r="B6453" s="8" t="s">
        <v>8666</v>
      </c>
      <c r="C6453" s="9" t="s">
        <v>9122</v>
      </c>
      <c r="D6453" s="10" t="s">
        <v>9123</v>
      </c>
      <c r="E6453" s="11" t="s">
        <v>9124</v>
      </c>
      <c r="F6453" s="6">
        <v>390675</v>
      </c>
      <c r="G6453" s="6" t="s">
        <v>873</v>
      </c>
      <c r="H6453" s="16">
        <v>6517000</v>
      </c>
      <c r="I6453" s="12" t="s">
        <v>9125</v>
      </c>
      <c r="J6453" s="12" t="s">
        <v>8755</v>
      </c>
      <c r="K6453" s="15">
        <v>0</v>
      </c>
      <c r="L6453" s="13" t="s">
        <v>15</v>
      </c>
      <c r="M6453" s="7">
        <v>1</v>
      </c>
      <c r="N6453" s="17"/>
    </row>
    <row r="6454" spans="1:14" ht="78.75">
      <c r="A6454" s="6">
        <v>6452</v>
      </c>
      <c r="B6454" s="8" t="s">
        <v>8666</v>
      </c>
      <c r="C6454" s="9" t="s">
        <v>9126</v>
      </c>
      <c r="D6454" s="10" t="s">
        <v>9127</v>
      </c>
      <c r="E6454" s="11" t="s">
        <v>9128</v>
      </c>
      <c r="F6454" s="6">
        <v>390676</v>
      </c>
      <c r="G6454" s="6" t="s">
        <v>873</v>
      </c>
      <c r="H6454" s="16">
        <v>6507500</v>
      </c>
      <c r="I6454" s="12" t="s">
        <v>9125</v>
      </c>
      <c r="J6454" s="12" t="s">
        <v>8755</v>
      </c>
      <c r="K6454" s="15">
        <v>0</v>
      </c>
      <c r="L6454" s="13" t="s">
        <v>15</v>
      </c>
      <c r="M6454" s="7">
        <v>1</v>
      </c>
      <c r="N6454" s="17"/>
    </row>
    <row r="6455" spans="1:14" ht="78.75">
      <c r="A6455" s="6">
        <v>6453</v>
      </c>
      <c r="B6455" s="8" t="s">
        <v>8666</v>
      </c>
      <c r="C6455" s="9" t="s">
        <v>9129</v>
      </c>
      <c r="D6455" s="10" t="s">
        <v>9130</v>
      </c>
      <c r="E6455" s="11" t="s">
        <v>9131</v>
      </c>
      <c r="F6455" s="6">
        <v>390678</v>
      </c>
      <c r="G6455" s="6" t="s">
        <v>873</v>
      </c>
      <c r="H6455" s="16">
        <v>6642400</v>
      </c>
      <c r="I6455" s="12" t="s">
        <v>9125</v>
      </c>
      <c r="J6455" s="12" t="s">
        <v>9101</v>
      </c>
      <c r="K6455" s="15">
        <v>0</v>
      </c>
      <c r="L6455" s="13" t="s">
        <v>15</v>
      </c>
      <c r="M6455" s="7">
        <v>1</v>
      </c>
      <c r="N6455" s="17"/>
    </row>
    <row r="6456" spans="1:14" ht="78.75">
      <c r="A6456" s="6">
        <v>6454</v>
      </c>
      <c r="B6456" s="8" t="s">
        <v>8666</v>
      </c>
      <c r="C6456" s="9" t="s">
        <v>9132</v>
      </c>
      <c r="D6456" s="10" t="s">
        <v>9133</v>
      </c>
      <c r="E6456" s="11" t="s">
        <v>9134</v>
      </c>
      <c r="F6456" s="6">
        <v>390679</v>
      </c>
      <c r="G6456" s="6" t="s">
        <v>873</v>
      </c>
      <c r="H6456" s="16">
        <v>6650000</v>
      </c>
      <c r="I6456" s="12" t="s">
        <v>9135</v>
      </c>
      <c r="J6456" s="12" t="s">
        <v>772</v>
      </c>
      <c r="K6456" s="15">
        <v>0</v>
      </c>
      <c r="L6456" s="13" t="s">
        <v>15</v>
      </c>
      <c r="M6456" s="7">
        <v>1</v>
      </c>
      <c r="N6456" s="17"/>
    </row>
    <row r="6457" spans="1:14" ht="78.75">
      <c r="A6457" s="6">
        <v>6455</v>
      </c>
      <c r="B6457" s="8" t="s">
        <v>8666</v>
      </c>
      <c r="C6457" s="9" t="s">
        <v>9136</v>
      </c>
      <c r="D6457" s="10" t="s">
        <v>9137</v>
      </c>
      <c r="E6457" s="11" t="s">
        <v>9138</v>
      </c>
      <c r="F6457" s="6">
        <v>399074</v>
      </c>
      <c r="G6457" s="6" t="s">
        <v>873</v>
      </c>
      <c r="H6457" s="16">
        <v>11994700</v>
      </c>
      <c r="I6457" s="12" t="s">
        <v>9135</v>
      </c>
      <c r="J6457" s="12">
        <v>44230</v>
      </c>
      <c r="K6457" s="15">
        <v>1045289</v>
      </c>
      <c r="L6457" s="13" t="s">
        <v>15</v>
      </c>
      <c r="M6457" s="7">
        <v>1</v>
      </c>
      <c r="N6457" s="17"/>
    </row>
    <row r="6458" spans="1:14" ht="78.75">
      <c r="A6458" s="6">
        <v>6456</v>
      </c>
      <c r="B6458" s="8" t="s">
        <v>8666</v>
      </c>
      <c r="C6458" s="9" t="s">
        <v>9139</v>
      </c>
      <c r="D6458" s="10" t="s">
        <v>9140</v>
      </c>
      <c r="E6458" s="11" t="s">
        <v>9141</v>
      </c>
      <c r="F6458" s="6">
        <v>390677</v>
      </c>
      <c r="G6458" s="6" t="s">
        <v>873</v>
      </c>
      <c r="H6458" s="16">
        <v>7999000</v>
      </c>
      <c r="I6458" s="12" t="s">
        <v>9142</v>
      </c>
      <c r="J6458" s="12">
        <v>44228</v>
      </c>
      <c r="K6458" s="15">
        <v>0</v>
      </c>
      <c r="L6458" s="13" t="s">
        <v>15</v>
      </c>
      <c r="M6458" s="7">
        <v>1</v>
      </c>
      <c r="N6458" s="17"/>
    </row>
    <row r="6459" spans="1:14" ht="252">
      <c r="A6459" s="6">
        <v>6457</v>
      </c>
      <c r="B6459" s="8" t="s">
        <v>8666</v>
      </c>
      <c r="C6459" s="9" t="s">
        <v>9143</v>
      </c>
      <c r="D6459" s="10" t="s">
        <v>9144</v>
      </c>
      <c r="E6459" s="11" t="s">
        <v>9145</v>
      </c>
      <c r="F6459" s="6">
        <v>386181</v>
      </c>
      <c r="G6459" s="6" t="s">
        <v>679</v>
      </c>
      <c r="H6459" s="16">
        <v>12495686.300000001</v>
      </c>
      <c r="I6459" s="12">
        <v>43984</v>
      </c>
      <c r="J6459" s="12">
        <v>44256</v>
      </c>
      <c r="K6459" s="15">
        <v>0</v>
      </c>
      <c r="L6459" s="13" t="s">
        <v>15</v>
      </c>
      <c r="M6459" s="7">
        <v>1</v>
      </c>
      <c r="N6459" s="17"/>
    </row>
    <row r="6460" spans="1:14" ht="110.25">
      <c r="A6460" s="6">
        <v>6458</v>
      </c>
      <c r="B6460" s="8" t="s">
        <v>8666</v>
      </c>
      <c r="C6460" s="9" t="s">
        <v>9146</v>
      </c>
      <c r="D6460" s="10" t="s">
        <v>9147</v>
      </c>
      <c r="E6460" s="11" t="s">
        <v>9148</v>
      </c>
      <c r="F6460" s="6">
        <v>386180</v>
      </c>
      <c r="G6460" s="6" t="s">
        <v>679</v>
      </c>
      <c r="H6460" s="16">
        <v>8878948.9000000004</v>
      </c>
      <c r="I6460" s="12">
        <v>43923</v>
      </c>
      <c r="J6460" s="12" t="s">
        <v>9149</v>
      </c>
      <c r="K6460" s="15">
        <v>0</v>
      </c>
      <c r="L6460" s="13" t="s">
        <v>15</v>
      </c>
      <c r="M6460" s="7">
        <v>1</v>
      </c>
      <c r="N6460" s="17"/>
    </row>
    <row r="6461" spans="1:14" ht="283.5">
      <c r="A6461" s="6">
        <v>6459</v>
      </c>
      <c r="B6461" s="8" t="s">
        <v>8666</v>
      </c>
      <c r="C6461" s="9" t="s">
        <v>9150</v>
      </c>
      <c r="D6461" s="10" t="s">
        <v>9151</v>
      </c>
      <c r="E6461" s="11" t="s">
        <v>9152</v>
      </c>
      <c r="F6461" s="6">
        <v>380810</v>
      </c>
      <c r="G6461" s="6" t="s">
        <v>679</v>
      </c>
      <c r="H6461" s="16">
        <v>12407361.949999999</v>
      </c>
      <c r="I6461" s="12">
        <v>43923</v>
      </c>
      <c r="J6461" s="12">
        <v>44471</v>
      </c>
      <c r="K6461" s="15">
        <v>2011000</v>
      </c>
      <c r="L6461" s="13" t="s">
        <v>15</v>
      </c>
      <c r="M6461" s="7">
        <v>1</v>
      </c>
      <c r="N6461" s="17"/>
    </row>
    <row r="6462" spans="1:14" ht="110.25">
      <c r="A6462" s="6">
        <v>6460</v>
      </c>
      <c r="B6462" s="8" t="s">
        <v>8666</v>
      </c>
      <c r="C6462" s="9" t="s">
        <v>9153</v>
      </c>
      <c r="D6462" s="10" t="s">
        <v>9154</v>
      </c>
      <c r="E6462" s="11" t="s">
        <v>9155</v>
      </c>
      <c r="F6462" s="6">
        <v>380812</v>
      </c>
      <c r="G6462" s="6" t="s">
        <v>679</v>
      </c>
      <c r="H6462" s="16">
        <v>5753548.6500000004</v>
      </c>
      <c r="I6462" s="12">
        <v>44106</v>
      </c>
      <c r="J6462" s="12" t="s">
        <v>8961</v>
      </c>
      <c r="K6462" s="15">
        <v>0</v>
      </c>
      <c r="L6462" s="13" t="s">
        <v>15</v>
      </c>
      <c r="M6462" s="7">
        <v>1</v>
      </c>
      <c r="N6462" s="17"/>
    </row>
    <row r="6463" spans="1:14" ht="157.5">
      <c r="A6463" s="6">
        <v>6461</v>
      </c>
      <c r="B6463" s="8" t="s">
        <v>8666</v>
      </c>
      <c r="C6463" s="9" t="s">
        <v>9156</v>
      </c>
      <c r="D6463" s="10" t="s">
        <v>9157</v>
      </c>
      <c r="E6463" s="11" t="s">
        <v>9158</v>
      </c>
      <c r="F6463" s="6">
        <v>380814</v>
      </c>
      <c r="G6463" s="6" t="s">
        <v>679</v>
      </c>
      <c r="H6463" s="16">
        <v>2115689.9</v>
      </c>
      <c r="I6463" s="12">
        <v>43923</v>
      </c>
      <c r="J6463" s="12">
        <v>44115</v>
      </c>
      <c r="K6463" s="15">
        <v>0</v>
      </c>
      <c r="L6463" s="13" t="s">
        <v>15</v>
      </c>
      <c r="M6463" s="7">
        <v>1</v>
      </c>
      <c r="N6463" s="17"/>
    </row>
    <row r="6464" spans="1:14" ht="267.75">
      <c r="A6464" s="6">
        <v>6462</v>
      </c>
      <c r="B6464" s="8" t="s">
        <v>8666</v>
      </c>
      <c r="C6464" s="9" t="s">
        <v>9159</v>
      </c>
      <c r="D6464" s="10" t="s">
        <v>9160</v>
      </c>
      <c r="E6464" s="11" t="s">
        <v>9161</v>
      </c>
      <c r="F6464" s="6">
        <v>397545</v>
      </c>
      <c r="G6464" s="6" t="s">
        <v>679</v>
      </c>
      <c r="H6464" s="16" t="s">
        <v>9162</v>
      </c>
      <c r="I6464" s="12">
        <v>44077</v>
      </c>
      <c r="J6464" s="12" t="s">
        <v>9163</v>
      </c>
      <c r="K6464" s="15">
        <v>0</v>
      </c>
      <c r="L6464" s="13" t="s">
        <v>15</v>
      </c>
      <c r="M6464" s="7">
        <v>1</v>
      </c>
      <c r="N6464" s="17"/>
    </row>
    <row r="6465" spans="1:14" ht="110.25">
      <c r="A6465" s="6">
        <v>6463</v>
      </c>
      <c r="B6465" s="8" t="s">
        <v>8666</v>
      </c>
      <c r="C6465" s="9" t="s">
        <v>9164</v>
      </c>
      <c r="D6465" s="10" t="s">
        <v>9165</v>
      </c>
      <c r="E6465" s="11" t="s">
        <v>9166</v>
      </c>
      <c r="F6465" s="6">
        <v>397546</v>
      </c>
      <c r="G6465" s="6" t="s">
        <v>679</v>
      </c>
      <c r="H6465" s="16">
        <v>5250711.75</v>
      </c>
      <c r="I6465" s="12" t="s">
        <v>8873</v>
      </c>
      <c r="J6465" s="12" t="s">
        <v>1404</v>
      </c>
      <c r="K6465" s="15">
        <v>0</v>
      </c>
      <c r="L6465" s="13" t="s">
        <v>15</v>
      </c>
      <c r="M6465" s="7">
        <v>1</v>
      </c>
      <c r="N6465" s="17"/>
    </row>
    <row r="6466" spans="1:14" ht="157.5">
      <c r="A6466" s="6">
        <v>6464</v>
      </c>
      <c r="B6466" s="8" t="s">
        <v>8666</v>
      </c>
      <c r="C6466" s="9" t="s">
        <v>9167</v>
      </c>
      <c r="D6466" s="10" t="s">
        <v>9168</v>
      </c>
      <c r="E6466" s="11" t="s">
        <v>9169</v>
      </c>
      <c r="F6466" s="6">
        <v>397547</v>
      </c>
      <c r="G6466" s="6" t="s">
        <v>679</v>
      </c>
      <c r="H6466" s="16">
        <v>9371600.8499999996</v>
      </c>
      <c r="I6466" s="12">
        <v>44046</v>
      </c>
      <c r="J6466" s="12" t="s">
        <v>4434</v>
      </c>
      <c r="K6466" s="15">
        <v>0</v>
      </c>
      <c r="L6466" s="13" t="s">
        <v>15</v>
      </c>
      <c r="M6466" s="7">
        <v>1</v>
      </c>
      <c r="N6466" s="17"/>
    </row>
    <row r="6467" spans="1:14" ht="110.25">
      <c r="A6467" s="6">
        <v>6465</v>
      </c>
      <c r="B6467" s="8" t="s">
        <v>8666</v>
      </c>
      <c r="C6467" s="9" t="s">
        <v>9170</v>
      </c>
      <c r="D6467" s="10" t="s">
        <v>9171</v>
      </c>
      <c r="E6467" s="11" t="s">
        <v>9172</v>
      </c>
      <c r="F6467" s="6">
        <v>405825</v>
      </c>
      <c r="G6467" s="6" t="s">
        <v>679</v>
      </c>
      <c r="H6467" s="16">
        <v>16500352.869000001</v>
      </c>
      <c r="I6467" s="12" t="s">
        <v>9173</v>
      </c>
      <c r="J6467" s="12">
        <v>44474</v>
      </c>
      <c r="K6467" s="15">
        <v>0</v>
      </c>
      <c r="L6467" s="13" t="s">
        <v>15</v>
      </c>
      <c r="M6467" s="7">
        <v>1</v>
      </c>
      <c r="N6467" s="17"/>
    </row>
    <row r="6468" spans="1:14" ht="126">
      <c r="A6468" s="6">
        <v>6466</v>
      </c>
      <c r="B6468" s="8" t="s">
        <v>8666</v>
      </c>
      <c r="C6468" s="9" t="s">
        <v>9174</v>
      </c>
      <c r="D6468" s="10" t="s">
        <v>9175</v>
      </c>
      <c r="E6468" s="11" t="s">
        <v>9176</v>
      </c>
      <c r="F6468" s="6">
        <v>444033</v>
      </c>
      <c r="G6468" s="6" t="s">
        <v>679</v>
      </c>
      <c r="H6468" s="16">
        <v>18206271.921</v>
      </c>
      <c r="I6468" s="12">
        <v>43989</v>
      </c>
      <c r="J6468" s="12" t="s">
        <v>9177</v>
      </c>
      <c r="K6468" s="15">
        <v>0</v>
      </c>
      <c r="L6468" s="13" t="s">
        <v>14</v>
      </c>
      <c r="M6468" s="7">
        <v>1</v>
      </c>
      <c r="N6468" s="17"/>
    </row>
    <row r="6469" spans="1:14" ht="126">
      <c r="A6469" s="6">
        <v>6467</v>
      </c>
      <c r="B6469" s="8" t="s">
        <v>8666</v>
      </c>
      <c r="C6469" s="9" t="s">
        <v>9178</v>
      </c>
      <c r="D6469" s="10" t="s">
        <v>34</v>
      </c>
      <c r="E6469" s="11" t="s">
        <v>9176</v>
      </c>
      <c r="F6469" s="6">
        <v>444033</v>
      </c>
      <c r="G6469" s="6" t="s">
        <v>679</v>
      </c>
      <c r="H6469" s="16">
        <v>18206271.921</v>
      </c>
      <c r="I6469" s="12">
        <v>43989</v>
      </c>
      <c r="J6469" s="12" t="s">
        <v>9177</v>
      </c>
      <c r="K6469" s="15">
        <v>0</v>
      </c>
      <c r="L6469" s="13" t="s">
        <v>14</v>
      </c>
      <c r="M6469" s="7">
        <v>0.45</v>
      </c>
      <c r="N6469" s="17"/>
    </row>
    <row r="6470" spans="1:14" ht="126">
      <c r="A6470" s="6">
        <v>6468</v>
      </c>
      <c r="B6470" s="8" t="s">
        <v>8666</v>
      </c>
      <c r="C6470" s="9" t="s">
        <v>9179</v>
      </c>
      <c r="D6470" s="10" t="s">
        <v>9180</v>
      </c>
      <c r="E6470" s="11" t="s">
        <v>9176</v>
      </c>
      <c r="F6470" s="6">
        <v>444033</v>
      </c>
      <c r="G6470" s="6" t="s">
        <v>679</v>
      </c>
      <c r="H6470" s="16">
        <v>18206271.921</v>
      </c>
      <c r="I6470" s="12">
        <v>43989</v>
      </c>
      <c r="J6470" s="12" t="s">
        <v>9177</v>
      </c>
      <c r="K6470" s="15">
        <v>0</v>
      </c>
      <c r="L6470" s="13" t="s">
        <v>14</v>
      </c>
      <c r="M6470" s="7">
        <v>0.3</v>
      </c>
      <c r="N6470" s="17"/>
    </row>
    <row r="6471" spans="1:14" ht="126">
      <c r="A6471" s="6">
        <v>6469</v>
      </c>
      <c r="B6471" s="8" t="s">
        <v>8666</v>
      </c>
      <c r="C6471" s="9" t="s">
        <v>9181</v>
      </c>
      <c r="D6471" s="10" t="s">
        <v>9182</v>
      </c>
      <c r="E6471" s="11" t="s">
        <v>9176</v>
      </c>
      <c r="F6471" s="6">
        <v>444033</v>
      </c>
      <c r="G6471" s="6" t="s">
        <v>679</v>
      </c>
      <c r="H6471" s="16">
        <v>18206271.921</v>
      </c>
      <c r="I6471" s="12">
        <v>43989</v>
      </c>
      <c r="J6471" s="12" t="s">
        <v>9177</v>
      </c>
      <c r="K6471" s="15">
        <v>0</v>
      </c>
      <c r="L6471" s="13" t="s">
        <v>14</v>
      </c>
      <c r="M6471" s="7">
        <v>0.25</v>
      </c>
      <c r="N6471" s="17"/>
    </row>
    <row r="6472" spans="1:14" ht="78.75">
      <c r="A6472" s="6">
        <v>6470</v>
      </c>
      <c r="B6472" s="8" t="s">
        <v>8666</v>
      </c>
      <c r="C6472" s="9" t="s">
        <v>18499</v>
      </c>
      <c r="D6472" s="10" t="s">
        <v>18500</v>
      </c>
      <c r="E6472" s="11" t="s">
        <v>18501</v>
      </c>
      <c r="F6472" s="6">
        <v>503702</v>
      </c>
      <c r="G6472" s="6" t="s">
        <v>679</v>
      </c>
      <c r="H6472" s="16" t="s">
        <v>18502</v>
      </c>
      <c r="I6472" s="12" t="s">
        <v>13211</v>
      </c>
      <c r="J6472" s="12">
        <v>44355</v>
      </c>
      <c r="K6472" s="15">
        <v>0</v>
      </c>
      <c r="L6472" s="13" t="s">
        <v>15</v>
      </c>
      <c r="M6472" s="7">
        <v>1</v>
      </c>
      <c r="N6472" s="17"/>
    </row>
    <row r="6473" spans="1:14" ht="126">
      <c r="A6473" s="6">
        <v>6471</v>
      </c>
      <c r="B6473" s="8" t="s">
        <v>8666</v>
      </c>
      <c r="C6473" s="9" t="s">
        <v>18503</v>
      </c>
      <c r="D6473" s="10" t="s">
        <v>18504</v>
      </c>
      <c r="E6473" s="11" t="s">
        <v>18505</v>
      </c>
      <c r="F6473" s="6">
        <v>503703</v>
      </c>
      <c r="G6473" s="6" t="s">
        <v>679</v>
      </c>
      <c r="H6473" s="16" t="s">
        <v>18506</v>
      </c>
      <c r="I6473" s="12" t="s">
        <v>13211</v>
      </c>
      <c r="J6473" s="12">
        <v>44358</v>
      </c>
      <c r="K6473" s="15">
        <v>0</v>
      </c>
      <c r="L6473" s="13" t="s">
        <v>15</v>
      </c>
      <c r="M6473" s="7">
        <v>1</v>
      </c>
      <c r="N6473" s="17"/>
    </row>
    <row r="6474" spans="1:14" ht="110.25">
      <c r="A6474" s="6">
        <v>6472</v>
      </c>
      <c r="B6474" s="8" t="s">
        <v>8666</v>
      </c>
      <c r="C6474" s="9" t="s">
        <v>18507</v>
      </c>
      <c r="D6474" s="10" t="s">
        <v>18508</v>
      </c>
      <c r="E6474" s="11" t="s">
        <v>18509</v>
      </c>
      <c r="F6474" s="6">
        <v>510511</v>
      </c>
      <c r="G6474" s="6" t="s">
        <v>679</v>
      </c>
      <c r="H6474" s="16" t="s">
        <v>18510</v>
      </c>
      <c r="I6474" s="12" t="s">
        <v>13210</v>
      </c>
      <c r="J6474" s="12" t="s">
        <v>18511</v>
      </c>
      <c r="K6474" s="15">
        <v>0</v>
      </c>
      <c r="L6474" s="13" t="s">
        <v>15</v>
      </c>
      <c r="M6474" s="7">
        <v>1</v>
      </c>
      <c r="N6474" s="17"/>
    </row>
    <row r="6475" spans="1:14" ht="94.5">
      <c r="A6475" s="6">
        <v>6473</v>
      </c>
      <c r="B6475" s="8" t="s">
        <v>8666</v>
      </c>
      <c r="C6475" s="9" t="s">
        <v>18512</v>
      </c>
      <c r="D6475" s="10" t="s">
        <v>18513</v>
      </c>
      <c r="E6475" s="11" t="s">
        <v>18514</v>
      </c>
      <c r="F6475" s="6">
        <v>510228</v>
      </c>
      <c r="G6475" s="6" t="s">
        <v>679</v>
      </c>
      <c r="H6475" s="16" t="s">
        <v>18515</v>
      </c>
      <c r="I6475" s="12" t="s">
        <v>13211</v>
      </c>
      <c r="J6475" s="12">
        <v>44355</v>
      </c>
      <c r="K6475" s="15">
        <v>0</v>
      </c>
      <c r="L6475" s="13" t="s">
        <v>15</v>
      </c>
      <c r="M6475" s="7">
        <v>1</v>
      </c>
      <c r="N6475" s="17"/>
    </row>
    <row r="6476" spans="1:14" ht="94.5">
      <c r="A6476" s="6">
        <v>6474</v>
      </c>
      <c r="B6476" s="8" t="s">
        <v>8666</v>
      </c>
      <c r="C6476" s="9" t="s">
        <v>9183</v>
      </c>
      <c r="D6476" s="10" t="s">
        <v>9184</v>
      </c>
      <c r="E6476" s="11" t="s">
        <v>9185</v>
      </c>
      <c r="F6476" s="6">
        <v>409736</v>
      </c>
      <c r="G6476" s="6" t="s">
        <v>2521</v>
      </c>
      <c r="H6476" s="16">
        <v>3626047.4</v>
      </c>
      <c r="I6476" s="12">
        <v>44168</v>
      </c>
      <c r="J6476" s="12" t="s">
        <v>9186</v>
      </c>
      <c r="K6476" s="15">
        <v>0</v>
      </c>
      <c r="L6476" s="13" t="s">
        <v>15</v>
      </c>
      <c r="M6476" s="7">
        <v>1</v>
      </c>
      <c r="N6476" s="17"/>
    </row>
    <row r="6477" spans="1:14" ht="94.5">
      <c r="A6477" s="6">
        <v>6475</v>
      </c>
      <c r="B6477" s="8" t="s">
        <v>8666</v>
      </c>
      <c r="C6477" s="9" t="s">
        <v>9187</v>
      </c>
      <c r="D6477" s="10" t="s">
        <v>9188</v>
      </c>
      <c r="E6477" s="11" t="s">
        <v>9189</v>
      </c>
      <c r="F6477" s="6">
        <v>416202</v>
      </c>
      <c r="G6477" s="6" t="s">
        <v>2521</v>
      </c>
      <c r="H6477" s="16">
        <v>4057646.65</v>
      </c>
      <c r="I6477" s="12" t="s">
        <v>8898</v>
      </c>
      <c r="J6477" s="12" t="s">
        <v>9190</v>
      </c>
      <c r="K6477" s="15">
        <v>0</v>
      </c>
      <c r="L6477" s="13" t="s">
        <v>15</v>
      </c>
      <c r="M6477" s="7">
        <v>1</v>
      </c>
      <c r="N6477" s="17"/>
    </row>
    <row r="6478" spans="1:14" ht="110.25">
      <c r="A6478" s="6">
        <v>6476</v>
      </c>
      <c r="B6478" s="8" t="s">
        <v>8666</v>
      </c>
      <c r="C6478" s="9" t="s">
        <v>18516</v>
      </c>
      <c r="D6478" s="10" t="s">
        <v>18517</v>
      </c>
      <c r="E6478" s="11" t="s">
        <v>18518</v>
      </c>
      <c r="F6478" s="6">
        <v>510512</v>
      </c>
      <c r="G6478" s="6" t="s">
        <v>2521</v>
      </c>
      <c r="H6478" s="16" t="s">
        <v>18519</v>
      </c>
      <c r="I6478" s="12" t="s">
        <v>13211</v>
      </c>
      <c r="J6478" s="12" t="s">
        <v>18520</v>
      </c>
      <c r="K6478" s="15">
        <v>0</v>
      </c>
      <c r="L6478" s="13" t="s">
        <v>15</v>
      </c>
      <c r="M6478" s="7">
        <v>1</v>
      </c>
      <c r="N6478" s="17"/>
    </row>
    <row r="6479" spans="1:14" ht="94.5">
      <c r="A6479" s="6">
        <v>6477</v>
      </c>
      <c r="B6479" s="8" t="s">
        <v>8666</v>
      </c>
      <c r="C6479" s="9" t="s">
        <v>9191</v>
      </c>
      <c r="D6479" s="10" t="s">
        <v>240</v>
      </c>
      <c r="E6479" s="11" t="s">
        <v>9192</v>
      </c>
      <c r="F6479" s="6">
        <v>420798</v>
      </c>
      <c r="G6479" s="6" t="s">
        <v>9193</v>
      </c>
      <c r="H6479" s="16">
        <v>5333072.6960000005</v>
      </c>
      <c r="I6479" s="12">
        <v>44017</v>
      </c>
      <c r="J6479" s="12">
        <v>44349</v>
      </c>
      <c r="K6479" s="15">
        <v>0</v>
      </c>
      <c r="L6479" s="13" t="s">
        <v>15</v>
      </c>
      <c r="M6479" s="7">
        <v>1</v>
      </c>
      <c r="N6479" s="17"/>
    </row>
    <row r="6480" spans="1:14" ht="126">
      <c r="A6480" s="6">
        <v>6478</v>
      </c>
      <c r="B6480" s="8" t="s">
        <v>8666</v>
      </c>
      <c r="C6480" s="9" t="s">
        <v>9194</v>
      </c>
      <c r="D6480" s="10" t="s">
        <v>9195</v>
      </c>
      <c r="E6480" s="11" t="s">
        <v>9196</v>
      </c>
      <c r="F6480" s="6">
        <v>410528</v>
      </c>
      <c r="G6480" s="6" t="s">
        <v>9193</v>
      </c>
      <c r="H6480" s="16">
        <v>2160192.1170000001</v>
      </c>
      <c r="I6480" s="12">
        <v>44109</v>
      </c>
      <c r="J6480" s="12">
        <v>44081</v>
      </c>
      <c r="K6480" s="15">
        <v>0</v>
      </c>
      <c r="L6480" s="13" t="s">
        <v>15</v>
      </c>
      <c r="M6480" s="7">
        <v>1</v>
      </c>
      <c r="N6480" s="17"/>
    </row>
    <row r="6481" spans="1:14" ht="110.25">
      <c r="A6481" s="6">
        <v>6479</v>
      </c>
      <c r="B6481" s="8" t="s">
        <v>8666</v>
      </c>
      <c r="C6481" s="9" t="s">
        <v>9197</v>
      </c>
      <c r="D6481" s="10" t="s">
        <v>240</v>
      </c>
      <c r="E6481" s="11" t="s">
        <v>9198</v>
      </c>
      <c r="F6481" s="6">
        <v>410529</v>
      </c>
      <c r="G6481" s="6" t="s">
        <v>9193</v>
      </c>
      <c r="H6481" s="16">
        <v>1698307.797</v>
      </c>
      <c r="I6481" s="12">
        <v>44017</v>
      </c>
      <c r="J6481" s="12">
        <v>43989</v>
      </c>
      <c r="K6481" s="15">
        <v>0</v>
      </c>
      <c r="L6481" s="13" t="s">
        <v>15</v>
      </c>
      <c r="M6481" s="7">
        <v>1</v>
      </c>
      <c r="N6481" s="17"/>
    </row>
    <row r="6482" spans="1:14" ht="126">
      <c r="A6482" s="6">
        <v>6480</v>
      </c>
      <c r="B6482" s="8" t="s">
        <v>8666</v>
      </c>
      <c r="C6482" s="9" t="s">
        <v>9199</v>
      </c>
      <c r="D6482" s="10" t="s">
        <v>8686</v>
      </c>
      <c r="E6482" s="11" t="s">
        <v>18521</v>
      </c>
      <c r="F6482" s="6">
        <v>436063</v>
      </c>
      <c r="G6482" s="6" t="s">
        <v>9193</v>
      </c>
      <c r="H6482" s="16">
        <v>1378377.7409999999</v>
      </c>
      <c r="I6482" s="12" t="s">
        <v>8658</v>
      </c>
      <c r="J6482" s="12" t="s">
        <v>9200</v>
      </c>
      <c r="K6482" s="15">
        <v>0</v>
      </c>
      <c r="L6482" s="13" t="s">
        <v>15</v>
      </c>
      <c r="M6482" s="7">
        <v>1</v>
      </c>
      <c r="N6482" s="17"/>
    </row>
    <row r="6483" spans="1:14" ht="94.5">
      <c r="A6483" s="6">
        <v>6481</v>
      </c>
      <c r="B6483" s="8" t="s">
        <v>8666</v>
      </c>
      <c r="C6483" s="9" t="s">
        <v>9201</v>
      </c>
      <c r="D6483" s="10" t="s">
        <v>9202</v>
      </c>
      <c r="E6483" s="11" t="s">
        <v>9203</v>
      </c>
      <c r="F6483" s="6">
        <v>446718</v>
      </c>
      <c r="G6483" s="6" t="s">
        <v>9193</v>
      </c>
      <c r="H6483" s="16">
        <v>17530255</v>
      </c>
      <c r="I6483" s="12" t="s">
        <v>9204</v>
      </c>
      <c r="J6483" s="12" t="s">
        <v>9205</v>
      </c>
      <c r="K6483" s="15">
        <v>0</v>
      </c>
      <c r="L6483" s="13" t="s">
        <v>15</v>
      </c>
      <c r="M6483" s="7">
        <v>1</v>
      </c>
      <c r="N6483" s="17"/>
    </row>
    <row r="6484" spans="1:14" ht="141.75">
      <c r="A6484" s="6">
        <v>6482</v>
      </c>
      <c r="B6484" s="8" t="s">
        <v>8666</v>
      </c>
      <c r="C6484" s="9" t="s">
        <v>9206</v>
      </c>
      <c r="D6484" s="10" t="s">
        <v>9207</v>
      </c>
      <c r="E6484" s="11" t="s">
        <v>9208</v>
      </c>
      <c r="F6484" s="6">
        <v>436065</v>
      </c>
      <c r="G6484" s="6" t="s">
        <v>9193</v>
      </c>
      <c r="H6484" s="16">
        <v>5456452.9170000004</v>
      </c>
      <c r="I6484" s="12">
        <v>43896</v>
      </c>
      <c r="J6484" s="12">
        <v>44084</v>
      </c>
      <c r="K6484" s="15">
        <v>0</v>
      </c>
      <c r="L6484" s="13" t="s">
        <v>15</v>
      </c>
      <c r="M6484" s="7">
        <v>1</v>
      </c>
      <c r="N6484" s="17"/>
    </row>
    <row r="6485" spans="1:14" ht="110.25">
      <c r="A6485" s="6">
        <v>6483</v>
      </c>
      <c r="B6485" s="8" t="s">
        <v>8666</v>
      </c>
      <c r="C6485" s="9" t="s">
        <v>9209</v>
      </c>
      <c r="D6485" s="10" t="s">
        <v>9207</v>
      </c>
      <c r="E6485" s="11" t="s">
        <v>9210</v>
      </c>
      <c r="F6485" s="6">
        <v>415211</v>
      </c>
      <c r="G6485" s="6" t="s">
        <v>1687</v>
      </c>
      <c r="H6485" s="16">
        <v>2381367.4010000001</v>
      </c>
      <c r="I6485" s="12" t="s">
        <v>8936</v>
      </c>
      <c r="J6485" s="12" t="s">
        <v>8969</v>
      </c>
      <c r="K6485" s="15">
        <v>0</v>
      </c>
      <c r="L6485" s="13" t="s">
        <v>15</v>
      </c>
      <c r="M6485" s="7">
        <v>1</v>
      </c>
      <c r="N6485" s="17"/>
    </row>
    <row r="6486" spans="1:14" ht="220.5">
      <c r="A6486" s="6">
        <v>6484</v>
      </c>
      <c r="B6486" s="8" t="s">
        <v>8666</v>
      </c>
      <c r="C6486" s="9" t="s">
        <v>9211</v>
      </c>
      <c r="D6486" s="10" t="s">
        <v>9207</v>
      </c>
      <c r="E6486" s="11" t="s">
        <v>9212</v>
      </c>
      <c r="F6486" s="6">
        <v>410971</v>
      </c>
      <c r="G6486" s="6" t="s">
        <v>1687</v>
      </c>
      <c r="H6486" s="16">
        <v>2476624.87</v>
      </c>
      <c r="I6486" s="12" t="s">
        <v>8936</v>
      </c>
      <c r="J6486" s="12" t="s">
        <v>8901</v>
      </c>
      <c r="K6486" s="15">
        <v>0</v>
      </c>
      <c r="L6486" s="13" t="s">
        <v>15</v>
      </c>
      <c r="M6486" s="7">
        <v>1</v>
      </c>
      <c r="N6486" s="17"/>
    </row>
    <row r="6487" spans="1:14" ht="78.75">
      <c r="A6487" s="6">
        <v>6485</v>
      </c>
      <c r="B6487" s="8" t="s">
        <v>8666</v>
      </c>
      <c r="C6487" s="9" t="s">
        <v>9213</v>
      </c>
      <c r="D6487" s="10" t="s">
        <v>9214</v>
      </c>
      <c r="E6487" s="11" t="s">
        <v>9215</v>
      </c>
      <c r="F6487" s="6">
        <v>349650</v>
      </c>
      <c r="G6487" s="6" t="s">
        <v>1486</v>
      </c>
      <c r="H6487" s="16">
        <v>31198540.100000001</v>
      </c>
      <c r="I6487" s="12">
        <v>43567</v>
      </c>
      <c r="J6487" s="12">
        <v>44475</v>
      </c>
      <c r="K6487" s="15">
        <v>0</v>
      </c>
      <c r="L6487" s="13" t="s">
        <v>14</v>
      </c>
      <c r="M6487" s="7">
        <v>1</v>
      </c>
      <c r="N6487" s="17"/>
    </row>
    <row r="6488" spans="1:14" ht="78.75">
      <c r="A6488" s="6">
        <v>6486</v>
      </c>
      <c r="B6488" s="8" t="s">
        <v>8666</v>
      </c>
      <c r="C6488" s="9" t="s">
        <v>9216</v>
      </c>
      <c r="D6488" s="10" t="s">
        <v>9217</v>
      </c>
      <c r="E6488" s="11" t="s">
        <v>9215</v>
      </c>
      <c r="F6488" s="6">
        <v>349650</v>
      </c>
      <c r="G6488" s="6" t="s">
        <v>1486</v>
      </c>
      <c r="H6488" s="16">
        <v>31198540.100000001</v>
      </c>
      <c r="I6488" s="12">
        <v>43567</v>
      </c>
      <c r="J6488" s="12">
        <v>44475</v>
      </c>
      <c r="K6488" s="15">
        <v>0</v>
      </c>
      <c r="L6488" s="13" t="s">
        <v>14</v>
      </c>
      <c r="M6488" s="7">
        <v>0.51</v>
      </c>
      <c r="N6488" s="17"/>
    </row>
    <row r="6489" spans="1:14" ht="78.75">
      <c r="A6489" s="6">
        <v>6487</v>
      </c>
      <c r="B6489" s="8" t="s">
        <v>8666</v>
      </c>
      <c r="C6489" s="9" t="s">
        <v>9002</v>
      </c>
      <c r="D6489" s="10" t="s">
        <v>9003</v>
      </c>
      <c r="E6489" s="11" t="s">
        <v>9215</v>
      </c>
      <c r="F6489" s="6">
        <v>349650</v>
      </c>
      <c r="G6489" s="6" t="s">
        <v>1486</v>
      </c>
      <c r="H6489" s="16">
        <v>31198540.100000001</v>
      </c>
      <c r="I6489" s="12">
        <v>43567</v>
      </c>
      <c r="J6489" s="12">
        <v>44475</v>
      </c>
      <c r="K6489" s="15">
        <v>0</v>
      </c>
      <c r="L6489" s="13" t="s">
        <v>14</v>
      </c>
      <c r="M6489" s="7">
        <v>0.49</v>
      </c>
      <c r="N6489" s="17"/>
    </row>
    <row r="6490" spans="1:14" ht="78.75">
      <c r="A6490" s="6">
        <v>6488</v>
      </c>
      <c r="B6490" s="8" t="s">
        <v>8666</v>
      </c>
      <c r="C6490" s="9" t="s">
        <v>9218</v>
      </c>
      <c r="D6490" s="10" t="s">
        <v>9034</v>
      </c>
      <c r="E6490" s="11" t="s">
        <v>9219</v>
      </c>
      <c r="F6490" s="6">
        <v>415212</v>
      </c>
      <c r="G6490" s="6" t="s">
        <v>1486</v>
      </c>
      <c r="H6490" s="16">
        <v>26092637.98</v>
      </c>
      <c r="I6490" s="12" t="s">
        <v>9062</v>
      </c>
      <c r="J6490" s="12" t="s">
        <v>9220</v>
      </c>
      <c r="K6490" s="15">
        <v>0</v>
      </c>
      <c r="L6490" s="13" t="s">
        <v>14</v>
      </c>
      <c r="M6490" s="7">
        <v>1</v>
      </c>
      <c r="N6490" s="17"/>
    </row>
    <row r="6491" spans="1:14" ht="78.75">
      <c r="A6491" s="6">
        <v>6489</v>
      </c>
      <c r="B6491" s="8" t="s">
        <v>8666</v>
      </c>
      <c r="C6491" s="9" t="s">
        <v>8717</v>
      </c>
      <c r="D6491" s="10" t="s">
        <v>9221</v>
      </c>
      <c r="E6491" s="11" t="s">
        <v>9219</v>
      </c>
      <c r="F6491" s="6">
        <v>415212</v>
      </c>
      <c r="G6491" s="6" t="s">
        <v>1486</v>
      </c>
      <c r="H6491" s="16">
        <v>26092637.98</v>
      </c>
      <c r="I6491" s="12" t="s">
        <v>9062</v>
      </c>
      <c r="J6491" s="12" t="s">
        <v>9220</v>
      </c>
      <c r="K6491" s="15">
        <v>0</v>
      </c>
      <c r="L6491" s="13" t="s">
        <v>14</v>
      </c>
      <c r="M6491" s="7">
        <v>0.51</v>
      </c>
      <c r="N6491" s="17"/>
    </row>
    <row r="6492" spans="1:14" ht="78.75">
      <c r="A6492" s="6">
        <v>6490</v>
      </c>
      <c r="B6492" s="8" t="s">
        <v>8666</v>
      </c>
      <c r="C6492" s="9" t="s">
        <v>8712</v>
      </c>
      <c r="D6492" s="10" t="s">
        <v>240</v>
      </c>
      <c r="E6492" s="11" t="s">
        <v>9219</v>
      </c>
      <c r="F6492" s="6">
        <v>415212</v>
      </c>
      <c r="G6492" s="6" t="s">
        <v>1486</v>
      </c>
      <c r="H6492" s="16">
        <v>26092637.98</v>
      </c>
      <c r="I6492" s="12" t="s">
        <v>9062</v>
      </c>
      <c r="J6492" s="12" t="s">
        <v>9220</v>
      </c>
      <c r="K6492" s="15">
        <v>0</v>
      </c>
      <c r="L6492" s="13" t="s">
        <v>14</v>
      </c>
      <c r="M6492" s="7">
        <v>0.49</v>
      </c>
      <c r="N6492" s="17"/>
    </row>
    <row r="6493" spans="1:14" ht="78.75">
      <c r="A6493" s="6">
        <v>6491</v>
      </c>
      <c r="B6493" s="8" t="s">
        <v>8666</v>
      </c>
      <c r="C6493" s="9" t="s">
        <v>9222</v>
      </c>
      <c r="D6493" s="10" t="s">
        <v>8850</v>
      </c>
      <c r="E6493" s="11" t="s">
        <v>9223</v>
      </c>
      <c r="F6493" s="6">
        <v>365635</v>
      </c>
      <c r="G6493" s="6" t="s">
        <v>3347</v>
      </c>
      <c r="H6493" s="16">
        <v>24611685.18</v>
      </c>
      <c r="I6493" s="12" t="s">
        <v>9224</v>
      </c>
      <c r="J6493" s="12" t="s">
        <v>9225</v>
      </c>
      <c r="K6493" s="15">
        <v>13471706</v>
      </c>
      <c r="L6493" s="13" t="s">
        <v>15</v>
      </c>
      <c r="M6493" s="7">
        <v>1</v>
      </c>
      <c r="N6493" s="17"/>
    </row>
    <row r="6494" spans="1:14" ht="141.75">
      <c r="A6494" s="6">
        <v>6492</v>
      </c>
      <c r="B6494" s="8" t="s">
        <v>8666</v>
      </c>
      <c r="C6494" s="9" t="s">
        <v>9222</v>
      </c>
      <c r="D6494" s="10" t="s">
        <v>9226</v>
      </c>
      <c r="E6494" s="11" t="s">
        <v>9227</v>
      </c>
      <c r="F6494" s="6">
        <v>431955</v>
      </c>
      <c r="G6494" s="6" t="s">
        <v>8669</v>
      </c>
      <c r="H6494" s="16">
        <v>26360367.083999999</v>
      </c>
      <c r="I6494" s="12" t="s">
        <v>9228</v>
      </c>
      <c r="J6494" s="12">
        <v>44413</v>
      </c>
      <c r="K6494" s="15">
        <v>0</v>
      </c>
      <c r="L6494" s="13" t="s">
        <v>15</v>
      </c>
      <c r="M6494" s="7">
        <v>1</v>
      </c>
      <c r="N6494" s="17"/>
    </row>
    <row r="6495" spans="1:14" ht="78.75">
      <c r="A6495" s="6">
        <v>6493</v>
      </c>
      <c r="B6495" s="8" t="s">
        <v>8666</v>
      </c>
      <c r="C6495" s="9" t="s">
        <v>9229</v>
      </c>
      <c r="D6495" s="10" t="s">
        <v>9230</v>
      </c>
      <c r="E6495" s="11" t="s">
        <v>9231</v>
      </c>
      <c r="F6495" s="6">
        <v>480386</v>
      </c>
      <c r="G6495" s="6" t="s">
        <v>8669</v>
      </c>
      <c r="H6495" s="16">
        <v>19487705</v>
      </c>
      <c r="I6495" s="12">
        <v>44054</v>
      </c>
      <c r="J6495" s="12" t="s">
        <v>9232</v>
      </c>
      <c r="K6495" s="15">
        <v>0</v>
      </c>
      <c r="L6495" s="13" t="s">
        <v>14</v>
      </c>
      <c r="M6495" s="7">
        <v>1</v>
      </c>
      <c r="N6495" s="17"/>
    </row>
    <row r="6496" spans="1:14" ht="78.75">
      <c r="A6496" s="6">
        <v>6494</v>
      </c>
      <c r="B6496" s="8" t="s">
        <v>8666</v>
      </c>
      <c r="C6496" s="9" t="s">
        <v>9233</v>
      </c>
      <c r="D6496" s="10" t="s">
        <v>8859</v>
      </c>
      <c r="E6496" s="11" t="s">
        <v>9231</v>
      </c>
      <c r="F6496" s="6">
        <v>480386</v>
      </c>
      <c r="G6496" s="6" t="s">
        <v>8669</v>
      </c>
      <c r="H6496" s="16">
        <v>19487705</v>
      </c>
      <c r="I6496" s="12">
        <v>44054</v>
      </c>
      <c r="J6496" s="12" t="s">
        <v>9232</v>
      </c>
      <c r="K6496" s="15">
        <v>0</v>
      </c>
      <c r="L6496" s="13" t="s">
        <v>14</v>
      </c>
      <c r="M6496" s="7">
        <v>0.6</v>
      </c>
      <c r="N6496" s="17"/>
    </row>
    <row r="6497" spans="1:14" ht="78.75">
      <c r="A6497" s="6">
        <v>6495</v>
      </c>
      <c r="B6497" s="8" t="s">
        <v>8666</v>
      </c>
      <c r="C6497" s="9" t="s">
        <v>9234</v>
      </c>
      <c r="D6497" s="10" t="s">
        <v>9195</v>
      </c>
      <c r="E6497" s="11" t="s">
        <v>9231</v>
      </c>
      <c r="F6497" s="6">
        <v>480386</v>
      </c>
      <c r="G6497" s="6" t="s">
        <v>8669</v>
      </c>
      <c r="H6497" s="16">
        <v>19487705</v>
      </c>
      <c r="I6497" s="12">
        <v>44054</v>
      </c>
      <c r="J6497" s="12" t="s">
        <v>9232</v>
      </c>
      <c r="K6497" s="15">
        <v>0</v>
      </c>
      <c r="L6497" s="13" t="s">
        <v>14</v>
      </c>
      <c r="M6497" s="7">
        <v>0.4</v>
      </c>
      <c r="N6497" s="17"/>
    </row>
    <row r="6498" spans="1:14" ht="78.75">
      <c r="A6498" s="6">
        <v>6496</v>
      </c>
      <c r="B6498" s="8" t="s">
        <v>8666</v>
      </c>
      <c r="C6498" s="9" t="s">
        <v>9235</v>
      </c>
      <c r="D6498" s="10" t="s">
        <v>9236</v>
      </c>
      <c r="E6498" s="11" t="s">
        <v>9237</v>
      </c>
      <c r="F6498" s="6">
        <v>493620</v>
      </c>
      <c r="G6498" s="6" t="s">
        <v>8669</v>
      </c>
      <c r="H6498" s="16">
        <v>774015.35</v>
      </c>
      <c r="I6498" s="12">
        <v>43994</v>
      </c>
      <c r="J6498" s="12">
        <v>44542</v>
      </c>
      <c r="K6498" s="15">
        <v>0</v>
      </c>
      <c r="L6498" s="13" t="s">
        <v>15</v>
      </c>
      <c r="M6498" s="7">
        <v>1</v>
      </c>
      <c r="N6498" s="17"/>
    </row>
    <row r="6499" spans="1:14" ht="94.5">
      <c r="A6499" s="6">
        <v>6497</v>
      </c>
      <c r="B6499" s="8" t="s">
        <v>8666</v>
      </c>
      <c r="C6499" s="9" t="s">
        <v>9238</v>
      </c>
      <c r="D6499" s="10" t="s">
        <v>9239</v>
      </c>
      <c r="E6499" s="11" t="s">
        <v>9240</v>
      </c>
      <c r="F6499" s="6">
        <v>493621</v>
      </c>
      <c r="G6499" s="6" t="s">
        <v>8669</v>
      </c>
      <c r="H6499" s="16">
        <v>870043.25</v>
      </c>
      <c r="I6499" s="12">
        <v>43994</v>
      </c>
      <c r="J6499" s="12">
        <v>44542</v>
      </c>
      <c r="K6499" s="15">
        <v>0</v>
      </c>
      <c r="L6499" s="13" t="s">
        <v>15</v>
      </c>
      <c r="M6499" s="7">
        <v>1</v>
      </c>
      <c r="N6499" s="17"/>
    </row>
    <row r="6500" spans="1:14" ht="63">
      <c r="A6500" s="6">
        <v>6498</v>
      </c>
      <c r="B6500" s="8" t="s">
        <v>8666</v>
      </c>
      <c r="C6500" s="9" t="s">
        <v>9241</v>
      </c>
      <c r="D6500" s="10" t="s">
        <v>9242</v>
      </c>
      <c r="E6500" s="11" t="s">
        <v>9243</v>
      </c>
      <c r="F6500" s="6">
        <v>493622</v>
      </c>
      <c r="G6500" s="6" t="s">
        <v>8669</v>
      </c>
      <c r="H6500" s="16">
        <v>662327.65</v>
      </c>
      <c r="I6500" s="12">
        <v>43994</v>
      </c>
      <c r="J6500" s="12">
        <v>44542</v>
      </c>
      <c r="K6500" s="15">
        <v>0</v>
      </c>
      <c r="L6500" s="13" t="s">
        <v>15</v>
      </c>
      <c r="M6500" s="7">
        <v>1</v>
      </c>
      <c r="N6500" s="17"/>
    </row>
    <row r="6501" spans="1:14" ht="94.5">
      <c r="A6501" s="6">
        <v>6499</v>
      </c>
      <c r="B6501" s="8" t="s">
        <v>8666</v>
      </c>
      <c r="C6501" s="9" t="s">
        <v>9244</v>
      </c>
      <c r="D6501" s="10" t="s">
        <v>9245</v>
      </c>
      <c r="E6501" s="11" t="s">
        <v>9246</v>
      </c>
      <c r="F6501" s="6">
        <v>493623</v>
      </c>
      <c r="G6501" s="6" t="s">
        <v>8669</v>
      </c>
      <c r="H6501" s="16">
        <v>708825.4</v>
      </c>
      <c r="I6501" s="12" t="s">
        <v>6407</v>
      </c>
      <c r="J6501" s="12" t="s">
        <v>6228</v>
      </c>
      <c r="K6501" s="15">
        <v>0</v>
      </c>
      <c r="L6501" s="13" t="s">
        <v>15</v>
      </c>
      <c r="M6501" s="7">
        <v>1</v>
      </c>
      <c r="N6501" s="17"/>
    </row>
    <row r="6502" spans="1:14" ht="63">
      <c r="A6502" s="6">
        <v>6500</v>
      </c>
      <c r="B6502" s="8" t="s">
        <v>8666</v>
      </c>
      <c r="C6502" s="9" t="s">
        <v>9244</v>
      </c>
      <c r="D6502" s="10" t="s">
        <v>9247</v>
      </c>
      <c r="E6502" s="11" t="s">
        <v>9248</v>
      </c>
      <c r="F6502" s="6">
        <v>493624</v>
      </c>
      <c r="G6502" s="6" t="s">
        <v>8669</v>
      </c>
      <c r="H6502" s="16">
        <v>946697.8</v>
      </c>
      <c r="I6502" s="12">
        <v>43994</v>
      </c>
      <c r="J6502" s="12">
        <v>44542</v>
      </c>
      <c r="K6502" s="15">
        <v>0</v>
      </c>
      <c r="L6502" s="13" t="s">
        <v>15</v>
      </c>
      <c r="M6502" s="7">
        <v>1</v>
      </c>
      <c r="N6502" s="17"/>
    </row>
    <row r="6503" spans="1:14" ht="63">
      <c r="A6503" s="6">
        <v>6501</v>
      </c>
      <c r="B6503" s="8" t="s">
        <v>8666</v>
      </c>
      <c r="C6503" s="9" t="s">
        <v>9249</v>
      </c>
      <c r="D6503" s="10" t="s">
        <v>9250</v>
      </c>
      <c r="E6503" s="11" t="s">
        <v>9251</v>
      </c>
      <c r="F6503" s="6">
        <v>493625</v>
      </c>
      <c r="G6503" s="6" t="s">
        <v>8669</v>
      </c>
      <c r="H6503" s="16">
        <v>497222.40000000002</v>
      </c>
      <c r="I6503" s="12">
        <v>43994</v>
      </c>
      <c r="J6503" s="12">
        <v>44542</v>
      </c>
      <c r="K6503" s="15">
        <v>0</v>
      </c>
      <c r="L6503" s="13" t="s">
        <v>15</v>
      </c>
      <c r="M6503" s="7">
        <v>1</v>
      </c>
      <c r="N6503" s="17"/>
    </row>
    <row r="6504" spans="1:14" ht="63">
      <c r="A6504" s="6">
        <v>6502</v>
      </c>
      <c r="B6504" s="8" t="s">
        <v>8666</v>
      </c>
      <c r="C6504" s="9" t="s">
        <v>9252</v>
      </c>
      <c r="D6504" s="10" t="s">
        <v>9253</v>
      </c>
      <c r="E6504" s="11" t="s">
        <v>9254</v>
      </c>
      <c r="F6504" s="6">
        <v>493626</v>
      </c>
      <c r="G6504" s="6" t="s">
        <v>8669</v>
      </c>
      <c r="H6504" s="16">
        <v>687970.05</v>
      </c>
      <c r="I6504" s="12">
        <v>43994</v>
      </c>
      <c r="J6504" s="12">
        <v>44542</v>
      </c>
      <c r="K6504" s="15">
        <v>0</v>
      </c>
      <c r="L6504" s="13" t="s">
        <v>15</v>
      </c>
      <c r="M6504" s="7">
        <v>1</v>
      </c>
      <c r="N6504" s="17"/>
    </row>
    <row r="6505" spans="1:14" ht="63">
      <c r="A6505" s="6">
        <v>6503</v>
      </c>
      <c r="B6505" s="8" t="s">
        <v>8666</v>
      </c>
      <c r="C6505" s="9" t="s">
        <v>9255</v>
      </c>
      <c r="D6505" s="10" t="s">
        <v>9256</v>
      </c>
      <c r="E6505" s="11" t="s">
        <v>9257</v>
      </c>
      <c r="F6505" s="6">
        <v>493627</v>
      </c>
      <c r="G6505" s="6" t="s">
        <v>8669</v>
      </c>
      <c r="H6505" s="16">
        <v>626098.44999999995</v>
      </c>
      <c r="I6505" s="12">
        <v>43994</v>
      </c>
      <c r="J6505" s="12">
        <v>44542</v>
      </c>
      <c r="K6505" s="15">
        <v>0</v>
      </c>
      <c r="L6505" s="13" t="s">
        <v>15</v>
      </c>
      <c r="M6505" s="7">
        <v>1</v>
      </c>
      <c r="N6505" s="17"/>
    </row>
    <row r="6506" spans="1:14" ht="110.25">
      <c r="A6506" s="6">
        <v>6504</v>
      </c>
      <c r="B6506" s="8" t="s">
        <v>8666</v>
      </c>
      <c r="C6506" s="9" t="s">
        <v>9258</v>
      </c>
      <c r="D6506" s="10" t="s">
        <v>8955</v>
      </c>
      <c r="E6506" s="11" t="s">
        <v>9259</v>
      </c>
      <c r="F6506" s="6">
        <v>493630</v>
      </c>
      <c r="G6506" s="6" t="s">
        <v>8669</v>
      </c>
      <c r="H6506" s="16">
        <v>7539137.2999999998</v>
      </c>
      <c r="I6506" s="12">
        <v>43994</v>
      </c>
      <c r="J6506" s="12">
        <v>44542</v>
      </c>
      <c r="K6506" s="15">
        <v>0</v>
      </c>
      <c r="L6506" s="13" t="s">
        <v>15</v>
      </c>
      <c r="M6506" s="7">
        <v>1</v>
      </c>
      <c r="N6506" s="17"/>
    </row>
    <row r="6507" spans="1:14" ht="141.75">
      <c r="A6507" s="6">
        <v>6505</v>
      </c>
      <c r="B6507" s="8" t="s">
        <v>8666</v>
      </c>
      <c r="C6507" s="9" t="s">
        <v>9260</v>
      </c>
      <c r="D6507" s="10" t="s">
        <v>9261</v>
      </c>
      <c r="E6507" s="11" t="s">
        <v>9262</v>
      </c>
      <c r="F6507" s="6">
        <v>493631</v>
      </c>
      <c r="G6507" s="6" t="s">
        <v>8669</v>
      </c>
      <c r="H6507" s="16">
        <v>7120695.5499999998</v>
      </c>
      <c r="I6507" s="12" t="s">
        <v>9263</v>
      </c>
      <c r="J6507" s="12" t="s">
        <v>9264</v>
      </c>
      <c r="K6507" s="15">
        <v>0</v>
      </c>
      <c r="L6507" s="13" t="s">
        <v>15</v>
      </c>
      <c r="M6507" s="7">
        <v>1</v>
      </c>
      <c r="N6507" s="17"/>
    </row>
    <row r="6508" spans="1:14" ht="110.25">
      <c r="A6508" s="6">
        <v>6506</v>
      </c>
      <c r="B6508" s="8" t="s">
        <v>8666</v>
      </c>
      <c r="C6508" s="9" t="s">
        <v>9265</v>
      </c>
      <c r="D6508" s="10" t="s">
        <v>9266</v>
      </c>
      <c r="E6508" s="11" t="s">
        <v>9267</v>
      </c>
      <c r="F6508" s="6">
        <v>493632</v>
      </c>
      <c r="G6508" s="6" t="s">
        <v>8669</v>
      </c>
      <c r="H6508" s="16">
        <v>5045467.0999999996</v>
      </c>
      <c r="I6508" s="12" t="s">
        <v>9263</v>
      </c>
      <c r="J6508" s="12" t="s">
        <v>9264</v>
      </c>
      <c r="K6508" s="15">
        <v>0</v>
      </c>
      <c r="L6508" s="13" t="s">
        <v>15</v>
      </c>
      <c r="M6508" s="7">
        <v>1</v>
      </c>
      <c r="N6508" s="17"/>
    </row>
    <row r="6509" spans="1:14" ht="110.25">
      <c r="A6509" s="6">
        <v>6507</v>
      </c>
      <c r="B6509" s="8" t="s">
        <v>8666</v>
      </c>
      <c r="C6509" s="9" t="s">
        <v>9268</v>
      </c>
      <c r="D6509" s="10" t="s">
        <v>9269</v>
      </c>
      <c r="E6509" s="11" t="s">
        <v>9270</v>
      </c>
      <c r="F6509" s="6">
        <v>493635</v>
      </c>
      <c r="G6509" s="6" t="s">
        <v>8669</v>
      </c>
      <c r="H6509" s="16">
        <v>11582537.75</v>
      </c>
      <c r="I6509" s="12" t="s">
        <v>9263</v>
      </c>
      <c r="J6509" s="12" t="s">
        <v>9264</v>
      </c>
      <c r="K6509" s="15">
        <v>0</v>
      </c>
      <c r="L6509" s="13" t="s">
        <v>15</v>
      </c>
      <c r="M6509" s="7">
        <v>1</v>
      </c>
      <c r="N6509" s="17"/>
    </row>
    <row r="6510" spans="1:14" ht="94.5">
      <c r="A6510" s="6">
        <v>6508</v>
      </c>
      <c r="B6510" s="8" t="s">
        <v>8666</v>
      </c>
      <c r="C6510" s="9" t="s">
        <v>9271</v>
      </c>
      <c r="D6510" s="10" t="s">
        <v>9272</v>
      </c>
      <c r="E6510" s="11" t="s">
        <v>9273</v>
      </c>
      <c r="F6510" s="6">
        <v>493636</v>
      </c>
      <c r="G6510" s="6" t="s">
        <v>8669</v>
      </c>
      <c r="H6510" s="16">
        <v>8620955.5</v>
      </c>
      <c r="I6510" s="12" t="s">
        <v>9274</v>
      </c>
      <c r="J6510" s="12">
        <v>44328</v>
      </c>
      <c r="K6510" s="15">
        <v>0</v>
      </c>
      <c r="L6510" s="13" t="s">
        <v>15</v>
      </c>
      <c r="M6510" s="7">
        <v>1</v>
      </c>
      <c r="N6510" s="17"/>
    </row>
    <row r="6511" spans="1:14" ht="78.75">
      <c r="A6511" s="6">
        <v>6509</v>
      </c>
      <c r="B6511" s="8" t="s">
        <v>8666</v>
      </c>
      <c r="C6511" s="9" t="s">
        <v>9275</v>
      </c>
      <c r="D6511" s="10" t="s">
        <v>9276</v>
      </c>
      <c r="E6511" s="11" t="s">
        <v>9277</v>
      </c>
      <c r="F6511" s="6">
        <v>493639</v>
      </c>
      <c r="G6511" s="6" t="s">
        <v>8669</v>
      </c>
      <c r="H6511" s="16">
        <v>10012701.699999999</v>
      </c>
      <c r="I6511" s="12" t="s">
        <v>9274</v>
      </c>
      <c r="J6511" s="12">
        <v>44328</v>
      </c>
      <c r="K6511" s="15">
        <v>0</v>
      </c>
      <c r="L6511" s="13" t="s">
        <v>15</v>
      </c>
      <c r="M6511" s="7">
        <v>1</v>
      </c>
      <c r="N6511" s="17"/>
    </row>
    <row r="6512" spans="1:14" ht="94.5">
      <c r="A6512" s="6">
        <v>6510</v>
      </c>
      <c r="B6512" s="8" t="s">
        <v>8666</v>
      </c>
      <c r="C6512" s="9" t="s">
        <v>9278</v>
      </c>
      <c r="D6512" s="10" t="s">
        <v>9279</v>
      </c>
      <c r="E6512" s="11" t="s">
        <v>9280</v>
      </c>
      <c r="F6512" s="6">
        <v>493640</v>
      </c>
      <c r="G6512" s="6" t="s">
        <v>8669</v>
      </c>
      <c r="H6512" s="16">
        <v>7124627.5999999996</v>
      </c>
      <c r="I6512" s="12">
        <v>44024</v>
      </c>
      <c r="J6512" s="12" t="s">
        <v>9281</v>
      </c>
      <c r="K6512" s="15">
        <v>0</v>
      </c>
      <c r="L6512" s="13" t="s">
        <v>15</v>
      </c>
      <c r="M6512" s="7">
        <v>1</v>
      </c>
      <c r="N6512" s="17"/>
    </row>
    <row r="6513" spans="1:14" ht="94.5">
      <c r="A6513" s="6">
        <v>6511</v>
      </c>
      <c r="B6513" s="8" t="s">
        <v>8666</v>
      </c>
      <c r="C6513" s="9" t="s">
        <v>9282</v>
      </c>
      <c r="D6513" s="10" t="s">
        <v>9283</v>
      </c>
      <c r="E6513" s="11" t="s">
        <v>9284</v>
      </c>
      <c r="F6513" s="6">
        <v>493641</v>
      </c>
      <c r="G6513" s="6" t="s">
        <v>8669</v>
      </c>
      <c r="H6513" s="16">
        <v>13327075.949999999</v>
      </c>
      <c r="I6513" s="12" t="s">
        <v>6063</v>
      </c>
      <c r="J6513" s="12">
        <v>44298</v>
      </c>
      <c r="K6513" s="15">
        <v>0</v>
      </c>
      <c r="L6513" s="13" t="s">
        <v>15</v>
      </c>
      <c r="M6513" s="7">
        <v>1</v>
      </c>
      <c r="N6513" s="17"/>
    </row>
    <row r="6514" spans="1:14" ht="110.25">
      <c r="A6514" s="6">
        <v>6512</v>
      </c>
      <c r="B6514" s="8" t="s">
        <v>8666</v>
      </c>
      <c r="C6514" s="9" t="s">
        <v>9285</v>
      </c>
      <c r="D6514" s="10" t="s">
        <v>9286</v>
      </c>
      <c r="E6514" s="11" t="s">
        <v>9287</v>
      </c>
      <c r="F6514" s="6">
        <v>493642</v>
      </c>
      <c r="G6514" s="6" t="s">
        <v>8669</v>
      </c>
      <c r="H6514" s="16">
        <v>10687485.75</v>
      </c>
      <c r="I6514" s="12" t="s">
        <v>9288</v>
      </c>
      <c r="J6514" s="12">
        <v>44542</v>
      </c>
      <c r="K6514" s="15">
        <v>0</v>
      </c>
      <c r="L6514" s="13" t="s">
        <v>15</v>
      </c>
      <c r="M6514" s="7">
        <v>1</v>
      </c>
      <c r="N6514" s="17"/>
    </row>
    <row r="6515" spans="1:14" ht="173.25">
      <c r="A6515" s="6">
        <v>6513</v>
      </c>
      <c r="B6515" s="8" t="s">
        <v>8666</v>
      </c>
      <c r="C6515" s="9" t="s">
        <v>9289</v>
      </c>
      <c r="D6515" s="10" t="s">
        <v>9290</v>
      </c>
      <c r="E6515" s="11" t="s">
        <v>9291</v>
      </c>
      <c r="F6515" s="6">
        <v>493643</v>
      </c>
      <c r="G6515" s="6" t="s">
        <v>8669</v>
      </c>
      <c r="H6515" s="16">
        <v>6617393.1500000004</v>
      </c>
      <c r="I6515" s="12">
        <v>44024</v>
      </c>
      <c r="J6515" s="12" t="s">
        <v>9281</v>
      </c>
      <c r="K6515" s="15">
        <v>0</v>
      </c>
      <c r="L6515" s="13" t="s">
        <v>15</v>
      </c>
      <c r="M6515" s="7">
        <v>1</v>
      </c>
      <c r="N6515" s="17"/>
    </row>
    <row r="6516" spans="1:14" ht="94.5">
      <c r="A6516" s="6">
        <v>6514</v>
      </c>
      <c r="B6516" s="8" t="s">
        <v>8666</v>
      </c>
      <c r="C6516" s="9" t="s">
        <v>9292</v>
      </c>
      <c r="D6516" s="10" t="s">
        <v>9293</v>
      </c>
      <c r="E6516" s="11" t="s">
        <v>9294</v>
      </c>
      <c r="F6516" s="6">
        <v>493644</v>
      </c>
      <c r="G6516" s="6" t="s">
        <v>8669</v>
      </c>
      <c r="H6516" s="16">
        <v>10687136.15</v>
      </c>
      <c r="I6516" s="12" t="s">
        <v>9263</v>
      </c>
      <c r="J6516" s="12">
        <v>44239</v>
      </c>
      <c r="K6516" s="15">
        <v>0</v>
      </c>
      <c r="L6516" s="13" t="s">
        <v>15</v>
      </c>
      <c r="M6516" s="7">
        <v>1</v>
      </c>
      <c r="N6516" s="17"/>
    </row>
    <row r="6517" spans="1:14" ht="94.5">
      <c r="A6517" s="6">
        <v>6515</v>
      </c>
      <c r="B6517" s="8" t="s">
        <v>8666</v>
      </c>
      <c r="C6517" s="9" t="s">
        <v>9295</v>
      </c>
      <c r="D6517" s="10" t="s">
        <v>9296</v>
      </c>
      <c r="E6517" s="11" t="s">
        <v>9297</v>
      </c>
      <c r="F6517" s="6">
        <v>493645</v>
      </c>
      <c r="G6517" s="6" t="s">
        <v>8669</v>
      </c>
      <c r="H6517" s="16">
        <v>4233951.45</v>
      </c>
      <c r="I6517" s="12" t="s">
        <v>6063</v>
      </c>
      <c r="J6517" s="12">
        <v>44325</v>
      </c>
      <c r="K6517" s="15">
        <v>0</v>
      </c>
      <c r="L6517" s="13" t="s">
        <v>15</v>
      </c>
      <c r="M6517" s="7">
        <v>1</v>
      </c>
      <c r="N6517" s="17"/>
    </row>
    <row r="6518" spans="1:14" ht="94.5">
      <c r="A6518" s="6">
        <v>6516</v>
      </c>
      <c r="B6518" s="8" t="s">
        <v>8666</v>
      </c>
      <c r="C6518" s="9" t="s">
        <v>8712</v>
      </c>
      <c r="D6518" s="10" t="s">
        <v>9298</v>
      </c>
      <c r="E6518" s="11" t="s">
        <v>9299</v>
      </c>
      <c r="F6518" s="6">
        <v>493646</v>
      </c>
      <c r="G6518" s="6" t="s">
        <v>8669</v>
      </c>
      <c r="H6518" s="16">
        <v>5919711.25</v>
      </c>
      <c r="I6518" s="12">
        <v>43994</v>
      </c>
      <c r="J6518" s="12">
        <v>44325</v>
      </c>
      <c r="K6518" s="15">
        <v>0</v>
      </c>
      <c r="L6518" s="13" t="s">
        <v>15</v>
      </c>
      <c r="M6518" s="7">
        <v>1</v>
      </c>
      <c r="N6518" s="17"/>
    </row>
    <row r="6519" spans="1:14" ht="78.75">
      <c r="A6519" s="6">
        <v>6517</v>
      </c>
      <c r="B6519" s="8" t="s">
        <v>8666</v>
      </c>
      <c r="C6519" s="9" t="s">
        <v>9300</v>
      </c>
      <c r="D6519" s="10" t="s">
        <v>9301</v>
      </c>
      <c r="E6519" s="11" t="s">
        <v>9302</v>
      </c>
      <c r="F6519" s="6">
        <v>493647</v>
      </c>
      <c r="G6519" s="6" t="s">
        <v>8669</v>
      </c>
      <c r="H6519" s="16">
        <v>3669455.75</v>
      </c>
      <c r="I6519" s="12" t="s">
        <v>6063</v>
      </c>
      <c r="J6519" s="12">
        <v>44325</v>
      </c>
      <c r="K6519" s="15">
        <v>0</v>
      </c>
      <c r="L6519" s="13" t="s">
        <v>15</v>
      </c>
      <c r="M6519" s="7">
        <v>1</v>
      </c>
      <c r="N6519" s="17"/>
    </row>
    <row r="6520" spans="1:14" ht="63">
      <c r="A6520" s="6">
        <v>6518</v>
      </c>
      <c r="B6520" s="8" t="s">
        <v>8666</v>
      </c>
      <c r="C6520" s="9" t="s">
        <v>9303</v>
      </c>
      <c r="D6520" s="10" t="s">
        <v>9304</v>
      </c>
      <c r="E6520" s="11" t="s">
        <v>9305</v>
      </c>
      <c r="F6520" s="6">
        <v>493648</v>
      </c>
      <c r="G6520" s="6" t="s">
        <v>8669</v>
      </c>
      <c r="H6520" s="16">
        <v>9749686.5999999996</v>
      </c>
      <c r="I6520" s="12">
        <v>43994</v>
      </c>
      <c r="J6520" s="12">
        <v>44542</v>
      </c>
      <c r="K6520" s="15">
        <v>0</v>
      </c>
      <c r="L6520" s="13" t="s">
        <v>15</v>
      </c>
      <c r="M6520" s="7">
        <v>1</v>
      </c>
      <c r="N6520" s="17"/>
    </row>
    <row r="6521" spans="1:14" ht="78.75">
      <c r="A6521" s="6">
        <v>6519</v>
      </c>
      <c r="B6521" s="8" t="s">
        <v>8666</v>
      </c>
      <c r="C6521" s="9" t="s">
        <v>9306</v>
      </c>
      <c r="D6521" s="10" t="s">
        <v>9307</v>
      </c>
      <c r="E6521" s="11" t="s">
        <v>9308</v>
      </c>
      <c r="F6521" s="6">
        <v>493649</v>
      </c>
      <c r="G6521" s="6" t="s">
        <v>8669</v>
      </c>
      <c r="H6521" s="16">
        <v>9529302.75</v>
      </c>
      <c r="I6521" s="12">
        <v>43873</v>
      </c>
      <c r="J6521" s="12">
        <v>44420</v>
      </c>
      <c r="K6521" s="15">
        <v>0</v>
      </c>
      <c r="L6521" s="13" t="s">
        <v>15</v>
      </c>
      <c r="M6521" s="7">
        <v>1</v>
      </c>
      <c r="N6521" s="17"/>
    </row>
    <row r="6522" spans="1:14" ht="47.25">
      <c r="A6522" s="6">
        <v>6520</v>
      </c>
      <c r="B6522" s="8" t="s">
        <v>8666</v>
      </c>
      <c r="C6522" s="9" t="s">
        <v>9309</v>
      </c>
      <c r="D6522" s="10" t="s">
        <v>9310</v>
      </c>
      <c r="E6522" s="11" t="s">
        <v>9311</v>
      </c>
      <c r="F6522" s="6">
        <v>484601</v>
      </c>
      <c r="G6522" s="6" t="s">
        <v>8669</v>
      </c>
      <c r="H6522" s="16">
        <v>6584016.7999999998</v>
      </c>
      <c r="I6522" s="12">
        <v>43842</v>
      </c>
      <c r="J6522" s="12">
        <v>44359</v>
      </c>
      <c r="K6522" s="15">
        <v>0</v>
      </c>
      <c r="L6522" s="13" t="s">
        <v>15</v>
      </c>
      <c r="M6522" s="7">
        <v>1</v>
      </c>
      <c r="N6522" s="17"/>
    </row>
    <row r="6523" spans="1:14" ht="110.25">
      <c r="A6523" s="6">
        <v>6521</v>
      </c>
      <c r="B6523" s="8" t="s">
        <v>8666</v>
      </c>
      <c r="C6523" s="9" t="s">
        <v>9312</v>
      </c>
      <c r="D6523" s="10" t="s">
        <v>9313</v>
      </c>
      <c r="E6523" s="11" t="s">
        <v>9314</v>
      </c>
      <c r="F6523" s="6">
        <v>460627</v>
      </c>
      <c r="G6523" s="6" t="s">
        <v>2665</v>
      </c>
      <c r="H6523" s="16">
        <v>5534278.2000000002</v>
      </c>
      <c r="I6523" s="12">
        <v>44082</v>
      </c>
      <c r="J6523" s="12" t="s">
        <v>9315</v>
      </c>
      <c r="K6523" s="15">
        <v>0</v>
      </c>
      <c r="L6523" s="13" t="s">
        <v>15</v>
      </c>
      <c r="M6523" s="7">
        <v>1</v>
      </c>
      <c r="N6523" s="17"/>
    </row>
    <row r="6524" spans="1:14" ht="110.25">
      <c r="A6524" s="6">
        <v>6522</v>
      </c>
      <c r="B6524" s="8" t="s">
        <v>8666</v>
      </c>
      <c r="C6524" s="9" t="s">
        <v>9316</v>
      </c>
      <c r="D6524" s="10" t="s">
        <v>9317</v>
      </c>
      <c r="E6524" s="11" t="s">
        <v>9318</v>
      </c>
      <c r="F6524" s="6">
        <v>460628</v>
      </c>
      <c r="G6524" s="6" t="s">
        <v>2665</v>
      </c>
      <c r="H6524" s="16">
        <v>3892971.75</v>
      </c>
      <c r="I6524" s="12">
        <v>44082</v>
      </c>
      <c r="J6524" s="12" t="s">
        <v>9315</v>
      </c>
      <c r="K6524" s="15">
        <v>0</v>
      </c>
      <c r="L6524" s="13" t="s">
        <v>15</v>
      </c>
      <c r="M6524" s="7">
        <v>1</v>
      </c>
      <c r="N6524" s="17"/>
    </row>
    <row r="6525" spans="1:14" ht="94.5">
      <c r="A6525" s="6">
        <v>6523</v>
      </c>
      <c r="B6525" s="8" t="s">
        <v>8666</v>
      </c>
      <c r="C6525" s="9" t="s">
        <v>9319</v>
      </c>
      <c r="D6525" s="10" t="s">
        <v>9320</v>
      </c>
      <c r="E6525" s="11" t="s">
        <v>9321</v>
      </c>
      <c r="F6525" s="6">
        <v>460629</v>
      </c>
      <c r="G6525" s="6" t="s">
        <v>2665</v>
      </c>
      <c r="H6525" s="16">
        <v>10800044.6</v>
      </c>
      <c r="I6525" s="12" t="s">
        <v>9322</v>
      </c>
      <c r="J6525" s="12" t="s">
        <v>9323</v>
      </c>
      <c r="K6525" s="15">
        <v>0</v>
      </c>
      <c r="L6525" s="13" t="s">
        <v>15</v>
      </c>
      <c r="M6525" s="7">
        <v>1</v>
      </c>
      <c r="N6525" s="17"/>
    </row>
    <row r="6526" spans="1:14" ht="110.25">
      <c r="A6526" s="6">
        <v>6524</v>
      </c>
      <c r="B6526" s="8" t="s">
        <v>8666</v>
      </c>
      <c r="C6526" s="9" t="s">
        <v>9324</v>
      </c>
      <c r="D6526" s="10" t="s">
        <v>9325</v>
      </c>
      <c r="E6526" s="11" t="s">
        <v>9326</v>
      </c>
      <c r="F6526" s="6">
        <v>460630</v>
      </c>
      <c r="G6526" s="6" t="s">
        <v>2665</v>
      </c>
      <c r="H6526" s="16">
        <v>10720254.1</v>
      </c>
      <c r="I6526" s="12" t="s">
        <v>9327</v>
      </c>
      <c r="J6526" s="12" t="s">
        <v>9328</v>
      </c>
      <c r="K6526" s="15">
        <v>0</v>
      </c>
      <c r="L6526" s="13" t="s">
        <v>15</v>
      </c>
      <c r="M6526" s="7">
        <v>1</v>
      </c>
      <c r="N6526" s="17"/>
    </row>
    <row r="6527" spans="1:14" ht="110.25">
      <c r="A6527" s="6">
        <v>6525</v>
      </c>
      <c r="B6527" s="8" t="s">
        <v>8666</v>
      </c>
      <c r="C6527" s="9" t="s">
        <v>9329</v>
      </c>
      <c r="D6527" s="10" t="s">
        <v>9330</v>
      </c>
      <c r="E6527" s="11" t="s">
        <v>9331</v>
      </c>
      <c r="F6527" s="6">
        <v>460631</v>
      </c>
      <c r="G6527" s="6" t="s">
        <v>2665</v>
      </c>
      <c r="H6527" s="16">
        <v>5152979.55</v>
      </c>
      <c r="I6527" s="12">
        <v>44112</v>
      </c>
      <c r="J6527" s="12" t="s">
        <v>4418</v>
      </c>
      <c r="K6527" s="15">
        <v>0</v>
      </c>
      <c r="L6527" s="13" t="s">
        <v>15</v>
      </c>
      <c r="M6527" s="7">
        <v>1</v>
      </c>
      <c r="N6527" s="17"/>
    </row>
    <row r="6528" spans="1:14" ht="78.75">
      <c r="A6528" s="6">
        <v>6526</v>
      </c>
      <c r="B6528" s="8" t="s">
        <v>8666</v>
      </c>
      <c r="C6528" s="9" t="s">
        <v>9332</v>
      </c>
      <c r="D6528" s="10" t="s">
        <v>9333</v>
      </c>
      <c r="E6528" s="11" t="s">
        <v>9334</v>
      </c>
      <c r="F6528" s="6">
        <v>462177</v>
      </c>
      <c r="G6528" s="6" t="s">
        <v>2665</v>
      </c>
      <c r="H6528" s="16">
        <v>713161.2</v>
      </c>
      <c r="I6528" s="12">
        <v>44082</v>
      </c>
      <c r="J6528" s="12" t="s">
        <v>8961</v>
      </c>
      <c r="K6528" s="15">
        <v>0</v>
      </c>
      <c r="L6528" s="13" t="s">
        <v>15</v>
      </c>
      <c r="M6528" s="7">
        <v>1</v>
      </c>
      <c r="N6528" s="17"/>
    </row>
    <row r="6529" spans="1:14" ht="78.75">
      <c r="A6529" s="6">
        <v>6527</v>
      </c>
      <c r="B6529" s="8" t="s">
        <v>8666</v>
      </c>
      <c r="C6529" s="9" t="s">
        <v>9335</v>
      </c>
      <c r="D6529" s="10" t="s">
        <v>9336</v>
      </c>
      <c r="E6529" s="11" t="s">
        <v>9337</v>
      </c>
      <c r="F6529" s="6">
        <v>497434</v>
      </c>
      <c r="G6529" s="6" t="s">
        <v>2442</v>
      </c>
      <c r="H6529" s="16">
        <v>9727620.9499999993</v>
      </c>
      <c r="I6529" s="12" t="s">
        <v>1415</v>
      </c>
      <c r="J6529" s="12" t="s">
        <v>9338</v>
      </c>
      <c r="K6529" s="15">
        <v>0</v>
      </c>
      <c r="L6529" s="13" t="s">
        <v>15</v>
      </c>
      <c r="M6529" s="7">
        <v>1</v>
      </c>
      <c r="N6529" s="17"/>
    </row>
    <row r="6530" spans="1:14" ht="78.75">
      <c r="A6530" s="6">
        <v>6528</v>
      </c>
      <c r="B6530" s="8" t="s">
        <v>8666</v>
      </c>
      <c r="C6530" s="9" t="s">
        <v>9335</v>
      </c>
      <c r="D6530" s="10" t="s">
        <v>9339</v>
      </c>
      <c r="E6530" s="11" t="s">
        <v>9340</v>
      </c>
      <c r="F6530" s="6">
        <v>497435</v>
      </c>
      <c r="G6530" s="6" t="s">
        <v>2442</v>
      </c>
      <c r="H6530" s="16">
        <v>9825074.7200000007</v>
      </c>
      <c r="I6530" s="12" t="s">
        <v>1415</v>
      </c>
      <c r="J6530" s="12" t="s">
        <v>9338</v>
      </c>
      <c r="K6530" s="15">
        <v>0</v>
      </c>
      <c r="L6530" s="13" t="s">
        <v>15</v>
      </c>
      <c r="M6530" s="7">
        <v>1</v>
      </c>
      <c r="N6530" s="17"/>
    </row>
    <row r="6531" spans="1:14" ht="63">
      <c r="A6531" s="6">
        <v>6529</v>
      </c>
      <c r="B6531" s="8" t="s">
        <v>8666</v>
      </c>
      <c r="C6531" s="9" t="s">
        <v>9341</v>
      </c>
      <c r="D6531" s="10" t="s">
        <v>9342</v>
      </c>
      <c r="E6531" s="11" t="s">
        <v>9343</v>
      </c>
      <c r="F6531" s="6">
        <v>497436</v>
      </c>
      <c r="G6531" s="6" t="s">
        <v>2442</v>
      </c>
      <c r="H6531" s="16">
        <v>6974974.1699999999</v>
      </c>
      <c r="I6531" s="12" t="s">
        <v>9344</v>
      </c>
      <c r="J6531" s="12">
        <v>44296</v>
      </c>
      <c r="K6531" s="15">
        <v>0</v>
      </c>
      <c r="L6531" s="13" t="s">
        <v>15</v>
      </c>
      <c r="M6531" s="7">
        <v>1</v>
      </c>
      <c r="N6531" s="17"/>
    </row>
    <row r="6532" spans="1:14" ht="78.75">
      <c r="A6532" s="6">
        <v>6530</v>
      </c>
      <c r="B6532" s="8" t="s">
        <v>8666</v>
      </c>
      <c r="C6532" s="9" t="s">
        <v>9345</v>
      </c>
      <c r="D6532" s="10" t="s">
        <v>9346</v>
      </c>
      <c r="E6532" s="11" t="s">
        <v>9347</v>
      </c>
      <c r="F6532" s="6">
        <v>480387</v>
      </c>
      <c r="G6532" s="6" t="s">
        <v>1486</v>
      </c>
      <c r="H6532" s="16">
        <v>29246976.188000001</v>
      </c>
      <c r="I6532" s="12" t="s">
        <v>1453</v>
      </c>
      <c r="J6532" s="12">
        <v>44745</v>
      </c>
      <c r="K6532" s="15">
        <v>0</v>
      </c>
      <c r="L6532" s="13" t="s">
        <v>15</v>
      </c>
      <c r="M6532" s="7">
        <v>1</v>
      </c>
      <c r="N6532" s="17"/>
    </row>
    <row r="6533" spans="1:14" ht="78.75">
      <c r="A6533" s="6">
        <v>6531</v>
      </c>
      <c r="B6533" s="8" t="s">
        <v>8666</v>
      </c>
      <c r="C6533" s="9" t="s">
        <v>9348</v>
      </c>
      <c r="D6533" s="10" t="s">
        <v>9349</v>
      </c>
      <c r="E6533" s="11" t="s">
        <v>9350</v>
      </c>
      <c r="F6533" s="6">
        <v>484602</v>
      </c>
      <c r="G6533" s="6" t="s">
        <v>1486</v>
      </c>
      <c r="H6533" s="16">
        <v>33369563.93</v>
      </c>
      <c r="I6533" s="12">
        <v>43994</v>
      </c>
      <c r="J6533" s="12" t="s">
        <v>9351</v>
      </c>
      <c r="K6533" s="15">
        <v>0</v>
      </c>
      <c r="L6533" s="13" t="s">
        <v>15</v>
      </c>
      <c r="M6533" s="7">
        <v>1</v>
      </c>
      <c r="N6533" s="17"/>
    </row>
    <row r="6534" spans="1:14" ht="78.75">
      <c r="A6534" s="6">
        <v>6532</v>
      </c>
      <c r="B6534" s="8" t="s">
        <v>8666</v>
      </c>
      <c r="C6534" s="9" t="s">
        <v>9352</v>
      </c>
      <c r="D6534" s="10" t="s">
        <v>8850</v>
      </c>
      <c r="E6534" s="11" t="s">
        <v>9353</v>
      </c>
      <c r="F6534" s="6">
        <v>493469</v>
      </c>
      <c r="G6534" s="6" t="s">
        <v>1486</v>
      </c>
      <c r="H6534" s="16">
        <v>22021000.199999999</v>
      </c>
      <c r="I6534" s="12" t="s">
        <v>9354</v>
      </c>
      <c r="J6534" s="12">
        <v>44327</v>
      </c>
      <c r="K6534" s="15">
        <v>0</v>
      </c>
      <c r="L6534" s="13" t="s">
        <v>15</v>
      </c>
      <c r="M6534" s="7">
        <v>1</v>
      </c>
      <c r="N6534" s="17"/>
    </row>
    <row r="6535" spans="1:14" ht="78.75">
      <c r="A6535" s="6">
        <v>6533</v>
      </c>
      <c r="B6535" s="8" t="s">
        <v>8666</v>
      </c>
      <c r="C6535" s="9" t="s">
        <v>9355</v>
      </c>
      <c r="D6535" s="10" t="s">
        <v>9356</v>
      </c>
      <c r="E6535" s="11" t="s">
        <v>9357</v>
      </c>
      <c r="F6535" s="6">
        <v>500646</v>
      </c>
      <c r="G6535" s="6" t="s">
        <v>1687</v>
      </c>
      <c r="H6535" s="16">
        <v>2821798.44</v>
      </c>
      <c r="I6535" s="12" t="s">
        <v>1415</v>
      </c>
      <c r="J6535" s="12" t="s">
        <v>9358</v>
      </c>
      <c r="K6535" s="15">
        <v>0</v>
      </c>
      <c r="L6535" s="13" t="s">
        <v>15</v>
      </c>
      <c r="M6535" s="7">
        <v>1</v>
      </c>
      <c r="N6535" s="17"/>
    </row>
    <row r="6536" spans="1:14" ht="94.5">
      <c r="A6536" s="6">
        <v>6534</v>
      </c>
      <c r="B6536" s="8" t="s">
        <v>8666</v>
      </c>
      <c r="C6536" s="9" t="s">
        <v>9359</v>
      </c>
      <c r="D6536" s="10" t="s">
        <v>9360</v>
      </c>
      <c r="E6536" s="11" t="s">
        <v>9361</v>
      </c>
      <c r="F6536" s="6">
        <v>482336</v>
      </c>
      <c r="G6536" s="6" t="s">
        <v>16</v>
      </c>
      <c r="H6536" s="16">
        <v>2096512.8870000001</v>
      </c>
      <c r="I6536" s="12">
        <v>44113</v>
      </c>
      <c r="J6536" s="12" t="s">
        <v>752</v>
      </c>
      <c r="K6536" s="15">
        <v>2096512</v>
      </c>
      <c r="L6536" s="13" t="s">
        <v>15</v>
      </c>
      <c r="M6536" s="7">
        <v>1</v>
      </c>
      <c r="N6536" s="17"/>
    </row>
    <row r="6537" spans="1:14" ht="94.5">
      <c r="A6537" s="6">
        <v>6535</v>
      </c>
      <c r="B6537" s="8" t="s">
        <v>8666</v>
      </c>
      <c r="C6537" s="9" t="s">
        <v>9362</v>
      </c>
      <c r="D6537" s="10" t="s">
        <v>9363</v>
      </c>
      <c r="E6537" s="11" t="s">
        <v>9364</v>
      </c>
      <c r="F6537" s="6">
        <v>490335</v>
      </c>
      <c r="G6537" s="6" t="s">
        <v>16</v>
      </c>
      <c r="H6537" s="16">
        <v>1636848.1</v>
      </c>
      <c r="I6537" s="12" t="s">
        <v>4387</v>
      </c>
      <c r="J6537" s="12" t="s">
        <v>791</v>
      </c>
      <c r="K6537" s="15">
        <v>0</v>
      </c>
      <c r="L6537" s="13" t="s">
        <v>15</v>
      </c>
      <c r="M6537" s="7">
        <v>1</v>
      </c>
      <c r="N6537" s="17"/>
    </row>
    <row r="6538" spans="1:14" ht="78.75">
      <c r="A6538" s="6">
        <v>6536</v>
      </c>
      <c r="B6538" s="8" t="s">
        <v>8666</v>
      </c>
      <c r="C6538" s="9" t="s">
        <v>9366</v>
      </c>
      <c r="D6538" s="10" t="s">
        <v>9089</v>
      </c>
      <c r="E6538" s="11" t="s">
        <v>9367</v>
      </c>
      <c r="F6538" s="6">
        <v>490339</v>
      </c>
      <c r="G6538" s="6" t="s">
        <v>16</v>
      </c>
      <c r="H6538" s="16">
        <v>2621919.25</v>
      </c>
      <c r="I6538" s="12" t="s">
        <v>9368</v>
      </c>
      <c r="J6538" s="12" t="s">
        <v>9369</v>
      </c>
      <c r="K6538" s="15">
        <v>0</v>
      </c>
      <c r="L6538" s="13" t="s">
        <v>15</v>
      </c>
      <c r="M6538" s="7">
        <v>1</v>
      </c>
      <c r="N6538" s="17"/>
    </row>
    <row r="6539" spans="1:14" ht="78.75">
      <c r="A6539" s="6">
        <v>6537</v>
      </c>
      <c r="B6539" s="8" t="s">
        <v>8666</v>
      </c>
      <c r="C6539" s="9" t="s">
        <v>9370</v>
      </c>
      <c r="D6539" s="10" t="s">
        <v>9371</v>
      </c>
      <c r="E6539" s="11" t="s">
        <v>9372</v>
      </c>
      <c r="F6539" s="6">
        <v>490343</v>
      </c>
      <c r="G6539" s="6" t="s">
        <v>16</v>
      </c>
      <c r="H6539" s="16">
        <v>1928875.25</v>
      </c>
      <c r="I6539" s="12">
        <v>44175</v>
      </c>
      <c r="J6539" s="12" t="s">
        <v>657</v>
      </c>
      <c r="K6539" s="15">
        <v>0</v>
      </c>
      <c r="L6539" s="13" t="s">
        <v>15</v>
      </c>
      <c r="M6539" s="7">
        <v>1</v>
      </c>
      <c r="N6539" s="17"/>
    </row>
    <row r="6540" spans="1:14" ht="94.5">
      <c r="A6540" s="6">
        <v>6538</v>
      </c>
      <c r="B6540" s="8" t="s">
        <v>8666</v>
      </c>
      <c r="C6540" s="9" t="s">
        <v>9373</v>
      </c>
      <c r="D6540" s="10" t="s">
        <v>9374</v>
      </c>
      <c r="E6540" s="11" t="s">
        <v>9375</v>
      </c>
      <c r="F6540" s="6">
        <v>490347</v>
      </c>
      <c r="G6540" s="6" t="s">
        <v>16</v>
      </c>
      <c r="H6540" s="16">
        <v>6056644.25</v>
      </c>
      <c r="I6540" s="12">
        <v>44175</v>
      </c>
      <c r="J6540" s="12">
        <v>44228</v>
      </c>
      <c r="K6540" s="15">
        <v>0</v>
      </c>
      <c r="L6540" s="13" t="s">
        <v>15</v>
      </c>
      <c r="M6540" s="7">
        <v>1</v>
      </c>
      <c r="N6540" s="17"/>
    </row>
    <row r="6541" spans="1:14" ht="78.75">
      <c r="A6541" s="6">
        <v>6539</v>
      </c>
      <c r="B6541" s="8" t="s">
        <v>8666</v>
      </c>
      <c r="C6541" s="9" t="s">
        <v>9376</v>
      </c>
      <c r="D6541" s="10" t="s">
        <v>9377</v>
      </c>
      <c r="E6541" s="11" t="s">
        <v>9378</v>
      </c>
      <c r="F6541" s="6">
        <v>490350</v>
      </c>
      <c r="G6541" s="6" t="s">
        <v>16</v>
      </c>
      <c r="H6541" s="16">
        <v>5280141.8</v>
      </c>
      <c r="I6541" s="12" t="s">
        <v>8478</v>
      </c>
      <c r="J6541" s="12">
        <v>44256</v>
      </c>
      <c r="K6541" s="15">
        <v>0</v>
      </c>
      <c r="L6541" s="13" t="s">
        <v>15</v>
      </c>
      <c r="M6541" s="7">
        <v>1</v>
      </c>
      <c r="N6541" s="17"/>
    </row>
    <row r="6542" spans="1:14" ht="94.5">
      <c r="A6542" s="6">
        <v>6540</v>
      </c>
      <c r="B6542" s="8" t="s">
        <v>8666</v>
      </c>
      <c r="C6542" s="9" t="s">
        <v>9379</v>
      </c>
      <c r="D6542" s="10" t="s">
        <v>9380</v>
      </c>
      <c r="E6542" s="11" t="s">
        <v>9381</v>
      </c>
      <c r="F6542" s="6">
        <v>490351</v>
      </c>
      <c r="G6542" s="6" t="s">
        <v>16</v>
      </c>
      <c r="H6542" s="16">
        <v>5739366.0999999996</v>
      </c>
      <c r="I6542" s="12">
        <v>44175</v>
      </c>
      <c r="J6542" s="12">
        <v>44228</v>
      </c>
      <c r="K6542" s="15">
        <v>1736896</v>
      </c>
      <c r="L6542" s="13" t="s">
        <v>15</v>
      </c>
      <c r="M6542" s="7">
        <v>1</v>
      </c>
      <c r="N6542" s="17"/>
    </row>
    <row r="6543" spans="1:14" ht="78.75">
      <c r="A6543" s="6">
        <v>6541</v>
      </c>
      <c r="B6543" s="8" t="s">
        <v>8666</v>
      </c>
      <c r="C6543" s="9" t="s">
        <v>9382</v>
      </c>
      <c r="D6543" s="10" t="s">
        <v>9383</v>
      </c>
      <c r="E6543" s="11" t="s">
        <v>9384</v>
      </c>
      <c r="F6543" s="6">
        <v>490352</v>
      </c>
      <c r="G6543" s="6" t="s">
        <v>16</v>
      </c>
      <c r="H6543" s="16">
        <v>5279670.5999999996</v>
      </c>
      <c r="I6543" s="12" t="s">
        <v>1383</v>
      </c>
      <c r="J6543" s="12">
        <v>44317</v>
      </c>
      <c r="K6543" s="15">
        <v>0</v>
      </c>
      <c r="L6543" s="13" t="s">
        <v>15</v>
      </c>
      <c r="M6543" s="7">
        <v>1</v>
      </c>
      <c r="N6543" s="17"/>
    </row>
    <row r="6544" spans="1:14" ht="94.5">
      <c r="A6544" s="6">
        <v>6542</v>
      </c>
      <c r="B6544" s="8" t="s">
        <v>8666</v>
      </c>
      <c r="C6544" s="9" t="s">
        <v>9385</v>
      </c>
      <c r="D6544" s="10" t="s">
        <v>9386</v>
      </c>
      <c r="E6544" s="11" t="s">
        <v>9387</v>
      </c>
      <c r="F6544" s="6">
        <v>490353</v>
      </c>
      <c r="G6544" s="6" t="s">
        <v>16</v>
      </c>
      <c r="H6544" s="16">
        <v>6292700.25</v>
      </c>
      <c r="I6544" s="12" t="s">
        <v>1414</v>
      </c>
      <c r="J6544" s="12">
        <v>44287</v>
      </c>
      <c r="K6544" s="15">
        <v>1447124</v>
      </c>
      <c r="L6544" s="13" t="s">
        <v>15</v>
      </c>
      <c r="M6544" s="7">
        <v>1</v>
      </c>
      <c r="N6544" s="17"/>
    </row>
    <row r="6545" spans="1:14" ht="94.5">
      <c r="A6545" s="6">
        <v>6543</v>
      </c>
      <c r="B6545" s="8" t="s">
        <v>8666</v>
      </c>
      <c r="C6545" s="9" t="s">
        <v>9388</v>
      </c>
      <c r="D6545" s="10" t="s">
        <v>9389</v>
      </c>
      <c r="E6545" s="11" t="s">
        <v>9390</v>
      </c>
      <c r="F6545" s="6">
        <v>490354</v>
      </c>
      <c r="G6545" s="6" t="s">
        <v>16</v>
      </c>
      <c r="H6545" s="16">
        <v>5835292.3499999996</v>
      </c>
      <c r="I6545" s="12" t="s">
        <v>8478</v>
      </c>
      <c r="J6545" s="12">
        <v>44256</v>
      </c>
      <c r="K6545" s="15">
        <v>0</v>
      </c>
      <c r="L6545" s="13" t="s">
        <v>15</v>
      </c>
      <c r="M6545" s="7">
        <v>1</v>
      </c>
      <c r="N6545" s="17"/>
    </row>
    <row r="6546" spans="1:14" ht="94.5">
      <c r="A6546" s="6">
        <v>6544</v>
      </c>
      <c r="B6546" s="8" t="s">
        <v>8666</v>
      </c>
      <c r="C6546" s="9" t="s">
        <v>9391</v>
      </c>
      <c r="D6546" s="10" t="s">
        <v>9392</v>
      </c>
      <c r="E6546" s="11" t="s">
        <v>9393</v>
      </c>
      <c r="F6546" s="6">
        <v>490355</v>
      </c>
      <c r="G6546" s="6" t="s">
        <v>16</v>
      </c>
      <c r="H6546" s="16">
        <v>5865069.1500000004</v>
      </c>
      <c r="I6546" s="12">
        <v>43992</v>
      </c>
      <c r="J6546" s="12" t="s">
        <v>17</v>
      </c>
      <c r="K6546" s="15">
        <v>3565823</v>
      </c>
      <c r="L6546" s="13" t="s">
        <v>15</v>
      </c>
      <c r="M6546" s="7">
        <v>1</v>
      </c>
      <c r="N6546" s="17"/>
    </row>
    <row r="6547" spans="1:14" ht="94.5">
      <c r="A6547" s="6">
        <v>6545</v>
      </c>
      <c r="B6547" s="8" t="s">
        <v>8666</v>
      </c>
      <c r="C6547" s="9" t="s">
        <v>9395</v>
      </c>
      <c r="D6547" s="10" t="s">
        <v>9396</v>
      </c>
      <c r="E6547" s="11" t="s">
        <v>9397</v>
      </c>
      <c r="F6547" s="6">
        <v>490358</v>
      </c>
      <c r="G6547" s="6" t="s">
        <v>16</v>
      </c>
      <c r="H6547" s="16">
        <v>11110380.15</v>
      </c>
      <c r="I6547" s="12" t="s">
        <v>9398</v>
      </c>
      <c r="J6547" s="12" t="s">
        <v>6152</v>
      </c>
      <c r="K6547" s="15">
        <v>0</v>
      </c>
      <c r="L6547" s="13" t="s">
        <v>15</v>
      </c>
      <c r="M6547" s="7">
        <v>1</v>
      </c>
      <c r="N6547" s="17"/>
    </row>
    <row r="6548" spans="1:14" ht="110.25">
      <c r="A6548" s="6">
        <v>6546</v>
      </c>
      <c r="B6548" s="8" t="s">
        <v>8666</v>
      </c>
      <c r="C6548" s="9" t="s">
        <v>9400</v>
      </c>
      <c r="D6548" s="10" t="s">
        <v>8817</v>
      </c>
      <c r="E6548" s="11" t="s">
        <v>9401</v>
      </c>
      <c r="F6548" s="6">
        <v>490361</v>
      </c>
      <c r="G6548" s="6" t="s">
        <v>16</v>
      </c>
      <c r="H6548" s="16">
        <v>12853901.85</v>
      </c>
      <c r="I6548" s="12" t="s">
        <v>9402</v>
      </c>
      <c r="J6548" s="12" t="s">
        <v>9403</v>
      </c>
      <c r="K6548" s="15">
        <v>5185832</v>
      </c>
      <c r="L6548" s="13" t="s">
        <v>15</v>
      </c>
      <c r="M6548" s="7">
        <v>1</v>
      </c>
      <c r="N6548" s="17"/>
    </row>
    <row r="6549" spans="1:14" ht="94.5">
      <c r="A6549" s="6">
        <v>6547</v>
      </c>
      <c r="B6549" s="8" t="s">
        <v>8666</v>
      </c>
      <c r="C6549" s="9" t="s">
        <v>9404</v>
      </c>
      <c r="D6549" s="10" t="s">
        <v>8817</v>
      </c>
      <c r="E6549" s="11" t="s">
        <v>9405</v>
      </c>
      <c r="F6549" s="6">
        <v>490365</v>
      </c>
      <c r="G6549" s="6" t="s">
        <v>16</v>
      </c>
      <c r="H6549" s="16">
        <v>12669511.6</v>
      </c>
      <c r="I6549" s="12" t="s">
        <v>8478</v>
      </c>
      <c r="J6549" s="12" t="s">
        <v>9406</v>
      </c>
      <c r="K6549" s="15">
        <v>0</v>
      </c>
      <c r="L6549" s="13" t="s">
        <v>15</v>
      </c>
      <c r="M6549" s="7">
        <v>1</v>
      </c>
      <c r="N6549" s="17"/>
    </row>
    <row r="6550" spans="1:14" ht="78.75">
      <c r="A6550" s="6">
        <v>6548</v>
      </c>
      <c r="B6550" s="8" t="s">
        <v>8666</v>
      </c>
      <c r="C6550" s="9" t="s">
        <v>9408</v>
      </c>
      <c r="D6550" s="10" t="s">
        <v>8724</v>
      </c>
      <c r="E6550" s="11" t="s">
        <v>9409</v>
      </c>
      <c r="F6550" s="6">
        <v>490385</v>
      </c>
      <c r="G6550" s="6" t="s">
        <v>16</v>
      </c>
      <c r="H6550" s="16">
        <v>12763898.85</v>
      </c>
      <c r="I6550" s="12" t="s">
        <v>9410</v>
      </c>
      <c r="J6550" s="12" t="s">
        <v>9411</v>
      </c>
      <c r="K6550" s="15">
        <v>0</v>
      </c>
      <c r="L6550" s="13" t="s">
        <v>15</v>
      </c>
      <c r="M6550" s="7">
        <v>1</v>
      </c>
      <c r="N6550" s="17"/>
    </row>
    <row r="6551" spans="1:14" ht="78.75">
      <c r="A6551" s="6">
        <v>6549</v>
      </c>
      <c r="B6551" s="8" t="s">
        <v>8666</v>
      </c>
      <c r="C6551" s="9" t="s">
        <v>9412</v>
      </c>
      <c r="D6551" s="10" t="s">
        <v>9413</v>
      </c>
      <c r="E6551" s="11" t="s">
        <v>9414</v>
      </c>
      <c r="F6551" s="6">
        <v>490388</v>
      </c>
      <c r="G6551" s="6" t="s">
        <v>16</v>
      </c>
      <c r="H6551" s="16">
        <v>10443730</v>
      </c>
      <c r="I6551" s="12" t="s">
        <v>9415</v>
      </c>
      <c r="J6551" s="12">
        <v>44288</v>
      </c>
      <c r="K6551" s="15">
        <v>0</v>
      </c>
      <c r="L6551" s="13" t="s">
        <v>15</v>
      </c>
      <c r="M6551" s="7">
        <v>1</v>
      </c>
      <c r="N6551" s="17"/>
    </row>
    <row r="6552" spans="1:14" ht="94.5">
      <c r="A6552" s="6">
        <v>6550</v>
      </c>
      <c r="B6552" s="8" t="s">
        <v>8666</v>
      </c>
      <c r="C6552" s="9" t="s">
        <v>9416</v>
      </c>
      <c r="D6552" s="10" t="s">
        <v>9296</v>
      </c>
      <c r="E6552" s="11" t="s">
        <v>9417</v>
      </c>
      <c r="F6552" s="6">
        <v>500080</v>
      </c>
      <c r="G6552" s="6" t="s">
        <v>16</v>
      </c>
      <c r="H6552" s="16">
        <v>14089483.25</v>
      </c>
      <c r="I6552" s="12" t="s">
        <v>9418</v>
      </c>
      <c r="J6552" s="12" t="s">
        <v>9419</v>
      </c>
      <c r="K6552" s="15">
        <v>946566</v>
      </c>
      <c r="L6552" s="13" t="s">
        <v>15</v>
      </c>
      <c r="M6552" s="7">
        <v>1</v>
      </c>
      <c r="N6552" s="17"/>
    </row>
    <row r="6553" spans="1:14" ht="94.5">
      <c r="A6553" s="6">
        <v>6551</v>
      </c>
      <c r="B6553" s="8" t="s">
        <v>8666</v>
      </c>
      <c r="C6553" s="9" t="s">
        <v>9420</v>
      </c>
      <c r="D6553" s="10" t="s">
        <v>9421</v>
      </c>
      <c r="E6553" s="11" t="s">
        <v>9422</v>
      </c>
      <c r="F6553" s="6">
        <v>500081</v>
      </c>
      <c r="G6553" s="6" t="s">
        <v>16</v>
      </c>
      <c r="H6553" s="16">
        <v>9614538.6500000004</v>
      </c>
      <c r="I6553" s="12" t="s">
        <v>8826</v>
      </c>
      <c r="J6553" s="12" t="s">
        <v>9423</v>
      </c>
      <c r="K6553" s="15">
        <v>0</v>
      </c>
      <c r="L6553" s="13" t="s">
        <v>15</v>
      </c>
      <c r="M6553" s="7">
        <v>1</v>
      </c>
      <c r="N6553" s="17"/>
    </row>
    <row r="6554" spans="1:14" ht="78.75">
      <c r="A6554" s="6">
        <v>6552</v>
      </c>
      <c r="B6554" s="8" t="s">
        <v>8666</v>
      </c>
      <c r="C6554" s="9" t="s">
        <v>9416</v>
      </c>
      <c r="D6554" s="10" t="s">
        <v>9296</v>
      </c>
      <c r="E6554" s="11" t="s">
        <v>9424</v>
      </c>
      <c r="F6554" s="6">
        <v>490364</v>
      </c>
      <c r="G6554" s="6" t="s">
        <v>16</v>
      </c>
      <c r="H6554" s="16">
        <v>22732585.52</v>
      </c>
      <c r="I6554" s="12" t="s">
        <v>6407</v>
      </c>
      <c r="J6554" s="12" t="s">
        <v>776</v>
      </c>
      <c r="K6554" s="15">
        <v>0</v>
      </c>
      <c r="L6554" s="13" t="s">
        <v>15</v>
      </c>
      <c r="M6554" s="7">
        <v>1</v>
      </c>
      <c r="N6554" s="17"/>
    </row>
    <row r="6555" spans="1:14" ht="94.5">
      <c r="A6555" s="6">
        <v>6553</v>
      </c>
      <c r="B6555" s="8" t="s">
        <v>8666</v>
      </c>
      <c r="C6555" s="9" t="s">
        <v>8717</v>
      </c>
      <c r="D6555" s="10" t="s">
        <v>9425</v>
      </c>
      <c r="E6555" s="11" t="s">
        <v>9426</v>
      </c>
      <c r="F6555" s="6">
        <v>490368</v>
      </c>
      <c r="G6555" s="6" t="s">
        <v>16</v>
      </c>
      <c r="H6555" s="16">
        <v>14335616.42</v>
      </c>
      <c r="I6555" s="12" t="s">
        <v>9263</v>
      </c>
      <c r="J6555" s="12">
        <v>44231</v>
      </c>
      <c r="K6555" s="15">
        <v>0</v>
      </c>
      <c r="L6555" s="13" t="s">
        <v>15</v>
      </c>
      <c r="M6555" s="7">
        <v>1</v>
      </c>
      <c r="N6555" s="17"/>
    </row>
    <row r="6556" spans="1:14" ht="94.5">
      <c r="A6556" s="6">
        <v>6554</v>
      </c>
      <c r="B6556" s="8" t="s">
        <v>8666</v>
      </c>
      <c r="C6556" s="9" t="s">
        <v>9427</v>
      </c>
      <c r="D6556" s="10" t="s">
        <v>8850</v>
      </c>
      <c r="E6556" s="11" t="s">
        <v>9428</v>
      </c>
      <c r="F6556" s="6">
        <v>490372</v>
      </c>
      <c r="G6556" s="6" t="s">
        <v>16</v>
      </c>
      <c r="H6556" s="16">
        <v>15601500.01</v>
      </c>
      <c r="I6556" s="12" t="s">
        <v>9429</v>
      </c>
      <c r="J6556" s="12">
        <v>44231</v>
      </c>
      <c r="K6556" s="15">
        <v>0</v>
      </c>
      <c r="L6556" s="13" t="s">
        <v>15</v>
      </c>
      <c r="M6556" s="7">
        <v>1</v>
      </c>
      <c r="N6556" s="17"/>
    </row>
    <row r="6557" spans="1:14" ht="78.75">
      <c r="A6557" s="6">
        <v>6555</v>
      </c>
      <c r="B6557" s="8" t="s">
        <v>8666</v>
      </c>
      <c r="C6557" s="9" t="s">
        <v>9430</v>
      </c>
      <c r="D6557" s="10" t="s">
        <v>9431</v>
      </c>
      <c r="E6557" s="11" t="s">
        <v>9432</v>
      </c>
      <c r="F6557" s="6">
        <v>490381</v>
      </c>
      <c r="G6557" s="6" t="s">
        <v>16</v>
      </c>
      <c r="H6557" s="16">
        <v>16748725.560000001</v>
      </c>
      <c r="I6557" s="12" t="s">
        <v>9429</v>
      </c>
      <c r="J6557" s="12" t="s">
        <v>6271</v>
      </c>
      <c r="K6557" s="15">
        <v>0</v>
      </c>
      <c r="L6557" s="13" t="s">
        <v>15</v>
      </c>
      <c r="M6557" s="7">
        <v>1</v>
      </c>
      <c r="N6557" s="17"/>
    </row>
    <row r="6558" spans="1:14" ht="47.25">
      <c r="A6558" s="6">
        <v>6556</v>
      </c>
      <c r="B6558" s="8" t="s">
        <v>8666</v>
      </c>
      <c r="C6558" s="9" t="s">
        <v>9167</v>
      </c>
      <c r="D6558" s="10" t="s">
        <v>9168</v>
      </c>
      <c r="E6558" s="11" t="s">
        <v>9433</v>
      </c>
      <c r="F6558" s="6">
        <v>510080</v>
      </c>
      <c r="G6558" s="6" t="s">
        <v>1109</v>
      </c>
      <c r="H6558" s="16">
        <v>380000</v>
      </c>
      <c r="I6558" s="12" t="s">
        <v>9434</v>
      </c>
      <c r="J6558" s="12" t="s">
        <v>9435</v>
      </c>
      <c r="K6558" s="15">
        <v>0</v>
      </c>
      <c r="L6558" s="13" t="s">
        <v>15</v>
      </c>
      <c r="M6558" s="7">
        <v>1</v>
      </c>
      <c r="N6558" s="17"/>
    </row>
    <row r="6559" spans="1:14" ht="94.5">
      <c r="A6559" s="6">
        <v>6557</v>
      </c>
      <c r="B6559" s="8" t="s">
        <v>9436</v>
      </c>
      <c r="C6559" s="9" t="s">
        <v>9437</v>
      </c>
      <c r="D6559" s="10" t="s">
        <v>7632</v>
      </c>
      <c r="E6559" s="11" t="s">
        <v>9438</v>
      </c>
      <c r="F6559" s="6">
        <v>316765</v>
      </c>
      <c r="G6559" s="6" t="s">
        <v>3298</v>
      </c>
      <c r="H6559" s="16">
        <v>53979557</v>
      </c>
      <c r="I6559" s="12" t="s">
        <v>9439</v>
      </c>
      <c r="J6559" s="12" t="s">
        <v>4444</v>
      </c>
      <c r="K6559" s="15">
        <v>46612000</v>
      </c>
      <c r="L6559" s="13" t="s">
        <v>15</v>
      </c>
      <c r="M6559" s="7">
        <v>1</v>
      </c>
      <c r="N6559" s="17"/>
    </row>
    <row r="6560" spans="1:14" ht="110.25">
      <c r="A6560" s="6">
        <v>6558</v>
      </c>
      <c r="B6560" s="8" t="s">
        <v>9436</v>
      </c>
      <c r="C6560" s="9" t="s">
        <v>9440</v>
      </c>
      <c r="D6560" s="10" t="s">
        <v>9441</v>
      </c>
      <c r="E6560" s="11" t="s">
        <v>9442</v>
      </c>
      <c r="F6560" s="6">
        <v>118150</v>
      </c>
      <c r="G6560" s="6" t="s">
        <v>9443</v>
      </c>
      <c r="H6560" s="16">
        <v>29286621.379999999</v>
      </c>
      <c r="I6560" s="12" t="s">
        <v>9444</v>
      </c>
      <c r="J6560" s="12" t="s">
        <v>9445</v>
      </c>
      <c r="K6560" s="15">
        <v>4749100</v>
      </c>
      <c r="L6560" s="13" t="s">
        <v>14</v>
      </c>
      <c r="M6560" s="7">
        <v>1</v>
      </c>
      <c r="N6560" s="17"/>
    </row>
    <row r="6561" spans="1:14" ht="110.25">
      <c r="A6561" s="6">
        <v>6559</v>
      </c>
      <c r="B6561" s="8" t="s">
        <v>9436</v>
      </c>
      <c r="C6561" s="9" t="s">
        <v>9446</v>
      </c>
      <c r="D6561" s="10" t="s">
        <v>7632</v>
      </c>
      <c r="E6561" s="11" t="s">
        <v>9442</v>
      </c>
      <c r="F6561" s="6">
        <v>118150</v>
      </c>
      <c r="G6561" s="6" t="s">
        <v>9443</v>
      </c>
      <c r="H6561" s="16">
        <v>29286621.379999999</v>
      </c>
      <c r="I6561" s="12" t="s">
        <v>9444</v>
      </c>
      <c r="J6561" s="12" t="s">
        <v>9445</v>
      </c>
      <c r="K6561" s="15">
        <v>4749100</v>
      </c>
      <c r="L6561" s="13" t="s">
        <v>14</v>
      </c>
      <c r="M6561" s="7">
        <v>0.51</v>
      </c>
      <c r="N6561" s="17"/>
    </row>
    <row r="6562" spans="1:14" ht="110.25">
      <c r="A6562" s="6">
        <v>6560</v>
      </c>
      <c r="B6562" s="8" t="s">
        <v>9436</v>
      </c>
      <c r="C6562" s="9" t="s">
        <v>9447</v>
      </c>
      <c r="D6562" s="10" t="s">
        <v>9448</v>
      </c>
      <c r="E6562" s="11" t="s">
        <v>9442</v>
      </c>
      <c r="F6562" s="6">
        <v>118150</v>
      </c>
      <c r="G6562" s="6" t="s">
        <v>9443</v>
      </c>
      <c r="H6562" s="16">
        <v>29286621.379999999</v>
      </c>
      <c r="I6562" s="12" t="s">
        <v>9444</v>
      </c>
      <c r="J6562" s="12" t="s">
        <v>9445</v>
      </c>
      <c r="K6562" s="15">
        <v>4749100</v>
      </c>
      <c r="L6562" s="13" t="s">
        <v>14</v>
      </c>
      <c r="M6562" s="7">
        <v>0.51</v>
      </c>
      <c r="N6562" s="17"/>
    </row>
    <row r="6563" spans="1:14" ht="78.75">
      <c r="A6563" s="6">
        <v>6561</v>
      </c>
      <c r="B6563" s="8" t="s">
        <v>9436</v>
      </c>
      <c r="C6563" s="9" t="s">
        <v>9437</v>
      </c>
      <c r="D6563" s="10" t="s">
        <v>7632</v>
      </c>
      <c r="E6563" s="11" t="s">
        <v>9449</v>
      </c>
      <c r="F6563" s="6">
        <v>103108</v>
      </c>
      <c r="G6563" s="6" t="s">
        <v>9450</v>
      </c>
      <c r="H6563" s="16">
        <v>48555590</v>
      </c>
      <c r="I6563" s="12" t="s">
        <v>9451</v>
      </c>
      <c r="J6563" s="12" t="s">
        <v>9452</v>
      </c>
      <c r="K6563" s="15">
        <v>47404600</v>
      </c>
      <c r="L6563" s="13" t="s">
        <v>15</v>
      </c>
      <c r="M6563" s="7">
        <v>1</v>
      </c>
      <c r="N6563" s="17"/>
    </row>
    <row r="6564" spans="1:14" ht="47.25">
      <c r="A6564" s="6">
        <v>6562</v>
      </c>
      <c r="B6564" s="8" t="s">
        <v>9436</v>
      </c>
      <c r="C6564" s="9" t="s">
        <v>9437</v>
      </c>
      <c r="D6564" s="10" t="s">
        <v>7632</v>
      </c>
      <c r="E6564" s="11" t="s">
        <v>9453</v>
      </c>
      <c r="F6564" s="6">
        <v>496662</v>
      </c>
      <c r="G6564" s="6" t="s">
        <v>706</v>
      </c>
      <c r="H6564" s="16">
        <v>51414497.520000003</v>
      </c>
      <c r="I6564" s="12">
        <v>44167</v>
      </c>
      <c r="J6564" s="12">
        <v>44531</v>
      </c>
      <c r="K6564" s="15">
        <v>0</v>
      </c>
      <c r="L6564" s="13" t="s">
        <v>15</v>
      </c>
      <c r="M6564" s="7">
        <v>1</v>
      </c>
      <c r="N6564" s="17"/>
    </row>
    <row r="6565" spans="1:14" ht="126">
      <c r="A6565" s="6">
        <v>6563</v>
      </c>
      <c r="B6565" s="8" t="s">
        <v>9436</v>
      </c>
      <c r="C6565" s="9" t="s">
        <v>9437</v>
      </c>
      <c r="D6565" s="10" t="s">
        <v>7632</v>
      </c>
      <c r="E6565" s="11" t="s">
        <v>9454</v>
      </c>
      <c r="F6565" s="6">
        <v>456469</v>
      </c>
      <c r="G6565" s="6" t="s">
        <v>7709</v>
      </c>
      <c r="H6565" s="16">
        <v>435740</v>
      </c>
      <c r="I6565" s="12" t="s">
        <v>9455</v>
      </c>
      <c r="J6565" s="12" t="s">
        <v>9456</v>
      </c>
      <c r="K6565" s="15">
        <v>0</v>
      </c>
      <c r="L6565" s="13" t="s">
        <v>15</v>
      </c>
      <c r="M6565" s="7">
        <v>1</v>
      </c>
      <c r="N6565" s="17"/>
    </row>
    <row r="6566" spans="1:14" ht="47.25">
      <c r="A6566" s="6">
        <v>6564</v>
      </c>
      <c r="B6566" s="8" t="s">
        <v>9436</v>
      </c>
      <c r="C6566" s="9" t="s">
        <v>9437</v>
      </c>
      <c r="D6566" s="10" t="s">
        <v>7632</v>
      </c>
      <c r="E6566" s="11" t="s">
        <v>9457</v>
      </c>
      <c r="F6566" s="6">
        <v>456470</v>
      </c>
      <c r="G6566" s="6" t="s">
        <v>7709</v>
      </c>
      <c r="H6566" s="16">
        <v>176768</v>
      </c>
      <c r="I6566" s="12" t="s">
        <v>9455</v>
      </c>
      <c r="J6566" s="12" t="s">
        <v>9456</v>
      </c>
      <c r="K6566" s="15">
        <v>0</v>
      </c>
      <c r="L6566" s="13" t="s">
        <v>15</v>
      </c>
      <c r="M6566" s="7">
        <v>1</v>
      </c>
      <c r="N6566" s="17"/>
    </row>
    <row r="6567" spans="1:14" ht="47.25">
      <c r="A6567" s="6">
        <v>6565</v>
      </c>
      <c r="B6567" s="8" t="s">
        <v>9436</v>
      </c>
      <c r="C6567" s="9" t="s">
        <v>9437</v>
      </c>
      <c r="D6567" s="10" t="s">
        <v>7632</v>
      </c>
      <c r="E6567" s="11" t="s">
        <v>9458</v>
      </c>
      <c r="F6567" s="6">
        <v>368177</v>
      </c>
      <c r="G6567" s="6" t="s">
        <v>7709</v>
      </c>
      <c r="H6567" s="16">
        <v>10624799</v>
      </c>
      <c r="I6567" s="12" t="s">
        <v>996</v>
      </c>
      <c r="J6567" s="12" t="s">
        <v>9459</v>
      </c>
      <c r="K6567" s="15">
        <v>6987500</v>
      </c>
      <c r="L6567" s="13" t="s">
        <v>15</v>
      </c>
      <c r="M6567" s="7">
        <v>1</v>
      </c>
      <c r="N6567" s="17"/>
    </row>
    <row r="6568" spans="1:14" ht="47.25">
      <c r="A6568" s="6">
        <v>6566</v>
      </c>
      <c r="B6568" s="8" t="s">
        <v>9436</v>
      </c>
      <c r="C6568" s="9" t="s">
        <v>9460</v>
      </c>
      <c r="D6568" s="10" t="s">
        <v>7656</v>
      </c>
      <c r="E6568" s="11" t="s">
        <v>9461</v>
      </c>
      <c r="F6568" s="6">
        <v>283317</v>
      </c>
      <c r="G6568" s="6" t="s">
        <v>706</v>
      </c>
      <c r="H6568" s="16">
        <v>76241630</v>
      </c>
      <c r="I6568" s="12" t="s">
        <v>9439</v>
      </c>
      <c r="J6568" s="12" t="s">
        <v>800</v>
      </c>
      <c r="K6568" s="15">
        <v>0</v>
      </c>
      <c r="L6568" s="13" t="s">
        <v>15</v>
      </c>
      <c r="M6568" s="7">
        <v>1</v>
      </c>
      <c r="N6568" s="17"/>
    </row>
    <row r="6569" spans="1:14" ht="204.75">
      <c r="A6569" s="6">
        <v>6567</v>
      </c>
      <c r="B6569" s="8" t="s">
        <v>9436</v>
      </c>
      <c r="C6569" s="9" t="s">
        <v>9460</v>
      </c>
      <c r="D6569" s="10" t="s">
        <v>7656</v>
      </c>
      <c r="E6569" s="11" t="s">
        <v>9462</v>
      </c>
      <c r="F6569" s="6">
        <v>213809</v>
      </c>
      <c r="G6569" s="6" t="s">
        <v>9463</v>
      </c>
      <c r="H6569" s="16">
        <v>44225182</v>
      </c>
      <c r="I6569" s="12" t="s">
        <v>9464</v>
      </c>
      <c r="J6569" s="12">
        <v>44013</v>
      </c>
      <c r="K6569" s="15">
        <v>0</v>
      </c>
      <c r="L6569" s="13" t="s">
        <v>15</v>
      </c>
      <c r="M6569" s="7">
        <v>1</v>
      </c>
      <c r="N6569" s="17"/>
    </row>
    <row r="6570" spans="1:14" ht="63">
      <c r="A6570" s="6">
        <v>6568</v>
      </c>
      <c r="B6570" s="8" t="s">
        <v>9436</v>
      </c>
      <c r="C6570" s="9" t="s">
        <v>9460</v>
      </c>
      <c r="D6570" s="10" t="s">
        <v>7656</v>
      </c>
      <c r="E6570" s="11" t="s">
        <v>9465</v>
      </c>
      <c r="F6570" s="6">
        <v>126254</v>
      </c>
      <c r="G6570" s="6" t="s">
        <v>873</v>
      </c>
      <c r="H6570" s="16">
        <v>8910000</v>
      </c>
      <c r="I6570" s="12" t="s">
        <v>9466</v>
      </c>
      <c r="J6570" s="12">
        <v>43436</v>
      </c>
      <c r="K6570" s="15">
        <v>7447900</v>
      </c>
      <c r="L6570" s="13" t="s">
        <v>15</v>
      </c>
      <c r="M6570" s="7">
        <v>1</v>
      </c>
      <c r="N6570" s="17"/>
    </row>
    <row r="6571" spans="1:14" ht="31.5">
      <c r="A6571" s="6">
        <v>6569</v>
      </c>
      <c r="B6571" s="8" t="s">
        <v>9436</v>
      </c>
      <c r="C6571" s="9" t="s">
        <v>9467</v>
      </c>
      <c r="D6571" s="10" t="s">
        <v>606</v>
      </c>
      <c r="E6571" s="11" t="s">
        <v>9468</v>
      </c>
      <c r="F6571" s="6">
        <v>410296</v>
      </c>
      <c r="G6571" s="6" t="s">
        <v>16</v>
      </c>
      <c r="H6571" s="16">
        <v>11538794</v>
      </c>
      <c r="I6571" s="12" t="s">
        <v>9469</v>
      </c>
      <c r="J6571" s="12" t="s">
        <v>9470</v>
      </c>
      <c r="K6571" s="15">
        <v>9000000</v>
      </c>
      <c r="L6571" s="13" t="s">
        <v>15</v>
      </c>
      <c r="M6571" s="7">
        <v>1</v>
      </c>
      <c r="N6571" s="17"/>
    </row>
    <row r="6572" spans="1:14" ht="78.75">
      <c r="A6572" s="6">
        <v>6570</v>
      </c>
      <c r="B6572" s="8" t="s">
        <v>9436</v>
      </c>
      <c r="C6572" s="9" t="s">
        <v>18522</v>
      </c>
      <c r="D6572" s="10" t="s">
        <v>18523</v>
      </c>
      <c r="E6572" s="11" t="s">
        <v>18524</v>
      </c>
      <c r="F6572" s="6">
        <v>507672</v>
      </c>
      <c r="G6572" s="6" t="s">
        <v>3255</v>
      </c>
      <c r="H6572" s="16">
        <v>81074017.295000002</v>
      </c>
      <c r="I6572" s="12" t="s">
        <v>18525</v>
      </c>
      <c r="J6572" s="12" t="s">
        <v>10070</v>
      </c>
      <c r="K6572" s="15">
        <v>0</v>
      </c>
      <c r="L6572" s="13" t="s">
        <v>14</v>
      </c>
      <c r="M6572" s="7">
        <v>1</v>
      </c>
      <c r="N6572" s="17"/>
    </row>
    <row r="6573" spans="1:14" ht="78.75">
      <c r="A6573" s="6">
        <v>6571</v>
      </c>
      <c r="B6573" s="8" t="s">
        <v>9436</v>
      </c>
      <c r="C6573" s="9" t="s">
        <v>18526</v>
      </c>
      <c r="D6573" s="10" t="s">
        <v>606</v>
      </c>
      <c r="E6573" s="11" t="s">
        <v>18524</v>
      </c>
      <c r="F6573" s="6">
        <v>507672</v>
      </c>
      <c r="G6573" s="6" t="s">
        <v>3255</v>
      </c>
      <c r="H6573" s="16">
        <v>81074017.295000002</v>
      </c>
      <c r="I6573" s="12" t="s">
        <v>18525</v>
      </c>
      <c r="J6573" s="12" t="s">
        <v>10070</v>
      </c>
      <c r="K6573" s="15">
        <v>0</v>
      </c>
      <c r="L6573" s="13" t="s">
        <v>14</v>
      </c>
      <c r="M6573" s="7">
        <v>0.51</v>
      </c>
      <c r="N6573" s="17"/>
    </row>
    <row r="6574" spans="1:14" ht="78.75">
      <c r="A6574" s="6">
        <v>6572</v>
      </c>
      <c r="B6574" s="8" t="s">
        <v>9436</v>
      </c>
      <c r="C6574" s="9" t="s">
        <v>18527</v>
      </c>
      <c r="D6574" s="10" t="s">
        <v>7656</v>
      </c>
      <c r="E6574" s="11" t="s">
        <v>18524</v>
      </c>
      <c r="F6574" s="6">
        <v>507672</v>
      </c>
      <c r="G6574" s="6" t="s">
        <v>3255</v>
      </c>
      <c r="H6574" s="16">
        <v>81074017.295000002</v>
      </c>
      <c r="I6574" s="12" t="s">
        <v>18525</v>
      </c>
      <c r="J6574" s="12" t="s">
        <v>10070</v>
      </c>
      <c r="K6574" s="15">
        <v>0</v>
      </c>
      <c r="L6574" s="13" t="s">
        <v>14</v>
      </c>
      <c r="M6574" s="7">
        <v>0.49</v>
      </c>
      <c r="N6574" s="17"/>
    </row>
    <row r="6575" spans="1:14" ht="94.5">
      <c r="A6575" s="6">
        <v>6573</v>
      </c>
      <c r="B6575" s="8" t="s">
        <v>9436</v>
      </c>
      <c r="C6575" s="9" t="s">
        <v>9471</v>
      </c>
      <c r="D6575" s="10"/>
      <c r="E6575" s="11" t="s">
        <v>9472</v>
      </c>
      <c r="F6575" s="6">
        <v>267823</v>
      </c>
      <c r="G6575" s="6" t="s">
        <v>3298</v>
      </c>
      <c r="H6575" s="16">
        <v>929991631</v>
      </c>
      <c r="I6575" s="12">
        <v>43650</v>
      </c>
      <c r="J6575" s="12">
        <v>44751</v>
      </c>
      <c r="K6575" s="15">
        <v>385024000</v>
      </c>
      <c r="L6575" s="13" t="s">
        <v>14</v>
      </c>
      <c r="M6575" s="7">
        <v>1</v>
      </c>
      <c r="N6575" s="17"/>
    </row>
    <row r="6576" spans="1:14" ht="94.5">
      <c r="A6576" s="6">
        <v>6574</v>
      </c>
      <c r="B6576" s="8" t="s">
        <v>9436</v>
      </c>
      <c r="C6576" s="9" t="s">
        <v>9473</v>
      </c>
      <c r="D6576" s="10" t="s">
        <v>1670</v>
      </c>
      <c r="E6576" s="11" t="s">
        <v>9472</v>
      </c>
      <c r="F6576" s="6">
        <v>267823</v>
      </c>
      <c r="G6576" s="6" t="s">
        <v>3298</v>
      </c>
      <c r="H6576" s="16">
        <v>929991631</v>
      </c>
      <c r="I6576" s="12">
        <v>43650</v>
      </c>
      <c r="J6576" s="12">
        <v>44751</v>
      </c>
      <c r="K6576" s="15">
        <v>385024000</v>
      </c>
      <c r="L6576" s="13" t="s">
        <v>14</v>
      </c>
      <c r="M6576" s="7">
        <v>0.51</v>
      </c>
      <c r="N6576" s="17"/>
    </row>
    <row r="6577" spans="1:14" ht="94.5">
      <c r="A6577" s="6">
        <v>6575</v>
      </c>
      <c r="B6577" s="8" t="s">
        <v>9436</v>
      </c>
      <c r="C6577" s="9" t="s">
        <v>9467</v>
      </c>
      <c r="D6577" s="10" t="s">
        <v>606</v>
      </c>
      <c r="E6577" s="11" t="s">
        <v>9472</v>
      </c>
      <c r="F6577" s="6">
        <v>267823</v>
      </c>
      <c r="G6577" s="6" t="s">
        <v>3298</v>
      </c>
      <c r="H6577" s="16">
        <v>929991631</v>
      </c>
      <c r="I6577" s="12">
        <v>43650</v>
      </c>
      <c r="J6577" s="12">
        <v>44751</v>
      </c>
      <c r="K6577" s="15">
        <v>385024000</v>
      </c>
      <c r="L6577" s="13" t="s">
        <v>14</v>
      </c>
      <c r="M6577" s="7">
        <v>0.49</v>
      </c>
      <c r="N6577" s="17"/>
    </row>
    <row r="6578" spans="1:14" ht="126">
      <c r="A6578" s="6">
        <v>6576</v>
      </c>
      <c r="B6578" s="8" t="s">
        <v>9436</v>
      </c>
      <c r="C6578" s="9" t="s">
        <v>9474</v>
      </c>
      <c r="D6578" s="10" t="s">
        <v>606</v>
      </c>
      <c r="E6578" s="11" t="s">
        <v>9475</v>
      </c>
      <c r="F6578" s="6">
        <v>134428</v>
      </c>
      <c r="G6578" s="6" t="s">
        <v>9450</v>
      </c>
      <c r="H6578" s="16">
        <v>45089428</v>
      </c>
      <c r="I6578" s="12">
        <v>43344</v>
      </c>
      <c r="J6578" s="12" t="s">
        <v>9476</v>
      </c>
      <c r="K6578" s="15">
        <v>41847800</v>
      </c>
      <c r="L6578" s="13" t="s">
        <v>15</v>
      </c>
      <c r="M6578" s="7">
        <v>1</v>
      </c>
      <c r="N6578" s="17"/>
    </row>
    <row r="6579" spans="1:14" ht="78.75">
      <c r="A6579" s="6">
        <v>6577</v>
      </c>
      <c r="B6579" s="8" t="s">
        <v>9436</v>
      </c>
      <c r="C6579" s="9" t="s">
        <v>9477</v>
      </c>
      <c r="D6579" s="10" t="s">
        <v>9478</v>
      </c>
      <c r="E6579" s="11" t="s">
        <v>9479</v>
      </c>
      <c r="F6579" s="6">
        <v>85674</v>
      </c>
      <c r="G6579" s="6" t="s">
        <v>9450</v>
      </c>
      <c r="H6579" s="16">
        <v>48061843</v>
      </c>
      <c r="I6579" s="12" t="s">
        <v>9480</v>
      </c>
      <c r="J6579" s="12">
        <v>44021</v>
      </c>
      <c r="K6579" s="15">
        <v>46455100</v>
      </c>
      <c r="L6579" s="13" t="s">
        <v>14</v>
      </c>
      <c r="M6579" s="7">
        <v>1</v>
      </c>
      <c r="N6579" s="17"/>
    </row>
    <row r="6580" spans="1:14" ht="78.75">
      <c r="A6580" s="6">
        <v>6578</v>
      </c>
      <c r="B6580" s="8" t="s">
        <v>9436</v>
      </c>
      <c r="C6580" s="9" t="s">
        <v>9481</v>
      </c>
      <c r="D6580" s="10" t="s">
        <v>606</v>
      </c>
      <c r="E6580" s="11" t="s">
        <v>9479</v>
      </c>
      <c r="F6580" s="6">
        <v>85674</v>
      </c>
      <c r="G6580" s="6" t="s">
        <v>9450</v>
      </c>
      <c r="H6580" s="16">
        <v>48061843</v>
      </c>
      <c r="I6580" s="12" t="s">
        <v>9480</v>
      </c>
      <c r="J6580" s="12">
        <v>44021</v>
      </c>
      <c r="K6580" s="15">
        <v>46455100</v>
      </c>
      <c r="L6580" s="13" t="s">
        <v>14</v>
      </c>
      <c r="M6580" s="7">
        <v>0.51</v>
      </c>
      <c r="N6580" s="17"/>
    </row>
    <row r="6581" spans="1:14" ht="78.75">
      <c r="A6581" s="6">
        <v>6579</v>
      </c>
      <c r="B6581" s="8" t="s">
        <v>9436</v>
      </c>
      <c r="C6581" s="9" t="s">
        <v>9482</v>
      </c>
      <c r="D6581" s="10" t="s">
        <v>9483</v>
      </c>
      <c r="E6581" s="11" t="s">
        <v>9479</v>
      </c>
      <c r="F6581" s="6">
        <v>85674</v>
      </c>
      <c r="G6581" s="6" t="s">
        <v>9450</v>
      </c>
      <c r="H6581" s="16">
        <v>48061843</v>
      </c>
      <c r="I6581" s="12" t="s">
        <v>9480</v>
      </c>
      <c r="J6581" s="12">
        <v>44021</v>
      </c>
      <c r="K6581" s="15">
        <v>46455100</v>
      </c>
      <c r="L6581" s="13" t="s">
        <v>14</v>
      </c>
      <c r="M6581" s="7">
        <v>0.49</v>
      </c>
      <c r="N6581" s="17"/>
    </row>
    <row r="6582" spans="1:14" ht="157.5">
      <c r="A6582" s="6">
        <v>6580</v>
      </c>
      <c r="B6582" s="8" t="s">
        <v>9436</v>
      </c>
      <c r="C6582" s="9" t="s">
        <v>9484</v>
      </c>
      <c r="D6582" s="10" t="s">
        <v>9478</v>
      </c>
      <c r="E6582" s="11" t="s">
        <v>9485</v>
      </c>
      <c r="F6582" s="6">
        <v>236336</v>
      </c>
      <c r="G6582" s="6" t="s">
        <v>9450</v>
      </c>
      <c r="H6582" s="16">
        <v>48374747</v>
      </c>
      <c r="I6582" s="12" t="s">
        <v>5237</v>
      </c>
      <c r="J6582" s="12" t="s">
        <v>1418</v>
      </c>
      <c r="K6582" s="15">
        <v>38401300</v>
      </c>
      <c r="L6582" s="13" t="s">
        <v>14</v>
      </c>
      <c r="M6582" s="7">
        <v>1</v>
      </c>
      <c r="N6582" s="17"/>
    </row>
    <row r="6583" spans="1:14" ht="157.5">
      <c r="A6583" s="6">
        <v>6581</v>
      </c>
      <c r="B6583" s="8" t="s">
        <v>9436</v>
      </c>
      <c r="C6583" s="9" t="s">
        <v>9467</v>
      </c>
      <c r="D6583" s="10" t="s">
        <v>9478</v>
      </c>
      <c r="E6583" s="11" t="s">
        <v>9485</v>
      </c>
      <c r="F6583" s="6">
        <v>236336</v>
      </c>
      <c r="G6583" s="6" t="s">
        <v>9450</v>
      </c>
      <c r="H6583" s="16">
        <v>48374747</v>
      </c>
      <c r="I6583" s="12" t="s">
        <v>5237</v>
      </c>
      <c r="J6583" s="12" t="s">
        <v>1418</v>
      </c>
      <c r="K6583" s="15">
        <v>38401300</v>
      </c>
      <c r="L6583" s="13" t="s">
        <v>14</v>
      </c>
      <c r="M6583" s="7">
        <v>0.51</v>
      </c>
      <c r="N6583" s="17"/>
    </row>
    <row r="6584" spans="1:14" ht="157.5">
      <c r="A6584" s="6">
        <v>6582</v>
      </c>
      <c r="B6584" s="8" t="s">
        <v>9436</v>
      </c>
      <c r="C6584" s="9" t="s">
        <v>9482</v>
      </c>
      <c r="D6584" s="10" t="s">
        <v>9483</v>
      </c>
      <c r="E6584" s="11" t="s">
        <v>9485</v>
      </c>
      <c r="F6584" s="6">
        <v>236336</v>
      </c>
      <c r="G6584" s="6" t="s">
        <v>9450</v>
      </c>
      <c r="H6584" s="16">
        <v>48374747</v>
      </c>
      <c r="I6584" s="12" t="s">
        <v>5237</v>
      </c>
      <c r="J6584" s="12" t="s">
        <v>1418</v>
      </c>
      <c r="K6584" s="15">
        <v>38401300</v>
      </c>
      <c r="L6584" s="13" t="s">
        <v>14</v>
      </c>
      <c r="M6584" s="7">
        <v>0.49</v>
      </c>
      <c r="N6584" s="17"/>
    </row>
    <row r="6585" spans="1:14" ht="63">
      <c r="A6585" s="6">
        <v>6583</v>
      </c>
      <c r="B6585" s="8" t="s">
        <v>9436</v>
      </c>
      <c r="C6585" s="9" t="s">
        <v>9486</v>
      </c>
      <c r="D6585" s="10" t="s">
        <v>606</v>
      </c>
      <c r="E6585" s="11" t="s">
        <v>9487</v>
      </c>
      <c r="F6585" s="6">
        <v>85670</v>
      </c>
      <c r="G6585" s="6" t="s">
        <v>9450</v>
      </c>
      <c r="H6585" s="16">
        <v>78179221</v>
      </c>
      <c r="I6585" s="12">
        <v>42864</v>
      </c>
      <c r="J6585" s="12">
        <v>44012</v>
      </c>
      <c r="K6585" s="15">
        <v>70083000</v>
      </c>
      <c r="L6585" s="13" t="s">
        <v>15</v>
      </c>
      <c r="M6585" s="7">
        <v>1</v>
      </c>
      <c r="N6585" s="17"/>
    </row>
    <row r="6586" spans="1:14" ht="126">
      <c r="A6586" s="6">
        <v>6584</v>
      </c>
      <c r="B6586" s="8" t="s">
        <v>9436</v>
      </c>
      <c r="C6586" s="9" t="s">
        <v>9486</v>
      </c>
      <c r="D6586" s="10" t="s">
        <v>606</v>
      </c>
      <c r="E6586" s="11" t="s">
        <v>9488</v>
      </c>
      <c r="F6586" s="6">
        <v>131621</v>
      </c>
      <c r="G6586" s="6" t="s">
        <v>9450</v>
      </c>
      <c r="H6586" s="16">
        <v>85520523</v>
      </c>
      <c r="I6586" s="12">
        <v>43344</v>
      </c>
      <c r="J6586" s="12">
        <v>44196</v>
      </c>
      <c r="K6586" s="15">
        <v>76677000</v>
      </c>
      <c r="L6586" s="13" t="s">
        <v>15</v>
      </c>
      <c r="M6586" s="7">
        <v>1</v>
      </c>
      <c r="N6586" s="17"/>
    </row>
    <row r="6587" spans="1:14" ht="173.25">
      <c r="A6587" s="6">
        <v>6585</v>
      </c>
      <c r="B6587" s="8" t="s">
        <v>9436</v>
      </c>
      <c r="C6587" s="9" t="s">
        <v>9489</v>
      </c>
      <c r="D6587" s="10" t="s">
        <v>606</v>
      </c>
      <c r="E6587" s="11" t="s">
        <v>9490</v>
      </c>
      <c r="F6587" s="6">
        <v>368120</v>
      </c>
      <c r="G6587" s="6" t="s">
        <v>6254</v>
      </c>
      <c r="H6587" s="16">
        <v>129597815.523</v>
      </c>
      <c r="I6587" s="12">
        <v>43856</v>
      </c>
      <c r="J6587" s="12">
        <v>44340</v>
      </c>
      <c r="K6587" s="15">
        <v>0</v>
      </c>
      <c r="L6587" s="13" t="s">
        <v>15</v>
      </c>
      <c r="M6587" s="7">
        <v>1</v>
      </c>
      <c r="N6587" s="17"/>
    </row>
    <row r="6588" spans="1:14" ht="94.5">
      <c r="A6588" s="6">
        <v>6586</v>
      </c>
      <c r="B6588" s="8" t="s">
        <v>9436</v>
      </c>
      <c r="C6588" s="9" t="s">
        <v>9489</v>
      </c>
      <c r="D6588" s="10" t="s">
        <v>606</v>
      </c>
      <c r="E6588" s="11" t="s">
        <v>9491</v>
      </c>
      <c r="F6588" s="6">
        <v>283320</v>
      </c>
      <c r="G6588" s="6" t="s">
        <v>6254</v>
      </c>
      <c r="H6588" s="16">
        <v>133016431.18000001</v>
      </c>
      <c r="I6588" s="12">
        <v>43600</v>
      </c>
      <c r="J6588" s="12">
        <v>44124</v>
      </c>
      <c r="K6588" s="15">
        <v>103232121</v>
      </c>
      <c r="L6588" s="13" t="s">
        <v>15</v>
      </c>
      <c r="M6588" s="7">
        <v>1</v>
      </c>
      <c r="N6588" s="17"/>
    </row>
    <row r="6589" spans="1:14" ht="157.5">
      <c r="A6589" s="6">
        <v>6587</v>
      </c>
      <c r="B6589" s="8" t="s">
        <v>9436</v>
      </c>
      <c r="C6589" s="9" t="s">
        <v>9489</v>
      </c>
      <c r="D6589" s="10" t="s">
        <v>606</v>
      </c>
      <c r="E6589" s="11" t="s">
        <v>9492</v>
      </c>
      <c r="F6589" s="6">
        <v>349280</v>
      </c>
      <c r="G6589" s="6" t="s">
        <v>6254</v>
      </c>
      <c r="H6589" s="16">
        <v>125228761.57700001</v>
      </c>
      <c r="I6589" s="12">
        <v>43797</v>
      </c>
      <c r="J6589" s="12">
        <v>44319</v>
      </c>
      <c r="K6589" s="15">
        <v>110823058.8</v>
      </c>
      <c r="L6589" s="13" t="s">
        <v>15</v>
      </c>
      <c r="M6589" s="7">
        <v>1</v>
      </c>
      <c r="N6589" s="17"/>
    </row>
    <row r="6590" spans="1:14" ht="126">
      <c r="A6590" s="6">
        <v>6588</v>
      </c>
      <c r="B6590" s="8" t="s">
        <v>9436</v>
      </c>
      <c r="C6590" s="9" t="s">
        <v>9489</v>
      </c>
      <c r="D6590" s="10" t="s">
        <v>606</v>
      </c>
      <c r="E6590" s="11" t="s">
        <v>9493</v>
      </c>
      <c r="F6590" s="6">
        <v>329379</v>
      </c>
      <c r="G6590" s="6" t="s">
        <v>6254</v>
      </c>
      <c r="H6590" s="16">
        <v>97054440.048999995</v>
      </c>
      <c r="I6590" s="12">
        <v>43711</v>
      </c>
      <c r="J6590" s="12">
        <v>44235</v>
      </c>
      <c r="K6590" s="15">
        <v>77615729</v>
      </c>
      <c r="L6590" s="13" t="s">
        <v>15</v>
      </c>
      <c r="M6590" s="7">
        <v>1</v>
      </c>
      <c r="N6590" s="17"/>
    </row>
    <row r="6591" spans="1:14" ht="63">
      <c r="A6591" s="6">
        <v>6589</v>
      </c>
      <c r="B6591" s="8" t="s">
        <v>9436</v>
      </c>
      <c r="C6591" s="9" t="s">
        <v>9489</v>
      </c>
      <c r="D6591" s="10" t="s">
        <v>606</v>
      </c>
      <c r="E6591" s="11" t="s">
        <v>9494</v>
      </c>
      <c r="F6591" s="6">
        <v>126253</v>
      </c>
      <c r="G6591" s="6" t="s">
        <v>873</v>
      </c>
      <c r="H6591" s="16">
        <v>8910000</v>
      </c>
      <c r="I6591" s="12">
        <v>43142</v>
      </c>
      <c r="J6591" s="12">
        <v>43707</v>
      </c>
      <c r="K6591" s="15">
        <v>8875990</v>
      </c>
      <c r="L6591" s="13" t="s">
        <v>15</v>
      </c>
      <c r="M6591" s="7">
        <v>1</v>
      </c>
      <c r="N6591" s="17"/>
    </row>
    <row r="6592" spans="1:14" ht="63">
      <c r="A6592" s="6">
        <v>6590</v>
      </c>
      <c r="B6592" s="8" t="s">
        <v>9436</v>
      </c>
      <c r="C6592" s="9" t="s">
        <v>9489</v>
      </c>
      <c r="D6592" s="10" t="s">
        <v>606</v>
      </c>
      <c r="E6592" s="11" t="s">
        <v>9495</v>
      </c>
      <c r="F6592" s="6">
        <v>126255</v>
      </c>
      <c r="G6592" s="6" t="s">
        <v>873</v>
      </c>
      <c r="H6592" s="16">
        <v>9075600</v>
      </c>
      <c r="I6592" s="12">
        <v>43206</v>
      </c>
      <c r="J6592" s="12">
        <v>43511</v>
      </c>
      <c r="K6592" s="15">
        <v>8102680</v>
      </c>
      <c r="L6592" s="13" t="s">
        <v>15</v>
      </c>
      <c r="M6592" s="7">
        <v>1</v>
      </c>
      <c r="N6592" s="17"/>
    </row>
    <row r="6593" spans="1:14" ht="126">
      <c r="A6593" s="6">
        <v>6591</v>
      </c>
      <c r="B6593" s="8" t="s">
        <v>9436</v>
      </c>
      <c r="C6593" s="9" t="s">
        <v>9496</v>
      </c>
      <c r="D6593" s="10" t="s">
        <v>9497</v>
      </c>
      <c r="E6593" s="11" t="s">
        <v>9498</v>
      </c>
      <c r="F6593" s="6">
        <v>367673</v>
      </c>
      <c r="G6593" s="6" t="s">
        <v>3298</v>
      </c>
      <c r="H6593" s="16">
        <v>778975800</v>
      </c>
      <c r="I6593" s="12">
        <v>44059</v>
      </c>
      <c r="J6593" s="12">
        <v>44965</v>
      </c>
      <c r="K6593" s="15">
        <v>0</v>
      </c>
      <c r="L6593" s="13" t="s">
        <v>14</v>
      </c>
      <c r="M6593" s="7">
        <v>1</v>
      </c>
      <c r="N6593" s="17"/>
    </row>
    <row r="6594" spans="1:14" ht="110.25">
      <c r="A6594" s="6">
        <v>6592</v>
      </c>
      <c r="B6594" s="8" t="s">
        <v>9436</v>
      </c>
      <c r="C6594" s="9" t="s">
        <v>9499</v>
      </c>
      <c r="D6594" s="10" t="s">
        <v>9500</v>
      </c>
      <c r="E6594" s="11" t="s">
        <v>9498</v>
      </c>
      <c r="F6594" s="6">
        <v>367673</v>
      </c>
      <c r="G6594" s="6" t="s">
        <v>3298</v>
      </c>
      <c r="H6594" s="16">
        <v>778975800</v>
      </c>
      <c r="I6594" s="12">
        <v>44059</v>
      </c>
      <c r="J6594" s="12">
        <v>44965</v>
      </c>
      <c r="K6594" s="15">
        <v>0</v>
      </c>
      <c r="L6594" s="13" t="s">
        <v>14</v>
      </c>
      <c r="M6594" s="7">
        <v>0.4</v>
      </c>
      <c r="N6594" s="17"/>
    </row>
    <row r="6595" spans="1:14" ht="94.5">
      <c r="A6595" s="6">
        <v>6593</v>
      </c>
      <c r="B6595" s="8" t="s">
        <v>9436</v>
      </c>
      <c r="C6595" s="9" t="s">
        <v>9501</v>
      </c>
      <c r="D6595" s="10" t="s">
        <v>606</v>
      </c>
      <c r="E6595" s="11" t="s">
        <v>9498</v>
      </c>
      <c r="F6595" s="6">
        <v>367673</v>
      </c>
      <c r="G6595" s="6" t="s">
        <v>3298</v>
      </c>
      <c r="H6595" s="16">
        <v>778975800</v>
      </c>
      <c r="I6595" s="12">
        <v>44059</v>
      </c>
      <c r="J6595" s="12">
        <v>44965</v>
      </c>
      <c r="K6595" s="15">
        <v>0</v>
      </c>
      <c r="L6595" s="13" t="s">
        <v>14</v>
      </c>
      <c r="M6595" s="7">
        <v>0.6</v>
      </c>
      <c r="N6595" s="17"/>
    </row>
    <row r="6596" spans="1:14" ht="63">
      <c r="A6596" s="6">
        <v>6594</v>
      </c>
      <c r="B6596" s="8" t="s">
        <v>9436</v>
      </c>
      <c r="C6596" s="9" t="s">
        <v>9501</v>
      </c>
      <c r="D6596" s="10" t="s">
        <v>606</v>
      </c>
      <c r="E6596" s="11" t="s">
        <v>9502</v>
      </c>
      <c r="F6596" s="6">
        <v>480795</v>
      </c>
      <c r="G6596" s="6" t="s">
        <v>7612</v>
      </c>
      <c r="H6596" s="16">
        <v>168709427.25099999</v>
      </c>
      <c r="I6596" s="12">
        <v>44054</v>
      </c>
      <c r="J6596" s="12">
        <v>44901</v>
      </c>
      <c r="K6596" s="15">
        <v>0</v>
      </c>
      <c r="L6596" s="13" t="s">
        <v>15</v>
      </c>
      <c r="M6596" s="7">
        <v>1</v>
      </c>
      <c r="N6596" s="17"/>
    </row>
    <row r="6597" spans="1:14" ht="47.25">
      <c r="A6597" s="6">
        <v>6595</v>
      </c>
      <c r="B6597" s="8" t="s">
        <v>9436</v>
      </c>
      <c r="C6597" s="9" t="s">
        <v>9501</v>
      </c>
      <c r="D6597" s="10" t="s">
        <v>606</v>
      </c>
      <c r="E6597" s="11" t="s">
        <v>9503</v>
      </c>
      <c r="F6597" s="6">
        <v>339307</v>
      </c>
      <c r="G6597" s="6" t="s">
        <v>7709</v>
      </c>
      <c r="H6597" s="16">
        <v>9573000</v>
      </c>
      <c r="I6597" s="12" t="s">
        <v>1164</v>
      </c>
      <c r="J6597" s="12" t="s">
        <v>9504</v>
      </c>
      <c r="K6597" s="15">
        <v>0</v>
      </c>
      <c r="L6597" s="13" t="s">
        <v>15</v>
      </c>
      <c r="M6597" s="7">
        <v>1</v>
      </c>
      <c r="N6597" s="17"/>
    </row>
    <row r="6598" spans="1:14" ht="173.25">
      <c r="A6598" s="6">
        <v>6596</v>
      </c>
      <c r="B6598" s="8" t="s">
        <v>9436</v>
      </c>
      <c r="C6598" s="9" t="s">
        <v>9501</v>
      </c>
      <c r="D6598" s="10" t="s">
        <v>606</v>
      </c>
      <c r="E6598" s="11" t="s">
        <v>9505</v>
      </c>
      <c r="F6598" s="6">
        <v>355909</v>
      </c>
      <c r="G6598" s="6" t="s">
        <v>7709</v>
      </c>
      <c r="H6598" s="16">
        <v>79110148</v>
      </c>
      <c r="I6598" s="12" t="s">
        <v>9506</v>
      </c>
      <c r="J6598" s="12" t="s">
        <v>9507</v>
      </c>
      <c r="K6598" s="15">
        <v>23291700</v>
      </c>
      <c r="L6598" s="13" t="s">
        <v>15</v>
      </c>
      <c r="M6598" s="7">
        <v>1</v>
      </c>
      <c r="N6598" s="17"/>
    </row>
    <row r="6599" spans="1:14" ht="63">
      <c r="A6599" s="6">
        <v>6597</v>
      </c>
      <c r="B6599" s="8" t="s">
        <v>9436</v>
      </c>
      <c r="C6599" s="9" t="s">
        <v>9508</v>
      </c>
      <c r="D6599" s="10" t="s">
        <v>9509</v>
      </c>
      <c r="E6599" s="11" t="s">
        <v>9510</v>
      </c>
      <c r="F6599" s="6">
        <v>351585</v>
      </c>
      <c r="G6599" s="6" t="s">
        <v>7709</v>
      </c>
      <c r="H6599" s="16">
        <v>34442178</v>
      </c>
      <c r="I6599" s="12" t="s">
        <v>996</v>
      </c>
      <c r="J6599" s="12" t="s">
        <v>9511</v>
      </c>
      <c r="K6599" s="15">
        <v>3562100</v>
      </c>
      <c r="L6599" s="13" t="s">
        <v>14</v>
      </c>
      <c r="M6599" s="7">
        <v>1</v>
      </c>
      <c r="N6599" s="17"/>
    </row>
    <row r="6600" spans="1:14" ht="63">
      <c r="A6600" s="6">
        <v>6598</v>
      </c>
      <c r="B6600" s="8" t="s">
        <v>9436</v>
      </c>
      <c r="C6600" s="9" t="s">
        <v>9501</v>
      </c>
      <c r="D6600" s="10" t="s">
        <v>606</v>
      </c>
      <c r="E6600" s="11" t="s">
        <v>9510</v>
      </c>
      <c r="F6600" s="6">
        <v>351585</v>
      </c>
      <c r="G6600" s="6" t="s">
        <v>7709</v>
      </c>
      <c r="H6600" s="16">
        <v>34442178</v>
      </c>
      <c r="I6600" s="12" t="s">
        <v>996</v>
      </c>
      <c r="J6600" s="12" t="s">
        <v>9511</v>
      </c>
      <c r="K6600" s="15">
        <v>3562100</v>
      </c>
      <c r="L6600" s="13" t="s">
        <v>14</v>
      </c>
      <c r="M6600" s="7">
        <v>0.51</v>
      </c>
      <c r="N6600" s="17"/>
    </row>
    <row r="6601" spans="1:14" ht="63">
      <c r="A6601" s="6">
        <v>6599</v>
      </c>
      <c r="B6601" s="8" t="s">
        <v>9436</v>
      </c>
      <c r="C6601" s="9" t="s">
        <v>9512</v>
      </c>
      <c r="D6601" s="10" t="s">
        <v>9513</v>
      </c>
      <c r="E6601" s="11" t="s">
        <v>9510</v>
      </c>
      <c r="F6601" s="6">
        <v>351585</v>
      </c>
      <c r="G6601" s="6" t="s">
        <v>7709</v>
      </c>
      <c r="H6601" s="16">
        <v>34442178</v>
      </c>
      <c r="I6601" s="12" t="s">
        <v>996</v>
      </c>
      <c r="J6601" s="12" t="s">
        <v>9511</v>
      </c>
      <c r="K6601" s="15">
        <v>3562100</v>
      </c>
      <c r="L6601" s="13" t="s">
        <v>14</v>
      </c>
      <c r="M6601" s="7">
        <v>0.49</v>
      </c>
      <c r="N6601" s="17"/>
    </row>
    <row r="6602" spans="1:14" ht="63">
      <c r="A6602" s="6">
        <v>6600</v>
      </c>
      <c r="B6602" s="8" t="s">
        <v>9436</v>
      </c>
      <c r="C6602" s="9" t="s">
        <v>18528</v>
      </c>
      <c r="D6602" s="10" t="s">
        <v>9513</v>
      </c>
      <c r="E6602" s="11" t="s">
        <v>18529</v>
      </c>
      <c r="F6602" s="6">
        <v>514993</v>
      </c>
      <c r="G6602" s="6" t="s">
        <v>16</v>
      </c>
      <c r="H6602" s="16" t="s">
        <v>18530</v>
      </c>
      <c r="I6602" s="12">
        <v>44379</v>
      </c>
      <c r="J6602" s="12" t="s">
        <v>18531</v>
      </c>
      <c r="K6602" s="15">
        <v>0</v>
      </c>
      <c r="L6602" s="13" t="s">
        <v>15</v>
      </c>
      <c r="M6602" s="7">
        <v>1</v>
      </c>
      <c r="N6602" s="17"/>
    </row>
    <row r="6603" spans="1:14" ht="47.25">
      <c r="A6603" s="6">
        <v>6601</v>
      </c>
      <c r="B6603" s="8" t="s">
        <v>9436</v>
      </c>
      <c r="C6603" s="9" t="s">
        <v>9514</v>
      </c>
      <c r="D6603" s="10" t="s">
        <v>9515</v>
      </c>
      <c r="E6603" s="11" t="s">
        <v>9516</v>
      </c>
      <c r="F6603" s="6"/>
      <c r="G6603" s="6" t="s">
        <v>7709</v>
      </c>
      <c r="H6603" s="16">
        <v>1569874</v>
      </c>
      <c r="I6603" s="12" t="s">
        <v>9517</v>
      </c>
      <c r="J6603" s="12" t="s">
        <v>9518</v>
      </c>
      <c r="K6603" s="15">
        <v>0</v>
      </c>
      <c r="L6603" s="13" t="s">
        <v>15</v>
      </c>
      <c r="M6603" s="7">
        <v>1</v>
      </c>
      <c r="N6603" s="17"/>
    </row>
    <row r="6604" spans="1:14" ht="47.25">
      <c r="A6604" s="6">
        <v>6602</v>
      </c>
      <c r="B6604" s="8" t="s">
        <v>9436</v>
      </c>
      <c r="C6604" s="9" t="s">
        <v>9514</v>
      </c>
      <c r="D6604" s="10" t="s">
        <v>9515</v>
      </c>
      <c r="E6604" s="11" t="s">
        <v>9519</v>
      </c>
      <c r="F6604" s="6"/>
      <c r="G6604" s="6" t="s">
        <v>7709</v>
      </c>
      <c r="H6604" s="16">
        <v>1569044</v>
      </c>
      <c r="I6604" s="12" t="s">
        <v>9517</v>
      </c>
      <c r="J6604" s="12" t="s">
        <v>9518</v>
      </c>
      <c r="K6604" s="15">
        <v>0</v>
      </c>
      <c r="L6604" s="13" t="s">
        <v>15</v>
      </c>
      <c r="M6604" s="7">
        <v>1</v>
      </c>
      <c r="N6604" s="17"/>
    </row>
    <row r="6605" spans="1:14" ht="63">
      <c r="A6605" s="6">
        <v>6603</v>
      </c>
      <c r="B6605" s="8" t="s">
        <v>9436</v>
      </c>
      <c r="C6605" s="9" t="s">
        <v>9520</v>
      </c>
      <c r="D6605" s="10" t="s">
        <v>9521</v>
      </c>
      <c r="E6605" s="11" t="s">
        <v>9522</v>
      </c>
      <c r="F6605" s="6">
        <v>410747</v>
      </c>
      <c r="G6605" s="6" t="s">
        <v>7709</v>
      </c>
      <c r="H6605" s="16">
        <v>2962422</v>
      </c>
      <c r="I6605" s="12" t="s">
        <v>9517</v>
      </c>
      <c r="J6605" s="12" t="s">
        <v>9523</v>
      </c>
      <c r="K6605" s="15">
        <v>2399900</v>
      </c>
      <c r="L6605" s="13" t="s">
        <v>15</v>
      </c>
      <c r="M6605" s="7">
        <v>1</v>
      </c>
      <c r="N6605" s="17"/>
    </row>
    <row r="6606" spans="1:14" ht="63">
      <c r="A6606" s="6">
        <v>6604</v>
      </c>
      <c r="B6606" s="8" t="s">
        <v>9436</v>
      </c>
      <c r="C6606" s="9" t="s">
        <v>9520</v>
      </c>
      <c r="D6606" s="10" t="s">
        <v>9521</v>
      </c>
      <c r="E6606" s="11" t="s">
        <v>9524</v>
      </c>
      <c r="F6606" s="6">
        <v>410748</v>
      </c>
      <c r="G6606" s="6" t="s">
        <v>7709</v>
      </c>
      <c r="H6606" s="16">
        <v>2806516</v>
      </c>
      <c r="I6606" s="12" t="s">
        <v>9517</v>
      </c>
      <c r="J6606" s="12" t="s">
        <v>9525</v>
      </c>
      <c r="K6606" s="15">
        <v>2268600</v>
      </c>
      <c r="L6606" s="13" t="s">
        <v>15</v>
      </c>
      <c r="M6606" s="7">
        <v>1</v>
      </c>
      <c r="N6606" s="17"/>
    </row>
    <row r="6607" spans="1:14" ht="94.5">
      <c r="A6607" s="6">
        <v>6605</v>
      </c>
      <c r="B6607" s="8" t="s">
        <v>9436</v>
      </c>
      <c r="C6607" s="9" t="s">
        <v>9526</v>
      </c>
      <c r="D6607" s="10" t="s">
        <v>9527</v>
      </c>
      <c r="E6607" s="11" t="s">
        <v>9528</v>
      </c>
      <c r="F6607" s="6">
        <v>336070</v>
      </c>
      <c r="G6607" s="6" t="s">
        <v>1611</v>
      </c>
      <c r="H6607" s="16">
        <v>644449237</v>
      </c>
      <c r="I6607" s="12">
        <v>43821</v>
      </c>
      <c r="J6607" s="12">
        <v>44922</v>
      </c>
      <c r="K6607" s="15">
        <v>0</v>
      </c>
      <c r="L6607" s="13" t="s">
        <v>14</v>
      </c>
      <c r="M6607" s="7">
        <v>1</v>
      </c>
      <c r="N6607" s="17"/>
    </row>
    <row r="6608" spans="1:14" ht="78.75">
      <c r="A6608" s="6">
        <v>6606</v>
      </c>
      <c r="B6608" s="8" t="s">
        <v>9436</v>
      </c>
      <c r="C6608" s="9" t="s">
        <v>9529</v>
      </c>
      <c r="D6608" s="10" t="s">
        <v>5145</v>
      </c>
      <c r="E6608" s="11" t="s">
        <v>9528</v>
      </c>
      <c r="F6608" s="6">
        <v>336070</v>
      </c>
      <c r="G6608" s="6" t="s">
        <v>1611</v>
      </c>
      <c r="H6608" s="16">
        <v>644449237</v>
      </c>
      <c r="I6608" s="12">
        <v>43821</v>
      </c>
      <c r="J6608" s="12">
        <v>44922</v>
      </c>
      <c r="K6608" s="15">
        <v>0</v>
      </c>
      <c r="L6608" s="13" t="s">
        <v>14</v>
      </c>
      <c r="M6608" s="7">
        <v>0.51</v>
      </c>
      <c r="N6608" s="17"/>
    </row>
    <row r="6609" spans="1:14" ht="78.75">
      <c r="A6609" s="6">
        <v>6607</v>
      </c>
      <c r="B6609" s="8" t="s">
        <v>9436</v>
      </c>
      <c r="C6609" s="9" t="s">
        <v>9530</v>
      </c>
      <c r="D6609" s="10" t="s">
        <v>1672</v>
      </c>
      <c r="E6609" s="11" t="s">
        <v>9528</v>
      </c>
      <c r="F6609" s="6">
        <v>336070</v>
      </c>
      <c r="G6609" s="6" t="s">
        <v>1611</v>
      </c>
      <c r="H6609" s="16">
        <v>644449237</v>
      </c>
      <c r="I6609" s="12">
        <v>43821</v>
      </c>
      <c r="J6609" s="12">
        <v>44922</v>
      </c>
      <c r="K6609" s="15">
        <v>0</v>
      </c>
      <c r="L6609" s="13" t="s">
        <v>14</v>
      </c>
      <c r="M6609" s="7">
        <v>0.49</v>
      </c>
      <c r="N6609" s="17"/>
    </row>
    <row r="6610" spans="1:14" ht="63">
      <c r="A6610" s="6">
        <v>6608</v>
      </c>
      <c r="B6610" s="8" t="s">
        <v>9436</v>
      </c>
      <c r="C6610" s="9" t="s">
        <v>9531</v>
      </c>
      <c r="D6610" s="10" t="s">
        <v>4456</v>
      </c>
      <c r="E6610" s="11" t="s">
        <v>9532</v>
      </c>
      <c r="F6610" s="6">
        <v>208748</v>
      </c>
      <c r="G6610" s="6" t="s">
        <v>706</v>
      </c>
      <c r="H6610" s="16">
        <v>36968870</v>
      </c>
      <c r="I6610" s="12">
        <v>43417</v>
      </c>
      <c r="J6610" s="12">
        <v>43536</v>
      </c>
      <c r="K6610" s="15">
        <v>9661300</v>
      </c>
      <c r="L6610" s="13" t="s">
        <v>15</v>
      </c>
      <c r="M6610" s="7">
        <v>1</v>
      </c>
      <c r="N6610" s="17"/>
    </row>
    <row r="6611" spans="1:14" ht="63">
      <c r="A6611" s="6">
        <v>6609</v>
      </c>
      <c r="B6611" s="8" t="s">
        <v>9436</v>
      </c>
      <c r="C6611" s="9" t="s">
        <v>9531</v>
      </c>
      <c r="D6611" s="10" t="s">
        <v>4456</v>
      </c>
      <c r="E6611" s="11" t="s">
        <v>9533</v>
      </c>
      <c r="F6611" s="6">
        <v>208749</v>
      </c>
      <c r="G6611" s="6" t="s">
        <v>706</v>
      </c>
      <c r="H6611" s="16">
        <v>91254677</v>
      </c>
      <c r="I6611" s="12">
        <v>43417</v>
      </c>
      <c r="J6611" s="12">
        <v>43677</v>
      </c>
      <c r="K6611" s="15">
        <v>30837000</v>
      </c>
      <c r="L6611" s="13" t="s">
        <v>15</v>
      </c>
      <c r="M6611" s="7">
        <v>1</v>
      </c>
      <c r="N6611" s="17"/>
    </row>
    <row r="6612" spans="1:14" ht="63">
      <c r="A6612" s="6">
        <v>6610</v>
      </c>
      <c r="B6612" s="8" t="s">
        <v>9436</v>
      </c>
      <c r="C6612" s="9" t="s">
        <v>9531</v>
      </c>
      <c r="D6612" s="10" t="s">
        <v>4456</v>
      </c>
      <c r="E6612" s="11" t="s">
        <v>9534</v>
      </c>
      <c r="F6612" s="6">
        <v>208750</v>
      </c>
      <c r="G6612" s="6" t="s">
        <v>706</v>
      </c>
      <c r="H6612" s="16">
        <v>58494068</v>
      </c>
      <c r="I6612" s="12">
        <v>43417</v>
      </c>
      <c r="J6612" s="12">
        <v>43628</v>
      </c>
      <c r="K6612" s="15">
        <v>27987000</v>
      </c>
      <c r="L6612" s="13" t="s">
        <v>15</v>
      </c>
      <c r="M6612" s="7">
        <v>1</v>
      </c>
      <c r="N6612" s="17"/>
    </row>
    <row r="6613" spans="1:14" ht="94.5">
      <c r="A6613" s="6">
        <v>6611</v>
      </c>
      <c r="B6613" s="8" t="s">
        <v>9436</v>
      </c>
      <c r="C6613" s="9" t="s">
        <v>9531</v>
      </c>
      <c r="D6613" s="10" t="s">
        <v>4456</v>
      </c>
      <c r="E6613" s="11" t="s">
        <v>9535</v>
      </c>
      <c r="F6613" s="6">
        <v>178644</v>
      </c>
      <c r="G6613" s="6" t="s">
        <v>9450</v>
      </c>
      <c r="H6613" s="16">
        <v>25649999</v>
      </c>
      <c r="I6613" s="12">
        <v>43275</v>
      </c>
      <c r="J6613" s="12">
        <v>44165</v>
      </c>
      <c r="K6613" s="15">
        <v>15104600</v>
      </c>
      <c r="L6613" s="13" t="s">
        <v>15</v>
      </c>
      <c r="M6613" s="7">
        <v>1</v>
      </c>
      <c r="N6613" s="17"/>
    </row>
    <row r="6614" spans="1:14" ht="78.75">
      <c r="A6614" s="6">
        <v>6612</v>
      </c>
      <c r="B6614" s="8" t="s">
        <v>9436</v>
      </c>
      <c r="C6614" s="9" t="s">
        <v>9531</v>
      </c>
      <c r="D6614" s="10" t="s">
        <v>4456</v>
      </c>
      <c r="E6614" s="11" t="s">
        <v>9536</v>
      </c>
      <c r="F6614" s="6">
        <v>216837</v>
      </c>
      <c r="G6614" s="6" t="s">
        <v>9463</v>
      </c>
      <c r="H6614" s="16">
        <v>66500000</v>
      </c>
      <c r="I6614" s="12">
        <v>43417</v>
      </c>
      <c r="J6614" s="12">
        <v>43787</v>
      </c>
      <c r="K6614" s="15">
        <v>10000000</v>
      </c>
      <c r="L6614" s="13" t="s">
        <v>15</v>
      </c>
      <c r="M6614" s="7">
        <v>1</v>
      </c>
      <c r="N6614" s="17"/>
    </row>
    <row r="6615" spans="1:14" ht="236.25">
      <c r="A6615" s="6">
        <v>6613</v>
      </c>
      <c r="B6615" s="8" t="s">
        <v>9436</v>
      </c>
      <c r="C6615" s="9" t="s">
        <v>9531</v>
      </c>
      <c r="D6615" s="10" t="s">
        <v>4456</v>
      </c>
      <c r="E6615" s="11" t="s">
        <v>9537</v>
      </c>
      <c r="F6615" s="6">
        <v>216835</v>
      </c>
      <c r="G6615" s="6" t="s">
        <v>9463</v>
      </c>
      <c r="H6615" s="16">
        <v>46500000</v>
      </c>
      <c r="I6615" s="12">
        <v>43417</v>
      </c>
      <c r="J6615" s="12">
        <v>43756</v>
      </c>
      <c r="K6615" s="15">
        <v>6700000</v>
      </c>
      <c r="L6615" s="13" t="s">
        <v>15</v>
      </c>
      <c r="M6615" s="7">
        <v>1</v>
      </c>
      <c r="N6615" s="17"/>
    </row>
    <row r="6616" spans="1:14" ht="204.75">
      <c r="A6616" s="6">
        <v>6614</v>
      </c>
      <c r="B6616" s="8" t="s">
        <v>9436</v>
      </c>
      <c r="C6616" s="9" t="s">
        <v>9531</v>
      </c>
      <c r="D6616" s="10" t="s">
        <v>4456</v>
      </c>
      <c r="E6616" s="11" t="s">
        <v>9538</v>
      </c>
      <c r="F6616" s="6">
        <v>216836</v>
      </c>
      <c r="G6616" s="6" t="s">
        <v>9463</v>
      </c>
      <c r="H6616" s="16">
        <v>30000000</v>
      </c>
      <c r="I6616" s="12">
        <v>43417</v>
      </c>
      <c r="J6616" s="12">
        <v>43787</v>
      </c>
      <c r="K6616" s="15">
        <v>3700000</v>
      </c>
      <c r="L6616" s="13" t="s">
        <v>15</v>
      </c>
      <c r="M6616" s="7">
        <v>1</v>
      </c>
      <c r="N6616" s="17"/>
    </row>
    <row r="6617" spans="1:14" ht="63">
      <c r="A6617" s="6">
        <v>6615</v>
      </c>
      <c r="B6617" s="8" t="s">
        <v>9436</v>
      </c>
      <c r="C6617" s="9" t="s">
        <v>9539</v>
      </c>
      <c r="D6617" s="10" t="s">
        <v>9540</v>
      </c>
      <c r="E6617" s="11" t="s">
        <v>9541</v>
      </c>
      <c r="F6617" s="6">
        <v>216841</v>
      </c>
      <c r="G6617" s="6" t="s">
        <v>9463</v>
      </c>
      <c r="H6617" s="16">
        <v>31049414</v>
      </c>
      <c r="I6617" s="12">
        <v>43730</v>
      </c>
      <c r="J6617" s="12">
        <v>44101</v>
      </c>
      <c r="K6617" s="15">
        <v>14715900</v>
      </c>
      <c r="L6617" s="13" t="s">
        <v>15</v>
      </c>
      <c r="M6617" s="7">
        <v>1</v>
      </c>
      <c r="N6617" s="17"/>
    </row>
    <row r="6618" spans="1:14" ht="78.75">
      <c r="A6618" s="6">
        <v>6616</v>
      </c>
      <c r="B6618" s="8" t="s">
        <v>9436</v>
      </c>
      <c r="C6618" s="9" t="s">
        <v>9542</v>
      </c>
      <c r="D6618" s="10" t="s">
        <v>9540</v>
      </c>
      <c r="E6618" s="11" t="s">
        <v>9543</v>
      </c>
      <c r="F6618" s="6">
        <v>283319</v>
      </c>
      <c r="G6618" s="6" t="s">
        <v>7612</v>
      </c>
      <c r="H6618" s="16">
        <v>26071794.967</v>
      </c>
      <c r="I6618" s="12">
        <v>43712</v>
      </c>
      <c r="J6618" s="12" t="s">
        <v>9544</v>
      </c>
      <c r="K6618" s="15">
        <f>11080206.906+6492416.571</f>
        <v>17572623.476999998</v>
      </c>
      <c r="L6618" s="13" t="s">
        <v>15</v>
      </c>
      <c r="M6618" s="7">
        <v>1</v>
      </c>
      <c r="N6618" s="17"/>
    </row>
    <row r="6619" spans="1:14" ht="78.75">
      <c r="A6619" s="6">
        <v>6617</v>
      </c>
      <c r="B6619" s="8" t="s">
        <v>9436</v>
      </c>
      <c r="C6619" s="9" t="s">
        <v>9542</v>
      </c>
      <c r="D6619" s="10" t="s">
        <v>9540</v>
      </c>
      <c r="E6619" s="11" t="s">
        <v>9545</v>
      </c>
      <c r="F6619" s="6">
        <v>283318</v>
      </c>
      <c r="G6619" s="6" t="s">
        <v>7612</v>
      </c>
      <c r="H6619" s="16">
        <v>26592455.550999999</v>
      </c>
      <c r="I6619" s="12">
        <v>43712</v>
      </c>
      <c r="J6619" s="12" t="s">
        <v>9544</v>
      </c>
      <c r="K6619" s="15">
        <f>15017119.3+5882087.767+2430429.405+1322121.56</f>
        <v>24651758.032000002</v>
      </c>
      <c r="L6619" s="13" t="s">
        <v>15</v>
      </c>
      <c r="M6619" s="7">
        <v>1</v>
      </c>
      <c r="N6619" s="17"/>
    </row>
    <row r="6620" spans="1:14" ht="63">
      <c r="A6620" s="6">
        <v>6618</v>
      </c>
      <c r="B6620" s="8" t="s">
        <v>9436</v>
      </c>
      <c r="C6620" s="9" t="s">
        <v>9546</v>
      </c>
      <c r="D6620" s="10" t="s">
        <v>9547</v>
      </c>
      <c r="E6620" s="11" t="s">
        <v>9548</v>
      </c>
      <c r="F6620" s="6">
        <v>427025</v>
      </c>
      <c r="G6620" s="6" t="s">
        <v>9463</v>
      </c>
      <c r="H6620" s="16">
        <v>16851666</v>
      </c>
      <c r="I6620" s="12" t="s">
        <v>9549</v>
      </c>
      <c r="J6620" s="12">
        <v>44363</v>
      </c>
      <c r="K6620" s="15">
        <v>4000000</v>
      </c>
      <c r="L6620" s="13" t="s">
        <v>15</v>
      </c>
      <c r="M6620" s="7">
        <v>1</v>
      </c>
      <c r="N6620" s="17"/>
    </row>
    <row r="6621" spans="1:14" ht="63">
      <c r="A6621" s="6">
        <v>6619</v>
      </c>
      <c r="B6621" s="8" t="s">
        <v>9436</v>
      </c>
      <c r="C6621" s="9" t="s">
        <v>9546</v>
      </c>
      <c r="D6621" s="10" t="s">
        <v>9547</v>
      </c>
      <c r="E6621" s="11" t="s">
        <v>18532</v>
      </c>
      <c r="F6621" s="6">
        <v>507673</v>
      </c>
      <c r="G6621" s="6" t="s">
        <v>3255</v>
      </c>
      <c r="H6621" s="16">
        <v>121955355.81299999</v>
      </c>
      <c r="I6621" s="12">
        <v>44531</v>
      </c>
      <c r="J6621" s="12" t="s">
        <v>18533</v>
      </c>
      <c r="K6621" s="15">
        <v>0</v>
      </c>
      <c r="L6621" s="13" t="s">
        <v>15</v>
      </c>
      <c r="M6621" s="7">
        <v>1</v>
      </c>
      <c r="N6621" s="17"/>
    </row>
    <row r="6622" spans="1:14" ht="94.5">
      <c r="A6622" s="6">
        <v>6620</v>
      </c>
      <c r="B6622" s="8" t="s">
        <v>9436</v>
      </c>
      <c r="C6622" s="9" t="s">
        <v>9550</v>
      </c>
      <c r="D6622" s="10" t="s">
        <v>9551</v>
      </c>
      <c r="E6622" s="11" t="s">
        <v>9552</v>
      </c>
      <c r="F6622" s="6">
        <v>394020</v>
      </c>
      <c r="G6622" s="6" t="s">
        <v>7612</v>
      </c>
      <c r="H6622" s="16">
        <v>176595625.07499999</v>
      </c>
      <c r="I6622" s="12" t="s">
        <v>9553</v>
      </c>
      <c r="J6622" s="12">
        <v>44205</v>
      </c>
      <c r="K6622" s="15">
        <v>80645441.900000006</v>
      </c>
      <c r="L6622" s="13" t="s">
        <v>14</v>
      </c>
      <c r="M6622" s="7">
        <v>1</v>
      </c>
      <c r="N6622" s="17"/>
    </row>
    <row r="6623" spans="1:14" ht="94.5">
      <c r="A6623" s="6">
        <v>6621</v>
      </c>
      <c r="B6623" s="8" t="s">
        <v>9436</v>
      </c>
      <c r="C6623" s="9" t="s">
        <v>4270</v>
      </c>
      <c r="D6623" s="10" t="s">
        <v>623</v>
      </c>
      <c r="E6623" s="11" t="s">
        <v>9552</v>
      </c>
      <c r="F6623" s="6">
        <v>394020</v>
      </c>
      <c r="G6623" s="6" t="s">
        <v>7612</v>
      </c>
      <c r="H6623" s="16">
        <v>176595625.07499999</v>
      </c>
      <c r="I6623" s="12" t="s">
        <v>9553</v>
      </c>
      <c r="J6623" s="12">
        <v>44205</v>
      </c>
      <c r="K6623" s="15">
        <v>80645441.900000006</v>
      </c>
      <c r="L6623" s="13" t="s">
        <v>14</v>
      </c>
      <c r="M6623" s="7">
        <v>0.51</v>
      </c>
      <c r="N6623" s="17"/>
    </row>
    <row r="6624" spans="1:14" ht="94.5">
      <c r="A6624" s="6">
        <v>6622</v>
      </c>
      <c r="B6624" s="8" t="s">
        <v>9436</v>
      </c>
      <c r="C6624" s="9" t="s">
        <v>9546</v>
      </c>
      <c r="D6624" s="10" t="s">
        <v>9547</v>
      </c>
      <c r="E6624" s="11" t="s">
        <v>9552</v>
      </c>
      <c r="F6624" s="6">
        <v>394020</v>
      </c>
      <c r="G6624" s="6" t="s">
        <v>7612</v>
      </c>
      <c r="H6624" s="16">
        <v>176595625.07499999</v>
      </c>
      <c r="I6624" s="12" t="s">
        <v>9553</v>
      </c>
      <c r="J6624" s="12">
        <v>44205</v>
      </c>
      <c r="K6624" s="15">
        <v>80645441.900000006</v>
      </c>
      <c r="L6624" s="13" t="s">
        <v>14</v>
      </c>
      <c r="M6624" s="7">
        <v>0.49</v>
      </c>
      <c r="N6624" s="17"/>
    </row>
    <row r="6625" spans="1:14" ht="78.75">
      <c r="A6625" s="6">
        <v>6623</v>
      </c>
      <c r="B6625" s="8" t="s">
        <v>9436</v>
      </c>
      <c r="C6625" s="9" t="s">
        <v>9554</v>
      </c>
      <c r="D6625" s="10" t="s">
        <v>9555</v>
      </c>
      <c r="E6625" s="11" t="s">
        <v>9556</v>
      </c>
      <c r="F6625" s="6">
        <v>419949</v>
      </c>
      <c r="G6625" s="6" t="s">
        <v>1486</v>
      </c>
      <c r="H6625" s="16">
        <v>17706945</v>
      </c>
      <c r="I6625" s="12">
        <v>43989</v>
      </c>
      <c r="J6625" s="12">
        <v>44359</v>
      </c>
      <c r="K6625" s="15">
        <v>0</v>
      </c>
      <c r="L6625" s="13" t="s">
        <v>15</v>
      </c>
      <c r="M6625" s="7">
        <v>1</v>
      </c>
      <c r="N6625" s="17"/>
    </row>
    <row r="6626" spans="1:14" ht="63">
      <c r="A6626" s="6">
        <v>6624</v>
      </c>
      <c r="B6626" s="8" t="s">
        <v>9436</v>
      </c>
      <c r="C6626" s="9" t="s">
        <v>9554</v>
      </c>
      <c r="D6626" s="10" t="s">
        <v>9555</v>
      </c>
      <c r="E6626" s="11" t="s">
        <v>18534</v>
      </c>
      <c r="F6626" s="6">
        <v>494042</v>
      </c>
      <c r="G6626" s="6" t="s">
        <v>18535</v>
      </c>
      <c r="H6626" s="16" t="s">
        <v>18536</v>
      </c>
      <c r="I6626" s="12" t="s">
        <v>18537</v>
      </c>
      <c r="J6626" s="12">
        <v>44658</v>
      </c>
      <c r="K6626" s="15">
        <v>0</v>
      </c>
      <c r="L6626" s="13" t="s">
        <v>15</v>
      </c>
      <c r="M6626" s="7">
        <v>1</v>
      </c>
      <c r="N6626" s="17"/>
    </row>
    <row r="6627" spans="1:14" ht="220.5">
      <c r="A6627" s="6">
        <v>6625</v>
      </c>
      <c r="B6627" s="8" t="s">
        <v>9436</v>
      </c>
      <c r="C6627" s="9" t="s">
        <v>9554</v>
      </c>
      <c r="D6627" s="10" t="s">
        <v>9555</v>
      </c>
      <c r="E6627" s="11" t="s">
        <v>9557</v>
      </c>
      <c r="F6627" s="6">
        <v>289566</v>
      </c>
      <c r="G6627" s="6" t="s">
        <v>9558</v>
      </c>
      <c r="H6627" s="16">
        <v>21832263</v>
      </c>
      <c r="I6627" s="12">
        <v>43653</v>
      </c>
      <c r="J6627" s="12">
        <v>44024</v>
      </c>
      <c r="K6627" s="15">
        <v>14245500</v>
      </c>
      <c r="L6627" s="13" t="s">
        <v>15</v>
      </c>
      <c r="M6627" s="7">
        <v>1</v>
      </c>
      <c r="N6627" s="17"/>
    </row>
    <row r="6628" spans="1:14" ht="63">
      <c r="A6628" s="6">
        <v>6626</v>
      </c>
      <c r="B6628" s="8" t="s">
        <v>9436</v>
      </c>
      <c r="C6628" s="9" t="s">
        <v>9554</v>
      </c>
      <c r="D6628" s="10" t="s">
        <v>9555</v>
      </c>
      <c r="E6628" s="11" t="s">
        <v>9559</v>
      </c>
      <c r="F6628" s="6">
        <v>302454</v>
      </c>
      <c r="G6628" s="6" t="s">
        <v>7612</v>
      </c>
      <c r="H6628" s="16">
        <v>41808242.527999997</v>
      </c>
      <c r="I6628" s="12" t="s">
        <v>8992</v>
      </c>
      <c r="J6628" s="12" t="s">
        <v>9560</v>
      </c>
      <c r="K6628" s="15">
        <v>17773696</v>
      </c>
      <c r="L6628" s="13" t="s">
        <v>15</v>
      </c>
      <c r="M6628" s="7">
        <v>1</v>
      </c>
      <c r="N6628" s="17"/>
    </row>
    <row r="6629" spans="1:14" ht="78.75">
      <c r="A6629" s="6">
        <v>6627</v>
      </c>
      <c r="B6629" s="8" t="s">
        <v>9436</v>
      </c>
      <c r="C6629" s="9" t="s">
        <v>9561</v>
      </c>
      <c r="D6629" s="10" t="s">
        <v>6161</v>
      </c>
      <c r="E6629" s="11" t="s">
        <v>9562</v>
      </c>
      <c r="F6629" s="6">
        <v>419948</v>
      </c>
      <c r="G6629" s="6" t="s">
        <v>1486</v>
      </c>
      <c r="H6629" s="16">
        <v>17792747</v>
      </c>
      <c r="I6629" s="12">
        <v>44019</v>
      </c>
      <c r="J6629" s="12">
        <v>44024</v>
      </c>
      <c r="K6629" s="15">
        <v>0</v>
      </c>
      <c r="L6629" s="13" t="s">
        <v>15</v>
      </c>
      <c r="M6629" s="7">
        <v>1</v>
      </c>
      <c r="N6629" s="17"/>
    </row>
    <row r="6630" spans="1:14" ht="94.5">
      <c r="A6630" s="6">
        <v>6628</v>
      </c>
      <c r="B6630" s="8" t="s">
        <v>9436</v>
      </c>
      <c r="C6630" s="9" t="s">
        <v>9563</v>
      </c>
      <c r="D6630" s="10" t="s">
        <v>6161</v>
      </c>
      <c r="E6630" s="11" t="s">
        <v>9564</v>
      </c>
      <c r="F6630" s="6">
        <v>365083</v>
      </c>
      <c r="G6630" s="6" t="s">
        <v>873</v>
      </c>
      <c r="H6630" s="16">
        <v>19362379.088</v>
      </c>
      <c r="I6630" s="12">
        <v>43908</v>
      </c>
      <c r="J6630" s="12">
        <v>44278</v>
      </c>
      <c r="K6630" s="15">
        <v>0</v>
      </c>
      <c r="L6630" s="13" t="s">
        <v>15</v>
      </c>
      <c r="M6630" s="7">
        <v>1</v>
      </c>
      <c r="N6630" s="17"/>
    </row>
    <row r="6631" spans="1:14" ht="47.25">
      <c r="A6631" s="6">
        <v>6629</v>
      </c>
      <c r="B6631" s="8" t="s">
        <v>9436</v>
      </c>
      <c r="C6631" s="9" t="s">
        <v>9565</v>
      </c>
      <c r="D6631" s="10" t="s">
        <v>9566</v>
      </c>
      <c r="E6631" s="11" t="s">
        <v>9567</v>
      </c>
      <c r="F6631" s="6"/>
      <c r="G6631" s="6" t="s">
        <v>9558</v>
      </c>
      <c r="H6631" s="16">
        <v>55349092</v>
      </c>
      <c r="I6631" s="12">
        <v>43573</v>
      </c>
      <c r="J6631" s="12">
        <v>43944</v>
      </c>
      <c r="K6631" s="15">
        <v>38775379</v>
      </c>
      <c r="L6631" s="13" t="s">
        <v>15</v>
      </c>
      <c r="M6631" s="7">
        <v>1</v>
      </c>
      <c r="N6631" s="17"/>
    </row>
    <row r="6632" spans="1:14" ht="63">
      <c r="A6632" s="6">
        <v>6630</v>
      </c>
      <c r="B6632" s="8" t="s">
        <v>9436</v>
      </c>
      <c r="C6632" s="9" t="s">
        <v>9565</v>
      </c>
      <c r="D6632" s="10" t="s">
        <v>9566</v>
      </c>
      <c r="E6632" s="11" t="s">
        <v>9568</v>
      </c>
      <c r="F6632" s="6">
        <v>396407</v>
      </c>
      <c r="G6632" s="6" t="s">
        <v>9463</v>
      </c>
      <c r="H6632" s="16">
        <v>32947254</v>
      </c>
      <c r="I6632" s="12">
        <v>44077</v>
      </c>
      <c r="J6632" s="12" t="s">
        <v>6583</v>
      </c>
      <c r="K6632" s="15">
        <v>11183000</v>
      </c>
      <c r="L6632" s="13" t="s">
        <v>15</v>
      </c>
      <c r="M6632" s="7">
        <v>1</v>
      </c>
      <c r="N6632" s="17"/>
    </row>
    <row r="6633" spans="1:14" ht="47.25">
      <c r="A6633" s="6">
        <v>6631</v>
      </c>
      <c r="B6633" s="8" t="s">
        <v>9436</v>
      </c>
      <c r="C6633" s="9" t="s">
        <v>9565</v>
      </c>
      <c r="D6633" s="10" t="s">
        <v>9566</v>
      </c>
      <c r="E6633" s="11" t="s">
        <v>9569</v>
      </c>
      <c r="F6633" s="6">
        <v>487765</v>
      </c>
      <c r="G6633" s="6" t="s">
        <v>16</v>
      </c>
      <c r="H6633" s="16">
        <v>16300313.93</v>
      </c>
      <c r="I6633" s="12">
        <v>44165</v>
      </c>
      <c r="J6633" s="12">
        <v>44284</v>
      </c>
      <c r="K6633" s="15">
        <v>0</v>
      </c>
      <c r="L6633" s="13" t="s">
        <v>15</v>
      </c>
      <c r="M6633" s="7">
        <v>1</v>
      </c>
      <c r="N6633" s="17"/>
    </row>
    <row r="6634" spans="1:14" ht="47.25">
      <c r="A6634" s="6">
        <v>6632</v>
      </c>
      <c r="B6634" s="8" t="s">
        <v>9436</v>
      </c>
      <c r="C6634" s="9" t="s">
        <v>9570</v>
      </c>
      <c r="D6634" s="10" t="s">
        <v>9483</v>
      </c>
      <c r="E6634" s="11" t="s">
        <v>9571</v>
      </c>
      <c r="F6634" s="6"/>
      <c r="G6634" s="6" t="s">
        <v>16</v>
      </c>
      <c r="H6634" s="16">
        <v>22317538.140000001</v>
      </c>
      <c r="I6634" s="12">
        <v>44165</v>
      </c>
      <c r="J6634" s="12">
        <v>44284</v>
      </c>
      <c r="K6634" s="15">
        <v>0</v>
      </c>
      <c r="L6634" s="13" t="s">
        <v>15</v>
      </c>
      <c r="M6634" s="7">
        <v>1</v>
      </c>
      <c r="N6634" s="17"/>
    </row>
    <row r="6635" spans="1:14" ht="126">
      <c r="A6635" s="6">
        <v>6633</v>
      </c>
      <c r="B6635" s="8" t="s">
        <v>9436</v>
      </c>
      <c r="C6635" s="9" t="s">
        <v>18538</v>
      </c>
      <c r="D6635" s="10" t="s">
        <v>18539</v>
      </c>
      <c r="E6635" s="11" t="s">
        <v>18540</v>
      </c>
      <c r="F6635" s="6">
        <v>487764</v>
      </c>
      <c r="G6635" s="6" t="s">
        <v>16</v>
      </c>
      <c r="H6635" s="16">
        <v>15836802.511</v>
      </c>
      <c r="I6635" s="12">
        <v>44378</v>
      </c>
      <c r="J6635" s="12" t="s">
        <v>18541</v>
      </c>
      <c r="K6635" s="15">
        <v>0</v>
      </c>
      <c r="L6635" s="13" t="s">
        <v>15</v>
      </c>
      <c r="M6635" s="7">
        <v>1</v>
      </c>
      <c r="N6635" s="17"/>
    </row>
    <row r="6636" spans="1:14" ht="47.25">
      <c r="A6636" s="6">
        <v>6634</v>
      </c>
      <c r="B6636" s="8" t="s">
        <v>9436</v>
      </c>
      <c r="C6636" s="9" t="s">
        <v>9570</v>
      </c>
      <c r="D6636" s="10" t="s">
        <v>9483</v>
      </c>
      <c r="E6636" s="11" t="s">
        <v>9572</v>
      </c>
      <c r="F6636" s="6">
        <v>489396</v>
      </c>
      <c r="G6636" s="6" t="s">
        <v>9450</v>
      </c>
      <c r="H6636" s="16">
        <v>45372167</v>
      </c>
      <c r="I6636" s="12">
        <v>43872</v>
      </c>
      <c r="J6636" s="12">
        <v>44352</v>
      </c>
      <c r="K6636" s="15">
        <v>5430000</v>
      </c>
      <c r="L6636" s="13" t="s">
        <v>15</v>
      </c>
      <c r="M6636" s="7">
        <v>1</v>
      </c>
      <c r="N6636" s="17"/>
    </row>
    <row r="6637" spans="1:14" ht="94.5">
      <c r="A6637" s="6">
        <v>6635</v>
      </c>
      <c r="B6637" s="8" t="s">
        <v>9436</v>
      </c>
      <c r="C6637" s="9" t="s">
        <v>9570</v>
      </c>
      <c r="D6637" s="10" t="s">
        <v>9483</v>
      </c>
      <c r="E6637" s="11" t="s">
        <v>9573</v>
      </c>
      <c r="F6637" s="6">
        <v>385314</v>
      </c>
      <c r="G6637" s="6" t="s">
        <v>5245</v>
      </c>
      <c r="H6637" s="16">
        <v>30030388</v>
      </c>
      <c r="I6637" s="12">
        <v>43863</v>
      </c>
      <c r="J6637" s="12">
        <v>43963</v>
      </c>
      <c r="K6637" s="15">
        <v>0</v>
      </c>
      <c r="L6637" s="13" t="s">
        <v>15</v>
      </c>
      <c r="M6637" s="7">
        <v>1</v>
      </c>
      <c r="N6637" s="17"/>
    </row>
    <row r="6638" spans="1:14" ht="78.75">
      <c r="A6638" s="6">
        <v>6636</v>
      </c>
      <c r="B6638" s="8" t="s">
        <v>9436</v>
      </c>
      <c r="C6638" s="9" t="s">
        <v>18542</v>
      </c>
      <c r="D6638" s="10" t="s">
        <v>12350</v>
      </c>
      <c r="E6638" s="11" t="s">
        <v>18543</v>
      </c>
      <c r="F6638" s="6">
        <v>522361</v>
      </c>
      <c r="G6638" s="6" t="s">
        <v>5245</v>
      </c>
      <c r="H6638" s="16">
        <v>21379421</v>
      </c>
      <c r="I6638" s="12" t="s">
        <v>4639</v>
      </c>
      <c r="J6638" s="12" t="s">
        <v>15677</v>
      </c>
      <c r="K6638" s="15">
        <v>0</v>
      </c>
      <c r="L6638" s="13" t="s">
        <v>15</v>
      </c>
      <c r="M6638" s="7">
        <v>1</v>
      </c>
      <c r="N6638" s="17"/>
    </row>
    <row r="6639" spans="1:14" ht="220.5">
      <c r="A6639" s="6">
        <v>6637</v>
      </c>
      <c r="B6639" s="8" t="s">
        <v>9436</v>
      </c>
      <c r="C6639" s="9" t="s">
        <v>9570</v>
      </c>
      <c r="D6639" s="10" t="s">
        <v>9483</v>
      </c>
      <c r="E6639" s="11" t="s">
        <v>9574</v>
      </c>
      <c r="F6639" s="6">
        <v>350865</v>
      </c>
      <c r="G6639" s="6" t="s">
        <v>7709</v>
      </c>
      <c r="H6639" s="16">
        <v>36900435</v>
      </c>
      <c r="I6639" s="12" t="s">
        <v>884</v>
      </c>
      <c r="J6639" s="12" t="s">
        <v>9575</v>
      </c>
      <c r="K6639" s="15">
        <v>26000000</v>
      </c>
      <c r="L6639" s="13" t="s">
        <v>15</v>
      </c>
      <c r="M6639" s="7">
        <v>1</v>
      </c>
      <c r="N6639" s="17"/>
    </row>
    <row r="6640" spans="1:14" ht="47.25">
      <c r="A6640" s="6">
        <v>6638</v>
      </c>
      <c r="B6640" s="8" t="s">
        <v>9436</v>
      </c>
      <c r="C6640" s="9" t="s">
        <v>9576</v>
      </c>
      <c r="D6640" s="10" t="s">
        <v>9577</v>
      </c>
      <c r="E6640" s="11" t="s">
        <v>9578</v>
      </c>
      <c r="F6640" s="6">
        <v>329376</v>
      </c>
      <c r="G6640" s="6" t="s">
        <v>7709</v>
      </c>
      <c r="H6640" s="16">
        <v>4949652</v>
      </c>
      <c r="I6640" s="12" t="s">
        <v>9579</v>
      </c>
      <c r="J6640" s="12" t="s">
        <v>9580</v>
      </c>
      <c r="K6640" s="15">
        <v>0</v>
      </c>
      <c r="L6640" s="13" t="s">
        <v>15</v>
      </c>
      <c r="M6640" s="7">
        <v>1</v>
      </c>
      <c r="N6640" s="17"/>
    </row>
    <row r="6641" spans="1:14" ht="47.25">
      <c r="A6641" s="6">
        <v>6639</v>
      </c>
      <c r="B6641" s="8" t="s">
        <v>9436</v>
      </c>
      <c r="C6641" s="9" t="s">
        <v>9581</v>
      </c>
      <c r="D6641" s="10" t="s">
        <v>9582</v>
      </c>
      <c r="E6641" s="11" t="s">
        <v>9583</v>
      </c>
      <c r="F6641" s="6">
        <v>487779</v>
      </c>
      <c r="G6641" s="6" t="s">
        <v>16</v>
      </c>
      <c r="H6641" s="16">
        <v>4888712.3499999996</v>
      </c>
      <c r="I6641" s="12">
        <v>44146</v>
      </c>
      <c r="J6641" s="12" t="s">
        <v>8662</v>
      </c>
      <c r="K6641" s="15">
        <v>0</v>
      </c>
      <c r="L6641" s="13" t="s">
        <v>15</v>
      </c>
      <c r="M6641" s="7">
        <v>1</v>
      </c>
      <c r="N6641" s="17"/>
    </row>
    <row r="6642" spans="1:14" ht="31.5">
      <c r="A6642" s="6">
        <v>6640</v>
      </c>
      <c r="B6642" s="8" t="s">
        <v>9436</v>
      </c>
      <c r="C6642" s="9" t="s">
        <v>9584</v>
      </c>
      <c r="D6642" s="10" t="s">
        <v>9585</v>
      </c>
      <c r="E6642" s="11" t="s">
        <v>9586</v>
      </c>
      <c r="F6642" s="6">
        <v>487771</v>
      </c>
      <c r="G6642" s="6" t="s">
        <v>16</v>
      </c>
      <c r="H6642" s="16">
        <v>11754834.5</v>
      </c>
      <c r="I6642" s="12">
        <v>44146</v>
      </c>
      <c r="J6642" s="12">
        <v>44265</v>
      </c>
      <c r="K6642" s="15">
        <v>0</v>
      </c>
      <c r="L6642" s="13" t="s">
        <v>15</v>
      </c>
      <c r="M6642" s="7">
        <v>1</v>
      </c>
      <c r="N6642" s="17"/>
    </row>
    <row r="6643" spans="1:14" ht="47.25">
      <c r="A6643" s="6">
        <v>6641</v>
      </c>
      <c r="B6643" s="8" t="s">
        <v>9436</v>
      </c>
      <c r="C6643" s="9" t="s">
        <v>9587</v>
      </c>
      <c r="D6643" s="10" t="s">
        <v>9588</v>
      </c>
      <c r="E6643" s="11" t="s">
        <v>9589</v>
      </c>
      <c r="F6643" s="6">
        <v>487772</v>
      </c>
      <c r="G6643" s="6" t="s">
        <v>16</v>
      </c>
      <c r="H6643" s="16">
        <v>7805297.8499999996</v>
      </c>
      <c r="I6643" s="12" t="s">
        <v>8661</v>
      </c>
      <c r="J6643" s="12" t="s">
        <v>9590</v>
      </c>
      <c r="K6643" s="15">
        <v>0</v>
      </c>
      <c r="L6643" s="13" t="s">
        <v>15</v>
      </c>
      <c r="M6643" s="7">
        <v>1</v>
      </c>
      <c r="N6643" s="17"/>
    </row>
    <row r="6644" spans="1:14" ht="47.25">
      <c r="A6644" s="6">
        <v>6642</v>
      </c>
      <c r="B6644" s="8" t="s">
        <v>9436</v>
      </c>
      <c r="C6644" s="9" t="s">
        <v>9591</v>
      </c>
      <c r="D6644" s="10" t="s">
        <v>9592</v>
      </c>
      <c r="E6644" s="11" t="s">
        <v>9593</v>
      </c>
      <c r="F6644" s="6">
        <v>487763</v>
      </c>
      <c r="G6644" s="6" t="s">
        <v>16</v>
      </c>
      <c r="H6644" s="16">
        <v>861228.2</v>
      </c>
      <c r="I6644" s="12" t="s">
        <v>8659</v>
      </c>
      <c r="J6644" s="12" t="s">
        <v>8830</v>
      </c>
      <c r="K6644" s="15">
        <v>0</v>
      </c>
      <c r="L6644" s="13" t="s">
        <v>15</v>
      </c>
      <c r="M6644" s="7">
        <v>1</v>
      </c>
      <c r="N6644" s="17"/>
    </row>
    <row r="6645" spans="1:14" ht="31.5">
      <c r="A6645" s="6">
        <v>6643</v>
      </c>
      <c r="B6645" s="8" t="s">
        <v>9436</v>
      </c>
      <c r="C6645" s="9" t="s">
        <v>9594</v>
      </c>
      <c r="D6645" s="10" t="s">
        <v>9595</v>
      </c>
      <c r="E6645" s="11" t="s">
        <v>9596</v>
      </c>
      <c r="F6645" s="6">
        <v>487775</v>
      </c>
      <c r="G6645" s="6" t="s">
        <v>16</v>
      </c>
      <c r="H6645" s="16">
        <v>10584260.65</v>
      </c>
      <c r="I6645" s="12">
        <v>44146</v>
      </c>
      <c r="J6645" s="12"/>
      <c r="K6645" s="15">
        <v>0</v>
      </c>
      <c r="L6645" s="13" t="s">
        <v>15</v>
      </c>
      <c r="M6645" s="7">
        <v>1</v>
      </c>
      <c r="N6645" s="17"/>
    </row>
    <row r="6646" spans="1:14" ht="31.5">
      <c r="A6646" s="6">
        <v>6644</v>
      </c>
      <c r="B6646" s="8" t="s">
        <v>9436</v>
      </c>
      <c r="C6646" s="9" t="s">
        <v>9597</v>
      </c>
      <c r="D6646" s="10" t="s">
        <v>9598</v>
      </c>
      <c r="E6646" s="11" t="s">
        <v>9599</v>
      </c>
      <c r="F6646" s="6">
        <v>487759</v>
      </c>
      <c r="G6646" s="6" t="s">
        <v>16</v>
      </c>
      <c r="H6646" s="16">
        <v>2854853.55</v>
      </c>
      <c r="I6646" s="12" t="s">
        <v>6056</v>
      </c>
      <c r="J6646" s="12" t="s">
        <v>657</v>
      </c>
      <c r="K6646" s="15">
        <v>0</v>
      </c>
      <c r="L6646" s="13" t="s">
        <v>15</v>
      </c>
      <c r="M6646" s="7">
        <v>1</v>
      </c>
      <c r="N6646" s="17"/>
    </row>
    <row r="6647" spans="1:14" ht="31.5">
      <c r="A6647" s="6">
        <v>6645</v>
      </c>
      <c r="B6647" s="8" t="s">
        <v>9436</v>
      </c>
      <c r="C6647" s="9" t="s">
        <v>9600</v>
      </c>
      <c r="D6647" s="10" t="s">
        <v>9601</v>
      </c>
      <c r="E6647" s="11" t="s">
        <v>9602</v>
      </c>
      <c r="F6647" s="6">
        <v>487762</v>
      </c>
      <c r="G6647" s="6" t="s">
        <v>16</v>
      </c>
      <c r="H6647" s="16">
        <v>3393798.05</v>
      </c>
      <c r="I6647" s="12" t="s">
        <v>6056</v>
      </c>
      <c r="J6647" s="12" t="s">
        <v>24</v>
      </c>
      <c r="K6647" s="15">
        <v>0</v>
      </c>
      <c r="L6647" s="13" t="s">
        <v>15</v>
      </c>
      <c r="M6647" s="7">
        <v>1</v>
      </c>
      <c r="N6647" s="17"/>
    </row>
    <row r="6648" spans="1:14" ht="47.25">
      <c r="A6648" s="6">
        <v>6646</v>
      </c>
      <c r="B6648" s="8" t="s">
        <v>9436</v>
      </c>
      <c r="C6648" s="9" t="s">
        <v>9603</v>
      </c>
      <c r="D6648" s="10" t="s">
        <v>9604</v>
      </c>
      <c r="E6648" s="11" t="s">
        <v>9605</v>
      </c>
      <c r="F6648" s="6">
        <v>487783</v>
      </c>
      <c r="G6648" s="6" t="s">
        <v>16</v>
      </c>
      <c r="H6648" s="16">
        <v>5579921.9000000004</v>
      </c>
      <c r="I6648" s="12" t="s">
        <v>8661</v>
      </c>
      <c r="J6648" s="12">
        <v>44470</v>
      </c>
      <c r="K6648" s="15">
        <v>0</v>
      </c>
      <c r="L6648" s="13" t="s">
        <v>15</v>
      </c>
      <c r="M6648" s="7">
        <v>1</v>
      </c>
      <c r="N6648" s="17"/>
    </row>
    <row r="6649" spans="1:14" ht="47.25">
      <c r="A6649" s="6">
        <v>6647</v>
      </c>
      <c r="B6649" s="8" t="s">
        <v>9436</v>
      </c>
      <c r="C6649" s="9" t="s">
        <v>9603</v>
      </c>
      <c r="D6649" s="10" t="s">
        <v>9604</v>
      </c>
      <c r="E6649" s="11" t="s">
        <v>9606</v>
      </c>
      <c r="F6649" s="6">
        <v>487768</v>
      </c>
      <c r="G6649" s="6" t="s">
        <v>16</v>
      </c>
      <c r="H6649" s="16">
        <v>12310978.75</v>
      </c>
      <c r="I6649" s="12" t="s">
        <v>8661</v>
      </c>
      <c r="J6649" s="12" t="s">
        <v>9590</v>
      </c>
      <c r="K6649" s="15">
        <v>0</v>
      </c>
      <c r="L6649" s="13" t="s">
        <v>15</v>
      </c>
      <c r="M6649" s="7">
        <v>1</v>
      </c>
      <c r="N6649" s="17"/>
    </row>
    <row r="6650" spans="1:14" ht="78.75">
      <c r="A6650" s="6">
        <v>6648</v>
      </c>
      <c r="B6650" s="8" t="s">
        <v>9436</v>
      </c>
      <c r="C6650" s="9" t="s">
        <v>9603</v>
      </c>
      <c r="D6650" s="10" t="s">
        <v>9604</v>
      </c>
      <c r="E6650" s="11" t="s">
        <v>9607</v>
      </c>
      <c r="F6650" s="6">
        <v>351555</v>
      </c>
      <c r="G6650" s="6" t="s">
        <v>9463</v>
      </c>
      <c r="H6650" s="16">
        <v>8601427</v>
      </c>
      <c r="I6650" s="12">
        <v>43657</v>
      </c>
      <c r="J6650" s="12">
        <v>44108</v>
      </c>
      <c r="K6650" s="15">
        <v>7820000</v>
      </c>
      <c r="L6650" s="13" t="s">
        <v>15</v>
      </c>
      <c r="M6650" s="7">
        <v>1</v>
      </c>
      <c r="N6650" s="17"/>
    </row>
    <row r="6651" spans="1:14" ht="31.5">
      <c r="A6651" s="6">
        <v>6649</v>
      </c>
      <c r="B6651" s="8" t="s">
        <v>9436</v>
      </c>
      <c r="C6651" s="9" t="s">
        <v>9608</v>
      </c>
      <c r="D6651" s="10" t="s">
        <v>9609</v>
      </c>
      <c r="E6651" s="11" t="s">
        <v>9610</v>
      </c>
      <c r="F6651" s="6">
        <v>487784</v>
      </c>
      <c r="G6651" s="6" t="s">
        <v>16</v>
      </c>
      <c r="H6651" s="16">
        <v>4945670.55</v>
      </c>
      <c r="I6651" s="12" t="s">
        <v>8661</v>
      </c>
      <c r="J6651" s="12">
        <v>44470</v>
      </c>
      <c r="K6651" s="15">
        <v>0</v>
      </c>
      <c r="L6651" s="13" t="s">
        <v>15</v>
      </c>
      <c r="M6651" s="7">
        <v>1</v>
      </c>
      <c r="N6651" s="17"/>
    </row>
    <row r="6652" spans="1:14" ht="31.5">
      <c r="A6652" s="6">
        <v>6650</v>
      </c>
      <c r="B6652" s="8" t="s">
        <v>9436</v>
      </c>
      <c r="C6652" s="9" t="s">
        <v>9611</v>
      </c>
      <c r="D6652" s="10" t="s">
        <v>9612</v>
      </c>
      <c r="E6652" s="11" t="s">
        <v>9613</v>
      </c>
      <c r="F6652" s="6">
        <v>487796</v>
      </c>
      <c r="G6652" s="6" t="s">
        <v>16</v>
      </c>
      <c r="H6652" s="16">
        <v>4488994.1500000004</v>
      </c>
      <c r="I6652" s="12" t="s">
        <v>8661</v>
      </c>
      <c r="J6652" s="12" t="s">
        <v>772</v>
      </c>
      <c r="K6652" s="15">
        <v>0</v>
      </c>
      <c r="L6652" s="13" t="s">
        <v>15</v>
      </c>
      <c r="M6652" s="7">
        <v>1</v>
      </c>
      <c r="N6652" s="17"/>
    </row>
    <row r="6653" spans="1:14" ht="47.25">
      <c r="A6653" s="6">
        <v>6651</v>
      </c>
      <c r="B6653" s="8" t="s">
        <v>9436</v>
      </c>
      <c r="C6653" s="9" t="s">
        <v>9614</v>
      </c>
      <c r="D6653" s="10" t="s">
        <v>9615</v>
      </c>
      <c r="E6653" s="11" t="s">
        <v>9616</v>
      </c>
      <c r="F6653" s="6">
        <v>487781</v>
      </c>
      <c r="G6653" s="6" t="s">
        <v>16</v>
      </c>
      <c r="H6653" s="16">
        <v>5015417.6399999997</v>
      </c>
      <c r="I6653" s="12" t="s">
        <v>6438</v>
      </c>
      <c r="J6653" s="12">
        <v>44501</v>
      </c>
      <c r="K6653" s="15">
        <v>0</v>
      </c>
      <c r="L6653" s="13" t="s">
        <v>15</v>
      </c>
      <c r="M6653" s="7">
        <v>1</v>
      </c>
      <c r="N6653" s="17"/>
    </row>
    <row r="6654" spans="1:14" ht="31.5">
      <c r="A6654" s="6">
        <v>6652</v>
      </c>
      <c r="B6654" s="8" t="s">
        <v>9436</v>
      </c>
      <c r="C6654" s="9" t="s">
        <v>9617</v>
      </c>
      <c r="D6654" s="10" t="s">
        <v>9618</v>
      </c>
      <c r="E6654" s="11" t="s">
        <v>9619</v>
      </c>
      <c r="F6654" s="6"/>
      <c r="G6654" s="6" t="s">
        <v>16</v>
      </c>
      <c r="H6654" s="16">
        <v>1631963</v>
      </c>
      <c r="I6654" s="12">
        <v>43983</v>
      </c>
      <c r="J6654" s="12">
        <v>43955</v>
      </c>
      <c r="K6654" s="15">
        <v>0</v>
      </c>
      <c r="L6654" s="13" t="s">
        <v>15</v>
      </c>
      <c r="M6654" s="7">
        <v>1</v>
      </c>
      <c r="N6654" s="17"/>
    </row>
    <row r="6655" spans="1:14" ht="47.25">
      <c r="A6655" s="6">
        <v>6653</v>
      </c>
      <c r="B6655" s="8" t="s">
        <v>9436</v>
      </c>
      <c r="C6655" s="9" t="s">
        <v>9620</v>
      </c>
      <c r="D6655" s="10" t="s">
        <v>9621</v>
      </c>
      <c r="E6655" s="11" t="s">
        <v>9622</v>
      </c>
      <c r="F6655" s="6">
        <v>487758</v>
      </c>
      <c r="G6655" s="6" t="s">
        <v>16</v>
      </c>
      <c r="H6655" s="16">
        <v>1557116.5</v>
      </c>
      <c r="I6655" s="12" t="s">
        <v>8661</v>
      </c>
      <c r="J6655" s="12" t="s">
        <v>772</v>
      </c>
      <c r="K6655" s="15">
        <v>0</v>
      </c>
      <c r="L6655" s="13" t="s">
        <v>15</v>
      </c>
      <c r="M6655" s="7">
        <v>1</v>
      </c>
      <c r="N6655" s="17"/>
    </row>
    <row r="6656" spans="1:14" ht="47.25">
      <c r="A6656" s="6">
        <v>6654</v>
      </c>
      <c r="B6656" s="8" t="s">
        <v>9436</v>
      </c>
      <c r="C6656" s="9" t="s">
        <v>9623</v>
      </c>
      <c r="D6656" s="10" t="s">
        <v>9624</v>
      </c>
      <c r="E6656" s="11" t="s">
        <v>9625</v>
      </c>
      <c r="F6656" s="6">
        <v>487776</v>
      </c>
      <c r="G6656" s="6" t="s">
        <v>16</v>
      </c>
      <c r="H6656" s="16">
        <v>10437338.4</v>
      </c>
      <c r="I6656" s="12">
        <v>44146</v>
      </c>
      <c r="J6656" s="12">
        <v>44472</v>
      </c>
      <c r="K6656" s="15">
        <v>0</v>
      </c>
      <c r="L6656" s="13" t="s">
        <v>15</v>
      </c>
      <c r="M6656" s="7">
        <v>1</v>
      </c>
      <c r="N6656" s="17"/>
    </row>
    <row r="6657" spans="1:14" ht="47.25">
      <c r="A6657" s="6">
        <v>6655</v>
      </c>
      <c r="B6657" s="8" t="s">
        <v>9436</v>
      </c>
      <c r="C6657" s="9" t="s">
        <v>9623</v>
      </c>
      <c r="D6657" s="10" t="s">
        <v>9624</v>
      </c>
      <c r="E6657" s="11" t="s">
        <v>9626</v>
      </c>
      <c r="F6657" s="6">
        <v>351553</v>
      </c>
      <c r="G6657" s="6" t="s">
        <v>9463</v>
      </c>
      <c r="H6657" s="16">
        <v>4264594</v>
      </c>
      <c r="I6657" s="12" t="s">
        <v>6367</v>
      </c>
      <c r="J6657" s="12">
        <v>43956</v>
      </c>
      <c r="K6657" s="15">
        <v>3245000</v>
      </c>
      <c r="L6657" s="13" t="s">
        <v>15</v>
      </c>
      <c r="M6657" s="7">
        <v>1</v>
      </c>
      <c r="N6657" s="17"/>
    </row>
    <row r="6658" spans="1:14" ht="31.5">
      <c r="A6658" s="6">
        <v>6656</v>
      </c>
      <c r="B6658" s="8" t="s">
        <v>9436</v>
      </c>
      <c r="C6658" s="9" t="s">
        <v>9627</v>
      </c>
      <c r="D6658" s="10" t="s">
        <v>9628</v>
      </c>
      <c r="E6658" s="11" t="s">
        <v>9629</v>
      </c>
      <c r="F6658" s="6">
        <v>487782</v>
      </c>
      <c r="G6658" s="6" t="s">
        <v>16</v>
      </c>
      <c r="H6658" s="16">
        <v>4900307.0999999996</v>
      </c>
      <c r="I6658" s="12">
        <v>44146</v>
      </c>
      <c r="J6658" s="12" t="s">
        <v>8662</v>
      </c>
      <c r="K6658" s="15">
        <v>0</v>
      </c>
      <c r="L6658" s="13" t="s">
        <v>15</v>
      </c>
      <c r="M6658" s="7">
        <v>1</v>
      </c>
      <c r="N6658" s="17"/>
    </row>
    <row r="6659" spans="1:14" ht="47.25">
      <c r="A6659" s="6">
        <v>6657</v>
      </c>
      <c r="B6659" s="8" t="s">
        <v>9436</v>
      </c>
      <c r="C6659" s="9" t="s">
        <v>9630</v>
      </c>
      <c r="D6659" s="10" t="s">
        <v>9631</v>
      </c>
      <c r="E6659" s="11" t="s">
        <v>9632</v>
      </c>
      <c r="F6659" s="6">
        <v>487761</v>
      </c>
      <c r="G6659" s="6" t="s">
        <v>16</v>
      </c>
      <c r="H6659" s="16">
        <v>2805551.4</v>
      </c>
      <c r="I6659" s="12" t="s">
        <v>6056</v>
      </c>
      <c r="J6659" s="12" t="s">
        <v>24</v>
      </c>
      <c r="K6659" s="15">
        <v>0</v>
      </c>
      <c r="L6659" s="13" t="s">
        <v>15</v>
      </c>
      <c r="M6659" s="7">
        <v>1</v>
      </c>
      <c r="N6659" s="17"/>
    </row>
    <row r="6660" spans="1:14" ht="47.25">
      <c r="A6660" s="6">
        <v>6658</v>
      </c>
      <c r="B6660" s="8" t="s">
        <v>9436</v>
      </c>
      <c r="C6660" s="9" t="s">
        <v>9630</v>
      </c>
      <c r="D6660" s="10" t="s">
        <v>9631</v>
      </c>
      <c r="E6660" s="11" t="s">
        <v>9633</v>
      </c>
      <c r="F6660" s="6">
        <v>487755</v>
      </c>
      <c r="G6660" s="6" t="s">
        <v>16</v>
      </c>
      <c r="H6660" s="16">
        <v>3683965.1</v>
      </c>
      <c r="I6660" s="12" t="s">
        <v>6056</v>
      </c>
      <c r="J6660" s="12" t="s">
        <v>24</v>
      </c>
      <c r="K6660" s="15">
        <v>0</v>
      </c>
      <c r="L6660" s="13" t="s">
        <v>15</v>
      </c>
      <c r="M6660" s="7">
        <v>1</v>
      </c>
      <c r="N6660" s="17"/>
    </row>
    <row r="6661" spans="1:14" ht="63">
      <c r="A6661" s="6">
        <v>6659</v>
      </c>
      <c r="B6661" s="8" t="s">
        <v>9436</v>
      </c>
      <c r="C6661" s="9" t="s">
        <v>9630</v>
      </c>
      <c r="D6661" s="10" t="s">
        <v>9631</v>
      </c>
      <c r="E6661" s="11" t="s">
        <v>18544</v>
      </c>
      <c r="F6661" s="6">
        <v>519283</v>
      </c>
      <c r="G6661" s="6" t="s">
        <v>18545</v>
      </c>
      <c r="H6661" s="16" t="s">
        <v>18546</v>
      </c>
      <c r="I6661" s="12" t="s">
        <v>18547</v>
      </c>
      <c r="J6661" s="12" t="s">
        <v>16874</v>
      </c>
      <c r="K6661" s="15">
        <v>0</v>
      </c>
      <c r="L6661" s="13" t="s">
        <v>15</v>
      </c>
      <c r="M6661" s="7">
        <v>1</v>
      </c>
      <c r="N6661" s="17"/>
    </row>
    <row r="6662" spans="1:14" ht="47.25">
      <c r="A6662" s="6">
        <v>6660</v>
      </c>
      <c r="B6662" s="8" t="s">
        <v>9436</v>
      </c>
      <c r="C6662" s="9" t="s">
        <v>18548</v>
      </c>
      <c r="D6662" s="10" t="s">
        <v>18549</v>
      </c>
      <c r="E6662" s="11" t="s">
        <v>18550</v>
      </c>
      <c r="F6662" s="6">
        <v>519284</v>
      </c>
      <c r="G6662" s="6" t="s">
        <v>18545</v>
      </c>
      <c r="H6662" s="16" t="s">
        <v>18551</v>
      </c>
      <c r="I6662" s="12">
        <v>44501</v>
      </c>
      <c r="J6662" s="12" t="s">
        <v>18552</v>
      </c>
      <c r="K6662" s="15">
        <v>0</v>
      </c>
      <c r="L6662" s="13" t="s">
        <v>15</v>
      </c>
      <c r="M6662" s="7">
        <v>1</v>
      </c>
      <c r="N6662" s="17"/>
    </row>
    <row r="6663" spans="1:14" ht="63">
      <c r="A6663" s="6">
        <v>6661</v>
      </c>
      <c r="B6663" s="8" t="s">
        <v>9436</v>
      </c>
      <c r="C6663" s="9" t="s">
        <v>18553</v>
      </c>
      <c r="D6663" s="10" t="s">
        <v>18554</v>
      </c>
      <c r="E6663" s="11" t="s">
        <v>18555</v>
      </c>
      <c r="F6663" s="6">
        <v>507664</v>
      </c>
      <c r="G6663" s="6" t="s">
        <v>2521</v>
      </c>
      <c r="H6663" s="16" t="s">
        <v>18556</v>
      </c>
      <c r="I6663" s="12" t="s">
        <v>668</v>
      </c>
      <c r="J6663" s="12">
        <v>44380</v>
      </c>
      <c r="K6663" s="15">
        <v>0</v>
      </c>
      <c r="L6663" s="13" t="s">
        <v>15</v>
      </c>
      <c r="M6663" s="7">
        <v>1</v>
      </c>
      <c r="N6663" s="17"/>
    </row>
    <row r="6664" spans="1:14" ht="78.75">
      <c r="A6664" s="6">
        <v>6662</v>
      </c>
      <c r="B6664" s="8" t="s">
        <v>9436</v>
      </c>
      <c r="C6664" s="9" t="s">
        <v>18557</v>
      </c>
      <c r="D6664" s="10" t="s">
        <v>18558</v>
      </c>
      <c r="E6664" s="11" t="s">
        <v>18559</v>
      </c>
      <c r="F6664" s="6">
        <v>507668</v>
      </c>
      <c r="G6664" s="6" t="s">
        <v>2521</v>
      </c>
      <c r="H6664" s="16" t="s">
        <v>18560</v>
      </c>
      <c r="I6664" s="12" t="s">
        <v>1404</v>
      </c>
      <c r="J6664" s="12">
        <v>44200</v>
      </c>
      <c r="K6664" s="15">
        <v>0</v>
      </c>
      <c r="L6664" s="13" t="s">
        <v>15</v>
      </c>
      <c r="M6664" s="7">
        <v>1</v>
      </c>
      <c r="N6664" s="17"/>
    </row>
    <row r="6665" spans="1:14" ht="126">
      <c r="A6665" s="6">
        <v>6663</v>
      </c>
      <c r="B6665" s="8" t="s">
        <v>9436</v>
      </c>
      <c r="C6665" s="9" t="s">
        <v>9634</v>
      </c>
      <c r="D6665" s="10" t="s">
        <v>9635</v>
      </c>
      <c r="E6665" s="11" t="s">
        <v>9636</v>
      </c>
      <c r="F6665" s="6">
        <v>390295</v>
      </c>
      <c r="G6665" s="6" t="s">
        <v>9450</v>
      </c>
      <c r="H6665" s="16">
        <v>22891360</v>
      </c>
      <c r="I6665" s="12" t="s">
        <v>9553</v>
      </c>
      <c r="J6665" s="12">
        <v>43872</v>
      </c>
      <c r="K6665" s="15">
        <v>2446000</v>
      </c>
      <c r="L6665" s="13" t="s">
        <v>14</v>
      </c>
      <c r="M6665" s="7">
        <v>1</v>
      </c>
      <c r="N6665" s="17"/>
    </row>
    <row r="6666" spans="1:14" ht="126">
      <c r="A6666" s="6">
        <v>6664</v>
      </c>
      <c r="B6666" s="8" t="s">
        <v>9436</v>
      </c>
      <c r="C6666" s="9" t="s">
        <v>9637</v>
      </c>
      <c r="D6666" s="10" t="s">
        <v>9638</v>
      </c>
      <c r="E6666" s="11" t="s">
        <v>9636</v>
      </c>
      <c r="F6666" s="6">
        <v>390295</v>
      </c>
      <c r="G6666" s="6" t="s">
        <v>9450</v>
      </c>
      <c r="H6666" s="16">
        <v>22891360</v>
      </c>
      <c r="I6666" s="12" t="s">
        <v>9553</v>
      </c>
      <c r="J6666" s="12">
        <v>43872</v>
      </c>
      <c r="K6666" s="15">
        <v>2446000</v>
      </c>
      <c r="L6666" s="13" t="s">
        <v>14</v>
      </c>
      <c r="M6666" s="7">
        <v>0.51</v>
      </c>
      <c r="N6666" s="17"/>
    </row>
    <row r="6667" spans="1:14" ht="126">
      <c r="A6667" s="6">
        <v>6665</v>
      </c>
      <c r="B6667" s="8" t="s">
        <v>9436</v>
      </c>
      <c r="C6667" s="9" t="s">
        <v>9639</v>
      </c>
      <c r="D6667" s="10" t="s">
        <v>9640</v>
      </c>
      <c r="E6667" s="11" t="s">
        <v>9636</v>
      </c>
      <c r="F6667" s="6">
        <v>390295</v>
      </c>
      <c r="G6667" s="6" t="s">
        <v>9450</v>
      </c>
      <c r="H6667" s="16">
        <v>22891360</v>
      </c>
      <c r="I6667" s="12" t="s">
        <v>9553</v>
      </c>
      <c r="J6667" s="12">
        <v>43872</v>
      </c>
      <c r="K6667" s="15">
        <v>2446000</v>
      </c>
      <c r="L6667" s="13" t="s">
        <v>14</v>
      </c>
      <c r="M6667" s="7">
        <v>0.49</v>
      </c>
      <c r="N6667" s="17"/>
    </row>
    <row r="6668" spans="1:14" ht="47.25">
      <c r="A6668" s="6">
        <v>6666</v>
      </c>
      <c r="B6668" s="8" t="s">
        <v>9436</v>
      </c>
      <c r="C6668" s="9" t="s">
        <v>9641</v>
      </c>
      <c r="D6668" s="10" t="s">
        <v>9642</v>
      </c>
      <c r="E6668" s="11" t="s">
        <v>9643</v>
      </c>
      <c r="F6668" s="6">
        <v>487770</v>
      </c>
      <c r="G6668" s="6" t="s">
        <v>16</v>
      </c>
      <c r="H6668" s="16">
        <v>10891061.25</v>
      </c>
      <c r="I6668" s="12" t="s">
        <v>9644</v>
      </c>
      <c r="J6668" s="12" t="s">
        <v>9590</v>
      </c>
      <c r="K6668" s="15">
        <v>0</v>
      </c>
      <c r="L6668" s="13" t="s">
        <v>15</v>
      </c>
      <c r="M6668" s="7">
        <v>1</v>
      </c>
      <c r="N6668" s="17"/>
    </row>
    <row r="6669" spans="1:14" ht="47.25">
      <c r="A6669" s="6">
        <v>6667</v>
      </c>
      <c r="B6669" s="8" t="s">
        <v>9436</v>
      </c>
      <c r="C6669" s="9" t="s">
        <v>9645</v>
      </c>
      <c r="D6669" s="10" t="s">
        <v>9646</v>
      </c>
      <c r="E6669" s="11" t="s">
        <v>9647</v>
      </c>
      <c r="F6669" s="6">
        <v>487780</v>
      </c>
      <c r="G6669" s="6" t="s">
        <v>16</v>
      </c>
      <c r="H6669" s="16">
        <v>5733694.5999999996</v>
      </c>
      <c r="I6669" s="12" t="s">
        <v>6056</v>
      </c>
      <c r="J6669" s="12">
        <v>44287</v>
      </c>
      <c r="K6669" s="15">
        <v>3300000</v>
      </c>
      <c r="L6669" s="13" t="s">
        <v>15</v>
      </c>
      <c r="M6669" s="7">
        <v>1</v>
      </c>
      <c r="N6669" s="17"/>
    </row>
    <row r="6670" spans="1:14" ht="47.25">
      <c r="A6670" s="6">
        <v>6668</v>
      </c>
      <c r="B6670" s="8" t="s">
        <v>9436</v>
      </c>
      <c r="C6670" s="9" t="s">
        <v>9648</v>
      </c>
      <c r="D6670" s="10" t="s">
        <v>9649</v>
      </c>
      <c r="E6670" s="11" t="s">
        <v>9650</v>
      </c>
      <c r="F6670" s="6">
        <v>487753</v>
      </c>
      <c r="G6670" s="6" t="s">
        <v>16</v>
      </c>
      <c r="H6670" s="16">
        <v>4176357.7</v>
      </c>
      <c r="I6670" s="12" t="s">
        <v>8659</v>
      </c>
      <c r="J6670" s="12" t="s">
        <v>8665</v>
      </c>
      <c r="K6670" s="15">
        <v>0</v>
      </c>
      <c r="L6670" s="13" t="s">
        <v>15</v>
      </c>
      <c r="M6670" s="7">
        <v>1</v>
      </c>
      <c r="N6670" s="17"/>
    </row>
    <row r="6671" spans="1:14" ht="393.75">
      <c r="A6671" s="6">
        <v>6669</v>
      </c>
      <c r="B6671" s="8" t="s">
        <v>9436</v>
      </c>
      <c r="C6671" s="9" t="s">
        <v>18561</v>
      </c>
      <c r="D6671" s="10" t="s">
        <v>18562</v>
      </c>
      <c r="E6671" s="11" t="s">
        <v>18563</v>
      </c>
      <c r="F6671" s="6">
        <v>526109</v>
      </c>
      <c r="G6671" s="6" t="s">
        <v>16</v>
      </c>
      <c r="H6671" s="16" t="s">
        <v>18564</v>
      </c>
      <c r="I6671" s="12" t="s">
        <v>18565</v>
      </c>
      <c r="J6671" s="12">
        <v>44230</v>
      </c>
      <c r="K6671" s="15">
        <v>0</v>
      </c>
      <c r="L6671" s="13" t="s">
        <v>15</v>
      </c>
      <c r="M6671" s="7">
        <v>1</v>
      </c>
      <c r="N6671" s="17"/>
    </row>
    <row r="6672" spans="1:14" ht="63">
      <c r="A6672" s="6">
        <v>6670</v>
      </c>
      <c r="B6672" s="8" t="s">
        <v>9436</v>
      </c>
      <c r="C6672" s="9" t="s">
        <v>9651</v>
      </c>
      <c r="D6672" s="10" t="s">
        <v>9652</v>
      </c>
      <c r="E6672" s="11" t="s">
        <v>9653</v>
      </c>
      <c r="F6672" s="6">
        <v>487766</v>
      </c>
      <c r="G6672" s="6" t="s">
        <v>16</v>
      </c>
      <c r="H6672" s="16">
        <v>424684.2</v>
      </c>
      <c r="I6672" s="12" t="s">
        <v>8661</v>
      </c>
      <c r="J6672" s="12" t="s">
        <v>8603</v>
      </c>
      <c r="K6672" s="15">
        <v>0</v>
      </c>
      <c r="L6672" s="13" t="s">
        <v>15</v>
      </c>
      <c r="M6672" s="7">
        <v>1</v>
      </c>
      <c r="N6672" s="17"/>
    </row>
    <row r="6673" spans="1:14" ht="63">
      <c r="A6673" s="6">
        <v>6671</v>
      </c>
      <c r="B6673" s="8" t="s">
        <v>9436</v>
      </c>
      <c r="C6673" s="9" t="s">
        <v>18566</v>
      </c>
      <c r="D6673" s="10" t="s">
        <v>18567</v>
      </c>
      <c r="E6673" s="11" t="s">
        <v>18568</v>
      </c>
      <c r="F6673" s="6">
        <v>516117</v>
      </c>
      <c r="G6673" s="6" t="s">
        <v>16</v>
      </c>
      <c r="H6673" s="16" t="s">
        <v>18569</v>
      </c>
      <c r="I6673" s="12">
        <v>44378</v>
      </c>
      <c r="J6673" s="12" t="s">
        <v>18541</v>
      </c>
      <c r="K6673" s="15">
        <v>0</v>
      </c>
      <c r="L6673" s="13" t="s">
        <v>15</v>
      </c>
      <c r="M6673" s="7">
        <v>1</v>
      </c>
      <c r="N6673" s="17"/>
    </row>
    <row r="6674" spans="1:14" ht="63">
      <c r="A6674" s="6">
        <v>6672</v>
      </c>
      <c r="B6674" s="8" t="s">
        <v>9436</v>
      </c>
      <c r="C6674" s="9" t="s">
        <v>9654</v>
      </c>
      <c r="D6674" s="10" t="s">
        <v>9638</v>
      </c>
      <c r="E6674" s="11" t="s">
        <v>9655</v>
      </c>
      <c r="F6674" s="6">
        <v>487767</v>
      </c>
      <c r="G6674" s="6" t="s">
        <v>16</v>
      </c>
      <c r="H6674" s="16">
        <v>1370707.5</v>
      </c>
      <c r="I6674" s="12" t="s">
        <v>8659</v>
      </c>
      <c r="J6674" s="12" t="s">
        <v>8894</v>
      </c>
      <c r="K6674" s="15">
        <v>0</v>
      </c>
      <c r="L6674" s="13" t="s">
        <v>15</v>
      </c>
      <c r="M6674" s="7">
        <v>1</v>
      </c>
      <c r="N6674" s="17"/>
    </row>
    <row r="6675" spans="1:14" ht="63">
      <c r="A6675" s="6">
        <v>6673</v>
      </c>
      <c r="B6675" s="8" t="s">
        <v>9436</v>
      </c>
      <c r="C6675" s="9" t="s">
        <v>9656</v>
      </c>
      <c r="D6675" s="10" t="s">
        <v>9657</v>
      </c>
      <c r="E6675" s="11" t="s">
        <v>9658</v>
      </c>
      <c r="F6675" s="6">
        <v>415403</v>
      </c>
      <c r="G6675" s="6" t="s">
        <v>1486</v>
      </c>
      <c r="H6675" s="16">
        <v>21000394</v>
      </c>
      <c r="I6675" s="12" t="s">
        <v>8936</v>
      </c>
      <c r="J6675" s="12" t="s">
        <v>9659</v>
      </c>
      <c r="K6675" s="15">
        <v>0</v>
      </c>
      <c r="L6675" s="13" t="s">
        <v>14</v>
      </c>
      <c r="M6675" s="7">
        <v>1</v>
      </c>
      <c r="N6675" s="17"/>
    </row>
    <row r="6676" spans="1:14" ht="63">
      <c r="A6676" s="6">
        <v>6674</v>
      </c>
      <c r="B6676" s="8" t="s">
        <v>9436</v>
      </c>
      <c r="C6676" s="9" t="s">
        <v>9660</v>
      </c>
      <c r="D6676" s="10" t="s">
        <v>9661</v>
      </c>
      <c r="E6676" s="11" t="s">
        <v>9658</v>
      </c>
      <c r="F6676" s="6">
        <v>415403</v>
      </c>
      <c r="G6676" s="6" t="s">
        <v>1486</v>
      </c>
      <c r="H6676" s="16">
        <v>21000394</v>
      </c>
      <c r="I6676" s="12" t="s">
        <v>8936</v>
      </c>
      <c r="J6676" s="12" t="s">
        <v>9659</v>
      </c>
      <c r="K6676" s="15">
        <v>0</v>
      </c>
      <c r="L6676" s="13" t="s">
        <v>14</v>
      </c>
      <c r="M6676" s="7">
        <v>0.51</v>
      </c>
      <c r="N6676" s="17"/>
    </row>
    <row r="6677" spans="1:14" ht="63">
      <c r="A6677" s="6">
        <v>6675</v>
      </c>
      <c r="B6677" s="8" t="s">
        <v>9436</v>
      </c>
      <c r="C6677" s="9" t="s">
        <v>9662</v>
      </c>
      <c r="D6677" s="10" t="s">
        <v>9663</v>
      </c>
      <c r="E6677" s="11" t="s">
        <v>9658</v>
      </c>
      <c r="F6677" s="6">
        <v>415403</v>
      </c>
      <c r="G6677" s="6" t="s">
        <v>1486</v>
      </c>
      <c r="H6677" s="16">
        <v>21000394</v>
      </c>
      <c r="I6677" s="12" t="s">
        <v>8936</v>
      </c>
      <c r="J6677" s="12" t="s">
        <v>9659</v>
      </c>
      <c r="K6677" s="15">
        <v>0</v>
      </c>
      <c r="L6677" s="13" t="s">
        <v>14</v>
      </c>
      <c r="M6677" s="7">
        <v>0.49</v>
      </c>
      <c r="N6677" s="17"/>
    </row>
    <row r="6678" spans="1:14" ht="78.75">
      <c r="A6678" s="6">
        <v>6676</v>
      </c>
      <c r="B6678" s="8" t="s">
        <v>9436</v>
      </c>
      <c r="C6678" s="9" t="s">
        <v>9664</v>
      </c>
      <c r="D6678" s="10" t="s">
        <v>9665</v>
      </c>
      <c r="E6678" s="11" t="s">
        <v>9666</v>
      </c>
      <c r="F6678" s="6">
        <v>385313</v>
      </c>
      <c r="G6678" s="6" t="s">
        <v>1486</v>
      </c>
      <c r="H6678" s="16">
        <v>18191336</v>
      </c>
      <c r="I6678" s="12" t="s">
        <v>8658</v>
      </c>
      <c r="J6678" s="12" t="s">
        <v>9667</v>
      </c>
      <c r="K6678" s="15">
        <v>0</v>
      </c>
      <c r="L6678" s="13" t="s">
        <v>14</v>
      </c>
      <c r="M6678" s="7">
        <v>1</v>
      </c>
      <c r="N6678" s="17"/>
    </row>
    <row r="6679" spans="1:14" ht="78.75">
      <c r="A6679" s="6">
        <v>6677</v>
      </c>
      <c r="B6679" s="8" t="s">
        <v>9436</v>
      </c>
      <c r="C6679" s="9" t="s">
        <v>9668</v>
      </c>
      <c r="D6679" s="10" t="s">
        <v>9669</v>
      </c>
      <c r="E6679" s="11" t="s">
        <v>9666</v>
      </c>
      <c r="F6679" s="6">
        <v>385313</v>
      </c>
      <c r="G6679" s="6" t="s">
        <v>1486</v>
      </c>
      <c r="H6679" s="16">
        <v>18191336</v>
      </c>
      <c r="I6679" s="12" t="s">
        <v>8658</v>
      </c>
      <c r="J6679" s="12" t="s">
        <v>9667</v>
      </c>
      <c r="K6679" s="15">
        <v>0</v>
      </c>
      <c r="L6679" s="13" t="s">
        <v>14</v>
      </c>
      <c r="M6679" s="7">
        <v>0.51</v>
      </c>
      <c r="N6679" s="17"/>
    </row>
    <row r="6680" spans="1:14" ht="78.75">
      <c r="A6680" s="6">
        <v>6678</v>
      </c>
      <c r="B6680" s="8" t="s">
        <v>9436</v>
      </c>
      <c r="C6680" s="9" t="s">
        <v>9670</v>
      </c>
      <c r="D6680" s="10" t="s">
        <v>2687</v>
      </c>
      <c r="E6680" s="11" t="s">
        <v>9666</v>
      </c>
      <c r="F6680" s="6">
        <v>385313</v>
      </c>
      <c r="G6680" s="6" t="s">
        <v>1486</v>
      </c>
      <c r="H6680" s="16">
        <v>18191336</v>
      </c>
      <c r="I6680" s="12" t="s">
        <v>8658</v>
      </c>
      <c r="J6680" s="12" t="s">
        <v>9667</v>
      </c>
      <c r="K6680" s="15">
        <v>0</v>
      </c>
      <c r="L6680" s="13" t="s">
        <v>14</v>
      </c>
      <c r="M6680" s="7">
        <v>0.49</v>
      </c>
      <c r="N6680" s="17"/>
    </row>
    <row r="6681" spans="1:14" ht="63">
      <c r="A6681" s="6">
        <v>6679</v>
      </c>
      <c r="B6681" s="8" t="s">
        <v>9436</v>
      </c>
      <c r="C6681" s="9" t="s">
        <v>9671</v>
      </c>
      <c r="D6681" s="10" t="s">
        <v>9672</v>
      </c>
      <c r="E6681" s="11" t="s">
        <v>9673</v>
      </c>
      <c r="F6681" s="6">
        <v>319825</v>
      </c>
      <c r="G6681" s="6" t="s">
        <v>1109</v>
      </c>
      <c r="H6681" s="16">
        <v>287357</v>
      </c>
      <c r="I6681" s="12">
        <v>43710</v>
      </c>
      <c r="J6681" s="12">
        <v>43837</v>
      </c>
      <c r="K6681" s="15">
        <v>0</v>
      </c>
      <c r="L6681" s="13" t="s">
        <v>15</v>
      </c>
      <c r="M6681" s="7">
        <v>1</v>
      </c>
      <c r="N6681" s="17"/>
    </row>
    <row r="6682" spans="1:14" ht="78.75">
      <c r="A6682" s="6">
        <v>6680</v>
      </c>
      <c r="B6682" s="8" t="s">
        <v>9436</v>
      </c>
      <c r="C6682" s="9" t="s">
        <v>9674</v>
      </c>
      <c r="D6682" s="10" t="s">
        <v>18570</v>
      </c>
      <c r="E6682" s="11" t="s">
        <v>9675</v>
      </c>
      <c r="F6682" s="6">
        <v>266360</v>
      </c>
      <c r="G6682" s="6" t="s">
        <v>1109</v>
      </c>
      <c r="H6682" s="16">
        <v>577879</v>
      </c>
      <c r="I6682" s="12" t="s">
        <v>9676</v>
      </c>
      <c r="J6682" s="12" t="s">
        <v>9677</v>
      </c>
      <c r="K6682" s="15">
        <v>400000</v>
      </c>
      <c r="L6682" s="13" t="s">
        <v>15</v>
      </c>
      <c r="M6682" s="7">
        <v>1</v>
      </c>
      <c r="N6682" s="17"/>
    </row>
    <row r="6683" spans="1:14" ht="63">
      <c r="A6683" s="6">
        <v>6681</v>
      </c>
      <c r="B6683" s="8" t="s">
        <v>9436</v>
      </c>
      <c r="C6683" s="9" t="s">
        <v>9678</v>
      </c>
      <c r="D6683" s="10" t="s">
        <v>9679</v>
      </c>
      <c r="E6683" s="11" t="s">
        <v>9680</v>
      </c>
      <c r="F6683" s="6">
        <v>266364</v>
      </c>
      <c r="G6683" s="6" t="s">
        <v>1109</v>
      </c>
      <c r="H6683" s="16">
        <v>285000</v>
      </c>
      <c r="I6683" s="12" t="s">
        <v>9676</v>
      </c>
      <c r="J6683" s="12" t="s">
        <v>9677</v>
      </c>
      <c r="K6683" s="15">
        <v>0</v>
      </c>
      <c r="L6683" s="13" t="s">
        <v>15</v>
      </c>
      <c r="M6683" s="7">
        <v>1</v>
      </c>
      <c r="N6683" s="17"/>
    </row>
    <row r="6684" spans="1:14" ht="63">
      <c r="A6684" s="6">
        <v>6682</v>
      </c>
      <c r="B6684" s="8" t="s">
        <v>9436</v>
      </c>
      <c r="C6684" s="9" t="s">
        <v>9678</v>
      </c>
      <c r="D6684" s="10" t="s">
        <v>9679</v>
      </c>
      <c r="E6684" s="11" t="s">
        <v>9681</v>
      </c>
      <c r="F6684" s="6">
        <v>268232</v>
      </c>
      <c r="G6684" s="6" t="s">
        <v>9682</v>
      </c>
      <c r="H6684" s="16">
        <v>8484506</v>
      </c>
      <c r="I6684" s="12" t="s">
        <v>9676</v>
      </c>
      <c r="J6684" s="12" t="s">
        <v>9683</v>
      </c>
      <c r="K6684" s="15">
        <v>7807560</v>
      </c>
      <c r="L6684" s="13" t="s">
        <v>15</v>
      </c>
      <c r="M6684" s="7">
        <v>1</v>
      </c>
      <c r="N6684" s="17"/>
    </row>
    <row r="6685" spans="1:14" ht="63">
      <c r="A6685" s="6">
        <v>6683</v>
      </c>
      <c r="B6685" s="8" t="s">
        <v>9436</v>
      </c>
      <c r="C6685" s="9" t="s">
        <v>9678</v>
      </c>
      <c r="D6685" s="10" t="s">
        <v>9679</v>
      </c>
      <c r="E6685" s="11" t="s">
        <v>9684</v>
      </c>
      <c r="F6685" s="6">
        <v>394016</v>
      </c>
      <c r="G6685" s="6" t="s">
        <v>7709</v>
      </c>
      <c r="H6685" s="16">
        <v>6124307</v>
      </c>
      <c r="I6685" s="12" t="s">
        <v>9506</v>
      </c>
      <c r="J6685" s="12" t="s">
        <v>9685</v>
      </c>
      <c r="K6685" s="15">
        <v>3925000</v>
      </c>
      <c r="L6685" s="13" t="s">
        <v>15</v>
      </c>
      <c r="M6685" s="7">
        <v>1</v>
      </c>
      <c r="N6685" s="17"/>
    </row>
    <row r="6686" spans="1:14" ht="63">
      <c r="A6686" s="6">
        <v>6684</v>
      </c>
      <c r="B6686" s="8" t="s">
        <v>9436</v>
      </c>
      <c r="C6686" s="9" t="s">
        <v>9678</v>
      </c>
      <c r="D6686" s="10" t="s">
        <v>9679</v>
      </c>
      <c r="E6686" s="11" t="s">
        <v>9686</v>
      </c>
      <c r="F6686" s="6">
        <v>394017</v>
      </c>
      <c r="G6686" s="6" t="s">
        <v>7709</v>
      </c>
      <c r="H6686" s="16">
        <v>6124307</v>
      </c>
      <c r="I6686" s="12" t="s">
        <v>9506</v>
      </c>
      <c r="J6686" s="12" t="s">
        <v>9685</v>
      </c>
      <c r="K6686" s="15">
        <v>3321460</v>
      </c>
      <c r="L6686" s="13" t="s">
        <v>15</v>
      </c>
      <c r="M6686" s="7">
        <v>1</v>
      </c>
      <c r="N6686" s="17"/>
    </row>
    <row r="6687" spans="1:14" ht="47.25">
      <c r="A6687" s="6">
        <v>6685</v>
      </c>
      <c r="B6687" s="8" t="s">
        <v>9436</v>
      </c>
      <c r="C6687" s="9" t="s">
        <v>9678</v>
      </c>
      <c r="D6687" s="10" t="s">
        <v>9679</v>
      </c>
      <c r="E6687" s="11" t="s">
        <v>9687</v>
      </c>
      <c r="F6687" s="6">
        <v>368178</v>
      </c>
      <c r="G6687" s="6" t="s">
        <v>7709</v>
      </c>
      <c r="H6687" s="16">
        <v>3594827</v>
      </c>
      <c r="I6687" s="12" t="s">
        <v>1264</v>
      </c>
      <c r="J6687" s="12" t="s">
        <v>9688</v>
      </c>
      <c r="K6687" s="15">
        <v>1957500</v>
      </c>
      <c r="L6687" s="13" t="s">
        <v>15</v>
      </c>
      <c r="M6687" s="7">
        <v>1</v>
      </c>
      <c r="N6687" s="17"/>
    </row>
    <row r="6688" spans="1:14" ht="47.25">
      <c r="A6688" s="6">
        <v>6686</v>
      </c>
      <c r="B6688" s="8" t="s">
        <v>9436</v>
      </c>
      <c r="C6688" s="9" t="s">
        <v>9689</v>
      </c>
      <c r="D6688" s="10" t="s">
        <v>9690</v>
      </c>
      <c r="E6688" s="11" t="s">
        <v>9691</v>
      </c>
      <c r="F6688" s="6">
        <v>401440</v>
      </c>
      <c r="G6688" s="6" t="s">
        <v>1109</v>
      </c>
      <c r="H6688" s="16">
        <v>422750</v>
      </c>
      <c r="I6688" s="12" t="s">
        <v>9142</v>
      </c>
      <c r="J6688" s="12">
        <v>43836</v>
      </c>
      <c r="K6688" s="15">
        <v>0</v>
      </c>
      <c r="L6688" s="13" t="s">
        <v>15</v>
      </c>
      <c r="M6688" s="7">
        <v>1</v>
      </c>
      <c r="N6688" s="17"/>
    </row>
    <row r="6689" spans="1:14" ht="110.25">
      <c r="A6689" s="6">
        <v>6687</v>
      </c>
      <c r="B6689" s="8" t="s">
        <v>9436</v>
      </c>
      <c r="C6689" s="9" t="s">
        <v>9692</v>
      </c>
      <c r="D6689" s="10" t="s">
        <v>9693</v>
      </c>
      <c r="E6689" s="11" t="s">
        <v>9694</v>
      </c>
      <c r="F6689" s="6"/>
      <c r="G6689" s="6" t="s">
        <v>9558</v>
      </c>
      <c r="H6689" s="16">
        <v>7363889.8499999996</v>
      </c>
      <c r="I6689" s="12" t="s">
        <v>9695</v>
      </c>
      <c r="J6689" s="12" t="s">
        <v>9696</v>
      </c>
      <c r="K6689" s="15">
        <v>0</v>
      </c>
      <c r="L6689" s="13" t="s">
        <v>15</v>
      </c>
      <c r="M6689" s="7">
        <v>1</v>
      </c>
      <c r="N6689" s="17"/>
    </row>
    <row r="6690" spans="1:14" ht="78.75">
      <c r="A6690" s="6">
        <v>6688</v>
      </c>
      <c r="B6690" s="8" t="s">
        <v>9436</v>
      </c>
      <c r="C6690" s="9" t="s">
        <v>9697</v>
      </c>
      <c r="D6690" s="10" t="s">
        <v>9698</v>
      </c>
      <c r="E6690" s="11" t="s">
        <v>9699</v>
      </c>
      <c r="F6690" s="6"/>
      <c r="G6690" s="6" t="s">
        <v>9558</v>
      </c>
      <c r="H6690" s="16">
        <v>3413134.35</v>
      </c>
      <c r="I6690" s="12" t="s">
        <v>9700</v>
      </c>
      <c r="J6690" s="12">
        <v>43801</v>
      </c>
      <c r="K6690" s="15">
        <v>2303400</v>
      </c>
      <c r="L6690" s="13" t="s">
        <v>15</v>
      </c>
      <c r="M6690" s="7">
        <v>1</v>
      </c>
      <c r="N6690" s="17"/>
    </row>
    <row r="6691" spans="1:14" ht="94.5">
      <c r="A6691" s="6">
        <v>6689</v>
      </c>
      <c r="B6691" s="8" t="s">
        <v>9436</v>
      </c>
      <c r="C6691" s="9" t="s">
        <v>9697</v>
      </c>
      <c r="D6691" s="10" t="s">
        <v>9698</v>
      </c>
      <c r="E6691" s="11" t="s">
        <v>9701</v>
      </c>
      <c r="F6691" s="6">
        <v>286450</v>
      </c>
      <c r="G6691" s="6" t="s">
        <v>3787</v>
      </c>
      <c r="H6691" s="16">
        <v>4919609.2</v>
      </c>
      <c r="I6691" s="12">
        <v>43565</v>
      </c>
      <c r="J6691" s="12" t="s">
        <v>9702</v>
      </c>
      <c r="K6691" s="15">
        <v>0</v>
      </c>
      <c r="L6691" s="13" t="s">
        <v>15</v>
      </c>
      <c r="M6691" s="7">
        <v>1</v>
      </c>
      <c r="N6691" s="17"/>
    </row>
    <row r="6692" spans="1:14" ht="78.75">
      <c r="A6692" s="6">
        <v>6690</v>
      </c>
      <c r="B6692" s="8" t="s">
        <v>9436</v>
      </c>
      <c r="C6692" s="9" t="s">
        <v>9703</v>
      </c>
      <c r="D6692" s="10" t="s">
        <v>9704</v>
      </c>
      <c r="E6692" s="11" t="s">
        <v>9705</v>
      </c>
      <c r="F6692" s="6">
        <v>213815</v>
      </c>
      <c r="G6692" s="6" t="s">
        <v>9558</v>
      </c>
      <c r="H6692" s="16">
        <v>6712010.8600000003</v>
      </c>
      <c r="I6692" s="12">
        <v>43380</v>
      </c>
      <c r="J6692" s="12">
        <v>43567</v>
      </c>
      <c r="K6692" s="15">
        <v>4015000</v>
      </c>
      <c r="L6692" s="13" t="s">
        <v>15</v>
      </c>
      <c r="M6692" s="7">
        <v>1</v>
      </c>
      <c r="N6692" s="17"/>
    </row>
    <row r="6693" spans="1:14" ht="78.75">
      <c r="A6693" s="6">
        <v>6691</v>
      </c>
      <c r="B6693" s="8" t="s">
        <v>9436</v>
      </c>
      <c r="C6693" s="9" t="s">
        <v>9706</v>
      </c>
      <c r="D6693" s="10" t="s">
        <v>9707</v>
      </c>
      <c r="E6693" s="11" t="s">
        <v>9708</v>
      </c>
      <c r="F6693" s="6"/>
      <c r="G6693" s="6" t="s">
        <v>9558</v>
      </c>
      <c r="H6693" s="16">
        <v>8119890</v>
      </c>
      <c r="I6693" s="12" t="s">
        <v>9709</v>
      </c>
      <c r="J6693" s="12" t="s">
        <v>9710</v>
      </c>
      <c r="K6693" s="15">
        <v>0</v>
      </c>
      <c r="L6693" s="13" t="s">
        <v>15</v>
      </c>
      <c r="M6693" s="7">
        <v>1</v>
      </c>
      <c r="N6693" s="17"/>
    </row>
    <row r="6694" spans="1:14" ht="47.25">
      <c r="A6694" s="6">
        <v>6692</v>
      </c>
      <c r="B6694" s="8" t="s">
        <v>9436</v>
      </c>
      <c r="C6694" s="9" t="s">
        <v>9711</v>
      </c>
      <c r="D6694" s="10" t="s">
        <v>9707</v>
      </c>
      <c r="E6694" s="11" t="s">
        <v>9712</v>
      </c>
      <c r="F6694" s="6">
        <v>246777</v>
      </c>
      <c r="G6694" s="6" t="s">
        <v>873</v>
      </c>
      <c r="H6694" s="16">
        <v>17032550</v>
      </c>
      <c r="I6694" s="12">
        <v>43587</v>
      </c>
      <c r="J6694" s="12">
        <v>43958</v>
      </c>
      <c r="K6694" s="15">
        <v>6604420</v>
      </c>
      <c r="L6694" s="13" t="s">
        <v>15</v>
      </c>
      <c r="M6694" s="7">
        <v>1</v>
      </c>
      <c r="N6694" s="17"/>
    </row>
    <row r="6695" spans="1:14" ht="63">
      <c r="A6695" s="6">
        <v>6693</v>
      </c>
      <c r="B6695" s="8" t="s">
        <v>9436</v>
      </c>
      <c r="C6695" s="9" t="s">
        <v>9713</v>
      </c>
      <c r="D6695" s="10" t="s">
        <v>9714</v>
      </c>
      <c r="E6695" s="11" t="s">
        <v>9715</v>
      </c>
      <c r="F6695" s="6">
        <v>115321</v>
      </c>
      <c r="G6695" s="6" t="s">
        <v>873</v>
      </c>
      <c r="H6695" s="16">
        <v>6480000</v>
      </c>
      <c r="I6695" s="12" t="s">
        <v>9716</v>
      </c>
      <c r="J6695" s="12" t="s">
        <v>9717</v>
      </c>
      <c r="K6695" s="15">
        <v>5888360</v>
      </c>
      <c r="L6695" s="13" t="s">
        <v>15</v>
      </c>
      <c r="M6695" s="7">
        <v>1</v>
      </c>
      <c r="N6695" s="17"/>
    </row>
    <row r="6696" spans="1:14" ht="63">
      <c r="A6696" s="6">
        <v>6694</v>
      </c>
      <c r="B6696" s="8" t="s">
        <v>9436</v>
      </c>
      <c r="C6696" s="9" t="s">
        <v>9718</v>
      </c>
      <c r="D6696" s="10" t="s">
        <v>9719</v>
      </c>
      <c r="E6696" s="11" t="s">
        <v>9720</v>
      </c>
      <c r="F6696" s="6">
        <v>365086</v>
      </c>
      <c r="G6696" s="6" t="s">
        <v>873</v>
      </c>
      <c r="H6696" s="16">
        <v>13270550</v>
      </c>
      <c r="I6696" s="12">
        <v>44167</v>
      </c>
      <c r="J6696" s="12" t="s">
        <v>8961</v>
      </c>
      <c r="K6696" s="15">
        <v>0</v>
      </c>
      <c r="L6696" s="13" t="s">
        <v>15</v>
      </c>
      <c r="M6696" s="7">
        <v>1</v>
      </c>
      <c r="N6696" s="17"/>
    </row>
    <row r="6697" spans="1:14" ht="47.25">
      <c r="A6697" s="6">
        <v>6695</v>
      </c>
      <c r="B6697" s="8" t="s">
        <v>9436</v>
      </c>
      <c r="C6697" s="9" t="s">
        <v>9721</v>
      </c>
      <c r="D6697" s="10" t="s">
        <v>9722</v>
      </c>
      <c r="E6697" s="11" t="s">
        <v>9723</v>
      </c>
      <c r="F6697" s="6">
        <v>365084</v>
      </c>
      <c r="G6697" s="6" t="s">
        <v>873</v>
      </c>
      <c r="H6697" s="16">
        <v>6076200</v>
      </c>
      <c r="I6697" s="12">
        <v>43863</v>
      </c>
      <c r="J6697" s="12">
        <v>44173</v>
      </c>
      <c r="K6697" s="15">
        <v>3427300</v>
      </c>
      <c r="L6697" s="13" t="s">
        <v>15</v>
      </c>
      <c r="M6697" s="7">
        <v>1</v>
      </c>
      <c r="N6697" s="17"/>
    </row>
    <row r="6698" spans="1:14" ht="47.25">
      <c r="A6698" s="6">
        <v>6696</v>
      </c>
      <c r="B6698" s="8" t="s">
        <v>9436</v>
      </c>
      <c r="C6698" s="9" t="s">
        <v>9724</v>
      </c>
      <c r="D6698" s="10" t="s">
        <v>9725</v>
      </c>
      <c r="E6698" s="11" t="s">
        <v>9726</v>
      </c>
      <c r="F6698" s="6">
        <v>365085</v>
      </c>
      <c r="G6698" s="6" t="s">
        <v>873</v>
      </c>
      <c r="H6698" s="16">
        <v>6042000</v>
      </c>
      <c r="I6698" s="12" t="s">
        <v>9142</v>
      </c>
      <c r="J6698" s="12" t="s">
        <v>1418</v>
      </c>
      <c r="K6698" s="15">
        <v>0</v>
      </c>
      <c r="L6698" s="13" t="s">
        <v>15</v>
      </c>
      <c r="M6698" s="7">
        <v>1</v>
      </c>
      <c r="N6698" s="17"/>
    </row>
    <row r="6699" spans="1:14" ht="63">
      <c r="A6699" s="6">
        <v>6697</v>
      </c>
      <c r="B6699" s="8" t="s">
        <v>9436</v>
      </c>
      <c r="C6699" s="9" t="s">
        <v>9727</v>
      </c>
      <c r="D6699" s="10" t="s">
        <v>9728</v>
      </c>
      <c r="E6699" s="11" t="s">
        <v>9729</v>
      </c>
      <c r="F6699" s="6">
        <v>365087</v>
      </c>
      <c r="G6699" s="6" t="s">
        <v>873</v>
      </c>
      <c r="H6699" s="16">
        <v>5491000</v>
      </c>
      <c r="I6699" s="12" t="s">
        <v>9142</v>
      </c>
      <c r="J6699" s="12" t="s">
        <v>1418</v>
      </c>
      <c r="K6699" s="15">
        <v>0</v>
      </c>
      <c r="L6699" s="13" t="s">
        <v>15</v>
      </c>
      <c r="M6699" s="7">
        <v>1</v>
      </c>
      <c r="N6699" s="17"/>
    </row>
    <row r="6700" spans="1:14" ht="141.75">
      <c r="A6700" s="6">
        <v>6698</v>
      </c>
      <c r="B6700" s="8" t="s">
        <v>9436</v>
      </c>
      <c r="C6700" s="9" t="s">
        <v>9730</v>
      </c>
      <c r="D6700" s="10" t="s">
        <v>9731</v>
      </c>
      <c r="E6700" s="11" t="s">
        <v>9732</v>
      </c>
      <c r="F6700" s="6">
        <v>385316</v>
      </c>
      <c r="G6700" s="6" t="s">
        <v>873</v>
      </c>
      <c r="H6700" s="16">
        <v>5699810</v>
      </c>
      <c r="I6700" s="12">
        <v>43953</v>
      </c>
      <c r="J6700" s="12" t="s">
        <v>9733</v>
      </c>
      <c r="K6700" s="15">
        <v>0</v>
      </c>
      <c r="L6700" s="13" t="s">
        <v>15</v>
      </c>
      <c r="M6700" s="7">
        <v>1</v>
      </c>
      <c r="N6700" s="17"/>
    </row>
    <row r="6701" spans="1:14" ht="31.5">
      <c r="A6701" s="6">
        <v>6699</v>
      </c>
      <c r="B6701" s="8" t="s">
        <v>9436</v>
      </c>
      <c r="C6701" s="9" t="s">
        <v>9734</v>
      </c>
      <c r="D6701" s="10" t="s">
        <v>9735</v>
      </c>
      <c r="E6701" s="11" t="s">
        <v>9736</v>
      </c>
      <c r="F6701" s="6">
        <v>385317</v>
      </c>
      <c r="G6701" s="6" t="s">
        <v>873</v>
      </c>
      <c r="H6701" s="16">
        <v>8278200</v>
      </c>
      <c r="I6701" s="12">
        <v>44167</v>
      </c>
      <c r="J6701" s="12" t="s">
        <v>9737</v>
      </c>
      <c r="K6701" s="15">
        <v>0</v>
      </c>
      <c r="L6701" s="13" t="s">
        <v>15</v>
      </c>
      <c r="M6701" s="7">
        <v>1</v>
      </c>
      <c r="N6701" s="17"/>
    </row>
    <row r="6702" spans="1:14" ht="63">
      <c r="A6702" s="6">
        <v>6700</v>
      </c>
      <c r="B6702" s="8" t="s">
        <v>9436</v>
      </c>
      <c r="C6702" s="9" t="s">
        <v>9738</v>
      </c>
      <c r="D6702" s="10" t="s">
        <v>9739</v>
      </c>
      <c r="E6702" s="11" t="s">
        <v>9740</v>
      </c>
      <c r="F6702" s="6">
        <v>413205</v>
      </c>
      <c r="G6702" s="6" t="s">
        <v>6254</v>
      </c>
      <c r="H6702" s="16">
        <v>32014003.780000001</v>
      </c>
      <c r="I6702" s="12">
        <v>44141</v>
      </c>
      <c r="J6702" s="12">
        <v>44204</v>
      </c>
      <c r="K6702" s="15">
        <v>0</v>
      </c>
      <c r="L6702" s="13" t="s">
        <v>14</v>
      </c>
      <c r="M6702" s="7">
        <v>1</v>
      </c>
      <c r="N6702" s="17"/>
    </row>
    <row r="6703" spans="1:14" ht="78.75">
      <c r="A6703" s="6">
        <v>6701</v>
      </c>
      <c r="B6703" s="8" t="s">
        <v>9436</v>
      </c>
      <c r="C6703" s="9" t="s">
        <v>9741</v>
      </c>
      <c r="D6703" s="10" t="s">
        <v>9742</v>
      </c>
      <c r="E6703" s="11" t="s">
        <v>9740</v>
      </c>
      <c r="F6703" s="6">
        <v>413205</v>
      </c>
      <c r="G6703" s="6" t="s">
        <v>6254</v>
      </c>
      <c r="H6703" s="16">
        <v>32014003.780000001</v>
      </c>
      <c r="I6703" s="12">
        <v>44141</v>
      </c>
      <c r="J6703" s="12">
        <v>44204</v>
      </c>
      <c r="K6703" s="15">
        <v>0</v>
      </c>
      <c r="L6703" s="13" t="s">
        <v>14</v>
      </c>
      <c r="M6703" s="7">
        <v>0.51</v>
      </c>
      <c r="N6703" s="17"/>
    </row>
    <row r="6704" spans="1:14" ht="63">
      <c r="A6704" s="6">
        <v>6702</v>
      </c>
      <c r="B6704" s="8" t="s">
        <v>9436</v>
      </c>
      <c r="C6704" s="9" t="s">
        <v>9743</v>
      </c>
      <c r="D6704" s="10" t="s">
        <v>9744</v>
      </c>
      <c r="E6704" s="11" t="s">
        <v>9740</v>
      </c>
      <c r="F6704" s="6">
        <v>413205</v>
      </c>
      <c r="G6704" s="6" t="s">
        <v>6254</v>
      </c>
      <c r="H6704" s="16">
        <v>32014003.780000001</v>
      </c>
      <c r="I6704" s="12">
        <v>44141</v>
      </c>
      <c r="J6704" s="12">
        <v>44204</v>
      </c>
      <c r="K6704" s="15">
        <v>0</v>
      </c>
      <c r="L6704" s="13" t="s">
        <v>14</v>
      </c>
      <c r="M6704" s="7">
        <v>0.49</v>
      </c>
      <c r="N6704" s="17"/>
    </row>
    <row r="6705" spans="1:14" ht="63">
      <c r="A6705" s="6">
        <v>6703</v>
      </c>
      <c r="B6705" s="8" t="s">
        <v>9436</v>
      </c>
      <c r="C6705" s="9" t="s">
        <v>9745</v>
      </c>
      <c r="D6705" s="10" t="s">
        <v>9746</v>
      </c>
      <c r="E6705" s="11" t="s">
        <v>9747</v>
      </c>
      <c r="F6705" s="6">
        <v>347050</v>
      </c>
      <c r="G6705" s="6" t="s">
        <v>6254</v>
      </c>
      <c r="H6705" s="16">
        <v>93489205.883000001</v>
      </c>
      <c r="I6705" s="12">
        <v>43720</v>
      </c>
      <c r="J6705" s="12">
        <v>44313</v>
      </c>
      <c r="K6705" s="15">
        <v>0</v>
      </c>
      <c r="L6705" s="13" t="s">
        <v>14</v>
      </c>
      <c r="M6705" s="7">
        <v>1</v>
      </c>
      <c r="N6705" s="17"/>
    </row>
    <row r="6706" spans="1:14" ht="78.75">
      <c r="A6706" s="6">
        <v>6704</v>
      </c>
      <c r="B6706" s="8" t="s">
        <v>9436</v>
      </c>
      <c r="C6706" s="9" t="s">
        <v>9748</v>
      </c>
      <c r="D6706" s="10" t="s">
        <v>6476</v>
      </c>
      <c r="E6706" s="11" t="s">
        <v>9747</v>
      </c>
      <c r="F6706" s="6">
        <v>347050</v>
      </c>
      <c r="G6706" s="6" t="s">
        <v>6254</v>
      </c>
      <c r="H6706" s="16">
        <v>93489205.883000001</v>
      </c>
      <c r="I6706" s="12">
        <v>43720</v>
      </c>
      <c r="J6706" s="12">
        <v>44313</v>
      </c>
      <c r="K6706" s="15">
        <v>0</v>
      </c>
      <c r="L6706" s="13" t="s">
        <v>14</v>
      </c>
      <c r="M6706" s="7">
        <v>0.51</v>
      </c>
      <c r="N6706" s="17"/>
    </row>
    <row r="6707" spans="1:14" ht="78.75">
      <c r="A6707" s="6">
        <v>6705</v>
      </c>
      <c r="B6707" s="8" t="s">
        <v>9436</v>
      </c>
      <c r="C6707" s="9" t="s">
        <v>9741</v>
      </c>
      <c r="D6707" s="10" t="s">
        <v>9742</v>
      </c>
      <c r="E6707" s="11" t="s">
        <v>9747</v>
      </c>
      <c r="F6707" s="6">
        <v>347050</v>
      </c>
      <c r="G6707" s="6" t="s">
        <v>6254</v>
      </c>
      <c r="H6707" s="16">
        <v>93489205.883000001</v>
      </c>
      <c r="I6707" s="12">
        <v>43720</v>
      </c>
      <c r="J6707" s="12">
        <v>44313</v>
      </c>
      <c r="K6707" s="15">
        <v>0</v>
      </c>
      <c r="L6707" s="13" t="s">
        <v>14</v>
      </c>
      <c r="M6707" s="7">
        <v>0.49</v>
      </c>
      <c r="N6707" s="17"/>
    </row>
    <row r="6708" spans="1:14" ht="220.5">
      <c r="A6708" s="6">
        <v>6706</v>
      </c>
      <c r="B6708" s="8" t="s">
        <v>9436</v>
      </c>
      <c r="C6708" s="9" t="s">
        <v>9749</v>
      </c>
      <c r="D6708" s="10" t="s">
        <v>9750</v>
      </c>
      <c r="E6708" s="11" t="s">
        <v>9751</v>
      </c>
      <c r="F6708" s="6">
        <v>349279</v>
      </c>
      <c r="G6708" s="6" t="s">
        <v>6254</v>
      </c>
      <c r="H6708" s="16">
        <v>247850997.669</v>
      </c>
      <c r="I6708" s="12">
        <v>43802</v>
      </c>
      <c r="J6708" s="12">
        <v>44324</v>
      </c>
      <c r="K6708" s="15">
        <v>129428833</v>
      </c>
      <c r="L6708" s="13" t="s">
        <v>14</v>
      </c>
      <c r="M6708" s="7">
        <v>1</v>
      </c>
      <c r="N6708" s="17"/>
    </row>
    <row r="6709" spans="1:14" ht="220.5">
      <c r="A6709" s="6">
        <v>6707</v>
      </c>
      <c r="B6709" s="8" t="s">
        <v>9436</v>
      </c>
      <c r="C6709" s="9" t="s">
        <v>9752</v>
      </c>
      <c r="D6709" s="10" t="s">
        <v>9753</v>
      </c>
      <c r="E6709" s="11" t="s">
        <v>9751</v>
      </c>
      <c r="F6709" s="6">
        <v>349279</v>
      </c>
      <c r="G6709" s="6" t="s">
        <v>6254</v>
      </c>
      <c r="H6709" s="16">
        <v>247850997.669</v>
      </c>
      <c r="I6709" s="12">
        <v>43802</v>
      </c>
      <c r="J6709" s="12">
        <v>44324</v>
      </c>
      <c r="K6709" s="15">
        <v>129428833</v>
      </c>
      <c r="L6709" s="13" t="s">
        <v>14</v>
      </c>
      <c r="M6709" s="7">
        <v>0.51</v>
      </c>
      <c r="N6709" s="17"/>
    </row>
    <row r="6710" spans="1:14" ht="220.5">
      <c r="A6710" s="6">
        <v>6708</v>
      </c>
      <c r="B6710" s="8" t="s">
        <v>9436</v>
      </c>
      <c r="C6710" s="9" t="s">
        <v>9754</v>
      </c>
      <c r="D6710" s="10" t="s">
        <v>9540</v>
      </c>
      <c r="E6710" s="11" t="s">
        <v>9751</v>
      </c>
      <c r="F6710" s="6">
        <v>349279</v>
      </c>
      <c r="G6710" s="6" t="s">
        <v>6254</v>
      </c>
      <c r="H6710" s="16">
        <v>247850997.669</v>
      </c>
      <c r="I6710" s="12">
        <v>43802</v>
      </c>
      <c r="J6710" s="12">
        <v>44324</v>
      </c>
      <c r="K6710" s="15">
        <v>129428833</v>
      </c>
      <c r="L6710" s="13" t="s">
        <v>14</v>
      </c>
      <c r="M6710" s="7">
        <v>0.49</v>
      </c>
      <c r="N6710" s="17"/>
    </row>
    <row r="6711" spans="1:14" ht="141.75">
      <c r="A6711" s="6">
        <v>6709</v>
      </c>
      <c r="B6711" s="8" t="s">
        <v>9436</v>
      </c>
      <c r="C6711" s="9" t="s">
        <v>9755</v>
      </c>
      <c r="D6711" s="10" t="s">
        <v>9756</v>
      </c>
      <c r="E6711" s="11" t="s">
        <v>9757</v>
      </c>
      <c r="F6711" s="6">
        <v>49543</v>
      </c>
      <c r="G6711" s="6" t="s">
        <v>3787</v>
      </c>
      <c r="H6711" s="16">
        <v>15395684</v>
      </c>
      <c r="I6711" s="12" t="s">
        <v>9758</v>
      </c>
      <c r="J6711" s="12" t="s">
        <v>9759</v>
      </c>
      <c r="K6711" s="15">
        <v>11534500</v>
      </c>
      <c r="L6711" s="13" t="s">
        <v>15</v>
      </c>
      <c r="M6711" s="7">
        <v>1</v>
      </c>
      <c r="N6711" s="17"/>
    </row>
    <row r="6712" spans="1:14" ht="78.75">
      <c r="A6712" s="6">
        <v>6710</v>
      </c>
      <c r="B6712" s="8" t="s">
        <v>9436</v>
      </c>
      <c r="C6712" s="9" t="s">
        <v>9755</v>
      </c>
      <c r="D6712" s="10" t="s">
        <v>9756</v>
      </c>
      <c r="E6712" s="11" t="s">
        <v>9760</v>
      </c>
      <c r="F6712" s="6">
        <v>266539</v>
      </c>
      <c r="G6712" s="6" t="s">
        <v>9463</v>
      </c>
      <c r="H6712" s="16">
        <v>16498478</v>
      </c>
      <c r="I6712" s="12" t="s">
        <v>9761</v>
      </c>
      <c r="J6712" s="12" t="s">
        <v>9762</v>
      </c>
      <c r="K6712" s="15">
        <v>4650000</v>
      </c>
      <c r="L6712" s="13" t="s">
        <v>15</v>
      </c>
      <c r="M6712" s="7">
        <v>1</v>
      </c>
      <c r="N6712" s="17"/>
    </row>
    <row r="6713" spans="1:14" ht="110.25">
      <c r="A6713" s="6">
        <v>6711</v>
      </c>
      <c r="B6713" s="8" t="s">
        <v>9436</v>
      </c>
      <c r="C6713" s="9" t="s">
        <v>9763</v>
      </c>
      <c r="D6713" s="10" t="s">
        <v>9764</v>
      </c>
      <c r="E6713" s="11" t="s">
        <v>9765</v>
      </c>
      <c r="F6713" s="6">
        <v>112260</v>
      </c>
      <c r="G6713" s="6" t="s">
        <v>3787</v>
      </c>
      <c r="H6713" s="16">
        <v>8495340.8100000005</v>
      </c>
      <c r="I6713" s="12" t="s">
        <v>9766</v>
      </c>
      <c r="J6713" s="12" t="s">
        <v>9767</v>
      </c>
      <c r="K6713" s="15">
        <v>7788140.8099999996</v>
      </c>
      <c r="L6713" s="13" t="s">
        <v>15</v>
      </c>
      <c r="M6713" s="7">
        <v>1</v>
      </c>
      <c r="N6713" s="17"/>
    </row>
    <row r="6714" spans="1:14" ht="47.25">
      <c r="A6714" s="6">
        <v>6712</v>
      </c>
      <c r="B6714" s="8" t="s">
        <v>9436</v>
      </c>
      <c r="C6714" s="9" t="s">
        <v>9763</v>
      </c>
      <c r="D6714" s="10" t="s">
        <v>9764</v>
      </c>
      <c r="E6714" s="11" t="s">
        <v>9768</v>
      </c>
      <c r="F6714" s="6"/>
      <c r="G6714" s="6" t="s">
        <v>7709</v>
      </c>
      <c r="H6714" s="16">
        <v>11191933</v>
      </c>
      <c r="I6714" s="12" t="s">
        <v>1255</v>
      </c>
      <c r="J6714" s="12" t="s">
        <v>9769</v>
      </c>
      <c r="K6714" s="15">
        <v>0</v>
      </c>
      <c r="L6714" s="13" t="s">
        <v>15</v>
      </c>
      <c r="M6714" s="7">
        <v>1</v>
      </c>
      <c r="N6714" s="17"/>
    </row>
    <row r="6715" spans="1:14" ht="47.25">
      <c r="A6715" s="6">
        <v>6713</v>
      </c>
      <c r="B6715" s="8" t="s">
        <v>9436</v>
      </c>
      <c r="C6715" s="9" t="s">
        <v>9763</v>
      </c>
      <c r="D6715" s="10" t="s">
        <v>9764</v>
      </c>
      <c r="E6715" s="11" t="s">
        <v>9770</v>
      </c>
      <c r="F6715" s="6">
        <v>322333</v>
      </c>
      <c r="G6715" s="6" t="s">
        <v>7709</v>
      </c>
      <c r="H6715" s="16">
        <v>11699000</v>
      </c>
      <c r="I6715" s="12" t="s">
        <v>9771</v>
      </c>
      <c r="J6715" s="12" t="s">
        <v>9772</v>
      </c>
      <c r="K6715" s="15">
        <v>9515000</v>
      </c>
      <c r="L6715" s="13" t="s">
        <v>15</v>
      </c>
      <c r="M6715" s="7">
        <v>1</v>
      </c>
      <c r="N6715" s="17"/>
    </row>
    <row r="6716" spans="1:14" ht="78.75">
      <c r="A6716" s="6">
        <v>6714</v>
      </c>
      <c r="B6716" s="8" t="s">
        <v>9436</v>
      </c>
      <c r="C6716" s="9" t="s">
        <v>9773</v>
      </c>
      <c r="D6716" s="10" t="s">
        <v>9774</v>
      </c>
      <c r="E6716" s="11" t="s">
        <v>9775</v>
      </c>
      <c r="F6716" s="6">
        <v>106783</v>
      </c>
      <c r="G6716" s="6" t="s">
        <v>7709</v>
      </c>
      <c r="H6716" s="16">
        <v>1129468311</v>
      </c>
      <c r="I6716" s="12" t="s">
        <v>9776</v>
      </c>
      <c r="J6716" s="12" t="s">
        <v>9777</v>
      </c>
      <c r="K6716" s="15">
        <v>6826595</v>
      </c>
      <c r="L6716" s="13" t="s">
        <v>14</v>
      </c>
      <c r="M6716" s="7">
        <v>1</v>
      </c>
      <c r="N6716" s="17"/>
    </row>
    <row r="6717" spans="1:14" ht="78.75">
      <c r="A6717" s="6">
        <v>6715</v>
      </c>
      <c r="B6717" s="8" t="s">
        <v>9436</v>
      </c>
      <c r="C6717" s="9" t="s">
        <v>9546</v>
      </c>
      <c r="D6717" s="10" t="s">
        <v>9547</v>
      </c>
      <c r="E6717" s="11" t="s">
        <v>9775</v>
      </c>
      <c r="F6717" s="6">
        <v>106783</v>
      </c>
      <c r="G6717" s="6" t="s">
        <v>7709</v>
      </c>
      <c r="H6717" s="16">
        <v>1129468311</v>
      </c>
      <c r="I6717" s="12" t="s">
        <v>9776</v>
      </c>
      <c r="J6717" s="12" t="s">
        <v>9777</v>
      </c>
      <c r="K6717" s="15">
        <v>6826595</v>
      </c>
      <c r="L6717" s="13" t="s">
        <v>14</v>
      </c>
      <c r="M6717" s="7">
        <v>0.51</v>
      </c>
      <c r="N6717" s="17"/>
    </row>
    <row r="6718" spans="1:14" ht="78.75">
      <c r="A6718" s="6">
        <v>6716</v>
      </c>
      <c r="B6718" s="8" t="s">
        <v>9436</v>
      </c>
      <c r="C6718" s="9" t="s">
        <v>9778</v>
      </c>
      <c r="D6718" s="10" t="s">
        <v>9764</v>
      </c>
      <c r="E6718" s="11" t="s">
        <v>9775</v>
      </c>
      <c r="F6718" s="6">
        <v>106783</v>
      </c>
      <c r="G6718" s="6" t="s">
        <v>7709</v>
      </c>
      <c r="H6718" s="16">
        <v>1129468311</v>
      </c>
      <c r="I6718" s="12" t="s">
        <v>9776</v>
      </c>
      <c r="J6718" s="12" t="s">
        <v>9777</v>
      </c>
      <c r="K6718" s="15">
        <v>6826595</v>
      </c>
      <c r="L6718" s="13" t="s">
        <v>14</v>
      </c>
      <c r="M6718" s="7">
        <v>0.49</v>
      </c>
      <c r="N6718" s="17"/>
    </row>
    <row r="6719" spans="1:14" ht="63">
      <c r="A6719" s="6">
        <v>6717</v>
      </c>
      <c r="B6719" s="8" t="s">
        <v>9436</v>
      </c>
      <c r="C6719" s="9" t="s">
        <v>9773</v>
      </c>
      <c r="D6719" s="10" t="s">
        <v>9774</v>
      </c>
      <c r="E6719" s="11" t="s">
        <v>9779</v>
      </c>
      <c r="F6719" s="6">
        <v>324626</v>
      </c>
      <c r="G6719" s="6" t="s">
        <v>7746</v>
      </c>
      <c r="H6719" s="16">
        <v>10881000</v>
      </c>
      <c r="I6719" s="12" t="s">
        <v>9771</v>
      </c>
      <c r="J6719" s="12" t="s">
        <v>9780</v>
      </c>
      <c r="K6719" s="15">
        <v>0</v>
      </c>
      <c r="L6719" s="13" t="s">
        <v>14</v>
      </c>
      <c r="M6719" s="7">
        <v>1</v>
      </c>
      <c r="N6719" s="17"/>
    </row>
    <row r="6720" spans="1:14" ht="63">
      <c r="A6720" s="6">
        <v>6718</v>
      </c>
      <c r="B6720" s="8" t="s">
        <v>9436</v>
      </c>
      <c r="C6720" s="9" t="s">
        <v>9546</v>
      </c>
      <c r="D6720" s="10" t="s">
        <v>9547</v>
      </c>
      <c r="E6720" s="11" t="s">
        <v>9779</v>
      </c>
      <c r="F6720" s="6">
        <v>324626</v>
      </c>
      <c r="G6720" s="6" t="s">
        <v>7746</v>
      </c>
      <c r="H6720" s="16">
        <v>10881000</v>
      </c>
      <c r="I6720" s="12" t="s">
        <v>9771</v>
      </c>
      <c r="J6720" s="12" t="s">
        <v>9780</v>
      </c>
      <c r="K6720" s="15">
        <v>0</v>
      </c>
      <c r="L6720" s="13" t="s">
        <v>14</v>
      </c>
      <c r="M6720" s="7">
        <v>0.51</v>
      </c>
      <c r="N6720" s="17"/>
    </row>
    <row r="6721" spans="1:14" ht="63">
      <c r="A6721" s="6">
        <v>6719</v>
      </c>
      <c r="B6721" s="8" t="s">
        <v>9436</v>
      </c>
      <c r="C6721" s="9" t="s">
        <v>9778</v>
      </c>
      <c r="D6721" s="10" t="s">
        <v>9764</v>
      </c>
      <c r="E6721" s="11" t="s">
        <v>9779</v>
      </c>
      <c r="F6721" s="6">
        <v>324626</v>
      </c>
      <c r="G6721" s="6" t="s">
        <v>7746</v>
      </c>
      <c r="H6721" s="16">
        <v>10881000</v>
      </c>
      <c r="I6721" s="12" t="s">
        <v>9771</v>
      </c>
      <c r="J6721" s="12" t="s">
        <v>9780</v>
      </c>
      <c r="K6721" s="15">
        <v>0</v>
      </c>
      <c r="L6721" s="13" t="s">
        <v>14</v>
      </c>
      <c r="M6721" s="7">
        <v>0.49</v>
      </c>
      <c r="N6721" s="17"/>
    </row>
    <row r="6722" spans="1:14" ht="126">
      <c r="A6722" s="6">
        <v>6720</v>
      </c>
      <c r="B6722" s="8" t="s">
        <v>9436</v>
      </c>
      <c r="C6722" s="9" t="s">
        <v>9781</v>
      </c>
      <c r="D6722" s="10" t="s">
        <v>2326</v>
      </c>
      <c r="E6722" s="11" t="s">
        <v>9782</v>
      </c>
      <c r="F6722" s="6">
        <v>104447</v>
      </c>
      <c r="G6722" s="6" t="s">
        <v>3787</v>
      </c>
      <c r="H6722" s="16">
        <v>7833420.2400000002</v>
      </c>
      <c r="I6722" s="12" t="s">
        <v>9783</v>
      </c>
      <c r="J6722" s="12" t="s">
        <v>9784</v>
      </c>
      <c r="K6722" s="15">
        <v>8387413.9100000001</v>
      </c>
      <c r="L6722" s="13" t="s">
        <v>15</v>
      </c>
      <c r="M6722" s="7">
        <v>1</v>
      </c>
      <c r="N6722" s="17"/>
    </row>
    <row r="6723" spans="1:14" ht="94.5">
      <c r="A6723" s="6">
        <v>6721</v>
      </c>
      <c r="B6723" s="8" t="s">
        <v>9436</v>
      </c>
      <c r="C6723" s="9" t="s">
        <v>9781</v>
      </c>
      <c r="D6723" s="10" t="s">
        <v>2326</v>
      </c>
      <c r="E6723" s="11" t="s">
        <v>9785</v>
      </c>
      <c r="F6723" s="6">
        <v>104456</v>
      </c>
      <c r="G6723" s="6" t="s">
        <v>3787</v>
      </c>
      <c r="H6723" s="16">
        <v>11101181.83</v>
      </c>
      <c r="I6723" s="12" t="s">
        <v>9783</v>
      </c>
      <c r="J6723" s="12" t="s">
        <v>9784</v>
      </c>
      <c r="K6723" s="15">
        <v>9246955.8800000008</v>
      </c>
      <c r="L6723" s="13" t="s">
        <v>15</v>
      </c>
      <c r="M6723" s="7">
        <v>1</v>
      </c>
      <c r="N6723" s="17"/>
    </row>
    <row r="6724" spans="1:14" ht="78.75">
      <c r="A6724" s="6">
        <v>6722</v>
      </c>
      <c r="B6724" s="8" t="s">
        <v>9436</v>
      </c>
      <c r="C6724" s="9" t="s">
        <v>9786</v>
      </c>
      <c r="D6724" s="10" t="s">
        <v>2326</v>
      </c>
      <c r="E6724" s="11" t="s">
        <v>9787</v>
      </c>
      <c r="F6724" s="6">
        <v>104399</v>
      </c>
      <c r="G6724" s="6" t="s">
        <v>9558</v>
      </c>
      <c r="H6724" s="16">
        <v>5720552.79</v>
      </c>
      <c r="I6724" s="12" t="s">
        <v>9783</v>
      </c>
      <c r="J6724" s="12" t="s">
        <v>9788</v>
      </c>
      <c r="K6724" s="15">
        <v>0</v>
      </c>
      <c r="L6724" s="13" t="s">
        <v>15</v>
      </c>
      <c r="M6724" s="7">
        <v>1</v>
      </c>
      <c r="N6724" s="17"/>
    </row>
    <row r="6725" spans="1:14" ht="78.75">
      <c r="A6725" s="6">
        <v>6723</v>
      </c>
      <c r="B6725" s="8" t="s">
        <v>9436</v>
      </c>
      <c r="C6725" s="9" t="s">
        <v>9789</v>
      </c>
      <c r="D6725" s="10" t="s">
        <v>9790</v>
      </c>
      <c r="E6725" s="11" t="s">
        <v>9791</v>
      </c>
      <c r="F6725" s="6">
        <v>225944</v>
      </c>
      <c r="G6725" s="6" t="s">
        <v>3787</v>
      </c>
      <c r="H6725" s="16">
        <v>4644706</v>
      </c>
      <c r="I6725" s="12">
        <v>43405</v>
      </c>
      <c r="J6725" s="12">
        <v>43411</v>
      </c>
      <c r="K6725" s="15">
        <v>2120000</v>
      </c>
      <c r="L6725" s="13" t="s">
        <v>15</v>
      </c>
      <c r="M6725" s="7">
        <v>1</v>
      </c>
      <c r="N6725" s="17"/>
    </row>
    <row r="6726" spans="1:14" ht="47.25">
      <c r="A6726" s="6">
        <v>6724</v>
      </c>
      <c r="B6726" s="8" t="s">
        <v>9436</v>
      </c>
      <c r="C6726" s="9" t="s">
        <v>9792</v>
      </c>
      <c r="D6726" s="10" t="s">
        <v>9764</v>
      </c>
      <c r="E6726" s="11" t="s">
        <v>9793</v>
      </c>
      <c r="F6726" s="6">
        <v>82222</v>
      </c>
      <c r="G6726" s="6" t="s">
        <v>3787</v>
      </c>
      <c r="H6726" s="16">
        <v>3354228.32</v>
      </c>
      <c r="I6726" s="12" t="s">
        <v>9794</v>
      </c>
      <c r="J6726" s="12" t="s">
        <v>9795</v>
      </c>
      <c r="K6726" s="15">
        <v>992228.32</v>
      </c>
      <c r="L6726" s="13" t="s">
        <v>15</v>
      </c>
      <c r="M6726" s="7">
        <v>1</v>
      </c>
      <c r="N6726" s="17"/>
    </row>
    <row r="6727" spans="1:14" ht="110.25">
      <c r="A6727" s="6">
        <v>6725</v>
      </c>
      <c r="B6727" s="8" t="s">
        <v>9436</v>
      </c>
      <c r="C6727" s="9" t="s">
        <v>9792</v>
      </c>
      <c r="D6727" s="10" t="s">
        <v>9764</v>
      </c>
      <c r="E6727" s="11" t="s">
        <v>9796</v>
      </c>
      <c r="F6727" s="6">
        <v>82225</v>
      </c>
      <c r="G6727" s="6" t="s">
        <v>3787</v>
      </c>
      <c r="H6727" s="16">
        <v>3865684.5</v>
      </c>
      <c r="I6727" s="12" t="s">
        <v>9794</v>
      </c>
      <c r="J6727" s="12" t="s">
        <v>9795</v>
      </c>
      <c r="K6727" s="15">
        <v>0</v>
      </c>
      <c r="L6727" s="13" t="s">
        <v>15</v>
      </c>
      <c r="M6727" s="7">
        <v>1</v>
      </c>
      <c r="N6727" s="17"/>
    </row>
    <row r="6728" spans="1:14" ht="63">
      <c r="A6728" s="6">
        <v>6726</v>
      </c>
      <c r="B6728" s="8" t="s">
        <v>9436</v>
      </c>
      <c r="C6728" s="9" t="s">
        <v>9797</v>
      </c>
      <c r="D6728" s="10" t="s">
        <v>9798</v>
      </c>
      <c r="E6728" s="11" t="s">
        <v>9799</v>
      </c>
      <c r="F6728" s="6">
        <v>262638</v>
      </c>
      <c r="G6728" s="6" t="s">
        <v>7612</v>
      </c>
      <c r="H6728" s="16">
        <v>25198998.107999999</v>
      </c>
      <c r="I6728" s="12">
        <v>43649</v>
      </c>
      <c r="J6728" s="12" t="s">
        <v>9800</v>
      </c>
      <c r="K6728" s="15">
        <f>8496955.885+5084438.859+1917228.256+3382169.074</f>
        <v>18880792.074000001</v>
      </c>
      <c r="L6728" s="13" t="s">
        <v>14</v>
      </c>
      <c r="M6728" s="7">
        <v>1</v>
      </c>
      <c r="N6728" s="17"/>
    </row>
    <row r="6729" spans="1:14" ht="63">
      <c r="A6729" s="6">
        <v>6727</v>
      </c>
      <c r="B6729" s="8" t="s">
        <v>9436</v>
      </c>
      <c r="C6729" s="9" t="s">
        <v>9801</v>
      </c>
      <c r="D6729" s="10" t="s">
        <v>9742</v>
      </c>
      <c r="E6729" s="11" t="s">
        <v>9799</v>
      </c>
      <c r="F6729" s="6">
        <v>262638</v>
      </c>
      <c r="G6729" s="6" t="s">
        <v>7612</v>
      </c>
      <c r="H6729" s="16">
        <v>25198998.107999999</v>
      </c>
      <c r="I6729" s="12">
        <v>43649</v>
      </c>
      <c r="J6729" s="12" t="s">
        <v>9800</v>
      </c>
      <c r="K6729" s="15">
        <f>8496955.885+5084438.859+1917228.256+3382169.074</f>
        <v>18880792.074000001</v>
      </c>
      <c r="L6729" s="13" t="s">
        <v>14</v>
      </c>
      <c r="M6729" s="7">
        <v>0.4</v>
      </c>
      <c r="N6729" s="17"/>
    </row>
    <row r="6730" spans="1:14" ht="63">
      <c r="A6730" s="6">
        <v>6728</v>
      </c>
      <c r="B6730" s="8" t="s">
        <v>9436</v>
      </c>
      <c r="C6730" s="9" t="s">
        <v>9802</v>
      </c>
      <c r="D6730" s="10" t="s">
        <v>6566</v>
      </c>
      <c r="E6730" s="11" t="s">
        <v>9799</v>
      </c>
      <c r="F6730" s="6">
        <v>262638</v>
      </c>
      <c r="G6730" s="6" t="s">
        <v>7612</v>
      </c>
      <c r="H6730" s="16">
        <v>25198998.107999999</v>
      </c>
      <c r="I6730" s="12">
        <v>43649</v>
      </c>
      <c r="J6730" s="12" t="s">
        <v>9800</v>
      </c>
      <c r="K6730" s="15">
        <f>8496955.885+5084438.859+1917228.256+3382169.074</f>
        <v>18880792.074000001</v>
      </c>
      <c r="L6730" s="13" t="s">
        <v>14</v>
      </c>
      <c r="M6730" s="7">
        <v>0.3</v>
      </c>
      <c r="N6730" s="17"/>
    </row>
    <row r="6731" spans="1:14" ht="63">
      <c r="A6731" s="6">
        <v>6729</v>
      </c>
      <c r="B6731" s="8" t="s">
        <v>9436</v>
      </c>
      <c r="C6731" s="9" t="s">
        <v>9803</v>
      </c>
      <c r="D6731" s="10" t="s">
        <v>9804</v>
      </c>
      <c r="E6731" s="11" t="s">
        <v>9799</v>
      </c>
      <c r="F6731" s="6">
        <v>262638</v>
      </c>
      <c r="G6731" s="6" t="s">
        <v>7612</v>
      </c>
      <c r="H6731" s="16">
        <v>25198998.107999999</v>
      </c>
      <c r="I6731" s="12">
        <v>43649</v>
      </c>
      <c r="J6731" s="12" t="s">
        <v>9800</v>
      </c>
      <c r="K6731" s="15">
        <f>8496955.885+5084438.859+1917228.256+3382169.074</f>
        <v>18880792.074000001</v>
      </c>
      <c r="L6731" s="13" t="s">
        <v>14</v>
      </c>
      <c r="M6731" s="7">
        <v>0.3</v>
      </c>
      <c r="N6731" s="17"/>
    </row>
    <row r="6732" spans="1:14" ht="78.75">
      <c r="A6732" s="6">
        <v>6730</v>
      </c>
      <c r="B6732" s="8" t="s">
        <v>9436</v>
      </c>
      <c r="C6732" s="9" t="s">
        <v>9805</v>
      </c>
      <c r="D6732" s="10" t="s">
        <v>9806</v>
      </c>
      <c r="E6732" s="11" t="s">
        <v>9807</v>
      </c>
      <c r="F6732" s="6">
        <v>375473</v>
      </c>
      <c r="G6732" s="6" t="s">
        <v>7612</v>
      </c>
      <c r="H6732" s="16">
        <v>35867493</v>
      </c>
      <c r="I6732" s="12" t="s">
        <v>674</v>
      </c>
      <c r="J6732" s="12">
        <v>44198</v>
      </c>
      <c r="K6732" s="15">
        <v>0</v>
      </c>
      <c r="L6732" s="13" t="s">
        <v>15</v>
      </c>
      <c r="M6732" s="7">
        <v>1</v>
      </c>
      <c r="N6732" s="17"/>
    </row>
    <row r="6733" spans="1:14" ht="126">
      <c r="A6733" s="6">
        <v>6731</v>
      </c>
      <c r="B6733" s="8" t="s">
        <v>9436</v>
      </c>
      <c r="C6733" s="9" t="s">
        <v>9805</v>
      </c>
      <c r="D6733" s="10" t="s">
        <v>9806</v>
      </c>
      <c r="E6733" s="11" t="s">
        <v>9808</v>
      </c>
      <c r="F6733" s="6">
        <v>347975</v>
      </c>
      <c r="G6733" s="6" t="s">
        <v>9450</v>
      </c>
      <c r="H6733" s="16">
        <v>17338302</v>
      </c>
      <c r="I6733" s="12" t="s">
        <v>9809</v>
      </c>
      <c r="J6733" s="12" t="s">
        <v>6063</v>
      </c>
      <c r="K6733" s="15">
        <v>12780400</v>
      </c>
      <c r="L6733" s="13" t="s">
        <v>15</v>
      </c>
      <c r="M6733" s="7">
        <v>1</v>
      </c>
      <c r="N6733" s="17"/>
    </row>
    <row r="6734" spans="1:14" ht="63">
      <c r="A6734" s="6">
        <v>6732</v>
      </c>
      <c r="B6734" s="8" t="s">
        <v>9436</v>
      </c>
      <c r="C6734" s="9" t="s">
        <v>9805</v>
      </c>
      <c r="D6734" s="10" t="s">
        <v>9806</v>
      </c>
      <c r="E6734" s="11" t="s">
        <v>9810</v>
      </c>
      <c r="F6734" s="6">
        <v>390296</v>
      </c>
      <c r="G6734" s="6" t="s">
        <v>9450</v>
      </c>
      <c r="H6734" s="16">
        <v>1569476</v>
      </c>
      <c r="I6734" s="12">
        <v>43833</v>
      </c>
      <c r="J6734" s="12" t="s">
        <v>9811</v>
      </c>
      <c r="K6734" s="15">
        <v>12580000</v>
      </c>
      <c r="L6734" s="13" t="s">
        <v>15</v>
      </c>
      <c r="M6734" s="7">
        <v>1</v>
      </c>
      <c r="N6734" s="17"/>
    </row>
    <row r="6735" spans="1:14" ht="78.75">
      <c r="A6735" s="6">
        <v>6733</v>
      </c>
      <c r="B6735" s="8" t="s">
        <v>9436</v>
      </c>
      <c r="C6735" s="9" t="s">
        <v>9812</v>
      </c>
      <c r="D6735" s="10" t="s">
        <v>9813</v>
      </c>
      <c r="E6735" s="11" t="s">
        <v>9814</v>
      </c>
      <c r="F6735" s="6">
        <v>126266</v>
      </c>
      <c r="G6735" s="6" t="s">
        <v>7612</v>
      </c>
      <c r="H6735" s="16">
        <v>52504413</v>
      </c>
      <c r="I6735" s="12" t="s">
        <v>9815</v>
      </c>
      <c r="J6735" s="12" t="s">
        <v>8582</v>
      </c>
      <c r="K6735" s="15">
        <v>14578219.470000001</v>
      </c>
      <c r="L6735" s="13" t="s">
        <v>15</v>
      </c>
      <c r="M6735" s="7">
        <v>1</v>
      </c>
      <c r="N6735" s="17"/>
    </row>
    <row r="6736" spans="1:14" ht="63">
      <c r="A6736" s="6">
        <v>6734</v>
      </c>
      <c r="B6736" s="8" t="s">
        <v>9436</v>
      </c>
      <c r="C6736" s="9" t="s">
        <v>9816</v>
      </c>
      <c r="D6736" s="10" t="s">
        <v>9817</v>
      </c>
      <c r="E6736" s="11" t="s">
        <v>9818</v>
      </c>
      <c r="F6736" s="6">
        <v>258846</v>
      </c>
      <c r="G6736" s="6" t="s">
        <v>7612</v>
      </c>
      <c r="H6736" s="16">
        <v>13396142.92</v>
      </c>
      <c r="I6736" s="12">
        <v>43772</v>
      </c>
      <c r="J6736" s="12" t="s">
        <v>9469</v>
      </c>
      <c r="K6736" s="15">
        <v>8571070.9179999996</v>
      </c>
      <c r="L6736" s="13" t="s">
        <v>15</v>
      </c>
      <c r="M6736" s="7">
        <v>1</v>
      </c>
      <c r="N6736" s="17"/>
    </row>
    <row r="6737" spans="1:14" ht="63">
      <c r="A6737" s="6">
        <v>6735</v>
      </c>
      <c r="B6737" s="8" t="s">
        <v>9436</v>
      </c>
      <c r="C6737" s="9" t="s">
        <v>9819</v>
      </c>
      <c r="D6737" s="10" t="s">
        <v>9820</v>
      </c>
      <c r="E6737" s="11" t="s">
        <v>9821</v>
      </c>
      <c r="F6737" s="6">
        <v>138195</v>
      </c>
      <c r="G6737" s="6" t="s">
        <v>7612</v>
      </c>
      <c r="H6737" s="16">
        <v>81968425.437000006</v>
      </c>
      <c r="I6737" s="12" t="s">
        <v>9822</v>
      </c>
      <c r="J6737" s="12" t="s">
        <v>667</v>
      </c>
      <c r="K6737" s="15">
        <v>17864434.66</v>
      </c>
      <c r="L6737" s="13" t="s">
        <v>14</v>
      </c>
      <c r="M6737" s="7">
        <v>1</v>
      </c>
      <c r="N6737" s="17"/>
    </row>
    <row r="6738" spans="1:14" ht="63">
      <c r="A6738" s="6">
        <v>6736</v>
      </c>
      <c r="B6738" s="8" t="s">
        <v>9436</v>
      </c>
      <c r="C6738" s="9" t="s">
        <v>9823</v>
      </c>
      <c r="D6738" s="10" t="s">
        <v>3729</v>
      </c>
      <c r="E6738" s="11" t="s">
        <v>9821</v>
      </c>
      <c r="F6738" s="6">
        <v>138195</v>
      </c>
      <c r="G6738" s="6" t="s">
        <v>7612</v>
      </c>
      <c r="H6738" s="16">
        <v>81968425.437000006</v>
      </c>
      <c r="I6738" s="12" t="s">
        <v>9822</v>
      </c>
      <c r="J6738" s="12" t="s">
        <v>667</v>
      </c>
      <c r="K6738" s="15">
        <v>17864434.66</v>
      </c>
      <c r="L6738" s="13" t="s">
        <v>14</v>
      </c>
      <c r="M6738" s="7">
        <v>0.51</v>
      </c>
      <c r="N6738" s="17"/>
    </row>
    <row r="6739" spans="1:14" ht="63">
      <c r="A6739" s="6">
        <v>6737</v>
      </c>
      <c r="B6739" s="8" t="s">
        <v>9436</v>
      </c>
      <c r="C6739" s="9" t="s">
        <v>9824</v>
      </c>
      <c r="D6739" s="10" t="s">
        <v>2326</v>
      </c>
      <c r="E6739" s="11" t="s">
        <v>9821</v>
      </c>
      <c r="F6739" s="6">
        <v>138195</v>
      </c>
      <c r="G6739" s="6" t="s">
        <v>7612</v>
      </c>
      <c r="H6739" s="16">
        <v>81968425.437000006</v>
      </c>
      <c r="I6739" s="12" t="s">
        <v>9822</v>
      </c>
      <c r="J6739" s="12" t="s">
        <v>667</v>
      </c>
      <c r="K6739" s="15">
        <v>17864434.66</v>
      </c>
      <c r="L6739" s="13" t="s">
        <v>14</v>
      </c>
      <c r="M6739" s="7">
        <v>0.49</v>
      </c>
      <c r="N6739" s="17"/>
    </row>
    <row r="6740" spans="1:14" ht="94.5">
      <c r="A6740" s="6">
        <v>6738</v>
      </c>
      <c r="B6740" s="8" t="s">
        <v>9436</v>
      </c>
      <c r="C6740" s="9" t="s">
        <v>9825</v>
      </c>
      <c r="D6740" s="10" t="s">
        <v>9826</v>
      </c>
      <c r="E6740" s="11" t="s">
        <v>9827</v>
      </c>
      <c r="F6740" s="6">
        <v>213805</v>
      </c>
      <c r="G6740" s="6" t="s">
        <v>9463</v>
      </c>
      <c r="H6740" s="16">
        <v>17427807</v>
      </c>
      <c r="I6740" s="12">
        <v>43291</v>
      </c>
      <c r="J6740" s="12">
        <v>43809</v>
      </c>
      <c r="K6740" s="15">
        <v>0</v>
      </c>
      <c r="L6740" s="13" t="s">
        <v>15</v>
      </c>
      <c r="M6740" s="7">
        <v>1</v>
      </c>
      <c r="N6740" s="17"/>
    </row>
    <row r="6741" spans="1:14" ht="78.75">
      <c r="A6741" s="6">
        <v>6739</v>
      </c>
      <c r="B6741" s="8" t="s">
        <v>9436</v>
      </c>
      <c r="C6741" s="9" t="s">
        <v>9825</v>
      </c>
      <c r="D6741" s="10" t="s">
        <v>9826</v>
      </c>
      <c r="E6741" s="11" t="s">
        <v>9828</v>
      </c>
      <c r="F6741" s="6">
        <v>268231</v>
      </c>
      <c r="G6741" s="6" t="s">
        <v>9463</v>
      </c>
      <c r="H6741" s="16">
        <v>5506695</v>
      </c>
      <c r="I6741" s="12" t="s">
        <v>9829</v>
      </c>
      <c r="J6741" s="12" t="s">
        <v>9830</v>
      </c>
      <c r="K6741" s="15">
        <v>3870140</v>
      </c>
      <c r="L6741" s="13" t="s">
        <v>15</v>
      </c>
      <c r="M6741" s="7">
        <v>1</v>
      </c>
      <c r="N6741" s="17"/>
    </row>
    <row r="6742" spans="1:14" ht="63">
      <c r="A6742" s="6">
        <v>6740</v>
      </c>
      <c r="B6742" s="8" t="s">
        <v>9436</v>
      </c>
      <c r="C6742" s="9" t="s">
        <v>9831</v>
      </c>
      <c r="D6742" s="10" t="s">
        <v>9832</v>
      </c>
      <c r="E6742" s="11" t="s">
        <v>9833</v>
      </c>
      <c r="F6742" s="6">
        <v>351554</v>
      </c>
      <c r="G6742" s="6" t="s">
        <v>9463</v>
      </c>
      <c r="H6742" s="16">
        <v>39286357</v>
      </c>
      <c r="I6742" s="12">
        <v>43657</v>
      </c>
      <c r="J6742" s="12" t="s">
        <v>8965</v>
      </c>
      <c r="K6742" s="15">
        <v>3027200</v>
      </c>
      <c r="L6742" s="13" t="s">
        <v>15</v>
      </c>
      <c r="M6742" s="7">
        <v>1</v>
      </c>
      <c r="N6742" s="17"/>
    </row>
    <row r="6743" spans="1:14" ht="63">
      <c r="A6743" s="6">
        <v>6741</v>
      </c>
      <c r="B6743" s="8" t="s">
        <v>9436</v>
      </c>
      <c r="C6743" s="9" t="s">
        <v>9834</v>
      </c>
      <c r="D6743" s="10" t="s">
        <v>9835</v>
      </c>
      <c r="E6743" s="11" t="s">
        <v>9836</v>
      </c>
      <c r="F6743" s="6">
        <v>351559</v>
      </c>
      <c r="G6743" s="6" t="s">
        <v>9463</v>
      </c>
      <c r="H6743" s="16">
        <v>7809607</v>
      </c>
      <c r="I6743" s="12" t="s">
        <v>6367</v>
      </c>
      <c r="J6743" s="12">
        <v>43956</v>
      </c>
      <c r="K6743" s="15">
        <v>6196000</v>
      </c>
      <c r="L6743" s="13" t="s">
        <v>15</v>
      </c>
      <c r="M6743" s="7">
        <v>1</v>
      </c>
      <c r="N6743" s="17"/>
    </row>
    <row r="6744" spans="1:14" ht="63">
      <c r="A6744" s="6">
        <v>6742</v>
      </c>
      <c r="B6744" s="8" t="s">
        <v>9436</v>
      </c>
      <c r="C6744" s="9" t="s">
        <v>9837</v>
      </c>
      <c r="D6744" s="10" t="s">
        <v>9838</v>
      </c>
      <c r="E6744" s="11" t="s">
        <v>9839</v>
      </c>
      <c r="F6744" s="6">
        <v>351560</v>
      </c>
      <c r="G6744" s="6" t="s">
        <v>9463</v>
      </c>
      <c r="H6744" s="16">
        <v>9727587</v>
      </c>
      <c r="I6744" s="12" t="s">
        <v>9840</v>
      </c>
      <c r="J6744" s="12">
        <v>43987</v>
      </c>
      <c r="K6744" s="15">
        <v>5259900</v>
      </c>
      <c r="L6744" s="13" t="s">
        <v>15</v>
      </c>
      <c r="M6744" s="7">
        <v>1</v>
      </c>
      <c r="N6744" s="17"/>
    </row>
    <row r="6745" spans="1:14" ht="63">
      <c r="A6745" s="6">
        <v>6743</v>
      </c>
      <c r="B6745" s="8" t="s">
        <v>9436</v>
      </c>
      <c r="C6745" s="9" t="s">
        <v>9841</v>
      </c>
      <c r="D6745" s="10" t="s">
        <v>9842</v>
      </c>
      <c r="E6745" s="11" t="s">
        <v>9843</v>
      </c>
      <c r="F6745" s="6">
        <v>351562</v>
      </c>
      <c r="G6745" s="6" t="s">
        <v>9463</v>
      </c>
      <c r="H6745" s="16">
        <v>9989210</v>
      </c>
      <c r="I6745" s="12">
        <v>43657</v>
      </c>
      <c r="J6745" s="12" t="s">
        <v>9844</v>
      </c>
      <c r="K6745" s="15">
        <v>4500000</v>
      </c>
      <c r="L6745" s="13" t="s">
        <v>15</v>
      </c>
      <c r="M6745" s="7">
        <v>1</v>
      </c>
      <c r="N6745" s="17"/>
    </row>
    <row r="6746" spans="1:14" ht="47.25">
      <c r="A6746" s="6">
        <v>6744</v>
      </c>
      <c r="B6746" s="8" t="s">
        <v>9436</v>
      </c>
      <c r="C6746" s="9" t="s">
        <v>9845</v>
      </c>
      <c r="D6746" s="10" t="s">
        <v>9846</v>
      </c>
      <c r="E6746" s="11" t="s">
        <v>9847</v>
      </c>
      <c r="F6746" s="6">
        <v>396408</v>
      </c>
      <c r="G6746" s="6" t="s">
        <v>9463</v>
      </c>
      <c r="H6746" s="16">
        <v>108048421</v>
      </c>
      <c r="I6746" s="12">
        <v>43953</v>
      </c>
      <c r="J6746" s="12">
        <v>44023</v>
      </c>
      <c r="K6746" s="15">
        <v>6170000</v>
      </c>
      <c r="L6746" s="13" t="s">
        <v>15</v>
      </c>
      <c r="M6746" s="7">
        <v>1</v>
      </c>
      <c r="N6746" s="17"/>
    </row>
    <row r="6747" spans="1:14" ht="47.25">
      <c r="A6747" s="6">
        <v>6745</v>
      </c>
      <c r="B6747" s="8" t="s">
        <v>9436</v>
      </c>
      <c r="C6747" s="9" t="s">
        <v>9848</v>
      </c>
      <c r="D6747" s="10" t="s">
        <v>9849</v>
      </c>
      <c r="E6747" s="11" t="s">
        <v>9850</v>
      </c>
      <c r="F6747" s="6">
        <v>396409</v>
      </c>
      <c r="G6747" s="6" t="s">
        <v>9463</v>
      </c>
      <c r="H6747" s="16">
        <v>8602388</v>
      </c>
      <c r="I6747" s="12">
        <v>43923</v>
      </c>
      <c r="J6747" s="12" t="s">
        <v>9851</v>
      </c>
      <c r="K6747" s="15">
        <v>8597630</v>
      </c>
      <c r="L6747" s="13" t="s">
        <v>15</v>
      </c>
      <c r="M6747" s="7">
        <v>1</v>
      </c>
      <c r="N6747" s="17"/>
    </row>
    <row r="6748" spans="1:14" ht="78.75">
      <c r="A6748" s="6">
        <v>6746</v>
      </c>
      <c r="B6748" s="8" t="s">
        <v>9436</v>
      </c>
      <c r="C6748" s="9" t="s">
        <v>9852</v>
      </c>
      <c r="D6748" s="10" t="s">
        <v>9853</v>
      </c>
      <c r="E6748" s="11" t="s">
        <v>9854</v>
      </c>
      <c r="F6748" s="6">
        <v>396410</v>
      </c>
      <c r="G6748" s="6" t="s">
        <v>9463</v>
      </c>
      <c r="H6748" s="16">
        <v>9265717</v>
      </c>
      <c r="I6748" s="12">
        <v>44137</v>
      </c>
      <c r="J6748" s="12" t="s">
        <v>9476</v>
      </c>
      <c r="K6748" s="15">
        <v>6554000</v>
      </c>
      <c r="L6748" s="13" t="s">
        <v>15</v>
      </c>
      <c r="M6748" s="7">
        <v>1</v>
      </c>
      <c r="N6748" s="17"/>
    </row>
    <row r="6749" spans="1:14" ht="63">
      <c r="A6749" s="6">
        <v>6747</v>
      </c>
      <c r="B6749" s="8" t="s">
        <v>9436</v>
      </c>
      <c r="C6749" s="9" t="s">
        <v>9855</v>
      </c>
      <c r="D6749" s="10" t="s">
        <v>9856</v>
      </c>
      <c r="E6749" s="11" t="s">
        <v>9857</v>
      </c>
      <c r="F6749" s="6">
        <v>396411</v>
      </c>
      <c r="G6749" s="6" t="s">
        <v>9858</v>
      </c>
      <c r="H6749" s="16">
        <v>9821819</v>
      </c>
      <c r="I6749" s="12">
        <v>43923</v>
      </c>
      <c r="J6749" s="12">
        <v>43993</v>
      </c>
      <c r="K6749" s="15">
        <v>9792650</v>
      </c>
      <c r="L6749" s="13" t="s">
        <v>15</v>
      </c>
      <c r="M6749" s="7">
        <v>1</v>
      </c>
      <c r="N6749" s="17"/>
    </row>
    <row r="6750" spans="1:14" ht="47.25">
      <c r="A6750" s="6">
        <v>6748</v>
      </c>
      <c r="B6750" s="8" t="s">
        <v>9436</v>
      </c>
      <c r="C6750" s="9" t="s">
        <v>9859</v>
      </c>
      <c r="D6750" s="10" t="s">
        <v>9860</v>
      </c>
      <c r="E6750" s="11" t="s">
        <v>9861</v>
      </c>
      <c r="F6750" s="6">
        <v>396412</v>
      </c>
      <c r="G6750" s="6" t="s">
        <v>9463</v>
      </c>
      <c r="H6750" s="16">
        <v>837982365</v>
      </c>
      <c r="I6750" s="12" t="s">
        <v>9862</v>
      </c>
      <c r="J6750" s="12">
        <v>43932</v>
      </c>
      <c r="K6750" s="15">
        <v>0</v>
      </c>
      <c r="L6750" s="13" t="s">
        <v>15</v>
      </c>
      <c r="M6750" s="7">
        <v>1</v>
      </c>
      <c r="N6750" s="17"/>
    </row>
    <row r="6751" spans="1:14" ht="63">
      <c r="A6751" s="6">
        <v>6749</v>
      </c>
      <c r="B6751" s="8" t="s">
        <v>9436</v>
      </c>
      <c r="C6751" s="9" t="s">
        <v>9863</v>
      </c>
      <c r="D6751" s="10" t="s">
        <v>9864</v>
      </c>
      <c r="E6751" s="11" t="s">
        <v>9865</v>
      </c>
      <c r="F6751" s="6">
        <v>268242</v>
      </c>
      <c r="G6751" s="6" t="s">
        <v>9463</v>
      </c>
      <c r="H6751" s="16">
        <v>15851558</v>
      </c>
      <c r="I6751" s="12" t="s">
        <v>6505</v>
      </c>
      <c r="J6751" s="12" t="s">
        <v>6479</v>
      </c>
      <c r="K6751" s="15">
        <v>660000</v>
      </c>
      <c r="L6751" s="13" t="s">
        <v>15</v>
      </c>
      <c r="M6751" s="7">
        <v>1</v>
      </c>
      <c r="N6751" s="17"/>
    </row>
    <row r="6752" spans="1:14" ht="63">
      <c r="A6752" s="6">
        <v>6750</v>
      </c>
      <c r="B6752" s="8" t="s">
        <v>9436</v>
      </c>
      <c r="C6752" s="9" t="s">
        <v>9866</v>
      </c>
      <c r="D6752" s="10" t="s">
        <v>9867</v>
      </c>
      <c r="E6752" s="11" t="s">
        <v>9868</v>
      </c>
      <c r="F6752" s="6">
        <v>266236</v>
      </c>
      <c r="G6752" s="6" t="s">
        <v>9463</v>
      </c>
      <c r="H6752" s="16">
        <v>13734315</v>
      </c>
      <c r="I6752" s="12">
        <v>43650</v>
      </c>
      <c r="J6752" s="12">
        <v>43986</v>
      </c>
      <c r="K6752" s="15">
        <v>10467600</v>
      </c>
      <c r="L6752" s="13" t="s">
        <v>15</v>
      </c>
      <c r="M6752" s="7">
        <v>1</v>
      </c>
      <c r="N6752" s="17"/>
    </row>
    <row r="6753" spans="1:14" ht="78.75">
      <c r="A6753" s="6">
        <v>6751</v>
      </c>
      <c r="B6753" s="8" t="s">
        <v>9436</v>
      </c>
      <c r="C6753" s="9" t="s">
        <v>9869</v>
      </c>
      <c r="D6753" s="10" t="s">
        <v>9719</v>
      </c>
      <c r="E6753" s="11" t="s">
        <v>9870</v>
      </c>
      <c r="F6753" s="6">
        <v>389252</v>
      </c>
      <c r="G6753" s="6" t="s">
        <v>9463</v>
      </c>
      <c r="H6753" s="16">
        <v>23084996</v>
      </c>
      <c r="I6753" s="12">
        <v>44076</v>
      </c>
      <c r="J6753" s="12" t="s">
        <v>9871</v>
      </c>
      <c r="K6753" s="15">
        <v>11088000</v>
      </c>
      <c r="L6753" s="13" t="s">
        <v>15</v>
      </c>
      <c r="M6753" s="7">
        <v>1</v>
      </c>
      <c r="N6753" s="17"/>
    </row>
    <row r="6754" spans="1:14" ht="63">
      <c r="A6754" s="6">
        <v>6752</v>
      </c>
      <c r="B6754" s="8" t="s">
        <v>9436</v>
      </c>
      <c r="C6754" s="9" t="s">
        <v>9872</v>
      </c>
      <c r="D6754" s="10" t="s">
        <v>9873</v>
      </c>
      <c r="E6754" s="11" t="s">
        <v>9874</v>
      </c>
      <c r="F6754" s="6">
        <v>389253</v>
      </c>
      <c r="G6754" s="6" t="s">
        <v>9463</v>
      </c>
      <c r="H6754" s="16">
        <v>814579495</v>
      </c>
      <c r="I6754" s="12" t="s">
        <v>4379</v>
      </c>
      <c r="J6754" s="12" t="s">
        <v>8771</v>
      </c>
      <c r="K6754" s="15">
        <v>5814000</v>
      </c>
      <c r="L6754" s="13" t="s">
        <v>15</v>
      </c>
      <c r="M6754" s="7">
        <v>1</v>
      </c>
      <c r="N6754" s="17"/>
    </row>
    <row r="6755" spans="1:14" ht="78.75">
      <c r="A6755" s="6">
        <v>6753</v>
      </c>
      <c r="B6755" s="8" t="s">
        <v>9436</v>
      </c>
      <c r="C6755" s="9" t="s">
        <v>9875</v>
      </c>
      <c r="D6755" s="10" t="s">
        <v>9876</v>
      </c>
      <c r="E6755" s="11" t="s">
        <v>9877</v>
      </c>
      <c r="F6755" s="6">
        <v>268223</v>
      </c>
      <c r="G6755" s="6" t="s">
        <v>9463</v>
      </c>
      <c r="H6755" s="16">
        <v>10273007</v>
      </c>
      <c r="I6755" s="12" t="s">
        <v>9676</v>
      </c>
      <c r="J6755" s="12" t="s">
        <v>9878</v>
      </c>
      <c r="K6755" s="15">
        <v>6787550</v>
      </c>
      <c r="L6755" s="13" t="s">
        <v>15</v>
      </c>
      <c r="M6755" s="7">
        <v>1</v>
      </c>
      <c r="N6755" s="17"/>
    </row>
    <row r="6756" spans="1:14" ht="63">
      <c r="A6756" s="6">
        <v>6754</v>
      </c>
      <c r="B6756" s="8" t="s">
        <v>9436</v>
      </c>
      <c r="C6756" s="9" t="s">
        <v>9879</v>
      </c>
      <c r="D6756" s="10" t="s">
        <v>9880</v>
      </c>
      <c r="E6756" s="11" t="s">
        <v>9881</v>
      </c>
      <c r="F6756" s="6">
        <v>268229</v>
      </c>
      <c r="G6756" s="6" t="s">
        <v>9463</v>
      </c>
      <c r="H6756" s="16">
        <v>11728272</v>
      </c>
      <c r="I6756" s="12" t="s">
        <v>9882</v>
      </c>
      <c r="J6756" s="12" t="s">
        <v>8655</v>
      </c>
      <c r="K6756" s="15">
        <v>11402960</v>
      </c>
      <c r="L6756" s="13" t="s">
        <v>15</v>
      </c>
      <c r="M6756" s="7">
        <v>1</v>
      </c>
      <c r="N6756" s="17"/>
    </row>
    <row r="6757" spans="1:14" ht="63">
      <c r="A6757" s="6">
        <v>6755</v>
      </c>
      <c r="B6757" s="8" t="s">
        <v>9436</v>
      </c>
      <c r="C6757" s="9" t="s">
        <v>9883</v>
      </c>
      <c r="D6757" s="10" t="s">
        <v>6476</v>
      </c>
      <c r="E6757" s="11" t="s">
        <v>9884</v>
      </c>
      <c r="F6757" s="6">
        <v>433605</v>
      </c>
      <c r="G6757" s="6" t="s">
        <v>9463</v>
      </c>
      <c r="H6757" s="16">
        <v>13435159</v>
      </c>
      <c r="I6757" s="12">
        <v>44050</v>
      </c>
      <c r="J6757" s="12" t="s">
        <v>9328</v>
      </c>
      <c r="K6757" s="15">
        <v>7000000</v>
      </c>
      <c r="L6757" s="13" t="s">
        <v>15</v>
      </c>
      <c r="M6757" s="7">
        <v>1</v>
      </c>
      <c r="N6757" s="17"/>
    </row>
    <row r="6758" spans="1:14" ht="63">
      <c r="A6758" s="6">
        <v>6756</v>
      </c>
      <c r="B6758" s="8" t="s">
        <v>9436</v>
      </c>
      <c r="C6758" s="9" t="s">
        <v>9885</v>
      </c>
      <c r="D6758" s="10" t="s">
        <v>9790</v>
      </c>
      <c r="E6758" s="11" t="s">
        <v>9886</v>
      </c>
      <c r="F6758" s="6">
        <v>266532</v>
      </c>
      <c r="G6758" s="6" t="s">
        <v>9463</v>
      </c>
      <c r="H6758" s="16">
        <v>18097047</v>
      </c>
      <c r="I6758" s="12" t="s">
        <v>9829</v>
      </c>
      <c r="J6758" s="12" t="s">
        <v>4388</v>
      </c>
      <c r="K6758" s="15">
        <v>14325600</v>
      </c>
      <c r="L6758" s="13" t="s">
        <v>15</v>
      </c>
      <c r="M6758" s="7">
        <v>1</v>
      </c>
      <c r="N6758" s="17"/>
    </row>
    <row r="6759" spans="1:14" ht="78.75">
      <c r="A6759" s="6">
        <v>6757</v>
      </c>
      <c r="B6759" s="8" t="s">
        <v>9436</v>
      </c>
      <c r="C6759" s="9" t="s">
        <v>9887</v>
      </c>
      <c r="D6759" s="10" t="s">
        <v>9888</v>
      </c>
      <c r="E6759" s="11" t="s">
        <v>9889</v>
      </c>
      <c r="F6759" s="6">
        <v>266541</v>
      </c>
      <c r="G6759" s="6" t="s">
        <v>9463</v>
      </c>
      <c r="H6759" s="16">
        <v>16750305</v>
      </c>
      <c r="I6759" s="12" t="s">
        <v>4433</v>
      </c>
      <c r="J6759" s="12" t="s">
        <v>9862</v>
      </c>
      <c r="K6759" s="15">
        <v>11664000</v>
      </c>
      <c r="L6759" s="13" t="s">
        <v>15</v>
      </c>
      <c r="M6759" s="7">
        <v>1</v>
      </c>
      <c r="N6759" s="17"/>
    </row>
    <row r="6760" spans="1:14" ht="78.75">
      <c r="A6760" s="6">
        <v>6758</v>
      </c>
      <c r="B6760" s="8" t="s">
        <v>9436</v>
      </c>
      <c r="C6760" s="9" t="s">
        <v>9887</v>
      </c>
      <c r="D6760" s="10" t="s">
        <v>9888</v>
      </c>
      <c r="E6760" s="11" t="s">
        <v>9890</v>
      </c>
      <c r="F6760" s="6">
        <v>368125</v>
      </c>
      <c r="G6760" s="6" t="s">
        <v>7709</v>
      </c>
      <c r="H6760" s="16">
        <v>12957000</v>
      </c>
      <c r="I6760" s="12" t="s">
        <v>9891</v>
      </c>
      <c r="J6760" s="12" t="s">
        <v>9892</v>
      </c>
      <c r="K6760" s="15">
        <v>5223770</v>
      </c>
      <c r="L6760" s="13" t="s">
        <v>15</v>
      </c>
      <c r="M6760" s="7">
        <v>1</v>
      </c>
      <c r="N6760" s="17"/>
    </row>
    <row r="6761" spans="1:14" ht="78.75">
      <c r="A6761" s="6">
        <v>6759</v>
      </c>
      <c r="B6761" s="8" t="s">
        <v>9436</v>
      </c>
      <c r="C6761" s="9" t="s">
        <v>9887</v>
      </c>
      <c r="D6761" s="10" t="s">
        <v>9888</v>
      </c>
      <c r="E6761" s="11" t="s">
        <v>9893</v>
      </c>
      <c r="F6761" s="6">
        <v>368174</v>
      </c>
      <c r="G6761" s="6" t="s">
        <v>7709</v>
      </c>
      <c r="H6761" s="16">
        <v>12095197</v>
      </c>
      <c r="I6761" s="12" t="s">
        <v>9891</v>
      </c>
      <c r="J6761" s="12" t="s">
        <v>9892</v>
      </c>
      <c r="K6761" s="15">
        <v>5615500</v>
      </c>
      <c r="L6761" s="13" t="s">
        <v>15</v>
      </c>
      <c r="M6761" s="7">
        <v>1</v>
      </c>
      <c r="N6761" s="17"/>
    </row>
    <row r="6762" spans="1:14" ht="78.75">
      <c r="A6762" s="6">
        <v>6760</v>
      </c>
      <c r="B6762" s="8" t="s">
        <v>9436</v>
      </c>
      <c r="C6762" s="9" t="s">
        <v>9887</v>
      </c>
      <c r="D6762" s="10" t="s">
        <v>9888</v>
      </c>
      <c r="E6762" s="11" t="s">
        <v>9894</v>
      </c>
      <c r="F6762" s="6">
        <v>347549</v>
      </c>
      <c r="G6762" s="6" t="s">
        <v>7709</v>
      </c>
      <c r="H6762" s="16">
        <v>3155100</v>
      </c>
      <c r="I6762" s="12" t="s">
        <v>9895</v>
      </c>
      <c r="J6762" s="12" t="s">
        <v>2557</v>
      </c>
      <c r="K6762" s="15">
        <v>0</v>
      </c>
      <c r="L6762" s="13" t="s">
        <v>15</v>
      </c>
      <c r="M6762" s="7">
        <v>1</v>
      </c>
      <c r="N6762" s="17"/>
    </row>
    <row r="6763" spans="1:14" ht="47.25">
      <c r="A6763" s="6">
        <v>6761</v>
      </c>
      <c r="B6763" s="8" t="s">
        <v>9436</v>
      </c>
      <c r="C6763" s="9" t="s">
        <v>9896</v>
      </c>
      <c r="D6763" s="10" t="s">
        <v>9513</v>
      </c>
      <c r="E6763" s="11" t="s">
        <v>9897</v>
      </c>
      <c r="F6763" s="6">
        <v>410749</v>
      </c>
      <c r="G6763" s="6" t="s">
        <v>7709</v>
      </c>
      <c r="H6763" s="16">
        <v>1402683</v>
      </c>
      <c r="I6763" s="12" t="s">
        <v>9898</v>
      </c>
      <c r="J6763" s="12" t="s">
        <v>9899</v>
      </c>
      <c r="K6763" s="15">
        <v>0</v>
      </c>
      <c r="L6763" s="13" t="s">
        <v>15</v>
      </c>
      <c r="M6763" s="7">
        <v>1</v>
      </c>
      <c r="N6763" s="17"/>
    </row>
    <row r="6764" spans="1:14" ht="78.75">
      <c r="A6764" s="6">
        <v>6762</v>
      </c>
      <c r="B6764" s="8" t="s">
        <v>9436</v>
      </c>
      <c r="C6764" s="9" t="s">
        <v>9900</v>
      </c>
      <c r="D6764" s="10" t="s">
        <v>9588</v>
      </c>
      <c r="E6764" s="11" t="s">
        <v>9901</v>
      </c>
      <c r="F6764" s="6">
        <v>433604</v>
      </c>
      <c r="G6764" s="6" t="s">
        <v>9463</v>
      </c>
      <c r="H6764" s="16">
        <v>12936772</v>
      </c>
      <c r="I6764" s="12" t="s">
        <v>8936</v>
      </c>
      <c r="J6764" s="12" t="s">
        <v>9902</v>
      </c>
      <c r="K6764" s="15">
        <v>2200000</v>
      </c>
      <c r="L6764" s="13" t="s">
        <v>15</v>
      </c>
      <c r="M6764" s="7">
        <v>1</v>
      </c>
      <c r="N6764" s="17"/>
    </row>
    <row r="6765" spans="1:14" ht="63">
      <c r="A6765" s="6">
        <v>6763</v>
      </c>
      <c r="B6765" s="8" t="s">
        <v>9436</v>
      </c>
      <c r="C6765" s="9" t="s">
        <v>9903</v>
      </c>
      <c r="D6765" s="10" t="s">
        <v>9904</v>
      </c>
      <c r="E6765" s="11" t="s">
        <v>9905</v>
      </c>
      <c r="F6765" s="6">
        <v>86992</v>
      </c>
      <c r="G6765" s="6" t="s">
        <v>9450</v>
      </c>
      <c r="H6765" s="16">
        <v>37912031</v>
      </c>
      <c r="I6765" s="12" t="s">
        <v>9906</v>
      </c>
      <c r="J6765" s="12" t="s">
        <v>4470</v>
      </c>
      <c r="K6765" s="15">
        <v>21785000</v>
      </c>
      <c r="L6765" s="13" t="s">
        <v>15</v>
      </c>
      <c r="M6765" s="7">
        <v>1</v>
      </c>
      <c r="N6765" s="17"/>
    </row>
    <row r="6766" spans="1:14" ht="126">
      <c r="A6766" s="6">
        <v>6764</v>
      </c>
      <c r="B6766" s="8" t="s">
        <v>9436</v>
      </c>
      <c r="C6766" s="9" t="s">
        <v>9903</v>
      </c>
      <c r="D6766" s="10" t="s">
        <v>9904</v>
      </c>
      <c r="E6766" s="11" t="s">
        <v>9907</v>
      </c>
      <c r="F6766" s="6">
        <v>126260</v>
      </c>
      <c r="G6766" s="6" t="s">
        <v>9450</v>
      </c>
      <c r="H6766" s="16">
        <v>25395143</v>
      </c>
      <c r="I6766" s="12" t="s">
        <v>9908</v>
      </c>
      <c r="J6766" s="12">
        <v>43750</v>
      </c>
      <c r="K6766" s="15">
        <v>18084700</v>
      </c>
      <c r="L6766" s="13" t="s">
        <v>15</v>
      </c>
      <c r="M6766" s="7">
        <v>1</v>
      </c>
      <c r="N6766" s="17"/>
    </row>
    <row r="6767" spans="1:14" ht="126">
      <c r="A6767" s="6">
        <v>6765</v>
      </c>
      <c r="B6767" s="8" t="s">
        <v>9436</v>
      </c>
      <c r="C6767" s="9" t="s">
        <v>9909</v>
      </c>
      <c r="D6767" s="10"/>
      <c r="E6767" s="11" t="s">
        <v>9910</v>
      </c>
      <c r="F6767" s="6"/>
      <c r="G6767" s="6" t="s">
        <v>9450</v>
      </c>
      <c r="H6767" s="16">
        <v>15734140</v>
      </c>
      <c r="I6767" s="12" t="s">
        <v>9911</v>
      </c>
      <c r="J6767" s="12" t="s">
        <v>4470</v>
      </c>
      <c r="K6767" s="15">
        <v>4301500</v>
      </c>
      <c r="L6767" s="13" t="s">
        <v>15</v>
      </c>
      <c r="M6767" s="7">
        <v>1</v>
      </c>
      <c r="N6767" s="17"/>
    </row>
    <row r="6768" spans="1:14" ht="157.5">
      <c r="A6768" s="6">
        <v>6766</v>
      </c>
      <c r="B6768" s="8" t="s">
        <v>9436</v>
      </c>
      <c r="C6768" s="9" t="s">
        <v>9912</v>
      </c>
      <c r="D6768" s="10" t="s">
        <v>9913</v>
      </c>
      <c r="E6768" s="11" t="s">
        <v>9914</v>
      </c>
      <c r="F6768" s="6">
        <v>396405</v>
      </c>
      <c r="G6768" s="6" t="s">
        <v>9450</v>
      </c>
      <c r="H6768" s="16">
        <v>29170348</v>
      </c>
      <c r="I6768" s="12">
        <v>44107</v>
      </c>
      <c r="J6768" s="12" t="s">
        <v>1418</v>
      </c>
      <c r="K6768" s="15">
        <v>29165490</v>
      </c>
      <c r="L6768" s="13" t="s">
        <v>14</v>
      </c>
      <c r="M6768" s="7">
        <v>1</v>
      </c>
      <c r="N6768" s="17"/>
    </row>
    <row r="6769" spans="1:14" ht="157.5">
      <c r="A6769" s="6">
        <v>6767</v>
      </c>
      <c r="B6769" s="8" t="s">
        <v>9436</v>
      </c>
      <c r="C6769" s="9" t="s">
        <v>9915</v>
      </c>
      <c r="D6769" s="10" t="s">
        <v>1600</v>
      </c>
      <c r="E6769" s="11" t="s">
        <v>9914</v>
      </c>
      <c r="F6769" s="6">
        <v>396405</v>
      </c>
      <c r="G6769" s="6" t="s">
        <v>9450</v>
      </c>
      <c r="H6769" s="16">
        <v>29170348</v>
      </c>
      <c r="I6769" s="12">
        <v>44107</v>
      </c>
      <c r="J6769" s="12" t="s">
        <v>1418</v>
      </c>
      <c r="K6769" s="15">
        <v>29165490</v>
      </c>
      <c r="L6769" s="13" t="s">
        <v>14</v>
      </c>
      <c r="M6769" s="7">
        <v>0.75</v>
      </c>
      <c r="N6769" s="17"/>
    </row>
    <row r="6770" spans="1:14" ht="157.5">
      <c r="A6770" s="6">
        <v>6768</v>
      </c>
      <c r="B6770" s="8" t="s">
        <v>9436</v>
      </c>
      <c r="C6770" s="9" t="s">
        <v>9916</v>
      </c>
      <c r="D6770" s="10" t="s">
        <v>9888</v>
      </c>
      <c r="E6770" s="11" t="s">
        <v>9914</v>
      </c>
      <c r="F6770" s="6">
        <v>396405</v>
      </c>
      <c r="G6770" s="6" t="s">
        <v>9450</v>
      </c>
      <c r="H6770" s="16">
        <v>29170348</v>
      </c>
      <c r="I6770" s="12">
        <v>44107</v>
      </c>
      <c r="J6770" s="12" t="s">
        <v>1418</v>
      </c>
      <c r="K6770" s="15">
        <v>29165490</v>
      </c>
      <c r="L6770" s="13" t="s">
        <v>14</v>
      </c>
      <c r="M6770" s="7">
        <v>0.25</v>
      </c>
      <c r="N6770" s="17"/>
    </row>
    <row r="6771" spans="1:14" ht="94.5">
      <c r="A6771" s="6">
        <v>6769</v>
      </c>
      <c r="B6771" s="8" t="s">
        <v>9436</v>
      </c>
      <c r="C6771" s="9" t="s">
        <v>9912</v>
      </c>
      <c r="D6771" s="10" t="s">
        <v>9913</v>
      </c>
      <c r="E6771" s="11" t="s">
        <v>9917</v>
      </c>
      <c r="F6771" s="6">
        <v>147875</v>
      </c>
      <c r="G6771" s="6" t="s">
        <v>9450</v>
      </c>
      <c r="H6771" s="16">
        <v>43100002</v>
      </c>
      <c r="I6771" s="12">
        <v>43438</v>
      </c>
      <c r="J6771" s="12" t="s">
        <v>8652</v>
      </c>
      <c r="K6771" s="15">
        <v>30408100</v>
      </c>
      <c r="L6771" s="13" t="s">
        <v>14</v>
      </c>
      <c r="M6771" s="7">
        <v>1</v>
      </c>
      <c r="N6771" s="17"/>
    </row>
    <row r="6772" spans="1:14" ht="94.5">
      <c r="A6772" s="6">
        <v>6770</v>
      </c>
      <c r="B6772" s="8" t="s">
        <v>9436</v>
      </c>
      <c r="C6772" s="9" t="s">
        <v>9915</v>
      </c>
      <c r="D6772" s="10" t="s">
        <v>1600</v>
      </c>
      <c r="E6772" s="11" t="s">
        <v>9917</v>
      </c>
      <c r="F6772" s="6">
        <v>147875</v>
      </c>
      <c r="G6772" s="6" t="s">
        <v>9450</v>
      </c>
      <c r="H6772" s="16">
        <v>43100002</v>
      </c>
      <c r="I6772" s="12">
        <v>43438</v>
      </c>
      <c r="J6772" s="12" t="s">
        <v>8652</v>
      </c>
      <c r="K6772" s="15">
        <v>30408100</v>
      </c>
      <c r="L6772" s="13" t="s">
        <v>14</v>
      </c>
      <c r="M6772" s="7">
        <v>0.75</v>
      </c>
      <c r="N6772" s="17"/>
    </row>
    <row r="6773" spans="1:14" ht="94.5">
      <c r="A6773" s="6">
        <v>6771</v>
      </c>
      <c r="B6773" s="8" t="s">
        <v>9436</v>
      </c>
      <c r="C6773" s="9" t="s">
        <v>9916</v>
      </c>
      <c r="D6773" s="10" t="s">
        <v>9888</v>
      </c>
      <c r="E6773" s="11" t="s">
        <v>9917</v>
      </c>
      <c r="F6773" s="6">
        <v>147875</v>
      </c>
      <c r="G6773" s="6" t="s">
        <v>9450</v>
      </c>
      <c r="H6773" s="16">
        <v>43100002</v>
      </c>
      <c r="I6773" s="12">
        <v>43438</v>
      </c>
      <c r="J6773" s="12" t="s">
        <v>8652</v>
      </c>
      <c r="K6773" s="15">
        <v>30408100</v>
      </c>
      <c r="L6773" s="13" t="s">
        <v>14</v>
      </c>
      <c r="M6773" s="7">
        <v>0.25</v>
      </c>
      <c r="N6773" s="17"/>
    </row>
    <row r="6774" spans="1:14" ht="126">
      <c r="A6774" s="6">
        <v>6772</v>
      </c>
      <c r="B6774" s="8" t="s">
        <v>9436</v>
      </c>
      <c r="C6774" s="9" t="s">
        <v>9918</v>
      </c>
      <c r="D6774" s="10" t="s">
        <v>9919</v>
      </c>
      <c r="E6774" s="11" t="s">
        <v>9920</v>
      </c>
      <c r="F6774" s="6">
        <v>416063</v>
      </c>
      <c r="G6774" s="6" t="s">
        <v>9450</v>
      </c>
      <c r="H6774" s="16">
        <v>6538174</v>
      </c>
      <c r="I6774" s="12" t="s">
        <v>9921</v>
      </c>
      <c r="J6774" s="12" t="s">
        <v>9922</v>
      </c>
      <c r="K6774" s="15">
        <v>0</v>
      </c>
      <c r="L6774" s="13" t="s">
        <v>15</v>
      </c>
      <c r="M6774" s="7">
        <v>1</v>
      </c>
      <c r="N6774" s="17"/>
    </row>
    <row r="6775" spans="1:14" ht="47.25">
      <c r="A6775" s="6">
        <v>6773</v>
      </c>
      <c r="B6775" s="8" t="s">
        <v>9436</v>
      </c>
      <c r="C6775" s="9" t="s">
        <v>9923</v>
      </c>
      <c r="D6775" s="10" t="s">
        <v>9924</v>
      </c>
      <c r="E6775" s="11" t="s">
        <v>9925</v>
      </c>
      <c r="F6775" s="6">
        <v>257529</v>
      </c>
      <c r="G6775" s="6" t="s">
        <v>7709</v>
      </c>
      <c r="H6775" s="16">
        <v>3477000</v>
      </c>
      <c r="I6775" s="12" t="s">
        <v>9926</v>
      </c>
      <c r="J6775" s="12" t="s">
        <v>1505</v>
      </c>
      <c r="K6775" s="15">
        <v>2205300</v>
      </c>
      <c r="L6775" s="13" t="s">
        <v>15</v>
      </c>
      <c r="M6775" s="7">
        <v>1</v>
      </c>
      <c r="N6775" s="17"/>
    </row>
    <row r="6776" spans="1:14" ht="63">
      <c r="A6776" s="6">
        <v>6774</v>
      </c>
      <c r="B6776" s="8" t="s">
        <v>15733</v>
      </c>
      <c r="C6776" s="9" t="s">
        <v>15734</v>
      </c>
      <c r="D6776" s="10" t="s">
        <v>15735</v>
      </c>
      <c r="E6776" s="11" t="s">
        <v>15736</v>
      </c>
      <c r="F6776" s="6">
        <v>53771</v>
      </c>
      <c r="G6776" s="6" t="s">
        <v>3787</v>
      </c>
      <c r="H6776" s="16">
        <v>40907975</v>
      </c>
      <c r="I6776" s="12">
        <v>42562</v>
      </c>
      <c r="J6776" s="12">
        <v>43039</v>
      </c>
      <c r="K6776" s="15">
        <v>0</v>
      </c>
      <c r="L6776" s="13" t="s">
        <v>15</v>
      </c>
      <c r="M6776" s="7">
        <v>1</v>
      </c>
      <c r="N6776" s="17"/>
    </row>
    <row r="6777" spans="1:14" ht="63">
      <c r="A6777" s="6">
        <v>6775</v>
      </c>
      <c r="B6777" s="8" t="s">
        <v>15733</v>
      </c>
      <c r="C6777" s="9" t="s">
        <v>15737</v>
      </c>
      <c r="D6777" s="10" t="s">
        <v>28</v>
      </c>
      <c r="E6777" s="11" t="s">
        <v>15738</v>
      </c>
      <c r="F6777" s="6">
        <v>34081</v>
      </c>
      <c r="G6777" s="6" t="s">
        <v>5245</v>
      </c>
      <c r="H6777" s="16">
        <v>20431858.359999999</v>
      </c>
      <c r="I6777" s="12" t="s">
        <v>15739</v>
      </c>
      <c r="J6777" s="12" t="s">
        <v>15740</v>
      </c>
      <c r="K6777" s="15">
        <v>4572485</v>
      </c>
      <c r="L6777" s="13" t="s">
        <v>15</v>
      </c>
      <c r="M6777" s="7">
        <v>1</v>
      </c>
      <c r="N6777" s="17"/>
    </row>
    <row r="6778" spans="1:14" ht="47.25">
      <c r="A6778" s="6">
        <v>6776</v>
      </c>
      <c r="B6778" s="8" t="s">
        <v>15733</v>
      </c>
      <c r="C6778" s="9" t="s">
        <v>15741</v>
      </c>
      <c r="D6778" s="10" t="s">
        <v>13228</v>
      </c>
      <c r="E6778" s="11" t="s">
        <v>15742</v>
      </c>
      <c r="F6778" s="6">
        <v>107138</v>
      </c>
      <c r="G6778" s="6" t="s">
        <v>5245</v>
      </c>
      <c r="H6778" s="16">
        <v>7733935.4000000004</v>
      </c>
      <c r="I6778" s="12">
        <v>42978</v>
      </c>
      <c r="J6778" s="12">
        <v>43342</v>
      </c>
      <c r="K6778" s="15">
        <v>3152385</v>
      </c>
      <c r="L6778" s="13" t="s">
        <v>15</v>
      </c>
      <c r="M6778" s="7">
        <v>1</v>
      </c>
      <c r="N6778" s="17"/>
    </row>
    <row r="6779" spans="1:14" ht="47.25">
      <c r="A6779" s="6">
        <v>6777</v>
      </c>
      <c r="B6779" s="8" t="s">
        <v>15733</v>
      </c>
      <c r="C6779" s="9" t="s">
        <v>18571</v>
      </c>
      <c r="D6779" s="10" t="s">
        <v>5320</v>
      </c>
      <c r="E6779" s="11" t="s">
        <v>15743</v>
      </c>
      <c r="F6779" s="6">
        <v>315226</v>
      </c>
      <c r="G6779" s="6" t="s">
        <v>5245</v>
      </c>
      <c r="H6779" s="16">
        <v>80303789.319999993</v>
      </c>
      <c r="I6779" s="12">
        <v>43698</v>
      </c>
      <c r="J6779" s="12">
        <v>44056</v>
      </c>
      <c r="K6779" s="15">
        <v>78778180</v>
      </c>
      <c r="L6779" s="13" t="s">
        <v>14</v>
      </c>
      <c r="M6779" s="7">
        <v>1</v>
      </c>
      <c r="N6779" s="17"/>
    </row>
    <row r="6780" spans="1:14" ht="63">
      <c r="A6780" s="6">
        <v>6778</v>
      </c>
      <c r="B6780" s="8" t="s">
        <v>15733</v>
      </c>
      <c r="C6780" s="9" t="s">
        <v>15744</v>
      </c>
      <c r="D6780" s="10" t="s">
        <v>5320</v>
      </c>
      <c r="E6780" s="11" t="s">
        <v>15743</v>
      </c>
      <c r="F6780" s="6">
        <v>315226</v>
      </c>
      <c r="G6780" s="6" t="s">
        <v>5245</v>
      </c>
      <c r="H6780" s="16">
        <v>80303789.319999993</v>
      </c>
      <c r="I6780" s="12">
        <v>43698</v>
      </c>
      <c r="J6780" s="12">
        <v>44056</v>
      </c>
      <c r="K6780" s="15">
        <v>40023872</v>
      </c>
      <c r="L6780" s="13" t="s">
        <v>14</v>
      </c>
      <c r="M6780" s="7">
        <v>0.51</v>
      </c>
      <c r="N6780" s="17"/>
    </row>
    <row r="6781" spans="1:14" ht="78.75">
      <c r="A6781" s="6">
        <v>6779</v>
      </c>
      <c r="B6781" s="8" t="s">
        <v>15733</v>
      </c>
      <c r="C6781" s="9" t="s">
        <v>15745</v>
      </c>
      <c r="D6781" s="10" t="s">
        <v>5320</v>
      </c>
      <c r="E6781" s="11" t="s">
        <v>15743</v>
      </c>
      <c r="F6781" s="6">
        <v>315226</v>
      </c>
      <c r="G6781" s="6" t="s">
        <v>5245</v>
      </c>
      <c r="H6781" s="16">
        <v>80303789.319999993</v>
      </c>
      <c r="I6781" s="12">
        <v>43698</v>
      </c>
      <c r="J6781" s="12">
        <v>44056</v>
      </c>
      <c r="K6781" s="15">
        <v>38454300</v>
      </c>
      <c r="L6781" s="13" t="s">
        <v>14</v>
      </c>
      <c r="M6781" s="7">
        <v>0.49</v>
      </c>
      <c r="N6781" s="17"/>
    </row>
    <row r="6782" spans="1:14" ht="63">
      <c r="A6782" s="6">
        <v>6780</v>
      </c>
      <c r="B6782" s="8" t="s">
        <v>15733</v>
      </c>
      <c r="C6782" s="9" t="s">
        <v>4270</v>
      </c>
      <c r="D6782" s="10" t="s">
        <v>623</v>
      </c>
      <c r="E6782" s="11" t="s">
        <v>15746</v>
      </c>
      <c r="F6782" s="6">
        <v>467239</v>
      </c>
      <c r="G6782" s="6" t="s">
        <v>15747</v>
      </c>
      <c r="H6782" s="16">
        <v>12035980.800000001</v>
      </c>
      <c r="I6782" s="12" t="s">
        <v>9456</v>
      </c>
      <c r="J6782" s="12" t="s">
        <v>1241</v>
      </c>
      <c r="K6782" s="15">
        <v>0</v>
      </c>
      <c r="L6782" s="13" t="s">
        <v>15</v>
      </c>
      <c r="M6782" s="7">
        <v>1</v>
      </c>
      <c r="N6782" s="17"/>
    </row>
    <row r="6783" spans="1:14" ht="47.25">
      <c r="A6783" s="6">
        <v>6781</v>
      </c>
      <c r="B6783" s="8" t="s">
        <v>15733</v>
      </c>
      <c r="C6783" s="9" t="s">
        <v>4270</v>
      </c>
      <c r="D6783" s="10" t="s">
        <v>623</v>
      </c>
      <c r="E6783" s="11" t="s">
        <v>15748</v>
      </c>
      <c r="F6783" s="6">
        <v>467240</v>
      </c>
      <c r="G6783" s="6" t="s">
        <v>15747</v>
      </c>
      <c r="H6783" s="16">
        <v>13784748.300000001</v>
      </c>
      <c r="I6783" s="12" t="s">
        <v>2613</v>
      </c>
      <c r="J6783" s="12" t="s">
        <v>15749</v>
      </c>
      <c r="K6783" s="15">
        <v>0</v>
      </c>
      <c r="L6783" s="13" t="s">
        <v>15</v>
      </c>
      <c r="M6783" s="7">
        <v>1</v>
      </c>
      <c r="N6783" s="17"/>
    </row>
    <row r="6784" spans="1:14" ht="47.25">
      <c r="A6784" s="6">
        <v>6782</v>
      </c>
      <c r="B6784" s="8" t="s">
        <v>15733</v>
      </c>
      <c r="C6784" s="9" t="s">
        <v>4270</v>
      </c>
      <c r="D6784" s="10" t="s">
        <v>623</v>
      </c>
      <c r="E6784" s="11" t="s">
        <v>15750</v>
      </c>
      <c r="F6784" s="6">
        <v>467238</v>
      </c>
      <c r="G6784" s="6" t="s">
        <v>15747</v>
      </c>
      <c r="H6784" s="16">
        <v>20000177.100000001</v>
      </c>
      <c r="I6784" s="12" t="s">
        <v>15751</v>
      </c>
      <c r="J6784" s="12" t="s">
        <v>15752</v>
      </c>
      <c r="K6784" s="15">
        <v>0</v>
      </c>
      <c r="L6784" s="13" t="s">
        <v>15</v>
      </c>
      <c r="M6784" s="7">
        <v>1</v>
      </c>
      <c r="N6784" s="17"/>
    </row>
    <row r="6785" spans="1:14" ht="157.5">
      <c r="A6785" s="6">
        <v>6783</v>
      </c>
      <c r="B6785" s="8" t="s">
        <v>15733</v>
      </c>
      <c r="C6785" s="9" t="s">
        <v>15753</v>
      </c>
      <c r="D6785" s="10" t="s">
        <v>15754</v>
      </c>
      <c r="E6785" s="11" t="s">
        <v>15755</v>
      </c>
      <c r="F6785" s="6">
        <v>113252</v>
      </c>
      <c r="G6785" s="6" t="s">
        <v>5807</v>
      </c>
      <c r="H6785" s="16">
        <v>38115356.399999999</v>
      </c>
      <c r="I6785" s="12">
        <v>43030</v>
      </c>
      <c r="J6785" s="12">
        <v>43405</v>
      </c>
      <c r="K6785" s="15">
        <v>7237500</v>
      </c>
      <c r="L6785" s="13" t="s">
        <v>14</v>
      </c>
      <c r="M6785" s="7">
        <v>1</v>
      </c>
      <c r="N6785" s="17"/>
    </row>
    <row r="6786" spans="1:14" ht="157.5">
      <c r="A6786" s="6">
        <v>6784</v>
      </c>
      <c r="B6786" s="8" t="s">
        <v>15733</v>
      </c>
      <c r="C6786" s="9" t="s">
        <v>15756</v>
      </c>
      <c r="D6786" s="10" t="s">
        <v>15754</v>
      </c>
      <c r="E6786" s="11" t="s">
        <v>15755</v>
      </c>
      <c r="F6786" s="6">
        <v>113252</v>
      </c>
      <c r="G6786" s="6" t="s">
        <v>5807</v>
      </c>
      <c r="H6786" s="16">
        <v>38115356.399999999</v>
      </c>
      <c r="I6786" s="12">
        <v>43030</v>
      </c>
      <c r="J6786" s="12">
        <v>43405</v>
      </c>
      <c r="K6786" s="15">
        <v>7237500</v>
      </c>
      <c r="L6786" s="13" t="s">
        <v>14</v>
      </c>
      <c r="M6786" s="7">
        <v>0.51</v>
      </c>
      <c r="N6786" s="17"/>
    </row>
    <row r="6787" spans="1:14" ht="157.5">
      <c r="A6787" s="6">
        <v>6785</v>
      </c>
      <c r="B6787" s="8" t="s">
        <v>15733</v>
      </c>
      <c r="C6787" s="9" t="s">
        <v>15757</v>
      </c>
      <c r="D6787" s="10"/>
      <c r="E6787" s="11" t="s">
        <v>15755</v>
      </c>
      <c r="F6787" s="6">
        <v>113252</v>
      </c>
      <c r="G6787" s="6" t="s">
        <v>5807</v>
      </c>
      <c r="H6787" s="16">
        <v>38115356.399999999</v>
      </c>
      <c r="I6787" s="12">
        <v>43031</v>
      </c>
      <c r="J6787" s="12">
        <v>43406</v>
      </c>
      <c r="K6787" s="15">
        <v>16887500</v>
      </c>
      <c r="L6787" s="13" t="s">
        <v>14</v>
      </c>
      <c r="M6787" s="7">
        <v>0.49</v>
      </c>
      <c r="N6787" s="17"/>
    </row>
    <row r="6788" spans="1:14" ht="59.25">
      <c r="A6788" s="6">
        <v>6786</v>
      </c>
      <c r="B6788" s="8" t="s">
        <v>15733</v>
      </c>
      <c r="C6788" s="9" t="s">
        <v>15758</v>
      </c>
      <c r="D6788" s="10" t="s">
        <v>13136</v>
      </c>
      <c r="E6788" s="11" t="s">
        <v>15759</v>
      </c>
      <c r="F6788" s="6">
        <v>278257</v>
      </c>
      <c r="G6788" s="6" t="s">
        <v>5807</v>
      </c>
      <c r="H6788" s="16">
        <v>20071401.100000001</v>
      </c>
      <c r="I6788" s="12">
        <v>43532</v>
      </c>
      <c r="J6788" s="12">
        <v>43897</v>
      </c>
      <c r="K6788" s="15">
        <v>12088917</v>
      </c>
      <c r="L6788" s="13" t="s">
        <v>15</v>
      </c>
      <c r="M6788" s="7">
        <v>1</v>
      </c>
      <c r="N6788" s="17"/>
    </row>
    <row r="6789" spans="1:14" ht="59.25">
      <c r="A6789" s="6">
        <v>6787</v>
      </c>
      <c r="B6789" s="8" t="s">
        <v>15733</v>
      </c>
      <c r="C6789" s="9" t="s">
        <v>15760</v>
      </c>
      <c r="D6789" s="10" t="s">
        <v>15761</v>
      </c>
      <c r="E6789" s="11" t="s">
        <v>15762</v>
      </c>
      <c r="F6789" s="6">
        <v>226696</v>
      </c>
      <c r="G6789" s="6" t="s">
        <v>5807</v>
      </c>
      <c r="H6789" s="16">
        <v>63614996.149999999</v>
      </c>
      <c r="I6789" s="12">
        <v>43514</v>
      </c>
      <c r="J6789" s="12">
        <v>44060</v>
      </c>
      <c r="K6789" s="15">
        <v>38594836</v>
      </c>
      <c r="L6789" s="13" t="s">
        <v>14</v>
      </c>
      <c r="M6789" s="7">
        <v>0.8</v>
      </c>
      <c r="N6789" s="17"/>
    </row>
    <row r="6790" spans="1:14" ht="59.25">
      <c r="A6790" s="6">
        <v>6788</v>
      </c>
      <c r="B6790" s="8" t="s">
        <v>15733</v>
      </c>
      <c r="C6790" s="9" t="s">
        <v>15763</v>
      </c>
      <c r="D6790" s="10" t="s">
        <v>15761</v>
      </c>
      <c r="E6790" s="11" t="s">
        <v>15762</v>
      </c>
      <c r="F6790" s="6">
        <v>226696</v>
      </c>
      <c r="G6790" s="6" t="s">
        <v>5807</v>
      </c>
      <c r="H6790" s="16">
        <v>63614996.149999999</v>
      </c>
      <c r="I6790" s="12">
        <v>43515</v>
      </c>
      <c r="J6790" s="12">
        <v>44061</v>
      </c>
      <c r="K6790" s="15">
        <v>38594836</v>
      </c>
      <c r="L6790" s="13" t="s">
        <v>14</v>
      </c>
      <c r="M6790" s="7">
        <v>0.1</v>
      </c>
      <c r="N6790" s="17"/>
    </row>
    <row r="6791" spans="1:14" ht="59.25">
      <c r="A6791" s="6">
        <v>6789</v>
      </c>
      <c r="B6791" s="8" t="s">
        <v>15733</v>
      </c>
      <c r="C6791" s="9" t="s">
        <v>15764</v>
      </c>
      <c r="D6791" s="10" t="s">
        <v>15761</v>
      </c>
      <c r="E6791" s="11" t="s">
        <v>15762</v>
      </c>
      <c r="F6791" s="6">
        <v>226696</v>
      </c>
      <c r="G6791" s="6" t="s">
        <v>5807</v>
      </c>
      <c r="H6791" s="16">
        <v>63614996.149999999</v>
      </c>
      <c r="I6791" s="12">
        <v>43516</v>
      </c>
      <c r="J6791" s="12">
        <v>44062</v>
      </c>
      <c r="K6791" s="15">
        <v>38594836</v>
      </c>
      <c r="L6791" s="13" t="s">
        <v>14</v>
      </c>
      <c r="M6791" s="7">
        <v>0.1</v>
      </c>
      <c r="N6791" s="17"/>
    </row>
    <row r="6792" spans="1:14" ht="47.25">
      <c r="A6792" s="6">
        <v>6790</v>
      </c>
      <c r="B6792" s="8" t="s">
        <v>15733</v>
      </c>
      <c r="C6792" s="9" t="s">
        <v>15765</v>
      </c>
      <c r="D6792" s="10" t="s">
        <v>15766</v>
      </c>
      <c r="E6792" s="11" t="s">
        <v>15767</v>
      </c>
      <c r="F6792" s="6">
        <v>216860</v>
      </c>
      <c r="G6792" s="6" t="s">
        <v>873</v>
      </c>
      <c r="H6792" s="16">
        <v>15920100</v>
      </c>
      <c r="I6792" s="12">
        <v>43401</v>
      </c>
      <c r="J6792" s="12">
        <v>43765</v>
      </c>
      <c r="K6792" s="15">
        <v>11076787</v>
      </c>
      <c r="L6792" s="13" t="s">
        <v>15</v>
      </c>
      <c r="M6792" s="7">
        <v>1</v>
      </c>
      <c r="N6792" s="17"/>
    </row>
    <row r="6793" spans="1:14" ht="31.5">
      <c r="A6793" s="6">
        <v>6791</v>
      </c>
      <c r="B6793" s="8" t="s">
        <v>15733</v>
      </c>
      <c r="C6793" s="9" t="s">
        <v>15768</v>
      </c>
      <c r="D6793" s="10" t="s">
        <v>15769</v>
      </c>
      <c r="E6793" s="11" t="s">
        <v>15770</v>
      </c>
      <c r="F6793" s="6">
        <v>236146</v>
      </c>
      <c r="G6793" s="6" t="s">
        <v>873</v>
      </c>
      <c r="H6793" s="16">
        <v>11228050</v>
      </c>
      <c r="I6793" s="12">
        <v>43114</v>
      </c>
      <c r="J6793" s="12">
        <v>43782</v>
      </c>
      <c r="K6793" s="15">
        <v>9956381</v>
      </c>
      <c r="L6793" s="13" t="s">
        <v>15</v>
      </c>
      <c r="M6793" s="7">
        <v>1</v>
      </c>
      <c r="N6793" s="17"/>
    </row>
    <row r="6794" spans="1:14" ht="47.25">
      <c r="A6794" s="6">
        <v>6792</v>
      </c>
      <c r="B6794" s="8" t="s">
        <v>15733</v>
      </c>
      <c r="C6794" s="9" t="s">
        <v>15771</v>
      </c>
      <c r="D6794" s="10" t="s">
        <v>15772</v>
      </c>
      <c r="E6794" s="11" t="s">
        <v>15773</v>
      </c>
      <c r="F6794" s="6">
        <v>236147</v>
      </c>
      <c r="G6794" s="6" t="s">
        <v>873</v>
      </c>
      <c r="H6794" s="16">
        <v>16860600</v>
      </c>
      <c r="I6794" s="12">
        <v>43479</v>
      </c>
      <c r="J6794" s="12">
        <v>43843</v>
      </c>
      <c r="K6794" s="15">
        <v>13659954</v>
      </c>
      <c r="L6794" s="13" t="s">
        <v>15</v>
      </c>
      <c r="M6794" s="7">
        <v>1</v>
      </c>
      <c r="N6794" s="17"/>
    </row>
    <row r="6795" spans="1:14" ht="31.5">
      <c r="A6795" s="6">
        <v>6793</v>
      </c>
      <c r="B6795" s="8" t="s">
        <v>15733</v>
      </c>
      <c r="C6795" s="9" t="s">
        <v>15774</v>
      </c>
      <c r="D6795" s="10" t="s">
        <v>15775</v>
      </c>
      <c r="E6795" s="11" t="s">
        <v>15776</v>
      </c>
      <c r="F6795" s="6">
        <v>254828</v>
      </c>
      <c r="G6795" s="6" t="s">
        <v>873</v>
      </c>
      <c r="H6795" s="16">
        <v>11275550</v>
      </c>
      <c r="I6795" s="12">
        <v>43534</v>
      </c>
      <c r="J6795" s="12">
        <v>43899</v>
      </c>
      <c r="K6795" s="15">
        <v>3237714</v>
      </c>
      <c r="L6795" s="13" t="s">
        <v>15</v>
      </c>
      <c r="M6795" s="7">
        <v>1</v>
      </c>
      <c r="N6795" s="17"/>
    </row>
    <row r="6796" spans="1:14" ht="31.5">
      <c r="A6796" s="6">
        <v>6794</v>
      </c>
      <c r="B6796" s="8" t="s">
        <v>15733</v>
      </c>
      <c r="C6796" s="9" t="s">
        <v>15777</v>
      </c>
      <c r="D6796" s="10" t="s">
        <v>15778</v>
      </c>
      <c r="E6796" s="11" t="s">
        <v>15779</v>
      </c>
      <c r="F6796" s="6">
        <v>362073</v>
      </c>
      <c r="G6796" s="6" t="s">
        <v>873</v>
      </c>
      <c r="H6796" s="16">
        <v>5179400</v>
      </c>
      <c r="I6796" s="12">
        <v>43511</v>
      </c>
      <c r="J6796" s="12">
        <v>44120</v>
      </c>
      <c r="K6796" s="15">
        <v>0</v>
      </c>
      <c r="L6796" s="13" t="s">
        <v>15</v>
      </c>
      <c r="M6796" s="7">
        <v>1</v>
      </c>
      <c r="N6796" s="17"/>
    </row>
    <row r="6797" spans="1:14" ht="31.5">
      <c r="A6797" s="6">
        <v>6795</v>
      </c>
      <c r="B6797" s="8" t="s">
        <v>15733</v>
      </c>
      <c r="C6797" s="9" t="s">
        <v>15780</v>
      </c>
      <c r="D6797" s="10" t="s">
        <v>15781</v>
      </c>
      <c r="E6797" s="11" t="s">
        <v>15782</v>
      </c>
      <c r="F6797" s="6">
        <v>386117</v>
      </c>
      <c r="G6797" s="6" t="s">
        <v>873</v>
      </c>
      <c r="H6797" s="16">
        <v>6621500</v>
      </c>
      <c r="I6797" s="12">
        <v>43850</v>
      </c>
      <c r="J6797" s="12">
        <v>44163</v>
      </c>
      <c r="K6797" s="15">
        <v>0</v>
      </c>
      <c r="L6797" s="13" t="s">
        <v>15</v>
      </c>
      <c r="M6797" s="7">
        <v>1</v>
      </c>
      <c r="N6797" s="17"/>
    </row>
    <row r="6798" spans="1:14" ht="31.5">
      <c r="A6798" s="6">
        <v>6796</v>
      </c>
      <c r="B6798" s="8" t="s">
        <v>15733</v>
      </c>
      <c r="C6798" s="9" t="s">
        <v>15783</v>
      </c>
      <c r="D6798" s="10" t="s">
        <v>15784</v>
      </c>
      <c r="E6798" s="11" t="s">
        <v>15785</v>
      </c>
      <c r="F6798" s="6">
        <v>386118</v>
      </c>
      <c r="G6798" s="6" t="s">
        <v>873</v>
      </c>
      <c r="H6798" s="16">
        <v>6512250</v>
      </c>
      <c r="I6798" s="12">
        <v>43850</v>
      </c>
      <c r="J6798" s="12">
        <v>44163</v>
      </c>
      <c r="K6798" s="15">
        <v>0</v>
      </c>
      <c r="L6798" s="13" t="s">
        <v>15</v>
      </c>
      <c r="M6798" s="7">
        <v>1</v>
      </c>
      <c r="N6798" s="17"/>
    </row>
    <row r="6799" spans="1:14" ht="94.5">
      <c r="A6799" s="6">
        <v>6797</v>
      </c>
      <c r="B6799" s="8" t="s">
        <v>15733</v>
      </c>
      <c r="C6799" s="9" t="s">
        <v>15786</v>
      </c>
      <c r="D6799" s="10" t="s">
        <v>15787</v>
      </c>
      <c r="E6799" s="11" t="s">
        <v>15788</v>
      </c>
      <c r="F6799" s="6">
        <v>376590</v>
      </c>
      <c r="G6799" s="6" t="s">
        <v>873</v>
      </c>
      <c r="H6799" s="16">
        <v>5699620</v>
      </c>
      <c r="I6799" s="12">
        <v>43842</v>
      </c>
      <c r="J6799" s="12">
        <v>43970</v>
      </c>
      <c r="K6799" s="15">
        <v>3861026</v>
      </c>
      <c r="L6799" s="13" t="s">
        <v>15</v>
      </c>
      <c r="M6799" s="7">
        <v>1</v>
      </c>
      <c r="N6799" s="17"/>
    </row>
    <row r="6800" spans="1:14" ht="94.5">
      <c r="A6800" s="6">
        <v>6798</v>
      </c>
      <c r="B6800" s="8" t="s">
        <v>15733</v>
      </c>
      <c r="C6800" s="9" t="s">
        <v>15789</v>
      </c>
      <c r="D6800" s="10" t="s">
        <v>15790</v>
      </c>
      <c r="E6800" s="11" t="s">
        <v>15791</v>
      </c>
      <c r="F6800" s="6">
        <v>171757</v>
      </c>
      <c r="G6800" s="6" t="s">
        <v>1611</v>
      </c>
      <c r="H6800" s="16">
        <v>55290132.520999998</v>
      </c>
      <c r="I6800" s="12">
        <v>43317</v>
      </c>
      <c r="J6800" s="12">
        <v>44233</v>
      </c>
      <c r="K6800" s="15">
        <v>19500000</v>
      </c>
      <c r="L6800" s="13" t="s">
        <v>14</v>
      </c>
      <c r="M6800" s="7">
        <v>1</v>
      </c>
      <c r="N6800" s="17"/>
    </row>
    <row r="6801" spans="1:14" ht="94.5">
      <c r="A6801" s="6">
        <v>6799</v>
      </c>
      <c r="B6801" s="8" t="s">
        <v>15733</v>
      </c>
      <c r="C6801" s="9" t="s">
        <v>15789</v>
      </c>
      <c r="D6801" s="10" t="s">
        <v>15790</v>
      </c>
      <c r="E6801" s="11" t="s">
        <v>15791</v>
      </c>
      <c r="F6801" s="6">
        <v>171757</v>
      </c>
      <c r="G6801" s="6" t="s">
        <v>1611</v>
      </c>
      <c r="H6801" s="16">
        <v>55290132.520999998</v>
      </c>
      <c r="I6801" s="12">
        <v>43317</v>
      </c>
      <c r="J6801" s="12">
        <v>43865</v>
      </c>
      <c r="K6801" s="15">
        <v>0</v>
      </c>
      <c r="L6801" s="13" t="s">
        <v>14</v>
      </c>
      <c r="M6801" s="7">
        <v>0.51</v>
      </c>
      <c r="N6801" s="17"/>
    </row>
    <row r="6802" spans="1:14" ht="94.5">
      <c r="A6802" s="6">
        <v>6800</v>
      </c>
      <c r="B6802" s="8" t="s">
        <v>15733</v>
      </c>
      <c r="C6802" s="9" t="s">
        <v>15792</v>
      </c>
      <c r="D6802" s="10" t="s">
        <v>15790</v>
      </c>
      <c r="E6802" s="11" t="s">
        <v>15791</v>
      </c>
      <c r="F6802" s="6">
        <v>171758</v>
      </c>
      <c r="G6802" s="6" t="s">
        <v>1611</v>
      </c>
      <c r="H6802" s="16">
        <v>55290133.520999998</v>
      </c>
      <c r="I6802" s="12">
        <v>43317</v>
      </c>
      <c r="J6802" s="12">
        <v>43865</v>
      </c>
      <c r="K6802" s="15">
        <v>0</v>
      </c>
      <c r="L6802" s="13" t="s">
        <v>14</v>
      </c>
      <c r="M6802" s="7">
        <v>0.49</v>
      </c>
      <c r="N6802" s="17"/>
    </row>
    <row r="6803" spans="1:14" ht="47.25">
      <c r="A6803" s="6">
        <v>6801</v>
      </c>
      <c r="B6803" s="8" t="s">
        <v>15733</v>
      </c>
      <c r="C6803" s="9" t="s">
        <v>15793</v>
      </c>
      <c r="D6803" s="10" t="s">
        <v>15794</v>
      </c>
      <c r="E6803" s="11" t="s">
        <v>15795</v>
      </c>
      <c r="F6803" s="6">
        <v>476690</v>
      </c>
      <c r="G6803" s="6" t="s">
        <v>1109</v>
      </c>
      <c r="H6803" s="16">
        <v>401194.5</v>
      </c>
      <c r="I6803" s="12" t="s">
        <v>2553</v>
      </c>
      <c r="J6803" s="12" t="s">
        <v>15796</v>
      </c>
      <c r="K6803" s="15">
        <v>401194</v>
      </c>
      <c r="L6803" s="13" t="s">
        <v>15</v>
      </c>
      <c r="M6803" s="7">
        <v>1</v>
      </c>
      <c r="N6803" s="17"/>
    </row>
    <row r="6804" spans="1:14" ht="47.25">
      <c r="A6804" s="6">
        <v>6802</v>
      </c>
      <c r="B6804" s="8" t="s">
        <v>15733</v>
      </c>
      <c r="C6804" s="9" t="s">
        <v>15797</v>
      </c>
      <c r="D6804" s="10" t="s">
        <v>15798</v>
      </c>
      <c r="E6804" s="11" t="s">
        <v>15799</v>
      </c>
      <c r="F6804" s="6">
        <v>476691</v>
      </c>
      <c r="G6804" s="6" t="s">
        <v>1109</v>
      </c>
      <c r="H6804" s="16">
        <v>389020.25</v>
      </c>
      <c r="I6804" s="12" t="s">
        <v>15800</v>
      </c>
      <c r="J6804" s="12" t="s">
        <v>15796</v>
      </c>
      <c r="K6804" s="15">
        <v>38639</v>
      </c>
      <c r="L6804" s="13" t="s">
        <v>15</v>
      </c>
      <c r="M6804" s="7">
        <v>1</v>
      </c>
      <c r="N6804" s="17"/>
    </row>
    <row r="6805" spans="1:14" ht="31.5">
      <c r="A6805" s="6">
        <v>6803</v>
      </c>
      <c r="B6805" s="8" t="s">
        <v>15733</v>
      </c>
      <c r="C6805" s="9" t="s">
        <v>15801</v>
      </c>
      <c r="D6805" s="10" t="s">
        <v>6517</v>
      </c>
      <c r="E6805" s="11" t="s">
        <v>15802</v>
      </c>
      <c r="F6805" s="6">
        <v>414168</v>
      </c>
      <c r="G6805" s="6" t="s">
        <v>706</v>
      </c>
      <c r="H6805" s="16">
        <v>49981458.399999999</v>
      </c>
      <c r="I6805" s="12">
        <v>44018</v>
      </c>
      <c r="J6805" s="12">
        <v>44378</v>
      </c>
      <c r="K6805" s="15">
        <v>0</v>
      </c>
      <c r="L6805" s="13" t="s">
        <v>15</v>
      </c>
      <c r="M6805" s="7">
        <v>1</v>
      </c>
      <c r="N6805" s="17"/>
    </row>
    <row r="6806" spans="1:14" ht="31.5">
      <c r="A6806" s="6">
        <v>6804</v>
      </c>
      <c r="B6806" s="8" t="s">
        <v>15733</v>
      </c>
      <c r="C6806" s="9" t="s">
        <v>15801</v>
      </c>
      <c r="D6806" s="10" t="s">
        <v>6517</v>
      </c>
      <c r="E6806" s="11" t="s">
        <v>15802</v>
      </c>
      <c r="F6806" s="6">
        <v>414169</v>
      </c>
      <c r="G6806" s="6" t="s">
        <v>706</v>
      </c>
      <c r="H6806" s="16">
        <v>53191872.82</v>
      </c>
      <c r="I6806" s="12">
        <v>44018</v>
      </c>
      <c r="J6806" s="12">
        <v>44378</v>
      </c>
      <c r="K6806" s="15">
        <v>0</v>
      </c>
      <c r="L6806" s="13" t="s">
        <v>15</v>
      </c>
      <c r="M6806" s="7">
        <v>1</v>
      </c>
      <c r="N6806" s="17"/>
    </row>
    <row r="6807" spans="1:14" ht="31.5">
      <c r="A6807" s="6">
        <v>6805</v>
      </c>
      <c r="B6807" s="8" t="s">
        <v>15733</v>
      </c>
      <c r="C6807" s="9" t="s">
        <v>15803</v>
      </c>
      <c r="D6807" s="10" t="s">
        <v>15804</v>
      </c>
      <c r="E6807" s="11" t="s">
        <v>15805</v>
      </c>
      <c r="F6807" s="6">
        <v>427443</v>
      </c>
      <c r="G6807" s="6" t="s">
        <v>706</v>
      </c>
      <c r="H6807" s="16">
        <v>13240872.949999999</v>
      </c>
      <c r="I6807" s="12">
        <v>43803</v>
      </c>
      <c r="J6807" s="12">
        <v>44173</v>
      </c>
      <c r="K6807" s="15">
        <v>12171782</v>
      </c>
      <c r="L6807" s="13" t="s">
        <v>15</v>
      </c>
      <c r="M6807" s="7">
        <v>1</v>
      </c>
      <c r="N6807" s="17"/>
    </row>
    <row r="6808" spans="1:14" ht="47.25">
      <c r="A6808" s="6">
        <v>6806</v>
      </c>
      <c r="B6808" s="8" t="s">
        <v>15733</v>
      </c>
      <c r="C6808" s="9" t="s">
        <v>15806</v>
      </c>
      <c r="D6808" s="10" t="s">
        <v>15807</v>
      </c>
      <c r="E6808" s="11" t="s">
        <v>15808</v>
      </c>
      <c r="F6808" s="6">
        <v>366024</v>
      </c>
      <c r="G6808" s="6" t="s">
        <v>706</v>
      </c>
      <c r="H6808" s="16">
        <v>20848950.489999998</v>
      </c>
      <c r="I6808" s="12">
        <v>43849</v>
      </c>
      <c r="J6808" s="12">
        <v>44214</v>
      </c>
      <c r="K6808" s="15">
        <v>14674220</v>
      </c>
      <c r="L6808" s="13" t="s">
        <v>14</v>
      </c>
      <c r="M6808" s="7">
        <v>1</v>
      </c>
      <c r="N6808" s="17"/>
    </row>
    <row r="6809" spans="1:14" ht="47.25">
      <c r="A6809" s="6">
        <v>6807</v>
      </c>
      <c r="B6809" s="8" t="s">
        <v>15733</v>
      </c>
      <c r="C6809" s="9" t="s">
        <v>15806</v>
      </c>
      <c r="D6809" s="10" t="s">
        <v>15807</v>
      </c>
      <c r="E6809" s="11" t="s">
        <v>15808</v>
      </c>
      <c r="F6809" s="6">
        <v>366024</v>
      </c>
      <c r="G6809" s="6" t="s">
        <v>706</v>
      </c>
      <c r="H6809" s="16">
        <v>20848950.489999998</v>
      </c>
      <c r="I6809" s="12">
        <v>43849</v>
      </c>
      <c r="J6809" s="12">
        <v>44214</v>
      </c>
      <c r="K6809" s="15">
        <v>8804532</v>
      </c>
      <c r="L6809" s="13" t="s">
        <v>14</v>
      </c>
      <c r="M6809" s="7">
        <v>0.6</v>
      </c>
      <c r="N6809" s="17"/>
    </row>
    <row r="6810" spans="1:14" ht="47.25">
      <c r="A6810" s="6">
        <v>6808</v>
      </c>
      <c r="B6810" s="8" t="s">
        <v>15733</v>
      </c>
      <c r="C6810" s="9" t="s">
        <v>15809</v>
      </c>
      <c r="D6810" s="10" t="s">
        <v>15807</v>
      </c>
      <c r="E6810" s="11" t="s">
        <v>15808</v>
      </c>
      <c r="F6810" s="6">
        <v>366024</v>
      </c>
      <c r="G6810" s="6" t="s">
        <v>706</v>
      </c>
      <c r="H6810" s="16">
        <v>20848950.489999998</v>
      </c>
      <c r="I6810" s="12">
        <v>43850</v>
      </c>
      <c r="J6810" s="12">
        <v>44215</v>
      </c>
      <c r="K6810" s="15">
        <v>5969632</v>
      </c>
      <c r="L6810" s="13" t="s">
        <v>14</v>
      </c>
      <c r="M6810" s="7">
        <v>0.4</v>
      </c>
      <c r="N6810" s="17"/>
    </row>
    <row r="6811" spans="1:14" ht="47.25">
      <c r="A6811" s="6">
        <v>6809</v>
      </c>
      <c r="B6811" s="8" t="s">
        <v>15733</v>
      </c>
      <c r="C6811" s="9" t="s">
        <v>15810</v>
      </c>
      <c r="D6811" s="10" t="s">
        <v>15811</v>
      </c>
      <c r="E6811" s="11" t="s">
        <v>15812</v>
      </c>
      <c r="F6811" s="6">
        <v>376591</v>
      </c>
      <c r="G6811" s="6" t="s">
        <v>706</v>
      </c>
      <c r="H6811" s="16">
        <v>27279278.390000001</v>
      </c>
      <c r="I6811" s="12">
        <v>43878</v>
      </c>
      <c r="J6811" s="12">
        <v>44424</v>
      </c>
      <c r="K6811" s="15">
        <v>0</v>
      </c>
      <c r="L6811" s="13" t="s">
        <v>14</v>
      </c>
      <c r="M6811" s="7">
        <v>1</v>
      </c>
      <c r="N6811" s="17"/>
    </row>
    <row r="6812" spans="1:14" ht="47.25">
      <c r="A6812" s="6">
        <v>6810</v>
      </c>
      <c r="B6812" s="8" t="s">
        <v>15733</v>
      </c>
      <c r="C6812" s="9" t="s">
        <v>15810</v>
      </c>
      <c r="D6812" s="10" t="s">
        <v>15811</v>
      </c>
      <c r="E6812" s="11" t="s">
        <v>15812</v>
      </c>
      <c r="F6812" s="6">
        <v>376591</v>
      </c>
      <c r="G6812" s="6" t="s">
        <v>706</v>
      </c>
      <c r="H6812" s="16">
        <v>27279278.390000001</v>
      </c>
      <c r="I6812" s="12">
        <v>43878</v>
      </c>
      <c r="J6812" s="12">
        <v>44424</v>
      </c>
      <c r="K6812" s="15">
        <v>0</v>
      </c>
      <c r="L6812" s="13" t="s">
        <v>14</v>
      </c>
      <c r="M6812" s="7">
        <v>0.5</v>
      </c>
      <c r="N6812" s="17"/>
    </row>
    <row r="6813" spans="1:14" ht="31.5">
      <c r="A6813" s="6">
        <v>6811</v>
      </c>
      <c r="B6813" s="8" t="s">
        <v>15733</v>
      </c>
      <c r="C6813" s="9" t="s">
        <v>15813</v>
      </c>
      <c r="D6813" s="10" t="s">
        <v>15811</v>
      </c>
      <c r="E6813" s="11" t="s">
        <v>15812</v>
      </c>
      <c r="F6813" s="6">
        <v>376591</v>
      </c>
      <c r="G6813" s="6" t="s">
        <v>706</v>
      </c>
      <c r="H6813" s="16">
        <v>27279278.390000001</v>
      </c>
      <c r="I6813" s="12">
        <v>43879</v>
      </c>
      <c r="J6813" s="12">
        <v>44425</v>
      </c>
      <c r="K6813" s="15">
        <v>0</v>
      </c>
      <c r="L6813" s="13" t="s">
        <v>14</v>
      </c>
      <c r="M6813" s="7">
        <v>0.25</v>
      </c>
      <c r="N6813" s="17"/>
    </row>
    <row r="6814" spans="1:14" ht="31.5">
      <c r="A6814" s="6">
        <v>6812</v>
      </c>
      <c r="B6814" s="8" t="s">
        <v>15733</v>
      </c>
      <c r="C6814" s="9" t="s">
        <v>15814</v>
      </c>
      <c r="D6814" s="10" t="s">
        <v>15811</v>
      </c>
      <c r="E6814" s="11" t="s">
        <v>15812</v>
      </c>
      <c r="F6814" s="6">
        <v>376591</v>
      </c>
      <c r="G6814" s="6" t="s">
        <v>706</v>
      </c>
      <c r="H6814" s="16">
        <v>27279278.390000001</v>
      </c>
      <c r="I6814" s="12">
        <v>43880</v>
      </c>
      <c r="J6814" s="12">
        <v>44426</v>
      </c>
      <c r="K6814" s="15">
        <v>0</v>
      </c>
      <c r="L6814" s="13" t="s">
        <v>14</v>
      </c>
      <c r="M6814" s="7">
        <v>0.25</v>
      </c>
      <c r="N6814" s="17"/>
    </row>
    <row r="6815" spans="1:14" ht="47.25">
      <c r="A6815" s="6">
        <v>6813</v>
      </c>
      <c r="B6815" s="8" t="s">
        <v>15733</v>
      </c>
      <c r="C6815" s="9" t="s">
        <v>15815</v>
      </c>
      <c r="D6815" s="10" t="s">
        <v>15816</v>
      </c>
      <c r="E6815" s="11" t="s">
        <v>15817</v>
      </c>
      <c r="F6815" s="6">
        <v>414167</v>
      </c>
      <c r="G6815" s="6" t="s">
        <v>706</v>
      </c>
      <c r="H6815" s="16">
        <v>1992349.5</v>
      </c>
      <c r="I6815" s="12">
        <v>43966</v>
      </c>
      <c r="J6815" s="12">
        <v>44454</v>
      </c>
      <c r="K6815" s="15">
        <v>0</v>
      </c>
      <c r="L6815" s="13" t="s">
        <v>15</v>
      </c>
      <c r="M6815" s="7">
        <v>1</v>
      </c>
      <c r="N6815" s="17"/>
    </row>
    <row r="6816" spans="1:14" ht="31.5">
      <c r="A6816" s="6">
        <v>6814</v>
      </c>
      <c r="B6816" s="8" t="s">
        <v>15733</v>
      </c>
      <c r="C6816" s="9" t="s">
        <v>15818</v>
      </c>
      <c r="D6816" s="10" t="s">
        <v>15819</v>
      </c>
      <c r="E6816" s="11" t="s">
        <v>15820</v>
      </c>
      <c r="F6816" s="6">
        <v>427442</v>
      </c>
      <c r="G6816" s="6" t="s">
        <v>706</v>
      </c>
      <c r="H6816" s="16">
        <v>5611991.0499999998</v>
      </c>
      <c r="I6816" s="12">
        <v>43966</v>
      </c>
      <c r="J6816" s="12">
        <v>44242</v>
      </c>
      <c r="K6816" s="15">
        <v>0</v>
      </c>
      <c r="L6816" s="13" t="s">
        <v>15</v>
      </c>
      <c r="M6816" s="7">
        <v>1</v>
      </c>
      <c r="N6816" s="17"/>
    </row>
    <row r="6817" spans="1:14" ht="31.5">
      <c r="A6817" s="6">
        <v>6815</v>
      </c>
      <c r="B6817" s="8" t="s">
        <v>15733</v>
      </c>
      <c r="C6817" s="9" t="s">
        <v>15818</v>
      </c>
      <c r="D6817" s="10" t="s">
        <v>15819</v>
      </c>
      <c r="E6817" s="11" t="s">
        <v>15821</v>
      </c>
      <c r="F6817" s="6">
        <v>427442</v>
      </c>
      <c r="G6817" s="6" t="s">
        <v>706</v>
      </c>
      <c r="H6817" s="16">
        <v>5611991.0499999998</v>
      </c>
      <c r="I6817" s="12">
        <v>43966</v>
      </c>
      <c r="J6817" s="12">
        <v>44242</v>
      </c>
      <c r="K6817" s="15">
        <v>0</v>
      </c>
      <c r="L6817" s="13" t="s">
        <v>15</v>
      </c>
      <c r="M6817" s="7">
        <v>1</v>
      </c>
      <c r="N6817" s="17"/>
    </row>
    <row r="6818" spans="1:14" ht="47.25">
      <c r="A6818" s="6">
        <v>6816</v>
      </c>
      <c r="B6818" s="8" t="s">
        <v>15733</v>
      </c>
      <c r="C6818" s="9" t="s">
        <v>15822</v>
      </c>
      <c r="D6818" s="10" t="s">
        <v>15823</v>
      </c>
      <c r="E6818" s="11" t="s">
        <v>15824</v>
      </c>
      <c r="F6818" s="6">
        <v>496072</v>
      </c>
      <c r="G6818" s="6" t="s">
        <v>706</v>
      </c>
      <c r="H6818" s="16">
        <v>18718989.434999999</v>
      </c>
      <c r="I6818" s="12">
        <v>43966</v>
      </c>
      <c r="J6818" s="12">
        <v>44242</v>
      </c>
      <c r="K6818" s="15">
        <v>0</v>
      </c>
      <c r="L6818" s="13" t="s">
        <v>15</v>
      </c>
      <c r="M6818" s="7">
        <v>1</v>
      </c>
      <c r="N6818" s="17"/>
    </row>
    <row r="6819" spans="1:14" ht="126">
      <c r="A6819" s="6">
        <v>6817</v>
      </c>
      <c r="B6819" s="8" t="s">
        <v>15733</v>
      </c>
      <c r="C6819" s="9" t="s">
        <v>15825</v>
      </c>
      <c r="D6819" s="10" t="s">
        <v>15826</v>
      </c>
      <c r="E6819" s="11" t="s">
        <v>15827</v>
      </c>
      <c r="F6819" s="6">
        <v>414980</v>
      </c>
      <c r="G6819" s="6" t="s">
        <v>13137</v>
      </c>
      <c r="H6819" s="16">
        <v>14035591.24</v>
      </c>
      <c r="I6819" s="12">
        <v>43905</v>
      </c>
      <c r="J6819" s="12">
        <v>44338</v>
      </c>
      <c r="K6819" s="15">
        <v>0</v>
      </c>
      <c r="L6819" s="13" t="s">
        <v>15</v>
      </c>
      <c r="M6819" s="7">
        <v>1</v>
      </c>
      <c r="N6819" s="17"/>
    </row>
    <row r="6820" spans="1:14" ht="78.75">
      <c r="A6820" s="6">
        <v>6818</v>
      </c>
      <c r="B6820" s="8" t="s">
        <v>15733</v>
      </c>
      <c r="C6820" s="9" t="s">
        <v>15828</v>
      </c>
      <c r="D6820" s="10" t="s">
        <v>4828</v>
      </c>
      <c r="E6820" s="11" t="s">
        <v>15829</v>
      </c>
      <c r="F6820" s="6">
        <v>290929</v>
      </c>
      <c r="G6820" s="6" t="s">
        <v>13137</v>
      </c>
      <c r="H6820" s="16">
        <v>16241461.24</v>
      </c>
      <c r="I6820" s="12">
        <v>43615</v>
      </c>
      <c r="J6820" s="12">
        <v>43981</v>
      </c>
      <c r="K6820" s="15">
        <v>9164025</v>
      </c>
      <c r="L6820" s="13" t="s">
        <v>15</v>
      </c>
      <c r="M6820" s="7">
        <v>1</v>
      </c>
      <c r="N6820" s="17"/>
    </row>
    <row r="6821" spans="1:14" ht="94.5">
      <c r="A6821" s="6">
        <v>6819</v>
      </c>
      <c r="B6821" s="8" t="s">
        <v>15733</v>
      </c>
      <c r="C6821" s="9" t="s">
        <v>15825</v>
      </c>
      <c r="D6821" s="10" t="s">
        <v>15826</v>
      </c>
      <c r="E6821" s="11" t="s">
        <v>15830</v>
      </c>
      <c r="F6821" s="6">
        <v>414981</v>
      </c>
      <c r="G6821" s="6" t="s">
        <v>13137</v>
      </c>
      <c r="H6821" s="16">
        <v>18298929.649999999</v>
      </c>
      <c r="I6821" s="12">
        <v>43919</v>
      </c>
      <c r="J6821" s="12">
        <v>44330</v>
      </c>
      <c r="K6821" s="15">
        <v>0</v>
      </c>
      <c r="L6821" s="13" t="s">
        <v>15</v>
      </c>
      <c r="M6821" s="7">
        <v>1</v>
      </c>
      <c r="N6821" s="17"/>
    </row>
    <row r="6822" spans="1:14" ht="78.75">
      <c r="A6822" s="6">
        <v>6820</v>
      </c>
      <c r="B6822" s="8" t="s">
        <v>15733</v>
      </c>
      <c r="C6822" s="9" t="s">
        <v>15825</v>
      </c>
      <c r="D6822" s="10" t="s">
        <v>15826</v>
      </c>
      <c r="E6822" s="11" t="s">
        <v>15831</v>
      </c>
      <c r="F6822" s="6">
        <v>414982</v>
      </c>
      <c r="G6822" s="6" t="s">
        <v>13137</v>
      </c>
      <c r="H6822" s="16">
        <v>4027967.48</v>
      </c>
      <c r="I6822" s="12">
        <v>43906</v>
      </c>
      <c r="J6822" s="12">
        <v>43872</v>
      </c>
      <c r="K6822" s="15">
        <v>0</v>
      </c>
      <c r="L6822" s="13" t="s">
        <v>15</v>
      </c>
      <c r="M6822" s="7">
        <v>1</v>
      </c>
      <c r="N6822" s="17"/>
    </row>
    <row r="6823" spans="1:14" ht="189">
      <c r="A6823" s="6">
        <v>6821</v>
      </c>
      <c r="B6823" s="8" t="s">
        <v>15733</v>
      </c>
      <c r="C6823" s="9" t="s">
        <v>15832</v>
      </c>
      <c r="D6823" s="10" t="s">
        <v>13136</v>
      </c>
      <c r="E6823" s="11" t="s">
        <v>15833</v>
      </c>
      <c r="F6823" s="6">
        <v>298930</v>
      </c>
      <c r="G6823" s="6" t="s">
        <v>13137</v>
      </c>
      <c r="H6823" s="16">
        <v>14962086.189999999</v>
      </c>
      <c r="I6823" s="12">
        <v>43632</v>
      </c>
      <c r="J6823" s="12">
        <v>43998</v>
      </c>
      <c r="K6823" s="15">
        <v>5749291</v>
      </c>
      <c r="L6823" s="13" t="s">
        <v>15</v>
      </c>
      <c r="M6823" s="7">
        <v>1</v>
      </c>
      <c r="N6823" s="17"/>
    </row>
    <row r="6824" spans="1:14" ht="126">
      <c r="A6824" s="6">
        <v>6822</v>
      </c>
      <c r="B6824" s="8" t="s">
        <v>15733</v>
      </c>
      <c r="C6824" s="9" t="s">
        <v>15834</v>
      </c>
      <c r="D6824" s="10" t="s">
        <v>4852</v>
      </c>
      <c r="E6824" s="11" t="s">
        <v>15835</v>
      </c>
      <c r="F6824" s="6">
        <v>298928</v>
      </c>
      <c r="G6824" s="6" t="s">
        <v>13137</v>
      </c>
      <c r="H6824" s="16">
        <v>21156136.309999999</v>
      </c>
      <c r="I6824" s="12">
        <v>43632</v>
      </c>
      <c r="J6824" s="12">
        <v>43983</v>
      </c>
      <c r="K6824" s="15">
        <v>4647843</v>
      </c>
      <c r="L6824" s="13" t="s">
        <v>15</v>
      </c>
      <c r="M6824" s="7">
        <v>1</v>
      </c>
      <c r="N6824" s="17"/>
    </row>
    <row r="6825" spans="1:14" ht="63">
      <c r="A6825" s="6">
        <v>6823</v>
      </c>
      <c r="B6825" s="8" t="s">
        <v>15733</v>
      </c>
      <c r="C6825" s="9" t="s">
        <v>15836</v>
      </c>
      <c r="D6825" s="10" t="s">
        <v>15837</v>
      </c>
      <c r="E6825" s="11" t="s">
        <v>15838</v>
      </c>
      <c r="F6825" s="6">
        <v>290935</v>
      </c>
      <c r="G6825" s="6" t="s">
        <v>13137</v>
      </c>
      <c r="H6825" s="16">
        <v>18424739.359999999</v>
      </c>
      <c r="I6825" s="12">
        <v>43615</v>
      </c>
      <c r="J6825" s="12">
        <v>43981</v>
      </c>
      <c r="K6825" s="15">
        <v>5779701</v>
      </c>
      <c r="L6825" s="13" t="s">
        <v>15</v>
      </c>
      <c r="M6825" s="7">
        <v>1</v>
      </c>
      <c r="N6825" s="17"/>
    </row>
    <row r="6826" spans="1:14" ht="78.75">
      <c r="A6826" s="6">
        <v>6824</v>
      </c>
      <c r="B6826" s="8" t="s">
        <v>15733</v>
      </c>
      <c r="C6826" s="9" t="s">
        <v>15839</v>
      </c>
      <c r="D6826" s="10" t="s">
        <v>15837</v>
      </c>
      <c r="E6826" s="11" t="s">
        <v>15840</v>
      </c>
      <c r="F6826" s="6">
        <v>397349</v>
      </c>
      <c r="G6826" s="6" t="s">
        <v>13137</v>
      </c>
      <c r="H6826" s="16">
        <v>5907689.7199999997</v>
      </c>
      <c r="I6826" s="12">
        <v>43878</v>
      </c>
      <c r="J6826" s="12">
        <v>44066</v>
      </c>
      <c r="K6826" s="15">
        <v>0</v>
      </c>
      <c r="L6826" s="13" t="s">
        <v>15</v>
      </c>
      <c r="M6826" s="7">
        <v>1</v>
      </c>
      <c r="N6826" s="17"/>
    </row>
    <row r="6827" spans="1:14" ht="63">
      <c r="A6827" s="6">
        <v>6825</v>
      </c>
      <c r="B6827" s="8" t="s">
        <v>15733</v>
      </c>
      <c r="C6827" s="9" t="s">
        <v>15841</v>
      </c>
      <c r="D6827" s="10" t="s">
        <v>15842</v>
      </c>
      <c r="E6827" s="11" t="s">
        <v>15843</v>
      </c>
      <c r="F6827" s="6">
        <v>453401</v>
      </c>
      <c r="G6827" s="6" t="s">
        <v>13137</v>
      </c>
      <c r="H6827" s="16">
        <v>7632304.2400000002</v>
      </c>
      <c r="I6827" s="12">
        <v>44032</v>
      </c>
      <c r="J6827" s="12">
        <v>44403</v>
      </c>
      <c r="K6827" s="15">
        <v>0</v>
      </c>
      <c r="L6827" s="13" t="s">
        <v>15</v>
      </c>
      <c r="M6827" s="7">
        <v>1</v>
      </c>
      <c r="N6827" s="17"/>
    </row>
    <row r="6828" spans="1:14" ht="78.75">
      <c r="A6828" s="6">
        <v>6826</v>
      </c>
      <c r="B6828" s="8" t="s">
        <v>15733</v>
      </c>
      <c r="C6828" s="9" t="s">
        <v>15844</v>
      </c>
      <c r="D6828" s="10" t="s">
        <v>15837</v>
      </c>
      <c r="E6828" s="11" t="s">
        <v>15845</v>
      </c>
      <c r="F6828" s="6">
        <v>453402</v>
      </c>
      <c r="G6828" s="6" t="s">
        <v>13137</v>
      </c>
      <c r="H6828" s="16" t="s">
        <v>15846</v>
      </c>
      <c r="I6828" s="12">
        <v>44032</v>
      </c>
      <c r="J6828" s="12">
        <v>44403</v>
      </c>
      <c r="K6828" s="15">
        <v>0</v>
      </c>
      <c r="L6828" s="13" t="s">
        <v>15</v>
      </c>
      <c r="M6828" s="7">
        <v>1</v>
      </c>
      <c r="N6828" s="17"/>
    </row>
    <row r="6829" spans="1:14" ht="78.75">
      <c r="A6829" s="6">
        <v>6827</v>
      </c>
      <c r="B6829" s="8" t="s">
        <v>15733</v>
      </c>
      <c r="C6829" s="9" t="s">
        <v>15844</v>
      </c>
      <c r="D6829" s="10" t="s">
        <v>15837</v>
      </c>
      <c r="E6829" s="11" t="s">
        <v>15847</v>
      </c>
      <c r="F6829" s="6">
        <v>453403</v>
      </c>
      <c r="G6829" s="6" t="s">
        <v>13137</v>
      </c>
      <c r="H6829" s="16">
        <v>14169272.810000001</v>
      </c>
      <c r="I6829" s="12">
        <v>44032</v>
      </c>
      <c r="J6829" s="12">
        <v>44403</v>
      </c>
      <c r="K6829" s="15">
        <v>0</v>
      </c>
      <c r="L6829" s="13" t="s">
        <v>15</v>
      </c>
      <c r="M6829" s="7">
        <v>1</v>
      </c>
      <c r="N6829" s="17"/>
    </row>
    <row r="6830" spans="1:14" ht="78.75">
      <c r="A6830" s="6">
        <v>6828</v>
      </c>
      <c r="B6830" s="8" t="s">
        <v>15733</v>
      </c>
      <c r="C6830" s="9" t="s">
        <v>15848</v>
      </c>
      <c r="D6830" s="10" t="s">
        <v>15849</v>
      </c>
      <c r="E6830" s="11" t="s">
        <v>15850</v>
      </c>
      <c r="F6830" s="6">
        <v>483831</v>
      </c>
      <c r="G6830" s="6" t="s">
        <v>13137</v>
      </c>
      <c r="H6830" s="16">
        <v>11583546.119999999</v>
      </c>
      <c r="I6830" s="12">
        <v>44032</v>
      </c>
      <c r="J6830" s="12">
        <v>44403</v>
      </c>
      <c r="K6830" s="15">
        <v>0</v>
      </c>
      <c r="L6830" s="13" t="s">
        <v>15</v>
      </c>
      <c r="M6830" s="7">
        <v>1</v>
      </c>
      <c r="N6830" s="17"/>
    </row>
    <row r="6831" spans="1:14" ht="102.75">
      <c r="A6831" s="6">
        <v>6829</v>
      </c>
      <c r="B6831" s="8" t="s">
        <v>15733</v>
      </c>
      <c r="C6831" s="9" t="s">
        <v>15851</v>
      </c>
      <c r="D6831" s="10" t="s">
        <v>15852</v>
      </c>
      <c r="E6831" s="11" t="s">
        <v>15853</v>
      </c>
      <c r="F6831" s="6">
        <v>290934</v>
      </c>
      <c r="G6831" s="6" t="s">
        <v>13137</v>
      </c>
      <c r="H6831" s="16">
        <v>15698506.57</v>
      </c>
      <c r="I6831" s="12">
        <v>43615</v>
      </c>
      <c r="J6831" s="12">
        <v>43981</v>
      </c>
      <c r="K6831" s="15">
        <v>8981947</v>
      </c>
      <c r="L6831" s="13" t="s">
        <v>15</v>
      </c>
      <c r="M6831" s="7">
        <v>1</v>
      </c>
      <c r="N6831" s="17"/>
    </row>
    <row r="6832" spans="1:14" ht="94.5">
      <c r="A6832" s="6">
        <v>6830</v>
      </c>
      <c r="B6832" s="8" t="s">
        <v>15733</v>
      </c>
      <c r="C6832" s="9" t="s">
        <v>15854</v>
      </c>
      <c r="D6832" s="10" t="s">
        <v>15855</v>
      </c>
      <c r="E6832" s="11" t="s">
        <v>15856</v>
      </c>
      <c r="F6832" s="6">
        <v>290927</v>
      </c>
      <c r="G6832" s="6" t="s">
        <v>13137</v>
      </c>
      <c r="H6832" s="16">
        <v>7348308.9000000004</v>
      </c>
      <c r="I6832" s="12">
        <v>43611</v>
      </c>
      <c r="J6832" s="12">
        <v>44347</v>
      </c>
      <c r="K6832" s="15">
        <v>2668854</v>
      </c>
      <c r="L6832" s="13" t="s">
        <v>15</v>
      </c>
      <c r="M6832" s="7">
        <v>1</v>
      </c>
      <c r="N6832" s="17"/>
    </row>
    <row r="6833" spans="1:14" ht="63">
      <c r="A6833" s="6">
        <v>6831</v>
      </c>
      <c r="B6833" s="8" t="s">
        <v>15733</v>
      </c>
      <c r="C6833" s="9" t="s">
        <v>15857</v>
      </c>
      <c r="D6833" s="10" t="s">
        <v>15858</v>
      </c>
      <c r="E6833" s="11" t="s">
        <v>15859</v>
      </c>
      <c r="F6833" s="6">
        <v>414983</v>
      </c>
      <c r="G6833" s="6" t="s">
        <v>13137</v>
      </c>
      <c r="H6833" s="16">
        <v>15980384.43</v>
      </c>
      <c r="I6833" s="12">
        <v>43906</v>
      </c>
      <c r="J6833" s="12">
        <v>44330</v>
      </c>
      <c r="K6833" s="15">
        <v>0</v>
      </c>
      <c r="L6833" s="13" t="s">
        <v>15</v>
      </c>
      <c r="M6833" s="7">
        <v>1</v>
      </c>
      <c r="N6833" s="17"/>
    </row>
    <row r="6834" spans="1:14" ht="47.25">
      <c r="A6834" s="6">
        <v>6832</v>
      </c>
      <c r="B6834" s="8" t="s">
        <v>15733</v>
      </c>
      <c r="C6834" s="9" t="s">
        <v>15860</v>
      </c>
      <c r="D6834" s="10" t="s">
        <v>15861</v>
      </c>
      <c r="E6834" s="11" t="s">
        <v>15862</v>
      </c>
      <c r="F6834" s="6">
        <v>453404</v>
      </c>
      <c r="G6834" s="6" t="s">
        <v>13137</v>
      </c>
      <c r="H6834" s="16" t="s">
        <v>15863</v>
      </c>
      <c r="I6834" s="12">
        <v>44032</v>
      </c>
      <c r="J6834" s="12">
        <v>44255</v>
      </c>
      <c r="K6834" s="15">
        <v>0</v>
      </c>
      <c r="L6834" s="13" t="s">
        <v>15</v>
      </c>
      <c r="M6834" s="7">
        <v>1</v>
      </c>
      <c r="N6834" s="17"/>
    </row>
    <row r="6835" spans="1:14" ht="63">
      <c r="A6835" s="6">
        <v>6833</v>
      </c>
      <c r="B6835" s="8" t="s">
        <v>15733</v>
      </c>
      <c r="C6835" s="9" t="s">
        <v>15832</v>
      </c>
      <c r="D6835" s="10" t="s">
        <v>13136</v>
      </c>
      <c r="E6835" s="11" t="s">
        <v>15864</v>
      </c>
      <c r="F6835" s="6">
        <v>290933</v>
      </c>
      <c r="G6835" s="6" t="s">
        <v>13137</v>
      </c>
      <c r="H6835" s="16">
        <v>14211257.300000001</v>
      </c>
      <c r="I6835" s="12">
        <v>43615</v>
      </c>
      <c r="J6835" s="12">
        <v>43981</v>
      </c>
      <c r="K6835" s="15">
        <v>0</v>
      </c>
      <c r="L6835" s="13" t="s">
        <v>15</v>
      </c>
      <c r="M6835" s="7">
        <v>1</v>
      </c>
      <c r="N6835" s="17"/>
    </row>
    <row r="6836" spans="1:14" ht="63">
      <c r="A6836" s="6">
        <v>6834</v>
      </c>
      <c r="B6836" s="8" t="s">
        <v>15733</v>
      </c>
      <c r="C6836" s="9" t="s">
        <v>15834</v>
      </c>
      <c r="D6836" s="10" t="s">
        <v>4852</v>
      </c>
      <c r="E6836" s="11" t="s">
        <v>15865</v>
      </c>
      <c r="F6836" s="6">
        <v>298929</v>
      </c>
      <c r="G6836" s="6" t="s">
        <v>13137</v>
      </c>
      <c r="H6836" s="16">
        <v>9828649</v>
      </c>
      <c r="I6836" s="12">
        <v>43632</v>
      </c>
      <c r="J6836" s="12">
        <v>43998</v>
      </c>
      <c r="K6836" s="15">
        <v>0</v>
      </c>
      <c r="L6836" s="13" t="s">
        <v>15</v>
      </c>
      <c r="M6836" s="7">
        <v>1</v>
      </c>
      <c r="N6836" s="17"/>
    </row>
    <row r="6837" spans="1:14" ht="63">
      <c r="A6837" s="6">
        <v>6835</v>
      </c>
      <c r="B6837" s="8" t="s">
        <v>15733</v>
      </c>
      <c r="C6837" s="9" t="s">
        <v>15866</v>
      </c>
      <c r="D6837" s="10" t="s">
        <v>15798</v>
      </c>
      <c r="E6837" s="11" t="s">
        <v>15867</v>
      </c>
      <c r="F6837" s="6">
        <v>427445</v>
      </c>
      <c r="G6837" s="6" t="s">
        <v>13137</v>
      </c>
      <c r="H6837" s="16">
        <v>5172960.88</v>
      </c>
      <c r="I6837" s="12">
        <v>43942</v>
      </c>
      <c r="J6837" s="12">
        <v>44453</v>
      </c>
      <c r="K6837" s="15">
        <v>3000000</v>
      </c>
      <c r="L6837" s="13" t="s">
        <v>15</v>
      </c>
      <c r="M6837" s="7">
        <v>1</v>
      </c>
      <c r="N6837" s="17"/>
    </row>
    <row r="6838" spans="1:14" ht="47.25">
      <c r="A6838" s="6">
        <v>6836</v>
      </c>
      <c r="B6838" s="8" t="s">
        <v>15733</v>
      </c>
      <c r="C6838" s="9" t="s">
        <v>15839</v>
      </c>
      <c r="D6838" s="10" t="s">
        <v>15837</v>
      </c>
      <c r="E6838" s="11" t="s">
        <v>15868</v>
      </c>
      <c r="F6838" s="6">
        <v>397351</v>
      </c>
      <c r="G6838" s="6" t="s">
        <v>13137</v>
      </c>
      <c r="H6838" s="16">
        <v>2030770.61</v>
      </c>
      <c r="I6838" s="12">
        <v>43878</v>
      </c>
      <c r="J6838" s="12">
        <v>44066</v>
      </c>
      <c r="K6838" s="15">
        <v>0</v>
      </c>
      <c r="L6838" s="13" t="s">
        <v>15</v>
      </c>
      <c r="M6838" s="7">
        <v>1</v>
      </c>
      <c r="N6838" s="17"/>
    </row>
    <row r="6839" spans="1:14" ht="126">
      <c r="A6839" s="6">
        <v>6837</v>
      </c>
      <c r="B6839" s="8" t="s">
        <v>15733</v>
      </c>
      <c r="C6839" s="9" t="s">
        <v>15869</v>
      </c>
      <c r="D6839" s="10" t="s">
        <v>13158</v>
      </c>
      <c r="E6839" s="11" t="s">
        <v>15870</v>
      </c>
      <c r="F6839" s="6">
        <v>427444</v>
      </c>
      <c r="G6839" s="6" t="s">
        <v>13137</v>
      </c>
      <c r="H6839" s="16">
        <v>3187498.28</v>
      </c>
      <c r="I6839" s="12">
        <v>43942</v>
      </c>
      <c r="J6839" s="12">
        <v>44241</v>
      </c>
      <c r="K6839" s="15">
        <v>0</v>
      </c>
      <c r="L6839" s="13" t="s">
        <v>15</v>
      </c>
      <c r="M6839" s="7">
        <v>1</v>
      </c>
      <c r="N6839" s="17"/>
    </row>
    <row r="6840" spans="1:14" ht="110.25">
      <c r="A6840" s="6">
        <v>6838</v>
      </c>
      <c r="B6840" s="8" t="s">
        <v>15733</v>
      </c>
      <c r="C6840" s="9" t="s">
        <v>15871</v>
      </c>
      <c r="D6840" s="10" t="s">
        <v>15872</v>
      </c>
      <c r="E6840" s="11" t="s">
        <v>15873</v>
      </c>
      <c r="F6840" s="6">
        <v>302317</v>
      </c>
      <c r="G6840" s="6" t="s">
        <v>679</v>
      </c>
      <c r="H6840" s="16">
        <v>6522353.25</v>
      </c>
      <c r="I6840" s="12">
        <v>43626</v>
      </c>
      <c r="J6840" s="12">
        <v>43907</v>
      </c>
      <c r="K6840" s="15">
        <v>5023070</v>
      </c>
      <c r="L6840" s="13" t="s">
        <v>15</v>
      </c>
      <c r="M6840" s="7">
        <v>1</v>
      </c>
      <c r="N6840" s="17"/>
    </row>
    <row r="6841" spans="1:14" ht="126">
      <c r="A6841" s="6">
        <v>6839</v>
      </c>
      <c r="B6841" s="8" t="s">
        <v>15733</v>
      </c>
      <c r="C6841" s="9" t="s">
        <v>15874</v>
      </c>
      <c r="D6841" s="10" t="s">
        <v>13158</v>
      </c>
      <c r="E6841" s="11" t="s">
        <v>15875</v>
      </c>
      <c r="F6841" s="6">
        <v>302320</v>
      </c>
      <c r="G6841" s="6" t="s">
        <v>679</v>
      </c>
      <c r="H6841" s="16">
        <v>12682490</v>
      </c>
      <c r="I6841" s="12">
        <v>43632</v>
      </c>
      <c r="J6841" s="12">
        <v>44005</v>
      </c>
      <c r="K6841" s="15">
        <v>5936905</v>
      </c>
      <c r="L6841" s="13" t="s">
        <v>15</v>
      </c>
      <c r="M6841" s="7">
        <v>1</v>
      </c>
      <c r="N6841" s="17"/>
    </row>
    <row r="6842" spans="1:14" ht="141.75">
      <c r="A6842" s="6">
        <v>6840</v>
      </c>
      <c r="B6842" s="8" t="s">
        <v>15733</v>
      </c>
      <c r="C6842" s="9" t="s">
        <v>15876</v>
      </c>
      <c r="D6842" s="10"/>
      <c r="E6842" s="11" t="s">
        <v>15877</v>
      </c>
      <c r="F6842" s="6">
        <v>380153</v>
      </c>
      <c r="G6842" s="6" t="s">
        <v>679</v>
      </c>
      <c r="H6842" s="16">
        <v>10037881.449999999</v>
      </c>
      <c r="I6842" s="12">
        <v>43842</v>
      </c>
      <c r="J6842" s="12">
        <v>44214</v>
      </c>
      <c r="K6842" s="15">
        <v>300000</v>
      </c>
      <c r="L6842" s="13" t="s">
        <v>15</v>
      </c>
      <c r="M6842" s="7">
        <v>1</v>
      </c>
      <c r="N6842" s="17"/>
    </row>
    <row r="6843" spans="1:14" ht="78.75">
      <c r="A6843" s="6">
        <v>6841</v>
      </c>
      <c r="B6843" s="8" t="s">
        <v>15733</v>
      </c>
      <c r="C6843" s="9" t="s">
        <v>15878</v>
      </c>
      <c r="D6843" s="10" t="s">
        <v>15879</v>
      </c>
      <c r="E6843" s="11" t="s">
        <v>15880</v>
      </c>
      <c r="F6843" s="6">
        <v>380136</v>
      </c>
      <c r="G6843" s="6" t="s">
        <v>679</v>
      </c>
      <c r="H6843" s="16">
        <v>6887060.1500000004</v>
      </c>
      <c r="I6843" s="12">
        <v>43842</v>
      </c>
      <c r="J6843" s="12">
        <v>44214</v>
      </c>
      <c r="K6843" s="15">
        <v>0</v>
      </c>
      <c r="L6843" s="13" t="s">
        <v>15</v>
      </c>
      <c r="M6843" s="7">
        <v>1</v>
      </c>
      <c r="N6843" s="17"/>
    </row>
    <row r="6844" spans="1:14" ht="141.75">
      <c r="A6844" s="6">
        <v>6842</v>
      </c>
      <c r="B6844" s="8" t="s">
        <v>15733</v>
      </c>
      <c r="C6844" s="9" t="s">
        <v>15881</v>
      </c>
      <c r="D6844" s="10" t="s">
        <v>15882</v>
      </c>
      <c r="E6844" s="11" t="s">
        <v>15883</v>
      </c>
      <c r="F6844" s="6">
        <v>380137</v>
      </c>
      <c r="G6844" s="6" t="s">
        <v>679</v>
      </c>
      <c r="H6844" s="16">
        <v>5798672.7000000002</v>
      </c>
      <c r="I6844" s="12">
        <v>43842</v>
      </c>
      <c r="J6844" s="12">
        <v>44214</v>
      </c>
      <c r="K6844" s="15">
        <v>0</v>
      </c>
      <c r="L6844" s="13" t="s">
        <v>15</v>
      </c>
      <c r="M6844" s="7">
        <v>1</v>
      </c>
      <c r="N6844" s="17"/>
    </row>
    <row r="6845" spans="1:14" ht="78.75">
      <c r="A6845" s="6">
        <v>6843</v>
      </c>
      <c r="B6845" s="8" t="s">
        <v>15733</v>
      </c>
      <c r="C6845" s="9" t="s">
        <v>15884</v>
      </c>
      <c r="D6845" s="10" t="s">
        <v>15885</v>
      </c>
      <c r="E6845" s="11" t="s">
        <v>15886</v>
      </c>
      <c r="F6845" s="6">
        <v>380138</v>
      </c>
      <c r="G6845" s="6" t="s">
        <v>679</v>
      </c>
      <c r="H6845" s="16">
        <v>689596.45</v>
      </c>
      <c r="I6845" s="12">
        <v>43871</v>
      </c>
      <c r="J6845" s="12">
        <v>43937</v>
      </c>
      <c r="K6845" s="15">
        <v>0</v>
      </c>
      <c r="L6845" s="13" t="s">
        <v>15</v>
      </c>
      <c r="M6845" s="7">
        <v>1</v>
      </c>
      <c r="N6845" s="17"/>
    </row>
    <row r="6846" spans="1:14" ht="204.75">
      <c r="A6846" s="6">
        <v>6844</v>
      </c>
      <c r="B6846" s="8" t="s">
        <v>15733</v>
      </c>
      <c r="C6846" s="9" t="s">
        <v>15887</v>
      </c>
      <c r="D6846" s="10" t="s">
        <v>15816</v>
      </c>
      <c r="E6846" s="11" t="s">
        <v>15888</v>
      </c>
      <c r="F6846" s="6">
        <v>386115</v>
      </c>
      <c r="G6846" s="6" t="s">
        <v>679</v>
      </c>
      <c r="H6846" s="16">
        <v>14216353</v>
      </c>
      <c r="I6846" s="12">
        <v>43871</v>
      </c>
      <c r="J6846" s="12">
        <v>43937</v>
      </c>
      <c r="K6846" s="15">
        <v>1700000</v>
      </c>
      <c r="L6846" s="13" t="s">
        <v>15</v>
      </c>
      <c r="M6846" s="7">
        <v>1</v>
      </c>
      <c r="N6846" s="17"/>
    </row>
    <row r="6847" spans="1:14" ht="110.25">
      <c r="A6847" s="6">
        <v>6845</v>
      </c>
      <c r="B6847" s="8" t="s">
        <v>15733</v>
      </c>
      <c r="C6847" s="9" t="s">
        <v>15889</v>
      </c>
      <c r="D6847" s="10" t="s">
        <v>15890</v>
      </c>
      <c r="E6847" s="11" t="s">
        <v>15891</v>
      </c>
      <c r="F6847" s="6">
        <v>386105</v>
      </c>
      <c r="G6847" s="6" t="s">
        <v>679</v>
      </c>
      <c r="H6847" s="16">
        <v>11930777.35</v>
      </c>
      <c r="I6847" s="12">
        <v>43871</v>
      </c>
      <c r="J6847" s="12">
        <v>43937</v>
      </c>
      <c r="K6847" s="15">
        <v>4500000</v>
      </c>
      <c r="L6847" s="13" t="s">
        <v>15</v>
      </c>
      <c r="M6847" s="7">
        <v>1</v>
      </c>
      <c r="N6847" s="17"/>
    </row>
    <row r="6848" spans="1:14" ht="47.25">
      <c r="A6848" s="6">
        <v>6846</v>
      </c>
      <c r="B6848" s="8" t="s">
        <v>15733</v>
      </c>
      <c r="C6848" s="9" t="s">
        <v>15892</v>
      </c>
      <c r="D6848" s="10" t="s">
        <v>15893</v>
      </c>
      <c r="E6848" s="11" t="s">
        <v>15894</v>
      </c>
      <c r="F6848" s="6">
        <v>386106</v>
      </c>
      <c r="G6848" s="6" t="s">
        <v>679</v>
      </c>
      <c r="H6848" s="16">
        <v>9575277.0500000007</v>
      </c>
      <c r="I6848" s="12">
        <v>43871</v>
      </c>
      <c r="J6848" s="12">
        <v>43937</v>
      </c>
      <c r="K6848" s="15">
        <v>0</v>
      </c>
      <c r="L6848" s="13" t="s">
        <v>15</v>
      </c>
      <c r="M6848" s="7">
        <v>1</v>
      </c>
      <c r="N6848" s="17"/>
    </row>
    <row r="6849" spans="1:14" ht="220.5">
      <c r="A6849" s="6">
        <v>6847</v>
      </c>
      <c r="B6849" s="8" t="s">
        <v>15733</v>
      </c>
      <c r="C6849" s="9" t="s">
        <v>15895</v>
      </c>
      <c r="D6849" s="10" t="s">
        <v>15896</v>
      </c>
      <c r="E6849" s="11" t="s">
        <v>15897</v>
      </c>
      <c r="F6849" s="6">
        <v>386109</v>
      </c>
      <c r="G6849" s="6" t="s">
        <v>679</v>
      </c>
      <c r="H6849" s="16">
        <v>13272028.199999999</v>
      </c>
      <c r="I6849" s="12">
        <v>43871</v>
      </c>
      <c r="J6849" s="12">
        <v>44243</v>
      </c>
      <c r="K6849" s="15">
        <v>0</v>
      </c>
      <c r="L6849" s="13" t="s">
        <v>15</v>
      </c>
      <c r="M6849" s="7">
        <v>1</v>
      </c>
      <c r="N6849" s="17"/>
    </row>
    <row r="6850" spans="1:14" ht="78.75">
      <c r="A6850" s="6">
        <v>6848</v>
      </c>
      <c r="B6850" s="8" t="s">
        <v>15733</v>
      </c>
      <c r="C6850" s="9" t="s">
        <v>15898</v>
      </c>
      <c r="D6850" s="10" t="s">
        <v>15899</v>
      </c>
      <c r="E6850" s="11" t="s">
        <v>15900</v>
      </c>
      <c r="F6850" s="6">
        <v>400910</v>
      </c>
      <c r="G6850" s="6" t="s">
        <v>679</v>
      </c>
      <c r="H6850" s="16">
        <v>3487381</v>
      </c>
      <c r="I6850" s="12">
        <v>43905</v>
      </c>
      <c r="J6850" s="12">
        <v>44064</v>
      </c>
      <c r="K6850" s="15">
        <v>0</v>
      </c>
      <c r="L6850" s="13" t="s">
        <v>15</v>
      </c>
      <c r="M6850" s="7">
        <v>1</v>
      </c>
      <c r="N6850" s="17"/>
    </row>
    <row r="6851" spans="1:14" ht="78.75">
      <c r="A6851" s="6">
        <v>6849</v>
      </c>
      <c r="B6851" s="8" t="s">
        <v>15733</v>
      </c>
      <c r="C6851" s="9" t="s">
        <v>15898</v>
      </c>
      <c r="D6851" s="10" t="s">
        <v>15899</v>
      </c>
      <c r="E6851" s="11" t="s">
        <v>15901</v>
      </c>
      <c r="F6851" s="6">
        <v>400912</v>
      </c>
      <c r="G6851" s="6" t="s">
        <v>679</v>
      </c>
      <c r="H6851" s="16">
        <v>3464246</v>
      </c>
      <c r="I6851" s="12">
        <v>43905</v>
      </c>
      <c r="J6851" s="12">
        <v>44064</v>
      </c>
      <c r="K6851" s="15">
        <v>0</v>
      </c>
      <c r="L6851" s="13" t="s">
        <v>15</v>
      </c>
      <c r="M6851" s="7">
        <v>1</v>
      </c>
      <c r="N6851" s="17"/>
    </row>
    <row r="6852" spans="1:14" ht="47.25">
      <c r="A6852" s="6">
        <v>6850</v>
      </c>
      <c r="B6852" s="8" t="s">
        <v>15733</v>
      </c>
      <c r="C6852" s="9" t="s">
        <v>15902</v>
      </c>
      <c r="D6852" s="10" t="s">
        <v>15787</v>
      </c>
      <c r="E6852" s="11" t="s">
        <v>15903</v>
      </c>
      <c r="F6852" s="6">
        <v>400914</v>
      </c>
      <c r="G6852" s="6" t="s">
        <v>679</v>
      </c>
      <c r="H6852" s="16">
        <v>1798056</v>
      </c>
      <c r="I6852" s="12">
        <v>43905</v>
      </c>
      <c r="J6852" s="12">
        <v>44064</v>
      </c>
      <c r="K6852" s="15">
        <v>0</v>
      </c>
      <c r="L6852" s="13" t="s">
        <v>15</v>
      </c>
      <c r="M6852" s="7">
        <v>1</v>
      </c>
      <c r="N6852" s="17"/>
    </row>
    <row r="6853" spans="1:14" ht="141.75">
      <c r="A6853" s="6">
        <v>6851</v>
      </c>
      <c r="B6853" s="8" t="s">
        <v>15733</v>
      </c>
      <c r="C6853" s="9" t="s">
        <v>15904</v>
      </c>
      <c r="D6853" s="10" t="s">
        <v>15905</v>
      </c>
      <c r="E6853" s="11" t="s">
        <v>15906</v>
      </c>
      <c r="F6853" s="6">
        <v>400908</v>
      </c>
      <c r="G6853" s="6" t="s">
        <v>679</v>
      </c>
      <c r="H6853" s="16">
        <v>11157357.65</v>
      </c>
      <c r="I6853" s="12">
        <v>43905</v>
      </c>
      <c r="J6853" s="12">
        <v>44317</v>
      </c>
      <c r="K6853" s="15">
        <v>0</v>
      </c>
      <c r="L6853" s="13" t="s">
        <v>15</v>
      </c>
      <c r="M6853" s="7">
        <v>1</v>
      </c>
      <c r="N6853" s="17"/>
    </row>
    <row r="6854" spans="1:14" ht="94.5">
      <c r="A6854" s="6">
        <v>6852</v>
      </c>
      <c r="B6854" s="8" t="s">
        <v>15733</v>
      </c>
      <c r="C6854" s="9" t="s">
        <v>15907</v>
      </c>
      <c r="D6854" s="10" t="s">
        <v>15908</v>
      </c>
      <c r="E6854" s="11" t="s">
        <v>15909</v>
      </c>
      <c r="F6854" s="6">
        <v>400911</v>
      </c>
      <c r="G6854" s="6" t="s">
        <v>679</v>
      </c>
      <c r="H6854" s="16">
        <v>1561987</v>
      </c>
      <c r="I6854" s="12">
        <v>43905</v>
      </c>
      <c r="J6854" s="12">
        <v>44076</v>
      </c>
      <c r="K6854" s="15">
        <v>0</v>
      </c>
      <c r="L6854" s="13" t="s">
        <v>15</v>
      </c>
      <c r="M6854" s="7">
        <v>1</v>
      </c>
      <c r="N6854" s="17"/>
    </row>
    <row r="6855" spans="1:14" ht="173.25">
      <c r="A6855" s="6">
        <v>6853</v>
      </c>
      <c r="B6855" s="8" t="s">
        <v>15733</v>
      </c>
      <c r="C6855" s="9" t="s">
        <v>15910</v>
      </c>
      <c r="D6855" s="10" t="s">
        <v>15911</v>
      </c>
      <c r="E6855" s="11" t="s">
        <v>15912</v>
      </c>
      <c r="F6855" s="6">
        <v>331883</v>
      </c>
      <c r="G6855" s="6" t="s">
        <v>1666</v>
      </c>
      <c r="H6855" s="16">
        <v>106411786.79000001</v>
      </c>
      <c r="I6855" s="12">
        <v>43758</v>
      </c>
      <c r="J6855" s="12">
        <v>44306</v>
      </c>
      <c r="K6855" s="15">
        <v>22723307</v>
      </c>
      <c r="L6855" s="13" t="s">
        <v>14</v>
      </c>
      <c r="M6855" s="7">
        <v>1</v>
      </c>
      <c r="N6855" s="17"/>
    </row>
    <row r="6856" spans="1:14" ht="173.25">
      <c r="A6856" s="6">
        <v>6854</v>
      </c>
      <c r="B6856" s="8" t="s">
        <v>15733</v>
      </c>
      <c r="C6856" s="9" t="s">
        <v>15913</v>
      </c>
      <c r="D6856" s="10" t="s">
        <v>15911</v>
      </c>
      <c r="E6856" s="11" t="s">
        <v>15912</v>
      </c>
      <c r="F6856" s="6">
        <v>331883</v>
      </c>
      <c r="G6856" s="6" t="s">
        <v>1666</v>
      </c>
      <c r="H6856" s="16">
        <v>106411786.79000001</v>
      </c>
      <c r="I6856" s="12">
        <v>43758</v>
      </c>
      <c r="J6856" s="12">
        <v>44306</v>
      </c>
      <c r="K6856" s="15">
        <v>17042480</v>
      </c>
      <c r="L6856" s="13" t="s">
        <v>14</v>
      </c>
      <c r="M6856" s="7">
        <v>0.75</v>
      </c>
      <c r="N6856" s="17"/>
    </row>
    <row r="6857" spans="1:14" ht="173.25">
      <c r="A6857" s="6">
        <v>6855</v>
      </c>
      <c r="B6857" s="8" t="s">
        <v>15733</v>
      </c>
      <c r="C6857" s="9" t="s">
        <v>15914</v>
      </c>
      <c r="D6857" s="10" t="s">
        <v>15911</v>
      </c>
      <c r="E6857" s="11" t="s">
        <v>15912</v>
      </c>
      <c r="F6857" s="6">
        <v>331883</v>
      </c>
      <c r="G6857" s="6" t="s">
        <v>1666</v>
      </c>
      <c r="H6857" s="16"/>
      <c r="I6857" s="12">
        <v>43758</v>
      </c>
      <c r="J6857" s="12">
        <v>44306</v>
      </c>
      <c r="K6857" s="15">
        <v>5680827</v>
      </c>
      <c r="L6857" s="13" t="s">
        <v>14</v>
      </c>
      <c r="M6857" s="7">
        <v>0.25</v>
      </c>
      <c r="N6857" s="17"/>
    </row>
    <row r="6858" spans="1:14" ht="141.75">
      <c r="A6858" s="6">
        <v>6856</v>
      </c>
      <c r="B6858" s="8" t="s">
        <v>15733</v>
      </c>
      <c r="C6858" s="9" t="s">
        <v>18572</v>
      </c>
      <c r="D6858" s="10" t="s">
        <v>15917</v>
      </c>
      <c r="E6858" s="11" t="s">
        <v>15915</v>
      </c>
      <c r="F6858" s="6">
        <v>331884</v>
      </c>
      <c r="G6858" s="6" t="s">
        <v>1666</v>
      </c>
      <c r="H6858" s="16">
        <v>22286324</v>
      </c>
      <c r="I6858" s="12">
        <v>43758</v>
      </c>
      <c r="J6858" s="12">
        <v>44306</v>
      </c>
      <c r="K6858" s="15">
        <v>20286323</v>
      </c>
      <c r="L6858" s="13" t="s">
        <v>14</v>
      </c>
      <c r="M6858" s="7">
        <v>1</v>
      </c>
      <c r="N6858" s="17"/>
    </row>
    <row r="6859" spans="1:14" ht="141.75">
      <c r="A6859" s="6">
        <v>6857</v>
      </c>
      <c r="B6859" s="8" t="s">
        <v>15733</v>
      </c>
      <c r="C6859" s="9" t="s">
        <v>15916</v>
      </c>
      <c r="D6859" s="10" t="s">
        <v>15917</v>
      </c>
      <c r="E6859" s="11" t="s">
        <v>15915</v>
      </c>
      <c r="F6859" s="6">
        <v>331884</v>
      </c>
      <c r="G6859" s="6" t="s">
        <v>1666</v>
      </c>
      <c r="H6859" s="16">
        <v>208865488.38999999</v>
      </c>
      <c r="I6859" s="12">
        <v>43758</v>
      </c>
      <c r="J6859" s="12">
        <v>44306</v>
      </c>
      <c r="K6859" s="15">
        <v>10346025</v>
      </c>
      <c r="L6859" s="13" t="s">
        <v>14</v>
      </c>
      <c r="M6859" s="7">
        <v>0.51</v>
      </c>
      <c r="N6859" s="17"/>
    </row>
    <row r="6860" spans="1:14" ht="141.75">
      <c r="A6860" s="6">
        <v>6858</v>
      </c>
      <c r="B6860" s="8" t="s">
        <v>15733</v>
      </c>
      <c r="C6860" s="9" t="s">
        <v>15918</v>
      </c>
      <c r="D6860" s="10" t="s">
        <v>15917</v>
      </c>
      <c r="E6860" s="11" t="s">
        <v>15915</v>
      </c>
      <c r="F6860" s="6">
        <v>331884</v>
      </c>
      <c r="G6860" s="6" t="s">
        <v>1666</v>
      </c>
      <c r="H6860" s="16"/>
      <c r="I6860" s="12"/>
      <c r="J6860" s="12"/>
      <c r="K6860" s="15">
        <v>9940299</v>
      </c>
      <c r="L6860" s="13" t="s">
        <v>14</v>
      </c>
      <c r="M6860" s="7">
        <v>0.49</v>
      </c>
      <c r="N6860" s="17"/>
    </row>
    <row r="6861" spans="1:14" ht="78.75">
      <c r="A6861" s="6">
        <v>6859</v>
      </c>
      <c r="B6861" s="8" t="s">
        <v>15733</v>
      </c>
      <c r="C6861" s="9" t="s">
        <v>15919</v>
      </c>
      <c r="D6861" s="10" t="s">
        <v>15920</v>
      </c>
      <c r="E6861" s="11" t="s">
        <v>15921</v>
      </c>
      <c r="F6861" s="6">
        <v>331885</v>
      </c>
      <c r="G6861" s="6" t="s">
        <v>1666</v>
      </c>
      <c r="H6861" s="16">
        <v>101006432.986</v>
      </c>
      <c r="I6861" s="12">
        <v>43758</v>
      </c>
      <c r="J6861" s="12">
        <v>44306</v>
      </c>
      <c r="K6861" s="15">
        <v>5954362</v>
      </c>
      <c r="L6861" s="13" t="s">
        <v>14</v>
      </c>
      <c r="M6861" s="7">
        <v>1</v>
      </c>
      <c r="N6861" s="17"/>
    </row>
    <row r="6862" spans="1:14" ht="78.75">
      <c r="A6862" s="6">
        <v>6860</v>
      </c>
      <c r="B6862" s="8" t="s">
        <v>15733</v>
      </c>
      <c r="C6862" s="9" t="s">
        <v>15922</v>
      </c>
      <c r="D6862" s="10" t="s">
        <v>15920</v>
      </c>
      <c r="E6862" s="11" t="s">
        <v>15921</v>
      </c>
      <c r="F6862" s="6">
        <v>331885</v>
      </c>
      <c r="G6862" s="6" t="s">
        <v>1666</v>
      </c>
      <c r="H6862" s="16">
        <v>101006432.986</v>
      </c>
      <c r="I6862" s="12">
        <v>43758</v>
      </c>
      <c r="J6862" s="12">
        <v>44306</v>
      </c>
      <c r="K6862" s="15">
        <v>5954362</v>
      </c>
      <c r="L6862" s="13" t="s">
        <v>14</v>
      </c>
      <c r="M6862" s="7">
        <v>0.5</v>
      </c>
      <c r="N6862" s="17"/>
    </row>
    <row r="6863" spans="1:14" ht="78.75">
      <c r="A6863" s="6">
        <v>6861</v>
      </c>
      <c r="B6863" s="8" t="s">
        <v>15733</v>
      </c>
      <c r="C6863" s="9" t="s">
        <v>15923</v>
      </c>
      <c r="D6863" s="10" t="s">
        <v>15920</v>
      </c>
      <c r="E6863" s="11" t="s">
        <v>15921</v>
      </c>
      <c r="F6863" s="6"/>
      <c r="G6863" s="6" t="s">
        <v>1666</v>
      </c>
      <c r="H6863" s="16">
        <v>101006432.986</v>
      </c>
      <c r="I6863" s="12">
        <v>43758</v>
      </c>
      <c r="J6863" s="12">
        <v>44306</v>
      </c>
      <c r="K6863" s="15">
        <v>0</v>
      </c>
      <c r="L6863" s="13" t="s">
        <v>14</v>
      </c>
      <c r="M6863" s="7">
        <v>0.3</v>
      </c>
      <c r="N6863" s="17"/>
    </row>
    <row r="6864" spans="1:14" ht="78.75">
      <c r="A6864" s="6">
        <v>6862</v>
      </c>
      <c r="B6864" s="8" t="s">
        <v>15733</v>
      </c>
      <c r="C6864" s="9" t="s">
        <v>15857</v>
      </c>
      <c r="D6864" s="10"/>
      <c r="E6864" s="11" t="s">
        <v>15921</v>
      </c>
      <c r="F6864" s="6"/>
      <c r="G6864" s="6" t="s">
        <v>1666</v>
      </c>
      <c r="H6864" s="16">
        <v>101006432.986</v>
      </c>
      <c r="I6864" s="12">
        <v>43759</v>
      </c>
      <c r="J6864" s="12">
        <v>44307</v>
      </c>
      <c r="K6864" s="15">
        <v>0</v>
      </c>
      <c r="L6864" s="13" t="s">
        <v>14</v>
      </c>
      <c r="M6864" s="7">
        <v>0.2</v>
      </c>
      <c r="N6864" s="17"/>
    </row>
    <row r="6865" spans="1:14" ht="47.25">
      <c r="A6865" s="6">
        <v>6863</v>
      </c>
      <c r="B6865" s="8" t="s">
        <v>15733</v>
      </c>
      <c r="C6865" s="9" t="s">
        <v>15924</v>
      </c>
      <c r="D6865" s="10" t="s">
        <v>15925</v>
      </c>
      <c r="E6865" s="11" t="s">
        <v>15926</v>
      </c>
      <c r="F6865" s="6">
        <v>427446</v>
      </c>
      <c r="G6865" s="6" t="s">
        <v>1486</v>
      </c>
      <c r="H6865" s="16">
        <v>22812101.296</v>
      </c>
      <c r="I6865" s="12">
        <v>44010</v>
      </c>
      <c r="J6865" s="12">
        <v>44566</v>
      </c>
      <c r="K6865" s="15">
        <v>2428648</v>
      </c>
      <c r="L6865" s="13" t="s">
        <v>14</v>
      </c>
      <c r="M6865" s="7">
        <v>1</v>
      </c>
      <c r="N6865" s="17"/>
    </row>
    <row r="6866" spans="1:14" ht="110.25">
      <c r="A6866" s="6">
        <v>6864</v>
      </c>
      <c r="B6866" s="8" t="s">
        <v>15733</v>
      </c>
      <c r="C6866" s="9" t="s">
        <v>15927</v>
      </c>
      <c r="D6866" s="10" t="s">
        <v>15925</v>
      </c>
      <c r="E6866" s="11" t="s">
        <v>15926</v>
      </c>
      <c r="F6866" s="6">
        <v>427446</v>
      </c>
      <c r="G6866" s="6" t="s">
        <v>1486</v>
      </c>
      <c r="H6866" s="16">
        <v>22812101.296</v>
      </c>
      <c r="I6866" s="12">
        <v>44010</v>
      </c>
      <c r="J6866" s="12">
        <v>44566</v>
      </c>
      <c r="K6866" s="15">
        <v>0</v>
      </c>
      <c r="L6866" s="13" t="s">
        <v>14</v>
      </c>
      <c r="M6866" s="7">
        <v>0.51</v>
      </c>
      <c r="N6866" s="17"/>
    </row>
    <row r="6867" spans="1:14" ht="63">
      <c r="A6867" s="6">
        <v>6865</v>
      </c>
      <c r="B6867" s="8" t="s">
        <v>15733</v>
      </c>
      <c r="C6867" s="9" t="s">
        <v>15928</v>
      </c>
      <c r="D6867" s="10" t="s">
        <v>15925</v>
      </c>
      <c r="E6867" s="11" t="s">
        <v>15926</v>
      </c>
      <c r="F6867" s="6">
        <v>427446</v>
      </c>
      <c r="G6867" s="6" t="s">
        <v>1486</v>
      </c>
      <c r="H6867" s="16">
        <v>22812102.296</v>
      </c>
      <c r="I6867" s="12">
        <v>44010</v>
      </c>
      <c r="J6867" s="12">
        <v>44566</v>
      </c>
      <c r="K6867" s="15">
        <v>0</v>
      </c>
      <c r="L6867" s="13" t="s">
        <v>14</v>
      </c>
      <c r="M6867" s="7">
        <v>0.49</v>
      </c>
      <c r="N6867" s="17"/>
    </row>
    <row r="6868" spans="1:14" ht="47.25">
      <c r="A6868" s="6">
        <v>6866</v>
      </c>
      <c r="B6868" s="8" t="s">
        <v>15733</v>
      </c>
      <c r="C6868" s="9" t="s">
        <v>15929</v>
      </c>
      <c r="D6868" s="10" t="s">
        <v>15930</v>
      </c>
      <c r="E6868" s="11" t="s">
        <v>15931</v>
      </c>
      <c r="F6868" s="6">
        <v>414166</v>
      </c>
      <c r="G6868" s="6" t="s">
        <v>1486</v>
      </c>
      <c r="H6868" s="16">
        <v>23860478.859999999</v>
      </c>
      <c r="I6868" s="12">
        <v>44003</v>
      </c>
      <c r="J6868" s="12">
        <v>44566</v>
      </c>
      <c r="K6868" s="15">
        <v>0</v>
      </c>
      <c r="L6868" s="13" t="s">
        <v>15</v>
      </c>
      <c r="M6868" s="7">
        <v>1</v>
      </c>
      <c r="N6868" s="17"/>
    </row>
    <row r="6869" spans="1:14" ht="63">
      <c r="A6869" s="6">
        <v>6867</v>
      </c>
      <c r="B6869" s="8" t="s">
        <v>15733</v>
      </c>
      <c r="C6869" s="9" t="s">
        <v>15932</v>
      </c>
      <c r="D6869" s="10" t="s">
        <v>13158</v>
      </c>
      <c r="E6869" s="11" t="s">
        <v>15933</v>
      </c>
      <c r="F6869" s="6">
        <v>427447</v>
      </c>
      <c r="G6869" s="6" t="s">
        <v>1486</v>
      </c>
      <c r="H6869" s="16">
        <v>14922000</v>
      </c>
      <c r="I6869" s="12">
        <v>44010</v>
      </c>
      <c r="J6869" s="12">
        <v>44382</v>
      </c>
      <c r="K6869" s="15">
        <v>0</v>
      </c>
      <c r="L6869" s="13" t="s">
        <v>15</v>
      </c>
      <c r="M6869" s="7">
        <v>1</v>
      </c>
      <c r="N6869" s="17"/>
    </row>
    <row r="6870" spans="1:14" ht="173.25">
      <c r="A6870" s="6">
        <v>6868</v>
      </c>
      <c r="B6870" s="8" t="s">
        <v>15733</v>
      </c>
      <c r="C6870" s="9" t="s">
        <v>15934</v>
      </c>
      <c r="D6870" s="10" t="s">
        <v>15935</v>
      </c>
      <c r="E6870" s="11" t="s">
        <v>15936</v>
      </c>
      <c r="F6870" s="6">
        <v>461894</v>
      </c>
      <c r="G6870" s="6" t="s">
        <v>1687</v>
      </c>
      <c r="H6870" s="16">
        <v>5245095.0199999996</v>
      </c>
      <c r="I6870" s="12">
        <v>44116</v>
      </c>
      <c r="J6870" s="12">
        <v>44488</v>
      </c>
      <c r="K6870" s="15">
        <v>0</v>
      </c>
      <c r="L6870" s="13" t="s">
        <v>15</v>
      </c>
      <c r="M6870" s="7">
        <v>1</v>
      </c>
      <c r="N6870" s="17"/>
    </row>
    <row r="6871" spans="1:14" ht="47.25">
      <c r="A6871" s="6">
        <v>6869</v>
      </c>
      <c r="B6871" s="8" t="s">
        <v>15733</v>
      </c>
      <c r="C6871" s="9" t="s">
        <v>15937</v>
      </c>
      <c r="D6871" s="10" t="s">
        <v>15938</v>
      </c>
      <c r="E6871" s="11" t="s">
        <v>15939</v>
      </c>
      <c r="F6871" s="6">
        <v>183592</v>
      </c>
      <c r="G6871" s="6" t="s">
        <v>4644</v>
      </c>
      <c r="H6871" s="16">
        <v>11753187.73</v>
      </c>
      <c r="I6871" s="12">
        <v>43250</v>
      </c>
      <c r="J6871" s="12">
        <v>43607</v>
      </c>
      <c r="K6871" s="15">
        <v>5033392</v>
      </c>
      <c r="L6871" s="13" t="s">
        <v>15</v>
      </c>
      <c r="M6871" s="7">
        <v>1</v>
      </c>
      <c r="N6871" s="17"/>
    </row>
    <row r="6872" spans="1:14" ht="126">
      <c r="A6872" s="6">
        <v>6870</v>
      </c>
      <c r="B6872" s="8" t="s">
        <v>15733</v>
      </c>
      <c r="C6872" s="9" t="s">
        <v>15940</v>
      </c>
      <c r="D6872" s="10" t="s">
        <v>15842</v>
      </c>
      <c r="E6872" s="11" t="s">
        <v>15941</v>
      </c>
      <c r="F6872" s="6">
        <v>217566</v>
      </c>
      <c r="G6872" s="6" t="s">
        <v>4644</v>
      </c>
      <c r="H6872" s="16">
        <v>12664459.347999999</v>
      </c>
      <c r="I6872" s="12">
        <v>43401</v>
      </c>
      <c r="J6872" s="12">
        <v>43765</v>
      </c>
      <c r="K6872" s="15">
        <v>10735000</v>
      </c>
      <c r="L6872" s="13" t="s">
        <v>15</v>
      </c>
      <c r="M6872" s="7">
        <v>1</v>
      </c>
      <c r="N6872" s="17"/>
    </row>
    <row r="6873" spans="1:14" ht="94.5">
      <c r="A6873" s="6">
        <v>6871</v>
      </c>
      <c r="B6873" s="8" t="s">
        <v>15733</v>
      </c>
      <c r="C6873" s="9" t="s">
        <v>15942</v>
      </c>
      <c r="D6873" s="10" t="s">
        <v>15943</v>
      </c>
      <c r="E6873" s="11" t="s">
        <v>15944</v>
      </c>
      <c r="F6873" s="6">
        <v>315225</v>
      </c>
      <c r="G6873" s="6" t="s">
        <v>4644</v>
      </c>
      <c r="H6873" s="16" t="s">
        <v>15945</v>
      </c>
      <c r="I6873" s="12">
        <v>43702</v>
      </c>
      <c r="J6873" s="12">
        <v>44060</v>
      </c>
      <c r="K6873" s="15">
        <v>18762509</v>
      </c>
      <c r="L6873" s="13" t="s">
        <v>15</v>
      </c>
      <c r="M6873" s="7">
        <v>1</v>
      </c>
      <c r="N6873" s="17"/>
    </row>
    <row r="6874" spans="1:14" ht="94.5">
      <c r="A6874" s="6">
        <v>6872</v>
      </c>
      <c r="B6874" s="8" t="s">
        <v>15733</v>
      </c>
      <c r="C6874" s="9" t="s">
        <v>15946</v>
      </c>
      <c r="D6874" s="10" t="s">
        <v>15837</v>
      </c>
      <c r="E6874" s="11" t="s">
        <v>15947</v>
      </c>
      <c r="F6874" s="6">
        <v>272963</v>
      </c>
      <c r="G6874" s="6" t="s">
        <v>4644</v>
      </c>
      <c r="H6874" s="16">
        <v>21651907.199999999</v>
      </c>
      <c r="I6874" s="12">
        <v>43608</v>
      </c>
      <c r="J6874" s="12">
        <v>43966</v>
      </c>
      <c r="K6874" s="15">
        <v>7548170</v>
      </c>
      <c r="L6874" s="13" t="s">
        <v>15</v>
      </c>
      <c r="M6874" s="7">
        <v>1</v>
      </c>
      <c r="N6874" s="17"/>
    </row>
    <row r="6875" spans="1:14" ht="157.5">
      <c r="A6875" s="6">
        <v>6873</v>
      </c>
      <c r="B6875" s="8" t="s">
        <v>15733</v>
      </c>
      <c r="C6875" s="9" t="s">
        <v>15942</v>
      </c>
      <c r="D6875" s="10" t="s">
        <v>15798</v>
      </c>
      <c r="E6875" s="11" t="s">
        <v>15948</v>
      </c>
      <c r="F6875" s="6">
        <v>272964</v>
      </c>
      <c r="G6875" s="6" t="s">
        <v>4644</v>
      </c>
      <c r="H6875" s="16">
        <v>27924534.475000001</v>
      </c>
      <c r="I6875" s="12">
        <v>43622</v>
      </c>
      <c r="J6875" s="12">
        <v>44011</v>
      </c>
      <c r="K6875" s="15">
        <v>7387717</v>
      </c>
      <c r="L6875" s="13" t="s">
        <v>15</v>
      </c>
      <c r="M6875" s="7">
        <v>1</v>
      </c>
      <c r="N6875" s="17"/>
    </row>
    <row r="6876" spans="1:14" ht="31.5">
      <c r="A6876" s="6">
        <v>6874</v>
      </c>
      <c r="B6876" s="8" t="s">
        <v>15733</v>
      </c>
      <c r="C6876" s="9" t="s">
        <v>15949</v>
      </c>
      <c r="D6876" s="10" t="s">
        <v>15950</v>
      </c>
      <c r="E6876" s="11" t="s">
        <v>15951</v>
      </c>
      <c r="F6876" s="6">
        <v>302094</v>
      </c>
      <c r="G6876" s="6" t="s">
        <v>4644</v>
      </c>
      <c r="H6876" s="16">
        <v>5596302.4840000002</v>
      </c>
      <c r="I6876" s="12">
        <v>43620</v>
      </c>
      <c r="J6876" s="12">
        <v>43796</v>
      </c>
      <c r="K6876" s="15">
        <v>2500000</v>
      </c>
      <c r="L6876" s="13" t="s">
        <v>15</v>
      </c>
      <c r="M6876" s="7">
        <v>1</v>
      </c>
      <c r="N6876" s="17"/>
    </row>
    <row r="6877" spans="1:14" ht="47.25">
      <c r="A6877" s="6">
        <v>6875</v>
      </c>
      <c r="B6877" s="8" t="s">
        <v>15733</v>
      </c>
      <c r="C6877" s="9" t="s">
        <v>15952</v>
      </c>
      <c r="D6877" s="10" t="s">
        <v>15953</v>
      </c>
      <c r="E6877" s="11" t="s">
        <v>15954</v>
      </c>
      <c r="F6877" s="6">
        <v>366025</v>
      </c>
      <c r="G6877" s="6" t="s">
        <v>4644</v>
      </c>
      <c r="H6877" s="16">
        <v>7706960.3194999993</v>
      </c>
      <c r="I6877" s="12">
        <v>43814</v>
      </c>
      <c r="J6877" s="12">
        <v>43813</v>
      </c>
      <c r="K6877" s="15">
        <v>0</v>
      </c>
      <c r="L6877" s="13" t="s">
        <v>15</v>
      </c>
      <c r="M6877" s="7">
        <v>1</v>
      </c>
      <c r="N6877" s="17"/>
    </row>
    <row r="6878" spans="1:14" ht="94.5">
      <c r="A6878" s="6">
        <v>6876</v>
      </c>
      <c r="B6878" s="8" t="s">
        <v>15733</v>
      </c>
      <c r="C6878" s="9" t="s">
        <v>15955</v>
      </c>
      <c r="D6878" s="10" t="s">
        <v>15798</v>
      </c>
      <c r="E6878" s="11" t="s">
        <v>15956</v>
      </c>
      <c r="F6878" s="6">
        <v>376593</v>
      </c>
      <c r="G6878" s="6" t="s">
        <v>4644</v>
      </c>
      <c r="H6878" s="16">
        <v>20742719.27</v>
      </c>
      <c r="I6878" s="12">
        <v>43885</v>
      </c>
      <c r="J6878" s="12">
        <v>44250</v>
      </c>
      <c r="K6878" s="15">
        <v>0</v>
      </c>
      <c r="L6878" s="13" t="s">
        <v>15</v>
      </c>
      <c r="M6878" s="7">
        <v>1</v>
      </c>
      <c r="N6878" s="17"/>
    </row>
    <row r="6879" spans="1:14" ht="110.25">
      <c r="A6879" s="6">
        <v>6877</v>
      </c>
      <c r="B6879" s="8" t="s">
        <v>15733</v>
      </c>
      <c r="C6879" s="9" t="s">
        <v>15957</v>
      </c>
      <c r="D6879" s="10" t="s">
        <v>15958</v>
      </c>
      <c r="E6879" s="11" t="s">
        <v>15959</v>
      </c>
      <c r="F6879" s="6">
        <v>334923</v>
      </c>
      <c r="G6879" s="6" t="s">
        <v>4644</v>
      </c>
      <c r="H6879" s="16">
        <v>23072111</v>
      </c>
      <c r="I6879" s="12">
        <v>43745</v>
      </c>
      <c r="J6879" s="12">
        <v>44080</v>
      </c>
      <c r="K6879" s="15">
        <v>8317112</v>
      </c>
      <c r="L6879" s="13" t="s">
        <v>15</v>
      </c>
      <c r="M6879" s="7">
        <v>1</v>
      </c>
      <c r="N6879" s="17"/>
    </row>
    <row r="6880" spans="1:14" ht="110.25">
      <c r="A6880" s="6">
        <v>6878</v>
      </c>
      <c r="B6880" s="8" t="s">
        <v>15733</v>
      </c>
      <c r="C6880" s="9" t="s">
        <v>15960</v>
      </c>
      <c r="D6880" s="10" t="s">
        <v>6517</v>
      </c>
      <c r="E6880" s="11" t="s">
        <v>15961</v>
      </c>
      <c r="F6880" s="6">
        <v>254438</v>
      </c>
      <c r="G6880" s="6" t="s">
        <v>4644</v>
      </c>
      <c r="H6880" s="16">
        <v>21156578.620000001</v>
      </c>
      <c r="I6880" s="12">
        <v>43693</v>
      </c>
      <c r="J6880" s="12">
        <v>44050</v>
      </c>
      <c r="K6880" s="15">
        <v>11275279</v>
      </c>
      <c r="L6880" s="13" t="s">
        <v>15</v>
      </c>
      <c r="M6880" s="7">
        <v>1</v>
      </c>
      <c r="N6880" s="17"/>
    </row>
    <row r="6881" spans="1:14" ht="47.25">
      <c r="A6881" s="6">
        <v>6879</v>
      </c>
      <c r="B6881" s="8" t="s">
        <v>15733</v>
      </c>
      <c r="C6881" s="9" t="s">
        <v>15962</v>
      </c>
      <c r="D6881" s="10" t="s">
        <v>15872</v>
      </c>
      <c r="E6881" s="11" t="s">
        <v>15963</v>
      </c>
      <c r="F6881" s="6">
        <v>217568</v>
      </c>
      <c r="G6881" s="6" t="s">
        <v>4644</v>
      </c>
      <c r="H6881" s="16">
        <v>8076006.2779999999</v>
      </c>
      <c r="I6881" s="12">
        <v>43408</v>
      </c>
      <c r="J6881" s="12">
        <v>43758</v>
      </c>
      <c r="K6881" s="15">
        <v>5187383</v>
      </c>
      <c r="L6881" s="13" t="s">
        <v>15</v>
      </c>
      <c r="M6881" s="7">
        <v>1</v>
      </c>
      <c r="N6881" s="17"/>
    </row>
    <row r="6882" spans="1:14" ht="204.75">
      <c r="A6882" s="6">
        <v>6880</v>
      </c>
      <c r="B6882" s="8" t="s">
        <v>15733</v>
      </c>
      <c r="C6882" s="9" t="s">
        <v>15964</v>
      </c>
      <c r="D6882" s="10" t="s">
        <v>4852</v>
      </c>
      <c r="E6882" s="11" t="s">
        <v>15965</v>
      </c>
      <c r="F6882" s="6">
        <v>254437</v>
      </c>
      <c r="G6882" s="6" t="s">
        <v>4644</v>
      </c>
      <c r="H6882" s="16">
        <v>34481559.593000002</v>
      </c>
      <c r="I6882" s="12">
        <v>43613</v>
      </c>
      <c r="J6882" s="12">
        <v>43971</v>
      </c>
      <c r="K6882" s="15">
        <v>18776551</v>
      </c>
      <c r="L6882" s="13" t="s">
        <v>15</v>
      </c>
      <c r="M6882" s="7">
        <v>1</v>
      </c>
      <c r="N6882" s="17"/>
    </row>
    <row r="6883" spans="1:14" ht="94.5">
      <c r="A6883" s="6">
        <v>6881</v>
      </c>
      <c r="B6883" s="8" t="s">
        <v>15733</v>
      </c>
      <c r="C6883" s="9" t="s">
        <v>15813</v>
      </c>
      <c r="D6883" s="10" t="s">
        <v>15775</v>
      </c>
      <c r="E6883" s="11" t="s">
        <v>15966</v>
      </c>
      <c r="F6883" s="6">
        <v>298932</v>
      </c>
      <c r="G6883" s="6" t="s">
        <v>4644</v>
      </c>
      <c r="H6883" s="16">
        <v>7885031.9299999997</v>
      </c>
      <c r="I6883" s="12">
        <v>43641</v>
      </c>
      <c r="J6883" s="12">
        <v>43999</v>
      </c>
      <c r="K6883" s="15">
        <v>0</v>
      </c>
      <c r="L6883" s="13" t="s">
        <v>15</v>
      </c>
      <c r="M6883" s="7">
        <v>1</v>
      </c>
      <c r="N6883" s="17"/>
    </row>
    <row r="6884" spans="1:14" ht="78.75">
      <c r="A6884" s="6">
        <v>6882</v>
      </c>
      <c r="B6884" s="8" t="s">
        <v>15733</v>
      </c>
      <c r="C6884" s="9" t="s">
        <v>15813</v>
      </c>
      <c r="D6884" s="10" t="s">
        <v>15775</v>
      </c>
      <c r="E6884" s="11" t="s">
        <v>15967</v>
      </c>
      <c r="F6884" s="6">
        <v>298932</v>
      </c>
      <c r="G6884" s="6" t="s">
        <v>4644</v>
      </c>
      <c r="H6884" s="16">
        <v>16267367.83</v>
      </c>
      <c r="I6884" s="12">
        <v>43641</v>
      </c>
      <c r="J6884" s="12">
        <v>43999</v>
      </c>
      <c r="K6884" s="15">
        <v>10979343</v>
      </c>
      <c r="L6884" s="13" t="s">
        <v>15</v>
      </c>
      <c r="M6884" s="7">
        <v>1</v>
      </c>
      <c r="N6884" s="17"/>
    </row>
    <row r="6885" spans="1:14" ht="47.25">
      <c r="A6885" s="6">
        <v>6883</v>
      </c>
      <c r="B6885" s="8" t="s">
        <v>15733</v>
      </c>
      <c r="C6885" s="9" t="s">
        <v>15968</v>
      </c>
      <c r="D6885" s="10" t="s">
        <v>15826</v>
      </c>
      <c r="E6885" s="11" t="s">
        <v>15969</v>
      </c>
      <c r="F6885" s="6">
        <v>298933</v>
      </c>
      <c r="G6885" s="6" t="s">
        <v>4644</v>
      </c>
      <c r="H6885" s="16">
        <v>14456609.67</v>
      </c>
      <c r="I6885" s="12">
        <v>43639</v>
      </c>
      <c r="J6885" s="12">
        <v>43997</v>
      </c>
      <c r="K6885" s="15">
        <v>5304328</v>
      </c>
      <c r="L6885" s="13" t="s">
        <v>15</v>
      </c>
      <c r="M6885" s="7">
        <v>1</v>
      </c>
      <c r="N6885" s="17"/>
    </row>
    <row r="6886" spans="1:14" ht="63">
      <c r="A6886" s="6">
        <v>6884</v>
      </c>
      <c r="B6886" s="8" t="s">
        <v>15733</v>
      </c>
      <c r="C6886" s="9" t="s">
        <v>15970</v>
      </c>
      <c r="D6886" s="10" t="s">
        <v>15971</v>
      </c>
      <c r="E6886" s="11" t="s">
        <v>15972</v>
      </c>
      <c r="F6886" s="6">
        <v>272973</v>
      </c>
      <c r="G6886" s="6" t="s">
        <v>4644</v>
      </c>
      <c r="H6886" s="16">
        <v>6831335.1164999995</v>
      </c>
      <c r="I6886" s="12">
        <v>43555</v>
      </c>
      <c r="J6886" s="12">
        <v>43913</v>
      </c>
      <c r="K6886" s="15">
        <v>5273680</v>
      </c>
      <c r="L6886" s="13" t="s">
        <v>15</v>
      </c>
      <c r="M6886" s="7">
        <v>1</v>
      </c>
      <c r="N6886" s="17"/>
    </row>
    <row r="6887" spans="1:14" ht="94.5">
      <c r="A6887" s="6">
        <v>6885</v>
      </c>
      <c r="B6887" s="8" t="s">
        <v>15733</v>
      </c>
      <c r="C6887" s="9" t="s">
        <v>15946</v>
      </c>
      <c r="D6887" s="10" t="s">
        <v>15837</v>
      </c>
      <c r="E6887" s="11" t="s">
        <v>15973</v>
      </c>
      <c r="F6887" s="6">
        <v>272974</v>
      </c>
      <c r="G6887" s="6" t="s">
        <v>4644</v>
      </c>
      <c r="H6887" s="16">
        <v>27268828.011</v>
      </c>
      <c r="I6887" s="12">
        <v>43608</v>
      </c>
      <c r="J6887" s="12">
        <v>43966</v>
      </c>
      <c r="K6887" s="15">
        <v>5165000</v>
      </c>
      <c r="L6887" s="13" t="s">
        <v>15</v>
      </c>
      <c r="M6887" s="7">
        <v>1</v>
      </c>
      <c r="N6887" s="17"/>
    </row>
    <row r="6888" spans="1:14" ht="126">
      <c r="A6888" s="6">
        <v>6886</v>
      </c>
      <c r="B6888" s="8" t="s">
        <v>15733</v>
      </c>
      <c r="C6888" s="9" t="s">
        <v>15974</v>
      </c>
      <c r="D6888" s="10" t="s">
        <v>15852</v>
      </c>
      <c r="E6888" s="11" t="s">
        <v>15975</v>
      </c>
      <c r="F6888" s="6">
        <v>272975</v>
      </c>
      <c r="G6888" s="6" t="s">
        <v>4644</v>
      </c>
      <c r="H6888" s="16">
        <v>17290744.894000001</v>
      </c>
      <c r="I6888" s="12">
        <v>43622</v>
      </c>
      <c r="J6888" s="12">
        <v>43980</v>
      </c>
      <c r="K6888" s="15">
        <v>11317561</v>
      </c>
      <c r="L6888" s="13" t="s">
        <v>15</v>
      </c>
      <c r="M6888" s="7">
        <v>1</v>
      </c>
      <c r="N6888" s="17"/>
    </row>
    <row r="6889" spans="1:14" ht="63">
      <c r="A6889" s="6">
        <v>6887</v>
      </c>
      <c r="B6889" s="8" t="s">
        <v>15733</v>
      </c>
      <c r="C6889" s="9" t="s">
        <v>15976</v>
      </c>
      <c r="D6889" s="10" t="s">
        <v>13136</v>
      </c>
      <c r="E6889" s="11" t="s">
        <v>15977</v>
      </c>
      <c r="F6889" s="6">
        <v>478342</v>
      </c>
      <c r="G6889" s="6" t="s">
        <v>4644</v>
      </c>
      <c r="H6889" s="16">
        <v>12937585.380999999</v>
      </c>
      <c r="I6889" s="12" t="s">
        <v>15978</v>
      </c>
      <c r="J6889" s="12" t="s">
        <v>15979</v>
      </c>
      <c r="K6889" s="15">
        <v>0</v>
      </c>
      <c r="L6889" s="13" t="s">
        <v>15</v>
      </c>
      <c r="M6889" s="7">
        <v>1</v>
      </c>
      <c r="N6889" s="17"/>
    </row>
    <row r="6890" spans="1:14" ht="94.5">
      <c r="A6890" s="6">
        <v>6888</v>
      </c>
      <c r="B6890" s="8" t="s">
        <v>15733</v>
      </c>
      <c r="C6890" s="9" t="s">
        <v>15980</v>
      </c>
      <c r="D6890" s="10" t="s">
        <v>15798</v>
      </c>
      <c r="E6890" s="11" t="s">
        <v>15981</v>
      </c>
      <c r="F6890" s="6">
        <v>302095</v>
      </c>
      <c r="G6890" s="6" t="s">
        <v>4644</v>
      </c>
      <c r="H6890" s="16">
        <v>23447515.43</v>
      </c>
      <c r="I6890" s="12">
        <v>43641</v>
      </c>
      <c r="J6890" s="12">
        <v>43999</v>
      </c>
      <c r="K6890" s="15">
        <v>9417115</v>
      </c>
      <c r="L6890" s="13" t="s">
        <v>15</v>
      </c>
      <c r="M6890" s="7">
        <v>1</v>
      </c>
      <c r="N6890" s="17"/>
    </row>
    <row r="6891" spans="1:14" ht="94.5">
      <c r="A6891" s="6">
        <v>6889</v>
      </c>
      <c r="B6891" s="8" t="s">
        <v>15733</v>
      </c>
      <c r="C6891" s="9" t="s">
        <v>15982</v>
      </c>
      <c r="D6891" s="10" t="s">
        <v>15983</v>
      </c>
      <c r="E6891" s="11" t="s">
        <v>15984</v>
      </c>
      <c r="F6891" s="6">
        <v>302096</v>
      </c>
      <c r="G6891" s="6" t="s">
        <v>4644</v>
      </c>
      <c r="H6891" s="16">
        <v>25649511.829999998</v>
      </c>
      <c r="I6891" s="12">
        <v>43641</v>
      </c>
      <c r="J6891" s="12">
        <v>43999</v>
      </c>
      <c r="K6891" s="15">
        <v>14400873</v>
      </c>
      <c r="L6891" s="13" t="s">
        <v>15</v>
      </c>
      <c r="M6891" s="7">
        <v>1</v>
      </c>
      <c r="N6891" s="17"/>
    </row>
    <row r="6892" spans="1:14" ht="110.25">
      <c r="A6892" s="6">
        <v>6890</v>
      </c>
      <c r="B6892" s="8" t="s">
        <v>15733</v>
      </c>
      <c r="C6892" s="9" t="s">
        <v>15813</v>
      </c>
      <c r="D6892" s="10" t="s">
        <v>15775</v>
      </c>
      <c r="E6892" s="11" t="s">
        <v>15985</v>
      </c>
      <c r="F6892" s="6">
        <v>386120</v>
      </c>
      <c r="G6892" s="6" t="s">
        <v>4644</v>
      </c>
      <c r="H6892" s="16">
        <v>28561032.670000002</v>
      </c>
      <c r="I6892" s="12">
        <v>43885</v>
      </c>
      <c r="J6892" s="12">
        <v>44250</v>
      </c>
      <c r="K6892" s="15">
        <v>0</v>
      </c>
      <c r="L6892" s="13" t="s">
        <v>15</v>
      </c>
      <c r="M6892" s="7">
        <v>1</v>
      </c>
      <c r="N6892" s="17"/>
    </row>
    <row r="6893" spans="1:14" ht="78.75">
      <c r="A6893" s="6">
        <v>6891</v>
      </c>
      <c r="B6893" s="8" t="s">
        <v>15733</v>
      </c>
      <c r="C6893" s="9" t="s">
        <v>15980</v>
      </c>
      <c r="D6893" s="10" t="s">
        <v>15798</v>
      </c>
      <c r="E6893" s="11" t="s">
        <v>15986</v>
      </c>
      <c r="F6893" s="6">
        <v>386121</v>
      </c>
      <c r="G6893" s="6" t="s">
        <v>4644</v>
      </c>
      <c r="H6893" s="16">
        <v>20156527.41</v>
      </c>
      <c r="I6893" s="12">
        <v>43885</v>
      </c>
      <c r="J6893" s="12">
        <v>44250</v>
      </c>
      <c r="K6893" s="15">
        <v>1345000</v>
      </c>
      <c r="L6893" s="13" t="s">
        <v>15</v>
      </c>
      <c r="M6893" s="7">
        <v>1</v>
      </c>
      <c r="N6893" s="17"/>
    </row>
    <row r="6894" spans="1:14" ht="110.25">
      <c r="A6894" s="6">
        <v>6892</v>
      </c>
      <c r="B6894" s="8" t="s">
        <v>15733</v>
      </c>
      <c r="C6894" s="9" t="s">
        <v>15946</v>
      </c>
      <c r="D6894" s="10" t="s">
        <v>15837</v>
      </c>
      <c r="E6894" s="11" t="s">
        <v>15987</v>
      </c>
      <c r="F6894" s="6">
        <v>386122</v>
      </c>
      <c r="G6894" s="6" t="s">
        <v>4644</v>
      </c>
      <c r="H6894" s="16">
        <v>17456000</v>
      </c>
      <c r="I6894" s="12">
        <v>43885</v>
      </c>
      <c r="J6894" s="12">
        <v>44250</v>
      </c>
      <c r="K6894" s="15">
        <v>0</v>
      </c>
      <c r="L6894" s="13" t="s">
        <v>15</v>
      </c>
      <c r="M6894" s="7">
        <v>1</v>
      </c>
      <c r="N6894" s="17"/>
    </row>
    <row r="6895" spans="1:14" ht="78.75">
      <c r="A6895" s="6">
        <v>6893</v>
      </c>
      <c r="B6895" s="8" t="s">
        <v>15733</v>
      </c>
      <c r="C6895" s="9" t="s">
        <v>15758</v>
      </c>
      <c r="D6895" s="10" t="s">
        <v>13136</v>
      </c>
      <c r="E6895" s="11" t="s">
        <v>15988</v>
      </c>
      <c r="F6895" s="6">
        <v>386124</v>
      </c>
      <c r="G6895" s="6" t="s">
        <v>4644</v>
      </c>
      <c r="H6895" s="16">
        <v>16170981.76</v>
      </c>
      <c r="I6895" s="12">
        <v>43885</v>
      </c>
      <c r="J6895" s="12">
        <v>44250</v>
      </c>
      <c r="K6895" s="15">
        <v>0</v>
      </c>
      <c r="L6895" s="13" t="s">
        <v>15</v>
      </c>
      <c r="M6895" s="7">
        <v>1</v>
      </c>
      <c r="N6895" s="17"/>
    </row>
    <row r="6896" spans="1:14" ht="94.5">
      <c r="A6896" s="6">
        <v>6894</v>
      </c>
      <c r="B6896" s="8" t="s">
        <v>15733</v>
      </c>
      <c r="C6896" s="9" t="s">
        <v>15758</v>
      </c>
      <c r="D6896" s="10" t="s">
        <v>13136</v>
      </c>
      <c r="E6896" s="11" t="s">
        <v>15989</v>
      </c>
      <c r="F6896" s="6">
        <v>236145</v>
      </c>
      <c r="G6896" s="6" t="s">
        <v>4644</v>
      </c>
      <c r="H6896" s="16">
        <v>28237165.780000001</v>
      </c>
      <c r="I6896" s="12">
        <v>43501</v>
      </c>
      <c r="J6896" s="12">
        <v>43865</v>
      </c>
      <c r="K6896" s="15">
        <v>22207683</v>
      </c>
      <c r="L6896" s="13" t="s">
        <v>15</v>
      </c>
      <c r="M6896" s="7">
        <v>1</v>
      </c>
      <c r="N6896" s="17"/>
    </row>
    <row r="6897" spans="1:14" ht="94.5">
      <c r="A6897" s="6">
        <v>6895</v>
      </c>
      <c r="B6897" s="8" t="s">
        <v>15733</v>
      </c>
      <c r="C6897" s="9" t="s">
        <v>15960</v>
      </c>
      <c r="D6897" s="10" t="s">
        <v>6517</v>
      </c>
      <c r="E6897" s="11" t="s">
        <v>15990</v>
      </c>
      <c r="F6897" s="6">
        <v>272976</v>
      </c>
      <c r="G6897" s="6" t="s">
        <v>4644</v>
      </c>
      <c r="H6897" s="16">
        <v>27267260.710000001</v>
      </c>
      <c r="I6897" s="12">
        <v>43689</v>
      </c>
      <c r="J6897" s="12">
        <v>44047</v>
      </c>
      <c r="K6897" s="15">
        <v>16090972</v>
      </c>
      <c r="L6897" s="13" t="s">
        <v>15</v>
      </c>
      <c r="M6897" s="7">
        <v>1</v>
      </c>
      <c r="N6897" s="17"/>
    </row>
    <row r="6898" spans="1:14" ht="78.75">
      <c r="A6898" s="6">
        <v>6896</v>
      </c>
      <c r="B6898" s="8" t="s">
        <v>15733</v>
      </c>
      <c r="C6898" s="9" t="s">
        <v>15991</v>
      </c>
      <c r="D6898" s="10" t="s">
        <v>15992</v>
      </c>
      <c r="E6898" s="11" t="s">
        <v>15993</v>
      </c>
      <c r="F6898" s="6">
        <v>189928</v>
      </c>
      <c r="G6898" s="6" t="s">
        <v>4644</v>
      </c>
      <c r="H6898" s="16">
        <v>18193895.530999999</v>
      </c>
      <c r="I6898" s="12">
        <v>43304</v>
      </c>
      <c r="J6898" s="12">
        <v>43661</v>
      </c>
      <c r="K6898" s="15">
        <v>9833551</v>
      </c>
      <c r="L6898" s="13" t="s">
        <v>15</v>
      </c>
      <c r="M6898" s="7">
        <v>1</v>
      </c>
      <c r="N6898" s="17"/>
    </row>
    <row r="6899" spans="1:14" ht="94.5">
      <c r="A6899" s="6">
        <v>6897</v>
      </c>
      <c r="B6899" s="8" t="s">
        <v>15733</v>
      </c>
      <c r="C6899" s="9" t="s">
        <v>15994</v>
      </c>
      <c r="D6899" s="10" t="s">
        <v>15858</v>
      </c>
      <c r="E6899" s="11" t="s">
        <v>15995</v>
      </c>
      <c r="F6899" s="6">
        <v>376594</v>
      </c>
      <c r="G6899" s="6" t="s">
        <v>4644</v>
      </c>
      <c r="H6899" s="16">
        <v>23383733.210000001</v>
      </c>
      <c r="I6899" s="12">
        <v>43885</v>
      </c>
      <c r="J6899" s="12">
        <v>44250</v>
      </c>
      <c r="K6899" s="15">
        <v>0</v>
      </c>
      <c r="L6899" s="13" t="s">
        <v>15</v>
      </c>
      <c r="M6899" s="7">
        <v>1</v>
      </c>
      <c r="N6899" s="17"/>
    </row>
    <row r="6900" spans="1:14" ht="94.5">
      <c r="A6900" s="6">
        <v>6898</v>
      </c>
      <c r="B6900" s="8" t="s">
        <v>15733</v>
      </c>
      <c r="C6900" s="9" t="s">
        <v>15996</v>
      </c>
      <c r="D6900" s="10" t="s">
        <v>4852</v>
      </c>
      <c r="E6900" s="11" t="s">
        <v>15997</v>
      </c>
      <c r="F6900" s="6">
        <v>219692</v>
      </c>
      <c r="G6900" s="6" t="s">
        <v>4644</v>
      </c>
      <c r="H6900" s="16">
        <v>21359978.690000001</v>
      </c>
      <c r="I6900" s="12">
        <v>43451</v>
      </c>
      <c r="J6900" s="12">
        <v>43809</v>
      </c>
      <c r="K6900" s="15">
        <v>16320227</v>
      </c>
      <c r="L6900" s="13" t="s">
        <v>15</v>
      </c>
      <c r="M6900" s="7">
        <v>1</v>
      </c>
      <c r="N6900" s="17"/>
    </row>
    <row r="6901" spans="1:14" ht="47.25">
      <c r="A6901" s="6">
        <v>6899</v>
      </c>
      <c r="B6901" s="8" t="s">
        <v>15733</v>
      </c>
      <c r="C6901" s="9" t="s">
        <v>15998</v>
      </c>
      <c r="D6901" s="10" t="s">
        <v>15775</v>
      </c>
      <c r="E6901" s="11" t="s">
        <v>15999</v>
      </c>
      <c r="F6901" s="6">
        <v>214227</v>
      </c>
      <c r="G6901" s="6" t="s">
        <v>4644</v>
      </c>
      <c r="H6901" s="16">
        <v>7986587.4500000002</v>
      </c>
      <c r="I6901" s="12">
        <v>43401</v>
      </c>
      <c r="J6901" s="12">
        <v>43758</v>
      </c>
      <c r="K6901" s="15">
        <v>6268994</v>
      </c>
      <c r="L6901" s="13" t="s">
        <v>15</v>
      </c>
      <c r="M6901" s="7">
        <v>1</v>
      </c>
      <c r="N6901" s="17"/>
    </row>
    <row r="6902" spans="1:14" ht="126">
      <c r="A6902" s="6">
        <v>6900</v>
      </c>
      <c r="B6902" s="8" t="s">
        <v>15733</v>
      </c>
      <c r="C6902" s="9" t="s">
        <v>16000</v>
      </c>
      <c r="D6902" s="10" t="s">
        <v>15858</v>
      </c>
      <c r="E6902" s="11" t="s">
        <v>16001</v>
      </c>
      <c r="F6902" s="6">
        <v>254439</v>
      </c>
      <c r="G6902" s="6" t="s">
        <v>4644</v>
      </c>
      <c r="H6902" s="16">
        <v>26692013.289999999</v>
      </c>
      <c r="I6902" s="12">
        <v>43612</v>
      </c>
      <c r="J6902" s="12">
        <v>43970</v>
      </c>
      <c r="K6902" s="15">
        <v>22591000</v>
      </c>
      <c r="L6902" s="13" t="s">
        <v>15</v>
      </c>
      <c r="M6902" s="7">
        <v>1</v>
      </c>
      <c r="N6902" s="17"/>
    </row>
    <row r="6903" spans="1:14" ht="94.5">
      <c r="A6903" s="6">
        <v>6901</v>
      </c>
      <c r="B6903" s="8" t="s">
        <v>15733</v>
      </c>
      <c r="C6903" s="9" t="s">
        <v>16002</v>
      </c>
      <c r="D6903" s="10" t="s">
        <v>16003</v>
      </c>
      <c r="E6903" s="11" t="s">
        <v>16004</v>
      </c>
      <c r="F6903" s="6">
        <v>298927</v>
      </c>
      <c r="G6903" s="6" t="s">
        <v>4644</v>
      </c>
      <c r="H6903" s="16">
        <v>7885503.9299999997</v>
      </c>
      <c r="I6903" s="12">
        <v>43622</v>
      </c>
      <c r="J6903" s="12">
        <v>44011</v>
      </c>
      <c r="K6903" s="15">
        <v>4715000</v>
      </c>
      <c r="L6903" s="13" t="s">
        <v>15</v>
      </c>
      <c r="M6903" s="7">
        <v>1</v>
      </c>
      <c r="N6903" s="17"/>
    </row>
    <row r="6904" spans="1:14" ht="110.25">
      <c r="A6904" s="6">
        <v>6902</v>
      </c>
      <c r="B6904" s="8" t="s">
        <v>15733</v>
      </c>
      <c r="C6904" s="9" t="s">
        <v>16005</v>
      </c>
      <c r="D6904" s="10" t="s">
        <v>15826</v>
      </c>
      <c r="E6904" s="11" t="s">
        <v>16006</v>
      </c>
      <c r="F6904" s="6">
        <v>302097</v>
      </c>
      <c r="G6904" s="6" t="s">
        <v>4644</v>
      </c>
      <c r="H6904" s="16">
        <v>19262421.859999999</v>
      </c>
      <c r="I6904" s="12">
        <v>43639</v>
      </c>
      <c r="J6904" s="12">
        <v>43997</v>
      </c>
      <c r="K6904" s="15">
        <v>10688000</v>
      </c>
      <c r="L6904" s="13" t="s">
        <v>15</v>
      </c>
      <c r="M6904" s="7">
        <v>1</v>
      </c>
      <c r="N6904" s="17"/>
    </row>
    <row r="6905" spans="1:14" ht="204.75">
      <c r="A6905" s="6">
        <v>6903</v>
      </c>
      <c r="B6905" s="8" t="s">
        <v>15733</v>
      </c>
      <c r="C6905" s="9" t="s">
        <v>16007</v>
      </c>
      <c r="D6905" s="10" t="s">
        <v>4828</v>
      </c>
      <c r="E6905" s="11" t="s">
        <v>16008</v>
      </c>
      <c r="F6905" s="6">
        <v>272967</v>
      </c>
      <c r="G6905" s="6" t="s">
        <v>4644</v>
      </c>
      <c r="H6905" s="16">
        <v>25908630.73</v>
      </c>
      <c r="I6905" s="12">
        <v>43622</v>
      </c>
      <c r="J6905" s="12">
        <v>43980</v>
      </c>
      <c r="K6905" s="15">
        <v>4647385</v>
      </c>
      <c r="L6905" s="13" t="s">
        <v>15</v>
      </c>
      <c r="M6905" s="7">
        <v>1</v>
      </c>
      <c r="N6905" s="17"/>
    </row>
    <row r="6906" spans="1:14" ht="189">
      <c r="A6906" s="6">
        <v>6904</v>
      </c>
      <c r="B6906" s="8" t="s">
        <v>15733</v>
      </c>
      <c r="C6906" s="9" t="s">
        <v>16009</v>
      </c>
      <c r="D6906" s="10" t="s">
        <v>15852</v>
      </c>
      <c r="E6906" s="11" t="s">
        <v>16010</v>
      </c>
      <c r="F6906" s="6">
        <v>272965</v>
      </c>
      <c r="G6906" s="6" t="s">
        <v>4644</v>
      </c>
      <c r="H6906" s="16">
        <v>24491950.162999999</v>
      </c>
      <c r="I6906" s="12">
        <v>43622</v>
      </c>
      <c r="J6906" s="12">
        <v>43980</v>
      </c>
      <c r="K6906" s="15">
        <v>15961843</v>
      </c>
      <c r="L6906" s="13" t="s">
        <v>15</v>
      </c>
      <c r="M6906" s="7">
        <v>1</v>
      </c>
      <c r="N6906" s="17"/>
    </row>
    <row r="6907" spans="1:14" ht="94.5">
      <c r="A6907" s="6">
        <v>6905</v>
      </c>
      <c r="B6907" s="8" t="s">
        <v>15733</v>
      </c>
      <c r="C6907" s="9" t="s">
        <v>16011</v>
      </c>
      <c r="D6907" s="10" t="s">
        <v>16012</v>
      </c>
      <c r="E6907" s="11" t="s">
        <v>16013</v>
      </c>
      <c r="F6907" s="6">
        <v>298934</v>
      </c>
      <c r="G6907" s="6" t="s">
        <v>4644</v>
      </c>
      <c r="H6907" s="16">
        <v>12279118.476</v>
      </c>
      <c r="I6907" s="12">
        <v>43641</v>
      </c>
      <c r="J6907" s="12">
        <v>43999</v>
      </c>
      <c r="K6907" s="15">
        <v>4275322</v>
      </c>
      <c r="L6907" s="13" t="s">
        <v>15</v>
      </c>
      <c r="M6907" s="7">
        <v>1</v>
      </c>
      <c r="N6907" s="17"/>
    </row>
    <row r="6908" spans="1:14" ht="110.25">
      <c r="A6908" s="6">
        <v>6906</v>
      </c>
      <c r="B6908" s="8" t="s">
        <v>15733</v>
      </c>
      <c r="C6908" s="9" t="s">
        <v>16014</v>
      </c>
      <c r="D6908" s="10" t="s">
        <v>15983</v>
      </c>
      <c r="E6908" s="11" t="s">
        <v>16015</v>
      </c>
      <c r="F6908" s="6">
        <v>298935</v>
      </c>
      <c r="G6908" s="6" t="s">
        <v>4644</v>
      </c>
      <c r="H6908" s="16">
        <v>14465797.470000001</v>
      </c>
      <c r="I6908" s="12">
        <v>43641</v>
      </c>
      <c r="J6908" s="12">
        <v>43999</v>
      </c>
      <c r="K6908" s="15">
        <v>4938724</v>
      </c>
      <c r="L6908" s="13" t="s">
        <v>15</v>
      </c>
      <c r="M6908" s="7">
        <v>1</v>
      </c>
      <c r="N6908" s="17"/>
    </row>
    <row r="6909" spans="1:14" ht="126">
      <c r="A6909" s="6">
        <v>6907</v>
      </c>
      <c r="B6909" s="8" t="s">
        <v>15733</v>
      </c>
      <c r="C6909" s="9" t="s">
        <v>16016</v>
      </c>
      <c r="D6909" s="10" t="s">
        <v>16017</v>
      </c>
      <c r="E6909" s="11" t="s">
        <v>16018</v>
      </c>
      <c r="F6909" s="6">
        <v>272969</v>
      </c>
      <c r="G6909" s="6" t="s">
        <v>4644</v>
      </c>
      <c r="H6909" s="16">
        <v>9068528.6009999998</v>
      </c>
      <c r="I6909" s="12">
        <v>43555</v>
      </c>
      <c r="J6909" s="12">
        <v>43913</v>
      </c>
      <c r="K6909" s="15">
        <v>5715701</v>
      </c>
      <c r="L6909" s="13" t="s">
        <v>15</v>
      </c>
      <c r="M6909" s="7">
        <v>1</v>
      </c>
      <c r="N6909" s="17"/>
    </row>
    <row r="6910" spans="1:14" ht="63">
      <c r="A6910" s="6">
        <v>6908</v>
      </c>
      <c r="B6910" s="8" t="s">
        <v>15733</v>
      </c>
      <c r="C6910" s="9" t="s">
        <v>16019</v>
      </c>
      <c r="D6910" s="10" t="s">
        <v>16020</v>
      </c>
      <c r="E6910" s="11" t="s">
        <v>16021</v>
      </c>
      <c r="F6910" s="6">
        <v>504024</v>
      </c>
      <c r="G6910" s="6" t="s">
        <v>4644</v>
      </c>
      <c r="H6910" s="16">
        <v>10148208.560000001</v>
      </c>
      <c r="I6910" s="12">
        <v>44200</v>
      </c>
      <c r="J6910" s="12">
        <v>44571</v>
      </c>
      <c r="K6910" s="15">
        <v>0</v>
      </c>
      <c r="L6910" s="13" t="s">
        <v>15</v>
      </c>
      <c r="M6910" s="7">
        <v>1</v>
      </c>
      <c r="N6910" s="17"/>
    </row>
    <row r="6911" spans="1:14" ht="63">
      <c r="A6911" s="6">
        <v>6909</v>
      </c>
      <c r="B6911" s="8" t="s">
        <v>15733</v>
      </c>
      <c r="C6911" s="9" t="s">
        <v>16022</v>
      </c>
      <c r="D6911" s="10" t="s">
        <v>16023</v>
      </c>
      <c r="E6911" s="11" t="s">
        <v>16024</v>
      </c>
      <c r="F6911" s="6">
        <v>481402</v>
      </c>
      <c r="G6911" s="6" t="s">
        <v>4644</v>
      </c>
      <c r="H6911" s="16">
        <v>9971162.7029999997</v>
      </c>
      <c r="I6911" s="12" t="s">
        <v>9368</v>
      </c>
      <c r="J6911" s="12" t="s">
        <v>16025</v>
      </c>
      <c r="K6911" s="15">
        <v>0</v>
      </c>
      <c r="L6911" s="13" t="s">
        <v>15</v>
      </c>
      <c r="M6911" s="7">
        <v>1</v>
      </c>
      <c r="N6911" s="17"/>
    </row>
    <row r="6912" spans="1:14" ht="47.25">
      <c r="A6912" s="6">
        <v>6910</v>
      </c>
      <c r="B6912" s="8" t="s">
        <v>15733</v>
      </c>
      <c r="C6912" s="9" t="s">
        <v>16026</v>
      </c>
      <c r="D6912" s="10" t="s">
        <v>15992</v>
      </c>
      <c r="E6912" s="11" t="s">
        <v>16027</v>
      </c>
      <c r="F6912" s="6">
        <v>189930</v>
      </c>
      <c r="G6912" s="6" t="s">
        <v>4644</v>
      </c>
      <c r="H6912" s="16">
        <v>23331133.579999998</v>
      </c>
      <c r="I6912" s="12">
        <v>43669</v>
      </c>
      <c r="J6912" s="12">
        <v>43661</v>
      </c>
      <c r="K6912" s="15">
        <v>2615358</v>
      </c>
      <c r="L6912" s="13" t="s">
        <v>15</v>
      </c>
      <c r="M6912" s="7">
        <v>1</v>
      </c>
      <c r="N6912" s="17"/>
    </row>
    <row r="6913" spans="1:14" ht="47.25">
      <c r="A6913" s="6">
        <v>6911</v>
      </c>
      <c r="B6913" s="8" t="s">
        <v>15733</v>
      </c>
      <c r="C6913" s="9" t="s">
        <v>16028</v>
      </c>
      <c r="D6913" s="10" t="s">
        <v>16029</v>
      </c>
      <c r="E6913" s="11" t="s">
        <v>16030</v>
      </c>
      <c r="F6913" s="6">
        <v>189931</v>
      </c>
      <c r="G6913" s="6" t="s">
        <v>4644</v>
      </c>
      <c r="H6913" s="16">
        <v>22168816.399999999</v>
      </c>
      <c r="I6913" s="12">
        <v>43669</v>
      </c>
      <c r="J6913" s="12">
        <v>43661</v>
      </c>
      <c r="K6913" s="15">
        <v>1304472</v>
      </c>
      <c r="L6913" s="13" t="s">
        <v>15</v>
      </c>
      <c r="M6913" s="7">
        <v>1</v>
      </c>
      <c r="N6913" s="17"/>
    </row>
    <row r="6914" spans="1:14" ht="94.5">
      <c r="A6914" s="6">
        <v>6912</v>
      </c>
      <c r="B6914" s="8" t="s">
        <v>15733</v>
      </c>
      <c r="C6914" s="9" t="s">
        <v>16031</v>
      </c>
      <c r="D6914" s="10" t="s">
        <v>16032</v>
      </c>
      <c r="E6914" s="11" t="s">
        <v>16033</v>
      </c>
      <c r="F6914" s="6">
        <v>189933</v>
      </c>
      <c r="G6914" s="6" t="s">
        <v>4644</v>
      </c>
      <c r="H6914" s="16">
        <v>10024938.710000001</v>
      </c>
      <c r="I6914" s="12">
        <v>43669</v>
      </c>
      <c r="J6914" s="12">
        <v>43661</v>
      </c>
      <c r="K6914" s="15">
        <v>5475457</v>
      </c>
      <c r="L6914" s="13" t="s">
        <v>15</v>
      </c>
      <c r="M6914" s="7">
        <v>1</v>
      </c>
      <c r="N6914" s="17"/>
    </row>
    <row r="6915" spans="1:14" ht="110.25">
      <c r="A6915" s="6">
        <v>6913</v>
      </c>
      <c r="B6915" s="8" t="s">
        <v>15733</v>
      </c>
      <c r="C6915" s="9" t="s">
        <v>15980</v>
      </c>
      <c r="D6915" s="10" t="s">
        <v>15798</v>
      </c>
      <c r="E6915" s="11" t="s">
        <v>16034</v>
      </c>
      <c r="F6915" s="6">
        <v>376595</v>
      </c>
      <c r="G6915" s="6" t="s">
        <v>4644</v>
      </c>
      <c r="H6915" s="16">
        <v>23956390.98</v>
      </c>
      <c r="I6915" s="12">
        <v>43885</v>
      </c>
      <c r="J6915" s="12">
        <v>44250</v>
      </c>
      <c r="K6915" s="15">
        <v>0</v>
      </c>
      <c r="L6915" s="13" t="s">
        <v>15</v>
      </c>
      <c r="M6915" s="7">
        <v>1</v>
      </c>
      <c r="N6915" s="17"/>
    </row>
    <row r="6916" spans="1:14" ht="47.25">
      <c r="A6916" s="6">
        <v>6914</v>
      </c>
      <c r="B6916" s="8" t="s">
        <v>15733</v>
      </c>
      <c r="C6916" s="9" t="s">
        <v>15980</v>
      </c>
      <c r="D6916" s="10" t="s">
        <v>15798</v>
      </c>
      <c r="E6916" s="11" t="s">
        <v>16035</v>
      </c>
      <c r="F6916" s="6">
        <v>376596</v>
      </c>
      <c r="G6916" s="6" t="s">
        <v>4644</v>
      </c>
      <c r="H6916" s="16">
        <v>24476870.199999999</v>
      </c>
      <c r="I6916" s="12">
        <v>43885</v>
      </c>
      <c r="J6916" s="12">
        <v>44250</v>
      </c>
      <c r="K6916" s="15">
        <v>0</v>
      </c>
      <c r="L6916" s="13" t="s">
        <v>15</v>
      </c>
      <c r="M6916" s="7">
        <v>1</v>
      </c>
      <c r="N6916" s="17"/>
    </row>
    <row r="6917" spans="1:14" ht="31.5">
      <c r="A6917" s="6">
        <v>6915</v>
      </c>
      <c r="B6917" s="8" t="s">
        <v>15733</v>
      </c>
      <c r="C6917" s="9" t="s">
        <v>16036</v>
      </c>
      <c r="D6917" s="10" t="s">
        <v>15938</v>
      </c>
      <c r="E6917" s="11" t="s">
        <v>16037</v>
      </c>
      <c r="F6917" s="6">
        <v>507363</v>
      </c>
      <c r="G6917" s="6" t="s">
        <v>1109</v>
      </c>
      <c r="H6917" s="16">
        <v>1078694</v>
      </c>
      <c r="I6917" s="12">
        <v>44185</v>
      </c>
      <c r="J6917" s="12">
        <v>44312</v>
      </c>
      <c r="K6917" s="15">
        <v>0</v>
      </c>
      <c r="L6917" s="13" t="s">
        <v>15</v>
      </c>
      <c r="M6917" s="7">
        <v>1</v>
      </c>
      <c r="N6917" s="17"/>
    </row>
    <row r="6918" spans="1:14" ht="31.5">
      <c r="A6918" s="6">
        <v>6916</v>
      </c>
      <c r="B6918" s="8" t="s">
        <v>15733</v>
      </c>
      <c r="C6918" s="9" t="s">
        <v>16038</v>
      </c>
      <c r="D6918" s="10" t="s">
        <v>16039</v>
      </c>
      <c r="E6918" s="11" t="s">
        <v>16040</v>
      </c>
      <c r="F6918" s="6">
        <v>507362</v>
      </c>
      <c r="G6918" s="6" t="s">
        <v>1109</v>
      </c>
      <c r="H6918" s="16" t="s">
        <v>16041</v>
      </c>
      <c r="I6918" s="12">
        <v>44185</v>
      </c>
      <c r="J6918" s="12">
        <v>44312</v>
      </c>
      <c r="K6918" s="15">
        <v>0</v>
      </c>
      <c r="L6918" s="13" t="s">
        <v>15</v>
      </c>
      <c r="M6918" s="7">
        <v>1</v>
      </c>
      <c r="N6918" s="17"/>
    </row>
    <row r="6919" spans="1:14" ht="47.25">
      <c r="A6919" s="6">
        <v>6917</v>
      </c>
      <c r="B6919" s="8" t="s">
        <v>15733</v>
      </c>
      <c r="C6919" s="9" t="s">
        <v>15960</v>
      </c>
      <c r="D6919" s="10" t="s">
        <v>6517</v>
      </c>
      <c r="E6919" s="11" t="s">
        <v>16042</v>
      </c>
      <c r="F6919" s="6">
        <v>507364</v>
      </c>
      <c r="G6919" s="6" t="s">
        <v>2049</v>
      </c>
      <c r="H6919" s="16">
        <v>44907677.170000002</v>
      </c>
      <c r="I6919" s="12" t="s">
        <v>16043</v>
      </c>
      <c r="J6919" s="12" t="s">
        <v>2615</v>
      </c>
      <c r="K6919" s="15">
        <v>0</v>
      </c>
      <c r="L6919" s="13" t="s">
        <v>15</v>
      </c>
      <c r="M6919" s="7">
        <v>1</v>
      </c>
      <c r="N6919" s="17"/>
    </row>
    <row r="6920" spans="1:14" ht="63">
      <c r="A6920" s="6">
        <v>6918</v>
      </c>
      <c r="B6920" s="8" t="s">
        <v>15733</v>
      </c>
      <c r="C6920" s="9" t="s">
        <v>15960</v>
      </c>
      <c r="D6920" s="10" t="s">
        <v>6517</v>
      </c>
      <c r="E6920" s="11" t="s">
        <v>16044</v>
      </c>
      <c r="F6920" s="6">
        <v>386119</v>
      </c>
      <c r="G6920" s="6" t="s">
        <v>4644</v>
      </c>
      <c r="H6920" s="16">
        <v>44907677.170000002</v>
      </c>
      <c r="I6920" s="12" t="s">
        <v>16043</v>
      </c>
      <c r="J6920" s="12" t="s">
        <v>2615</v>
      </c>
      <c r="K6920" s="15">
        <v>0</v>
      </c>
      <c r="L6920" s="13" t="s">
        <v>15</v>
      </c>
      <c r="M6920" s="7">
        <v>1</v>
      </c>
      <c r="N6920" s="17"/>
    </row>
    <row r="6921" spans="1:14" ht="63">
      <c r="A6921" s="6">
        <v>6919</v>
      </c>
      <c r="B6921" s="8" t="s">
        <v>15733</v>
      </c>
      <c r="C6921" s="9" t="s">
        <v>16045</v>
      </c>
      <c r="D6921" s="10" t="s">
        <v>15911</v>
      </c>
      <c r="E6921" s="11" t="s">
        <v>16046</v>
      </c>
      <c r="F6921" s="6">
        <v>376592</v>
      </c>
      <c r="G6921" s="6" t="s">
        <v>4644</v>
      </c>
      <c r="H6921" s="16">
        <v>21533333.77</v>
      </c>
      <c r="I6921" s="12" t="s">
        <v>16047</v>
      </c>
      <c r="J6921" s="12" t="s">
        <v>1355</v>
      </c>
      <c r="K6921" s="15">
        <v>0</v>
      </c>
      <c r="L6921" s="13" t="s">
        <v>15</v>
      </c>
      <c r="M6921" s="7">
        <v>1</v>
      </c>
      <c r="N6921" s="17"/>
    </row>
    <row r="6922" spans="1:14" ht="63">
      <c r="A6922" s="6">
        <v>6920</v>
      </c>
      <c r="B6922" s="8" t="s">
        <v>15733</v>
      </c>
      <c r="C6922" s="9" t="s">
        <v>16048</v>
      </c>
      <c r="D6922" s="10" t="s">
        <v>15911</v>
      </c>
      <c r="E6922" s="11" t="s">
        <v>16046</v>
      </c>
      <c r="F6922" s="6">
        <v>376593</v>
      </c>
      <c r="G6922" s="6" t="s">
        <v>4644</v>
      </c>
      <c r="H6922" s="16">
        <v>21533334.77</v>
      </c>
      <c r="I6922" s="12" t="s">
        <v>16049</v>
      </c>
      <c r="J6922" s="12" t="s">
        <v>16050</v>
      </c>
      <c r="K6922" s="15">
        <v>0</v>
      </c>
      <c r="L6922" s="13" t="s">
        <v>15</v>
      </c>
      <c r="M6922" s="7">
        <v>0.25</v>
      </c>
      <c r="N6922" s="17"/>
    </row>
    <row r="6923" spans="1:14" ht="78.75">
      <c r="A6923" s="6">
        <v>6921</v>
      </c>
      <c r="B6923" s="8" t="s">
        <v>15733</v>
      </c>
      <c r="C6923" s="9" t="s">
        <v>15994</v>
      </c>
      <c r="D6923" s="10" t="s">
        <v>15911</v>
      </c>
      <c r="E6923" s="11" t="s">
        <v>16051</v>
      </c>
      <c r="F6923" s="6">
        <v>376594</v>
      </c>
      <c r="G6923" s="6" t="s">
        <v>4644</v>
      </c>
      <c r="H6923" s="16">
        <v>23383733.217999998</v>
      </c>
      <c r="I6923" s="12" t="s">
        <v>16052</v>
      </c>
      <c r="J6923" s="12" t="s">
        <v>16053</v>
      </c>
      <c r="K6923" s="15">
        <v>0</v>
      </c>
      <c r="L6923" s="13" t="s">
        <v>15</v>
      </c>
      <c r="M6923" s="7">
        <v>1</v>
      </c>
      <c r="N6923" s="17"/>
    </row>
    <row r="6924" spans="1:14" ht="63">
      <c r="A6924" s="6">
        <v>6922</v>
      </c>
      <c r="B6924" s="8" t="s">
        <v>15733</v>
      </c>
      <c r="C6924" s="9" t="s">
        <v>16054</v>
      </c>
      <c r="D6924" s="10" t="s">
        <v>16055</v>
      </c>
      <c r="E6924" s="11" t="s">
        <v>16056</v>
      </c>
      <c r="F6924" s="6">
        <v>240594</v>
      </c>
      <c r="G6924" s="6" t="s">
        <v>4644</v>
      </c>
      <c r="H6924" s="16">
        <v>28259373.699999999</v>
      </c>
      <c r="I6924" s="12" t="s">
        <v>16057</v>
      </c>
      <c r="J6924" s="12" t="s">
        <v>16058</v>
      </c>
      <c r="K6924" s="15">
        <v>5352651.95</v>
      </c>
      <c r="L6924" s="13" t="s">
        <v>14</v>
      </c>
      <c r="M6924" s="7">
        <v>1</v>
      </c>
      <c r="N6924" s="17"/>
    </row>
    <row r="6925" spans="1:14" ht="63">
      <c r="A6925" s="6">
        <v>6923</v>
      </c>
      <c r="B6925" s="8" t="s">
        <v>15733</v>
      </c>
      <c r="C6925" s="9" t="s">
        <v>16059</v>
      </c>
      <c r="D6925" s="10" t="s">
        <v>16055</v>
      </c>
      <c r="E6925" s="11" t="s">
        <v>16056</v>
      </c>
      <c r="F6925" s="6">
        <v>240594</v>
      </c>
      <c r="G6925" s="6" t="s">
        <v>4644</v>
      </c>
      <c r="H6925" s="16">
        <v>28259373.699999999</v>
      </c>
      <c r="I6925" s="12" t="s">
        <v>16057</v>
      </c>
      <c r="J6925" s="12" t="s">
        <v>16058</v>
      </c>
      <c r="K6925" s="15">
        <v>5352651.95</v>
      </c>
      <c r="L6925" s="13" t="s">
        <v>14</v>
      </c>
      <c r="M6925" s="7">
        <v>0.51</v>
      </c>
      <c r="N6925" s="17"/>
    </row>
    <row r="6926" spans="1:14" ht="63">
      <c r="A6926" s="6">
        <v>6924</v>
      </c>
      <c r="B6926" s="8" t="s">
        <v>15733</v>
      </c>
      <c r="C6926" s="9" t="s">
        <v>16060</v>
      </c>
      <c r="D6926" s="10" t="s">
        <v>16055</v>
      </c>
      <c r="E6926" s="11" t="s">
        <v>16056</v>
      </c>
      <c r="F6926" s="6">
        <v>240594</v>
      </c>
      <c r="G6926" s="6" t="s">
        <v>4644</v>
      </c>
      <c r="H6926" s="16">
        <v>28259373.699999999</v>
      </c>
      <c r="I6926" s="12" t="s">
        <v>931</v>
      </c>
      <c r="J6926" s="12" t="s">
        <v>1483</v>
      </c>
      <c r="K6926" s="15">
        <v>5142744.05</v>
      </c>
      <c r="L6926" s="13" t="s">
        <v>14</v>
      </c>
      <c r="M6926" s="7">
        <v>0.49</v>
      </c>
      <c r="N6926" s="17"/>
    </row>
    <row r="6927" spans="1:14" ht="78.75">
      <c r="A6927" s="6">
        <v>6925</v>
      </c>
      <c r="B6927" s="8" t="s">
        <v>15733</v>
      </c>
      <c r="C6927" s="9" t="s">
        <v>16061</v>
      </c>
      <c r="D6927" s="10" t="s">
        <v>13167</v>
      </c>
      <c r="E6927" s="11" t="s">
        <v>16062</v>
      </c>
      <c r="F6927" s="6">
        <v>498948</v>
      </c>
      <c r="G6927" s="6" t="s">
        <v>706</v>
      </c>
      <c r="H6927" s="16">
        <v>41750000</v>
      </c>
      <c r="I6927" s="12"/>
      <c r="J6927" s="12"/>
      <c r="K6927" s="15">
        <v>0</v>
      </c>
      <c r="L6927" s="13" t="s">
        <v>15</v>
      </c>
      <c r="M6927" s="7">
        <v>1</v>
      </c>
      <c r="N6927" s="17"/>
    </row>
    <row r="6928" spans="1:14" ht="63">
      <c r="A6928" s="6">
        <v>6926</v>
      </c>
      <c r="B6928" s="8" t="s">
        <v>15733</v>
      </c>
      <c r="C6928" s="9" t="s">
        <v>16063</v>
      </c>
      <c r="D6928" s="10" t="s">
        <v>15837</v>
      </c>
      <c r="E6928" s="11" t="s">
        <v>16064</v>
      </c>
      <c r="F6928" s="6">
        <v>460316</v>
      </c>
      <c r="G6928" s="6" t="s">
        <v>6007</v>
      </c>
      <c r="H6928" s="16">
        <v>1633334.051</v>
      </c>
      <c r="I6928" s="12" t="s">
        <v>10680</v>
      </c>
      <c r="J6928" s="12">
        <v>44320</v>
      </c>
      <c r="K6928" s="15">
        <v>0</v>
      </c>
      <c r="L6928" s="13" t="s">
        <v>15</v>
      </c>
      <c r="M6928" s="7">
        <v>1</v>
      </c>
      <c r="N6928" s="17"/>
    </row>
    <row r="6929" spans="1:14" ht="63">
      <c r="A6929" s="6">
        <v>6927</v>
      </c>
      <c r="B6929" s="8" t="s">
        <v>15733</v>
      </c>
      <c r="C6929" s="9" t="s">
        <v>16065</v>
      </c>
      <c r="D6929" s="10" t="s">
        <v>16066</v>
      </c>
      <c r="E6929" s="11" t="s">
        <v>16067</v>
      </c>
      <c r="F6929" s="6">
        <v>504023</v>
      </c>
      <c r="G6929" s="6" t="s">
        <v>1109</v>
      </c>
      <c r="H6929" s="16">
        <v>403612.25</v>
      </c>
      <c r="I6929" s="12" t="s">
        <v>10580</v>
      </c>
      <c r="J6929" s="12">
        <v>44312</v>
      </c>
      <c r="K6929" s="15">
        <v>0</v>
      </c>
      <c r="L6929" s="13" t="s">
        <v>15</v>
      </c>
      <c r="M6929" s="7">
        <v>1</v>
      </c>
      <c r="N6929" s="17"/>
    </row>
    <row r="6930" spans="1:14" ht="78.75">
      <c r="A6930" s="6">
        <v>6928</v>
      </c>
      <c r="B6930" s="8" t="s">
        <v>15733</v>
      </c>
      <c r="C6930" s="9" t="s">
        <v>16068</v>
      </c>
      <c r="D6930" s="10" t="s">
        <v>16069</v>
      </c>
      <c r="E6930" s="11" t="s">
        <v>16070</v>
      </c>
      <c r="F6930" s="6">
        <v>504022</v>
      </c>
      <c r="G6930" s="6" t="s">
        <v>1109</v>
      </c>
      <c r="H6930" s="16">
        <v>289717.7</v>
      </c>
      <c r="I6930" s="12" t="s">
        <v>10580</v>
      </c>
      <c r="J6930" s="12">
        <v>44312</v>
      </c>
      <c r="K6930" s="15">
        <v>0</v>
      </c>
      <c r="L6930" s="13" t="s">
        <v>15</v>
      </c>
      <c r="M6930" s="7">
        <v>1</v>
      </c>
      <c r="N6930" s="17"/>
    </row>
    <row r="6931" spans="1:14" ht="47.25">
      <c r="A6931" s="6">
        <v>6929</v>
      </c>
      <c r="B6931" s="8" t="s">
        <v>15733</v>
      </c>
      <c r="C6931" s="9" t="s">
        <v>16071</v>
      </c>
      <c r="D6931" s="10" t="s">
        <v>15784</v>
      </c>
      <c r="E6931" s="11" t="s">
        <v>16072</v>
      </c>
      <c r="F6931" s="6">
        <v>493359</v>
      </c>
      <c r="G6931" s="6" t="s">
        <v>16</v>
      </c>
      <c r="H6931" s="16">
        <v>7416119.9000000004</v>
      </c>
      <c r="I6931" s="12" t="s">
        <v>10680</v>
      </c>
      <c r="J6931" s="12" t="s">
        <v>2566</v>
      </c>
      <c r="K6931" s="15">
        <v>0</v>
      </c>
      <c r="L6931" s="13" t="s">
        <v>15</v>
      </c>
      <c r="M6931" s="7">
        <v>1</v>
      </c>
      <c r="N6931" s="17"/>
    </row>
    <row r="6932" spans="1:14" ht="47.25">
      <c r="A6932" s="6">
        <v>6930</v>
      </c>
      <c r="B6932" s="8" t="s">
        <v>15733</v>
      </c>
      <c r="C6932" s="9" t="s">
        <v>16073</v>
      </c>
      <c r="D6932" s="10" t="s">
        <v>15804</v>
      </c>
      <c r="E6932" s="11" t="s">
        <v>16074</v>
      </c>
      <c r="F6932" s="6">
        <v>493348</v>
      </c>
      <c r="G6932" s="6" t="s">
        <v>16</v>
      </c>
      <c r="H6932" s="16">
        <v>5390693.2999999998</v>
      </c>
      <c r="I6932" s="12" t="s">
        <v>10680</v>
      </c>
      <c r="J6932" s="12" t="s">
        <v>16075</v>
      </c>
      <c r="K6932" s="15">
        <v>0</v>
      </c>
      <c r="L6932" s="13" t="s">
        <v>15</v>
      </c>
      <c r="M6932" s="7">
        <v>1</v>
      </c>
      <c r="N6932" s="17"/>
    </row>
    <row r="6933" spans="1:14" ht="47.25">
      <c r="A6933" s="6">
        <v>6931</v>
      </c>
      <c r="B6933" s="8" t="s">
        <v>15733</v>
      </c>
      <c r="C6933" s="9" t="s">
        <v>16076</v>
      </c>
      <c r="D6933" s="10" t="s">
        <v>16077</v>
      </c>
      <c r="E6933" s="11" t="s">
        <v>16078</v>
      </c>
      <c r="F6933" s="6">
        <v>493327</v>
      </c>
      <c r="G6933" s="6" t="s">
        <v>16</v>
      </c>
      <c r="H6933" s="16">
        <v>4664978.8</v>
      </c>
      <c r="I6933" s="12" t="s">
        <v>10680</v>
      </c>
      <c r="J6933" s="12" t="s">
        <v>16079</v>
      </c>
      <c r="K6933" s="15">
        <v>0</v>
      </c>
      <c r="L6933" s="13" t="s">
        <v>15</v>
      </c>
      <c r="M6933" s="7">
        <v>1</v>
      </c>
      <c r="N6933" s="17"/>
    </row>
    <row r="6934" spans="1:14" ht="47.25">
      <c r="A6934" s="6">
        <v>6932</v>
      </c>
      <c r="B6934" s="8" t="s">
        <v>15733</v>
      </c>
      <c r="C6934" s="9" t="s">
        <v>16080</v>
      </c>
      <c r="D6934" s="10" t="s">
        <v>16081</v>
      </c>
      <c r="E6934" s="11" t="s">
        <v>16082</v>
      </c>
      <c r="F6934" s="6">
        <v>493357</v>
      </c>
      <c r="G6934" s="6" t="s">
        <v>16</v>
      </c>
      <c r="H6934" s="16">
        <v>8891476.5500000007</v>
      </c>
      <c r="I6934" s="12" t="s">
        <v>10680</v>
      </c>
      <c r="J6934" s="12" t="s">
        <v>2566</v>
      </c>
      <c r="K6934" s="15">
        <v>0</v>
      </c>
      <c r="L6934" s="13" t="s">
        <v>15</v>
      </c>
      <c r="M6934" s="7">
        <v>1</v>
      </c>
      <c r="N6934" s="17"/>
    </row>
    <row r="6935" spans="1:14" ht="63">
      <c r="A6935" s="6">
        <v>6933</v>
      </c>
      <c r="B6935" s="8" t="s">
        <v>15733</v>
      </c>
      <c r="C6935" s="9" t="s">
        <v>16083</v>
      </c>
      <c r="D6935" s="10" t="s">
        <v>16084</v>
      </c>
      <c r="E6935" s="11" t="s">
        <v>16085</v>
      </c>
      <c r="F6935" s="6">
        <v>493358</v>
      </c>
      <c r="G6935" s="6" t="s">
        <v>16</v>
      </c>
      <c r="H6935" s="16">
        <v>7278933.25</v>
      </c>
      <c r="I6935" s="12" t="s">
        <v>10680</v>
      </c>
      <c r="J6935" s="12" t="s">
        <v>2566</v>
      </c>
      <c r="K6935" s="15">
        <v>7271817</v>
      </c>
      <c r="L6935" s="13" t="s">
        <v>15</v>
      </c>
      <c r="M6935" s="7">
        <v>1</v>
      </c>
      <c r="N6935" s="17"/>
    </row>
    <row r="6936" spans="1:14" ht="47.25">
      <c r="A6936" s="6">
        <v>6934</v>
      </c>
      <c r="B6936" s="8" t="s">
        <v>15733</v>
      </c>
      <c r="C6936" s="9" t="s">
        <v>16086</v>
      </c>
      <c r="D6936" s="10" t="s">
        <v>16087</v>
      </c>
      <c r="E6936" s="11" t="s">
        <v>16088</v>
      </c>
      <c r="F6936" s="6">
        <v>493363</v>
      </c>
      <c r="G6936" s="6" t="s">
        <v>16</v>
      </c>
      <c r="H6936" s="16">
        <v>9216904.75</v>
      </c>
      <c r="I6936" s="12" t="s">
        <v>10680</v>
      </c>
      <c r="J6936" s="12" t="s">
        <v>2566</v>
      </c>
      <c r="K6936" s="15">
        <v>0</v>
      </c>
      <c r="L6936" s="13" t="s">
        <v>15</v>
      </c>
      <c r="M6936" s="7">
        <v>1</v>
      </c>
      <c r="N6936" s="17"/>
    </row>
    <row r="6937" spans="1:14" ht="47.25">
      <c r="A6937" s="6">
        <v>6935</v>
      </c>
      <c r="B6937" s="8" t="s">
        <v>15733</v>
      </c>
      <c r="C6937" s="9" t="s">
        <v>16089</v>
      </c>
      <c r="D6937" s="10" t="s">
        <v>16090</v>
      </c>
      <c r="E6937" s="11" t="s">
        <v>16091</v>
      </c>
      <c r="F6937" s="6">
        <v>493341</v>
      </c>
      <c r="G6937" s="6" t="s">
        <v>16</v>
      </c>
      <c r="H6937" s="16">
        <v>6629982.5499999998</v>
      </c>
      <c r="I6937" s="12" t="s">
        <v>10680</v>
      </c>
      <c r="J6937" s="12" t="s">
        <v>1187</v>
      </c>
      <c r="K6937" s="15">
        <v>0</v>
      </c>
      <c r="L6937" s="13" t="s">
        <v>15</v>
      </c>
      <c r="M6937" s="7">
        <v>1</v>
      </c>
      <c r="N6937" s="17"/>
    </row>
    <row r="6938" spans="1:14" ht="78.75">
      <c r="A6938" s="6">
        <v>6936</v>
      </c>
      <c r="B6938" s="8" t="s">
        <v>15733</v>
      </c>
      <c r="C6938" s="9" t="s">
        <v>16092</v>
      </c>
      <c r="D6938" s="10" t="s">
        <v>16093</v>
      </c>
      <c r="E6938" s="11" t="s">
        <v>16094</v>
      </c>
      <c r="F6938" s="6">
        <v>493351</v>
      </c>
      <c r="G6938" s="6" t="s">
        <v>16</v>
      </c>
      <c r="H6938" s="16">
        <v>5809471.3499999996</v>
      </c>
      <c r="I6938" s="12" t="s">
        <v>10680</v>
      </c>
      <c r="J6938" s="12" t="s">
        <v>1187</v>
      </c>
      <c r="K6938" s="15">
        <v>1387532</v>
      </c>
      <c r="L6938" s="13" t="s">
        <v>15</v>
      </c>
      <c r="M6938" s="7">
        <v>1</v>
      </c>
      <c r="N6938" s="17"/>
    </row>
    <row r="6939" spans="1:14" ht="47.25">
      <c r="A6939" s="6">
        <v>6937</v>
      </c>
      <c r="B6939" s="8" t="s">
        <v>15733</v>
      </c>
      <c r="C6939" s="9" t="s">
        <v>16095</v>
      </c>
      <c r="D6939" s="10" t="s">
        <v>16096</v>
      </c>
      <c r="E6939" s="11" t="s">
        <v>16097</v>
      </c>
      <c r="F6939" s="6">
        <v>493323</v>
      </c>
      <c r="G6939" s="6" t="s">
        <v>16</v>
      </c>
      <c r="H6939" s="16">
        <v>2205603.6</v>
      </c>
      <c r="I6939" s="12" t="s">
        <v>10680</v>
      </c>
      <c r="J6939" s="12" t="s">
        <v>16075</v>
      </c>
      <c r="K6939" s="15">
        <v>0</v>
      </c>
      <c r="L6939" s="13" t="s">
        <v>15</v>
      </c>
      <c r="M6939" s="7">
        <v>1</v>
      </c>
      <c r="N6939" s="17"/>
    </row>
    <row r="6940" spans="1:14" ht="63">
      <c r="A6940" s="6">
        <v>6938</v>
      </c>
      <c r="B6940" s="8" t="s">
        <v>15733</v>
      </c>
      <c r="C6940" s="9" t="s">
        <v>16098</v>
      </c>
      <c r="D6940" s="10" t="s">
        <v>16099</v>
      </c>
      <c r="E6940" s="11" t="s">
        <v>16100</v>
      </c>
      <c r="F6940" s="6">
        <v>493324</v>
      </c>
      <c r="G6940" s="6" t="s">
        <v>16</v>
      </c>
      <c r="H6940" s="16">
        <v>795190.85</v>
      </c>
      <c r="I6940" s="12" t="s">
        <v>10680</v>
      </c>
      <c r="J6940" s="12" t="s">
        <v>16075</v>
      </c>
      <c r="K6940" s="15">
        <v>0</v>
      </c>
      <c r="L6940" s="13" t="s">
        <v>15</v>
      </c>
      <c r="M6940" s="7">
        <v>1</v>
      </c>
      <c r="N6940" s="17"/>
    </row>
    <row r="6941" spans="1:14" ht="47.25">
      <c r="A6941" s="6">
        <v>6939</v>
      </c>
      <c r="B6941" s="8" t="s">
        <v>15733</v>
      </c>
      <c r="C6941" s="9" t="s">
        <v>16101</v>
      </c>
      <c r="D6941" s="10" t="s">
        <v>15855</v>
      </c>
      <c r="E6941" s="11" t="s">
        <v>16102</v>
      </c>
      <c r="F6941" s="6">
        <v>493339</v>
      </c>
      <c r="G6941" s="6" t="s">
        <v>16</v>
      </c>
      <c r="H6941" s="16">
        <v>4674506.3499999996</v>
      </c>
      <c r="I6941" s="12" t="s">
        <v>10680</v>
      </c>
      <c r="J6941" s="12" t="s">
        <v>16075</v>
      </c>
      <c r="K6941" s="15">
        <v>0</v>
      </c>
      <c r="L6941" s="13" t="s">
        <v>15</v>
      </c>
      <c r="M6941" s="7">
        <v>1</v>
      </c>
      <c r="N6941" s="17"/>
    </row>
    <row r="6942" spans="1:14" ht="47.25">
      <c r="A6942" s="6">
        <v>6940</v>
      </c>
      <c r="B6942" s="8" t="s">
        <v>15733</v>
      </c>
      <c r="C6942" s="9" t="s">
        <v>16103</v>
      </c>
      <c r="D6942" s="10" t="s">
        <v>16104</v>
      </c>
      <c r="E6942" s="11" t="s">
        <v>16105</v>
      </c>
      <c r="F6942" s="6">
        <v>493343</v>
      </c>
      <c r="G6942" s="6" t="s">
        <v>16</v>
      </c>
      <c r="H6942" s="16">
        <v>6380872.5999999996</v>
      </c>
      <c r="I6942" s="12" t="s">
        <v>10680</v>
      </c>
      <c r="J6942" s="12" t="s">
        <v>16106</v>
      </c>
      <c r="K6942" s="15">
        <v>5000000</v>
      </c>
      <c r="L6942" s="13" t="s">
        <v>15</v>
      </c>
      <c r="M6942" s="7">
        <v>1</v>
      </c>
      <c r="N6942" s="17"/>
    </row>
    <row r="6943" spans="1:14" ht="47.25">
      <c r="A6943" s="6">
        <v>6941</v>
      </c>
      <c r="B6943" s="8" t="s">
        <v>15733</v>
      </c>
      <c r="C6943" s="9" t="s">
        <v>16107</v>
      </c>
      <c r="D6943" s="10" t="s">
        <v>16108</v>
      </c>
      <c r="E6943" s="11" t="s">
        <v>16109</v>
      </c>
      <c r="F6943" s="6">
        <v>493353</v>
      </c>
      <c r="G6943" s="6" t="s">
        <v>16</v>
      </c>
      <c r="H6943" s="16">
        <v>6074040.6500000004</v>
      </c>
      <c r="I6943" s="12" t="s">
        <v>10680</v>
      </c>
      <c r="J6943" s="12" t="s">
        <v>16106</v>
      </c>
      <c r="K6943" s="15">
        <v>0</v>
      </c>
      <c r="L6943" s="13" t="s">
        <v>15</v>
      </c>
      <c r="M6943" s="7">
        <v>1</v>
      </c>
      <c r="N6943" s="17"/>
    </row>
    <row r="6944" spans="1:14" ht="47.25">
      <c r="A6944" s="6">
        <v>6942</v>
      </c>
      <c r="B6944" s="8" t="s">
        <v>15733</v>
      </c>
      <c r="C6944" s="9" t="s">
        <v>16110</v>
      </c>
      <c r="D6944" s="10" t="s">
        <v>16111</v>
      </c>
      <c r="E6944" s="11" t="s">
        <v>16112</v>
      </c>
      <c r="F6944" s="6">
        <v>493331</v>
      </c>
      <c r="G6944" s="6" t="s">
        <v>16</v>
      </c>
      <c r="H6944" s="16">
        <v>3980798.3</v>
      </c>
      <c r="I6944" s="12" t="s">
        <v>10680</v>
      </c>
      <c r="J6944" s="12" t="s">
        <v>16106</v>
      </c>
      <c r="K6944" s="15">
        <v>0</v>
      </c>
      <c r="L6944" s="13" t="s">
        <v>15</v>
      </c>
      <c r="M6944" s="7">
        <v>1</v>
      </c>
      <c r="N6944" s="17"/>
    </row>
    <row r="6945" spans="1:14" ht="78.75">
      <c r="A6945" s="6">
        <v>6943</v>
      </c>
      <c r="B6945" s="8" t="s">
        <v>15733</v>
      </c>
      <c r="C6945" s="9" t="s">
        <v>16113</v>
      </c>
      <c r="D6945" s="10" t="s">
        <v>15769</v>
      </c>
      <c r="E6945" s="11" t="s">
        <v>16114</v>
      </c>
      <c r="F6945" s="6">
        <v>493356</v>
      </c>
      <c r="G6945" s="6" t="s">
        <v>16</v>
      </c>
      <c r="H6945" s="16">
        <v>10308002.550000001</v>
      </c>
      <c r="I6945" s="12" t="s">
        <v>10680</v>
      </c>
      <c r="J6945" s="12" t="s">
        <v>2566</v>
      </c>
      <c r="K6945" s="15">
        <v>0</v>
      </c>
      <c r="L6945" s="13" t="s">
        <v>15</v>
      </c>
      <c r="M6945" s="7">
        <v>1</v>
      </c>
      <c r="N6945" s="17"/>
    </row>
    <row r="6946" spans="1:14" ht="47.25">
      <c r="A6946" s="6">
        <v>6944</v>
      </c>
      <c r="B6946" s="8" t="s">
        <v>15733</v>
      </c>
      <c r="C6946" s="9" t="s">
        <v>16115</v>
      </c>
      <c r="D6946" s="10" t="s">
        <v>16116</v>
      </c>
      <c r="E6946" s="11" t="s">
        <v>16117</v>
      </c>
      <c r="F6946" s="6">
        <v>493346</v>
      </c>
      <c r="G6946" s="6" t="s">
        <v>16</v>
      </c>
      <c r="H6946" s="16">
        <v>6799320.0499999998</v>
      </c>
      <c r="I6946" s="12" t="s">
        <v>10680</v>
      </c>
      <c r="J6946" s="12" t="s">
        <v>1187</v>
      </c>
      <c r="K6946" s="15">
        <v>6797987</v>
      </c>
      <c r="L6946" s="13" t="s">
        <v>15</v>
      </c>
      <c r="M6946" s="7">
        <v>1</v>
      </c>
      <c r="N6946" s="17"/>
    </row>
    <row r="6947" spans="1:14" ht="47.25">
      <c r="A6947" s="6">
        <v>6945</v>
      </c>
      <c r="B6947" s="8" t="s">
        <v>15733</v>
      </c>
      <c r="C6947" s="9" t="s">
        <v>16118</v>
      </c>
      <c r="D6947" s="10" t="s">
        <v>16119</v>
      </c>
      <c r="E6947" s="11" t="s">
        <v>16120</v>
      </c>
      <c r="F6947" s="6">
        <v>493347</v>
      </c>
      <c r="G6947" s="6" t="s">
        <v>16</v>
      </c>
      <c r="H6947" s="16">
        <v>6800246.2999999998</v>
      </c>
      <c r="I6947" s="12" t="s">
        <v>10680</v>
      </c>
      <c r="J6947" s="12" t="s">
        <v>1187</v>
      </c>
      <c r="K6947" s="15">
        <v>0</v>
      </c>
      <c r="L6947" s="13" t="s">
        <v>15</v>
      </c>
      <c r="M6947" s="7">
        <v>1</v>
      </c>
      <c r="N6947" s="17"/>
    </row>
    <row r="6948" spans="1:14" ht="31.5">
      <c r="A6948" s="6">
        <v>6946</v>
      </c>
      <c r="B6948" s="8" t="s">
        <v>15733</v>
      </c>
      <c r="C6948" s="9" t="s">
        <v>16028</v>
      </c>
      <c r="D6948" s="10" t="s">
        <v>16029</v>
      </c>
      <c r="E6948" s="11" t="s">
        <v>16121</v>
      </c>
      <c r="F6948" s="6">
        <v>493333</v>
      </c>
      <c r="G6948" s="6" t="s">
        <v>16</v>
      </c>
      <c r="H6948" s="16">
        <v>1645057.05</v>
      </c>
      <c r="I6948" s="12" t="s">
        <v>10680</v>
      </c>
      <c r="J6948" s="12" t="s">
        <v>16122</v>
      </c>
      <c r="K6948" s="15">
        <v>1630749</v>
      </c>
      <c r="L6948" s="13" t="s">
        <v>15</v>
      </c>
      <c r="M6948" s="7">
        <v>1</v>
      </c>
      <c r="N6948" s="17"/>
    </row>
    <row r="6949" spans="1:14" ht="63">
      <c r="A6949" s="6">
        <v>6947</v>
      </c>
      <c r="B6949" s="8" t="s">
        <v>15733</v>
      </c>
      <c r="C6949" s="9" t="s">
        <v>16123</v>
      </c>
      <c r="D6949" s="10" t="s">
        <v>16124</v>
      </c>
      <c r="E6949" s="11" t="s">
        <v>16125</v>
      </c>
      <c r="F6949" s="6">
        <v>493360</v>
      </c>
      <c r="G6949" s="6" t="s">
        <v>16</v>
      </c>
      <c r="H6949" s="16">
        <v>8728663.6500000004</v>
      </c>
      <c r="I6949" s="12" t="s">
        <v>10680</v>
      </c>
      <c r="J6949" s="12" t="s">
        <v>10449</v>
      </c>
      <c r="K6949" s="15">
        <v>2679190</v>
      </c>
      <c r="L6949" s="13" t="s">
        <v>15</v>
      </c>
      <c r="M6949" s="7">
        <v>1</v>
      </c>
      <c r="N6949" s="17"/>
    </row>
    <row r="6950" spans="1:14" ht="47.25">
      <c r="A6950" s="6">
        <v>6948</v>
      </c>
      <c r="B6950" s="8" t="s">
        <v>15733</v>
      </c>
      <c r="C6950" s="9" t="s">
        <v>16126</v>
      </c>
      <c r="D6950" s="10" t="s">
        <v>16127</v>
      </c>
      <c r="E6950" s="11" t="s">
        <v>16128</v>
      </c>
      <c r="F6950" s="6">
        <v>493361</v>
      </c>
      <c r="G6950" s="6" t="s">
        <v>16</v>
      </c>
      <c r="H6950" s="16">
        <v>12949900.43</v>
      </c>
      <c r="I6950" s="12" t="s">
        <v>10680</v>
      </c>
      <c r="J6950" s="12" t="s">
        <v>16129</v>
      </c>
      <c r="K6950" s="15">
        <v>0</v>
      </c>
      <c r="L6950" s="13" t="s">
        <v>14</v>
      </c>
      <c r="M6950" s="7">
        <v>1</v>
      </c>
      <c r="N6950" s="17"/>
    </row>
    <row r="6951" spans="1:14" ht="47.25">
      <c r="A6951" s="6">
        <v>6949</v>
      </c>
      <c r="B6951" s="8" t="s">
        <v>15733</v>
      </c>
      <c r="C6951" s="9" t="s">
        <v>16130</v>
      </c>
      <c r="D6951" s="10" t="s">
        <v>16131</v>
      </c>
      <c r="E6951" s="11" t="s">
        <v>16128</v>
      </c>
      <c r="F6951" s="6">
        <v>493361</v>
      </c>
      <c r="G6951" s="6" t="s">
        <v>16</v>
      </c>
      <c r="H6951" s="16">
        <v>12949900.43</v>
      </c>
      <c r="I6951" s="12" t="s">
        <v>10680</v>
      </c>
      <c r="J6951" s="12" t="s">
        <v>16129</v>
      </c>
      <c r="K6951" s="15">
        <v>0</v>
      </c>
      <c r="L6951" s="13" t="s">
        <v>14</v>
      </c>
      <c r="M6951" s="7">
        <v>0.49</v>
      </c>
      <c r="N6951" s="17"/>
    </row>
    <row r="6952" spans="1:14" ht="47.25">
      <c r="A6952" s="6">
        <v>6950</v>
      </c>
      <c r="B6952" s="8" t="s">
        <v>15733</v>
      </c>
      <c r="C6952" s="9" t="s">
        <v>16132</v>
      </c>
      <c r="D6952" s="10" t="s">
        <v>16133</v>
      </c>
      <c r="E6952" s="11" t="s">
        <v>16128</v>
      </c>
      <c r="F6952" s="6">
        <v>493361</v>
      </c>
      <c r="G6952" s="6" t="s">
        <v>16</v>
      </c>
      <c r="H6952" s="16">
        <v>12949900.43</v>
      </c>
      <c r="I6952" s="12" t="s">
        <v>10680</v>
      </c>
      <c r="J6952" s="12" t="s">
        <v>16129</v>
      </c>
      <c r="K6952" s="15">
        <v>0</v>
      </c>
      <c r="L6952" s="13" t="s">
        <v>14</v>
      </c>
      <c r="M6952" s="7">
        <v>0.51</v>
      </c>
      <c r="N6952" s="17"/>
    </row>
    <row r="6953" spans="1:14" ht="63">
      <c r="A6953" s="6">
        <v>6951</v>
      </c>
      <c r="B6953" s="8" t="s">
        <v>15733</v>
      </c>
      <c r="C6953" s="9" t="s">
        <v>16134</v>
      </c>
      <c r="D6953" s="10" t="s">
        <v>16135</v>
      </c>
      <c r="E6953" s="11" t="s">
        <v>16136</v>
      </c>
      <c r="F6953" s="6">
        <v>493362</v>
      </c>
      <c r="G6953" s="6" t="s">
        <v>16</v>
      </c>
      <c r="H6953" s="16">
        <v>13069294.4</v>
      </c>
      <c r="I6953" s="12" t="s">
        <v>10680</v>
      </c>
      <c r="J6953" s="12" t="s">
        <v>13165</v>
      </c>
      <c r="K6953" s="15">
        <v>0</v>
      </c>
      <c r="L6953" s="13" t="s">
        <v>15</v>
      </c>
      <c r="M6953" s="7">
        <v>1</v>
      </c>
      <c r="N6953" s="17"/>
    </row>
    <row r="6954" spans="1:14" ht="63">
      <c r="A6954" s="6">
        <v>6952</v>
      </c>
      <c r="B6954" s="8" t="s">
        <v>15733</v>
      </c>
      <c r="C6954" s="9" t="s">
        <v>16137</v>
      </c>
      <c r="D6954" s="10" t="s">
        <v>16138</v>
      </c>
      <c r="E6954" s="11" t="s">
        <v>16139</v>
      </c>
      <c r="F6954" s="6">
        <v>493334</v>
      </c>
      <c r="G6954" s="6" t="s">
        <v>16</v>
      </c>
      <c r="H6954" s="16">
        <v>3656526.25</v>
      </c>
      <c r="I6954" s="12" t="s">
        <v>10680</v>
      </c>
      <c r="J6954" s="12" t="s">
        <v>16122</v>
      </c>
      <c r="K6954" s="15">
        <v>0</v>
      </c>
      <c r="L6954" s="13" t="s">
        <v>15</v>
      </c>
      <c r="M6954" s="7">
        <v>1</v>
      </c>
      <c r="N6954" s="17"/>
    </row>
    <row r="6955" spans="1:14" ht="47.25">
      <c r="A6955" s="6">
        <v>6953</v>
      </c>
      <c r="B6955" s="8" t="s">
        <v>15733</v>
      </c>
      <c r="C6955" s="9" t="s">
        <v>16140</v>
      </c>
      <c r="D6955" s="10" t="s">
        <v>16141</v>
      </c>
      <c r="E6955" s="11" t="s">
        <v>16142</v>
      </c>
      <c r="F6955" s="6">
        <v>493335</v>
      </c>
      <c r="G6955" s="6" t="s">
        <v>16</v>
      </c>
      <c r="H6955" s="16">
        <v>1835885.45</v>
      </c>
      <c r="I6955" s="12" t="s">
        <v>10680</v>
      </c>
      <c r="J6955" s="12" t="s">
        <v>16122</v>
      </c>
      <c r="K6955" s="15">
        <v>0</v>
      </c>
      <c r="L6955" s="13" t="s">
        <v>15</v>
      </c>
      <c r="M6955" s="7">
        <v>1</v>
      </c>
      <c r="N6955" s="17"/>
    </row>
    <row r="6956" spans="1:14" ht="47.25">
      <c r="A6956" s="6">
        <v>6954</v>
      </c>
      <c r="B6956" s="8" t="s">
        <v>15733</v>
      </c>
      <c r="C6956" s="9" t="s">
        <v>16143</v>
      </c>
      <c r="D6956" s="10" t="s">
        <v>16144</v>
      </c>
      <c r="E6956" s="11" t="s">
        <v>16145</v>
      </c>
      <c r="F6956" s="6">
        <v>493364</v>
      </c>
      <c r="G6956" s="6" t="s">
        <v>16</v>
      </c>
      <c r="H6956" s="16">
        <v>10693548.65</v>
      </c>
      <c r="I6956" s="12" t="s">
        <v>10680</v>
      </c>
      <c r="J6956" s="12" t="s">
        <v>10449</v>
      </c>
      <c r="K6956" s="15">
        <v>0</v>
      </c>
      <c r="L6956" s="13" t="s">
        <v>15</v>
      </c>
      <c r="M6956" s="7">
        <v>1</v>
      </c>
      <c r="N6956" s="17"/>
    </row>
    <row r="6957" spans="1:14" ht="47.25">
      <c r="A6957" s="6">
        <v>6955</v>
      </c>
      <c r="B6957" s="8" t="s">
        <v>15733</v>
      </c>
      <c r="C6957" s="9" t="s">
        <v>16146</v>
      </c>
      <c r="D6957" s="10" t="s">
        <v>16147</v>
      </c>
      <c r="E6957" s="11" t="s">
        <v>16148</v>
      </c>
      <c r="F6957" s="6">
        <v>493349</v>
      </c>
      <c r="G6957" s="6" t="s">
        <v>16</v>
      </c>
      <c r="H6957" s="16">
        <v>6474320.2999999998</v>
      </c>
      <c r="I6957" s="12" t="s">
        <v>10680</v>
      </c>
      <c r="J6957" s="12" t="s">
        <v>1187</v>
      </c>
      <c r="K6957" s="15">
        <v>0</v>
      </c>
      <c r="L6957" s="13" t="s">
        <v>15</v>
      </c>
      <c r="M6957" s="7">
        <v>1</v>
      </c>
      <c r="N6957" s="17"/>
    </row>
    <row r="6958" spans="1:14" ht="47.25">
      <c r="A6958" s="6">
        <v>6956</v>
      </c>
      <c r="B6958" s="8" t="s">
        <v>15733</v>
      </c>
      <c r="C6958" s="9" t="s">
        <v>16149</v>
      </c>
      <c r="D6958" s="10" t="s">
        <v>16150</v>
      </c>
      <c r="E6958" s="11" t="s">
        <v>16151</v>
      </c>
      <c r="F6958" s="6">
        <v>493336</v>
      </c>
      <c r="G6958" s="6" t="s">
        <v>16</v>
      </c>
      <c r="H6958" s="16">
        <v>3745156.5</v>
      </c>
      <c r="I6958" s="12" t="s">
        <v>10680</v>
      </c>
      <c r="J6958" s="12" t="s">
        <v>16122</v>
      </c>
      <c r="K6958" s="15">
        <v>3745083</v>
      </c>
      <c r="L6958" s="13" t="s">
        <v>15</v>
      </c>
      <c r="M6958" s="7">
        <v>1</v>
      </c>
      <c r="N6958" s="17"/>
    </row>
    <row r="6959" spans="1:14" ht="47.25">
      <c r="A6959" s="6">
        <v>6957</v>
      </c>
      <c r="B6959" s="8" t="s">
        <v>15733</v>
      </c>
      <c r="C6959" s="9" t="s">
        <v>16101</v>
      </c>
      <c r="D6959" s="10" t="s">
        <v>15855</v>
      </c>
      <c r="E6959" s="11" t="s">
        <v>16152</v>
      </c>
      <c r="F6959" s="6">
        <v>493337</v>
      </c>
      <c r="G6959" s="6" t="s">
        <v>16</v>
      </c>
      <c r="H6959" s="16">
        <v>2561217.1</v>
      </c>
      <c r="I6959" s="12" t="s">
        <v>10680</v>
      </c>
      <c r="J6959" s="12" t="s">
        <v>16122</v>
      </c>
      <c r="K6959" s="15">
        <v>2533690</v>
      </c>
      <c r="L6959" s="13" t="s">
        <v>15</v>
      </c>
      <c r="M6959" s="7">
        <v>1</v>
      </c>
      <c r="N6959" s="17"/>
    </row>
    <row r="6960" spans="1:14" ht="47.25">
      <c r="A6960" s="6">
        <v>6958</v>
      </c>
      <c r="B6960" s="8" t="s">
        <v>15733</v>
      </c>
      <c r="C6960" s="9" t="s">
        <v>16153</v>
      </c>
      <c r="D6960" s="10" t="s">
        <v>16154</v>
      </c>
      <c r="E6960" s="11" t="s">
        <v>16155</v>
      </c>
      <c r="F6960" s="6">
        <v>493338</v>
      </c>
      <c r="G6960" s="6" t="s">
        <v>16</v>
      </c>
      <c r="H6960" s="16">
        <v>1244233.05</v>
      </c>
      <c r="I6960" s="12" t="s">
        <v>10680</v>
      </c>
      <c r="J6960" s="12" t="s">
        <v>16122</v>
      </c>
      <c r="K6960" s="15">
        <v>0</v>
      </c>
      <c r="L6960" s="13" t="s">
        <v>15</v>
      </c>
      <c r="M6960" s="7">
        <v>1</v>
      </c>
      <c r="N6960" s="17"/>
    </row>
    <row r="6961" spans="1:14" ht="63">
      <c r="A6961" s="6">
        <v>6959</v>
      </c>
      <c r="B6961" s="8" t="s">
        <v>15733</v>
      </c>
      <c r="C6961" s="9" t="s">
        <v>16156</v>
      </c>
      <c r="D6961" s="10" t="s">
        <v>16157</v>
      </c>
      <c r="E6961" s="11" t="s">
        <v>16158</v>
      </c>
      <c r="F6961" s="6">
        <v>493342</v>
      </c>
      <c r="G6961" s="6" t="s">
        <v>16</v>
      </c>
      <c r="H6961" s="16">
        <v>4779922.1500000004</v>
      </c>
      <c r="I6961" s="12" t="s">
        <v>10680</v>
      </c>
      <c r="J6961" s="12" t="s">
        <v>1187</v>
      </c>
      <c r="K6961" s="15">
        <v>0</v>
      </c>
      <c r="L6961" s="13" t="s">
        <v>15</v>
      </c>
      <c r="M6961" s="7">
        <v>1</v>
      </c>
      <c r="N6961" s="17"/>
    </row>
    <row r="6962" spans="1:14" ht="63">
      <c r="A6962" s="6">
        <v>6960</v>
      </c>
      <c r="B6962" s="8" t="s">
        <v>15733</v>
      </c>
      <c r="C6962" s="9" t="s">
        <v>16159</v>
      </c>
      <c r="D6962" s="10" t="s">
        <v>16160</v>
      </c>
      <c r="E6962" s="11" t="s">
        <v>16161</v>
      </c>
      <c r="F6962" s="6">
        <v>493350</v>
      </c>
      <c r="G6962" s="6" t="s">
        <v>16</v>
      </c>
      <c r="H6962" s="16">
        <v>6057112.5999999996</v>
      </c>
      <c r="I6962" s="12" t="s">
        <v>10680</v>
      </c>
      <c r="J6962" s="12" t="s">
        <v>1187</v>
      </c>
      <c r="K6962" s="15">
        <v>0</v>
      </c>
      <c r="L6962" s="13" t="s">
        <v>15</v>
      </c>
      <c r="M6962" s="7">
        <v>1</v>
      </c>
      <c r="N6962" s="17"/>
    </row>
    <row r="6963" spans="1:14" ht="47.25">
      <c r="A6963" s="6">
        <v>6961</v>
      </c>
      <c r="B6963" s="8" t="s">
        <v>15733</v>
      </c>
      <c r="C6963" s="9" t="s">
        <v>16162</v>
      </c>
      <c r="D6963" s="10" t="s">
        <v>16116</v>
      </c>
      <c r="E6963" s="11" t="s">
        <v>16163</v>
      </c>
      <c r="F6963" s="6">
        <v>493352</v>
      </c>
      <c r="G6963" s="6" t="s">
        <v>16</v>
      </c>
      <c r="H6963" s="16">
        <v>5160093.1500000004</v>
      </c>
      <c r="I6963" s="12" t="s">
        <v>10680</v>
      </c>
      <c r="J6963" s="12" t="s">
        <v>1187</v>
      </c>
      <c r="K6963" s="15">
        <v>0</v>
      </c>
      <c r="L6963" s="13" t="s">
        <v>15</v>
      </c>
      <c r="M6963" s="7">
        <v>1</v>
      </c>
      <c r="N6963" s="17"/>
    </row>
    <row r="6964" spans="1:14" ht="47.25">
      <c r="A6964" s="6">
        <v>6962</v>
      </c>
      <c r="B6964" s="8" t="s">
        <v>15733</v>
      </c>
      <c r="C6964" s="9" t="s">
        <v>16164</v>
      </c>
      <c r="D6964" s="10" t="s">
        <v>4852</v>
      </c>
      <c r="E6964" s="11" t="s">
        <v>16165</v>
      </c>
      <c r="F6964" s="6">
        <v>493328</v>
      </c>
      <c r="G6964" s="6" t="s">
        <v>16</v>
      </c>
      <c r="H6964" s="16">
        <v>4374725.3</v>
      </c>
      <c r="I6964" s="12" t="s">
        <v>10680</v>
      </c>
      <c r="J6964" s="12" t="s">
        <v>16122</v>
      </c>
      <c r="K6964" s="15">
        <v>0</v>
      </c>
      <c r="L6964" s="13" t="s">
        <v>15</v>
      </c>
      <c r="M6964" s="7">
        <v>1</v>
      </c>
      <c r="N6964" s="17"/>
    </row>
    <row r="6965" spans="1:14" ht="47.25">
      <c r="A6965" s="6">
        <v>6963</v>
      </c>
      <c r="B6965" s="8" t="s">
        <v>15733</v>
      </c>
      <c r="C6965" s="9" t="s">
        <v>16146</v>
      </c>
      <c r="D6965" s="10" t="s">
        <v>16147</v>
      </c>
      <c r="E6965" s="11" t="s">
        <v>16166</v>
      </c>
      <c r="F6965" s="6">
        <v>493329</v>
      </c>
      <c r="G6965" s="6" t="s">
        <v>16</v>
      </c>
      <c r="H6965" s="16">
        <v>2071250.8</v>
      </c>
      <c r="I6965" s="12" t="s">
        <v>10680</v>
      </c>
      <c r="J6965" s="12" t="s">
        <v>16122</v>
      </c>
      <c r="K6965" s="15">
        <v>0</v>
      </c>
      <c r="L6965" s="13" t="s">
        <v>15</v>
      </c>
      <c r="M6965" s="7">
        <v>1</v>
      </c>
      <c r="N6965" s="17"/>
    </row>
    <row r="6966" spans="1:14" ht="63">
      <c r="A6966" s="6">
        <v>6964</v>
      </c>
      <c r="B6966" s="8" t="s">
        <v>15733</v>
      </c>
      <c r="C6966" s="9" t="s">
        <v>16167</v>
      </c>
      <c r="D6966" s="10" t="s">
        <v>16168</v>
      </c>
      <c r="E6966" s="11" t="s">
        <v>16169</v>
      </c>
      <c r="F6966" s="6">
        <v>493330</v>
      </c>
      <c r="G6966" s="6" t="s">
        <v>16</v>
      </c>
      <c r="H6966" s="16">
        <v>2801288.75</v>
      </c>
      <c r="I6966" s="12" t="s">
        <v>10680</v>
      </c>
      <c r="J6966" s="12" t="s">
        <v>16122</v>
      </c>
      <c r="K6966" s="15">
        <v>0</v>
      </c>
      <c r="L6966" s="13" t="s">
        <v>15</v>
      </c>
      <c r="M6966" s="7">
        <v>1</v>
      </c>
      <c r="N6966" s="17"/>
    </row>
    <row r="6967" spans="1:14" ht="47.25">
      <c r="A6967" s="6">
        <v>6965</v>
      </c>
      <c r="B6967" s="8" t="s">
        <v>15733</v>
      </c>
      <c r="C6967" s="9" t="s">
        <v>16170</v>
      </c>
      <c r="D6967" s="10" t="s">
        <v>16171</v>
      </c>
      <c r="E6967" s="11" t="s">
        <v>16172</v>
      </c>
      <c r="F6967" s="6">
        <v>493354</v>
      </c>
      <c r="G6967" s="6" t="s">
        <v>16</v>
      </c>
      <c r="H6967" s="16">
        <v>9495653.75</v>
      </c>
      <c r="I6967" s="12" t="s">
        <v>10680</v>
      </c>
      <c r="J6967" s="12" t="s">
        <v>10449</v>
      </c>
      <c r="K6967" s="15">
        <v>0</v>
      </c>
      <c r="L6967" s="13" t="s">
        <v>15</v>
      </c>
      <c r="M6967" s="7">
        <v>1</v>
      </c>
      <c r="N6967" s="17"/>
    </row>
    <row r="6968" spans="1:14" ht="47.25">
      <c r="A6968" s="6">
        <v>6966</v>
      </c>
      <c r="B6968" s="8" t="s">
        <v>15733</v>
      </c>
      <c r="C6968" s="9" t="s">
        <v>16173</v>
      </c>
      <c r="D6968" s="10" t="s">
        <v>16174</v>
      </c>
      <c r="E6968" s="11" t="s">
        <v>16175</v>
      </c>
      <c r="F6968" s="6">
        <v>493355</v>
      </c>
      <c r="G6968" s="6" t="s">
        <v>16</v>
      </c>
      <c r="H6968" s="16">
        <v>7978548.4000000004</v>
      </c>
      <c r="I6968" s="12" t="s">
        <v>10680</v>
      </c>
      <c r="J6968" s="12" t="s">
        <v>10449</v>
      </c>
      <c r="K6968" s="15">
        <v>0</v>
      </c>
      <c r="L6968" s="13" t="s">
        <v>15</v>
      </c>
      <c r="M6968" s="7">
        <v>1</v>
      </c>
      <c r="N6968" s="17"/>
    </row>
    <row r="6969" spans="1:14" ht="47.25">
      <c r="A6969" s="6">
        <v>6967</v>
      </c>
      <c r="B6969" s="8" t="s">
        <v>15733</v>
      </c>
      <c r="C6969" s="9" t="s">
        <v>16176</v>
      </c>
      <c r="D6969" s="10" t="s">
        <v>15983</v>
      </c>
      <c r="E6969" s="11" t="s">
        <v>16177</v>
      </c>
      <c r="F6969" s="6">
        <v>493344</v>
      </c>
      <c r="G6969" s="6" t="s">
        <v>16</v>
      </c>
      <c r="H6969" s="16">
        <v>5862128.9000000004</v>
      </c>
      <c r="I6969" s="12" t="s">
        <v>10680</v>
      </c>
      <c r="J6969" s="12" t="s">
        <v>10568</v>
      </c>
      <c r="K6969" s="15">
        <v>5861856</v>
      </c>
      <c r="L6969" s="13" t="s">
        <v>15</v>
      </c>
      <c r="M6969" s="7">
        <v>1</v>
      </c>
      <c r="N6969" s="17"/>
    </row>
    <row r="6970" spans="1:14" ht="47.25">
      <c r="A6970" s="6">
        <v>6968</v>
      </c>
      <c r="B6970" s="8" t="s">
        <v>15733</v>
      </c>
      <c r="C6970" s="9" t="s">
        <v>16095</v>
      </c>
      <c r="D6970" s="10" t="s">
        <v>16096</v>
      </c>
      <c r="E6970" s="11" t="s">
        <v>16178</v>
      </c>
      <c r="F6970" s="6">
        <v>493345</v>
      </c>
      <c r="G6970" s="6" t="s">
        <v>16</v>
      </c>
      <c r="H6970" s="16">
        <v>5117022.05</v>
      </c>
      <c r="I6970" s="12" t="s">
        <v>10680</v>
      </c>
      <c r="J6970" s="12" t="s">
        <v>1187</v>
      </c>
      <c r="K6970" s="15">
        <v>0</v>
      </c>
      <c r="L6970" s="13" t="s">
        <v>15</v>
      </c>
      <c r="M6970" s="7">
        <v>1</v>
      </c>
      <c r="N6970" s="17"/>
    </row>
    <row r="6971" spans="1:14" ht="63">
      <c r="A6971" s="6">
        <v>6969</v>
      </c>
      <c r="B6971" s="8" t="s">
        <v>15733</v>
      </c>
      <c r="C6971" s="9" t="s">
        <v>16179</v>
      </c>
      <c r="D6971" s="10" t="s">
        <v>16180</v>
      </c>
      <c r="E6971" s="11" t="s">
        <v>16181</v>
      </c>
      <c r="F6971" s="6">
        <v>493325</v>
      </c>
      <c r="G6971" s="6" t="s">
        <v>16</v>
      </c>
      <c r="H6971" s="16">
        <v>3104416.65</v>
      </c>
      <c r="I6971" s="12" t="s">
        <v>10680</v>
      </c>
      <c r="J6971" s="12" t="s">
        <v>16122</v>
      </c>
      <c r="K6971" s="15">
        <v>0</v>
      </c>
      <c r="L6971" s="13" t="s">
        <v>15</v>
      </c>
      <c r="M6971" s="7">
        <v>1</v>
      </c>
      <c r="N6971" s="17"/>
    </row>
    <row r="6972" spans="1:14" ht="47.25">
      <c r="A6972" s="6">
        <v>6970</v>
      </c>
      <c r="B6972" s="8" t="s">
        <v>15733</v>
      </c>
      <c r="C6972" s="9" t="s">
        <v>16182</v>
      </c>
      <c r="D6972" s="10" t="s">
        <v>16183</v>
      </c>
      <c r="E6972" s="11" t="s">
        <v>16184</v>
      </c>
      <c r="F6972" s="6">
        <v>493326</v>
      </c>
      <c r="G6972" s="6" t="s">
        <v>16</v>
      </c>
      <c r="H6972" s="16">
        <v>2161835.2000000002</v>
      </c>
      <c r="I6972" s="12" t="s">
        <v>10680</v>
      </c>
      <c r="J6972" s="12" t="s">
        <v>16122</v>
      </c>
      <c r="K6972" s="15">
        <v>0</v>
      </c>
      <c r="L6972" s="13" t="s">
        <v>15</v>
      </c>
      <c r="M6972" s="7">
        <v>1</v>
      </c>
      <c r="N6972" s="17"/>
    </row>
    <row r="6973" spans="1:14" ht="63">
      <c r="A6973" s="6">
        <v>6971</v>
      </c>
      <c r="B6973" s="8" t="s">
        <v>15733</v>
      </c>
      <c r="C6973" s="9" t="s">
        <v>16185</v>
      </c>
      <c r="D6973" s="10" t="s">
        <v>16186</v>
      </c>
      <c r="E6973" s="11" t="s">
        <v>16187</v>
      </c>
      <c r="F6973" s="6">
        <v>493332</v>
      </c>
      <c r="G6973" s="6" t="s">
        <v>16</v>
      </c>
      <c r="H6973" s="16">
        <v>3493909.05</v>
      </c>
      <c r="I6973" s="12" t="s">
        <v>10680</v>
      </c>
      <c r="J6973" s="12" t="s">
        <v>16122</v>
      </c>
      <c r="K6973" s="15">
        <v>3484757</v>
      </c>
      <c r="L6973" s="13" t="s">
        <v>15</v>
      </c>
      <c r="M6973" s="7">
        <v>1</v>
      </c>
      <c r="N6973" s="17"/>
    </row>
    <row r="6974" spans="1:14" ht="47.25">
      <c r="A6974" s="6">
        <v>6972</v>
      </c>
      <c r="B6974" s="8" t="s">
        <v>15733</v>
      </c>
      <c r="C6974" s="9" t="s">
        <v>16188</v>
      </c>
      <c r="D6974" s="10" t="s">
        <v>16189</v>
      </c>
      <c r="E6974" s="11" t="s">
        <v>16190</v>
      </c>
      <c r="F6974" s="6">
        <v>493340</v>
      </c>
      <c r="G6974" s="6" t="s">
        <v>16</v>
      </c>
      <c r="H6974" s="16">
        <v>298924.15000000002</v>
      </c>
      <c r="I6974" s="12" t="s">
        <v>10680</v>
      </c>
      <c r="J6974" s="12" t="s">
        <v>10568</v>
      </c>
      <c r="K6974" s="15">
        <v>0</v>
      </c>
      <c r="L6974" s="13" t="s">
        <v>15</v>
      </c>
      <c r="M6974" s="7">
        <v>1</v>
      </c>
      <c r="N6974" s="17"/>
    </row>
    <row r="6975" spans="1:14" ht="63">
      <c r="A6975" s="6">
        <v>6973</v>
      </c>
      <c r="B6975" s="8" t="s">
        <v>15733</v>
      </c>
      <c r="C6975" s="9" t="s">
        <v>16191</v>
      </c>
      <c r="D6975" s="10" t="s">
        <v>15823</v>
      </c>
      <c r="E6975" s="11" t="s">
        <v>16192</v>
      </c>
      <c r="F6975" s="6">
        <v>496072</v>
      </c>
      <c r="G6975" s="6" t="s">
        <v>706</v>
      </c>
      <c r="H6975" s="16">
        <v>18718989.43</v>
      </c>
      <c r="I6975" s="12" t="s">
        <v>16193</v>
      </c>
      <c r="J6975" s="12" t="s">
        <v>10733</v>
      </c>
      <c r="K6975" s="15">
        <v>0</v>
      </c>
      <c r="L6975" s="13" t="s">
        <v>15</v>
      </c>
      <c r="M6975" s="7">
        <v>1</v>
      </c>
      <c r="N6975" s="17"/>
    </row>
    <row r="6976" spans="1:14" ht="63">
      <c r="A6976" s="6">
        <v>6974</v>
      </c>
      <c r="B6976" s="8" t="s">
        <v>15733</v>
      </c>
      <c r="C6976" s="9" t="s">
        <v>16194</v>
      </c>
      <c r="D6976" s="10" t="s">
        <v>16020</v>
      </c>
      <c r="E6976" s="11" t="s">
        <v>16195</v>
      </c>
      <c r="F6976" s="6">
        <v>504024</v>
      </c>
      <c r="G6976" s="6" t="s">
        <v>4644</v>
      </c>
      <c r="H6976" s="16">
        <v>10148208.560000001</v>
      </c>
      <c r="I6976" s="12" t="s">
        <v>10580</v>
      </c>
      <c r="J6976" s="12" t="s">
        <v>10733</v>
      </c>
      <c r="K6976" s="15">
        <v>0</v>
      </c>
      <c r="L6976" s="13" t="s">
        <v>15</v>
      </c>
      <c r="M6976" s="7">
        <v>1</v>
      </c>
      <c r="N6976" s="17"/>
    </row>
    <row r="6977" spans="1:14" ht="63">
      <c r="A6977" s="6">
        <v>6975</v>
      </c>
      <c r="B6977" s="8" t="s">
        <v>15733</v>
      </c>
      <c r="C6977" s="9" t="s">
        <v>16061</v>
      </c>
      <c r="D6977" s="10" t="s">
        <v>13167</v>
      </c>
      <c r="E6977" s="11" t="s">
        <v>16196</v>
      </c>
      <c r="F6977" s="6">
        <v>498948</v>
      </c>
      <c r="G6977" s="6" t="s">
        <v>706</v>
      </c>
      <c r="H6977" s="16">
        <v>41750000</v>
      </c>
      <c r="I6977" s="12" t="s">
        <v>10580</v>
      </c>
      <c r="J6977" s="12" t="s">
        <v>10733</v>
      </c>
      <c r="K6977" s="15">
        <v>0</v>
      </c>
      <c r="L6977" s="13" t="s">
        <v>15</v>
      </c>
      <c r="M6977" s="7">
        <v>1</v>
      </c>
      <c r="N6977" s="17"/>
    </row>
    <row r="6978" spans="1:14" ht="63">
      <c r="A6978" s="6">
        <v>6976</v>
      </c>
      <c r="B6978" s="8" t="s">
        <v>15733</v>
      </c>
      <c r="C6978" s="9" t="s">
        <v>18573</v>
      </c>
      <c r="D6978" s="10" t="s">
        <v>4852</v>
      </c>
      <c r="E6978" s="11" t="s">
        <v>18574</v>
      </c>
      <c r="F6978" s="6">
        <v>539838</v>
      </c>
      <c r="G6978" s="6" t="s">
        <v>16</v>
      </c>
      <c r="H6978" s="16">
        <v>3936725.9</v>
      </c>
      <c r="I6978" s="12"/>
      <c r="J6978" s="12"/>
      <c r="K6978" s="15">
        <v>0</v>
      </c>
      <c r="L6978" s="13" t="s">
        <v>15</v>
      </c>
      <c r="M6978" s="7">
        <v>1</v>
      </c>
      <c r="N6978" s="17"/>
    </row>
    <row r="6979" spans="1:14" ht="110.25">
      <c r="A6979" s="6">
        <v>6977</v>
      </c>
      <c r="B6979" s="8" t="s">
        <v>15733</v>
      </c>
      <c r="C6979" s="9" t="s">
        <v>18575</v>
      </c>
      <c r="D6979" s="10" t="s">
        <v>18576</v>
      </c>
      <c r="E6979" s="11" t="s">
        <v>18577</v>
      </c>
      <c r="F6979" s="6">
        <v>529259</v>
      </c>
      <c r="G6979" s="6" t="s">
        <v>2521</v>
      </c>
      <c r="H6979" s="16">
        <v>3935294.25</v>
      </c>
      <c r="I6979" s="12"/>
      <c r="J6979" s="12"/>
      <c r="K6979" s="15">
        <v>0</v>
      </c>
      <c r="L6979" s="13" t="s">
        <v>15</v>
      </c>
      <c r="M6979" s="7">
        <v>1</v>
      </c>
      <c r="N6979" s="17"/>
    </row>
    <row r="6980" spans="1:14" ht="47.25">
      <c r="A6980" s="6">
        <v>6978</v>
      </c>
      <c r="B6980" s="8" t="s">
        <v>15733</v>
      </c>
      <c r="C6980" s="9" t="s">
        <v>18578</v>
      </c>
      <c r="D6980" s="10" t="s">
        <v>18579</v>
      </c>
      <c r="E6980" s="11" t="s">
        <v>18580</v>
      </c>
      <c r="F6980" s="6">
        <v>529261</v>
      </c>
      <c r="G6980" s="6" t="s">
        <v>2521</v>
      </c>
      <c r="H6980" s="16">
        <v>10908070.050000001</v>
      </c>
      <c r="I6980" s="12"/>
      <c r="J6980" s="12"/>
      <c r="K6980" s="15">
        <v>0</v>
      </c>
      <c r="L6980" s="13" t="s">
        <v>15</v>
      </c>
      <c r="M6980" s="7">
        <v>1</v>
      </c>
      <c r="N6980" s="17"/>
    </row>
    <row r="6981" spans="1:14" ht="63">
      <c r="A6981" s="6">
        <v>6979</v>
      </c>
      <c r="B6981" s="8" t="s">
        <v>15733</v>
      </c>
      <c r="C6981" s="9" t="s">
        <v>18581</v>
      </c>
      <c r="D6981" s="10" t="s">
        <v>18582</v>
      </c>
      <c r="E6981" s="11" t="s">
        <v>18583</v>
      </c>
      <c r="F6981" s="6">
        <v>524251</v>
      </c>
      <c r="G6981" s="6" t="s">
        <v>2521</v>
      </c>
      <c r="H6981" s="16">
        <v>4014491</v>
      </c>
      <c r="I6981" s="12"/>
      <c r="J6981" s="12"/>
      <c r="K6981" s="15">
        <v>0</v>
      </c>
      <c r="L6981" s="13" t="s">
        <v>15</v>
      </c>
      <c r="M6981" s="7">
        <v>1</v>
      </c>
      <c r="N6981" s="17"/>
    </row>
    <row r="6982" spans="1:14" ht="78.75">
      <c r="A6982" s="6">
        <v>6980</v>
      </c>
      <c r="B6982" s="8" t="s">
        <v>15733</v>
      </c>
      <c r="C6982" s="9" t="s">
        <v>18584</v>
      </c>
      <c r="D6982" s="10" t="s">
        <v>18585</v>
      </c>
      <c r="E6982" s="11" t="s">
        <v>18586</v>
      </c>
      <c r="F6982" s="6">
        <v>524252</v>
      </c>
      <c r="G6982" s="6" t="s">
        <v>2521</v>
      </c>
      <c r="H6982" s="16">
        <v>3979300.15</v>
      </c>
      <c r="I6982" s="12"/>
      <c r="J6982" s="12"/>
      <c r="K6982" s="15">
        <v>0</v>
      </c>
      <c r="L6982" s="13" t="s">
        <v>15</v>
      </c>
      <c r="M6982" s="7">
        <v>1</v>
      </c>
      <c r="N6982" s="17"/>
    </row>
    <row r="6983" spans="1:14" ht="63">
      <c r="A6983" s="6">
        <v>6981</v>
      </c>
      <c r="B6983" s="8" t="s">
        <v>15733</v>
      </c>
      <c r="C6983" s="9" t="s">
        <v>18587</v>
      </c>
      <c r="D6983" s="10" t="s">
        <v>15842</v>
      </c>
      <c r="E6983" s="11" t="s">
        <v>18588</v>
      </c>
      <c r="F6983" s="6">
        <v>520816</v>
      </c>
      <c r="G6983" s="6" t="s">
        <v>13137</v>
      </c>
      <c r="H6983" s="16">
        <v>15061615.131999999</v>
      </c>
      <c r="I6983" s="12"/>
      <c r="J6983" s="12"/>
      <c r="K6983" s="15">
        <v>0</v>
      </c>
      <c r="L6983" s="13" t="s">
        <v>15</v>
      </c>
      <c r="M6983" s="7">
        <v>1</v>
      </c>
      <c r="N6983" s="17"/>
    </row>
    <row r="6984" spans="1:14" ht="47.25">
      <c r="A6984" s="6">
        <v>6982</v>
      </c>
      <c r="B6984" s="8" t="s">
        <v>15733</v>
      </c>
      <c r="C6984" s="9" t="s">
        <v>18589</v>
      </c>
      <c r="D6984" s="10" t="s">
        <v>5882</v>
      </c>
      <c r="E6984" s="11" t="s">
        <v>18590</v>
      </c>
      <c r="F6984" s="6">
        <v>514266</v>
      </c>
      <c r="G6984" s="6" t="s">
        <v>1486</v>
      </c>
      <c r="H6984" s="16">
        <v>18565774.015000001</v>
      </c>
      <c r="I6984" s="12"/>
      <c r="J6984" s="12"/>
      <c r="K6984" s="15">
        <v>0</v>
      </c>
      <c r="L6984" s="13" t="s">
        <v>15</v>
      </c>
      <c r="M6984" s="7">
        <v>1</v>
      </c>
      <c r="N6984" s="17"/>
    </row>
    <row r="6985" spans="1:14" ht="63">
      <c r="A6985" s="6">
        <v>6983</v>
      </c>
      <c r="B6985" s="8" t="s">
        <v>15733</v>
      </c>
      <c r="C6985" s="9" t="s">
        <v>18591</v>
      </c>
      <c r="D6985" s="10" t="s">
        <v>18592</v>
      </c>
      <c r="E6985" s="11" t="s">
        <v>18593</v>
      </c>
      <c r="F6985" s="6">
        <v>514267</v>
      </c>
      <c r="G6985" s="6" t="s">
        <v>1486</v>
      </c>
      <c r="H6985" s="16">
        <v>23089012.927000001</v>
      </c>
      <c r="I6985" s="12"/>
      <c r="J6985" s="12"/>
      <c r="K6985" s="15">
        <v>0</v>
      </c>
      <c r="L6985" s="13" t="s">
        <v>14</v>
      </c>
      <c r="M6985" s="7">
        <v>1</v>
      </c>
      <c r="N6985" s="17"/>
    </row>
    <row r="6986" spans="1:14" ht="63">
      <c r="A6986" s="6">
        <v>6984</v>
      </c>
      <c r="B6986" s="8" t="s">
        <v>15733</v>
      </c>
      <c r="C6986" s="9" t="s">
        <v>18594</v>
      </c>
      <c r="D6986" s="10" t="s">
        <v>15861</v>
      </c>
      <c r="E6986" s="11" t="s">
        <v>18593</v>
      </c>
      <c r="F6986" s="6">
        <v>514267</v>
      </c>
      <c r="G6986" s="6" t="s">
        <v>1486</v>
      </c>
      <c r="H6986" s="16">
        <f>H6985*0.5</f>
        <v>11544506.463500001</v>
      </c>
      <c r="I6986" s="12"/>
      <c r="J6986" s="12"/>
      <c r="K6986" s="15">
        <v>0</v>
      </c>
      <c r="L6986" s="13" t="s">
        <v>14</v>
      </c>
      <c r="M6986" s="7">
        <v>0.5</v>
      </c>
      <c r="N6986" s="17"/>
    </row>
    <row r="6987" spans="1:14" ht="63">
      <c r="A6987" s="6">
        <v>6985</v>
      </c>
      <c r="B6987" s="8" t="s">
        <v>15733</v>
      </c>
      <c r="C6987" s="9" t="s">
        <v>16162</v>
      </c>
      <c r="D6987" s="10" t="s">
        <v>16116</v>
      </c>
      <c r="E6987" s="11" t="s">
        <v>18593</v>
      </c>
      <c r="F6987" s="6">
        <v>514267</v>
      </c>
      <c r="G6987" s="6" t="s">
        <v>1486</v>
      </c>
      <c r="H6987" s="16">
        <f>H6986*0.5</f>
        <v>5772253.2317500003</v>
      </c>
      <c r="I6987" s="12"/>
      <c r="J6987" s="12"/>
      <c r="K6987" s="15">
        <v>0</v>
      </c>
      <c r="L6987" s="13" t="s">
        <v>14</v>
      </c>
      <c r="M6987" s="7">
        <v>0.5</v>
      </c>
      <c r="N6987" s="17"/>
    </row>
    <row r="6988" spans="1:14" ht="78.75">
      <c r="A6988" s="6">
        <v>6986</v>
      </c>
      <c r="B6988" s="8" t="s">
        <v>15733</v>
      </c>
      <c r="C6988" s="9" t="s">
        <v>18595</v>
      </c>
      <c r="D6988" s="10" t="s">
        <v>18596</v>
      </c>
      <c r="E6988" s="11" t="s">
        <v>18597</v>
      </c>
      <c r="F6988" s="6">
        <v>514269</v>
      </c>
      <c r="G6988" s="6" t="s">
        <v>1486</v>
      </c>
      <c r="H6988" s="16">
        <v>18918721.184999999</v>
      </c>
      <c r="I6988" s="12"/>
      <c r="J6988" s="12"/>
      <c r="K6988" s="15">
        <v>0</v>
      </c>
      <c r="L6988" s="13" t="s">
        <v>14</v>
      </c>
      <c r="M6988" s="7">
        <v>1</v>
      </c>
      <c r="N6988" s="17"/>
    </row>
    <row r="6989" spans="1:14" ht="63">
      <c r="A6989" s="6">
        <v>6987</v>
      </c>
      <c r="B6989" s="8" t="s">
        <v>15733</v>
      </c>
      <c r="C6989" s="9" t="s">
        <v>18598</v>
      </c>
      <c r="D6989" s="10" t="s">
        <v>15775</v>
      </c>
      <c r="E6989" s="11" t="s">
        <v>18597</v>
      </c>
      <c r="F6989" s="6">
        <v>514269</v>
      </c>
      <c r="G6989" s="6" t="s">
        <v>1486</v>
      </c>
      <c r="H6989" s="16">
        <f>H6988*0.51</f>
        <v>9648547.8043499999</v>
      </c>
      <c r="I6989" s="12"/>
      <c r="J6989" s="12"/>
      <c r="K6989" s="15">
        <v>0</v>
      </c>
      <c r="L6989" s="13" t="s">
        <v>14</v>
      </c>
      <c r="M6989" s="7">
        <v>0.51</v>
      </c>
      <c r="N6989" s="17"/>
    </row>
    <row r="6990" spans="1:14" ht="63">
      <c r="A6990" s="6">
        <v>6988</v>
      </c>
      <c r="B6990" s="8" t="s">
        <v>15733</v>
      </c>
      <c r="C6990" s="9" t="s">
        <v>16000</v>
      </c>
      <c r="D6990" s="10" t="s">
        <v>15858</v>
      </c>
      <c r="E6990" s="11" t="s">
        <v>18597</v>
      </c>
      <c r="F6990" s="6">
        <v>514269</v>
      </c>
      <c r="G6990" s="6" t="s">
        <v>1486</v>
      </c>
      <c r="H6990" s="16">
        <f>H6988*0.49</f>
        <v>9270173.3806499988</v>
      </c>
      <c r="I6990" s="12"/>
      <c r="J6990" s="12"/>
      <c r="K6990" s="15">
        <v>0</v>
      </c>
      <c r="L6990" s="13" t="s">
        <v>14</v>
      </c>
      <c r="M6990" s="7">
        <v>0.49</v>
      </c>
      <c r="N6990" s="17"/>
    </row>
    <row r="6991" spans="1:14" ht="63">
      <c r="A6991" s="6">
        <v>6989</v>
      </c>
      <c r="B6991" s="8" t="s">
        <v>15733</v>
      </c>
      <c r="C6991" s="9" t="s">
        <v>18599</v>
      </c>
      <c r="D6991" s="10" t="s">
        <v>18600</v>
      </c>
      <c r="E6991" s="11" t="s">
        <v>18601</v>
      </c>
      <c r="F6991" s="6">
        <v>514279</v>
      </c>
      <c r="G6991" s="6" t="s">
        <v>1486</v>
      </c>
      <c r="H6991" s="16">
        <v>22600000</v>
      </c>
      <c r="I6991" s="12"/>
      <c r="J6991" s="12"/>
      <c r="K6991" s="15">
        <v>0</v>
      </c>
      <c r="L6991" s="13" t="s">
        <v>14</v>
      </c>
      <c r="M6991" s="7">
        <v>1</v>
      </c>
      <c r="N6991" s="17"/>
    </row>
    <row r="6992" spans="1:14" ht="78.75">
      <c r="A6992" s="6">
        <v>6990</v>
      </c>
      <c r="B6992" s="8" t="s">
        <v>15733</v>
      </c>
      <c r="C6992" s="9" t="s">
        <v>18602</v>
      </c>
      <c r="D6992" s="10" t="s">
        <v>18603</v>
      </c>
      <c r="E6992" s="11" t="s">
        <v>18601</v>
      </c>
      <c r="F6992" s="6">
        <v>514279</v>
      </c>
      <c r="G6992" s="6" t="s">
        <v>1486</v>
      </c>
      <c r="H6992" s="16">
        <f>H6991*0.51</f>
        <v>11526000</v>
      </c>
      <c r="I6992" s="12"/>
      <c r="J6992" s="12"/>
      <c r="K6992" s="15">
        <v>0</v>
      </c>
      <c r="L6992" s="13" t="s">
        <v>14</v>
      </c>
      <c r="M6992" s="7">
        <v>0.51</v>
      </c>
      <c r="N6992" s="17"/>
    </row>
    <row r="6993" spans="1:14" ht="63">
      <c r="A6993" s="6">
        <v>6991</v>
      </c>
      <c r="B6993" s="8" t="s">
        <v>15733</v>
      </c>
      <c r="C6993" s="9" t="s">
        <v>18604</v>
      </c>
      <c r="D6993" s="10" t="s">
        <v>18605</v>
      </c>
      <c r="E6993" s="11" t="s">
        <v>18601</v>
      </c>
      <c r="F6993" s="6">
        <v>514279</v>
      </c>
      <c r="G6993" s="6" t="s">
        <v>1486</v>
      </c>
      <c r="H6993" s="16">
        <f>H6991*0.49</f>
        <v>11074000</v>
      </c>
      <c r="I6993" s="12"/>
      <c r="J6993" s="12"/>
      <c r="K6993" s="15">
        <v>0</v>
      </c>
      <c r="L6993" s="13" t="s">
        <v>14</v>
      </c>
      <c r="M6993" s="7">
        <v>0.49</v>
      </c>
      <c r="N6993" s="17"/>
    </row>
    <row r="6994" spans="1:14" ht="47.25">
      <c r="A6994" s="6">
        <v>6992</v>
      </c>
      <c r="B6994" s="8" t="s">
        <v>9927</v>
      </c>
      <c r="C6994" s="9" t="s">
        <v>9928</v>
      </c>
      <c r="D6994" s="10" t="s">
        <v>9929</v>
      </c>
      <c r="E6994" s="11" t="s">
        <v>9930</v>
      </c>
      <c r="F6994" s="6">
        <v>492108</v>
      </c>
      <c r="G6994" s="6" t="s">
        <v>16</v>
      </c>
      <c r="H6994" s="16">
        <v>5579287.2999999998</v>
      </c>
      <c r="I6994" s="12">
        <v>43901</v>
      </c>
      <c r="J6994" s="12" t="s">
        <v>6180</v>
      </c>
      <c r="K6994" s="15">
        <v>0</v>
      </c>
      <c r="L6994" s="13" t="s">
        <v>15</v>
      </c>
      <c r="M6994" s="7">
        <v>1</v>
      </c>
      <c r="N6994" s="17"/>
    </row>
    <row r="6995" spans="1:14" ht="63">
      <c r="A6995" s="6">
        <v>6993</v>
      </c>
      <c r="B6995" s="8" t="s">
        <v>9927</v>
      </c>
      <c r="C6995" s="9" t="s">
        <v>9931</v>
      </c>
      <c r="D6995" s="10" t="s">
        <v>9932</v>
      </c>
      <c r="E6995" s="11" t="s">
        <v>9933</v>
      </c>
      <c r="F6995" s="6">
        <v>492106</v>
      </c>
      <c r="G6995" s="6" t="s">
        <v>16</v>
      </c>
      <c r="H6995" s="16">
        <v>5971961.25</v>
      </c>
      <c r="I6995" s="12">
        <v>43901</v>
      </c>
      <c r="J6995" s="12" t="s">
        <v>6180</v>
      </c>
      <c r="K6995" s="15">
        <v>0</v>
      </c>
      <c r="L6995" s="13" t="s">
        <v>15</v>
      </c>
      <c r="M6995" s="7">
        <v>1</v>
      </c>
      <c r="N6995" s="17"/>
    </row>
    <row r="6996" spans="1:14" ht="47.25">
      <c r="A6996" s="6">
        <v>6994</v>
      </c>
      <c r="B6996" s="8" t="s">
        <v>9927</v>
      </c>
      <c r="C6996" s="9" t="s">
        <v>9934</v>
      </c>
      <c r="D6996" s="10" t="s">
        <v>9935</v>
      </c>
      <c r="E6996" s="11" t="s">
        <v>9936</v>
      </c>
      <c r="F6996" s="6">
        <v>492103</v>
      </c>
      <c r="G6996" s="6" t="s">
        <v>16</v>
      </c>
      <c r="H6996" s="16">
        <v>6513901.0999999996</v>
      </c>
      <c r="I6996" s="12">
        <v>43901</v>
      </c>
      <c r="J6996" s="12" t="s">
        <v>6180</v>
      </c>
      <c r="K6996" s="15">
        <v>0</v>
      </c>
      <c r="L6996" s="13" t="s">
        <v>15</v>
      </c>
      <c r="M6996" s="7">
        <v>1</v>
      </c>
      <c r="N6996" s="17"/>
    </row>
    <row r="6997" spans="1:14" ht="63">
      <c r="A6997" s="6">
        <v>6995</v>
      </c>
      <c r="B6997" s="8" t="s">
        <v>9927</v>
      </c>
      <c r="C6997" s="9" t="s">
        <v>9937</v>
      </c>
      <c r="D6997" s="10" t="s">
        <v>9938</v>
      </c>
      <c r="E6997" s="11" t="s">
        <v>9939</v>
      </c>
      <c r="F6997" s="6">
        <v>492102</v>
      </c>
      <c r="G6997" s="6" t="s">
        <v>16</v>
      </c>
      <c r="H6997" s="16">
        <v>6433084.5999999996</v>
      </c>
      <c r="I6997" s="12">
        <v>43901</v>
      </c>
      <c r="J6997" s="12" t="s">
        <v>6180</v>
      </c>
      <c r="K6997" s="15">
        <v>2343420</v>
      </c>
      <c r="L6997" s="13" t="s">
        <v>15</v>
      </c>
      <c r="M6997" s="7">
        <v>1</v>
      </c>
      <c r="N6997" s="17"/>
    </row>
    <row r="6998" spans="1:14" ht="47.25">
      <c r="A6998" s="6">
        <v>6996</v>
      </c>
      <c r="B6998" s="8" t="s">
        <v>9927</v>
      </c>
      <c r="C6998" s="9" t="s">
        <v>9940</v>
      </c>
      <c r="D6998" s="10" t="s">
        <v>9941</v>
      </c>
      <c r="E6998" s="11" t="s">
        <v>9942</v>
      </c>
      <c r="F6998" s="6">
        <v>492101</v>
      </c>
      <c r="G6998" s="6" t="s">
        <v>16</v>
      </c>
      <c r="H6998" s="16">
        <v>5517717.7999999998</v>
      </c>
      <c r="I6998" s="12">
        <v>43901</v>
      </c>
      <c r="J6998" s="12" t="s">
        <v>6180</v>
      </c>
      <c r="K6998" s="15">
        <v>0</v>
      </c>
      <c r="L6998" s="13" t="s">
        <v>15</v>
      </c>
      <c r="M6998" s="7">
        <v>1</v>
      </c>
      <c r="N6998" s="17"/>
    </row>
    <row r="6999" spans="1:14" ht="78.75">
      <c r="A6999" s="6">
        <v>6997</v>
      </c>
      <c r="B6999" s="8" t="s">
        <v>9927</v>
      </c>
      <c r="C6999" s="9" t="s">
        <v>9943</v>
      </c>
      <c r="D6999" s="10" t="s">
        <v>9944</v>
      </c>
      <c r="E6999" s="11" t="s">
        <v>9945</v>
      </c>
      <c r="F6999" s="6">
        <v>492100</v>
      </c>
      <c r="G6999" s="6" t="s">
        <v>16</v>
      </c>
      <c r="H6999" s="16">
        <v>5404288.75</v>
      </c>
      <c r="I6999" s="12">
        <v>43901</v>
      </c>
      <c r="J6999" s="12" t="s">
        <v>6180</v>
      </c>
      <c r="K6999" s="15">
        <v>0</v>
      </c>
      <c r="L6999" s="13" t="s">
        <v>15</v>
      </c>
      <c r="M6999" s="7">
        <v>1</v>
      </c>
      <c r="N6999" s="17"/>
    </row>
    <row r="7000" spans="1:14" ht="47.25">
      <c r="A7000" s="6">
        <v>6998</v>
      </c>
      <c r="B7000" s="8" t="s">
        <v>9927</v>
      </c>
      <c r="C7000" s="9" t="s">
        <v>9946</v>
      </c>
      <c r="D7000" s="10" t="s">
        <v>9947</v>
      </c>
      <c r="E7000" s="11" t="s">
        <v>9948</v>
      </c>
      <c r="F7000" s="6">
        <v>491990</v>
      </c>
      <c r="G7000" s="6" t="s">
        <v>16</v>
      </c>
      <c r="H7000" s="16">
        <v>10611918</v>
      </c>
      <c r="I7000" s="12">
        <v>43901</v>
      </c>
      <c r="J7000" s="12">
        <v>44349</v>
      </c>
      <c r="K7000" s="15">
        <v>0</v>
      </c>
      <c r="L7000" s="13" t="s">
        <v>15</v>
      </c>
      <c r="M7000" s="7">
        <v>1</v>
      </c>
      <c r="N7000" s="17"/>
    </row>
    <row r="7001" spans="1:14" ht="47.25">
      <c r="A7001" s="6">
        <v>6999</v>
      </c>
      <c r="B7001" s="8" t="s">
        <v>9927</v>
      </c>
      <c r="C7001" s="9" t="s">
        <v>9949</v>
      </c>
      <c r="D7001" s="10" t="s">
        <v>9950</v>
      </c>
      <c r="E7001" s="11" t="s">
        <v>9951</v>
      </c>
      <c r="F7001" s="6">
        <v>491988</v>
      </c>
      <c r="G7001" s="6" t="s">
        <v>16</v>
      </c>
      <c r="H7001" s="16">
        <v>7472565.0999999996</v>
      </c>
      <c r="I7001" s="12">
        <v>43901</v>
      </c>
      <c r="J7001" s="12">
        <v>44349</v>
      </c>
      <c r="K7001" s="15">
        <v>3200000</v>
      </c>
      <c r="L7001" s="13" t="s">
        <v>15</v>
      </c>
      <c r="M7001" s="7">
        <v>1</v>
      </c>
      <c r="N7001" s="17"/>
    </row>
    <row r="7002" spans="1:14" ht="63">
      <c r="A7002" s="6">
        <v>7000</v>
      </c>
      <c r="B7002" s="8" t="s">
        <v>9927</v>
      </c>
      <c r="C7002" s="9" t="s">
        <v>9952</v>
      </c>
      <c r="D7002" s="10" t="s">
        <v>9953</v>
      </c>
      <c r="E7002" s="11" t="s">
        <v>9954</v>
      </c>
      <c r="F7002" s="6">
        <v>491987</v>
      </c>
      <c r="G7002" s="6" t="s">
        <v>16</v>
      </c>
      <c r="H7002" s="16">
        <v>9200724.3499999996</v>
      </c>
      <c r="I7002" s="12">
        <v>43901</v>
      </c>
      <c r="J7002" s="12">
        <v>44349</v>
      </c>
      <c r="K7002" s="15">
        <v>0</v>
      </c>
      <c r="L7002" s="13" t="s">
        <v>15</v>
      </c>
      <c r="M7002" s="7">
        <v>1</v>
      </c>
      <c r="N7002" s="17"/>
    </row>
    <row r="7003" spans="1:14" ht="47.25">
      <c r="A7003" s="6">
        <v>7001</v>
      </c>
      <c r="B7003" s="8" t="s">
        <v>9927</v>
      </c>
      <c r="C7003" s="9" t="s">
        <v>9955</v>
      </c>
      <c r="D7003" s="10" t="s">
        <v>9956</v>
      </c>
      <c r="E7003" s="11" t="s">
        <v>9957</v>
      </c>
      <c r="F7003" s="6">
        <v>491985</v>
      </c>
      <c r="G7003" s="6" t="s">
        <v>16</v>
      </c>
      <c r="H7003" s="16">
        <v>10356239.75</v>
      </c>
      <c r="I7003" s="12">
        <v>43901</v>
      </c>
      <c r="J7003" s="12">
        <v>44349</v>
      </c>
      <c r="K7003" s="15">
        <v>0</v>
      </c>
      <c r="L7003" s="13" t="s">
        <v>15</v>
      </c>
      <c r="M7003" s="7">
        <v>1</v>
      </c>
      <c r="N7003" s="17"/>
    </row>
    <row r="7004" spans="1:14" ht="47.25">
      <c r="A7004" s="6">
        <v>7002</v>
      </c>
      <c r="B7004" s="8" t="s">
        <v>9927</v>
      </c>
      <c r="C7004" s="9" t="s">
        <v>9958</v>
      </c>
      <c r="D7004" s="10" t="s">
        <v>2781</v>
      </c>
      <c r="E7004" s="11" t="s">
        <v>9959</v>
      </c>
      <c r="F7004" s="6">
        <v>491897</v>
      </c>
      <c r="G7004" s="6" t="s">
        <v>16</v>
      </c>
      <c r="H7004" s="16">
        <v>9161116.9499999993</v>
      </c>
      <c r="I7004" s="12">
        <v>43901</v>
      </c>
      <c r="J7004" s="12">
        <v>44349</v>
      </c>
      <c r="K7004" s="15">
        <v>0</v>
      </c>
      <c r="L7004" s="13" t="s">
        <v>15</v>
      </c>
      <c r="M7004" s="7">
        <v>1</v>
      </c>
      <c r="N7004" s="17"/>
    </row>
    <row r="7005" spans="1:14" ht="110.25">
      <c r="A7005" s="6">
        <v>7003</v>
      </c>
      <c r="B7005" s="8" t="s">
        <v>9927</v>
      </c>
      <c r="C7005" s="9" t="s">
        <v>9958</v>
      </c>
      <c r="D7005" s="10" t="s">
        <v>2781</v>
      </c>
      <c r="E7005" s="11" t="s">
        <v>9960</v>
      </c>
      <c r="F7005" s="6">
        <v>482562</v>
      </c>
      <c r="G7005" s="6" t="s">
        <v>2665</v>
      </c>
      <c r="H7005" s="16" t="s">
        <v>9961</v>
      </c>
      <c r="I7005" s="12" t="s">
        <v>6438</v>
      </c>
      <c r="J7005" s="12">
        <v>44297</v>
      </c>
      <c r="K7005" s="15">
        <v>0</v>
      </c>
      <c r="L7005" s="13" t="s">
        <v>15</v>
      </c>
      <c r="M7005" s="7">
        <v>1</v>
      </c>
      <c r="N7005" s="17"/>
    </row>
    <row r="7006" spans="1:14" ht="63">
      <c r="A7006" s="6">
        <v>7004</v>
      </c>
      <c r="B7006" s="8" t="s">
        <v>9927</v>
      </c>
      <c r="C7006" s="9" t="s">
        <v>9962</v>
      </c>
      <c r="D7006" s="10" t="s">
        <v>9963</v>
      </c>
      <c r="E7006" s="11" t="s">
        <v>9964</v>
      </c>
      <c r="F7006" s="6">
        <v>491263</v>
      </c>
      <c r="G7006" s="6" t="s">
        <v>16</v>
      </c>
      <c r="H7006" s="16">
        <v>8114563.7000000002</v>
      </c>
      <c r="I7006" s="12">
        <v>43901</v>
      </c>
      <c r="J7006" s="12">
        <v>44349</v>
      </c>
      <c r="K7006" s="15">
        <v>3922997</v>
      </c>
      <c r="L7006" s="13" t="s">
        <v>15</v>
      </c>
      <c r="M7006" s="7">
        <v>1</v>
      </c>
      <c r="N7006" s="17"/>
    </row>
    <row r="7007" spans="1:14" ht="47.25">
      <c r="A7007" s="6">
        <v>7005</v>
      </c>
      <c r="B7007" s="8" t="s">
        <v>9927</v>
      </c>
      <c r="C7007" s="9" t="s">
        <v>9965</v>
      </c>
      <c r="D7007" s="10" t="s">
        <v>9966</v>
      </c>
      <c r="E7007" s="11" t="s">
        <v>9967</v>
      </c>
      <c r="F7007" s="6">
        <v>491228</v>
      </c>
      <c r="G7007" s="6" t="s">
        <v>16</v>
      </c>
      <c r="H7007" s="16">
        <v>15419739.65</v>
      </c>
      <c r="I7007" s="12">
        <v>43873</v>
      </c>
      <c r="J7007" s="12">
        <v>44351</v>
      </c>
      <c r="K7007" s="15">
        <v>0</v>
      </c>
      <c r="L7007" s="13" t="s">
        <v>15</v>
      </c>
      <c r="M7007" s="7">
        <v>1</v>
      </c>
      <c r="N7007" s="17"/>
    </row>
    <row r="7008" spans="1:14" ht="47.25">
      <c r="A7008" s="6">
        <v>7006</v>
      </c>
      <c r="B7008" s="8" t="s">
        <v>9927</v>
      </c>
      <c r="C7008" s="9" t="s">
        <v>9965</v>
      </c>
      <c r="D7008" s="10" t="s">
        <v>9966</v>
      </c>
      <c r="E7008" s="11" t="s">
        <v>9968</v>
      </c>
      <c r="F7008" s="6">
        <v>491246</v>
      </c>
      <c r="G7008" s="6" t="s">
        <v>16</v>
      </c>
      <c r="H7008" s="16">
        <v>17295427.517000001</v>
      </c>
      <c r="I7008" s="12">
        <v>43873</v>
      </c>
      <c r="J7008" s="12">
        <v>44351</v>
      </c>
      <c r="K7008" s="15">
        <v>0</v>
      </c>
      <c r="L7008" s="13" t="s">
        <v>15</v>
      </c>
      <c r="M7008" s="7">
        <v>1</v>
      </c>
      <c r="N7008" s="17"/>
    </row>
    <row r="7009" spans="1:14" ht="63">
      <c r="A7009" s="6">
        <v>7007</v>
      </c>
      <c r="B7009" s="8" t="s">
        <v>9927</v>
      </c>
      <c r="C7009" s="9" t="s">
        <v>9965</v>
      </c>
      <c r="D7009" s="10" t="s">
        <v>9966</v>
      </c>
      <c r="E7009" s="11" t="s">
        <v>9969</v>
      </c>
      <c r="F7009" s="6">
        <v>492059</v>
      </c>
      <c r="G7009" s="6" t="s">
        <v>16</v>
      </c>
      <c r="H7009" s="16">
        <v>13392755.113</v>
      </c>
      <c r="I7009" s="12">
        <v>43873</v>
      </c>
      <c r="J7009" s="12">
        <v>44351</v>
      </c>
      <c r="K7009" s="15">
        <v>0</v>
      </c>
      <c r="L7009" s="13" t="s">
        <v>15</v>
      </c>
      <c r="M7009" s="7">
        <v>1</v>
      </c>
      <c r="N7009" s="17"/>
    </row>
    <row r="7010" spans="1:14" ht="47.25">
      <c r="A7010" s="6">
        <v>7008</v>
      </c>
      <c r="B7010" s="8" t="s">
        <v>9927</v>
      </c>
      <c r="C7010" s="9" t="s">
        <v>9965</v>
      </c>
      <c r="D7010" s="10" t="s">
        <v>9966</v>
      </c>
      <c r="E7010" s="11" t="s">
        <v>9970</v>
      </c>
      <c r="F7010" s="6">
        <v>492061</v>
      </c>
      <c r="G7010" s="6" t="s">
        <v>16</v>
      </c>
      <c r="H7010" s="16">
        <v>15042348.229</v>
      </c>
      <c r="I7010" s="12">
        <v>43873</v>
      </c>
      <c r="J7010" s="12">
        <v>44351</v>
      </c>
      <c r="K7010" s="15">
        <v>0</v>
      </c>
      <c r="L7010" s="13" t="s">
        <v>15</v>
      </c>
      <c r="M7010" s="7">
        <v>1</v>
      </c>
      <c r="N7010" s="17"/>
    </row>
    <row r="7011" spans="1:14" ht="126">
      <c r="A7011" s="6">
        <v>7009</v>
      </c>
      <c r="B7011" s="8" t="s">
        <v>9927</v>
      </c>
      <c r="C7011" s="9" t="s">
        <v>9965</v>
      </c>
      <c r="D7011" s="10" t="s">
        <v>9966</v>
      </c>
      <c r="E7011" s="11" t="s">
        <v>9971</v>
      </c>
      <c r="F7011" s="6">
        <v>428597</v>
      </c>
      <c r="G7011" s="6" t="s">
        <v>2671</v>
      </c>
      <c r="H7011" s="16" t="s">
        <v>9972</v>
      </c>
      <c r="I7011" s="12" t="s">
        <v>9973</v>
      </c>
      <c r="J7011" s="12" t="s">
        <v>6347</v>
      </c>
      <c r="K7011" s="15">
        <v>0</v>
      </c>
      <c r="L7011" s="13" t="s">
        <v>15</v>
      </c>
      <c r="M7011" s="7">
        <v>1</v>
      </c>
      <c r="N7011" s="17"/>
    </row>
    <row r="7012" spans="1:14" ht="63">
      <c r="A7012" s="6">
        <v>7010</v>
      </c>
      <c r="B7012" s="8" t="s">
        <v>9927</v>
      </c>
      <c r="C7012" s="9" t="s">
        <v>9974</v>
      </c>
      <c r="D7012" s="10" t="s">
        <v>2701</v>
      </c>
      <c r="E7012" s="11" t="s">
        <v>9975</v>
      </c>
      <c r="F7012" s="6">
        <v>491238</v>
      </c>
      <c r="G7012" s="6" t="s">
        <v>16</v>
      </c>
      <c r="H7012" s="16">
        <v>35063331.935000002</v>
      </c>
      <c r="I7012" s="12">
        <v>43873</v>
      </c>
      <c r="J7012" s="12">
        <v>44351</v>
      </c>
      <c r="K7012" s="15">
        <v>0</v>
      </c>
      <c r="L7012" s="13" t="s">
        <v>15</v>
      </c>
      <c r="M7012" s="7">
        <v>1</v>
      </c>
      <c r="N7012" s="17"/>
    </row>
    <row r="7013" spans="1:14" ht="47.25">
      <c r="A7013" s="6">
        <v>7011</v>
      </c>
      <c r="B7013" s="8" t="s">
        <v>9927</v>
      </c>
      <c r="C7013" s="9" t="s">
        <v>9974</v>
      </c>
      <c r="D7013" s="10" t="s">
        <v>2701</v>
      </c>
      <c r="E7013" s="11" t="s">
        <v>9976</v>
      </c>
      <c r="F7013" s="6">
        <v>492056</v>
      </c>
      <c r="G7013" s="6" t="s">
        <v>16</v>
      </c>
      <c r="H7013" s="16">
        <v>21827951.482999999</v>
      </c>
      <c r="I7013" s="12">
        <v>43873</v>
      </c>
      <c r="J7013" s="12">
        <v>44351</v>
      </c>
      <c r="K7013" s="15">
        <v>0</v>
      </c>
      <c r="L7013" s="13" t="s">
        <v>15</v>
      </c>
      <c r="M7013" s="7">
        <v>1</v>
      </c>
      <c r="N7013" s="17"/>
    </row>
    <row r="7014" spans="1:14" ht="47.25">
      <c r="A7014" s="6">
        <v>7012</v>
      </c>
      <c r="B7014" s="8" t="s">
        <v>9927</v>
      </c>
      <c r="C7014" s="9" t="s">
        <v>9974</v>
      </c>
      <c r="D7014" s="10" t="s">
        <v>2701</v>
      </c>
      <c r="E7014" s="11" t="s">
        <v>9977</v>
      </c>
      <c r="F7014" s="6">
        <v>492058</v>
      </c>
      <c r="G7014" s="6" t="s">
        <v>16</v>
      </c>
      <c r="H7014" s="16">
        <v>13867547.986</v>
      </c>
      <c r="I7014" s="12">
        <v>43873</v>
      </c>
      <c r="J7014" s="12">
        <v>44351</v>
      </c>
      <c r="K7014" s="15">
        <v>0</v>
      </c>
      <c r="L7014" s="13" t="s">
        <v>15</v>
      </c>
      <c r="M7014" s="7">
        <v>1</v>
      </c>
      <c r="N7014" s="17"/>
    </row>
    <row r="7015" spans="1:14" ht="94.5">
      <c r="A7015" s="6">
        <v>7013</v>
      </c>
      <c r="B7015" s="8" t="s">
        <v>9927</v>
      </c>
      <c r="C7015" s="9" t="s">
        <v>9974</v>
      </c>
      <c r="D7015" s="10" t="s">
        <v>2701</v>
      </c>
      <c r="E7015" s="11" t="s">
        <v>9978</v>
      </c>
      <c r="F7015" s="6">
        <v>428498</v>
      </c>
      <c r="G7015" s="6" t="s">
        <v>2671</v>
      </c>
      <c r="H7015" s="16" t="s">
        <v>9979</v>
      </c>
      <c r="I7015" s="12" t="s">
        <v>9973</v>
      </c>
      <c r="J7015" s="12" t="s">
        <v>6347</v>
      </c>
      <c r="K7015" s="15">
        <v>0</v>
      </c>
      <c r="L7015" s="13" t="s">
        <v>15</v>
      </c>
      <c r="M7015" s="7">
        <v>1</v>
      </c>
      <c r="N7015" s="17"/>
    </row>
    <row r="7016" spans="1:14" ht="157.5">
      <c r="A7016" s="6">
        <v>7014</v>
      </c>
      <c r="B7016" s="8" t="s">
        <v>9927</v>
      </c>
      <c r="C7016" s="9" t="s">
        <v>9974</v>
      </c>
      <c r="D7016" s="10" t="s">
        <v>2701</v>
      </c>
      <c r="E7016" s="11" t="s">
        <v>9980</v>
      </c>
      <c r="F7016" s="6">
        <v>428546</v>
      </c>
      <c r="G7016" s="6" t="s">
        <v>2671</v>
      </c>
      <c r="H7016" s="16" t="s">
        <v>9981</v>
      </c>
      <c r="I7016" s="12" t="s">
        <v>9973</v>
      </c>
      <c r="J7016" s="12" t="s">
        <v>6347</v>
      </c>
      <c r="K7016" s="15">
        <v>0</v>
      </c>
      <c r="L7016" s="13" t="s">
        <v>15</v>
      </c>
      <c r="M7016" s="7">
        <v>1</v>
      </c>
      <c r="N7016" s="17"/>
    </row>
    <row r="7017" spans="1:14" ht="63">
      <c r="A7017" s="6">
        <v>7015</v>
      </c>
      <c r="B7017" s="8" t="s">
        <v>9927</v>
      </c>
      <c r="C7017" s="9" t="s">
        <v>9974</v>
      </c>
      <c r="D7017" s="10" t="s">
        <v>2701</v>
      </c>
      <c r="E7017" s="11" t="s">
        <v>9982</v>
      </c>
      <c r="F7017" s="6">
        <v>418853</v>
      </c>
      <c r="G7017" s="6" t="s">
        <v>1486</v>
      </c>
      <c r="H7017" s="16">
        <v>21964450.109999999</v>
      </c>
      <c r="I7017" s="12">
        <v>44081</v>
      </c>
      <c r="J7017" s="12" t="s">
        <v>9983</v>
      </c>
      <c r="K7017" s="15">
        <v>0</v>
      </c>
      <c r="L7017" s="13" t="s">
        <v>15</v>
      </c>
      <c r="M7017" s="7">
        <v>1</v>
      </c>
      <c r="N7017" s="17"/>
    </row>
    <row r="7018" spans="1:14" ht="63">
      <c r="A7018" s="6">
        <v>7016</v>
      </c>
      <c r="B7018" s="8" t="s">
        <v>9927</v>
      </c>
      <c r="C7018" s="9" t="s">
        <v>9984</v>
      </c>
      <c r="D7018" s="10" t="s">
        <v>9985</v>
      </c>
      <c r="E7018" s="11" t="s">
        <v>9986</v>
      </c>
      <c r="F7018" s="6">
        <v>491241</v>
      </c>
      <c r="G7018" s="6" t="s">
        <v>16</v>
      </c>
      <c r="H7018" s="16">
        <v>18146022.706</v>
      </c>
      <c r="I7018" s="12">
        <v>43873</v>
      </c>
      <c r="J7018" s="12">
        <v>44351</v>
      </c>
      <c r="K7018" s="15">
        <v>0</v>
      </c>
      <c r="L7018" s="13" t="s">
        <v>15</v>
      </c>
      <c r="M7018" s="7">
        <v>1</v>
      </c>
      <c r="N7018" s="17"/>
    </row>
    <row r="7019" spans="1:14" ht="63">
      <c r="A7019" s="6">
        <v>7017</v>
      </c>
      <c r="B7019" s="8" t="s">
        <v>9927</v>
      </c>
      <c r="C7019" s="9" t="s">
        <v>9984</v>
      </c>
      <c r="D7019" s="10" t="s">
        <v>9985</v>
      </c>
      <c r="E7019" s="11" t="s">
        <v>9987</v>
      </c>
      <c r="F7019" s="6">
        <v>491264</v>
      </c>
      <c r="G7019" s="6" t="s">
        <v>16</v>
      </c>
      <c r="H7019" s="16">
        <v>16236920.941</v>
      </c>
      <c r="I7019" s="12">
        <v>43873</v>
      </c>
      <c r="J7019" s="12">
        <v>44351</v>
      </c>
      <c r="K7019" s="15">
        <v>0</v>
      </c>
      <c r="L7019" s="13" t="s">
        <v>15</v>
      </c>
      <c r="M7019" s="7">
        <v>1</v>
      </c>
      <c r="N7019" s="17"/>
    </row>
    <row r="7020" spans="1:14" ht="47.25">
      <c r="A7020" s="6">
        <v>7018</v>
      </c>
      <c r="B7020" s="8" t="s">
        <v>9927</v>
      </c>
      <c r="C7020" s="9" t="s">
        <v>9984</v>
      </c>
      <c r="D7020" s="10" t="s">
        <v>9985</v>
      </c>
      <c r="E7020" s="11" t="s">
        <v>9988</v>
      </c>
      <c r="F7020" s="6">
        <v>492049</v>
      </c>
      <c r="G7020" s="6" t="s">
        <v>16</v>
      </c>
      <c r="H7020" s="16">
        <v>15278150.262</v>
      </c>
      <c r="I7020" s="12">
        <v>43873</v>
      </c>
      <c r="J7020" s="12">
        <v>44351</v>
      </c>
      <c r="K7020" s="15">
        <v>0</v>
      </c>
      <c r="L7020" s="13" t="s">
        <v>15</v>
      </c>
      <c r="M7020" s="7">
        <v>1</v>
      </c>
      <c r="N7020" s="17"/>
    </row>
    <row r="7021" spans="1:14" ht="63">
      <c r="A7021" s="6">
        <v>7019</v>
      </c>
      <c r="B7021" s="8" t="s">
        <v>9927</v>
      </c>
      <c r="C7021" s="9" t="s">
        <v>9984</v>
      </c>
      <c r="D7021" s="10" t="s">
        <v>9985</v>
      </c>
      <c r="E7021" s="11" t="s">
        <v>9989</v>
      </c>
      <c r="F7021" s="6">
        <v>418813</v>
      </c>
      <c r="G7021" s="6" t="s">
        <v>1486</v>
      </c>
      <c r="H7021" s="16">
        <v>22945742.920000002</v>
      </c>
      <c r="I7021" s="12" t="s">
        <v>9990</v>
      </c>
      <c r="J7021" s="12" t="s">
        <v>9407</v>
      </c>
      <c r="K7021" s="15">
        <v>0</v>
      </c>
      <c r="L7021" s="13" t="s">
        <v>15</v>
      </c>
      <c r="M7021" s="7">
        <v>1</v>
      </c>
      <c r="N7021" s="17"/>
    </row>
    <row r="7022" spans="1:14" ht="63">
      <c r="A7022" s="6">
        <v>7020</v>
      </c>
      <c r="B7022" s="8" t="s">
        <v>9927</v>
      </c>
      <c r="C7022" s="9" t="s">
        <v>9984</v>
      </c>
      <c r="D7022" s="10" t="s">
        <v>9985</v>
      </c>
      <c r="E7022" s="11" t="s">
        <v>9991</v>
      </c>
      <c r="F7022" s="6">
        <v>482564</v>
      </c>
      <c r="G7022" s="6" t="s">
        <v>2665</v>
      </c>
      <c r="H7022" s="16" t="s">
        <v>9992</v>
      </c>
      <c r="I7022" s="12">
        <v>44085</v>
      </c>
      <c r="J7022" s="12" t="s">
        <v>6467</v>
      </c>
      <c r="K7022" s="15">
        <v>0</v>
      </c>
      <c r="L7022" s="13" t="s">
        <v>15</v>
      </c>
      <c r="M7022" s="7">
        <v>1</v>
      </c>
      <c r="N7022" s="17"/>
    </row>
    <row r="7023" spans="1:14" ht="126">
      <c r="A7023" s="6">
        <v>7021</v>
      </c>
      <c r="B7023" s="8" t="s">
        <v>9927</v>
      </c>
      <c r="C7023" s="9" t="s">
        <v>9993</v>
      </c>
      <c r="D7023" s="10" t="s">
        <v>9994</v>
      </c>
      <c r="E7023" s="11" t="s">
        <v>9995</v>
      </c>
      <c r="F7023" s="6">
        <v>428266</v>
      </c>
      <c r="G7023" s="6" t="s">
        <v>2671</v>
      </c>
      <c r="H7023" s="16" t="s">
        <v>9996</v>
      </c>
      <c r="I7023" s="12">
        <v>43990</v>
      </c>
      <c r="J7023" s="12">
        <v>44379</v>
      </c>
      <c r="K7023" s="15">
        <v>0</v>
      </c>
      <c r="L7023" s="13" t="s">
        <v>15</v>
      </c>
      <c r="M7023" s="7">
        <v>1</v>
      </c>
      <c r="N7023" s="17"/>
    </row>
    <row r="7024" spans="1:14" ht="141.75">
      <c r="A7024" s="6">
        <v>7022</v>
      </c>
      <c r="B7024" s="8" t="s">
        <v>9927</v>
      </c>
      <c r="C7024" s="9" t="s">
        <v>9993</v>
      </c>
      <c r="D7024" s="10" t="s">
        <v>9994</v>
      </c>
      <c r="E7024" s="11" t="s">
        <v>9997</v>
      </c>
      <c r="F7024" s="6">
        <v>428320</v>
      </c>
      <c r="G7024" s="6" t="s">
        <v>2671</v>
      </c>
      <c r="H7024" s="16" t="s">
        <v>9998</v>
      </c>
      <c r="I7024" s="12">
        <v>43990</v>
      </c>
      <c r="J7024" s="12">
        <v>44379</v>
      </c>
      <c r="K7024" s="15">
        <v>0</v>
      </c>
      <c r="L7024" s="13" t="s">
        <v>15</v>
      </c>
      <c r="M7024" s="7">
        <v>1</v>
      </c>
      <c r="N7024" s="17"/>
    </row>
    <row r="7025" spans="1:14" ht="63">
      <c r="A7025" s="6">
        <v>7023</v>
      </c>
      <c r="B7025" s="8" t="s">
        <v>9927</v>
      </c>
      <c r="C7025" s="9" t="s">
        <v>9993</v>
      </c>
      <c r="D7025" s="10" t="s">
        <v>9994</v>
      </c>
      <c r="E7025" s="11" t="s">
        <v>9999</v>
      </c>
      <c r="F7025" s="6">
        <v>428392</v>
      </c>
      <c r="G7025" s="6" t="s">
        <v>2671</v>
      </c>
      <c r="H7025" s="16" t="s">
        <v>10000</v>
      </c>
      <c r="I7025" s="12">
        <v>43990</v>
      </c>
      <c r="J7025" s="12">
        <v>44379</v>
      </c>
      <c r="K7025" s="15">
        <v>0</v>
      </c>
      <c r="L7025" s="13" t="s">
        <v>15</v>
      </c>
      <c r="M7025" s="7">
        <v>1</v>
      </c>
      <c r="N7025" s="17"/>
    </row>
    <row r="7026" spans="1:14" ht="63">
      <c r="A7026" s="6">
        <v>7024</v>
      </c>
      <c r="B7026" s="8" t="s">
        <v>9927</v>
      </c>
      <c r="C7026" s="9" t="s">
        <v>9993</v>
      </c>
      <c r="D7026" s="10" t="s">
        <v>9994</v>
      </c>
      <c r="E7026" s="11" t="s">
        <v>10001</v>
      </c>
      <c r="F7026" s="6">
        <v>428561</v>
      </c>
      <c r="G7026" s="6" t="s">
        <v>2671</v>
      </c>
      <c r="H7026" s="16" t="s">
        <v>10002</v>
      </c>
      <c r="I7026" s="12">
        <v>43990</v>
      </c>
      <c r="J7026" s="12">
        <v>44379</v>
      </c>
      <c r="K7026" s="15">
        <v>0</v>
      </c>
      <c r="L7026" s="13" t="s">
        <v>15</v>
      </c>
      <c r="M7026" s="7">
        <v>1</v>
      </c>
      <c r="N7026" s="17"/>
    </row>
    <row r="7027" spans="1:14" ht="126">
      <c r="A7027" s="6">
        <v>7025</v>
      </c>
      <c r="B7027" s="8" t="s">
        <v>9927</v>
      </c>
      <c r="C7027" s="9" t="s">
        <v>9993</v>
      </c>
      <c r="D7027" s="10" t="s">
        <v>9994</v>
      </c>
      <c r="E7027" s="11" t="s">
        <v>10003</v>
      </c>
      <c r="F7027" s="6">
        <v>428588</v>
      </c>
      <c r="G7027" s="6" t="s">
        <v>2671</v>
      </c>
      <c r="H7027" s="16" t="s">
        <v>10004</v>
      </c>
      <c r="I7027" s="12">
        <v>43990</v>
      </c>
      <c r="J7027" s="12">
        <v>44379</v>
      </c>
      <c r="K7027" s="15">
        <v>0</v>
      </c>
      <c r="L7027" s="13" t="s">
        <v>15</v>
      </c>
      <c r="M7027" s="7">
        <v>1</v>
      </c>
      <c r="N7027" s="17"/>
    </row>
    <row r="7028" spans="1:14" ht="47.25">
      <c r="A7028" s="6">
        <v>7026</v>
      </c>
      <c r="B7028" s="8" t="s">
        <v>9927</v>
      </c>
      <c r="C7028" s="9" t="s">
        <v>10005</v>
      </c>
      <c r="D7028" s="10" t="s">
        <v>2726</v>
      </c>
      <c r="E7028" s="11" t="s">
        <v>10006</v>
      </c>
      <c r="F7028" s="6">
        <v>491896</v>
      </c>
      <c r="G7028" s="6" t="s">
        <v>16</v>
      </c>
      <c r="H7028" s="16">
        <v>15496252.807</v>
      </c>
      <c r="I7028" s="12">
        <v>43873</v>
      </c>
      <c r="J7028" s="12">
        <v>44351</v>
      </c>
      <c r="K7028" s="15">
        <v>0</v>
      </c>
      <c r="L7028" s="13" t="s">
        <v>15</v>
      </c>
      <c r="M7028" s="7">
        <v>1</v>
      </c>
      <c r="N7028" s="17"/>
    </row>
    <row r="7029" spans="1:14" ht="173.25">
      <c r="A7029" s="6">
        <v>7027</v>
      </c>
      <c r="B7029" s="8" t="s">
        <v>9927</v>
      </c>
      <c r="C7029" s="9" t="s">
        <v>10007</v>
      </c>
      <c r="D7029" s="10" t="s">
        <v>10008</v>
      </c>
      <c r="E7029" s="11" t="s">
        <v>10009</v>
      </c>
      <c r="F7029" s="6">
        <v>428590</v>
      </c>
      <c r="G7029" s="6" t="s">
        <v>2671</v>
      </c>
      <c r="H7029" s="16" t="s">
        <v>10010</v>
      </c>
      <c r="I7029" s="12" t="s">
        <v>9973</v>
      </c>
      <c r="J7029" s="12" t="s">
        <v>25</v>
      </c>
      <c r="K7029" s="15">
        <v>0</v>
      </c>
      <c r="L7029" s="13" t="s">
        <v>15</v>
      </c>
      <c r="M7029" s="7">
        <v>1</v>
      </c>
      <c r="N7029" s="17"/>
    </row>
    <row r="7030" spans="1:14" ht="63">
      <c r="A7030" s="6">
        <v>7028</v>
      </c>
      <c r="B7030" s="8" t="s">
        <v>9927</v>
      </c>
      <c r="C7030" s="9" t="s">
        <v>10007</v>
      </c>
      <c r="D7030" s="10" t="s">
        <v>10008</v>
      </c>
      <c r="E7030" s="11" t="s">
        <v>10011</v>
      </c>
      <c r="F7030" s="6">
        <v>428596</v>
      </c>
      <c r="G7030" s="6" t="s">
        <v>2671</v>
      </c>
      <c r="H7030" s="16" t="s">
        <v>10012</v>
      </c>
      <c r="I7030" s="12" t="s">
        <v>9973</v>
      </c>
      <c r="J7030" s="12" t="s">
        <v>25</v>
      </c>
      <c r="K7030" s="15">
        <v>0</v>
      </c>
      <c r="L7030" s="13" t="s">
        <v>15</v>
      </c>
      <c r="M7030" s="7">
        <v>1</v>
      </c>
      <c r="N7030" s="17"/>
    </row>
    <row r="7031" spans="1:14" ht="63">
      <c r="A7031" s="6">
        <v>7029</v>
      </c>
      <c r="B7031" s="8" t="s">
        <v>9927</v>
      </c>
      <c r="C7031" s="9" t="s">
        <v>10007</v>
      </c>
      <c r="D7031" s="10" t="s">
        <v>10008</v>
      </c>
      <c r="E7031" s="11" t="s">
        <v>10013</v>
      </c>
      <c r="F7031" s="6">
        <v>428599</v>
      </c>
      <c r="G7031" s="6" t="s">
        <v>2671</v>
      </c>
      <c r="H7031" s="16" t="s">
        <v>10014</v>
      </c>
      <c r="I7031" s="12" t="s">
        <v>9973</v>
      </c>
      <c r="J7031" s="12" t="s">
        <v>25</v>
      </c>
      <c r="K7031" s="15">
        <v>0</v>
      </c>
      <c r="L7031" s="13" t="s">
        <v>15</v>
      </c>
      <c r="M7031" s="7">
        <v>1</v>
      </c>
      <c r="N7031" s="17"/>
    </row>
    <row r="7032" spans="1:14" ht="110.25">
      <c r="A7032" s="6">
        <v>7030</v>
      </c>
      <c r="B7032" s="8" t="s">
        <v>9927</v>
      </c>
      <c r="C7032" s="9" t="s">
        <v>10015</v>
      </c>
      <c r="D7032" s="10" t="s">
        <v>10016</v>
      </c>
      <c r="E7032" s="11" t="s">
        <v>10017</v>
      </c>
      <c r="F7032" s="6">
        <v>235428</v>
      </c>
      <c r="G7032" s="6" t="s">
        <v>1611</v>
      </c>
      <c r="H7032" s="16">
        <v>899135591.04400003</v>
      </c>
      <c r="I7032" s="12" t="s">
        <v>6222</v>
      </c>
      <c r="J7032" s="12" t="s">
        <v>10018</v>
      </c>
      <c r="K7032" s="15">
        <v>204000000</v>
      </c>
      <c r="L7032" s="13" t="s">
        <v>14</v>
      </c>
      <c r="M7032" s="7">
        <v>1</v>
      </c>
      <c r="N7032" s="17"/>
    </row>
    <row r="7033" spans="1:14" ht="126">
      <c r="A7033" s="6">
        <v>7031</v>
      </c>
      <c r="B7033" s="8" t="s">
        <v>9927</v>
      </c>
      <c r="C7033" s="9" t="s">
        <v>10019</v>
      </c>
      <c r="D7033" s="10" t="s">
        <v>10020</v>
      </c>
      <c r="E7033" s="11" t="s">
        <v>10017</v>
      </c>
      <c r="F7033" s="6">
        <v>235428</v>
      </c>
      <c r="G7033" s="6" t="s">
        <v>1611</v>
      </c>
      <c r="H7033" s="16">
        <v>899135591.04400003</v>
      </c>
      <c r="I7033" s="12" t="s">
        <v>6222</v>
      </c>
      <c r="J7033" s="12" t="s">
        <v>10018</v>
      </c>
      <c r="K7033" s="15">
        <v>204000000</v>
      </c>
      <c r="L7033" s="13" t="s">
        <v>14</v>
      </c>
      <c r="M7033" s="7">
        <v>0.49</v>
      </c>
      <c r="N7033" s="17"/>
    </row>
    <row r="7034" spans="1:14" ht="110.25">
      <c r="A7034" s="6">
        <v>7032</v>
      </c>
      <c r="B7034" s="8" t="s">
        <v>9927</v>
      </c>
      <c r="C7034" s="9" t="s">
        <v>10021</v>
      </c>
      <c r="D7034" s="10" t="s">
        <v>5145</v>
      </c>
      <c r="E7034" s="11" t="s">
        <v>10017</v>
      </c>
      <c r="F7034" s="6">
        <v>235428</v>
      </c>
      <c r="G7034" s="6" t="s">
        <v>1611</v>
      </c>
      <c r="H7034" s="16">
        <v>899135591.04400003</v>
      </c>
      <c r="I7034" s="12" t="s">
        <v>6222</v>
      </c>
      <c r="J7034" s="12" t="s">
        <v>10018</v>
      </c>
      <c r="K7034" s="15">
        <v>204000000</v>
      </c>
      <c r="L7034" s="13" t="s">
        <v>14</v>
      </c>
      <c r="M7034" s="7">
        <v>0.51</v>
      </c>
      <c r="N7034" s="17"/>
    </row>
    <row r="7035" spans="1:14" ht="110.25">
      <c r="A7035" s="6">
        <v>7033</v>
      </c>
      <c r="B7035" s="8" t="s">
        <v>9927</v>
      </c>
      <c r="C7035" s="9" t="s">
        <v>10022</v>
      </c>
      <c r="D7035" s="10" t="s">
        <v>10023</v>
      </c>
      <c r="E7035" s="11" t="s">
        <v>10024</v>
      </c>
      <c r="F7035" s="6">
        <v>376608</v>
      </c>
      <c r="G7035" s="6" t="s">
        <v>1666</v>
      </c>
      <c r="H7035" s="16">
        <v>224619337.16999999</v>
      </c>
      <c r="I7035" s="12" t="s">
        <v>6433</v>
      </c>
      <c r="J7035" s="12">
        <v>44479</v>
      </c>
      <c r="K7035" s="15">
        <v>0</v>
      </c>
      <c r="L7035" s="13" t="s">
        <v>14</v>
      </c>
      <c r="M7035" s="7">
        <v>1</v>
      </c>
      <c r="N7035" s="17"/>
    </row>
    <row r="7036" spans="1:14" ht="110.25">
      <c r="A7036" s="6">
        <v>7034</v>
      </c>
      <c r="B7036" s="8" t="s">
        <v>9927</v>
      </c>
      <c r="C7036" s="9" t="s">
        <v>10025</v>
      </c>
      <c r="D7036" s="10" t="s">
        <v>3831</v>
      </c>
      <c r="E7036" s="11" t="s">
        <v>10024</v>
      </c>
      <c r="F7036" s="6">
        <v>376608</v>
      </c>
      <c r="G7036" s="6" t="s">
        <v>1666</v>
      </c>
      <c r="H7036" s="16">
        <v>224619337.16999999</v>
      </c>
      <c r="I7036" s="12" t="s">
        <v>6433</v>
      </c>
      <c r="J7036" s="12">
        <v>44479</v>
      </c>
      <c r="K7036" s="15">
        <v>0</v>
      </c>
      <c r="L7036" s="13" t="s">
        <v>14</v>
      </c>
      <c r="M7036" s="7">
        <v>0.51</v>
      </c>
      <c r="N7036" s="17"/>
    </row>
    <row r="7037" spans="1:14" ht="110.25">
      <c r="A7037" s="6">
        <v>7035</v>
      </c>
      <c r="B7037" s="8" t="s">
        <v>9927</v>
      </c>
      <c r="C7037" s="9" t="s">
        <v>10026</v>
      </c>
      <c r="D7037" s="10" t="s">
        <v>2701</v>
      </c>
      <c r="E7037" s="11" t="s">
        <v>10024</v>
      </c>
      <c r="F7037" s="6">
        <v>376608</v>
      </c>
      <c r="G7037" s="6" t="s">
        <v>1666</v>
      </c>
      <c r="H7037" s="16">
        <v>224619337.16999999</v>
      </c>
      <c r="I7037" s="12" t="s">
        <v>6433</v>
      </c>
      <c r="J7037" s="12">
        <v>44479</v>
      </c>
      <c r="K7037" s="15">
        <v>0</v>
      </c>
      <c r="L7037" s="13" t="s">
        <v>14</v>
      </c>
      <c r="M7037" s="7">
        <v>0.49</v>
      </c>
      <c r="N7037" s="17"/>
    </row>
    <row r="7038" spans="1:14" ht="110.25">
      <c r="A7038" s="6">
        <v>7036</v>
      </c>
      <c r="B7038" s="8" t="s">
        <v>9927</v>
      </c>
      <c r="C7038" s="9" t="s">
        <v>10027</v>
      </c>
      <c r="D7038" s="10" t="s">
        <v>10028</v>
      </c>
      <c r="E7038" s="11" t="s">
        <v>10029</v>
      </c>
      <c r="F7038" s="6">
        <v>376609</v>
      </c>
      <c r="G7038" s="6" t="s">
        <v>1666</v>
      </c>
      <c r="H7038" s="16">
        <v>433540283.153</v>
      </c>
      <c r="I7038" s="12" t="s">
        <v>10030</v>
      </c>
      <c r="J7038" s="12" t="s">
        <v>10031</v>
      </c>
      <c r="K7038" s="15">
        <v>9124000</v>
      </c>
      <c r="L7038" s="13" t="s">
        <v>14</v>
      </c>
      <c r="M7038" s="7">
        <v>1</v>
      </c>
      <c r="N7038" s="17"/>
    </row>
    <row r="7039" spans="1:14" ht="110.25">
      <c r="A7039" s="6">
        <v>7037</v>
      </c>
      <c r="B7039" s="8" t="s">
        <v>9927</v>
      </c>
      <c r="C7039" s="9" t="s">
        <v>10032</v>
      </c>
      <c r="D7039" s="10" t="s">
        <v>5327</v>
      </c>
      <c r="E7039" s="11" t="s">
        <v>10029</v>
      </c>
      <c r="F7039" s="6">
        <v>376609</v>
      </c>
      <c r="G7039" s="6" t="s">
        <v>1666</v>
      </c>
      <c r="H7039" s="16">
        <v>433540283.153</v>
      </c>
      <c r="I7039" s="12" t="s">
        <v>10030</v>
      </c>
      <c r="J7039" s="12" t="s">
        <v>10031</v>
      </c>
      <c r="K7039" s="15">
        <v>9124000</v>
      </c>
      <c r="L7039" s="13" t="s">
        <v>14</v>
      </c>
      <c r="M7039" s="7">
        <v>0.6</v>
      </c>
      <c r="N7039" s="17"/>
    </row>
    <row r="7040" spans="1:14" ht="110.25">
      <c r="A7040" s="6">
        <v>7038</v>
      </c>
      <c r="B7040" s="8" t="s">
        <v>9927</v>
      </c>
      <c r="C7040" s="9" t="s">
        <v>10033</v>
      </c>
      <c r="D7040" s="10" t="s">
        <v>2781</v>
      </c>
      <c r="E7040" s="11" t="s">
        <v>10029</v>
      </c>
      <c r="F7040" s="6">
        <v>376609</v>
      </c>
      <c r="G7040" s="6" t="s">
        <v>1666</v>
      </c>
      <c r="H7040" s="16">
        <v>433540283.153</v>
      </c>
      <c r="I7040" s="12" t="s">
        <v>10030</v>
      </c>
      <c r="J7040" s="12" t="s">
        <v>10031</v>
      </c>
      <c r="K7040" s="15">
        <v>9124000</v>
      </c>
      <c r="L7040" s="13" t="s">
        <v>14</v>
      </c>
      <c r="M7040" s="7">
        <v>0.4</v>
      </c>
      <c r="N7040" s="17"/>
    </row>
    <row r="7041" spans="1:14" ht="126">
      <c r="A7041" s="6">
        <v>7039</v>
      </c>
      <c r="B7041" s="8" t="s">
        <v>9927</v>
      </c>
      <c r="C7041" s="9" t="s">
        <v>10034</v>
      </c>
      <c r="D7041" s="10" t="s">
        <v>10035</v>
      </c>
      <c r="E7041" s="11" t="s">
        <v>10036</v>
      </c>
      <c r="F7041" s="6">
        <v>331847</v>
      </c>
      <c r="G7041" s="6" t="s">
        <v>1666</v>
      </c>
      <c r="H7041" s="16">
        <v>309531213.43000001</v>
      </c>
      <c r="I7041" s="12" t="s">
        <v>6608</v>
      </c>
      <c r="J7041" s="12" t="s">
        <v>10037</v>
      </c>
      <c r="K7041" s="15">
        <f>H7041*0.1</f>
        <v>30953121.343000002</v>
      </c>
      <c r="L7041" s="13" t="s">
        <v>14</v>
      </c>
      <c r="M7041" s="7">
        <v>1</v>
      </c>
      <c r="N7041" s="17"/>
    </row>
    <row r="7042" spans="1:14" ht="126">
      <c r="A7042" s="6">
        <v>7040</v>
      </c>
      <c r="B7042" s="8" t="s">
        <v>9927</v>
      </c>
      <c r="C7042" s="9" t="s">
        <v>10038</v>
      </c>
      <c r="D7042" s="10" t="s">
        <v>10039</v>
      </c>
      <c r="E7042" s="11" t="s">
        <v>10036</v>
      </c>
      <c r="F7042" s="6">
        <v>331847</v>
      </c>
      <c r="G7042" s="6" t="s">
        <v>1666</v>
      </c>
      <c r="H7042" s="16">
        <v>309531213.43000001</v>
      </c>
      <c r="I7042" s="12" t="s">
        <v>6608</v>
      </c>
      <c r="J7042" s="12" t="s">
        <v>10037</v>
      </c>
      <c r="K7042" s="15">
        <f>H7042*0.1</f>
        <v>30953121.343000002</v>
      </c>
      <c r="L7042" s="13" t="s">
        <v>14</v>
      </c>
      <c r="M7042" s="7">
        <v>0.6</v>
      </c>
      <c r="N7042" s="17"/>
    </row>
    <row r="7043" spans="1:14" ht="126">
      <c r="A7043" s="6">
        <v>7041</v>
      </c>
      <c r="B7043" s="8" t="s">
        <v>9927</v>
      </c>
      <c r="C7043" s="9" t="s">
        <v>10040</v>
      </c>
      <c r="D7043" s="10" t="s">
        <v>1248</v>
      </c>
      <c r="E7043" s="11" t="s">
        <v>10036</v>
      </c>
      <c r="F7043" s="6">
        <v>331847</v>
      </c>
      <c r="G7043" s="6" t="s">
        <v>1666</v>
      </c>
      <c r="H7043" s="16">
        <v>309531213.43000001</v>
      </c>
      <c r="I7043" s="12" t="s">
        <v>6608</v>
      </c>
      <c r="J7043" s="12" t="s">
        <v>10037</v>
      </c>
      <c r="K7043" s="15">
        <f>H7043*0.1</f>
        <v>30953121.343000002</v>
      </c>
      <c r="L7043" s="13" t="s">
        <v>14</v>
      </c>
      <c r="M7043" s="7">
        <v>0.4</v>
      </c>
      <c r="N7043" s="17"/>
    </row>
    <row r="7044" spans="1:14" ht="63">
      <c r="A7044" s="6">
        <v>7042</v>
      </c>
      <c r="B7044" s="8" t="s">
        <v>9927</v>
      </c>
      <c r="C7044" s="9" t="s">
        <v>10041</v>
      </c>
      <c r="D7044" s="10" t="s">
        <v>10042</v>
      </c>
      <c r="E7044" s="11" t="s">
        <v>10043</v>
      </c>
      <c r="F7044" s="6">
        <v>482544</v>
      </c>
      <c r="G7044" s="6" t="s">
        <v>2665</v>
      </c>
      <c r="H7044" s="16" t="s">
        <v>10044</v>
      </c>
      <c r="I7044" s="12">
        <v>43901</v>
      </c>
      <c r="J7044" s="12" t="s">
        <v>10045</v>
      </c>
      <c r="K7044" s="15">
        <v>0</v>
      </c>
      <c r="L7044" s="13" t="s">
        <v>14</v>
      </c>
      <c r="M7044" s="7">
        <v>1</v>
      </c>
      <c r="N7044" s="17"/>
    </row>
    <row r="7045" spans="1:14" ht="63">
      <c r="A7045" s="6">
        <v>7043</v>
      </c>
      <c r="B7045" s="8" t="s">
        <v>9927</v>
      </c>
      <c r="C7045" s="9" t="s">
        <v>10046</v>
      </c>
      <c r="D7045" s="10" t="s">
        <v>10047</v>
      </c>
      <c r="E7045" s="11" t="s">
        <v>10043</v>
      </c>
      <c r="F7045" s="6">
        <v>482544</v>
      </c>
      <c r="G7045" s="6" t="s">
        <v>2665</v>
      </c>
      <c r="H7045" s="16" t="s">
        <v>10044</v>
      </c>
      <c r="I7045" s="12">
        <v>43901</v>
      </c>
      <c r="J7045" s="12" t="s">
        <v>10045</v>
      </c>
      <c r="K7045" s="15">
        <v>0</v>
      </c>
      <c r="L7045" s="13" t="s">
        <v>14</v>
      </c>
      <c r="M7045" s="7">
        <v>0.51</v>
      </c>
      <c r="N7045" s="17"/>
    </row>
    <row r="7046" spans="1:14" ht="63">
      <c r="A7046" s="6">
        <v>7044</v>
      </c>
      <c r="B7046" s="8" t="s">
        <v>9927</v>
      </c>
      <c r="C7046" s="9" t="s">
        <v>10026</v>
      </c>
      <c r="D7046" s="10" t="s">
        <v>2701</v>
      </c>
      <c r="E7046" s="11" t="s">
        <v>10043</v>
      </c>
      <c r="F7046" s="6">
        <v>482544</v>
      </c>
      <c r="G7046" s="6" t="s">
        <v>2665</v>
      </c>
      <c r="H7046" s="16" t="s">
        <v>10044</v>
      </c>
      <c r="I7046" s="12">
        <v>43901</v>
      </c>
      <c r="J7046" s="12" t="s">
        <v>10045</v>
      </c>
      <c r="K7046" s="15">
        <v>0</v>
      </c>
      <c r="L7046" s="13" t="s">
        <v>14</v>
      </c>
      <c r="M7046" s="7">
        <v>0.49</v>
      </c>
      <c r="N7046" s="17"/>
    </row>
    <row r="7047" spans="1:14" ht="63">
      <c r="A7047" s="6">
        <v>7045</v>
      </c>
      <c r="B7047" s="8" t="s">
        <v>9927</v>
      </c>
      <c r="C7047" s="9" t="s">
        <v>10041</v>
      </c>
      <c r="D7047" s="10" t="s">
        <v>10042</v>
      </c>
      <c r="E7047" s="11" t="s">
        <v>10048</v>
      </c>
      <c r="F7047" s="6">
        <v>482546</v>
      </c>
      <c r="G7047" s="6" t="s">
        <v>2665</v>
      </c>
      <c r="H7047" s="16" t="s">
        <v>10049</v>
      </c>
      <c r="I7047" s="12">
        <v>43901</v>
      </c>
      <c r="J7047" s="12">
        <v>44419</v>
      </c>
      <c r="K7047" s="15">
        <v>0</v>
      </c>
      <c r="L7047" s="13" t="s">
        <v>14</v>
      </c>
      <c r="M7047" s="7">
        <v>1</v>
      </c>
      <c r="N7047" s="17"/>
    </row>
    <row r="7048" spans="1:14" ht="63">
      <c r="A7048" s="6">
        <v>7046</v>
      </c>
      <c r="B7048" s="8" t="s">
        <v>9927</v>
      </c>
      <c r="C7048" s="9" t="s">
        <v>10046</v>
      </c>
      <c r="D7048" s="10" t="s">
        <v>10047</v>
      </c>
      <c r="E7048" s="11" t="s">
        <v>10048</v>
      </c>
      <c r="F7048" s="6">
        <v>482546</v>
      </c>
      <c r="G7048" s="6" t="s">
        <v>2665</v>
      </c>
      <c r="H7048" s="16" t="s">
        <v>10049</v>
      </c>
      <c r="I7048" s="12">
        <v>43901</v>
      </c>
      <c r="J7048" s="12">
        <v>44419</v>
      </c>
      <c r="K7048" s="15">
        <v>0</v>
      </c>
      <c r="L7048" s="13" t="s">
        <v>14</v>
      </c>
      <c r="M7048" s="7">
        <v>0.51</v>
      </c>
      <c r="N7048" s="17"/>
    </row>
    <row r="7049" spans="1:14" ht="63">
      <c r="A7049" s="6">
        <v>7047</v>
      </c>
      <c r="B7049" s="8" t="s">
        <v>9927</v>
      </c>
      <c r="C7049" s="9" t="s">
        <v>10026</v>
      </c>
      <c r="D7049" s="10" t="s">
        <v>2701</v>
      </c>
      <c r="E7049" s="11" t="s">
        <v>10048</v>
      </c>
      <c r="F7049" s="6">
        <v>482546</v>
      </c>
      <c r="G7049" s="6" t="s">
        <v>2665</v>
      </c>
      <c r="H7049" s="16" t="s">
        <v>10049</v>
      </c>
      <c r="I7049" s="12">
        <v>43901</v>
      </c>
      <c r="J7049" s="12">
        <v>44419</v>
      </c>
      <c r="K7049" s="15">
        <v>0</v>
      </c>
      <c r="L7049" s="13" t="s">
        <v>14</v>
      </c>
      <c r="M7049" s="7">
        <v>0.49</v>
      </c>
      <c r="N7049" s="17"/>
    </row>
    <row r="7050" spans="1:14" ht="63">
      <c r="A7050" s="6">
        <v>7048</v>
      </c>
      <c r="B7050" s="8" t="s">
        <v>9927</v>
      </c>
      <c r="C7050" s="9" t="s">
        <v>10041</v>
      </c>
      <c r="D7050" s="10" t="s">
        <v>10042</v>
      </c>
      <c r="E7050" s="11" t="s">
        <v>10050</v>
      </c>
      <c r="F7050" s="6">
        <v>482553</v>
      </c>
      <c r="G7050" s="6" t="s">
        <v>2665</v>
      </c>
      <c r="H7050" s="16" t="s">
        <v>10051</v>
      </c>
      <c r="I7050" s="12">
        <v>43901</v>
      </c>
      <c r="J7050" s="12">
        <v>44419</v>
      </c>
      <c r="K7050" s="15">
        <v>0</v>
      </c>
      <c r="L7050" s="13" t="s">
        <v>14</v>
      </c>
      <c r="M7050" s="7">
        <v>1</v>
      </c>
      <c r="N7050" s="17"/>
    </row>
    <row r="7051" spans="1:14" ht="63">
      <c r="A7051" s="6">
        <v>7049</v>
      </c>
      <c r="B7051" s="8" t="s">
        <v>9927</v>
      </c>
      <c r="C7051" s="9" t="s">
        <v>10046</v>
      </c>
      <c r="D7051" s="10" t="s">
        <v>10047</v>
      </c>
      <c r="E7051" s="11" t="s">
        <v>10050</v>
      </c>
      <c r="F7051" s="6">
        <v>482553</v>
      </c>
      <c r="G7051" s="6" t="s">
        <v>2665</v>
      </c>
      <c r="H7051" s="16" t="s">
        <v>10051</v>
      </c>
      <c r="I7051" s="12">
        <v>43901</v>
      </c>
      <c r="J7051" s="12">
        <v>44419</v>
      </c>
      <c r="K7051" s="15">
        <v>0</v>
      </c>
      <c r="L7051" s="13" t="s">
        <v>14</v>
      </c>
      <c r="M7051" s="7">
        <v>0.51</v>
      </c>
      <c r="N7051" s="17"/>
    </row>
    <row r="7052" spans="1:14" ht="63">
      <c r="A7052" s="6">
        <v>7050</v>
      </c>
      <c r="B7052" s="8" t="s">
        <v>9927</v>
      </c>
      <c r="C7052" s="9" t="s">
        <v>10026</v>
      </c>
      <c r="D7052" s="10" t="s">
        <v>2701</v>
      </c>
      <c r="E7052" s="11" t="s">
        <v>10050</v>
      </c>
      <c r="F7052" s="6">
        <v>482553</v>
      </c>
      <c r="G7052" s="6" t="s">
        <v>2665</v>
      </c>
      <c r="H7052" s="16" t="s">
        <v>10051</v>
      </c>
      <c r="I7052" s="12">
        <v>43901</v>
      </c>
      <c r="J7052" s="12">
        <v>44419</v>
      </c>
      <c r="K7052" s="15">
        <v>0</v>
      </c>
      <c r="L7052" s="13" t="s">
        <v>14</v>
      </c>
      <c r="M7052" s="7">
        <v>0.49</v>
      </c>
      <c r="N7052" s="17"/>
    </row>
    <row r="7053" spans="1:14" ht="78.75">
      <c r="A7053" s="6">
        <v>7051</v>
      </c>
      <c r="B7053" s="8" t="s">
        <v>9927</v>
      </c>
      <c r="C7053" s="9" t="s">
        <v>10052</v>
      </c>
      <c r="D7053" s="10" t="s">
        <v>10053</v>
      </c>
      <c r="E7053" s="11" t="s">
        <v>10054</v>
      </c>
      <c r="F7053" s="6">
        <v>491256</v>
      </c>
      <c r="G7053" s="6" t="s">
        <v>16</v>
      </c>
      <c r="H7053" s="16">
        <v>16464708.52</v>
      </c>
      <c r="I7053" s="12">
        <v>43873</v>
      </c>
      <c r="J7053" s="12">
        <v>44351</v>
      </c>
      <c r="K7053" s="15">
        <v>0</v>
      </c>
      <c r="L7053" s="13" t="s">
        <v>15</v>
      </c>
      <c r="M7053" s="7">
        <v>1</v>
      </c>
      <c r="N7053" s="17"/>
    </row>
    <row r="7054" spans="1:14" ht="94.5">
      <c r="A7054" s="6">
        <v>7052</v>
      </c>
      <c r="B7054" s="8" t="s">
        <v>9927</v>
      </c>
      <c r="C7054" s="9" t="s">
        <v>10055</v>
      </c>
      <c r="D7054" s="10" t="s">
        <v>10056</v>
      </c>
      <c r="E7054" s="11" t="s">
        <v>10057</v>
      </c>
      <c r="F7054" s="6">
        <v>491260</v>
      </c>
      <c r="G7054" s="6" t="s">
        <v>16</v>
      </c>
      <c r="H7054" s="16">
        <v>13021076.911</v>
      </c>
      <c r="I7054" s="12">
        <v>43873</v>
      </c>
      <c r="J7054" s="12">
        <v>44351</v>
      </c>
      <c r="K7054" s="15">
        <v>0</v>
      </c>
      <c r="L7054" s="13" t="s">
        <v>15</v>
      </c>
      <c r="M7054" s="7">
        <v>1</v>
      </c>
      <c r="N7054" s="17"/>
    </row>
    <row r="7055" spans="1:14" ht="94.5">
      <c r="A7055" s="6">
        <v>7053</v>
      </c>
      <c r="B7055" s="8" t="s">
        <v>9927</v>
      </c>
      <c r="C7055" s="9" t="s">
        <v>10058</v>
      </c>
      <c r="D7055" s="10" t="s">
        <v>10059</v>
      </c>
      <c r="E7055" s="11" t="s">
        <v>10060</v>
      </c>
      <c r="F7055" s="6">
        <v>491262</v>
      </c>
      <c r="G7055" s="6" t="s">
        <v>16</v>
      </c>
      <c r="H7055" s="16">
        <v>12708913.382999999</v>
      </c>
      <c r="I7055" s="12">
        <v>43873</v>
      </c>
      <c r="J7055" s="12">
        <v>44351</v>
      </c>
      <c r="K7055" s="15">
        <v>0</v>
      </c>
      <c r="L7055" s="13" t="s">
        <v>15</v>
      </c>
      <c r="M7055" s="7">
        <v>1</v>
      </c>
      <c r="N7055" s="17"/>
    </row>
    <row r="7056" spans="1:14" ht="63">
      <c r="A7056" s="6">
        <v>7054</v>
      </c>
      <c r="B7056" s="8" t="s">
        <v>9927</v>
      </c>
      <c r="C7056" s="9" t="s">
        <v>10061</v>
      </c>
      <c r="D7056" s="10" t="s">
        <v>10062</v>
      </c>
      <c r="E7056" s="11" t="s">
        <v>10063</v>
      </c>
      <c r="F7056" s="6">
        <v>491220</v>
      </c>
      <c r="G7056" s="6" t="s">
        <v>16</v>
      </c>
      <c r="H7056" s="16">
        <v>8439090.3499999996</v>
      </c>
      <c r="I7056" s="12">
        <v>43841</v>
      </c>
      <c r="J7056" s="12">
        <v>44288</v>
      </c>
      <c r="K7056" s="15">
        <v>0</v>
      </c>
      <c r="L7056" s="13" t="s">
        <v>15</v>
      </c>
      <c r="M7056" s="7">
        <v>1</v>
      </c>
      <c r="N7056" s="17"/>
    </row>
    <row r="7057" spans="1:14" ht="78.75">
      <c r="A7057" s="6">
        <v>7055</v>
      </c>
      <c r="B7057" s="8" t="s">
        <v>9927</v>
      </c>
      <c r="C7057" s="9" t="s">
        <v>10064</v>
      </c>
      <c r="D7057" s="10" t="s">
        <v>10065</v>
      </c>
      <c r="E7057" s="11" t="s">
        <v>10066</v>
      </c>
      <c r="F7057" s="6">
        <v>491150</v>
      </c>
      <c r="G7057" s="6" t="s">
        <v>16</v>
      </c>
      <c r="H7057" s="16">
        <v>10617297.85</v>
      </c>
      <c r="I7057" s="12">
        <v>43901</v>
      </c>
      <c r="J7057" s="12">
        <v>44349</v>
      </c>
      <c r="K7057" s="15">
        <v>0</v>
      </c>
      <c r="L7057" s="13" t="s">
        <v>15</v>
      </c>
      <c r="M7057" s="7">
        <v>1</v>
      </c>
      <c r="N7057" s="17"/>
    </row>
    <row r="7058" spans="1:14" ht="63">
      <c r="A7058" s="6">
        <v>7056</v>
      </c>
      <c r="B7058" s="8" t="s">
        <v>9927</v>
      </c>
      <c r="C7058" s="9" t="s">
        <v>10067</v>
      </c>
      <c r="D7058" s="10" t="s">
        <v>10068</v>
      </c>
      <c r="E7058" s="11" t="s">
        <v>10069</v>
      </c>
      <c r="F7058" s="6">
        <v>497762</v>
      </c>
      <c r="G7058" s="6" t="s">
        <v>2049</v>
      </c>
      <c r="H7058" s="16">
        <v>51047643.890000001</v>
      </c>
      <c r="I7058" s="12" t="s">
        <v>8665</v>
      </c>
      <c r="J7058" s="12" t="s">
        <v>10070</v>
      </c>
      <c r="K7058" s="15">
        <v>0</v>
      </c>
      <c r="L7058" s="13" t="s">
        <v>14</v>
      </c>
      <c r="M7058" s="7">
        <v>1</v>
      </c>
      <c r="N7058" s="17"/>
    </row>
    <row r="7059" spans="1:14" ht="63">
      <c r="A7059" s="6">
        <v>7057</v>
      </c>
      <c r="B7059" s="8" t="s">
        <v>9927</v>
      </c>
      <c r="C7059" s="9" t="s">
        <v>10071</v>
      </c>
      <c r="D7059" s="10" t="s">
        <v>2691</v>
      </c>
      <c r="E7059" s="11" t="s">
        <v>10069</v>
      </c>
      <c r="F7059" s="6">
        <v>497762</v>
      </c>
      <c r="G7059" s="6" t="s">
        <v>2049</v>
      </c>
      <c r="H7059" s="16">
        <v>51047643.890000001</v>
      </c>
      <c r="I7059" s="12" t="s">
        <v>8665</v>
      </c>
      <c r="J7059" s="12" t="s">
        <v>10070</v>
      </c>
      <c r="K7059" s="15">
        <v>0</v>
      </c>
      <c r="L7059" s="13" t="s">
        <v>14</v>
      </c>
      <c r="M7059" s="7">
        <v>0.51</v>
      </c>
      <c r="N7059" s="17"/>
    </row>
    <row r="7060" spans="1:14" ht="63">
      <c r="A7060" s="6">
        <v>7058</v>
      </c>
      <c r="B7060" s="8" t="s">
        <v>9927</v>
      </c>
      <c r="C7060" s="9" t="s">
        <v>10072</v>
      </c>
      <c r="D7060" s="10" t="s">
        <v>10053</v>
      </c>
      <c r="E7060" s="11" t="s">
        <v>10069</v>
      </c>
      <c r="F7060" s="6">
        <v>497762</v>
      </c>
      <c r="G7060" s="6" t="s">
        <v>2049</v>
      </c>
      <c r="H7060" s="16">
        <v>51047643.890000001</v>
      </c>
      <c r="I7060" s="12" t="s">
        <v>8665</v>
      </c>
      <c r="J7060" s="12" t="s">
        <v>10070</v>
      </c>
      <c r="K7060" s="15">
        <v>0</v>
      </c>
      <c r="L7060" s="13" t="s">
        <v>14</v>
      </c>
      <c r="M7060" s="7">
        <v>0.49</v>
      </c>
      <c r="N7060" s="17"/>
    </row>
    <row r="7061" spans="1:14" ht="94.5">
      <c r="A7061" s="6">
        <v>7059</v>
      </c>
      <c r="B7061" s="8" t="s">
        <v>9927</v>
      </c>
      <c r="C7061" s="9" t="s">
        <v>10073</v>
      </c>
      <c r="D7061" s="10" t="s">
        <v>10074</v>
      </c>
      <c r="E7061" s="11" t="s">
        <v>10075</v>
      </c>
      <c r="F7061" s="6">
        <v>497769</v>
      </c>
      <c r="G7061" s="6" t="s">
        <v>2049</v>
      </c>
      <c r="H7061" s="16">
        <v>58898634.43</v>
      </c>
      <c r="I7061" s="12" t="s">
        <v>25</v>
      </c>
      <c r="J7061" s="12" t="s">
        <v>10070</v>
      </c>
      <c r="K7061" s="15">
        <v>0</v>
      </c>
      <c r="L7061" s="13" t="s">
        <v>14</v>
      </c>
      <c r="M7061" s="7">
        <v>1</v>
      </c>
      <c r="N7061" s="17"/>
    </row>
    <row r="7062" spans="1:14" ht="78.75">
      <c r="A7062" s="6">
        <v>7060</v>
      </c>
      <c r="B7062" s="8" t="s">
        <v>9927</v>
      </c>
      <c r="C7062" s="9" t="s">
        <v>10076</v>
      </c>
      <c r="D7062" s="10" t="s">
        <v>20</v>
      </c>
      <c r="E7062" s="11" t="s">
        <v>10075</v>
      </c>
      <c r="F7062" s="6">
        <v>497769</v>
      </c>
      <c r="G7062" s="6" t="s">
        <v>2049</v>
      </c>
      <c r="H7062" s="16">
        <v>58898634.43</v>
      </c>
      <c r="I7062" s="12" t="s">
        <v>25</v>
      </c>
      <c r="J7062" s="12" t="s">
        <v>10070</v>
      </c>
      <c r="K7062" s="15">
        <v>0</v>
      </c>
      <c r="L7062" s="13" t="s">
        <v>14</v>
      </c>
      <c r="M7062" s="7">
        <v>0.7</v>
      </c>
      <c r="N7062" s="17"/>
    </row>
    <row r="7063" spans="1:14" ht="78.75">
      <c r="A7063" s="6">
        <v>7061</v>
      </c>
      <c r="B7063" s="8" t="s">
        <v>9927</v>
      </c>
      <c r="C7063" s="9" t="s">
        <v>10077</v>
      </c>
      <c r="D7063" s="10" t="s">
        <v>10078</v>
      </c>
      <c r="E7063" s="11" t="s">
        <v>10075</v>
      </c>
      <c r="F7063" s="6">
        <v>497769</v>
      </c>
      <c r="G7063" s="6" t="s">
        <v>2049</v>
      </c>
      <c r="H7063" s="16">
        <v>58898634.43</v>
      </c>
      <c r="I7063" s="12" t="s">
        <v>25</v>
      </c>
      <c r="J7063" s="12" t="s">
        <v>10070</v>
      </c>
      <c r="K7063" s="15">
        <v>0</v>
      </c>
      <c r="L7063" s="13" t="s">
        <v>14</v>
      </c>
      <c r="M7063" s="7">
        <v>0.3</v>
      </c>
      <c r="N7063" s="17"/>
    </row>
    <row r="7064" spans="1:14" ht="126">
      <c r="A7064" s="6">
        <v>7062</v>
      </c>
      <c r="B7064" s="8" t="s">
        <v>10079</v>
      </c>
      <c r="C7064" s="9" t="s">
        <v>10080</v>
      </c>
      <c r="D7064" s="10" t="s">
        <v>623</v>
      </c>
      <c r="E7064" s="11" t="s">
        <v>10081</v>
      </c>
      <c r="F7064" s="6">
        <v>101872</v>
      </c>
      <c r="G7064" s="6" t="s">
        <v>10082</v>
      </c>
      <c r="H7064" s="16">
        <v>12384000</v>
      </c>
      <c r="I7064" s="12"/>
      <c r="J7064" s="12" t="s">
        <v>10083</v>
      </c>
      <c r="K7064" s="15">
        <v>8806000</v>
      </c>
      <c r="L7064" s="13" t="s">
        <v>15</v>
      </c>
      <c r="M7064" s="7">
        <v>1</v>
      </c>
      <c r="N7064" s="17"/>
    </row>
    <row r="7065" spans="1:14" ht="409.5">
      <c r="A7065" s="6">
        <v>7063</v>
      </c>
      <c r="B7065" s="8" t="s">
        <v>10079</v>
      </c>
      <c r="C7065" s="9" t="s">
        <v>10080</v>
      </c>
      <c r="D7065" s="10" t="s">
        <v>623</v>
      </c>
      <c r="E7065" s="11" t="s">
        <v>10084</v>
      </c>
      <c r="F7065" s="6">
        <v>250776</v>
      </c>
      <c r="G7065" s="6" t="s">
        <v>10085</v>
      </c>
      <c r="H7065" s="16">
        <v>30124000</v>
      </c>
      <c r="I7065" s="12" t="s">
        <v>10086</v>
      </c>
      <c r="J7065" s="12" t="s">
        <v>10087</v>
      </c>
      <c r="K7065" s="15">
        <v>13628000</v>
      </c>
      <c r="L7065" s="13" t="s">
        <v>15</v>
      </c>
      <c r="M7065" s="7">
        <v>1</v>
      </c>
      <c r="N7065" s="17"/>
    </row>
    <row r="7066" spans="1:14" ht="252">
      <c r="A7066" s="6">
        <v>7064</v>
      </c>
      <c r="B7066" s="8" t="s">
        <v>10079</v>
      </c>
      <c r="C7066" s="9" t="s">
        <v>10080</v>
      </c>
      <c r="D7066" s="10" t="s">
        <v>623</v>
      </c>
      <c r="E7066" s="11" t="s">
        <v>10088</v>
      </c>
      <c r="F7066" s="6">
        <v>250779</v>
      </c>
      <c r="G7066" s="6" t="s">
        <v>10085</v>
      </c>
      <c r="H7066" s="16">
        <v>20926000</v>
      </c>
      <c r="I7066" s="12" t="s">
        <v>10086</v>
      </c>
      <c r="J7066" s="12" t="s">
        <v>10087</v>
      </c>
      <c r="K7066" s="15">
        <v>15083000</v>
      </c>
      <c r="L7066" s="13" t="s">
        <v>15</v>
      </c>
      <c r="M7066" s="7">
        <v>1</v>
      </c>
      <c r="N7066" s="17"/>
    </row>
    <row r="7067" spans="1:14" ht="78.75">
      <c r="A7067" s="6">
        <v>7065</v>
      </c>
      <c r="B7067" s="8" t="s">
        <v>10079</v>
      </c>
      <c r="C7067" s="9" t="s">
        <v>10089</v>
      </c>
      <c r="D7067" s="10" t="s">
        <v>10090</v>
      </c>
      <c r="E7067" s="11" t="s">
        <v>10091</v>
      </c>
      <c r="F7067" s="6">
        <v>350819</v>
      </c>
      <c r="G7067" s="6" t="s">
        <v>10082</v>
      </c>
      <c r="H7067" s="16">
        <v>8074000</v>
      </c>
      <c r="I7067" s="12"/>
      <c r="J7067" s="12" t="s">
        <v>10092</v>
      </c>
      <c r="K7067" s="15">
        <v>0</v>
      </c>
      <c r="L7067" s="13" t="s">
        <v>15</v>
      </c>
      <c r="M7067" s="7">
        <v>1</v>
      </c>
      <c r="N7067" s="17"/>
    </row>
    <row r="7068" spans="1:14" ht="94.5">
      <c r="A7068" s="6">
        <v>7066</v>
      </c>
      <c r="B7068" s="8" t="s">
        <v>10079</v>
      </c>
      <c r="C7068" s="9" t="s">
        <v>10089</v>
      </c>
      <c r="D7068" s="10" t="s">
        <v>10090</v>
      </c>
      <c r="E7068" s="11" t="s">
        <v>10093</v>
      </c>
      <c r="F7068" s="6">
        <v>294667</v>
      </c>
      <c r="G7068" s="6" t="s">
        <v>10085</v>
      </c>
      <c r="H7068" s="16">
        <v>6042000</v>
      </c>
      <c r="I7068" s="12" t="s">
        <v>10094</v>
      </c>
      <c r="J7068" s="12" t="s">
        <v>1118</v>
      </c>
      <c r="K7068" s="15">
        <v>1440000</v>
      </c>
      <c r="L7068" s="13" t="s">
        <v>15</v>
      </c>
      <c r="M7068" s="7">
        <v>1</v>
      </c>
      <c r="N7068" s="17"/>
    </row>
    <row r="7069" spans="1:14" ht="94.5">
      <c r="A7069" s="6">
        <v>7067</v>
      </c>
      <c r="B7069" s="8" t="s">
        <v>10079</v>
      </c>
      <c r="C7069" s="9" t="s">
        <v>10095</v>
      </c>
      <c r="D7069" s="10" t="s">
        <v>10096</v>
      </c>
      <c r="E7069" s="11" t="s">
        <v>10097</v>
      </c>
      <c r="F7069" s="6">
        <v>294668</v>
      </c>
      <c r="G7069" s="6" t="s">
        <v>10085</v>
      </c>
      <c r="H7069" s="16">
        <v>4302000</v>
      </c>
      <c r="I7069" s="12" t="s">
        <v>10098</v>
      </c>
      <c r="J7069" s="12" t="s">
        <v>10099</v>
      </c>
      <c r="K7069" s="15">
        <v>2313000</v>
      </c>
      <c r="L7069" s="13" t="s">
        <v>15</v>
      </c>
      <c r="M7069" s="7">
        <v>1</v>
      </c>
      <c r="N7069" s="17"/>
    </row>
    <row r="7070" spans="1:14" ht="78.75">
      <c r="A7070" s="6">
        <v>7068</v>
      </c>
      <c r="B7070" s="8" t="s">
        <v>10079</v>
      </c>
      <c r="C7070" s="9" t="s">
        <v>10095</v>
      </c>
      <c r="D7070" s="10" t="s">
        <v>10096</v>
      </c>
      <c r="E7070" s="11" t="s">
        <v>10100</v>
      </c>
      <c r="F7070" s="6">
        <v>355155</v>
      </c>
      <c r="G7070" s="6" t="s">
        <v>10085</v>
      </c>
      <c r="H7070" s="16">
        <v>7184000</v>
      </c>
      <c r="I7070" s="12" t="s">
        <v>10101</v>
      </c>
      <c r="J7070" s="12" t="s">
        <v>10102</v>
      </c>
      <c r="K7070" s="15">
        <v>0</v>
      </c>
      <c r="L7070" s="13" t="s">
        <v>15</v>
      </c>
      <c r="M7070" s="7">
        <v>1</v>
      </c>
      <c r="N7070" s="17"/>
    </row>
    <row r="7071" spans="1:14" ht="47.25">
      <c r="A7071" s="6">
        <v>7069</v>
      </c>
      <c r="B7071" s="8" t="s">
        <v>10079</v>
      </c>
      <c r="C7071" s="9" t="s">
        <v>10095</v>
      </c>
      <c r="D7071" s="10" t="s">
        <v>10096</v>
      </c>
      <c r="E7071" s="11" t="s">
        <v>10103</v>
      </c>
      <c r="F7071" s="6">
        <v>355151</v>
      </c>
      <c r="G7071" s="6" t="s">
        <v>2521</v>
      </c>
      <c r="H7071" s="16">
        <v>2611166</v>
      </c>
      <c r="I7071" s="12"/>
      <c r="J7071" s="12" t="s">
        <v>10104</v>
      </c>
      <c r="K7071" s="15">
        <v>1376936</v>
      </c>
      <c r="L7071" s="13" t="s">
        <v>15</v>
      </c>
      <c r="M7071" s="7">
        <v>1</v>
      </c>
      <c r="N7071" s="17"/>
    </row>
    <row r="7072" spans="1:14" ht="362.25">
      <c r="A7072" s="6">
        <v>7070</v>
      </c>
      <c r="B7072" s="8" t="s">
        <v>10079</v>
      </c>
      <c r="C7072" s="9" t="s">
        <v>10105</v>
      </c>
      <c r="D7072" s="10" t="s">
        <v>10106</v>
      </c>
      <c r="E7072" s="11" t="s">
        <v>10107</v>
      </c>
      <c r="F7072" s="6">
        <v>250775</v>
      </c>
      <c r="G7072" s="6" t="s">
        <v>10085</v>
      </c>
      <c r="H7072" s="16">
        <v>24963000</v>
      </c>
      <c r="I7072" s="12" t="s">
        <v>10108</v>
      </c>
      <c r="J7072" s="12" t="s">
        <v>1272</v>
      </c>
      <c r="K7072" s="15">
        <v>15029000</v>
      </c>
      <c r="L7072" s="13" t="s">
        <v>14</v>
      </c>
      <c r="M7072" s="7">
        <v>1</v>
      </c>
      <c r="N7072" s="17"/>
    </row>
    <row r="7073" spans="1:14" ht="346.5">
      <c r="A7073" s="6">
        <v>7071</v>
      </c>
      <c r="B7073" s="8" t="s">
        <v>10079</v>
      </c>
      <c r="C7073" s="9" t="s">
        <v>10109</v>
      </c>
      <c r="D7073" s="10" t="s">
        <v>4738</v>
      </c>
      <c r="E7073" s="11" t="s">
        <v>10110</v>
      </c>
      <c r="F7073" s="6">
        <v>250775</v>
      </c>
      <c r="G7073" s="6" t="s">
        <v>10085</v>
      </c>
      <c r="H7073" s="16">
        <v>24963000</v>
      </c>
      <c r="I7073" s="12" t="s">
        <v>10108</v>
      </c>
      <c r="J7073" s="12" t="s">
        <v>1272</v>
      </c>
      <c r="K7073" s="15">
        <f>K7072/100*49</f>
        <v>7364210</v>
      </c>
      <c r="L7073" s="13" t="s">
        <v>14</v>
      </c>
      <c r="M7073" s="7">
        <v>0.49</v>
      </c>
      <c r="N7073" s="17"/>
    </row>
    <row r="7074" spans="1:14" ht="346.5">
      <c r="A7074" s="6">
        <v>7072</v>
      </c>
      <c r="B7074" s="8" t="s">
        <v>10079</v>
      </c>
      <c r="C7074" s="9" t="s">
        <v>10111</v>
      </c>
      <c r="D7074" s="10" t="s">
        <v>10112</v>
      </c>
      <c r="E7074" s="11" t="s">
        <v>10113</v>
      </c>
      <c r="F7074" s="6">
        <v>250775</v>
      </c>
      <c r="G7074" s="6" t="s">
        <v>10085</v>
      </c>
      <c r="H7074" s="16">
        <v>24963000</v>
      </c>
      <c r="I7074" s="12" t="s">
        <v>10108</v>
      </c>
      <c r="J7074" s="12" t="s">
        <v>1272</v>
      </c>
      <c r="K7074" s="15">
        <f>K7072/100*51</f>
        <v>7664790</v>
      </c>
      <c r="L7074" s="13" t="s">
        <v>14</v>
      </c>
      <c r="M7074" s="7">
        <v>0.51</v>
      </c>
      <c r="N7074" s="17"/>
    </row>
    <row r="7075" spans="1:14" ht="220.5">
      <c r="A7075" s="6">
        <v>7073</v>
      </c>
      <c r="B7075" s="8" t="s">
        <v>10079</v>
      </c>
      <c r="C7075" s="9" t="s">
        <v>10105</v>
      </c>
      <c r="D7075" s="10" t="s">
        <v>10106</v>
      </c>
      <c r="E7075" s="11" t="s">
        <v>10114</v>
      </c>
      <c r="F7075" s="6">
        <v>302998</v>
      </c>
      <c r="G7075" s="6" t="s">
        <v>10085</v>
      </c>
      <c r="H7075" s="16">
        <v>11833000</v>
      </c>
      <c r="I7075" s="12" t="s">
        <v>10115</v>
      </c>
      <c r="J7075" s="12" t="s">
        <v>10116</v>
      </c>
      <c r="K7075" s="15">
        <f>9973000/100*49</f>
        <v>4886770</v>
      </c>
      <c r="L7075" s="13" t="s">
        <v>14</v>
      </c>
      <c r="M7075" s="7">
        <v>1</v>
      </c>
      <c r="N7075" s="17"/>
    </row>
    <row r="7076" spans="1:14" ht="220.5">
      <c r="A7076" s="6">
        <v>7074</v>
      </c>
      <c r="B7076" s="8" t="s">
        <v>10079</v>
      </c>
      <c r="C7076" s="9" t="s">
        <v>10109</v>
      </c>
      <c r="D7076" s="10" t="s">
        <v>4738</v>
      </c>
      <c r="E7076" s="11" t="s">
        <v>10114</v>
      </c>
      <c r="F7076" s="6">
        <v>302998</v>
      </c>
      <c r="G7076" s="6" t="s">
        <v>10085</v>
      </c>
      <c r="H7076" s="16">
        <v>11833000</v>
      </c>
      <c r="I7076" s="12" t="s">
        <v>10115</v>
      </c>
      <c r="J7076" s="12" t="s">
        <v>10116</v>
      </c>
      <c r="K7076" s="15">
        <f>9973000/100*49</f>
        <v>4886770</v>
      </c>
      <c r="L7076" s="13" t="s">
        <v>14</v>
      </c>
      <c r="M7076" s="7">
        <v>0.49</v>
      </c>
      <c r="N7076" s="17"/>
    </row>
    <row r="7077" spans="1:14" ht="220.5">
      <c r="A7077" s="6">
        <v>7075</v>
      </c>
      <c r="B7077" s="8" t="s">
        <v>10079</v>
      </c>
      <c r="C7077" s="9" t="s">
        <v>10111</v>
      </c>
      <c r="D7077" s="10" t="s">
        <v>10112</v>
      </c>
      <c r="E7077" s="11" t="s">
        <v>10114</v>
      </c>
      <c r="F7077" s="6">
        <v>302998</v>
      </c>
      <c r="G7077" s="6" t="s">
        <v>10085</v>
      </c>
      <c r="H7077" s="16">
        <v>11833000</v>
      </c>
      <c r="I7077" s="12" t="s">
        <v>10115</v>
      </c>
      <c r="J7077" s="12" t="s">
        <v>10116</v>
      </c>
      <c r="K7077" s="15">
        <f>9973000/100*49</f>
        <v>4886770</v>
      </c>
      <c r="L7077" s="13" t="s">
        <v>14</v>
      </c>
      <c r="M7077" s="7">
        <v>0.51</v>
      </c>
      <c r="N7077" s="17"/>
    </row>
    <row r="7078" spans="1:14" ht="47.25">
      <c r="A7078" s="6">
        <v>7076</v>
      </c>
      <c r="B7078" s="8" t="s">
        <v>10079</v>
      </c>
      <c r="C7078" s="9" t="s">
        <v>10105</v>
      </c>
      <c r="D7078" s="10" t="s">
        <v>10106</v>
      </c>
      <c r="E7078" s="11" t="s">
        <v>10117</v>
      </c>
      <c r="F7078" s="6">
        <v>355151</v>
      </c>
      <c r="G7078" s="6" t="s">
        <v>2521</v>
      </c>
      <c r="H7078" s="16">
        <v>13099584</v>
      </c>
      <c r="I7078" s="12" t="s">
        <v>10118</v>
      </c>
      <c r="J7078" s="12" t="s">
        <v>10119</v>
      </c>
      <c r="K7078" s="15">
        <v>4559576.42</v>
      </c>
      <c r="L7078" s="13" t="s">
        <v>14</v>
      </c>
      <c r="M7078" s="7">
        <v>1</v>
      </c>
      <c r="N7078" s="17"/>
    </row>
    <row r="7079" spans="1:14" ht="47.25">
      <c r="A7079" s="6">
        <v>7077</v>
      </c>
      <c r="B7079" s="8" t="s">
        <v>10079</v>
      </c>
      <c r="C7079" s="9" t="s">
        <v>10109</v>
      </c>
      <c r="D7079" s="10" t="s">
        <v>4738</v>
      </c>
      <c r="E7079" s="11" t="s">
        <v>10117</v>
      </c>
      <c r="F7079" s="6">
        <v>355151</v>
      </c>
      <c r="G7079" s="6" t="s">
        <v>2521</v>
      </c>
      <c r="H7079" s="16">
        <v>13099584</v>
      </c>
      <c r="I7079" s="12" t="s">
        <v>10118</v>
      </c>
      <c r="J7079" s="12" t="s">
        <v>10119</v>
      </c>
      <c r="K7079" s="15">
        <v>4559576.42</v>
      </c>
      <c r="L7079" s="13" t="s">
        <v>14</v>
      </c>
      <c r="M7079" s="7">
        <v>0.49</v>
      </c>
      <c r="N7079" s="17"/>
    </row>
    <row r="7080" spans="1:14" ht="47.25">
      <c r="A7080" s="6">
        <v>7078</v>
      </c>
      <c r="B7080" s="8" t="s">
        <v>10079</v>
      </c>
      <c r="C7080" s="9" t="s">
        <v>10111</v>
      </c>
      <c r="D7080" s="10" t="s">
        <v>10112</v>
      </c>
      <c r="E7080" s="11" t="s">
        <v>10117</v>
      </c>
      <c r="F7080" s="6">
        <v>355151</v>
      </c>
      <c r="G7080" s="6" t="s">
        <v>2521</v>
      </c>
      <c r="H7080" s="16">
        <v>13099584</v>
      </c>
      <c r="I7080" s="12" t="s">
        <v>10118</v>
      </c>
      <c r="J7080" s="12" t="s">
        <v>10119</v>
      </c>
      <c r="K7080" s="15">
        <v>4559576.42</v>
      </c>
      <c r="L7080" s="13" t="s">
        <v>14</v>
      </c>
      <c r="M7080" s="7">
        <v>0.51</v>
      </c>
      <c r="N7080" s="17"/>
    </row>
    <row r="7081" spans="1:14" ht="126">
      <c r="A7081" s="6">
        <v>7079</v>
      </c>
      <c r="B7081" s="8" t="s">
        <v>10079</v>
      </c>
      <c r="C7081" s="9" t="s">
        <v>10120</v>
      </c>
      <c r="D7081" s="10" t="s">
        <v>10121</v>
      </c>
      <c r="E7081" s="11" t="s">
        <v>10122</v>
      </c>
      <c r="F7081" s="6">
        <v>294646</v>
      </c>
      <c r="G7081" s="6" t="s">
        <v>10085</v>
      </c>
      <c r="H7081" s="16">
        <v>7906000</v>
      </c>
      <c r="I7081" s="12" t="s">
        <v>10098</v>
      </c>
      <c r="J7081" s="12" t="s">
        <v>10099</v>
      </c>
      <c r="K7081" s="15">
        <v>0</v>
      </c>
      <c r="L7081" s="13" t="s">
        <v>15</v>
      </c>
      <c r="M7081" s="7">
        <v>1</v>
      </c>
      <c r="N7081" s="17"/>
    </row>
    <row r="7082" spans="1:14" ht="94.5">
      <c r="A7082" s="6">
        <v>7080</v>
      </c>
      <c r="B7082" s="8" t="s">
        <v>10079</v>
      </c>
      <c r="C7082" s="9" t="s">
        <v>10123</v>
      </c>
      <c r="D7082" s="10" t="s">
        <v>10124</v>
      </c>
      <c r="E7082" s="11" t="s">
        <v>10125</v>
      </c>
      <c r="F7082" s="6">
        <v>294647</v>
      </c>
      <c r="G7082" s="6" t="s">
        <v>10085</v>
      </c>
      <c r="H7082" s="16">
        <v>3050000</v>
      </c>
      <c r="I7082" s="12" t="s">
        <v>10126</v>
      </c>
      <c r="J7082" s="12" t="s">
        <v>2584</v>
      </c>
      <c r="K7082" s="15">
        <v>0</v>
      </c>
      <c r="L7082" s="13" t="s">
        <v>15</v>
      </c>
      <c r="M7082" s="7">
        <v>1</v>
      </c>
      <c r="N7082" s="17"/>
    </row>
    <row r="7083" spans="1:14" ht="78.75">
      <c r="A7083" s="6">
        <v>7081</v>
      </c>
      <c r="B7083" s="8" t="s">
        <v>10079</v>
      </c>
      <c r="C7083" s="9" t="s">
        <v>10123</v>
      </c>
      <c r="D7083" s="10" t="s">
        <v>10124</v>
      </c>
      <c r="E7083" s="11" t="s">
        <v>10127</v>
      </c>
      <c r="F7083" s="6">
        <v>294672</v>
      </c>
      <c r="G7083" s="6" t="s">
        <v>10085</v>
      </c>
      <c r="H7083" s="16">
        <v>6969000</v>
      </c>
      <c r="I7083" s="12" t="s">
        <v>10126</v>
      </c>
      <c r="J7083" s="12" t="s">
        <v>2584</v>
      </c>
      <c r="K7083" s="15">
        <v>0</v>
      </c>
      <c r="L7083" s="13" t="s">
        <v>15</v>
      </c>
      <c r="M7083" s="7">
        <v>1</v>
      </c>
      <c r="N7083" s="17"/>
    </row>
    <row r="7084" spans="1:14" ht="63">
      <c r="A7084" s="6">
        <v>7082</v>
      </c>
      <c r="B7084" s="8" t="s">
        <v>10079</v>
      </c>
      <c r="C7084" s="9" t="s">
        <v>10123</v>
      </c>
      <c r="D7084" s="10" t="s">
        <v>10124</v>
      </c>
      <c r="E7084" s="11" t="s">
        <v>10128</v>
      </c>
      <c r="F7084" s="6">
        <v>355182</v>
      </c>
      <c r="G7084" s="6" t="s">
        <v>10085</v>
      </c>
      <c r="H7084" s="16">
        <v>3414000</v>
      </c>
      <c r="I7084" s="12" t="s">
        <v>10101</v>
      </c>
      <c r="J7084" s="12" t="s">
        <v>10129</v>
      </c>
      <c r="K7084" s="15">
        <v>1919000</v>
      </c>
      <c r="L7084" s="13" t="s">
        <v>15</v>
      </c>
      <c r="M7084" s="7">
        <v>1</v>
      </c>
      <c r="N7084" s="17"/>
    </row>
    <row r="7085" spans="1:14" ht="94.5">
      <c r="A7085" s="6">
        <v>7083</v>
      </c>
      <c r="B7085" s="8" t="s">
        <v>10079</v>
      </c>
      <c r="C7085" s="9" t="s">
        <v>10130</v>
      </c>
      <c r="D7085" s="10" t="s">
        <v>10131</v>
      </c>
      <c r="E7085" s="11" t="s">
        <v>10132</v>
      </c>
      <c r="F7085" s="6">
        <v>294648</v>
      </c>
      <c r="G7085" s="6" t="s">
        <v>10085</v>
      </c>
      <c r="H7085" s="16">
        <v>4326000</v>
      </c>
      <c r="I7085" s="12" t="s">
        <v>10098</v>
      </c>
      <c r="J7085" s="12" t="s">
        <v>9459</v>
      </c>
      <c r="K7085" s="15">
        <v>0</v>
      </c>
      <c r="L7085" s="13" t="s">
        <v>15</v>
      </c>
      <c r="M7085" s="7">
        <v>1</v>
      </c>
      <c r="N7085" s="17"/>
    </row>
    <row r="7086" spans="1:14" ht="94.5">
      <c r="A7086" s="6">
        <v>7084</v>
      </c>
      <c r="B7086" s="8" t="s">
        <v>10079</v>
      </c>
      <c r="C7086" s="9" t="s">
        <v>10130</v>
      </c>
      <c r="D7086" s="10" t="s">
        <v>10131</v>
      </c>
      <c r="E7086" s="11" t="s">
        <v>10133</v>
      </c>
      <c r="F7086" s="6">
        <v>294655</v>
      </c>
      <c r="G7086" s="6" t="s">
        <v>10085</v>
      </c>
      <c r="H7086" s="16">
        <v>6802000</v>
      </c>
      <c r="I7086" s="12" t="s">
        <v>10126</v>
      </c>
      <c r="J7086" s="12" t="s">
        <v>2584</v>
      </c>
      <c r="K7086" s="15">
        <v>0</v>
      </c>
      <c r="L7086" s="13" t="s">
        <v>15</v>
      </c>
      <c r="M7086" s="7">
        <v>1</v>
      </c>
      <c r="N7086" s="17"/>
    </row>
    <row r="7087" spans="1:14" ht="78.75">
      <c r="A7087" s="6">
        <v>7085</v>
      </c>
      <c r="B7087" s="8" t="s">
        <v>10079</v>
      </c>
      <c r="C7087" s="9" t="s">
        <v>10130</v>
      </c>
      <c r="D7087" s="10" t="s">
        <v>10131</v>
      </c>
      <c r="E7087" s="11" t="s">
        <v>10134</v>
      </c>
      <c r="F7087" s="6">
        <v>463637</v>
      </c>
      <c r="G7087" s="6" t="s">
        <v>10085</v>
      </c>
      <c r="H7087" s="16">
        <v>3362000</v>
      </c>
      <c r="I7087" s="12" t="s">
        <v>1335</v>
      </c>
      <c r="J7087" s="12" t="s">
        <v>10135</v>
      </c>
      <c r="K7087" s="15">
        <v>0</v>
      </c>
      <c r="L7087" s="13" t="s">
        <v>15</v>
      </c>
      <c r="M7087" s="7">
        <v>1</v>
      </c>
      <c r="N7087" s="17"/>
    </row>
    <row r="7088" spans="1:14" ht="78.75">
      <c r="A7088" s="6">
        <v>7086</v>
      </c>
      <c r="B7088" s="8" t="s">
        <v>10079</v>
      </c>
      <c r="C7088" s="9" t="s">
        <v>10130</v>
      </c>
      <c r="D7088" s="10" t="s">
        <v>10131</v>
      </c>
      <c r="E7088" s="11" t="s">
        <v>10136</v>
      </c>
      <c r="F7088" s="6"/>
      <c r="G7088" s="6" t="s">
        <v>10085</v>
      </c>
      <c r="H7088" s="16">
        <v>4076000</v>
      </c>
      <c r="I7088" s="12" t="s">
        <v>1333</v>
      </c>
      <c r="J7088" s="12" t="s">
        <v>4612</v>
      </c>
      <c r="K7088" s="15">
        <v>0</v>
      </c>
      <c r="L7088" s="13" t="s">
        <v>15</v>
      </c>
      <c r="M7088" s="7">
        <v>1</v>
      </c>
      <c r="N7088" s="17"/>
    </row>
    <row r="7089" spans="1:14" ht="78.75">
      <c r="A7089" s="6">
        <v>7087</v>
      </c>
      <c r="B7089" s="8" t="s">
        <v>10079</v>
      </c>
      <c r="C7089" s="9" t="s">
        <v>10137</v>
      </c>
      <c r="D7089" s="10" t="s">
        <v>10138</v>
      </c>
      <c r="E7089" s="11" t="s">
        <v>10139</v>
      </c>
      <c r="F7089" s="6">
        <v>294657</v>
      </c>
      <c r="G7089" s="6" t="s">
        <v>10085</v>
      </c>
      <c r="H7089" s="16">
        <v>3384000</v>
      </c>
      <c r="I7089" s="12" t="s">
        <v>10126</v>
      </c>
      <c r="J7089" s="12" t="s">
        <v>1009</v>
      </c>
      <c r="K7089" s="15">
        <v>2380000</v>
      </c>
      <c r="L7089" s="13" t="s">
        <v>15</v>
      </c>
      <c r="M7089" s="7">
        <v>1</v>
      </c>
      <c r="N7089" s="17"/>
    </row>
    <row r="7090" spans="1:14" ht="47.25">
      <c r="A7090" s="6">
        <v>7088</v>
      </c>
      <c r="B7090" s="8" t="s">
        <v>10079</v>
      </c>
      <c r="C7090" s="9" t="s">
        <v>10137</v>
      </c>
      <c r="D7090" s="10" t="s">
        <v>10138</v>
      </c>
      <c r="E7090" s="11" t="s">
        <v>10140</v>
      </c>
      <c r="F7090" s="6">
        <v>376027</v>
      </c>
      <c r="G7090" s="6" t="s">
        <v>10085</v>
      </c>
      <c r="H7090" s="16">
        <v>3560000</v>
      </c>
      <c r="I7090" s="12" t="s">
        <v>10118</v>
      </c>
      <c r="J7090" s="12" t="s">
        <v>10141</v>
      </c>
      <c r="K7090" s="15">
        <v>2525000</v>
      </c>
      <c r="L7090" s="13" t="s">
        <v>15</v>
      </c>
      <c r="M7090" s="7">
        <v>1</v>
      </c>
      <c r="N7090" s="17"/>
    </row>
    <row r="7091" spans="1:14" ht="47.25">
      <c r="A7091" s="6">
        <v>7089</v>
      </c>
      <c r="B7091" s="8" t="s">
        <v>10079</v>
      </c>
      <c r="C7091" s="9" t="s">
        <v>10137</v>
      </c>
      <c r="D7091" s="10" t="s">
        <v>10138</v>
      </c>
      <c r="E7091" s="11" t="s">
        <v>10142</v>
      </c>
      <c r="F7091" s="6">
        <v>355177</v>
      </c>
      <c r="G7091" s="6" t="s">
        <v>10085</v>
      </c>
      <c r="H7091" s="16">
        <v>11080000</v>
      </c>
      <c r="I7091" s="12" t="s">
        <v>10143</v>
      </c>
      <c r="J7091" s="12" t="s">
        <v>10144</v>
      </c>
      <c r="K7091" s="15">
        <v>6808000</v>
      </c>
      <c r="L7091" s="13" t="s">
        <v>15</v>
      </c>
      <c r="M7091" s="7">
        <v>1</v>
      </c>
      <c r="N7091" s="17"/>
    </row>
    <row r="7092" spans="1:14" ht="78.75">
      <c r="A7092" s="6">
        <v>7090</v>
      </c>
      <c r="B7092" s="8" t="s">
        <v>10079</v>
      </c>
      <c r="C7092" s="9" t="s">
        <v>10137</v>
      </c>
      <c r="D7092" s="10" t="s">
        <v>10138</v>
      </c>
      <c r="E7092" s="11" t="s">
        <v>10145</v>
      </c>
      <c r="F7092" s="6">
        <v>355183</v>
      </c>
      <c r="G7092" s="6" t="s">
        <v>10085</v>
      </c>
      <c r="H7092" s="16">
        <v>10452000</v>
      </c>
      <c r="I7092" s="12" t="s">
        <v>10143</v>
      </c>
      <c r="J7092" s="12" t="s">
        <v>10144</v>
      </c>
      <c r="K7092" s="15">
        <v>0</v>
      </c>
      <c r="L7092" s="13" t="s">
        <v>15</v>
      </c>
      <c r="M7092" s="7">
        <v>1</v>
      </c>
      <c r="N7092" s="17"/>
    </row>
    <row r="7093" spans="1:14" ht="63">
      <c r="A7093" s="6">
        <v>7091</v>
      </c>
      <c r="B7093" s="8" t="s">
        <v>10079</v>
      </c>
      <c r="C7093" s="9" t="s">
        <v>10137</v>
      </c>
      <c r="D7093" s="10" t="s">
        <v>10138</v>
      </c>
      <c r="E7093" s="11" t="s">
        <v>10146</v>
      </c>
      <c r="F7093" s="6">
        <v>355186</v>
      </c>
      <c r="G7093" s="6" t="s">
        <v>10085</v>
      </c>
      <c r="H7093" s="16">
        <v>9257000</v>
      </c>
      <c r="I7093" s="12" t="s">
        <v>10147</v>
      </c>
      <c r="J7093" s="12" t="s">
        <v>1064</v>
      </c>
      <c r="K7093" s="15">
        <v>0</v>
      </c>
      <c r="L7093" s="13" t="s">
        <v>15</v>
      </c>
      <c r="M7093" s="7">
        <v>1</v>
      </c>
      <c r="N7093" s="17"/>
    </row>
    <row r="7094" spans="1:14" ht="94.5">
      <c r="A7094" s="6">
        <v>7092</v>
      </c>
      <c r="B7094" s="8" t="s">
        <v>10079</v>
      </c>
      <c r="C7094" s="9" t="s">
        <v>10137</v>
      </c>
      <c r="D7094" s="10" t="s">
        <v>10138</v>
      </c>
      <c r="E7094" s="11" t="s">
        <v>10148</v>
      </c>
      <c r="F7094" s="6">
        <v>294693</v>
      </c>
      <c r="G7094" s="6" t="s">
        <v>10085</v>
      </c>
      <c r="H7094" s="16">
        <v>8416000</v>
      </c>
      <c r="I7094" s="12" t="s">
        <v>10149</v>
      </c>
      <c r="J7094" s="12" t="s">
        <v>2590</v>
      </c>
      <c r="K7094" s="15">
        <v>0</v>
      </c>
      <c r="L7094" s="13" t="s">
        <v>15</v>
      </c>
      <c r="M7094" s="7">
        <v>1</v>
      </c>
      <c r="N7094" s="17"/>
    </row>
    <row r="7095" spans="1:14" ht="78.75">
      <c r="A7095" s="6">
        <v>7093</v>
      </c>
      <c r="B7095" s="8" t="s">
        <v>10079</v>
      </c>
      <c r="C7095" s="9" t="s">
        <v>10137</v>
      </c>
      <c r="D7095" s="10" t="s">
        <v>10138</v>
      </c>
      <c r="E7095" s="11" t="s">
        <v>10150</v>
      </c>
      <c r="F7095" s="6">
        <v>463635</v>
      </c>
      <c r="G7095" s="6" t="s">
        <v>10085</v>
      </c>
      <c r="H7095" s="16">
        <v>4940000</v>
      </c>
      <c r="I7095" s="12" t="s">
        <v>1335</v>
      </c>
      <c r="J7095" s="12" t="s">
        <v>10135</v>
      </c>
      <c r="K7095" s="15">
        <v>0</v>
      </c>
      <c r="L7095" s="13" t="s">
        <v>15</v>
      </c>
      <c r="M7095" s="7">
        <v>1</v>
      </c>
      <c r="N7095" s="17"/>
    </row>
    <row r="7096" spans="1:14" ht="47.25">
      <c r="A7096" s="6">
        <v>7094</v>
      </c>
      <c r="B7096" s="8" t="s">
        <v>10079</v>
      </c>
      <c r="C7096" s="9" t="s">
        <v>10137</v>
      </c>
      <c r="D7096" s="10" t="s">
        <v>10138</v>
      </c>
      <c r="E7096" s="11" t="s">
        <v>10151</v>
      </c>
      <c r="F7096" s="6">
        <v>435375</v>
      </c>
      <c r="G7096" s="6" t="s">
        <v>2521</v>
      </c>
      <c r="H7096" s="16">
        <v>12988241</v>
      </c>
      <c r="I7096" s="12"/>
      <c r="J7096" s="12" t="s">
        <v>10152</v>
      </c>
      <c r="K7096" s="15">
        <v>5741834</v>
      </c>
      <c r="L7096" s="13" t="s">
        <v>15</v>
      </c>
      <c r="M7096" s="7">
        <v>1</v>
      </c>
      <c r="N7096" s="17"/>
    </row>
    <row r="7097" spans="1:14" ht="63">
      <c r="A7097" s="6">
        <v>7095</v>
      </c>
      <c r="B7097" s="8" t="s">
        <v>10079</v>
      </c>
      <c r="C7097" s="9" t="s">
        <v>10153</v>
      </c>
      <c r="D7097" s="10" t="s">
        <v>10154</v>
      </c>
      <c r="E7097" s="11" t="s">
        <v>10155</v>
      </c>
      <c r="F7097" s="6">
        <v>294664</v>
      </c>
      <c r="G7097" s="6" t="s">
        <v>10085</v>
      </c>
      <c r="H7097" s="16">
        <v>7716000</v>
      </c>
      <c r="I7097" s="12" t="s">
        <v>10098</v>
      </c>
      <c r="J7097" s="12" t="s">
        <v>10099</v>
      </c>
      <c r="K7097" s="15">
        <v>4724000</v>
      </c>
      <c r="L7097" s="13" t="s">
        <v>15</v>
      </c>
      <c r="M7097" s="7">
        <v>1</v>
      </c>
      <c r="N7097" s="17"/>
    </row>
    <row r="7098" spans="1:14" ht="110.25">
      <c r="A7098" s="6">
        <v>7096</v>
      </c>
      <c r="B7098" s="8" t="s">
        <v>10079</v>
      </c>
      <c r="C7098" s="9" t="s">
        <v>10153</v>
      </c>
      <c r="D7098" s="10" t="s">
        <v>10154</v>
      </c>
      <c r="E7098" s="11" t="s">
        <v>10156</v>
      </c>
      <c r="F7098" s="6">
        <v>475760</v>
      </c>
      <c r="G7098" s="6" t="s">
        <v>10085</v>
      </c>
      <c r="H7098" s="16">
        <v>4627000</v>
      </c>
      <c r="I7098" s="12" t="s">
        <v>30</v>
      </c>
      <c r="J7098" s="12" t="s">
        <v>10157</v>
      </c>
      <c r="K7098" s="15">
        <v>0</v>
      </c>
      <c r="L7098" s="13" t="s">
        <v>15</v>
      </c>
      <c r="M7098" s="7">
        <v>1</v>
      </c>
      <c r="N7098" s="17"/>
    </row>
    <row r="7099" spans="1:14" ht="47.25">
      <c r="A7099" s="6">
        <v>7097</v>
      </c>
      <c r="B7099" s="8" t="s">
        <v>10079</v>
      </c>
      <c r="C7099" s="9" t="s">
        <v>10153</v>
      </c>
      <c r="D7099" s="10" t="s">
        <v>10154</v>
      </c>
      <c r="E7099" s="11" t="s">
        <v>10158</v>
      </c>
      <c r="F7099" s="6">
        <v>487035</v>
      </c>
      <c r="G7099" s="6" t="s">
        <v>16</v>
      </c>
      <c r="H7099" s="16">
        <v>6915651</v>
      </c>
      <c r="I7099" s="12" t="s">
        <v>938</v>
      </c>
      <c r="J7099" s="12" t="s">
        <v>10159</v>
      </c>
      <c r="K7099" s="15">
        <v>0</v>
      </c>
      <c r="L7099" s="13" t="s">
        <v>15</v>
      </c>
      <c r="M7099" s="7">
        <v>1</v>
      </c>
      <c r="N7099" s="17"/>
    </row>
    <row r="7100" spans="1:14" ht="94.5">
      <c r="A7100" s="6">
        <v>7098</v>
      </c>
      <c r="B7100" s="8" t="s">
        <v>10079</v>
      </c>
      <c r="C7100" s="9" t="s">
        <v>10160</v>
      </c>
      <c r="D7100" s="10" t="s">
        <v>10161</v>
      </c>
      <c r="E7100" s="11" t="s">
        <v>10162</v>
      </c>
      <c r="F7100" s="6">
        <v>294701</v>
      </c>
      <c r="G7100" s="6" t="s">
        <v>10085</v>
      </c>
      <c r="H7100" s="16">
        <v>2533000</v>
      </c>
      <c r="I7100" s="12" t="s">
        <v>10149</v>
      </c>
      <c r="J7100" s="12" t="s">
        <v>2590</v>
      </c>
      <c r="K7100" s="15">
        <v>0</v>
      </c>
      <c r="L7100" s="13" t="s">
        <v>15</v>
      </c>
      <c r="M7100" s="7">
        <v>1</v>
      </c>
      <c r="N7100" s="17"/>
    </row>
    <row r="7101" spans="1:14" ht="63">
      <c r="A7101" s="6">
        <v>7099</v>
      </c>
      <c r="B7101" s="8" t="s">
        <v>10079</v>
      </c>
      <c r="C7101" s="9" t="s">
        <v>10160</v>
      </c>
      <c r="D7101" s="10" t="s">
        <v>10161</v>
      </c>
      <c r="E7101" s="11" t="s">
        <v>10163</v>
      </c>
      <c r="F7101" s="6">
        <v>435383</v>
      </c>
      <c r="G7101" s="6" t="s">
        <v>10085</v>
      </c>
      <c r="H7101" s="16">
        <v>3687000</v>
      </c>
      <c r="I7101" s="12" t="s">
        <v>860</v>
      </c>
      <c r="J7101" s="12" t="s">
        <v>1055</v>
      </c>
      <c r="K7101" s="15">
        <v>0</v>
      </c>
      <c r="L7101" s="13" t="s">
        <v>15</v>
      </c>
      <c r="M7101" s="7">
        <v>1</v>
      </c>
      <c r="N7101" s="17"/>
    </row>
    <row r="7102" spans="1:14" ht="78.75">
      <c r="A7102" s="6">
        <v>7100</v>
      </c>
      <c r="B7102" s="8" t="s">
        <v>10079</v>
      </c>
      <c r="C7102" s="9" t="s">
        <v>10160</v>
      </c>
      <c r="D7102" s="10" t="s">
        <v>10161</v>
      </c>
      <c r="E7102" s="11" t="s">
        <v>10164</v>
      </c>
      <c r="F7102" s="6">
        <v>294679</v>
      </c>
      <c r="G7102" s="6" t="s">
        <v>10085</v>
      </c>
      <c r="H7102" s="16">
        <v>3614000</v>
      </c>
      <c r="I7102" s="12" t="s">
        <v>10165</v>
      </c>
      <c r="J7102" s="12" t="s">
        <v>10166</v>
      </c>
      <c r="K7102" s="15">
        <v>1762000</v>
      </c>
      <c r="L7102" s="13" t="s">
        <v>15</v>
      </c>
      <c r="M7102" s="7">
        <v>1</v>
      </c>
      <c r="N7102" s="17"/>
    </row>
    <row r="7103" spans="1:14" ht="94.5">
      <c r="A7103" s="6">
        <v>7101</v>
      </c>
      <c r="B7103" s="8" t="s">
        <v>10079</v>
      </c>
      <c r="C7103" s="9" t="s">
        <v>10160</v>
      </c>
      <c r="D7103" s="10" t="s">
        <v>10161</v>
      </c>
      <c r="E7103" s="11" t="s">
        <v>10167</v>
      </c>
      <c r="F7103" s="6">
        <v>294695</v>
      </c>
      <c r="G7103" s="6" t="s">
        <v>10085</v>
      </c>
      <c r="H7103" s="16">
        <v>6740000</v>
      </c>
      <c r="I7103" s="12" t="s">
        <v>10168</v>
      </c>
      <c r="J7103" s="12" t="s">
        <v>2590</v>
      </c>
      <c r="K7103" s="15">
        <v>3276000</v>
      </c>
      <c r="L7103" s="13" t="s">
        <v>15</v>
      </c>
      <c r="M7103" s="7">
        <v>1</v>
      </c>
      <c r="N7103" s="17"/>
    </row>
    <row r="7104" spans="1:14" ht="78.75">
      <c r="A7104" s="6">
        <v>7102</v>
      </c>
      <c r="B7104" s="8" t="s">
        <v>10079</v>
      </c>
      <c r="C7104" s="9" t="s">
        <v>10169</v>
      </c>
      <c r="D7104" s="10" t="s">
        <v>10170</v>
      </c>
      <c r="E7104" s="11" t="s">
        <v>10171</v>
      </c>
      <c r="F7104" s="6">
        <v>294703</v>
      </c>
      <c r="G7104" s="6" t="s">
        <v>10085</v>
      </c>
      <c r="H7104" s="16">
        <v>3308000</v>
      </c>
      <c r="I7104" s="12" t="s">
        <v>10149</v>
      </c>
      <c r="J7104" s="12" t="s">
        <v>2590</v>
      </c>
      <c r="K7104" s="15">
        <v>0</v>
      </c>
      <c r="L7104" s="13" t="s">
        <v>15</v>
      </c>
      <c r="M7104" s="7">
        <v>1</v>
      </c>
      <c r="N7104" s="17"/>
    </row>
    <row r="7105" spans="1:14" ht="47.25">
      <c r="A7105" s="6">
        <v>7103</v>
      </c>
      <c r="B7105" s="8" t="s">
        <v>10079</v>
      </c>
      <c r="C7105" s="9" t="s">
        <v>10169</v>
      </c>
      <c r="D7105" s="10" t="s">
        <v>10170</v>
      </c>
      <c r="E7105" s="11" t="s">
        <v>10172</v>
      </c>
      <c r="F7105" s="6">
        <v>498833</v>
      </c>
      <c r="G7105" s="6" t="s">
        <v>16</v>
      </c>
      <c r="H7105" s="16">
        <v>1710260</v>
      </c>
      <c r="I7105" s="12" t="s">
        <v>10173</v>
      </c>
      <c r="J7105" s="12" t="s">
        <v>10174</v>
      </c>
      <c r="K7105" s="15">
        <v>0</v>
      </c>
      <c r="L7105" s="13" t="s">
        <v>15</v>
      </c>
      <c r="M7105" s="7">
        <v>1</v>
      </c>
      <c r="N7105" s="17"/>
    </row>
    <row r="7106" spans="1:14" ht="78.75">
      <c r="A7106" s="6">
        <v>7104</v>
      </c>
      <c r="B7106" s="8" t="s">
        <v>10079</v>
      </c>
      <c r="C7106" s="9" t="s">
        <v>10169</v>
      </c>
      <c r="D7106" s="10" t="s">
        <v>10170</v>
      </c>
      <c r="E7106" s="11" t="s">
        <v>10175</v>
      </c>
      <c r="F7106" s="6">
        <v>475762</v>
      </c>
      <c r="G7106" s="6" t="s">
        <v>10085</v>
      </c>
      <c r="H7106" s="16">
        <v>2321000</v>
      </c>
      <c r="I7106" s="12" t="s">
        <v>30</v>
      </c>
      <c r="J7106" s="12" t="s">
        <v>10157</v>
      </c>
      <c r="K7106" s="15">
        <v>0</v>
      </c>
      <c r="L7106" s="13" t="s">
        <v>15</v>
      </c>
      <c r="M7106" s="7">
        <v>1</v>
      </c>
      <c r="N7106" s="17"/>
    </row>
    <row r="7107" spans="1:14" ht="220.5">
      <c r="A7107" s="6">
        <v>7105</v>
      </c>
      <c r="B7107" s="8" t="s">
        <v>10079</v>
      </c>
      <c r="C7107" s="9" t="s">
        <v>10176</v>
      </c>
      <c r="D7107" s="10" t="s">
        <v>10177</v>
      </c>
      <c r="E7107" s="11" t="s">
        <v>10178</v>
      </c>
      <c r="F7107" s="6">
        <v>302999</v>
      </c>
      <c r="G7107" s="6" t="s">
        <v>10085</v>
      </c>
      <c r="H7107" s="16">
        <v>21940000</v>
      </c>
      <c r="I7107" s="12" t="s">
        <v>10179</v>
      </c>
      <c r="J7107" s="12" t="s">
        <v>10180</v>
      </c>
      <c r="K7107" s="15">
        <v>10041000</v>
      </c>
      <c r="L7107" s="13" t="s">
        <v>15</v>
      </c>
      <c r="M7107" s="7">
        <v>1</v>
      </c>
      <c r="N7107" s="17"/>
    </row>
    <row r="7108" spans="1:14" ht="157.5">
      <c r="A7108" s="6">
        <v>7106</v>
      </c>
      <c r="B7108" s="8" t="s">
        <v>10079</v>
      </c>
      <c r="C7108" s="9" t="s">
        <v>10176</v>
      </c>
      <c r="D7108" s="10" t="s">
        <v>10177</v>
      </c>
      <c r="E7108" s="11" t="s">
        <v>10181</v>
      </c>
      <c r="F7108" s="6">
        <v>221444</v>
      </c>
      <c r="G7108" s="6" t="s">
        <v>10085</v>
      </c>
      <c r="H7108" s="16">
        <v>21862000</v>
      </c>
      <c r="I7108" s="12" t="s">
        <v>10179</v>
      </c>
      <c r="J7108" s="12" t="s">
        <v>10180</v>
      </c>
      <c r="K7108" s="15">
        <v>15217000</v>
      </c>
      <c r="L7108" s="13" t="s">
        <v>15</v>
      </c>
      <c r="M7108" s="7">
        <v>1</v>
      </c>
      <c r="N7108" s="17"/>
    </row>
    <row r="7109" spans="1:14" ht="94.5">
      <c r="A7109" s="6">
        <v>7107</v>
      </c>
      <c r="B7109" s="8" t="s">
        <v>10079</v>
      </c>
      <c r="C7109" s="9" t="s">
        <v>10176</v>
      </c>
      <c r="D7109" s="10" t="s">
        <v>10177</v>
      </c>
      <c r="E7109" s="11" t="s">
        <v>10182</v>
      </c>
      <c r="F7109" s="6">
        <v>294683</v>
      </c>
      <c r="G7109" s="6" t="s">
        <v>10085</v>
      </c>
      <c r="H7109" s="16">
        <v>22747000</v>
      </c>
      <c r="I7109" s="12" t="s">
        <v>10179</v>
      </c>
      <c r="J7109" s="12" t="s">
        <v>10180</v>
      </c>
      <c r="K7109" s="15">
        <v>14339000</v>
      </c>
      <c r="L7109" s="13" t="s">
        <v>15</v>
      </c>
      <c r="M7109" s="7">
        <v>1</v>
      </c>
      <c r="N7109" s="17"/>
    </row>
    <row r="7110" spans="1:14" ht="110.25">
      <c r="A7110" s="6">
        <v>7108</v>
      </c>
      <c r="B7110" s="8" t="s">
        <v>10079</v>
      </c>
      <c r="C7110" s="9" t="s">
        <v>10176</v>
      </c>
      <c r="D7110" s="10" t="s">
        <v>10177</v>
      </c>
      <c r="E7110" s="11" t="s">
        <v>10183</v>
      </c>
      <c r="F7110" s="6">
        <v>294687</v>
      </c>
      <c r="G7110" s="6" t="s">
        <v>10085</v>
      </c>
      <c r="H7110" s="16">
        <v>12372000</v>
      </c>
      <c r="I7110" s="12" t="s">
        <v>10179</v>
      </c>
      <c r="J7110" s="12" t="s">
        <v>10180</v>
      </c>
      <c r="K7110" s="15">
        <v>4815000</v>
      </c>
      <c r="L7110" s="13" t="s">
        <v>15</v>
      </c>
      <c r="M7110" s="7">
        <v>1</v>
      </c>
      <c r="N7110" s="17"/>
    </row>
    <row r="7111" spans="1:14" ht="94.5">
      <c r="A7111" s="6">
        <v>7109</v>
      </c>
      <c r="B7111" s="8" t="s">
        <v>10079</v>
      </c>
      <c r="C7111" s="9" t="s">
        <v>10176</v>
      </c>
      <c r="D7111" s="10" t="s">
        <v>10177</v>
      </c>
      <c r="E7111" s="11" t="s">
        <v>10184</v>
      </c>
      <c r="F7111" s="6">
        <v>294705</v>
      </c>
      <c r="G7111" s="6" t="s">
        <v>10085</v>
      </c>
      <c r="H7111" s="16">
        <v>12157000</v>
      </c>
      <c r="I7111" s="12" t="s">
        <v>10179</v>
      </c>
      <c r="J7111" s="12" t="s">
        <v>10180</v>
      </c>
      <c r="K7111" s="15">
        <v>9275000</v>
      </c>
      <c r="L7111" s="13" t="s">
        <v>15</v>
      </c>
      <c r="M7111" s="7">
        <v>1</v>
      </c>
      <c r="N7111" s="17"/>
    </row>
    <row r="7112" spans="1:14" ht="236.25">
      <c r="A7112" s="6">
        <v>7110</v>
      </c>
      <c r="B7112" s="8" t="s">
        <v>10079</v>
      </c>
      <c r="C7112" s="9" t="s">
        <v>10176</v>
      </c>
      <c r="D7112" s="10" t="s">
        <v>10177</v>
      </c>
      <c r="E7112" s="11" t="s">
        <v>10185</v>
      </c>
      <c r="F7112" s="6">
        <v>337718</v>
      </c>
      <c r="G7112" s="6" t="s">
        <v>10085</v>
      </c>
      <c r="H7112" s="16">
        <v>19720000</v>
      </c>
      <c r="I7112" s="12" t="s">
        <v>10186</v>
      </c>
      <c r="J7112" s="12" t="s">
        <v>2634</v>
      </c>
      <c r="K7112" s="15">
        <v>12853000</v>
      </c>
      <c r="L7112" s="13" t="s">
        <v>15</v>
      </c>
      <c r="M7112" s="7">
        <v>1</v>
      </c>
      <c r="N7112" s="17"/>
    </row>
    <row r="7113" spans="1:14" ht="173.25">
      <c r="A7113" s="6">
        <v>7111</v>
      </c>
      <c r="B7113" s="8" t="s">
        <v>10079</v>
      </c>
      <c r="C7113" s="9" t="s">
        <v>10176</v>
      </c>
      <c r="D7113" s="10" t="s">
        <v>10177</v>
      </c>
      <c r="E7113" s="11" t="s">
        <v>10187</v>
      </c>
      <c r="F7113" s="6">
        <v>337720</v>
      </c>
      <c r="G7113" s="6" t="s">
        <v>10085</v>
      </c>
      <c r="H7113" s="16">
        <v>19592000</v>
      </c>
      <c r="I7113" s="12" t="s">
        <v>10186</v>
      </c>
      <c r="J7113" s="12" t="s">
        <v>2634</v>
      </c>
      <c r="K7113" s="15">
        <v>4536000</v>
      </c>
      <c r="L7113" s="13" t="s">
        <v>15</v>
      </c>
      <c r="M7113" s="7">
        <v>1</v>
      </c>
      <c r="N7113" s="17"/>
    </row>
    <row r="7114" spans="1:14" ht="189">
      <c r="A7114" s="6">
        <v>7112</v>
      </c>
      <c r="B7114" s="8" t="s">
        <v>10079</v>
      </c>
      <c r="C7114" s="9" t="s">
        <v>10176</v>
      </c>
      <c r="D7114" s="10" t="s">
        <v>10177</v>
      </c>
      <c r="E7114" s="11" t="s">
        <v>10188</v>
      </c>
      <c r="F7114" s="6">
        <v>337723</v>
      </c>
      <c r="G7114" s="6" t="s">
        <v>10085</v>
      </c>
      <c r="H7114" s="16">
        <v>19124000</v>
      </c>
      <c r="I7114" s="12" t="s">
        <v>10186</v>
      </c>
      <c r="J7114" s="12" t="s">
        <v>2634</v>
      </c>
      <c r="K7114" s="15">
        <v>0</v>
      </c>
      <c r="L7114" s="13" t="s">
        <v>15</v>
      </c>
      <c r="M7114" s="7">
        <v>1</v>
      </c>
      <c r="N7114" s="17"/>
    </row>
    <row r="7115" spans="1:14" ht="63">
      <c r="A7115" s="6">
        <v>7113</v>
      </c>
      <c r="B7115" s="8" t="s">
        <v>10079</v>
      </c>
      <c r="C7115" s="9" t="s">
        <v>10176</v>
      </c>
      <c r="D7115" s="10" t="s">
        <v>10177</v>
      </c>
      <c r="E7115" s="11" t="s">
        <v>10189</v>
      </c>
      <c r="F7115" s="6">
        <v>170740</v>
      </c>
      <c r="G7115" s="6" t="s">
        <v>4264</v>
      </c>
      <c r="H7115" s="16">
        <v>73138508</v>
      </c>
      <c r="I7115" s="12" t="s">
        <v>10190</v>
      </c>
      <c r="J7115" s="12" t="s">
        <v>10191</v>
      </c>
      <c r="K7115" s="15">
        <v>36315729</v>
      </c>
      <c r="L7115" s="13" t="s">
        <v>15</v>
      </c>
      <c r="M7115" s="7">
        <v>1</v>
      </c>
      <c r="N7115" s="17"/>
    </row>
    <row r="7116" spans="1:14" ht="63">
      <c r="A7116" s="6">
        <v>7114</v>
      </c>
      <c r="B7116" s="8" t="s">
        <v>10079</v>
      </c>
      <c r="C7116" s="9" t="s">
        <v>10176</v>
      </c>
      <c r="D7116" s="10" t="s">
        <v>10177</v>
      </c>
      <c r="E7116" s="11" t="s">
        <v>10192</v>
      </c>
      <c r="F7116" s="6">
        <v>411286</v>
      </c>
      <c r="G7116" s="6" t="s">
        <v>1486</v>
      </c>
      <c r="H7116" s="16">
        <v>24850000</v>
      </c>
      <c r="I7116" s="12" t="s">
        <v>1333</v>
      </c>
      <c r="J7116" s="12" t="s">
        <v>10193</v>
      </c>
      <c r="K7116" s="15">
        <v>0</v>
      </c>
      <c r="L7116" s="13" t="s">
        <v>15</v>
      </c>
      <c r="M7116" s="7">
        <v>1</v>
      </c>
      <c r="N7116" s="17"/>
    </row>
    <row r="7117" spans="1:14" ht="63">
      <c r="A7117" s="6">
        <v>7115</v>
      </c>
      <c r="B7117" s="8" t="s">
        <v>10079</v>
      </c>
      <c r="C7117" s="9" t="s">
        <v>10176</v>
      </c>
      <c r="D7117" s="10" t="s">
        <v>10177</v>
      </c>
      <c r="E7117" s="11" t="s">
        <v>10194</v>
      </c>
      <c r="F7117" s="6">
        <v>435364</v>
      </c>
      <c r="G7117" s="6" t="s">
        <v>2521</v>
      </c>
      <c r="H7117" s="16">
        <v>1904970</v>
      </c>
      <c r="I7117" s="12"/>
      <c r="J7117" s="12" t="s">
        <v>10104</v>
      </c>
      <c r="K7117" s="15">
        <v>913777</v>
      </c>
      <c r="L7117" s="13" t="s">
        <v>15</v>
      </c>
      <c r="M7117" s="7">
        <v>1</v>
      </c>
      <c r="N7117" s="17"/>
    </row>
    <row r="7118" spans="1:14" ht="63">
      <c r="A7118" s="6">
        <v>7116</v>
      </c>
      <c r="B7118" s="8" t="s">
        <v>10079</v>
      </c>
      <c r="C7118" s="9" t="s">
        <v>10176</v>
      </c>
      <c r="D7118" s="10" t="s">
        <v>10177</v>
      </c>
      <c r="E7118" s="11" t="s">
        <v>10195</v>
      </c>
      <c r="F7118" s="6">
        <v>435371</v>
      </c>
      <c r="G7118" s="6" t="s">
        <v>2521</v>
      </c>
      <c r="H7118" s="16">
        <v>10090000</v>
      </c>
      <c r="I7118" s="12"/>
      <c r="J7118" s="12" t="s">
        <v>10196</v>
      </c>
      <c r="K7118" s="15">
        <v>5188036</v>
      </c>
      <c r="L7118" s="13" t="s">
        <v>15</v>
      </c>
      <c r="M7118" s="7">
        <v>1</v>
      </c>
      <c r="N7118" s="17"/>
    </row>
    <row r="7119" spans="1:14" ht="63">
      <c r="A7119" s="6">
        <v>7117</v>
      </c>
      <c r="B7119" s="8" t="s">
        <v>10079</v>
      </c>
      <c r="C7119" s="9" t="s">
        <v>10176</v>
      </c>
      <c r="D7119" s="10" t="s">
        <v>10177</v>
      </c>
      <c r="E7119" s="11" t="s">
        <v>10197</v>
      </c>
      <c r="F7119" s="6">
        <v>498830</v>
      </c>
      <c r="G7119" s="6" t="s">
        <v>16</v>
      </c>
      <c r="H7119" s="16">
        <v>20961297.32</v>
      </c>
      <c r="I7119" s="12" t="s">
        <v>2469</v>
      </c>
      <c r="J7119" s="12" t="s">
        <v>10198</v>
      </c>
      <c r="K7119" s="15">
        <v>0</v>
      </c>
      <c r="L7119" s="13" t="s">
        <v>15</v>
      </c>
      <c r="M7119" s="7">
        <v>1</v>
      </c>
      <c r="N7119" s="17"/>
    </row>
    <row r="7120" spans="1:14" ht="94.5">
      <c r="A7120" s="6">
        <v>7118</v>
      </c>
      <c r="B7120" s="8" t="s">
        <v>10079</v>
      </c>
      <c r="C7120" s="9" t="s">
        <v>10199</v>
      </c>
      <c r="D7120" s="10" t="s">
        <v>10200</v>
      </c>
      <c r="E7120" s="11" t="s">
        <v>10201</v>
      </c>
      <c r="F7120" s="6">
        <v>394309</v>
      </c>
      <c r="G7120" s="6" t="s">
        <v>10085</v>
      </c>
      <c r="H7120" s="16">
        <v>29361000</v>
      </c>
      <c r="I7120" s="12" t="s">
        <v>10202</v>
      </c>
      <c r="J7120" s="12" t="s">
        <v>10203</v>
      </c>
      <c r="K7120" s="15">
        <v>0</v>
      </c>
      <c r="L7120" s="13" t="s">
        <v>15</v>
      </c>
      <c r="M7120" s="7">
        <v>1</v>
      </c>
      <c r="N7120" s="17"/>
    </row>
    <row r="7121" spans="1:14" ht="63">
      <c r="A7121" s="6">
        <v>7119</v>
      </c>
      <c r="B7121" s="8" t="s">
        <v>10079</v>
      </c>
      <c r="C7121" s="9" t="s">
        <v>10204</v>
      </c>
      <c r="D7121" s="10" t="s">
        <v>10205</v>
      </c>
      <c r="E7121" s="11" t="s">
        <v>10206</v>
      </c>
      <c r="F7121" s="6">
        <v>355161</v>
      </c>
      <c r="G7121" s="6" t="s">
        <v>10085</v>
      </c>
      <c r="H7121" s="16">
        <v>4461000</v>
      </c>
      <c r="I7121" s="12" t="s">
        <v>10207</v>
      </c>
      <c r="J7121" s="12" t="s">
        <v>1157</v>
      </c>
      <c r="K7121" s="15">
        <v>1400000</v>
      </c>
      <c r="L7121" s="13" t="s">
        <v>15</v>
      </c>
      <c r="M7121" s="7">
        <v>1</v>
      </c>
      <c r="N7121" s="17"/>
    </row>
    <row r="7122" spans="1:14" ht="78.75">
      <c r="A7122" s="6">
        <v>7120</v>
      </c>
      <c r="B7122" s="8" t="s">
        <v>10079</v>
      </c>
      <c r="C7122" s="9" t="s">
        <v>10208</v>
      </c>
      <c r="D7122" s="10" t="s">
        <v>10209</v>
      </c>
      <c r="E7122" s="11" t="s">
        <v>10210</v>
      </c>
      <c r="F7122" s="6">
        <v>355162</v>
      </c>
      <c r="G7122" s="6" t="s">
        <v>10085</v>
      </c>
      <c r="H7122" s="16">
        <v>8943000</v>
      </c>
      <c r="I7122" s="12" t="s">
        <v>10101</v>
      </c>
      <c r="J7122" s="12" t="s">
        <v>9518</v>
      </c>
      <c r="K7122" s="15">
        <v>5192000</v>
      </c>
      <c r="L7122" s="13" t="s">
        <v>15</v>
      </c>
      <c r="M7122" s="7">
        <v>1</v>
      </c>
      <c r="N7122" s="17"/>
    </row>
    <row r="7123" spans="1:14" ht="78.75">
      <c r="A7123" s="6">
        <v>7121</v>
      </c>
      <c r="B7123" s="8" t="s">
        <v>10079</v>
      </c>
      <c r="C7123" s="9" t="s">
        <v>10211</v>
      </c>
      <c r="D7123" s="10" t="s">
        <v>10212</v>
      </c>
      <c r="E7123" s="11" t="s">
        <v>10213</v>
      </c>
      <c r="F7123" s="6">
        <v>355163</v>
      </c>
      <c r="G7123" s="6" t="s">
        <v>10085</v>
      </c>
      <c r="H7123" s="16">
        <v>5916000</v>
      </c>
      <c r="I7123" s="12" t="s">
        <v>10101</v>
      </c>
      <c r="J7123" s="12" t="s">
        <v>10214</v>
      </c>
      <c r="K7123" s="15">
        <v>4255000</v>
      </c>
      <c r="L7123" s="13" t="s">
        <v>15</v>
      </c>
      <c r="M7123" s="7">
        <v>1</v>
      </c>
      <c r="N7123" s="17"/>
    </row>
    <row r="7124" spans="1:14" ht="63">
      <c r="A7124" s="6">
        <v>7122</v>
      </c>
      <c r="B7124" s="8" t="s">
        <v>10079</v>
      </c>
      <c r="C7124" s="9" t="s">
        <v>10215</v>
      </c>
      <c r="D7124" s="10" t="s">
        <v>10216</v>
      </c>
      <c r="E7124" s="11" t="s">
        <v>10217</v>
      </c>
      <c r="F7124" s="6">
        <v>355165</v>
      </c>
      <c r="G7124" s="6" t="s">
        <v>10085</v>
      </c>
      <c r="H7124" s="16">
        <v>2940000</v>
      </c>
      <c r="I7124" s="12" t="s">
        <v>10218</v>
      </c>
      <c r="J7124" s="12" t="s">
        <v>1333</v>
      </c>
      <c r="K7124" s="15">
        <v>1495000</v>
      </c>
      <c r="L7124" s="13" t="s">
        <v>15</v>
      </c>
      <c r="M7124" s="7">
        <v>1</v>
      </c>
      <c r="N7124" s="17"/>
    </row>
    <row r="7125" spans="1:14" ht="47.25">
      <c r="A7125" s="6">
        <v>7123</v>
      </c>
      <c r="B7125" s="8" t="s">
        <v>10079</v>
      </c>
      <c r="C7125" s="9" t="s">
        <v>10219</v>
      </c>
      <c r="D7125" s="10" t="s">
        <v>10220</v>
      </c>
      <c r="E7125" s="11" t="s">
        <v>10221</v>
      </c>
      <c r="F7125" s="6">
        <v>382949</v>
      </c>
      <c r="G7125" s="6" t="s">
        <v>10085</v>
      </c>
      <c r="H7125" s="16">
        <v>4511000</v>
      </c>
      <c r="I7125" s="12" t="s">
        <v>5334</v>
      </c>
      <c r="J7125" s="12" t="s">
        <v>938</v>
      </c>
      <c r="K7125" s="15">
        <v>0</v>
      </c>
      <c r="L7125" s="13" t="s">
        <v>15</v>
      </c>
      <c r="M7125" s="7">
        <v>1</v>
      </c>
      <c r="N7125" s="17"/>
    </row>
    <row r="7126" spans="1:14" ht="63">
      <c r="A7126" s="6">
        <v>7124</v>
      </c>
      <c r="B7126" s="8" t="s">
        <v>10079</v>
      </c>
      <c r="C7126" s="9" t="s">
        <v>10222</v>
      </c>
      <c r="D7126" s="10" t="s">
        <v>10223</v>
      </c>
      <c r="E7126" s="11" t="s">
        <v>10224</v>
      </c>
      <c r="F7126" s="6">
        <v>390193</v>
      </c>
      <c r="G7126" s="6" t="s">
        <v>10085</v>
      </c>
      <c r="H7126" s="16">
        <v>4862000</v>
      </c>
      <c r="I7126" s="12" t="s">
        <v>942</v>
      </c>
      <c r="J7126" s="12" t="s">
        <v>10225</v>
      </c>
      <c r="K7126" s="15">
        <v>0</v>
      </c>
      <c r="L7126" s="13" t="s">
        <v>15</v>
      </c>
      <c r="M7126" s="7">
        <v>1</v>
      </c>
      <c r="N7126" s="17"/>
    </row>
    <row r="7127" spans="1:14" ht="78.75">
      <c r="A7127" s="6">
        <v>7125</v>
      </c>
      <c r="B7127" s="8" t="s">
        <v>10079</v>
      </c>
      <c r="C7127" s="9" t="s">
        <v>10226</v>
      </c>
      <c r="D7127" s="10" t="s">
        <v>10227</v>
      </c>
      <c r="E7127" s="11" t="s">
        <v>10228</v>
      </c>
      <c r="F7127" s="6">
        <v>411282</v>
      </c>
      <c r="G7127" s="6" t="s">
        <v>10085</v>
      </c>
      <c r="H7127" s="16">
        <v>3724000</v>
      </c>
      <c r="I7127" s="12" t="s">
        <v>966</v>
      </c>
      <c r="J7127" s="12" t="s">
        <v>2433</v>
      </c>
      <c r="K7127" s="15">
        <v>0</v>
      </c>
      <c r="L7127" s="13" t="s">
        <v>15</v>
      </c>
      <c r="M7127" s="7">
        <v>1</v>
      </c>
      <c r="N7127" s="17"/>
    </row>
    <row r="7128" spans="1:14" ht="63">
      <c r="A7128" s="6">
        <v>7126</v>
      </c>
      <c r="B7128" s="8" t="s">
        <v>10079</v>
      </c>
      <c r="C7128" s="9" t="s">
        <v>10229</v>
      </c>
      <c r="D7128" s="10" t="s">
        <v>10230</v>
      </c>
      <c r="E7128" s="11" t="s">
        <v>10231</v>
      </c>
      <c r="F7128" s="6">
        <v>411283</v>
      </c>
      <c r="G7128" s="6" t="s">
        <v>10085</v>
      </c>
      <c r="H7128" s="16">
        <v>5331000</v>
      </c>
      <c r="I7128" s="12" t="s">
        <v>937</v>
      </c>
      <c r="J7128" s="12" t="s">
        <v>10203</v>
      </c>
      <c r="K7128" s="15">
        <v>0</v>
      </c>
      <c r="L7128" s="13" t="s">
        <v>15</v>
      </c>
      <c r="M7128" s="7">
        <v>1</v>
      </c>
      <c r="N7128" s="17"/>
    </row>
    <row r="7129" spans="1:14" ht="47.25">
      <c r="A7129" s="6">
        <v>7127</v>
      </c>
      <c r="B7129" s="8" t="s">
        <v>10079</v>
      </c>
      <c r="C7129" s="9" t="s">
        <v>10232</v>
      </c>
      <c r="D7129" s="10" t="s">
        <v>10233</v>
      </c>
      <c r="E7129" s="11" t="s">
        <v>10234</v>
      </c>
      <c r="F7129" s="6">
        <v>411284</v>
      </c>
      <c r="G7129" s="6" t="s">
        <v>10085</v>
      </c>
      <c r="H7129" s="16">
        <v>3854000</v>
      </c>
      <c r="I7129" s="12" t="s">
        <v>966</v>
      </c>
      <c r="J7129" s="12" t="s">
        <v>2433</v>
      </c>
      <c r="K7129" s="15">
        <v>1948000</v>
      </c>
      <c r="L7129" s="13" t="s">
        <v>15</v>
      </c>
      <c r="M7129" s="7">
        <v>1</v>
      </c>
      <c r="N7129" s="17"/>
    </row>
    <row r="7130" spans="1:14" ht="63">
      <c r="A7130" s="6">
        <v>7128</v>
      </c>
      <c r="B7130" s="8" t="s">
        <v>10079</v>
      </c>
      <c r="C7130" s="9" t="s">
        <v>10235</v>
      </c>
      <c r="D7130" s="10" t="s">
        <v>10236</v>
      </c>
      <c r="E7130" s="11" t="s">
        <v>10237</v>
      </c>
      <c r="F7130" s="6">
        <v>413614</v>
      </c>
      <c r="G7130" s="6" t="s">
        <v>10085</v>
      </c>
      <c r="H7130" s="16">
        <v>5596000</v>
      </c>
      <c r="I7130" s="12" t="s">
        <v>10202</v>
      </c>
      <c r="J7130" s="12" t="s">
        <v>10203</v>
      </c>
      <c r="K7130" s="15">
        <v>2418000</v>
      </c>
      <c r="L7130" s="13" t="s">
        <v>15</v>
      </c>
      <c r="M7130" s="7">
        <v>1</v>
      </c>
      <c r="N7130" s="17"/>
    </row>
    <row r="7131" spans="1:14" ht="63">
      <c r="A7131" s="6">
        <v>7129</v>
      </c>
      <c r="B7131" s="8" t="s">
        <v>10079</v>
      </c>
      <c r="C7131" s="9" t="s">
        <v>10238</v>
      </c>
      <c r="D7131" s="10" t="s">
        <v>10239</v>
      </c>
      <c r="E7131" s="11" t="s">
        <v>10240</v>
      </c>
      <c r="F7131" s="6">
        <v>435381</v>
      </c>
      <c r="G7131" s="6" t="s">
        <v>10085</v>
      </c>
      <c r="H7131" s="16">
        <v>8142000</v>
      </c>
      <c r="I7131" s="12" t="s">
        <v>1333</v>
      </c>
      <c r="J7131" s="12" t="s">
        <v>10241</v>
      </c>
      <c r="K7131" s="15">
        <v>0</v>
      </c>
      <c r="L7131" s="13" t="s">
        <v>15</v>
      </c>
      <c r="M7131" s="7">
        <v>1</v>
      </c>
      <c r="N7131" s="17"/>
    </row>
    <row r="7132" spans="1:14" ht="78.75">
      <c r="A7132" s="6">
        <v>7130</v>
      </c>
      <c r="B7132" s="8" t="s">
        <v>10079</v>
      </c>
      <c r="C7132" s="9" t="s">
        <v>10238</v>
      </c>
      <c r="D7132" s="10" t="s">
        <v>10239</v>
      </c>
      <c r="E7132" s="11" t="s">
        <v>10242</v>
      </c>
      <c r="F7132" s="6">
        <v>394211</v>
      </c>
      <c r="G7132" s="6" t="s">
        <v>679</v>
      </c>
      <c r="H7132" s="16">
        <v>14132097</v>
      </c>
      <c r="I7132" s="12" t="s">
        <v>942</v>
      </c>
      <c r="J7132" s="12" t="s">
        <v>1167</v>
      </c>
      <c r="K7132" s="15">
        <v>0</v>
      </c>
      <c r="L7132" s="13" t="s">
        <v>15</v>
      </c>
      <c r="M7132" s="7">
        <v>1</v>
      </c>
      <c r="N7132" s="17"/>
    </row>
    <row r="7133" spans="1:14" ht="63">
      <c r="A7133" s="6">
        <v>7131</v>
      </c>
      <c r="B7133" s="8" t="s">
        <v>10079</v>
      </c>
      <c r="C7133" s="9" t="s">
        <v>10243</v>
      </c>
      <c r="D7133" s="10" t="s">
        <v>10244</v>
      </c>
      <c r="E7133" s="11" t="s">
        <v>10245</v>
      </c>
      <c r="F7133" s="6">
        <v>435385</v>
      </c>
      <c r="G7133" s="6" t="s">
        <v>10085</v>
      </c>
      <c r="H7133" s="16">
        <v>7478000</v>
      </c>
      <c r="I7133" s="12" t="s">
        <v>860</v>
      </c>
      <c r="J7133" s="12" t="s">
        <v>1055</v>
      </c>
      <c r="K7133" s="15">
        <v>0</v>
      </c>
      <c r="L7133" s="13" t="s">
        <v>15</v>
      </c>
      <c r="M7133" s="7">
        <v>1</v>
      </c>
      <c r="N7133" s="17"/>
    </row>
    <row r="7134" spans="1:14" ht="78.75">
      <c r="A7134" s="6">
        <v>7132</v>
      </c>
      <c r="B7134" s="8" t="s">
        <v>10079</v>
      </c>
      <c r="C7134" s="9" t="s">
        <v>10246</v>
      </c>
      <c r="D7134" s="10" t="s">
        <v>10247</v>
      </c>
      <c r="E7134" s="11" t="s">
        <v>10248</v>
      </c>
      <c r="F7134" s="6">
        <v>435386</v>
      </c>
      <c r="G7134" s="6" t="s">
        <v>10085</v>
      </c>
      <c r="H7134" s="16">
        <v>7503000</v>
      </c>
      <c r="I7134" s="12" t="s">
        <v>1333</v>
      </c>
      <c r="J7134" s="12" t="s">
        <v>1084</v>
      </c>
      <c r="K7134" s="15">
        <v>0</v>
      </c>
      <c r="L7134" s="13" t="s">
        <v>15</v>
      </c>
      <c r="M7134" s="7">
        <v>1</v>
      </c>
      <c r="N7134" s="17"/>
    </row>
    <row r="7135" spans="1:14" ht="47.25">
      <c r="A7135" s="6">
        <v>7133</v>
      </c>
      <c r="B7135" s="8" t="s">
        <v>10079</v>
      </c>
      <c r="C7135" s="9" t="s">
        <v>10249</v>
      </c>
      <c r="D7135" s="10" t="s">
        <v>10250</v>
      </c>
      <c r="E7135" s="11" t="s">
        <v>10251</v>
      </c>
      <c r="F7135" s="6">
        <v>463628</v>
      </c>
      <c r="G7135" s="6" t="s">
        <v>10085</v>
      </c>
      <c r="H7135" s="16">
        <v>7904000</v>
      </c>
      <c r="I7135" s="12" t="s">
        <v>1335</v>
      </c>
      <c r="J7135" s="12" t="s">
        <v>10135</v>
      </c>
      <c r="K7135" s="15">
        <v>0</v>
      </c>
      <c r="L7135" s="13" t="s">
        <v>15</v>
      </c>
      <c r="M7135" s="7">
        <v>1</v>
      </c>
      <c r="N7135" s="17"/>
    </row>
    <row r="7136" spans="1:14" ht="47.25">
      <c r="A7136" s="6">
        <v>7134</v>
      </c>
      <c r="B7136" s="8" t="s">
        <v>10079</v>
      </c>
      <c r="C7136" s="9" t="s">
        <v>10252</v>
      </c>
      <c r="D7136" s="10" t="s">
        <v>10253</v>
      </c>
      <c r="E7136" s="11" t="s">
        <v>10254</v>
      </c>
      <c r="F7136" s="6">
        <v>463629</v>
      </c>
      <c r="G7136" s="6" t="s">
        <v>10085</v>
      </c>
      <c r="H7136" s="16">
        <v>5712000</v>
      </c>
      <c r="I7136" s="12" t="s">
        <v>1335</v>
      </c>
      <c r="J7136" s="12" t="s">
        <v>10135</v>
      </c>
      <c r="K7136" s="15">
        <v>0</v>
      </c>
      <c r="L7136" s="13" t="s">
        <v>15</v>
      </c>
      <c r="M7136" s="7">
        <v>1</v>
      </c>
      <c r="N7136" s="17"/>
    </row>
    <row r="7137" spans="1:14" ht="63">
      <c r="A7137" s="6">
        <v>7135</v>
      </c>
      <c r="B7137" s="8" t="s">
        <v>10079</v>
      </c>
      <c r="C7137" s="9" t="s">
        <v>10255</v>
      </c>
      <c r="D7137" s="10" t="s">
        <v>10256</v>
      </c>
      <c r="E7137" s="11" t="s">
        <v>10257</v>
      </c>
      <c r="F7137" s="6">
        <v>463630</v>
      </c>
      <c r="G7137" s="6" t="s">
        <v>10085</v>
      </c>
      <c r="H7137" s="16">
        <v>5604000</v>
      </c>
      <c r="I7137" s="12" t="s">
        <v>9455</v>
      </c>
      <c r="J7137" s="12" t="s">
        <v>1037</v>
      </c>
      <c r="K7137" s="15">
        <v>3899000</v>
      </c>
      <c r="L7137" s="13" t="s">
        <v>15</v>
      </c>
      <c r="M7137" s="7">
        <v>1</v>
      </c>
      <c r="N7137" s="17"/>
    </row>
    <row r="7138" spans="1:14" ht="47.25">
      <c r="A7138" s="6">
        <v>7136</v>
      </c>
      <c r="B7138" s="8" t="s">
        <v>10079</v>
      </c>
      <c r="C7138" s="9" t="s">
        <v>10258</v>
      </c>
      <c r="D7138" s="10" t="s">
        <v>10259</v>
      </c>
      <c r="E7138" s="11" t="s">
        <v>10260</v>
      </c>
      <c r="F7138" s="6">
        <v>463631</v>
      </c>
      <c r="G7138" s="6" t="s">
        <v>10085</v>
      </c>
      <c r="H7138" s="16">
        <v>5020000</v>
      </c>
      <c r="I7138" s="12" t="s">
        <v>1335</v>
      </c>
      <c r="J7138" s="12" t="s">
        <v>10135</v>
      </c>
      <c r="K7138" s="15">
        <v>0</v>
      </c>
      <c r="L7138" s="13" t="s">
        <v>15</v>
      </c>
      <c r="M7138" s="7">
        <v>1</v>
      </c>
      <c r="N7138" s="17"/>
    </row>
    <row r="7139" spans="1:14" ht="47.25">
      <c r="A7139" s="6">
        <v>7137</v>
      </c>
      <c r="B7139" s="8" t="s">
        <v>10079</v>
      </c>
      <c r="C7139" s="9" t="s">
        <v>10261</v>
      </c>
      <c r="D7139" s="10" t="s">
        <v>10262</v>
      </c>
      <c r="E7139" s="11" t="s">
        <v>10263</v>
      </c>
      <c r="F7139" s="6">
        <v>463632</v>
      </c>
      <c r="G7139" s="6" t="s">
        <v>10085</v>
      </c>
      <c r="H7139" s="16">
        <v>6503000</v>
      </c>
      <c r="I7139" s="12" t="s">
        <v>10264</v>
      </c>
      <c r="J7139" s="12" t="s">
        <v>10265</v>
      </c>
      <c r="K7139" s="15">
        <v>0</v>
      </c>
      <c r="L7139" s="13" t="s">
        <v>15</v>
      </c>
      <c r="M7139" s="7">
        <v>1</v>
      </c>
      <c r="N7139" s="17"/>
    </row>
    <row r="7140" spans="1:14" ht="94.5">
      <c r="A7140" s="6">
        <v>7138</v>
      </c>
      <c r="B7140" s="8" t="s">
        <v>10079</v>
      </c>
      <c r="C7140" s="9" t="s">
        <v>10266</v>
      </c>
      <c r="D7140" s="10" t="s">
        <v>10267</v>
      </c>
      <c r="E7140" s="11" t="s">
        <v>10268</v>
      </c>
      <c r="F7140" s="6">
        <v>294673</v>
      </c>
      <c r="G7140" s="6" t="s">
        <v>10085</v>
      </c>
      <c r="H7140" s="16">
        <v>3838000</v>
      </c>
      <c r="I7140" s="12" t="s">
        <v>1028</v>
      </c>
      <c r="J7140" s="12" t="s">
        <v>10141</v>
      </c>
      <c r="K7140" s="15">
        <v>1934000</v>
      </c>
      <c r="L7140" s="13" t="s">
        <v>15</v>
      </c>
      <c r="M7140" s="7">
        <v>1</v>
      </c>
      <c r="N7140" s="17"/>
    </row>
    <row r="7141" spans="1:14" ht="78.75">
      <c r="A7141" s="6">
        <v>7139</v>
      </c>
      <c r="B7141" s="8" t="s">
        <v>10079</v>
      </c>
      <c r="C7141" s="9" t="s">
        <v>10266</v>
      </c>
      <c r="D7141" s="10" t="s">
        <v>10267</v>
      </c>
      <c r="E7141" s="11" t="s">
        <v>10269</v>
      </c>
      <c r="F7141" s="6">
        <v>294685</v>
      </c>
      <c r="G7141" s="6" t="s">
        <v>10085</v>
      </c>
      <c r="H7141" s="16">
        <v>2891000</v>
      </c>
      <c r="I7141" s="12" t="s">
        <v>1028</v>
      </c>
      <c r="J7141" s="12" t="s">
        <v>10270</v>
      </c>
      <c r="K7141" s="15">
        <v>2020000</v>
      </c>
      <c r="L7141" s="13" t="s">
        <v>15</v>
      </c>
      <c r="M7141" s="7">
        <v>1</v>
      </c>
      <c r="N7141" s="17"/>
    </row>
    <row r="7142" spans="1:14" ht="78.75">
      <c r="A7142" s="6">
        <v>7140</v>
      </c>
      <c r="B7142" s="8" t="s">
        <v>10079</v>
      </c>
      <c r="C7142" s="9" t="s">
        <v>10271</v>
      </c>
      <c r="D7142" s="10" t="s">
        <v>10272</v>
      </c>
      <c r="E7142" s="11" t="s">
        <v>10273</v>
      </c>
      <c r="F7142" s="6">
        <v>294676</v>
      </c>
      <c r="G7142" s="6" t="s">
        <v>10085</v>
      </c>
      <c r="H7142" s="16">
        <v>5302000</v>
      </c>
      <c r="I7142" s="12" t="s">
        <v>1028</v>
      </c>
      <c r="J7142" s="12" t="s">
        <v>10141</v>
      </c>
      <c r="K7142" s="15">
        <v>4399000</v>
      </c>
      <c r="L7142" s="13" t="s">
        <v>15</v>
      </c>
      <c r="M7142" s="7">
        <v>1</v>
      </c>
      <c r="N7142" s="17"/>
    </row>
    <row r="7143" spans="1:14" ht="94.5">
      <c r="A7143" s="6">
        <v>7141</v>
      </c>
      <c r="B7143" s="8" t="s">
        <v>10079</v>
      </c>
      <c r="C7143" s="9" t="s">
        <v>10271</v>
      </c>
      <c r="D7143" s="10" t="s">
        <v>10272</v>
      </c>
      <c r="E7143" s="11" t="s">
        <v>10274</v>
      </c>
      <c r="F7143" s="6">
        <v>294686</v>
      </c>
      <c r="G7143" s="6" t="s">
        <v>10085</v>
      </c>
      <c r="H7143" s="16">
        <v>6876000</v>
      </c>
      <c r="I7143" s="12" t="s">
        <v>1028</v>
      </c>
      <c r="J7143" s="12" t="s">
        <v>10141</v>
      </c>
      <c r="K7143" s="15">
        <v>0</v>
      </c>
      <c r="L7143" s="13" t="s">
        <v>15</v>
      </c>
      <c r="M7143" s="7">
        <v>1</v>
      </c>
      <c r="N7143" s="17"/>
    </row>
    <row r="7144" spans="1:14" ht="78.75">
      <c r="A7144" s="6">
        <v>7142</v>
      </c>
      <c r="B7144" s="8" t="s">
        <v>10079</v>
      </c>
      <c r="C7144" s="9" t="s">
        <v>10275</v>
      </c>
      <c r="D7144" s="10" t="s">
        <v>10276</v>
      </c>
      <c r="E7144" s="11" t="s">
        <v>10277</v>
      </c>
      <c r="F7144" s="6">
        <v>294678</v>
      </c>
      <c r="G7144" s="6" t="s">
        <v>10085</v>
      </c>
      <c r="H7144" s="16">
        <v>8059000</v>
      </c>
      <c r="I7144" s="12" t="s">
        <v>10278</v>
      </c>
      <c r="J7144" s="12" t="s">
        <v>10279</v>
      </c>
      <c r="K7144" s="15">
        <v>3350000</v>
      </c>
      <c r="L7144" s="13" t="s">
        <v>15</v>
      </c>
      <c r="M7144" s="7">
        <v>1</v>
      </c>
      <c r="N7144" s="17"/>
    </row>
    <row r="7145" spans="1:14" ht="110.25">
      <c r="A7145" s="6">
        <v>7143</v>
      </c>
      <c r="B7145" s="8" t="s">
        <v>10079</v>
      </c>
      <c r="C7145" s="9" t="s">
        <v>10280</v>
      </c>
      <c r="D7145" s="10" t="s">
        <v>10281</v>
      </c>
      <c r="E7145" s="11" t="s">
        <v>10282</v>
      </c>
      <c r="F7145" s="6">
        <v>294688</v>
      </c>
      <c r="G7145" s="6" t="s">
        <v>10085</v>
      </c>
      <c r="H7145" s="16">
        <v>7095000</v>
      </c>
      <c r="I7145" s="12" t="s">
        <v>10168</v>
      </c>
      <c r="J7145" s="12" t="s">
        <v>2590</v>
      </c>
      <c r="K7145" s="15">
        <v>1105000</v>
      </c>
      <c r="L7145" s="13" t="s">
        <v>15</v>
      </c>
      <c r="M7145" s="7">
        <v>1</v>
      </c>
      <c r="N7145" s="17"/>
    </row>
    <row r="7146" spans="1:14" ht="110.25">
      <c r="A7146" s="6">
        <v>7144</v>
      </c>
      <c r="B7146" s="8" t="s">
        <v>10079</v>
      </c>
      <c r="C7146" s="9" t="s">
        <v>10283</v>
      </c>
      <c r="D7146" s="10" t="s">
        <v>10284</v>
      </c>
      <c r="E7146" s="11" t="s">
        <v>10285</v>
      </c>
      <c r="F7146" s="6">
        <v>294690</v>
      </c>
      <c r="G7146" s="6" t="s">
        <v>10085</v>
      </c>
      <c r="H7146" s="16">
        <v>6326000</v>
      </c>
      <c r="I7146" s="12" t="s">
        <v>10165</v>
      </c>
      <c r="J7146" s="12" t="s">
        <v>10286</v>
      </c>
      <c r="K7146" s="15">
        <v>4677000</v>
      </c>
      <c r="L7146" s="13" t="s">
        <v>15</v>
      </c>
      <c r="M7146" s="7">
        <v>1</v>
      </c>
      <c r="N7146" s="17"/>
    </row>
    <row r="7147" spans="1:14" ht="47.25">
      <c r="A7147" s="6">
        <v>7145</v>
      </c>
      <c r="B7147" s="8" t="s">
        <v>10079</v>
      </c>
      <c r="C7147" s="9" t="s">
        <v>10283</v>
      </c>
      <c r="D7147" s="10" t="s">
        <v>10284</v>
      </c>
      <c r="E7147" s="11" t="s">
        <v>10287</v>
      </c>
      <c r="F7147" s="6">
        <v>367234</v>
      </c>
      <c r="G7147" s="6" t="s">
        <v>873</v>
      </c>
      <c r="H7147" s="16">
        <v>5550850</v>
      </c>
      <c r="I7147" s="12" t="s">
        <v>1216</v>
      </c>
      <c r="J7147" s="12" t="s">
        <v>10288</v>
      </c>
      <c r="K7147" s="15">
        <v>0</v>
      </c>
      <c r="L7147" s="13" t="s">
        <v>15</v>
      </c>
      <c r="M7147" s="7">
        <v>1</v>
      </c>
      <c r="N7147" s="17"/>
    </row>
    <row r="7148" spans="1:14" ht="47.25">
      <c r="A7148" s="6">
        <v>7146</v>
      </c>
      <c r="B7148" s="8" t="s">
        <v>10079</v>
      </c>
      <c r="C7148" s="9" t="s">
        <v>10283</v>
      </c>
      <c r="D7148" s="10" t="s">
        <v>10284</v>
      </c>
      <c r="E7148" s="11" t="s">
        <v>10289</v>
      </c>
      <c r="F7148" s="6">
        <v>498828</v>
      </c>
      <c r="G7148" s="6" t="s">
        <v>16</v>
      </c>
      <c r="H7148" s="16">
        <v>3911925</v>
      </c>
      <c r="I7148" s="12" t="s">
        <v>10173</v>
      </c>
      <c r="J7148" s="12" t="s">
        <v>10174</v>
      </c>
      <c r="K7148" s="15">
        <v>0</v>
      </c>
      <c r="L7148" s="13" t="s">
        <v>15</v>
      </c>
      <c r="M7148" s="7">
        <v>1</v>
      </c>
      <c r="N7148" s="17"/>
    </row>
    <row r="7149" spans="1:14" ht="78.75">
      <c r="A7149" s="6">
        <v>7147</v>
      </c>
      <c r="B7149" s="8" t="s">
        <v>10079</v>
      </c>
      <c r="C7149" s="9" t="s">
        <v>10290</v>
      </c>
      <c r="D7149" s="10" t="s">
        <v>10291</v>
      </c>
      <c r="E7149" s="11" t="s">
        <v>10292</v>
      </c>
      <c r="F7149" s="6">
        <v>294691</v>
      </c>
      <c r="G7149" s="6" t="s">
        <v>10085</v>
      </c>
      <c r="H7149" s="16">
        <v>5083000</v>
      </c>
      <c r="I7149" s="12" t="s">
        <v>10149</v>
      </c>
      <c r="J7149" s="12" t="s">
        <v>2590</v>
      </c>
      <c r="K7149" s="15">
        <v>3360000</v>
      </c>
      <c r="L7149" s="13" t="s">
        <v>15</v>
      </c>
      <c r="M7149" s="7">
        <v>1</v>
      </c>
      <c r="N7149" s="17"/>
    </row>
    <row r="7150" spans="1:14" ht="110.25">
      <c r="A7150" s="6">
        <v>7148</v>
      </c>
      <c r="B7150" s="8" t="s">
        <v>10079</v>
      </c>
      <c r="C7150" s="9" t="s">
        <v>10293</v>
      </c>
      <c r="D7150" s="10" t="s">
        <v>10294</v>
      </c>
      <c r="E7150" s="11" t="s">
        <v>10295</v>
      </c>
      <c r="F7150" s="6">
        <v>294692</v>
      </c>
      <c r="G7150" s="6" t="s">
        <v>10085</v>
      </c>
      <c r="H7150" s="16">
        <v>4246000</v>
      </c>
      <c r="I7150" s="12" t="s">
        <v>1028</v>
      </c>
      <c r="J7150" s="12" t="s">
        <v>10141</v>
      </c>
      <c r="K7150" s="15">
        <v>2000000</v>
      </c>
      <c r="L7150" s="13" t="s">
        <v>15</v>
      </c>
      <c r="M7150" s="7">
        <v>1</v>
      </c>
      <c r="N7150" s="17"/>
    </row>
    <row r="7151" spans="1:14" ht="31.5">
      <c r="A7151" s="6">
        <v>7149</v>
      </c>
      <c r="B7151" s="8" t="s">
        <v>10079</v>
      </c>
      <c r="C7151" s="9" t="s">
        <v>10293</v>
      </c>
      <c r="D7151" s="10" t="s">
        <v>10294</v>
      </c>
      <c r="E7151" s="11" t="s">
        <v>10296</v>
      </c>
      <c r="F7151" s="6">
        <v>487029</v>
      </c>
      <c r="G7151" s="6" t="s">
        <v>16</v>
      </c>
      <c r="H7151" s="16">
        <v>1753953</v>
      </c>
      <c r="I7151" s="12" t="s">
        <v>938</v>
      </c>
      <c r="J7151" s="12" t="s">
        <v>1497</v>
      </c>
      <c r="K7151" s="15">
        <v>0</v>
      </c>
      <c r="L7151" s="13" t="s">
        <v>15</v>
      </c>
      <c r="M7151" s="7">
        <v>1</v>
      </c>
      <c r="N7151" s="17"/>
    </row>
    <row r="7152" spans="1:14" ht="78.75">
      <c r="A7152" s="6">
        <v>7150</v>
      </c>
      <c r="B7152" s="8" t="s">
        <v>10079</v>
      </c>
      <c r="C7152" s="9" t="s">
        <v>10293</v>
      </c>
      <c r="D7152" s="10" t="s">
        <v>10294</v>
      </c>
      <c r="E7152" s="11" t="s">
        <v>10297</v>
      </c>
      <c r="F7152" s="6">
        <v>294677</v>
      </c>
      <c r="G7152" s="6" t="s">
        <v>10085</v>
      </c>
      <c r="H7152" s="16">
        <v>7555000</v>
      </c>
      <c r="I7152" s="12" t="s">
        <v>1028</v>
      </c>
      <c r="J7152" s="12" t="s">
        <v>10141</v>
      </c>
      <c r="K7152" s="15">
        <v>4558000</v>
      </c>
      <c r="L7152" s="13" t="s">
        <v>15</v>
      </c>
      <c r="M7152" s="7">
        <v>1</v>
      </c>
      <c r="N7152" s="17"/>
    </row>
    <row r="7153" spans="1:14" ht="110.25">
      <c r="A7153" s="6">
        <v>7151</v>
      </c>
      <c r="B7153" s="8" t="s">
        <v>10079</v>
      </c>
      <c r="C7153" s="9" t="s">
        <v>10293</v>
      </c>
      <c r="D7153" s="10" t="s">
        <v>10294</v>
      </c>
      <c r="E7153" s="11" t="s">
        <v>10298</v>
      </c>
      <c r="F7153" s="6">
        <v>294680</v>
      </c>
      <c r="G7153" s="6" t="s">
        <v>10085</v>
      </c>
      <c r="H7153" s="16">
        <v>4841000</v>
      </c>
      <c r="I7153" s="12" t="s">
        <v>1028</v>
      </c>
      <c r="J7153" s="12" t="s">
        <v>10141</v>
      </c>
      <c r="K7153" s="15">
        <v>3780000</v>
      </c>
      <c r="L7153" s="13" t="s">
        <v>15</v>
      </c>
      <c r="M7153" s="7">
        <v>1</v>
      </c>
      <c r="N7153" s="17"/>
    </row>
    <row r="7154" spans="1:14" ht="94.5">
      <c r="A7154" s="6">
        <v>7152</v>
      </c>
      <c r="B7154" s="8" t="s">
        <v>10079</v>
      </c>
      <c r="C7154" s="9" t="s">
        <v>10299</v>
      </c>
      <c r="D7154" s="10" t="s">
        <v>10300</v>
      </c>
      <c r="E7154" s="11" t="s">
        <v>10301</v>
      </c>
      <c r="F7154" s="6">
        <v>303002</v>
      </c>
      <c r="G7154" s="6" t="s">
        <v>10085</v>
      </c>
      <c r="H7154" s="16">
        <v>5586000</v>
      </c>
      <c r="I7154" s="12" t="s">
        <v>1028</v>
      </c>
      <c r="J7154" s="12" t="s">
        <v>10141</v>
      </c>
      <c r="K7154" s="15">
        <v>25.78</v>
      </c>
      <c r="L7154" s="13" t="s">
        <v>15</v>
      </c>
      <c r="M7154" s="7">
        <v>1</v>
      </c>
      <c r="N7154" s="17"/>
    </row>
    <row r="7155" spans="1:14" ht="189">
      <c r="A7155" s="6">
        <v>7153</v>
      </c>
      <c r="B7155" s="8" t="s">
        <v>10079</v>
      </c>
      <c r="C7155" s="9" t="s">
        <v>10302</v>
      </c>
      <c r="D7155" s="10" t="s">
        <v>10303</v>
      </c>
      <c r="E7155" s="11" t="s">
        <v>10304</v>
      </c>
      <c r="F7155" s="6">
        <v>337716</v>
      </c>
      <c r="G7155" s="6" t="s">
        <v>10085</v>
      </c>
      <c r="H7155" s="16">
        <v>15055000</v>
      </c>
      <c r="I7155" s="12" t="s">
        <v>10186</v>
      </c>
      <c r="J7155" s="12" t="s">
        <v>2634</v>
      </c>
      <c r="K7155" s="15">
        <f>7156000/100*51</f>
        <v>3649560</v>
      </c>
      <c r="L7155" s="13" t="s">
        <v>14</v>
      </c>
      <c r="M7155" s="7">
        <v>1</v>
      </c>
      <c r="N7155" s="17"/>
    </row>
    <row r="7156" spans="1:14" ht="189">
      <c r="A7156" s="6">
        <v>7154</v>
      </c>
      <c r="B7156" s="8" t="s">
        <v>10079</v>
      </c>
      <c r="C7156" s="9" t="s">
        <v>10305</v>
      </c>
      <c r="D7156" s="10" t="s">
        <v>10306</v>
      </c>
      <c r="E7156" s="11" t="s">
        <v>10304</v>
      </c>
      <c r="F7156" s="6">
        <v>337716</v>
      </c>
      <c r="G7156" s="6" t="s">
        <v>10085</v>
      </c>
      <c r="H7156" s="16">
        <v>15055000</v>
      </c>
      <c r="I7156" s="12" t="s">
        <v>10186</v>
      </c>
      <c r="J7156" s="12" t="s">
        <v>2634</v>
      </c>
      <c r="K7156" s="15">
        <f>7156000/100*51</f>
        <v>3649560</v>
      </c>
      <c r="L7156" s="13" t="s">
        <v>14</v>
      </c>
      <c r="M7156" s="7">
        <v>0.51</v>
      </c>
      <c r="N7156" s="17"/>
    </row>
    <row r="7157" spans="1:14" ht="189">
      <c r="A7157" s="6">
        <v>7155</v>
      </c>
      <c r="B7157" s="8" t="s">
        <v>10079</v>
      </c>
      <c r="C7157" s="9" t="s">
        <v>10307</v>
      </c>
      <c r="D7157" s="10" t="s">
        <v>10308</v>
      </c>
      <c r="E7157" s="11" t="s">
        <v>10304</v>
      </c>
      <c r="F7157" s="6">
        <v>337716</v>
      </c>
      <c r="G7157" s="6" t="s">
        <v>10085</v>
      </c>
      <c r="H7157" s="16">
        <v>15055000</v>
      </c>
      <c r="I7157" s="12" t="s">
        <v>10186</v>
      </c>
      <c r="J7157" s="12" t="s">
        <v>2634</v>
      </c>
      <c r="K7157" s="15">
        <f>7156000/100*51</f>
        <v>3649560</v>
      </c>
      <c r="L7157" s="13" t="s">
        <v>14</v>
      </c>
      <c r="M7157" s="7">
        <v>0.49</v>
      </c>
      <c r="N7157" s="17"/>
    </row>
    <row r="7158" spans="1:14" ht="94.5">
      <c r="A7158" s="6">
        <v>7156</v>
      </c>
      <c r="B7158" s="8" t="s">
        <v>10079</v>
      </c>
      <c r="C7158" s="9" t="s">
        <v>10309</v>
      </c>
      <c r="D7158" s="10" t="s">
        <v>3279</v>
      </c>
      <c r="E7158" s="11" t="s">
        <v>10310</v>
      </c>
      <c r="F7158" s="6">
        <v>337721</v>
      </c>
      <c r="G7158" s="6" t="s">
        <v>10085</v>
      </c>
      <c r="H7158" s="16">
        <v>21350000</v>
      </c>
      <c r="I7158" s="12" t="s">
        <v>10186</v>
      </c>
      <c r="J7158" s="12" t="s">
        <v>2634</v>
      </c>
      <c r="K7158" s="15">
        <v>0</v>
      </c>
      <c r="L7158" s="13" t="s">
        <v>15</v>
      </c>
      <c r="M7158" s="7">
        <v>1</v>
      </c>
      <c r="N7158" s="17"/>
    </row>
    <row r="7159" spans="1:14" ht="236.25">
      <c r="A7159" s="6">
        <v>7157</v>
      </c>
      <c r="B7159" s="8" t="s">
        <v>10079</v>
      </c>
      <c r="C7159" s="9" t="s">
        <v>10309</v>
      </c>
      <c r="D7159" s="10" t="s">
        <v>3279</v>
      </c>
      <c r="E7159" s="11" t="s">
        <v>10311</v>
      </c>
      <c r="F7159" s="6">
        <v>337722</v>
      </c>
      <c r="G7159" s="6" t="s">
        <v>10085</v>
      </c>
      <c r="H7159" s="16">
        <v>18767000</v>
      </c>
      <c r="I7159" s="12" t="s">
        <v>10186</v>
      </c>
      <c r="J7159" s="12" t="s">
        <v>2634</v>
      </c>
      <c r="K7159" s="15">
        <v>0</v>
      </c>
      <c r="L7159" s="13" t="s">
        <v>15</v>
      </c>
      <c r="M7159" s="7">
        <v>1</v>
      </c>
      <c r="N7159" s="17"/>
    </row>
    <row r="7160" spans="1:14" ht="47.25">
      <c r="A7160" s="6">
        <v>7158</v>
      </c>
      <c r="B7160" s="8" t="s">
        <v>10079</v>
      </c>
      <c r="C7160" s="9" t="s">
        <v>10312</v>
      </c>
      <c r="D7160" s="10" t="s">
        <v>3279</v>
      </c>
      <c r="E7160" s="11" t="s">
        <v>10313</v>
      </c>
      <c r="F7160" s="6">
        <v>487037</v>
      </c>
      <c r="G7160" s="6" t="s">
        <v>16</v>
      </c>
      <c r="H7160" s="16">
        <v>4754484</v>
      </c>
      <c r="I7160" s="12" t="s">
        <v>10314</v>
      </c>
      <c r="J7160" s="12" t="s">
        <v>1126</v>
      </c>
      <c r="K7160" s="15">
        <v>0</v>
      </c>
      <c r="L7160" s="13" t="s">
        <v>15</v>
      </c>
      <c r="M7160" s="7">
        <v>1</v>
      </c>
      <c r="N7160" s="17"/>
    </row>
    <row r="7161" spans="1:14" ht="47.25">
      <c r="A7161" s="6">
        <v>7159</v>
      </c>
      <c r="B7161" s="8" t="s">
        <v>10079</v>
      </c>
      <c r="C7161" s="9" t="s">
        <v>10312</v>
      </c>
      <c r="D7161" s="10" t="s">
        <v>3279</v>
      </c>
      <c r="E7161" s="11" t="s">
        <v>10315</v>
      </c>
      <c r="F7161" s="6">
        <v>487033</v>
      </c>
      <c r="G7161" s="6" t="s">
        <v>16</v>
      </c>
      <c r="H7161" s="16">
        <v>6363326</v>
      </c>
      <c r="I7161" s="12" t="s">
        <v>10314</v>
      </c>
      <c r="J7161" s="12" t="s">
        <v>1126</v>
      </c>
      <c r="K7161" s="15">
        <v>0</v>
      </c>
      <c r="L7161" s="13" t="s">
        <v>15</v>
      </c>
      <c r="M7161" s="7">
        <v>1</v>
      </c>
      <c r="N7161" s="17"/>
    </row>
    <row r="7162" spans="1:14" ht="110.25">
      <c r="A7162" s="6">
        <v>7160</v>
      </c>
      <c r="B7162" s="8" t="s">
        <v>10079</v>
      </c>
      <c r="C7162" s="9" t="s">
        <v>10316</v>
      </c>
      <c r="D7162" s="10" t="s">
        <v>10317</v>
      </c>
      <c r="E7162" s="11" t="s">
        <v>10318</v>
      </c>
      <c r="F7162" s="6">
        <v>337724</v>
      </c>
      <c r="G7162" s="6" t="s">
        <v>10085</v>
      </c>
      <c r="H7162" s="16">
        <v>10400000</v>
      </c>
      <c r="I7162" s="12" t="s">
        <v>10319</v>
      </c>
      <c r="J7162" s="12" t="s">
        <v>875</v>
      </c>
      <c r="K7162" s="15">
        <v>0</v>
      </c>
      <c r="L7162" s="13" t="s">
        <v>15</v>
      </c>
      <c r="M7162" s="7">
        <v>1</v>
      </c>
      <c r="N7162" s="17"/>
    </row>
    <row r="7163" spans="1:14" ht="78.75">
      <c r="A7163" s="6">
        <v>7161</v>
      </c>
      <c r="B7163" s="8" t="s">
        <v>10079</v>
      </c>
      <c r="C7163" s="9" t="s">
        <v>10320</v>
      </c>
      <c r="D7163" s="10" t="s">
        <v>10321</v>
      </c>
      <c r="E7163" s="11" t="s">
        <v>10322</v>
      </c>
      <c r="F7163" s="6">
        <v>355168</v>
      </c>
      <c r="G7163" s="6" t="s">
        <v>10085</v>
      </c>
      <c r="H7163" s="16">
        <v>2363000</v>
      </c>
      <c r="I7163" s="12" t="s">
        <v>10101</v>
      </c>
      <c r="J7163" s="12" t="s">
        <v>10214</v>
      </c>
      <c r="K7163" s="15">
        <v>0</v>
      </c>
      <c r="L7163" s="13" t="s">
        <v>15</v>
      </c>
      <c r="M7163" s="7">
        <v>1</v>
      </c>
      <c r="N7163" s="17"/>
    </row>
    <row r="7164" spans="1:14" ht="78.75">
      <c r="A7164" s="6">
        <v>7162</v>
      </c>
      <c r="B7164" s="8" t="s">
        <v>10079</v>
      </c>
      <c r="C7164" s="9" t="s">
        <v>10323</v>
      </c>
      <c r="D7164" s="10" t="s">
        <v>10324</v>
      </c>
      <c r="E7164" s="11" t="s">
        <v>10325</v>
      </c>
      <c r="F7164" s="6">
        <v>355169</v>
      </c>
      <c r="G7164" s="6" t="s">
        <v>10085</v>
      </c>
      <c r="H7164" s="16">
        <v>6483000</v>
      </c>
      <c r="I7164" s="12" t="s">
        <v>10207</v>
      </c>
      <c r="J7164" s="12" t="s">
        <v>1157</v>
      </c>
      <c r="K7164" s="15">
        <v>1675000</v>
      </c>
      <c r="L7164" s="13" t="s">
        <v>15</v>
      </c>
      <c r="M7164" s="7">
        <v>1</v>
      </c>
      <c r="N7164" s="17"/>
    </row>
    <row r="7165" spans="1:14" ht="78.75">
      <c r="A7165" s="6">
        <v>7163</v>
      </c>
      <c r="B7165" s="8" t="s">
        <v>10079</v>
      </c>
      <c r="C7165" s="9" t="s">
        <v>10323</v>
      </c>
      <c r="D7165" s="10" t="s">
        <v>10324</v>
      </c>
      <c r="E7165" s="11" t="s">
        <v>10326</v>
      </c>
      <c r="F7165" s="6">
        <v>355170</v>
      </c>
      <c r="G7165" s="6" t="s">
        <v>10085</v>
      </c>
      <c r="H7165" s="16">
        <v>4786000</v>
      </c>
      <c r="I7165" s="12" t="s">
        <v>10207</v>
      </c>
      <c r="J7165" s="12" t="s">
        <v>1157</v>
      </c>
      <c r="K7165" s="15">
        <v>2570000</v>
      </c>
      <c r="L7165" s="13" t="s">
        <v>15</v>
      </c>
      <c r="M7165" s="7">
        <v>1</v>
      </c>
      <c r="N7165" s="17"/>
    </row>
    <row r="7166" spans="1:14" ht="47.25">
      <c r="A7166" s="6">
        <v>7164</v>
      </c>
      <c r="B7166" s="8" t="s">
        <v>10079</v>
      </c>
      <c r="C7166" s="9" t="s">
        <v>10327</v>
      </c>
      <c r="D7166" s="10" t="s">
        <v>10328</v>
      </c>
      <c r="E7166" s="11" t="s">
        <v>10329</v>
      </c>
      <c r="F7166" s="6">
        <v>355176</v>
      </c>
      <c r="G7166" s="6" t="s">
        <v>10085</v>
      </c>
      <c r="H7166" s="16">
        <v>3455000</v>
      </c>
      <c r="I7166" s="12" t="s">
        <v>1137</v>
      </c>
      <c r="J7166" s="12" t="s">
        <v>1333</v>
      </c>
      <c r="K7166" s="15">
        <v>0</v>
      </c>
      <c r="L7166" s="13" t="s">
        <v>15</v>
      </c>
      <c r="M7166" s="7">
        <v>1</v>
      </c>
      <c r="N7166" s="17"/>
    </row>
    <row r="7167" spans="1:14" ht="63">
      <c r="A7167" s="6">
        <v>7165</v>
      </c>
      <c r="B7167" s="8" t="s">
        <v>10079</v>
      </c>
      <c r="C7167" s="9" t="s">
        <v>10330</v>
      </c>
      <c r="D7167" s="10" t="s">
        <v>10331</v>
      </c>
      <c r="E7167" s="11" t="s">
        <v>10332</v>
      </c>
      <c r="F7167" s="6">
        <v>355178</v>
      </c>
      <c r="G7167" s="6" t="s">
        <v>10085</v>
      </c>
      <c r="H7167" s="16">
        <v>3414000</v>
      </c>
      <c r="I7167" s="12" t="s">
        <v>10101</v>
      </c>
      <c r="J7167" s="12" t="s">
        <v>10333</v>
      </c>
      <c r="K7167" s="15">
        <v>1335000</v>
      </c>
      <c r="L7167" s="13" t="s">
        <v>15</v>
      </c>
      <c r="M7167" s="7">
        <v>1</v>
      </c>
      <c r="N7167" s="17"/>
    </row>
    <row r="7168" spans="1:14" ht="47.25">
      <c r="A7168" s="6">
        <v>7166</v>
      </c>
      <c r="B7168" s="8" t="s">
        <v>10079</v>
      </c>
      <c r="C7168" s="9" t="s">
        <v>10330</v>
      </c>
      <c r="D7168" s="10" t="s">
        <v>10331</v>
      </c>
      <c r="E7168" s="11" t="s">
        <v>10334</v>
      </c>
      <c r="F7168" s="6">
        <v>435382</v>
      </c>
      <c r="G7168" s="6" t="s">
        <v>10085</v>
      </c>
      <c r="H7168" s="16">
        <v>3064000</v>
      </c>
      <c r="I7168" s="12" t="s">
        <v>860</v>
      </c>
      <c r="J7168" s="12" t="s">
        <v>1055</v>
      </c>
      <c r="K7168" s="15">
        <v>0</v>
      </c>
      <c r="L7168" s="13" t="s">
        <v>15</v>
      </c>
      <c r="M7168" s="7">
        <v>1</v>
      </c>
      <c r="N7168" s="17"/>
    </row>
    <row r="7169" spans="1:14" ht="31.5">
      <c r="A7169" s="6">
        <v>7167</v>
      </c>
      <c r="B7169" s="8" t="s">
        <v>10079</v>
      </c>
      <c r="C7169" s="9" t="s">
        <v>10330</v>
      </c>
      <c r="D7169" s="10" t="s">
        <v>10331</v>
      </c>
      <c r="E7169" s="11" t="s">
        <v>10335</v>
      </c>
      <c r="F7169" s="6">
        <v>487021</v>
      </c>
      <c r="G7169" s="6" t="s">
        <v>16</v>
      </c>
      <c r="H7169" s="16">
        <v>4389353</v>
      </c>
      <c r="I7169" s="12" t="s">
        <v>2603</v>
      </c>
      <c r="J7169" s="12" t="s">
        <v>10336</v>
      </c>
      <c r="K7169" s="15">
        <v>0</v>
      </c>
      <c r="L7169" s="13" t="s">
        <v>15</v>
      </c>
      <c r="M7169" s="7">
        <v>1</v>
      </c>
      <c r="N7169" s="17"/>
    </row>
    <row r="7170" spans="1:14" ht="78.75">
      <c r="A7170" s="6">
        <v>7168</v>
      </c>
      <c r="B7170" s="8" t="s">
        <v>10079</v>
      </c>
      <c r="C7170" s="9" t="s">
        <v>10337</v>
      </c>
      <c r="D7170" s="10" t="s">
        <v>10338</v>
      </c>
      <c r="E7170" s="11" t="s">
        <v>10339</v>
      </c>
      <c r="F7170" s="6">
        <v>355179</v>
      </c>
      <c r="G7170" s="6" t="s">
        <v>10085</v>
      </c>
      <c r="H7170" s="16">
        <v>2450000</v>
      </c>
      <c r="I7170" s="12" t="s">
        <v>10101</v>
      </c>
      <c r="J7170" s="12" t="s">
        <v>10102</v>
      </c>
      <c r="K7170" s="15">
        <v>0</v>
      </c>
      <c r="L7170" s="13" t="s">
        <v>15</v>
      </c>
      <c r="M7170" s="7">
        <v>1</v>
      </c>
      <c r="N7170" s="17"/>
    </row>
    <row r="7171" spans="1:14" ht="47.25">
      <c r="A7171" s="6">
        <v>7169</v>
      </c>
      <c r="B7171" s="8" t="s">
        <v>10079</v>
      </c>
      <c r="C7171" s="9" t="s">
        <v>10340</v>
      </c>
      <c r="D7171" s="10" t="s">
        <v>10341</v>
      </c>
      <c r="E7171" s="11" t="s">
        <v>10342</v>
      </c>
      <c r="F7171" s="6">
        <v>355184</v>
      </c>
      <c r="G7171" s="6" t="s">
        <v>10085</v>
      </c>
      <c r="H7171" s="16">
        <v>7072000</v>
      </c>
      <c r="I7171" s="12" t="s">
        <v>10101</v>
      </c>
      <c r="J7171" s="12" t="s">
        <v>10102</v>
      </c>
      <c r="K7171" s="15">
        <v>0</v>
      </c>
      <c r="L7171" s="13" t="s">
        <v>15</v>
      </c>
      <c r="M7171" s="7">
        <v>1</v>
      </c>
      <c r="N7171" s="17"/>
    </row>
    <row r="7172" spans="1:14" ht="47.25">
      <c r="A7172" s="6">
        <v>7170</v>
      </c>
      <c r="B7172" s="8" t="s">
        <v>10079</v>
      </c>
      <c r="C7172" s="9" t="s">
        <v>10340</v>
      </c>
      <c r="D7172" s="10" t="s">
        <v>10341</v>
      </c>
      <c r="E7172" s="11" t="s">
        <v>10343</v>
      </c>
      <c r="F7172" s="6">
        <v>390192</v>
      </c>
      <c r="G7172" s="6" t="s">
        <v>10085</v>
      </c>
      <c r="H7172" s="16">
        <v>7938000</v>
      </c>
      <c r="I7172" s="12" t="s">
        <v>942</v>
      </c>
      <c r="J7172" s="12" t="s">
        <v>10225</v>
      </c>
      <c r="K7172" s="15">
        <v>0</v>
      </c>
      <c r="L7172" s="13" t="s">
        <v>15</v>
      </c>
      <c r="M7172" s="7">
        <v>1</v>
      </c>
      <c r="N7172" s="17"/>
    </row>
    <row r="7173" spans="1:14" ht="63">
      <c r="A7173" s="6">
        <v>7171</v>
      </c>
      <c r="B7173" s="8" t="s">
        <v>10079</v>
      </c>
      <c r="C7173" s="9" t="s">
        <v>10344</v>
      </c>
      <c r="D7173" s="10" t="s">
        <v>10345</v>
      </c>
      <c r="E7173" s="11" t="s">
        <v>10346</v>
      </c>
      <c r="F7173" s="6">
        <v>355187</v>
      </c>
      <c r="G7173" s="6" t="s">
        <v>10085</v>
      </c>
      <c r="H7173" s="16">
        <v>5805000</v>
      </c>
      <c r="I7173" s="12" t="s">
        <v>10101</v>
      </c>
      <c r="J7173" s="12" t="s">
        <v>10102</v>
      </c>
      <c r="K7173" s="15">
        <v>2383000</v>
      </c>
      <c r="L7173" s="13" t="s">
        <v>15</v>
      </c>
      <c r="M7173" s="7">
        <v>1</v>
      </c>
      <c r="N7173" s="17"/>
    </row>
    <row r="7174" spans="1:14" ht="63">
      <c r="A7174" s="6">
        <v>7172</v>
      </c>
      <c r="B7174" s="8" t="s">
        <v>10079</v>
      </c>
      <c r="C7174" s="9" t="s">
        <v>10347</v>
      </c>
      <c r="D7174" s="10" t="s">
        <v>10348</v>
      </c>
      <c r="E7174" s="11" t="s">
        <v>10349</v>
      </c>
      <c r="F7174" s="6">
        <v>355190</v>
      </c>
      <c r="G7174" s="6" t="s">
        <v>10085</v>
      </c>
      <c r="H7174" s="16">
        <v>7072000</v>
      </c>
      <c r="I7174" s="12" t="s">
        <v>10101</v>
      </c>
      <c r="J7174" s="12" t="s">
        <v>1320</v>
      </c>
      <c r="K7174" s="15">
        <v>2868000</v>
      </c>
      <c r="L7174" s="13" t="s">
        <v>15</v>
      </c>
      <c r="M7174" s="7">
        <v>1</v>
      </c>
      <c r="N7174" s="17"/>
    </row>
    <row r="7175" spans="1:14" ht="78.75">
      <c r="A7175" s="6">
        <v>7173</v>
      </c>
      <c r="B7175" s="8" t="s">
        <v>10079</v>
      </c>
      <c r="C7175" s="9" t="s">
        <v>10350</v>
      </c>
      <c r="D7175" s="10" t="s">
        <v>10351</v>
      </c>
      <c r="E7175" s="11" t="s">
        <v>10352</v>
      </c>
      <c r="F7175" s="6">
        <v>355192</v>
      </c>
      <c r="G7175" s="6" t="s">
        <v>10085</v>
      </c>
      <c r="H7175" s="16">
        <v>38131000</v>
      </c>
      <c r="I7175" s="12" t="s">
        <v>10147</v>
      </c>
      <c r="J7175" s="12" t="s">
        <v>889</v>
      </c>
      <c r="K7175" s="15">
        <v>18299000</v>
      </c>
      <c r="L7175" s="13" t="s">
        <v>14</v>
      </c>
      <c r="M7175" s="7">
        <v>1</v>
      </c>
      <c r="N7175" s="17"/>
    </row>
    <row r="7176" spans="1:14" ht="78.75">
      <c r="A7176" s="6">
        <v>7174</v>
      </c>
      <c r="B7176" s="8" t="s">
        <v>10079</v>
      </c>
      <c r="C7176" s="9" t="s">
        <v>10309</v>
      </c>
      <c r="D7176" s="10" t="s">
        <v>3279</v>
      </c>
      <c r="E7176" s="11" t="s">
        <v>10352</v>
      </c>
      <c r="F7176" s="6">
        <v>355192</v>
      </c>
      <c r="G7176" s="6" t="s">
        <v>10085</v>
      </c>
      <c r="H7176" s="16">
        <v>38131000</v>
      </c>
      <c r="I7176" s="12" t="s">
        <v>10147</v>
      </c>
      <c r="J7176" s="12" t="s">
        <v>889</v>
      </c>
      <c r="K7176" s="15">
        <v>18299000</v>
      </c>
      <c r="L7176" s="13" t="s">
        <v>14</v>
      </c>
      <c r="M7176" s="7">
        <v>0.51</v>
      </c>
      <c r="N7176" s="17"/>
    </row>
    <row r="7177" spans="1:14" ht="78.75">
      <c r="A7177" s="6">
        <v>7175</v>
      </c>
      <c r="B7177" s="8" t="s">
        <v>10079</v>
      </c>
      <c r="C7177" s="9" t="s">
        <v>10353</v>
      </c>
      <c r="D7177" s="10" t="s">
        <v>10177</v>
      </c>
      <c r="E7177" s="11" t="s">
        <v>10352</v>
      </c>
      <c r="F7177" s="6">
        <v>355192</v>
      </c>
      <c r="G7177" s="6" t="s">
        <v>10085</v>
      </c>
      <c r="H7177" s="16">
        <v>38131000</v>
      </c>
      <c r="I7177" s="12" t="s">
        <v>10147</v>
      </c>
      <c r="J7177" s="12" t="s">
        <v>889</v>
      </c>
      <c r="K7177" s="15">
        <v>18299000</v>
      </c>
      <c r="L7177" s="13" t="s">
        <v>14</v>
      </c>
      <c r="M7177" s="7">
        <v>0.49</v>
      </c>
      <c r="N7177" s="17"/>
    </row>
    <row r="7178" spans="1:14" ht="110.25">
      <c r="A7178" s="6">
        <v>7176</v>
      </c>
      <c r="B7178" s="8" t="s">
        <v>10079</v>
      </c>
      <c r="C7178" s="9" t="s">
        <v>10354</v>
      </c>
      <c r="D7178" s="10" t="s">
        <v>10355</v>
      </c>
      <c r="E7178" s="11" t="s">
        <v>10356</v>
      </c>
      <c r="F7178" s="6">
        <v>475769</v>
      </c>
      <c r="G7178" s="6" t="s">
        <v>10085</v>
      </c>
      <c r="H7178" s="16">
        <v>8472000</v>
      </c>
      <c r="I7178" s="12" t="s">
        <v>30</v>
      </c>
      <c r="J7178" s="12" t="s">
        <v>10157</v>
      </c>
      <c r="K7178" s="15">
        <v>0</v>
      </c>
      <c r="L7178" s="13" t="s">
        <v>15</v>
      </c>
      <c r="M7178" s="7">
        <v>1</v>
      </c>
      <c r="N7178" s="17"/>
    </row>
    <row r="7179" spans="1:14" ht="63">
      <c r="A7179" s="6">
        <v>7177</v>
      </c>
      <c r="B7179" s="8" t="s">
        <v>10079</v>
      </c>
      <c r="C7179" s="9" t="s">
        <v>10357</v>
      </c>
      <c r="D7179" s="10" t="s">
        <v>10358</v>
      </c>
      <c r="E7179" s="11" t="s">
        <v>10359</v>
      </c>
      <c r="F7179" s="6">
        <v>475770</v>
      </c>
      <c r="G7179" s="6" t="s">
        <v>10085</v>
      </c>
      <c r="H7179" s="16">
        <v>1942000</v>
      </c>
      <c r="I7179" s="12" t="s">
        <v>10360</v>
      </c>
      <c r="J7179" s="12" t="s">
        <v>10361</v>
      </c>
      <c r="K7179" s="15">
        <v>0</v>
      </c>
      <c r="L7179" s="13" t="s">
        <v>15</v>
      </c>
      <c r="M7179" s="7">
        <v>1</v>
      </c>
      <c r="N7179" s="17"/>
    </row>
    <row r="7180" spans="1:14" ht="47.25">
      <c r="A7180" s="6">
        <v>7178</v>
      </c>
      <c r="B7180" s="8" t="s">
        <v>10079</v>
      </c>
      <c r="C7180" s="9" t="s">
        <v>10362</v>
      </c>
      <c r="D7180" s="10" t="s">
        <v>10363</v>
      </c>
      <c r="E7180" s="11" t="s">
        <v>10364</v>
      </c>
      <c r="F7180" s="6">
        <v>203117</v>
      </c>
      <c r="G7180" s="6" t="s">
        <v>10085</v>
      </c>
      <c r="H7180" s="16">
        <v>9993000</v>
      </c>
      <c r="I7180" s="12" t="s">
        <v>10365</v>
      </c>
      <c r="J7180" s="12" t="s">
        <v>10366</v>
      </c>
      <c r="K7180" s="15">
        <v>4720000</v>
      </c>
      <c r="L7180" s="13" t="s">
        <v>15</v>
      </c>
      <c r="M7180" s="7">
        <v>1</v>
      </c>
      <c r="N7180" s="17"/>
    </row>
    <row r="7181" spans="1:14" ht="78.75">
      <c r="A7181" s="6">
        <v>7179</v>
      </c>
      <c r="B7181" s="8" t="s">
        <v>10079</v>
      </c>
      <c r="C7181" s="9" t="s">
        <v>10367</v>
      </c>
      <c r="D7181" s="10" t="s">
        <v>10368</v>
      </c>
      <c r="E7181" s="11" t="s">
        <v>10369</v>
      </c>
      <c r="F7181" s="6">
        <v>463634</v>
      </c>
      <c r="G7181" s="6" t="s">
        <v>10085</v>
      </c>
      <c r="H7181" s="16">
        <v>5803000</v>
      </c>
      <c r="I7181" s="12" t="s">
        <v>1335</v>
      </c>
      <c r="J7181" s="12" t="s">
        <v>10135</v>
      </c>
      <c r="K7181" s="15">
        <v>0</v>
      </c>
      <c r="L7181" s="13" t="s">
        <v>15</v>
      </c>
      <c r="M7181" s="7">
        <v>1</v>
      </c>
      <c r="N7181" s="17"/>
    </row>
    <row r="7182" spans="1:14" ht="63">
      <c r="A7182" s="6">
        <v>7180</v>
      </c>
      <c r="B7182" s="8" t="s">
        <v>10079</v>
      </c>
      <c r="C7182" s="9" t="s">
        <v>10370</v>
      </c>
      <c r="D7182" s="10" t="s">
        <v>10371</v>
      </c>
      <c r="E7182" s="11" t="s">
        <v>10372</v>
      </c>
      <c r="F7182" s="6">
        <v>463636</v>
      </c>
      <c r="G7182" s="6" t="s">
        <v>10085</v>
      </c>
      <c r="H7182" s="16">
        <v>1306000</v>
      </c>
      <c r="I7182" s="12" t="s">
        <v>1335</v>
      </c>
      <c r="J7182" s="12" t="s">
        <v>10135</v>
      </c>
      <c r="K7182" s="15">
        <v>0</v>
      </c>
      <c r="L7182" s="13" t="s">
        <v>15</v>
      </c>
      <c r="M7182" s="7">
        <v>1</v>
      </c>
      <c r="N7182" s="17"/>
    </row>
    <row r="7183" spans="1:14" ht="63">
      <c r="A7183" s="6">
        <v>7181</v>
      </c>
      <c r="B7183" s="8" t="s">
        <v>10079</v>
      </c>
      <c r="C7183" s="9" t="s">
        <v>10373</v>
      </c>
      <c r="D7183" s="10" t="s">
        <v>10374</v>
      </c>
      <c r="E7183" s="11" t="s">
        <v>10375</v>
      </c>
      <c r="F7183" s="6">
        <v>463638</v>
      </c>
      <c r="G7183" s="6" t="s">
        <v>10085</v>
      </c>
      <c r="H7183" s="16">
        <v>962000</v>
      </c>
      <c r="I7183" s="12" t="s">
        <v>1335</v>
      </c>
      <c r="J7183" s="12" t="s">
        <v>10135</v>
      </c>
      <c r="K7183" s="15">
        <v>0</v>
      </c>
      <c r="L7183" s="13" t="s">
        <v>15</v>
      </c>
      <c r="M7183" s="7">
        <v>1</v>
      </c>
      <c r="N7183" s="17"/>
    </row>
    <row r="7184" spans="1:14" ht="204.75">
      <c r="A7184" s="6">
        <v>7182</v>
      </c>
      <c r="B7184" s="8" t="s">
        <v>10079</v>
      </c>
      <c r="C7184" s="9" t="s">
        <v>10376</v>
      </c>
      <c r="D7184" s="10" t="s">
        <v>10377</v>
      </c>
      <c r="E7184" s="11" t="s">
        <v>10378</v>
      </c>
      <c r="F7184" s="6">
        <v>475768</v>
      </c>
      <c r="G7184" s="6" t="s">
        <v>10085</v>
      </c>
      <c r="H7184" s="16">
        <v>10411000</v>
      </c>
      <c r="I7184" s="12" t="s">
        <v>30</v>
      </c>
      <c r="J7184" s="12" t="s">
        <v>10379</v>
      </c>
      <c r="K7184" s="15">
        <v>0</v>
      </c>
      <c r="L7184" s="13" t="s">
        <v>15</v>
      </c>
      <c r="M7184" s="7">
        <v>1</v>
      </c>
      <c r="N7184" s="17"/>
    </row>
    <row r="7185" spans="1:14" ht="63">
      <c r="A7185" s="6">
        <v>7183</v>
      </c>
      <c r="B7185" s="8" t="s">
        <v>10079</v>
      </c>
      <c r="C7185" s="9" t="s">
        <v>10380</v>
      </c>
      <c r="D7185" s="10" t="s">
        <v>10381</v>
      </c>
      <c r="E7185" s="11" t="s">
        <v>10382</v>
      </c>
      <c r="F7185" s="6">
        <v>294708</v>
      </c>
      <c r="G7185" s="6" t="s">
        <v>10085</v>
      </c>
      <c r="H7185" s="16">
        <v>6916000</v>
      </c>
      <c r="I7185" s="12" t="s">
        <v>10149</v>
      </c>
      <c r="J7185" s="12" t="s">
        <v>10383</v>
      </c>
      <c r="K7185" s="15">
        <v>3429000</v>
      </c>
      <c r="L7185" s="13" t="s">
        <v>15</v>
      </c>
      <c r="M7185" s="7">
        <v>1</v>
      </c>
      <c r="N7185" s="17"/>
    </row>
    <row r="7186" spans="1:14" ht="63">
      <c r="A7186" s="6">
        <v>7184</v>
      </c>
      <c r="B7186" s="8" t="s">
        <v>10079</v>
      </c>
      <c r="C7186" s="9" t="s">
        <v>10384</v>
      </c>
      <c r="D7186" s="10" t="s">
        <v>10385</v>
      </c>
      <c r="E7186" s="11" t="s">
        <v>10386</v>
      </c>
      <c r="F7186" s="6">
        <v>294710</v>
      </c>
      <c r="G7186" s="6" t="s">
        <v>10085</v>
      </c>
      <c r="H7186" s="16">
        <v>4785000</v>
      </c>
      <c r="I7186" s="12" t="s">
        <v>10149</v>
      </c>
      <c r="J7186" s="12" t="s">
        <v>2590</v>
      </c>
      <c r="K7186" s="15">
        <v>0</v>
      </c>
      <c r="L7186" s="13" t="s">
        <v>15</v>
      </c>
      <c r="M7186" s="7">
        <v>1</v>
      </c>
      <c r="N7186" s="17"/>
    </row>
    <row r="7187" spans="1:14" ht="47.25">
      <c r="A7187" s="6">
        <v>7185</v>
      </c>
      <c r="B7187" s="8" t="s">
        <v>10079</v>
      </c>
      <c r="C7187" s="9" t="s">
        <v>10387</v>
      </c>
      <c r="D7187" s="10" t="s">
        <v>10388</v>
      </c>
      <c r="E7187" s="11" t="s">
        <v>10389</v>
      </c>
      <c r="F7187" s="6">
        <v>435388</v>
      </c>
      <c r="G7187" s="6" t="s">
        <v>10085</v>
      </c>
      <c r="H7187" s="16">
        <v>2445000</v>
      </c>
      <c r="I7187" s="12" t="s">
        <v>899</v>
      </c>
      <c r="J7187" s="12" t="s">
        <v>1055</v>
      </c>
      <c r="K7187" s="15">
        <v>0</v>
      </c>
      <c r="L7187" s="13" t="s">
        <v>15</v>
      </c>
      <c r="M7187" s="7">
        <v>1</v>
      </c>
      <c r="N7187" s="17"/>
    </row>
    <row r="7188" spans="1:14" ht="78.75">
      <c r="A7188" s="6">
        <v>7186</v>
      </c>
      <c r="B7188" s="8" t="s">
        <v>10079</v>
      </c>
      <c r="C7188" s="9" t="s">
        <v>10390</v>
      </c>
      <c r="D7188" s="10" t="s">
        <v>10391</v>
      </c>
      <c r="E7188" s="11" t="s">
        <v>10392</v>
      </c>
      <c r="F7188" s="6">
        <v>294698</v>
      </c>
      <c r="G7188" s="6" t="s">
        <v>10085</v>
      </c>
      <c r="H7188" s="16">
        <v>9231000</v>
      </c>
      <c r="I7188" s="12" t="s">
        <v>1028</v>
      </c>
      <c r="J7188" s="12" t="s">
        <v>10141</v>
      </c>
      <c r="K7188" s="15">
        <v>3876000</v>
      </c>
      <c r="L7188" s="13" t="s">
        <v>15</v>
      </c>
      <c r="M7188" s="7">
        <v>1</v>
      </c>
      <c r="N7188" s="17"/>
    </row>
    <row r="7189" spans="1:14" ht="63">
      <c r="A7189" s="6">
        <v>7187</v>
      </c>
      <c r="B7189" s="8" t="s">
        <v>10079</v>
      </c>
      <c r="C7189" s="9" t="s">
        <v>10393</v>
      </c>
      <c r="D7189" s="10" t="s">
        <v>10394</v>
      </c>
      <c r="E7189" s="11" t="s">
        <v>10395</v>
      </c>
      <c r="F7189" s="6">
        <v>355193</v>
      </c>
      <c r="G7189" s="6" t="s">
        <v>10085</v>
      </c>
      <c r="H7189" s="16">
        <v>44468000</v>
      </c>
      <c r="I7189" s="12" t="s">
        <v>2552</v>
      </c>
      <c r="J7189" s="12" t="s">
        <v>10396</v>
      </c>
      <c r="K7189" s="15">
        <v>15701000</v>
      </c>
      <c r="L7189" s="13" t="s">
        <v>14</v>
      </c>
      <c r="M7189" s="7">
        <v>1</v>
      </c>
      <c r="N7189" s="17"/>
    </row>
    <row r="7190" spans="1:14" ht="63">
      <c r="A7190" s="6">
        <v>7188</v>
      </c>
      <c r="B7190" s="8" t="s">
        <v>10079</v>
      </c>
      <c r="C7190" s="9" t="s">
        <v>10397</v>
      </c>
      <c r="D7190" s="10" t="s">
        <v>10398</v>
      </c>
      <c r="E7190" s="11" t="s">
        <v>10395</v>
      </c>
      <c r="F7190" s="6">
        <v>355193</v>
      </c>
      <c r="G7190" s="6" t="s">
        <v>10085</v>
      </c>
      <c r="H7190" s="16">
        <v>44468000</v>
      </c>
      <c r="I7190" s="12" t="s">
        <v>2552</v>
      </c>
      <c r="J7190" s="12" t="s">
        <v>10396</v>
      </c>
      <c r="K7190" s="15">
        <v>15701000</v>
      </c>
      <c r="L7190" s="13" t="s">
        <v>14</v>
      </c>
      <c r="M7190" s="7">
        <v>0.51</v>
      </c>
      <c r="N7190" s="17"/>
    </row>
    <row r="7191" spans="1:14" ht="63">
      <c r="A7191" s="6">
        <v>7189</v>
      </c>
      <c r="B7191" s="8" t="s">
        <v>10079</v>
      </c>
      <c r="C7191" s="9" t="s">
        <v>10399</v>
      </c>
      <c r="D7191" s="10" t="s">
        <v>10400</v>
      </c>
      <c r="E7191" s="11" t="s">
        <v>10395</v>
      </c>
      <c r="F7191" s="6">
        <v>355193</v>
      </c>
      <c r="G7191" s="6" t="s">
        <v>10085</v>
      </c>
      <c r="H7191" s="16">
        <v>44468000</v>
      </c>
      <c r="I7191" s="12" t="s">
        <v>2552</v>
      </c>
      <c r="J7191" s="12" t="s">
        <v>10396</v>
      </c>
      <c r="K7191" s="15">
        <v>15701000</v>
      </c>
      <c r="L7191" s="13" t="s">
        <v>14</v>
      </c>
      <c r="M7191" s="7">
        <v>0.49</v>
      </c>
      <c r="N7191" s="17"/>
    </row>
    <row r="7192" spans="1:14" ht="31.5">
      <c r="A7192" s="6">
        <v>7190</v>
      </c>
      <c r="B7192" s="8" t="s">
        <v>10079</v>
      </c>
      <c r="C7192" s="9" t="s">
        <v>10401</v>
      </c>
      <c r="D7192" s="10" t="s">
        <v>10402</v>
      </c>
      <c r="E7192" s="11" t="s">
        <v>10403</v>
      </c>
      <c r="F7192" s="6">
        <v>329287</v>
      </c>
      <c r="G7192" s="6" t="s">
        <v>873</v>
      </c>
      <c r="H7192" s="16">
        <v>11290750</v>
      </c>
      <c r="I7192" s="12" t="s">
        <v>10404</v>
      </c>
      <c r="J7192" s="12" t="s">
        <v>2590</v>
      </c>
      <c r="K7192" s="15">
        <v>3480678</v>
      </c>
      <c r="L7192" s="13" t="s">
        <v>15</v>
      </c>
      <c r="M7192" s="7">
        <v>1</v>
      </c>
      <c r="N7192" s="17"/>
    </row>
    <row r="7193" spans="1:14" ht="47.25">
      <c r="A7193" s="6">
        <v>7191</v>
      </c>
      <c r="B7193" s="8" t="s">
        <v>10079</v>
      </c>
      <c r="C7193" s="9" t="s">
        <v>10405</v>
      </c>
      <c r="D7193" s="10" t="s">
        <v>10406</v>
      </c>
      <c r="E7193" s="11" t="s">
        <v>10407</v>
      </c>
      <c r="F7193" s="6">
        <v>398447</v>
      </c>
      <c r="G7193" s="6" t="s">
        <v>873</v>
      </c>
      <c r="H7193" s="16">
        <v>6650000</v>
      </c>
      <c r="I7193" s="12" t="s">
        <v>931</v>
      </c>
      <c r="J7193" s="12" t="s">
        <v>30</v>
      </c>
      <c r="K7193" s="15">
        <v>0</v>
      </c>
      <c r="L7193" s="13" t="s">
        <v>15</v>
      </c>
      <c r="M7193" s="7">
        <v>1</v>
      </c>
      <c r="N7193" s="17"/>
    </row>
    <row r="7194" spans="1:14" ht="63">
      <c r="A7194" s="6">
        <v>7192</v>
      </c>
      <c r="B7194" s="8" t="s">
        <v>10079</v>
      </c>
      <c r="C7194" s="9" t="s">
        <v>10405</v>
      </c>
      <c r="D7194" s="10" t="s">
        <v>10406</v>
      </c>
      <c r="E7194" s="11" t="s">
        <v>10408</v>
      </c>
      <c r="F7194" s="6">
        <v>463633</v>
      </c>
      <c r="G7194" s="6" t="s">
        <v>10085</v>
      </c>
      <c r="H7194" s="16">
        <v>8160000</v>
      </c>
      <c r="I7194" s="12" t="s">
        <v>1335</v>
      </c>
      <c r="J7194" s="12" t="s">
        <v>10135</v>
      </c>
      <c r="K7194" s="15">
        <v>0</v>
      </c>
      <c r="L7194" s="13" t="s">
        <v>15</v>
      </c>
      <c r="M7194" s="7">
        <v>1</v>
      </c>
      <c r="N7194" s="17"/>
    </row>
    <row r="7195" spans="1:14" ht="47.25">
      <c r="A7195" s="6">
        <v>7193</v>
      </c>
      <c r="B7195" s="8" t="s">
        <v>10079</v>
      </c>
      <c r="C7195" s="9" t="s">
        <v>10409</v>
      </c>
      <c r="D7195" s="10" t="s">
        <v>10410</v>
      </c>
      <c r="E7195" s="11" t="s">
        <v>10411</v>
      </c>
      <c r="F7195" s="6">
        <v>367235</v>
      </c>
      <c r="G7195" s="6" t="s">
        <v>873</v>
      </c>
      <c r="H7195" s="16">
        <v>5911550</v>
      </c>
      <c r="I7195" s="12" t="s">
        <v>1216</v>
      </c>
      <c r="J7195" s="12" t="s">
        <v>10288</v>
      </c>
      <c r="K7195" s="15">
        <v>2000000</v>
      </c>
      <c r="L7195" s="13" t="s">
        <v>15</v>
      </c>
      <c r="M7195" s="7">
        <v>1</v>
      </c>
      <c r="N7195" s="17"/>
    </row>
    <row r="7196" spans="1:14" ht="78.75">
      <c r="A7196" s="6">
        <v>7194</v>
      </c>
      <c r="B7196" s="8" t="s">
        <v>10079</v>
      </c>
      <c r="C7196" s="9" t="s">
        <v>10409</v>
      </c>
      <c r="D7196" s="10" t="s">
        <v>10410</v>
      </c>
      <c r="E7196" s="11" t="s">
        <v>10412</v>
      </c>
      <c r="F7196" s="6">
        <v>355157</v>
      </c>
      <c r="G7196" s="6" t="s">
        <v>10085</v>
      </c>
      <c r="H7196" s="16">
        <v>4704000</v>
      </c>
      <c r="I7196" s="12" t="s">
        <v>10101</v>
      </c>
      <c r="J7196" s="12" t="s">
        <v>10129</v>
      </c>
      <c r="K7196" s="15">
        <v>0</v>
      </c>
      <c r="L7196" s="13" t="s">
        <v>15</v>
      </c>
      <c r="M7196" s="7">
        <v>1</v>
      </c>
      <c r="N7196" s="17"/>
    </row>
    <row r="7197" spans="1:14" ht="31.5">
      <c r="A7197" s="6">
        <v>7195</v>
      </c>
      <c r="B7197" s="8" t="s">
        <v>10079</v>
      </c>
      <c r="C7197" s="9" t="s">
        <v>10413</v>
      </c>
      <c r="D7197" s="10"/>
      <c r="E7197" s="11" t="s">
        <v>10414</v>
      </c>
      <c r="F7197" s="6"/>
      <c r="G7197" s="6" t="s">
        <v>4264</v>
      </c>
      <c r="H7197" s="16">
        <v>1884673979</v>
      </c>
      <c r="I7197" s="12" t="s">
        <v>10415</v>
      </c>
      <c r="J7197" s="12" t="s">
        <v>10416</v>
      </c>
      <c r="K7197" s="15">
        <v>623543998</v>
      </c>
      <c r="L7197" s="13" t="s">
        <v>15</v>
      </c>
      <c r="M7197" s="7">
        <v>1</v>
      </c>
      <c r="N7197" s="17"/>
    </row>
    <row r="7198" spans="1:14" ht="315">
      <c r="A7198" s="6">
        <v>7196</v>
      </c>
      <c r="B7198" s="8" t="s">
        <v>10079</v>
      </c>
      <c r="C7198" s="9" t="s">
        <v>10417</v>
      </c>
      <c r="D7198" s="10" t="s">
        <v>10418</v>
      </c>
      <c r="E7198" s="11" t="s">
        <v>10419</v>
      </c>
      <c r="F7198" s="6">
        <v>284923</v>
      </c>
      <c r="G7198" s="6" t="s">
        <v>1666</v>
      </c>
      <c r="H7198" s="16">
        <v>479505790</v>
      </c>
      <c r="I7198" s="12" t="s">
        <v>9579</v>
      </c>
      <c r="J7198" s="12" t="s">
        <v>10420</v>
      </c>
      <c r="K7198" s="15">
        <f>60075000/100*51</f>
        <v>30638250</v>
      </c>
      <c r="L7198" s="13" t="s">
        <v>14</v>
      </c>
      <c r="M7198" s="7">
        <v>1</v>
      </c>
      <c r="N7198" s="17"/>
    </row>
    <row r="7199" spans="1:14" ht="315">
      <c r="A7199" s="6">
        <v>7197</v>
      </c>
      <c r="B7199" s="8" t="s">
        <v>10079</v>
      </c>
      <c r="C7199" s="9" t="s">
        <v>10309</v>
      </c>
      <c r="D7199" s="10" t="s">
        <v>3279</v>
      </c>
      <c r="E7199" s="11" t="s">
        <v>10419</v>
      </c>
      <c r="F7199" s="6">
        <v>284923</v>
      </c>
      <c r="G7199" s="6" t="s">
        <v>1666</v>
      </c>
      <c r="H7199" s="16">
        <v>479505790</v>
      </c>
      <c r="I7199" s="12" t="s">
        <v>9579</v>
      </c>
      <c r="J7199" s="12" t="s">
        <v>10420</v>
      </c>
      <c r="K7199" s="15">
        <f>60075000/100*51</f>
        <v>30638250</v>
      </c>
      <c r="L7199" s="13" t="s">
        <v>14</v>
      </c>
      <c r="M7199" s="7">
        <v>0.49</v>
      </c>
      <c r="N7199" s="17"/>
    </row>
    <row r="7200" spans="1:14" ht="315">
      <c r="A7200" s="6">
        <v>7198</v>
      </c>
      <c r="B7200" s="8" t="s">
        <v>10079</v>
      </c>
      <c r="C7200" s="9" t="s">
        <v>10421</v>
      </c>
      <c r="D7200" s="10" t="s">
        <v>730</v>
      </c>
      <c r="E7200" s="11" t="s">
        <v>10419</v>
      </c>
      <c r="F7200" s="6">
        <v>284923</v>
      </c>
      <c r="G7200" s="6" t="s">
        <v>1666</v>
      </c>
      <c r="H7200" s="16">
        <v>479505790</v>
      </c>
      <c r="I7200" s="12" t="s">
        <v>9579</v>
      </c>
      <c r="J7200" s="12" t="s">
        <v>10420</v>
      </c>
      <c r="K7200" s="15">
        <f>60075000/100*51</f>
        <v>30638250</v>
      </c>
      <c r="L7200" s="13" t="s">
        <v>14</v>
      </c>
      <c r="M7200" s="7">
        <v>0.51</v>
      </c>
      <c r="N7200" s="17"/>
    </row>
    <row r="7201" spans="1:14" ht="78.75">
      <c r="A7201" s="6">
        <v>7199</v>
      </c>
      <c r="B7201" s="8" t="s">
        <v>10079</v>
      </c>
      <c r="C7201" s="9" t="s">
        <v>10422</v>
      </c>
      <c r="D7201" s="10" t="s">
        <v>10423</v>
      </c>
      <c r="E7201" s="11" t="s">
        <v>10424</v>
      </c>
      <c r="F7201" s="6">
        <v>394212</v>
      </c>
      <c r="G7201" s="6" t="s">
        <v>679</v>
      </c>
      <c r="H7201" s="16">
        <v>3285083</v>
      </c>
      <c r="I7201" s="12" t="s">
        <v>931</v>
      </c>
      <c r="J7201" s="12" t="s">
        <v>30</v>
      </c>
      <c r="K7201" s="15">
        <v>0</v>
      </c>
      <c r="L7201" s="13" t="s">
        <v>15</v>
      </c>
      <c r="M7201" s="7">
        <v>1</v>
      </c>
      <c r="N7201" s="17"/>
    </row>
    <row r="7202" spans="1:14" ht="47.25">
      <c r="A7202" s="6">
        <v>7200</v>
      </c>
      <c r="B7202" s="8" t="s">
        <v>10079</v>
      </c>
      <c r="C7202" s="9" t="s">
        <v>10425</v>
      </c>
      <c r="D7202" s="10" t="s">
        <v>3078</v>
      </c>
      <c r="E7202" s="11" t="s">
        <v>10426</v>
      </c>
      <c r="F7202" s="6">
        <v>411285</v>
      </c>
      <c r="G7202" s="6" t="s">
        <v>1486</v>
      </c>
      <c r="H7202" s="16">
        <v>21629392</v>
      </c>
      <c r="I7202" s="12" t="s">
        <v>10099</v>
      </c>
      <c r="J7202" s="12" t="s">
        <v>10427</v>
      </c>
      <c r="K7202" s="15">
        <v>0</v>
      </c>
      <c r="L7202" s="13" t="s">
        <v>15</v>
      </c>
      <c r="M7202" s="7">
        <v>1</v>
      </c>
      <c r="N7202" s="17"/>
    </row>
    <row r="7203" spans="1:14" ht="31.5">
      <c r="A7203" s="6">
        <v>7201</v>
      </c>
      <c r="B7203" s="8" t="s">
        <v>10079</v>
      </c>
      <c r="C7203" s="9" t="s">
        <v>10428</v>
      </c>
      <c r="D7203" s="10" t="s">
        <v>10429</v>
      </c>
      <c r="E7203" s="11" t="s">
        <v>10430</v>
      </c>
      <c r="F7203" s="6">
        <v>435366</v>
      </c>
      <c r="G7203" s="6" t="s">
        <v>2521</v>
      </c>
      <c r="H7203" s="16">
        <v>8393039</v>
      </c>
      <c r="I7203" s="12"/>
      <c r="J7203" s="12" t="s">
        <v>10431</v>
      </c>
      <c r="K7203" s="15">
        <v>0</v>
      </c>
      <c r="L7203" s="13" t="s">
        <v>15</v>
      </c>
      <c r="M7203" s="7">
        <v>1</v>
      </c>
      <c r="N7203" s="17"/>
    </row>
    <row r="7204" spans="1:14" ht="31.5">
      <c r="A7204" s="6">
        <v>7202</v>
      </c>
      <c r="B7204" s="8" t="s">
        <v>10079</v>
      </c>
      <c r="C7204" s="9" t="s">
        <v>10432</v>
      </c>
      <c r="D7204" s="10" t="s">
        <v>10433</v>
      </c>
      <c r="E7204" s="11" t="s">
        <v>10434</v>
      </c>
      <c r="F7204" s="6">
        <v>435374</v>
      </c>
      <c r="G7204" s="6" t="s">
        <v>2521</v>
      </c>
      <c r="H7204" s="16">
        <v>4326813</v>
      </c>
      <c r="I7204" s="12"/>
      <c r="J7204" s="12" t="s">
        <v>10435</v>
      </c>
      <c r="K7204" s="15">
        <v>0</v>
      </c>
      <c r="L7204" s="13" t="s">
        <v>15</v>
      </c>
      <c r="M7204" s="7">
        <v>1</v>
      </c>
      <c r="N7204" s="17"/>
    </row>
    <row r="7205" spans="1:14" ht="47.25">
      <c r="A7205" s="6">
        <v>7203</v>
      </c>
      <c r="B7205" s="8" t="s">
        <v>10079</v>
      </c>
      <c r="C7205" s="9" t="s">
        <v>10436</v>
      </c>
      <c r="D7205" s="10" t="s">
        <v>10437</v>
      </c>
      <c r="E7205" s="11" t="s">
        <v>10438</v>
      </c>
      <c r="F7205" s="6">
        <v>435376</v>
      </c>
      <c r="G7205" s="6" t="s">
        <v>2521</v>
      </c>
      <c r="H7205" s="16">
        <v>5316590</v>
      </c>
      <c r="I7205" s="12"/>
      <c r="J7205" s="12" t="s">
        <v>10439</v>
      </c>
      <c r="K7205" s="15">
        <v>3092357</v>
      </c>
      <c r="L7205" s="13" t="s">
        <v>15</v>
      </c>
      <c r="M7205" s="7">
        <v>1</v>
      </c>
      <c r="N7205" s="17"/>
    </row>
    <row r="7206" spans="1:14" ht="31.5">
      <c r="A7206" s="6">
        <v>7204</v>
      </c>
      <c r="B7206" s="8" t="s">
        <v>10079</v>
      </c>
      <c r="C7206" s="9" t="s">
        <v>10440</v>
      </c>
      <c r="D7206" s="10" t="s">
        <v>10441</v>
      </c>
      <c r="E7206" s="11" t="s">
        <v>10442</v>
      </c>
      <c r="F7206" s="6">
        <v>435379</v>
      </c>
      <c r="G7206" s="6" t="s">
        <v>2521</v>
      </c>
      <c r="H7206" s="16">
        <v>5340831</v>
      </c>
      <c r="I7206" s="12"/>
      <c r="J7206" s="12" t="s">
        <v>1055</v>
      </c>
      <c r="K7206" s="15">
        <v>3020172</v>
      </c>
      <c r="L7206" s="13" t="s">
        <v>15</v>
      </c>
      <c r="M7206" s="7">
        <v>1</v>
      </c>
      <c r="N7206" s="17"/>
    </row>
    <row r="7207" spans="1:14" ht="31.5">
      <c r="A7207" s="6">
        <v>7205</v>
      </c>
      <c r="B7207" s="8" t="s">
        <v>10079</v>
      </c>
      <c r="C7207" s="9" t="s">
        <v>10443</v>
      </c>
      <c r="D7207" s="10" t="s">
        <v>10444</v>
      </c>
      <c r="E7207" s="11" t="s">
        <v>10445</v>
      </c>
      <c r="F7207" s="6">
        <v>355152</v>
      </c>
      <c r="G7207" s="6" t="s">
        <v>2521</v>
      </c>
      <c r="H7207" s="16">
        <v>10682828</v>
      </c>
      <c r="I7207" s="12"/>
      <c r="J7207" s="12" t="s">
        <v>10119</v>
      </c>
      <c r="K7207" s="15">
        <v>5360393</v>
      </c>
      <c r="L7207" s="13" t="s">
        <v>15</v>
      </c>
      <c r="M7207" s="7">
        <v>1</v>
      </c>
      <c r="N7207" s="17"/>
    </row>
    <row r="7208" spans="1:14" ht="47.25">
      <c r="A7208" s="6">
        <v>7206</v>
      </c>
      <c r="B7208" s="8" t="s">
        <v>10079</v>
      </c>
      <c r="C7208" s="9" t="s">
        <v>10446</v>
      </c>
      <c r="D7208" s="10" t="s">
        <v>10447</v>
      </c>
      <c r="E7208" s="11" t="s">
        <v>10448</v>
      </c>
      <c r="F7208" s="6">
        <v>487038</v>
      </c>
      <c r="G7208" s="6" t="s">
        <v>16</v>
      </c>
      <c r="H7208" s="16">
        <v>5655454</v>
      </c>
      <c r="I7208" s="12" t="s">
        <v>2603</v>
      </c>
      <c r="J7208" s="12" t="s">
        <v>10449</v>
      </c>
      <c r="K7208" s="15">
        <v>0</v>
      </c>
      <c r="L7208" s="13" t="s">
        <v>15</v>
      </c>
      <c r="M7208" s="7">
        <v>1</v>
      </c>
      <c r="N7208" s="17"/>
    </row>
    <row r="7209" spans="1:14" ht="47.25">
      <c r="A7209" s="6">
        <v>7207</v>
      </c>
      <c r="B7209" s="8" t="s">
        <v>10079</v>
      </c>
      <c r="C7209" s="9" t="s">
        <v>10450</v>
      </c>
      <c r="D7209" s="10" t="s">
        <v>10451</v>
      </c>
      <c r="E7209" s="11" t="s">
        <v>10452</v>
      </c>
      <c r="F7209" s="6">
        <v>487039</v>
      </c>
      <c r="G7209" s="6" t="s">
        <v>16</v>
      </c>
      <c r="H7209" s="16">
        <v>5248064</v>
      </c>
      <c r="I7209" s="12" t="s">
        <v>1125</v>
      </c>
      <c r="J7209" s="12" t="s">
        <v>10453</v>
      </c>
      <c r="K7209" s="15">
        <v>0</v>
      </c>
      <c r="L7209" s="13" t="s">
        <v>15</v>
      </c>
      <c r="M7209" s="7">
        <v>1</v>
      </c>
      <c r="N7209" s="17"/>
    </row>
    <row r="7210" spans="1:14" ht="47.25">
      <c r="A7210" s="6">
        <v>7208</v>
      </c>
      <c r="B7210" s="8" t="s">
        <v>10079</v>
      </c>
      <c r="C7210" s="9" t="s">
        <v>10454</v>
      </c>
      <c r="D7210" s="10" t="s">
        <v>10455</v>
      </c>
      <c r="E7210" s="11" t="s">
        <v>10456</v>
      </c>
      <c r="F7210" s="6">
        <v>487040</v>
      </c>
      <c r="G7210" s="6" t="s">
        <v>16</v>
      </c>
      <c r="H7210" s="16">
        <v>6361504</v>
      </c>
      <c r="I7210" s="12" t="s">
        <v>1041</v>
      </c>
      <c r="J7210" s="12" t="s">
        <v>5662</v>
      </c>
      <c r="K7210" s="15">
        <v>0</v>
      </c>
      <c r="L7210" s="13" t="s">
        <v>15</v>
      </c>
      <c r="M7210" s="7">
        <v>1</v>
      </c>
      <c r="N7210" s="17"/>
    </row>
    <row r="7211" spans="1:14" ht="47.25">
      <c r="A7211" s="6">
        <v>7209</v>
      </c>
      <c r="B7211" s="8" t="s">
        <v>10079</v>
      </c>
      <c r="C7211" s="9" t="s">
        <v>10457</v>
      </c>
      <c r="D7211" s="10" t="s">
        <v>10458</v>
      </c>
      <c r="E7211" s="11" t="s">
        <v>10459</v>
      </c>
      <c r="F7211" s="6">
        <v>487022</v>
      </c>
      <c r="G7211" s="6" t="s">
        <v>16</v>
      </c>
      <c r="H7211" s="16">
        <v>2490990</v>
      </c>
      <c r="I7211" s="12" t="s">
        <v>938</v>
      </c>
      <c r="J7211" s="12" t="s">
        <v>2607</v>
      </c>
      <c r="K7211" s="15">
        <v>0</v>
      </c>
      <c r="L7211" s="13" t="s">
        <v>15</v>
      </c>
      <c r="M7211" s="7">
        <v>1</v>
      </c>
      <c r="N7211" s="17"/>
    </row>
    <row r="7212" spans="1:14" ht="31.5">
      <c r="A7212" s="6">
        <v>7210</v>
      </c>
      <c r="B7212" s="8" t="s">
        <v>10079</v>
      </c>
      <c r="C7212" s="9" t="s">
        <v>10460</v>
      </c>
      <c r="D7212" s="10" t="s">
        <v>10461</v>
      </c>
      <c r="E7212" s="11" t="s">
        <v>10462</v>
      </c>
      <c r="F7212" s="6">
        <v>487027</v>
      </c>
      <c r="G7212" s="6" t="s">
        <v>16</v>
      </c>
      <c r="H7212" s="16">
        <v>4254102</v>
      </c>
      <c r="I7212" s="12" t="s">
        <v>1125</v>
      </c>
      <c r="J7212" s="12" t="s">
        <v>2433</v>
      </c>
      <c r="K7212" s="15">
        <v>0</v>
      </c>
      <c r="L7212" s="13" t="s">
        <v>15</v>
      </c>
      <c r="M7212" s="7">
        <v>1</v>
      </c>
      <c r="N7212" s="17"/>
    </row>
    <row r="7213" spans="1:14" ht="31.5">
      <c r="A7213" s="6">
        <v>7211</v>
      </c>
      <c r="B7213" s="8" t="s">
        <v>10079</v>
      </c>
      <c r="C7213" s="9" t="s">
        <v>10463</v>
      </c>
      <c r="D7213" s="10" t="s">
        <v>10464</v>
      </c>
      <c r="E7213" s="11" t="s">
        <v>10465</v>
      </c>
      <c r="F7213" s="6">
        <v>498829</v>
      </c>
      <c r="G7213" s="6" t="s">
        <v>16</v>
      </c>
      <c r="H7213" s="16">
        <v>4289332</v>
      </c>
      <c r="I7213" s="12" t="s">
        <v>10173</v>
      </c>
      <c r="J7213" s="12" t="s">
        <v>10174</v>
      </c>
      <c r="K7213" s="15">
        <v>0</v>
      </c>
      <c r="L7213" s="13" t="s">
        <v>15</v>
      </c>
      <c r="M7213" s="7">
        <v>1</v>
      </c>
      <c r="N7213" s="17"/>
    </row>
    <row r="7214" spans="1:14" ht="31.5">
      <c r="A7214" s="6">
        <v>7212</v>
      </c>
      <c r="B7214" s="8" t="s">
        <v>10079</v>
      </c>
      <c r="C7214" s="9" t="s">
        <v>10466</v>
      </c>
      <c r="D7214" s="10" t="s">
        <v>10467</v>
      </c>
      <c r="E7214" s="11" t="s">
        <v>10468</v>
      </c>
      <c r="F7214" s="6">
        <v>498831</v>
      </c>
      <c r="G7214" s="6" t="s">
        <v>16</v>
      </c>
      <c r="H7214" s="16">
        <v>2971720</v>
      </c>
      <c r="I7214" s="12" t="s">
        <v>10469</v>
      </c>
      <c r="J7214" s="12" t="s">
        <v>10470</v>
      </c>
      <c r="K7214" s="15">
        <v>0</v>
      </c>
      <c r="L7214" s="13" t="s">
        <v>15</v>
      </c>
      <c r="M7214" s="7">
        <v>1</v>
      </c>
      <c r="N7214" s="17"/>
    </row>
    <row r="7215" spans="1:14" ht="31.5">
      <c r="A7215" s="6">
        <v>7213</v>
      </c>
      <c r="B7215" s="8" t="s">
        <v>10079</v>
      </c>
      <c r="C7215" s="9" t="s">
        <v>10471</v>
      </c>
      <c r="D7215" s="10" t="s">
        <v>10472</v>
      </c>
      <c r="E7215" s="11" t="s">
        <v>10473</v>
      </c>
      <c r="F7215" s="6">
        <v>498832</v>
      </c>
      <c r="G7215" s="6" t="s">
        <v>16</v>
      </c>
      <c r="H7215" s="16">
        <v>1705212</v>
      </c>
      <c r="I7215" s="12" t="s">
        <v>10173</v>
      </c>
      <c r="J7215" s="12" t="s">
        <v>10174</v>
      </c>
      <c r="K7215" s="15">
        <v>0</v>
      </c>
      <c r="L7215" s="13" t="s">
        <v>15</v>
      </c>
      <c r="M7215" s="7">
        <v>1</v>
      </c>
      <c r="N7215" s="17"/>
    </row>
    <row r="7216" spans="1:14" ht="47.25">
      <c r="A7216" s="6">
        <v>7214</v>
      </c>
      <c r="B7216" s="8" t="s">
        <v>10079</v>
      </c>
      <c r="C7216" s="9" t="s">
        <v>10474</v>
      </c>
      <c r="D7216" s="10" t="s">
        <v>10475</v>
      </c>
      <c r="E7216" s="11" t="s">
        <v>10476</v>
      </c>
      <c r="F7216" s="6">
        <v>487032</v>
      </c>
      <c r="G7216" s="6" t="s">
        <v>16</v>
      </c>
      <c r="H7216" s="16">
        <v>7105620</v>
      </c>
      <c r="I7216" s="12" t="s">
        <v>10314</v>
      </c>
      <c r="J7216" s="12" t="s">
        <v>1126</v>
      </c>
      <c r="K7216" s="15">
        <v>0</v>
      </c>
      <c r="L7216" s="13" t="s">
        <v>15</v>
      </c>
      <c r="M7216" s="7">
        <v>1</v>
      </c>
      <c r="N7216" s="17"/>
    </row>
    <row r="7217" spans="1:14" ht="31.5">
      <c r="A7217" s="6">
        <v>7215</v>
      </c>
      <c r="B7217" s="8" t="s">
        <v>10079</v>
      </c>
      <c r="C7217" s="9" t="s">
        <v>10477</v>
      </c>
      <c r="D7217" s="10" t="s">
        <v>10478</v>
      </c>
      <c r="E7217" s="11" t="s">
        <v>10479</v>
      </c>
      <c r="F7217" s="6">
        <v>487016</v>
      </c>
      <c r="G7217" s="6" t="s">
        <v>16</v>
      </c>
      <c r="H7217" s="16">
        <v>4709562</v>
      </c>
      <c r="I7217" s="12" t="s">
        <v>1064</v>
      </c>
      <c r="J7217" s="12" t="s">
        <v>10480</v>
      </c>
      <c r="K7217" s="15">
        <v>0</v>
      </c>
      <c r="L7217" s="13" t="s">
        <v>15</v>
      </c>
      <c r="M7217" s="7">
        <v>1</v>
      </c>
      <c r="N7217" s="17"/>
    </row>
    <row r="7218" spans="1:14" ht="47.25">
      <c r="A7218" s="6">
        <v>7216</v>
      </c>
      <c r="B7218" s="8" t="s">
        <v>10079</v>
      </c>
      <c r="C7218" s="9" t="s">
        <v>10481</v>
      </c>
      <c r="D7218" s="10" t="s">
        <v>10482</v>
      </c>
      <c r="E7218" s="11" t="s">
        <v>10483</v>
      </c>
      <c r="F7218" s="6">
        <v>487045</v>
      </c>
      <c r="G7218" s="6" t="s">
        <v>16</v>
      </c>
      <c r="H7218" s="16">
        <v>11907640</v>
      </c>
      <c r="I7218" s="12" t="s">
        <v>10484</v>
      </c>
      <c r="J7218" s="12" t="s">
        <v>10485</v>
      </c>
      <c r="K7218" s="15">
        <v>0</v>
      </c>
      <c r="L7218" s="13" t="s">
        <v>15</v>
      </c>
      <c r="M7218" s="7">
        <v>1</v>
      </c>
      <c r="N7218" s="17"/>
    </row>
    <row r="7219" spans="1:14" ht="47.25">
      <c r="A7219" s="6">
        <v>7217</v>
      </c>
      <c r="B7219" s="8" t="s">
        <v>10079</v>
      </c>
      <c r="C7219" s="9" t="s">
        <v>10486</v>
      </c>
      <c r="D7219" s="10" t="s">
        <v>10487</v>
      </c>
      <c r="E7219" s="11" t="s">
        <v>10488</v>
      </c>
      <c r="F7219" s="6">
        <v>487046</v>
      </c>
      <c r="G7219" s="6" t="s">
        <v>16</v>
      </c>
      <c r="H7219" s="16">
        <v>11101272</v>
      </c>
      <c r="I7219" s="12" t="s">
        <v>10489</v>
      </c>
      <c r="J7219" s="12" t="s">
        <v>10490</v>
      </c>
      <c r="K7219" s="15">
        <v>0</v>
      </c>
      <c r="L7219" s="13" t="s">
        <v>15</v>
      </c>
      <c r="M7219" s="7">
        <v>1</v>
      </c>
      <c r="N7219" s="17"/>
    </row>
    <row r="7220" spans="1:14" ht="47.25">
      <c r="A7220" s="6">
        <v>7218</v>
      </c>
      <c r="B7220" s="8" t="s">
        <v>10079</v>
      </c>
      <c r="C7220" s="9" t="s">
        <v>10491</v>
      </c>
      <c r="D7220" s="10" t="s">
        <v>10492</v>
      </c>
      <c r="E7220" s="11" t="s">
        <v>10493</v>
      </c>
      <c r="F7220" s="6">
        <v>487034</v>
      </c>
      <c r="G7220" s="6" t="s">
        <v>16</v>
      </c>
      <c r="H7220" s="16">
        <v>6402348</v>
      </c>
      <c r="I7220" s="12" t="s">
        <v>2603</v>
      </c>
      <c r="J7220" s="12" t="s">
        <v>10449</v>
      </c>
      <c r="K7220" s="15">
        <v>0</v>
      </c>
      <c r="L7220" s="13" t="s">
        <v>15</v>
      </c>
      <c r="M7220" s="7">
        <v>1</v>
      </c>
      <c r="N7220" s="17"/>
    </row>
    <row r="7221" spans="1:14" ht="63">
      <c r="A7221" s="6">
        <v>7219</v>
      </c>
      <c r="B7221" s="8" t="s">
        <v>10079</v>
      </c>
      <c r="C7221" s="9" t="s">
        <v>10494</v>
      </c>
      <c r="D7221" s="10" t="s">
        <v>10495</v>
      </c>
      <c r="E7221" s="11" t="s">
        <v>10496</v>
      </c>
      <c r="F7221" s="6">
        <v>487018</v>
      </c>
      <c r="G7221" s="6" t="s">
        <v>16</v>
      </c>
      <c r="H7221" s="16">
        <v>3526155</v>
      </c>
      <c r="I7221" s="12" t="s">
        <v>938</v>
      </c>
      <c r="J7221" s="12" t="s">
        <v>2607</v>
      </c>
      <c r="K7221" s="15">
        <v>0</v>
      </c>
      <c r="L7221" s="13" t="s">
        <v>15</v>
      </c>
      <c r="M7221" s="7">
        <v>1</v>
      </c>
      <c r="N7221" s="17"/>
    </row>
    <row r="7222" spans="1:14" ht="47.25">
      <c r="A7222" s="6">
        <v>7220</v>
      </c>
      <c r="B7222" s="8" t="s">
        <v>10079</v>
      </c>
      <c r="C7222" s="9" t="s">
        <v>10497</v>
      </c>
      <c r="D7222" s="10" t="s">
        <v>10498</v>
      </c>
      <c r="E7222" s="11" t="s">
        <v>10499</v>
      </c>
      <c r="F7222" s="6">
        <v>487019</v>
      </c>
      <c r="G7222" s="6" t="s">
        <v>16</v>
      </c>
      <c r="H7222" s="16">
        <v>3304899</v>
      </c>
      <c r="I7222" s="12" t="s">
        <v>10469</v>
      </c>
      <c r="J7222" s="12" t="s">
        <v>10470</v>
      </c>
      <c r="K7222" s="15">
        <v>0</v>
      </c>
      <c r="L7222" s="13" t="s">
        <v>15</v>
      </c>
      <c r="M7222" s="7">
        <v>1</v>
      </c>
      <c r="N7222" s="17"/>
    </row>
    <row r="7223" spans="1:14" ht="31.5">
      <c r="A7223" s="6">
        <v>7221</v>
      </c>
      <c r="B7223" s="8" t="s">
        <v>10079</v>
      </c>
      <c r="C7223" s="9" t="s">
        <v>10500</v>
      </c>
      <c r="D7223" s="10" t="s">
        <v>10501</v>
      </c>
      <c r="E7223" s="11" t="s">
        <v>10502</v>
      </c>
      <c r="F7223" s="6">
        <v>487020</v>
      </c>
      <c r="G7223" s="6" t="s">
        <v>16</v>
      </c>
      <c r="H7223" s="16">
        <v>1938993</v>
      </c>
      <c r="I7223" s="12" t="s">
        <v>938</v>
      </c>
      <c r="J7223" s="12" t="s">
        <v>2607</v>
      </c>
      <c r="K7223" s="15">
        <v>0</v>
      </c>
      <c r="L7223" s="13" t="s">
        <v>15</v>
      </c>
      <c r="M7223" s="7">
        <v>1</v>
      </c>
      <c r="N7223" s="17"/>
    </row>
    <row r="7224" spans="1:14" ht="47.25">
      <c r="A7224" s="6">
        <v>7222</v>
      </c>
      <c r="B7224" s="8" t="s">
        <v>10079</v>
      </c>
      <c r="C7224" s="9" t="s">
        <v>10503</v>
      </c>
      <c r="D7224" s="10" t="s">
        <v>10504</v>
      </c>
      <c r="E7224" s="11" t="s">
        <v>10505</v>
      </c>
      <c r="F7224" s="6">
        <v>487026</v>
      </c>
      <c r="G7224" s="6" t="s">
        <v>16</v>
      </c>
      <c r="H7224" s="16">
        <v>2310458</v>
      </c>
      <c r="I7224" s="12" t="s">
        <v>2603</v>
      </c>
      <c r="J7224" s="12" t="s">
        <v>10336</v>
      </c>
      <c r="K7224" s="15">
        <v>0</v>
      </c>
      <c r="L7224" s="13" t="s">
        <v>15</v>
      </c>
      <c r="M7224" s="7">
        <v>1</v>
      </c>
      <c r="N7224" s="17"/>
    </row>
    <row r="7225" spans="1:14" ht="31.5">
      <c r="A7225" s="6">
        <v>7223</v>
      </c>
      <c r="B7225" s="8" t="s">
        <v>10079</v>
      </c>
      <c r="C7225" s="9" t="s">
        <v>10506</v>
      </c>
      <c r="D7225" s="10" t="s">
        <v>10507</v>
      </c>
      <c r="E7225" s="11" t="s">
        <v>10508</v>
      </c>
      <c r="F7225" s="6">
        <v>487041</v>
      </c>
      <c r="G7225" s="6" t="s">
        <v>16</v>
      </c>
      <c r="H7225" s="16">
        <v>13661748</v>
      </c>
      <c r="I7225" s="12" t="s">
        <v>938</v>
      </c>
      <c r="J7225" s="12" t="s">
        <v>10509</v>
      </c>
      <c r="K7225" s="15">
        <v>0</v>
      </c>
      <c r="L7225" s="13" t="s">
        <v>15</v>
      </c>
      <c r="M7225" s="7">
        <v>1</v>
      </c>
      <c r="N7225" s="17"/>
    </row>
    <row r="7226" spans="1:14" ht="47.25">
      <c r="A7226" s="6">
        <v>7224</v>
      </c>
      <c r="B7226" s="8" t="s">
        <v>10079</v>
      </c>
      <c r="C7226" s="9" t="s">
        <v>10510</v>
      </c>
      <c r="D7226" s="10" t="s">
        <v>10511</v>
      </c>
      <c r="E7226" s="11" t="s">
        <v>10512</v>
      </c>
      <c r="F7226" s="6">
        <v>487042</v>
      </c>
      <c r="G7226" s="6" t="s">
        <v>16</v>
      </c>
      <c r="H7226" s="16">
        <v>11191541</v>
      </c>
      <c r="I7226" s="12" t="s">
        <v>1125</v>
      </c>
      <c r="J7226" s="12" t="s">
        <v>10513</v>
      </c>
      <c r="K7226" s="15">
        <v>0</v>
      </c>
      <c r="L7226" s="13" t="s">
        <v>15</v>
      </c>
      <c r="M7226" s="7">
        <v>1</v>
      </c>
      <c r="N7226" s="17"/>
    </row>
    <row r="7227" spans="1:14" ht="31.5">
      <c r="A7227" s="6">
        <v>7225</v>
      </c>
      <c r="B7227" s="8" t="s">
        <v>10079</v>
      </c>
      <c r="C7227" s="9" t="s">
        <v>10514</v>
      </c>
      <c r="D7227" s="10" t="s">
        <v>10515</v>
      </c>
      <c r="E7227" s="11" t="s">
        <v>10516</v>
      </c>
      <c r="F7227" s="6">
        <v>487031</v>
      </c>
      <c r="G7227" s="6" t="s">
        <v>16</v>
      </c>
      <c r="H7227" s="16">
        <v>6215484</v>
      </c>
      <c r="I7227" s="12" t="s">
        <v>1041</v>
      </c>
      <c r="J7227" s="12" t="s">
        <v>5662</v>
      </c>
      <c r="K7227" s="15">
        <v>0</v>
      </c>
      <c r="L7227" s="13" t="s">
        <v>15</v>
      </c>
      <c r="M7227" s="7">
        <v>1</v>
      </c>
      <c r="N7227" s="17"/>
    </row>
    <row r="7228" spans="1:14" ht="47.25">
      <c r="A7228" s="6">
        <v>7226</v>
      </c>
      <c r="B7228" s="8" t="s">
        <v>10079</v>
      </c>
      <c r="C7228" s="9" t="s">
        <v>10517</v>
      </c>
      <c r="D7228" s="10" t="s">
        <v>10518</v>
      </c>
      <c r="E7228" s="11" t="s">
        <v>10519</v>
      </c>
      <c r="F7228" s="6">
        <v>487024</v>
      </c>
      <c r="G7228" s="6" t="s">
        <v>16</v>
      </c>
      <c r="H7228" s="16">
        <v>1922316</v>
      </c>
      <c r="I7228" s="12" t="s">
        <v>2603</v>
      </c>
      <c r="J7228" s="12" t="s">
        <v>10336</v>
      </c>
      <c r="K7228" s="15">
        <v>0</v>
      </c>
      <c r="L7228" s="13" t="s">
        <v>15</v>
      </c>
      <c r="M7228" s="7">
        <v>1</v>
      </c>
      <c r="N7228" s="17"/>
    </row>
    <row r="7229" spans="1:14" ht="31.5">
      <c r="A7229" s="6">
        <v>7227</v>
      </c>
      <c r="B7229" s="8" t="s">
        <v>10079</v>
      </c>
      <c r="C7229" s="9" t="s">
        <v>10520</v>
      </c>
      <c r="D7229" s="10" t="s">
        <v>10521</v>
      </c>
      <c r="E7229" s="11" t="s">
        <v>10522</v>
      </c>
      <c r="F7229" s="6">
        <v>487025</v>
      </c>
      <c r="G7229" s="6" t="s">
        <v>16</v>
      </c>
      <c r="H7229" s="16">
        <v>1051389</v>
      </c>
      <c r="I7229" s="12" t="s">
        <v>10484</v>
      </c>
      <c r="J7229" s="12" t="s">
        <v>2595</v>
      </c>
      <c r="K7229" s="15">
        <v>0</v>
      </c>
      <c r="L7229" s="13" t="s">
        <v>15</v>
      </c>
      <c r="M7229" s="7">
        <v>1</v>
      </c>
      <c r="N7229" s="17"/>
    </row>
    <row r="7230" spans="1:14" ht="31.5">
      <c r="A7230" s="6">
        <v>7228</v>
      </c>
      <c r="B7230" s="8" t="s">
        <v>10079</v>
      </c>
      <c r="C7230" s="9" t="s">
        <v>10523</v>
      </c>
      <c r="D7230" s="10" t="s">
        <v>10524</v>
      </c>
      <c r="E7230" s="11" t="s">
        <v>10525</v>
      </c>
      <c r="F7230" s="6">
        <v>487056</v>
      </c>
      <c r="G7230" s="6" t="s">
        <v>16</v>
      </c>
      <c r="H7230" s="16">
        <v>11850699</v>
      </c>
      <c r="I7230" s="12" t="s">
        <v>938</v>
      </c>
      <c r="J7230" s="12" t="s">
        <v>2630</v>
      </c>
      <c r="K7230" s="15">
        <v>3001760</v>
      </c>
      <c r="L7230" s="13" t="s">
        <v>15</v>
      </c>
      <c r="M7230" s="7">
        <v>1</v>
      </c>
      <c r="N7230" s="17"/>
    </row>
    <row r="7231" spans="1:14" ht="31.5">
      <c r="A7231" s="6">
        <v>7229</v>
      </c>
      <c r="B7231" s="8" t="s">
        <v>10079</v>
      </c>
      <c r="C7231" s="9" t="s">
        <v>10526</v>
      </c>
      <c r="D7231" s="10" t="s">
        <v>10527</v>
      </c>
      <c r="E7231" s="11" t="s">
        <v>10528</v>
      </c>
      <c r="F7231" s="6">
        <v>487049</v>
      </c>
      <c r="G7231" s="6" t="s">
        <v>16</v>
      </c>
      <c r="H7231" s="16">
        <v>7713472</v>
      </c>
      <c r="I7231" s="12" t="s">
        <v>1125</v>
      </c>
      <c r="J7231" s="12" t="s">
        <v>1126</v>
      </c>
      <c r="K7231" s="15">
        <v>0</v>
      </c>
      <c r="L7231" s="13" t="s">
        <v>15</v>
      </c>
      <c r="M7231" s="7">
        <v>1</v>
      </c>
      <c r="N7231" s="17"/>
    </row>
    <row r="7232" spans="1:14" ht="31.5">
      <c r="A7232" s="6">
        <v>7230</v>
      </c>
      <c r="B7232" s="8" t="s">
        <v>10079</v>
      </c>
      <c r="C7232" s="9" t="s">
        <v>10526</v>
      </c>
      <c r="D7232" s="10" t="s">
        <v>10527</v>
      </c>
      <c r="E7232" s="11" t="s">
        <v>10529</v>
      </c>
      <c r="F7232" s="6">
        <v>487028</v>
      </c>
      <c r="G7232" s="6" t="s">
        <v>16</v>
      </c>
      <c r="H7232" s="16">
        <v>180276</v>
      </c>
      <c r="I7232" s="12" t="s">
        <v>1125</v>
      </c>
      <c r="J7232" s="12" t="s">
        <v>2433</v>
      </c>
      <c r="K7232" s="15">
        <v>0</v>
      </c>
      <c r="L7232" s="13" t="s">
        <v>15</v>
      </c>
      <c r="M7232" s="7">
        <v>1</v>
      </c>
      <c r="N7232" s="17"/>
    </row>
    <row r="7233" spans="1:14" ht="63">
      <c r="A7233" s="6">
        <v>7231</v>
      </c>
      <c r="B7233" s="8" t="s">
        <v>10079</v>
      </c>
      <c r="C7233" s="9" t="s">
        <v>10530</v>
      </c>
      <c r="D7233" s="10" t="s">
        <v>10531</v>
      </c>
      <c r="E7233" s="11" t="s">
        <v>10532</v>
      </c>
      <c r="F7233" s="6">
        <v>487050</v>
      </c>
      <c r="G7233" s="6" t="s">
        <v>16</v>
      </c>
      <c r="H7233" s="16">
        <v>15087611.046</v>
      </c>
      <c r="I7233" s="12" t="s">
        <v>1274</v>
      </c>
      <c r="J7233" s="12" t="s">
        <v>10533</v>
      </c>
      <c r="K7233" s="15">
        <v>0</v>
      </c>
      <c r="L7233" s="13" t="s">
        <v>14</v>
      </c>
      <c r="M7233" s="7">
        <v>1</v>
      </c>
      <c r="N7233" s="17"/>
    </row>
    <row r="7234" spans="1:14" ht="63">
      <c r="A7234" s="6">
        <v>7232</v>
      </c>
      <c r="B7234" s="8" t="s">
        <v>10079</v>
      </c>
      <c r="C7234" s="9" t="s">
        <v>10534</v>
      </c>
      <c r="D7234" s="10" t="s">
        <v>10527</v>
      </c>
      <c r="E7234" s="11" t="s">
        <v>10532</v>
      </c>
      <c r="F7234" s="6">
        <v>487050</v>
      </c>
      <c r="G7234" s="6" t="s">
        <v>16</v>
      </c>
      <c r="H7234" s="16">
        <v>15087611.046</v>
      </c>
      <c r="I7234" s="12" t="s">
        <v>1274</v>
      </c>
      <c r="J7234" s="12" t="s">
        <v>10533</v>
      </c>
      <c r="K7234" s="15">
        <v>0</v>
      </c>
      <c r="L7234" s="13" t="s">
        <v>14</v>
      </c>
      <c r="M7234" s="7">
        <v>0.51</v>
      </c>
      <c r="N7234" s="17"/>
    </row>
    <row r="7235" spans="1:14" ht="63">
      <c r="A7235" s="6">
        <v>7233</v>
      </c>
      <c r="B7235" s="8" t="s">
        <v>10079</v>
      </c>
      <c r="C7235" s="9" t="s">
        <v>10535</v>
      </c>
      <c r="D7235" s="10"/>
      <c r="E7235" s="11" t="s">
        <v>10532</v>
      </c>
      <c r="F7235" s="6">
        <v>487050</v>
      </c>
      <c r="G7235" s="6" t="s">
        <v>16</v>
      </c>
      <c r="H7235" s="16">
        <v>15087611.046</v>
      </c>
      <c r="I7235" s="12" t="s">
        <v>1274</v>
      </c>
      <c r="J7235" s="12" t="s">
        <v>10533</v>
      </c>
      <c r="K7235" s="15">
        <v>0</v>
      </c>
      <c r="L7235" s="13" t="s">
        <v>14</v>
      </c>
      <c r="M7235" s="7">
        <v>0.49</v>
      </c>
      <c r="N7235" s="17"/>
    </row>
    <row r="7236" spans="1:14" ht="63">
      <c r="A7236" s="6">
        <v>7234</v>
      </c>
      <c r="B7236" s="8" t="s">
        <v>10079</v>
      </c>
      <c r="C7236" s="9" t="s">
        <v>10536</v>
      </c>
      <c r="D7236" s="10" t="s">
        <v>10537</v>
      </c>
      <c r="E7236" s="11" t="s">
        <v>10538</v>
      </c>
      <c r="F7236" s="6">
        <v>510865</v>
      </c>
      <c r="G7236" s="6" t="s">
        <v>1109</v>
      </c>
      <c r="H7236" s="16">
        <v>472713.35</v>
      </c>
      <c r="I7236" s="12" t="s">
        <v>1274</v>
      </c>
      <c r="J7236" s="12" t="s">
        <v>10539</v>
      </c>
      <c r="K7236" s="15">
        <v>0</v>
      </c>
      <c r="L7236" s="13" t="s">
        <v>15</v>
      </c>
      <c r="M7236" s="7">
        <v>1</v>
      </c>
      <c r="N7236" s="17"/>
    </row>
    <row r="7237" spans="1:14" ht="63">
      <c r="A7237" s="6">
        <v>7235</v>
      </c>
      <c r="B7237" s="8" t="s">
        <v>10079</v>
      </c>
      <c r="C7237" s="9" t="s">
        <v>10540</v>
      </c>
      <c r="D7237" s="10" t="s">
        <v>10541</v>
      </c>
      <c r="E7237" s="11" t="s">
        <v>10542</v>
      </c>
      <c r="F7237" s="6">
        <v>513496</v>
      </c>
      <c r="G7237" s="6" t="s">
        <v>1109</v>
      </c>
      <c r="H7237" s="16">
        <v>424787.75</v>
      </c>
      <c r="I7237" s="12" t="s">
        <v>1274</v>
      </c>
      <c r="J7237" s="12" t="s">
        <v>10539</v>
      </c>
      <c r="K7237" s="15">
        <v>0</v>
      </c>
      <c r="L7237" s="13" t="s">
        <v>15</v>
      </c>
      <c r="M7237" s="7">
        <v>1</v>
      </c>
      <c r="N7237" s="17"/>
    </row>
    <row r="7238" spans="1:14" ht="78.75">
      <c r="A7238" s="6">
        <v>7236</v>
      </c>
      <c r="B7238" s="8" t="s">
        <v>10079</v>
      </c>
      <c r="C7238" s="9" t="s">
        <v>18606</v>
      </c>
      <c r="D7238" s="10"/>
      <c r="E7238" s="11" t="s">
        <v>18607</v>
      </c>
      <c r="F7238" s="6">
        <v>475761</v>
      </c>
      <c r="G7238" s="6" t="s">
        <v>10085</v>
      </c>
      <c r="H7238" s="16">
        <v>3551000</v>
      </c>
      <c r="I7238" s="12" t="s">
        <v>10360</v>
      </c>
      <c r="J7238" s="12" t="s">
        <v>18608</v>
      </c>
      <c r="K7238" s="15">
        <v>0</v>
      </c>
      <c r="L7238" s="13" t="s">
        <v>15</v>
      </c>
      <c r="M7238" s="7">
        <v>1</v>
      </c>
      <c r="N7238" s="17"/>
    </row>
    <row r="7239" spans="1:14" ht="47.25">
      <c r="A7239" s="6">
        <v>7237</v>
      </c>
      <c r="B7239" s="8" t="s">
        <v>10079</v>
      </c>
      <c r="C7239" s="9" t="s">
        <v>18609</v>
      </c>
      <c r="D7239" s="10"/>
      <c r="E7239" s="11" t="s">
        <v>18610</v>
      </c>
      <c r="F7239" s="6">
        <v>475763</v>
      </c>
      <c r="G7239" s="6" t="s">
        <v>10085</v>
      </c>
      <c r="H7239" s="16">
        <v>5752000</v>
      </c>
      <c r="I7239" s="12" t="s">
        <v>10360</v>
      </c>
      <c r="J7239" s="12" t="s">
        <v>18608</v>
      </c>
      <c r="K7239" s="15">
        <v>0</v>
      </c>
      <c r="L7239" s="13" t="s">
        <v>15</v>
      </c>
      <c r="M7239" s="7">
        <v>1</v>
      </c>
      <c r="N7239" s="17"/>
    </row>
    <row r="7240" spans="1:14" ht="157.5">
      <c r="A7240" s="6">
        <v>7238</v>
      </c>
      <c r="B7240" s="8" t="s">
        <v>10079</v>
      </c>
      <c r="C7240" s="9" t="s">
        <v>18611</v>
      </c>
      <c r="D7240" s="10"/>
      <c r="E7240" s="11" t="s">
        <v>18612</v>
      </c>
      <c r="F7240" s="6">
        <v>475764</v>
      </c>
      <c r="G7240" s="6" t="s">
        <v>10085</v>
      </c>
      <c r="H7240" s="16">
        <v>2508000</v>
      </c>
      <c r="I7240" s="12" t="s">
        <v>2634</v>
      </c>
      <c r="J7240" s="12" t="s">
        <v>18608</v>
      </c>
      <c r="K7240" s="15">
        <v>0</v>
      </c>
      <c r="L7240" s="13" t="s">
        <v>15</v>
      </c>
      <c r="M7240" s="7">
        <v>1</v>
      </c>
      <c r="N7240" s="17"/>
    </row>
    <row r="7241" spans="1:14" ht="204.75">
      <c r="A7241" s="6">
        <v>7239</v>
      </c>
      <c r="B7241" s="8" t="s">
        <v>10079</v>
      </c>
      <c r="C7241" s="9" t="s">
        <v>18613</v>
      </c>
      <c r="D7241" s="10"/>
      <c r="E7241" s="11" t="s">
        <v>18614</v>
      </c>
      <c r="F7241" s="6">
        <v>475765</v>
      </c>
      <c r="G7241" s="6" t="s">
        <v>10085</v>
      </c>
      <c r="H7241" s="16">
        <v>5127000</v>
      </c>
      <c r="I7241" s="12" t="s">
        <v>30</v>
      </c>
      <c r="J7241" s="12" t="s">
        <v>1487</v>
      </c>
      <c r="K7241" s="15">
        <v>0</v>
      </c>
      <c r="L7241" s="13" t="s">
        <v>15</v>
      </c>
      <c r="M7241" s="7">
        <v>1</v>
      </c>
      <c r="N7241" s="17"/>
    </row>
    <row r="7242" spans="1:14" ht="157.5">
      <c r="A7242" s="6">
        <v>7240</v>
      </c>
      <c r="B7242" s="8" t="s">
        <v>10079</v>
      </c>
      <c r="C7242" s="9" t="s">
        <v>18615</v>
      </c>
      <c r="D7242" s="10"/>
      <c r="E7242" s="11" t="s">
        <v>18616</v>
      </c>
      <c r="F7242" s="6">
        <v>475766</v>
      </c>
      <c r="G7242" s="6" t="s">
        <v>10085</v>
      </c>
      <c r="H7242" s="16">
        <v>13613000</v>
      </c>
      <c r="I7242" s="12" t="s">
        <v>10360</v>
      </c>
      <c r="J7242" s="12" t="s">
        <v>1085</v>
      </c>
      <c r="K7242" s="15">
        <v>0</v>
      </c>
      <c r="L7242" s="13" t="s">
        <v>15</v>
      </c>
      <c r="M7242" s="7">
        <v>1</v>
      </c>
      <c r="N7242" s="17"/>
    </row>
    <row r="7243" spans="1:14" ht="173.25">
      <c r="A7243" s="6">
        <v>7241</v>
      </c>
      <c r="B7243" s="8" t="s">
        <v>10079</v>
      </c>
      <c r="C7243" s="9" t="s">
        <v>18617</v>
      </c>
      <c r="D7243" s="10"/>
      <c r="E7243" s="11" t="s">
        <v>18618</v>
      </c>
      <c r="F7243" s="6">
        <v>510866</v>
      </c>
      <c r="G7243" s="6" t="s">
        <v>10085</v>
      </c>
      <c r="H7243" s="16">
        <v>4115000</v>
      </c>
      <c r="I7243" s="12" t="s">
        <v>10396</v>
      </c>
      <c r="J7243" s="12" t="s">
        <v>13218</v>
      </c>
      <c r="K7243" s="15">
        <v>0</v>
      </c>
      <c r="L7243" s="13" t="s">
        <v>15</v>
      </c>
      <c r="M7243" s="7">
        <v>1</v>
      </c>
      <c r="N7243" s="17"/>
    </row>
    <row r="7244" spans="1:14" ht="157.5">
      <c r="A7244" s="6">
        <v>7242</v>
      </c>
      <c r="B7244" s="8" t="s">
        <v>10079</v>
      </c>
      <c r="C7244" s="9" t="s">
        <v>18619</v>
      </c>
      <c r="D7244" s="10"/>
      <c r="E7244" s="11" t="s">
        <v>18620</v>
      </c>
      <c r="F7244" s="6">
        <v>510867</v>
      </c>
      <c r="G7244" s="6" t="s">
        <v>10085</v>
      </c>
      <c r="H7244" s="16">
        <v>2321000</v>
      </c>
      <c r="I7244" s="12" t="s">
        <v>1187</v>
      </c>
      <c r="J7244" s="12" t="s">
        <v>18621</v>
      </c>
      <c r="K7244" s="15">
        <v>0</v>
      </c>
      <c r="L7244" s="13" t="s">
        <v>15</v>
      </c>
      <c r="M7244" s="7">
        <v>1</v>
      </c>
      <c r="N7244" s="17"/>
    </row>
    <row r="7245" spans="1:14" ht="204.75">
      <c r="A7245" s="6">
        <v>7243</v>
      </c>
      <c r="B7245" s="8" t="s">
        <v>10079</v>
      </c>
      <c r="C7245" s="9" t="s">
        <v>18622</v>
      </c>
      <c r="D7245" s="10"/>
      <c r="E7245" s="11" t="s">
        <v>18623</v>
      </c>
      <c r="F7245" s="6">
        <v>510873</v>
      </c>
      <c r="G7245" s="6" t="s">
        <v>10085</v>
      </c>
      <c r="H7245" s="16">
        <v>2795000</v>
      </c>
      <c r="I7245" s="12" t="s">
        <v>1187</v>
      </c>
      <c r="J7245" s="12" t="s">
        <v>18621</v>
      </c>
      <c r="K7245" s="15">
        <v>0</v>
      </c>
      <c r="L7245" s="13" t="s">
        <v>15</v>
      </c>
      <c r="M7245" s="7">
        <v>1</v>
      </c>
      <c r="N7245" s="17"/>
    </row>
    <row r="7246" spans="1:14" ht="220.5">
      <c r="A7246" s="6">
        <v>7244</v>
      </c>
      <c r="B7246" s="8" t="s">
        <v>10079</v>
      </c>
      <c r="C7246" s="9" t="s">
        <v>18624</v>
      </c>
      <c r="D7246" s="10"/>
      <c r="E7246" s="11" t="s">
        <v>18625</v>
      </c>
      <c r="F7246" s="6">
        <v>510882</v>
      </c>
      <c r="G7246" s="6" t="s">
        <v>10085</v>
      </c>
      <c r="H7246" s="16">
        <v>2092000</v>
      </c>
      <c r="I7246" s="12" t="s">
        <v>1187</v>
      </c>
      <c r="J7246" s="12" t="s">
        <v>18621</v>
      </c>
      <c r="K7246" s="15">
        <v>0</v>
      </c>
      <c r="L7246" s="13" t="s">
        <v>15</v>
      </c>
      <c r="M7246" s="7">
        <v>1</v>
      </c>
      <c r="N7246" s="17"/>
    </row>
    <row r="7247" spans="1:14" ht="78.75">
      <c r="A7247" s="6">
        <v>7245</v>
      </c>
      <c r="B7247" s="8" t="s">
        <v>31950</v>
      </c>
      <c r="C7247" s="9" t="s">
        <v>31951</v>
      </c>
      <c r="D7247" s="10" t="s">
        <v>31952</v>
      </c>
      <c r="E7247" s="11" t="s">
        <v>31953</v>
      </c>
      <c r="F7247" s="6">
        <v>173642</v>
      </c>
      <c r="G7247" s="6" t="s">
        <v>31954</v>
      </c>
      <c r="H7247" s="16">
        <v>11136955.449999999</v>
      </c>
      <c r="I7247" s="12" t="s">
        <v>31955</v>
      </c>
      <c r="J7247" s="12" t="s">
        <v>31956</v>
      </c>
      <c r="K7247" s="15">
        <v>8207000</v>
      </c>
      <c r="L7247" s="13" t="s">
        <v>15</v>
      </c>
      <c r="M7247" s="7">
        <v>1</v>
      </c>
      <c r="N7247" s="17"/>
    </row>
    <row r="7248" spans="1:14" ht="63">
      <c r="A7248" s="6">
        <v>7246</v>
      </c>
      <c r="B7248" s="8" t="s">
        <v>31950</v>
      </c>
      <c r="C7248" s="9" t="s">
        <v>31957</v>
      </c>
      <c r="D7248" s="10" t="s">
        <v>31958</v>
      </c>
      <c r="E7248" s="11" t="s">
        <v>31959</v>
      </c>
      <c r="F7248" s="6">
        <v>173625</v>
      </c>
      <c r="G7248" s="6" t="s">
        <v>31954</v>
      </c>
      <c r="H7248" s="16">
        <v>7362821.0999999996</v>
      </c>
      <c r="I7248" s="12" t="s">
        <v>8286</v>
      </c>
      <c r="J7248" s="12" t="s">
        <v>31960</v>
      </c>
      <c r="K7248" s="15">
        <v>3800000</v>
      </c>
      <c r="L7248" s="13" t="s">
        <v>15</v>
      </c>
      <c r="M7248" s="7">
        <v>1</v>
      </c>
      <c r="N7248" s="17"/>
    </row>
    <row r="7249" spans="1:14" ht="126">
      <c r="A7249" s="6">
        <v>7247</v>
      </c>
      <c r="B7249" s="8" t="s">
        <v>31950</v>
      </c>
      <c r="C7249" s="9" t="s">
        <v>31961</v>
      </c>
      <c r="D7249" s="10" t="s">
        <v>31962</v>
      </c>
      <c r="E7249" s="11" t="s">
        <v>31963</v>
      </c>
      <c r="F7249" s="6">
        <v>173626</v>
      </c>
      <c r="G7249" s="6" t="s">
        <v>31954</v>
      </c>
      <c r="H7249" s="16">
        <v>11020115.9</v>
      </c>
      <c r="I7249" s="12" t="s">
        <v>31964</v>
      </c>
      <c r="J7249" s="12" t="s">
        <v>31965</v>
      </c>
      <c r="K7249" s="15">
        <v>7162000</v>
      </c>
      <c r="L7249" s="13" t="s">
        <v>15</v>
      </c>
      <c r="M7249" s="7">
        <v>1</v>
      </c>
      <c r="N7249" s="17"/>
    </row>
    <row r="7250" spans="1:14" ht="78.75">
      <c r="A7250" s="6">
        <v>7248</v>
      </c>
      <c r="B7250" s="8" t="s">
        <v>31950</v>
      </c>
      <c r="C7250" s="9" t="s">
        <v>31966</v>
      </c>
      <c r="D7250" s="10" t="s">
        <v>31967</v>
      </c>
      <c r="E7250" s="11" t="s">
        <v>31968</v>
      </c>
      <c r="F7250" s="6">
        <v>184424</v>
      </c>
      <c r="G7250" s="6" t="s">
        <v>31954</v>
      </c>
      <c r="H7250" s="16">
        <v>27969002.25</v>
      </c>
      <c r="I7250" s="12" t="s">
        <v>31969</v>
      </c>
      <c r="J7250" s="12" t="s">
        <v>31292</v>
      </c>
      <c r="K7250" s="15">
        <v>23261000</v>
      </c>
      <c r="L7250" s="13" t="s">
        <v>15</v>
      </c>
      <c r="M7250" s="7">
        <v>1</v>
      </c>
      <c r="N7250" s="17"/>
    </row>
    <row r="7251" spans="1:14" ht="94.5">
      <c r="A7251" s="6">
        <v>7249</v>
      </c>
      <c r="B7251" s="8" t="s">
        <v>31950</v>
      </c>
      <c r="C7251" s="9" t="s">
        <v>31970</v>
      </c>
      <c r="D7251" s="10" t="s">
        <v>31971</v>
      </c>
      <c r="E7251" s="11" t="s">
        <v>31972</v>
      </c>
      <c r="F7251" s="6">
        <v>184428</v>
      </c>
      <c r="G7251" s="6" t="s">
        <v>31954</v>
      </c>
      <c r="H7251" s="16">
        <v>14128493.1</v>
      </c>
      <c r="I7251" s="12" t="s">
        <v>31973</v>
      </c>
      <c r="J7251" s="12">
        <v>43652</v>
      </c>
      <c r="K7251" s="15">
        <v>13511900</v>
      </c>
      <c r="L7251" s="13" t="s">
        <v>15</v>
      </c>
      <c r="M7251" s="7">
        <v>1</v>
      </c>
      <c r="N7251" s="17"/>
    </row>
    <row r="7252" spans="1:14" ht="78.75">
      <c r="A7252" s="6">
        <v>7250</v>
      </c>
      <c r="B7252" s="8" t="s">
        <v>31950</v>
      </c>
      <c r="C7252" s="9" t="s">
        <v>31974</v>
      </c>
      <c r="D7252" s="10" t="s">
        <v>31975</v>
      </c>
      <c r="E7252" s="11" t="s">
        <v>31976</v>
      </c>
      <c r="F7252" s="6">
        <v>184432</v>
      </c>
      <c r="G7252" s="6" t="s">
        <v>31954</v>
      </c>
      <c r="H7252" s="16">
        <v>8903109.3000000007</v>
      </c>
      <c r="I7252" s="12" t="s">
        <v>31977</v>
      </c>
      <c r="J7252" s="12" t="s">
        <v>31978</v>
      </c>
      <c r="K7252" s="15">
        <v>8400000</v>
      </c>
      <c r="L7252" s="13" t="s">
        <v>15</v>
      </c>
      <c r="M7252" s="7">
        <v>1</v>
      </c>
      <c r="N7252" s="17"/>
    </row>
    <row r="7253" spans="1:14" ht="63">
      <c r="A7253" s="6">
        <v>7251</v>
      </c>
      <c r="B7253" s="8" t="s">
        <v>31950</v>
      </c>
      <c r="C7253" s="9" t="s">
        <v>31979</v>
      </c>
      <c r="D7253" s="10" t="s">
        <v>31980</v>
      </c>
      <c r="E7253" s="11" t="s">
        <v>31981</v>
      </c>
      <c r="F7253" s="6">
        <v>184434</v>
      </c>
      <c r="G7253" s="6" t="s">
        <v>31954</v>
      </c>
      <c r="H7253" s="16">
        <v>7656892.6500000004</v>
      </c>
      <c r="I7253" s="12" t="s">
        <v>31977</v>
      </c>
      <c r="J7253" s="12" t="s">
        <v>8299</v>
      </c>
      <c r="K7253" s="15">
        <v>7019000</v>
      </c>
      <c r="L7253" s="13" t="s">
        <v>15</v>
      </c>
      <c r="M7253" s="7">
        <v>1</v>
      </c>
      <c r="N7253" s="17"/>
    </row>
    <row r="7254" spans="1:14" ht="94.5">
      <c r="A7254" s="6">
        <v>7252</v>
      </c>
      <c r="B7254" s="8" t="s">
        <v>31950</v>
      </c>
      <c r="C7254" s="9" t="s">
        <v>31982</v>
      </c>
      <c r="D7254" s="10" t="s">
        <v>31983</v>
      </c>
      <c r="E7254" s="11" t="s">
        <v>31984</v>
      </c>
      <c r="F7254" s="6">
        <v>184435</v>
      </c>
      <c r="G7254" s="6" t="s">
        <v>31954</v>
      </c>
      <c r="H7254" s="16">
        <v>9178306.25</v>
      </c>
      <c r="I7254" s="12" t="s">
        <v>31977</v>
      </c>
      <c r="J7254" s="12" t="s">
        <v>8299</v>
      </c>
      <c r="K7254" s="15">
        <v>4611000</v>
      </c>
      <c r="L7254" s="13" t="s">
        <v>15</v>
      </c>
      <c r="M7254" s="7">
        <v>1</v>
      </c>
      <c r="N7254" s="17"/>
    </row>
    <row r="7255" spans="1:14" ht="78.75">
      <c r="A7255" s="6">
        <v>7253</v>
      </c>
      <c r="B7255" s="8" t="s">
        <v>31950</v>
      </c>
      <c r="C7255" s="9" t="s">
        <v>31985</v>
      </c>
      <c r="D7255" s="10" t="s">
        <v>31986</v>
      </c>
      <c r="E7255" s="11" t="s">
        <v>31987</v>
      </c>
      <c r="F7255" s="6">
        <v>209028</v>
      </c>
      <c r="G7255" s="6" t="s">
        <v>31954</v>
      </c>
      <c r="H7255" s="16">
        <v>6601943.2999999998</v>
      </c>
      <c r="I7255" s="12" t="s">
        <v>31988</v>
      </c>
      <c r="J7255" s="12" t="s">
        <v>31960</v>
      </c>
      <c r="K7255" s="15">
        <v>3675000</v>
      </c>
      <c r="L7255" s="13" t="s">
        <v>15</v>
      </c>
      <c r="M7255" s="7">
        <v>1</v>
      </c>
      <c r="N7255" s="17"/>
    </row>
    <row r="7256" spans="1:14" ht="78.75">
      <c r="A7256" s="6">
        <v>7254</v>
      </c>
      <c r="B7256" s="8" t="s">
        <v>31950</v>
      </c>
      <c r="C7256" s="9" t="s">
        <v>31989</v>
      </c>
      <c r="D7256" s="10" t="s">
        <v>31990</v>
      </c>
      <c r="E7256" s="11" t="s">
        <v>31991</v>
      </c>
      <c r="F7256" s="6">
        <v>209030</v>
      </c>
      <c r="G7256" s="6" t="s">
        <v>31954</v>
      </c>
      <c r="H7256" s="16">
        <v>10452761.65</v>
      </c>
      <c r="I7256" s="12" t="s">
        <v>31992</v>
      </c>
      <c r="J7256" s="12" t="s">
        <v>31965</v>
      </c>
      <c r="K7256" s="15">
        <v>8177000</v>
      </c>
      <c r="L7256" s="13" t="s">
        <v>15</v>
      </c>
      <c r="M7256" s="7">
        <v>1</v>
      </c>
      <c r="N7256" s="17"/>
    </row>
    <row r="7257" spans="1:14" ht="78.75">
      <c r="A7257" s="6">
        <v>7255</v>
      </c>
      <c r="B7257" s="8" t="s">
        <v>31950</v>
      </c>
      <c r="C7257" s="9" t="s">
        <v>31993</v>
      </c>
      <c r="D7257" s="10" t="s">
        <v>31962</v>
      </c>
      <c r="E7257" s="11" t="s">
        <v>31994</v>
      </c>
      <c r="F7257" s="6">
        <v>209035</v>
      </c>
      <c r="G7257" s="6" t="s">
        <v>31954</v>
      </c>
      <c r="H7257" s="16">
        <v>8033299.75</v>
      </c>
      <c r="I7257" s="12" t="s">
        <v>31995</v>
      </c>
      <c r="J7257" s="12" t="s">
        <v>31996</v>
      </c>
      <c r="K7257" s="15">
        <v>7496000</v>
      </c>
      <c r="L7257" s="13" t="s">
        <v>15</v>
      </c>
      <c r="M7257" s="7">
        <v>1</v>
      </c>
      <c r="N7257" s="17"/>
    </row>
    <row r="7258" spans="1:14" ht="110.25">
      <c r="A7258" s="6">
        <v>7256</v>
      </c>
      <c r="B7258" s="8" t="s">
        <v>31950</v>
      </c>
      <c r="C7258" s="9" t="s">
        <v>31997</v>
      </c>
      <c r="D7258" s="10" t="s">
        <v>31998</v>
      </c>
      <c r="E7258" s="11" t="s">
        <v>31999</v>
      </c>
      <c r="F7258" s="6">
        <v>214456</v>
      </c>
      <c r="G7258" s="6" t="s">
        <v>31954</v>
      </c>
      <c r="H7258" s="16">
        <v>10466926.15</v>
      </c>
      <c r="I7258" s="12" t="s">
        <v>6827</v>
      </c>
      <c r="J7258" s="12" t="s">
        <v>32000</v>
      </c>
      <c r="K7258" s="15">
        <v>10300000</v>
      </c>
      <c r="L7258" s="13" t="s">
        <v>15</v>
      </c>
      <c r="M7258" s="7">
        <v>1</v>
      </c>
      <c r="N7258" s="17"/>
    </row>
    <row r="7259" spans="1:14" ht="110.25">
      <c r="A7259" s="6">
        <v>7257</v>
      </c>
      <c r="B7259" s="8" t="s">
        <v>31950</v>
      </c>
      <c r="C7259" s="9" t="s">
        <v>32001</v>
      </c>
      <c r="D7259" s="10" t="s">
        <v>32002</v>
      </c>
      <c r="E7259" s="11" t="s">
        <v>32003</v>
      </c>
      <c r="F7259" s="6">
        <v>214462</v>
      </c>
      <c r="G7259" s="6" t="s">
        <v>31954</v>
      </c>
      <c r="H7259" s="16">
        <v>10287258.35</v>
      </c>
      <c r="I7259" s="12" t="s">
        <v>31977</v>
      </c>
      <c r="J7259" s="12" t="s">
        <v>32000</v>
      </c>
      <c r="K7259" s="15">
        <v>7908000</v>
      </c>
      <c r="L7259" s="13" t="s">
        <v>15</v>
      </c>
      <c r="M7259" s="7">
        <v>1</v>
      </c>
      <c r="N7259" s="17"/>
    </row>
    <row r="7260" spans="1:14" ht="78.75">
      <c r="A7260" s="6">
        <v>7258</v>
      </c>
      <c r="B7260" s="8" t="s">
        <v>31950</v>
      </c>
      <c r="C7260" s="9" t="s">
        <v>32004</v>
      </c>
      <c r="D7260" s="10" t="s">
        <v>6716</v>
      </c>
      <c r="E7260" s="11" t="s">
        <v>32005</v>
      </c>
      <c r="F7260" s="6">
        <v>214465</v>
      </c>
      <c r="G7260" s="6" t="s">
        <v>31954</v>
      </c>
      <c r="H7260" s="16">
        <v>18728607.800000001</v>
      </c>
      <c r="I7260" s="12" t="s">
        <v>32006</v>
      </c>
      <c r="J7260" s="12" t="s">
        <v>32007</v>
      </c>
      <c r="K7260" s="15">
        <v>10750000</v>
      </c>
      <c r="L7260" s="13" t="s">
        <v>15</v>
      </c>
      <c r="M7260" s="7">
        <v>1</v>
      </c>
      <c r="N7260" s="17"/>
    </row>
    <row r="7261" spans="1:14" ht="110.25">
      <c r="A7261" s="6">
        <v>7259</v>
      </c>
      <c r="B7261" s="8" t="s">
        <v>31950</v>
      </c>
      <c r="C7261" s="9" t="s">
        <v>32008</v>
      </c>
      <c r="D7261" s="10" t="s">
        <v>32009</v>
      </c>
      <c r="E7261" s="11" t="s">
        <v>32010</v>
      </c>
      <c r="F7261" s="6">
        <v>214485</v>
      </c>
      <c r="G7261" s="6" t="s">
        <v>31954</v>
      </c>
      <c r="H7261" s="16">
        <v>15025515.4</v>
      </c>
      <c r="I7261" s="12" t="s">
        <v>32011</v>
      </c>
      <c r="J7261" s="12" t="s">
        <v>32012</v>
      </c>
      <c r="K7261" s="15">
        <v>12693000</v>
      </c>
      <c r="L7261" s="13" t="s">
        <v>15</v>
      </c>
      <c r="M7261" s="7">
        <v>1</v>
      </c>
      <c r="N7261" s="17"/>
    </row>
    <row r="7262" spans="1:14" ht="78.75">
      <c r="A7262" s="6">
        <v>7260</v>
      </c>
      <c r="B7262" s="8" t="s">
        <v>31950</v>
      </c>
      <c r="C7262" s="9" t="s">
        <v>32013</v>
      </c>
      <c r="D7262" s="10" t="s">
        <v>32014</v>
      </c>
      <c r="E7262" s="11" t="s">
        <v>32015</v>
      </c>
      <c r="F7262" s="6">
        <v>305204</v>
      </c>
      <c r="G7262" s="6" t="s">
        <v>31954</v>
      </c>
      <c r="H7262" s="16">
        <v>5630247.5480000004</v>
      </c>
      <c r="I7262" s="12" t="s">
        <v>31474</v>
      </c>
      <c r="J7262" s="12" t="s">
        <v>1667</v>
      </c>
      <c r="K7262" s="15">
        <v>5066000</v>
      </c>
      <c r="L7262" s="13" t="s">
        <v>15</v>
      </c>
      <c r="M7262" s="7">
        <v>1</v>
      </c>
      <c r="N7262" s="17"/>
    </row>
    <row r="7263" spans="1:14" ht="204.75">
      <c r="A7263" s="6">
        <v>7261</v>
      </c>
      <c r="B7263" s="8" t="s">
        <v>31950</v>
      </c>
      <c r="C7263" s="9" t="s">
        <v>32016</v>
      </c>
      <c r="D7263" s="10" t="s">
        <v>1592</v>
      </c>
      <c r="E7263" s="11" t="s">
        <v>32017</v>
      </c>
      <c r="F7263" s="6">
        <v>280945</v>
      </c>
      <c r="G7263" s="6" t="s">
        <v>31954</v>
      </c>
      <c r="H7263" s="16">
        <v>15233995.210999999</v>
      </c>
      <c r="I7263" s="12" t="s">
        <v>32018</v>
      </c>
      <c r="J7263" s="12" t="s">
        <v>32019</v>
      </c>
      <c r="K7263" s="15">
        <v>13078000</v>
      </c>
      <c r="L7263" s="13" t="s">
        <v>15</v>
      </c>
      <c r="M7263" s="7">
        <v>1</v>
      </c>
      <c r="N7263" s="17"/>
    </row>
    <row r="7264" spans="1:14" ht="78.75">
      <c r="A7264" s="6">
        <v>7262</v>
      </c>
      <c r="B7264" s="8" t="s">
        <v>31950</v>
      </c>
      <c r="C7264" s="9" t="s">
        <v>32020</v>
      </c>
      <c r="D7264" s="10" t="s">
        <v>32021</v>
      </c>
      <c r="E7264" s="11" t="s">
        <v>32022</v>
      </c>
      <c r="F7264" s="6">
        <v>255344</v>
      </c>
      <c r="G7264" s="6" t="s">
        <v>31954</v>
      </c>
      <c r="H7264" s="16">
        <v>12000543.449999999</v>
      </c>
      <c r="I7264" s="12" t="s">
        <v>32023</v>
      </c>
      <c r="J7264" s="12" t="s">
        <v>32024</v>
      </c>
      <c r="K7264" s="15">
        <v>11879000</v>
      </c>
      <c r="L7264" s="13" t="s">
        <v>15</v>
      </c>
      <c r="M7264" s="7">
        <v>1</v>
      </c>
      <c r="N7264" s="17"/>
    </row>
    <row r="7265" spans="1:14" ht="189">
      <c r="A7265" s="6">
        <v>7263</v>
      </c>
      <c r="B7265" s="8" t="s">
        <v>31950</v>
      </c>
      <c r="C7265" s="9" t="s">
        <v>32025</v>
      </c>
      <c r="D7265" s="10" t="s">
        <v>32026</v>
      </c>
      <c r="E7265" s="11" t="s">
        <v>32027</v>
      </c>
      <c r="F7265" s="6">
        <v>255353</v>
      </c>
      <c r="G7265" s="6" t="s">
        <v>31954</v>
      </c>
      <c r="H7265" s="16">
        <v>9499482.25</v>
      </c>
      <c r="I7265" s="12" t="s">
        <v>32028</v>
      </c>
      <c r="J7265" s="12" t="s">
        <v>30231</v>
      </c>
      <c r="K7265" s="15">
        <v>8516000</v>
      </c>
      <c r="L7265" s="13" t="s">
        <v>15</v>
      </c>
      <c r="M7265" s="7">
        <v>1</v>
      </c>
      <c r="N7265" s="17"/>
    </row>
    <row r="7266" spans="1:14" ht="78.75">
      <c r="A7266" s="6">
        <v>7264</v>
      </c>
      <c r="B7266" s="8" t="s">
        <v>31950</v>
      </c>
      <c r="C7266" s="9" t="s">
        <v>32029</v>
      </c>
      <c r="D7266" s="10" t="s">
        <v>32030</v>
      </c>
      <c r="E7266" s="11" t="s">
        <v>32031</v>
      </c>
      <c r="F7266" s="6">
        <v>255355</v>
      </c>
      <c r="G7266" s="6" t="s">
        <v>31954</v>
      </c>
      <c r="H7266" s="16">
        <v>10011984.449999999</v>
      </c>
      <c r="I7266" s="12" t="s">
        <v>32032</v>
      </c>
      <c r="J7266" s="12" t="s">
        <v>32033</v>
      </c>
      <c r="K7266" s="15">
        <v>9628400</v>
      </c>
      <c r="L7266" s="13" t="s">
        <v>15</v>
      </c>
      <c r="M7266" s="7">
        <v>1</v>
      </c>
      <c r="N7266" s="17"/>
    </row>
    <row r="7267" spans="1:14" ht="94.5">
      <c r="A7267" s="6">
        <v>7265</v>
      </c>
      <c r="B7267" s="8" t="s">
        <v>31950</v>
      </c>
      <c r="C7267" s="9" t="s">
        <v>32034</v>
      </c>
      <c r="D7267" s="10" t="s">
        <v>32035</v>
      </c>
      <c r="E7267" s="11" t="s">
        <v>32036</v>
      </c>
      <c r="F7267" s="6">
        <v>255359</v>
      </c>
      <c r="G7267" s="6" t="s">
        <v>31954</v>
      </c>
      <c r="H7267" s="16">
        <v>13574806.5</v>
      </c>
      <c r="I7267" s="12" t="s">
        <v>32037</v>
      </c>
      <c r="J7267" s="12" t="s">
        <v>32038</v>
      </c>
      <c r="K7267" s="15">
        <v>6145000</v>
      </c>
      <c r="L7267" s="13" t="s">
        <v>15</v>
      </c>
      <c r="M7267" s="7">
        <v>1</v>
      </c>
      <c r="N7267" s="17"/>
    </row>
    <row r="7268" spans="1:14" ht="78.75">
      <c r="A7268" s="6">
        <v>7266</v>
      </c>
      <c r="B7268" s="8" t="s">
        <v>31950</v>
      </c>
      <c r="C7268" s="9" t="s">
        <v>32039</v>
      </c>
      <c r="D7268" s="10" t="s">
        <v>32040</v>
      </c>
      <c r="E7268" s="11" t="s">
        <v>32041</v>
      </c>
      <c r="F7268" s="6">
        <v>255361</v>
      </c>
      <c r="G7268" s="6" t="s">
        <v>31954</v>
      </c>
      <c r="H7268" s="16">
        <v>8587117.4499999993</v>
      </c>
      <c r="I7268" s="12" t="s">
        <v>32032</v>
      </c>
      <c r="J7268" s="12" t="s">
        <v>32042</v>
      </c>
      <c r="K7268" s="15">
        <v>4431512</v>
      </c>
      <c r="L7268" s="13" t="s">
        <v>15</v>
      </c>
      <c r="M7268" s="7">
        <v>1</v>
      </c>
      <c r="N7268" s="17"/>
    </row>
    <row r="7269" spans="1:14" ht="94.5">
      <c r="A7269" s="6">
        <v>7267</v>
      </c>
      <c r="B7269" s="8" t="s">
        <v>31950</v>
      </c>
      <c r="C7269" s="9" t="s">
        <v>32043</v>
      </c>
      <c r="D7269" s="10" t="s">
        <v>7416</v>
      </c>
      <c r="E7269" s="11" t="s">
        <v>32044</v>
      </c>
      <c r="F7269" s="6">
        <v>266813</v>
      </c>
      <c r="G7269" s="6" t="s">
        <v>31954</v>
      </c>
      <c r="H7269" s="16">
        <v>12496924.953</v>
      </c>
      <c r="I7269" s="12" t="s">
        <v>32045</v>
      </c>
      <c r="J7269" s="12" t="s">
        <v>32046</v>
      </c>
      <c r="K7269" s="15">
        <v>4400000</v>
      </c>
      <c r="L7269" s="13" t="s">
        <v>14</v>
      </c>
      <c r="M7269" s="7">
        <v>0.49</v>
      </c>
      <c r="N7269" s="17" t="s">
        <v>7418</v>
      </c>
    </row>
    <row r="7270" spans="1:14" ht="94.5">
      <c r="A7270" s="6">
        <v>7268</v>
      </c>
      <c r="B7270" s="8" t="s">
        <v>31950</v>
      </c>
      <c r="C7270" s="9" t="s">
        <v>32043</v>
      </c>
      <c r="D7270" s="10" t="s">
        <v>7416</v>
      </c>
      <c r="E7270" s="11" t="s">
        <v>32044</v>
      </c>
      <c r="F7270" s="6">
        <v>266813</v>
      </c>
      <c r="G7270" s="6" t="s">
        <v>31954</v>
      </c>
      <c r="H7270" s="16">
        <v>12496924.953</v>
      </c>
      <c r="I7270" s="12" t="s">
        <v>32045</v>
      </c>
      <c r="J7270" s="12" t="s">
        <v>32046</v>
      </c>
      <c r="K7270" s="15">
        <v>4400000</v>
      </c>
      <c r="L7270" s="13" t="s">
        <v>14</v>
      </c>
      <c r="M7270" s="7">
        <v>0.51</v>
      </c>
      <c r="N7270" s="17" t="s">
        <v>6760</v>
      </c>
    </row>
    <row r="7271" spans="1:14" ht="94.5">
      <c r="A7271" s="6">
        <v>7269</v>
      </c>
      <c r="B7271" s="8" t="s">
        <v>31950</v>
      </c>
      <c r="C7271" s="9" t="s">
        <v>32043</v>
      </c>
      <c r="D7271" s="10" t="s">
        <v>7416</v>
      </c>
      <c r="E7271" s="11" t="s">
        <v>32047</v>
      </c>
      <c r="F7271" s="6">
        <v>266815</v>
      </c>
      <c r="G7271" s="6" t="s">
        <v>31954</v>
      </c>
      <c r="H7271" s="16">
        <v>14967205.612</v>
      </c>
      <c r="I7271" s="12" t="s">
        <v>32045</v>
      </c>
      <c r="J7271" s="12" t="s">
        <v>32046</v>
      </c>
      <c r="K7271" s="15">
        <v>3684500</v>
      </c>
      <c r="L7271" s="13" t="s">
        <v>14</v>
      </c>
      <c r="M7271" s="7">
        <v>0.49</v>
      </c>
      <c r="N7271" s="17" t="s">
        <v>7418</v>
      </c>
    </row>
    <row r="7272" spans="1:14" ht="94.5">
      <c r="A7272" s="6">
        <v>7270</v>
      </c>
      <c r="B7272" s="8" t="s">
        <v>31950</v>
      </c>
      <c r="C7272" s="9" t="s">
        <v>32043</v>
      </c>
      <c r="D7272" s="10" t="s">
        <v>7416</v>
      </c>
      <c r="E7272" s="11" t="s">
        <v>32047</v>
      </c>
      <c r="F7272" s="6">
        <v>266815</v>
      </c>
      <c r="G7272" s="6" t="s">
        <v>31954</v>
      </c>
      <c r="H7272" s="16">
        <v>14967205.612</v>
      </c>
      <c r="I7272" s="12" t="s">
        <v>32045</v>
      </c>
      <c r="J7272" s="12" t="s">
        <v>32046</v>
      </c>
      <c r="K7272" s="15">
        <v>3684500</v>
      </c>
      <c r="L7272" s="13" t="s">
        <v>14</v>
      </c>
      <c r="M7272" s="7">
        <v>0.51</v>
      </c>
      <c r="N7272" s="17" t="s">
        <v>6760</v>
      </c>
    </row>
    <row r="7273" spans="1:14" ht="78.75">
      <c r="A7273" s="6">
        <v>7271</v>
      </c>
      <c r="B7273" s="8" t="s">
        <v>31950</v>
      </c>
      <c r="C7273" s="9" t="s">
        <v>32048</v>
      </c>
      <c r="D7273" s="10" t="s">
        <v>365</v>
      </c>
      <c r="E7273" s="11" t="s">
        <v>32049</v>
      </c>
      <c r="F7273" s="6">
        <v>266818</v>
      </c>
      <c r="G7273" s="6" t="s">
        <v>31954</v>
      </c>
      <c r="H7273" s="16">
        <v>17217603.901000001</v>
      </c>
      <c r="I7273" s="12" t="s">
        <v>32050</v>
      </c>
      <c r="J7273" s="12" t="s">
        <v>32051</v>
      </c>
      <c r="K7273" s="15">
        <v>10221000</v>
      </c>
      <c r="L7273" s="13" t="s">
        <v>15</v>
      </c>
      <c r="M7273" s="7">
        <v>1</v>
      </c>
      <c r="N7273" s="17"/>
    </row>
    <row r="7274" spans="1:14" ht="78.75">
      <c r="A7274" s="6">
        <v>7272</v>
      </c>
      <c r="B7274" s="8" t="s">
        <v>31950</v>
      </c>
      <c r="C7274" s="9" t="s">
        <v>32052</v>
      </c>
      <c r="D7274" s="10" t="s">
        <v>6674</v>
      </c>
      <c r="E7274" s="11" t="s">
        <v>32053</v>
      </c>
      <c r="F7274" s="6">
        <v>266819</v>
      </c>
      <c r="G7274" s="6" t="s">
        <v>31954</v>
      </c>
      <c r="H7274" s="16">
        <v>18857830.300000001</v>
      </c>
      <c r="I7274" s="12" t="s">
        <v>32054</v>
      </c>
      <c r="J7274" s="12" t="s">
        <v>5227</v>
      </c>
      <c r="K7274" s="15">
        <v>9904000</v>
      </c>
      <c r="L7274" s="13" t="s">
        <v>15</v>
      </c>
      <c r="M7274" s="7">
        <v>1</v>
      </c>
      <c r="N7274" s="17"/>
    </row>
    <row r="7275" spans="1:14" ht="78.75">
      <c r="A7275" s="6">
        <v>7273</v>
      </c>
      <c r="B7275" s="8" t="s">
        <v>31950</v>
      </c>
      <c r="C7275" s="9" t="s">
        <v>32055</v>
      </c>
      <c r="D7275" s="10" t="s">
        <v>32056</v>
      </c>
      <c r="E7275" s="11" t="s">
        <v>32057</v>
      </c>
      <c r="F7275" s="6">
        <v>266820</v>
      </c>
      <c r="G7275" s="6" t="s">
        <v>31954</v>
      </c>
      <c r="H7275" s="16">
        <v>11211726.664999999</v>
      </c>
      <c r="I7275" s="12" t="s">
        <v>32058</v>
      </c>
      <c r="J7275" s="12" t="s">
        <v>32059</v>
      </c>
      <c r="K7275" s="15">
        <v>8000000</v>
      </c>
      <c r="L7275" s="13" t="s">
        <v>15</v>
      </c>
      <c r="M7275" s="7">
        <v>1</v>
      </c>
      <c r="N7275" s="17"/>
    </row>
    <row r="7276" spans="1:14" ht="94.5">
      <c r="A7276" s="6">
        <v>7274</v>
      </c>
      <c r="B7276" s="8" t="s">
        <v>31950</v>
      </c>
      <c r="C7276" s="9" t="s">
        <v>32060</v>
      </c>
      <c r="D7276" s="10" t="s">
        <v>13910</v>
      </c>
      <c r="E7276" s="11" t="s">
        <v>32061</v>
      </c>
      <c r="F7276" s="6">
        <v>266822</v>
      </c>
      <c r="G7276" s="6" t="s">
        <v>31954</v>
      </c>
      <c r="H7276" s="16">
        <v>8626864.3230000008</v>
      </c>
      <c r="I7276" s="12" t="s">
        <v>32062</v>
      </c>
      <c r="J7276" s="12" t="s">
        <v>32063</v>
      </c>
      <c r="K7276" s="15">
        <v>3728000</v>
      </c>
      <c r="L7276" s="13" t="s">
        <v>15</v>
      </c>
      <c r="M7276" s="7">
        <v>1</v>
      </c>
      <c r="N7276" s="17"/>
    </row>
    <row r="7277" spans="1:14" ht="126">
      <c r="A7277" s="6">
        <v>7275</v>
      </c>
      <c r="B7277" s="8" t="s">
        <v>31950</v>
      </c>
      <c r="C7277" s="9" t="s">
        <v>32004</v>
      </c>
      <c r="D7277" s="10" t="s">
        <v>6716</v>
      </c>
      <c r="E7277" s="11" t="s">
        <v>32064</v>
      </c>
      <c r="F7277" s="6">
        <v>284596</v>
      </c>
      <c r="G7277" s="6" t="s">
        <v>31954</v>
      </c>
      <c r="H7277" s="16">
        <v>14450000.014</v>
      </c>
      <c r="I7277" s="12" t="s">
        <v>32050</v>
      </c>
      <c r="J7277" s="12" t="s">
        <v>8336</v>
      </c>
      <c r="K7277" s="15">
        <v>8636000</v>
      </c>
      <c r="L7277" s="13" t="s">
        <v>15</v>
      </c>
      <c r="M7277" s="7">
        <v>1</v>
      </c>
      <c r="N7277" s="17"/>
    </row>
    <row r="7278" spans="1:14" ht="94.5">
      <c r="A7278" s="6">
        <v>7276</v>
      </c>
      <c r="B7278" s="8" t="s">
        <v>31950</v>
      </c>
      <c r="C7278" s="9" t="s">
        <v>32065</v>
      </c>
      <c r="D7278" s="10" t="s">
        <v>6761</v>
      </c>
      <c r="E7278" s="11" t="s">
        <v>32066</v>
      </c>
      <c r="F7278" s="6">
        <v>287974</v>
      </c>
      <c r="G7278" s="6" t="s">
        <v>31954</v>
      </c>
      <c r="H7278" s="16">
        <v>8348740.8660000004</v>
      </c>
      <c r="I7278" s="12" t="s">
        <v>32045</v>
      </c>
      <c r="J7278" s="12" t="s">
        <v>32067</v>
      </c>
      <c r="K7278" s="15">
        <v>2500000</v>
      </c>
      <c r="L7278" s="13" t="s">
        <v>15</v>
      </c>
      <c r="M7278" s="7">
        <v>1</v>
      </c>
      <c r="N7278" s="17"/>
    </row>
    <row r="7279" spans="1:14" ht="110.25">
      <c r="A7279" s="6">
        <v>7277</v>
      </c>
      <c r="B7279" s="8" t="s">
        <v>31950</v>
      </c>
      <c r="C7279" s="9" t="s">
        <v>32068</v>
      </c>
      <c r="D7279" s="10" t="s">
        <v>32069</v>
      </c>
      <c r="E7279" s="11" t="s">
        <v>32070</v>
      </c>
      <c r="F7279" s="6">
        <v>333201</v>
      </c>
      <c r="G7279" s="6" t="s">
        <v>31954</v>
      </c>
      <c r="H7279" s="16">
        <v>12557497.088</v>
      </c>
      <c r="I7279" s="12" t="s">
        <v>32071</v>
      </c>
      <c r="J7279" s="12" t="s">
        <v>32072</v>
      </c>
      <c r="K7279" s="15">
        <v>12144000</v>
      </c>
      <c r="L7279" s="13" t="s">
        <v>15</v>
      </c>
      <c r="M7279" s="7">
        <v>1</v>
      </c>
      <c r="N7279" s="17"/>
    </row>
    <row r="7280" spans="1:14" ht="236.25">
      <c r="A7280" s="6">
        <v>7278</v>
      </c>
      <c r="B7280" s="8" t="s">
        <v>31950</v>
      </c>
      <c r="C7280" s="9" t="s">
        <v>32060</v>
      </c>
      <c r="D7280" s="10" t="s">
        <v>13910</v>
      </c>
      <c r="E7280" s="11" t="s">
        <v>32073</v>
      </c>
      <c r="F7280" s="6">
        <v>299751</v>
      </c>
      <c r="G7280" s="6" t="s">
        <v>31954</v>
      </c>
      <c r="H7280" s="16">
        <v>11032217.966</v>
      </c>
      <c r="I7280" s="12" t="s">
        <v>32074</v>
      </c>
      <c r="J7280" s="12" t="s">
        <v>32075</v>
      </c>
      <c r="K7280" s="15">
        <v>6667000</v>
      </c>
      <c r="L7280" s="13" t="s">
        <v>15</v>
      </c>
      <c r="M7280" s="7">
        <v>1</v>
      </c>
      <c r="N7280" s="17"/>
    </row>
    <row r="7281" spans="1:14" ht="157.5">
      <c r="A7281" s="6">
        <v>7279</v>
      </c>
      <c r="B7281" s="8" t="s">
        <v>31950</v>
      </c>
      <c r="C7281" s="9" t="s">
        <v>32076</v>
      </c>
      <c r="D7281" s="10" t="s">
        <v>32077</v>
      </c>
      <c r="E7281" s="11" t="s">
        <v>32078</v>
      </c>
      <c r="F7281" s="6">
        <v>299752</v>
      </c>
      <c r="G7281" s="6" t="s">
        <v>31954</v>
      </c>
      <c r="H7281" s="16">
        <v>8247162.5480000004</v>
      </c>
      <c r="I7281" s="12" t="s">
        <v>32079</v>
      </c>
      <c r="J7281" s="12" t="s">
        <v>32080</v>
      </c>
      <c r="K7281" s="15">
        <v>5298000</v>
      </c>
      <c r="L7281" s="13" t="s">
        <v>15</v>
      </c>
      <c r="M7281" s="7">
        <v>1</v>
      </c>
      <c r="N7281" s="17"/>
    </row>
    <row r="7282" spans="1:14" ht="189">
      <c r="A7282" s="6">
        <v>7280</v>
      </c>
      <c r="B7282" s="8" t="s">
        <v>31950</v>
      </c>
      <c r="C7282" s="9" t="s">
        <v>32081</v>
      </c>
      <c r="D7282" s="10" t="s">
        <v>7074</v>
      </c>
      <c r="E7282" s="11" t="s">
        <v>32082</v>
      </c>
      <c r="F7282" s="6">
        <v>299754</v>
      </c>
      <c r="G7282" s="6" t="s">
        <v>31954</v>
      </c>
      <c r="H7282" s="16">
        <v>21087974.977000002</v>
      </c>
      <c r="I7282" s="12" t="s">
        <v>32074</v>
      </c>
      <c r="J7282" s="12" t="s">
        <v>32083</v>
      </c>
      <c r="K7282" s="15">
        <v>10023000</v>
      </c>
      <c r="L7282" s="13" t="s">
        <v>15</v>
      </c>
      <c r="M7282" s="7">
        <v>1</v>
      </c>
      <c r="N7282" s="17"/>
    </row>
    <row r="7283" spans="1:14" ht="63">
      <c r="A7283" s="6">
        <v>7281</v>
      </c>
      <c r="B7283" s="8" t="s">
        <v>31950</v>
      </c>
      <c r="C7283" s="9" t="s">
        <v>32084</v>
      </c>
      <c r="D7283" s="10" t="s">
        <v>32085</v>
      </c>
      <c r="E7283" s="11" t="s">
        <v>32086</v>
      </c>
      <c r="F7283" s="6">
        <v>308089</v>
      </c>
      <c r="G7283" s="6" t="s">
        <v>31954</v>
      </c>
      <c r="H7283" s="16">
        <v>12906650.851</v>
      </c>
      <c r="I7283" s="12" t="s">
        <v>32087</v>
      </c>
      <c r="J7283" s="12" t="s">
        <v>1729</v>
      </c>
      <c r="K7283" s="15">
        <v>6513000</v>
      </c>
      <c r="L7283" s="13" t="s">
        <v>14</v>
      </c>
      <c r="M7283" s="7">
        <v>0.49</v>
      </c>
      <c r="N7283" s="17" t="s">
        <v>32088</v>
      </c>
    </row>
    <row r="7284" spans="1:14" ht="63">
      <c r="A7284" s="6">
        <v>7282</v>
      </c>
      <c r="B7284" s="8" t="s">
        <v>31950</v>
      </c>
      <c r="C7284" s="9" t="s">
        <v>32084</v>
      </c>
      <c r="D7284" s="10" t="s">
        <v>32085</v>
      </c>
      <c r="E7284" s="11" t="s">
        <v>32086</v>
      </c>
      <c r="F7284" s="6">
        <v>308089</v>
      </c>
      <c r="G7284" s="6" t="s">
        <v>31954</v>
      </c>
      <c r="H7284" s="16">
        <v>12906650.851</v>
      </c>
      <c r="I7284" s="12" t="s">
        <v>32087</v>
      </c>
      <c r="J7284" s="12" t="s">
        <v>1729</v>
      </c>
      <c r="K7284" s="15">
        <v>6513000</v>
      </c>
      <c r="L7284" s="13" t="s">
        <v>14</v>
      </c>
      <c r="M7284" s="7">
        <v>0.51</v>
      </c>
      <c r="N7284" s="17" t="s">
        <v>32089</v>
      </c>
    </row>
    <row r="7285" spans="1:14" ht="78.75">
      <c r="A7285" s="6">
        <v>7283</v>
      </c>
      <c r="B7285" s="8" t="s">
        <v>31950</v>
      </c>
      <c r="C7285" s="9" t="s">
        <v>32090</v>
      </c>
      <c r="D7285" s="10" t="s">
        <v>32091</v>
      </c>
      <c r="E7285" s="11" t="s">
        <v>32092</v>
      </c>
      <c r="F7285" s="6">
        <v>308090</v>
      </c>
      <c r="G7285" s="6" t="s">
        <v>31954</v>
      </c>
      <c r="H7285" s="16">
        <v>42989207.899999999</v>
      </c>
      <c r="I7285" s="12">
        <v>43534</v>
      </c>
      <c r="J7285" s="12">
        <v>44440</v>
      </c>
      <c r="K7285" s="15">
        <v>31208000</v>
      </c>
      <c r="L7285" s="13" t="s">
        <v>14</v>
      </c>
      <c r="M7285" s="7">
        <v>0.6</v>
      </c>
      <c r="N7285" s="17" t="s">
        <v>32093</v>
      </c>
    </row>
    <row r="7286" spans="1:14" ht="78.75">
      <c r="A7286" s="6">
        <v>7284</v>
      </c>
      <c r="B7286" s="8" t="s">
        <v>31950</v>
      </c>
      <c r="C7286" s="9" t="s">
        <v>32090</v>
      </c>
      <c r="D7286" s="10" t="s">
        <v>32091</v>
      </c>
      <c r="E7286" s="11" t="s">
        <v>32092</v>
      </c>
      <c r="F7286" s="6">
        <v>308090</v>
      </c>
      <c r="G7286" s="6" t="s">
        <v>31954</v>
      </c>
      <c r="H7286" s="16">
        <v>42989207.899999999</v>
      </c>
      <c r="I7286" s="12">
        <v>43534</v>
      </c>
      <c r="J7286" s="12">
        <v>44440</v>
      </c>
      <c r="K7286" s="15">
        <v>31208000</v>
      </c>
      <c r="L7286" s="13" t="s">
        <v>14</v>
      </c>
      <c r="M7286" s="7">
        <v>0.4</v>
      </c>
      <c r="N7286" s="17" t="s">
        <v>32094</v>
      </c>
    </row>
    <row r="7287" spans="1:14" ht="141.75">
      <c r="A7287" s="6">
        <v>7285</v>
      </c>
      <c r="B7287" s="8" t="s">
        <v>31950</v>
      </c>
      <c r="C7287" s="9" t="s">
        <v>32084</v>
      </c>
      <c r="D7287" s="10" t="s">
        <v>32085</v>
      </c>
      <c r="E7287" s="11" t="s">
        <v>32095</v>
      </c>
      <c r="F7287" s="6">
        <v>317784</v>
      </c>
      <c r="G7287" s="6" t="s">
        <v>31954</v>
      </c>
      <c r="H7287" s="16">
        <v>11824559.282</v>
      </c>
      <c r="I7287" s="12" t="s">
        <v>22336</v>
      </c>
      <c r="J7287" s="12" t="s">
        <v>30235</v>
      </c>
      <c r="K7287" s="15">
        <v>2080000</v>
      </c>
      <c r="L7287" s="13" t="s">
        <v>14</v>
      </c>
      <c r="M7287" s="7">
        <v>0.49</v>
      </c>
      <c r="N7287" s="17" t="s">
        <v>32088</v>
      </c>
    </row>
    <row r="7288" spans="1:14" ht="141.75">
      <c r="A7288" s="6">
        <v>7286</v>
      </c>
      <c r="B7288" s="8" t="s">
        <v>31950</v>
      </c>
      <c r="C7288" s="9" t="s">
        <v>32084</v>
      </c>
      <c r="D7288" s="10" t="s">
        <v>32085</v>
      </c>
      <c r="E7288" s="11" t="s">
        <v>32095</v>
      </c>
      <c r="F7288" s="6">
        <v>317784</v>
      </c>
      <c r="G7288" s="6" t="s">
        <v>31954</v>
      </c>
      <c r="H7288" s="16">
        <v>11824559.282</v>
      </c>
      <c r="I7288" s="12" t="s">
        <v>22336</v>
      </c>
      <c r="J7288" s="12" t="s">
        <v>30235</v>
      </c>
      <c r="K7288" s="15">
        <v>2080000</v>
      </c>
      <c r="L7288" s="13" t="s">
        <v>14</v>
      </c>
      <c r="M7288" s="7">
        <v>0.51</v>
      </c>
      <c r="N7288" s="17" t="s">
        <v>32089</v>
      </c>
    </row>
    <row r="7289" spans="1:14" ht="94.5">
      <c r="A7289" s="6">
        <v>7287</v>
      </c>
      <c r="B7289" s="8" t="s">
        <v>31950</v>
      </c>
      <c r="C7289" s="9" t="s">
        <v>31993</v>
      </c>
      <c r="D7289" s="10" t="s">
        <v>31962</v>
      </c>
      <c r="E7289" s="11" t="s">
        <v>32096</v>
      </c>
      <c r="F7289" s="6">
        <v>317785</v>
      </c>
      <c r="G7289" s="6" t="s">
        <v>31954</v>
      </c>
      <c r="H7289" s="16">
        <v>9511441.8000000007</v>
      </c>
      <c r="I7289" s="12" t="s">
        <v>22336</v>
      </c>
      <c r="J7289" s="12" t="s">
        <v>4768</v>
      </c>
      <c r="K7289" s="15">
        <v>0</v>
      </c>
      <c r="L7289" s="13" t="s">
        <v>15</v>
      </c>
      <c r="M7289" s="7">
        <v>1</v>
      </c>
      <c r="N7289" s="17"/>
    </row>
    <row r="7290" spans="1:14" ht="94.5">
      <c r="A7290" s="6">
        <v>7288</v>
      </c>
      <c r="B7290" s="8" t="s">
        <v>31950</v>
      </c>
      <c r="C7290" s="9" t="s">
        <v>32048</v>
      </c>
      <c r="D7290" s="10" t="s">
        <v>365</v>
      </c>
      <c r="E7290" s="11" t="s">
        <v>32097</v>
      </c>
      <c r="F7290" s="6">
        <v>338330</v>
      </c>
      <c r="G7290" s="6" t="s">
        <v>31954</v>
      </c>
      <c r="H7290" s="16">
        <v>35602893.484999999</v>
      </c>
      <c r="I7290" s="12" t="s">
        <v>32098</v>
      </c>
      <c r="J7290" s="12" t="s">
        <v>2195</v>
      </c>
      <c r="K7290" s="15">
        <v>18800000</v>
      </c>
      <c r="L7290" s="13" t="s">
        <v>15</v>
      </c>
      <c r="M7290" s="7">
        <v>1</v>
      </c>
      <c r="N7290" s="17"/>
    </row>
    <row r="7291" spans="1:14" ht="126">
      <c r="A7291" s="6">
        <v>7289</v>
      </c>
      <c r="B7291" s="8" t="s">
        <v>31950</v>
      </c>
      <c r="C7291" s="9" t="s">
        <v>32081</v>
      </c>
      <c r="D7291" s="10" t="s">
        <v>7074</v>
      </c>
      <c r="E7291" s="11" t="s">
        <v>32099</v>
      </c>
      <c r="F7291" s="6">
        <v>324486</v>
      </c>
      <c r="G7291" s="6" t="s">
        <v>31954</v>
      </c>
      <c r="H7291" s="16">
        <v>9795884.9309999999</v>
      </c>
      <c r="I7291" s="12" t="s">
        <v>32100</v>
      </c>
      <c r="J7291" s="12" t="s">
        <v>32101</v>
      </c>
      <c r="K7291" s="15">
        <v>4942900</v>
      </c>
      <c r="L7291" s="13" t="s">
        <v>15</v>
      </c>
      <c r="M7291" s="7">
        <v>1</v>
      </c>
      <c r="N7291" s="17"/>
    </row>
    <row r="7292" spans="1:14" ht="267.75">
      <c r="A7292" s="6">
        <v>7290</v>
      </c>
      <c r="B7292" s="8" t="s">
        <v>31950</v>
      </c>
      <c r="C7292" s="9" t="s">
        <v>32081</v>
      </c>
      <c r="D7292" s="10" t="s">
        <v>7074</v>
      </c>
      <c r="E7292" s="11" t="s">
        <v>32102</v>
      </c>
      <c r="F7292" s="6">
        <v>324487</v>
      </c>
      <c r="G7292" s="6" t="s">
        <v>31954</v>
      </c>
      <c r="H7292" s="16">
        <v>16774925.142999999</v>
      </c>
      <c r="I7292" s="12" t="s">
        <v>32100</v>
      </c>
      <c r="J7292" s="12" t="s">
        <v>32103</v>
      </c>
      <c r="K7292" s="15">
        <v>12132500</v>
      </c>
      <c r="L7292" s="13" t="s">
        <v>15</v>
      </c>
      <c r="M7292" s="7">
        <v>1</v>
      </c>
      <c r="N7292" s="17"/>
    </row>
    <row r="7293" spans="1:14" ht="141.75">
      <c r="A7293" s="6">
        <v>7291</v>
      </c>
      <c r="B7293" s="8" t="s">
        <v>31950</v>
      </c>
      <c r="C7293" s="9" t="s">
        <v>32104</v>
      </c>
      <c r="D7293" s="10" t="s">
        <v>32105</v>
      </c>
      <c r="E7293" s="11" t="s">
        <v>32106</v>
      </c>
      <c r="F7293" s="6">
        <v>324488</v>
      </c>
      <c r="G7293" s="6" t="s">
        <v>31954</v>
      </c>
      <c r="H7293" s="16">
        <v>7102133.5</v>
      </c>
      <c r="I7293" s="12" t="s">
        <v>32107</v>
      </c>
      <c r="J7293" s="12" t="s">
        <v>32108</v>
      </c>
      <c r="K7293" s="15">
        <v>6698000</v>
      </c>
      <c r="L7293" s="13" t="s">
        <v>15</v>
      </c>
      <c r="M7293" s="7">
        <v>1</v>
      </c>
      <c r="N7293" s="17"/>
    </row>
    <row r="7294" spans="1:14" ht="63">
      <c r="A7294" s="6">
        <v>7292</v>
      </c>
      <c r="B7294" s="8" t="s">
        <v>31950</v>
      </c>
      <c r="C7294" s="9" t="s">
        <v>31961</v>
      </c>
      <c r="D7294" s="10" t="s">
        <v>31962</v>
      </c>
      <c r="E7294" s="11" t="s">
        <v>32109</v>
      </c>
      <c r="F7294" s="6">
        <v>324489</v>
      </c>
      <c r="G7294" s="6" t="s">
        <v>31954</v>
      </c>
      <c r="H7294" s="16">
        <v>9399250.3279999997</v>
      </c>
      <c r="I7294" s="12" t="s">
        <v>23207</v>
      </c>
      <c r="J7294" s="12" t="s">
        <v>32110</v>
      </c>
      <c r="K7294" s="15">
        <v>0</v>
      </c>
      <c r="L7294" s="13" t="s">
        <v>15</v>
      </c>
      <c r="M7294" s="7">
        <v>1</v>
      </c>
      <c r="N7294" s="17"/>
    </row>
    <row r="7295" spans="1:14" ht="110.25">
      <c r="A7295" s="6">
        <v>7293</v>
      </c>
      <c r="B7295" s="8" t="s">
        <v>31950</v>
      </c>
      <c r="C7295" s="9" t="s">
        <v>32104</v>
      </c>
      <c r="D7295" s="10" t="s">
        <v>32105</v>
      </c>
      <c r="E7295" s="11" t="s">
        <v>32111</v>
      </c>
      <c r="F7295" s="6">
        <v>324492</v>
      </c>
      <c r="G7295" s="6" t="s">
        <v>31954</v>
      </c>
      <c r="H7295" s="16">
        <v>13595761.153999999</v>
      </c>
      <c r="I7295" s="12" t="s">
        <v>32112</v>
      </c>
      <c r="J7295" s="12" t="s">
        <v>32113</v>
      </c>
      <c r="K7295" s="15">
        <v>9803000</v>
      </c>
      <c r="L7295" s="13" t="s">
        <v>15</v>
      </c>
      <c r="M7295" s="7">
        <v>1</v>
      </c>
      <c r="N7295" s="17"/>
    </row>
    <row r="7296" spans="1:14" ht="110.25">
      <c r="A7296" s="6">
        <v>7294</v>
      </c>
      <c r="B7296" s="8" t="s">
        <v>31950</v>
      </c>
      <c r="C7296" s="9" t="s">
        <v>31993</v>
      </c>
      <c r="D7296" s="10" t="s">
        <v>31962</v>
      </c>
      <c r="E7296" s="11" t="s">
        <v>32114</v>
      </c>
      <c r="F7296" s="6">
        <v>324490</v>
      </c>
      <c r="G7296" s="6" t="s">
        <v>31954</v>
      </c>
      <c r="H7296" s="16">
        <v>12325722.369999999</v>
      </c>
      <c r="I7296" s="12" t="s">
        <v>23207</v>
      </c>
      <c r="J7296" s="12" t="s">
        <v>32110</v>
      </c>
      <c r="K7296" s="15">
        <v>1400000</v>
      </c>
      <c r="L7296" s="13" t="s">
        <v>15</v>
      </c>
      <c r="M7296" s="7">
        <v>1</v>
      </c>
      <c r="N7296" s="17"/>
    </row>
    <row r="7297" spans="1:14" ht="110.25">
      <c r="A7297" s="6">
        <v>7295</v>
      </c>
      <c r="B7297" s="8" t="s">
        <v>31950</v>
      </c>
      <c r="C7297" s="9" t="s">
        <v>32076</v>
      </c>
      <c r="D7297" s="10" t="s">
        <v>32077</v>
      </c>
      <c r="E7297" s="11" t="s">
        <v>32115</v>
      </c>
      <c r="F7297" s="6">
        <v>324491</v>
      </c>
      <c r="G7297" s="6" t="s">
        <v>31954</v>
      </c>
      <c r="H7297" s="16">
        <v>10258740.129000001</v>
      </c>
      <c r="I7297" s="12" t="s">
        <v>32116</v>
      </c>
      <c r="J7297" s="12" t="s">
        <v>23257</v>
      </c>
      <c r="K7297" s="15">
        <v>0</v>
      </c>
      <c r="L7297" s="13" t="s">
        <v>15</v>
      </c>
      <c r="M7297" s="7">
        <v>1</v>
      </c>
      <c r="N7297" s="17"/>
    </row>
    <row r="7298" spans="1:14" ht="126">
      <c r="A7298" s="6">
        <v>7296</v>
      </c>
      <c r="B7298" s="8" t="s">
        <v>31950</v>
      </c>
      <c r="C7298" s="9" t="s">
        <v>32117</v>
      </c>
      <c r="D7298" s="10" t="s">
        <v>32118</v>
      </c>
      <c r="E7298" s="11" t="s">
        <v>32119</v>
      </c>
      <c r="F7298" s="6">
        <v>329011</v>
      </c>
      <c r="G7298" s="6" t="s">
        <v>31954</v>
      </c>
      <c r="H7298" s="16">
        <v>975000000</v>
      </c>
      <c r="I7298" s="12" t="s">
        <v>31158</v>
      </c>
      <c r="J7298" s="12" t="s">
        <v>32120</v>
      </c>
      <c r="K7298" s="15">
        <v>474073000</v>
      </c>
      <c r="L7298" s="13" t="s">
        <v>14</v>
      </c>
      <c r="M7298" s="7">
        <v>0.49</v>
      </c>
      <c r="N7298" s="17" t="s">
        <v>7536</v>
      </c>
    </row>
    <row r="7299" spans="1:14" ht="126">
      <c r="A7299" s="6">
        <v>7297</v>
      </c>
      <c r="B7299" s="8" t="s">
        <v>31950</v>
      </c>
      <c r="C7299" s="9" t="s">
        <v>32117</v>
      </c>
      <c r="D7299" s="10" t="s">
        <v>32118</v>
      </c>
      <c r="E7299" s="11" t="s">
        <v>32119</v>
      </c>
      <c r="F7299" s="6">
        <v>329011</v>
      </c>
      <c r="G7299" s="6" t="s">
        <v>31954</v>
      </c>
      <c r="H7299" s="16">
        <v>975000000</v>
      </c>
      <c r="I7299" s="12" t="s">
        <v>31158</v>
      </c>
      <c r="J7299" s="12" t="s">
        <v>32120</v>
      </c>
      <c r="K7299" s="15">
        <v>474073000</v>
      </c>
      <c r="L7299" s="13" t="s">
        <v>14</v>
      </c>
      <c r="M7299" s="7">
        <v>0.51</v>
      </c>
      <c r="N7299" s="17" t="s">
        <v>7538</v>
      </c>
    </row>
    <row r="7300" spans="1:14" ht="94.5">
      <c r="A7300" s="6">
        <v>7298</v>
      </c>
      <c r="B7300" s="8" t="s">
        <v>31950</v>
      </c>
      <c r="C7300" s="9" t="s">
        <v>32121</v>
      </c>
      <c r="D7300" s="10" t="s">
        <v>32122</v>
      </c>
      <c r="E7300" s="11" t="s">
        <v>32123</v>
      </c>
      <c r="F7300" s="6">
        <v>403714</v>
      </c>
      <c r="G7300" s="6" t="s">
        <v>31954</v>
      </c>
      <c r="H7300" s="16">
        <v>8491202.5999999996</v>
      </c>
      <c r="I7300" s="12" t="s">
        <v>32124</v>
      </c>
      <c r="J7300" s="12" t="s">
        <v>2153</v>
      </c>
      <c r="K7300" s="15">
        <v>0</v>
      </c>
      <c r="L7300" s="13" t="s">
        <v>15</v>
      </c>
      <c r="M7300" s="7">
        <v>1</v>
      </c>
      <c r="N7300" s="17"/>
    </row>
    <row r="7301" spans="1:14" ht="63">
      <c r="A7301" s="6">
        <v>7299</v>
      </c>
      <c r="B7301" s="8" t="s">
        <v>31950</v>
      </c>
      <c r="C7301" s="9" t="s">
        <v>32125</v>
      </c>
      <c r="D7301" s="10" t="s">
        <v>32126</v>
      </c>
      <c r="E7301" s="11" t="s">
        <v>32127</v>
      </c>
      <c r="F7301" s="6">
        <v>403715</v>
      </c>
      <c r="G7301" s="6" t="s">
        <v>31954</v>
      </c>
      <c r="H7301" s="16">
        <v>9223544.3000000007</v>
      </c>
      <c r="I7301" s="12" t="s">
        <v>32128</v>
      </c>
      <c r="J7301" s="12" t="s">
        <v>16330</v>
      </c>
      <c r="K7301" s="15">
        <v>5570000</v>
      </c>
      <c r="L7301" s="13" t="s">
        <v>15</v>
      </c>
      <c r="M7301" s="7">
        <v>1</v>
      </c>
      <c r="N7301" s="17"/>
    </row>
    <row r="7302" spans="1:14" ht="94.5">
      <c r="A7302" s="6">
        <v>7300</v>
      </c>
      <c r="B7302" s="8" t="s">
        <v>31950</v>
      </c>
      <c r="C7302" s="9" t="s">
        <v>32129</v>
      </c>
      <c r="D7302" s="10" t="s">
        <v>32130</v>
      </c>
      <c r="E7302" s="11" t="s">
        <v>32131</v>
      </c>
      <c r="F7302" s="6">
        <v>403716</v>
      </c>
      <c r="G7302" s="6" t="s">
        <v>31954</v>
      </c>
      <c r="H7302" s="16">
        <v>8068683.4500000002</v>
      </c>
      <c r="I7302" s="12" t="s">
        <v>32132</v>
      </c>
      <c r="J7302" s="12" t="s">
        <v>32133</v>
      </c>
      <c r="K7302" s="15">
        <v>0</v>
      </c>
      <c r="L7302" s="13" t="s">
        <v>15</v>
      </c>
      <c r="M7302" s="7">
        <v>1</v>
      </c>
      <c r="N7302" s="17"/>
    </row>
    <row r="7303" spans="1:14" ht="63">
      <c r="A7303" s="6">
        <v>7301</v>
      </c>
      <c r="B7303" s="8" t="s">
        <v>31950</v>
      </c>
      <c r="C7303" s="9" t="s">
        <v>32134</v>
      </c>
      <c r="D7303" s="10" t="s">
        <v>25661</v>
      </c>
      <c r="E7303" s="11" t="s">
        <v>32135</v>
      </c>
      <c r="F7303" s="6">
        <v>403717</v>
      </c>
      <c r="G7303" s="6" t="s">
        <v>31954</v>
      </c>
      <c r="H7303" s="16">
        <v>3934070.65</v>
      </c>
      <c r="I7303" s="12" t="s">
        <v>32136</v>
      </c>
      <c r="J7303" s="12" t="s">
        <v>32137</v>
      </c>
      <c r="K7303" s="15">
        <v>0</v>
      </c>
      <c r="L7303" s="13" t="s">
        <v>15</v>
      </c>
      <c r="M7303" s="7">
        <v>1</v>
      </c>
      <c r="N7303" s="17"/>
    </row>
    <row r="7304" spans="1:14" ht="78.75">
      <c r="A7304" s="6">
        <v>7302</v>
      </c>
      <c r="B7304" s="8" t="s">
        <v>31950</v>
      </c>
      <c r="C7304" s="9" t="s">
        <v>31957</v>
      </c>
      <c r="D7304" s="10" t="s">
        <v>31958</v>
      </c>
      <c r="E7304" s="11" t="s">
        <v>32138</v>
      </c>
      <c r="F7304" s="6">
        <v>403719</v>
      </c>
      <c r="G7304" s="6" t="s">
        <v>31954</v>
      </c>
      <c r="H7304" s="16">
        <v>2960999.9</v>
      </c>
      <c r="I7304" s="12" t="s">
        <v>32139</v>
      </c>
      <c r="J7304" s="12" t="s">
        <v>32140</v>
      </c>
      <c r="K7304" s="15">
        <v>2780000</v>
      </c>
      <c r="L7304" s="13" t="s">
        <v>15</v>
      </c>
      <c r="M7304" s="7">
        <v>1</v>
      </c>
      <c r="N7304" s="17"/>
    </row>
    <row r="7305" spans="1:14" ht="78.75">
      <c r="A7305" s="6">
        <v>7303</v>
      </c>
      <c r="B7305" s="8" t="s">
        <v>31950</v>
      </c>
      <c r="C7305" s="9" t="s">
        <v>32141</v>
      </c>
      <c r="D7305" s="10" t="s">
        <v>32142</v>
      </c>
      <c r="E7305" s="11" t="s">
        <v>32143</v>
      </c>
      <c r="F7305" s="6">
        <v>403720</v>
      </c>
      <c r="G7305" s="6" t="s">
        <v>31954</v>
      </c>
      <c r="H7305" s="16">
        <v>8251447.2999999998</v>
      </c>
      <c r="I7305" s="12" t="s">
        <v>32144</v>
      </c>
      <c r="J7305" s="12" t="s">
        <v>32145</v>
      </c>
      <c r="K7305" s="15">
        <v>0</v>
      </c>
      <c r="L7305" s="13" t="s">
        <v>15</v>
      </c>
      <c r="M7305" s="7">
        <v>1</v>
      </c>
      <c r="N7305" s="17"/>
    </row>
    <row r="7306" spans="1:14" ht="110.25">
      <c r="A7306" s="6">
        <v>7304</v>
      </c>
      <c r="B7306" s="8" t="s">
        <v>31950</v>
      </c>
      <c r="C7306" s="9" t="s">
        <v>32146</v>
      </c>
      <c r="D7306" s="10" t="s">
        <v>32147</v>
      </c>
      <c r="E7306" s="11" t="s">
        <v>32148</v>
      </c>
      <c r="F7306" s="6">
        <v>403721</v>
      </c>
      <c r="G7306" s="6" t="s">
        <v>31954</v>
      </c>
      <c r="H7306" s="16">
        <v>2344362.5</v>
      </c>
      <c r="I7306" s="12" t="s">
        <v>32144</v>
      </c>
      <c r="J7306" s="12" t="s">
        <v>32149</v>
      </c>
      <c r="K7306" s="15">
        <v>0</v>
      </c>
      <c r="L7306" s="13" t="s">
        <v>15</v>
      </c>
      <c r="M7306" s="7">
        <v>1</v>
      </c>
      <c r="N7306" s="17"/>
    </row>
    <row r="7307" spans="1:14" ht="78.75">
      <c r="A7307" s="6">
        <v>7305</v>
      </c>
      <c r="B7307" s="8" t="s">
        <v>31950</v>
      </c>
      <c r="C7307" s="9" t="s">
        <v>32084</v>
      </c>
      <c r="D7307" s="10" t="s">
        <v>32085</v>
      </c>
      <c r="E7307" s="11" t="s">
        <v>32150</v>
      </c>
      <c r="F7307" s="6">
        <v>403725</v>
      </c>
      <c r="G7307" s="6" t="s">
        <v>31954</v>
      </c>
      <c r="H7307" s="16">
        <v>13500529.607999999</v>
      </c>
      <c r="I7307" s="12" t="s">
        <v>5339</v>
      </c>
      <c r="J7307" s="12" t="s">
        <v>32151</v>
      </c>
      <c r="K7307" s="15">
        <v>0</v>
      </c>
      <c r="L7307" s="13" t="s">
        <v>14</v>
      </c>
      <c r="M7307" s="7">
        <v>0.49</v>
      </c>
      <c r="N7307" s="17" t="s">
        <v>32088</v>
      </c>
    </row>
    <row r="7308" spans="1:14" ht="78.75">
      <c r="A7308" s="6">
        <v>7306</v>
      </c>
      <c r="B7308" s="8" t="s">
        <v>31950</v>
      </c>
      <c r="C7308" s="9" t="s">
        <v>32084</v>
      </c>
      <c r="D7308" s="10" t="s">
        <v>32085</v>
      </c>
      <c r="E7308" s="11" t="s">
        <v>32150</v>
      </c>
      <c r="F7308" s="6">
        <v>403725</v>
      </c>
      <c r="G7308" s="6" t="s">
        <v>31954</v>
      </c>
      <c r="H7308" s="16">
        <v>13500529.607999999</v>
      </c>
      <c r="I7308" s="12" t="s">
        <v>5339</v>
      </c>
      <c r="J7308" s="12" t="s">
        <v>32151</v>
      </c>
      <c r="K7308" s="15">
        <v>0</v>
      </c>
      <c r="L7308" s="13" t="s">
        <v>14</v>
      </c>
      <c r="M7308" s="7">
        <v>0.51</v>
      </c>
      <c r="N7308" s="17" t="s">
        <v>32089</v>
      </c>
    </row>
    <row r="7309" spans="1:14" ht="78.75">
      <c r="A7309" s="6">
        <v>7307</v>
      </c>
      <c r="B7309" s="8" t="s">
        <v>31950</v>
      </c>
      <c r="C7309" s="9" t="s">
        <v>32152</v>
      </c>
      <c r="D7309" s="10" t="s">
        <v>32153</v>
      </c>
      <c r="E7309" s="11" t="s">
        <v>32154</v>
      </c>
      <c r="F7309" s="6">
        <v>403726</v>
      </c>
      <c r="G7309" s="6" t="s">
        <v>31954</v>
      </c>
      <c r="H7309" s="16">
        <v>11522729.188999999</v>
      </c>
      <c r="I7309" s="12" t="s">
        <v>16331</v>
      </c>
      <c r="J7309" s="12" t="s">
        <v>32155</v>
      </c>
      <c r="K7309" s="15">
        <v>849500</v>
      </c>
      <c r="L7309" s="13" t="s">
        <v>15</v>
      </c>
      <c r="M7309" s="7">
        <v>1</v>
      </c>
      <c r="N7309" s="17"/>
    </row>
    <row r="7310" spans="1:14" ht="78.75">
      <c r="A7310" s="6">
        <v>7308</v>
      </c>
      <c r="B7310" s="8" t="s">
        <v>31950</v>
      </c>
      <c r="C7310" s="9" t="s">
        <v>32004</v>
      </c>
      <c r="D7310" s="10" t="s">
        <v>6716</v>
      </c>
      <c r="E7310" s="11" t="s">
        <v>32156</v>
      </c>
      <c r="F7310" s="6">
        <v>403728</v>
      </c>
      <c r="G7310" s="6" t="s">
        <v>31954</v>
      </c>
      <c r="H7310" s="16">
        <v>11724887.811000001</v>
      </c>
      <c r="I7310" s="12" t="s">
        <v>32157</v>
      </c>
      <c r="J7310" s="12" t="s">
        <v>32158</v>
      </c>
      <c r="K7310" s="15">
        <v>7000000</v>
      </c>
      <c r="L7310" s="13" t="s">
        <v>15</v>
      </c>
      <c r="M7310" s="7">
        <v>1</v>
      </c>
      <c r="N7310" s="17"/>
    </row>
    <row r="7311" spans="1:14" ht="63">
      <c r="A7311" s="6">
        <v>7309</v>
      </c>
      <c r="B7311" s="8" t="s">
        <v>31950</v>
      </c>
      <c r="C7311" s="9" t="s">
        <v>32004</v>
      </c>
      <c r="D7311" s="10" t="s">
        <v>6716</v>
      </c>
      <c r="E7311" s="11" t="s">
        <v>32159</v>
      </c>
      <c r="F7311" s="6">
        <v>405583</v>
      </c>
      <c r="G7311" s="6" t="s">
        <v>31954</v>
      </c>
      <c r="H7311" s="16">
        <v>10320632.535</v>
      </c>
      <c r="I7311" s="12" t="s">
        <v>5381</v>
      </c>
      <c r="J7311" s="12" t="s">
        <v>32160</v>
      </c>
      <c r="K7311" s="15">
        <v>0</v>
      </c>
      <c r="L7311" s="13" t="s">
        <v>15</v>
      </c>
      <c r="M7311" s="7">
        <v>1</v>
      </c>
      <c r="N7311" s="17"/>
    </row>
    <row r="7312" spans="1:14" ht="78.75">
      <c r="A7312" s="6">
        <v>7310</v>
      </c>
      <c r="B7312" s="8" t="s">
        <v>31950</v>
      </c>
      <c r="C7312" s="9" t="s">
        <v>32161</v>
      </c>
      <c r="D7312" s="10" t="s">
        <v>32162</v>
      </c>
      <c r="E7312" s="11" t="s">
        <v>32163</v>
      </c>
      <c r="F7312" s="6">
        <v>403729</v>
      </c>
      <c r="G7312" s="6" t="s">
        <v>31954</v>
      </c>
      <c r="H7312" s="16">
        <v>13362653.911</v>
      </c>
      <c r="I7312" s="12" t="s">
        <v>5339</v>
      </c>
      <c r="J7312" s="12" t="s">
        <v>32151</v>
      </c>
      <c r="K7312" s="15">
        <v>0</v>
      </c>
      <c r="L7312" s="13" t="s">
        <v>15</v>
      </c>
      <c r="M7312" s="7">
        <v>1</v>
      </c>
      <c r="N7312" s="17"/>
    </row>
    <row r="7313" spans="1:14" ht="78.75">
      <c r="A7313" s="6">
        <v>7311</v>
      </c>
      <c r="B7313" s="8" t="s">
        <v>31950</v>
      </c>
      <c r="C7313" s="9" t="s">
        <v>32125</v>
      </c>
      <c r="D7313" s="10" t="s">
        <v>32126</v>
      </c>
      <c r="E7313" s="11" t="s">
        <v>32164</v>
      </c>
      <c r="F7313" s="6">
        <v>403707</v>
      </c>
      <c r="G7313" s="6" t="s">
        <v>31954</v>
      </c>
      <c r="H7313" s="16">
        <v>1555435.95</v>
      </c>
      <c r="I7313" s="12" t="s">
        <v>32128</v>
      </c>
      <c r="J7313" s="12" t="s">
        <v>32165</v>
      </c>
      <c r="K7313" s="15">
        <v>905000</v>
      </c>
      <c r="L7313" s="13" t="s">
        <v>15</v>
      </c>
      <c r="M7313" s="7">
        <v>1</v>
      </c>
      <c r="N7313" s="17"/>
    </row>
    <row r="7314" spans="1:14" ht="78.75">
      <c r="A7314" s="6">
        <v>7312</v>
      </c>
      <c r="B7314" s="8" t="s">
        <v>31950</v>
      </c>
      <c r="C7314" s="9" t="s">
        <v>32166</v>
      </c>
      <c r="D7314" s="10" t="s">
        <v>32167</v>
      </c>
      <c r="E7314" s="11" t="s">
        <v>32168</v>
      </c>
      <c r="F7314" s="6">
        <v>403712</v>
      </c>
      <c r="G7314" s="6" t="s">
        <v>31954</v>
      </c>
      <c r="H7314" s="16">
        <v>12482653.25</v>
      </c>
      <c r="I7314" s="12" t="s">
        <v>32169</v>
      </c>
      <c r="J7314" s="12" t="s">
        <v>29291</v>
      </c>
      <c r="K7314" s="15">
        <v>7600000</v>
      </c>
      <c r="L7314" s="13" t="s">
        <v>15</v>
      </c>
      <c r="M7314" s="7">
        <v>1</v>
      </c>
      <c r="N7314" s="17"/>
    </row>
    <row r="7315" spans="1:14" ht="78.75">
      <c r="A7315" s="6">
        <v>7313</v>
      </c>
      <c r="B7315" s="8" t="s">
        <v>31950</v>
      </c>
      <c r="C7315" s="9" t="s">
        <v>32170</v>
      </c>
      <c r="D7315" s="10" t="s">
        <v>32171</v>
      </c>
      <c r="E7315" s="11" t="s">
        <v>32172</v>
      </c>
      <c r="F7315" s="6">
        <v>403710</v>
      </c>
      <c r="G7315" s="6" t="s">
        <v>31954</v>
      </c>
      <c r="H7315" s="16">
        <v>6814903.8499999996</v>
      </c>
      <c r="I7315" s="12" t="s">
        <v>32173</v>
      </c>
      <c r="J7315" s="12" t="s">
        <v>32174</v>
      </c>
      <c r="K7315" s="15">
        <v>5185100</v>
      </c>
      <c r="L7315" s="13" t="s">
        <v>15</v>
      </c>
      <c r="M7315" s="7">
        <v>1</v>
      </c>
      <c r="N7315" s="17"/>
    </row>
    <row r="7316" spans="1:14" ht="157.5">
      <c r="A7316" s="6">
        <v>7314</v>
      </c>
      <c r="B7316" s="8" t="s">
        <v>31950</v>
      </c>
      <c r="C7316" s="9" t="s">
        <v>32175</v>
      </c>
      <c r="D7316" s="10" t="s">
        <v>30365</v>
      </c>
      <c r="E7316" s="11" t="s">
        <v>32176</v>
      </c>
      <c r="F7316" s="6">
        <v>403723</v>
      </c>
      <c r="G7316" s="6" t="s">
        <v>31954</v>
      </c>
      <c r="H7316" s="16">
        <v>16976701.800000001</v>
      </c>
      <c r="I7316" s="12" t="s">
        <v>32177</v>
      </c>
      <c r="J7316" s="12" t="s">
        <v>4716</v>
      </c>
      <c r="K7316" s="15">
        <v>11795167</v>
      </c>
      <c r="L7316" s="13" t="s">
        <v>15</v>
      </c>
      <c r="M7316" s="7">
        <v>1</v>
      </c>
      <c r="N7316" s="17"/>
    </row>
    <row r="7317" spans="1:14" ht="173.25">
      <c r="A7317" s="6">
        <v>7315</v>
      </c>
      <c r="B7317" s="8" t="s">
        <v>31950</v>
      </c>
      <c r="C7317" s="9" t="s">
        <v>32178</v>
      </c>
      <c r="D7317" s="10" t="s">
        <v>32179</v>
      </c>
      <c r="E7317" s="11" t="s">
        <v>32180</v>
      </c>
      <c r="F7317" s="6">
        <v>416069</v>
      </c>
      <c r="G7317" s="6" t="s">
        <v>31954</v>
      </c>
      <c r="H7317" s="16">
        <v>45780000</v>
      </c>
      <c r="I7317" s="12" t="s">
        <v>32181</v>
      </c>
      <c r="J7317" s="12" t="s">
        <v>32182</v>
      </c>
      <c r="K7317" s="15">
        <v>43000000</v>
      </c>
      <c r="L7317" s="13" t="s">
        <v>15</v>
      </c>
      <c r="M7317" s="7">
        <v>1</v>
      </c>
      <c r="N7317" s="17"/>
    </row>
    <row r="7318" spans="1:14" ht="157.5">
      <c r="A7318" s="6">
        <v>7316</v>
      </c>
      <c r="B7318" s="8" t="s">
        <v>31950</v>
      </c>
      <c r="C7318" s="9" t="s">
        <v>32178</v>
      </c>
      <c r="D7318" s="10" t="s">
        <v>32179</v>
      </c>
      <c r="E7318" s="11" t="s">
        <v>32183</v>
      </c>
      <c r="F7318" s="6">
        <v>437682</v>
      </c>
      <c r="G7318" s="6" t="s">
        <v>31954</v>
      </c>
      <c r="H7318" s="16">
        <v>46660000</v>
      </c>
      <c r="I7318" s="12" t="s">
        <v>32184</v>
      </c>
      <c r="J7318" s="12" t="s">
        <v>32185</v>
      </c>
      <c r="K7318" s="15">
        <v>35110170</v>
      </c>
      <c r="L7318" s="13" t="s">
        <v>15</v>
      </c>
      <c r="M7318" s="7">
        <v>1</v>
      </c>
      <c r="N7318" s="17"/>
    </row>
    <row r="7319" spans="1:14" ht="94.5">
      <c r="A7319" s="6">
        <v>7317</v>
      </c>
      <c r="B7319" s="8" t="s">
        <v>31950</v>
      </c>
      <c r="C7319" s="9" t="s">
        <v>32186</v>
      </c>
      <c r="D7319" s="10" t="s">
        <v>32187</v>
      </c>
      <c r="E7319" s="11" t="s">
        <v>32188</v>
      </c>
      <c r="F7319" s="6">
        <v>448983</v>
      </c>
      <c r="G7319" s="6" t="s">
        <v>31954</v>
      </c>
      <c r="H7319" s="16">
        <v>298785000</v>
      </c>
      <c r="I7319" s="12" t="s">
        <v>32075</v>
      </c>
      <c r="J7319" s="12" t="s">
        <v>32189</v>
      </c>
      <c r="K7319" s="15">
        <v>126681000</v>
      </c>
      <c r="L7319" s="13" t="s">
        <v>14</v>
      </c>
      <c r="M7319" s="7">
        <v>0.51</v>
      </c>
      <c r="N7319" s="17" t="s">
        <v>7536</v>
      </c>
    </row>
    <row r="7320" spans="1:14" ht="94.5">
      <c r="A7320" s="6">
        <v>7318</v>
      </c>
      <c r="B7320" s="8" t="s">
        <v>31950</v>
      </c>
      <c r="C7320" s="9" t="s">
        <v>32186</v>
      </c>
      <c r="D7320" s="10" t="s">
        <v>32187</v>
      </c>
      <c r="E7320" s="11" t="s">
        <v>32188</v>
      </c>
      <c r="F7320" s="6">
        <v>448983</v>
      </c>
      <c r="G7320" s="6" t="s">
        <v>31954</v>
      </c>
      <c r="H7320" s="16">
        <v>298785000</v>
      </c>
      <c r="I7320" s="12" t="s">
        <v>32075</v>
      </c>
      <c r="J7320" s="12" t="s">
        <v>32189</v>
      </c>
      <c r="K7320" s="15">
        <v>126681000</v>
      </c>
      <c r="L7320" s="13" t="s">
        <v>14</v>
      </c>
      <c r="M7320" s="7">
        <v>0.49</v>
      </c>
      <c r="N7320" s="17" t="s">
        <v>32190</v>
      </c>
    </row>
    <row r="7321" spans="1:14" ht="126">
      <c r="A7321" s="6">
        <v>7319</v>
      </c>
      <c r="B7321" s="8" t="s">
        <v>31950</v>
      </c>
      <c r="C7321" s="9" t="s">
        <v>32191</v>
      </c>
      <c r="D7321" s="10" t="s">
        <v>32192</v>
      </c>
      <c r="E7321" s="11" t="s">
        <v>32193</v>
      </c>
      <c r="F7321" s="6">
        <v>462701</v>
      </c>
      <c r="G7321" s="6" t="s">
        <v>31954</v>
      </c>
      <c r="H7321" s="16">
        <v>43818685.262000002</v>
      </c>
      <c r="I7321" s="12" t="s">
        <v>32194</v>
      </c>
      <c r="J7321" s="12" t="s">
        <v>32195</v>
      </c>
      <c r="K7321" s="15">
        <v>21200000</v>
      </c>
      <c r="L7321" s="13" t="s">
        <v>15</v>
      </c>
      <c r="M7321" s="7">
        <v>1</v>
      </c>
      <c r="N7321" s="17"/>
    </row>
    <row r="7322" spans="1:14" ht="47.25">
      <c r="A7322" s="6">
        <v>7320</v>
      </c>
      <c r="B7322" s="8" t="s">
        <v>31950</v>
      </c>
      <c r="C7322" s="9" t="s">
        <v>32175</v>
      </c>
      <c r="D7322" s="10" t="s">
        <v>30365</v>
      </c>
      <c r="E7322" s="11" t="s">
        <v>32196</v>
      </c>
      <c r="F7322" s="6">
        <v>473340</v>
      </c>
      <c r="G7322" s="6" t="s">
        <v>31954</v>
      </c>
      <c r="H7322" s="16">
        <v>19286203.5</v>
      </c>
      <c r="I7322" s="12" t="s">
        <v>32197</v>
      </c>
      <c r="J7322" s="12" t="s">
        <v>32198</v>
      </c>
      <c r="K7322" s="15">
        <v>17534014</v>
      </c>
      <c r="L7322" s="13" t="s">
        <v>15</v>
      </c>
      <c r="M7322" s="7">
        <v>1</v>
      </c>
      <c r="N7322" s="17"/>
    </row>
    <row r="7323" spans="1:14" ht="78.75">
      <c r="A7323" s="6">
        <v>7321</v>
      </c>
      <c r="B7323" s="8" t="s">
        <v>31950</v>
      </c>
      <c r="C7323" s="9" t="s">
        <v>32199</v>
      </c>
      <c r="D7323" s="10" t="s">
        <v>32200</v>
      </c>
      <c r="E7323" s="11" t="s">
        <v>32201</v>
      </c>
      <c r="F7323" s="6">
        <v>403699</v>
      </c>
      <c r="G7323" s="6" t="s">
        <v>31954</v>
      </c>
      <c r="H7323" s="16">
        <v>3702523.35</v>
      </c>
      <c r="I7323" s="12" t="s">
        <v>32202</v>
      </c>
      <c r="J7323" s="12" t="s">
        <v>32203</v>
      </c>
      <c r="K7323" s="15">
        <v>1200000</v>
      </c>
      <c r="L7323" s="13" t="s">
        <v>15</v>
      </c>
      <c r="M7323" s="7">
        <v>1</v>
      </c>
      <c r="N7323" s="17"/>
    </row>
    <row r="7324" spans="1:14" ht="94.5">
      <c r="A7324" s="6">
        <v>7322</v>
      </c>
      <c r="B7324" s="8" t="s">
        <v>31950</v>
      </c>
      <c r="C7324" s="9" t="s">
        <v>32204</v>
      </c>
      <c r="D7324" s="10" t="s">
        <v>32205</v>
      </c>
      <c r="E7324" s="11" t="s">
        <v>32206</v>
      </c>
      <c r="F7324" s="6">
        <v>403700</v>
      </c>
      <c r="G7324" s="6" t="s">
        <v>31954</v>
      </c>
      <c r="H7324" s="16">
        <v>13373555.65</v>
      </c>
      <c r="I7324" s="12" t="s">
        <v>32207</v>
      </c>
      <c r="J7324" s="12" t="s">
        <v>27221</v>
      </c>
      <c r="K7324" s="15">
        <v>8449000</v>
      </c>
      <c r="L7324" s="13" t="s">
        <v>15</v>
      </c>
      <c r="M7324" s="7">
        <v>1</v>
      </c>
      <c r="N7324" s="17"/>
    </row>
    <row r="7325" spans="1:14" ht="78.75">
      <c r="A7325" s="6">
        <v>7323</v>
      </c>
      <c r="B7325" s="8" t="s">
        <v>31950</v>
      </c>
      <c r="C7325" s="9" t="s">
        <v>32208</v>
      </c>
      <c r="D7325" s="10" t="s">
        <v>32209</v>
      </c>
      <c r="E7325" s="11" t="s">
        <v>32210</v>
      </c>
      <c r="F7325" s="6">
        <v>403701</v>
      </c>
      <c r="G7325" s="6" t="s">
        <v>31954</v>
      </c>
      <c r="H7325" s="16">
        <v>4110759.25</v>
      </c>
      <c r="I7325" s="12" t="s">
        <v>32211</v>
      </c>
      <c r="J7325" s="12" t="s">
        <v>32137</v>
      </c>
      <c r="K7325" s="15">
        <v>894000</v>
      </c>
      <c r="L7325" s="13" t="s">
        <v>15</v>
      </c>
      <c r="M7325" s="7">
        <v>1</v>
      </c>
      <c r="N7325" s="17"/>
    </row>
    <row r="7326" spans="1:14" ht="94.5">
      <c r="A7326" s="6">
        <v>7324</v>
      </c>
      <c r="B7326" s="8" t="s">
        <v>31950</v>
      </c>
      <c r="C7326" s="9" t="s">
        <v>32212</v>
      </c>
      <c r="D7326" s="10" t="s">
        <v>32213</v>
      </c>
      <c r="E7326" s="11" t="s">
        <v>32214</v>
      </c>
      <c r="F7326" s="6">
        <v>403703</v>
      </c>
      <c r="G7326" s="6" t="s">
        <v>31954</v>
      </c>
      <c r="H7326" s="16">
        <v>4552728.7</v>
      </c>
      <c r="I7326" s="12" t="s">
        <v>32215</v>
      </c>
      <c r="J7326" s="12" t="s">
        <v>32216</v>
      </c>
      <c r="K7326" s="15">
        <v>1983000</v>
      </c>
      <c r="L7326" s="13" t="s">
        <v>15</v>
      </c>
      <c r="M7326" s="7">
        <v>1</v>
      </c>
      <c r="N7326" s="17"/>
    </row>
    <row r="7327" spans="1:14" ht="78.75">
      <c r="A7327" s="6">
        <v>7325</v>
      </c>
      <c r="B7327" s="8" t="s">
        <v>31950</v>
      </c>
      <c r="C7327" s="9" t="s">
        <v>32217</v>
      </c>
      <c r="D7327" s="10" t="s">
        <v>32218</v>
      </c>
      <c r="E7327" s="11" t="s">
        <v>32219</v>
      </c>
      <c r="F7327" s="6">
        <v>403705</v>
      </c>
      <c r="G7327" s="6" t="s">
        <v>31954</v>
      </c>
      <c r="H7327" s="16">
        <v>1689832.45</v>
      </c>
      <c r="I7327" s="12" t="s">
        <v>32128</v>
      </c>
      <c r="J7327" s="12" t="s">
        <v>5322</v>
      </c>
      <c r="K7327" s="15">
        <v>896000</v>
      </c>
      <c r="L7327" s="13" t="s">
        <v>15</v>
      </c>
      <c r="M7327" s="7">
        <v>1</v>
      </c>
      <c r="N7327" s="17"/>
    </row>
    <row r="7328" spans="1:14" ht="78.75">
      <c r="A7328" s="6">
        <v>7326</v>
      </c>
      <c r="B7328" s="8" t="s">
        <v>31950</v>
      </c>
      <c r="C7328" s="9" t="s">
        <v>32220</v>
      </c>
      <c r="D7328" s="10" t="s">
        <v>32221</v>
      </c>
      <c r="E7328" s="11" t="s">
        <v>32222</v>
      </c>
      <c r="F7328" s="6">
        <v>500601</v>
      </c>
      <c r="G7328" s="6" t="s">
        <v>31954</v>
      </c>
      <c r="H7328" s="16">
        <v>7014666.0499999998</v>
      </c>
      <c r="I7328" s="12">
        <v>44213</v>
      </c>
      <c r="J7328" s="12">
        <v>44399</v>
      </c>
      <c r="K7328" s="15">
        <v>0</v>
      </c>
      <c r="L7328" s="13" t="s">
        <v>15</v>
      </c>
      <c r="M7328" s="7">
        <v>1</v>
      </c>
      <c r="N7328" s="17"/>
    </row>
    <row r="7329" spans="1:14" ht="63">
      <c r="A7329" s="6">
        <v>7327</v>
      </c>
      <c r="B7329" s="8" t="s">
        <v>31950</v>
      </c>
      <c r="C7329" s="9" t="s">
        <v>32223</v>
      </c>
      <c r="D7329" s="10" t="s">
        <v>25474</v>
      </c>
      <c r="E7329" s="11" t="s">
        <v>32224</v>
      </c>
      <c r="F7329" s="6">
        <v>500602</v>
      </c>
      <c r="G7329" s="6" t="s">
        <v>31954</v>
      </c>
      <c r="H7329" s="16">
        <v>3850284.45</v>
      </c>
      <c r="I7329" s="12">
        <v>44221</v>
      </c>
      <c r="J7329" s="12">
        <v>44377</v>
      </c>
      <c r="K7329" s="15">
        <v>0</v>
      </c>
      <c r="L7329" s="13" t="s">
        <v>15</v>
      </c>
      <c r="M7329" s="7">
        <v>1</v>
      </c>
      <c r="N7329" s="17"/>
    </row>
    <row r="7330" spans="1:14" ht="78.75">
      <c r="A7330" s="6">
        <v>7328</v>
      </c>
      <c r="B7330" s="8" t="s">
        <v>31950</v>
      </c>
      <c r="C7330" s="9" t="s">
        <v>32225</v>
      </c>
      <c r="D7330" s="10" t="s">
        <v>32226</v>
      </c>
      <c r="E7330" s="11" t="s">
        <v>32227</v>
      </c>
      <c r="F7330" s="6">
        <v>500603</v>
      </c>
      <c r="G7330" s="6" t="s">
        <v>31954</v>
      </c>
      <c r="H7330" s="16">
        <v>2766808.5</v>
      </c>
      <c r="I7330" s="12">
        <v>44206</v>
      </c>
      <c r="J7330" s="12">
        <v>44332</v>
      </c>
      <c r="K7330" s="15">
        <v>0</v>
      </c>
      <c r="L7330" s="13" t="s">
        <v>15</v>
      </c>
      <c r="M7330" s="7">
        <v>1</v>
      </c>
      <c r="N7330" s="17"/>
    </row>
    <row r="7331" spans="1:14" ht="94.5">
      <c r="A7331" s="6">
        <v>7329</v>
      </c>
      <c r="B7331" s="8" t="s">
        <v>31950</v>
      </c>
      <c r="C7331" s="9" t="s">
        <v>32228</v>
      </c>
      <c r="D7331" s="10" t="s">
        <v>32229</v>
      </c>
      <c r="E7331" s="11" t="s">
        <v>32230</v>
      </c>
      <c r="F7331" s="6">
        <v>500606</v>
      </c>
      <c r="G7331" s="6" t="s">
        <v>31954</v>
      </c>
      <c r="H7331" s="16">
        <v>3704810</v>
      </c>
      <c r="I7331" s="12" t="s">
        <v>5205</v>
      </c>
      <c r="J7331" s="12" t="s">
        <v>32231</v>
      </c>
      <c r="K7331" s="15">
        <v>1514386</v>
      </c>
      <c r="L7331" s="13" t="s">
        <v>15</v>
      </c>
      <c r="M7331" s="7">
        <v>1</v>
      </c>
      <c r="N7331" s="17"/>
    </row>
    <row r="7332" spans="1:14" ht="78.75">
      <c r="A7332" s="6">
        <v>7330</v>
      </c>
      <c r="B7332" s="8" t="s">
        <v>31950</v>
      </c>
      <c r="C7332" s="9" t="s">
        <v>32232</v>
      </c>
      <c r="D7332" s="10" t="s">
        <v>32226</v>
      </c>
      <c r="E7332" s="11" t="s">
        <v>32233</v>
      </c>
      <c r="F7332" s="6">
        <v>500603</v>
      </c>
      <c r="G7332" s="6" t="s">
        <v>31954</v>
      </c>
      <c r="H7332" s="16">
        <v>2766808.5</v>
      </c>
      <c r="I7332" s="12" t="s">
        <v>32234</v>
      </c>
      <c r="J7332" s="12" t="s">
        <v>32235</v>
      </c>
      <c r="K7332" s="15">
        <v>0</v>
      </c>
      <c r="L7332" s="13" t="s">
        <v>15</v>
      </c>
      <c r="M7332" s="7">
        <v>1</v>
      </c>
      <c r="N7332" s="17"/>
    </row>
    <row r="7333" spans="1:14" ht="378">
      <c r="A7333" s="6">
        <v>7331</v>
      </c>
      <c r="B7333" s="8" t="s">
        <v>31950</v>
      </c>
      <c r="C7333" s="9" t="s">
        <v>32236</v>
      </c>
      <c r="D7333" s="10" t="s">
        <v>6714</v>
      </c>
      <c r="E7333" s="11" t="s">
        <v>32237</v>
      </c>
      <c r="F7333" s="6">
        <v>529811</v>
      </c>
      <c r="G7333" s="6" t="s">
        <v>31954</v>
      </c>
      <c r="H7333" s="16">
        <v>174180000</v>
      </c>
      <c r="I7333" s="12" t="s">
        <v>32238</v>
      </c>
      <c r="J7333" s="12" t="s">
        <v>32239</v>
      </c>
      <c r="K7333" s="15">
        <v>55603000</v>
      </c>
      <c r="L7333" s="13" t="s">
        <v>15</v>
      </c>
      <c r="M7333" s="7">
        <v>1</v>
      </c>
      <c r="N7333" s="17"/>
    </row>
    <row r="7334" spans="1:14" ht="393.75">
      <c r="A7334" s="6">
        <v>7332</v>
      </c>
      <c r="B7334" s="8" t="s">
        <v>31950</v>
      </c>
      <c r="C7334" s="9" t="s">
        <v>32240</v>
      </c>
      <c r="D7334" s="10" t="s">
        <v>32241</v>
      </c>
      <c r="E7334" s="11" t="s">
        <v>32242</v>
      </c>
      <c r="F7334" s="6">
        <v>524261</v>
      </c>
      <c r="G7334" s="6" t="s">
        <v>31954</v>
      </c>
      <c r="H7334" s="16">
        <v>179690000</v>
      </c>
      <c r="I7334" s="12" t="s">
        <v>10159</v>
      </c>
      <c r="J7334" s="12" t="s">
        <v>32243</v>
      </c>
      <c r="K7334" s="15">
        <v>63787500</v>
      </c>
      <c r="L7334" s="13" t="s">
        <v>14</v>
      </c>
      <c r="M7334" s="7">
        <v>0.51</v>
      </c>
      <c r="N7334" s="17" t="s">
        <v>7536</v>
      </c>
    </row>
    <row r="7335" spans="1:14" ht="393.75">
      <c r="A7335" s="6">
        <v>7333</v>
      </c>
      <c r="B7335" s="8" t="s">
        <v>31950</v>
      </c>
      <c r="C7335" s="9" t="s">
        <v>32240</v>
      </c>
      <c r="D7335" s="10" t="s">
        <v>32241</v>
      </c>
      <c r="E7335" s="11" t="s">
        <v>32242</v>
      </c>
      <c r="F7335" s="6">
        <v>524261</v>
      </c>
      <c r="G7335" s="6" t="s">
        <v>31954</v>
      </c>
      <c r="H7335" s="16">
        <v>179690000</v>
      </c>
      <c r="I7335" s="12" t="s">
        <v>10159</v>
      </c>
      <c r="J7335" s="12" t="s">
        <v>32243</v>
      </c>
      <c r="K7335" s="15">
        <v>63787500</v>
      </c>
      <c r="L7335" s="13" t="s">
        <v>14</v>
      </c>
      <c r="M7335" s="7">
        <v>0.49</v>
      </c>
      <c r="N7335" s="17" t="s">
        <v>32244</v>
      </c>
    </row>
    <row r="7336" spans="1:14" ht="189">
      <c r="A7336" s="6">
        <v>7334</v>
      </c>
      <c r="B7336" s="8" t="s">
        <v>31950</v>
      </c>
      <c r="C7336" s="9" t="s">
        <v>32178</v>
      </c>
      <c r="D7336" s="10" t="s">
        <v>32179</v>
      </c>
      <c r="E7336" s="11" t="s">
        <v>32245</v>
      </c>
      <c r="F7336" s="6">
        <v>526955</v>
      </c>
      <c r="G7336" s="6" t="s">
        <v>31954</v>
      </c>
      <c r="H7336" s="16">
        <v>147190000</v>
      </c>
      <c r="I7336" s="12" t="s">
        <v>10658</v>
      </c>
      <c r="J7336" s="12" t="s">
        <v>13220</v>
      </c>
      <c r="K7336" s="15">
        <v>117073000</v>
      </c>
      <c r="L7336" s="13" t="s">
        <v>15</v>
      </c>
      <c r="M7336" s="7">
        <v>1</v>
      </c>
      <c r="N7336" s="17"/>
    </row>
    <row r="7337" spans="1:14" ht="330.75">
      <c r="A7337" s="6">
        <v>7335</v>
      </c>
      <c r="B7337" s="8" t="s">
        <v>31950</v>
      </c>
      <c r="C7337" s="9" t="s">
        <v>32236</v>
      </c>
      <c r="D7337" s="10" t="s">
        <v>6714</v>
      </c>
      <c r="E7337" s="11" t="s">
        <v>32246</v>
      </c>
      <c r="F7337" s="6">
        <v>518658</v>
      </c>
      <c r="G7337" s="6" t="s">
        <v>31954</v>
      </c>
      <c r="H7337" s="16">
        <v>299980000</v>
      </c>
      <c r="I7337" s="12" t="s">
        <v>10159</v>
      </c>
      <c r="J7337" s="12" t="s">
        <v>32243</v>
      </c>
      <c r="K7337" s="15">
        <v>86887000</v>
      </c>
      <c r="L7337" s="13" t="s">
        <v>15</v>
      </c>
      <c r="M7337" s="7">
        <v>1</v>
      </c>
      <c r="N7337" s="17"/>
    </row>
    <row r="7338" spans="1:14" ht="63">
      <c r="A7338" s="6">
        <v>7336</v>
      </c>
      <c r="B7338" s="8" t="s">
        <v>31950</v>
      </c>
      <c r="C7338" s="9" t="s">
        <v>32247</v>
      </c>
      <c r="D7338" s="10" t="s">
        <v>32248</v>
      </c>
      <c r="E7338" s="11" t="s">
        <v>32249</v>
      </c>
      <c r="F7338" s="6">
        <v>341949</v>
      </c>
      <c r="G7338" s="6" t="s">
        <v>1109</v>
      </c>
      <c r="H7338" s="16">
        <v>1572691.2209999999</v>
      </c>
      <c r="I7338" s="12" t="s">
        <v>4779</v>
      </c>
      <c r="J7338" s="12" t="s">
        <v>32250</v>
      </c>
      <c r="K7338" s="15">
        <v>1269000</v>
      </c>
      <c r="L7338" s="13" t="s">
        <v>15</v>
      </c>
      <c r="M7338" s="7">
        <v>1</v>
      </c>
      <c r="N7338" s="17"/>
    </row>
    <row r="7339" spans="1:14" ht="78.75">
      <c r="A7339" s="6">
        <v>7337</v>
      </c>
      <c r="B7339" s="8" t="s">
        <v>31950</v>
      </c>
      <c r="C7339" s="9" t="s">
        <v>32034</v>
      </c>
      <c r="D7339" s="10" t="s">
        <v>32035</v>
      </c>
      <c r="E7339" s="11" t="s">
        <v>32251</v>
      </c>
      <c r="F7339" s="6">
        <v>341951</v>
      </c>
      <c r="G7339" s="6" t="s">
        <v>1109</v>
      </c>
      <c r="H7339" s="16">
        <v>955472</v>
      </c>
      <c r="I7339" s="12" t="s">
        <v>28425</v>
      </c>
      <c r="J7339" s="12" t="s">
        <v>32252</v>
      </c>
      <c r="K7339" s="15">
        <v>600000</v>
      </c>
      <c r="L7339" s="13" t="s">
        <v>15</v>
      </c>
      <c r="M7339" s="7">
        <v>1</v>
      </c>
      <c r="N7339" s="17"/>
    </row>
    <row r="7340" spans="1:14" ht="63">
      <c r="A7340" s="6">
        <v>7338</v>
      </c>
      <c r="B7340" s="8" t="s">
        <v>31950</v>
      </c>
      <c r="C7340" s="9" t="s">
        <v>32253</v>
      </c>
      <c r="D7340" s="10" t="s">
        <v>32254</v>
      </c>
      <c r="E7340" s="11" t="s">
        <v>32255</v>
      </c>
      <c r="F7340" s="6">
        <v>341964</v>
      </c>
      <c r="G7340" s="6" t="s">
        <v>1109</v>
      </c>
      <c r="H7340" s="16">
        <v>475015.2</v>
      </c>
      <c r="I7340" s="12" t="s">
        <v>32256</v>
      </c>
      <c r="J7340" s="12" t="s">
        <v>32257</v>
      </c>
      <c r="K7340" s="15">
        <v>0</v>
      </c>
      <c r="L7340" s="13" t="s">
        <v>15</v>
      </c>
      <c r="M7340" s="7">
        <v>1</v>
      </c>
      <c r="N7340" s="17"/>
    </row>
    <row r="7341" spans="1:14" ht="63">
      <c r="A7341" s="6">
        <v>7339</v>
      </c>
      <c r="B7341" s="8" t="s">
        <v>31950</v>
      </c>
      <c r="C7341" s="9" t="s">
        <v>32232</v>
      </c>
      <c r="D7341" s="10" t="s">
        <v>32226</v>
      </c>
      <c r="E7341" s="11" t="s">
        <v>32258</v>
      </c>
      <c r="F7341" s="6">
        <v>392386</v>
      </c>
      <c r="G7341" s="6" t="s">
        <v>1109</v>
      </c>
      <c r="H7341" s="16">
        <v>475000.95</v>
      </c>
      <c r="I7341" s="12" t="s">
        <v>5652</v>
      </c>
      <c r="J7341" s="12" t="s">
        <v>5019</v>
      </c>
      <c r="K7341" s="15">
        <v>0</v>
      </c>
      <c r="L7341" s="13" t="s">
        <v>15</v>
      </c>
      <c r="M7341" s="7">
        <v>1</v>
      </c>
      <c r="N7341" s="17"/>
    </row>
    <row r="7342" spans="1:14" ht="78.75">
      <c r="A7342" s="6">
        <v>7340</v>
      </c>
      <c r="B7342" s="8" t="s">
        <v>31950</v>
      </c>
      <c r="C7342" s="9" t="s">
        <v>32259</v>
      </c>
      <c r="D7342" s="10" t="s">
        <v>32260</v>
      </c>
      <c r="E7342" s="11" t="s">
        <v>32261</v>
      </c>
      <c r="F7342" s="6">
        <v>351621</v>
      </c>
      <c r="G7342" s="6" t="s">
        <v>1109</v>
      </c>
      <c r="H7342" s="16">
        <v>1572250</v>
      </c>
      <c r="I7342" s="12" t="s">
        <v>2184</v>
      </c>
      <c r="J7342" s="12" t="s">
        <v>32262</v>
      </c>
      <c r="K7342" s="15">
        <v>1189000</v>
      </c>
      <c r="L7342" s="13" t="s">
        <v>15</v>
      </c>
      <c r="M7342" s="7">
        <v>1</v>
      </c>
      <c r="N7342" s="17"/>
    </row>
    <row r="7343" spans="1:14" ht="63">
      <c r="A7343" s="6">
        <v>7341</v>
      </c>
      <c r="B7343" s="8" t="s">
        <v>31950</v>
      </c>
      <c r="C7343" s="9" t="s">
        <v>32263</v>
      </c>
      <c r="D7343" s="10" t="s">
        <v>25542</v>
      </c>
      <c r="E7343" s="11" t="s">
        <v>32264</v>
      </c>
      <c r="F7343" s="6">
        <v>351623</v>
      </c>
      <c r="G7343" s="6" t="s">
        <v>1109</v>
      </c>
      <c r="H7343" s="16">
        <v>730740</v>
      </c>
      <c r="I7343" s="12" t="s">
        <v>5200</v>
      </c>
      <c r="J7343" s="12" t="s">
        <v>5217</v>
      </c>
      <c r="K7343" s="15">
        <v>0</v>
      </c>
      <c r="L7343" s="13" t="s">
        <v>15</v>
      </c>
      <c r="M7343" s="7">
        <v>1</v>
      </c>
      <c r="N7343" s="17"/>
    </row>
    <row r="7344" spans="1:14" ht="63">
      <c r="A7344" s="6">
        <v>7342</v>
      </c>
      <c r="B7344" s="8" t="s">
        <v>31950</v>
      </c>
      <c r="C7344" s="9" t="s">
        <v>32265</v>
      </c>
      <c r="D7344" s="10" t="s">
        <v>32266</v>
      </c>
      <c r="E7344" s="11" t="s">
        <v>32267</v>
      </c>
      <c r="F7344" s="6">
        <v>351625</v>
      </c>
      <c r="G7344" s="6" t="s">
        <v>1109</v>
      </c>
      <c r="H7344" s="16">
        <v>395865</v>
      </c>
      <c r="I7344" s="12" t="s">
        <v>16332</v>
      </c>
      <c r="J7344" s="12" t="s">
        <v>4693</v>
      </c>
      <c r="K7344" s="15">
        <v>0</v>
      </c>
      <c r="L7344" s="13" t="s">
        <v>15</v>
      </c>
      <c r="M7344" s="7">
        <v>1</v>
      </c>
      <c r="N7344" s="17"/>
    </row>
    <row r="7345" spans="1:14" ht="63">
      <c r="A7345" s="6">
        <v>7343</v>
      </c>
      <c r="B7345" s="8" t="s">
        <v>31950</v>
      </c>
      <c r="C7345" s="9" t="s">
        <v>32268</v>
      </c>
      <c r="D7345" s="10" t="s">
        <v>32269</v>
      </c>
      <c r="E7345" s="11" t="s">
        <v>32270</v>
      </c>
      <c r="F7345" s="6">
        <v>369568</v>
      </c>
      <c r="G7345" s="6" t="s">
        <v>1109</v>
      </c>
      <c r="H7345" s="16">
        <v>2470253.65</v>
      </c>
      <c r="I7345" s="12" t="s">
        <v>4850</v>
      </c>
      <c r="J7345" s="12" t="s">
        <v>32271</v>
      </c>
      <c r="K7345" s="15">
        <v>0</v>
      </c>
      <c r="L7345" s="13" t="s">
        <v>15</v>
      </c>
      <c r="M7345" s="7">
        <v>1</v>
      </c>
      <c r="N7345" s="17"/>
    </row>
    <row r="7346" spans="1:14" ht="78.75">
      <c r="A7346" s="6">
        <v>7344</v>
      </c>
      <c r="B7346" s="8" t="s">
        <v>31950</v>
      </c>
      <c r="C7346" s="9" t="s">
        <v>32272</v>
      </c>
      <c r="D7346" s="10" t="s">
        <v>32273</v>
      </c>
      <c r="E7346" s="11" t="s">
        <v>32274</v>
      </c>
      <c r="F7346" s="6">
        <v>392379</v>
      </c>
      <c r="G7346" s="6" t="s">
        <v>1109</v>
      </c>
      <c r="H7346" s="16">
        <v>954750</v>
      </c>
      <c r="I7346" s="12" t="s">
        <v>10118</v>
      </c>
      <c r="J7346" s="12" t="s">
        <v>32275</v>
      </c>
      <c r="K7346" s="15">
        <v>443214</v>
      </c>
      <c r="L7346" s="13" t="s">
        <v>15</v>
      </c>
      <c r="M7346" s="7">
        <v>1</v>
      </c>
      <c r="N7346" s="17"/>
    </row>
    <row r="7347" spans="1:14" ht="63">
      <c r="A7347" s="6">
        <v>7345</v>
      </c>
      <c r="B7347" s="8" t="s">
        <v>31950</v>
      </c>
      <c r="C7347" s="9" t="s">
        <v>32276</v>
      </c>
      <c r="D7347" s="10" t="s">
        <v>32277</v>
      </c>
      <c r="E7347" s="11" t="s">
        <v>32278</v>
      </c>
      <c r="F7347" s="6">
        <v>392384</v>
      </c>
      <c r="G7347" s="6" t="s">
        <v>1109</v>
      </c>
      <c r="H7347" s="16">
        <v>479750</v>
      </c>
      <c r="I7347" s="12" t="s">
        <v>16333</v>
      </c>
      <c r="J7347" s="12" t="s">
        <v>32279</v>
      </c>
      <c r="K7347" s="15">
        <v>0</v>
      </c>
      <c r="L7347" s="13" t="s">
        <v>15</v>
      </c>
      <c r="M7347" s="7">
        <v>1</v>
      </c>
      <c r="N7347" s="17"/>
    </row>
    <row r="7348" spans="1:14" ht="63">
      <c r="A7348" s="6">
        <v>7346</v>
      </c>
      <c r="B7348" s="8" t="s">
        <v>31950</v>
      </c>
      <c r="C7348" s="9" t="s">
        <v>32280</v>
      </c>
      <c r="D7348" s="10" t="s">
        <v>32281</v>
      </c>
      <c r="E7348" s="11" t="s">
        <v>32282</v>
      </c>
      <c r="F7348" s="6">
        <v>403697</v>
      </c>
      <c r="G7348" s="6" t="s">
        <v>1109</v>
      </c>
      <c r="H7348" s="16">
        <v>380000</v>
      </c>
      <c r="I7348" s="12" t="s">
        <v>22674</v>
      </c>
      <c r="J7348" s="12" t="s">
        <v>32283</v>
      </c>
      <c r="K7348" s="15">
        <v>0</v>
      </c>
      <c r="L7348" s="13" t="s">
        <v>15</v>
      </c>
      <c r="M7348" s="7">
        <v>1</v>
      </c>
      <c r="N7348" s="17"/>
    </row>
    <row r="7349" spans="1:14" ht="47.25">
      <c r="A7349" s="6">
        <v>7347</v>
      </c>
      <c r="B7349" s="8" t="s">
        <v>31950</v>
      </c>
      <c r="C7349" s="9" t="s">
        <v>32284</v>
      </c>
      <c r="D7349" s="10" t="s">
        <v>32285</v>
      </c>
      <c r="E7349" s="11" t="s">
        <v>32286</v>
      </c>
      <c r="F7349" s="6">
        <v>411330</v>
      </c>
      <c r="G7349" s="6" t="s">
        <v>1109</v>
      </c>
      <c r="H7349" s="16">
        <v>380000</v>
      </c>
      <c r="I7349" s="12" t="s">
        <v>10638</v>
      </c>
      <c r="J7349" s="12" t="s">
        <v>32287</v>
      </c>
      <c r="K7349" s="15">
        <v>0</v>
      </c>
      <c r="L7349" s="13" t="s">
        <v>15</v>
      </c>
      <c r="M7349" s="7">
        <v>1</v>
      </c>
      <c r="N7349" s="17"/>
    </row>
    <row r="7350" spans="1:14" ht="47.25">
      <c r="A7350" s="6">
        <v>7348</v>
      </c>
      <c r="B7350" s="8" t="s">
        <v>31950</v>
      </c>
      <c r="C7350" s="9" t="s">
        <v>32288</v>
      </c>
      <c r="D7350" s="10" t="s">
        <v>32289</v>
      </c>
      <c r="E7350" s="11" t="s">
        <v>32290</v>
      </c>
      <c r="F7350" s="6">
        <v>411340</v>
      </c>
      <c r="G7350" s="6" t="s">
        <v>1109</v>
      </c>
      <c r="H7350" s="16">
        <v>380000</v>
      </c>
      <c r="I7350" s="12" t="s">
        <v>26569</v>
      </c>
      <c r="J7350" s="12" t="s">
        <v>32291</v>
      </c>
      <c r="K7350" s="15">
        <v>0</v>
      </c>
      <c r="L7350" s="13" t="s">
        <v>15</v>
      </c>
      <c r="M7350" s="7">
        <v>1</v>
      </c>
      <c r="N7350" s="17"/>
    </row>
    <row r="7351" spans="1:14" ht="63">
      <c r="A7351" s="6">
        <v>7349</v>
      </c>
      <c r="B7351" s="8" t="s">
        <v>31950</v>
      </c>
      <c r="C7351" s="9" t="s">
        <v>32292</v>
      </c>
      <c r="D7351" s="10" t="s">
        <v>32293</v>
      </c>
      <c r="E7351" s="11" t="s">
        <v>32294</v>
      </c>
      <c r="F7351" s="6">
        <v>456154</v>
      </c>
      <c r="G7351" s="6" t="s">
        <v>1109</v>
      </c>
      <c r="H7351" s="16">
        <v>381953.2</v>
      </c>
      <c r="I7351" s="12" t="s">
        <v>24805</v>
      </c>
      <c r="J7351" s="12" t="s">
        <v>28906</v>
      </c>
      <c r="K7351" s="15">
        <v>0</v>
      </c>
      <c r="L7351" s="13" t="s">
        <v>15</v>
      </c>
      <c r="M7351" s="7">
        <v>1</v>
      </c>
      <c r="N7351" s="17"/>
    </row>
    <row r="7352" spans="1:14" ht="110.25">
      <c r="A7352" s="6">
        <v>7350</v>
      </c>
      <c r="B7352" s="8" t="s">
        <v>31950</v>
      </c>
      <c r="C7352" s="9" t="s">
        <v>32295</v>
      </c>
      <c r="D7352" s="10" t="s">
        <v>32296</v>
      </c>
      <c r="E7352" s="11" t="s">
        <v>32297</v>
      </c>
      <c r="F7352" s="6">
        <v>497958</v>
      </c>
      <c r="G7352" s="6" t="s">
        <v>1109</v>
      </c>
      <c r="H7352" s="16">
        <v>475000.95</v>
      </c>
      <c r="I7352" s="12" t="s">
        <v>1041</v>
      </c>
      <c r="J7352" s="12" t="s">
        <v>1819</v>
      </c>
      <c r="K7352" s="15">
        <v>0</v>
      </c>
      <c r="L7352" s="13" t="s">
        <v>15</v>
      </c>
      <c r="M7352" s="7">
        <v>1</v>
      </c>
      <c r="N7352" s="17"/>
    </row>
    <row r="7353" spans="1:14" ht="94.5">
      <c r="A7353" s="6">
        <v>7351</v>
      </c>
      <c r="B7353" s="8" t="s">
        <v>31950</v>
      </c>
      <c r="C7353" s="9" t="s">
        <v>32298</v>
      </c>
      <c r="D7353" s="10" t="s">
        <v>32299</v>
      </c>
      <c r="E7353" s="11" t="s">
        <v>32300</v>
      </c>
      <c r="F7353" s="6">
        <v>19537</v>
      </c>
      <c r="G7353" s="6" t="s">
        <v>765</v>
      </c>
      <c r="H7353" s="16">
        <v>292510682.71899998</v>
      </c>
      <c r="I7353" s="12" t="s">
        <v>32301</v>
      </c>
      <c r="J7353" s="12" t="s">
        <v>32302</v>
      </c>
      <c r="K7353" s="15">
        <v>244519000</v>
      </c>
      <c r="L7353" s="13" t="s">
        <v>15</v>
      </c>
      <c r="M7353" s="7">
        <v>1</v>
      </c>
      <c r="N7353" s="17"/>
    </row>
    <row r="7354" spans="1:14" ht="63">
      <c r="A7354" s="6">
        <v>7352</v>
      </c>
      <c r="B7354" s="8" t="s">
        <v>31950</v>
      </c>
      <c r="C7354" s="9" t="s">
        <v>32268</v>
      </c>
      <c r="D7354" s="10" t="s">
        <v>32269</v>
      </c>
      <c r="E7354" s="11" t="s">
        <v>32303</v>
      </c>
      <c r="F7354" s="6">
        <v>392388</v>
      </c>
      <c r="G7354" s="6" t="s">
        <v>873</v>
      </c>
      <c r="H7354" s="16">
        <v>13119500</v>
      </c>
      <c r="I7354" s="12" t="s">
        <v>5103</v>
      </c>
      <c r="J7354" s="12" t="s">
        <v>5367</v>
      </c>
      <c r="K7354" s="15">
        <v>9935600</v>
      </c>
      <c r="L7354" s="13" t="s">
        <v>15</v>
      </c>
      <c r="M7354" s="7">
        <v>1</v>
      </c>
      <c r="N7354" s="17"/>
    </row>
    <row r="7355" spans="1:14" ht="94.5">
      <c r="A7355" s="6">
        <v>7353</v>
      </c>
      <c r="B7355" s="8" t="s">
        <v>31950</v>
      </c>
      <c r="C7355" s="9" t="s">
        <v>32052</v>
      </c>
      <c r="D7355" s="10" t="s">
        <v>6674</v>
      </c>
      <c r="E7355" s="11" t="s">
        <v>32304</v>
      </c>
      <c r="F7355" s="6">
        <v>135658</v>
      </c>
      <c r="G7355" s="6" t="s">
        <v>15204</v>
      </c>
      <c r="H7355" s="16">
        <v>15300000</v>
      </c>
      <c r="I7355" s="12">
        <v>43557</v>
      </c>
      <c r="J7355" s="12">
        <v>43557</v>
      </c>
      <c r="K7355" s="15">
        <v>15300000</v>
      </c>
      <c r="L7355" s="13" t="s">
        <v>15</v>
      </c>
      <c r="M7355" s="7">
        <v>1</v>
      </c>
      <c r="N7355" s="17"/>
    </row>
    <row r="7356" spans="1:14" ht="47.25">
      <c r="A7356" s="6">
        <v>7354</v>
      </c>
      <c r="B7356" s="8" t="s">
        <v>31950</v>
      </c>
      <c r="C7356" s="9" t="s">
        <v>32305</v>
      </c>
      <c r="D7356" s="10" t="s">
        <v>32306</v>
      </c>
      <c r="E7356" s="11" t="s">
        <v>32307</v>
      </c>
      <c r="F7356" s="6">
        <v>412483</v>
      </c>
      <c r="G7356" s="6" t="s">
        <v>3293</v>
      </c>
      <c r="H7356" s="16">
        <v>3324972.45</v>
      </c>
      <c r="I7356" s="12" t="s">
        <v>32308</v>
      </c>
      <c r="J7356" s="12" t="s">
        <v>5381</v>
      </c>
      <c r="K7356" s="15">
        <v>0</v>
      </c>
      <c r="L7356" s="13" t="s">
        <v>15</v>
      </c>
      <c r="M7356" s="7">
        <v>1</v>
      </c>
      <c r="N7356" s="17"/>
    </row>
    <row r="7357" spans="1:14" ht="63">
      <c r="A7357" s="6">
        <v>7355</v>
      </c>
      <c r="B7357" s="8" t="s">
        <v>31950</v>
      </c>
      <c r="C7357" s="9" t="s">
        <v>32309</v>
      </c>
      <c r="D7357" s="10" t="s">
        <v>32310</v>
      </c>
      <c r="E7357" s="11" t="s">
        <v>32311</v>
      </c>
      <c r="F7357" s="6">
        <v>412484</v>
      </c>
      <c r="G7357" s="6" t="s">
        <v>3293</v>
      </c>
      <c r="H7357" s="16">
        <v>5516648.0999999996</v>
      </c>
      <c r="I7357" s="12" t="s">
        <v>32181</v>
      </c>
      <c r="J7357" s="12" t="s">
        <v>4868</v>
      </c>
      <c r="K7357" s="15">
        <v>0</v>
      </c>
      <c r="L7357" s="13" t="s">
        <v>15</v>
      </c>
      <c r="M7357" s="7">
        <v>1</v>
      </c>
      <c r="N7357" s="17"/>
    </row>
    <row r="7358" spans="1:14" ht="47.25">
      <c r="A7358" s="6">
        <v>7356</v>
      </c>
      <c r="B7358" s="8" t="s">
        <v>31950</v>
      </c>
      <c r="C7358" s="9" t="s">
        <v>32312</v>
      </c>
      <c r="D7358" s="10" t="s">
        <v>32313</v>
      </c>
      <c r="E7358" s="11" t="s">
        <v>32314</v>
      </c>
      <c r="F7358" s="6">
        <v>412485</v>
      </c>
      <c r="G7358" s="6" t="s">
        <v>3293</v>
      </c>
      <c r="H7358" s="16">
        <v>3324922.1</v>
      </c>
      <c r="I7358" s="12" t="s">
        <v>5088</v>
      </c>
      <c r="J7358" s="12" t="s">
        <v>5208</v>
      </c>
      <c r="K7358" s="15">
        <v>0</v>
      </c>
      <c r="L7358" s="13" t="s">
        <v>15</v>
      </c>
      <c r="M7358" s="7">
        <v>1</v>
      </c>
      <c r="N7358" s="17"/>
    </row>
    <row r="7359" spans="1:14" ht="63">
      <c r="A7359" s="6">
        <v>7357</v>
      </c>
      <c r="B7359" s="8" t="s">
        <v>31950</v>
      </c>
      <c r="C7359" s="9" t="s">
        <v>32004</v>
      </c>
      <c r="D7359" s="10" t="s">
        <v>6716</v>
      </c>
      <c r="E7359" s="11" t="s">
        <v>32315</v>
      </c>
      <c r="F7359" s="6">
        <v>351802</v>
      </c>
      <c r="G7359" s="6" t="s">
        <v>1486</v>
      </c>
      <c r="H7359" s="16">
        <v>24539440.307</v>
      </c>
      <c r="I7359" s="12" t="s">
        <v>32316</v>
      </c>
      <c r="J7359" s="12" t="s">
        <v>32317</v>
      </c>
      <c r="K7359" s="15">
        <v>0</v>
      </c>
      <c r="L7359" s="13" t="s">
        <v>15</v>
      </c>
      <c r="M7359" s="7">
        <v>1</v>
      </c>
      <c r="N7359" s="17"/>
    </row>
    <row r="7360" spans="1:14" ht="63">
      <c r="A7360" s="6">
        <v>7358</v>
      </c>
      <c r="B7360" s="8" t="s">
        <v>31950</v>
      </c>
      <c r="C7360" s="9" t="s">
        <v>32318</v>
      </c>
      <c r="D7360" s="10" t="s">
        <v>32319</v>
      </c>
      <c r="E7360" s="11" t="s">
        <v>32320</v>
      </c>
      <c r="F7360" s="6">
        <v>355999</v>
      </c>
      <c r="G7360" s="6" t="s">
        <v>1486</v>
      </c>
      <c r="H7360" s="16">
        <v>26510107.18</v>
      </c>
      <c r="I7360" s="12" t="s">
        <v>32321</v>
      </c>
      <c r="J7360" s="12" t="s">
        <v>32322</v>
      </c>
      <c r="K7360" s="15">
        <v>5945000</v>
      </c>
      <c r="L7360" s="13" t="s">
        <v>15</v>
      </c>
      <c r="M7360" s="7">
        <v>1</v>
      </c>
      <c r="N7360" s="17"/>
    </row>
    <row r="7361" spans="1:14" ht="63">
      <c r="A7361" s="6">
        <v>7359</v>
      </c>
      <c r="B7361" s="8" t="s">
        <v>31950</v>
      </c>
      <c r="C7361" s="9" t="s">
        <v>32084</v>
      </c>
      <c r="D7361" s="10" t="s">
        <v>32085</v>
      </c>
      <c r="E7361" s="11" t="s">
        <v>32323</v>
      </c>
      <c r="F7361" s="6">
        <v>317789</v>
      </c>
      <c r="G7361" s="6" t="s">
        <v>1486</v>
      </c>
      <c r="H7361" s="16">
        <v>16291662.392999999</v>
      </c>
      <c r="I7361" s="12" t="s">
        <v>5113</v>
      </c>
      <c r="J7361" s="12" t="s">
        <v>1936</v>
      </c>
      <c r="K7361" s="15">
        <v>0</v>
      </c>
      <c r="L7361" s="13" t="s">
        <v>14</v>
      </c>
      <c r="M7361" s="7">
        <v>0.49</v>
      </c>
      <c r="N7361" s="17" t="s">
        <v>32088</v>
      </c>
    </row>
    <row r="7362" spans="1:14" ht="63">
      <c r="A7362" s="6">
        <v>7360</v>
      </c>
      <c r="B7362" s="8" t="s">
        <v>31950</v>
      </c>
      <c r="C7362" s="9" t="s">
        <v>32084</v>
      </c>
      <c r="D7362" s="10" t="s">
        <v>32085</v>
      </c>
      <c r="E7362" s="11" t="s">
        <v>32323</v>
      </c>
      <c r="F7362" s="6">
        <v>317789</v>
      </c>
      <c r="G7362" s="6" t="s">
        <v>1486</v>
      </c>
      <c r="H7362" s="16">
        <v>16291662.392999999</v>
      </c>
      <c r="I7362" s="12" t="s">
        <v>5113</v>
      </c>
      <c r="J7362" s="12" t="s">
        <v>1936</v>
      </c>
      <c r="K7362" s="15">
        <v>0</v>
      </c>
      <c r="L7362" s="13" t="s">
        <v>14</v>
      </c>
      <c r="M7362" s="7">
        <v>0.51</v>
      </c>
      <c r="N7362" s="17" t="s">
        <v>32089</v>
      </c>
    </row>
    <row r="7363" spans="1:14" ht="63">
      <c r="A7363" s="6">
        <v>7361</v>
      </c>
      <c r="B7363" s="8" t="s">
        <v>31950</v>
      </c>
      <c r="C7363" s="9" t="s">
        <v>32016</v>
      </c>
      <c r="D7363" s="10" t="s">
        <v>1592</v>
      </c>
      <c r="E7363" s="11" t="s">
        <v>32324</v>
      </c>
      <c r="F7363" s="6">
        <v>325456</v>
      </c>
      <c r="G7363" s="6" t="s">
        <v>1486</v>
      </c>
      <c r="H7363" s="16">
        <v>37824974.141000003</v>
      </c>
      <c r="I7363" s="12" t="s">
        <v>32325</v>
      </c>
      <c r="J7363" s="12" t="s">
        <v>8279</v>
      </c>
      <c r="K7363" s="15">
        <v>28955000</v>
      </c>
      <c r="L7363" s="13" t="s">
        <v>15</v>
      </c>
      <c r="M7363" s="7">
        <v>1</v>
      </c>
      <c r="N7363" s="17"/>
    </row>
    <row r="7364" spans="1:14" ht="63">
      <c r="A7364" s="6">
        <v>7362</v>
      </c>
      <c r="B7364" s="8" t="s">
        <v>31950</v>
      </c>
      <c r="C7364" s="9" t="s">
        <v>32016</v>
      </c>
      <c r="D7364" s="10" t="s">
        <v>1592</v>
      </c>
      <c r="E7364" s="11" t="s">
        <v>32326</v>
      </c>
      <c r="F7364" s="6">
        <v>364339</v>
      </c>
      <c r="G7364" s="6" t="s">
        <v>1486</v>
      </c>
      <c r="H7364" s="16">
        <v>30350456.859999999</v>
      </c>
      <c r="I7364" s="12" t="s">
        <v>1555</v>
      </c>
      <c r="J7364" s="12" t="s">
        <v>5779</v>
      </c>
      <c r="K7364" s="15">
        <v>12000000</v>
      </c>
      <c r="L7364" s="13" t="s">
        <v>15</v>
      </c>
      <c r="M7364" s="7">
        <v>1</v>
      </c>
      <c r="N7364" s="17"/>
    </row>
    <row r="7365" spans="1:14" ht="110.25">
      <c r="A7365" s="6">
        <v>7363</v>
      </c>
      <c r="B7365" s="8" t="s">
        <v>31950</v>
      </c>
      <c r="C7365" s="9" t="s">
        <v>32327</v>
      </c>
      <c r="D7365" s="10" t="s">
        <v>32328</v>
      </c>
      <c r="E7365" s="11" t="s">
        <v>32329</v>
      </c>
      <c r="F7365" s="6">
        <v>448978</v>
      </c>
      <c r="G7365" s="6" t="s">
        <v>2049</v>
      </c>
      <c r="H7365" s="16">
        <v>42858002.902000003</v>
      </c>
      <c r="I7365" s="12" t="s">
        <v>32330</v>
      </c>
      <c r="J7365" s="12" t="s">
        <v>16334</v>
      </c>
      <c r="K7365" s="15">
        <v>0</v>
      </c>
      <c r="L7365" s="13" t="s">
        <v>14</v>
      </c>
      <c r="M7365" s="7">
        <v>0.51</v>
      </c>
      <c r="N7365" s="17" t="s">
        <v>7007</v>
      </c>
    </row>
    <row r="7366" spans="1:14" ht="110.25">
      <c r="A7366" s="6">
        <v>7364</v>
      </c>
      <c r="B7366" s="8" t="s">
        <v>31950</v>
      </c>
      <c r="C7366" s="9" t="s">
        <v>32327</v>
      </c>
      <c r="D7366" s="10" t="s">
        <v>32328</v>
      </c>
      <c r="E7366" s="11" t="s">
        <v>32329</v>
      </c>
      <c r="F7366" s="6">
        <v>448978</v>
      </c>
      <c r="G7366" s="6" t="s">
        <v>2049</v>
      </c>
      <c r="H7366" s="16">
        <v>42858002.902000003</v>
      </c>
      <c r="I7366" s="12" t="s">
        <v>32330</v>
      </c>
      <c r="J7366" s="12" t="s">
        <v>16334</v>
      </c>
      <c r="K7366" s="15">
        <v>0</v>
      </c>
      <c r="L7366" s="13" t="s">
        <v>14</v>
      </c>
      <c r="M7366" s="7">
        <v>0.49</v>
      </c>
      <c r="N7366" s="17" t="s">
        <v>32331</v>
      </c>
    </row>
    <row r="7367" spans="1:14" ht="78.75">
      <c r="A7367" s="6">
        <v>7365</v>
      </c>
      <c r="B7367" s="8" t="s">
        <v>31950</v>
      </c>
      <c r="C7367" s="9" t="s">
        <v>32332</v>
      </c>
      <c r="D7367" s="10" t="s">
        <v>32333</v>
      </c>
      <c r="E7367" s="11" t="s">
        <v>32334</v>
      </c>
      <c r="F7367" s="6">
        <v>448979</v>
      </c>
      <c r="G7367" s="6" t="s">
        <v>2049</v>
      </c>
      <c r="H7367" s="16">
        <v>39459376.005000003</v>
      </c>
      <c r="I7367" s="12" t="s">
        <v>32330</v>
      </c>
      <c r="J7367" s="12" t="s">
        <v>16334</v>
      </c>
      <c r="K7367" s="15">
        <v>0</v>
      </c>
      <c r="L7367" s="13" t="s">
        <v>15</v>
      </c>
      <c r="M7367" s="7">
        <v>1</v>
      </c>
      <c r="N7367" s="17"/>
    </row>
    <row r="7368" spans="1:14" ht="126">
      <c r="A7368" s="6">
        <v>7366</v>
      </c>
      <c r="B7368" s="8" t="s">
        <v>31950</v>
      </c>
      <c r="C7368" s="9" t="s">
        <v>32335</v>
      </c>
      <c r="D7368" s="10" t="s">
        <v>32336</v>
      </c>
      <c r="E7368" s="11" t="s">
        <v>32337</v>
      </c>
      <c r="F7368" s="6">
        <v>448980</v>
      </c>
      <c r="G7368" s="6" t="s">
        <v>2049</v>
      </c>
      <c r="H7368" s="16">
        <v>17915125.973000001</v>
      </c>
      <c r="I7368" s="12" t="s">
        <v>32330</v>
      </c>
      <c r="J7368" s="12">
        <v>14.621</v>
      </c>
      <c r="K7368" s="15">
        <v>0</v>
      </c>
      <c r="L7368" s="13" t="s">
        <v>14</v>
      </c>
      <c r="M7368" s="7">
        <v>0.51</v>
      </c>
      <c r="N7368" s="17" t="s">
        <v>32338</v>
      </c>
    </row>
    <row r="7369" spans="1:14" ht="126">
      <c r="A7369" s="6">
        <v>7367</v>
      </c>
      <c r="B7369" s="8" t="s">
        <v>31950</v>
      </c>
      <c r="C7369" s="9" t="s">
        <v>32335</v>
      </c>
      <c r="D7369" s="10" t="s">
        <v>32336</v>
      </c>
      <c r="E7369" s="11" t="s">
        <v>32337</v>
      </c>
      <c r="F7369" s="6">
        <v>448980</v>
      </c>
      <c r="G7369" s="6" t="s">
        <v>2049</v>
      </c>
      <c r="H7369" s="16">
        <v>17915125.973000001</v>
      </c>
      <c r="I7369" s="12" t="s">
        <v>32330</v>
      </c>
      <c r="J7369" s="12">
        <v>14.621</v>
      </c>
      <c r="K7369" s="15">
        <v>0</v>
      </c>
      <c r="L7369" s="13" t="s">
        <v>14</v>
      </c>
      <c r="M7369" s="7">
        <v>0.49</v>
      </c>
      <c r="N7369" s="17" t="s">
        <v>32339</v>
      </c>
    </row>
    <row r="7370" spans="1:14" ht="63">
      <c r="A7370" s="6">
        <v>7368</v>
      </c>
      <c r="B7370" s="8" t="s">
        <v>31950</v>
      </c>
      <c r="C7370" s="9" t="s">
        <v>32340</v>
      </c>
      <c r="D7370" s="10" t="s">
        <v>32341</v>
      </c>
      <c r="E7370" s="11" t="s">
        <v>32342</v>
      </c>
      <c r="F7370" s="6">
        <v>414637</v>
      </c>
      <c r="G7370" s="6" t="s">
        <v>1493</v>
      </c>
      <c r="H7370" s="16">
        <v>709015.98199999996</v>
      </c>
      <c r="I7370" s="12" t="s">
        <v>32343</v>
      </c>
      <c r="J7370" s="12" t="s">
        <v>32157</v>
      </c>
      <c r="K7370" s="15">
        <v>0</v>
      </c>
      <c r="L7370" s="13" t="s">
        <v>15</v>
      </c>
      <c r="M7370" s="7">
        <v>1</v>
      </c>
      <c r="N7370" s="17"/>
    </row>
    <row r="7371" spans="1:14" ht="78.75">
      <c r="A7371" s="6">
        <v>7369</v>
      </c>
      <c r="B7371" s="8" t="s">
        <v>31950</v>
      </c>
      <c r="C7371" s="9" t="s">
        <v>32344</v>
      </c>
      <c r="D7371" s="10" t="s">
        <v>32345</v>
      </c>
      <c r="E7371" s="11" t="s">
        <v>32346</v>
      </c>
      <c r="F7371" s="6">
        <v>403730</v>
      </c>
      <c r="G7371" s="6" t="s">
        <v>4438</v>
      </c>
      <c r="H7371" s="16">
        <v>46319999.998999998</v>
      </c>
      <c r="I7371" s="12">
        <v>43895</v>
      </c>
      <c r="J7371" s="12">
        <v>44444</v>
      </c>
      <c r="K7371" s="15">
        <v>0</v>
      </c>
      <c r="L7371" s="13" t="s">
        <v>14</v>
      </c>
      <c r="M7371" s="7">
        <v>0.49</v>
      </c>
      <c r="N7371" s="17" t="s">
        <v>32347</v>
      </c>
    </row>
    <row r="7372" spans="1:14" ht="78.75">
      <c r="A7372" s="6">
        <v>7370</v>
      </c>
      <c r="B7372" s="8" t="s">
        <v>31950</v>
      </c>
      <c r="C7372" s="9" t="s">
        <v>32344</v>
      </c>
      <c r="D7372" s="10" t="s">
        <v>32345</v>
      </c>
      <c r="E7372" s="11" t="s">
        <v>32346</v>
      </c>
      <c r="F7372" s="6">
        <v>403730</v>
      </c>
      <c r="G7372" s="6" t="s">
        <v>4438</v>
      </c>
      <c r="H7372" s="16">
        <v>46319999.998999998</v>
      </c>
      <c r="I7372" s="12">
        <v>43895</v>
      </c>
      <c r="J7372" s="12">
        <v>44444</v>
      </c>
      <c r="K7372" s="15">
        <v>0</v>
      </c>
      <c r="L7372" s="13" t="s">
        <v>14</v>
      </c>
      <c r="M7372" s="7">
        <v>0.51</v>
      </c>
      <c r="N7372" s="17" t="s">
        <v>6968</v>
      </c>
    </row>
    <row r="7373" spans="1:14" ht="393.75">
      <c r="A7373" s="6">
        <v>7371</v>
      </c>
      <c r="B7373" s="8" t="s">
        <v>31950</v>
      </c>
      <c r="C7373" s="9" t="s">
        <v>32348</v>
      </c>
      <c r="D7373" s="10" t="s">
        <v>32349</v>
      </c>
      <c r="E7373" s="11" t="s">
        <v>32350</v>
      </c>
      <c r="F7373" s="6">
        <v>272566</v>
      </c>
      <c r="G7373" s="6" t="s">
        <v>1666</v>
      </c>
      <c r="H7373" s="16">
        <v>827486328.76499999</v>
      </c>
      <c r="I7373" s="12">
        <v>43751</v>
      </c>
      <c r="J7373" s="12">
        <v>44481</v>
      </c>
      <c r="K7373" s="15">
        <v>17885000000</v>
      </c>
      <c r="L7373" s="13" t="s">
        <v>14</v>
      </c>
      <c r="M7373" s="7">
        <v>0.49</v>
      </c>
      <c r="N7373" s="17" t="s">
        <v>7349</v>
      </c>
    </row>
    <row r="7374" spans="1:14" ht="393.75">
      <c r="A7374" s="6">
        <v>7372</v>
      </c>
      <c r="B7374" s="8" t="s">
        <v>31950</v>
      </c>
      <c r="C7374" s="9" t="s">
        <v>32348</v>
      </c>
      <c r="D7374" s="10" t="s">
        <v>32349</v>
      </c>
      <c r="E7374" s="11" t="s">
        <v>32350</v>
      </c>
      <c r="F7374" s="6">
        <v>272566</v>
      </c>
      <c r="G7374" s="6" t="s">
        <v>1666</v>
      </c>
      <c r="H7374" s="16">
        <v>827486328.76499999</v>
      </c>
      <c r="I7374" s="12">
        <v>43751</v>
      </c>
      <c r="J7374" s="12">
        <v>44481</v>
      </c>
      <c r="K7374" s="15">
        <v>17885000000</v>
      </c>
      <c r="L7374" s="13" t="s">
        <v>14</v>
      </c>
      <c r="M7374" s="7">
        <v>0.51</v>
      </c>
      <c r="N7374" s="17" t="s">
        <v>32351</v>
      </c>
    </row>
    <row r="7375" spans="1:14" ht="94.5">
      <c r="A7375" s="6">
        <v>7373</v>
      </c>
      <c r="B7375" s="8" t="s">
        <v>31950</v>
      </c>
      <c r="C7375" s="9" t="s">
        <v>2052</v>
      </c>
      <c r="D7375" s="10" t="s">
        <v>20</v>
      </c>
      <c r="E7375" s="11" t="s">
        <v>32352</v>
      </c>
      <c r="F7375" s="6">
        <v>412435</v>
      </c>
      <c r="G7375" s="6" t="s">
        <v>1666</v>
      </c>
      <c r="H7375" s="16">
        <v>253702506.051</v>
      </c>
      <c r="I7375" s="12" t="s">
        <v>32353</v>
      </c>
      <c r="J7375" s="12" t="s">
        <v>32354</v>
      </c>
      <c r="K7375" s="15">
        <v>0</v>
      </c>
      <c r="L7375" s="13" t="s">
        <v>15</v>
      </c>
      <c r="M7375" s="7">
        <v>1</v>
      </c>
      <c r="N7375" s="17"/>
    </row>
    <row r="7376" spans="1:14" ht="157.5">
      <c r="A7376" s="6">
        <v>7374</v>
      </c>
      <c r="B7376" s="8" t="s">
        <v>31950</v>
      </c>
      <c r="C7376" s="9" t="s">
        <v>2052</v>
      </c>
      <c r="D7376" s="10" t="s">
        <v>20</v>
      </c>
      <c r="E7376" s="11" t="s">
        <v>32355</v>
      </c>
      <c r="F7376" s="6">
        <v>418823</v>
      </c>
      <c r="G7376" s="6" t="s">
        <v>1666</v>
      </c>
      <c r="H7376" s="16">
        <v>172720997.70300001</v>
      </c>
      <c r="I7376" s="12" t="s">
        <v>32353</v>
      </c>
      <c r="J7376" s="12" t="s">
        <v>32354</v>
      </c>
      <c r="K7376" s="15">
        <v>0</v>
      </c>
      <c r="L7376" s="13" t="s">
        <v>15</v>
      </c>
      <c r="M7376" s="7">
        <v>1</v>
      </c>
      <c r="N7376" s="17"/>
    </row>
    <row r="7377" spans="1:14" ht="173.25">
      <c r="A7377" s="6">
        <v>7375</v>
      </c>
      <c r="B7377" s="8" t="s">
        <v>31950</v>
      </c>
      <c r="C7377" s="9" t="s">
        <v>2052</v>
      </c>
      <c r="D7377" s="10" t="s">
        <v>20</v>
      </c>
      <c r="E7377" s="11" t="s">
        <v>32356</v>
      </c>
      <c r="F7377" s="6">
        <v>412438</v>
      </c>
      <c r="G7377" s="6" t="s">
        <v>1666</v>
      </c>
      <c r="H7377" s="16">
        <v>155013301.199</v>
      </c>
      <c r="I7377" s="12" t="s">
        <v>32353</v>
      </c>
      <c r="J7377" s="12" t="s">
        <v>32354</v>
      </c>
      <c r="K7377" s="15">
        <v>0</v>
      </c>
      <c r="L7377" s="13" t="s">
        <v>15</v>
      </c>
      <c r="M7377" s="7">
        <v>1</v>
      </c>
      <c r="N7377" s="17"/>
    </row>
    <row r="7378" spans="1:14" ht="136.5">
      <c r="A7378" s="6">
        <v>7376</v>
      </c>
      <c r="B7378" s="8" t="s">
        <v>31950</v>
      </c>
      <c r="C7378" s="9" t="s">
        <v>2052</v>
      </c>
      <c r="D7378" s="10" t="s">
        <v>20</v>
      </c>
      <c r="E7378" s="11" t="s">
        <v>32357</v>
      </c>
      <c r="F7378" s="6">
        <v>412436</v>
      </c>
      <c r="G7378" s="6" t="s">
        <v>1666</v>
      </c>
      <c r="H7378" s="16">
        <v>195203126.84900001</v>
      </c>
      <c r="I7378" s="12" t="s">
        <v>32353</v>
      </c>
      <c r="J7378" s="12" t="s">
        <v>32354</v>
      </c>
      <c r="K7378" s="15">
        <v>0</v>
      </c>
      <c r="L7378" s="13" t="s">
        <v>15</v>
      </c>
      <c r="M7378" s="7">
        <v>1</v>
      </c>
      <c r="N7378" s="17"/>
    </row>
    <row r="7379" spans="1:14" ht="88.5">
      <c r="A7379" s="6">
        <v>7377</v>
      </c>
      <c r="B7379" s="8" t="s">
        <v>31950</v>
      </c>
      <c r="C7379" s="9" t="s">
        <v>32236</v>
      </c>
      <c r="D7379" s="10" t="s">
        <v>6714</v>
      </c>
      <c r="E7379" s="11" t="s">
        <v>32358</v>
      </c>
      <c r="F7379" s="6">
        <v>412437</v>
      </c>
      <c r="G7379" s="6" t="s">
        <v>1666</v>
      </c>
      <c r="H7379" s="16">
        <v>110852222</v>
      </c>
      <c r="I7379" s="12" t="s">
        <v>32359</v>
      </c>
      <c r="J7379" s="12" t="s">
        <v>32360</v>
      </c>
      <c r="K7379" s="15">
        <v>0</v>
      </c>
      <c r="L7379" s="13" t="s">
        <v>15</v>
      </c>
      <c r="M7379" s="7">
        <v>1</v>
      </c>
      <c r="N7379" s="17"/>
    </row>
    <row r="7380" spans="1:14" ht="63">
      <c r="A7380" s="6">
        <v>7378</v>
      </c>
      <c r="B7380" s="8" t="s">
        <v>16197</v>
      </c>
      <c r="C7380" s="9" t="s">
        <v>16198</v>
      </c>
      <c r="D7380" s="10" t="s">
        <v>16199</v>
      </c>
      <c r="E7380" s="11" t="s">
        <v>16200</v>
      </c>
      <c r="F7380" s="6">
        <v>194314</v>
      </c>
      <c r="G7380" s="6" t="s">
        <v>4644</v>
      </c>
      <c r="H7380" s="16" t="s">
        <v>16201</v>
      </c>
      <c r="I7380" s="12">
        <v>43108</v>
      </c>
      <c r="J7380" s="12" t="s">
        <v>16202</v>
      </c>
      <c r="K7380" s="15" t="s">
        <v>16203</v>
      </c>
      <c r="L7380" s="13" t="s">
        <v>15</v>
      </c>
      <c r="M7380" s="7">
        <v>1</v>
      </c>
      <c r="N7380" s="17"/>
    </row>
    <row r="7381" spans="1:14" ht="63">
      <c r="A7381" s="6">
        <v>7379</v>
      </c>
      <c r="B7381" s="8" t="s">
        <v>16197</v>
      </c>
      <c r="C7381" s="9" t="s">
        <v>16198</v>
      </c>
      <c r="D7381" s="10" t="s">
        <v>16199</v>
      </c>
      <c r="E7381" s="11" t="s">
        <v>16204</v>
      </c>
      <c r="F7381" s="6">
        <v>300999</v>
      </c>
      <c r="G7381" s="6" t="s">
        <v>4644</v>
      </c>
      <c r="H7381" s="16" t="s">
        <v>16205</v>
      </c>
      <c r="I7381" s="12" t="s">
        <v>11348</v>
      </c>
      <c r="J7381" s="12" t="s">
        <v>592</v>
      </c>
      <c r="K7381" s="15">
        <v>18363231</v>
      </c>
      <c r="L7381" s="13" t="s">
        <v>15</v>
      </c>
      <c r="M7381" s="7">
        <v>1</v>
      </c>
      <c r="N7381" s="17"/>
    </row>
    <row r="7382" spans="1:14" ht="63">
      <c r="A7382" s="6">
        <v>7380</v>
      </c>
      <c r="B7382" s="8" t="s">
        <v>16197</v>
      </c>
      <c r="C7382" s="9" t="s">
        <v>18626</v>
      </c>
      <c r="D7382" s="10" t="s">
        <v>18626</v>
      </c>
      <c r="E7382" s="11" t="s">
        <v>18627</v>
      </c>
      <c r="F7382" s="6">
        <v>365326</v>
      </c>
      <c r="G7382" s="6" t="s">
        <v>1486</v>
      </c>
      <c r="H7382" s="16" t="s">
        <v>18628</v>
      </c>
      <c r="I7382" s="12" t="s">
        <v>16522</v>
      </c>
      <c r="J7382" s="12" t="s">
        <v>18629</v>
      </c>
      <c r="K7382" s="15" t="s">
        <v>18630</v>
      </c>
      <c r="L7382" s="13" t="s">
        <v>14</v>
      </c>
      <c r="M7382" s="7">
        <v>0.51</v>
      </c>
      <c r="N7382" s="17"/>
    </row>
    <row r="7383" spans="1:14" ht="63">
      <c r="A7383" s="6">
        <v>7381</v>
      </c>
      <c r="B7383" s="8" t="s">
        <v>16197</v>
      </c>
      <c r="C7383" s="9" t="s">
        <v>18626</v>
      </c>
      <c r="D7383" s="10" t="s">
        <v>18626</v>
      </c>
      <c r="E7383" s="11" t="s">
        <v>18627</v>
      </c>
      <c r="F7383" s="6">
        <v>365326</v>
      </c>
      <c r="G7383" s="6" t="s">
        <v>1486</v>
      </c>
      <c r="H7383" s="16" t="s">
        <v>18628</v>
      </c>
      <c r="I7383" s="12" t="s">
        <v>16522</v>
      </c>
      <c r="J7383" s="12" t="s">
        <v>18629</v>
      </c>
      <c r="K7383" s="15" t="s">
        <v>18630</v>
      </c>
      <c r="L7383" s="13" t="s">
        <v>14</v>
      </c>
      <c r="M7383" s="7">
        <v>0.49</v>
      </c>
      <c r="N7383" s="17"/>
    </row>
    <row r="7384" spans="1:14" ht="63">
      <c r="A7384" s="6">
        <v>7382</v>
      </c>
      <c r="B7384" s="8" t="s">
        <v>16197</v>
      </c>
      <c r="C7384" s="9" t="s">
        <v>18631</v>
      </c>
      <c r="D7384" s="10" t="s">
        <v>13124</v>
      </c>
      <c r="E7384" s="11" t="s">
        <v>18632</v>
      </c>
      <c r="F7384" s="6">
        <v>419422</v>
      </c>
      <c r="G7384" s="6" t="s">
        <v>1486</v>
      </c>
      <c r="H7384" s="16">
        <v>18324169.019000001</v>
      </c>
      <c r="I7384" s="12" t="s">
        <v>8936</v>
      </c>
      <c r="J7384" s="12" t="s">
        <v>11752</v>
      </c>
      <c r="K7384" s="15" t="s">
        <v>18633</v>
      </c>
      <c r="L7384" s="13" t="s">
        <v>15</v>
      </c>
      <c r="M7384" s="7">
        <v>1</v>
      </c>
      <c r="N7384" s="17"/>
    </row>
    <row r="7385" spans="1:14" ht="126">
      <c r="A7385" s="6">
        <v>7383</v>
      </c>
      <c r="B7385" s="8" t="s">
        <v>16197</v>
      </c>
      <c r="C7385" s="9" t="s">
        <v>16206</v>
      </c>
      <c r="D7385" s="10" t="s">
        <v>16207</v>
      </c>
      <c r="E7385" s="11" t="s">
        <v>16208</v>
      </c>
      <c r="F7385" s="6">
        <v>315316</v>
      </c>
      <c r="G7385" s="6" t="s">
        <v>4644</v>
      </c>
      <c r="H7385" s="16" t="s">
        <v>16209</v>
      </c>
      <c r="I7385" s="12">
        <v>43563</v>
      </c>
      <c r="J7385" s="12">
        <v>43871</v>
      </c>
      <c r="K7385" s="15" t="s">
        <v>18634</v>
      </c>
      <c r="L7385" s="13" t="s">
        <v>14</v>
      </c>
      <c r="M7385" s="7">
        <v>0.51</v>
      </c>
      <c r="N7385" s="17"/>
    </row>
    <row r="7386" spans="1:14" ht="126">
      <c r="A7386" s="6">
        <v>7384</v>
      </c>
      <c r="B7386" s="8" t="s">
        <v>16197</v>
      </c>
      <c r="C7386" s="9" t="s">
        <v>16206</v>
      </c>
      <c r="D7386" s="10" t="s">
        <v>16207</v>
      </c>
      <c r="E7386" s="11" t="s">
        <v>16208</v>
      </c>
      <c r="F7386" s="6">
        <v>315316</v>
      </c>
      <c r="G7386" s="6" t="s">
        <v>4644</v>
      </c>
      <c r="H7386" s="16" t="s">
        <v>16209</v>
      </c>
      <c r="I7386" s="12">
        <v>43563</v>
      </c>
      <c r="J7386" s="12">
        <v>43871</v>
      </c>
      <c r="K7386" s="15" t="s">
        <v>18635</v>
      </c>
      <c r="L7386" s="13" t="s">
        <v>14</v>
      </c>
      <c r="M7386" s="7">
        <v>0.49</v>
      </c>
      <c r="N7386" s="17"/>
    </row>
    <row r="7387" spans="1:14" ht="63">
      <c r="A7387" s="6">
        <v>7385</v>
      </c>
      <c r="B7387" s="8" t="s">
        <v>16197</v>
      </c>
      <c r="C7387" s="9" t="s">
        <v>16210</v>
      </c>
      <c r="D7387" s="10" t="s">
        <v>13158</v>
      </c>
      <c r="E7387" s="11" t="s">
        <v>16211</v>
      </c>
      <c r="F7387" s="6">
        <v>335308</v>
      </c>
      <c r="G7387" s="6" t="s">
        <v>4644</v>
      </c>
      <c r="H7387" s="16" t="s">
        <v>16212</v>
      </c>
      <c r="I7387" s="12" t="s">
        <v>11716</v>
      </c>
      <c r="J7387" s="12">
        <v>43838</v>
      </c>
      <c r="K7387" s="15" t="s">
        <v>16213</v>
      </c>
      <c r="L7387" s="13" t="s">
        <v>15</v>
      </c>
      <c r="M7387" s="7">
        <v>1</v>
      </c>
      <c r="N7387" s="17"/>
    </row>
    <row r="7388" spans="1:14" ht="63">
      <c r="A7388" s="6">
        <v>7386</v>
      </c>
      <c r="B7388" s="8" t="s">
        <v>16197</v>
      </c>
      <c r="C7388" s="9" t="s">
        <v>16210</v>
      </c>
      <c r="D7388" s="10" t="s">
        <v>13158</v>
      </c>
      <c r="E7388" s="11" t="s">
        <v>16214</v>
      </c>
      <c r="F7388" s="6">
        <v>413025</v>
      </c>
      <c r="G7388" s="6" t="s">
        <v>13137</v>
      </c>
      <c r="H7388" s="16">
        <v>21141830.954999998</v>
      </c>
      <c r="I7388" s="12" t="s">
        <v>13207</v>
      </c>
      <c r="J7388" s="12">
        <v>44349</v>
      </c>
      <c r="K7388" s="15">
        <v>12369402</v>
      </c>
      <c r="L7388" s="13" t="s">
        <v>15</v>
      </c>
      <c r="M7388" s="7">
        <v>1</v>
      </c>
      <c r="N7388" s="17"/>
    </row>
    <row r="7389" spans="1:14" ht="63">
      <c r="A7389" s="6">
        <v>7387</v>
      </c>
      <c r="B7389" s="8" t="s">
        <v>16197</v>
      </c>
      <c r="C7389" s="9" t="s">
        <v>16215</v>
      </c>
      <c r="D7389" s="10" t="s">
        <v>16216</v>
      </c>
      <c r="E7389" s="11" t="s">
        <v>16217</v>
      </c>
      <c r="F7389" s="6">
        <v>290822</v>
      </c>
      <c r="G7389" s="6" t="s">
        <v>4644</v>
      </c>
      <c r="H7389" s="16" t="s">
        <v>16218</v>
      </c>
      <c r="I7389" s="12" t="s">
        <v>11475</v>
      </c>
      <c r="J7389" s="12" t="s">
        <v>13156</v>
      </c>
      <c r="K7389" s="15" t="s">
        <v>16219</v>
      </c>
      <c r="L7389" s="13" t="s">
        <v>15</v>
      </c>
      <c r="M7389" s="7">
        <v>1</v>
      </c>
      <c r="N7389" s="17"/>
    </row>
    <row r="7390" spans="1:14" ht="126">
      <c r="A7390" s="6">
        <v>7388</v>
      </c>
      <c r="B7390" s="8" t="s">
        <v>16197</v>
      </c>
      <c r="C7390" s="9" t="s">
        <v>16220</v>
      </c>
      <c r="D7390" s="10" t="s">
        <v>16221</v>
      </c>
      <c r="E7390" s="11" t="s">
        <v>16222</v>
      </c>
      <c r="F7390" s="6">
        <v>279555</v>
      </c>
      <c r="G7390" s="6" t="s">
        <v>4644</v>
      </c>
      <c r="H7390" s="16" t="s">
        <v>16223</v>
      </c>
      <c r="I7390" s="12" t="s">
        <v>15093</v>
      </c>
      <c r="J7390" s="12" t="s">
        <v>9878</v>
      </c>
      <c r="K7390" s="15" t="s">
        <v>18636</v>
      </c>
      <c r="L7390" s="13" t="s">
        <v>14</v>
      </c>
      <c r="M7390" s="7">
        <v>0.51</v>
      </c>
      <c r="N7390" s="17"/>
    </row>
    <row r="7391" spans="1:14" ht="94.5">
      <c r="A7391" s="6">
        <v>7389</v>
      </c>
      <c r="B7391" s="8" t="s">
        <v>16197</v>
      </c>
      <c r="C7391" s="9" t="s">
        <v>16220</v>
      </c>
      <c r="D7391" s="10" t="s">
        <v>16221</v>
      </c>
      <c r="E7391" s="11" t="s">
        <v>16224</v>
      </c>
      <c r="F7391" s="6">
        <v>276547</v>
      </c>
      <c r="G7391" s="6" t="s">
        <v>13137</v>
      </c>
      <c r="H7391" s="16">
        <v>8839907.1219999995</v>
      </c>
      <c r="I7391" s="12">
        <v>43773</v>
      </c>
      <c r="J7391" s="12" t="s">
        <v>16225</v>
      </c>
      <c r="K7391" s="15">
        <v>8839729.4800000004</v>
      </c>
      <c r="L7391" s="13" t="s">
        <v>14</v>
      </c>
      <c r="M7391" s="7">
        <v>0.51</v>
      </c>
      <c r="N7391" s="17"/>
    </row>
    <row r="7392" spans="1:14" ht="110.25">
      <c r="A7392" s="6">
        <v>7390</v>
      </c>
      <c r="B7392" s="8" t="s">
        <v>16197</v>
      </c>
      <c r="C7392" s="9" t="s">
        <v>16220</v>
      </c>
      <c r="D7392" s="10" t="s">
        <v>16221</v>
      </c>
      <c r="E7392" s="11" t="s">
        <v>16226</v>
      </c>
      <c r="F7392" s="6">
        <v>311113</v>
      </c>
      <c r="G7392" s="6" t="s">
        <v>13137</v>
      </c>
      <c r="H7392" s="16">
        <v>15575027.216</v>
      </c>
      <c r="I7392" s="12" t="s">
        <v>16227</v>
      </c>
      <c r="J7392" s="12" t="s">
        <v>16228</v>
      </c>
      <c r="K7392" s="15">
        <v>10368475</v>
      </c>
      <c r="L7392" s="13" t="s">
        <v>14</v>
      </c>
      <c r="M7392" s="7">
        <v>0.51</v>
      </c>
      <c r="N7392" s="17"/>
    </row>
    <row r="7393" spans="1:14" ht="126">
      <c r="A7393" s="6">
        <v>7391</v>
      </c>
      <c r="B7393" s="8" t="s">
        <v>16197</v>
      </c>
      <c r="C7393" s="9" t="s">
        <v>16220</v>
      </c>
      <c r="D7393" s="10" t="s">
        <v>16229</v>
      </c>
      <c r="E7393" s="11" t="s">
        <v>16222</v>
      </c>
      <c r="F7393" s="6">
        <v>279555</v>
      </c>
      <c r="G7393" s="6" t="s">
        <v>4644</v>
      </c>
      <c r="H7393" s="16" t="s">
        <v>16223</v>
      </c>
      <c r="I7393" s="12" t="s">
        <v>15093</v>
      </c>
      <c r="J7393" s="12" t="s">
        <v>9878</v>
      </c>
      <c r="K7393" s="15" t="s">
        <v>18636</v>
      </c>
      <c r="L7393" s="13" t="s">
        <v>14</v>
      </c>
      <c r="M7393" s="7">
        <v>0.49</v>
      </c>
      <c r="N7393" s="17"/>
    </row>
    <row r="7394" spans="1:14" ht="94.5">
      <c r="A7394" s="6">
        <v>7392</v>
      </c>
      <c r="B7394" s="8" t="s">
        <v>16197</v>
      </c>
      <c r="C7394" s="9" t="s">
        <v>16220</v>
      </c>
      <c r="D7394" s="10" t="s">
        <v>16229</v>
      </c>
      <c r="E7394" s="11" t="s">
        <v>16224</v>
      </c>
      <c r="F7394" s="6">
        <v>276547</v>
      </c>
      <c r="G7394" s="6" t="s">
        <v>13137</v>
      </c>
      <c r="H7394" s="16">
        <v>8839907.1219999995</v>
      </c>
      <c r="I7394" s="12">
        <v>43773</v>
      </c>
      <c r="J7394" s="12" t="s">
        <v>16225</v>
      </c>
      <c r="K7394" s="15">
        <v>8839729.4800000004</v>
      </c>
      <c r="L7394" s="13" t="s">
        <v>14</v>
      </c>
      <c r="M7394" s="7">
        <v>0.49</v>
      </c>
      <c r="N7394" s="17"/>
    </row>
    <row r="7395" spans="1:14" ht="110.25">
      <c r="A7395" s="6">
        <v>7393</v>
      </c>
      <c r="B7395" s="8" t="s">
        <v>16197</v>
      </c>
      <c r="C7395" s="9" t="s">
        <v>16220</v>
      </c>
      <c r="D7395" s="10" t="s">
        <v>16229</v>
      </c>
      <c r="E7395" s="11" t="s">
        <v>16226</v>
      </c>
      <c r="F7395" s="6">
        <v>311113</v>
      </c>
      <c r="G7395" s="6" t="s">
        <v>13137</v>
      </c>
      <c r="H7395" s="16">
        <v>15575027.216</v>
      </c>
      <c r="I7395" s="12" t="s">
        <v>16227</v>
      </c>
      <c r="J7395" s="12" t="s">
        <v>16228</v>
      </c>
      <c r="K7395" s="15">
        <v>10368475</v>
      </c>
      <c r="L7395" s="13" t="s">
        <v>14</v>
      </c>
      <c r="M7395" s="7">
        <v>0.49</v>
      </c>
      <c r="N7395" s="17"/>
    </row>
    <row r="7396" spans="1:14" ht="63">
      <c r="A7396" s="6">
        <v>7394</v>
      </c>
      <c r="B7396" s="8" t="s">
        <v>16197</v>
      </c>
      <c r="C7396" s="9" t="s">
        <v>16230</v>
      </c>
      <c r="D7396" s="10" t="s">
        <v>16231</v>
      </c>
      <c r="E7396" s="11" t="s">
        <v>16232</v>
      </c>
      <c r="F7396" s="6">
        <v>335309</v>
      </c>
      <c r="G7396" s="6" t="s">
        <v>4644</v>
      </c>
      <c r="H7396" s="16" t="s">
        <v>16233</v>
      </c>
      <c r="I7396" s="12">
        <v>43505</v>
      </c>
      <c r="J7396" s="12" t="s">
        <v>667</v>
      </c>
      <c r="K7396" s="15" t="s">
        <v>16234</v>
      </c>
      <c r="L7396" s="13" t="s">
        <v>15</v>
      </c>
      <c r="M7396" s="7">
        <v>1</v>
      </c>
      <c r="N7396" s="17"/>
    </row>
    <row r="7397" spans="1:14" ht="63">
      <c r="A7397" s="6">
        <v>7395</v>
      </c>
      <c r="B7397" s="8" t="s">
        <v>16197</v>
      </c>
      <c r="C7397" s="9" t="s">
        <v>16235</v>
      </c>
      <c r="D7397" s="10" t="s">
        <v>13130</v>
      </c>
      <c r="E7397" s="11" t="s">
        <v>16236</v>
      </c>
      <c r="F7397" s="6">
        <v>315317</v>
      </c>
      <c r="G7397" s="6" t="s">
        <v>4644</v>
      </c>
      <c r="H7397" s="16" t="s">
        <v>16237</v>
      </c>
      <c r="I7397" s="12">
        <v>43473</v>
      </c>
      <c r="J7397" s="12" t="s">
        <v>749</v>
      </c>
      <c r="K7397" s="15" t="s">
        <v>16238</v>
      </c>
      <c r="L7397" s="13" t="s">
        <v>15</v>
      </c>
      <c r="M7397" s="7">
        <v>1</v>
      </c>
      <c r="N7397" s="17"/>
    </row>
    <row r="7398" spans="1:14" ht="63">
      <c r="A7398" s="6">
        <v>7396</v>
      </c>
      <c r="B7398" s="8" t="s">
        <v>16197</v>
      </c>
      <c r="C7398" s="9" t="s">
        <v>16235</v>
      </c>
      <c r="D7398" s="10" t="s">
        <v>13130</v>
      </c>
      <c r="E7398" s="11" t="s">
        <v>16239</v>
      </c>
      <c r="F7398" s="6">
        <v>335306</v>
      </c>
      <c r="G7398" s="6" t="s">
        <v>4644</v>
      </c>
      <c r="H7398" s="16" t="s">
        <v>16240</v>
      </c>
      <c r="I7398" s="12">
        <v>43506</v>
      </c>
      <c r="J7398" s="12" t="s">
        <v>4470</v>
      </c>
      <c r="K7398" s="15" t="s">
        <v>18637</v>
      </c>
      <c r="L7398" s="13" t="s">
        <v>15</v>
      </c>
      <c r="M7398" s="7">
        <v>1</v>
      </c>
      <c r="N7398" s="17"/>
    </row>
    <row r="7399" spans="1:14" ht="63">
      <c r="A7399" s="6">
        <v>7397</v>
      </c>
      <c r="B7399" s="8" t="s">
        <v>16197</v>
      </c>
      <c r="C7399" s="9" t="s">
        <v>16235</v>
      </c>
      <c r="D7399" s="10" t="s">
        <v>13130</v>
      </c>
      <c r="E7399" s="11" t="s">
        <v>16241</v>
      </c>
      <c r="F7399" s="6">
        <v>315314</v>
      </c>
      <c r="G7399" s="6" t="s">
        <v>4644</v>
      </c>
      <c r="H7399" s="16" t="s">
        <v>16242</v>
      </c>
      <c r="I7399" s="12">
        <v>43473</v>
      </c>
      <c r="J7399" s="12">
        <v>44052</v>
      </c>
      <c r="K7399" s="15" t="s">
        <v>16243</v>
      </c>
      <c r="L7399" s="13" t="s">
        <v>15</v>
      </c>
      <c r="M7399" s="7">
        <v>1</v>
      </c>
      <c r="N7399" s="17"/>
    </row>
    <row r="7400" spans="1:14" ht="94.5">
      <c r="A7400" s="6">
        <v>7398</v>
      </c>
      <c r="B7400" s="8" t="s">
        <v>16197</v>
      </c>
      <c r="C7400" s="9" t="s">
        <v>16235</v>
      </c>
      <c r="D7400" s="10" t="s">
        <v>13130</v>
      </c>
      <c r="E7400" s="11" t="s">
        <v>16244</v>
      </c>
      <c r="F7400" s="6">
        <v>315315</v>
      </c>
      <c r="G7400" s="6" t="s">
        <v>4644</v>
      </c>
      <c r="H7400" s="16" t="s">
        <v>16245</v>
      </c>
      <c r="I7400" s="12">
        <v>43473</v>
      </c>
      <c r="J7400" s="12">
        <v>44052</v>
      </c>
      <c r="K7400" s="15" t="s">
        <v>18638</v>
      </c>
      <c r="L7400" s="13" t="s">
        <v>15</v>
      </c>
      <c r="M7400" s="7">
        <v>1</v>
      </c>
      <c r="N7400" s="17"/>
    </row>
    <row r="7401" spans="1:14" ht="63">
      <c r="A7401" s="6">
        <v>7399</v>
      </c>
      <c r="B7401" s="8" t="s">
        <v>16197</v>
      </c>
      <c r="C7401" s="9" t="s">
        <v>16246</v>
      </c>
      <c r="D7401" s="10" t="s">
        <v>29</v>
      </c>
      <c r="E7401" s="11" t="s">
        <v>16247</v>
      </c>
      <c r="F7401" s="6">
        <v>305202</v>
      </c>
      <c r="G7401" s="6" t="s">
        <v>706</v>
      </c>
      <c r="H7401" s="16" t="s">
        <v>16248</v>
      </c>
      <c r="I7401" s="12">
        <v>43503</v>
      </c>
      <c r="J7401" s="12">
        <v>44052</v>
      </c>
      <c r="K7401" s="15" t="s">
        <v>16249</v>
      </c>
      <c r="L7401" s="13" t="s">
        <v>15</v>
      </c>
      <c r="M7401" s="7">
        <v>1</v>
      </c>
      <c r="N7401" s="17"/>
    </row>
    <row r="7402" spans="1:14" ht="63">
      <c r="A7402" s="6">
        <v>7400</v>
      </c>
      <c r="B7402" s="8" t="s">
        <v>16197</v>
      </c>
      <c r="C7402" s="9" t="s">
        <v>16246</v>
      </c>
      <c r="D7402" s="10" t="s">
        <v>29</v>
      </c>
      <c r="E7402" s="11" t="s">
        <v>16250</v>
      </c>
      <c r="F7402" s="6">
        <v>276551</v>
      </c>
      <c r="G7402" s="6" t="s">
        <v>13137</v>
      </c>
      <c r="H7402" s="16">
        <v>24404832.18</v>
      </c>
      <c r="I7402" s="12">
        <v>43565</v>
      </c>
      <c r="J7402" s="12">
        <v>43839</v>
      </c>
      <c r="K7402" s="15">
        <v>24153113</v>
      </c>
      <c r="L7402" s="13" t="s">
        <v>15</v>
      </c>
      <c r="M7402" s="7">
        <v>1</v>
      </c>
      <c r="N7402" s="17"/>
    </row>
    <row r="7403" spans="1:14" ht="63">
      <c r="A7403" s="6">
        <v>7401</v>
      </c>
      <c r="B7403" s="8" t="s">
        <v>16197</v>
      </c>
      <c r="C7403" s="9" t="s">
        <v>16246</v>
      </c>
      <c r="D7403" s="10" t="s">
        <v>29</v>
      </c>
      <c r="E7403" s="11" t="s">
        <v>16251</v>
      </c>
      <c r="F7403" s="6">
        <v>282409</v>
      </c>
      <c r="G7403" s="6" t="s">
        <v>2712</v>
      </c>
      <c r="H7403" s="16" t="s">
        <v>16252</v>
      </c>
      <c r="I7403" s="12">
        <v>43621</v>
      </c>
      <c r="J7403" s="12">
        <v>44327</v>
      </c>
      <c r="K7403" s="15">
        <v>36424872</v>
      </c>
      <c r="L7403" s="13" t="s">
        <v>15</v>
      </c>
      <c r="M7403" s="7">
        <v>1</v>
      </c>
      <c r="N7403" s="17"/>
    </row>
    <row r="7404" spans="1:14" ht="110.25">
      <c r="A7404" s="6">
        <v>7402</v>
      </c>
      <c r="B7404" s="8" t="s">
        <v>16197</v>
      </c>
      <c r="C7404" s="9" t="s">
        <v>16253</v>
      </c>
      <c r="D7404" s="10" t="s">
        <v>16254</v>
      </c>
      <c r="E7404" s="11" t="s">
        <v>16255</v>
      </c>
      <c r="F7404" s="6">
        <v>280732</v>
      </c>
      <c r="G7404" s="6" t="s">
        <v>4644</v>
      </c>
      <c r="H7404" s="16" t="s">
        <v>16256</v>
      </c>
      <c r="I7404" s="12">
        <v>43591</v>
      </c>
      <c r="J7404" s="12">
        <v>44141</v>
      </c>
      <c r="K7404" s="15" t="s">
        <v>18639</v>
      </c>
      <c r="L7404" s="13" t="s">
        <v>15</v>
      </c>
      <c r="M7404" s="7">
        <v>1</v>
      </c>
      <c r="N7404" s="17"/>
    </row>
    <row r="7405" spans="1:14" ht="63">
      <c r="A7405" s="6">
        <v>7403</v>
      </c>
      <c r="B7405" s="8" t="s">
        <v>16197</v>
      </c>
      <c r="C7405" s="9" t="s">
        <v>16257</v>
      </c>
      <c r="D7405" s="10" t="s">
        <v>15826</v>
      </c>
      <c r="E7405" s="11" t="s">
        <v>18640</v>
      </c>
      <c r="F7405" s="6">
        <v>335309</v>
      </c>
      <c r="G7405" s="6" t="s">
        <v>4644</v>
      </c>
      <c r="H7405" s="16" t="s">
        <v>18641</v>
      </c>
      <c r="I7405" s="12">
        <v>43505</v>
      </c>
      <c r="J7405" s="12" t="s">
        <v>13208</v>
      </c>
      <c r="K7405" s="15" t="s">
        <v>18642</v>
      </c>
      <c r="L7405" s="13" t="s">
        <v>15</v>
      </c>
      <c r="M7405" s="7">
        <v>1</v>
      </c>
      <c r="N7405" s="17"/>
    </row>
    <row r="7406" spans="1:14" ht="63">
      <c r="A7406" s="6">
        <v>7404</v>
      </c>
      <c r="B7406" s="8" t="s">
        <v>16197</v>
      </c>
      <c r="C7406" s="9" t="s">
        <v>16257</v>
      </c>
      <c r="D7406" s="10" t="s">
        <v>15826</v>
      </c>
      <c r="E7406" s="11" t="s">
        <v>16258</v>
      </c>
      <c r="F7406" s="6">
        <v>311114</v>
      </c>
      <c r="G7406" s="6" t="s">
        <v>13137</v>
      </c>
      <c r="H7406" s="16">
        <v>16388604.07</v>
      </c>
      <c r="I7406" s="12" t="s">
        <v>16259</v>
      </c>
      <c r="J7406" s="12" t="s">
        <v>13216</v>
      </c>
      <c r="K7406" s="15">
        <v>14715346</v>
      </c>
      <c r="L7406" s="13" t="s">
        <v>15</v>
      </c>
      <c r="M7406" s="7">
        <v>1</v>
      </c>
      <c r="N7406" s="17"/>
    </row>
    <row r="7407" spans="1:14" ht="63">
      <c r="A7407" s="6">
        <v>7405</v>
      </c>
      <c r="B7407" s="8" t="s">
        <v>16197</v>
      </c>
      <c r="C7407" s="9" t="s">
        <v>16257</v>
      </c>
      <c r="D7407" s="10" t="s">
        <v>15826</v>
      </c>
      <c r="E7407" s="11" t="s">
        <v>16260</v>
      </c>
      <c r="F7407" s="6">
        <v>311115</v>
      </c>
      <c r="G7407" s="6" t="s">
        <v>13137</v>
      </c>
      <c r="H7407" s="16">
        <v>16408287.34</v>
      </c>
      <c r="I7407" s="12" t="s">
        <v>10675</v>
      </c>
      <c r="J7407" s="12" t="s">
        <v>13216</v>
      </c>
      <c r="K7407" s="15">
        <v>10883565</v>
      </c>
      <c r="L7407" s="13" t="s">
        <v>15</v>
      </c>
      <c r="M7407" s="7">
        <v>1</v>
      </c>
      <c r="N7407" s="17"/>
    </row>
    <row r="7408" spans="1:14" ht="47.25">
      <c r="A7408" s="6">
        <v>7406</v>
      </c>
      <c r="B7408" s="8" t="s">
        <v>16197</v>
      </c>
      <c r="C7408" s="9" t="s">
        <v>16261</v>
      </c>
      <c r="D7408" s="10" t="s">
        <v>16262</v>
      </c>
      <c r="E7408" s="11" t="s">
        <v>16263</v>
      </c>
      <c r="F7408" s="6">
        <v>413021</v>
      </c>
      <c r="G7408" s="6" t="s">
        <v>13137</v>
      </c>
      <c r="H7408" s="16">
        <v>19276008.984999999</v>
      </c>
      <c r="I7408" s="12" t="s">
        <v>16264</v>
      </c>
      <c r="J7408" s="12" t="s">
        <v>16265</v>
      </c>
      <c r="K7408" s="15">
        <v>0</v>
      </c>
      <c r="L7408" s="13" t="s">
        <v>14</v>
      </c>
      <c r="M7408" s="7">
        <v>0.6</v>
      </c>
      <c r="N7408" s="17"/>
    </row>
    <row r="7409" spans="1:14" ht="47.25">
      <c r="A7409" s="6">
        <v>7407</v>
      </c>
      <c r="B7409" s="8" t="s">
        <v>16197</v>
      </c>
      <c r="C7409" s="9" t="s">
        <v>16261</v>
      </c>
      <c r="D7409" s="10" t="s">
        <v>16262</v>
      </c>
      <c r="E7409" s="11" t="s">
        <v>16266</v>
      </c>
      <c r="F7409" s="6">
        <v>413020</v>
      </c>
      <c r="G7409" s="6" t="s">
        <v>13137</v>
      </c>
      <c r="H7409" s="16">
        <v>19520208.282000002</v>
      </c>
      <c r="I7409" s="12" t="s">
        <v>16264</v>
      </c>
      <c r="J7409" s="12" t="s">
        <v>16265</v>
      </c>
      <c r="K7409" s="15">
        <v>12922007</v>
      </c>
      <c r="L7409" s="13" t="s">
        <v>14</v>
      </c>
      <c r="M7409" s="7">
        <v>0.6</v>
      </c>
      <c r="N7409" s="17"/>
    </row>
    <row r="7410" spans="1:14" ht="47.25">
      <c r="A7410" s="6">
        <v>7408</v>
      </c>
      <c r="B7410" s="8" t="s">
        <v>16197</v>
      </c>
      <c r="C7410" s="9" t="s">
        <v>16261</v>
      </c>
      <c r="D7410" s="10" t="s">
        <v>16262</v>
      </c>
      <c r="E7410" s="11" t="s">
        <v>16263</v>
      </c>
      <c r="F7410" s="6">
        <v>413021</v>
      </c>
      <c r="G7410" s="6" t="s">
        <v>13137</v>
      </c>
      <c r="H7410" s="16">
        <v>19276008.984999999</v>
      </c>
      <c r="I7410" s="12" t="s">
        <v>16264</v>
      </c>
      <c r="J7410" s="12" t="s">
        <v>16265</v>
      </c>
      <c r="K7410" s="15">
        <v>0</v>
      </c>
      <c r="L7410" s="13" t="s">
        <v>14</v>
      </c>
      <c r="M7410" s="7">
        <v>0.4</v>
      </c>
      <c r="N7410" s="17"/>
    </row>
    <row r="7411" spans="1:14" ht="47.25">
      <c r="A7411" s="6">
        <v>7409</v>
      </c>
      <c r="B7411" s="8" t="s">
        <v>16197</v>
      </c>
      <c r="C7411" s="9" t="s">
        <v>16261</v>
      </c>
      <c r="D7411" s="10" t="s">
        <v>16262</v>
      </c>
      <c r="E7411" s="11" t="s">
        <v>16266</v>
      </c>
      <c r="F7411" s="6">
        <v>413020</v>
      </c>
      <c r="G7411" s="6" t="s">
        <v>13137</v>
      </c>
      <c r="H7411" s="16">
        <v>19520208.282000002</v>
      </c>
      <c r="I7411" s="12" t="s">
        <v>16264</v>
      </c>
      <c r="J7411" s="12" t="s">
        <v>16265</v>
      </c>
      <c r="K7411" s="15">
        <v>12922007</v>
      </c>
      <c r="L7411" s="13" t="s">
        <v>14</v>
      </c>
      <c r="M7411" s="7">
        <v>0.4</v>
      </c>
      <c r="N7411" s="17"/>
    </row>
    <row r="7412" spans="1:14" ht="47.25">
      <c r="A7412" s="6">
        <v>7410</v>
      </c>
      <c r="B7412" s="8" t="s">
        <v>16197</v>
      </c>
      <c r="C7412" s="9" t="s">
        <v>16261</v>
      </c>
      <c r="D7412" s="10" t="s">
        <v>16262</v>
      </c>
      <c r="E7412" s="11" t="s">
        <v>18643</v>
      </c>
      <c r="F7412" s="6">
        <v>373744</v>
      </c>
      <c r="G7412" s="6" t="s">
        <v>1486</v>
      </c>
      <c r="H7412" s="16">
        <v>17669554.574000001</v>
      </c>
      <c r="I7412" s="12" t="s">
        <v>4638</v>
      </c>
      <c r="J7412" s="12" t="s">
        <v>18644</v>
      </c>
      <c r="K7412" s="15">
        <v>0</v>
      </c>
      <c r="L7412" s="13" t="s">
        <v>14</v>
      </c>
      <c r="M7412" s="7">
        <v>0.5</v>
      </c>
      <c r="N7412" s="17"/>
    </row>
    <row r="7413" spans="1:14" ht="47.25">
      <c r="A7413" s="6">
        <v>7411</v>
      </c>
      <c r="B7413" s="8" t="s">
        <v>16197</v>
      </c>
      <c r="C7413" s="9" t="s">
        <v>16261</v>
      </c>
      <c r="D7413" s="10" t="s">
        <v>16262</v>
      </c>
      <c r="E7413" s="11" t="s">
        <v>18643</v>
      </c>
      <c r="F7413" s="6">
        <v>373744</v>
      </c>
      <c r="G7413" s="6" t="s">
        <v>1486</v>
      </c>
      <c r="H7413" s="16">
        <v>17669554.574000001</v>
      </c>
      <c r="I7413" s="12" t="s">
        <v>4638</v>
      </c>
      <c r="J7413" s="12" t="s">
        <v>18644</v>
      </c>
      <c r="K7413" s="15">
        <v>0</v>
      </c>
      <c r="L7413" s="13" t="s">
        <v>14</v>
      </c>
      <c r="M7413" s="7">
        <v>0.5</v>
      </c>
      <c r="N7413" s="17"/>
    </row>
    <row r="7414" spans="1:14" ht="63">
      <c r="A7414" s="6">
        <v>7412</v>
      </c>
      <c r="B7414" s="8" t="s">
        <v>16197</v>
      </c>
      <c r="C7414" s="9" t="s">
        <v>16267</v>
      </c>
      <c r="D7414" s="10" t="s">
        <v>13136</v>
      </c>
      <c r="E7414" s="11" t="s">
        <v>16268</v>
      </c>
      <c r="F7414" s="6">
        <v>393585</v>
      </c>
      <c r="G7414" s="6" t="s">
        <v>13137</v>
      </c>
      <c r="H7414" s="16">
        <v>7397386.2000000002</v>
      </c>
      <c r="I7414" s="12" t="s">
        <v>16269</v>
      </c>
      <c r="J7414" s="12" t="s">
        <v>16270</v>
      </c>
      <c r="K7414" s="15">
        <v>6558322</v>
      </c>
      <c r="L7414" s="13" t="s">
        <v>15</v>
      </c>
      <c r="M7414" s="7">
        <v>1</v>
      </c>
      <c r="N7414" s="17"/>
    </row>
    <row r="7415" spans="1:14" ht="110.25">
      <c r="A7415" s="6">
        <v>7413</v>
      </c>
      <c r="B7415" s="8" t="s">
        <v>16197</v>
      </c>
      <c r="C7415" s="9" t="s">
        <v>16267</v>
      </c>
      <c r="D7415" s="10" t="s">
        <v>13136</v>
      </c>
      <c r="E7415" s="11" t="s">
        <v>16271</v>
      </c>
      <c r="F7415" s="6">
        <v>393582</v>
      </c>
      <c r="G7415" s="6" t="s">
        <v>13137</v>
      </c>
      <c r="H7415" s="16">
        <v>18805960.800000001</v>
      </c>
      <c r="I7415" s="12" t="s">
        <v>16269</v>
      </c>
      <c r="J7415" s="12" t="s">
        <v>16270</v>
      </c>
      <c r="K7415" s="15">
        <v>9074073</v>
      </c>
      <c r="L7415" s="13" t="s">
        <v>15</v>
      </c>
      <c r="M7415" s="7">
        <v>1</v>
      </c>
      <c r="N7415" s="17"/>
    </row>
    <row r="7416" spans="1:14" ht="78.75">
      <c r="A7416" s="6">
        <v>7414</v>
      </c>
      <c r="B7416" s="8" t="s">
        <v>16197</v>
      </c>
      <c r="C7416" s="9" t="s">
        <v>16267</v>
      </c>
      <c r="D7416" s="10" t="s">
        <v>13136</v>
      </c>
      <c r="E7416" s="11" t="s">
        <v>16272</v>
      </c>
      <c r="F7416" s="6">
        <v>393583</v>
      </c>
      <c r="G7416" s="6" t="s">
        <v>13137</v>
      </c>
      <c r="H7416" s="16">
        <v>8858017.8000000007</v>
      </c>
      <c r="I7416" s="12" t="s">
        <v>16269</v>
      </c>
      <c r="J7416" s="12" t="s">
        <v>16270</v>
      </c>
      <c r="K7416" s="15" t="s">
        <v>18645</v>
      </c>
      <c r="L7416" s="13" t="s">
        <v>15</v>
      </c>
      <c r="M7416" s="7">
        <v>1</v>
      </c>
      <c r="N7416" s="17"/>
    </row>
    <row r="7417" spans="1:14" ht="63">
      <c r="A7417" s="6">
        <v>7415</v>
      </c>
      <c r="B7417" s="8" t="s">
        <v>16197</v>
      </c>
      <c r="C7417" s="9" t="s">
        <v>16273</v>
      </c>
      <c r="D7417" s="10" t="s">
        <v>16274</v>
      </c>
      <c r="E7417" s="11" t="s">
        <v>16275</v>
      </c>
      <c r="F7417" s="6">
        <v>478716</v>
      </c>
      <c r="G7417" s="6" t="s">
        <v>13137</v>
      </c>
      <c r="H7417" s="16">
        <v>14249968.848999999</v>
      </c>
      <c r="I7417" s="12" t="s">
        <v>16276</v>
      </c>
      <c r="J7417" s="12" t="s">
        <v>16277</v>
      </c>
      <c r="K7417" s="15" t="s">
        <v>16278</v>
      </c>
      <c r="L7417" s="13" t="s">
        <v>14</v>
      </c>
      <c r="M7417" s="7">
        <v>0.49</v>
      </c>
      <c r="N7417" s="17"/>
    </row>
    <row r="7418" spans="1:14" ht="63">
      <c r="A7418" s="6">
        <v>7416</v>
      </c>
      <c r="B7418" s="8" t="s">
        <v>16197</v>
      </c>
      <c r="C7418" s="9" t="s">
        <v>16279</v>
      </c>
      <c r="D7418" s="10" t="s">
        <v>16274</v>
      </c>
      <c r="E7418" s="11" t="s">
        <v>16275</v>
      </c>
      <c r="F7418" s="6">
        <v>478716</v>
      </c>
      <c r="G7418" s="6" t="s">
        <v>13137</v>
      </c>
      <c r="H7418" s="16">
        <v>14249968.848999999</v>
      </c>
      <c r="I7418" s="12" t="s">
        <v>16276</v>
      </c>
      <c r="J7418" s="12" t="s">
        <v>16277</v>
      </c>
      <c r="K7418" s="15" t="s">
        <v>16278</v>
      </c>
      <c r="L7418" s="13" t="s">
        <v>14</v>
      </c>
      <c r="M7418" s="7">
        <v>0.51</v>
      </c>
      <c r="N7418" s="17"/>
    </row>
    <row r="7419" spans="1:14" ht="31.5">
      <c r="A7419" s="6">
        <v>7417</v>
      </c>
      <c r="B7419" s="8" t="s">
        <v>16197</v>
      </c>
      <c r="C7419" s="9" t="s">
        <v>16280</v>
      </c>
      <c r="D7419" s="10" t="s">
        <v>16281</v>
      </c>
      <c r="E7419" s="11" t="s">
        <v>16282</v>
      </c>
      <c r="F7419" s="6">
        <v>413019</v>
      </c>
      <c r="G7419" s="6" t="s">
        <v>13137</v>
      </c>
      <c r="H7419" s="16">
        <v>6982029.5369999995</v>
      </c>
      <c r="I7419" s="12" t="s">
        <v>16283</v>
      </c>
      <c r="J7419" s="12" t="s">
        <v>16265</v>
      </c>
      <c r="K7419" s="15">
        <v>6862863</v>
      </c>
      <c r="L7419" s="13" t="s">
        <v>14</v>
      </c>
      <c r="M7419" s="7">
        <v>0.51</v>
      </c>
      <c r="N7419" s="17"/>
    </row>
    <row r="7420" spans="1:14" ht="141.75">
      <c r="A7420" s="6">
        <v>7418</v>
      </c>
      <c r="B7420" s="8" t="s">
        <v>16197</v>
      </c>
      <c r="C7420" s="9" t="s">
        <v>16280</v>
      </c>
      <c r="D7420" s="10" t="s">
        <v>16281</v>
      </c>
      <c r="E7420" s="11" t="s">
        <v>16284</v>
      </c>
      <c r="F7420" s="6">
        <v>315318</v>
      </c>
      <c r="G7420" s="6" t="s">
        <v>4644</v>
      </c>
      <c r="H7420" s="16" t="s">
        <v>16285</v>
      </c>
      <c r="I7420" s="12" t="s">
        <v>16286</v>
      </c>
      <c r="J7420" s="12" t="s">
        <v>8402</v>
      </c>
      <c r="K7420" s="15" t="s">
        <v>18646</v>
      </c>
      <c r="L7420" s="13" t="s">
        <v>14</v>
      </c>
      <c r="M7420" s="7">
        <v>0.51</v>
      </c>
      <c r="N7420" s="17"/>
    </row>
    <row r="7421" spans="1:14" ht="31.5">
      <c r="A7421" s="6">
        <v>7419</v>
      </c>
      <c r="B7421" s="8" t="s">
        <v>16197</v>
      </c>
      <c r="C7421" s="9" t="s">
        <v>16280</v>
      </c>
      <c r="D7421" s="10" t="s">
        <v>16281</v>
      </c>
      <c r="E7421" s="11" t="s">
        <v>16282</v>
      </c>
      <c r="F7421" s="6">
        <v>413019</v>
      </c>
      <c r="G7421" s="6" t="s">
        <v>13137</v>
      </c>
      <c r="H7421" s="16">
        <v>6982029.5369999995</v>
      </c>
      <c r="I7421" s="12" t="s">
        <v>16283</v>
      </c>
      <c r="J7421" s="12" t="s">
        <v>16265</v>
      </c>
      <c r="K7421" s="15">
        <v>6862863</v>
      </c>
      <c r="L7421" s="13" t="s">
        <v>14</v>
      </c>
      <c r="M7421" s="7">
        <v>0.49</v>
      </c>
      <c r="N7421" s="17"/>
    </row>
    <row r="7422" spans="1:14" ht="141.75">
      <c r="A7422" s="6">
        <v>7420</v>
      </c>
      <c r="B7422" s="8" t="s">
        <v>16197</v>
      </c>
      <c r="C7422" s="9" t="s">
        <v>16280</v>
      </c>
      <c r="D7422" s="10" t="s">
        <v>16281</v>
      </c>
      <c r="E7422" s="11" t="s">
        <v>16284</v>
      </c>
      <c r="F7422" s="6">
        <v>315318</v>
      </c>
      <c r="G7422" s="6" t="s">
        <v>4644</v>
      </c>
      <c r="H7422" s="16" t="s">
        <v>16285</v>
      </c>
      <c r="I7422" s="12" t="s">
        <v>16286</v>
      </c>
      <c r="J7422" s="12" t="s">
        <v>8402</v>
      </c>
      <c r="K7422" s="15" t="s">
        <v>18646</v>
      </c>
      <c r="L7422" s="13" t="s">
        <v>14</v>
      </c>
      <c r="M7422" s="7">
        <v>0.49</v>
      </c>
      <c r="N7422" s="17"/>
    </row>
    <row r="7423" spans="1:14" ht="110.25">
      <c r="A7423" s="6">
        <v>7421</v>
      </c>
      <c r="B7423" s="8" t="s">
        <v>16197</v>
      </c>
      <c r="C7423" s="9" t="s">
        <v>16287</v>
      </c>
      <c r="D7423" s="10" t="s">
        <v>16288</v>
      </c>
      <c r="E7423" s="11" t="s">
        <v>16289</v>
      </c>
      <c r="F7423" s="6">
        <v>289963</v>
      </c>
      <c r="G7423" s="6" t="s">
        <v>13137</v>
      </c>
      <c r="H7423" s="16">
        <v>7380328.6500000004</v>
      </c>
      <c r="I7423" s="12" t="s">
        <v>13209</v>
      </c>
      <c r="J7423" s="12">
        <v>44080</v>
      </c>
      <c r="K7423" s="15">
        <v>7131220.04</v>
      </c>
      <c r="L7423" s="13" t="s">
        <v>15</v>
      </c>
      <c r="M7423" s="7">
        <v>1</v>
      </c>
      <c r="N7423" s="17"/>
    </row>
    <row r="7424" spans="1:14" ht="252">
      <c r="A7424" s="6">
        <v>7422</v>
      </c>
      <c r="B7424" s="8" t="s">
        <v>16197</v>
      </c>
      <c r="C7424" s="9" t="s">
        <v>16290</v>
      </c>
      <c r="D7424" s="10" t="s">
        <v>16291</v>
      </c>
      <c r="E7424" s="11" t="s">
        <v>16292</v>
      </c>
      <c r="F7424" s="6">
        <v>274727</v>
      </c>
      <c r="G7424" s="6" t="s">
        <v>1666</v>
      </c>
      <c r="H7424" s="16" t="s">
        <v>16293</v>
      </c>
      <c r="I7424" s="12" t="s">
        <v>9439</v>
      </c>
      <c r="J7424" s="12" t="s">
        <v>8553</v>
      </c>
      <c r="K7424" s="15" t="s">
        <v>16294</v>
      </c>
      <c r="L7424" s="13" t="s">
        <v>14</v>
      </c>
      <c r="M7424" s="7">
        <v>0.4</v>
      </c>
      <c r="N7424" s="17"/>
    </row>
    <row r="7425" spans="1:14" ht="252">
      <c r="A7425" s="6">
        <v>7423</v>
      </c>
      <c r="B7425" s="8" t="s">
        <v>16197</v>
      </c>
      <c r="C7425" s="9" t="s">
        <v>16290</v>
      </c>
      <c r="D7425" s="10" t="s">
        <v>16291</v>
      </c>
      <c r="E7425" s="11" t="s">
        <v>16292</v>
      </c>
      <c r="F7425" s="6">
        <v>274727</v>
      </c>
      <c r="G7425" s="6" t="s">
        <v>1666</v>
      </c>
      <c r="H7425" s="16" t="s">
        <v>16293</v>
      </c>
      <c r="I7425" s="12" t="s">
        <v>9439</v>
      </c>
      <c r="J7425" s="12" t="s">
        <v>8553</v>
      </c>
      <c r="K7425" s="15" t="s">
        <v>16294</v>
      </c>
      <c r="L7425" s="13" t="s">
        <v>14</v>
      </c>
      <c r="M7425" s="7" t="s">
        <v>18647</v>
      </c>
      <c r="N7425" s="17"/>
    </row>
    <row r="7426" spans="1:14" ht="252">
      <c r="A7426" s="6">
        <v>7424</v>
      </c>
      <c r="B7426" s="8" t="s">
        <v>16197</v>
      </c>
      <c r="C7426" s="9" t="s">
        <v>16290</v>
      </c>
      <c r="D7426" s="10" t="s">
        <v>16291</v>
      </c>
      <c r="E7426" s="11" t="s">
        <v>16292</v>
      </c>
      <c r="F7426" s="6">
        <v>274727</v>
      </c>
      <c r="G7426" s="6" t="s">
        <v>1666</v>
      </c>
      <c r="H7426" s="16" t="s">
        <v>16293</v>
      </c>
      <c r="I7426" s="12" t="s">
        <v>9439</v>
      </c>
      <c r="J7426" s="12" t="s">
        <v>8553</v>
      </c>
      <c r="K7426" s="15" t="s">
        <v>16294</v>
      </c>
      <c r="L7426" s="13" t="s">
        <v>14</v>
      </c>
      <c r="M7426" s="7">
        <v>0.3</v>
      </c>
      <c r="N7426" s="17"/>
    </row>
    <row r="7427" spans="1:14" ht="63">
      <c r="A7427" s="6">
        <v>7425</v>
      </c>
      <c r="B7427" s="8" t="s">
        <v>16197</v>
      </c>
      <c r="C7427" s="9" t="s">
        <v>16295</v>
      </c>
      <c r="D7427" s="10" t="s">
        <v>16296</v>
      </c>
      <c r="E7427" s="11" t="s">
        <v>16297</v>
      </c>
      <c r="F7427" s="6">
        <v>400857</v>
      </c>
      <c r="G7427" s="6" t="s">
        <v>5245</v>
      </c>
      <c r="H7427" s="16" t="s">
        <v>16298</v>
      </c>
      <c r="I7427" s="12"/>
      <c r="J7427" s="12"/>
      <c r="K7427" s="15" t="s">
        <v>16299</v>
      </c>
      <c r="L7427" s="13" t="s">
        <v>14</v>
      </c>
      <c r="M7427" s="7">
        <v>0.51</v>
      </c>
      <c r="N7427" s="17"/>
    </row>
    <row r="7428" spans="1:14" ht="63">
      <c r="A7428" s="6">
        <v>7426</v>
      </c>
      <c r="B7428" s="8" t="s">
        <v>16197</v>
      </c>
      <c r="C7428" s="9" t="s">
        <v>16295</v>
      </c>
      <c r="D7428" s="10" t="s">
        <v>16300</v>
      </c>
      <c r="E7428" s="11" t="s">
        <v>16297</v>
      </c>
      <c r="F7428" s="6">
        <v>400857</v>
      </c>
      <c r="G7428" s="6" t="s">
        <v>5245</v>
      </c>
      <c r="H7428" s="16" t="s">
        <v>16298</v>
      </c>
      <c r="I7428" s="12"/>
      <c r="J7428" s="12"/>
      <c r="K7428" s="15" t="s">
        <v>16299</v>
      </c>
      <c r="L7428" s="13" t="s">
        <v>14</v>
      </c>
      <c r="M7428" s="7">
        <v>0.49</v>
      </c>
      <c r="N7428" s="17"/>
    </row>
    <row r="7429" spans="1:14" ht="63">
      <c r="A7429" s="6">
        <v>7427</v>
      </c>
      <c r="B7429" s="8" t="s">
        <v>16197</v>
      </c>
      <c r="C7429" s="9" t="s">
        <v>16301</v>
      </c>
      <c r="D7429" s="10" t="s">
        <v>15849</v>
      </c>
      <c r="E7429" s="11" t="s">
        <v>16302</v>
      </c>
      <c r="F7429" s="6">
        <v>419421</v>
      </c>
      <c r="G7429" s="6" t="s">
        <v>1486</v>
      </c>
      <c r="H7429" s="16" t="s">
        <v>16303</v>
      </c>
      <c r="I7429" s="12" t="s">
        <v>8936</v>
      </c>
      <c r="J7429" s="12" t="s">
        <v>13251</v>
      </c>
      <c r="K7429" s="15">
        <v>0</v>
      </c>
      <c r="L7429" s="13" t="s">
        <v>15</v>
      </c>
      <c r="M7429" s="7">
        <v>1</v>
      </c>
      <c r="N7429" s="17"/>
    </row>
    <row r="7430" spans="1:14" ht="47.25">
      <c r="A7430" s="6">
        <v>7428</v>
      </c>
      <c r="B7430" s="8" t="s">
        <v>16197</v>
      </c>
      <c r="C7430" s="9" t="s">
        <v>16304</v>
      </c>
      <c r="D7430" s="10" t="s">
        <v>16305</v>
      </c>
      <c r="E7430" s="11" t="s">
        <v>16306</v>
      </c>
      <c r="F7430" s="6">
        <v>279542</v>
      </c>
      <c r="G7430" s="6" t="s">
        <v>706</v>
      </c>
      <c r="H7430" s="16" t="s">
        <v>16307</v>
      </c>
      <c r="I7430" s="12" t="s">
        <v>11475</v>
      </c>
      <c r="J7430" s="12" t="s">
        <v>8658</v>
      </c>
      <c r="K7430" s="15" t="s">
        <v>16308</v>
      </c>
      <c r="L7430" s="13" t="s">
        <v>14</v>
      </c>
      <c r="M7430" s="7">
        <v>0.51</v>
      </c>
      <c r="N7430" s="17"/>
    </row>
    <row r="7431" spans="1:14" ht="47.25">
      <c r="A7431" s="6">
        <v>7429</v>
      </c>
      <c r="B7431" s="8" t="s">
        <v>16197</v>
      </c>
      <c r="C7431" s="9" t="s">
        <v>16304</v>
      </c>
      <c r="D7431" s="10" t="s">
        <v>16305</v>
      </c>
      <c r="E7431" s="11" t="s">
        <v>16306</v>
      </c>
      <c r="F7431" s="6">
        <v>279542</v>
      </c>
      <c r="G7431" s="6" t="s">
        <v>706</v>
      </c>
      <c r="H7431" s="16" t="s">
        <v>16307</v>
      </c>
      <c r="I7431" s="12" t="s">
        <v>11475</v>
      </c>
      <c r="J7431" s="12" t="s">
        <v>8658</v>
      </c>
      <c r="K7431" s="15" t="s">
        <v>16309</v>
      </c>
      <c r="L7431" s="13" t="s">
        <v>14</v>
      </c>
      <c r="M7431" s="7">
        <v>0.49</v>
      </c>
      <c r="N7431" s="17"/>
    </row>
    <row r="7432" spans="1:14" ht="126">
      <c r="A7432" s="6">
        <v>7430</v>
      </c>
      <c r="B7432" s="8" t="s">
        <v>16197</v>
      </c>
      <c r="C7432" s="9" t="s">
        <v>16310</v>
      </c>
      <c r="D7432" s="10" t="s">
        <v>16274</v>
      </c>
      <c r="E7432" s="11" t="s">
        <v>16311</v>
      </c>
      <c r="F7432" s="6">
        <v>494294</v>
      </c>
      <c r="G7432" s="6" t="s">
        <v>679</v>
      </c>
      <c r="H7432" s="16" t="s">
        <v>16312</v>
      </c>
      <c r="I7432" s="12" t="s">
        <v>9101</v>
      </c>
      <c r="J7432" s="12" t="s">
        <v>16313</v>
      </c>
      <c r="K7432" s="15">
        <v>0</v>
      </c>
      <c r="L7432" s="13" t="s">
        <v>14</v>
      </c>
      <c r="M7432" s="7">
        <v>0.49</v>
      </c>
      <c r="N7432" s="17"/>
    </row>
    <row r="7433" spans="1:14" ht="126">
      <c r="A7433" s="6">
        <v>7431</v>
      </c>
      <c r="B7433" s="8" t="s">
        <v>16197</v>
      </c>
      <c r="C7433" s="9" t="s">
        <v>16310</v>
      </c>
      <c r="D7433" s="10" t="s">
        <v>16274</v>
      </c>
      <c r="E7433" s="11" t="s">
        <v>16311</v>
      </c>
      <c r="F7433" s="6">
        <v>494294</v>
      </c>
      <c r="G7433" s="6" t="s">
        <v>679</v>
      </c>
      <c r="H7433" s="16" t="s">
        <v>16312</v>
      </c>
      <c r="I7433" s="12" t="s">
        <v>9101</v>
      </c>
      <c r="J7433" s="12" t="s">
        <v>16313</v>
      </c>
      <c r="K7433" s="15">
        <v>0</v>
      </c>
      <c r="L7433" s="13" t="s">
        <v>14</v>
      </c>
      <c r="M7433" s="7">
        <v>0.51</v>
      </c>
      <c r="N7433" s="17"/>
    </row>
    <row r="7434" spans="1:14" ht="78.75">
      <c r="A7434" s="6">
        <v>7432</v>
      </c>
      <c r="B7434" s="8" t="s">
        <v>16197</v>
      </c>
      <c r="C7434" s="9" t="s">
        <v>16314</v>
      </c>
      <c r="D7434" s="10" t="s">
        <v>16315</v>
      </c>
      <c r="E7434" s="11" t="s">
        <v>16316</v>
      </c>
      <c r="F7434" s="6">
        <v>210619</v>
      </c>
      <c r="G7434" s="6" t="s">
        <v>706</v>
      </c>
      <c r="H7434" s="16" t="s">
        <v>16317</v>
      </c>
      <c r="I7434" s="12">
        <v>43383</v>
      </c>
      <c r="J7434" s="12" t="s">
        <v>11741</v>
      </c>
      <c r="K7434" s="15" t="s">
        <v>16318</v>
      </c>
      <c r="L7434" s="13" t="s">
        <v>14</v>
      </c>
      <c r="M7434" s="7">
        <v>0.51</v>
      </c>
      <c r="N7434" s="17"/>
    </row>
    <row r="7435" spans="1:14" ht="78.75">
      <c r="A7435" s="6">
        <v>7433</v>
      </c>
      <c r="B7435" s="8" t="s">
        <v>16197</v>
      </c>
      <c r="C7435" s="9" t="s">
        <v>16314</v>
      </c>
      <c r="D7435" s="10" t="s">
        <v>16315</v>
      </c>
      <c r="E7435" s="11" t="s">
        <v>16316</v>
      </c>
      <c r="F7435" s="6">
        <v>210619</v>
      </c>
      <c r="G7435" s="6" t="s">
        <v>706</v>
      </c>
      <c r="H7435" s="16" t="s">
        <v>16317</v>
      </c>
      <c r="I7435" s="12">
        <v>43383</v>
      </c>
      <c r="J7435" s="12" t="s">
        <v>11741</v>
      </c>
      <c r="K7435" s="15" t="s">
        <v>16318</v>
      </c>
      <c r="L7435" s="13" t="s">
        <v>14</v>
      </c>
      <c r="M7435" s="7">
        <v>0.49</v>
      </c>
      <c r="N7435" s="17"/>
    </row>
    <row r="7436" spans="1:14" ht="47.25">
      <c r="A7436" s="6">
        <v>7434</v>
      </c>
      <c r="B7436" s="8" t="s">
        <v>16197</v>
      </c>
      <c r="C7436" s="9" t="s">
        <v>16319</v>
      </c>
      <c r="D7436" s="10" t="s">
        <v>6517</v>
      </c>
      <c r="E7436" s="11" t="s">
        <v>16320</v>
      </c>
      <c r="F7436" s="6">
        <v>494295</v>
      </c>
      <c r="G7436" s="6" t="s">
        <v>679</v>
      </c>
      <c r="H7436" s="16" t="s">
        <v>16321</v>
      </c>
      <c r="I7436" s="12" t="s">
        <v>8665</v>
      </c>
      <c r="J7436" s="12" t="s">
        <v>16322</v>
      </c>
      <c r="K7436" s="15">
        <v>0</v>
      </c>
      <c r="L7436" s="13" t="s">
        <v>15</v>
      </c>
      <c r="M7436" s="7">
        <v>1</v>
      </c>
      <c r="N7436" s="17"/>
    </row>
    <row r="7437" spans="1:14" ht="236.25">
      <c r="A7437" s="6">
        <v>7435</v>
      </c>
      <c r="B7437" s="8" t="s">
        <v>16197</v>
      </c>
      <c r="C7437" s="9" t="s">
        <v>16319</v>
      </c>
      <c r="D7437" s="10" t="s">
        <v>6517</v>
      </c>
      <c r="E7437" s="11" t="s">
        <v>18648</v>
      </c>
      <c r="F7437" s="6">
        <v>315313</v>
      </c>
      <c r="G7437" s="6" t="s">
        <v>4644</v>
      </c>
      <c r="H7437" s="16" t="s">
        <v>18649</v>
      </c>
      <c r="I7437" s="12">
        <v>43473</v>
      </c>
      <c r="J7437" s="12"/>
      <c r="K7437" s="15" t="s">
        <v>18650</v>
      </c>
      <c r="L7437" s="13" t="s">
        <v>15</v>
      </c>
      <c r="M7437" s="7">
        <v>1</v>
      </c>
      <c r="N7437" s="17"/>
    </row>
    <row r="7438" spans="1:14" ht="173.25">
      <c r="A7438" s="6">
        <v>7436</v>
      </c>
      <c r="B7438" s="8" t="s">
        <v>16197</v>
      </c>
      <c r="C7438" s="9" t="s">
        <v>16323</v>
      </c>
      <c r="D7438" s="10" t="s">
        <v>15935</v>
      </c>
      <c r="E7438" s="11" t="s">
        <v>18651</v>
      </c>
      <c r="F7438" s="6">
        <v>315307</v>
      </c>
      <c r="G7438" s="6" t="s">
        <v>679</v>
      </c>
      <c r="H7438" s="16" t="s">
        <v>18652</v>
      </c>
      <c r="I7438" s="12" t="s">
        <v>18653</v>
      </c>
      <c r="J7438" s="12" t="s">
        <v>8553</v>
      </c>
      <c r="K7438" s="15" t="s">
        <v>18654</v>
      </c>
      <c r="L7438" s="13" t="s">
        <v>15</v>
      </c>
      <c r="M7438" s="7">
        <v>1</v>
      </c>
      <c r="N7438" s="17"/>
    </row>
    <row r="7439" spans="1:14" ht="110.25">
      <c r="A7439" s="6">
        <v>7437</v>
      </c>
      <c r="B7439" s="8" t="s">
        <v>16197</v>
      </c>
      <c r="C7439" s="9" t="s">
        <v>18655</v>
      </c>
      <c r="D7439" s="10" t="s">
        <v>18656</v>
      </c>
      <c r="E7439" s="11" t="s">
        <v>18657</v>
      </c>
      <c r="F7439" s="6">
        <v>335311</v>
      </c>
      <c r="G7439" s="6" t="s">
        <v>4644</v>
      </c>
      <c r="H7439" s="16" t="s">
        <v>18658</v>
      </c>
      <c r="I7439" s="12" t="s">
        <v>11447</v>
      </c>
      <c r="J7439" s="12"/>
      <c r="K7439" s="15" t="s">
        <v>18659</v>
      </c>
      <c r="L7439" s="13" t="s">
        <v>14</v>
      </c>
      <c r="M7439" s="7">
        <v>0.51</v>
      </c>
      <c r="N7439" s="17"/>
    </row>
    <row r="7440" spans="1:14" ht="126">
      <c r="A7440" s="6">
        <v>7438</v>
      </c>
      <c r="B7440" s="8" t="s">
        <v>16197</v>
      </c>
      <c r="C7440" s="9" t="s">
        <v>18655</v>
      </c>
      <c r="D7440" s="10" t="s">
        <v>18656</v>
      </c>
      <c r="E7440" s="11" t="s">
        <v>18660</v>
      </c>
      <c r="F7440" s="6">
        <v>335310</v>
      </c>
      <c r="G7440" s="6" t="s">
        <v>4644</v>
      </c>
      <c r="H7440" s="16" t="s">
        <v>18661</v>
      </c>
      <c r="I7440" s="12"/>
      <c r="J7440" s="12"/>
      <c r="K7440" s="15" t="s">
        <v>18662</v>
      </c>
      <c r="L7440" s="13" t="s">
        <v>14</v>
      </c>
      <c r="M7440" s="7">
        <v>0.51</v>
      </c>
      <c r="N7440" s="17"/>
    </row>
    <row r="7441" spans="1:14" ht="110.25">
      <c r="A7441" s="6">
        <v>7439</v>
      </c>
      <c r="B7441" s="8" t="s">
        <v>16197</v>
      </c>
      <c r="C7441" s="9" t="s">
        <v>18655</v>
      </c>
      <c r="D7441" s="10" t="s">
        <v>18656</v>
      </c>
      <c r="E7441" s="11" t="s">
        <v>18657</v>
      </c>
      <c r="F7441" s="6">
        <v>335311</v>
      </c>
      <c r="G7441" s="6" t="s">
        <v>4644</v>
      </c>
      <c r="H7441" s="16" t="s">
        <v>18663</v>
      </c>
      <c r="I7441" s="12" t="s">
        <v>11447</v>
      </c>
      <c r="J7441" s="12"/>
      <c r="K7441" s="15" t="s">
        <v>18659</v>
      </c>
      <c r="L7441" s="13" t="s">
        <v>14</v>
      </c>
      <c r="M7441" s="7">
        <v>0.49</v>
      </c>
      <c r="N7441" s="17"/>
    </row>
    <row r="7442" spans="1:14" ht="126">
      <c r="A7442" s="6">
        <v>7440</v>
      </c>
      <c r="B7442" s="8" t="s">
        <v>16197</v>
      </c>
      <c r="C7442" s="9" t="s">
        <v>18655</v>
      </c>
      <c r="D7442" s="10" t="s">
        <v>18656</v>
      </c>
      <c r="E7442" s="11" t="s">
        <v>18660</v>
      </c>
      <c r="F7442" s="6">
        <v>335310</v>
      </c>
      <c r="G7442" s="6" t="s">
        <v>4644</v>
      </c>
      <c r="H7442" s="16" t="s">
        <v>18664</v>
      </c>
      <c r="I7442" s="12"/>
      <c r="J7442" s="12"/>
      <c r="K7442" s="15" t="s">
        <v>18665</v>
      </c>
      <c r="L7442" s="13" t="s">
        <v>14</v>
      </c>
      <c r="M7442" s="7">
        <v>0.49</v>
      </c>
      <c r="N7442" s="17"/>
    </row>
    <row r="7443" spans="1:14" ht="47.25">
      <c r="A7443" s="6">
        <v>7441</v>
      </c>
      <c r="B7443" s="8" t="s">
        <v>16197</v>
      </c>
      <c r="C7443" s="9" t="s">
        <v>16301</v>
      </c>
      <c r="D7443" s="10" t="s">
        <v>15849</v>
      </c>
      <c r="E7443" s="11" t="s">
        <v>18666</v>
      </c>
      <c r="F7443" s="6">
        <v>412457</v>
      </c>
      <c r="G7443" s="6" t="s">
        <v>2018</v>
      </c>
      <c r="H7443" s="16" t="s">
        <v>18667</v>
      </c>
      <c r="I7443" s="12" t="s">
        <v>13171</v>
      </c>
      <c r="J7443" s="12" t="s">
        <v>8492</v>
      </c>
      <c r="K7443" s="15" t="s">
        <v>18668</v>
      </c>
      <c r="L7443" s="13" t="s">
        <v>15</v>
      </c>
      <c r="M7443" s="7">
        <v>1</v>
      </c>
      <c r="N7443" s="17"/>
    </row>
    <row r="7444" spans="1:14" ht="47.25">
      <c r="A7444" s="6">
        <v>7442</v>
      </c>
      <c r="B7444" s="8" t="s">
        <v>16197</v>
      </c>
      <c r="C7444" s="9" t="s">
        <v>16323</v>
      </c>
      <c r="D7444" s="10" t="s">
        <v>15935</v>
      </c>
      <c r="E7444" s="11" t="s">
        <v>16324</v>
      </c>
      <c r="F7444" s="6">
        <v>493075</v>
      </c>
      <c r="G7444" s="6" t="s">
        <v>16</v>
      </c>
      <c r="H7444" s="16" t="s">
        <v>16325</v>
      </c>
      <c r="I7444" s="12" t="s">
        <v>1415</v>
      </c>
      <c r="J7444" s="12" t="s">
        <v>16326</v>
      </c>
      <c r="K7444" s="15" t="s">
        <v>18669</v>
      </c>
      <c r="L7444" s="13" t="s">
        <v>15</v>
      </c>
      <c r="M7444" s="7">
        <v>1</v>
      </c>
      <c r="N7444" s="17"/>
    </row>
    <row r="7445" spans="1:14" ht="63">
      <c r="A7445" s="6">
        <v>7443</v>
      </c>
      <c r="B7445" s="8" t="s">
        <v>16197</v>
      </c>
      <c r="C7445" s="9" t="s">
        <v>16323</v>
      </c>
      <c r="D7445" s="10" t="s">
        <v>15935</v>
      </c>
      <c r="E7445" s="11" t="s">
        <v>16327</v>
      </c>
      <c r="F7445" s="6">
        <v>315272</v>
      </c>
      <c r="G7445" s="6" t="s">
        <v>5245</v>
      </c>
      <c r="H7445" s="16" t="s">
        <v>16328</v>
      </c>
      <c r="I7445" s="12">
        <v>43563</v>
      </c>
      <c r="J7445" s="12" t="s">
        <v>776</v>
      </c>
      <c r="K7445" s="15" t="s">
        <v>16329</v>
      </c>
      <c r="L7445" s="13" t="s">
        <v>15</v>
      </c>
      <c r="M7445" s="7">
        <v>1</v>
      </c>
      <c r="N7445" s="17"/>
    </row>
    <row r="7446" spans="1:14" ht="57">
      <c r="A7446" s="6">
        <v>7444</v>
      </c>
      <c r="B7446" s="8" t="s">
        <v>10543</v>
      </c>
      <c r="C7446" s="9" t="s">
        <v>10544</v>
      </c>
      <c r="D7446" s="10" t="s">
        <v>10545</v>
      </c>
      <c r="E7446" s="11" t="s">
        <v>10546</v>
      </c>
      <c r="F7446" s="6">
        <v>489988</v>
      </c>
      <c r="G7446" s="6" t="s">
        <v>10547</v>
      </c>
      <c r="H7446" s="16">
        <v>7748718.7000000002</v>
      </c>
      <c r="I7446" s="12" t="s">
        <v>1125</v>
      </c>
      <c r="J7446" s="12" t="s">
        <v>1025</v>
      </c>
      <c r="K7446" s="15">
        <v>0</v>
      </c>
      <c r="L7446" s="13" t="s">
        <v>15</v>
      </c>
      <c r="M7446" s="7">
        <v>1</v>
      </c>
      <c r="N7446" s="17"/>
    </row>
    <row r="7447" spans="1:14" ht="60">
      <c r="A7447" s="6">
        <v>7445</v>
      </c>
      <c r="B7447" s="8" t="s">
        <v>10543</v>
      </c>
      <c r="C7447" s="9" t="s">
        <v>10548</v>
      </c>
      <c r="D7447" s="10" t="s">
        <v>10549</v>
      </c>
      <c r="E7447" s="11" t="s">
        <v>10550</v>
      </c>
      <c r="F7447" s="6">
        <v>489989</v>
      </c>
      <c r="G7447" s="6" t="s">
        <v>10547</v>
      </c>
      <c r="H7447" s="16">
        <v>30749564.905999999</v>
      </c>
      <c r="I7447" s="12" t="s">
        <v>10551</v>
      </c>
      <c r="J7447" s="12" t="s">
        <v>10552</v>
      </c>
      <c r="K7447" s="15">
        <v>0</v>
      </c>
      <c r="L7447" s="13" t="s">
        <v>15</v>
      </c>
      <c r="M7447" s="7">
        <v>1</v>
      </c>
      <c r="N7447" s="17"/>
    </row>
    <row r="7448" spans="1:14" ht="72.75">
      <c r="A7448" s="6">
        <v>7446</v>
      </c>
      <c r="B7448" s="8" t="s">
        <v>10543</v>
      </c>
      <c r="C7448" s="9" t="s">
        <v>10553</v>
      </c>
      <c r="D7448" s="10" t="s">
        <v>10554</v>
      </c>
      <c r="E7448" s="11" t="s">
        <v>10555</v>
      </c>
      <c r="F7448" s="6">
        <v>489990</v>
      </c>
      <c r="G7448" s="6" t="s">
        <v>10547</v>
      </c>
      <c r="H7448" s="16">
        <v>9376190</v>
      </c>
      <c r="I7448" s="12" t="s">
        <v>2594</v>
      </c>
      <c r="J7448" s="12" t="s">
        <v>10556</v>
      </c>
      <c r="K7448" s="15">
        <v>0</v>
      </c>
      <c r="L7448" s="13" t="s">
        <v>15</v>
      </c>
      <c r="M7448" s="7">
        <v>1</v>
      </c>
      <c r="N7448" s="17"/>
    </row>
    <row r="7449" spans="1:14" ht="60">
      <c r="A7449" s="6">
        <v>7447</v>
      </c>
      <c r="B7449" s="8" t="s">
        <v>10543</v>
      </c>
      <c r="C7449" s="9" t="s">
        <v>10557</v>
      </c>
      <c r="D7449" s="10" t="s">
        <v>10549</v>
      </c>
      <c r="E7449" s="11" t="s">
        <v>10558</v>
      </c>
      <c r="F7449" s="6">
        <v>489991</v>
      </c>
      <c r="G7449" s="6" t="s">
        <v>10547</v>
      </c>
      <c r="H7449" s="16">
        <v>21223480.649999999</v>
      </c>
      <c r="I7449" s="12" t="s">
        <v>10551</v>
      </c>
      <c r="J7449" s="12" t="s">
        <v>10552</v>
      </c>
      <c r="K7449" s="15">
        <v>0</v>
      </c>
      <c r="L7449" s="13" t="s">
        <v>15</v>
      </c>
      <c r="M7449" s="7">
        <v>1</v>
      </c>
      <c r="N7449" s="17"/>
    </row>
    <row r="7450" spans="1:14" ht="72.75">
      <c r="A7450" s="6">
        <v>7448</v>
      </c>
      <c r="B7450" s="8" t="s">
        <v>10543</v>
      </c>
      <c r="C7450" s="9" t="s">
        <v>10559</v>
      </c>
      <c r="D7450" s="10" t="s">
        <v>10560</v>
      </c>
      <c r="E7450" s="11" t="s">
        <v>10561</v>
      </c>
      <c r="F7450" s="6">
        <v>489981</v>
      </c>
      <c r="G7450" s="6" t="s">
        <v>10547</v>
      </c>
      <c r="H7450" s="16">
        <v>5017165.5</v>
      </c>
      <c r="I7450" s="12" t="s">
        <v>9517</v>
      </c>
      <c r="J7450" s="12" t="s">
        <v>932</v>
      </c>
      <c r="K7450" s="15">
        <v>0</v>
      </c>
      <c r="L7450" s="13" t="s">
        <v>15</v>
      </c>
      <c r="M7450" s="7">
        <v>1</v>
      </c>
      <c r="N7450" s="17"/>
    </row>
    <row r="7451" spans="1:14" ht="72.75">
      <c r="A7451" s="6">
        <v>7449</v>
      </c>
      <c r="B7451" s="8" t="s">
        <v>10543</v>
      </c>
      <c r="C7451" s="9" t="s">
        <v>10562</v>
      </c>
      <c r="D7451" s="10" t="s">
        <v>10563</v>
      </c>
      <c r="E7451" s="11" t="s">
        <v>10564</v>
      </c>
      <c r="F7451" s="6">
        <v>489984</v>
      </c>
      <c r="G7451" s="6" t="s">
        <v>10547</v>
      </c>
      <c r="H7451" s="16">
        <v>5417234</v>
      </c>
      <c r="I7451" s="12" t="s">
        <v>10565</v>
      </c>
      <c r="J7451" s="12" t="s">
        <v>10336</v>
      </c>
      <c r="K7451" s="15">
        <v>0</v>
      </c>
      <c r="L7451" s="13" t="s">
        <v>15</v>
      </c>
      <c r="M7451" s="7">
        <v>1</v>
      </c>
      <c r="N7451" s="17"/>
    </row>
    <row r="7452" spans="1:14" ht="104.25">
      <c r="A7452" s="6">
        <v>7450</v>
      </c>
      <c r="B7452" s="8" t="s">
        <v>10543</v>
      </c>
      <c r="C7452" s="9" t="s">
        <v>18670</v>
      </c>
      <c r="D7452" s="10" t="s">
        <v>10566</v>
      </c>
      <c r="E7452" s="11" t="s">
        <v>10567</v>
      </c>
      <c r="F7452" s="6">
        <v>489979</v>
      </c>
      <c r="G7452" s="6" t="s">
        <v>10547</v>
      </c>
      <c r="H7452" s="16">
        <v>4483909.75</v>
      </c>
      <c r="I7452" s="12" t="s">
        <v>1041</v>
      </c>
      <c r="J7452" s="12" t="s">
        <v>10568</v>
      </c>
      <c r="K7452" s="15">
        <v>0</v>
      </c>
      <c r="L7452" s="13" t="s">
        <v>15</v>
      </c>
      <c r="M7452" s="7">
        <v>1</v>
      </c>
      <c r="N7452" s="17"/>
    </row>
    <row r="7453" spans="1:14" ht="57">
      <c r="A7453" s="6">
        <v>7451</v>
      </c>
      <c r="B7453" s="8" t="s">
        <v>10543</v>
      </c>
      <c r="C7453" s="9" t="s">
        <v>18671</v>
      </c>
      <c r="D7453" s="10" t="s">
        <v>10569</v>
      </c>
      <c r="E7453" s="11" t="s">
        <v>10570</v>
      </c>
      <c r="F7453" s="6">
        <v>489977</v>
      </c>
      <c r="G7453" s="6" t="s">
        <v>10547</v>
      </c>
      <c r="H7453" s="16">
        <v>2656827.9500000002</v>
      </c>
      <c r="I7453" s="12" t="s">
        <v>1125</v>
      </c>
      <c r="J7453" s="12" t="s">
        <v>1025</v>
      </c>
      <c r="K7453" s="15">
        <v>0</v>
      </c>
      <c r="L7453" s="13" t="s">
        <v>15</v>
      </c>
      <c r="M7453" s="7">
        <v>1</v>
      </c>
      <c r="N7453" s="17"/>
    </row>
    <row r="7454" spans="1:14" ht="57">
      <c r="A7454" s="6">
        <v>7452</v>
      </c>
      <c r="B7454" s="8" t="s">
        <v>10543</v>
      </c>
      <c r="C7454" s="9" t="s">
        <v>18672</v>
      </c>
      <c r="D7454" s="10" t="s">
        <v>10569</v>
      </c>
      <c r="E7454" s="11" t="s">
        <v>10571</v>
      </c>
      <c r="F7454" s="6">
        <v>489977</v>
      </c>
      <c r="G7454" s="6" t="s">
        <v>10547</v>
      </c>
      <c r="H7454" s="16">
        <v>2761404.9</v>
      </c>
      <c r="I7454" s="12" t="s">
        <v>1125</v>
      </c>
      <c r="J7454" s="12" t="s">
        <v>1025</v>
      </c>
      <c r="K7454" s="15">
        <v>0</v>
      </c>
      <c r="L7454" s="13" t="s">
        <v>15</v>
      </c>
      <c r="M7454" s="7">
        <v>1</v>
      </c>
      <c r="N7454" s="17"/>
    </row>
    <row r="7455" spans="1:14" ht="72.75">
      <c r="A7455" s="6">
        <v>7453</v>
      </c>
      <c r="B7455" s="8" t="s">
        <v>10543</v>
      </c>
      <c r="C7455" s="9" t="s">
        <v>10572</v>
      </c>
      <c r="D7455" s="10" t="s">
        <v>10566</v>
      </c>
      <c r="E7455" s="11" t="s">
        <v>10573</v>
      </c>
      <c r="F7455" s="6">
        <v>489979</v>
      </c>
      <c r="G7455" s="6" t="s">
        <v>10547</v>
      </c>
      <c r="H7455" s="16">
        <v>1186195.6499999999</v>
      </c>
      <c r="I7455" s="12" t="s">
        <v>1041</v>
      </c>
      <c r="J7455" s="12" t="s">
        <v>10568</v>
      </c>
      <c r="K7455" s="15">
        <v>0</v>
      </c>
      <c r="L7455" s="13" t="s">
        <v>15</v>
      </c>
      <c r="M7455" s="7">
        <v>1</v>
      </c>
      <c r="N7455" s="17"/>
    </row>
    <row r="7456" spans="1:14" ht="72.75">
      <c r="A7456" s="6">
        <v>7454</v>
      </c>
      <c r="B7456" s="8" t="s">
        <v>10543</v>
      </c>
      <c r="C7456" s="9" t="s">
        <v>10576</v>
      </c>
      <c r="D7456" s="10" t="s">
        <v>10574</v>
      </c>
      <c r="E7456" s="11" t="s">
        <v>10577</v>
      </c>
      <c r="F7456" s="6">
        <v>489972</v>
      </c>
      <c r="G7456" s="6" t="s">
        <v>10547</v>
      </c>
      <c r="H7456" s="16">
        <v>770108</v>
      </c>
      <c r="I7456" s="12" t="s">
        <v>938</v>
      </c>
      <c r="J7456" s="12" t="s">
        <v>10575</v>
      </c>
      <c r="K7456" s="15">
        <v>0</v>
      </c>
      <c r="L7456" s="13" t="s">
        <v>15</v>
      </c>
      <c r="M7456" s="7">
        <v>1</v>
      </c>
      <c r="N7456" s="17"/>
    </row>
    <row r="7457" spans="1:14" ht="60">
      <c r="A7457" s="6">
        <v>7455</v>
      </c>
      <c r="B7457" s="8" t="s">
        <v>10543</v>
      </c>
      <c r="C7457" s="9" t="s">
        <v>18673</v>
      </c>
      <c r="D7457" s="10" t="s">
        <v>10578</v>
      </c>
      <c r="E7457" s="11" t="s">
        <v>10579</v>
      </c>
      <c r="F7457" s="6">
        <v>489978</v>
      </c>
      <c r="G7457" s="6" t="s">
        <v>10547</v>
      </c>
      <c r="H7457" s="16">
        <v>2129215.0499999998</v>
      </c>
      <c r="I7457" s="12" t="s">
        <v>938</v>
      </c>
      <c r="J7457" s="12" t="s">
        <v>10580</v>
      </c>
      <c r="K7457" s="15">
        <v>0</v>
      </c>
      <c r="L7457" s="13" t="s">
        <v>15</v>
      </c>
      <c r="M7457" s="7">
        <v>1</v>
      </c>
      <c r="N7457" s="17"/>
    </row>
    <row r="7458" spans="1:14" ht="60">
      <c r="A7458" s="6">
        <v>7456</v>
      </c>
      <c r="B7458" s="8" t="s">
        <v>10543</v>
      </c>
      <c r="C7458" s="9" t="s">
        <v>18674</v>
      </c>
      <c r="D7458" s="10" t="s">
        <v>10549</v>
      </c>
      <c r="E7458" s="11" t="s">
        <v>10581</v>
      </c>
      <c r="F7458" s="6">
        <v>375760</v>
      </c>
      <c r="G7458" s="6" t="s">
        <v>10547</v>
      </c>
      <c r="H7458" s="16">
        <v>10131389</v>
      </c>
      <c r="I7458" s="12" t="s">
        <v>10582</v>
      </c>
      <c r="J7458" s="12" t="s">
        <v>1191</v>
      </c>
      <c r="K7458" s="15">
        <v>0</v>
      </c>
      <c r="L7458" s="13" t="s">
        <v>15</v>
      </c>
      <c r="M7458" s="7">
        <v>1</v>
      </c>
      <c r="N7458" s="17"/>
    </row>
    <row r="7459" spans="1:14" ht="189">
      <c r="A7459" s="6">
        <v>7457</v>
      </c>
      <c r="B7459" s="8" t="s">
        <v>10543</v>
      </c>
      <c r="C7459" s="9" t="s">
        <v>10583</v>
      </c>
      <c r="D7459" s="10" t="s">
        <v>8615</v>
      </c>
      <c r="E7459" s="11" t="s">
        <v>18675</v>
      </c>
      <c r="F7459" s="6">
        <v>489980</v>
      </c>
      <c r="G7459" s="6" t="s">
        <v>10547</v>
      </c>
      <c r="H7459" s="16" t="s">
        <v>18676</v>
      </c>
      <c r="I7459" s="12" t="s">
        <v>1110</v>
      </c>
      <c r="J7459" s="12" t="s">
        <v>861</v>
      </c>
      <c r="K7459" s="15" t="s">
        <v>18677</v>
      </c>
      <c r="L7459" s="13" t="s">
        <v>15</v>
      </c>
      <c r="M7459" s="7">
        <v>1</v>
      </c>
      <c r="N7459" s="17"/>
    </row>
    <row r="7460" spans="1:14" ht="57">
      <c r="A7460" s="6">
        <v>7458</v>
      </c>
      <c r="B7460" s="8" t="s">
        <v>10543</v>
      </c>
      <c r="C7460" s="9" t="s">
        <v>10584</v>
      </c>
      <c r="D7460" s="10" t="s">
        <v>10585</v>
      </c>
      <c r="E7460" s="11" t="s">
        <v>10586</v>
      </c>
      <c r="F7460" s="6">
        <v>489992</v>
      </c>
      <c r="G7460" s="6" t="s">
        <v>10547</v>
      </c>
      <c r="H7460" s="16">
        <v>12544992.689999999</v>
      </c>
      <c r="I7460" s="12" t="s">
        <v>1110</v>
      </c>
      <c r="J7460" s="12" t="s">
        <v>861</v>
      </c>
      <c r="K7460" s="15">
        <v>0</v>
      </c>
      <c r="L7460" s="13" t="s">
        <v>14</v>
      </c>
      <c r="M7460" s="7">
        <v>1</v>
      </c>
      <c r="N7460" s="17"/>
    </row>
    <row r="7461" spans="1:14" ht="72.75">
      <c r="A7461" s="6">
        <v>7459</v>
      </c>
      <c r="B7461" s="8" t="s">
        <v>10543</v>
      </c>
      <c r="C7461" s="9" t="s">
        <v>18678</v>
      </c>
      <c r="D7461" s="10" t="s">
        <v>10587</v>
      </c>
      <c r="E7461" s="11" t="s">
        <v>10586</v>
      </c>
      <c r="F7461" s="6">
        <v>489992</v>
      </c>
      <c r="G7461" s="6" t="s">
        <v>10547</v>
      </c>
      <c r="H7461" s="16">
        <v>12544992.689999999</v>
      </c>
      <c r="I7461" s="12" t="s">
        <v>1110</v>
      </c>
      <c r="J7461" s="12" t="s">
        <v>861</v>
      </c>
      <c r="K7461" s="15">
        <v>0</v>
      </c>
      <c r="L7461" s="13" t="s">
        <v>14</v>
      </c>
      <c r="M7461" s="7">
        <v>0.49</v>
      </c>
      <c r="N7461" s="17"/>
    </row>
    <row r="7462" spans="1:14" ht="57">
      <c r="A7462" s="6">
        <v>7460</v>
      </c>
      <c r="B7462" s="8" t="s">
        <v>10543</v>
      </c>
      <c r="C7462" s="9" t="s">
        <v>18679</v>
      </c>
      <c r="D7462" s="10" t="s">
        <v>10588</v>
      </c>
      <c r="E7462" s="11" t="s">
        <v>10586</v>
      </c>
      <c r="F7462" s="6">
        <v>489992</v>
      </c>
      <c r="G7462" s="6" t="s">
        <v>10547</v>
      </c>
      <c r="H7462" s="16">
        <v>12544992.689999999</v>
      </c>
      <c r="I7462" s="12" t="s">
        <v>1110</v>
      </c>
      <c r="J7462" s="12" t="s">
        <v>861</v>
      </c>
      <c r="K7462" s="15">
        <v>0</v>
      </c>
      <c r="L7462" s="13" t="s">
        <v>14</v>
      </c>
      <c r="M7462" s="7">
        <v>0.51</v>
      </c>
      <c r="N7462" s="17"/>
    </row>
    <row r="7463" spans="1:14" ht="57">
      <c r="A7463" s="6">
        <v>7461</v>
      </c>
      <c r="B7463" s="8" t="s">
        <v>10543</v>
      </c>
      <c r="C7463" s="9" t="s">
        <v>18680</v>
      </c>
      <c r="D7463" s="10" t="s">
        <v>10589</v>
      </c>
      <c r="E7463" s="11" t="s">
        <v>10590</v>
      </c>
      <c r="F7463" s="6">
        <v>489993</v>
      </c>
      <c r="G7463" s="6" t="s">
        <v>10547</v>
      </c>
      <c r="H7463" s="16">
        <v>16277938.76</v>
      </c>
      <c r="I7463" s="12" t="s">
        <v>1110</v>
      </c>
      <c r="J7463" s="12" t="s">
        <v>861</v>
      </c>
      <c r="K7463" s="15">
        <v>0</v>
      </c>
      <c r="L7463" s="13" t="s">
        <v>14</v>
      </c>
      <c r="M7463" s="7">
        <v>1</v>
      </c>
      <c r="N7463" s="17"/>
    </row>
    <row r="7464" spans="1:14" ht="88.5">
      <c r="A7464" s="6">
        <v>7462</v>
      </c>
      <c r="B7464" s="8" t="s">
        <v>10543</v>
      </c>
      <c r="C7464" s="9" t="s">
        <v>10591</v>
      </c>
      <c r="D7464" s="10" t="s">
        <v>10592</v>
      </c>
      <c r="E7464" s="11" t="s">
        <v>10590</v>
      </c>
      <c r="F7464" s="6">
        <v>489993</v>
      </c>
      <c r="G7464" s="6" t="s">
        <v>10547</v>
      </c>
      <c r="H7464" s="16">
        <v>16277938.76</v>
      </c>
      <c r="I7464" s="12" t="s">
        <v>1110</v>
      </c>
      <c r="J7464" s="12" t="s">
        <v>861</v>
      </c>
      <c r="K7464" s="15">
        <v>0</v>
      </c>
      <c r="L7464" s="13" t="s">
        <v>14</v>
      </c>
      <c r="M7464" s="7">
        <v>0.51</v>
      </c>
      <c r="N7464" s="17"/>
    </row>
    <row r="7465" spans="1:14" ht="72.75">
      <c r="A7465" s="6">
        <v>7463</v>
      </c>
      <c r="B7465" s="8" t="s">
        <v>10543</v>
      </c>
      <c r="C7465" s="9" t="s">
        <v>18681</v>
      </c>
      <c r="D7465" s="10" t="s">
        <v>10593</v>
      </c>
      <c r="E7465" s="11" t="s">
        <v>10590</v>
      </c>
      <c r="F7465" s="6">
        <v>489993</v>
      </c>
      <c r="G7465" s="6" t="s">
        <v>10547</v>
      </c>
      <c r="H7465" s="16">
        <v>16277938.76</v>
      </c>
      <c r="I7465" s="12" t="s">
        <v>1110</v>
      </c>
      <c r="J7465" s="12" t="s">
        <v>861</v>
      </c>
      <c r="K7465" s="15">
        <v>0</v>
      </c>
      <c r="L7465" s="13" t="s">
        <v>14</v>
      </c>
      <c r="M7465" s="7">
        <v>0.49</v>
      </c>
      <c r="N7465" s="17"/>
    </row>
    <row r="7466" spans="1:14" ht="72.75">
      <c r="A7466" s="6">
        <v>7464</v>
      </c>
      <c r="B7466" s="8" t="s">
        <v>10543</v>
      </c>
      <c r="C7466" s="9" t="s">
        <v>10594</v>
      </c>
      <c r="D7466" s="10" t="s">
        <v>8531</v>
      </c>
      <c r="E7466" s="11" t="s">
        <v>10595</v>
      </c>
      <c r="F7466" s="6">
        <v>489983</v>
      </c>
      <c r="G7466" s="6" t="s">
        <v>10547</v>
      </c>
      <c r="H7466" s="16">
        <v>5331925.3499999996</v>
      </c>
      <c r="I7466" s="12" t="s">
        <v>1125</v>
      </c>
      <c r="J7466" s="12" t="s">
        <v>10596</v>
      </c>
      <c r="K7466" s="15">
        <v>0</v>
      </c>
      <c r="L7466" s="13" t="s">
        <v>15</v>
      </c>
      <c r="M7466" s="7">
        <v>1</v>
      </c>
      <c r="N7466" s="17"/>
    </row>
    <row r="7467" spans="1:14" ht="57">
      <c r="A7467" s="6">
        <v>7465</v>
      </c>
      <c r="B7467" s="8" t="s">
        <v>10543</v>
      </c>
      <c r="C7467" s="9" t="s">
        <v>10597</v>
      </c>
      <c r="D7467" s="10" t="s">
        <v>8615</v>
      </c>
      <c r="E7467" s="11" t="s">
        <v>10598</v>
      </c>
      <c r="F7467" s="6">
        <v>489980</v>
      </c>
      <c r="G7467" s="6" t="s">
        <v>10547</v>
      </c>
      <c r="H7467" s="16">
        <v>2716292.2</v>
      </c>
      <c r="I7467" s="12" t="s">
        <v>1110</v>
      </c>
      <c r="J7467" s="12" t="s">
        <v>861</v>
      </c>
      <c r="K7467" s="15">
        <v>0</v>
      </c>
      <c r="L7467" s="13" t="s">
        <v>15</v>
      </c>
      <c r="M7467" s="7">
        <v>1</v>
      </c>
      <c r="N7467" s="17"/>
    </row>
    <row r="7468" spans="1:14" ht="71.25">
      <c r="A7468" s="6">
        <v>7466</v>
      </c>
      <c r="B7468" s="8" t="s">
        <v>10543</v>
      </c>
      <c r="C7468" s="9" t="s">
        <v>18682</v>
      </c>
      <c r="D7468" s="10" t="s">
        <v>8615</v>
      </c>
      <c r="E7468" s="11" t="s">
        <v>10599</v>
      </c>
      <c r="F7468" s="6">
        <v>489980</v>
      </c>
      <c r="G7468" s="6" t="s">
        <v>10547</v>
      </c>
      <c r="H7468" s="16">
        <v>2268478.15</v>
      </c>
      <c r="I7468" s="12" t="s">
        <v>1110</v>
      </c>
      <c r="J7468" s="12" t="s">
        <v>861</v>
      </c>
      <c r="K7468" s="15">
        <v>0</v>
      </c>
      <c r="L7468" s="13" t="s">
        <v>15</v>
      </c>
      <c r="M7468" s="7">
        <v>1</v>
      </c>
      <c r="N7468" s="17"/>
    </row>
    <row r="7469" spans="1:14" ht="75.75">
      <c r="A7469" s="6">
        <v>7467</v>
      </c>
      <c r="B7469" s="8" t="s">
        <v>10543</v>
      </c>
      <c r="C7469" s="9" t="s">
        <v>18683</v>
      </c>
      <c r="D7469" s="10" t="s">
        <v>10600</v>
      </c>
      <c r="E7469" s="11" t="s">
        <v>10601</v>
      </c>
      <c r="F7469" s="6">
        <v>489982</v>
      </c>
      <c r="G7469" s="6" t="s">
        <v>10547</v>
      </c>
      <c r="H7469" s="16">
        <v>6961962.9000000004</v>
      </c>
      <c r="I7469" s="12" t="s">
        <v>1125</v>
      </c>
      <c r="J7469" s="12" t="s">
        <v>10596</v>
      </c>
      <c r="K7469" s="15">
        <v>0</v>
      </c>
      <c r="L7469" s="13" t="s">
        <v>15</v>
      </c>
      <c r="M7469" s="7">
        <v>1</v>
      </c>
      <c r="N7469" s="17"/>
    </row>
    <row r="7470" spans="1:14" ht="60">
      <c r="A7470" s="6">
        <v>7468</v>
      </c>
      <c r="B7470" s="8" t="s">
        <v>10543</v>
      </c>
      <c r="C7470" s="9" t="s">
        <v>18684</v>
      </c>
      <c r="D7470" s="10" t="s">
        <v>8633</v>
      </c>
      <c r="E7470" s="11" t="s">
        <v>10602</v>
      </c>
      <c r="F7470" s="6">
        <v>489976</v>
      </c>
      <c r="G7470" s="6" t="s">
        <v>10547</v>
      </c>
      <c r="H7470" s="16">
        <v>1722307.25</v>
      </c>
      <c r="I7470" s="12" t="s">
        <v>1125</v>
      </c>
      <c r="J7470" s="12" t="s">
        <v>1025</v>
      </c>
      <c r="K7470" s="15">
        <v>0</v>
      </c>
      <c r="L7470" s="13" t="s">
        <v>15</v>
      </c>
      <c r="M7470" s="7">
        <v>1</v>
      </c>
      <c r="N7470" s="17"/>
    </row>
    <row r="7471" spans="1:14" ht="72.75">
      <c r="A7471" s="6">
        <v>7469</v>
      </c>
      <c r="B7471" s="8" t="s">
        <v>10543</v>
      </c>
      <c r="C7471" s="9" t="s">
        <v>18685</v>
      </c>
      <c r="D7471" s="10" t="s">
        <v>8633</v>
      </c>
      <c r="E7471" s="11" t="s">
        <v>10603</v>
      </c>
      <c r="F7471" s="6">
        <v>489976</v>
      </c>
      <c r="G7471" s="6" t="s">
        <v>10547</v>
      </c>
      <c r="H7471" s="16">
        <v>852092.05</v>
      </c>
      <c r="I7471" s="12" t="s">
        <v>1125</v>
      </c>
      <c r="J7471" s="12" t="s">
        <v>1025</v>
      </c>
      <c r="K7471" s="15">
        <v>0</v>
      </c>
      <c r="L7471" s="13" t="s">
        <v>15</v>
      </c>
      <c r="M7471" s="7">
        <v>1</v>
      </c>
      <c r="N7471" s="17"/>
    </row>
    <row r="7472" spans="1:14" ht="72.75">
      <c r="A7472" s="6">
        <v>7470</v>
      </c>
      <c r="B7472" s="8" t="s">
        <v>10543</v>
      </c>
      <c r="C7472" s="9" t="s">
        <v>10604</v>
      </c>
      <c r="D7472" s="10" t="s">
        <v>8633</v>
      </c>
      <c r="E7472" s="11" t="s">
        <v>10605</v>
      </c>
      <c r="F7472" s="6">
        <v>489976</v>
      </c>
      <c r="G7472" s="6" t="s">
        <v>10547</v>
      </c>
      <c r="H7472" s="16">
        <v>1940911.75</v>
      </c>
      <c r="I7472" s="12" t="s">
        <v>1125</v>
      </c>
      <c r="J7472" s="12" t="s">
        <v>1025</v>
      </c>
      <c r="K7472" s="15">
        <v>0</v>
      </c>
      <c r="L7472" s="13" t="s">
        <v>15</v>
      </c>
      <c r="M7472" s="7">
        <v>1</v>
      </c>
      <c r="N7472" s="17"/>
    </row>
    <row r="7473" spans="1:14" ht="72.75">
      <c r="A7473" s="6">
        <v>7471</v>
      </c>
      <c r="B7473" s="8" t="s">
        <v>10543</v>
      </c>
      <c r="C7473" s="9" t="s">
        <v>10606</v>
      </c>
      <c r="D7473" s="10" t="s">
        <v>8633</v>
      </c>
      <c r="E7473" s="11" t="s">
        <v>10607</v>
      </c>
      <c r="F7473" s="6">
        <v>489976</v>
      </c>
      <c r="G7473" s="6" t="s">
        <v>10547</v>
      </c>
      <c r="H7473" s="16">
        <v>2194223.5499999998</v>
      </c>
      <c r="I7473" s="12" t="s">
        <v>1125</v>
      </c>
      <c r="J7473" s="12" t="s">
        <v>1025</v>
      </c>
      <c r="K7473" s="15">
        <v>0</v>
      </c>
      <c r="L7473" s="13" t="s">
        <v>15</v>
      </c>
      <c r="M7473" s="7">
        <v>1</v>
      </c>
      <c r="N7473" s="17"/>
    </row>
    <row r="7474" spans="1:14" ht="57">
      <c r="A7474" s="6">
        <v>7472</v>
      </c>
      <c r="B7474" s="8" t="s">
        <v>10543</v>
      </c>
      <c r="C7474" s="9" t="s">
        <v>10608</v>
      </c>
      <c r="D7474" s="10" t="s">
        <v>6654</v>
      </c>
      <c r="E7474" s="11" t="s">
        <v>10609</v>
      </c>
      <c r="F7474" s="6">
        <v>480143</v>
      </c>
      <c r="G7474" s="6" t="s">
        <v>10547</v>
      </c>
      <c r="H7474" s="16">
        <v>2897080.75</v>
      </c>
      <c r="I7474" s="12" t="s">
        <v>2553</v>
      </c>
      <c r="J7474" s="12" t="s">
        <v>10610</v>
      </c>
      <c r="K7474" s="15" t="s">
        <v>18686</v>
      </c>
      <c r="L7474" s="13" t="s">
        <v>15</v>
      </c>
      <c r="M7474" s="7">
        <v>1</v>
      </c>
      <c r="N7474" s="17"/>
    </row>
    <row r="7475" spans="1:14" ht="57">
      <c r="A7475" s="6">
        <v>7473</v>
      </c>
      <c r="B7475" s="8" t="s">
        <v>10543</v>
      </c>
      <c r="C7475" s="9" t="s">
        <v>10611</v>
      </c>
      <c r="D7475" s="10" t="s">
        <v>10612</v>
      </c>
      <c r="E7475" s="11" t="s">
        <v>10613</v>
      </c>
      <c r="F7475" s="6">
        <v>489994</v>
      </c>
      <c r="G7475" s="6" t="s">
        <v>10547</v>
      </c>
      <c r="H7475" s="16">
        <v>961703.05</v>
      </c>
      <c r="I7475" s="12" t="s">
        <v>1125</v>
      </c>
      <c r="J7475" s="12" t="s">
        <v>1483</v>
      </c>
      <c r="K7475" s="15">
        <v>0</v>
      </c>
      <c r="L7475" s="13" t="s">
        <v>15</v>
      </c>
      <c r="M7475" s="7">
        <v>1</v>
      </c>
      <c r="N7475" s="17"/>
    </row>
    <row r="7476" spans="1:14" ht="57">
      <c r="A7476" s="6">
        <v>7474</v>
      </c>
      <c r="B7476" s="8" t="s">
        <v>10543</v>
      </c>
      <c r="C7476" s="9" t="s">
        <v>10611</v>
      </c>
      <c r="D7476" s="10" t="s">
        <v>10612</v>
      </c>
      <c r="E7476" s="11" t="s">
        <v>10613</v>
      </c>
      <c r="F7476" s="6">
        <v>489994</v>
      </c>
      <c r="G7476" s="6" t="s">
        <v>10547</v>
      </c>
      <c r="H7476" s="16" t="s">
        <v>10614</v>
      </c>
      <c r="I7476" s="12" t="s">
        <v>1125</v>
      </c>
      <c r="J7476" s="12" t="s">
        <v>1483</v>
      </c>
      <c r="K7476" s="15">
        <v>0</v>
      </c>
      <c r="L7476" s="13" t="s">
        <v>15</v>
      </c>
      <c r="M7476" s="7">
        <v>1</v>
      </c>
      <c r="N7476" s="17"/>
    </row>
    <row r="7477" spans="1:14" ht="57">
      <c r="A7477" s="6">
        <v>7475</v>
      </c>
      <c r="B7477" s="8" t="s">
        <v>10543</v>
      </c>
      <c r="C7477" s="9" t="s">
        <v>10611</v>
      </c>
      <c r="D7477" s="10" t="s">
        <v>10612</v>
      </c>
      <c r="E7477" s="11" t="s">
        <v>10613</v>
      </c>
      <c r="F7477" s="6">
        <v>489994</v>
      </c>
      <c r="G7477" s="6" t="s">
        <v>10547</v>
      </c>
      <c r="H7477" s="16" t="s">
        <v>10615</v>
      </c>
      <c r="I7477" s="12" t="s">
        <v>1125</v>
      </c>
      <c r="J7477" s="12" t="s">
        <v>1483</v>
      </c>
      <c r="K7477" s="15">
        <v>0</v>
      </c>
      <c r="L7477" s="13" t="s">
        <v>15</v>
      </c>
      <c r="M7477" s="7">
        <v>1</v>
      </c>
      <c r="N7477" s="17"/>
    </row>
    <row r="7478" spans="1:14" ht="57">
      <c r="A7478" s="6">
        <v>7476</v>
      </c>
      <c r="B7478" s="8" t="s">
        <v>10543</v>
      </c>
      <c r="C7478" s="9" t="s">
        <v>10611</v>
      </c>
      <c r="D7478" s="10" t="s">
        <v>10612</v>
      </c>
      <c r="E7478" s="11" t="s">
        <v>10613</v>
      </c>
      <c r="F7478" s="6">
        <v>489994</v>
      </c>
      <c r="G7478" s="6" t="s">
        <v>10547</v>
      </c>
      <c r="H7478" s="16">
        <v>134872.45000000001</v>
      </c>
      <c r="I7478" s="12" t="s">
        <v>1125</v>
      </c>
      <c r="J7478" s="12" t="s">
        <v>1483</v>
      </c>
      <c r="K7478" s="15">
        <v>0</v>
      </c>
      <c r="L7478" s="13" t="s">
        <v>15</v>
      </c>
      <c r="M7478" s="7">
        <v>1</v>
      </c>
      <c r="N7478" s="17"/>
    </row>
    <row r="7479" spans="1:14" ht="91.5">
      <c r="A7479" s="6">
        <v>7477</v>
      </c>
      <c r="B7479" s="8" t="s">
        <v>10543</v>
      </c>
      <c r="C7479" s="9" t="s">
        <v>10616</v>
      </c>
      <c r="D7479" s="10" t="s">
        <v>10617</v>
      </c>
      <c r="E7479" s="11" t="s">
        <v>10618</v>
      </c>
      <c r="F7479" s="6">
        <v>489995</v>
      </c>
      <c r="G7479" s="6" t="s">
        <v>10547</v>
      </c>
      <c r="H7479" s="16" t="s">
        <v>10619</v>
      </c>
      <c r="I7479" s="12">
        <v>260355.1</v>
      </c>
      <c r="J7479" s="12" t="s">
        <v>2433</v>
      </c>
      <c r="K7479" s="15">
        <v>0</v>
      </c>
      <c r="L7479" s="13" t="s">
        <v>15</v>
      </c>
      <c r="M7479" s="7">
        <v>1</v>
      </c>
      <c r="N7479" s="17"/>
    </row>
    <row r="7480" spans="1:14" ht="91.5">
      <c r="A7480" s="6">
        <v>7478</v>
      </c>
      <c r="B7480" s="8" t="s">
        <v>10543</v>
      </c>
      <c r="C7480" s="9" t="s">
        <v>10616</v>
      </c>
      <c r="D7480" s="10" t="s">
        <v>10617</v>
      </c>
      <c r="E7480" s="11" t="s">
        <v>10618</v>
      </c>
      <c r="F7480" s="6">
        <v>489995</v>
      </c>
      <c r="G7480" s="6" t="s">
        <v>10547</v>
      </c>
      <c r="H7480" s="16">
        <v>136983.35</v>
      </c>
      <c r="I7480" s="12">
        <v>260355.1</v>
      </c>
      <c r="J7480" s="12" t="s">
        <v>2433</v>
      </c>
      <c r="K7480" s="15">
        <v>0</v>
      </c>
      <c r="L7480" s="13" t="s">
        <v>15</v>
      </c>
      <c r="M7480" s="7">
        <v>1</v>
      </c>
      <c r="N7480" s="17"/>
    </row>
    <row r="7481" spans="1:14" ht="88.5">
      <c r="A7481" s="6">
        <v>7479</v>
      </c>
      <c r="B7481" s="8" t="s">
        <v>10543</v>
      </c>
      <c r="C7481" s="9" t="s">
        <v>10620</v>
      </c>
      <c r="D7481" s="10" t="s">
        <v>10617</v>
      </c>
      <c r="E7481" s="11" t="s">
        <v>10621</v>
      </c>
      <c r="F7481" s="6">
        <v>489995</v>
      </c>
      <c r="G7481" s="6" t="s">
        <v>10547</v>
      </c>
      <c r="H7481" s="16">
        <v>130246.9</v>
      </c>
      <c r="I7481" s="12" t="s">
        <v>1041</v>
      </c>
      <c r="J7481" s="12" t="s">
        <v>2433</v>
      </c>
      <c r="K7481" s="15">
        <v>0</v>
      </c>
      <c r="L7481" s="13" t="s">
        <v>15</v>
      </c>
      <c r="M7481" s="7">
        <v>1</v>
      </c>
      <c r="N7481" s="17"/>
    </row>
    <row r="7482" spans="1:14" ht="60">
      <c r="A7482" s="6">
        <v>7480</v>
      </c>
      <c r="B7482" s="8" t="s">
        <v>10543</v>
      </c>
      <c r="C7482" s="9" t="s">
        <v>10622</v>
      </c>
      <c r="D7482" s="10" t="s">
        <v>10623</v>
      </c>
      <c r="E7482" s="11" t="s">
        <v>10624</v>
      </c>
      <c r="F7482" s="6">
        <v>489997</v>
      </c>
      <c r="G7482" s="6" t="s">
        <v>10547</v>
      </c>
      <c r="H7482" s="16">
        <v>186542.95</v>
      </c>
      <c r="I7482" s="12" t="s">
        <v>1125</v>
      </c>
      <c r="J7482" s="12" t="s">
        <v>1025</v>
      </c>
      <c r="K7482" s="15">
        <v>0</v>
      </c>
      <c r="L7482" s="13" t="s">
        <v>15</v>
      </c>
      <c r="M7482" s="7">
        <v>1</v>
      </c>
      <c r="N7482" s="17"/>
    </row>
    <row r="7483" spans="1:14" ht="72.75">
      <c r="A7483" s="6">
        <v>7481</v>
      </c>
      <c r="B7483" s="8" t="s">
        <v>10543</v>
      </c>
      <c r="C7483" s="9" t="s">
        <v>10625</v>
      </c>
      <c r="D7483" s="10" t="s">
        <v>10623</v>
      </c>
      <c r="E7483" s="11" t="s">
        <v>10626</v>
      </c>
      <c r="F7483" s="6">
        <v>489997</v>
      </c>
      <c r="G7483" s="6" t="s">
        <v>10547</v>
      </c>
      <c r="H7483" s="16">
        <v>844993.65</v>
      </c>
      <c r="I7483" s="12" t="s">
        <v>1125</v>
      </c>
      <c r="J7483" s="12" t="s">
        <v>1025</v>
      </c>
      <c r="K7483" s="15">
        <v>0</v>
      </c>
      <c r="L7483" s="13" t="s">
        <v>15</v>
      </c>
      <c r="M7483" s="7">
        <v>1</v>
      </c>
      <c r="N7483" s="17"/>
    </row>
    <row r="7484" spans="1:14" ht="60">
      <c r="A7484" s="6">
        <v>7482</v>
      </c>
      <c r="B7484" s="8" t="s">
        <v>10543</v>
      </c>
      <c r="C7484" s="9" t="s">
        <v>10627</v>
      </c>
      <c r="D7484" s="10" t="s">
        <v>10623</v>
      </c>
      <c r="E7484" s="11" t="s">
        <v>10628</v>
      </c>
      <c r="F7484" s="6">
        <v>489997</v>
      </c>
      <c r="G7484" s="6" t="s">
        <v>10547</v>
      </c>
      <c r="H7484" s="16">
        <v>486437.05</v>
      </c>
      <c r="I7484" s="12" t="s">
        <v>1125</v>
      </c>
      <c r="J7484" s="12" t="s">
        <v>1025</v>
      </c>
      <c r="K7484" s="15">
        <v>0</v>
      </c>
      <c r="L7484" s="13" t="s">
        <v>15</v>
      </c>
      <c r="M7484" s="7">
        <v>1</v>
      </c>
      <c r="N7484" s="17"/>
    </row>
    <row r="7485" spans="1:14" ht="60">
      <c r="A7485" s="6">
        <v>7483</v>
      </c>
      <c r="B7485" s="8" t="s">
        <v>10543</v>
      </c>
      <c r="C7485" s="9" t="s">
        <v>10627</v>
      </c>
      <c r="D7485" s="10" t="s">
        <v>10623</v>
      </c>
      <c r="E7485" s="11" t="s">
        <v>10629</v>
      </c>
      <c r="F7485" s="6">
        <v>489997</v>
      </c>
      <c r="G7485" s="6" t="s">
        <v>10547</v>
      </c>
      <c r="H7485" s="16">
        <v>480238.3</v>
      </c>
      <c r="I7485" s="12" t="s">
        <v>1125</v>
      </c>
      <c r="J7485" s="12" t="s">
        <v>1025</v>
      </c>
      <c r="K7485" s="15">
        <v>0</v>
      </c>
      <c r="L7485" s="13" t="s">
        <v>15</v>
      </c>
      <c r="M7485" s="7">
        <v>1</v>
      </c>
      <c r="N7485" s="17"/>
    </row>
    <row r="7486" spans="1:14" ht="88.5">
      <c r="A7486" s="6">
        <v>7484</v>
      </c>
      <c r="B7486" s="8" t="s">
        <v>10543</v>
      </c>
      <c r="C7486" s="9" t="s">
        <v>10630</v>
      </c>
      <c r="D7486" s="10" t="s">
        <v>10631</v>
      </c>
      <c r="E7486" s="11" t="s">
        <v>10632</v>
      </c>
      <c r="F7486" s="6">
        <v>489998</v>
      </c>
      <c r="G7486" s="6" t="s">
        <v>10633</v>
      </c>
      <c r="H7486" s="16">
        <v>260355.1</v>
      </c>
      <c r="I7486" s="12" t="s">
        <v>1041</v>
      </c>
      <c r="J7486" s="12" t="s">
        <v>10174</v>
      </c>
      <c r="K7486" s="15">
        <v>0</v>
      </c>
      <c r="L7486" s="13" t="s">
        <v>15</v>
      </c>
      <c r="M7486" s="7">
        <v>1</v>
      </c>
      <c r="N7486" s="17"/>
    </row>
    <row r="7487" spans="1:14" ht="54">
      <c r="A7487" s="6">
        <v>7485</v>
      </c>
      <c r="B7487" s="8" t="s">
        <v>10543</v>
      </c>
      <c r="C7487" s="9" t="s">
        <v>10634</v>
      </c>
      <c r="D7487" s="10" t="s">
        <v>10635</v>
      </c>
      <c r="E7487" s="11" t="s">
        <v>10636</v>
      </c>
      <c r="F7487" s="6">
        <v>417051</v>
      </c>
      <c r="G7487" s="6" t="s">
        <v>2521</v>
      </c>
      <c r="H7487" s="16">
        <v>6172461.5999999996</v>
      </c>
      <c r="I7487" s="12" t="s">
        <v>10637</v>
      </c>
      <c r="J7487" s="12" t="s">
        <v>10638</v>
      </c>
      <c r="K7487" s="15">
        <v>0</v>
      </c>
      <c r="L7487" s="13" t="s">
        <v>15</v>
      </c>
      <c r="M7487" s="7">
        <v>1</v>
      </c>
      <c r="N7487" s="17"/>
    </row>
    <row r="7488" spans="1:14" ht="57">
      <c r="A7488" s="6">
        <v>7486</v>
      </c>
      <c r="B7488" s="8" t="s">
        <v>10543</v>
      </c>
      <c r="C7488" s="9" t="s">
        <v>10641</v>
      </c>
      <c r="D7488" s="10" t="s">
        <v>10642</v>
      </c>
      <c r="E7488" s="11" t="s">
        <v>10643</v>
      </c>
      <c r="F7488" s="6">
        <v>417058</v>
      </c>
      <c r="G7488" s="6" t="s">
        <v>2521</v>
      </c>
      <c r="H7488" s="16">
        <v>8265988.9500000002</v>
      </c>
      <c r="I7488" s="12" t="s">
        <v>937</v>
      </c>
      <c r="J7488" s="12" t="s">
        <v>1118</v>
      </c>
      <c r="K7488" s="15">
        <v>0</v>
      </c>
      <c r="L7488" s="13" t="s">
        <v>15</v>
      </c>
      <c r="M7488" s="7">
        <v>1</v>
      </c>
      <c r="N7488" s="17"/>
    </row>
    <row r="7489" spans="1:14" ht="104.25">
      <c r="A7489" s="6">
        <v>7487</v>
      </c>
      <c r="B7489" s="8" t="s">
        <v>10543</v>
      </c>
      <c r="C7489" s="9" t="s">
        <v>10644</v>
      </c>
      <c r="D7489" s="10" t="s">
        <v>4456</v>
      </c>
      <c r="E7489" s="11" t="s">
        <v>10645</v>
      </c>
      <c r="F7489" s="6">
        <v>198794</v>
      </c>
      <c r="G7489" s="6" t="s">
        <v>706</v>
      </c>
      <c r="H7489" s="16">
        <v>61942491.170000002</v>
      </c>
      <c r="I7489" s="12" t="s">
        <v>10646</v>
      </c>
      <c r="J7489" s="12" t="s">
        <v>1241</v>
      </c>
      <c r="K7489" s="15" t="s">
        <v>18687</v>
      </c>
      <c r="L7489" s="13" t="s">
        <v>15</v>
      </c>
      <c r="M7489" s="7">
        <v>1</v>
      </c>
      <c r="N7489" s="17"/>
    </row>
    <row r="7490" spans="1:14" ht="88.5">
      <c r="A7490" s="6">
        <v>7488</v>
      </c>
      <c r="B7490" s="8" t="s">
        <v>10543</v>
      </c>
      <c r="C7490" s="9" t="s">
        <v>10647</v>
      </c>
      <c r="D7490" s="10" t="s">
        <v>10648</v>
      </c>
      <c r="E7490" s="11" t="s">
        <v>10649</v>
      </c>
      <c r="F7490" s="6">
        <v>308558</v>
      </c>
      <c r="G7490" s="6" t="s">
        <v>10650</v>
      </c>
      <c r="H7490" s="16">
        <v>140000000</v>
      </c>
      <c r="I7490" s="12" t="s">
        <v>10651</v>
      </c>
      <c r="J7490" s="12" t="s">
        <v>9456</v>
      </c>
      <c r="K7490" s="15" t="s">
        <v>18688</v>
      </c>
      <c r="L7490" s="13" t="s">
        <v>14</v>
      </c>
      <c r="M7490" s="7">
        <v>1</v>
      </c>
      <c r="N7490" s="17"/>
    </row>
    <row r="7491" spans="1:14" ht="88.5">
      <c r="A7491" s="6">
        <v>7489</v>
      </c>
      <c r="B7491" s="8" t="s">
        <v>10543</v>
      </c>
      <c r="C7491" s="9" t="s">
        <v>10652</v>
      </c>
      <c r="D7491" s="10" t="s">
        <v>4630</v>
      </c>
      <c r="E7491" s="11" t="s">
        <v>10649</v>
      </c>
      <c r="F7491" s="6">
        <v>308558</v>
      </c>
      <c r="G7491" s="6" t="s">
        <v>10650</v>
      </c>
      <c r="H7491" s="16">
        <v>140000000</v>
      </c>
      <c r="I7491" s="12" t="s">
        <v>10651</v>
      </c>
      <c r="J7491" s="12" t="s">
        <v>9456</v>
      </c>
      <c r="K7491" s="15" t="s">
        <v>18688</v>
      </c>
      <c r="L7491" s="13" t="s">
        <v>14</v>
      </c>
      <c r="M7491" s="7">
        <v>0.49</v>
      </c>
      <c r="N7491" s="17"/>
    </row>
    <row r="7492" spans="1:14" ht="72.75">
      <c r="A7492" s="6">
        <v>7490</v>
      </c>
      <c r="B7492" s="8" t="s">
        <v>10543</v>
      </c>
      <c r="C7492" s="9" t="s">
        <v>10653</v>
      </c>
      <c r="D7492" s="10" t="s">
        <v>3319</v>
      </c>
      <c r="E7492" s="11" t="s">
        <v>10649</v>
      </c>
      <c r="F7492" s="6">
        <v>308558</v>
      </c>
      <c r="G7492" s="6" t="s">
        <v>10650</v>
      </c>
      <c r="H7492" s="16">
        <v>140000000</v>
      </c>
      <c r="I7492" s="12" t="s">
        <v>10651</v>
      </c>
      <c r="J7492" s="12" t="s">
        <v>9456</v>
      </c>
      <c r="K7492" s="15" t="s">
        <v>18688</v>
      </c>
      <c r="L7492" s="13" t="s">
        <v>14</v>
      </c>
      <c r="M7492" s="7">
        <v>0.51</v>
      </c>
      <c r="N7492" s="17"/>
    </row>
    <row r="7493" spans="1:14" ht="72.75">
      <c r="A7493" s="6">
        <v>7491</v>
      </c>
      <c r="B7493" s="8" t="s">
        <v>10543</v>
      </c>
      <c r="C7493" s="9" t="s">
        <v>10654</v>
      </c>
      <c r="D7493" s="10" t="s">
        <v>10655</v>
      </c>
      <c r="E7493" s="11" t="s">
        <v>10656</v>
      </c>
      <c r="F7493" s="6">
        <v>427900</v>
      </c>
      <c r="G7493" s="6" t="s">
        <v>1109</v>
      </c>
      <c r="H7493" s="16">
        <v>300419.45</v>
      </c>
      <c r="I7493" s="12" t="s">
        <v>10657</v>
      </c>
      <c r="J7493" s="12" t="s">
        <v>30</v>
      </c>
      <c r="K7493" s="15">
        <v>0</v>
      </c>
      <c r="L7493" s="13" t="s">
        <v>15</v>
      </c>
      <c r="M7493" s="7">
        <v>1</v>
      </c>
      <c r="N7493" s="17"/>
    </row>
    <row r="7494" spans="1:14" ht="141.75">
      <c r="A7494" s="6">
        <v>7492</v>
      </c>
      <c r="B7494" s="8" t="s">
        <v>10543</v>
      </c>
      <c r="C7494" s="9" t="s">
        <v>10659</v>
      </c>
      <c r="D7494" s="10" t="s">
        <v>10660</v>
      </c>
      <c r="E7494" s="11" t="s">
        <v>10661</v>
      </c>
      <c r="F7494" s="6">
        <v>353991</v>
      </c>
      <c r="G7494" s="6" t="s">
        <v>10662</v>
      </c>
      <c r="H7494" s="16">
        <v>21609400</v>
      </c>
      <c r="I7494" s="12" t="s">
        <v>4584</v>
      </c>
      <c r="J7494" s="12" t="s">
        <v>10144</v>
      </c>
      <c r="K7494" s="15" t="s">
        <v>18689</v>
      </c>
      <c r="L7494" s="13" t="s">
        <v>14</v>
      </c>
      <c r="M7494" s="7">
        <v>1</v>
      </c>
      <c r="N7494" s="17"/>
    </row>
    <row r="7495" spans="1:14" ht="141.75">
      <c r="A7495" s="6">
        <v>7493</v>
      </c>
      <c r="B7495" s="8" t="s">
        <v>10543</v>
      </c>
      <c r="C7495" s="9" t="s">
        <v>10663</v>
      </c>
      <c r="D7495" s="10" t="s">
        <v>10549</v>
      </c>
      <c r="E7495" s="11" t="s">
        <v>10661</v>
      </c>
      <c r="F7495" s="6">
        <v>353991</v>
      </c>
      <c r="G7495" s="6" t="s">
        <v>10662</v>
      </c>
      <c r="H7495" s="16">
        <v>21609400</v>
      </c>
      <c r="I7495" s="12" t="s">
        <v>4584</v>
      </c>
      <c r="J7495" s="12" t="s">
        <v>10144</v>
      </c>
      <c r="K7495" s="15" t="s">
        <v>18689</v>
      </c>
      <c r="L7495" s="13" t="s">
        <v>14</v>
      </c>
      <c r="M7495" s="7">
        <v>0.51</v>
      </c>
      <c r="N7495" s="17"/>
    </row>
    <row r="7496" spans="1:14" ht="141.75">
      <c r="A7496" s="6">
        <v>7494</v>
      </c>
      <c r="B7496" s="8" t="s">
        <v>10543</v>
      </c>
      <c r="C7496" s="9" t="s">
        <v>10664</v>
      </c>
      <c r="D7496" s="10" t="s">
        <v>10665</v>
      </c>
      <c r="E7496" s="11" t="s">
        <v>10661</v>
      </c>
      <c r="F7496" s="6">
        <v>353991</v>
      </c>
      <c r="G7496" s="6" t="s">
        <v>10662</v>
      </c>
      <c r="H7496" s="16">
        <v>21609400</v>
      </c>
      <c r="I7496" s="12" t="s">
        <v>4584</v>
      </c>
      <c r="J7496" s="12" t="s">
        <v>10144</v>
      </c>
      <c r="K7496" s="15" t="s">
        <v>18689</v>
      </c>
      <c r="L7496" s="13" t="s">
        <v>14</v>
      </c>
      <c r="M7496" s="7">
        <v>49</v>
      </c>
      <c r="N7496" s="17"/>
    </row>
    <row r="7497" spans="1:14" ht="141.75">
      <c r="A7497" s="6">
        <v>7495</v>
      </c>
      <c r="B7497" s="8" t="s">
        <v>10543</v>
      </c>
      <c r="C7497" s="9" t="s">
        <v>10666</v>
      </c>
      <c r="D7497" s="10" t="s">
        <v>6654</v>
      </c>
      <c r="E7497" s="11" t="s">
        <v>10667</v>
      </c>
      <c r="F7497" s="6">
        <v>301344</v>
      </c>
      <c r="G7497" s="6" t="s">
        <v>10662</v>
      </c>
      <c r="H7497" s="16">
        <v>24067810.109999999</v>
      </c>
      <c r="I7497" s="12" t="s">
        <v>10668</v>
      </c>
      <c r="J7497" s="12" t="s">
        <v>10757</v>
      </c>
      <c r="K7497" s="15" t="s">
        <v>18690</v>
      </c>
      <c r="L7497" s="13" t="s">
        <v>15</v>
      </c>
      <c r="M7497" s="7">
        <v>1</v>
      </c>
      <c r="N7497" s="17"/>
    </row>
    <row r="7498" spans="1:14" ht="299.25">
      <c r="A7498" s="6">
        <v>7496</v>
      </c>
      <c r="B7498" s="8" t="s">
        <v>10543</v>
      </c>
      <c r="C7498" s="9" t="s">
        <v>10669</v>
      </c>
      <c r="D7498" s="10" t="s">
        <v>10670</v>
      </c>
      <c r="E7498" s="11" t="s">
        <v>18691</v>
      </c>
      <c r="F7498" s="6">
        <v>321600</v>
      </c>
      <c r="G7498" s="6" t="s">
        <v>10662</v>
      </c>
      <c r="H7498" s="16">
        <v>27146415.059999999</v>
      </c>
      <c r="I7498" s="12" t="s">
        <v>10671</v>
      </c>
      <c r="J7498" s="12" t="s">
        <v>10383</v>
      </c>
      <c r="K7498" s="15" t="s">
        <v>18692</v>
      </c>
      <c r="L7498" s="13" t="s">
        <v>15</v>
      </c>
      <c r="M7498" s="7">
        <v>1</v>
      </c>
      <c r="N7498" s="17"/>
    </row>
    <row r="7499" spans="1:14" ht="220.5">
      <c r="A7499" s="6">
        <v>7497</v>
      </c>
      <c r="B7499" s="8" t="s">
        <v>10543</v>
      </c>
      <c r="C7499" s="9" t="s">
        <v>10672</v>
      </c>
      <c r="D7499" s="10" t="s">
        <v>10673</v>
      </c>
      <c r="E7499" s="11" t="s">
        <v>10674</v>
      </c>
      <c r="F7499" s="6">
        <v>319049</v>
      </c>
      <c r="G7499" s="6" t="s">
        <v>10662</v>
      </c>
      <c r="H7499" s="16">
        <v>26235673.879999999</v>
      </c>
      <c r="I7499" s="12" t="s">
        <v>10676</v>
      </c>
      <c r="J7499" s="12" t="s">
        <v>5715</v>
      </c>
      <c r="K7499" s="15" t="s">
        <v>18693</v>
      </c>
      <c r="L7499" s="13" t="s">
        <v>15</v>
      </c>
      <c r="M7499" s="7">
        <v>1</v>
      </c>
      <c r="N7499" s="17"/>
    </row>
    <row r="7500" spans="1:14" ht="110.25">
      <c r="A7500" s="6">
        <v>7498</v>
      </c>
      <c r="B7500" s="8" t="s">
        <v>10543</v>
      </c>
      <c r="C7500" s="9" t="s">
        <v>10677</v>
      </c>
      <c r="D7500" s="10" t="s">
        <v>10549</v>
      </c>
      <c r="E7500" s="11" t="s">
        <v>10678</v>
      </c>
      <c r="F7500" s="6">
        <v>319050</v>
      </c>
      <c r="G7500" s="6" t="s">
        <v>10662</v>
      </c>
      <c r="H7500" s="16">
        <v>30391220.91</v>
      </c>
      <c r="I7500" s="12" t="s">
        <v>10679</v>
      </c>
      <c r="J7500" s="12" t="s">
        <v>10680</v>
      </c>
      <c r="K7500" s="15" t="s">
        <v>18694</v>
      </c>
      <c r="L7500" s="13" t="s">
        <v>15</v>
      </c>
      <c r="M7500" s="7">
        <v>1</v>
      </c>
      <c r="N7500" s="17"/>
    </row>
    <row r="7501" spans="1:14" ht="72.75">
      <c r="A7501" s="6">
        <v>7499</v>
      </c>
      <c r="B7501" s="8" t="s">
        <v>10543</v>
      </c>
      <c r="C7501" s="9" t="s">
        <v>10681</v>
      </c>
      <c r="D7501" s="10" t="s">
        <v>10682</v>
      </c>
      <c r="E7501" s="11" t="s">
        <v>10683</v>
      </c>
      <c r="F7501" s="6">
        <v>328805</v>
      </c>
      <c r="G7501" s="6" t="s">
        <v>10662</v>
      </c>
      <c r="H7501" s="16">
        <v>6417939.7000000002</v>
      </c>
      <c r="I7501" s="12" t="s">
        <v>10684</v>
      </c>
      <c r="J7501" s="12" t="s">
        <v>10685</v>
      </c>
      <c r="K7501" s="15" t="s">
        <v>18695</v>
      </c>
      <c r="L7501" s="13" t="s">
        <v>15</v>
      </c>
      <c r="M7501" s="7">
        <v>1</v>
      </c>
      <c r="N7501" s="17"/>
    </row>
    <row r="7502" spans="1:14" ht="72.75">
      <c r="A7502" s="6">
        <v>7500</v>
      </c>
      <c r="B7502" s="8" t="s">
        <v>10543</v>
      </c>
      <c r="C7502" s="9" t="s">
        <v>18696</v>
      </c>
      <c r="D7502" s="10" t="s">
        <v>10686</v>
      </c>
      <c r="E7502" s="11" t="s">
        <v>10687</v>
      </c>
      <c r="F7502" s="6">
        <v>328806</v>
      </c>
      <c r="G7502" s="6" t="s">
        <v>10662</v>
      </c>
      <c r="H7502" s="16">
        <v>6761196.5499999998</v>
      </c>
      <c r="I7502" s="12" t="s">
        <v>10684</v>
      </c>
      <c r="J7502" s="12" t="s">
        <v>10489</v>
      </c>
      <c r="K7502" s="15" t="s">
        <v>18697</v>
      </c>
      <c r="L7502" s="13" t="s">
        <v>15</v>
      </c>
      <c r="M7502" s="7">
        <v>1</v>
      </c>
      <c r="N7502" s="17"/>
    </row>
    <row r="7503" spans="1:14" ht="189">
      <c r="A7503" s="6">
        <v>7501</v>
      </c>
      <c r="B7503" s="8" t="s">
        <v>10543</v>
      </c>
      <c r="C7503" s="9" t="s">
        <v>10688</v>
      </c>
      <c r="D7503" s="10" t="s">
        <v>10689</v>
      </c>
      <c r="E7503" s="11" t="s">
        <v>10690</v>
      </c>
      <c r="F7503" s="6">
        <v>344106</v>
      </c>
      <c r="G7503" s="6" t="s">
        <v>10662</v>
      </c>
      <c r="H7503" s="16">
        <v>23431014.420000002</v>
      </c>
      <c r="I7503" s="12"/>
      <c r="J7503" s="12" t="s">
        <v>10680</v>
      </c>
      <c r="K7503" s="15" t="s">
        <v>18698</v>
      </c>
      <c r="L7503" s="13" t="s">
        <v>15</v>
      </c>
      <c r="M7503" s="7">
        <v>1</v>
      </c>
      <c r="N7503" s="17"/>
    </row>
    <row r="7504" spans="1:14" ht="72.75">
      <c r="A7504" s="6">
        <v>7502</v>
      </c>
      <c r="B7504" s="8" t="s">
        <v>10543</v>
      </c>
      <c r="C7504" s="9" t="s">
        <v>10691</v>
      </c>
      <c r="D7504" s="10" t="s">
        <v>10692</v>
      </c>
      <c r="E7504" s="11" t="s">
        <v>10693</v>
      </c>
      <c r="F7504" s="6">
        <v>370798</v>
      </c>
      <c r="G7504" s="6" t="s">
        <v>10662</v>
      </c>
      <c r="H7504" s="16">
        <v>23947763.129999999</v>
      </c>
      <c r="I7504" s="12" t="s">
        <v>10694</v>
      </c>
      <c r="J7504" s="12" t="s">
        <v>10695</v>
      </c>
      <c r="K7504" s="15" t="s">
        <v>18699</v>
      </c>
      <c r="L7504" s="13" t="s">
        <v>15</v>
      </c>
      <c r="M7504" s="7">
        <v>1</v>
      </c>
      <c r="N7504" s="17"/>
    </row>
    <row r="7505" spans="1:14" ht="72.75">
      <c r="A7505" s="6">
        <v>7503</v>
      </c>
      <c r="B7505" s="8" t="s">
        <v>10543</v>
      </c>
      <c r="C7505" s="9" t="s">
        <v>10696</v>
      </c>
      <c r="D7505" s="10" t="s">
        <v>10697</v>
      </c>
      <c r="E7505" s="11" t="s">
        <v>10698</v>
      </c>
      <c r="F7505" s="6">
        <v>349996</v>
      </c>
      <c r="G7505" s="6" t="s">
        <v>10662</v>
      </c>
      <c r="H7505" s="16">
        <v>6586148.1200000001</v>
      </c>
      <c r="I7505" s="12" t="s">
        <v>10699</v>
      </c>
      <c r="J7505" s="12" t="s">
        <v>10700</v>
      </c>
      <c r="K7505" s="15" t="s">
        <v>18700</v>
      </c>
      <c r="L7505" s="13" t="s">
        <v>15</v>
      </c>
      <c r="M7505" s="7">
        <v>1</v>
      </c>
      <c r="N7505" s="17"/>
    </row>
    <row r="7506" spans="1:14" ht="72.75">
      <c r="A7506" s="6">
        <v>7504</v>
      </c>
      <c r="B7506" s="8" t="s">
        <v>10543</v>
      </c>
      <c r="C7506" s="9" t="s">
        <v>10701</v>
      </c>
      <c r="D7506" s="10" t="s">
        <v>10702</v>
      </c>
      <c r="E7506" s="11" t="s">
        <v>10703</v>
      </c>
      <c r="F7506" s="6">
        <v>414717</v>
      </c>
      <c r="G7506" s="6" t="s">
        <v>10662</v>
      </c>
      <c r="H7506" s="16">
        <v>74782981.900000006</v>
      </c>
      <c r="I7506" s="12" t="s">
        <v>10704</v>
      </c>
      <c r="J7506" s="12" t="s">
        <v>10705</v>
      </c>
      <c r="K7506" s="15">
        <v>0</v>
      </c>
      <c r="L7506" s="13" t="s">
        <v>14</v>
      </c>
      <c r="M7506" s="7">
        <v>1</v>
      </c>
      <c r="N7506" s="17"/>
    </row>
    <row r="7507" spans="1:14" ht="60">
      <c r="A7507" s="6">
        <v>7505</v>
      </c>
      <c r="B7507" s="8" t="s">
        <v>10543</v>
      </c>
      <c r="C7507" s="9" t="s">
        <v>10706</v>
      </c>
      <c r="D7507" s="10" t="s">
        <v>10549</v>
      </c>
      <c r="E7507" s="11" t="s">
        <v>10703</v>
      </c>
      <c r="F7507" s="6">
        <v>414717</v>
      </c>
      <c r="G7507" s="6" t="s">
        <v>10662</v>
      </c>
      <c r="H7507" s="16">
        <v>74782981.900000006</v>
      </c>
      <c r="I7507" s="12" t="s">
        <v>10704</v>
      </c>
      <c r="J7507" s="12" t="s">
        <v>10705</v>
      </c>
      <c r="K7507" s="15">
        <v>0</v>
      </c>
      <c r="L7507" s="13" t="s">
        <v>14</v>
      </c>
      <c r="M7507" s="7">
        <v>0.49</v>
      </c>
      <c r="N7507" s="17"/>
    </row>
    <row r="7508" spans="1:14" ht="72.75">
      <c r="A7508" s="6">
        <v>7506</v>
      </c>
      <c r="B7508" s="8" t="s">
        <v>10543</v>
      </c>
      <c r="C7508" s="9" t="s">
        <v>10707</v>
      </c>
      <c r="D7508" s="10" t="s">
        <v>2658</v>
      </c>
      <c r="E7508" s="11" t="s">
        <v>10703</v>
      </c>
      <c r="F7508" s="6">
        <v>414717</v>
      </c>
      <c r="G7508" s="6" t="s">
        <v>10662</v>
      </c>
      <c r="H7508" s="16">
        <v>74782981.900000006</v>
      </c>
      <c r="I7508" s="12" t="s">
        <v>10704</v>
      </c>
      <c r="J7508" s="12" t="s">
        <v>10705</v>
      </c>
      <c r="K7508" s="15">
        <v>0</v>
      </c>
      <c r="L7508" s="13" t="s">
        <v>14</v>
      </c>
      <c r="M7508" s="7">
        <v>0.51</v>
      </c>
      <c r="N7508" s="17"/>
    </row>
    <row r="7509" spans="1:14" ht="72.75">
      <c r="A7509" s="6">
        <v>7507</v>
      </c>
      <c r="B7509" s="8" t="s">
        <v>10543</v>
      </c>
      <c r="C7509" s="9" t="s">
        <v>10708</v>
      </c>
      <c r="D7509" s="10" t="s">
        <v>10549</v>
      </c>
      <c r="E7509" s="11" t="s">
        <v>10709</v>
      </c>
      <c r="F7509" s="6">
        <v>376772</v>
      </c>
      <c r="G7509" s="6" t="s">
        <v>10662</v>
      </c>
      <c r="H7509" s="16">
        <v>42349868.446000002</v>
      </c>
      <c r="I7509" s="12" t="s">
        <v>1182</v>
      </c>
      <c r="J7509" s="12" t="s">
        <v>10396</v>
      </c>
      <c r="K7509" s="15" t="s">
        <v>18701</v>
      </c>
      <c r="L7509" s="13" t="s">
        <v>15</v>
      </c>
      <c r="M7509" s="7">
        <v>1</v>
      </c>
      <c r="N7509" s="17"/>
    </row>
    <row r="7510" spans="1:14" ht="110.25">
      <c r="A7510" s="6">
        <v>7508</v>
      </c>
      <c r="B7510" s="8" t="s">
        <v>10543</v>
      </c>
      <c r="C7510" s="9" t="s">
        <v>10710</v>
      </c>
      <c r="D7510" s="10" t="s">
        <v>10697</v>
      </c>
      <c r="E7510" s="11" t="s">
        <v>10711</v>
      </c>
      <c r="F7510" s="6">
        <v>376774</v>
      </c>
      <c r="G7510" s="6" t="s">
        <v>10662</v>
      </c>
      <c r="H7510" s="16">
        <v>12056694.302999999</v>
      </c>
      <c r="I7510" s="12" t="s">
        <v>1182</v>
      </c>
      <c r="J7510" s="12" t="s">
        <v>10396</v>
      </c>
      <c r="K7510" s="15" t="s">
        <v>18702</v>
      </c>
      <c r="L7510" s="13" t="s">
        <v>15</v>
      </c>
      <c r="M7510" s="7">
        <v>1</v>
      </c>
      <c r="N7510" s="17"/>
    </row>
    <row r="7511" spans="1:14" ht="78.75">
      <c r="A7511" s="6">
        <v>7509</v>
      </c>
      <c r="B7511" s="8" t="s">
        <v>10543</v>
      </c>
      <c r="C7511" s="9" t="s">
        <v>10712</v>
      </c>
      <c r="D7511" s="10" t="s">
        <v>10713</v>
      </c>
      <c r="E7511" s="11" t="s">
        <v>10714</v>
      </c>
      <c r="F7511" s="6">
        <v>376775</v>
      </c>
      <c r="G7511" s="6" t="s">
        <v>10662</v>
      </c>
      <c r="H7511" s="16">
        <v>7030532.2369999997</v>
      </c>
      <c r="I7511" s="12" t="s">
        <v>10582</v>
      </c>
      <c r="J7511" s="12" t="s">
        <v>6028</v>
      </c>
      <c r="K7511" s="15" t="s">
        <v>18703</v>
      </c>
      <c r="L7511" s="13" t="s">
        <v>15</v>
      </c>
      <c r="M7511" s="7">
        <v>1</v>
      </c>
      <c r="N7511" s="17"/>
    </row>
    <row r="7512" spans="1:14" ht="78.75">
      <c r="A7512" s="6">
        <v>7510</v>
      </c>
      <c r="B7512" s="8" t="s">
        <v>10543</v>
      </c>
      <c r="C7512" s="9" t="s">
        <v>10715</v>
      </c>
      <c r="D7512" s="10" t="s">
        <v>10716</v>
      </c>
      <c r="E7512" s="11" t="s">
        <v>10717</v>
      </c>
      <c r="F7512" s="6">
        <v>391988</v>
      </c>
      <c r="G7512" s="6" t="s">
        <v>10662</v>
      </c>
      <c r="H7512" s="16">
        <v>3307786</v>
      </c>
      <c r="I7512" s="12" t="s">
        <v>10118</v>
      </c>
      <c r="J7512" s="12" t="s">
        <v>2603</v>
      </c>
      <c r="K7512" s="15">
        <v>0</v>
      </c>
      <c r="L7512" s="13" t="s">
        <v>15</v>
      </c>
      <c r="M7512" s="7">
        <v>1</v>
      </c>
      <c r="N7512" s="17"/>
    </row>
    <row r="7513" spans="1:14" ht="72.75">
      <c r="A7513" s="6">
        <v>7511</v>
      </c>
      <c r="B7513" s="8" t="s">
        <v>10543</v>
      </c>
      <c r="C7513" s="9" t="s">
        <v>10718</v>
      </c>
      <c r="D7513" s="10" t="s">
        <v>10719</v>
      </c>
      <c r="E7513" s="11" t="s">
        <v>10720</v>
      </c>
      <c r="F7513" s="6">
        <v>405830</v>
      </c>
      <c r="G7513" s="6" t="s">
        <v>10662</v>
      </c>
      <c r="H7513" s="16">
        <v>4097310.1</v>
      </c>
      <c r="I7513" s="12" t="s">
        <v>888</v>
      </c>
      <c r="J7513" s="12" t="s">
        <v>1137</v>
      </c>
      <c r="K7513" s="15">
        <v>0</v>
      </c>
      <c r="L7513" s="13" t="s">
        <v>15</v>
      </c>
      <c r="M7513" s="7">
        <v>1</v>
      </c>
      <c r="N7513" s="17"/>
    </row>
    <row r="7514" spans="1:14" ht="72.75">
      <c r="A7514" s="6">
        <v>7512</v>
      </c>
      <c r="B7514" s="8" t="s">
        <v>10543</v>
      </c>
      <c r="C7514" s="9" t="s">
        <v>10721</v>
      </c>
      <c r="D7514" s="10" t="s">
        <v>10722</v>
      </c>
      <c r="E7514" s="11" t="s">
        <v>10723</v>
      </c>
      <c r="F7514" s="6">
        <v>405831</v>
      </c>
      <c r="G7514" s="6" t="s">
        <v>10662</v>
      </c>
      <c r="H7514" s="16">
        <v>20463187.77</v>
      </c>
      <c r="I7514" s="12" t="s">
        <v>10724</v>
      </c>
      <c r="J7514" s="12" t="s">
        <v>10725</v>
      </c>
      <c r="K7514" s="15" t="s">
        <v>18704</v>
      </c>
      <c r="L7514" s="13" t="s">
        <v>15</v>
      </c>
      <c r="M7514" s="7">
        <v>1</v>
      </c>
      <c r="N7514" s="17"/>
    </row>
    <row r="7515" spans="1:14" ht="78.75">
      <c r="A7515" s="6">
        <v>7513</v>
      </c>
      <c r="B7515" s="8" t="s">
        <v>10543</v>
      </c>
      <c r="C7515" s="9" t="s">
        <v>10726</v>
      </c>
      <c r="D7515" s="10" t="s">
        <v>10727</v>
      </c>
      <c r="E7515" s="11" t="s">
        <v>18705</v>
      </c>
      <c r="F7515" s="6">
        <v>414718</v>
      </c>
      <c r="G7515" s="6" t="s">
        <v>10662</v>
      </c>
      <c r="H7515" s="16">
        <v>71792546.347000003</v>
      </c>
      <c r="I7515" s="12" t="s">
        <v>2483</v>
      </c>
      <c r="J7515" s="12" t="s">
        <v>10728</v>
      </c>
      <c r="K7515" s="15">
        <v>0</v>
      </c>
      <c r="L7515" s="13" t="s">
        <v>14</v>
      </c>
      <c r="M7515" s="7">
        <v>1</v>
      </c>
      <c r="N7515" s="17"/>
    </row>
    <row r="7516" spans="1:14" ht="78.75">
      <c r="A7516" s="6">
        <v>7514</v>
      </c>
      <c r="B7516" s="8" t="s">
        <v>10543</v>
      </c>
      <c r="C7516" s="9" t="s">
        <v>10729</v>
      </c>
      <c r="D7516" s="10" t="s">
        <v>6654</v>
      </c>
      <c r="E7516" s="11" t="s">
        <v>18705</v>
      </c>
      <c r="F7516" s="6">
        <v>414718</v>
      </c>
      <c r="G7516" s="6" t="s">
        <v>10662</v>
      </c>
      <c r="H7516" s="16">
        <v>71792546.347000003</v>
      </c>
      <c r="I7516" s="12" t="s">
        <v>2483</v>
      </c>
      <c r="J7516" s="12" t="s">
        <v>10728</v>
      </c>
      <c r="K7516" s="15">
        <v>0</v>
      </c>
      <c r="L7516" s="13" t="s">
        <v>14</v>
      </c>
      <c r="M7516" s="7">
        <v>0.51</v>
      </c>
      <c r="N7516" s="17"/>
    </row>
    <row r="7517" spans="1:14" ht="78.75">
      <c r="A7517" s="6">
        <v>7515</v>
      </c>
      <c r="B7517" s="8" t="s">
        <v>10543</v>
      </c>
      <c r="C7517" s="9" t="s">
        <v>10730</v>
      </c>
      <c r="D7517" s="10" t="s">
        <v>10731</v>
      </c>
      <c r="E7517" s="11" t="s">
        <v>18705</v>
      </c>
      <c r="F7517" s="6">
        <v>414718</v>
      </c>
      <c r="G7517" s="6" t="s">
        <v>10662</v>
      </c>
      <c r="H7517" s="16">
        <v>71792546.347000003</v>
      </c>
      <c r="I7517" s="12" t="s">
        <v>2483</v>
      </c>
      <c r="J7517" s="12" t="s">
        <v>10728</v>
      </c>
      <c r="K7517" s="15">
        <v>0</v>
      </c>
      <c r="L7517" s="13" t="s">
        <v>14</v>
      </c>
      <c r="M7517" s="7">
        <v>0.49</v>
      </c>
      <c r="N7517" s="17"/>
    </row>
    <row r="7518" spans="1:14" ht="78.75">
      <c r="A7518" s="6">
        <v>7516</v>
      </c>
      <c r="B7518" s="8" t="s">
        <v>10543</v>
      </c>
      <c r="C7518" s="9" t="s">
        <v>18706</v>
      </c>
      <c r="D7518" s="10" t="s">
        <v>10732</v>
      </c>
      <c r="E7518" s="11" t="s">
        <v>18707</v>
      </c>
      <c r="F7518" s="6">
        <v>417046</v>
      </c>
      <c r="G7518" s="6" t="s">
        <v>10662</v>
      </c>
      <c r="H7518" s="16">
        <v>26686432.429000001</v>
      </c>
      <c r="I7518" s="12" t="s">
        <v>10383</v>
      </c>
      <c r="J7518" s="12" t="s">
        <v>10733</v>
      </c>
      <c r="K7518" s="15">
        <v>0</v>
      </c>
      <c r="L7518" s="13" t="s">
        <v>14</v>
      </c>
      <c r="M7518" s="7">
        <v>1</v>
      </c>
      <c r="N7518" s="17"/>
    </row>
    <row r="7519" spans="1:14" ht="88.5">
      <c r="A7519" s="6">
        <v>7517</v>
      </c>
      <c r="B7519" s="8" t="s">
        <v>10543</v>
      </c>
      <c r="C7519" s="9" t="s">
        <v>18708</v>
      </c>
      <c r="D7519" s="10" t="s">
        <v>10734</v>
      </c>
      <c r="E7519" s="11" t="s">
        <v>18707</v>
      </c>
      <c r="F7519" s="6">
        <v>417046</v>
      </c>
      <c r="G7519" s="6" t="s">
        <v>10662</v>
      </c>
      <c r="H7519" s="16">
        <v>26686432.429000001</v>
      </c>
      <c r="I7519" s="12" t="s">
        <v>10383</v>
      </c>
      <c r="J7519" s="12" t="s">
        <v>10733</v>
      </c>
      <c r="K7519" s="15">
        <v>0</v>
      </c>
      <c r="L7519" s="13" t="s">
        <v>14</v>
      </c>
      <c r="M7519" s="7">
        <v>0.51</v>
      </c>
      <c r="N7519" s="17"/>
    </row>
    <row r="7520" spans="1:14" ht="78.75">
      <c r="A7520" s="6">
        <v>7518</v>
      </c>
      <c r="B7520" s="8" t="s">
        <v>10543</v>
      </c>
      <c r="C7520" s="9" t="s">
        <v>10735</v>
      </c>
      <c r="D7520" s="10" t="s">
        <v>10697</v>
      </c>
      <c r="E7520" s="11" t="s">
        <v>18707</v>
      </c>
      <c r="F7520" s="6">
        <v>417046</v>
      </c>
      <c r="G7520" s="6" t="s">
        <v>10662</v>
      </c>
      <c r="H7520" s="16">
        <v>26686432.429000001</v>
      </c>
      <c r="I7520" s="12" t="s">
        <v>10383</v>
      </c>
      <c r="J7520" s="12" t="s">
        <v>10733</v>
      </c>
      <c r="K7520" s="15">
        <v>0</v>
      </c>
      <c r="L7520" s="13" t="s">
        <v>14</v>
      </c>
      <c r="M7520" s="7">
        <v>0.49</v>
      </c>
      <c r="N7520" s="17"/>
    </row>
    <row r="7521" spans="1:14" ht="141.75">
      <c r="A7521" s="6">
        <v>7519</v>
      </c>
      <c r="B7521" s="8" t="s">
        <v>10543</v>
      </c>
      <c r="C7521" s="9" t="s">
        <v>18709</v>
      </c>
      <c r="D7521" s="10" t="s">
        <v>10732</v>
      </c>
      <c r="E7521" s="11" t="s">
        <v>10736</v>
      </c>
      <c r="F7521" s="6">
        <v>417047</v>
      </c>
      <c r="G7521" s="6" t="s">
        <v>10662</v>
      </c>
      <c r="H7521" s="16">
        <v>22448264.559999999</v>
      </c>
      <c r="I7521" s="12"/>
      <c r="J7521" s="12" t="s">
        <v>10733</v>
      </c>
      <c r="K7521" s="15" t="s">
        <v>18710</v>
      </c>
      <c r="L7521" s="13" t="s">
        <v>14</v>
      </c>
      <c r="M7521" s="7">
        <v>1</v>
      </c>
      <c r="N7521" s="17"/>
    </row>
    <row r="7522" spans="1:14" ht="141.75">
      <c r="A7522" s="6">
        <v>7520</v>
      </c>
      <c r="B7522" s="8" t="s">
        <v>10543</v>
      </c>
      <c r="C7522" s="9" t="s">
        <v>10737</v>
      </c>
      <c r="D7522" s="10" t="s">
        <v>10734</v>
      </c>
      <c r="E7522" s="11" t="s">
        <v>10736</v>
      </c>
      <c r="F7522" s="6">
        <v>417047</v>
      </c>
      <c r="G7522" s="6" t="s">
        <v>10662</v>
      </c>
      <c r="H7522" s="16">
        <v>22448264.559999999</v>
      </c>
      <c r="I7522" s="12"/>
      <c r="J7522" s="12" t="s">
        <v>10733</v>
      </c>
      <c r="K7522" s="15" t="s">
        <v>18710</v>
      </c>
      <c r="L7522" s="13" t="s">
        <v>14</v>
      </c>
      <c r="M7522" s="7">
        <v>0.51</v>
      </c>
      <c r="N7522" s="17"/>
    </row>
    <row r="7523" spans="1:14" ht="57">
      <c r="A7523" s="6">
        <v>7521</v>
      </c>
      <c r="B7523" s="8" t="s">
        <v>10543</v>
      </c>
      <c r="C7523" s="9" t="s">
        <v>10738</v>
      </c>
      <c r="D7523" s="10" t="s">
        <v>10697</v>
      </c>
      <c r="E7523" s="11"/>
      <c r="F7523" s="6"/>
      <c r="G7523" s="6"/>
      <c r="H7523" s="16"/>
      <c r="I7523" s="12"/>
      <c r="J7523" s="12"/>
      <c r="K7523" s="15">
        <v>0</v>
      </c>
      <c r="L7523" s="13" t="s">
        <v>14</v>
      </c>
      <c r="M7523" s="7">
        <v>0.49</v>
      </c>
      <c r="N7523" s="17"/>
    </row>
    <row r="7524" spans="1:14" ht="141.75">
      <c r="A7524" s="6">
        <v>7522</v>
      </c>
      <c r="B7524" s="8" t="s">
        <v>10543</v>
      </c>
      <c r="C7524" s="9"/>
      <c r="D7524" s="10"/>
      <c r="E7524" s="11" t="s">
        <v>10736</v>
      </c>
      <c r="F7524" s="6">
        <v>417047</v>
      </c>
      <c r="G7524" s="6" t="s">
        <v>10662</v>
      </c>
      <c r="H7524" s="16">
        <v>22448264.559999999</v>
      </c>
      <c r="I7524" s="12"/>
      <c r="J7524" s="12" t="s">
        <v>10733</v>
      </c>
      <c r="K7524" s="15" t="s">
        <v>18710</v>
      </c>
      <c r="L7524" s="13" t="s">
        <v>14</v>
      </c>
      <c r="M7524" s="7"/>
      <c r="N7524" s="17"/>
    </row>
    <row r="7525" spans="1:14" ht="94.5">
      <c r="A7525" s="6">
        <v>7523</v>
      </c>
      <c r="B7525" s="8" t="s">
        <v>10543</v>
      </c>
      <c r="C7525" s="9" t="s">
        <v>10739</v>
      </c>
      <c r="D7525" s="10" t="s">
        <v>10740</v>
      </c>
      <c r="E7525" s="11" t="s">
        <v>10741</v>
      </c>
      <c r="F7525" s="6">
        <v>419514</v>
      </c>
      <c r="G7525" s="6" t="s">
        <v>10662</v>
      </c>
      <c r="H7525" s="16">
        <v>7690594.8499999996</v>
      </c>
      <c r="I7525" s="12" t="s">
        <v>2454</v>
      </c>
      <c r="J7525" s="12" t="s">
        <v>1084</v>
      </c>
      <c r="K7525" s="15" t="s">
        <v>18711</v>
      </c>
      <c r="L7525" s="13" t="s">
        <v>15</v>
      </c>
      <c r="M7525" s="7">
        <v>1</v>
      </c>
      <c r="N7525" s="17"/>
    </row>
    <row r="7526" spans="1:14" ht="88.5">
      <c r="A7526" s="6">
        <v>7524</v>
      </c>
      <c r="B7526" s="8" t="s">
        <v>10543</v>
      </c>
      <c r="C7526" s="9" t="s">
        <v>10742</v>
      </c>
      <c r="D7526" s="10" t="s">
        <v>10660</v>
      </c>
      <c r="E7526" s="11" t="s">
        <v>18712</v>
      </c>
      <c r="F7526" s="6">
        <v>445937</v>
      </c>
      <c r="G7526" s="6" t="s">
        <v>10662</v>
      </c>
      <c r="H7526" s="16">
        <v>24831688.579999998</v>
      </c>
      <c r="I7526" s="12" t="s">
        <v>1510</v>
      </c>
      <c r="J7526" s="12" t="s">
        <v>10743</v>
      </c>
      <c r="K7526" s="15">
        <v>0</v>
      </c>
      <c r="L7526" s="13" t="s">
        <v>14</v>
      </c>
      <c r="M7526" s="7">
        <v>1</v>
      </c>
      <c r="N7526" s="17"/>
    </row>
    <row r="7527" spans="1:14" ht="63">
      <c r="A7527" s="6">
        <v>7525</v>
      </c>
      <c r="B7527" s="8" t="s">
        <v>10543</v>
      </c>
      <c r="C7527" s="9" t="s">
        <v>10744</v>
      </c>
      <c r="D7527" s="10" t="s">
        <v>10745</v>
      </c>
      <c r="E7527" s="11" t="s">
        <v>18712</v>
      </c>
      <c r="F7527" s="6">
        <v>445937</v>
      </c>
      <c r="G7527" s="6" t="s">
        <v>10662</v>
      </c>
      <c r="H7527" s="16">
        <v>24831688.579999998</v>
      </c>
      <c r="I7527" s="12" t="s">
        <v>1510</v>
      </c>
      <c r="J7527" s="12" t="s">
        <v>10743</v>
      </c>
      <c r="K7527" s="15">
        <v>0</v>
      </c>
      <c r="L7527" s="13" t="s">
        <v>14</v>
      </c>
      <c r="M7527" s="7">
        <v>0.51</v>
      </c>
      <c r="N7527" s="17"/>
    </row>
    <row r="7528" spans="1:14" ht="63">
      <c r="A7528" s="6">
        <v>7526</v>
      </c>
      <c r="B7528" s="8" t="s">
        <v>10543</v>
      </c>
      <c r="C7528" s="9" t="s">
        <v>10746</v>
      </c>
      <c r="D7528" s="10" t="s">
        <v>10665</v>
      </c>
      <c r="E7528" s="11" t="s">
        <v>18712</v>
      </c>
      <c r="F7528" s="6">
        <v>445937</v>
      </c>
      <c r="G7528" s="6" t="s">
        <v>10662</v>
      </c>
      <c r="H7528" s="16">
        <v>24831688.579999998</v>
      </c>
      <c r="I7528" s="12" t="s">
        <v>1510</v>
      </c>
      <c r="J7528" s="12" t="s">
        <v>10743</v>
      </c>
      <c r="K7528" s="15">
        <v>0</v>
      </c>
      <c r="L7528" s="13" t="s">
        <v>14</v>
      </c>
      <c r="M7528" s="7">
        <v>0.49</v>
      </c>
      <c r="N7528" s="17"/>
    </row>
    <row r="7529" spans="1:14" ht="57">
      <c r="A7529" s="6">
        <v>7527</v>
      </c>
      <c r="B7529" s="8" t="s">
        <v>10543</v>
      </c>
      <c r="C7529" s="9" t="s">
        <v>10747</v>
      </c>
      <c r="D7529" s="10" t="s">
        <v>10748</v>
      </c>
      <c r="E7529" s="11" t="s">
        <v>10749</v>
      </c>
      <c r="F7529" s="6">
        <v>446498</v>
      </c>
      <c r="G7529" s="6" t="s">
        <v>10662</v>
      </c>
      <c r="H7529" s="16">
        <v>17009987.449999999</v>
      </c>
      <c r="I7529" s="12" t="s">
        <v>1510</v>
      </c>
      <c r="J7529" s="12" t="s">
        <v>2450</v>
      </c>
      <c r="K7529" s="15" t="s">
        <v>18713</v>
      </c>
      <c r="L7529" s="13" t="s">
        <v>15</v>
      </c>
      <c r="M7529" s="7">
        <v>1</v>
      </c>
      <c r="N7529" s="17"/>
    </row>
    <row r="7530" spans="1:14" ht="72.75">
      <c r="A7530" s="6">
        <v>7528</v>
      </c>
      <c r="B7530" s="8" t="s">
        <v>10543</v>
      </c>
      <c r="C7530" s="9" t="s">
        <v>10750</v>
      </c>
      <c r="D7530" s="10" t="s">
        <v>10751</v>
      </c>
      <c r="E7530" s="11" t="s">
        <v>10752</v>
      </c>
      <c r="F7530" s="6">
        <v>445939</v>
      </c>
      <c r="G7530" s="6" t="s">
        <v>10662</v>
      </c>
      <c r="H7530" s="16">
        <v>12632525</v>
      </c>
      <c r="I7530" s="12" t="s">
        <v>10753</v>
      </c>
      <c r="J7530" s="12" t="s">
        <v>1283</v>
      </c>
      <c r="K7530" s="15">
        <v>0</v>
      </c>
      <c r="L7530" s="13" t="s">
        <v>15</v>
      </c>
      <c r="M7530" s="7">
        <v>1</v>
      </c>
      <c r="N7530" s="17"/>
    </row>
    <row r="7531" spans="1:14" ht="72.75">
      <c r="A7531" s="6">
        <v>7529</v>
      </c>
      <c r="B7531" s="8" t="s">
        <v>10543</v>
      </c>
      <c r="C7531" s="9" t="s">
        <v>10754</v>
      </c>
      <c r="D7531" s="10" t="s">
        <v>10755</v>
      </c>
      <c r="E7531" s="11" t="s">
        <v>10756</v>
      </c>
      <c r="F7531" s="6">
        <v>448051</v>
      </c>
      <c r="G7531" s="6" t="s">
        <v>10662</v>
      </c>
      <c r="H7531" s="16">
        <v>24909790.170000002</v>
      </c>
      <c r="I7531" s="12" t="s">
        <v>1510</v>
      </c>
      <c r="J7531" s="12" t="s">
        <v>10757</v>
      </c>
      <c r="K7531" s="15">
        <v>0</v>
      </c>
      <c r="L7531" s="13" t="s">
        <v>15</v>
      </c>
      <c r="M7531" s="7">
        <v>1</v>
      </c>
      <c r="N7531" s="17"/>
    </row>
    <row r="7532" spans="1:14" ht="72.75">
      <c r="A7532" s="6">
        <v>7530</v>
      </c>
      <c r="B7532" s="8" t="s">
        <v>10543</v>
      </c>
      <c r="C7532" s="9" t="s">
        <v>10758</v>
      </c>
      <c r="D7532" s="10" t="s">
        <v>10549</v>
      </c>
      <c r="E7532" s="11" t="s">
        <v>10759</v>
      </c>
      <c r="F7532" s="6">
        <v>448052</v>
      </c>
      <c r="G7532" s="6" t="s">
        <v>10662</v>
      </c>
      <c r="H7532" s="16">
        <v>17060143.967999998</v>
      </c>
      <c r="I7532" s="12" t="s">
        <v>1510</v>
      </c>
      <c r="J7532" s="12" t="s">
        <v>10743</v>
      </c>
      <c r="K7532" s="15">
        <v>0</v>
      </c>
      <c r="L7532" s="13" t="s">
        <v>15</v>
      </c>
      <c r="M7532" s="7">
        <v>1</v>
      </c>
      <c r="N7532" s="17"/>
    </row>
    <row r="7533" spans="1:14" ht="88.5">
      <c r="A7533" s="6">
        <v>7531</v>
      </c>
      <c r="B7533" s="8" t="s">
        <v>10543</v>
      </c>
      <c r="C7533" s="9" t="s">
        <v>10760</v>
      </c>
      <c r="D7533" s="10" t="s">
        <v>10761</v>
      </c>
      <c r="E7533" s="11" t="s">
        <v>10762</v>
      </c>
      <c r="F7533" s="6">
        <v>448053</v>
      </c>
      <c r="G7533" s="6" t="s">
        <v>10662</v>
      </c>
      <c r="H7533" s="16">
        <v>10059909.1</v>
      </c>
      <c r="I7533" s="12" t="s">
        <v>10763</v>
      </c>
      <c r="J7533" s="12" t="s">
        <v>1042</v>
      </c>
      <c r="K7533" s="15">
        <v>0</v>
      </c>
      <c r="L7533" s="13" t="s">
        <v>15</v>
      </c>
      <c r="M7533" s="7">
        <v>1</v>
      </c>
      <c r="N7533" s="17"/>
    </row>
    <row r="7534" spans="1:14" ht="72.75">
      <c r="A7534" s="6">
        <v>7532</v>
      </c>
      <c r="B7534" s="8" t="s">
        <v>10543</v>
      </c>
      <c r="C7534" s="9" t="s">
        <v>10764</v>
      </c>
      <c r="D7534" s="10" t="s">
        <v>10765</v>
      </c>
      <c r="E7534" s="11" t="s">
        <v>10766</v>
      </c>
      <c r="F7534" s="6">
        <v>448054</v>
      </c>
      <c r="G7534" s="6" t="s">
        <v>10662</v>
      </c>
      <c r="H7534" s="16">
        <v>6654935</v>
      </c>
      <c r="I7534" s="12" t="s">
        <v>1009</v>
      </c>
      <c r="J7534" s="12" t="s">
        <v>946</v>
      </c>
      <c r="K7534" s="15">
        <v>0</v>
      </c>
      <c r="L7534" s="13" t="s">
        <v>15</v>
      </c>
      <c r="M7534" s="7">
        <v>1</v>
      </c>
      <c r="N7534" s="17"/>
    </row>
    <row r="7535" spans="1:14" ht="110.25">
      <c r="A7535" s="6">
        <v>7533</v>
      </c>
      <c r="B7535" s="8" t="s">
        <v>10543</v>
      </c>
      <c r="C7535" s="9" t="s">
        <v>10767</v>
      </c>
      <c r="D7535" s="10" t="s">
        <v>10768</v>
      </c>
      <c r="E7535" s="11" t="s">
        <v>10769</v>
      </c>
      <c r="F7535" s="6">
        <v>485645</v>
      </c>
      <c r="G7535" s="6" t="s">
        <v>10662</v>
      </c>
      <c r="H7535" s="16">
        <v>12668598.265000001</v>
      </c>
      <c r="I7535" s="12" t="s">
        <v>895</v>
      </c>
      <c r="J7535" s="12" t="s">
        <v>10770</v>
      </c>
      <c r="K7535" s="15">
        <v>0</v>
      </c>
      <c r="L7535" s="13" t="s">
        <v>15</v>
      </c>
      <c r="M7535" s="7">
        <v>1</v>
      </c>
      <c r="N7535" s="17"/>
    </row>
    <row r="7536" spans="1:14" ht="94.5">
      <c r="A7536" s="6">
        <v>7534</v>
      </c>
      <c r="B7536" s="8" t="s">
        <v>10543</v>
      </c>
      <c r="C7536" s="9" t="s">
        <v>10771</v>
      </c>
      <c r="D7536" s="10" t="s">
        <v>10772</v>
      </c>
      <c r="E7536" s="11" t="s">
        <v>10773</v>
      </c>
      <c r="F7536" s="6">
        <v>475996</v>
      </c>
      <c r="G7536" s="6" t="s">
        <v>10662</v>
      </c>
      <c r="H7536" s="16">
        <v>1202979</v>
      </c>
      <c r="I7536" s="12" t="s">
        <v>10264</v>
      </c>
      <c r="J7536" s="12" t="s">
        <v>2599</v>
      </c>
      <c r="K7536" s="15">
        <v>0</v>
      </c>
      <c r="L7536" s="13" t="s">
        <v>15</v>
      </c>
      <c r="M7536" s="7">
        <v>1</v>
      </c>
      <c r="N7536" s="17"/>
    </row>
    <row r="7537" spans="1:14" ht="57">
      <c r="A7537" s="6">
        <v>7535</v>
      </c>
      <c r="B7537" s="8" t="s">
        <v>10543</v>
      </c>
      <c r="C7537" s="9" t="s">
        <v>10774</v>
      </c>
      <c r="D7537" s="10" t="s">
        <v>10775</v>
      </c>
      <c r="E7537" s="11" t="s">
        <v>10776</v>
      </c>
      <c r="F7537" s="6">
        <v>475997</v>
      </c>
      <c r="G7537" s="6" t="s">
        <v>10662</v>
      </c>
      <c r="H7537" s="16">
        <v>1395612.7</v>
      </c>
      <c r="I7537" s="12" t="s">
        <v>9899</v>
      </c>
      <c r="J7537" s="12" t="s">
        <v>2599</v>
      </c>
      <c r="K7537" s="15">
        <v>0</v>
      </c>
      <c r="L7537" s="13" t="s">
        <v>15</v>
      </c>
      <c r="M7537" s="7">
        <v>1</v>
      </c>
      <c r="N7537" s="17"/>
    </row>
    <row r="7538" spans="1:14" ht="88.5">
      <c r="A7538" s="6">
        <v>7536</v>
      </c>
      <c r="B7538" s="8" t="s">
        <v>10543</v>
      </c>
      <c r="C7538" s="9" t="s">
        <v>18714</v>
      </c>
      <c r="D7538" s="10" t="s">
        <v>10660</v>
      </c>
      <c r="E7538" s="11" t="s">
        <v>10777</v>
      </c>
      <c r="F7538" s="6">
        <v>365799</v>
      </c>
      <c r="G7538" s="6" t="s">
        <v>10778</v>
      </c>
      <c r="H7538" s="16">
        <v>179.77</v>
      </c>
      <c r="I7538" s="12" t="s">
        <v>10779</v>
      </c>
      <c r="J7538" s="12" t="s">
        <v>10780</v>
      </c>
      <c r="K7538" s="15">
        <v>0</v>
      </c>
      <c r="L7538" s="13" t="s">
        <v>14</v>
      </c>
      <c r="M7538" s="7">
        <v>1</v>
      </c>
      <c r="N7538" s="17"/>
    </row>
    <row r="7539" spans="1:14" ht="72.75">
      <c r="A7539" s="6">
        <v>7537</v>
      </c>
      <c r="B7539" s="8" t="s">
        <v>10543</v>
      </c>
      <c r="C7539" s="9" t="s">
        <v>10781</v>
      </c>
      <c r="D7539" s="10" t="s">
        <v>10549</v>
      </c>
      <c r="E7539" s="11" t="s">
        <v>10777</v>
      </c>
      <c r="F7539" s="6">
        <v>365799</v>
      </c>
      <c r="G7539" s="6" t="s">
        <v>10778</v>
      </c>
      <c r="H7539" s="16">
        <v>179.77</v>
      </c>
      <c r="I7539" s="12" t="s">
        <v>10779</v>
      </c>
      <c r="J7539" s="12" t="s">
        <v>10780</v>
      </c>
      <c r="K7539" s="15">
        <v>0</v>
      </c>
      <c r="L7539" s="13" t="s">
        <v>14</v>
      </c>
      <c r="M7539" s="7">
        <v>0.51</v>
      </c>
      <c r="N7539" s="17"/>
    </row>
    <row r="7540" spans="1:14" ht="63">
      <c r="A7540" s="6">
        <v>7538</v>
      </c>
      <c r="B7540" s="8" t="s">
        <v>10543</v>
      </c>
      <c r="C7540" s="9" t="s">
        <v>18715</v>
      </c>
      <c r="D7540" s="10" t="s">
        <v>10665</v>
      </c>
      <c r="E7540" s="11" t="s">
        <v>10777</v>
      </c>
      <c r="F7540" s="6">
        <v>365799</v>
      </c>
      <c r="G7540" s="6" t="s">
        <v>10778</v>
      </c>
      <c r="H7540" s="16">
        <v>179.77</v>
      </c>
      <c r="I7540" s="12" t="s">
        <v>10779</v>
      </c>
      <c r="J7540" s="12" t="s">
        <v>10780</v>
      </c>
      <c r="K7540" s="15">
        <v>0</v>
      </c>
      <c r="L7540" s="13" t="s">
        <v>14</v>
      </c>
      <c r="M7540" s="7">
        <v>0.49</v>
      </c>
      <c r="N7540" s="17"/>
    </row>
    <row r="7541" spans="1:14" ht="63">
      <c r="A7541" s="6">
        <v>7539</v>
      </c>
      <c r="B7541" s="8" t="s">
        <v>10543</v>
      </c>
      <c r="C7541" s="9" t="s">
        <v>10782</v>
      </c>
      <c r="D7541" s="10" t="s">
        <v>10673</v>
      </c>
      <c r="E7541" s="11" t="s">
        <v>10783</v>
      </c>
      <c r="F7541" s="6">
        <v>463825</v>
      </c>
      <c r="G7541" s="6" t="s">
        <v>10778</v>
      </c>
      <c r="H7541" s="16">
        <v>174.21</v>
      </c>
      <c r="I7541" s="12" t="s">
        <v>9899</v>
      </c>
      <c r="J7541" s="12" t="s">
        <v>10784</v>
      </c>
      <c r="K7541" s="15">
        <v>0</v>
      </c>
      <c r="L7541" s="13" t="s">
        <v>15</v>
      </c>
      <c r="M7541" s="7">
        <v>1</v>
      </c>
      <c r="N7541" s="17"/>
    </row>
    <row r="7542" spans="1:14" ht="94.5">
      <c r="A7542" s="6">
        <v>7540</v>
      </c>
      <c r="B7542" s="8" t="s">
        <v>10543</v>
      </c>
      <c r="C7542" s="9" t="s">
        <v>10785</v>
      </c>
      <c r="D7542" s="10" t="s">
        <v>10761</v>
      </c>
      <c r="E7542" s="11" t="s">
        <v>10786</v>
      </c>
      <c r="F7542" s="6">
        <v>402912</v>
      </c>
      <c r="G7542" s="6" t="s">
        <v>10778</v>
      </c>
      <c r="H7542" s="16">
        <v>41</v>
      </c>
      <c r="I7542" s="12" t="s">
        <v>931</v>
      </c>
      <c r="J7542" s="12" t="s">
        <v>10173</v>
      </c>
      <c r="K7542" s="15">
        <v>0</v>
      </c>
      <c r="L7542" s="13" t="s">
        <v>15</v>
      </c>
      <c r="M7542" s="7">
        <v>1</v>
      </c>
      <c r="N7542" s="17"/>
    </row>
    <row r="7543" spans="1:14" ht="63">
      <c r="A7543" s="6">
        <v>7541</v>
      </c>
      <c r="B7543" s="8" t="s">
        <v>10543</v>
      </c>
      <c r="C7543" s="9" t="s">
        <v>18716</v>
      </c>
      <c r="D7543" s="10" t="s">
        <v>8615</v>
      </c>
      <c r="E7543" s="11" t="s">
        <v>10787</v>
      </c>
      <c r="F7543" s="6">
        <v>463816</v>
      </c>
      <c r="G7543" s="6" t="s">
        <v>10778</v>
      </c>
      <c r="H7543" s="16">
        <v>0.57999999999999996</v>
      </c>
      <c r="I7543" s="12" t="s">
        <v>10788</v>
      </c>
      <c r="J7543" s="12" t="s">
        <v>10789</v>
      </c>
      <c r="K7543" s="15">
        <v>0</v>
      </c>
      <c r="L7543" s="13" t="s">
        <v>15</v>
      </c>
      <c r="M7543" s="7">
        <v>1</v>
      </c>
      <c r="N7543" s="17"/>
    </row>
    <row r="7544" spans="1:14" ht="72.75">
      <c r="A7544" s="6">
        <v>7542</v>
      </c>
      <c r="B7544" s="8" t="s">
        <v>10543</v>
      </c>
      <c r="C7544" s="9" t="s">
        <v>10790</v>
      </c>
      <c r="D7544" s="10" t="s">
        <v>10639</v>
      </c>
      <c r="E7544" s="11" t="s">
        <v>10791</v>
      </c>
      <c r="F7544" s="6">
        <v>370009</v>
      </c>
      <c r="G7544" s="6" t="s">
        <v>10778</v>
      </c>
      <c r="H7544" s="16">
        <v>112.19</v>
      </c>
      <c r="I7544" s="12" t="s">
        <v>1021</v>
      </c>
      <c r="J7544" s="12" t="s">
        <v>10792</v>
      </c>
      <c r="K7544" s="15">
        <v>0</v>
      </c>
      <c r="L7544" s="13" t="s">
        <v>15</v>
      </c>
      <c r="M7544" s="7">
        <v>1</v>
      </c>
      <c r="N7544" s="17"/>
    </row>
    <row r="7545" spans="1:14" ht="72.75">
      <c r="A7545" s="6">
        <v>7543</v>
      </c>
      <c r="B7545" s="8" t="s">
        <v>10543</v>
      </c>
      <c r="C7545" s="9" t="s">
        <v>10793</v>
      </c>
      <c r="D7545" s="10" t="s">
        <v>10794</v>
      </c>
      <c r="E7545" s="11" t="s">
        <v>10795</v>
      </c>
      <c r="F7545" s="6">
        <v>463817</v>
      </c>
      <c r="G7545" s="6" t="s">
        <v>10778</v>
      </c>
      <c r="H7545" s="16">
        <v>63.9</v>
      </c>
      <c r="I7545" s="12" t="s">
        <v>10788</v>
      </c>
      <c r="J7545" s="12" t="s">
        <v>10789</v>
      </c>
      <c r="K7545" s="15">
        <v>0</v>
      </c>
      <c r="L7545" s="13" t="s">
        <v>15</v>
      </c>
      <c r="M7545" s="7">
        <v>1</v>
      </c>
      <c r="N7545" s="17"/>
    </row>
    <row r="7546" spans="1:14" ht="60">
      <c r="A7546" s="6">
        <v>7544</v>
      </c>
      <c r="B7546" s="8" t="s">
        <v>10543</v>
      </c>
      <c r="C7546" s="9" t="s">
        <v>10798</v>
      </c>
      <c r="D7546" s="10" t="s">
        <v>10799</v>
      </c>
      <c r="E7546" s="11" t="s">
        <v>10800</v>
      </c>
      <c r="F7546" s="6">
        <v>463823</v>
      </c>
      <c r="G7546" s="6" t="s">
        <v>10778</v>
      </c>
      <c r="H7546" s="16">
        <v>122</v>
      </c>
      <c r="I7546" s="12" t="s">
        <v>10801</v>
      </c>
      <c r="J7546" s="12" t="s">
        <v>10802</v>
      </c>
      <c r="K7546" s="15">
        <v>0</v>
      </c>
      <c r="L7546" s="13" t="s">
        <v>15</v>
      </c>
      <c r="M7546" s="7">
        <v>1</v>
      </c>
      <c r="N7546" s="17"/>
    </row>
    <row r="7547" spans="1:14" ht="60">
      <c r="A7547" s="6">
        <v>7545</v>
      </c>
      <c r="B7547" s="8" t="s">
        <v>10543</v>
      </c>
      <c r="C7547" s="9" t="s">
        <v>10803</v>
      </c>
      <c r="D7547" s="10" t="s">
        <v>8531</v>
      </c>
      <c r="E7547" s="11" t="s">
        <v>10804</v>
      </c>
      <c r="F7547" s="6">
        <v>463826</v>
      </c>
      <c r="G7547" s="6" t="s">
        <v>10778</v>
      </c>
      <c r="H7547" s="16">
        <v>78.489999999999995</v>
      </c>
      <c r="I7547" s="12" t="s">
        <v>1335</v>
      </c>
      <c r="J7547" s="12" t="s">
        <v>10805</v>
      </c>
      <c r="K7547" s="15">
        <v>0</v>
      </c>
      <c r="L7547" s="13" t="s">
        <v>15</v>
      </c>
      <c r="M7547" s="7">
        <v>1</v>
      </c>
      <c r="N7547" s="17"/>
    </row>
    <row r="7548" spans="1:14" ht="60">
      <c r="A7548" s="6">
        <v>7546</v>
      </c>
      <c r="B7548" s="8" t="s">
        <v>10543</v>
      </c>
      <c r="C7548" s="9" t="s">
        <v>10806</v>
      </c>
      <c r="D7548" s="10" t="s">
        <v>10549</v>
      </c>
      <c r="E7548" s="11" t="s">
        <v>10807</v>
      </c>
      <c r="F7548" s="6">
        <v>463828</v>
      </c>
      <c r="G7548" s="6" t="s">
        <v>10778</v>
      </c>
      <c r="H7548" s="16">
        <v>125.15</v>
      </c>
      <c r="I7548" s="12" t="s">
        <v>30</v>
      </c>
      <c r="J7548" s="12" t="s">
        <v>10808</v>
      </c>
      <c r="K7548" s="15">
        <v>0</v>
      </c>
      <c r="L7548" s="13" t="s">
        <v>15</v>
      </c>
      <c r="M7548" s="7">
        <v>1</v>
      </c>
      <c r="N7548" s="17"/>
    </row>
    <row r="7549" spans="1:14" ht="60">
      <c r="A7549" s="6">
        <v>7547</v>
      </c>
      <c r="B7549" s="8" t="s">
        <v>10543</v>
      </c>
      <c r="C7549" s="9" t="s">
        <v>10809</v>
      </c>
      <c r="D7549" s="10" t="s">
        <v>10810</v>
      </c>
      <c r="E7549" s="11" t="s">
        <v>10811</v>
      </c>
      <c r="F7549" s="6">
        <v>463827</v>
      </c>
      <c r="G7549" s="6" t="s">
        <v>10778</v>
      </c>
      <c r="H7549" s="16">
        <v>50.19</v>
      </c>
      <c r="I7549" s="12" t="s">
        <v>10264</v>
      </c>
      <c r="J7549" s="12" t="s">
        <v>10789</v>
      </c>
      <c r="K7549" s="15">
        <v>0</v>
      </c>
      <c r="L7549" s="13" t="s">
        <v>15</v>
      </c>
      <c r="M7549" s="7">
        <v>1</v>
      </c>
      <c r="N7549" s="17"/>
    </row>
    <row r="7550" spans="1:14" ht="88.5">
      <c r="A7550" s="6">
        <v>7548</v>
      </c>
      <c r="B7550" s="8" t="s">
        <v>10543</v>
      </c>
      <c r="C7550" s="9" t="s">
        <v>10812</v>
      </c>
      <c r="D7550" s="10" t="s">
        <v>10813</v>
      </c>
      <c r="E7550" s="11" t="s">
        <v>10814</v>
      </c>
      <c r="F7550" s="6">
        <v>463829</v>
      </c>
      <c r="G7550" s="6" t="s">
        <v>10778</v>
      </c>
      <c r="H7550" s="16">
        <v>16.53</v>
      </c>
      <c r="I7550" s="12" t="s">
        <v>1335</v>
      </c>
      <c r="J7550" s="12" t="s">
        <v>1056</v>
      </c>
      <c r="K7550" s="15">
        <v>0</v>
      </c>
      <c r="L7550" s="13" t="s">
        <v>15</v>
      </c>
      <c r="M7550" s="7">
        <v>1</v>
      </c>
      <c r="N7550" s="17"/>
    </row>
    <row r="7551" spans="1:14" ht="47.25">
      <c r="A7551" s="6">
        <v>7549</v>
      </c>
      <c r="B7551" s="8" t="s">
        <v>10543</v>
      </c>
      <c r="C7551" s="9" t="s">
        <v>10815</v>
      </c>
      <c r="D7551" s="10" t="s">
        <v>10816</v>
      </c>
      <c r="E7551" s="11" t="s">
        <v>10817</v>
      </c>
      <c r="F7551" s="6">
        <v>402913</v>
      </c>
      <c r="G7551" s="6" t="s">
        <v>10778</v>
      </c>
      <c r="H7551" s="16">
        <v>35.549999999999997</v>
      </c>
      <c r="I7551" s="12" t="s">
        <v>10818</v>
      </c>
      <c r="J7551" s="12" t="s">
        <v>1137</v>
      </c>
      <c r="K7551" s="15">
        <v>0</v>
      </c>
      <c r="L7551" s="13" t="s">
        <v>15</v>
      </c>
      <c r="M7551" s="7">
        <v>1</v>
      </c>
      <c r="N7551" s="17"/>
    </row>
    <row r="7552" spans="1:14" ht="72.75">
      <c r="A7552" s="6">
        <v>7550</v>
      </c>
      <c r="B7552" s="8" t="s">
        <v>10543</v>
      </c>
      <c r="C7552" s="9" t="s">
        <v>10819</v>
      </c>
      <c r="D7552" s="10" t="s">
        <v>10820</v>
      </c>
      <c r="E7552" s="11" t="s">
        <v>10821</v>
      </c>
      <c r="F7552" s="6">
        <v>463818</v>
      </c>
      <c r="G7552" s="6" t="s">
        <v>10778</v>
      </c>
      <c r="H7552" s="16">
        <v>53.94</v>
      </c>
      <c r="I7552" s="12" t="s">
        <v>1335</v>
      </c>
      <c r="J7552" s="12" t="s">
        <v>10789</v>
      </c>
      <c r="K7552" s="15">
        <v>0</v>
      </c>
      <c r="L7552" s="13" t="s">
        <v>15</v>
      </c>
      <c r="M7552" s="7">
        <v>1</v>
      </c>
      <c r="N7552" s="17"/>
    </row>
    <row r="7553" spans="1:14" ht="88.5">
      <c r="A7553" s="6">
        <v>7551</v>
      </c>
      <c r="B7553" s="8" t="s">
        <v>10543</v>
      </c>
      <c r="C7553" s="9" t="s">
        <v>10822</v>
      </c>
      <c r="D7553" s="10" t="s">
        <v>10813</v>
      </c>
      <c r="E7553" s="11" t="s">
        <v>10823</v>
      </c>
      <c r="F7553" s="6">
        <v>463819</v>
      </c>
      <c r="G7553" s="6" t="s">
        <v>10778</v>
      </c>
      <c r="H7553" s="16">
        <v>29.15</v>
      </c>
      <c r="I7553" s="12" t="s">
        <v>1335</v>
      </c>
      <c r="J7553" s="12" t="s">
        <v>10789</v>
      </c>
      <c r="K7553" s="15">
        <v>0</v>
      </c>
      <c r="L7553" s="13" t="s">
        <v>15</v>
      </c>
      <c r="M7553" s="7">
        <v>1</v>
      </c>
      <c r="N7553" s="17"/>
    </row>
    <row r="7554" spans="1:14" ht="72.75">
      <c r="A7554" s="6">
        <v>7552</v>
      </c>
      <c r="B7554" s="8" t="s">
        <v>10543</v>
      </c>
      <c r="C7554" s="9" t="s">
        <v>10824</v>
      </c>
      <c r="D7554" s="10" t="s">
        <v>10825</v>
      </c>
      <c r="E7554" s="11" t="s">
        <v>10826</v>
      </c>
      <c r="F7554" s="6">
        <v>463820</v>
      </c>
      <c r="G7554" s="6" t="s">
        <v>10778</v>
      </c>
      <c r="H7554" s="16">
        <v>80.400000000000006</v>
      </c>
      <c r="I7554" s="12" t="s">
        <v>1335</v>
      </c>
      <c r="J7554" s="12" t="s">
        <v>10789</v>
      </c>
      <c r="K7554" s="15">
        <v>0</v>
      </c>
      <c r="L7554" s="13" t="s">
        <v>15</v>
      </c>
      <c r="M7554" s="7">
        <v>1</v>
      </c>
      <c r="N7554" s="17"/>
    </row>
    <row r="7555" spans="1:14" ht="57">
      <c r="A7555" s="6">
        <v>7553</v>
      </c>
      <c r="B7555" s="8" t="s">
        <v>10543</v>
      </c>
      <c r="C7555" s="9" t="s">
        <v>10827</v>
      </c>
      <c r="D7555" s="10" t="s">
        <v>10828</v>
      </c>
      <c r="E7555" s="11" t="s">
        <v>10829</v>
      </c>
      <c r="F7555" s="6">
        <v>463821</v>
      </c>
      <c r="G7555" s="6" t="s">
        <v>10778</v>
      </c>
      <c r="H7555" s="16">
        <v>57.83</v>
      </c>
      <c r="I7555" s="12" t="s">
        <v>10788</v>
      </c>
      <c r="J7555" s="12" t="s">
        <v>10830</v>
      </c>
      <c r="K7555" s="15">
        <v>0</v>
      </c>
      <c r="L7555" s="13" t="s">
        <v>15</v>
      </c>
      <c r="M7555" s="7">
        <v>1</v>
      </c>
      <c r="N7555" s="17"/>
    </row>
    <row r="7556" spans="1:14" ht="60">
      <c r="A7556" s="6">
        <v>7554</v>
      </c>
      <c r="B7556" s="8" t="s">
        <v>10543</v>
      </c>
      <c r="C7556" s="9" t="s">
        <v>10831</v>
      </c>
      <c r="D7556" s="10" t="s">
        <v>10832</v>
      </c>
      <c r="E7556" s="11" t="s">
        <v>10833</v>
      </c>
      <c r="F7556" s="6">
        <v>463822</v>
      </c>
      <c r="G7556" s="6" t="s">
        <v>10778</v>
      </c>
      <c r="H7556" s="16">
        <v>58.22</v>
      </c>
      <c r="I7556" s="12" t="s">
        <v>1335</v>
      </c>
      <c r="J7556" s="12" t="s">
        <v>1346</v>
      </c>
      <c r="K7556" s="15">
        <v>0</v>
      </c>
      <c r="L7556" s="13" t="s">
        <v>15</v>
      </c>
      <c r="M7556" s="7">
        <v>1</v>
      </c>
      <c r="N7556" s="17"/>
    </row>
    <row r="7557" spans="1:14" ht="63">
      <c r="A7557" s="6">
        <v>7555</v>
      </c>
      <c r="B7557" s="8" t="s">
        <v>10543</v>
      </c>
      <c r="C7557" s="9" t="s">
        <v>10834</v>
      </c>
      <c r="D7557" s="10" t="s">
        <v>10835</v>
      </c>
      <c r="E7557" s="11" t="s">
        <v>10836</v>
      </c>
      <c r="F7557" s="6">
        <v>451047</v>
      </c>
      <c r="G7557" s="6" t="s">
        <v>10778</v>
      </c>
      <c r="H7557" s="16">
        <v>94.41</v>
      </c>
      <c r="I7557" s="12" t="s">
        <v>10435</v>
      </c>
      <c r="J7557" s="12" t="s">
        <v>10837</v>
      </c>
      <c r="K7557" s="15" t="s">
        <v>18717</v>
      </c>
      <c r="L7557" s="13" t="s">
        <v>15</v>
      </c>
      <c r="M7557" s="7">
        <v>1</v>
      </c>
      <c r="N7557" s="17"/>
    </row>
    <row r="7558" spans="1:14" ht="60">
      <c r="A7558" s="6">
        <v>7556</v>
      </c>
      <c r="B7558" s="8" t="s">
        <v>10543</v>
      </c>
      <c r="C7558" s="9" t="s">
        <v>10838</v>
      </c>
      <c r="D7558" s="10" t="s">
        <v>10839</v>
      </c>
      <c r="E7558" s="11" t="s">
        <v>10840</v>
      </c>
      <c r="F7558" s="6">
        <v>368007</v>
      </c>
      <c r="G7558" s="6" t="s">
        <v>10778</v>
      </c>
      <c r="H7558" s="16">
        <v>176.6</v>
      </c>
      <c r="I7558" s="12" t="s">
        <v>10143</v>
      </c>
      <c r="J7558" s="12" t="s">
        <v>10198</v>
      </c>
      <c r="K7558" s="15">
        <v>0</v>
      </c>
      <c r="L7558" s="13" t="s">
        <v>15</v>
      </c>
      <c r="M7558" s="7">
        <v>1</v>
      </c>
      <c r="N7558" s="17"/>
    </row>
    <row r="7559" spans="1:14" ht="72.75">
      <c r="A7559" s="6">
        <v>7557</v>
      </c>
      <c r="B7559" s="8" t="s">
        <v>10543</v>
      </c>
      <c r="C7559" s="9" t="s">
        <v>10841</v>
      </c>
      <c r="D7559" s="10" t="s">
        <v>29</v>
      </c>
      <c r="E7559" s="11" t="s">
        <v>10842</v>
      </c>
      <c r="F7559" s="6">
        <v>241064</v>
      </c>
      <c r="G7559" s="6" t="s">
        <v>10778</v>
      </c>
      <c r="H7559" s="16">
        <v>207.46</v>
      </c>
      <c r="I7559" s="12" t="s">
        <v>1171</v>
      </c>
      <c r="J7559" s="12" t="s">
        <v>10843</v>
      </c>
      <c r="K7559" s="15" t="s">
        <v>18718</v>
      </c>
      <c r="L7559" s="13" t="s">
        <v>15</v>
      </c>
      <c r="M7559" s="7">
        <v>1</v>
      </c>
      <c r="N7559" s="17"/>
    </row>
    <row r="7560" spans="1:14" ht="72.75">
      <c r="A7560" s="6">
        <v>7558</v>
      </c>
      <c r="B7560" s="8" t="s">
        <v>10543</v>
      </c>
      <c r="C7560" s="9" t="s">
        <v>10844</v>
      </c>
      <c r="D7560" s="10" t="s">
        <v>10845</v>
      </c>
      <c r="E7560" s="11" t="s">
        <v>10846</v>
      </c>
      <c r="F7560" s="6">
        <v>363998</v>
      </c>
      <c r="G7560" s="6" t="s">
        <v>10778</v>
      </c>
      <c r="H7560" s="16">
        <v>55.95</v>
      </c>
      <c r="I7560" s="12" t="s">
        <v>10847</v>
      </c>
      <c r="J7560" s="12" t="s">
        <v>6037</v>
      </c>
      <c r="K7560" s="15" t="s">
        <v>18719</v>
      </c>
      <c r="L7560" s="13" t="s">
        <v>15</v>
      </c>
      <c r="M7560" s="7">
        <v>1</v>
      </c>
      <c r="N7560" s="17"/>
    </row>
    <row r="7561" spans="1:14" ht="78.75">
      <c r="A7561" s="6">
        <v>7559</v>
      </c>
      <c r="B7561" s="8" t="s">
        <v>10543</v>
      </c>
      <c r="C7561" s="9" t="s">
        <v>10848</v>
      </c>
      <c r="D7561" s="10" t="s">
        <v>10849</v>
      </c>
      <c r="E7561" s="11" t="s">
        <v>10850</v>
      </c>
      <c r="F7561" s="6">
        <v>448208</v>
      </c>
      <c r="G7561" s="6" t="s">
        <v>10778</v>
      </c>
      <c r="H7561" s="16">
        <v>64.216999999999999</v>
      </c>
      <c r="I7561" s="12" t="s">
        <v>10640</v>
      </c>
      <c r="J7561" s="12" t="s">
        <v>10851</v>
      </c>
      <c r="K7561" s="15">
        <v>0</v>
      </c>
      <c r="L7561" s="13" t="s">
        <v>15</v>
      </c>
      <c r="M7561" s="7">
        <v>1</v>
      </c>
      <c r="N7561" s="17"/>
    </row>
    <row r="7562" spans="1:14" ht="72.75">
      <c r="A7562" s="6">
        <v>7560</v>
      </c>
      <c r="B7562" s="8" t="s">
        <v>10543</v>
      </c>
      <c r="C7562" s="9" t="s">
        <v>10852</v>
      </c>
      <c r="D7562" s="10" t="s">
        <v>10569</v>
      </c>
      <c r="E7562" s="11" t="s">
        <v>10853</v>
      </c>
      <c r="F7562" s="6">
        <v>448209</v>
      </c>
      <c r="G7562" s="6" t="s">
        <v>10778</v>
      </c>
      <c r="H7562" s="16">
        <v>45.45</v>
      </c>
      <c r="I7562" s="12" t="s">
        <v>10854</v>
      </c>
      <c r="J7562" s="12" t="s">
        <v>2630</v>
      </c>
      <c r="K7562" s="15">
        <v>0</v>
      </c>
      <c r="L7562" s="13" t="s">
        <v>15</v>
      </c>
      <c r="M7562" s="7">
        <v>1</v>
      </c>
      <c r="N7562" s="17"/>
    </row>
    <row r="7563" spans="1:14" ht="135.75">
      <c r="A7563" s="6">
        <v>7561</v>
      </c>
      <c r="B7563" s="8" t="s">
        <v>10543</v>
      </c>
      <c r="C7563" s="9" t="s">
        <v>10855</v>
      </c>
      <c r="D7563" s="10" t="s">
        <v>5998</v>
      </c>
      <c r="E7563" s="11" t="s">
        <v>10856</v>
      </c>
      <c r="F7563" s="6">
        <v>331938</v>
      </c>
      <c r="G7563" s="6" t="s">
        <v>10857</v>
      </c>
      <c r="H7563" s="16">
        <v>155785635.56999999</v>
      </c>
      <c r="I7563" s="12" t="s">
        <v>10416</v>
      </c>
      <c r="J7563" s="12" t="s">
        <v>1080</v>
      </c>
      <c r="K7563" s="15" t="s">
        <v>18720</v>
      </c>
      <c r="L7563" s="13" t="s">
        <v>15</v>
      </c>
      <c r="M7563" s="7">
        <v>1</v>
      </c>
      <c r="N7563" s="17"/>
    </row>
    <row r="7564" spans="1:14" ht="141.75">
      <c r="A7564" s="6">
        <v>7562</v>
      </c>
      <c r="B7564" s="8" t="s">
        <v>10543</v>
      </c>
      <c r="C7564" s="9" t="s">
        <v>10858</v>
      </c>
      <c r="D7564" s="10" t="s">
        <v>10859</v>
      </c>
      <c r="E7564" s="11" t="s">
        <v>10860</v>
      </c>
      <c r="F7564" s="6">
        <v>331939</v>
      </c>
      <c r="G7564" s="6" t="s">
        <v>10857</v>
      </c>
      <c r="H7564" s="16">
        <v>239708602.88999999</v>
      </c>
      <c r="I7564" s="12" t="s">
        <v>10416</v>
      </c>
      <c r="J7564" s="12" t="s">
        <v>10861</v>
      </c>
      <c r="K7564" s="15" t="s">
        <v>18721</v>
      </c>
      <c r="L7564" s="13" t="s">
        <v>15</v>
      </c>
      <c r="M7564" s="7">
        <v>1</v>
      </c>
      <c r="N7564" s="17"/>
    </row>
    <row r="7565" spans="1:14" ht="78.75">
      <c r="A7565" s="6">
        <v>7563</v>
      </c>
      <c r="B7565" s="8" t="s">
        <v>10543</v>
      </c>
      <c r="C7565" s="9" t="s">
        <v>10862</v>
      </c>
      <c r="D7565" s="10" t="s">
        <v>10863</v>
      </c>
      <c r="E7565" s="11" t="s">
        <v>10864</v>
      </c>
      <c r="F7565" s="6">
        <v>368012</v>
      </c>
      <c r="G7565" s="6" t="s">
        <v>10857</v>
      </c>
      <c r="H7565" s="16">
        <v>247863970</v>
      </c>
      <c r="I7565" s="12" t="s">
        <v>10865</v>
      </c>
      <c r="J7565" s="12" t="s">
        <v>10866</v>
      </c>
      <c r="K7565" s="15" t="s">
        <v>18722</v>
      </c>
      <c r="L7565" s="13" t="s">
        <v>15</v>
      </c>
      <c r="M7565" s="7">
        <v>1</v>
      </c>
      <c r="N7565" s="17"/>
    </row>
    <row r="7566" spans="1:14" ht="88.5">
      <c r="A7566" s="6">
        <v>7564</v>
      </c>
      <c r="B7566" s="8" t="s">
        <v>10543</v>
      </c>
      <c r="C7566" s="9" t="s">
        <v>10867</v>
      </c>
      <c r="D7566" s="10" t="s">
        <v>10810</v>
      </c>
      <c r="E7566" s="11" t="s">
        <v>10868</v>
      </c>
      <c r="F7566" s="6">
        <v>414908</v>
      </c>
      <c r="G7566" s="6" t="s">
        <v>1493</v>
      </c>
      <c r="H7566" s="16" t="s">
        <v>10869</v>
      </c>
      <c r="I7566" s="12" t="s">
        <v>10870</v>
      </c>
      <c r="J7566" s="12" t="s">
        <v>819</v>
      </c>
      <c r="K7566" s="15">
        <v>0</v>
      </c>
      <c r="L7566" s="13" t="s">
        <v>15</v>
      </c>
      <c r="M7566" s="7">
        <v>1</v>
      </c>
      <c r="N7566" s="17"/>
    </row>
    <row r="7567" spans="1:14" ht="315">
      <c r="A7567" s="6">
        <v>7565</v>
      </c>
      <c r="B7567" s="8" t="s">
        <v>10543</v>
      </c>
      <c r="C7567" s="9" t="s">
        <v>10871</v>
      </c>
      <c r="D7567" s="10" t="s">
        <v>10716</v>
      </c>
      <c r="E7567" s="11" t="s">
        <v>10872</v>
      </c>
      <c r="F7567" s="6">
        <v>414909</v>
      </c>
      <c r="G7567" s="6" t="s">
        <v>1493</v>
      </c>
      <c r="H7567" s="16">
        <v>8311006.4500000002</v>
      </c>
      <c r="I7567" s="12" t="s">
        <v>10870</v>
      </c>
      <c r="J7567" s="12" t="s">
        <v>819</v>
      </c>
      <c r="K7567" s="15">
        <v>0</v>
      </c>
      <c r="L7567" s="13" t="s">
        <v>15</v>
      </c>
      <c r="M7567" s="7">
        <v>1</v>
      </c>
      <c r="N7567" s="17"/>
    </row>
    <row r="7568" spans="1:14" ht="220.5">
      <c r="A7568" s="6">
        <v>7566</v>
      </c>
      <c r="B7568" s="8" t="s">
        <v>10543</v>
      </c>
      <c r="C7568" s="9" t="s">
        <v>10873</v>
      </c>
      <c r="D7568" s="10" t="s">
        <v>10874</v>
      </c>
      <c r="E7568" s="11" t="s">
        <v>10875</v>
      </c>
      <c r="F7568" s="6">
        <v>414910</v>
      </c>
      <c r="G7568" s="6" t="s">
        <v>1493</v>
      </c>
      <c r="H7568" s="16">
        <v>7217109.1500000004</v>
      </c>
      <c r="I7568" s="12" t="s">
        <v>10876</v>
      </c>
      <c r="J7568" s="12" t="s">
        <v>10725</v>
      </c>
      <c r="K7568" s="15">
        <v>0</v>
      </c>
      <c r="L7568" s="13" t="s">
        <v>15</v>
      </c>
      <c r="M7568" s="7">
        <v>1</v>
      </c>
      <c r="N7568" s="17"/>
    </row>
    <row r="7569" spans="1:14" ht="72.75">
      <c r="A7569" s="6">
        <v>7567</v>
      </c>
      <c r="B7569" s="8" t="s">
        <v>10543</v>
      </c>
      <c r="C7569" s="9" t="s">
        <v>10877</v>
      </c>
      <c r="D7569" s="10" t="s">
        <v>10878</v>
      </c>
      <c r="E7569" s="11" t="s">
        <v>10879</v>
      </c>
      <c r="F7569" s="6">
        <v>445936</v>
      </c>
      <c r="G7569" s="6" t="s">
        <v>1493</v>
      </c>
      <c r="H7569" s="16">
        <v>1556048.8</v>
      </c>
      <c r="I7569" s="12" t="s">
        <v>10638</v>
      </c>
      <c r="J7569" s="12" t="s">
        <v>10880</v>
      </c>
      <c r="K7569" s="15">
        <v>0</v>
      </c>
      <c r="L7569" s="13" t="s">
        <v>15</v>
      </c>
      <c r="M7569" s="7">
        <v>1</v>
      </c>
      <c r="N7569" s="17"/>
    </row>
    <row r="7570" spans="1:14" ht="189">
      <c r="A7570" s="6">
        <v>7568</v>
      </c>
      <c r="B7570" s="8" t="s">
        <v>10543</v>
      </c>
      <c r="C7570" s="9" t="s">
        <v>10881</v>
      </c>
      <c r="D7570" s="10" t="s">
        <v>10882</v>
      </c>
      <c r="E7570" s="11" t="s">
        <v>10883</v>
      </c>
      <c r="F7570" s="6">
        <v>480786</v>
      </c>
      <c r="G7570" s="6" t="s">
        <v>1493</v>
      </c>
      <c r="H7570" s="16">
        <v>7669438.3499999996</v>
      </c>
      <c r="I7570" s="12" t="s">
        <v>10431</v>
      </c>
      <c r="J7570" s="12" t="s">
        <v>2474</v>
      </c>
      <c r="K7570" s="15">
        <v>0</v>
      </c>
      <c r="L7570" s="13" t="s">
        <v>15</v>
      </c>
      <c r="M7570" s="7">
        <v>1</v>
      </c>
      <c r="N7570" s="17"/>
    </row>
    <row r="7571" spans="1:14" ht="362.25">
      <c r="A7571" s="6">
        <v>7569</v>
      </c>
      <c r="B7571" s="8" t="s">
        <v>10543</v>
      </c>
      <c r="C7571" s="9" t="s">
        <v>10884</v>
      </c>
      <c r="D7571" s="10" t="s">
        <v>10722</v>
      </c>
      <c r="E7571" s="11" t="s">
        <v>10885</v>
      </c>
      <c r="F7571" s="6">
        <v>485293</v>
      </c>
      <c r="G7571" s="6" t="s">
        <v>10886</v>
      </c>
      <c r="H7571" s="16">
        <v>9160101.2699999996</v>
      </c>
      <c r="I7571" s="12" t="s">
        <v>10792</v>
      </c>
      <c r="J7571" s="12" t="s">
        <v>10887</v>
      </c>
      <c r="K7571" s="15">
        <v>0</v>
      </c>
      <c r="L7571" s="13" t="s">
        <v>15</v>
      </c>
      <c r="M7571" s="7">
        <v>1</v>
      </c>
      <c r="N7571" s="17"/>
    </row>
    <row r="7572" spans="1:14" ht="72.75">
      <c r="A7572" s="6">
        <v>7570</v>
      </c>
      <c r="B7572" s="8" t="s">
        <v>10543</v>
      </c>
      <c r="C7572" s="9" t="s">
        <v>10888</v>
      </c>
      <c r="D7572" s="10" t="s">
        <v>10889</v>
      </c>
      <c r="E7572" s="11" t="s">
        <v>10890</v>
      </c>
      <c r="F7572" s="6">
        <v>463595</v>
      </c>
      <c r="G7572" s="6" t="s">
        <v>762</v>
      </c>
      <c r="H7572" s="16">
        <v>391996.69799999997</v>
      </c>
      <c r="I7572" s="12"/>
      <c r="J7572" s="12" t="s">
        <v>1046</v>
      </c>
      <c r="K7572" s="15">
        <v>0</v>
      </c>
      <c r="L7572" s="13" t="s">
        <v>15</v>
      </c>
      <c r="M7572" s="7">
        <v>1</v>
      </c>
      <c r="N7572" s="17"/>
    </row>
    <row r="7573" spans="1:14" ht="72.75">
      <c r="A7573" s="6">
        <v>7571</v>
      </c>
      <c r="B7573" s="8" t="s">
        <v>10543</v>
      </c>
      <c r="C7573" s="9" t="s">
        <v>10891</v>
      </c>
      <c r="D7573" s="10" t="s">
        <v>10892</v>
      </c>
      <c r="E7573" s="11" t="s">
        <v>10893</v>
      </c>
      <c r="F7573" s="6">
        <v>388769</v>
      </c>
      <c r="G7573" s="6" t="s">
        <v>873</v>
      </c>
      <c r="H7573" s="16">
        <v>6483750</v>
      </c>
      <c r="I7573" s="12" t="s">
        <v>10143</v>
      </c>
      <c r="J7573" s="12" t="s">
        <v>2585</v>
      </c>
      <c r="K7573" s="15">
        <v>0</v>
      </c>
      <c r="L7573" s="13" t="s">
        <v>15</v>
      </c>
      <c r="M7573" s="7">
        <v>1</v>
      </c>
      <c r="N7573" s="17"/>
    </row>
    <row r="7574" spans="1:14" ht="72.75">
      <c r="A7574" s="6">
        <v>7572</v>
      </c>
      <c r="B7574" s="8" t="s">
        <v>10543</v>
      </c>
      <c r="C7574" s="9" t="s">
        <v>10894</v>
      </c>
      <c r="D7574" s="10" t="s">
        <v>10895</v>
      </c>
      <c r="E7574" s="11" t="s">
        <v>10896</v>
      </c>
      <c r="F7574" s="6">
        <v>408870</v>
      </c>
      <c r="G7574" s="6" t="s">
        <v>873</v>
      </c>
      <c r="H7574" s="16">
        <v>6479000</v>
      </c>
      <c r="I7574" s="12"/>
      <c r="J7574" s="12" t="s">
        <v>1274</v>
      </c>
      <c r="K7574" s="15">
        <v>0</v>
      </c>
      <c r="L7574" s="13" t="s">
        <v>15</v>
      </c>
      <c r="M7574" s="7">
        <v>1</v>
      </c>
      <c r="N7574" s="17"/>
    </row>
    <row r="7575" spans="1:14" ht="72.75">
      <c r="A7575" s="6">
        <v>7573</v>
      </c>
      <c r="B7575" s="8" t="s">
        <v>10543</v>
      </c>
      <c r="C7575" s="9" t="s">
        <v>10897</v>
      </c>
      <c r="D7575" s="10" t="s">
        <v>10898</v>
      </c>
      <c r="E7575" s="11" t="s">
        <v>10899</v>
      </c>
      <c r="F7575" s="6">
        <v>396961</v>
      </c>
      <c r="G7575" s="6" t="s">
        <v>873</v>
      </c>
      <c r="H7575" s="16">
        <v>6650000</v>
      </c>
      <c r="I7575" s="12" t="s">
        <v>1272</v>
      </c>
      <c r="J7575" s="12" t="s">
        <v>10900</v>
      </c>
      <c r="K7575" s="15" t="s">
        <v>18723</v>
      </c>
      <c r="L7575" s="13" t="s">
        <v>15</v>
      </c>
      <c r="M7575" s="7">
        <v>1</v>
      </c>
      <c r="N7575" s="17"/>
    </row>
    <row r="7576" spans="1:14" ht="110.25">
      <c r="A7576" s="6">
        <v>7574</v>
      </c>
      <c r="B7576" s="8" t="s">
        <v>10543</v>
      </c>
      <c r="C7576" s="9" t="s">
        <v>10901</v>
      </c>
      <c r="D7576" s="10" t="s">
        <v>10902</v>
      </c>
      <c r="E7576" s="11" t="s">
        <v>10903</v>
      </c>
      <c r="F7576" s="6">
        <v>395714</v>
      </c>
      <c r="G7576" s="6" t="s">
        <v>10904</v>
      </c>
      <c r="H7576" s="16">
        <v>10620942.050000001</v>
      </c>
      <c r="I7576" s="12" t="s">
        <v>10905</v>
      </c>
      <c r="J7576" s="12" t="s">
        <v>6028</v>
      </c>
      <c r="K7576" s="15">
        <v>0</v>
      </c>
      <c r="L7576" s="13" t="s">
        <v>15</v>
      </c>
      <c r="M7576" s="7">
        <v>1</v>
      </c>
      <c r="N7576" s="17"/>
    </row>
    <row r="7577" spans="1:14" ht="78.75">
      <c r="A7577" s="6">
        <v>7575</v>
      </c>
      <c r="B7577" s="8" t="s">
        <v>10543</v>
      </c>
      <c r="C7577" s="9" t="s">
        <v>10906</v>
      </c>
      <c r="D7577" s="10" t="s">
        <v>10732</v>
      </c>
      <c r="E7577" s="11" t="s">
        <v>10907</v>
      </c>
      <c r="F7577" s="6">
        <v>491759</v>
      </c>
      <c r="G7577" s="6" t="s">
        <v>10908</v>
      </c>
      <c r="H7577" s="16" t="s">
        <v>10909</v>
      </c>
      <c r="I7577" s="12" t="s">
        <v>1137</v>
      </c>
      <c r="J7577" s="12" t="s">
        <v>10910</v>
      </c>
      <c r="K7577" s="15">
        <v>0</v>
      </c>
      <c r="L7577" s="13" t="s">
        <v>826</v>
      </c>
      <c r="M7577" s="7">
        <v>1</v>
      </c>
      <c r="N7577" s="17"/>
    </row>
    <row r="7578" spans="1:14" ht="78.75">
      <c r="A7578" s="6">
        <v>7576</v>
      </c>
      <c r="B7578" s="8" t="s">
        <v>10543</v>
      </c>
      <c r="C7578" s="9" t="s">
        <v>10911</v>
      </c>
      <c r="D7578" s="10" t="s">
        <v>10734</v>
      </c>
      <c r="E7578" s="11" t="s">
        <v>10907</v>
      </c>
      <c r="F7578" s="6">
        <v>491759</v>
      </c>
      <c r="G7578" s="6" t="s">
        <v>10908</v>
      </c>
      <c r="H7578" s="16" t="s">
        <v>10909</v>
      </c>
      <c r="I7578" s="12" t="s">
        <v>1137</v>
      </c>
      <c r="J7578" s="12" t="s">
        <v>10910</v>
      </c>
      <c r="K7578" s="15">
        <v>0</v>
      </c>
      <c r="L7578" s="13" t="s">
        <v>826</v>
      </c>
      <c r="M7578" s="7">
        <v>0.51</v>
      </c>
      <c r="N7578" s="17"/>
    </row>
    <row r="7579" spans="1:14" ht="78.75">
      <c r="A7579" s="6">
        <v>7577</v>
      </c>
      <c r="B7579" s="8" t="s">
        <v>10543</v>
      </c>
      <c r="C7579" s="9" t="s">
        <v>10912</v>
      </c>
      <c r="D7579" s="10" t="s">
        <v>10913</v>
      </c>
      <c r="E7579" s="11" t="s">
        <v>10907</v>
      </c>
      <c r="F7579" s="6">
        <v>491759</v>
      </c>
      <c r="G7579" s="6" t="s">
        <v>10908</v>
      </c>
      <c r="H7579" s="16" t="s">
        <v>10909</v>
      </c>
      <c r="I7579" s="12" t="s">
        <v>1137</v>
      </c>
      <c r="J7579" s="12" t="s">
        <v>10910</v>
      </c>
      <c r="K7579" s="15">
        <v>0</v>
      </c>
      <c r="L7579" s="13" t="s">
        <v>826</v>
      </c>
      <c r="M7579" s="7">
        <v>0.49</v>
      </c>
      <c r="N7579" s="17"/>
    </row>
    <row r="7580" spans="1:14" ht="72.75">
      <c r="A7580" s="6">
        <v>7578</v>
      </c>
      <c r="B7580" s="8" t="s">
        <v>10543</v>
      </c>
      <c r="C7580" s="9" t="s">
        <v>10914</v>
      </c>
      <c r="D7580" s="10" t="s">
        <v>7542</v>
      </c>
      <c r="E7580" s="11" t="s">
        <v>10915</v>
      </c>
      <c r="F7580" s="6">
        <v>308594</v>
      </c>
      <c r="G7580" s="6" t="s">
        <v>1486</v>
      </c>
      <c r="H7580" s="16" t="s">
        <v>10916</v>
      </c>
      <c r="I7580" s="12" t="s">
        <v>10917</v>
      </c>
      <c r="J7580" s="12" t="s">
        <v>10270</v>
      </c>
      <c r="K7580" s="15">
        <v>0</v>
      </c>
      <c r="L7580" s="13" t="s">
        <v>15</v>
      </c>
      <c r="M7580" s="7">
        <v>1</v>
      </c>
      <c r="N7580" s="17"/>
    </row>
    <row r="7581" spans="1:14" ht="75.75">
      <c r="A7581" s="6">
        <v>7579</v>
      </c>
      <c r="B7581" s="8" t="s">
        <v>10543</v>
      </c>
      <c r="C7581" s="9" t="s">
        <v>18724</v>
      </c>
      <c r="D7581" s="10" t="s">
        <v>18725</v>
      </c>
      <c r="E7581" s="11" t="s">
        <v>18726</v>
      </c>
      <c r="F7581" s="6">
        <v>524155</v>
      </c>
      <c r="G7581" s="6" t="s">
        <v>3293</v>
      </c>
      <c r="H7581" s="16" t="s">
        <v>18727</v>
      </c>
      <c r="I7581" s="12" t="s">
        <v>10159</v>
      </c>
      <c r="J7581" s="12" t="s">
        <v>1342</v>
      </c>
      <c r="K7581" s="15">
        <v>0</v>
      </c>
      <c r="L7581" s="13" t="s">
        <v>15</v>
      </c>
      <c r="M7581" s="7">
        <v>1</v>
      </c>
      <c r="N7581" s="17"/>
    </row>
    <row r="7582" spans="1:14" ht="94.5">
      <c r="A7582" s="6">
        <v>7580</v>
      </c>
      <c r="B7582" s="8" t="s">
        <v>13265</v>
      </c>
      <c r="C7582" s="9" t="s">
        <v>13266</v>
      </c>
      <c r="D7582" s="10" t="s">
        <v>13267</v>
      </c>
      <c r="E7582" s="11" t="s">
        <v>13268</v>
      </c>
      <c r="F7582" s="6">
        <v>488527</v>
      </c>
      <c r="G7582" s="6" t="s">
        <v>16</v>
      </c>
      <c r="H7582" s="16" t="s">
        <v>13269</v>
      </c>
      <c r="I7582" s="12" t="s">
        <v>13270</v>
      </c>
      <c r="J7582" s="12">
        <v>44229</v>
      </c>
      <c r="K7582" s="15">
        <v>7242600</v>
      </c>
      <c r="L7582" s="13" t="s">
        <v>15</v>
      </c>
      <c r="M7582" s="7">
        <v>1</v>
      </c>
      <c r="N7582" s="17"/>
    </row>
    <row r="7583" spans="1:14" ht="78.75">
      <c r="A7583" s="6">
        <v>7581</v>
      </c>
      <c r="B7583" s="8" t="s">
        <v>13265</v>
      </c>
      <c r="C7583" s="9" t="s">
        <v>13271</v>
      </c>
      <c r="D7583" s="10" t="s">
        <v>13272</v>
      </c>
      <c r="E7583" s="11" t="s">
        <v>13273</v>
      </c>
      <c r="F7583" s="6">
        <v>488528</v>
      </c>
      <c r="G7583" s="6" t="s">
        <v>16</v>
      </c>
      <c r="H7583" s="16">
        <v>11107264.15</v>
      </c>
      <c r="I7583" s="12" t="s">
        <v>2488</v>
      </c>
      <c r="J7583" s="12" t="s">
        <v>13274</v>
      </c>
      <c r="K7583" s="15">
        <v>10069000</v>
      </c>
      <c r="L7583" s="13" t="s">
        <v>15</v>
      </c>
      <c r="M7583" s="7">
        <v>1</v>
      </c>
      <c r="N7583" s="17"/>
    </row>
    <row r="7584" spans="1:14" ht="110.25">
      <c r="A7584" s="6">
        <v>7582</v>
      </c>
      <c r="B7584" s="8" t="s">
        <v>13265</v>
      </c>
      <c r="C7584" s="9" t="s">
        <v>13275</v>
      </c>
      <c r="D7584" s="10" t="s">
        <v>6491</v>
      </c>
      <c r="E7584" s="11" t="s">
        <v>13276</v>
      </c>
      <c r="F7584" s="6">
        <v>488530</v>
      </c>
      <c r="G7584" s="6" t="s">
        <v>16</v>
      </c>
      <c r="H7584" s="16">
        <v>7468249.25</v>
      </c>
      <c r="I7584" s="12" t="s">
        <v>2565</v>
      </c>
      <c r="J7584" s="12" t="s">
        <v>13277</v>
      </c>
      <c r="K7584" s="15">
        <v>2160000</v>
      </c>
      <c r="L7584" s="13" t="s">
        <v>15</v>
      </c>
      <c r="M7584" s="7">
        <v>1</v>
      </c>
      <c r="N7584" s="17"/>
    </row>
    <row r="7585" spans="1:14" ht="126">
      <c r="A7585" s="6">
        <v>7583</v>
      </c>
      <c r="B7585" s="8" t="s">
        <v>13265</v>
      </c>
      <c r="C7585" s="9" t="s">
        <v>13278</v>
      </c>
      <c r="D7585" s="10" t="s">
        <v>13279</v>
      </c>
      <c r="E7585" s="11" t="s">
        <v>13280</v>
      </c>
      <c r="F7585" s="6">
        <v>488531</v>
      </c>
      <c r="G7585" s="6" t="s">
        <v>16</v>
      </c>
      <c r="H7585" s="16">
        <v>8969198.9000000004</v>
      </c>
      <c r="I7585" s="12" t="s">
        <v>13173</v>
      </c>
      <c r="J7585" s="12" t="s">
        <v>13129</v>
      </c>
      <c r="K7585" s="15">
        <v>0</v>
      </c>
      <c r="L7585" s="13" t="s">
        <v>15</v>
      </c>
      <c r="M7585" s="7">
        <v>1</v>
      </c>
      <c r="N7585" s="17"/>
    </row>
    <row r="7586" spans="1:14" ht="94.5">
      <c r="A7586" s="6">
        <v>7584</v>
      </c>
      <c r="B7586" s="8" t="s">
        <v>13265</v>
      </c>
      <c r="C7586" s="9" t="s">
        <v>13281</v>
      </c>
      <c r="D7586" s="10" t="s">
        <v>13282</v>
      </c>
      <c r="E7586" s="11" t="s">
        <v>13283</v>
      </c>
      <c r="F7586" s="6">
        <v>488533</v>
      </c>
      <c r="G7586" s="6" t="s">
        <v>16</v>
      </c>
      <c r="H7586" s="16">
        <v>11834605.050000001</v>
      </c>
      <c r="I7586" s="12" t="s">
        <v>2634</v>
      </c>
      <c r="J7586" s="12" t="s">
        <v>13174</v>
      </c>
      <c r="K7586" s="15">
        <v>0</v>
      </c>
      <c r="L7586" s="13" t="s">
        <v>15</v>
      </c>
      <c r="M7586" s="7">
        <v>1</v>
      </c>
      <c r="N7586" s="17"/>
    </row>
    <row r="7587" spans="1:14" ht="78.75">
      <c r="A7587" s="6">
        <v>7585</v>
      </c>
      <c r="B7587" s="8" t="s">
        <v>13265</v>
      </c>
      <c r="C7587" s="9" t="s">
        <v>13284</v>
      </c>
      <c r="D7587" s="10" t="s">
        <v>6355</v>
      </c>
      <c r="E7587" s="11" t="s">
        <v>13285</v>
      </c>
      <c r="F7587" s="6">
        <v>488532</v>
      </c>
      <c r="G7587" s="6" t="s">
        <v>16</v>
      </c>
      <c r="H7587" s="16" t="s">
        <v>13286</v>
      </c>
      <c r="I7587" s="12" t="s">
        <v>13166</v>
      </c>
      <c r="J7587" s="12" t="s">
        <v>13287</v>
      </c>
      <c r="K7587" s="15">
        <v>0</v>
      </c>
      <c r="L7587" s="13" t="s">
        <v>15</v>
      </c>
      <c r="M7587" s="7">
        <v>1</v>
      </c>
      <c r="N7587" s="17"/>
    </row>
    <row r="7588" spans="1:14" ht="173.25">
      <c r="A7588" s="6">
        <v>7586</v>
      </c>
      <c r="B7588" s="8" t="s">
        <v>13265</v>
      </c>
      <c r="C7588" s="9" t="s">
        <v>13288</v>
      </c>
      <c r="D7588" s="10" t="s">
        <v>13289</v>
      </c>
      <c r="E7588" s="11" t="s">
        <v>13290</v>
      </c>
      <c r="F7588" s="6">
        <v>488534</v>
      </c>
      <c r="G7588" s="6" t="s">
        <v>16</v>
      </c>
      <c r="H7588" s="16" t="s">
        <v>13291</v>
      </c>
      <c r="I7588" s="12" t="s">
        <v>2649</v>
      </c>
      <c r="J7588" s="12" t="s">
        <v>1291</v>
      </c>
      <c r="K7588" s="15">
        <v>0</v>
      </c>
      <c r="L7588" s="13" t="s">
        <v>15</v>
      </c>
      <c r="M7588" s="7">
        <v>1</v>
      </c>
      <c r="N7588" s="17"/>
    </row>
    <row r="7589" spans="1:14" ht="63">
      <c r="A7589" s="6">
        <v>7587</v>
      </c>
      <c r="B7589" s="8" t="s">
        <v>13265</v>
      </c>
      <c r="C7589" s="9" t="s">
        <v>13292</v>
      </c>
      <c r="D7589" s="10" t="s">
        <v>13293</v>
      </c>
      <c r="E7589" s="11" t="s">
        <v>13294</v>
      </c>
      <c r="F7589" s="6">
        <v>488535</v>
      </c>
      <c r="G7589" s="6" t="s">
        <v>16</v>
      </c>
      <c r="H7589" s="16">
        <v>12365779.5</v>
      </c>
      <c r="I7589" s="12" t="s">
        <v>13295</v>
      </c>
      <c r="J7589" s="12">
        <v>44230</v>
      </c>
      <c r="K7589" s="15">
        <v>0</v>
      </c>
      <c r="L7589" s="13" t="s">
        <v>15</v>
      </c>
      <c r="M7589" s="7">
        <v>1</v>
      </c>
      <c r="N7589" s="17"/>
    </row>
    <row r="7590" spans="1:14" ht="110.25">
      <c r="A7590" s="6">
        <v>7588</v>
      </c>
      <c r="B7590" s="8" t="s">
        <v>13265</v>
      </c>
      <c r="C7590" s="9" t="s">
        <v>13296</v>
      </c>
      <c r="D7590" s="10" t="s">
        <v>13297</v>
      </c>
      <c r="E7590" s="11" t="s">
        <v>13298</v>
      </c>
      <c r="F7590" s="6">
        <v>488536</v>
      </c>
      <c r="G7590" s="6" t="s">
        <v>16</v>
      </c>
      <c r="H7590" s="16">
        <v>9161900.6999999993</v>
      </c>
      <c r="I7590" s="12" t="s">
        <v>13299</v>
      </c>
      <c r="J7590" s="12" t="s">
        <v>13300</v>
      </c>
      <c r="K7590" s="15">
        <v>0</v>
      </c>
      <c r="L7590" s="13" t="s">
        <v>15</v>
      </c>
      <c r="M7590" s="7">
        <v>1</v>
      </c>
      <c r="N7590" s="17"/>
    </row>
    <row r="7591" spans="1:14" ht="110.25">
      <c r="A7591" s="6">
        <v>7589</v>
      </c>
      <c r="B7591" s="8" t="s">
        <v>13265</v>
      </c>
      <c r="C7591" s="9" t="s">
        <v>13301</v>
      </c>
      <c r="D7591" s="10" t="s">
        <v>13302</v>
      </c>
      <c r="E7591" s="11" t="s">
        <v>13303</v>
      </c>
      <c r="F7591" s="6">
        <v>488537</v>
      </c>
      <c r="G7591" s="6" t="s">
        <v>16</v>
      </c>
      <c r="H7591" s="16">
        <v>8085378.75</v>
      </c>
      <c r="I7591" s="12" t="s">
        <v>13295</v>
      </c>
      <c r="J7591" s="12">
        <v>44230</v>
      </c>
      <c r="K7591" s="15">
        <v>0</v>
      </c>
      <c r="L7591" s="13" t="s">
        <v>15</v>
      </c>
      <c r="M7591" s="7">
        <v>1</v>
      </c>
      <c r="N7591" s="17"/>
    </row>
    <row r="7592" spans="1:14" ht="110.25">
      <c r="A7592" s="6">
        <v>7590</v>
      </c>
      <c r="B7592" s="8" t="s">
        <v>13265</v>
      </c>
      <c r="C7592" s="9" t="s">
        <v>13304</v>
      </c>
      <c r="D7592" s="10" t="s">
        <v>13305</v>
      </c>
      <c r="E7592" s="11" t="s">
        <v>13306</v>
      </c>
      <c r="F7592" s="6">
        <v>488540</v>
      </c>
      <c r="G7592" s="6" t="s">
        <v>16</v>
      </c>
      <c r="H7592" s="16">
        <v>11392077.949999999</v>
      </c>
      <c r="I7592" s="12" t="s">
        <v>13307</v>
      </c>
      <c r="J7592" s="12" t="s">
        <v>13300</v>
      </c>
      <c r="K7592" s="15">
        <v>0</v>
      </c>
      <c r="L7592" s="13" t="s">
        <v>15</v>
      </c>
      <c r="M7592" s="7">
        <v>1</v>
      </c>
      <c r="N7592" s="17"/>
    </row>
    <row r="7593" spans="1:14" ht="110.25">
      <c r="A7593" s="6">
        <v>7591</v>
      </c>
      <c r="B7593" s="8" t="s">
        <v>13265</v>
      </c>
      <c r="C7593" s="9" t="s">
        <v>13308</v>
      </c>
      <c r="D7593" s="10" t="s">
        <v>13309</v>
      </c>
      <c r="E7593" s="11" t="s">
        <v>13310</v>
      </c>
      <c r="F7593" s="6">
        <v>488541</v>
      </c>
      <c r="G7593" s="6" t="s">
        <v>16</v>
      </c>
      <c r="H7593" s="16">
        <v>5880847.7000000002</v>
      </c>
      <c r="I7593" s="12" t="s">
        <v>13311</v>
      </c>
      <c r="J7593" s="12">
        <v>44317</v>
      </c>
      <c r="K7593" s="15">
        <v>0</v>
      </c>
      <c r="L7593" s="13" t="s">
        <v>15</v>
      </c>
      <c r="M7593" s="7">
        <v>1</v>
      </c>
      <c r="N7593" s="17"/>
    </row>
    <row r="7594" spans="1:14" ht="126">
      <c r="A7594" s="6">
        <v>7592</v>
      </c>
      <c r="B7594" s="8" t="s">
        <v>13265</v>
      </c>
      <c r="C7594" s="9" t="s">
        <v>13312</v>
      </c>
      <c r="D7594" s="10" t="s">
        <v>13313</v>
      </c>
      <c r="E7594" s="11" t="s">
        <v>13314</v>
      </c>
      <c r="F7594" s="6">
        <v>488542</v>
      </c>
      <c r="G7594" s="6" t="s">
        <v>16</v>
      </c>
      <c r="H7594" s="16">
        <v>6659220.7000000002</v>
      </c>
      <c r="I7594" s="12" t="s">
        <v>13295</v>
      </c>
      <c r="J7594" s="12" t="s">
        <v>13315</v>
      </c>
      <c r="K7594" s="15">
        <v>0</v>
      </c>
      <c r="L7594" s="13" t="s">
        <v>15</v>
      </c>
      <c r="M7594" s="7">
        <v>1</v>
      </c>
      <c r="N7594" s="17"/>
    </row>
    <row r="7595" spans="1:14" ht="78.75">
      <c r="A7595" s="6">
        <v>7593</v>
      </c>
      <c r="B7595" s="8" t="s">
        <v>13265</v>
      </c>
      <c r="C7595" s="9" t="s">
        <v>13316</v>
      </c>
      <c r="D7595" s="10" t="s">
        <v>13317</v>
      </c>
      <c r="E7595" s="11" t="s">
        <v>13318</v>
      </c>
      <c r="F7595" s="6">
        <v>488543</v>
      </c>
      <c r="G7595" s="6" t="s">
        <v>16</v>
      </c>
      <c r="H7595" s="16">
        <v>5233243.1500000004</v>
      </c>
      <c r="I7595" s="12" t="s">
        <v>13295</v>
      </c>
      <c r="J7595" s="12" t="s">
        <v>13315</v>
      </c>
      <c r="K7595" s="15">
        <v>4000000</v>
      </c>
      <c r="L7595" s="13" t="s">
        <v>15</v>
      </c>
      <c r="M7595" s="7">
        <v>1</v>
      </c>
      <c r="N7595" s="17"/>
    </row>
    <row r="7596" spans="1:14" ht="141.75">
      <c r="A7596" s="6">
        <v>7594</v>
      </c>
      <c r="B7596" s="8" t="s">
        <v>13265</v>
      </c>
      <c r="C7596" s="9" t="s">
        <v>13319</v>
      </c>
      <c r="D7596" s="10" t="s">
        <v>13320</v>
      </c>
      <c r="E7596" s="11" t="s">
        <v>13321</v>
      </c>
      <c r="F7596" s="6">
        <v>488544</v>
      </c>
      <c r="G7596" s="6" t="s">
        <v>16</v>
      </c>
      <c r="H7596" s="16" t="s">
        <v>13322</v>
      </c>
      <c r="I7596" s="12" t="s">
        <v>13299</v>
      </c>
      <c r="J7596" s="12" t="s">
        <v>13323</v>
      </c>
      <c r="K7596" s="15">
        <v>0</v>
      </c>
      <c r="L7596" s="13" t="s">
        <v>15</v>
      </c>
      <c r="M7596" s="7">
        <v>1</v>
      </c>
      <c r="N7596" s="17"/>
    </row>
    <row r="7597" spans="1:14" ht="126">
      <c r="A7597" s="6">
        <v>7595</v>
      </c>
      <c r="B7597" s="8" t="s">
        <v>13265</v>
      </c>
      <c r="C7597" s="9" t="s">
        <v>13324</v>
      </c>
      <c r="D7597" s="10" t="s">
        <v>13263</v>
      </c>
      <c r="E7597" s="11" t="s">
        <v>13325</v>
      </c>
      <c r="F7597" s="6">
        <v>488545</v>
      </c>
      <c r="G7597" s="6" t="s">
        <v>16</v>
      </c>
      <c r="H7597" s="16">
        <v>4794653.8</v>
      </c>
      <c r="I7597" s="12" t="s">
        <v>13295</v>
      </c>
      <c r="J7597" s="12" t="s">
        <v>13315</v>
      </c>
      <c r="K7597" s="15">
        <v>0</v>
      </c>
      <c r="L7597" s="13" t="s">
        <v>15</v>
      </c>
      <c r="M7597" s="7">
        <v>1</v>
      </c>
      <c r="N7597" s="17"/>
    </row>
    <row r="7598" spans="1:14" ht="126">
      <c r="A7598" s="6">
        <v>7596</v>
      </c>
      <c r="B7598" s="8" t="s">
        <v>13265</v>
      </c>
      <c r="C7598" s="9" t="s">
        <v>13326</v>
      </c>
      <c r="D7598" s="10" t="s">
        <v>13327</v>
      </c>
      <c r="E7598" s="11" t="s">
        <v>13328</v>
      </c>
      <c r="F7598" s="6">
        <v>488546</v>
      </c>
      <c r="G7598" s="6" t="s">
        <v>16</v>
      </c>
      <c r="H7598" s="16">
        <v>3114968.3</v>
      </c>
      <c r="I7598" s="12" t="s">
        <v>13295</v>
      </c>
      <c r="J7598" s="12">
        <v>44228</v>
      </c>
      <c r="K7598" s="15">
        <v>0</v>
      </c>
      <c r="L7598" s="13" t="s">
        <v>15</v>
      </c>
      <c r="M7598" s="7">
        <v>1</v>
      </c>
      <c r="N7598" s="17"/>
    </row>
    <row r="7599" spans="1:14" ht="110.25">
      <c r="A7599" s="6">
        <v>7597</v>
      </c>
      <c r="B7599" s="8" t="s">
        <v>13265</v>
      </c>
      <c r="C7599" s="9" t="s">
        <v>13329</v>
      </c>
      <c r="D7599" s="10" t="s">
        <v>13330</v>
      </c>
      <c r="E7599" s="11" t="s">
        <v>13331</v>
      </c>
      <c r="F7599" s="6">
        <v>488547</v>
      </c>
      <c r="G7599" s="6" t="s">
        <v>16</v>
      </c>
      <c r="H7599" s="16" t="s">
        <v>13332</v>
      </c>
      <c r="I7599" s="12" t="s">
        <v>13295</v>
      </c>
      <c r="J7599" s="12">
        <v>44228</v>
      </c>
      <c r="K7599" s="15">
        <v>0</v>
      </c>
      <c r="L7599" s="13" t="s">
        <v>15</v>
      </c>
      <c r="M7599" s="7">
        <v>1</v>
      </c>
      <c r="N7599" s="17"/>
    </row>
    <row r="7600" spans="1:14" ht="110.25">
      <c r="A7600" s="6">
        <v>7598</v>
      </c>
      <c r="B7600" s="8" t="s">
        <v>13265</v>
      </c>
      <c r="C7600" s="9" t="s">
        <v>13333</v>
      </c>
      <c r="D7600" s="10" t="s">
        <v>6491</v>
      </c>
      <c r="E7600" s="11" t="s">
        <v>13334</v>
      </c>
      <c r="F7600" s="6">
        <v>488548</v>
      </c>
      <c r="G7600" s="6" t="s">
        <v>16</v>
      </c>
      <c r="H7600" s="16">
        <v>2522612.9</v>
      </c>
      <c r="I7600" s="12">
        <v>43901</v>
      </c>
      <c r="J7600" s="12">
        <v>44440</v>
      </c>
      <c r="K7600" s="15">
        <v>0</v>
      </c>
      <c r="L7600" s="13" t="s">
        <v>15</v>
      </c>
      <c r="M7600" s="7">
        <v>1</v>
      </c>
      <c r="N7600" s="17"/>
    </row>
    <row r="7601" spans="1:14" ht="110.25">
      <c r="A7601" s="6">
        <v>7599</v>
      </c>
      <c r="B7601" s="8" t="s">
        <v>13265</v>
      </c>
      <c r="C7601" s="9" t="s">
        <v>13335</v>
      </c>
      <c r="D7601" s="10" t="s">
        <v>13336</v>
      </c>
      <c r="E7601" s="11" t="s">
        <v>13337</v>
      </c>
      <c r="F7601" s="6">
        <v>488549</v>
      </c>
      <c r="G7601" s="6" t="s">
        <v>16</v>
      </c>
      <c r="H7601" s="16">
        <v>2681071</v>
      </c>
      <c r="I7601" s="12" t="s">
        <v>13295</v>
      </c>
      <c r="J7601" s="12">
        <v>44228</v>
      </c>
      <c r="K7601" s="15">
        <v>0</v>
      </c>
      <c r="L7601" s="13" t="s">
        <v>15</v>
      </c>
      <c r="M7601" s="7">
        <v>1</v>
      </c>
      <c r="N7601" s="17"/>
    </row>
    <row r="7602" spans="1:14" ht="94.5">
      <c r="A7602" s="6">
        <v>7600</v>
      </c>
      <c r="B7602" s="8" t="s">
        <v>13265</v>
      </c>
      <c r="C7602" s="9" t="s">
        <v>13338</v>
      </c>
      <c r="D7602" s="10" t="s">
        <v>13339</v>
      </c>
      <c r="E7602" s="11" t="s">
        <v>13340</v>
      </c>
      <c r="F7602" s="6">
        <v>488550</v>
      </c>
      <c r="G7602" s="6" t="s">
        <v>16</v>
      </c>
      <c r="H7602" s="16">
        <v>3434863.7</v>
      </c>
      <c r="I7602" s="12" t="s">
        <v>13295</v>
      </c>
      <c r="J7602" s="12">
        <v>44228</v>
      </c>
      <c r="K7602" s="15">
        <v>0</v>
      </c>
      <c r="L7602" s="13" t="s">
        <v>15</v>
      </c>
      <c r="M7602" s="7">
        <v>1</v>
      </c>
      <c r="N7602" s="17"/>
    </row>
    <row r="7603" spans="1:14" ht="110.25">
      <c r="A7603" s="6">
        <v>7601</v>
      </c>
      <c r="B7603" s="8" t="s">
        <v>13265</v>
      </c>
      <c r="C7603" s="9" t="s">
        <v>13341</v>
      </c>
      <c r="D7603" s="10" t="s">
        <v>13342</v>
      </c>
      <c r="E7603" s="11" t="s">
        <v>13343</v>
      </c>
      <c r="F7603" s="6">
        <v>488551</v>
      </c>
      <c r="G7603" s="6" t="s">
        <v>16</v>
      </c>
      <c r="H7603" s="16">
        <v>3434863.7</v>
      </c>
      <c r="I7603" s="12" t="s">
        <v>13295</v>
      </c>
      <c r="J7603" s="12">
        <v>44228</v>
      </c>
      <c r="K7603" s="15">
        <v>0</v>
      </c>
      <c r="L7603" s="13" t="s">
        <v>15</v>
      </c>
      <c r="M7603" s="7">
        <v>1</v>
      </c>
      <c r="N7603" s="17"/>
    </row>
    <row r="7604" spans="1:14" ht="110.25">
      <c r="A7604" s="6">
        <v>7602</v>
      </c>
      <c r="B7604" s="8" t="s">
        <v>13265</v>
      </c>
      <c r="C7604" s="9" t="s">
        <v>13344</v>
      </c>
      <c r="D7604" s="10" t="s">
        <v>13345</v>
      </c>
      <c r="E7604" s="11" t="s">
        <v>13346</v>
      </c>
      <c r="F7604" s="6">
        <v>488552</v>
      </c>
      <c r="G7604" s="6" t="s">
        <v>16</v>
      </c>
      <c r="H7604" s="16">
        <v>3549476.45</v>
      </c>
      <c r="I7604" s="12" t="s">
        <v>13307</v>
      </c>
      <c r="J7604" s="12" t="s">
        <v>13347</v>
      </c>
      <c r="K7604" s="15">
        <v>0</v>
      </c>
      <c r="L7604" s="13" t="s">
        <v>15</v>
      </c>
      <c r="M7604" s="7">
        <v>1</v>
      </c>
      <c r="N7604" s="17"/>
    </row>
    <row r="7605" spans="1:14" ht="110.25">
      <c r="A7605" s="6">
        <v>7603</v>
      </c>
      <c r="B7605" s="8" t="s">
        <v>13265</v>
      </c>
      <c r="C7605" s="9" t="s">
        <v>13348</v>
      </c>
      <c r="D7605" s="10" t="s">
        <v>6086</v>
      </c>
      <c r="E7605" s="11" t="s">
        <v>13349</v>
      </c>
      <c r="F7605" s="6">
        <v>488553</v>
      </c>
      <c r="G7605" s="6" t="s">
        <v>16</v>
      </c>
      <c r="H7605" s="16" t="s">
        <v>13350</v>
      </c>
      <c r="I7605" s="12" t="s">
        <v>13351</v>
      </c>
      <c r="J7605" s="12" t="s">
        <v>13352</v>
      </c>
      <c r="K7605" s="15">
        <v>0</v>
      </c>
      <c r="L7605" s="13" t="s">
        <v>15</v>
      </c>
      <c r="M7605" s="7">
        <v>1</v>
      </c>
      <c r="N7605" s="17"/>
    </row>
    <row r="7606" spans="1:14" ht="94.5">
      <c r="A7606" s="6">
        <v>7604</v>
      </c>
      <c r="B7606" s="8" t="s">
        <v>13265</v>
      </c>
      <c r="C7606" s="9" t="s">
        <v>13353</v>
      </c>
      <c r="D7606" s="10" t="s">
        <v>13354</v>
      </c>
      <c r="E7606" s="11" t="s">
        <v>13355</v>
      </c>
      <c r="F7606" s="6">
        <v>488554</v>
      </c>
      <c r="G7606" s="6" t="s">
        <v>16</v>
      </c>
      <c r="H7606" s="16">
        <v>853537.95</v>
      </c>
      <c r="I7606" s="12" t="s">
        <v>13295</v>
      </c>
      <c r="J7606" s="12">
        <v>44229</v>
      </c>
      <c r="K7606" s="15">
        <v>0</v>
      </c>
      <c r="L7606" s="13" t="s">
        <v>15</v>
      </c>
      <c r="M7606" s="7">
        <v>1</v>
      </c>
      <c r="N7606" s="17"/>
    </row>
    <row r="7607" spans="1:14" ht="78.75">
      <c r="A7607" s="6">
        <v>7605</v>
      </c>
      <c r="B7607" s="8" t="s">
        <v>13265</v>
      </c>
      <c r="C7607" s="9" t="s">
        <v>13356</v>
      </c>
      <c r="D7607" s="10" t="s">
        <v>13357</v>
      </c>
      <c r="E7607" s="11" t="s">
        <v>13358</v>
      </c>
      <c r="F7607" s="6">
        <v>488555</v>
      </c>
      <c r="G7607" s="6" t="s">
        <v>16</v>
      </c>
      <c r="H7607" s="16" t="s">
        <v>13359</v>
      </c>
      <c r="I7607" s="12" t="s">
        <v>13299</v>
      </c>
      <c r="J7607" s="12" t="s">
        <v>13360</v>
      </c>
      <c r="K7607" s="15">
        <v>0</v>
      </c>
      <c r="L7607" s="13" t="s">
        <v>15</v>
      </c>
      <c r="M7607" s="7">
        <v>1</v>
      </c>
      <c r="N7607" s="17"/>
    </row>
    <row r="7608" spans="1:14" ht="78.75">
      <c r="A7608" s="6">
        <v>7606</v>
      </c>
      <c r="B7608" s="8" t="s">
        <v>13265</v>
      </c>
      <c r="C7608" s="9" t="s">
        <v>13361</v>
      </c>
      <c r="D7608" s="10" t="s">
        <v>13362</v>
      </c>
      <c r="E7608" s="11" t="s">
        <v>13363</v>
      </c>
      <c r="F7608" s="6">
        <v>488556</v>
      </c>
      <c r="G7608" s="6" t="s">
        <v>16</v>
      </c>
      <c r="H7608" s="16">
        <v>695915.85</v>
      </c>
      <c r="I7608" s="12" t="s">
        <v>13364</v>
      </c>
      <c r="J7608" s="12" t="s">
        <v>13365</v>
      </c>
      <c r="K7608" s="15">
        <v>689400</v>
      </c>
      <c r="L7608" s="13" t="s">
        <v>15</v>
      </c>
      <c r="M7608" s="7">
        <v>1</v>
      </c>
      <c r="N7608" s="17"/>
    </row>
    <row r="7609" spans="1:14" ht="94.5">
      <c r="A7609" s="6">
        <v>7607</v>
      </c>
      <c r="B7609" s="8" t="s">
        <v>13265</v>
      </c>
      <c r="C7609" s="9" t="s">
        <v>13366</v>
      </c>
      <c r="D7609" s="10" t="s">
        <v>13367</v>
      </c>
      <c r="E7609" s="11" t="s">
        <v>13368</v>
      </c>
      <c r="F7609" s="6">
        <v>488557</v>
      </c>
      <c r="G7609" s="6" t="s">
        <v>16</v>
      </c>
      <c r="H7609" s="16">
        <v>463687.4</v>
      </c>
      <c r="I7609" s="12" t="s">
        <v>13295</v>
      </c>
      <c r="J7609" s="12">
        <v>43962</v>
      </c>
      <c r="K7609" s="15">
        <v>439000</v>
      </c>
      <c r="L7609" s="13" t="s">
        <v>15</v>
      </c>
      <c r="M7609" s="7">
        <v>1</v>
      </c>
      <c r="N7609" s="17"/>
    </row>
    <row r="7610" spans="1:14" ht="110.25">
      <c r="A7610" s="6">
        <v>7608</v>
      </c>
      <c r="B7610" s="8" t="s">
        <v>13265</v>
      </c>
      <c r="C7610" s="9" t="s">
        <v>13369</v>
      </c>
      <c r="D7610" s="10" t="s">
        <v>6491</v>
      </c>
      <c r="E7610" s="11" t="s">
        <v>13370</v>
      </c>
      <c r="F7610" s="6">
        <v>494081</v>
      </c>
      <c r="G7610" s="6" t="s">
        <v>16</v>
      </c>
      <c r="H7610" s="16" t="s">
        <v>13371</v>
      </c>
      <c r="I7610" s="12">
        <v>43901</v>
      </c>
      <c r="J7610" s="12">
        <v>44441</v>
      </c>
      <c r="K7610" s="15">
        <v>0</v>
      </c>
      <c r="L7610" s="13" t="s">
        <v>15</v>
      </c>
      <c r="M7610" s="7">
        <v>1</v>
      </c>
      <c r="N7610" s="17"/>
    </row>
    <row r="7611" spans="1:14" ht="63">
      <c r="A7611" s="6">
        <v>7609</v>
      </c>
      <c r="B7611" s="8" t="s">
        <v>13265</v>
      </c>
      <c r="C7611" s="9" t="s">
        <v>13626</v>
      </c>
      <c r="D7611" s="10" t="s">
        <v>13372</v>
      </c>
      <c r="E7611" s="11" t="s">
        <v>13373</v>
      </c>
      <c r="F7611" s="6">
        <v>488526</v>
      </c>
      <c r="G7611" s="6" t="s">
        <v>16</v>
      </c>
      <c r="H7611" s="16">
        <v>13465619.885</v>
      </c>
      <c r="I7611" s="12">
        <v>44146</v>
      </c>
      <c r="J7611" s="12" t="s">
        <v>13374</v>
      </c>
      <c r="K7611" s="15">
        <v>7221000</v>
      </c>
      <c r="L7611" s="13" t="s">
        <v>826</v>
      </c>
      <c r="M7611" s="7">
        <v>1</v>
      </c>
      <c r="N7611" s="17"/>
    </row>
    <row r="7612" spans="1:14" ht="63">
      <c r="A7612" s="6">
        <v>7610</v>
      </c>
      <c r="B7612" s="8" t="s">
        <v>13265</v>
      </c>
      <c r="C7612" s="9" t="s">
        <v>18728</v>
      </c>
      <c r="D7612" s="10" t="s">
        <v>12723</v>
      </c>
      <c r="E7612" s="11" t="s">
        <v>13373</v>
      </c>
      <c r="F7612" s="6">
        <v>488526</v>
      </c>
      <c r="G7612" s="6" t="s">
        <v>16</v>
      </c>
      <c r="H7612" s="16">
        <v>13465619.885</v>
      </c>
      <c r="I7612" s="12">
        <v>44146</v>
      </c>
      <c r="J7612" s="12" t="s">
        <v>13374</v>
      </c>
      <c r="K7612" s="15">
        <v>7221000</v>
      </c>
      <c r="L7612" s="13" t="s">
        <v>826</v>
      </c>
      <c r="M7612" s="7">
        <v>0.51</v>
      </c>
      <c r="N7612" s="17"/>
    </row>
    <row r="7613" spans="1:14" ht="63">
      <c r="A7613" s="6">
        <v>7611</v>
      </c>
      <c r="B7613" s="8" t="s">
        <v>13265</v>
      </c>
      <c r="C7613" s="9" t="s">
        <v>13375</v>
      </c>
      <c r="D7613" s="10" t="s">
        <v>13376</v>
      </c>
      <c r="E7613" s="11" t="s">
        <v>13373</v>
      </c>
      <c r="F7613" s="6">
        <v>488526</v>
      </c>
      <c r="G7613" s="6" t="s">
        <v>16</v>
      </c>
      <c r="H7613" s="16">
        <v>13465619.885</v>
      </c>
      <c r="I7613" s="12">
        <v>44146</v>
      </c>
      <c r="J7613" s="12" t="s">
        <v>13374</v>
      </c>
      <c r="K7613" s="15">
        <v>7221000</v>
      </c>
      <c r="L7613" s="13" t="s">
        <v>826</v>
      </c>
      <c r="M7613" s="7">
        <v>0.49</v>
      </c>
      <c r="N7613" s="17"/>
    </row>
    <row r="7614" spans="1:14" ht="78.75">
      <c r="A7614" s="6">
        <v>7612</v>
      </c>
      <c r="B7614" s="8" t="s">
        <v>13265</v>
      </c>
      <c r="C7614" s="9" t="s">
        <v>13377</v>
      </c>
      <c r="D7614" s="10" t="s">
        <v>13378</v>
      </c>
      <c r="E7614" s="11" t="s">
        <v>13379</v>
      </c>
      <c r="F7614" s="6">
        <v>488538</v>
      </c>
      <c r="G7614" s="6" t="s">
        <v>16</v>
      </c>
      <c r="H7614" s="16">
        <v>19300000</v>
      </c>
      <c r="I7614" s="12">
        <v>43842</v>
      </c>
      <c r="J7614" s="12">
        <v>44351</v>
      </c>
      <c r="K7614" s="15">
        <v>0</v>
      </c>
      <c r="L7614" s="13" t="s">
        <v>14</v>
      </c>
      <c r="M7614" s="7">
        <v>1</v>
      </c>
      <c r="N7614" s="17"/>
    </row>
    <row r="7615" spans="1:14" ht="78.75">
      <c r="A7615" s="6">
        <v>7613</v>
      </c>
      <c r="B7615" s="8" t="s">
        <v>13265</v>
      </c>
      <c r="C7615" s="9" t="s">
        <v>18729</v>
      </c>
      <c r="D7615" s="10" t="s">
        <v>13380</v>
      </c>
      <c r="E7615" s="11" t="s">
        <v>13379</v>
      </c>
      <c r="F7615" s="6">
        <v>488538</v>
      </c>
      <c r="G7615" s="6" t="s">
        <v>16</v>
      </c>
      <c r="H7615" s="16">
        <v>19300000</v>
      </c>
      <c r="I7615" s="12">
        <v>43842</v>
      </c>
      <c r="J7615" s="12">
        <v>44351</v>
      </c>
      <c r="K7615" s="15">
        <v>0</v>
      </c>
      <c r="L7615" s="13" t="s">
        <v>14</v>
      </c>
      <c r="M7615" s="7">
        <v>0.51</v>
      </c>
      <c r="N7615" s="17"/>
    </row>
    <row r="7616" spans="1:14" ht="63">
      <c r="A7616" s="6">
        <v>7614</v>
      </c>
      <c r="B7616" s="8" t="s">
        <v>13265</v>
      </c>
      <c r="C7616" s="9" t="s">
        <v>13381</v>
      </c>
      <c r="D7616" s="10" t="s">
        <v>13382</v>
      </c>
      <c r="E7616" s="11" t="s">
        <v>13383</v>
      </c>
      <c r="F7616" s="6">
        <v>488538</v>
      </c>
      <c r="G7616" s="6" t="s">
        <v>16</v>
      </c>
      <c r="H7616" s="16">
        <v>19300000</v>
      </c>
      <c r="I7616" s="12">
        <v>43842</v>
      </c>
      <c r="J7616" s="12">
        <v>44351</v>
      </c>
      <c r="K7616" s="15">
        <v>0</v>
      </c>
      <c r="L7616" s="13" t="s">
        <v>14</v>
      </c>
      <c r="M7616" s="7">
        <v>0.49</v>
      </c>
      <c r="N7616" s="17"/>
    </row>
    <row r="7617" spans="1:14" ht="94.5">
      <c r="A7617" s="6">
        <v>7615</v>
      </c>
      <c r="B7617" s="8" t="s">
        <v>13265</v>
      </c>
      <c r="C7617" s="9" t="s">
        <v>13384</v>
      </c>
      <c r="D7617" s="10" t="s">
        <v>13254</v>
      </c>
      <c r="E7617" s="11" t="s">
        <v>13385</v>
      </c>
      <c r="F7617" s="6">
        <v>488539</v>
      </c>
      <c r="G7617" s="6" t="s">
        <v>16</v>
      </c>
      <c r="H7617" s="16" t="s">
        <v>13386</v>
      </c>
      <c r="I7617" s="12">
        <v>43842</v>
      </c>
      <c r="J7617" s="12">
        <v>44351</v>
      </c>
      <c r="K7617" s="15">
        <v>0</v>
      </c>
      <c r="L7617" s="13" t="s">
        <v>15</v>
      </c>
      <c r="M7617" s="7">
        <v>1</v>
      </c>
      <c r="N7617" s="17"/>
    </row>
    <row r="7618" spans="1:14" ht="110.25">
      <c r="A7618" s="6">
        <v>7616</v>
      </c>
      <c r="B7618" s="8" t="s">
        <v>13265</v>
      </c>
      <c r="C7618" s="9" t="s">
        <v>13387</v>
      </c>
      <c r="D7618" s="10" t="s">
        <v>12888</v>
      </c>
      <c r="E7618" s="11" t="s">
        <v>13388</v>
      </c>
      <c r="F7618" s="6">
        <v>457975</v>
      </c>
      <c r="G7618" s="6" t="s">
        <v>12137</v>
      </c>
      <c r="H7618" s="16" t="s">
        <v>13389</v>
      </c>
      <c r="I7618" s="12" t="s">
        <v>13390</v>
      </c>
      <c r="J7618" s="12">
        <v>44445</v>
      </c>
      <c r="K7618" s="15">
        <v>0</v>
      </c>
      <c r="L7618" s="13" t="s">
        <v>15</v>
      </c>
      <c r="M7618" s="7">
        <v>1</v>
      </c>
      <c r="N7618" s="17"/>
    </row>
    <row r="7619" spans="1:14" ht="126">
      <c r="A7619" s="6">
        <v>7617</v>
      </c>
      <c r="B7619" s="8" t="s">
        <v>13265</v>
      </c>
      <c r="C7619" s="9" t="s">
        <v>13391</v>
      </c>
      <c r="D7619" s="10" t="s">
        <v>4456</v>
      </c>
      <c r="E7619" s="11" t="s">
        <v>13392</v>
      </c>
      <c r="F7619" s="6">
        <v>390206</v>
      </c>
      <c r="G7619" s="6" t="s">
        <v>4438</v>
      </c>
      <c r="H7619" s="16" t="s">
        <v>13393</v>
      </c>
      <c r="I7619" s="12" t="s">
        <v>13394</v>
      </c>
      <c r="J7619" s="12" t="s">
        <v>13395</v>
      </c>
      <c r="K7619" s="15">
        <v>0</v>
      </c>
      <c r="L7619" s="13" t="s">
        <v>15</v>
      </c>
      <c r="M7619" s="7">
        <v>1</v>
      </c>
      <c r="N7619" s="17"/>
    </row>
    <row r="7620" spans="1:14" ht="78.75">
      <c r="A7620" s="6">
        <v>7618</v>
      </c>
      <c r="B7620" s="8" t="s">
        <v>13265</v>
      </c>
      <c r="C7620" s="9" t="s">
        <v>13396</v>
      </c>
      <c r="D7620" s="10" t="s">
        <v>6264</v>
      </c>
      <c r="E7620" s="11" t="s">
        <v>13397</v>
      </c>
      <c r="F7620" s="6">
        <v>390205</v>
      </c>
      <c r="G7620" s="6" t="s">
        <v>4438</v>
      </c>
      <c r="H7620" s="16" t="s">
        <v>13398</v>
      </c>
      <c r="I7620" s="12">
        <v>43865</v>
      </c>
      <c r="J7620" s="12">
        <v>44477</v>
      </c>
      <c r="K7620" s="15">
        <v>0</v>
      </c>
      <c r="L7620" s="13" t="s">
        <v>15</v>
      </c>
      <c r="M7620" s="7">
        <v>1</v>
      </c>
      <c r="N7620" s="17"/>
    </row>
    <row r="7621" spans="1:14" ht="126">
      <c r="A7621" s="6">
        <v>7619</v>
      </c>
      <c r="B7621" s="8" t="s">
        <v>13265</v>
      </c>
      <c r="C7621" s="9" t="s">
        <v>13399</v>
      </c>
      <c r="D7621" s="10" t="s">
        <v>13260</v>
      </c>
      <c r="E7621" s="11" t="s">
        <v>13400</v>
      </c>
      <c r="F7621" s="6">
        <v>482584</v>
      </c>
      <c r="G7621" s="6" t="s">
        <v>13401</v>
      </c>
      <c r="H7621" s="16">
        <v>16314903.630000001</v>
      </c>
      <c r="I7621" s="12" t="s">
        <v>13402</v>
      </c>
      <c r="J7621" s="12" t="s">
        <v>13403</v>
      </c>
      <c r="K7621" s="15">
        <v>0</v>
      </c>
      <c r="L7621" s="13" t="s">
        <v>826</v>
      </c>
      <c r="M7621" s="7">
        <v>1</v>
      </c>
      <c r="N7621" s="17"/>
    </row>
    <row r="7622" spans="1:14" ht="126">
      <c r="A7622" s="6">
        <v>7620</v>
      </c>
      <c r="B7622" s="8" t="s">
        <v>13265</v>
      </c>
      <c r="C7622" s="9" t="s">
        <v>13404</v>
      </c>
      <c r="D7622" s="10" t="s">
        <v>13261</v>
      </c>
      <c r="E7622" s="11" t="s">
        <v>13400</v>
      </c>
      <c r="F7622" s="6">
        <v>482584</v>
      </c>
      <c r="G7622" s="6" t="s">
        <v>13401</v>
      </c>
      <c r="H7622" s="16">
        <v>16314903.630000001</v>
      </c>
      <c r="I7622" s="12" t="s">
        <v>13402</v>
      </c>
      <c r="J7622" s="12" t="s">
        <v>13403</v>
      </c>
      <c r="K7622" s="15">
        <v>0</v>
      </c>
      <c r="L7622" s="13" t="s">
        <v>826</v>
      </c>
      <c r="M7622" s="7">
        <v>0.51</v>
      </c>
      <c r="N7622" s="17"/>
    </row>
    <row r="7623" spans="1:14" ht="126">
      <c r="A7623" s="6">
        <v>7621</v>
      </c>
      <c r="B7623" s="8" t="s">
        <v>13265</v>
      </c>
      <c r="C7623" s="9" t="s">
        <v>18730</v>
      </c>
      <c r="D7623" s="10" t="s">
        <v>13262</v>
      </c>
      <c r="E7623" s="11" t="s">
        <v>13400</v>
      </c>
      <c r="F7623" s="6">
        <v>482584</v>
      </c>
      <c r="G7623" s="6" t="s">
        <v>13401</v>
      </c>
      <c r="H7623" s="16">
        <v>16314903.630000001</v>
      </c>
      <c r="I7623" s="12" t="s">
        <v>13402</v>
      </c>
      <c r="J7623" s="12" t="s">
        <v>13403</v>
      </c>
      <c r="K7623" s="15">
        <v>0</v>
      </c>
      <c r="L7623" s="13" t="s">
        <v>14</v>
      </c>
      <c r="M7623" s="7">
        <v>0.49</v>
      </c>
      <c r="N7623" s="17"/>
    </row>
    <row r="7624" spans="1:14" ht="78.75">
      <c r="A7624" s="6">
        <v>7622</v>
      </c>
      <c r="B7624" s="8" t="s">
        <v>13265</v>
      </c>
      <c r="C7624" s="9" t="s">
        <v>13405</v>
      </c>
      <c r="D7624" s="10" t="s">
        <v>13406</v>
      </c>
      <c r="E7624" s="11" t="s">
        <v>13407</v>
      </c>
      <c r="F7624" s="6">
        <v>482585</v>
      </c>
      <c r="G7624" s="6" t="s">
        <v>7688</v>
      </c>
      <c r="H7624" s="16">
        <v>86830967.694000006</v>
      </c>
      <c r="I7624" s="12" t="s">
        <v>13408</v>
      </c>
      <c r="J7624" s="12" t="s">
        <v>13409</v>
      </c>
      <c r="K7624" s="15">
        <v>0</v>
      </c>
      <c r="L7624" s="13" t="s">
        <v>826</v>
      </c>
      <c r="M7624" s="7">
        <v>1</v>
      </c>
      <c r="N7624" s="17"/>
    </row>
    <row r="7625" spans="1:14" ht="63">
      <c r="A7625" s="6">
        <v>7623</v>
      </c>
      <c r="B7625" s="8" t="s">
        <v>13265</v>
      </c>
      <c r="C7625" s="9" t="s">
        <v>18731</v>
      </c>
      <c r="D7625" s="10" t="s">
        <v>9714</v>
      </c>
      <c r="E7625" s="11" t="s">
        <v>13407</v>
      </c>
      <c r="F7625" s="6">
        <v>482585</v>
      </c>
      <c r="G7625" s="6" t="s">
        <v>7688</v>
      </c>
      <c r="H7625" s="16">
        <v>86830967.694000006</v>
      </c>
      <c r="I7625" s="12" t="s">
        <v>13408</v>
      </c>
      <c r="J7625" s="12" t="s">
        <v>13409</v>
      </c>
      <c r="K7625" s="15">
        <v>0</v>
      </c>
      <c r="L7625" s="13" t="s">
        <v>826</v>
      </c>
      <c r="M7625" s="7">
        <v>0.51</v>
      </c>
      <c r="N7625" s="17"/>
    </row>
    <row r="7626" spans="1:14" ht="78.75">
      <c r="A7626" s="6">
        <v>7624</v>
      </c>
      <c r="B7626" s="8" t="s">
        <v>13265</v>
      </c>
      <c r="C7626" s="9" t="s">
        <v>18732</v>
      </c>
      <c r="D7626" s="10" t="s">
        <v>13261</v>
      </c>
      <c r="E7626" s="11" t="s">
        <v>13410</v>
      </c>
      <c r="F7626" s="6">
        <v>482585</v>
      </c>
      <c r="G7626" s="6" t="s">
        <v>7688</v>
      </c>
      <c r="H7626" s="16">
        <v>86830967.694000006</v>
      </c>
      <c r="I7626" s="12" t="s">
        <v>13408</v>
      </c>
      <c r="J7626" s="12" t="s">
        <v>13409</v>
      </c>
      <c r="K7626" s="15">
        <v>0</v>
      </c>
      <c r="L7626" s="13" t="s">
        <v>14</v>
      </c>
      <c r="M7626" s="7">
        <v>0.49</v>
      </c>
      <c r="N7626" s="17"/>
    </row>
    <row r="7627" spans="1:14" ht="94.5">
      <c r="A7627" s="6">
        <v>7625</v>
      </c>
      <c r="B7627" s="8" t="s">
        <v>13265</v>
      </c>
      <c r="C7627" s="9" t="s">
        <v>18733</v>
      </c>
      <c r="D7627" s="10" t="s">
        <v>4399</v>
      </c>
      <c r="E7627" s="11" t="s">
        <v>18734</v>
      </c>
      <c r="F7627" s="6">
        <v>419468</v>
      </c>
      <c r="G7627" s="6" t="s">
        <v>7688</v>
      </c>
      <c r="H7627" s="16">
        <v>39573292.478</v>
      </c>
      <c r="I7627" s="12">
        <v>44006</v>
      </c>
      <c r="J7627" s="12">
        <v>44409</v>
      </c>
      <c r="K7627" s="15">
        <v>0</v>
      </c>
      <c r="L7627" s="13" t="s">
        <v>15</v>
      </c>
      <c r="M7627" s="7">
        <v>1</v>
      </c>
      <c r="N7627" s="17"/>
    </row>
    <row r="7628" spans="1:14" ht="126">
      <c r="A7628" s="6">
        <v>7626</v>
      </c>
      <c r="B7628" s="8" t="s">
        <v>13265</v>
      </c>
      <c r="C7628" s="9" t="s">
        <v>18733</v>
      </c>
      <c r="D7628" s="10" t="s">
        <v>4399</v>
      </c>
      <c r="E7628" s="11" t="s">
        <v>18735</v>
      </c>
      <c r="F7628" s="6">
        <v>416850</v>
      </c>
      <c r="G7628" s="6" t="s">
        <v>7688</v>
      </c>
      <c r="H7628" s="16">
        <v>127798565.64300001</v>
      </c>
      <c r="I7628" s="12">
        <v>44006</v>
      </c>
      <c r="J7628" s="12">
        <v>44470</v>
      </c>
      <c r="K7628" s="15">
        <v>0</v>
      </c>
      <c r="L7628" s="13" t="s">
        <v>15</v>
      </c>
      <c r="M7628" s="7">
        <v>1</v>
      </c>
      <c r="N7628" s="17"/>
    </row>
    <row r="7629" spans="1:14" ht="94.5">
      <c r="A7629" s="6">
        <v>7627</v>
      </c>
      <c r="B7629" s="8" t="s">
        <v>13265</v>
      </c>
      <c r="C7629" s="9" t="s">
        <v>18736</v>
      </c>
      <c r="D7629" s="10" t="s">
        <v>13256</v>
      </c>
      <c r="E7629" s="11" t="s">
        <v>18737</v>
      </c>
      <c r="F7629" s="6">
        <v>419145</v>
      </c>
      <c r="G7629" s="6" t="s">
        <v>7688</v>
      </c>
      <c r="H7629" s="16" t="s">
        <v>18738</v>
      </c>
      <c r="I7629" s="12">
        <v>43933</v>
      </c>
      <c r="J7629" s="12">
        <v>44407</v>
      </c>
      <c r="K7629" s="15">
        <v>0</v>
      </c>
      <c r="L7629" s="13" t="s">
        <v>15</v>
      </c>
      <c r="M7629" s="7">
        <v>1</v>
      </c>
      <c r="N7629" s="17"/>
    </row>
    <row r="7630" spans="1:14" ht="110.25">
      <c r="A7630" s="6">
        <v>7628</v>
      </c>
      <c r="B7630" s="8" t="s">
        <v>13265</v>
      </c>
      <c r="C7630" s="9" t="s">
        <v>13411</v>
      </c>
      <c r="D7630" s="10" t="s">
        <v>12888</v>
      </c>
      <c r="E7630" s="11" t="s">
        <v>13412</v>
      </c>
      <c r="F7630" s="6">
        <v>457980</v>
      </c>
      <c r="G7630" s="6" t="s">
        <v>679</v>
      </c>
      <c r="H7630" s="16" t="s">
        <v>13413</v>
      </c>
      <c r="I7630" s="12" t="s">
        <v>13390</v>
      </c>
      <c r="J7630" s="12">
        <v>44380</v>
      </c>
      <c r="K7630" s="15">
        <v>0</v>
      </c>
      <c r="L7630" s="13" t="s">
        <v>15</v>
      </c>
      <c r="M7630" s="7">
        <v>1</v>
      </c>
      <c r="N7630" s="17"/>
    </row>
    <row r="7631" spans="1:14" ht="110.25">
      <c r="A7631" s="6">
        <v>7629</v>
      </c>
      <c r="B7631" s="8" t="s">
        <v>13265</v>
      </c>
      <c r="C7631" s="9" t="s">
        <v>18739</v>
      </c>
      <c r="D7631" s="10" t="s">
        <v>13456</v>
      </c>
      <c r="E7631" s="11" t="s">
        <v>18740</v>
      </c>
      <c r="F7631" s="6">
        <v>338284</v>
      </c>
      <c r="G7631" s="6" t="s">
        <v>679</v>
      </c>
      <c r="H7631" s="16">
        <v>26629094.533</v>
      </c>
      <c r="I7631" s="12">
        <v>43723</v>
      </c>
      <c r="J7631" s="12" t="s">
        <v>18741</v>
      </c>
      <c r="K7631" s="15">
        <v>5567000</v>
      </c>
      <c r="L7631" s="13" t="s">
        <v>15</v>
      </c>
      <c r="M7631" s="7">
        <v>1</v>
      </c>
      <c r="N7631" s="17"/>
    </row>
    <row r="7632" spans="1:14" ht="47.25">
      <c r="A7632" s="6">
        <v>7630</v>
      </c>
      <c r="B7632" s="8" t="s">
        <v>13265</v>
      </c>
      <c r="C7632" s="9" t="s">
        <v>18742</v>
      </c>
      <c r="D7632" s="10" t="s">
        <v>18743</v>
      </c>
      <c r="E7632" s="11" t="s">
        <v>18744</v>
      </c>
      <c r="F7632" s="6">
        <v>406290</v>
      </c>
      <c r="G7632" s="6" t="s">
        <v>679</v>
      </c>
      <c r="H7632" s="16" t="s">
        <v>18745</v>
      </c>
      <c r="I7632" s="12">
        <v>43891</v>
      </c>
      <c r="J7632" s="12" t="s">
        <v>9518</v>
      </c>
      <c r="K7632" s="15">
        <v>785700</v>
      </c>
      <c r="L7632" s="13" t="s">
        <v>15</v>
      </c>
      <c r="M7632" s="7">
        <v>1</v>
      </c>
      <c r="N7632" s="17"/>
    </row>
    <row r="7633" spans="1:14" ht="141.75">
      <c r="A7633" s="6">
        <v>7631</v>
      </c>
      <c r="B7633" s="8" t="s">
        <v>13265</v>
      </c>
      <c r="C7633" s="9" t="s">
        <v>13416</v>
      </c>
      <c r="D7633" s="10" t="s">
        <v>12328</v>
      </c>
      <c r="E7633" s="11" t="s">
        <v>13417</v>
      </c>
      <c r="F7633" s="6">
        <v>467261</v>
      </c>
      <c r="G7633" s="6" t="s">
        <v>4637</v>
      </c>
      <c r="H7633" s="16" t="s">
        <v>13418</v>
      </c>
      <c r="I7633" s="12">
        <v>44022</v>
      </c>
      <c r="J7633" s="12" t="s">
        <v>13419</v>
      </c>
      <c r="K7633" s="15">
        <v>0</v>
      </c>
      <c r="L7633" s="13" t="s">
        <v>826</v>
      </c>
      <c r="M7633" s="7">
        <v>1</v>
      </c>
      <c r="N7633" s="17"/>
    </row>
    <row r="7634" spans="1:14" ht="141.75">
      <c r="A7634" s="6">
        <v>7632</v>
      </c>
      <c r="B7634" s="8" t="s">
        <v>13265</v>
      </c>
      <c r="C7634" s="9" t="s">
        <v>13420</v>
      </c>
      <c r="D7634" s="10" t="s">
        <v>4476</v>
      </c>
      <c r="E7634" s="11" t="s">
        <v>13417</v>
      </c>
      <c r="F7634" s="6">
        <v>467261</v>
      </c>
      <c r="G7634" s="6" t="s">
        <v>4637</v>
      </c>
      <c r="H7634" s="16" t="s">
        <v>13418</v>
      </c>
      <c r="I7634" s="12">
        <v>44022</v>
      </c>
      <c r="J7634" s="12" t="s">
        <v>13419</v>
      </c>
      <c r="K7634" s="15">
        <v>0</v>
      </c>
      <c r="L7634" s="13" t="s">
        <v>826</v>
      </c>
      <c r="M7634" s="7">
        <v>0.6</v>
      </c>
      <c r="N7634" s="17"/>
    </row>
    <row r="7635" spans="1:14" ht="141.75">
      <c r="A7635" s="6">
        <v>7633</v>
      </c>
      <c r="B7635" s="8" t="s">
        <v>13265</v>
      </c>
      <c r="C7635" s="9" t="s">
        <v>13421</v>
      </c>
      <c r="D7635" s="10" t="s">
        <v>13422</v>
      </c>
      <c r="E7635" s="11" t="s">
        <v>13417</v>
      </c>
      <c r="F7635" s="6">
        <v>467261</v>
      </c>
      <c r="G7635" s="6" t="s">
        <v>4637</v>
      </c>
      <c r="H7635" s="16" t="s">
        <v>13418</v>
      </c>
      <c r="I7635" s="12">
        <v>44022</v>
      </c>
      <c r="J7635" s="12" t="s">
        <v>13419</v>
      </c>
      <c r="K7635" s="15">
        <v>0</v>
      </c>
      <c r="L7635" s="13" t="s">
        <v>826</v>
      </c>
      <c r="M7635" s="7">
        <v>0.4</v>
      </c>
      <c r="N7635" s="17"/>
    </row>
    <row r="7636" spans="1:14" ht="110.25">
      <c r="A7636" s="6">
        <v>7634</v>
      </c>
      <c r="B7636" s="8" t="s">
        <v>13265</v>
      </c>
      <c r="C7636" s="9" t="s">
        <v>13416</v>
      </c>
      <c r="D7636" s="10" t="s">
        <v>12328</v>
      </c>
      <c r="E7636" s="11" t="s">
        <v>13423</v>
      </c>
      <c r="F7636" s="6">
        <v>467262</v>
      </c>
      <c r="G7636" s="6" t="s">
        <v>4637</v>
      </c>
      <c r="H7636" s="16" t="s">
        <v>13424</v>
      </c>
      <c r="I7636" s="12">
        <v>44022</v>
      </c>
      <c r="J7636" s="12" t="s">
        <v>13419</v>
      </c>
      <c r="K7636" s="15">
        <v>0</v>
      </c>
      <c r="L7636" s="13" t="s">
        <v>826</v>
      </c>
      <c r="M7636" s="7">
        <v>1</v>
      </c>
      <c r="N7636" s="17"/>
    </row>
    <row r="7637" spans="1:14" ht="110.25">
      <c r="A7637" s="6">
        <v>7635</v>
      </c>
      <c r="B7637" s="8" t="s">
        <v>13265</v>
      </c>
      <c r="C7637" s="9" t="s">
        <v>13420</v>
      </c>
      <c r="D7637" s="10" t="s">
        <v>4476</v>
      </c>
      <c r="E7637" s="11" t="s">
        <v>13423</v>
      </c>
      <c r="F7637" s="6">
        <v>467262</v>
      </c>
      <c r="G7637" s="6" t="s">
        <v>4637</v>
      </c>
      <c r="H7637" s="16" t="s">
        <v>13424</v>
      </c>
      <c r="I7637" s="12">
        <v>44022</v>
      </c>
      <c r="J7637" s="12" t="s">
        <v>13419</v>
      </c>
      <c r="K7637" s="15">
        <v>0</v>
      </c>
      <c r="L7637" s="13" t="s">
        <v>826</v>
      </c>
      <c r="M7637" s="7">
        <v>0.6</v>
      </c>
      <c r="N7637" s="17"/>
    </row>
    <row r="7638" spans="1:14" ht="110.25">
      <c r="A7638" s="6">
        <v>7636</v>
      </c>
      <c r="B7638" s="8" t="s">
        <v>13265</v>
      </c>
      <c r="C7638" s="9" t="s">
        <v>13421</v>
      </c>
      <c r="D7638" s="10" t="s">
        <v>13422</v>
      </c>
      <c r="E7638" s="11" t="s">
        <v>13423</v>
      </c>
      <c r="F7638" s="6">
        <v>467262</v>
      </c>
      <c r="G7638" s="6" t="s">
        <v>4637</v>
      </c>
      <c r="H7638" s="16" t="s">
        <v>13424</v>
      </c>
      <c r="I7638" s="12">
        <v>44022</v>
      </c>
      <c r="J7638" s="12" t="s">
        <v>13419</v>
      </c>
      <c r="K7638" s="15">
        <v>0</v>
      </c>
      <c r="L7638" s="13" t="s">
        <v>826</v>
      </c>
      <c r="M7638" s="7">
        <v>0.4</v>
      </c>
      <c r="N7638" s="17"/>
    </row>
    <row r="7639" spans="1:14" ht="157.5">
      <c r="A7639" s="6">
        <v>7637</v>
      </c>
      <c r="B7639" s="8" t="s">
        <v>13265</v>
      </c>
      <c r="C7639" s="9" t="s">
        <v>18746</v>
      </c>
      <c r="D7639" s="10" t="s">
        <v>13425</v>
      </c>
      <c r="E7639" s="11" t="s">
        <v>13426</v>
      </c>
      <c r="F7639" s="6">
        <v>467264</v>
      </c>
      <c r="G7639" s="6" t="s">
        <v>4637</v>
      </c>
      <c r="H7639" s="16" t="s">
        <v>13427</v>
      </c>
      <c r="I7639" s="12" t="s">
        <v>13428</v>
      </c>
      <c r="J7639" s="12">
        <v>44296</v>
      </c>
      <c r="K7639" s="15">
        <v>0</v>
      </c>
      <c r="L7639" s="13" t="s">
        <v>15</v>
      </c>
      <c r="M7639" s="7">
        <v>1</v>
      </c>
      <c r="N7639" s="17"/>
    </row>
    <row r="7640" spans="1:14" ht="236.25">
      <c r="A7640" s="6">
        <v>7638</v>
      </c>
      <c r="B7640" s="8" t="s">
        <v>13265</v>
      </c>
      <c r="C7640" s="9" t="s">
        <v>13429</v>
      </c>
      <c r="D7640" s="10" t="s">
        <v>4399</v>
      </c>
      <c r="E7640" s="11" t="s">
        <v>13430</v>
      </c>
      <c r="F7640" s="6">
        <v>467269</v>
      </c>
      <c r="G7640" s="6" t="s">
        <v>4637</v>
      </c>
      <c r="H7640" s="16" t="s">
        <v>13431</v>
      </c>
      <c r="I7640" s="12" t="s">
        <v>13299</v>
      </c>
      <c r="J7640" s="12" t="s">
        <v>13432</v>
      </c>
      <c r="K7640" s="15">
        <v>0</v>
      </c>
      <c r="L7640" s="13" t="s">
        <v>15</v>
      </c>
      <c r="M7640" s="7">
        <v>1</v>
      </c>
      <c r="N7640" s="17"/>
    </row>
    <row r="7641" spans="1:14" ht="63">
      <c r="A7641" s="6">
        <v>7639</v>
      </c>
      <c r="B7641" s="8" t="s">
        <v>13265</v>
      </c>
      <c r="C7641" s="9" t="s">
        <v>13433</v>
      </c>
      <c r="D7641" s="10" t="s">
        <v>13434</v>
      </c>
      <c r="E7641" s="11" t="s">
        <v>13435</v>
      </c>
      <c r="F7641" s="6">
        <v>473119</v>
      </c>
      <c r="G7641" s="6" t="s">
        <v>4637</v>
      </c>
      <c r="H7641" s="16" t="s">
        <v>13436</v>
      </c>
      <c r="I7641" s="12" t="s">
        <v>13299</v>
      </c>
      <c r="J7641" s="12" t="s">
        <v>13437</v>
      </c>
      <c r="K7641" s="15">
        <v>0</v>
      </c>
      <c r="L7641" s="13" t="s">
        <v>14</v>
      </c>
      <c r="M7641" s="7">
        <v>1</v>
      </c>
      <c r="N7641" s="17"/>
    </row>
    <row r="7642" spans="1:14" ht="78.75">
      <c r="A7642" s="6">
        <v>7640</v>
      </c>
      <c r="B7642" s="8" t="s">
        <v>13265</v>
      </c>
      <c r="C7642" s="9" t="s">
        <v>13438</v>
      </c>
      <c r="D7642" s="10" t="s">
        <v>13380</v>
      </c>
      <c r="E7642" s="11" t="s">
        <v>13435</v>
      </c>
      <c r="F7642" s="6">
        <v>473119</v>
      </c>
      <c r="G7642" s="6" t="s">
        <v>4637</v>
      </c>
      <c r="H7642" s="16" t="s">
        <v>13436</v>
      </c>
      <c r="I7642" s="12" t="s">
        <v>13299</v>
      </c>
      <c r="J7642" s="12" t="s">
        <v>13437</v>
      </c>
      <c r="K7642" s="15">
        <v>0</v>
      </c>
      <c r="L7642" s="13" t="s">
        <v>14</v>
      </c>
      <c r="M7642" s="7">
        <v>0.51</v>
      </c>
      <c r="N7642" s="17"/>
    </row>
    <row r="7643" spans="1:14" ht="78.75">
      <c r="A7643" s="6">
        <v>7641</v>
      </c>
      <c r="B7643" s="8" t="s">
        <v>13265</v>
      </c>
      <c r="C7643" s="9" t="s">
        <v>13439</v>
      </c>
      <c r="D7643" s="10" t="s">
        <v>13434</v>
      </c>
      <c r="E7643" s="11" t="s">
        <v>13435</v>
      </c>
      <c r="F7643" s="6">
        <v>473119</v>
      </c>
      <c r="G7643" s="6" t="s">
        <v>4637</v>
      </c>
      <c r="H7643" s="16" t="s">
        <v>13436</v>
      </c>
      <c r="I7643" s="12" t="s">
        <v>13299</v>
      </c>
      <c r="J7643" s="12" t="s">
        <v>13437</v>
      </c>
      <c r="K7643" s="15">
        <v>0</v>
      </c>
      <c r="L7643" s="13" t="s">
        <v>14</v>
      </c>
      <c r="M7643" s="7">
        <v>0.49</v>
      </c>
      <c r="N7643" s="17"/>
    </row>
    <row r="7644" spans="1:14" ht="94.5">
      <c r="A7644" s="6">
        <v>7642</v>
      </c>
      <c r="B7644" s="8" t="s">
        <v>13265</v>
      </c>
      <c r="C7644" s="9" t="s">
        <v>18747</v>
      </c>
      <c r="D7644" s="10" t="s">
        <v>6503</v>
      </c>
      <c r="E7644" s="11" t="s">
        <v>13440</v>
      </c>
      <c r="F7644" s="6">
        <v>127318</v>
      </c>
      <c r="G7644" s="6" t="s">
        <v>1611</v>
      </c>
      <c r="H7644" s="16" t="s">
        <v>13441</v>
      </c>
      <c r="I7644" s="12">
        <v>43122</v>
      </c>
      <c r="J7644" s="12">
        <v>43859</v>
      </c>
      <c r="K7644" s="15">
        <v>58661000</v>
      </c>
      <c r="L7644" s="13" t="s">
        <v>15</v>
      </c>
      <c r="M7644" s="7">
        <v>1</v>
      </c>
      <c r="N7644" s="17"/>
    </row>
    <row r="7645" spans="1:14" ht="110.25">
      <c r="A7645" s="6">
        <v>7643</v>
      </c>
      <c r="B7645" s="8" t="s">
        <v>13265</v>
      </c>
      <c r="C7645" s="9" t="s">
        <v>13442</v>
      </c>
      <c r="D7645" s="10" t="s">
        <v>18748</v>
      </c>
      <c r="E7645" s="11" t="s">
        <v>13443</v>
      </c>
      <c r="F7645" s="6">
        <v>133880</v>
      </c>
      <c r="G7645" s="6" t="s">
        <v>1611</v>
      </c>
      <c r="H7645" s="16" t="s">
        <v>13444</v>
      </c>
      <c r="I7645" s="12">
        <v>43143</v>
      </c>
      <c r="J7645" s="12">
        <v>43887</v>
      </c>
      <c r="K7645" s="15">
        <v>167182000</v>
      </c>
      <c r="L7645" s="13" t="s">
        <v>14</v>
      </c>
      <c r="M7645" s="7">
        <v>1</v>
      </c>
      <c r="N7645" s="17"/>
    </row>
    <row r="7646" spans="1:14" ht="110.25">
      <c r="A7646" s="6">
        <v>7644</v>
      </c>
      <c r="B7646" s="8" t="s">
        <v>13265</v>
      </c>
      <c r="C7646" s="9" t="s">
        <v>18749</v>
      </c>
      <c r="D7646" s="10" t="s">
        <v>973</v>
      </c>
      <c r="E7646" s="11" t="s">
        <v>13443</v>
      </c>
      <c r="F7646" s="6">
        <v>133880</v>
      </c>
      <c r="G7646" s="6" t="s">
        <v>1611</v>
      </c>
      <c r="H7646" s="16" t="s">
        <v>13444</v>
      </c>
      <c r="I7646" s="12">
        <v>43143</v>
      </c>
      <c r="J7646" s="12">
        <v>43887</v>
      </c>
      <c r="K7646" s="15">
        <v>167182000</v>
      </c>
      <c r="L7646" s="13" t="s">
        <v>14</v>
      </c>
      <c r="M7646" s="7">
        <v>0.51</v>
      </c>
      <c r="N7646" s="17"/>
    </row>
    <row r="7647" spans="1:14" ht="110.25">
      <c r="A7647" s="6">
        <v>7645</v>
      </c>
      <c r="B7647" s="8" t="s">
        <v>13265</v>
      </c>
      <c r="C7647" s="9" t="s">
        <v>18750</v>
      </c>
      <c r="D7647" s="10" t="s">
        <v>20</v>
      </c>
      <c r="E7647" s="11" t="s">
        <v>13443</v>
      </c>
      <c r="F7647" s="6">
        <v>133880</v>
      </c>
      <c r="G7647" s="6" t="s">
        <v>1611</v>
      </c>
      <c r="H7647" s="16" t="s">
        <v>13444</v>
      </c>
      <c r="I7647" s="12">
        <v>43143</v>
      </c>
      <c r="J7647" s="12">
        <v>43887</v>
      </c>
      <c r="K7647" s="15">
        <v>167182000</v>
      </c>
      <c r="L7647" s="13" t="s">
        <v>14</v>
      </c>
      <c r="M7647" s="7">
        <v>0.49</v>
      </c>
      <c r="N7647" s="17"/>
    </row>
    <row r="7648" spans="1:14" ht="63">
      <c r="A7648" s="6">
        <v>7646</v>
      </c>
      <c r="B7648" s="8" t="s">
        <v>13265</v>
      </c>
      <c r="C7648" s="9" t="s">
        <v>13445</v>
      </c>
      <c r="D7648" s="10" t="s">
        <v>6264</v>
      </c>
      <c r="E7648" s="11" t="s">
        <v>13446</v>
      </c>
      <c r="F7648" s="6">
        <v>390205</v>
      </c>
      <c r="G7648" s="6" t="s">
        <v>4438</v>
      </c>
      <c r="H7648" s="16">
        <v>102120604.277</v>
      </c>
      <c r="I7648" s="12">
        <v>43923</v>
      </c>
      <c r="J7648" s="12">
        <v>44477</v>
      </c>
      <c r="K7648" s="15">
        <v>14845000</v>
      </c>
      <c r="L7648" s="13" t="s">
        <v>15</v>
      </c>
      <c r="M7648" s="7">
        <v>1</v>
      </c>
      <c r="N7648" s="17"/>
    </row>
    <row r="7649" spans="1:14" ht="78.75">
      <c r="A7649" s="6">
        <v>7647</v>
      </c>
      <c r="B7649" s="8" t="s">
        <v>13265</v>
      </c>
      <c r="C7649" s="9" t="s">
        <v>13447</v>
      </c>
      <c r="D7649" s="10" t="s">
        <v>4456</v>
      </c>
      <c r="E7649" s="11" t="s">
        <v>13448</v>
      </c>
      <c r="F7649" s="6">
        <v>390206</v>
      </c>
      <c r="G7649" s="6" t="s">
        <v>4438</v>
      </c>
      <c r="H7649" s="16">
        <v>127062140.76000001</v>
      </c>
      <c r="I7649" s="12">
        <v>43914</v>
      </c>
      <c r="J7649" s="12">
        <v>44469</v>
      </c>
      <c r="K7649" s="15">
        <v>0</v>
      </c>
      <c r="L7649" s="13" t="s">
        <v>15</v>
      </c>
      <c r="M7649" s="7">
        <v>1</v>
      </c>
      <c r="N7649" s="17"/>
    </row>
    <row r="7650" spans="1:14" ht="141.75">
      <c r="A7650" s="6">
        <v>7648</v>
      </c>
      <c r="B7650" s="8" t="s">
        <v>13265</v>
      </c>
      <c r="C7650" s="9" t="s">
        <v>18751</v>
      </c>
      <c r="D7650" s="10" t="s">
        <v>13257</v>
      </c>
      <c r="E7650" s="11" t="s">
        <v>13449</v>
      </c>
      <c r="F7650" s="6">
        <v>317087</v>
      </c>
      <c r="G7650" s="6" t="s">
        <v>13450</v>
      </c>
      <c r="H7650" s="16">
        <v>31389243.350000001</v>
      </c>
      <c r="I7650" s="12">
        <v>43748</v>
      </c>
      <c r="J7650" s="12">
        <v>44108</v>
      </c>
      <c r="K7650" s="15">
        <v>11833000</v>
      </c>
      <c r="L7650" s="13" t="s">
        <v>15</v>
      </c>
      <c r="M7650" s="7">
        <v>1</v>
      </c>
      <c r="N7650" s="17"/>
    </row>
    <row r="7651" spans="1:14" ht="47.25">
      <c r="A7651" s="6">
        <v>7649</v>
      </c>
      <c r="B7651" s="8" t="s">
        <v>13265</v>
      </c>
      <c r="C7651" s="9" t="s">
        <v>18752</v>
      </c>
      <c r="D7651" s="10" t="s">
        <v>13451</v>
      </c>
      <c r="E7651" s="11" t="s">
        <v>13452</v>
      </c>
      <c r="F7651" s="6">
        <v>308198</v>
      </c>
      <c r="G7651" s="6" t="s">
        <v>13450</v>
      </c>
      <c r="H7651" s="16">
        <v>3613240.45</v>
      </c>
      <c r="I7651" s="12">
        <v>43770</v>
      </c>
      <c r="J7651" s="12">
        <v>43861</v>
      </c>
      <c r="K7651" s="15">
        <v>0</v>
      </c>
      <c r="L7651" s="13" t="s">
        <v>15</v>
      </c>
      <c r="M7651" s="7">
        <v>1</v>
      </c>
      <c r="N7651" s="17"/>
    </row>
    <row r="7652" spans="1:14" ht="47.25">
      <c r="A7652" s="6">
        <v>7650</v>
      </c>
      <c r="B7652" s="8" t="s">
        <v>13265</v>
      </c>
      <c r="C7652" s="9" t="s">
        <v>18753</v>
      </c>
      <c r="D7652" s="10" t="s">
        <v>4672</v>
      </c>
      <c r="E7652" s="11" t="s">
        <v>13453</v>
      </c>
      <c r="F7652" s="6">
        <v>351147</v>
      </c>
      <c r="G7652" s="6" t="s">
        <v>13450</v>
      </c>
      <c r="H7652" s="16">
        <v>17343562.170000002</v>
      </c>
      <c r="I7652" s="12">
        <v>43760</v>
      </c>
      <c r="J7652" s="12">
        <v>44042</v>
      </c>
      <c r="K7652" s="15">
        <v>6845000</v>
      </c>
      <c r="L7652" s="13" t="s">
        <v>15</v>
      </c>
      <c r="M7652" s="7">
        <v>1</v>
      </c>
      <c r="N7652" s="17"/>
    </row>
    <row r="7653" spans="1:14" ht="47.25">
      <c r="A7653" s="6">
        <v>7651</v>
      </c>
      <c r="B7653" s="8" t="s">
        <v>13265</v>
      </c>
      <c r="C7653" s="9" t="s">
        <v>18754</v>
      </c>
      <c r="D7653" s="10" t="s">
        <v>13454</v>
      </c>
      <c r="E7653" s="11" t="s">
        <v>13455</v>
      </c>
      <c r="F7653" s="6">
        <v>399594</v>
      </c>
      <c r="G7653" s="6" t="s">
        <v>13450</v>
      </c>
      <c r="H7653" s="16">
        <v>10521060.949999999</v>
      </c>
      <c r="I7653" s="12">
        <v>43851</v>
      </c>
      <c r="J7653" s="12">
        <v>44185</v>
      </c>
      <c r="K7653" s="15">
        <v>0</v>
      </c>
      <c r="L7653" s="13" t="s">
        <v>15</v>
      </c>
      <c r="M7653" s="7">
        <v>1</v>
      </c>
      <c r="N7653" s="17"/>
    </row>
    <row r="7654" spans="1:14" ht="78.75">
      <c r="A7654" s="6">
        <v>7652</v>
      </c>
      <c r="B7654" s="8" t="s">
        <v>13265</v>
      </c>
      <c r="C7654" s="9" t="s">
        <v>18739</v>
      </c>
      <c r="D7654" s="10" t="s">
        <v>13456</v>
      </c>
      <c r="E7654" s="11" t="s">
        <v>13457</v>
      </c>
      <c r="F7654" s="6">
        <v>302990</v>
      </c>
      <c r="G7654" s="6" t="s">
        <v>4505</v>
      </c>
      <c r="H7654" s="16">
        <v>29075801.739999998</v>
      </c>
      <c r="I7654" s="12">
        <v>43628</v>
      </c>
      <c r="J7654" s="12">
        <v>43982</v>
      </c>
      <c r="K7654" s="15">
        <v>13458000</v>
      </c>
      <c r="L7654" s="13" t="s">
        <v>15</v>
      </c>
      <c r="M7654" s="7">
        <v>1</v>
      </c>
      <c r="N7654" s="17"/>
    </row>
    <row r="7655" spans="1:14" ht="63">
      <c r="A7655" s="6">
        <v>7653</v>
      </c>
      <c r="B7655" s="8" t="s">
        <v>13265</v>
      </c>
      <c r="C7655" s="9" t="s">
        <v>18755</v>
      </c>
      <c r="D7655" s="10" t="s">
        <v>13458</v>
      </c>
      <c r="E7655" s="11" t="s">
        <v>13459</v>
      </c>
      <c r="F7655" s="6">
        <v>288555</v>
      </c>
      <c r="G7655" s="6" t="s">
        <v>4505</v>
      </c>
      <c r="H7655" s="16">
        <v>17990055</v>
      </c>
      <c r="I7655" s="12">
        <v>43592</v>
      </c>
      <c r="J7655" s="12">
        <v>44135</v>
      </c>
      <c r="K7655" s="15">
        <v>0</v>
      </c>
      <c r="L7655" s="13" t="s">
        <v>15</v>
      </c>
      <c r="M7655" s="7">
        <v>1</v>
      </c>
      <c r="N7655" s="17"/>
    </row>
    <row r="7656" spans="1:14" ht="63">
      <c r="A7656" s="6">
        <v>7654</v>
      </c>
      <c r="B7656" s="8" t="s">
        <v>13265</v>
      </c>
      <c r="C7656" s="9" t="s">
        <v>18756</v>
      </c>
      <c r="D7656" s="10" t="s">
        <v>13460</v>
      </c>
      <c r="E7656" s="11" t="s">
        <v>13461</v>
      </c>
      <c r="F7656" s="6">
        <v>311226</v>
      </c>
      <c r="G7656" s="6" t="s">
        <v>4505</v>
      </c>
      <c r="H7656" s="16">
        <v>11230216.140000001</v>
      </c>
      <c r="I7656" s="12">
        <v>43677</v>
      </c>
      <c r="J7656" s="12">
        <v>44012</v>
      </c>
      <c r="K7656" s="15">
        <v>0</v>
      </c>
      <c r="L7656" s="13" t="s">
        <v>15</v>
      </c>
      <c r="M7656" s="7">
        <v>1</v>
      </c>
      <c r="N7656" s="17"/>
    </row>
    <row r="7657" spans="1:14" ht="63">
      <c r="A7657" s="6">
        <v>7655</v>
      </c>
      <c r="B7657" s="8" t="s">
        <v>13265</v>
      </c>
      <c r="C7657" s="9" t="s">
        <v>18757</v>
      </c>
      <c r="D7657" s="10" t="s">
        <v>13462</v>
      </c>
      <c r="E7657" s="11" t="s">
        <v>13463</v>
      </c>
      <c r="F7657" s="6">
        <v>273295</v>
      </c>
      <c r="G7657" s="6" t="s">
        <v>4505</v>
      </c>
      <c r="H7657" s="16">
        <v>3531941.35</v>
      </c>
      <c r="I7657" s="12">
        <v>43542</v>
      </c>
      <c r="J7657" s="12">
        <v>43830</v>
      </c>
      <c r="K7657" s="15">
        <v>1092000</v>
      </c>
      <c r="L7657" s="13" t="s">
        <v>15</v>
      </c>
      <c r="M7657" s="7">
        <v>1</v>
      </c>
      <c r="N7657" s="17"/>
    </row>
    <row r="7658" spans="1:14" ht="110.25">
      <c r="A7658" s="6">
        <v>7656</v>
      </c>
      <c r="B7658" s="8" t="s">
        <v>13265</v>
      </c>
      <c r="C7658" s="9" t="s">
        <v>18758</v>
      </c>
      <c r="D7658" s="10" t="s">
        <v>13464</v>
      </c>
      <c r="E7658" s="11" t="s">
        <v>13465</v>
      </c>
      <c r="F7658" s="6">
        <v>211395</v>
      </c>
      <c r="G7658" s="6" t="s">
        <v>4505</v>
      </c>
      <c r="H7658" s="16">
        <v>31688658.379999999</v>
      </c>
      <c r="I7658" s="12">
        <v>43438</v>
      </c>
      <c r="J7658" s="12">
        <v>44165</v>
      </c>
      <c r="K7658" s="15">
        <v>25338000</v>
      </c>
      <c r="L7658" s="13" t="s">
        <v>826</v>
      </c>
      <c r="M7658" s="7">
        <v>1</v>
      </c>
      <c r="N7658" s="17"/>
    </row>
    <row r="7659" spans="1:14" ht="110.25">
      <c r="A7659" s="6">
        <v>7657</v>
      </c>
      <c r="B7659" s="8" t="s">
        <v>13265</v>
      </c>
      <c r="C7659" s="9" t="s">
        <v>18759</v>
      </c>
      <c r="D7659" s="10" t="s">
        <v>13258</v>
      </c>
      <c r="E7659" s="11" t="s">
        <v>13465</v>
      </c>
      <c r="F7659" s="6">
        <v>211395</v>
      </c>
      <c r="G7659" s="6" t="s">
        <v>4505</v>
      </c>
      <c r="H7659" s="16">
        <v>31688658.379999999</v>
      </c>
      <c r="I7659" s="12">
        <v>43438</v>
      </c>
      <c r="J7659" s="12">
        <v>44165</v>
      </c>
      <c r="K7659" s="15">
        <v>25338000</v>
      </c>
      <c r="L7659" s="13" t="s">
        <v>826</v>
      </c>
      <c r="M7659" s="7">
        <v>0.51</v>
      </c>
      <c r="N7659" s="17"/>
    </row>
    <row r="7660" spans="1:14" ht="110.25">
      <c r="A7660" s="6">
        <v>7658</v>
      </c>
      <c r="B7660" s="8" t="s">
        <v>13265</v>
      </c>
      <c r="C7660" s="9" t="s">
        <v>18760</v>
      </c>
      <c r="D7660" s="10" t="s">
        <v>13466</v>
      </c>
      <c r="E7660" s="11" t="s">
        <v>13465</v>
      </c>
      <c r="F7660" s="6">
        <v>211395</v>
      </c>
      <c r="G7660" s="6" t="s">
        <v>4505</v>
      </c>
      <c r="H7660" s="16">
        <v>31688658.379999999</v>
      </c>
      <c r="I7660" s="12">
        <v>43438</v>
      </c>
      <c r="J7660" s="12">
        <v>44165</v>
      </c>
      <c r="K7660" s="15">
        <v>25338000</v>
      </c>
      <c r="L7660" s="13" t="s">
        <v>826</v>
      </c>
      <c r="M7660" s="7">
        <v>0.49</v>
      </c>
      <c r="N7660" s="17"/>
    </row>
    <row r="7661" spans="1:14" ht="63">
      <c r="A7661" s="6">
        <v>7659</v>
      </c>
      <c r="B7661" s="8" t="s">
        <v>13265</v>
      </c>
      <c r="C7661" s="9" t="s">
        <v>18761</v>
      </c>
      <c r="D7661" s="10" t="s">
        <v>13467</v>
      </c>
      <c r="E7661" s="11" t="s">
        <v>13468</v>
      </c>
      <c r="F7661" s="6">
        <v>298240</v>
      </c>
      <c r="G7661" s="6" t="s">
        <v>4505</v>
      </c>
      <c r="H7661" s="16">
        <v>13820588.51</v>
      </c>
      <c r="I7661" s="12">
        <v>43635</v>
      </c>
      <c r="J7661" s="12">
        <v>43847</v>
      </c>
      <c r="K7661" s="15">
        <v>0</v>
      </c>
      <c r="L7661" s="13" t="s">
        <v>15</v>
      </c>
      <c r="M7661" s="7">
        <v>1</v>
      </c>
      <c r="N7661" s="17"/>
    </row>
    <row r="7662" spans="1:14" ht="63">
      <c r="A7662" s="6">
        <v>7660</v>
      </c>
      <c r="B7662" s="8" t="s">
        <v>13265</v>
      </c>
      <c r="C7662" s="9" t="s">
        <v>18762</v>
      </c>
      <c r="D7662" s="10" t="s">
        <v>13469</v>
      </c>
      <c r="E7662" s="11" t="s">
        <v>13470</v>
      </c>
      <c r="F7662" s="6">
        <v>322155</v>
      </c>
      <c r="G7662" s="6" t="s">
        <v>4505</v>
      </c>
      <c r="H7662" s="16">
        <v>19168204.59</v>
      </c>
      <c r="I7662" s="12">
        <v>43716</v>
      </c>
      <c r="J7662" s="12">
        <v>43930</v>
      </c>
      <c r="K7662" s="15">
        <v>0</v>
      </c>
      <c r="L7662" s="13" t="s">
        <v>15</v>
      </c>
      <c r="M7662" s="7">
        <v>1</v>
      </c>
      <c r="N7662" s="17"/>
    </row>
    <row r="7663" spans="1:14" ht="63">
      <c r="A7663" s="6">
        <v>7661</v>
      </c>
      <c r="B7663" s="8" t="s">
        <v>13265</v>
      </c>
      <c r="C7663" s="9" t="s">
        <v>18755</v>
      </c>
      <c r="D7663" s="10" t="s">
        <v>13458</v>
      </c>
      <c r="E7663" s="11" t="s">
        <v>13471</v>
      </c>
      <c r="F7663" s="6">
        <v>288556</v>
      </c>
      <c r="G7663" s="6" t="s">
        <v>4505</v>
      </c>
      <c r="H7663" s="16">
        <v>15018606.050000001</v>
      </c>
      <c r="I7663" s="12">
        <v>43592</v>
      </c>
      <c r="J7663" s="12">
        <v>44134</v>
      </c>
      <c r="K7663" s="15">
        <v>9794000</v>
      </c>
      <c r="L7663" s="13" t="s">
        <v>15</v>
      </c>
      <c r="M7663" s="7">
        <v>1</v>
      </c>
      <c r="N7663" s="17"/>
    </row>
    <row r="7664" spans="1:14" ht="94.5">
      <c r="A7664" s="6">
        <v>7662</v>
      </c>
      <c r="B7664" s="8" t="s">
        <v>13265</v>
      </c>
      <c r="C7664" s="9" t="s">
        <v>18756</v>
      </c>
      <c r="D7664" s="10" t="s">
        <v>13460</v>
      </c>
      <c r="E7664" s="11" t="s">
        <v>13472</v>
      </c>
      <c r="F7664" s="6">
        <v>311227</v>
      </c>
      <c r="G7664" s="6" t="s">
        <v>4505</v>
      </c>
      <c r="H7664" s="16">
        <v>15692962.529999999</v>
      </c>
      <c r="I7664" s="12">
        <v>43677</v>
      </c>
      <c r="J7664" s="12">
        <v>44012</v>
      </c>
      <c r="K7664" s="15">
        <v>0</v>
      </c>
      <c r="L7664" s="13" t="s">
        <v>15</v>
      </c>
      <c r="M7664" s="7">
        <v>1</v>
      </c>
      <c r="N7664" s="17"/>
    </row>
    <row r="7665" spans="1:14" ht="141.75">
      <c r="A7665" s="6">
        <v>7663</v>
      </c>
      <c r="B7665" s="8" t="s">
        <v>13265</v>
      </c>
      <c r="C7665" s="9" t="s">
        <v>18739</v>
      </c>
      <c r="D7665" s="10" t="s">
        <v>13456</v>
      </c>
      <c r="E7665" s="11" t="s">
        <v>18763</v>
      </c>
      <c r="F7665" s="6">
        <v>287620</v>
      </c>
      <c r="G7665" s="6" t="s">
        <v>4505</v>
      </c>
      <c r="H7665" s="16">
        <v>31245690.670000002</v>
      </c>
      <c r="I7665" s="12">
        <v>43628</v>
      </c>
      <c r="J7665" s="12">
        <v>44063</v>
      </c>
      <c r="K7665" s="15">
        <v>5800000</v>
      </c>
      <c r="L7665" s="13" t="s">
        <v>15</v>
      </c>
      <c r="M7665" s="7">
        <v>1</v>
      </c>
      <c r="N7665" s="17"/>
    </row>
    <row r="7666" spans="1:14" ht="126">
      <c r="A7666" s="6">
        <v>7664</v>
      </c>
      <c r="B7666" s="8" t="s">
        <v>13265</v>
      </c>
      <c r="C7666" s="9" t="s">
        <v>18756</v>
      </c>
      <c r="D7666" s="10" t="s">
        <v>13460</v>
      </c>
      <c r="E7666" s="11" t="s">
        <v>13473</v>
      </c>
      <c r="F7666" s="6">
        <v>331476</v>
      </c>
      <c r="G7666" s="6" t="s">
        <v>4505</v>
      </c>
      <c r="H7666" s="16">
        <v>24966281.390000001</v>
      </c>
      <c r="I7666" s="12">
        <v>43718</v>
      </c>
      <c r="J7666" s="12">
        <v>43931</v>
      </c>
      <c r="K7666" s="15">
        <v>0</v>
      </c>
      <c r="L7666" s="13" t="s">
        <v>15</v>
      </c>
      <c r="M7666" s="7">
        <v>1</v>
      </c>
      <c r="N7666" s="17"/>
    </row>
    <row r="7667" spans="1:14" ht="63">
      <c r="A7667" s="6">
        <v>7665</v>
      </c>
      <c r="B7667" s="8" t="s">
        <v>13265</v>
      </c>
      <c r="C7667" s="9" t="s">
        <v>18756</v>
      </c>
      <c r="D7667" s="10" t="s">
        <v>13460</v>
      </c>
      <c r="E7667" s="11" t="s">
        <v>13474</v>
      </c>
      <c r="F7667" s="6">
        <v>311224</v>
      </c>
      <c r="G7667" s="6" t="s">
        <v>4505</v>
      </c>
      <c r="H7667" s="16">
        <v>15410684.538000001</v>
      </c>
      <c r="I7667" s="12">
        <v>43677</v>
      </c>
      <c r="J7667" s="12">
        <v>44012</v>
      </c>
      <c r="K7667" s="15">
        <v>0</v>
      </c>
      <c r="L7667" s="13" t="s">
        <v>15</v>
      </c>
      <c r="M7667" s="7">
        <v>1</v>
      </c>
      <c r="N7667" s="17"/>
    </row>
    <row r="7668" spans="1:14" ht="126">
      <c r="A7668" s="6">
        <v>7666</v>
      </c>
      <c r="B7668" s="8" t="s">
        <v>13265</v>
      </c>
      <c r="C7668" s="9" t="s">
        <v>18756</v>
      </c>
      <c r="D7668" s="10" t="s">
        <v>13460</v>
      </c>
      <c r="E7668" s="11" t="s">
        <v>13475</v>
      </c>
      <c r="F7668" s="6">
        <v>311225</v>
      </c>
      <c r="G7668" s="6" t="s">
        <v>4505</v>
      </c>
      <c r="H7668" s="16">
        <v>15200310.516000001</v>
      </c>
      <c r="I7668" s="12">
        <v>43677</v>
      </c>
      <c r="J7668" s="12">
        <v>44012</v>
      </c>
      <c r="K7668" s="15">
        <v>5382000</v>
      </c>
      <c r="L7668" s="13" t="s">
        <v>15</v>
      </c>
      <c r="M7668" s="7">
        <v>1</v>
      </c>
      <c r="N7668" s="17"/>
    </row>
    <row r="7669" spans="1:14" ht="63">
      <c r="A7669" s="6">
        <v>7667</v>
      </c>
      <c r="B7669" s="8" t="s">
        <v>13265</v>
      </c>
      <c r="C7669" s="9" t="s">
        <v>13476</v>
      </c>
      <c r="D7669" s="10" t="s">
        <v>13477</v>
      </c>
      <c r="E7669" s="11" t="s">
        <v>13478</v>
      </c>
      <c r="F7669" s="6">
        <v>311228</v>
      </c>
      <c r="G7669" s="6" t="s">
        <v>4505</v>
      </c>
      <c r="H7669" s="16">
        <v>37661749.939999998</v>
      </c>
      <c r="I7669" s="12">
        <v>43699</v>
      </c>
      <c r="J7669" s="12">
        <v>44295</v>
      </c>
      <c r="K7669" s="15">
        <v>0</v>
      </c>
      <c r="L7669" s="13" t="s">
        <v>826</v>
      </c>
      <c r="M7669" s="7">
        <v>1</v>
      </c>
      <c r="N7669" s="17"/>
    </row>
    <row r="7670" spans="1:14" ht="63">
      <c r="A7670" s="6">
        <v>7668</v>
      </c>
      <c r="B7670" s="8" t="s">
        <v>13265</v>
      </c>
      <c r="C7670" s="9" t="s">
        <v>18764</v>
      </c>
      <c r="D7670" s="10" t="s">
        <v>4446</v>
      </c>
      <c r="E7670" s="11" t="s">
        <v>13478</v>
      </c>
      <c r="F7670" s="6">
        <v>311228</v>
      </c>
      <c r="G7670" s="6" t="s">
        <v>4505</v>
      </c>
      <c r="H7670" s="16">
        <v>37661749.939999998</v>
      </c>
      <c r="I7670" s="12">
        <v>43699</v>
      </c>
      <c r="J7670" s="12">
        <v>44295</v>
      </c>
      <c r="K7670" s="15">
        <v>0</v>
      </c>
      <c r="L7670" s="13" t="s">
        <v>826</v>
      </c>
      <c r="M7670" s="7">
        <v>0.51</v>
      </c>
      <c r="N7670" s="17"/>
    </row>
    <row r="7671" spans="1:14" ht="63">
      <c r="A7671" s="6">
        <v>7669</v>
      </c>
      <c r="B7671" s="8" t="s">
        <v>13265</v>
      </c>
      <c r="C7671" s="9" t="s">
        <v>4071</v>
      </c>
      <c r="D7671" s="10" t="s">
        <v>2069</v>
      </c>
      <c r="E7671" s="11" t="s">
        <v>13478</v>
      </c>
      <c r="F7671" s="6">
        <v>311228</v>
      </c>
      <c r="G7671" s="6" t="s">
        <v>4505</v>
      </c>
      <c r="H7671" s="16">
        <v>37661749.939999998</v>
      </c>
      <c r="I7671" s="12">
        <v>43699</v>
      </c>
      <c r="J7671" s="12">
        <v>44295</v>
      </c>
      <c r="K7671" s="15">
        <v>0</v>
      </c>
      <c r="L7671" s="13" t="s">
        <v>826</v>
      </c>
      <c r="M7671" s="7">
        <v>0.49</v>
      </c>
      <c r="N7671" s="17"/>
    </row>
    <row r="7672" spans="1:14" ht="78.75">
      <c r="A7672" s="6">
        <v>7670</v>
      </c>
      <c r="B7672" s="8" t="s">
        <v>13265</v>
      </c>
      <c r="C7672" s="9" t="s">
        <v>18765</v>
      </c>
      <c r="D7672" s="10" t="s">
        <v>13479</v>
      </c>
      <c r="E7672" s="11" t="s">
        <v>13480</v>
      </c>
      <c r="F7672" s="6">
        <v>229589</v>
      </c>
      <c r="G7672" s="6" t="s">
        <v>4505</v>
      </c>
      <c r="H7672" s="16">
        <v>3545458.9</v>
      </c>
      <c r="I7672" s="12">
        <v>43431</v>
      </c>
      <c r="J7672" s="12">
        <v>43830</v>
      </c>
      <c r="K7672" s="15">
        <v>0</v>
      </c>
      <c r="L7672" s="13" t="s">
        <v>15</v>
      </c>
      <c r="M7672" s="7">
        <v>1</v>
      </c>
      <c r="N7672" s="17"/>
    </row>
    <row r="7673" spans="1:14" ht="78.75">
      <c r="A7673" s="6">
        <v>7671</v>
      </c>
      <c r="B7673" s="8" t="s">
        <v>13265</v>
      </c>
      <c r="C7673" s="9" t="s">
        <v>18766</v>
      </c>
      <c r="D7673" s="10" t="s">
        <v>13481</v>
      </c>
      <c r="E7673" s="11" t="s">
        <v>13482</v>
      </c>
      <c r="F7673" s="6">
        <v>317097</v>
      </c>
      <c r="G7673" s="6" t="s">
        <v>4505</v>
      </c>
      <c r="H7673" s="16">
        <v>6084390.9000000004</v>
      </c>
      <c r="I7673" s="12">
        <v>43669</v>
      </c>
      <c r="J7673" s="12">
        <v>44180</v>
      </c>
      <c r="K7673" s="15">
        <v>3158000</v>
      </c>
      <c r="L7673" s="13" t="s">
        <v>15</v>
      </c>
      <c r="M7673" s="7">
        <v>1</v>
      </c>
      <c r="N7673" s="17"/>
    </row>
    <row r="7674" spans="1:14" ht="63">
      <c r="A7674" s="6">
        <v>7672</v>
      </c>
      <c r="B7674" s="8" t="s">
        <v>13265</v>
      </c>
      <c r="C7674" s="9" t="s">
        <v>13483</v>
      </c>
      <c r="D7674" s="10" t="s">
        <v>13484</v>
      </c>
      <c r="E7674" s="11" t="s">
        <v>13485</v>
      </c>
      <c r="F7674" s="6">
        <v>331478</v>
      </c>
      <c r="G7674" s="6" t="s">
        <v>4505</v>
      </c>
      <c r="H7674" s="16">
        <v>32425208.969999999</v>
      </c>
      <c r="I7674" s="12">
        <v>43709</v>
      </c>
      <c r="J7674" s="12">
        <v>44154</v>
      </c>
      <c r="K7674" s="15">
        <v>16134000</v>
      </c>
      <c r="L7674" s="13" t="s">
        <v>826</v>
      </c>
      <c r="M7674" s="7">
        <v>1</v>
      </c>
      <c r="N7674" s="17"/>
    </row>
    <row r="7675" spans="1:14" ht="63">
      <c r="A7675" s="6">
        <v>7673</v>
      </c>
      <c r="B7675" s="8" t="s">
        <v>13265</v>
      </c>
      <c r="C7675" s="9" t="s">
        <v>13486</v>
      </c>
      <c r="D7675" s="10" t="s">
        <v>13487</v>
      </c>
      <c r="E7675" s="11" t="s">
        <v>13485</v>
      </c>
      <c r="F7675" s="6">
        <v>331478</v>
      </c>
      <c r="G7675" s="6" t="s">
        <v>4505</v>
      </c>
      <c r="H7675" s="16">
        <v>32425208.969999999</v>
      </c>
      <c r="I7675" s="12">
        <v>43709</v>
      </c>
      <c r="J7675" s="12">
        <v>44154</v>
      </c>
      <c r="K7675" s="15">
        <v>0</v>
      </c>
      <c r="L7675" s="13" t="s">
        <v>826</v>
      </c>
      <c r="M7675" s="7">
        <v>0.4</v>
      </c>
      <c r="N7675" s="17"/>
    </row>
    <row r="7676" spans="1:14" ht="63">
      <c r="A7676" s="6">
        <v>7674</v>
      </c>
      <c r="B7676" s="8" t="s">
        <v>13265</v>
      </c>
      <c r="C7676" s="9" t="s">
        <v>13488</v>
      </c>
      <c r="D7676" s="10" t="s">
        <v>13460</v>
      </c>
      <c r="E7676" s="11" t="s">
        <v>13485</v>
      </c>
      <c r="F7676" s="6">
        <v>331478</v>
      </c>
      <c r="G7676" s="6" t="s">
        <v>4505</v>
      </c>
      <c r="H7676" s="16">
        <v>32425208.969999999</v>
      </c>
      <c r="I7676" s="12">
        <v>43709</v>
      </c>
      <c r="J7676" s="12">
        <v>44154</v>
      </c>
      <c r="K7676" s="15">
        <v>0</v>
      </c>
      <c r="L7676" s="13" t="s">
        <v>826</v>
      </c>
      <c r="M7676" s="7">
        <v>0.35</v>
      </c>
      <c r="N7676" s="17"/>
    </row>
    <row r="7677" spans="1:14" ht="63">
      <c r="A7677" s="6">
        <v>7675</v>
      </c>
      <c r="B7677" s="8" t="s">
        <v>13265</v>
      </c>
      <c r="C7677" s="9" t="s">
        <v>13489</v>
      </c>
      <c r="D7677" s="10" t="s">
        <v>13490</v>
      </c>
      <c r="E7677" s="11" t="s">
        <v>13485</v>
      </c>
      <c r="F7677" s="6">
        <v>331478</v>
      </c>
      <c r="G7677" s="6" t="s">
        <v>4505</v>
      </c>
      <c r="H7677" s="16">
        <v>32425208.969999999</v>
      </c>
      <c r="I7677" s="12">
        <v>43709</v>
      </c>
      <c r="J7677" s="12">
        <v>44154</v>
      </c>
      <c r="K7677" s="15">
        <v>0</v>
      </c>
      <c r="L7677" s="13" t="s">
        <v>826</v>
      </c>
      <c r="M7677" s="7">
        <v>0.25</v>
      </c>
      <c r="N7677" s="17"/>
    </row>
    <row r="7678" spans="1:14" ht="78.75">
      <c r="A7678" s="6">
        <v>7676</v>
      </c>
      <c r="B7678" s="8" t="s">
        <v>13265</v>
      </c>
      <c r="C7678" s="9" t="s">
        <v>18767</v>
      </c>
      <c r="D7678" s="10" t="s">
        <v>2574</v>
      </c>
      <c r="E7678" s="11" t="s">
        <v>13491</v>
      </c>
      <c r="F7678" s="6">
        <v>369409</v>
      </c>
      <c r="G7678" s="6" t="s">
        <v>4505</v>
      </c>
      <c r="H7678" s="16">
        <v>24643767.09</v>
      </c>
      <c r="I7678" s="12">
        <v>43863</v>
      </c>
      <c r="J7678" s="12">
        <v>44416</v>
      </c>
      <c r="K7678" s="15">
        <v>24643767.09</v>
      </c>
      <c r="L7678" s="13" t="s">
        <v>15</v>
      </c>
      <c r="M7678" s="7">
        <v>1</v>
      </c>
      <c r="N7678" s="17"/>
    </row>
    <row r="7679" spans="1:14" ht="78.75">
      <c r="A7679" s="6">
        <v>7677</v>
      </c>
      <c r="B7679" s="8" t="s">
        <v>13265</v>
      </c>
      <c r="C7679" s="9" t="s">
        <v>18767</v>
      </c>
      <c r="D7679" s="10" t="s">
        <v>2574</v>
      </c>
      <c r="E7679" s="11" t="s">
        <v>13492</v>
      </c>
      <c r="F7679" s="6">
        <v>369410</v>
      </c>
      <c r="G7679" s="6" t="s">
        <v>4505</v>
      </c>
      <c r="H7679" s="16">
        <v>58062009.670000002</v>
      </c>
      <c r="I7679" s="12">
        <v>43863</v>
      </c>
      <c r="J7679" s="12">
        <v>44416</v>
      </c>
      <c r="K7679" s="15">
        <v>0</v>
      </c>
      <c r="L7679" s="13" t="s">
        <v>15</v>
      </c>
      <c r="M7679" s="7">
        <v>1</v>
      </c>
      <c r="N7679" s="17"/>
    </row>
    <row r="7680" spans="1:14" ht="47.25">
      <c r="A7680" s="6">
        <v>7678</v>
      </c>
      <c r="B7680" s="8" t="s">
        <v>13265</v>
      </c>
      <c r="C7680" s="9" t="s">
        <v>18768</v>
      </c>
      <c r="D7680" s="10" t="s">
        <v>13317</v>
      </c>
      <c r="E7680" s="11" t="s">
        <v>13493</v>
      </c>
      <c r="F7680" s="6">
        <v>331477</v>
      </c>
      <c r="G7680" s="6" t="s">
        <v>4505</v>
      </c>
      <c r="H7680" s="16">
        <v>7384819.2999999998</v>
      </c>
      <c r="I7680" s="12">
        <v>43741</v>
      </c>
      <c r="J7680" s="12">
        <v>43931</v>
      </c>
      <c r="K7680" s="15">
        <v>1325000</v>
      </c>
      <c r="L7680" s="13" t="s">
        <v>15</v>
      </c>
      <c r="M7680" s="7">
        <v>1</v>
      </c>
      <c r="N7680" s="17"/>
    </row>
    <row r="7681" spans="1:14" ht="78.75">
      <c r="A7681" s="6">
        <v>7679</v>
      </c>
      <c r="B7681" s="8" t="s">
        <v>13265</v>
      </c>
      <c r="C7681" s="9" t="s">
        <v>13476</v>
      </c>
      <c r="D7681" s="10" t="s">
        <v>13477</v>
      </c>
      <c r="E7681" s="11" t="s">
        <v>13494</v>
      </c>
      <c r="F7681" s="6">
        <v>375443</v>
      </c>
      <c r="G7681" s="6" t="s">
        <v>4505</v>
      </c>
      <c r="H7681" s="16">
        <v>20292536.390000001</v>
      </c>
      <c r="I7681" s="12">
        <v>43893</v>
      </c>
      <c r="J7681" s="12">
        <v>44084</v>
      </c>
      <c r="K7681" s="15">
        <v>0</v>
      </c>
      <c r="L7681" s="13" t="s">
        <v>14</v>
      </c>
      <c r="M7681" s="7">
        <v>1</v>
      </c>
      <c r="N7681" s="17"/>
    </row>
    <row r="7682" spans="1:14" ht="78.75">
      <c r="A7682" s="6">
        <v>7680</v>
      </c>
      <c r="B7682" s="8" t="s">
        <v>13265</v>
      </c>
      <c r="C7682" s="9" t="s">
        <v>18764</v>
      </c>
      <c r="D7682" s="10" t="s">
        <v>4446</v>
      </c>
      <c r="E7682" s="11" t="s">
        <v>13494</v>
      </c>
      <c r="F7682" s="6">
        <v>375443</v>
      </c>
      <c r="G7682" s="6" t="s">
        <v>4505</v>
      </c>
      <c r="H7682" s="16">
        <v>20292536.390000001</v>
      </c>
      <c r="I7682" s="12">
        <v>43893</v>
      </c>
      <c r="J7682" s="12">
        <v>44084</v>
      </c>
      <c r="K7682" s="15">
        <v>0</v>
      </c>
      <c r="L7682" s="13" t="s">
        <v>14</v>
      </c>
      <c r="M7682" s="7">
        <v>0.51</v>
      </c>
      <c r="N7682" s="17"/>
    </row>
    <row r="7683" spans="1:14" ht="78.75">
      <c r="A7683" s="6">
        <v>7681</v>
      </c>
      <c r="B7683" s="8" t="s">
        <v>13265</v>
      </c>
      <c r="C7683" s="9" t="s">
        <v>4071</v>
      </c>
      <c r="D7683" s="10" t="s">
        <v>2069</v>
      </c>
      <c r="E7683" s="11" t="s">
        <v>13494</v>
      </c>
      <c r="F7683" s="6">
        <v>375443</v>
      </c>
      <c r="G7683" s="6" t="s">
        <v>4505</v>
      </c>
      <c r="H7683" s="16">
        <v>20292536.390000001</v>
      </c>
      <c r="I7683" s="12">
        <v>43893</v>
      </c>
      <c r="J7683" s="12">
        <v>44084</v>
      </c>
      <c r="K7683" s="15">
        <v>0</v>
      </c>
      <c r="L7683" s="13" t="s">
        <v>14</v>
      </c>
      <c r="M7683" s="7">
        <v>0.49</v>
      </c>
      <c r="N7683" s="17"/>
    </row>
    <row r="7684" spans="1:14" ht="63">
      <c r="A7684" s="6">
        <v>7682</v>
      </c>
      <c r="B7684" s="8" t="s">
        <v>13265</v>
      </c>
      <c r="C7684" s="9" t="s">
        <v>13495</v>
      </c>
      <c r="D7684" s="10" t="s">
        <v>13496</v>
      </c>
      <c r="E7684" s="11" t="s">
        <v>13497</v>
      </c>
      <c r="F7684" s="6">
        <v>369413</v>
      </c>
      <c r="G7684" s="6" t="s">
        <v>4505</v>
      </c>
      <c r="H7684" s="16">
        <v>12572393.619999999</v>
      </c>
      <c r="I7684" s="12">
        <v>43858</v>
      </c>
      <c r="J7684" s="12">
        <v>44139</v>
      </c>
      <c r="K7684" s="15">
        <v>1440000</v>
      </c>
      <c r="L7684" s="13" t="s">
        <v>15</v>
      </c>
      <c r="M7684" s="7">
        <v>1</v>
      </c>
      <c r="N7684" s="17"/>
    </row>
    <row r="7685" spans="1:14" ht="63">
      <c r="A7685" s="6">
        <v>7683</v>
      </c>
      <c r="B7685" s="8" t="s">
        <v>13265</v>
      </c>
      <c r="C7685" s="9" t="s">
        <v>13498</v>
      </c>
      <c r="D7685" s="10" t="s">
        <v>13499</v>
      </c>
      <c r="E7685" s="11" t="s">
        <v>13500</v>
      </c>
      <c r="F7685" s="6">
        <v>343845</v>
      </c>
      <c r="G7685" s="6" t="s">
        <v>4505</v>
      </c>
      <c r="H7685" s="16">
        <v>6810984.1500000004</v>
      </c>
      <c r="I7685" s="12">
        <v>43754</v>
      </c>
      <c r="J7685" s="12">
        <v>43979</v>
      </c>
      <c r="K7685" s="15">
        <v>1500000</v>
      </c>
      <c r="L7685" s="13" t="s">
        <v>15</v>
      </c>
      <c r="M7685" s="7">
        <v>1</v>
      </c>
      <c r="N7685" s="17"/>
    </row>
    <row r="7686" spans="1:14" ht="78.75">
      <c r="A7686" s="6">
        <v>7684</v>
      </c>
      <c r="B7686" s="8" t="s">
        <v>13265</v>
      </c>
      <c r="C7686" s="9" t="s">
        <v>13501</v>
      </c>
      <c r="D7686" s="10" t="s">
        <v>13502</v>
      </c>
      <c r="E7686" s="11" t="s">
        <v>13503</v>
      </c>
      <c r="F7686" s="6">
        <v>478846</v>
      </c>
      <c r="G7686" s="6" t="s">
        <v>4505</v>
      </c>
      <c r="H7686" s="16">
        <v>17018006.859999999</v>
      </c>
      <c r="I7686" s="12">
        <v>44139</v>
      </c>
      <c r="J7686" s="12">
        <v>44510</v>
      </c>
      <c r="K7686" s="15">
        <v>0</v>
      </c>
      <c r="L7686" s="13" t="s">
        <v>14</v>
      </c>
      <c r="M7686" s="7">
        <v>0.51</v>
      </c>
      <c r="N7686" s="17"/>
    </row>
    <row r="7687" spans="1:14" ht="78.75">
      <c r="A7687" s="6">
        <v>7685</v>
      </c>
      <c r="B7687" s="8" t="s">
        <v>13265</v>
      </c>
      <c r="C7687" s="9" t="s">
        <v>13504</v>
      </c>
      <c r="D7687" s="10" t="s">
        <v>10078</v>
      </c>
      <c r="E7687" s="11" t="s">
        <v>13503</v>
      </c>
      <c r="F7687" s="6">
        <v>478846</v>
      </c>
      <c r="G7687" s="6" t="s">
        <v>4505</v>
      </c>
      <c r="H7687" s="16">
        <v>17018006.859999999</v>
      </c>
      <c r="I7687" s="12">
        <v>44139</v>
      </c>
      <c r="J7687" s="12">
        <v>44510</v>
      </c>
      <c r="K7687" s="15">
        <v>0</v>
      </c>
      <c r="L7687" s="13" t="s">
        <v>14</v>
      </c>
      <c r="M7687" s="7">
        <v>0.51</v>
      </c>
      <c r="N7687" s="17"/>
    </row>
    <row r="7688" spans="1:14" ht="78.75">
      <c r="A7688" s="6">
        <v>7686</v>
      </c>
      <c r="B7688" s="8" t="s">
        <v>13265</v>
      </c>
      <c r="C7688" s="9" t="s">
        <v>13505</v>
      </c>
      <c r="D7688" s="10" t="s">
        <v>13506</v>
      </c>
      <c r="E7688" s="11" t="s">
        <v>13503</v>
      </c>
      <c r="F7688" s="6">
        <v>478846</v>
      </c>
      <c r="G7688" s="6" t="s">
        <v>4505</v>
      </c>
      <c r="H7688" s="16">
        <v>17018006.859999999</v>
      </c>
      <c r="I7688" s="12">
        <v>44139</v>
      </c>
      <c r="J7688" s="12">
        <v>44510</v>
      </c>
      <c r="K7688" s="15">
        <v>0</v>
      </c>
      <c r="L7688" s="13" t="s">
        <v>14</v>
      </c>
      <c r="M7688" s="7">
        <v>0.49</v>
      </c>
      <c r="N7688" s="17"/>
    </row>
    <row r="7689" spans="1:14" ht="63">
      <c r="A7689" s="6">
        <v>7687</v>
      </c>
      <c r="B7689" s="8" t="s">
        <v>13265</v>
      </c>
      <c r="C7689" s="9" t="s">
        <v>18769</v>
      </c>
      <c r="D7689" s="10" t="s">
        <v>13507</v>
      </c>
      <c r="E7689" s="11" t="s">
        <v>13508</v>
      </c>
      <c r="F7689" s="6">
        <v>420736</v>
      </c>
      <c r="G7689" s="6" t="s">
        <v>4505</v>
      </c>
      <c r="H7689" s="16">
        <v>7739228.2000000002</v>
      </c>
      <c r="I7689" s="12">
        <v>43940</v>
      </c>
      <c r="J7689" s="12">
        <v>44161</v>
      </c>
      <c r="K7689" s="15">
        <v>2325000</v>
      </c>
      <c r="L7689" s="13" t="s">
        <v>15</v>
      </c>
      <c r="M7689" s="7">
        <v>1</v>
      </c>
      <c r="N7689" s="17"/>
    </row>
    <row r="7690" spans="1:14" ht="63">
      <c r="A7690" s="6">
        <v>7688</v>
      </c>
      <c r="B7690" s="8" t="s">
        <v>13265</v>
      </c>
      <c r="C7690" s="9" t="s">
        <v>18770</v>
      </c>
      <c r="D7690" s="10" t="s">
        <v>13255</v>
      </c>
      <c r="E7690" s="11" t="s">
        <v>13509</v>
      </c>
      <c r="F7690" s="6">
        <v>420735</v>
      </c>
      <c r="G7690" s="6" t="s">
        <v>13510</v>
      </c>
      <c r="H7690" s="16">
        <v>12660561.65</v>
      </c>
      <c r="I7690" s="12">
        <v>43940</v>
      </c>
      <c r="J7690" s="12">
        <v>44310</v>
      </c>
      <c r="K7690" s="15">
        <v>0</v>
      </c>
      <c r="L7690" s="13" t="s">
        <v>15</v>
      </c>
      <c r="M7690" s="7">
        <v>1</v>
      </c>
      <c r="N7690" s="17"/>
    </row>
    <row r="7691" spans="1:14" ht="78.75">
      <c r="A7691" s="6">
        <v>7689</v>
      </c>
      <c r="B7691" s="8" t="s">
        <v>13265</v>
      </c>
      <c r="C7691" s="9" t="s">
        <v>18771</v>
      </c>
      <c r="D7691" s="10" t="s">
        <v>6336</v>
      </c>
      <c r="E7691" s="11" t="s">
        <v>13511</v>
      </c>
      <c r="F7691" s="6">
        <v>446882</v>
      </c>
      <c r="G7691" s="6" t="s">
        <v>13510</v>
      </c>
      <c r="H7691" s="16">
        <v>9964253.5999999996</v>
      </c>
      <c r="I7691" s="12">
        <v>44004</v>
      </c>
      <c r="J7691" s="12">
        <v>44398</v>
      </c>
      <c r="K7691" s="15">
        <v>0</v>
      </c>
      <c r="L7691" s="13" t="s">
        <v>15</v>
      </c>
      <c r="M7691" s="7">
        <v>1</v>
      </c>
      <c r="N7691" s="17"/>
    </row>
    <row r="7692" spans="1:14" ht="78.75">
      <c r="A7692" s="6">
        <v>7690</v>
      </c>
      <c r="B7692" s="8" t="s">
        <v>13265</v>
      </c>
      <c r="C7692" s="9" t="s">
        <v>18771</v>
      </c>
      <c r="D7692" s="10" t="s">
        <v>6336</v>
      </c>
      <c r="E7692" s="11" t="s">
        <v>13512</v>
      </c>
      <c r="F7692" s="6">
        <v>459501</v>
      </c>
      <c r="G7692" s="6" t="s">
        <v>13513</v>
      </c>
      <c r="H7692" s="16">
        <v>36411595.439999998</v>
      </c>
      <c r="I7692" s="12">
        <v>44103</v>
      </c>
      <c r="J7692" s="12">
        <v>44473</v>
      </c>
      <c r="K7692" s="15">
        <v>0</v>
      </c>
      <c r="L7692" s="13" t="s">
        <v>15</v>
      </c>
      <c r="M7692" s="7">
        <v>1</v>
      </c>
      <c r="N7692" s="17"/>
    </row>
    <row r="7693" spans="1:14" ht="110.25">
      <c r="A7693" s="6">
        <v>7691</v>
      </c>
      <c r="B7693" s="8" t="s">
        <v>13265</v>
      </c>
      <c r="C7693" s="9" t="s">
        <v>18772</v>
      </c>
      <c r="D7693" s="10" t="s">
        <v>13514</v>
      </c>
      <c r="E7693" s="11" t="s">
        <v>13515</v>
      </c>
      <c r="F7693" s="6">
        <v>399595</v>
      </c>
      <c r="G7693" s="6" t="s">
        <v>13513</v>
      </c>
      <c r="H7693" s="16">
        <v>9778090.6500000004</v>
      </c>
      <c r="I7693" s="12">
        <v>43872</v>
      </c>
      <c r="J7693" s="12">
        <v>44061</v>
      </c>
      <c r="K7693" s="15">
        <v>2000000</v>
      </c>
      <c r="L7693" s="13" t="s">
        <v>15</v>
      </c>
      <c r="M7693" s="7">
        <v>1</v>
      </c>
      <c r="N7693" s="17"/>
    </row>
    <row r="7694" spans="1:14" ht="141.75">
      <c r="A7694" s="6">
        <v>7692</v>
      </c>
      <c r="B7694" s="8" t="s">
        <v>13265</v>
      </c>
      <c r="C7694" s="9" t="s">
        <v>18773</v>
      </c>
      <c r="D7694" s="10" t="s">
        <v>13516</v>
      </c>
      <c r="E7694" s="11" t="s">
        <v>18774</v>
      </c>
      <c r="F7694" s="6">
        <v>446882</v>
      </c>
      <c r="G7694" s="6" t="s">
        <v>13517</v>
      </c>
      <c r="H7694" s="16">
        <v>13956771</v>
      </c>
      <c r="I7694" s="12">
        <v>44004</v>
      </c>
      <c r="J7694" s="12">
        <v>44233</v>
      </c>
      <c r="K7694" s="15">
        <v>0</v>
      </c>
      <c r="L7694" s="13" t="s">
        <v>15</v>
      </c>
      <c r="M7694" s="7">
        <v>1</v>
      </c>
      <c r="N7694" s="17"/>
    </row>
    <row r="7695" spans="1:14" ht="63">
      <c r="A7695" s="6">
        <v>7693</v>
      </c>
      <c r="B7695" s="8" t="s">
        <v>13265</v>
      </c>
      <c r="C7695" s="9" t="s">
        <v>13518</v>
      </c>
      <c r="D7695" s="10" t="s">
        <v>6336</v>
      </c>
      <c r="E7695" s="11" t="s">
        <v>13519</v>
      </c>
      <c r="F7695" s="6">
        <v>351142</v>
      </c>
      <c r="G7695" s="6" t="s">
        <v>13517</v>
      </c>
      <c r="H7695" s="16">
        <v>8313855.6500000004</v>
      </c>
      <c r="I7695" s="12">
        <v>43758</v>
      </c>
      <c r="J7695" s="12">
        <v>43946</v>
      </c>
      <c r="K7695" s="15">
        <v>7716000</v>
      </c>
      <c r="L7695" s="13" t="s">
        <v>15</v>
      </c>
      <c r="M7695" s="7">
        <v>1</v>
      </c>
      <c r="N7695" s="17"/>
    </row>
    <row r="7696" spans="1:14" ht="63">
      <c r="A7696" s="6">
        <v>7694</v>
      </c>
      <c r="B7696" s="8" t="s">
        <v>13265</v>
      </c>
      <c r="C7696" s="9" t="s">
        <v>18775</v>
      </c>
      <c r="D7696" s="10" t="s">
        <v>13520</v>
      </c>
      <c r="E7696" s="11" t="s">
        <v>13521</v>
      </c>
      <c r="F7696" s="6">
        <v>351144</v>
      </c>
      <c r="G7696" s="6" t="s">
        <v>13517</v>
      </c>
      <c r="H7696" s="16">
        <v>17800005.870000001</v>
      </c>
      <c r="I7696" s="12">
        <v>43785</v>
      </c>
      <c r="J7696" s="12">
        <v>43967</v>
      </c>
      <c r="K7696" s="15">
        <v>7969000</v>
      </c>
      <c r="L7696" s="13" t="s">
        <v>15</v>
      </c>
      <c r="M7696" s="7">
        <v>1</v>
      </c>
      <c r="N7696" s="17"/>
    </row>
    <row r="7697" spans="1:14" ht="78.75">
      <c r="A7697" s="6">
        <v>7695</v>
      </c>
      <c r="B7697" s="8" t="s">
        <v>13265</v>
      </c>
      <c r="C7697" s="9" t="s">
        <v>18776</v>
      </c>
      <c r="D7697" s="10" t="s">
        <v>13522</v>
      </c>
      <c r="E7697" s="11" t="s">
        <v>13523</v>
      </c>
      <c r="F7697" s="6">
        <v>351145</v>
      </c>
      <c r="G7697" s="6" t="s">
        <v>13517</v>
      </c>
      <c r="H7697" s="16">
        <v>9240531.25</v>
      </c>
      <c r="I7697" s="12">
        <v>43758</v>
      </c>
      <c r="J7697" s="12">
        <v>43946</v>
      </c>
      <c r="K7697" s="15">
        <v>7815000</v>
      </c>
      <c r="L7697" s="13" t="s">
        <v>15</v>
      </c>
      <c r="M7697" s="7">
        <v>1</v>
      </c>
      <c r="N7697" s="17"/>
    </row>
    <row r="7698" spans="1:14" ht="126">
      <c r="A7698" s="6">
        <v>7696</v>
      </c>
      <c r="B7698" s="8" t="s">
        <v>13265</v>
      </c>
      <c r="C7698" s="9" t="s">
        <v>18777</v>
      </c>
      <c r="D7698" s="10" t="s">
        <v>6274</v>
      </c>
      <c r="E7698" s="11" t="s">
        <v>13524</v>
      </c>
      <c r="F7698" s="6">
        <v>351143</v>
      </c>
      <c r="G7698" s="6" t="s">
        <v>13513</v>
      </c>
      <c r="H7698" s="16">
        <v>9507791.1400000006</v>
      </c>
      <c r="I7698" s="12">
        <v>43785</v>
      </c>
      <c r="J7698" s="12">
        <v>43975</v>
      </c>
      <c r="K7698" s="15">
        <v>0</v>
      </c>
      <c r="L7698" s="13" t="s">
        <v>15</v>
      </c>
      <c r="M7698" s="7">
        <v>1</v>
      </c>
      <c r="N7698" s="17"/>
    </row>
    <row r="7699" spans="1:14" ht="141.75">
      <c r="A7699" s="6">
        <v>7697</v>
      </c>
      <c r="B7699" s="8" t="s">
        <v>13265</v>
      </c>
      <c r="C7699" s="9" t="s">
        <v>13525</v>
      </c>
      <c r="D7699" s="10" t="s">
        <v>13477</v>
      </c>
      <c r="E7699" s="11" t="s">
        <v>13526</v>
      </c>
      <c r="F7699" s="6">
        <v>351141</v>
      </c>
      <c r="G7699" s="6" t="s">
        <v>13517</v>
      </c>
      <c r="H7699" s="16">
        <v>35064535.859999999</v>
      </c>
      <c r="I7699" s="12">
        <v>43783</v>
      </c>
      <c r="J7699" s="12">
        <v>43970</v>
      </c>
      <c r="K7699" s="15">
        <v>0</v>
      </c>
      <c r="L7699" s="13" t="s">
        <v>14</v>
      </c>
      <c r="M7699" s="7">
        <v>1</v>
      </c>
      <c r="N7699" s="17"/>
    </row>
    <row r="7700" spans="1:14" ht="141.75">
      <c r="A7700" s="6">
        <v>7698</v>
      </c>
      <c r="B7700" s="8" t="s">
        <v>13265</v>
      </c>
      <c r="C7700" s="9" t="s">
        <v>13527</v>
      </c>
      <c r="D7700" s="10" t="s">
        <v>4446</v>
      </c>
      <c r="E7700" s="11" t="s">
        <v>13526</v>
      </c>
      <c r="F7700" s="6">
        <v>351141</v>
      </c>
      <c r="G7700" s="6" t="s">
        <v>13517</v>
      </c>
      <c r="H7700" s="16">
        <v>35064535.859999999</v>
      </c>
      <c r="I7700" s="12">
        <v>43783</v>
      </c>
      <c r="J7700" s="12">
        <v>43970</v>
      </c>
      <c r="K7700" s="15">
        <v>0</v>
      </c>
      <c r="L7700" s="13" t="s">
        <v>14</v>
      </c>
      <c r="M7700" s="7">
        <v>0.49</v>
      </c>
      <c r="N7700" s="17"/>
    </row>
    <row r="7701" spans="1:14" ht="141.75">
      <c r="A7701" s="6">
        <v>7699</v>
      </c>
      <c r="B7701" s="8" t="s">
        <v>13265</v>
      </c>
      <c r="C7701" s="9" t="s">
        <v>4071</v>
      </c>
      <c r="D7701" s="10" t="s">
        <v>2069</v>
      </c>
      <c r="E7701" s="11" t="s">
        <v>13526</v>
      </c>
      <c r="F7701" s="6">
        <v>351141</v>
      </c>
      <c r="G7701" s="6" t="s">
        <v>13517</v>
      </c>
      <c r="H7701" s="16">
        <v>35064535.859999999</v>
      </c>
      <c r="I7701" s="12">
        <v>43783</v>
      </c>
      <c r="J7701" s="12">
        <v>43970</v>
      </c>
      <c r="K7701" s="15">
        <v>0</v>
      </c>
      <c r="L7701" s="13" t="s">
        <v>14</v>
      </c>
      <c r="M7701" s="7">
        <v>0.51</v>
      </c>
      <c r="N7701" s="17"/>
    </row>
    <row r="7702" spans="1:14" ht="110.25">
      <c r="A7702" s="6">
        <v>7700</v>
      </c>
      <c r="B7702" s="8" t="s">
        <v>13265</v>
      </c>
      <c r="C7702" s="9" t="s">
        <v>13528</v>
      </c>
      <c r="D7702" s="10" t="s">
        <v>12888</v>
      </c>
      <c r="E7702" s="11" t="s">
        <v>13529</v>
      </c>
      <c r="F7702" s="6">
        <v>457975</v>
      </c>
      <c r="G7702" s="6" t="s">
        <v>13530</v>
      </c>
      <c r="H7702" s="16">
        <v>37997000.109999999</v>
      </c>
      <c r="I7702" s="12">
        <v>44074</v>
      </c>
      <c r="J7702" s="12">
        <v>44202</v>
      </c>
      <c r="K7702" s="15">
        <v>0</v>
      </c>
      <c r="L7702" s="13" t="s">
        <v>15</v>
      </c>
      <c r="M7702" s="7">
        <v>1</v>
      </c>
      <c r="N7702" s="17"/>
    </row>
    <row r="7703" spans="1:14" ht="63">
      <c r="A7703" s="6">
        <v>7701</v>
      </c>
      <c r="B7703" s="8" t="s">
        <v>13265</v>
      </c>
      <c r="C7703" s="9" t="s">
        <v>13531</v>
      </c>
      <c r="D7703" s="10" t="s">
        <v>13532</v>
      </c>
      <c r="E7703" s="11" t="s">
        <v>13533</v>
      </c>
      <c r="F7703" s="6">
        <v>407699</v>
      </c>
      <c r="G7703" s="6" t="s">
        <v>13530</v>
      </c>
      <c r="H7703" s="16">
        <v>23432131.73</v>
      </c>
      <c r="I7703" s="12">
        <v>43962</v>
      </c>
      <c r="J7703" s="12">
        <v>44361</v>
      </c>
      <c r="K7703" s="15">
        <v>0</v>
      </c>
      <c r="L7703" s="13" t="s">
        <v>14</v>
      </c>
      <c r="M7703" s="7">
        <v>1</v>
      </c>
      <c r="N7703" s="17"/>
    </row>
    <row r="7704" spans="1:14" ht="78.75">
      <c r="A7704" s="6">
        <v>7702</v>
      </c>
      <c r="B7704" s="8" t="s">
        <v>13265</v>
      </c>
      <c r="C7704" s="9" t="s">
        <v>13504</v>
      </c>
      <c r="D7704" s="10" t="s">
        <v>10078</v>
      </c>
      <c r="E7704" s="11" t="s">
        <v>13533</v>
      </c>
      <c r="F7704" s="6">
        <v>407699</v>
      </c>
      <c r="G7704" s="6" t="s">
        <v>13530</v>
      </c>
      <c r="H7704" s="16">
        <v>23432131.73</v>
      </c>
      <c r="I7704" s="12">
        <v>43962</v>
      </c>
      <c r="J7704" s="12">
        <v>44361</v>
      </c>
      <c r="K7704" s="15">
        <v>0</v>
      </c>
      <c r="L7704" s="13" t="s">
        <v>14</v>
      </c>
      <c r="M7704" s="7">
        <v>0.51</v>
      </c>
      <c r="N7704" s="17"/>
    </row>
    <row r="7705" spans="1:14" ht="78.75">
      <c r="A7705" s="6">
        <v>7703</v>
      </c>
      <c r="B7705" s="8" t="s">
        <v>13265</v>
      </c>
      <c r="C7705" s="9" t="s">
        <v>13534</v>
      </c>
      <c r="D7705" s="10" t="s">
        <v>13535</v>
      </c>
      <c r="E7705" s="11" t="s">
        <v>13536</v>
      </c>
      <c r="F7705" s="6">
        <v>407699</v>
      </c>
      <c r="G7705" s="6" t="s">
        <v>13537</v>
      </c>
      <c r="H7705" s="16">
        <v>23432131.73</v>
      </c>
      <c r="I7705" s="12">
        <v>43962</v>
      </c>
      <c r="J7705" s="12">
        <v>44361</v>
      </c>
      <c r="K7705" s="15">
        <v>0</v>
      </c>
      <c r="L7705" s="13" t="s">
        <v>14</v>
      </c>
      <c r="M7705" s="7">
        <v>0.49</v>
      </c>
      <c r="N7705" s="17"/>
    </row>
    <row r="7706" spans="1:14" ht="63">
      <c r="A7706" s="6">
        <v>7704</v>
      </c>
      <c r="B7706" s="8" t="s">
        <v>13265</v>
      </c>
      <c r="C7706" s="9" t="s">
        <v>13538</v>
      </c>
      <c r="D7706" s="10" t="s">
        <v>13434</v>
      </c>
      <c r="E7706" s="11" t="s">
        <v>13539</v>
      </c>
      <c r="F7706" s="6">
        <v>473119</v>
      </c>
      <c r="G7706" s="6" t="s">
        <v>13513</v>
      </c>
      <c r="H7706" s="16">
        <v>21399999</v>
      </c>
      <c r="I7706" s="12">
        <v>44122</v>
      </c>
      <c r="J7706" s="12">
        <v>44493</v>
      </c>
      <c r="K7706" s="15">
        <v>0</v>
      </c>
      <c r="L7706" s="13" t="s">
        <v>14</v>
      </c>
      <c r="M7706" s="7">
        <v>1</v>
      </c>
      <c r="N7706" s="17"/>
    </row>
    <row r="7707" spans="1:14" ht="63">
      <c r="A7707" s="6">
        <v>7705</v>
      </c>
      <c r="B7707" s="8" t="s">
        <v>13265</v>
      </c>
      <c r="C7707" s="9" t="s">
        <v>13540</v>
      </c>
      <c r="D7707" s="10" t="s">
        <v>13380</v>
      </c>
      <c r="E7707" s="11" t="s">
        <v>13539</v>
      </c>
      <c r="F7707" s="6">
        <v>473119</v>
      </c>
      <c r="G7707" s="6" t="s">
        <v>13513</v>
      </c>
      <c r="H7707" s="16">
        <v>21399999</v>
      </c>
      <c r="I7707" s="12">
        <v>44122</v>
      </c>
      <c r="J7707" s="12">
        <v>44493</v>
      </c>
      <c r="K7707" s="15">
        <v>0</v>
      </c>
      <c r="L7707" s="13" t="s">
        <v>14</v>
      </c>
      <c r="M7707" s="7">
        <v>0.51</v>
      </c>
      <c r="N7707" s="17"/>
    </row>
    <row r="7708" spans="1:14" ht="63">
      <c r="A7708" s="6">
        <v>7706</v>
      </c>
      <c r="B7708" s="8" t="s">
        <v>13265</v>
      </c>
      <c r="C7708" s="9" t="s">
        <v>13541</v>
      </c>
      <c r="D7708" s="10" t="s">
        <v>13542</v>
      </c>
      <c r="E7708" s="11" t="s">
        <v>13539</v>
      </c>
      <c r="F7708" s="6">
        <v>473119</v>
      </c>
      <c r="G7708" s="6" t="s">
        <v>13513</v>
      </c>
      <c r="H7708" s="16">
        <v>21399999</v>
      </c>
      <c r="I7708" s="12">
        <v>44122</v>
      </c>
      <c r="J7708" s="12">
        <v>44493</v>
      </c>
      <c r="K7708" s="15">
        <v>0</v>
      </c>
      <c r="L7708" s="13" t="s">
        <v>14</v>
      </c>
      <c r="M7708" s="7">
        <v>0.49</v>
      </c>
      <c r="N7708" s="17"/>
    </row>
    <row r="7709" spans="1:14" ht="189">
      <c r="A7709" s="6">
        <v>7707</v>
      </c>
      <c r="B7709" s="8" t="s">
        <v>13265</v>
      </c>
      <c r="C7709" s="9" t="s">
        <v>18778</v>
      </c>
      <c r="D7709" s="10" t="s">
        <v>4399</v>
      </c>
      <c r="E7709" s="11" t="s">
        <v>13543</v>
      </c>
      <c r="F7709" s="6">
        <v>467269</v>
      </c>
      <c r="G7709" s="6" t="s">
        <v>13517</v>
      </c>
      <c r="H7709" s="16">
        <v>17998804.960000001</v>
      </c>
      <c r="I7709" s="12">
        <v>44122</v>
      </c>
      <c r="J7709" s="12">
        <v>44563</v>
      </c>
      <c r="K7709" s="15">
        <v>1328000</v>
      </c>
      <c r="L7709" s="13" t="s">
        <v>15</v>
      </c>
      <c r="M7709" s="7">
        <v>1</v>
      </c>
      <c r="N7709" s="17"/>
    </row>
    <row r="7710" spans="1:14" ht="31.5">
      <c r="A7710" s="6">
        <v>7708</v>
      </c>
      <c r="B7710" s="8" t="s">
        <v>13265</v>
      </c>
      <c r="C7710" s="9" t="s">
        <v>18779</v>
      </c>
      <c r="D7710" s="10" t="s">
        <v>13544</v>
      </c>
      <c r="E7710" s="11" t="s">
        <v>13545</v>
      </c>
      <c r="F7710" s="6">
        <v>381473</v>
      </c>
      <c r="G7710" s="6" t="s">
        <v>13546</v>
      </c>
      <c r="H7710" s="16">
        <v>6568300</v>
      </c>
      <c r="I7710" s="12">
        <v>43845</v>
      </c>
      <c r="J7710" s="12">
        <v>44149</v>
      </c>
      <c r="K7710" s="15">
        <v>0</v>
      </c>
      <c r="L7710" s="13" t="s">
        <v>15</v>
      </c>
      <c r="M7710" s="7">
        <v>1</v>
      </c>
      <c r="N7710" s="17"/>
    </row>
    <row r="7711" spans="1:14" ht="110.25">
      <c r="A7711" s="6">
        <v>7709</v>
      </c>
      <c r="B7711" s="8" t="s">
        <v>13265</v>
      </c>
      <c r="C7711" s="9" t="s">
        <v>18780</v>
      </c>
      <c r="D7711" s="10" t="s">
        <v>13547</v>
      </c>
      <c r="E7711" s="11" t="s">
        <v>13548</v>
      </c>
      <c r="F7711" s="6">
        <v>335734</v>
      </c>
      <c r="G7711" s="6" t="s">
        <v>13546</v>
      </c>
      <c r="H7711" s="16">
        <v>18105100</v>
      </c>
      <c r="I7711" s="12">
        <v>43733</v>
      </c>
      <c r="J7711" s="12">
        <v>44113</v>
      </c>
      <c r="K7711" s="15">
        <v>6285000</v>
      </c>
      <c r="L7711" s="13" t="s">
        <v>15</v>
      </c>
      <c r="M7711" s="7">
        <v>1</v>
      </c>
      <c r="N7711" s="17"/>
    </row>
    <row r="7712" spans="1:14" ht="110.25">
      <c r="A7712" s="6">
        <v>7710</v>
      </c>
      <c r="B7712" s="8" t="s">
        <v>13265</v>
      </c>
      <c r="C7712" s="9" t="s">
        <v>18781</v>
      </c>
      <c r="D7712" s="10" t="s">
        <v>13549</v>
      </c>
      <c r="E7712" s="11" t="s">
        <v>13550</v>
      </c>
      <c r="F7712" s="6">
        <v>335735</v>
      </c>
      <c r="G7712" s="6" t="s">
        <v>13551</v>
      </c>
      <c r="H7712" s="16">
        <v>16425500</v>
      </c>
      <c r="I7712" s="12">
        <v>43719</v>
      </c>
      <c r="J7712" s="12">
        <v>44113</v>
      </c>
      <c r="K7712" s="15">
        <v>1204900</v>
      </c>
      <c r="L7712" s="13" t="s">
        <v>15</v>
      </c>
      <c r="M7712" s="7">
        <v>1</v>
      </c>
      <c r="N7712" s="17"/>
    </row>
    <row r="7713" spans="1:14" ht="63">
      <c r="A7713" s="6">
        <v>7711</v>
      </c>
      <c r="B7713" s="8" t="s">
        <v>13265</v>
      </c>
      <c r="C7713" s="9" t="s">
        <v>18782</v>
      </c>
      <c r="D7713" s="10" t="s">
        <v>6390</v>
      </c>
      <c r="E7713" s="11" t="s">
        <v>13552</v>
      </c>
      <c r="F7713" s="6">
        <v>381474</v>
      </c>
      <c r="G7713" s="6" t="s">
        <v>13553</v>
      </c>
      <c r="H7713" s="16">
        <v>6562600</v>
      </c>
      <c r="I7713" s="12">
        <v>43851</v>
      </c>
      <c r="J7713" s="12">
        <v>44155</v>
      </c>
      <c r="K7713" s="15">
        <v>0</v>
      </c>
      <c r="L7713" s="13" t="s">
        <v>15</v>
      </c>
      <c r="M7713" s="7">
        <v>1</v>
      </c>
      <c r="N7713" s="17"/>
    </row>
    <row r="7714" spans="1:14" ht="47.25">
      <c r="A7714" s="6">
        <v>7712</v>
      </c>
      <c r="B7714" s="8" t="s">
        <v>13265</v>
      </c>
      <c r="C7714" s="9" t="s">
        <v>18783</v>
      </c>
      <c r="D7714" s="10" t="s">
        <v>13554</v>
      </c>
      <c r="E7714" s="11" t="s">
        <v>13555</v>
      </c>
      <c r="F7714" s="6">
        <v>335736</v>
      </c>
      <c r="G7714" s="6" t="s">
        <v>13556</v>
      </c>
      <c r="H7714" s="16">
        <v>5619250</v>
      </c>
      <c r="I7714" s="12">
        <v>43734</v>
      </c>
      <c r="J7714" s="12">
        <v>44113</v>
      </c>
      <c r="K7714" s="15">
        <v>0</v>
      </c>
      <c r="L7714" s="13" t="s">
        <v>15</v>
      </c>
      <c r="M7714" s="7">
        <v>1</v>
      </c>
      <c r="N7714" s="17"/>
    </row>
    <row r="7715" spans="1:14" ht="78.75">
      <c r="A7715" s="6">
        <v>7713</v>
      </c>
      <c r="B7715" s="8" t="s">
        <v>13265</v>
      </c>
      <c r="C7715" s="9" t="s">
        <v>18784</v>
      </c>
      <c r="D7715" s="10" t="s">
        <v>13557</v>
      </c>
      <c r="E7715" s="11" t="s">
        <v>13558</v>
      </c>
      <c r="F7715" s="6">
        <v>362063</v>
      </c>
      <c r="G7715" s="6" t="s">
        <v>13553</v>
      </c>
      <c r="H7715" s="16">
        <v>11580500</v>
      </c>
      <c r="I7715" s="12">
        <v>43838</v>
      </c>
      <c r="J7715" s="12">
        <v>44203</v>
      </c>
      <c r="K7715" s="15">
        <v>0</v>
      </c>
      <c r="L7715" s="13" t="s">
        <v>15</v>
      </c>
      <c r="M7715" s="7">
        <v>1</v>
      </c>
      <c r="N7715" s="17"/>
    </row>
    <row r="7716" spans="1:14" ht="126">
      <c r="A7716" s="6">
        <v>7714</v>
      </c>
      <c r="B7716" s="8" t="s">
        <v>13265</v>
      </c>
      <c r="C7716" s="9" t="s">
        <v>13525</v>
      </c>
      <c r="D7716" s="10" t="s">
        <v>4441</v>
      </c>
      <c r="E7716" s="11" t="s">
        <v>13559</v>
      </c>
      <c r="F7716" s="6">
        <v>344017</v>
      </c>
      <c r="G7716" s="6" t="s">
        <v>13560</v>
      </c>
      <c r="H7716" s="16">
        <v>47736756.100000001</v>
      </c>
      <c r="I7716" s="12">
        <v>43767</v>
      </c>
      <c r="J7716" s="12">
        <v>44012</v>
      </c>
      <c r="K7716" s="15">
        <v>10000000</v>
      </c>
      <c r="L7716" s="13" t="s">
        <v>826</v>
      </c>
      <c r="M7716" s="7">
        <v>1</v>
      </c>
      <c r="N7716" s="17"/>
    </row>
    <row r="7717" spans="1:14" ht="126">
      <c r="A7717" s="6">
        <v>7715</v>
      </c>
      <c r="B7717" s="8" t="s">
        <v>13265</v>
      </c>
      <c r="C7717" s="9" t="s">
        <v>13527</v>
      </c>
      <c r="D7717" s="10" t="s">
        <v>13562</v>
      </c>
      <c r="E7717" s="11" t="s">
        <v>13559</v>
      </c>
      <c r="F7717" s="6">
        <v>344017</v>
      </c>
      <c r="G7717" s="6" t="s">
        <v>13560</v>
      </c>
      <c r="H7717" s="16">
        <v>47736756.100000001</v>
      </c>
      <c r="I7717" s="12">
        <v>43767</v>
      </c>
      <c r="J7717" s="12">
        <v>44012</v>
      </c>
      <c r="K7717" s="15">
        <v>10000000</v>
      </c>
      <c r="L7717" s="13" t="s">
        <v>826</v>
      </c>
      <c r="M7717" s="7">
        <v>0.49</v>
      </c>
      <c r="N7717" s="17"/>
    </row>
    <row r="7718" spans="1:14" ht="126">
      <c r="A7718" s="6">
        <v>7716</v>
      </c>
      <c r="B7718" s="8" t="s">
        <v>13265</v>
      </c>
      <c r="C7718" s="9" t="s">
        <v>4071</v>
      </c>
      <c r="D7718" s="10" t="s">
        <v>2069</v>
      </c>
      <c r="E7718" s="11" t="s">
        <v>13559</v>
      </c>
      <c r="F7718" s="6">
        <v>344017</v>
      </c>
      <c r="G7718" s="6" t="s">
        <v>13563</v>
      </c>
      <c r="H7718" s="16">
        <v>47736756.100000001</v>
      </c>
      <c r="I7718" s="12">
        <v>43767</v>
      </c>
      <c r="J7718" s="12">
        <v>44012</v>
      </c>
      <c r="K7718" s="15">
        <v>10000000</v>
      </c>
      <c r="L7718" s="13" t="s">
        <v>826</v>
      </c>
      <c r="M7718" s="7">
        <v>0.51</v>
      </c>
      <c r="N7718" s="17"/>
    </row>
    <row r="7719" spans="1:14" ht="393.75">
      <c r="A7719" s="6">
        <v>7717</v>
      </c>
      <c r="B7719" s="8" t="s">
        <v>13265</v>
      </c>
      <c r="C7719" s="9" t="s">
        <v>13564</v>
      </c>
      <c r="D7719" s="10" t="s">
        <v>13565</v>
      </c>
      <c r="E7719" s="11" t="s">
        <v>13566</v>
      </c>
      <c r="F7719" s="6">
        <v>446879</v>
      </c>
      <c r="G7719" s="6" t="s">
        <v>13567</v>
      </c>
      <c r="H7719" s="16">
        <v>13484447.25</v>
      </c>
      <c r="I7719" s="12">
        <v>43989</v>
      </c>
      <c r="J7719" s="12">
        <v>44360</v>
      </c>
      <c r="K7719" s="15">
        <v>0</v>
      </c>
      <c r="L7719" s="13" t="s">
        <v>15</v>
      </c>
      <c r="M7719" s="7">
        <v>1</v>
      </c>
      <c r="N7719" s="17"/>
    </row>
    <row r="7720" spans="1:14" ht="63">
      <c r="A7720" s="6">
        <v>7718</v>
      </c>
      <c r="B7720" s="8" t="s">
        <v>13265</v>
      </c>
      <c r="C7720" s="9" t="s">
        <v>18785</v>
      </c>
      <c r="D7720" s="10" t="s">
        <v>13568</v>
      </c>
      <c r="E7720" s="11" t="s">
        <v>13569</v>
      </c>
      <c r="F7720" s="6">
        <v>446880</v>
      </c>
      <c r="G7720" s="6" t="s">
        <v>13570</v>
      </c>
      <c r="H7720" s="16">
        <v>1895490</v>
      </c>
      <c r="I7720" s="12">
        <v>43996</v>
      </c>
      <c r="J7720" s="12">
        <v>44360</v>
      </c>
      <c r="K7720" s="15">
        <v>0</v>
      </c>
      <c r="L7720" s="13" t="s">
        <v>15</v>
      </c>
      <c r="M7720" s="7">
        <v>1</v>
      </c>
      <c r="N7720" s="17"/>
    </row>
    <row r="7721" spans="1:14" ht="141.75">
      <c r="A7721" s="6">
        <v>7719</v>
      </c>
      <c r="B7721" s="8" t="s">
        <v>13265</v>
      </c>
      <c r="C7721" s="9" t="s">
        <v>13571</v>
      </c>
      <c r="D7721" s="10" t="s">
        <v>13414</v>
      </c>
      <c r="E7721" s="11" t="s">
        <v>13415</v>
      </c>
      <c r="F7721" s="6">
        <v>482583</v>
      </c>
      <c r="G7721" s="6" t="s">
        <v>13572</v>
      </c>
      <c r="H7721" s="16" t="s">
        <v>4738</v>
      </c>
      <c r="I7721" s="12">
        <v>44112</v>
      </c>
      <c r="J7721" s="12">
        <v>44483</v>
      </c>
      <c r="K7721" s="15">
        <v>0</v>
      </c>
      <c r="L7721" s="13" t="s">
        <v>15</v>
      </c>
      <c r="M7721" s="7">
        <v>1</v>
      </c>
      <c r="N7721" s="17"/>
    </row>
    <row r="7722" spans="1:14" ht="78.75">
      <c r="A7722" s="6">
        <v>7720</v>
      </c>
      <c r="B7722" s="8" t="s">
        <v>13265</v>
      </c>
      <c r="C7722" s="9" t="s">
        <v>13573</v>
      </c>
      <c r="D7722" s="10" t="s">
        <v>13574</v>
      </c>
      <c r="E7722" s="11" t="s">
        <v>13575</v>
      </c>
      <c r="F7722" s="6">
        <v>482582</v>
      </c>
      <c r="G7722" s="6" t="s">
        <v>13572</v>
      </c>
      <c r="H7722" s="16">
        <v>1142492.8</v>
      </c>
      <c r="I7722" s="12">
        <v>44108</v>
      </c>
      <c r="J7722" s="12">
        <v>44495</v>
      </c>
      <c r="K7722" s="15">
        <v>0</v>
      </c>
      <c r="L7722" s="13" t="s">
        <v>15</v>
      </c>
      <c r="M7722" s="7">
        <v>1</v>
      </c>
      <c r="N7722" s="17"/>
    </row>
    <row r="7723" spans="1:14" ht="409.5">
      <c r="A7723" s="6">
        <v>7721</v>
      </c>
      <c r="B7723" s="8" t="s">
        <v>13265</v>
      </c>
      <c r="C7723" s="9" t="s">
        <v>18786</v>
      </c>
      <c r="D7723" s="10" t="s">
        <v>13382</v>
      </c>
      <c r="E7723" s="11" t="s">
        <v>13576</v>
      </c>
      <c r="F7723" s="6">
        <v>416848</v>
      </c>
      <c r="G7723" s="6" t="s">
        <v>13577</v>
      </c>
      <c r="H7723" s="16">
        <v>1039270.809</v>
      </c>
      <c r="I7723" s="12">
        <v>43979</v>
      </c>
      <c r="J7723" s="12">
        <v>44351</v>
      </c>
      <c r="K7723" s="15">
        <v>0</v>
      </c>
      <c r="L7723" s="13" t="s">
        <v>15</v>
      </c>
      <c r="M7723" s="7">
        <v>1</v>
      </c>
      <c r="N7723" s="17"/>
    </row>
    <row r="7724" spans="1:14" ht="409.5">
      <c r="A7724" s="6">
        <v>7722</v>
      </c>
      <c r="B7724" s="8" t="s">
        <v>18787</v>
      </c>
      <c r="C7724" s="9" t="s">
        <v>18786</v>
      </c>
      <c r="D7724" s="10" t="s">
        <v>13382</v>
      </c>
      <c r="E7724" s="11" t="s">
        <v>13578</v>
      </c>
      <c r="F7724" s="6">
        <v>416849</v>
      </c>
      <c r="G7724" s="6" t="s">
        <v>13579</v>
      </c>
      <c r="H7724" s="16">
        <v>247850.18599999999</v>
      </c>
      <c r="I7724" s="12">
        <v>43979</v>
      </c>
      <c r="J7724" s="12">
        <v>44351</v>
      </c>
      <c r="K7724" s="15">
        <v>0</v>
      </c>
      <c r="L7724" s="13" t="s">
        <v>15</v>
      </c>
      <c r="M7724" s="7">
        <v>1</v>
      </c>
      <c r="N7724" s="17"/>
    </row>
    <row r="7725" spans="1:14" ht="78.75">
      <c r="A7725" s="6">
        <v>7723</v>
      </c>
      <c r="B7725" s="8" t="s">
        <v>13265</v>
      </c>
      <c r="C7725" s="9" t="s">
        <v>18739</v>
      </c>
      <c r="D7725" s="10" t="s">
        <v>13456</v>
      </c>
      <c r="E7725" s="11" t="s">
        <v>13580</v>
      </c>
      <c r="F7725" s="6">
        <v>355902</v>
      </c>
      <c r="G7725" s="6" t="s">
        <v>13581</v>
      </c>
      <c r="H7725" s="16">
        <v>30768147.274999999</v>
      </c>
      <c r="I7725" s="12">
        <v>43795</v>
      </c>
      <c r="J7725" s="12">
        <v>44331</v>
      </c>
      <c r="K7725" s="15">
        <v>0</v>
      </c>
      <c r="L7725" s="13" t="s">
        <v>15</v>
      </c>
      <c r="M7725" s="7">
        <v>1</v>
      </c>
      <c r="N7725" s="17"/>
    </row>
    <row r="7726" spans="1:14" ht="63">
      <c r="A7726" s="6">
        <v>7724</v>
      </c>
      <c r="B7726" s="8" t="s">
        <v>13265</v>
      </c>
      <c r="C7726" s="9" t="s">
        <v>18788</v>
      </c>
      <c r="D7726" s="10" t="s">
        <v>13582</v>
      </c>
      <c r="E7726" s="11" t="s">
        <v>13583</v>
      </c>
      <c r="F7726" s="6">
        <v>369418</v>
      </c>
      <c r="G7726" s="6" t="s">
        <v>13584</v>
      </c>
      <c r="H7726" s="16">
        <v>22791668.199999999</v>
      </c>
      <c r="I7726" s="12">
        <v>43865</v>
      </c>
      <c r="J7726" s="12">
        <v>44416</v>
      </c>
      <c r="K7726" s="15">
        <v>0</v>
      </c>
      <c r="L7726" s="13" t="s">
        <v>15</v>
      </c>
      <c r="M7726" s="7">
        <v>1</v>
      </c>
      <c r="N7726" s="17"/>
    </row>
    <row r="7727" spans="1:14" ht="63">
      <c r="A7727" s="6">
        <v>7725</v>
      </c>
      <c r="B7727" s="8" t="s">
        <v>18787</v>
      </c>
      <c r="C7727" s="9" t="s">
        <v>18789</v>
      </c>
      <c r="D7727" s="10" t="s">
        <v>13582</v>
      </c>
      <c r="E7727" s="11" t="s">
        <v>13585</v>
      </c>
      <c r="F7727" s="6">
        <v>369419</v>
      </c>
      <c r="G7727" s="6" t="s">
        <v>13586</v>
      </c>
      <c r="H7727" s="16">
        <v>21391419.210000001</v>
      </c>
      <c r="I7727" s="12">
        <v>43865</v>
      </c>
      <c r="J7727" s="12">
        <v>44416</v>
      </c>
      <c r="K7727" s="15">
        <v>0</v>
      </c>
      <c r="L7727" s="13" t="s">
        <v>15</v>
      </c>
      <c r="M7727" s="7">
        <v>1</v>
      </c>
      <c r="N7727" s="17"/>
    </row>
    <row r="7728" spans="1:14" ht="78.75">
      <c r="A7728" s="6">
        <v>7726</v>
      </c>
      <c r="B7728" s="8" t="s">
        <v>18787</v>
      </c>
      <c r="C7728" s="9" t="s">
        <v>13587</v>
      </c>
      <c r="D7728" s="10" t="s">
        <v>13588</v>
      </c>
      <c r="E7728" s="11" t="s">
        <v>13589</v>
      </c>
      <c r="F7728" s="6">
        <v>420740</v>
      </c>
      <c r="G7728" s="6" t="s">
        <v>13584</v>
      </c>
      <c r="H7728" s="16">
        <v>23762299.940000001</v>
      </c>
      <c r="I7728" s="12">
        <v>43982</v>
      </c>
      <c r="J7728" s="12">
        <v>44346</v>
      </c>
      <c r="K7728" s="15">
        <v>0</v>
      </c>
      <c r="L7728" s="13" t="s">
        <v>14</v>
      </c>
      <c r="M7728" s="7">
        <v>1</v>
      </c>
      <c r="N7728" s="17"/>
    </row>
    <row r="7729" spans="1:14" ht="63">
      <c r="A7729" s="6">
        <v>7727</v>
      </c>
      <c r="B7729" s="8" t="s">
        <v>18787</v>
      </c>
      <c r="C7729" s="9" t="s">
        <v>13590</v>
      </c>
      <c r="D7729" s="10" t="s">
        <v>13591</v>
      </c>
      <c r="E7729" s="11" t="s">
        <v>13589</v>
      </c>
      <c r="F7729" s="6">
        <v>420740</v>
      </c>
      <c r="G7729" s="6" t="s">
        <v>13584</v>
      </c>
      <c r="H7729" s="16">
        <v>23762299.940000001</v>
      </c>
      <c r="I7729" s="12">
        <v>43982</v>
      </c>
      <c r="J7729" s="12">
        <v>44346</v>
      </c>
      <c r="K7729" s="15">
        <v>0</v>
      </c>
      <c r="L7729" s="13" t="s">
        <v>14</v>
      </c>
      <c r="M7729" s="7">
        <v>0.51</v>
      </c>
      <c r="N7729" s="17"/>
    </row>
    <row r="7730" spans="1:14" ht="63">
      <c r="A7730" s="6">
        <v>7728</v>
      </c>
      <c r="B7730" s="8" t="s">
        <v>18787</v>
      </c>
      <c r="C7730" s="9" t="s">
        <v>13592</v>
      </c>
      <c r="D7730" s="10" t="s">
        <v>13256</v>
      </c>
      <c r="E7730" s="11" t="s">
        <v>13589</v>
      </c>
      <c r="F7730" s="6">
        <v>420740</v>
      </c>
      <c r="G7730" s="6" t="s">
        <v>13584</v>
      </c>
      <c r="H7730" s="16">
        <v>23762299.940000001</v>
      </c>
      <c r="I7730" s="12">
        <v>43982</v>
      </c>
      <c r="J7730" s="12">
        <v>44346</v>
      </c>
      <c r="K7730" s="15">
        <v>0</v>
      </c>
      <c r="L7730" s="13" t="s">
        <v>14</v>
      </c>
      <c r="M7730" s="7">
        <v>0.49</v>
      </c>
      <c r="N7730" s="17"/>
    </row>
    <row r="7731" spans="1:14" ht="78.75">
      <c r="A7731" s="6">
        <v>7729</v>
      </c>
      <c r="B7731" s="8" t="s">
        <v>18787</v>
      </c>
      <c r="C7731" s="9" t="s">
        <v>13593</v>
      </c>
      <c r="D7731" s="10" t="s">
        <v>6331</v>
      </c>
      <c r="E7731" s="11" t="s">
        <v>13594</v>
      </c>
      <c r="F7731" s="6">
        <v>390207</v>
      </c>
      <c r="G7731" s="6" t="s">
        <v>13595</v>
      </c>
      <c r="H7731" s="16">
        <v>49644228.990000002</v>
      </c>
      <c r="I7731" s="12">
        <v>43926</v>
      </c>
      <c r="J7731" s="12">
        <v>44473</v>
      </c>
      <c r="K7731" s="15">
        <v>0</v>
      </c>
      <c r="L7731" s="13" t="s">
        <v>15</v>
      </c>
      <c r="M7731" s="7">
        <v>1</v>
      </c>
      <c r="N7731" s="17"/>
    </row>
    <row r="7732" spans="1:14" ht="78.75">
      <c r="A7732" s="6">
        <v>7730</v>
      </c>
      <c r="B7732" s="8" t="s">
        <v>18787</v>
      </c>
      <c r="C7732" s="9" t="s">
        <v>13596</v>
      </c>
      <c r="D7732" s="10" t="s">
        <v>4377</v>
      </c>
      <c r="E7732" s="11" t="s">
        <v>13597</v>
      </c>
      <c r="F7732" s="6">
        <v>399599</v>
      </c>
      <c r="G7732" s="6" t="s">
        <v>13598</v>
      </c>
      <c r="H7732" s="16">
        <v>57910000</v>
      </c>
      <c r="I7732" s="12">
        <v>43898</v>
      </c>
      <c r="J7732" s="12">
        <v>44426</v>
      </c>
      <c r="K7732" s="15">
        <v>0</v>
      </c>
      <c r="L7732" s="13" t="s">
        <v>15</v>
      </c>
      <c r="M7732" s="7">
        <v>1</v>
      </c>
      <c r="N7732" s="17"/>
    </row>
    <row r="7733" spans="1:14" ht="78.75">
      <c r="A7733" s="6">
        <v>7731</v>
      </c>
      <c r="B7733" s="8" t="s">
        <v>18787</v>
      </c>
      <c r="C7733" s="9" t="s">
        <v>13599</v>
      </c>
      <c r="D7733" s="10" t="s">
        <v>13600</v>
      </c>
      <c r="E7733" s="11" t="s">
        <v>13601</v>
      </c>
      <c r="F7733" s="6">
        <v>476702</v>
      </c>
      <c r="G7733" s="6" t="s">
        <v>13598</v>
      </c>
      <c r="H7733" s="16">
        <v>35865694.939999998</v>
      </c>
      <c r="I7733" s="12">
        <v>44175</v>
      </c>
      <c r="J7733" s="12" t="s">
        <v>13602</v>
      </c>
      <c r="K7733" s="15">
        <v>0</v>
      </c>
      <c r="L7733" s="13" t="s">
        <v>14</v>
      </c>
      <c r="M7733" s="7">
        <v>1</v>
      </c>
      <c r="N7733" s="17"/>
    </row>
    <row r="7734" spans="1:14" ht="78.75">
      <c r="A7734" s="6">
        <v>7732</v>
      </c>
      <c r="B7734" s="8" t="s">
        <v>18787</v>
      </c>
      <c r="C7734" s="9" t="s">
        <v>13603</v>
      </c>
      <c r="D7734" s="10" t="s">
        <v>4390</v>
      </c>
      <c r="E7734" s="11" t="s">
        <v>13601</v>
      </c>
      <c r="F7734" s="6">
        <v>476702</v>
      </c>
      <c r="G7734" s="6" t="s">
        <v>13598</v>
      </c>
      <c r="H7734" s="16">
        <v>35865694.939999998</v>
      </c>
      <c r="I7734" s="12">
        <v>44175</v>
      </c>
      <c r="J7734" s="12" t="s">
        <v>13602</v>
      </c>
      <c r="K7734" s="15">
        <v>0</v>
      </c>
      <c r="L7734" s="13" t="s">
        <v>14</v>
      </c>
      <c r="M7734" s="7">
        <v>0.51</v>
      </c>
      <c r="N7734" s="17"/>
    </row>
    <row r="7735" spans="1:14" ht="78.75">
      <c r="A7735" s="6">
        <v>7733</v>
      </c>
      <c r="B7735" s="8" t="s">
        <v>18787</v>
      </c>
      <c r="C7735" s="9" t="s">
        <v>13604</v>
      </c>
      <c r="D7735" s="10" t="s">
        <v>13496</v>
      </c>
      <c r="E7735" s="11" t="s">
        <v>13601</v>
      </c>
      <c r="F7735" s="6">
        <v>476702</v>
      </c>
      <c r="G7735" s="6" t="s">
        <v>13598</v>
      </c>
      <c r="H7735" s="16">
        <v>35865694.939999998</v>
      </c>
      <c r="I7735" s="12">
        <v>44175</v>
      </c>
      <c r="J7735" s="12" t="s">
        <v>13602</v>
      </c>
      <c r="K7735" s="15">
        <v>0</v>
      </c>
      <c r="L7735" s="13" t="s">
        <v>14</v>
      </c>
      <c r="M7735" s="7">
        <v>0.49</v>
      </c>
      <c r="N7735" s="17"/>
    </row>
    <row r="7736" spans="1:14" ht="78.75">
      <c r="A7736" s="6">
        <v>7734</v>
      </c>
      <c r="B7736" s="8" t="s">
        <v>18787</v>
      </c>
      <c r="C7736" s="9" t="s">
        <v>13593</v>
      </c>
      <c r="D7736" s="10" t="s">
        <v>13605</v>
      </c>
      <c r="E7736" s="11" t="s">
        <v>13606</v>
      </c>
      <c r="F7736" s="6">
        <v>390208</v>
      </c>
      <c r="G7736" s="6" t="s">
        <v>13595</v>
      </c>
      <c r="H7736" s="16">
        <v>46104265.979000002</v>
      </c>
      <c r="I7736" s="12">
        <v>43955</v>
      </c>
      <c r="J7736" s="12">
        <v>44296</v>
      </c>
      <c r="K7736" s="15">
        <v>14300000</v>
      </c>
      <c r="L7736" s="13" t="s">
        <v>15</v>
      </c>
      <c r="M7736" s="7">
        <v>1</v>
      </c>
      <c r="N7736" s="17"/>
    </row>
    <row r="7737" spans="1:14" ht="78.75">
      <c r="A7737" s="6">
        <v>7735</v>
      </c>
      <c r="B7737" s="8" t="s">
        <v>18787</v>
      </c>
      <c r="C7737" s="9" t="s">
        <v>13607</v>
      </c>
      <c r="D7737" s="10" t="s">
        <v>13608</v>
      </c>
      <c r="E7737" s="11" t="s">
        <v>13609</v>
      </c>
      <c r="F7737" s="6">
        <v>399600</v>
      </c>
      <c r="G7737" s="6" t="s">
        <v>13598</v>
      </c>
      <c r="H7737" s="16">
        <v>58268240.149999999</v>
      </c>
      <c r="I7737" s="12">
        <v>43955</v>
      </c>
      <c r="J7737" s="12">
        <v>44296</v>
      </c>
      <c r="K7737" s="15">
        <v>9410000</v>
      </c>
      <c r="L7737" s="13" t="s">
        <v>14</v>
      </c>
      <c r="M7737" s="7">
        <v>1</v>
      </c>
      <c r="N7737" s="17"/>
    </row>
    <row r="7738" spans="1:14" ht="78.75">
      <c r="A7738" s="6">
        <v>7736</v>
      </c>
      <c r="B7738" s="8" t="s">
        <v>18787</v>
      </c>
      <c r="C7738" s="9" t="s">
        <v>13610</v>
      </c>
      <c r="D7738" s="10" t="s">
        <v>13258</v>
      </c>
      <c r="E7738" s="11" t="s">
        <v>13609</v>
      </c>
      <c r="F7738" s="6">
        <v>399600</v>
      </c>
      <c r="G7738" s="6" t="s">
        <v>13598</v>
      </c>
      <c r="H7738" s="16">
        <v>58268240.149999999</v>
      </c>
      <c r="I7738" s="12">
        <v>43955</v>
      </c>
      <c r="J7738" s="12">
        <v>44296</v>
      </c>
      <c r="K7738" s="15">
        <v>9410000</v>
      </c>
      <c r="L7738" s="13" t="s">
        <v>14</v>
      </c>
      <c r="M7738" s="7">
        <v>0.51</v>
      </c>
      <c r="N7738" s="17"/>
    </row>
    <row r="7739" spans="1:14" ht="78.75">
      <c r="A7739" s="6">
        <v>7737</v>
      </c>
      <c r="B7739" s="8" t="s">
        <v>18787</v>
      </c>
      <c r="C7739" s="9" t="s">
        <v>13611</v>
      </c>
      <c r="D7739" s="10" t="s">
        <v>13582</v>
      </c>
      <c r="E7739" s="11" t="s">
        <v>13609</v>
      </c>
      <c r="F7739" s="6">
        <v>399600</v>
      </c>
      <c r="G7739" s="6" t="s">
        <v>13598</v>
      </c>
      <c r="H7739" s="16">
        <v>58268240.149999999</v>
      </c>
      <c r="I7739" s="12">
        <v>43955</v>
      </c>
      <c r="J7739" s="12">
        <v>44296</v>
      </c>
      <c r="K7739" s="15">
        <v>9410000</v>
      </c>
      <c r="L7739" s="13" t="s">
        <v>14</v>
      </c>
      <c r="M7739" s="7">
        <v>0.49</v>
      </c>
      <c r="N7739" s="17"/>
    </row>
    <row r="7740" spans="1:14" ht="78.75">
      <c r="A7740" s="6">
        <v>7738</v>
      </c>
      <c r="B7740" s="8" t="s">
        <v>18787</v>
      </c>
      <c r="C7740" s="9" t="s">
        <v>13612</v>
      </c>
      <c r="D7740" s="10" t="s">
        <v>2576</v>
      </c>
      <c r="E7740" s="11" t="s">
        <v>13613</v>
      </c>
      <c r="F7740" s="6">
        <v>476701</v>
      </c>
      <c r="G7740" s="6" t="s">
        <v>13614</v>
      </c>
      <c r="H7740" s="16">
        <v>42096959.520000003</v>
      </c>
      <c r="I7740" s="12" t="s">
        <v>8659</v>
      </c>
      <c r="J7740" s="12" t="s">
        <v>13615</v>
      </c>
      <c r="K7740" s="15">
        <v>0</v>
      </c>
      <c r="L7740" s="13" t="s">
        <v>15</v>
      </c>
      <c r="M7740" s="7">
        <v>1</v>
      </c>
      <c r="N7740" s="17"/>
    </row>
    <row r="7741" spans="1:14" ht="31.5">
      <c r="A7741" s="6">
        <v>7739</v>
      </c>
      <c r="B7741" s="8" t="s">
        <v>18787</v>
      </c>
      <c r="C7741" s="9" t="s">
        <v>13616</v>
      </c>
      <c r="D7741" s="10" t="s">
        <v>13481</v>
      </c>
      <c r="E7741" s="11" t="s">
        <v>13617</v>
      </c>
      <c r="F7741" s="6">
        <v>310517</v>
      </c>
      <c r="G7741" s="6" t="s">
        <v>13618</v>
      </c>
      <c r="H7741" s="16">
        <v>4235490.45</v>
      </c>
      <c r="I7741" s="12">
        <v>43748</v>
      </c>
      <c r="J7741" s="12">
        <v>43809</v>
      </c>
      <c r="K7741" s="15">
        <v>0</v>
      </c>
      <c r="L7741" s="13" t="s">
        <v>15</v>
      </c>
      <c r="M7741" s="7">
        <v>1</v>
      </c>
      <c r="N7741" s="17"/>
    </row>
    <row r="7742" spans="1:14" ht="63">
      <c r="A7742" s="6">
        <v>7740</v>
      </c>
      <c r="B7742" s="8" t="s">
        <v>18787</v>
      </c>
      <c r="C7742" s="9" t="s">
        <v>18790</v>
      </c>
      <c r="D7742" s="10"/>
      <c r="E7742" s="11" t="s">
        <v>13619</v>
      </c>
      <c r="F7742" s="6"/>
      <c r="G7742" s="6" t="s">
        <v>13620</v>
      </c>
      <c r="H7742" s="16">
        <v>4550841.95</v>
      </c>
      <c r="I7742" s="12">
        <v>43761</v>
      </c>
      <c r="J7742" s="12">
        <v>43821</v>
      </c>
      <c r="K7742" s="15">
        <v>0</v>
      </c>
      <c r="L7742" s="13" t="s">
        <v>15</v>
      </c>
      <c r="M7742" s="7">
        <v>1</v>
      </c>
      <c r="N7742" s="17"/>
    </row>
    <row r="7743" spans="1:14" ht="31.5">
      <c r="A7743" s="6">
        <v>7741</v>
      </c>
      <c r="B7743" s="8" t="s">
        <v>18787</v>
      </c>
      <c r="C7743" s="9" t="s">
        <v>13621</v>
      </c>
      <c r="D7743" s="10" t="s">
        <v>13255</v>
      </c>
      <c r="E7743" s="11" t="s">
        <v>13622</v>
      </c>
      <c r="F7743" s="6">
        <v>459499</v>
      </c>
      <c r="G7743" s="6" t="s">
        <v>13620</v>
      </c>
      <c r="H7743" s="16">
        <v>4403216.0729999999</v>
      </c>
      <c r="I7743" s="12" t="s">
        <v>11875</v>
      </c>
      <c r="J7743" s="12">
        <v>44229</v>
      </c>
      <c r="K7743" s="15">
        <v>0</v>
      </c>
      <c r="L7743" s="13" t="s">
        <v>15</v>
      </c>
      <c r="M7743" s="7">
        <v>1</v>
      </c>
      <c r="N7743" s="17"/>
    </row>
    <row r="7744" spans="1:14" ht="31.5">
      <c r="A7744" s="6">
        <v>7742</v>
      </c>
      <c r="B7744" s="8" t="s">
        <v>18787</v>
      </c>
      <c r="C7744" s="9" t="s">
        <v>18766</v>
      </c>
      <c r="D7744" s="10" t="s">
        <v>13623</v>
      </c>
      <c r="E7744" s="11" t="s">
        <v>13624</v>
      </c>
      <c r="F7744" s="6">
        <v>310519</v>
      </c>
      <c r="G7744" s="6" t="s">
        <v>13625</v>
      </c>
      <c r="H7744" s="16">
        <v>2597302.85</v>
      </c>
      <c r="I7744" s="12">
        <v>43748</v>
      </c>
      <c r="J7744" s="12">
        <v>43809</v>
      </c>
      <c r="K7744" s="15">
        <v>0</v>
      </c>
      <c r="L7744" s="13" t="s">
        <v>15</v>
      </c>
      <c r="M7744" s="7">
        <v>1</v>
      </c>
      <c r="N7744" s="17"/>
    </row>
    <row r="7745" spans="1:14" ht="157.5">
      <c r="A7745" s="6">
        <v>7743</v>
      </c>
      <c r="B7745" s="8" t="s">
        <v>18787</v>
      </c>
      <c r="C7745" s="9" t="s">
        <v>13626</v>
      </c>
      <c r="D7745" s="10" t="s">
        <v>13372</v>
      </c>
      <c r="E7745" s="11" t="s">
        <v>13627</v>
      </c>
      <c r="F7745" s="6">
        <v>473118</v>
      </c>
      <c r="G7745" s="6" t="s">
        <v>13628</v>
      </c>
      <c r="H7745" s="16" t="s">
        <v>13629</v>
      </c>
      <c r="I7745" s="12">
        <v>44146</v>
      </c>
      <c r="J7745" s="12" t="s">
        <v>13630</v>
      </c>
      <c r="K7745" s="15">
        <v>0</v>
      </c>
      <c r="L7745" s="13" t="s">
        <v>14</v>
      </c>
      <c r="M7745" s="7">
        <v>1</v>
      </c>
      <c r="N7745" s="17"/>
    </row>
    <row r="7746" spans="1:14" ht="157.5">
      <c r="A7746" s="6">
        <v>7744</v>
      </c>
      <c r="B7746" s="8" t="s">
        <v>18787</v>
      </c>
      <c r="C7746" s="9" t="s">
        <v>18728</v>
      </c>
      <c r="D7746" s="10" t="s">
        <v>12723</v>
      </c>
      <c r="E7746" s="11" t="s">
        <v>13627</v>
      </c>
      <c r="F7746" s="6">
        <v>473118</v>
      </c>
      <c r="G7746" s="6" t="s">
        <v>13628</v>
      </c>
      <c r="H7746" s="16" t="s">
        <v>13629</v>
      </c>
      <c r="I7746" s="12">
        <v>44146</v>
      </c>
      <c r="J7746" s="12" t="s">
        <v>13630</v>
      </c>
      <c r="K7746" s="15">
        <v>0</v>
      </c>
      <c r="L7746" s="13" t="s">
        <v>14</v>
      </c>
      <c r="M7746" s="7">
        <v>0.51</v>
      </c>
      <c r="N7746" s="17"/>
    </row>
    <row r="7747" spans="1:14" ht="157.5">
      <c r="A7747" s="6">
        <v>7745</v>
      </c>
      <c r="B7747" s="8" t="s">
        <v>18787</v>
      </c>
      <c r="C7747" s="9" t="s">
        <v>13375</v>
      </c>
      <c r="D7747" s="10" t="s">
        <v>13376</v>
      </c>
      <c r="E7747" s="11" t="s">
        <v>13627</v>
      </c>
      <c r="F7747" s="6">
        <v>473118</v>
      </c>
      <c r="G7747" s="6" t="s">
        <v>13628</v>
      </c>
      <c r="H7747" s="16" t="s">
        <v>13629</v>
      </c>
      <c r="I7747" s="12">
        <v>44146</v>
      </c>
      <c r="J7747" s="12" t="s">
        <v>13630</v>
      </c>
      <c r="K7747" s="15">
        <v>0</v>
      </c>
      <c r="L7747" s="13" t="s">
        <v>14</v>
      </c>
      <c r="M7747" s="7">
        <v>0.49</v>
      </c>
      <c r="N7747" s="17"/>
    </row>
    <row r="7748" spans="1:14" ht="126">
      <c r="A7748" s="6">
        <v>7746</v>
      </c>
      <c r="B7748" s="8" t="s">
        <v>18787</v>
      </c>
      <c r="C7748" s="9" t="s">
        <v>13259</v>
      </c>
      <c r="D7748" s="10" t="s">
        <v>13260</v>
      </c>
      <c r="E7748" s="11" t="s">
        <v>13631</v>
      </c>
      <c r="F7748" s="6">
        <v>482584</v>
      </c>
      <c r="G7748" s="6" t="s">
        <v>13628</v>
      </c>
      <c r="H7748" s="16" t="s">
        <v>13632</v>
      </c>
      <c r="I7748" s="12">
        <v>44151</v>
      </c>
      <c r="J7748" s="12">
        <v>44430</v>
      </c>
      <c r="K7748" s="15">
        <v>0</v>
      </c>
      <c r="L7748" s="13" t="s">
        <v>14</v>
      </c>
      <c r="M7748" s="7">
        <v>1</v>
      </c>
      <c r="N7748" s="17"/>
    </row>
    <row r="7749" spans="1:14" ht="126">
      <c r="A7749" s="6">
        <v>7747</v>
      </c>
      <c r="B7749" s="8" t="s">
        <v>18787</v>
      </c>
      <c r="C7749" s="9" t="s">
        <v>18791</v>
      </c>
      <c r="D7749" s="10" t="s">
        <v>13261</v>
      </c>
      <c r="E7749" s="11" t="s">
        <v>13631</v>
      </c>
      <c r="F7749" s="6">
        <v>482584</v>
      </c>
      <c r="G7749" s="6" t="s">
        <v>13628</v>
      </c>
      <c r="H7749" s="16" t="s">
        <v>13632</v>
      </c>
      <c r="I7749" s="12">
        <v>44151</v>
      </c>
      <c r="J7749" s="12">
        <v>44430</v>
      </c>
      <c r="K7749" s="15">
        <v>0</v>
      </c>
      <c r="L7749" s="13" t="s">
        <v>14</v>
      </c>
      <c r="M7749" s="7">
        <v>0.51</v>
      </c>
      <c r="N7749" s="17"/>
    </row>
    <row r="7750" spans="1:14" ht="126">
      <c r="A7750" s="6">
        <v>7748</v>
      </c>
      <c r="B7750" s="8" t="s">
        <v>18787</v>
      </c>
      <c r="C7750" s="9" t="s">
        <v>18730</v>
      </c>
      <c r="D7750" s="10" t="s">
        <v>13633</v>
      </c>
      <c r="E7750" s="11" t="s">
        <v>13631</v>
      </c>
      <c r="F7750" s="6">
        <v>482584</v>
      </c>
      <c r="G7750" s="6" t="s">
        <v>13634</v>
      </c>
      <c r="H7750" s="16" t="s">
        <v>13632</v>
      </c>
      <c r="I7750" s="12">
        <v>44151</v>
      </c>
      <c r="J7750" s="12">
        <v>44430</v>
      </c>
      <c r="K7750" s="15">
        <v>0</v>
      </c>
      <c r="L7750" s="13" t="s">
        <v>14</v>
      </c>
      <c r="M7750" s="7">
        <v>0.49</v>
      </c>
      <c r="N7750" s="17"/>
    </row>
    <row r="7751" spans="1:14" ht="173.25">
      <c r="A7751" s="6">
        <v>7749</v>
      </c>
      <c r="B7751" s="8" t="s">
        <v>18787</v>
      </c>
      <c r="C7751" s="9" t="s">
        <v>13635</v>
      </c>
      <c r="D7751" s="10" t="s">
        <v>13636</v>
      </c>
      <c r="E7751" s="11" t="s">
        <v>13637</v>
      </c>
      <c r="F7751" s="6">
        <v>506390</v>
      </c>
      <c r="G7751" s="6" t="s">
        <v>12137</v>
      </c>
      <c r="H7751" s="16" t="s">
        <v>13638</v>
      </c>
      <c r="I7751" s="12">
        <v>44200</v>
      </c>
      <c r="J7751" s="12" t="s">
        <v>4498</v>
      </c>
      <c r="K7751" s="15">
        <v>0</v>
      </c>
      <c r="L7751" s="13" t="s">
        <v>14</v>
      </c>
      <c r="M7751" s="7">
        <v>1</v>
      </c>
      <c r="N7751" s="17"/>
    </row>
    <row r="7752" spans="1:14" ht="173.25">
      <c r="A7752" s="6">
        <v>7750</v>
      </c>
      <c r="B7752" s="8" t="s">
        <v>18787</v>
      </c>
      <c r="C7752" s="9" t="s">
        <v>6762</v>
      </c>
      <c r="D7752" s="10" t="s">
        <v>3279</v>
      </c>
      <c r="E7752" s="11" t="s">
        <v>13637</v>
      </c>
      <c r="F7752" s="6">
        <v>506390</v>
      </c>
      <c r="G7752" s="6" t="s">
        <v>12137</v>
      </c>
      <c r="H7752" s="16" t="s">
        <v>13638</v>
      </c>
      <c r="I7752" s="12">
        <v>44200</v>
      </c>
      <c r="J7752" s="12" t="s">
        <v>4498</v>
      </c>
      <c r="K7752" s="15">
        <v>0</v>
      </c>
      <c r="L7752" s="13" t="s">
        <v>14</v>
      </c>
      <c r="M7752" s="7">
        <v>0.51</v>
      </c>
      <c r="N7752" s="17"/>
    </row>
    <row r="7753" spans="1:14" ht="173.25">
      <c r="A7753" s="6">
        <v>7751</v>
      </c>
      <c r="B7753" s="8" t="s">
        <v>18787</v>
      </c>
      <c r="C7753" s="9" t="s">
        <v>13639</v>
      </c>
      <c r="D7753" s="10" t="s">
        <v>6355</v>
      </c>
      <c r="E7753" s="11" t="s">
        <v>13637</v>
      </c>
      <c r="F7753" s="6">
        <v>506390</v>
      </c>
      <c r="G7753" s="6" t="s">
        <v>12137</v>
      </c>
      <c r="H7753" s="16" t="s">
        <v>13638</v>
      </c>
      <c r="I7753" s="12">
        <v>44200</v>
      </c>
      <c r="J7753" s="12" t="s">
        <v>4498</v>
      </c>
      <c r="K7753" s="15">
        <v>0</v>
      </c>
      <c r="L7753" s="13" t="s">
        <v>14</v>
      </c>
      <c r="M7753" s="7">
        <v>0.49</v>
      </c>
      <c r="N7753" s="17"/>
    </row>
    <row r="7754" spans="1:14" ht="126">
      <c r="A7754" s="6">
        <v>7752</v>
      </c>
      <c r="B7754" s="8" t="s">
        <v>18787</v>
      </c>
      <c r="C7754" s="9" t="s">
        <v>13635</v>
      </c>
      <c r="D7754" s="10" t="s">
        <v>13636</v>
      </c>
      <c r="E7754" s="11" t="s">
        <v>13640</v>
      </c>
      <c r="F7754" s="6">
        <v>506392</v>
      </c>
      <c r="G7754" s="6" t="s">
        <v>12137</v>
      </c>
      <c r="H7754" s="16" t="s">
        <v>13641</v>
      </c>
      <c r="I7754" s="12">
        <v>44200</v>
      </c>
      <c r="J7754" s="12" t="s">
        <v>4498</v>
      </c>
      <c r="K7754" s="15">
        <v>0</v>
      </c>
      <c r="L7754" s="13" t="s">
        <v>14</v>
      </c>
      <c r="M7754" s="7">
        <v>1</v>
      </c>
      <c r="N7754" s="17"/>
    </row>
    <row r="7755" spans="1:14" ht="126">
      <c r="A7755" s="6">
        <v>7753</v>
      </c>
      <c r="B7755" s="8" t="s">
        <v>18787</v>
      </c>
      <c r="C7755" s="9" t="s">
        <v>6762</v>
      </c>
      <c r="D7755" s="10" t="s">
        <v>3279</v>
      </c>
      <c r="E7755" s="11" t="s">
        <v>13640</v>
      </c>
      <c r="F7755" s="6">
        <v>506392</v>
      </c>
      <c r="G7755" s="6" t="s">
        <v>12137</v>
      </c>
      <c r="H7755" s="16" t="s">
        <v>13638</v>
      </c>
      <c r="I7755" s="12">
        <v>44200</v>
      </c>
      <c r="J7755" s="12" t="s">
        <v>4498</v>
      </c>
      <c r="K7755" s="15">
        <v>0</v>
      </c>
      <c r="L7755" s="13" t="s">
        <v>14</v>
      </c>
      <c r="M7755" s="7">
        <v>0.51</v>
      </c>
      <c r="N7755" s="17"/>
    </row>
    <row r="7756" spans="1:14" ht="126">
      <c r="A7756" s="6">
        <v>7754</v>
      </c>
      <c r="B7756" s="8" t="s">
        <v>18787</v>
      </c>
      <c r="C7756" s="9" t="s">
        <v>13639</v>
      </c>
      <c r="D7756" s="10" t="s">
        <v>6355</v>
      </c>
      <c r="E7756" s="11" t="s">
        <v>13640</v>
      </c>
      <c r="F7756" s="6">
        <v>506392</v>
      </c>
      <c r="G7756" s="6" t="s">
        <v>12137</v>
      </c>
      <c r="H7756" s="16" t="s">
        <v>13638</v>
      </c>
      <c r="I7756" s="12">
        <v>44200</v>
      </c>
      <c r="J7756" s="12" t="s">
        <v>4498</v>
      </c>
      <c r="K7756" s="15">
        <v>0</v>
      </c>
      <c r="L7756" s="13" t="s">
        <v>14</v>
      </c>
      <c r="M7756" s="7">
        <v>0.49</v>
      </c>
      <c r="N7756" s="17"/>
    </row>
    <row r="7757" spans="1:14" ht="94.5">
      <c r="A7757" s="6">
        <v>7755</v>
      </c>
      <c r="B7757" s="8" t="s">
        <v>13265</v>
      </c>
      <c r="C7757" s="9" t="s">
        <v>13642</v>
      </c>
      <c r="D7757" s="10" t="s">
        <v>13643</v>
      </c>
      <c r="E7757" s="11" t="s">
        <v>13644</v>
      </c>
      <c r="F7757" s="6">
        <v>515115</v>
      </c>
      <c r="G7757" s="6" t="s">
        <v>16</v>
      </c>
      <c r="H7757" s="16" t="s">
        <v>13645</v>
      </c>
      <c r="I7757" s="12">
        <v>44193</v>
      </c>
      <c r="J7757" s="12">
        <v>44229</v>
      </c>
      <c r="K7757" s="15">
        <v>0</v>
      </c>
      <c r="L7757" s="13" t="s">
        <v>15</v>
      </c>
      <c r="M7757" s="7">
        <v>1</v>
      </c>
      <c r="N7757" s="17"/>
    </row>
    <row r="7758" spans="1:14" ht="78.75">
      <c r="A7758" s="6">
        <v>7756</v>
      </c>
      <c r="B7758" s="8" t="s">
        <v>13265</v>
      </c>
      <c r="C7758" s="9" t="s">
        <v>13646</v>
      </c>
      <c r="D7758" s="10" t="s">
        <v>13647</v>
      </c>
      <c r="E7758" s="11" t="s">
        <v>13648</v>
      </c>
      <c r="F7758" s="6">
        <v>515116</v>
      </c>
      <c r="G7758" s="6" t="s">
        <v>16</v>
      </c>
      <c r="H7758" s="16" t="s">
        <v>13649</v>
      </c>
      <c r="I7758" s="12">
        <v>44193</v>
      </c>
      <c r="J7758" s="12">
        <v>44229</v>
      </c>
      <c r="K7758" s="15">
        <v>0</v>
      </c>
      <c r="L7758" s="13" t="s">
        <v>15</v>
      </c>
      <c r="M7758" s="7">
        <v>1</v>
      </c>
      <c r="N7758" s="17"/>
    </row>
    <row r="7759" spans="1:14" ht="63">
      <c r="A7759" s="6">
        <v>7757</v>
      </c>
      <c r="B7759" s="8" t="s">
        <v>13265</v>
      </c>
      <c r="C7759" s="9" t="s">
        <v>13650</v>
      </c>
      <c r="D7759" s="10" t="s">
        <v>13651</v>
      </c>
      <c r="E7759" s="11" t="s">
        <v>13652</v>
      </c>
      <c r="F7759" s="6">
        <v>515117</v>
      </c>
      <c r="G7759" s="6" t="s">
        <v>16</v>
      </c>
      <c r="H7759" s="16" t="s">
        <v>13653</v>
      </c>
      <c r="I7759" s="12">
        <v>44193</v>
      </c>
      <c r="J7759" s="12">
        <v>44229</v>
      </c>
      <c r="K7759" s="15">
        <v>0</v>
      </c>
      <c r="L7759" s="13" t="s">
        <v>15</v>
      </c>
      <c r="M7759" s="7">
        <v>1</v>
      </c>
      <c r="N7759" s="17"/>
    </row>
    <row r="7760" spans="1:14" ht="94.5">
      <c r="A7760" s="6">
        <v>7758</v>
      </c>
      <c r="B7760" s="8" t="s">
        <v>13265</v>
      </c>
      <c r="C7760" s="9" t="s">
        <v>13654</v>
      </c>
      <c r="D7760" s="10" t="s">
        <v>13655</v>
      </c>
      <c r="E7760" s="11" t="s">
        <v>13656</v>
      </c>
      <c r="F7760" s="6">
        <v>515118</v>
      </c>
      <c r="G7760" s="6" t="s">
        <v>16</v>
      </c>
      <c r="H7760" s="16" t="s">
        <v>13657</v>
      </c>
      <c r="I7760" s="12">
        <v>44193</v>
      </c>
      <c r="J7760" s="12">
        <v>44229</v>
      </c>
      <c r="K7760" s="15">
        <v>0</v>
      </c>
      <c r="L7760" s="13" t="s">
        <v>15</v>
      </c>
      <c r="M7760" s="7">
        <v>1</v>
      </c>
      <c r="N7760" s="17"/>
    </row>
    <row r="7761" spans="1:14" ht="94.5">
      <c r="A7761" s="6">
        <v>7759</v>
      </c>
      <c r="B7761" s="8" t="s">
        <v>13265</v>
      </c>
      <c r="C7761" s="9" t="s">
        <v>13658</v>
      </c>
      <c r="D7761" s="10" t="s">
        <v>13659</v>
      </c>
      <c r="E7761" s="11" t="s">
        <v>13660</v>
      </c>
      <c r="F7761" s="6">
        <v>488558</v>
      </c>
      <c r="G7761" s="6" t="s">
        <v>1486</v>
      </c>
      <c r="H7761" s="16">
        <v>21399216.079999998</v>
      </c>
      <c r="I7761" s="12">
        <v>44177</v>
      </c>
      <c r="J7761" s="12">
        <v>44667</v>
      </c>
      <c r="K7761" s="15">
        <v>0</v>
      </c>
      <c r="L7761" s="13" t="s">
        <v>15</v>
      </c>
      <c r="M7761" s="7">
        <v>1</v>
      </c>
      <c r="N7761" s="17"/>
    </row>
    <row r="7762" spans="1:14" ht="63">
      <c r="A7762" s="6">
        <v>7760</v>
      </c>
      <c r="B7762" s="8" t="s">
        <v>13265</v>
      </c>
      <c r="C7762" s="9" t="s">
        <v>18792</v>
      </c>
      <c r="D7762" s="10" t="s">
        <v>13362</v>
      </c>
      <c r="E7762" s="11" t="s">
        <v>18793</v>
      </c>
      <c r="F7762" s="6">
        <v>515120</v>
      </c>
      <c r="G7762" s="6" t="s">
        <v>2521</v>
      </c>
      <c r="H7762" s="16">
        <v>2939516.6</v>
      </c>
      <c r="I7762" s="12">
        <v>44223</v>
      </c>
      <c r="J7762" s="12">
        <v>44287</v>
      </c>
      <c r="K7762" s="15">
        <v>0</v>
      </c>
      <c r="L7762" s="13" t="s">
        <v>15</v>
      </c>
      <c r="M7762" s="7">
        <v>1</v>
      </c>
      <c r="N7762" s="17"/>
    </row>
    <row r="7763" spans="1:14" ht="78.75">
      <c r="A7763" s="6">
        <v>7761</v>
      </c>
      <c r="B7763" s="8" t="s">
        <v>13265</v>
      </c>
      <c r="C7763" s="9" t="s">
        <v>13646</v>
      </c>
      <c r="D7763" s="10" t="s">
        <v>13647</v>
      </c>
      <c r="E7763" s="11" t="s">
        <v>18794</v>
      </c>
      <c r="F7763" s="6">
        <v>520933</v>
      </c>
      <c r="G7763" s="6" t="s">
        <v>16</v>
      </c>
      <c r="H7763" s="16">
        <v>2543727.6</v>
      </c>
      <c r="I7763" s="12">
        <v>44214</v>
      </c>
      <c r="J7763" s="12">
        <v>44250</v>
      </c>
      <c r="K7763" s="15">
        <v>0</v>
      </c>
      <c r="L7763" s="13" t="s">
        <v>15</v>
      </c>
      <c r="M7763" s="7">
        <v>1</v>
      </c>
      <c r="N7763" s="17"/>
    </row>
    <row r="7764" spans="1:14" ht="94.5">
      <c r="A7764" s="6">
        <v>7762</v>
      </c>
      <c r="B7764" s="8" t="s">
        <v>13265</v>
      </c>
      <c r="C7764" s="9" t="s">
        <v>18795</v>
      </c>
      <c r="D7764" s="10" t="s">
        <v>18796</v>
      </c>
      <c r="E7764" s="11" t="s">
        <v>18797</v>
      </c>
      <c r="F7764" s="6">
        <v>520935</v>
      </c>
      <c r="G7764" s="6" t="s">
        <v>16</v>
      </c>
      <c r="H7764" s="16">
        <v>1740184.35</v>
      </c>
      <c r="I7764" s="12">
        <v>44220</v>
      </c>
      <c r="J7764" s="12">
        <v>44255</v>
      </c>
      <c r="K7764" s="15">
        <v>0</v>
      </c>
      <c r="L7764" s="13" t="s">
        <v>15</v>
      </c>
      <c r="M7764" s="7">
        <v>1</v>
      </c>
      <c r="N7764" s="17"/>
    </row>
    <row r="7765" spans="1:14" ht="78.75">
      <c r="A7765" s="6">
        <v>7763</v>
      </c>
      <c r="B7765" s="8" t="s">
        <v>13265</v>
      </c>
      <c r="C7765" s="9" t="s">
        <v>18798</v>
      </c>
      <c r="D7765" s="10" t="s">
        <v>18799</v>
      </c>
      <c r="E7765" s="11" t="s">
        <v>18800</v>
      </c>
      <c r="F7765" s="6">
        <v>529751</v>
      </c>
      <c r="G7765" s="6" t="s">
        <v>16</v>
      </c>
      <c r="H7765" s="16">
        <v>3573346.15</v>
      </c>
      <c r="I7765" s="12">
        <v>44220</v>
      </c>
      <c r="J7765" s="12">
        <v>44283</v>
      </c>
      <c r="K7765" s="15">
        <v>0</v>
      </c>
      <c r="L7765" s="13" t="s">
        <v>15</v>
      </c>
      <c r="M7765" s="7">
        <v>1</v>
      </c>
      <c r="N7765" s="17"/>
    </row>
    <row r="7766" spans="1:14" ht="220.5">
      <c r="A7766" s="6">
        <v>7764</v>
      </c>
      <c r="B7766" s="8" t="s">
        <v>10918</v>
      </c>
      <c r="C7766" s="9" t="s">
        <v>10919</v>
      </c>
      <c r="D7766" s="10" t="s">
        <v>6823</v>
      </c>
      <c r="E7766" s="11" t="s">
        <v>10920</v>
      </c>
      <c r="F7766" s="6">
        <v>300641</v>
      </c>
      <c r="G7766" s="6" t="s">
        <v>2671</v>
      </c>
      <c r="H7766" s="16">
        <v>50930970.240000002</v>
      </c>
      <c r="I7766" s="12" t="s">
        <v>10921</v>
      </c>
      <c r="J7766" s="12" t="s">
        <v>6094</v>
      </c>
      <c r="K7766" s="15">
        <v>27961840</v>
      </c>
      <c r="L7766" s="13" t="s">
        <v>15</v>
      </c>
      <c r="M7766" s="7">
        <v>1</v>
      </c>
      <c r="N7766" s="17"/>
    </row>
    <row r="7767" spans="1:14" ht="78.75">
      <c r="A7767" s="6">
        <v>7765</v>
      </c>
      <c r="B7767" s="8" t="s">
        <v>10918</v>
      </c>
      <c r="C7767" s="9" t="s">
        <v>10922</v>
      </c>
      <c r="D7767" s="10" t="s">
        <v>10923</v>
      </c>
      <c r="E7767" s="11" t="s">
        <v>10924</v>
      </c>
      <c r="F7767" s="6">
        <v>300645</v>
      </c>
      <c r="G7767" s="6" t="s">
        <v>2671</v>
      </c>
      <c r="H7767" s="16">
        <v>8949402.8000000007</v>
      </c>
      <c r="I7767" s="12" t="s">
        <v>10925</v>
      </c>
      <c r="J7767" s="12" t="s">
        <v>774</v>
      </c>
      <c r="K7767" s="15">
        <v>2000000</v>
      </c>
      <c r="L7767" s="13" t="s">
        <v>15</v>
      </c>
      <c r="M7767" s="7">
        <v>1</v>
      </c>
      <c r="N7767" s="17"/>
    </row>
    <row r="7768" spans="1:14" ht="79.5">
      <c r="A7768" s="6">
        <v>7766</v>
      </c>
      <c r="B7768" s="8" t="s">
        <v>10918</v>
      </c>
      <c r="C7768" s="9" t="s">
        <v>10919</v>
      </c>
      <c r="D7768" s="10" t="s">
        <v>6823</v>
      </c>
      <c r="E7768" s="11" t="s">
        <v>10926</v>
      </c>
      <c r="F7768" s="6">
        <v>308540</v>
      </c>
      <c r="G7768" s="6" t="s">
        <v>2671</v>
      </c>
      <c r="H7768" s="16">
        <v>55747293.229999997</v>
      </c>
      <c r="I7768" s="12" t="s">
        <v>10927</v>
      </c>
      <c r="J7768" s="12" t="s">
        <v>11537</v>
      </c>
      <c r="K7768" s="15">
        <v>0</v>
      </c>
      <c r="L7768" s="13" t="s">
        <v>15</v>
      </c>
      <c r="M7768" s="7">
        <v>1</v>
      </c>
      <c r="N7768" s="17"/>
    </row>
    <row r="7769" spans="1:14" ht="78.75">
      <c r="A7769" s="6">
        <v>7767</v>
      </c>
      <c r="B7769" s="8" t="s">
        <v>10918</v>
      </c>
      <c r="C7769" s="9" t="s">
        <v>10928</v>
      </c>
      <c r="D7769" s="10" t="s">
        <v>2714</v>
      </c>
      <c r="E7769" s="11" t="s">
        <v>10929</v>
      </c>
      <c r="F7769" s="6">
        <v>308541</v>
      </c>
      <c r="G7769" s="6" t="s">
        <v>2671</v>
      </c>
      <c r="H7769" s="16">
        <v>15746483.697000001</v>
      </c>
      <c r="I7769" s="12">
        <v>43564</v>
      </c>
      <c r="J7769" s="12" t="s">
        <v>10930</v>
      </c>
      <c r="K7769" s="15">
        <v>0</v>
      </c>
      <c r="L7769" s="13" t="s">
        <v>15</v>
      </c>
      <c r="M7769" s="7">
        <v>1</v>
      </c>
      <c r="N7769" s="17"/>
    </row>
    <row r="7770" spans="1:14" ht="110.25">
      <c r="A7770" s="6">
        <v>7768</v>
      </c>
      <c r="B7770" s="8" t="s">
        <v>10918</v>
      </c>
      <c r="C7770" s="9" t="s">
        <v>10928</v>
      </c>
      <c r="D7770" s="10" t="s">
        <v>2714</v>
      </c>
      <c r="E7770" s="11" t="s">
        <v>10931</v>
      </c>
      <c r="F7770" s="6">
        <v>308548</v>
      </c>
      <c r="G7770" s="6" t="s">
        <v>2671</v>
      </c>
      <c r="H7770" s="16">
        <v>24701546.517000001</v>
      </c>
      <c r="I7770" s="12">
        <v>43564</v>
      </c>
      <c r="J7770" s="12" t="s">
        <v>6551</v>
      </c>
      <c r="K7770" s="15">
        <v>15820677</v>
      </c>
      <c r="L7770" s="13" t="s">
        <v>15</v>
      </c>
      <c r="M7770" s="7">
        <v>1</v>
      </c>
      <c r="N7770" s="17"/>
    </row>
    <row r="7771" spans="1:14" ht="126">
      <c r="A7771" s="6">
        <v>7769</v>
      </c>
      <c r="B7771" s="8" t="s">
        <v>10918</v>
      </c>
      <c r="C7771" s="9" t="s">
        <v>10928</v>
      </c>
      <c r="D7771" s="10" t="s">
        <v>2714</v>
      </c>
      <c r="E7771" s="11" t="s">
        <v>10932</v>
      </c>
      <c r="F7771" s="6">
        <v>308551</v>
      </c>
      <c r="G7771" s="6" t="s">
        <v>2671</v>
      </c>
      <c r="H7771" s="16">
        <v>17976508.995000001</v>
      </c>
      <c r="I7771" s="12" t="s">
        <v>10933</v>
      </c>
      <c r="J7771" s="12" t="s">
        <v>15094</v>
      </c>
      <c r="K7771" s="15">
        <v>11054045</v>
      </c>
      <c r="L7771" s="13" t="s">
        <v>15</v>
      </c>
      <c r="M7771" s="7">
        <v>1</v>
      </c>
      <c r="N7771" s="17"/>
    </row>
    <row r="7772" spans="1:14" ht="110.25">
      <c r="A7772" s="6">
        <v>7770</v>
      </c>
      <c r="B7772" s="8" t="s">
        <v>10918</v>
      </c>
      <c r="C7772" s="9" t="s">
        <v>10934</v>
      </c>
      <c r="D7772" s="10" t="s">
        <v>10935</v>
      </c>
      <c r="E7772" s="11" t="s">
        <v>10936</v>
      </c>
      <c r="F7772" s="6">
        <v>368938</v>
      </c>
      <c r="G7772" s="6" t="s">
        <v>2671</v>
      </c>
      <c r="H7772" s="16">
        <v>23860391.272999998</v>
      </c>
      <c r="I7772" s="12">
        <v>44046</v>
      </c>
      <c r="J7772" s="12" t="s">
        <v>6094</v>
      </c>
      <c r="K7772" s="15">
        <v>15235351</v>
      </c>
      <c r="L7772" s="13" t="s">
        <v>14</v>
      </c>
      <c r="M7772" s="7">
        <v>1</v>
      </c>
      <c r="N7772" s="17"/>
    </row>
    <row r="7773" spans="1:14" ht="110.25">
      <c r="A7773" s="6">
        <v>7771</v>
      </c>
      <c r="B7773" s="8" t="s">
        <v>10918</v>
      </c>
      <c r="C7773" s="9" t="s">
        <v>10937</v>
      </c>
      <c r="D7773" s="10" t="s">
        <v>10938</v>
      </c>
      <c r="E7773" s="11" t="s">
        <v>10936</v>
      </c>
      <c r="F7773" s="6">
        <v>368938</v>
      </c>
      <c r="G7773" s="6" t="s">
        <v>2671</v>
      </c>
      <c r="H7773" s="16">
        <v>23860391.272999998</v>
      </c>
      <c r="I7773" s="12">
        <v>44046</v>
      </c>
      <c r="J7773" s="12" t="s">
        <v>6094</v>
      </c>
      <c r="K7773" s="15">
        <v>15235351</v>
      </c>
      <c r="L7773" s="13" t="s">
        <v>14</v>
      </c>
      <c r="M7773" s="7">
        <v>0.6</v>
      </c>
      <c r="N7773" s="17"/>
    </row>
    <row r="7774" spans="1:14" ht="110.25">
      <c r="A7774" s="6">
        <v>7772</v>
      </c>
      <c r="B7774" s="8" t="s">
        <v>10918</v>
      </c>
      <c r="C7774" s="9" t="s">
        <v>10939</v>
      </c>
      <c r="D7774" s="10" t="s">
        <v>10940</v>
      </c>
      <c r="E7774" s="11" t="s">
        <v>10936</v>
      </c>
      <c r="F7774" s="6">
        <v>368938</v>
      </c>
      <c r="G7774" s="6" t="s">
        <v>2671</v>
      </c>
      <c r="H7774" s="16">
        <v>23860391.272999998</v>
      </c>
      <c r="I7774" s="12">
        <v>44046</v>
      </c>
      <c r="J7774" s="12" t="s">
        <v>6094</v>
      </c>
      <c r="K7774" s="15">
        <v>15235351</v>
      </c>
      <c r="L7774" s="13" t="s">
        <v>14</v>
      </c>
      <c r="M7774" s="7">
        <v>0.4</v>
      </c>
      <c r="N7774" s="17"/>
    </row>
    <row r="7775" spans="1:14" ht="110.25">
      <c r="A7775" s="6">
        <v>7773</v>
      </c>
      <c r="B7775" s="8" t="s">
        <v>10918</v>
      </c>
      <c r="C7775" s="9" t="s">
        <v>10941</v>
      </c>
      <c r="D7775" s="10" t="s">
        <v>10942</v>
      </c>
      <c r="E7775" s="11" t="s">
        <v>10943</v>
      </c>
      <c r="F7775" s="6">
        <v>325222</v>
      </c>
      <c r="G7775" s="6" t="s">
        <v>2671</v>
      </c>
      <c r="H7775" s="16">
        <v>10014464.9</v>
      </c>
      <c r="I7775" s="12" t="s">
        <v>10944</v>
      </c>
      <c r="J7775" s="12" t="s">
        <v>1418</v>
      </c>
      <c r="K7775" s="15">
        <v>6318991</v>
      </c>
      <c r="L7775" s="13" t="s">
        <v>15</v>
      </c>
      <c r="M7775" s="7">
        <v>1</v>
      </c>
      <c r="N7775" s="17"/>
    </row>
    <row r="7776" spans="1:14" ht="94.5">
      <c r="A7776" s="6">
        <v>7774</v>
      </c>
      <c r="B7776" s="8" t="s">
        <v>10918</v>
      </c>
      <c r="C7776" s="9" t="s">
        <v>10945</v>
      </c>
      <c r="D7776" s="10" t="s">
        <v>10946</v>
      </c>
      <c r="E7776" s="11" t="s">
        <v>10947</v>
      </c>
      <c r="F7776" s="6">
        <v>325223</v>
      </c>
      <c r="G7776" s="6" t="s">
        <v>2671</v>
      </c>
      <c r="H7776" s="16">
        <v>11467556.4</v>
      </c>
      <c r="I7776" s="12">
        <v>43593</v>
      </c>
      <c r="J7776" s="12" t="s">
        <v>6080</v>
      </c>
      <c r="K7776" s="15">
        <v>7230951</v>
      </c>
      <c r="L7776" s="13" t="s">
        <v>15</v>
      </c>
      <c r="M7776" s="7">
        <v>1</v>
      </c>
      <c r="N7776" s="17"/>
    </row>
    <row r="7777" spans="1:14" ht="157.5">
      <c r="A7777" s="6">
        <v>7775</v>
      </c>
      <c r="B7777" s="8" t="s">
        <v>10918</v>
      </c>
      <c r="C7777" s="9" t="s">
        <v>10948</v>
      </c>
      <c r="D7777" s="10" t="s">
        <v>10935</v>
      </c>
      <c r="E7777" s="11" t="s">
        <v>10949</v>
      </c>
      <c r="F7777" s="6">
        <v>388818</v>
      </c>
      <c r="G7777" s="6" t="s">
        <v>2671</v>
      </c>
      <c r="H7777" s="16">
        <v>18363994.686999999</v>
      </c>
      <c r="I7777" s="12" t="s">
        <v>6147</v>
      </c>
      <c r="J7777" s="12" t="s">
        <v>6593</v>
      </c>
      <c r="K7777" s="15">
        <v>0</v>
      </c>
      <c r="L7777" s="13" t="s">
        <v>14</v>
      </c>
      <c r="M7777" s="7">
        <v>1</v>
      </c>
      <c r="N7777" s="17"/>
    </row>
    <row r="7778" spans="1:14" ht="157.5">
      <c r="A7778" s="6">
        <v>7776</v>
      </c>
      <c r="B7778" s="8" t="s">
        <v>10918</v>
      </c>
      <c r="C7778" s="9" t="s">
        <v>10937</v>
      </c>
      <c r="D7778" s="10" t="s">
        <v>10938</v>
      </c>
      <c r="E7778" s="11" t="s">
        <v>10949</v>
      </c>
      <c r="F7778" s="6">
        <v>388818</v>
      </c>
      <c r="G7778" s="6" t="s">
        <v>2671</v>
      </c>
      <c r="H7778" s="16">
        <v>18363994.686999999</v>
      </c>
      <c r="I7778" s="12" t="s">
        <v>6147</v>
      </c>
      <c r="J7778" s="12" t="s">
        <v>6593</v>
      </c>
      <c r="K7778" s="15">
        <v>0</v>
      </c>
      <c r="L7778" s="13" t="s">
        <v>14</v>
      </c>
      <c r="M7778" s="7">
        <v>0.6</v>
      </c>
      <c r="N7778" s="17"/>
    </row>
    <row r="7779" spans="1:14" ht="157.5">
      <c r="A7779" s="6">
        <v>7777</v>
      </c>
      <c r="B7779" s="8" t="s">
        <v>10918</v>
      </c>
      <c r="C7779" s="9" t="s">
        <v>10939</v>
      </c>
      <c r="D7779" s="10" t="s">
        <v>10940</v>
      </c>
      <c r="E7779" s="11" t="s">
        <v>10949</v>
      </c>
      <c r="F7779" s="6">
        <v>388818</v>
      </c>
      <c r="G7779" s="6" t="s">
        <v>2671</v>
      </c>
      <c r="H7779" s="16">
        <v>18363994.686999999</v>
      </c>
      <c r="I7779" s="12" t="s">
        <v>6147</v>
      </c>
      <c r="J7779" s="12" t="s">
        <v>6593</v>
      </c>
      <c r="K7779" s="15">
        <v>0</v>
      </c>
      <c r="L7779" s="13" t="s">
        <v>14</v>
      </c>
      <c r="M7779" s="7">
        <v>0.4</v>
      </c>
      <c r="N7779" s="17"/>
    </row>
    <row r="7780" spans="1:14" ht="204.75">
      <c r="A7780" s="6">
        <v>7778</v>
      </c>
      <c r="B7780" s="8" t="s">
        <v>10918</v>
      </c>
      <c r="C7780" s="9" t="s">
        <v>10950</v>
      </c>
      <c r="D7780" s="10" t="s">
        <v>10951</v>
      </c>
      <c r="E7780" s="11" t="s">
        <v>10952</v>
      </c>
      <c r="F7780" s="6">
        <v>388819</v>
      </c>
      <c r="G7780" s="6" t="s">
        <v>2671</v>
      </c>
      <c r="H7780" s="16">
        <v>16320673.247</v>
      </c>
      <c r="I7780" s="12" t="s">
        <v>6147</v>
      </c>
      <c r="J7780" s="12">
        <v>44410</v>
      </c>
      <c r="K7780" s="15">
        <v>0</v>
      </c>
      <c r="L7780" s="13" t="s">
        <v>15</v>
      </c>
      <c r="M7780" s="7">
        <v>1</v>
      </c>
      <c r="N7780" s="17"/>
    </row>
    <row r="7781" spans="1:14" ht="362.25">
      <c r="A7781" s="6">
        <v>7779</v>
      </c>
      <c r="B7781" s="8" t="s">
        <v>10918</v>
      </c>
      <c r="C7781" s="9" t="s">
        <v>10950</v>
      </c>
      <c r="D7781" s="10" t="s">
        <v>10951</v>
      </c>
      <c r="E7781" s="11" t="s">
        <v>10953</v>
      </c>
      <c r="F7781" s="6">
        <v>388820</v>
      </c>
      <c r="G7781" s="6" t="s">
        <v>2671</v>
      </c>
      <c r="H7781" s="16">
        <v>12922198.705</v>
      </c>
      <c r="I7781" s="12" t="s">
        <v>6147</v>
      </c>
      <c r="J7781" s="12" t="s">
        <v>6593</v>
      </c>
      <c r="K7781" s="15">
        <v>0</v>
      </c>
      <c r="L7781" s="13" t="s">
        <v>15</v>
      </c>
      <c r="M7781" s="7">
        <v>1</v>
      </c>
      <c r="N7781" s="17"/>
    </row>
    <row r="7782" spans="1:14" ht="110.25">
      <c r="A7782" s="6">
        <v>7780</v>
      </c>
      <c r="B7782" s="8" t="s">
        <v>10918</v>
      </c>
      <c r="C7782" s="9" t="s">
        <v>10948</v>
      </c>
      <c r="D7782" s="10" t="s">
        <v>10935</v>
      </c>
      <c r="E7782" s="11" t="s">
        <v>10954</v>
      </c>
      <c r="F7782" s="6">
        <v>388821</v>
      </c>
      <c r="G7782" s="6" t="s">
        <v>2671</v>
      </c>
      <c r="H7782" s="16">
        <v>13732896.083000001</v>
      </c>
      <c r="I7782" s="12" t="s">
        <v>6147</v>
      </c>
      <c r="J7782" s="12" t="s">
        <v>6593</v>
      </c>
      <c r="K7782" s="15">
        <v>0</v>
      </c>
      <c r="L7782" s="13" t="s">
        <v>14</v>
      </c>
      <c r="M7782" s="7">
        <v>1</v>
      </c>
      <c r="N7782" s="17"/>
    </row>
    <row r="7783" spans="1:14" ht="110.25">
      <c r="A7783" s="6">
        <v>7781</v>
      </c>
      <c r="B7783" s="8" t="s">
        <v>10918</v>
      </c>
      <c r="C7783" s="9" t="s">
        <v>10937</v>
      </c>
      <c r="D7783" s="10" t="s">
        <v>10938</v>
      </c>
      <c r="E7783" s="11" t="s">
        <v>10954</v>
      </c>
      <c r="F7783" s="6">
        <v>388821</v>
      </c>
      <c r="G7783" s="6" t="s">
        <v>2671</v>
      </c>
      <c r="H7783" s="16">
        <v>13732896.083000001</v>
      </c>
      <c r="I7783" s="12" t="s">
        <v>6147</v>
      </c>
      <c r="J7783" s="12" t="s">
        <v>6593</v>
      </c>
      <c r="K7783" s="15">
        <v>0</v>
      </c>
      <c r="L7783" s="13" t="s">
        <v>14</v>
      </c>
      <c r="M7783" s="7">
        <v>0.6</v>
      </c>
      <c r="N7783" s="17"/>
    </row>
    <row r="7784" spans="1:14" ht="110.25">
      <c r="A7784" s="6">
        <v>7782</v>
      </c>
      <c r="B7784" s="8" t="s">
        <v>10918</v>
      </c>
      <c r="C7784" s="9" t="s">
        <v>10939</v>
      </c>
      <c r="D7784" s="10" t="s">
        <v>10940</v>
      </c>
      <c r="E7784" s="11" t="s">
        <v>10954</v>
      </c>
      <c r="F7784" s="6">
        <v>388821</v>
      </c>
      <c r="G7784" s="6" t="s">
        <v>2671</v>
      </c>
      <c r="H7784" s="16">
        <v>13732896.083000001</v>
      </c>
      <c r="I7784" s="12" t="s">
        <v>6147</v>
      </c>
      <c r="J7784" s="12" t="s">
        <v>6593</v>
      </c>
      <c r="K7784" s="15">
        <v>0</v>
      </c>
      <c r="L7784" s="13" t="s">
        <v>14</v>
      </c>
      <c r="M7784" s="7">
        <v>0.4</v>
      </c>
      <c r="N7784" s="17"/>
    </row>
    <row r="7785" spans="1:14" ht="94.5">
      <c r="A7785" s="6">
        <v>7783</v>
      </c>
      <c r="B7785" s="8" t="s">
        <v>10918</v>
      </c>
      <c r="C7785" s="9" t="s">
        <v>10955</v>
      </c>
      <c r="D7785" s="10" t="s">
        <v>10956</v>
      </c>
      <c r="E7785" s="11" t="s">
        <v>10957</v>
      </c>
      <c r="F7785" s="6">
        <v>414618</v>
      </c>
      <c r="G7785" s="6" t="s">
        <v>2671</v>
      </c>
      <c r="H7785" s="16">
        <v>10740668.544</v>
      </c>
      <c r="I7785" s="12">
        <v>43869</v>
      </c>
      <c r="J7785" s="12">
        <v>44475</v>
      </c>
      <c r="K7785" s="15">
        <v>0</v>
      </c>
      <c r="L7785" s="13" t="s">
        <v>15</v>
      </c>
      <c r="M7785" s="7">
        <v>1</v>
      </c>
      <c r="N7785" s="17"/>
    </row>
    <row r="7786" spans="1:14" ht="94.5">
      <c r="A7786" s="6">
        <v>7784</v>
      </c>
      <c r="B7786" s="8" t="s">
        <v>10918</v>
      </c>
      <c r="C7786" s="9" t="s">
        <v>10958</v>
      </c>
      <c r="D7786" s="10" t="s">
        <v>10959</v>
      </c>
      <c r="E7786" s="11" t="s">
        <v>10960</v>
      </c>
      <c r="F7786" s="6">
        <v>414617</v>
      </c>
      <c r="G7786" s="6" t="s">
        <v>2671</v>
      </c>
      <c r="H7786" s="16">
        <v>22151952.693</v>
      </c>
      <c r="I7786" s="12" t="s">
        <v>14667</v>
      </c>
      <c r="J7786" s="12" t="s">
        <v>10961</v>
      </c>
      <c r="K7786" s="15">
        <v>0</v>
      </c>
      <c r="L7786" s="13" t="s">
        <v>14</v>
      </c>
      <c r="M7786" s="7">
        <v>1</v>
      </c>
      <c r="N7786" s="17"/>
    </row>
    <row r="7787" spans="1:14" ht="94.5">
      <c r="A7787" s="6">
        <v>7785</v>
      </c>
      <c r="B7787" s="8" t="s">
        <v>10918</v>
      </c>
      <c r="C7787" s="9" t="s">
        <v>10937</v>
      </c>
      <c r="D7787" s="10" t="s">
        <v>10962</v>
      </c>
      <c r="E7787" s="11" t="s">
        <v>10960</v>
      </c>
      <c r="F7787" s="6">
        <v>414617</v>
      </c>
      <c r="G7787" s="6" t="s">
        <v>2671</v>
      </c>
      <c r="H7787" s="16">
        <v>22151952.693</v>
      </c>
      <c r="I7787" s="12" t="s">
        <v>14667</v>
      </c>
      <c r="J7787" s="12" t="s">
        <v>10961</v>
      </c>
      <c r="K7787" s="15">
        <v>0</v>
      </c>
      <c r="L7787" s="13" t="s">
        <v>14</v>
      </c>
      <c r="M7787" s="7">
        <v>0.6</v>
      </c>
      <c r="N7787" s="17"/>
    </row>
    <row r="7788" spans="1:14" ht="94.5">
      <c r="A7788" s="6">
        <v>7786</v>
      </c>
      <c r="B7788" s="8" t="s">
        <v>10918</v>
      </c>
      <c r="C7788" s="9" t="s">
        <v>10963</v>
      </c>
      <c r="D7788" s="10" t="s">
        <v>10964</v>
      </c>
      <c r="E7788" s="11" t="s">
        <v>10960</v>
      </c>
      <c r="F7788" s="6">
        <v>414617</v>
      </c>
      <c r="G7788" s="6" t="s">
        <v>2671</v>
      </c>
      <c r="H7788" s="16">
        <v>22151952.693</v>
      </c>
      <c r="I7788" s="12" t="s">
        <v>14667</v>
      </c>
      <c r="J7788" s="12" t="s">
        <v>10961</v>
      </c>
      <c r="K7788" s="15">
        <v>0</v>
      </c>
      <c r="L7788" s="13" t="s">
        <v>14</v>
      </c>
      <c r="M7788" s="7">
        <v>0.4</v>
      </c>
      <c r="N7788" s="17"/>
    </row>
    <row r="7789" spans="1:14" ht="110.25">
      <c r="A7789" s="6">
        <v>7787</v>
      </c>
      <c r="B7789" s="8" t="s">
        <v>10918</v>
      </c>
      <c r="C7789" s="9" t="s">
        <v>10950</v>
      </c>
      <c r="D7789" s="10" t="s">
        <v>10951</v>
      </c>
      <c r="E7789" s="11" t="s">
        <v>10965</v>
      </c>
      <c r="F7789" s="6">
        <v>463838</v>
      </c>
      <c r="G7789" s="6" t="s">
        <v>2671</v>
      </c>
      <c r="H7789" s="16">
        <v>16916662.114999998</v>
      </c>
      <c r="I7789" s="12" t="s">
        <v>10966</v>
      </c>
      <c r="J7789" s="12">
        <v>44265</v>
      </c>
      <c r="K7789" s="15">
        <v>0</v>
      </c>
      <c r="L7789" s="13" t="s">
        <v>15</v>
      </c>
      <c r="M7789" s="7">
        <v>1</v>
      </c>
      <c r="N7789" s="17"/>
    </row>
    <row r="7790" spans="1:14" ht="204.75">
      <c r="A7790" s="6">
        <v>7788</v>
      </c>
      <c r="B7790" s="8" t="s">
        <v>10918</v>
      </c>
      <c r="C7790" s="9" t="s">
        <v>10967</v>
      </c>
      <c r="D7790" s="10" t="s">
        <v>10968</v>
      </c>
      <c r="E7790" s="11" t="s">
        <v>10969</v>
      </c>
      <c r="F7790" s="6">
        <v>463841</v>
      </c>
      <c r="G7790" s="6" t="s">
        <v>2671</v>
      </c>
      <c r="H7790" s="16">
        <v>16623772.039000001</v>
      </c>
      <c r="I7790" s="12" t="s">
        <v>10966</v>
      </c>
      <c r="J7790" s="12" t="s">
        <v>10970</v>
      </c>
      <c r="K7790" s="15">
        <v>0</v>
      </c>
      <c r="L7790" s="13" t="s">
        <v>15</v>
      </c>
      <c r="M7790" s="7">
        <v>1</v>
      </c>
      <c r="N7790" s="17"/>
    </row>
    <row r="7791" spans="1:14" ht="94.5">
      <c r="A7791" s="6">
        <v>7789</v>
      </c>
      <c r="B7791" s="8" t="s">
        <v>10918</v>
      </c>
      <c r="C7791" s="9" t="s">
        <v>10950</v>
      </c>
      <c r="D7791" s="10" t="s">
        <v>10951</v>
      </c>
      <c r="E7791" s="11" t="s">
        <v>10971</v>
      </c>
      <c r="F7791" s="6">
        <v>414614</v>
      </c>
      <c r="G7791" s="6" t="s">
        <v>2671</v>
      </c>
      <c r="H7791" s="16">
        <v>8821212.0280000009</v>
      </c>
      <c r="I7791" s="12">
        <v>43899</v>
      </c>
      <c r="J7791" s="12">
        <v>44236</v>
      </c>
      <c r="K7791" s="15">
        <v>0</v>
      </c>
      <c r="L7791" s="13" t="s">
        <v>15</v>
      </c>
      <c r="M7791" s="7">
        <v>1</v>
      </c>
      <c r="N7791" s="17"/>
    </row>
    <row r="7792" spans="1:14" ht="220.5">
      <c r="A7792" s="6">
        <v>7790</v>
      </c>
      <c r="B7792" s="8" t="s">
        <v>10918</v>
      </c>
      <c r="C7792" s="9" t="s">
        <v>10950</v>
      </c>
      <c r="D7792" s="10" t="s">
        <v>10951</v>
      </c>
      <c r="E7792" s="11" t="s">
        <v>10972</v>
      </c>
      <c r="F7792" s="6">
        <v>463846</v>
      </c>
      <c r="G7792" s="6" t="s">
        <v>2671</v>
      </c>
      <c r="H7792" s="16">
        <v>12823925.187999999</v>
      </c>
      <c r="I7792" s="12" t="s">
        <v>10966</v>
      </c>
      <c r="J7792" s="12">
        <v>44265</v>
      </c>
      <c r="K7792" s="15">
        <v>0</v>
      </c>
      <c r="L7792" s="13" t="s">
        <v>15</v>
      </c>
      <c r="M7792" s="7">
        <v>1</v>
      </c>
      <c r="N7792" s="17"/>
    </row>
    <row r="7793" spans="1:14" ht="110.25">
      <c r="A7793" s="6">
        <v>7791</v>
      </c>
      <c r="B7793" s="8" t="s">
        <v>10918</v>
      </c>
      <c r="C7793" s="9" t="s">
        <v>10958</v>
      </c>
      <c r="D7793" s="10" t="s">
        <v>10959</v>
      </c>
      <c r="E7793" s="11" t="s">
        <v>10973</v>
      </c>
      <c r="F7793" s="6">
        <v>414612</v>
      </c>
      <c r="G7793" s="6" t="s">
        <v>2671</v>
      </c>
      <c r="H7793" s="16">
        <v>18647339.962000001</v>
      </c>
      <c r="I7793" s="12" t="s">
        <v>14667</v>
      </c>
      <c r="J7793" s="12" t="s">
        <v>10961</v>
      </c>
      <c r="K7793" s="15">
        <v>0</v>
      </c>
      <c r="L7793" s="13" t="s">
        <v>14</v>
      </c>
      <c r="M7793" s="7">
        <v>1</v>
      </c>
      <c r="N7793" s="17"/>
    </row>
    <row r="7794" spans="1:14" ht="110.25">
      <c r="A7794" s="6">
        <v>7792</v>
      </c>
      <c r="B7794" s="8" t="s">
        <v>10918</v>
      </c>
      <c r="C7794" s="9" t="s">
        <v>10937</v>
      </c>
      <c r="D7794" s="10" t="s">
        <v>10962</v>
      </c>
      <c r="E7794" s="11" t="s">
        <v>10973</v>
      </c>
      <c r="F7794" s="6">
        <v>414612</v>
      </c>
      <c r="G7794" s="6" t="s">
        <v>2671</v>
      </c>
      <c r="H7794" s="16">
        <v>18647339.962000001</v>
      </c>
      <c r="I7794" s="12" t="s">
        <v>14667</v>
      </c>
      <c r="J7794" s="12" t="s">
        <v>10961</v>
      </c>
      <c r="K7794" s="15">
        <v>0</v>
      </c>
      <c r="L7794" s="13" t="s">
        <v>14</v>
      </c>
      <c r="M7794" s="7">
        <v>0.6</v>
      </c>
      <c r="N7794" s="17"/>
    </row>
    <row r="7795" spans="1:14" ht="110.25">
      <c r="A7795" s="6">
        <v>7793</v>
      </c>
      <c r="B7795" s="8" t="s">
        <v>10918</v>
      </c>
      <c r="C7795" s="9" t="s">
        <v>10963</v>
      </c>
      <c r="D7795" s="10" t="s">
        <v>10964</v>
      </c>
      <c r="E7795" s="11" t="s">
        <v>10973</v>
      </c>
      <c r="F7795" s="6">
        <v>414612</v>
      </c>
      <c r="G7795" s="6" t="s">
        <v>2671</v>
      </c>
      <c r="H7795" s="16">
        <v>18647339.962000001</v>
      </c>
      <c r="I7795" s="12" t="s">
        <v>14667</v>
      </c>
      <c r="J7795" s="12" t="s">
        <v>10961</v>
      </c>
      <c r="K7795" s="15">
        <v>0</v>
      </c>
      <c r="L7795" s="13" t="s">
        <v>14</v>
      </c>
      <c r="M7795" s="7">
        <v>0.4</v>
      </c>
      <c r="N7795" s="17"/>
    </row>
    <row r="7796" spans="1:14" ht="110.25">
      <c r="A7796" s="6">
        <v>7794</v>
      </c>
      <c r="B7796" s="8" t="s">
        <v>10918</v>
      </c>
      <c r="C7796" s="9" t="s">
        <v>10950</v>
      </c>
      <c r="D7796" s="10" t="s">
        <v>10951</v>
      </c>
      <c r="E7796" s="11" t="s">
        <v>10974</v>
      </c>
      <c r="F7796" s="6">
        <v>414611</v>
      </c>
      <c r="G7796" s="6" t="s">
        <v>2671</v>
      </c>
      <c r="H7796" s="16">
        <v>11279607.711999999</v>
      </c>
      <c r="I7796" s="12">
        <v>43899</v>
      </c>
      <c r="J7796" s="12">
        <v>44236</v>
      </c>
      <c r="K7796" s="15">
        <v>0</v>
      </c>
      <c r="L7796" s="13" t="s">
        <v>15</v>
      </c>
      <c r="M7796" s="7">
        <v>1</v>
      </c>
      <c r="N7796" s="17"/>
    </row>
    <row r="7797" spans="1:14" ht="126">
      <c r="A7797" s="6">
        <v>7795</v>
      </c>
      <c r="B7797" s="8" t="s">
        <v>10918</v>
      </c>
      <c r="C7797" s="9" t="s">
        <v>10975</v>
      </c>
      <c r="D7797" s="10" t="s">
        <v>10956</v>
      </c>
      <c r="E7797" s="11" t="s">
        <v>10976</v>
      </c>
      <c r="F7797" s="6">
        <v>414610</v>
      </c>
      <c r="G7797" s="6" t="s">
        <v>2671</v>
      </c>
      <c r="H7797" s="16">
        <v>13554032.335000001</v>
      </c>
      <c r="I7797" s="12">
        <v>44114</v>
      </c>
      <c r="J7797" s="12" t="s">
        <v>6362</v>
      </c>
      <c r="K7797" s="15">
        <v>0</v>
      </c>
      <c r="L7797" s="13" t="s">
        <v>15</v>
      </c>
      <c r="M7797" s="7">
        <v>1</v>
      </c>
      <c r="N7797" s="17"/>
    </row>
    <row r="7798" spans="1:14" ht="110.25">
      <c r="A7798" s="6">
        <v>7796</v>
      </c>
      <c r="B7798" s="8" t="s">
        <v>10918</v>
      </c>
      <c r="C7798" s="9" t="s">
        <v>10977</v>
      </c>
      <c r="D7798" s="10" t="s">
        <v>2808</v>
      </c>
      <c r="E7798" s="11" t="s">
        <v>10978</v>
      </c>
      <c r="F7798" s="6">
        <v>414609</v>
      </c>
      <c r="G7798" s="6" t="s">
        <v>2671</v>
      </c>
      <c r="H7798" s="16">
        <v>13546477.284</v>
      </c>
      <c r="I7798" s="12">
        <v>44018</v>
      </c>
      <c r="J7798" s="12" t="s">
        <v>10961</v>
      </c>
      <c r="K7798" s="15">
        <v>0</v>
      </c>
      <c r="L7798" s="13" t="s">
        <v>15</v>
      </c>
      <c r="M7798" s="7">
        <v>1</v>
      </c>
      <c r="N7798" s="17"/>
    </row>
    <row r="7799" spans="1:14" ht="94.5">
      <c r="A7799" s="6">
        <v>7797</v>
      </c>
      <c r="B7799" s="8" t="s">
        <v>10918</v>
      </c>
      <c r="C7799" s="9" t="s">
        <v>10979</v>
      </c>
      <c r="D7799" s="10" t="s">
        <v>10980</v>
      </c>
      <c r="E7799" s="11" t="s">
        <v>10981</v>
      </c>
      <c r="F7799" s="6">
        <v>417320</v>
      </c>
      <c r="G7799" s="6" t="s">
        <v>2671</v>
      </c>
      <c r="H7799" s="16">
        <v>16419080.903999999</v>
      </c>
      <c r="I7799" s="12" t="s">
        <v>18801</v>
      </c>
      <c r="J7799" s="12">
        <v>44233</v>
      </c>
      <c r="K7799" s="15">
        <v>7000000</v>
      </c>
      <c r="L7799" s="13" t="s">
        <v>14</v>
      </c>
      <c r="M7799" s="7">
        <v>1</v>
      </c>
      <c r="N7799" s="17"/>
    </row>
    <row r="7800" spans="1:14" ht="94.5">
      <c r="A7800" s="6">
        <v>7798</v>
      </c>
      <c r="B7800" s="8" t="s">
        <v>10918</v>
      </c>
      <c r="C7800" s="9" t="s">
        <v>10982</v>
      </c>
      <c r="D7800" s="10" t="s">
        <v>10983</v>
      </c>
      <c r="E7800" s="11" t="s">
        <v>10981</v>
      </c>
      <c r="F7800" s="6">
        <v>417320</v>
      </c>
      <c r="G7800" s="6" t="s">
        <v>2671</v>
      </c>
      <c r="H7800" s="16">
        <v>16419080.903999999</v>
      </c>
      <c r="I7800" s="12" t="s">
        <v>18801</v>
      </c>
      <c r="J7800" s="12">
        <v>44233</v>
      </c>
      <c r="K7800" s="15">
        <v>7000000</v>
      </c>
      <c r="L7800" s="13" t="s">
        <v>14</v>
      </c>
      <c r="M7800" s="7">
        <v>0.51</v>
      </c>
      <c r="N7800" s="17"/>
    </row>
    <row r="7801" spans="1:14" ht="94.5">
      <c r="A7801" s="6">
        <v>7799</v>
      </c>
      <c r="B7801" s="8" t="s">
        <v>10918</v>
      </c>
      <c r="C7801" s="9" t="s">
        <v>10984</v>
      </c>
      <c r="D7801" s="10" t="s">
        <v>10985</v>
      </c>
      <c r="E7801" s="11" t="s">
        <v>10981</v>
      </c>
      <c r="F7801" s="6">
        <v>417320</v>
      </c>
      <c r="G7801" s="6" t="s">
        <v>2671</v>
      </c>
      <c r="H7801" s="16">
        <v>16419080.903999999</v>
      </c>
      <c r="I7801" s="12" t="s">
        <v>18801</v>
      </c>
      <c r="J7801" s="12">
        <v>44233</v>
      </c>
      <c r="K7801" s="15">
        <v>7000000</v>
      </c>
      <c r="L7801" s="13" t="s">
        <v>14</v>
      </c>
      <c r="M7801" s="7">
        <v>0.49</v>
      </c>
      <c r="N7801" s="17"/>
    </row>
    <row r="7802" spans="1:14" ht="94.5">
      <c r="A7802" s="6">
        <v>7800</v>
      </c>
      <c r="B7802" s="8" t="s">
        <v>10918</v>
      </c>
      <c r="C7802" s="9" t="s">
        <v>10986</v>
      </c>
      <c r="D7802" s="10" t="s">
        <v>10987</v>
      </c>
      <c r="E7802" s="11" t="s">
        <v>10988</v>
      </c>
      <c r="F7802" s="6">
        <v>417321</v>
      </c>
      <c r="G7802" s="6" t="s">
        <v>2671</v>
      </c>
      <c r="H7802" s="16">
        <v>12186522.219000001</v>
      </c>
      <c r="I7802" s="12" t="s">
        <v>6338</v>
      </c>
      <c r="J7802" s="12" t="s">
        <v>10989</v>
      </c>
      <c r="K7802" s="15">
        <v>0</v>
      </c>
      <c r="L7802" s="13" t="s">
        <v>14</v>
      </c>
      <c r="M7802" s="7">
        <v>1</v>
      </c>
      <c r="N7802" s="17"/>
    </row>
    <row r="7803" spans="1:14" ht="94.5">
      <c r="A7803" s="6">
        <v>7801</v>
      </c>
      <c r="B7803" s="8" t="s">
        <v>10918</v>
      </c>
      <c r="C7803" s="9" t="s">
        <v>10990</v>
      </c>
      <c r="D7803" s="10" t="s">
        <v>10991</v>
      </c>
      <c r="E7803" s="11" t="s">
        <v>10988</v>
      </c>
      <c r="F7803" s="6">
        <v>417321</v>
      </c>
      <c r="G7803" s="6" t="s">
        <v>2671</v>
      </c>
      <c r="H7803" s="16">
        <v>12186522.219000001</v>
      </c>
      <c r="I7803" s="12" t="s">
        <v>6338</v>
      </c>
      <c r="J7803" s="12" t="s">
        <v>10989</v>
      </c>
      <c r="K7803" s="15">
        <v>0</v>
      </c>
      <c r="L7803" s="13" t="s">
        <v>14</v>
      </c>
      <c r="M7803" s="7">
        <v>0.51</v>
      </c>
      <c r="N7803" s="17"/>
    </row>
    <row r="7804" spans="1:14" ht="94.5">
      <c r="A7804" s="6">
        <v>7802</v>
      </c>
      <c r="B7804" s="8" t="s">
        <v>10918</v>
      </c>
      <c r="C7804" s="9" t="s">
        <v>10992</v>
      </c>
      <c r="D7804" s="10" t="s">
        <v>2701</v>
      </c>
      <c r="E7804" s="11" t="s">
        <v>10988</v>
      </c>
      <c r="F7804" s="6">
        <v>417321</v>
      </c>
      <c r="G7804" s="6" t="s">
        <v>2671</v>
      </c>
      <c r="H7804" s="16">
        <v>12186522.219000001</v>
      </c>
      <c r="I7804" s="12" t="s">
        <v>6338</v>
      </c>
      <c r="J7804" s="12" t="s">
        <v>10989</v>
      </c>
      <c r="K7804" s="15">
        <v>0</v>
      </c>
      <c r="L7804" s="13" t="s">
        <v>14</v>
      </c>
      <c r="M7804" s="7">
        <v>0.49</v>
      </c>
      <c r="N7804" s="17"/>
    </row>
    <row r="7805" spans="1:14" ht="204.75">
      <c r="A7805" s="6">
        <v>7803</v>
      </c>
      <c r="B7805" s="8" t="s">
        <v>10918</v>
      </c>
      <c r="C7805" s="9" t="s">
        <v>10993</v>
      </c>
      <c r="D7805" s="10" t="s">
        <v>10994</v>
      </c>
      <c r="E7805" s="11" t="s">
        <v>10995</v>
      </c>
      <c r="F7805" s="6">
        <v>417322</v>
      </c>
      <c r="G7805" s="6" t="s">
        <v>2671</v>
      </c>
      <c r="H7805" s="16">
        <v>14361372.245999999</v>
      </c>
      <c r="I7805" s="12" t="s">
        <v>18802</v>
      </c>
      <c r="J7805" s="12" t="s">
        <v>10996</v>
      </c>
      <c r="K7805" s="15">
        <v>0</v>
      </c>
      <c r="L7805" s="13" t="s">
        <v>14</v>
      </c>
      <c r="M7805" s="7">
        <v>1</v>
      </c>
      <c r="N7805" s="17"/>
    </row>
    <row r="7806" spans="1:14" ht="204.75">
      <c r="A7806" s="6">
        <v>7804</v>
      </c>
      <c r="B7806" s="8" t="s">
        <v>10918</v>
      </c>
      <c r="C7806" s="9" t="s">
        <v>10993</v>
      </c>
      <c r="D7806" s="10" t="s">
        <v>10997</v>
      </c>
      <c r="E7806" s="11" t="s">
        <v>10995</v>
      </c>
      <c r="F7806" s="6">
        <v>417322</v>
      </c>
      <c r="G7806" s="6" t="s">
        <v>2671</v>
      </c>
      <c r="H7806" s="16">
        <v>14361372.245999999</v>
      </c>
      <c r="I7806" s="12" t="s">
        <v>18802</v>
      </c>
      <c r="J7806" s="12" t="s">
        <v>10996</v>
      </c>
      <c r="K7806" s="15">
        <v>0</v>
      </c>
      <c r="L7806" s="13" t="s">
        <v>14</v>
      </c>
      <c r="M7806" s="7">
        <v>0.51</v>
      </c>
      <c r="N7806" s="17"/>
    </row>
    <row r="7807" spans="1:14" ht="204.75">
      <c r="A7807" s="6">
        <v>7805</v>
      </c>
      <c r="B7807" s="8" t="s">
        <v>10918</v>
      </c>
      <c r="C7807" s="9" t="s">
        <v>10998</v>
      </c>
      <c r="D7807" s="10" t="s">
        <v>10999</v>
      </c>
      <c r="E7807" s="11" t="s">
        <v>10995</v>
      </c>
      <c r="F7807" s="6">
        <v>417322</v>
      </c>
      <c r="G7807" s="6" t="s">
        <v>2671</v>
      </c>
      <c r="H7807" s="16">
        <v>14361372.245999999</v>
      </c>
      <c r="I7807" s="12" t="s">
        <v>18802</v>
      </c>
      <c r="J7807" s="12" t="s">
        <v>10996</v>
      </c>
      <c r="K7807" s="15">
        <v>0</v>
      </c>
      <c r="L7807" s="13" t="s">
        <v>14</v>
      </c>
      <c r="M7807" s="7">
        <v>0.49</v>
      </c>
      <c r="N7807" s="17"/>
    </row>
    <row r="7808" spans="1:14" ht="173.25">
      <c r="A7808" s="6">
        <v>7806</v>
      </c>
      <c r="B7808" s="8" t="s">
        <v>10918</v>
      </c>
      <c r="C7808" s="9" t="s">
        <v>10958</v>
      </c>
      <c r="D7808" s="10" t="s">
        <v>10959</v>
      </c>
      <c r="E7808" s="11" t="s">
        <v>11000</v>
      </c>
      <c r="F7808" s="6">
        <v>417323</v>
      </c>
      <c r="G7808" s="6" t="s">
        <v>2671</v>
      </c>
      <c r="H7808" s="16">
        <v>18548098.822999999</v>
      </c>
      <c r="I7808" s="12">
        <v>44081</v>
      </c>
      <c r="J7808" s="12" t="s">
        <v>10989</v>
      </c>
      <c r="K7808" s="15">
        <v>0</v>
      </c>
      <c r="L7808" s="13" t="s">
        <v>14</v>
      </c>
      <c r="M7808" s="7">
        <v>1</v>
      </c>
      <c r="N7808" s="17"/>
    </row>
    <row r="7809" spans="1:14" ht="173.25">
      <c r="A7809" s="6">
        <v>7807</v>
      </c>
      <c r="B7809" s="8" t="s">
        <v>10918</v>
      </c>
      <c r="C7809" s="9" t="s">
        <v>10937</v>
      </c>
      <c r="D7809" s="10" t="s">
        <v>10962</v>
      </c>
      <c r="E7809" s="11" t="s">
        <v>11000</v>
      </c>
      <c r="F7809" s="6">
        <v>417323</v>
      </c>
      <c r="G7809" s="6" t="s">
        <v>2671</v>
      </c>
      <c r="H7809" s="16">
        <v>18548098.822999999</v>
      </c>
      <c r="I7809" s="12">
        <v>44081</v>
      </c>
      <c r="J7809" s="12" t="s">
        <v>10989</v>
      </c>
      <c r="K7809" s="15">
        <v>0</v>
      </c>
      <c r="L7809" s="13" t="s">
        <v>14</v>
      </c>
      <c r="M7809" s="7">
        <v>0.6</v>
      </c>
      <c r="N7809" s="17"/>
    </row>
    <row r="7810" spans="1:14" ht="173.25">
      <c r="A7810" s="6">
        <v>7808</v>
      </c>
      <c r="B7810" s="8" t="s">
        <v>10918</v>
      </c>
      <c r="C7810" s="9" t="s">
        <v>10963</v>
      </c>
      <c r="D7810" s="10" t="s">
        <v>10964</v>
      </c>
      <c r="E7810" s="11" t="s">
        <v>11000</v>
      </c>
      <c r="F7810" s="6">
        <v>417323</v>
      </c>
      <c r="G7810" s="6" t="s">
        <v>2671</v>
      </c>
      <c r="H7810" s="16">
        <v>18548098.822999999</v>
      </c>
      <c r="I7810" s="12">
        <v>44081</v>
      </c>
      <c r="J7810" s="12" t="s">
        <v>10989</v>
      </c>
      <c r="K7810" s="15">
        <v>0</v>
      </c>
      <c r="L7810" s="13" t="s">
        <v>14</v>
      </c>
      <c r="M7810" s="7">
        <v>0.4</v>
      </c>
      <c r="N7810" s="17"/>
    </row>
    <row r="7811" spans="1:14" ht="126">
      <c r="A7811" s="6">
        <v>7809</v>
      </c>
      <c r="B7811" s="8" t="s">
        <v>10918</v>
      </c>
      <c r="C7811" s="9" t="s">
        <v>10986</v>
      </c>
      <c r="D7811" s="10" t="s">
        <v>10987</v>
      </c>
      <c r="E7811" s="11" t="s">
        <v>11001</v>
      </c>
      <c r="F7811" s="6">
        <v>417324</v>
      </c>
      <c r="G7811" s="6" t="s">
        <v>2671</v>
      </c>
      <c r="H7811" s="16">
        <v>10854752.112</v>
      </c>
      <c r="I7811" s="12" t="s">
        <v>6338</v>
      </c>
      <c r="J7811" s="12" t="s">
        <v>10989</v>
      </c>
      <c r="K7811" s="15">
        <v>0</v>
      </c>
      <c r="L7811" s="13" t="s">
        <v>14</v>
      </c>
      <c r="M7811" s="7">
        <v>1</v>
      </c>
      <c r="N7811" s="17"/>
    </row>
    <row r="7812" spans="1:14" ht="126">
      <c r="A7812" s="6">
        <v>7810</v>
      </c>
      <c r="B7812" s="8" t="s">
        <v>10918</v>
      </c>
      <c r="C7812" s="9" t="s">
        <v>10990</v>
      </c>
      <c r="D7812" s="10" t="s">
        <v>10991</v>
      </c>
      <c r="E7812" s="11" t="s">
        <v>11001</v>
      </c>
      <c r="F7812" s="6">
        <v>417324</v>
      </c>
      <c r="G7812" s="6" t="s">
        <v>2671</v>
      </c>
      <c r="H7812" s="16">
        <v>10854752.112</v>
      </c>
      <c r="I7812" s="12" t="s">
        <v>6338</v>
      </c>
      <c r="J7812" s="12" t="s">
        <v>10989</v>
      </c>
      <c r="K7812" s="15">
        <v>0</v>
      </c>
      <c r="L7812" s="13" t="s">
        <v>14</v>
      </c>
      <c r="M7812" s="7">
        <v>0.51</v>
      </c>
      <c r="N7812" s="17"/>
    </row>
    <row r="7813" spans="1:14" ht="126">
      <c r="A7813" s="6">
        <v>7811</v>
      </c>
      <c r="B7813" s="8" t="s">
        <v>10918</v>
      </c>
      <c r="C7813" s="9" t="s">
        <v>10992</v>
      </c>
      <c r="D7813" s="10" t="s">
        <v>11002</v>
      </c>
      <c r="E7813" s="11" t="s">
        <v>11001</v>
      </c>
      <c r="F7813" s="6">
        <v>417324</v>
      </c>
      <c r="G7813" s="6" t="s">
        <v>2671</v>
      </c>
      <c r="H7813" s="16">
        <v>10854752.112</v>
      </c>
      <c r="I7813" s="12" t="s">
        <v>6338</v>
      </c>
      <c r="J7813" s="12" t="s">
        <v>10989</v>
      </c>
      <c r="K7813" s="15">
        <v>0</v>
      </c>
      <c r="L7813" s="13" t="s">
        <v>14</v>
      </c>
      <c r="M7813" s="7">
        <v>0.49</v>
      </c>
      <c r="N7813" s="17"/>
    </row>
    <row r="7814" spans="1:14" ht="126">
      <c r="A7814" s="6">
        <v>7812</v>
      </c>
      <c r="B7814" s="8" t="s">
        <v>10918</v>
      </c>
      <c r="C7814" s="9" t="s">
        <v>11003</v>
      </c>
      <c r="D7814" s="10" t="s">
        <v>10962</v>
      </c>
      <c r="E7814" s="11" t="s">
        <v>11004</v>
      </c>
      <c r="F7814" s="6">
        <v>417325</v>
      </c>
      <c r="G7814" s="6" t="s">
        <v>2671</v>
      </c>
      <c r="H7814" s="16">
        <v>11252419.801999999</v>
      </c>
      <c r="I7814" s="12" t="s">
        <v>18801</v>
      </c>
      <c r="J7814" s="12" t="s">
        <v>11005</v>
      </c>
      <c r="K7814" s="15">
        <v>3000000</v>
      </c>
      <c r="L7814" s="13" t="s">
        <v>15</v>
      </c>
      <c r="M7814" s="7">
        <v>1</v>
      </c>
      <c r="N7814" s="17"/>
    </row>
    <row r="7815" spans="1:14" ht="126">
      <c r="A7815" s="6">
        <v>7813</v>
      </c>
      <c r="B7815" s="8" t="s">
        <v>10918</v>
      </c>
      <c r="C7815" s="9" t="s">
        <v>10958</v>
      </c>
      <c r="D7815" s="10" t="s">
        <v>10959</v>
      </c>
      <c r="E7815" s="11" t="s">
        <v>11006</v>
      </c>
      <c r="F7815" s="6">
        <v>417326</v>
      </c>
      <c r="G7815" s="6" t="s">
        <v>2671</v>
      </c>
      <c r="H7815" s="16">
        <v>23670915.068</v>
      </c>
      <c r="I7815" s="12" t="s">
        <v>18801</v>
      </c>
      <c r="J7815" s="12" t="s">
        <v>10989</v>
      </c>
      <c r="K7815" s="15">
        <v>0</v>
      </c>
      <c r="L7815" s="13" t="s">
        <v>14</v>
      </c>
      <c r="M7815" s="7">
        <v>1</v>
      </c>
      <c r="N7815" s="17"/>
    </row>
    <row r="7816" spans="1:14" ht="126">
      <c r="A7816" s="6">
        <v>7814</v>
      </c>
      <c r="B7816" s="8" t="s">
        <v>10918</v>
      </c>
      <c r="C7816" s="9" t="s">
        <v>10937</v>
      </c>
      <c r="D7816" s="10" t="s">
        <v>10962</v>
      </c>
      <c r="E7816" s="11" t="s">
        <v>11006</v>
      </c>
      <c r="F7816" s="6">
        <v>417326</v>
      </c>
      <c r="G7816" s="6" t="s">
        <v>2671</v>
      </c>
      <c r="H7816" s="16">
        <v>23670915.068</v>
      </c>
      <c r="I7816" s="12" t="s">
        <v>18801</v>
      </c>
      <c r="J7816" s="12" t="s">
        <v>10989</v>
      </c>
      <c r="K7816" s="15">
        <v>0</v>
      </c>
      <c r="L7816" s="13" t="s">
        <v>14</v>
      </c>
      <c r="M7816" s="7">
        <v>0.6</v>
      </c>
      <c r="N7816" s="17"/>
    </row>
    <row r="7817" spans="1:14" ht="126">
      <c r="A7817" s="6">
        <v>7815</v>
      </c>
      <c r="B7817" s="8" t="s">
        <v>10918</v>
      </c>
      <c r="C7817" s="9" t="s">
        <v>10963</v>
      </c>
      <c r="D7817" s="10" t="s">
        <v>10964</v>
      </c>
      <c r="E7817" s="11" t="s">
        <v>11006</v>
      </c>
      <c r="F7817" s="6">
        <v>417326</v>
      </c>
      <c r="G7817" s="6" t="s">
        <v>2671</v>
      </c>
      <c r="H7817" s="16">
        <v>23670915.068</v>
      </c>
      <c r="I7817" s="12" t="s">
        <v>18801</v>
      </c>
      <c r="J7817" s="12" t="s">
        <v>10989</v>
      </c>
      <c r="K7817" s="15">
        <v>0</v>
      </c>
      <c r="L7817" s="13" t="s">
        <v>14</v>
      </c>
      <c r="M7817" s="7">
        <v>0.4</v>
      </c>
      <c r="N7817" s="17"/>
    </row>
    <row r="7818" spans="1:14" ht="94.5">
      <c r="A7818" s="6">
        <v>7816</v>
      </c>
      <c r="B7818" s="8" t="s">
        <v>10918</v>
      </c>
      <c r="C7818" s="9" t="s">
        <v>11007</v>
      </c>
      <c r="D7818" s="10" t="s">
        <v>10935</v>
      </c>
      <c r="E7818" s="11" t="s">
        <v>11008</v>
      </c>
      <c r="F7818" s="6">
        <v>417327</v>
      </c>
      <c r="G7818" s="6" t="s">
        <v>2671</v>
      </c>
      <c r="H7818" s="16">
        <v>19014303.381999999</v>
      </c>
      <c r="I7818" s="12" t="s">
        <v>18801</v>
      </c>
      <c r="J7818" s="12" t="s">
        <v>11009</v>
      </c>
      <c r="K7818" s="15">
        <v>0</v>
      </c>
      <c r="L7818" s="13" t="s">
        <v>14</v>
      </c>
      <c r="M7818" s="7">
        <v>1</v>
      </c>
      <c r="N7818" s="17"/>
    </row>
    <row r="7819" spans="1:14" ht="94.5">
      <c r="A7819" s="6">
        <v>7817</v>
      </c>
      <c r="B7819" s="8" t="s">
        <v>10918</v>
      </c>
      <c r="C7819" s="9" t="s">
        <v>10937</v>
      </c>
      <c r="D7819" s="10" t="s">
        <v>10962</v>
      </c>
      <c r="E7819" s="11" t="s">
        <v>11008</v>
      </c>
      <c r="F7819" s="6">
        <v>417327</v>
      </c>
      <c r="G7819" s="6" t="s">
        <v>2671</v>
      </c>
      <c r="H7819" s="16">
        <v>19014303.381999999</v>
      </c>
      <c r="I7819" s="12" t="s">
        <v>18801</v>
      </c>
      <c r="J7819" s="12" t="s">
        <v>11009</v>
      </c>
      <c r="K7819" s="15">
        <v>0</v>
      </c>
      <c r="L7819" s="13" t="s">
        <v>14</v>
      </c>
      <c r="M7819" s="7">
        <v>0.6</v>
      </c>
      <c r="N7819" s="17"/>
    </row>
    <row r="7820" spans="1:14" ht="94.5">
      <c r="A7820" s="6">
        <v>7818</v>
      </c>
      <c r="B7820" s="8" t="s">
        <v>10918</v>
      </c>
      <c r="C7820" s="9" t="s">
        <v>10939</v>
      </c>
      <c r="D7820" s="10" t="s">
        <v>10940</v>
      </c>
      <c r="E7820" s="11" t="s">
        <v>11008</v>
      </c>
      <c r="F7820" s="6">
        <v>417327</v>
      </c>
      <c r="G7820" s="6" t="s">
        <v>2671</v>
      </c>
      <c r="H7820" s="16">
        <v>19014303.381999999</v>
      </c>
      <c r="I7820" s="12" t="s">
        <v>18801</v>
      </c>
      <c r="J7820" s="12" t="s">
        <v>11009</v>
      </c>
      <c r="K7820" s="15">
        <v>0</v>
      </c>
      <c r="L7820" s="13" t="s">
        <v>14</v>
      </c>
      <c r="M7820" s="7">
        <v>0.4</v>
      </c>
      <c r="N7820" s="17"/>
    </row>
    <row r="7821" spans="1:14" ht="78.75">
      <c r="A7821" s="6">
        <v>7819</v>
      </c>
      <c r="B7821" s="8" t="s">
        <v>10918</v>
      </c>
      <c r="C7821" s="9" t="s">
        <v>11010</v>
      </c>
      <c r="D7821" s="10" t="s">
        <v>11011</v>
      </c>
      <c r="E7821" s="11" t="s">
        <v>11012</v>
      </c>
      <c r="F7821" s="6">
        <v>499925</v>
      </c>
      <c r="G7821" s="6" t="s">
        <v>2665</v>
      </c>
      <c r="H7821" s="16">
        <v>1636485.2</v>
      </c>
      <c r="I7821" s="12">
        <v>44115</v>
      </c>
      <c r="J7821" s="12" t="s">
        <v>10930</v>
      </c>
      <c r="K7821" s="15">
        <v>0</v>
      </c>
      <c r="L7821" s="13" t="s">
        <v>15</v>
      </c>
      <c r="M7821" s="7">
        <v>1</v>
      </c>
      <c r="N7821" s="17"/>
    </row>
    <row r="7822" spans="1:14" ht="94.5">
      <c r="A7822" s="6">
        <v>7820</v>
      </c>
      <c r="B7822" s="8" t="s">
        <v>10918</v>
      </c>
      <c r="C7822" s="9" t="s">
        <v>11013</v>
      </c>
      <c r="D7822" s="10" t="s">
        <v>11014</v>
      </c>
      <c r="E7822" s="11" t="s">
        <v>11015</v>
      </c>
      <c r="F7822" s="6">
        <v>499926</v>
      </c>
      <c r="G7822" s="6" t="s">
        <v>2665</v>
      </c>
      <c r="H7822" s="16">
        <v>1703001.35</v>
      </c>
      <c r="I7822" s="12" t="s">
        <v>6063</v>
      </c>
      <c r="J7822" s="12">
        <v>44319</v>
      </c>
      <c r="K7822" s="15">
        <v>0</v>
      </c>
      <c r="L7822" s="13" t="s">
        <v>15</v>
      </c>
      <c r="M7822" s="7">
        <v>1</v>
      </c>
      <c r="N7822" s="17"/>
    </row>
    <row r="7823" spans="1:14" ht="126">
      <c r="A7823" s="6">
        <v>7821</v>
      </c>
      <c r="B7823" s="8" t="s">
        <v>10918</v>
      </c>
      <c r="C7823" s="9" t="s">
        <v>11016</v>
      </c>
      <c r="D7823" s="10" t="s">
        <v>11017</v>
      </c>
      <c r="E7823" s="11" t="s">
        <v>11018</v>
      </c>
      <c r="F7823" s="6">
        <v>368924</v>
      </c>
      <c r="G7823" s="6" t="s">
        <v>2665</v>
      </c>
      <c r="H7823" s="16">
        <v>72932979.724000007</v>
      </c>
      <c r="I7823" s="12">
        <v>43953</v>
      </c>
      <c r="J7823" s="12" t="s">
        <v>11019</v>
      </c>
      <c r="K7823" s="15">
        <v>29162946</v>
      </c>
      <c r="L7823" s="13" t="s">
        <v>14</v>
      </c>
      <c r="M7823" s="7">
        <v>1</v>
      </c>
      <c r="N7823" s="17"/>
    </row>
    <row r="7824" spans="1:14" ht="94.5">
      <c r="A7824" s="6">
        <v>7822</v>
      </c>
      <c r="B7824" s="8" t="s">
        <v>10918</v>
      </c>
      <c r="C7824" s="9" t="s">
        <v>11020</v>
      </c>
      <c r="D7824" s="10" t="s">
        <v>11021</v>
      </c>
      <c r="E7824" s="11" t="s">
        <v>11018</v>
      </c>
      <c r="F7824" s="6">
        <v>368924</v>
      </c>
      <c r="G7824" s="6" t="s">
        <v>2665</v>
      </c>
      <c r="H7824" s="16">
        <v>72932979.724000007</v>
      </c>
      <c r="I7824" s="12">
        <v>43953</v>
      </c>
      <c r="J7824" s="12" t="s">
        <v>11019</v>
      </c>
      <c r="K7824" s="15">
        <v>29162946</v>
      </c>
      <c r="L7824" s="13" t="s">
        <v>14</v>
      </c>
      <c r="M7824" s="7">
        <v>0.8</v>
      </c>
      <c r="N7824" s="17"/>
    </row>
    <row r="7825" spans="1:14" ht="94.5">
      <c r="A7825" s="6">
        <v>7823</v>
      </c>
      <c r="B7825" s="8" t="s">
        <v>10918</v>
      </c>
      <c r="C7825" s="9" t="s">
        <v>11022</v>
      </c>
      <c r="D7825" s="10" t="s">
        <v>20</v>
      </c>
      <c r="E7825" s="11" t="s">
        <v>11018</v>
      </c>
      <c r="F7825" s="6">
        <v>368924</v>
      </c>
      <c r="G7825" s="6" t="s">
        <v>2665</v>
      </c>
      <c r="H7825" s="16">
        <v>72932979.724000007</v>
      </c>
      <c r="I7825" s="12">
        <v>43953</v>
      </c>
      <c r="J7825" s="12" t="s">
        <v>11019</v>
      </c>
      <c r="K7825" s="15">
        <v>29162946</v>
      </c>
      <c r="L7825" s="13" t="s">
        <v>14</v>
      </c>
      <c r="M7825" s="7">
        <v>0.2</v>
      </c>
      <c r="N7825" s="17"/>
    </row>
    <row r="7826" spans="1:14" ht="189">
      <c r="A7826" s="6">
        <v>7824</v>
      </c>
      <c r="B7826" s="8" t="s">
        <v>10918</v>
      </c>
      <c r="C7826" s="9" t="s">
        <v>11023</v>
      </c>
      <c r="D7826" s="10" t="s">
        <v>11024</v>
      </c>
      <c r="E7826" s="11" t="s">
        <v>18803</v>
      </c>
      <c r="F7826" s="6">
        <v>254775</v>
      </c>
      <c r="G7826" s="6" t="s">
        <v>1666</v>
      </c>
      <c r="H7826" s="16">
        <v>162416797.838</v>
      </c>
      <c r="I7826" s="12">
        <v>43651</v>
      </c>
      <c r="J7826" s="12" t="s">
        <v>9406</v>
      </c>
      <c r="K7826" s="15">
        <v>141686058</v>
      </c>
      <c r="L7826" s="13" t="s">
        <v>15</v>
      </c>
      <c r="M7826" s="7">
        <v>1</v>
      </c>
      <c r="N7826" s="17"/>
    </row>
    <row r="7827" spans="1:14" ht="94.5">
      <c r="A7827" s="6">
        <v>7825</v>
      </c>
      <c r="B7827" s="8" t="s">
        <v>10918</v>
      </c>
      <c r="C7827" s="9" t="s">
        <v>11025</v>
      </c>
      <c r="D7827" s="10" t="s">
        <v>11026</v>
      </c>
      <c r="E7827" s="11" t="s">
        <v>11027</v>
      </c>
      <c r="F7827" s="6">
        <v>398162</v>
      </c>
      <c r="G7827" s="6" t="s">
        <v>873</v>
      </c>
      <c r="H7827" s="16">
        <v>6555000</v>
      </c>
      <c r="I7827" s="12" t="s">
        <v>11028</v>
      </c>
      <c r="J7827" s="12">
        <v>43933</v>
      </c>
      <c r="K7827" s="15">
        <v>3641859</v>
      </c>
      <c r="L7827" s="13" t="s">
        <v>15</v>
      </c>
      <c r="M7827" s="7">
        <v>1</v>
      </c>
      <c r="N7827" s="17"/>
    </row>
    <row r="7828" spans="1:14" ht="94.5">
      <c r="A7828" s="6">
        <v>7826</v>
      </c>
      <c r="B7828" s="8" t="s">
        <v>10918</v>
      </c>
      <c r="C7828" s="9" t="s">
        <v>11029</v>
      </c>
      <c r="D7828" s="10" t="s">
        <v>2658</v>
      </c>
      <c r="E7828" s="11" t="s">
        <v>11030</v>
      </c>
      <c r="F7828" s="6">
        <v>329361</v>
      </c>
      <c r="G7828" s="6" t="s">
        <v>1486</v>
      </c>
      <c r="H7828" s="16">
        <v>21493058.605999999</v>
      </c>
      <c r="I7828" s="12" t="s">
        <v>11031</v>
      </c>
      <c r="J7828" s="12" t="s">
        <v>11032</v>
      </c>
      <c r="K7828" s="15">
        <v>12075163</v>
      </c>
      <c r="L7828" s="13" t="s">
        <v>15</v>
      </c>
      <c r="M7828" s="7">
        <v>1</v>
      </c>
      <c r="N7828" s="17"/>
    </row>
    <row r="7829" spans="1:14" ht="78.75">
      <c r="A7829" s="6">
        <v>7827</v>
      </c>
      <c r="B7829" s="8" t="s">
        <v>10918</v>
      </c>
      <c r="C7829" s="9" t="s">
        <v>10928</v>
      </c>
      <c r="D7829" s="10" t="s">
        <v>2714</v>
      </c>
      <c r="E7829" s="11" t="s">
        <v>11033</v>
      </c>
      <c r="F7829" s="6">
        <v>329362</v>
      </c>
      <c r="G7829" s="6" t="s">
        <v>1486</v>
      </c>
      <c r="H7829" s="16">
        <v>21319425.226</v>
      </c>
      <c r="I7829" s="12" t="s">
        <v>11031</v>
      </c>
      <c r="J7829" s="12">
        <v>44472</v>
      </c>
      <c r="K7829" s="15">
        <v>12424837</v>
      </c>
      <c r="L7829" s="13" t="s">
        <v>15</v>
      </c>
      <c r="M7829" s="7">
        <v>1</v>
      </c>
      <c r="N7829" s="17"/>
    </row>
    <row r="7830" spans="1:14" ht="126">
      <c r="A7830" s="6">
        <v>7828</v>
      </c>
      <c r="B7830" s="8" t="s">
        <v>10918</v>
      </c>
      <c r="C7830" s="9" t="s">
        <v>11034</v>
      </c>
      <c r="D7830" s="10" t="s">
        <v>623</v>
      </c>
      <c r="E7830" s="11" t="s">
        <v>11035</v>
      </c>
      <c r="F7830" s="6">
        <v>405388</v>
      </c>
      <c r="G7830" s="6" t="s">
        <v>7768</v>
      </c>
      <c r="H7830" s="16">
        <v>51527380.858000003</v>
      </c>
      <c r="I7830" s="12">
        <v>44169</v>
      </c>
      <c r="J7830" s="12" t="s">
        <v>11036</v>
      </c>
      <c r="K7830" s="15">
        <v>0</v>
      </c>
      <c r="L7830" s="13" t="s">
        <v>15</v>
      </c>
      <c r="M7830" s="7">
        <v>1</v>
      </c>
      <c r="N7830" s="17"/>
    </row>
    <row r="7831" spans="1:14" ht="94.5">
      <c r="A7831" s="6">
        <v>7829</v>
      </c>
      <c r="B7831" s="8" t="s">
        <v>10918</v>
      </c>
      <c r="C7831" s="9" t="s">
        <v>11037</v>
      </c>
      <c r="D7831" s="10" t="s">
        <v>11038</v>
      </c>
      <c r="E7831" s="11" t="s">
        <v>11039</v>
      </c>
      <c r="F7831" s="6">
        <v>498203</v>
      </c>
      <c r="G7831" s="6" t="s">
        <v>1109</v>
      </c>
      <c r="H7831" s="16">
        <v>479577.1</v>
      </c>
      <c r="I7831" s="12">
        <v>44146</v>
      </c>
      <c r="J7831" s="12" t="s">
        <v>6202</v>
      </c>
      <c r="K7831" s="15">
        <v>0</v>
      </c>
      <c r="L7831" s="13" t="s">
        <v>15</v>
      </c>
      <c r="M7831" s="7">
        <v>1</v>
      </c>
      <c r="N7831" s="17"/>
    </row>
    <row r="7832" spans="1:14" ht="141.75">
      <c r="A7832" s="6">
        <v>7830</v>
      </c>
      <c r="B7832" s="8" t="s">
        <v>10918</v>
      </c>
      <c r="C7832" s="9" t="s">
        <v>10992</v>
      </c>
      <c r="D7832" s="10" t="s">
        <v>11002</v>
      </c>
      <c r="E7832" s="11" t="s">
        <v>11040</v>
      </c>
      <c r="F7832" s="6">
        <v>427784</v>
      </c>
      <c r="G7832" s="6" t="s">
        <v>1687</v>
      </c>
      <c r="H7832" s="16">
        <v>2297145.5669999998</v>
      </c>
      <c r="I7832" s="12">
        <v>44050</v>
      </c>
      <c r="J7832" s="12" t="s">
        <v>783</v>
      </c>
      <c r="K7832" s="15">
        <v>0</v>
      </c>
      <c r="L7832" s="13" t="s">
        <v>15</v>
      </c>
      <c r="M7832" s="7">
        <v>1</v>
      </c>
      <c r="N7832" s="17"/>
    </row>
    <row r="7833" spans="1:14" ht="78.75">
      <c r="A7833" s="6">
        <v>7831</v>
      </c>
      <c r="B7833" s="8" t="s">
        <v>10918</v>
      </c>
      <c r="C7833" s="9" t="s">
        <v>10977</v>
      </c>
      <c r="D7833" s="10" t="s">
        <v>2808</v>
      </c>
      <c r="E7833" s="11" t="s">
        <v>11041</v>
      </c>
      <c r="F7833" s="6">
        <v>448014</v>
      </c>
      <c r="G7833" s="6" t="s">
        <v>762</v>
      </c>
      <c r="H7833" s="16">
        <v>1020891.752</v>
      </c>
      <c r="I7833" s="12">
        <v>43836</v>
      </c>
      <c r="J7833" s="12">
        <v>43994</v>
      </c>
      <c r="K7833" s="15">
        <v>0</v>
      </c>
      <c r="L7833" s="13" t="s">
        <v>15</v>
      </c>
      <c r="M7833" s="7">
        <v>1</v>
      </c>
      <c r="N7833" s="17"/>
    </row>
    <row r="7834" spans="1:14" ht="110.25">
      <c r="A7834" s="6">
        <v>7832</v>
      </c>
      <c r="B7834" s="8" t="s">
        <v>10918</v>
      </c>
      <c r="C7834" s="9" t="s">
        <v>11042</v>
      </c>
      <c r="D7834" s="10" t="s">
        <v>11043</v>
      </c>
      <c r="E7834" s="11" t="s">
        <v>11044</v>
      </c>
      <c r="F7834" s="6">
        <v>447996</v>
      </c>
      <c r="G7834" s="6" t="s">
        <v>1493</v>
      </c>
      <c r="H7834" s="16">
        <v>1762971.05</v>
      </c>
      <c r="I7834" s="12" t="s">
        <v>6554</v>
      </c>
      <c r="J7834" s="12">
        <v>44531</v>
      </c>
      <c r="K7834" s="15">
        <v>0</v>
      </c>
      <c r="L7834" s="13" t="s">
        <v>15</v>
      </c>
      <c r="M7834" s="7">
        <v>1</v>
      </c>
      <c r="N7834" s="17"/>
    </row>
    <row r="7835" spans="1:14" ht="63">
      <c r="A7835" s="6">
        <v>7833</v>
      </c>
      <c r="B7835" s="8" t="s">
        <v>10918</v>
      </c>
      <c r="C7835" s="9" t="s">
        <v>11045</v>
      </c>
      <c r="D7835" s="10" t="s">
        <v>11046</v>
      </c>
      <c r="E7835" s="11" t="s">
        <v>11047</v>
      </c>
      <c r="F7835" s="6">
        <v>500622</v>
      </c>
      <c r="G7835" s="6" t="s">
        <v>11048</v>
      </c>
      <c r="H7835" s="16">
        <v>1661893.912</v>
      </c>
      <c r="I7835" s="12">
        <v>43994</v>
      </c>
      <c r="J7835" s="12">
        <v>44533</v>
      </c>
      <c r="K7835" s="15">
        <v>0</v>
      </c>
      <c r="L7835" s="13" t="s">
        <v>15</v>
      </c>
      <c r="M7835" s="7">
        <v>1</v>
      </c>
      <c r="N7835" s="17"/>
    </row>
    <row r="7836" spans="1:14" ht="78.75">
      <c r="A7836" s="6">
        <v>7834</v>
      </c>
      <c r="B7836" s="8" t="s">
        <v>10918</v>
      </c>
      <c r="C7836" s="9" t="s">
        <v>11049</v>
      </c>
      <c r="D7836" s="10" t="s">
        <v>9953</v>
      </c>
      <c r="E7836" s="11" t="s">
        <v>11051</v>
      </c>
      <c r="F7836" s="6">
        <v>491871</v>
      </c>
      <c r="G7836" s="6" t="s">
        <v>16</v>
      </c>
      <c r="H7836" s="16">
        <v>3027109.45</v>
      </c>
      <c r="I7836" s="12" t="s">
        <v>11050</v>
      </c>
      <c r="J7836" s="12" t="s">
        <v>1390</v>
      </c>
      <c r="K7836" s="15">
        <v>0</v>
      </c>
      <c r="L7836" s="13" t="s">
        <v>15</v>
      </c>
      <c r="M7836" s="7">
        <v>1</v>
      </c>
      <c r="N7836" s="17"/>
    </row>
    <row r="7837" spans="1:14" ht="110.25">
      <c r="A7837" s="6">
        <v>7835</v>
      </c>
      <c r="B7837" s="8" t="s">
        <v>10918</v>
      </c>
      <c r="C7837" s="9" t="s">
        <v>11052</v>
      </c>
      <c r="D7837" s="10" t="s">
        <v>11053</v>
      </c>
      <c r="E7837" s="11" t="s">
        <v>11054</v>
      </c>
      <c r="F7837" s="6">
        <v>491875</v>
      </c>
      <c r="G7837" s="6" t="s">
        <v>16</v>
      </c>
      <c r="H7837" s="16">
        <v>2829029.7</v>
      </c>
      <c r="I7837" s="12" t="s">
        <v>609</v>
      </c>
      <c r="J7837" s="12" t="s">
        <v>774</v>
      </c>
      <c r="K7837" s="15">
        <v>0</v>
      </c>
      <c r="L7837" s="13" t="s">
        <v>15</v>
      </c>
      <c r="M7837" s="7">
        <v>1</v>
      </c>
      <c r="N7837" s="17"/>
    </row>
    <row r="7838" spans="1:14" ht="78.75">
      <c r="A7838" s="6">
        <v>7836</v>
      </c>
      <c r="B7838" s="8" t="s">
        <v>10918</v>
      </c>
      <c r="C7838" s="9" t="s">
        <v>11055</v>
      </c>
      <c r="D7838" s="10" t="s">
        <v>11056</v>
      </c>
      <c r="E7838" s="11" t="s">
        <v>11057</v>
      </c>
      <c r="F7838" s="6">
        <v>491879</v>
      </c>
      <c r="G7838" s="6" t="s">
        <v>16</v>
      </c>
      <c r="H7838" s="16">
        <v>2413570.9500000002</v>
      </c>
      <c r="I7838" s="12" t="s">
        <v>4387</v>
      </c>
      <c r="J7838" s="12" t="s">
        <v>791</v>
      </c>
      <c r="K7838" s="15">
        <v>0</v>
      </c>
      <c r="L7838" s="13" t="s">
        <v>15</v>
      </c>
      <c r="M7838" s="7">
        <v>1</v>
      </c>
      <c r="N7838" s="17"/>
    </row>
    <row r="7839" spans="1:14" ht="78.75">
      <c r="A7839" s="6">
        <v>7837</v>
      </c>
      <c r="B7839" s="8" t="s">
        <v>10918</v>
      </c>
      <c r="C7839" s="9" t="s">
        <v>11049</v>
      </c>
      <c r="D7839" s="10" t="s">
        <v>9953</v>
      </c>
      <c r="E7839" s="11" t="s">
        <v>11058</v>
      </c>
      <c r="F7839" s="6">
        <v>491883</v>
      </c>
      <c r="G7839" s="6" t="s">
        <v>16</v>
      </c>
      <c r="H7839" s="16">
        <v>660588.19999999995</v>
      </c>
      <c r="I7839" s="12" t="s">
        <v>11050</v>
      </c>
      <c r="J7839" s="12" t="s">
        <v>9429</v>
      </c>
      <c r="K7839" s="15">
        <v>0</v>
      </c>
      <c r="L7839" s="13" t="s">
        <v>15</v>
      </c>
      <c r="M7839" s="7">
        <v>1</v>
      </c>
      <c r="N7839" s="17"/>
    </row>
    <row r="7840" spans="1:14" ht="110.25">
      <c r="A7840" s="6">
        <v>7838</v>
      </c>
      <c r="B7840" s="8" t="s">
        <v>10918</v>
      </c>
      <c r="C7840" s="9" t="s">
        <v>11059</v>
      </c>
      <c r="D7840" s="10" t="s">
        <v>11060</v>
      </c>
      <c r="E7840" s="11" t="s">
        <v>11061</v>
      </c>
      <c r="F7840" s="6">
        <v>491884</v>
      </c>
      <c r="G7840" s="6" t="s">
        <v>16</v>
      </c>
      <c r="H7840" s="16">
        <v>1097590.1000000001</v>
      </c>
      <c r="I7840" s="12" t="s">
        <v>1453</v>
      </c>
      <c r="J7840" s="12">
        <v>43902</v>
      </c>
      <c r="K7840" s="15">
        <v>0</v>
      </c>
      <c r="L7840" s="13" t="s">
        <v>15</v>
      </c>
      <c r="M7840" s="7">
        <v>1</v>
      </c>
      <c r="N7840" s="17"/>
    </row>
    <row r="7841" spans="1:14" ht="63">
      <c r="A7841" s="6">
        <v>7839</v>
      </c>
      <c r="B7841" s="8" t="s">
        <v>10918</v>
      </c>
      <c r="C7841" s="9" t="s">
        <v>11062</v>
      </c>
      <c r="D7841" s="10" t="s">
        <v>11063</v>
      </c>
      <c r="E7841" s="11" t="s">
        <v>11064</v>
      </c>
      <c r="F7841" s="6">
        <v>491887</v>
      </c>
      <c r="G7841" s="6" t="s">
        <v>16</v>
      </c>
      <c r="H7841" s="16">
        <v>4877368.4000000004</v>
      </c>
      <c r="I7841" s="12" t="s">
        <v>9368</v>
      </c>
      <c r="J7841" s="12">
        <v>44317</v>
      </c>
      <c r="K7841" s="15">
        <v>0</v>
      </c>
      <c r="L7841" s="13" t="s">
        <v>15</v>
      </c>
      <c r="M7841" s="7">
        <v>1</v>
      </c>
      <c r="N7841" s="17"/>
    </row>
    <row r="7842" spans="1:14" ht="63">
      <c r="A7842" s="6">
        <v>7840</v>
      </c>
      <c r="B7842" s="8" t="s">
        <v>10918</v>
      </c>
      <c r="C7842" s="9" t="s">
        <v>11065</v>
      </c>
      <c r="D7842" s="10" t="s">
        <v>11066</v>
      </c>
      <c r="E7842" s="11" t="s">
        <v>11067</v>
      </c>
      <c r="F7842" s="6">
        <v>491888</v>
      </c>
      <c r="G7842" s="6" t="s">
        <v>16</v>
      </c>
      <c r="H7842" s="16">
        <v>6622395.8499999996</v>
      </c>
      <c r="I7842" s="12" t="s">
        <v>1453</v>
      </c>
      <c r="J7842" s="12" t="s">
        <v>1379</v>
      </c>
      <c r="K7842" s="15">
        <v>0</v>
      </c>
      <c r="L7842" s="13" t="s">
        <v>15</v>
      </c>
      <c r="M7842" s="7">
        <v>1</v>
      </c>
      <c r="N7842" s="17"/>
    </row>
    <row r="7843" spans="1:14" ht="78.75">
      <c r="A7843" s="6">
        <v>7841</v>
      </c>
      <c r="B7843" s="8" t="s">
        <v>10918</v>
      </c>
      <c r="C7843" s="9" t="s">
        <v>11068</v>
      </c>
      <c r="D7843" s="10" t="s">
        <v>11069</v>
      </c>
      <c r="E7843" s="11" t="s">
        <v>11070</v>
      </c>
      <c r="F7843" s="6">
        <v>491889</v>
      </c>
      <c r="G7843" s="6" t="s">
        <v>16</v>
      </c>
      <c r="H7843" s="16">
        <v>4995300.45</v>
      </c>
      <c r="I7843" s="12" t="s">
        <v>8661</v>
      </c>
      <c r="J7843" s="12" t="s">
        <v>11071</v>
      </c>
      <c r="K7843" s="15">
        <v>0</v>
      </c>
      <c r="L7843" s="13" t="s">
        <v>15</v>
      </c>
      <c r="M7843" s="7">
        <v>1</v>
      </c>
      <c r="N7843" s="17"/>
    </row>
    <row r="7844" spans="1:14" ht="78.75">
      <c r="A7844" s="6">
        <v>7842</v>
      </c>
      <c r="B7844" s="8" t="s">
        <v>10918</v>
      </c>
      <c r="C7844" s="9" t="s">
        <v>11072</v>
      </c>
      <c r="D7844" s="10" t="s">
        <v>11073</v>
      </c>
      <c r="E7844" s="11" t="s">
        <v>11074</v>
      </c>
      <c r="F7844" s="6">
        <v>491890</v>
      </c>
      <c r="G7844" s="6" t="s">
        <v>16</v>
      </c>
      <c r="H7844" s="16">
        <v>8702932.9000000004</v>
      </c>
      <c r="I7844" s="12" t="s">
        <v>8661</v>
      </c>
      <c r="J7844" s="12">
        <v>44229</v>
      </c>
      <c r="K7844" s="15">
        <v>0</v>
      </c>
      <c r="L7844" s="13" t="s">
        <v>15</v>
      </c>
      <c r="M7844" s="7">
        <v>1</v>
      </c>
      <c r="N7844" s="17"/>
    </row>
    <row r="7845" spans="1:14" ht="78.75">
      <c r="A7845" s="6">
        <v>7843</v>
      </c>
      <c r="B7845" s="8" t="s">
        <v>10918</v>
      </c>
      <c r="C7845" s="9" t="s">
        <v>11075</v>
      </c>
      <c r="D7845" s="10" t="s">
        <v>11076</v>
      </c>
      <c r="E7845" s="11" t="s">
        <v>11077</v>
      </c>
      <c r="F7845" s="6">
        <v>491891</v>
      </c>
      <c r="G7845" s="6" t="s">
        <v>16</v>
      </c>
      <c r="H7845" s="16">
        <v>9408756.3000000007</v>
      </c>
      <c r="I7845" s="12" t="s">
        <v>1453</v>
      </c>
      <c r="J7845" s="12">
        <v>44257</v>
      </c>
      <c r="K7845" s="15">
        <v>0</v>
      </c>
      <c r="L7845" s="13" t="s">
        <v>15</v>
      </c>
      <c r="M7845" s="7">
        <v>1</v>
      </c>
      <c r="N7845" s="17"/>
    </row>
    <row r="7846" spans="1:14" ht="78.75">
      <c r="A7846" s="6">
        <v>7844</v>
      </c>
      <c r="B7846" s="8" t="s">
        <v>10918</v>
      </c>
      <c r="C7846" s="9" t="s">
        <v>10977</v>
      </c>
      <c r="D7846" s="10" t="s">
        <v>2808</v>
      </c>
      <c r="E7846" s="11" t="s">
        <v>11078</v>
      </c>
      <c r="F7846" s="6">
        <v>490439</v>
      </c>
      <c r="G7846" s="6" t="s">
        <v>16</v>
      </c>
      <c r="H7846" s="16">
        <v>35334875.325999998</v>
      </c>
      <c r="I7846" s="12">
        <v>43994</v>
      </c>
      <c r="J7846" s="12">
        <v>44534</v>
      </c>
      <c r="K7846" s="15">
        <v>31209776</v>
      </c>
      <c r="L7846" s="13" t="s">
        <v>15</v>
      </c>
      <c r="M7846" s="7">
        <v>1</v>
      </c>
      <c r="N7846" s="17"/>
    </row>
    <row r="7847" spans="1:14" ht="63">
      <c r="A7847" s="6">
        <v>7845</v>
      </c>
      <c r="B7847" s="8" t="s">
        <v>10918</v>
      </c>
      <c r="C7847" s="9" t="s">
        <v>10950</v>
      </c>
      <c r="D7847" s="10" t="s">
        <v>10951</v>
      </c>
      <c r="E7847" s="11" t="s">
        <v>11079</v>
      </c>
      <c r="F7847" s="6">
        <v>490441</v>
      </c>
      <c r="G7847" s="6" t="s">
        <v>16</v>
      </c>
      <c r="H7847" s="16">
        <v>14082338.581</v>
      </c>
      <c r="I7847" s="12" t="s">
        <v>703</v>
      </c>
      <c r="J7847" s="12" t="s">
        <v>11032</v>
      </c>
      <c r="K7847" s="15">
        <v>0</v>
      </c>
      <c r="L7847" s="13" t="s">
        <v>15</v>
      </c>
      <c r="M7847" s="7">
        <v>1</v>
      </c>
      <c r="N7847" s="17"/>
    </row>
    <row r="7848" spans="1:14" ht="78.75">
      <c r="A7848" s="6">
        <v>7846</v>
      </c>
      <c r="B7848" s="8" t="s">
        <v>10918</v>
      </c>
      <c r="C7848" s="9" t="s">
        <v>10950</v>
      </c>
      <c r="D7848" s="10" t="s">
        <v>10951</v>
      </c>
      <c r="E7848" s="11" t="s">
        <v>11080</v>
      </c>
      <c r="F7848" s="6">
        <v>490442</v>
      </c>
      <c r="G7848" s="6" t="s">
        <v>16</v>
      </c>
      <c r="H7848" s="16">
        <v>19818756.552999999</v>
      </c>
      <c r="I7848" s="12" t="s">
        <v>4450</v>
      </c>
      <c r="J7848" s="12" t="s">
        <v>11081</v>
      </c>
      <c r="K7848" s="15">
        <v>0</v>
      </c>
      <c r="L7848" s="13" t="s">
        <v>15</v>
      </c>
      <c r="M7848" s="7">
        <v>1</v>
      </c>
      <c r="N7848" s="17"/>
    </row>
    <row r="7849" spans="1:14" ht="78.75">
      <c r="A7849" s="6">
        <v>7847</v>
      </c>
      <c r="B7849" s="8" t="s">
        <v>10918</v>
      </c>
      <c r="C7849" s="9" t="s">
        <v>11082</v>
      </c>
      <c r="D7849" s="10" t="s">
        <v>11083</v>
      </c>
      <c r="E7849" s="11" t="s">
        <v>11084</v>
      </c>
      <c r="F7849" s="6">
        <v>491892</v>
      </c>
      <c r="G7849" s="6" t="s">
        <v>16</v>
      </c>
      <c r="H7849" s="16">
        <v>10246996.4</v>
      </c>
      <c r="I7849" s="12" t="s">
        <v>1453</v>
      </c>
      <c r="J7849" s="12">
        <v>44257</v>
      </c>
      <c r="K7849" s="15">
        <v>0</v>
      </c>
      <c r="L7849" s="13" t="s">
        <v>15</v>
      </c>
      <c r="M7849" s="7">
        <v>1</v>
      </c>
      <c r="N7849" s="17"/>
    </row>
    <row r="7850" spans="1:14" ht="78.75">
      <c r="A7850" s="6">
        <v>7848</v>
      </c>
      <c r="B7850" s="8" t="s">
        <v>10918</v>
      </c>
      <c r="C7850" s="9" t="s">
        <v>11085</v>
      </c>
      <c r="D7850" s="10" t="s">
        <v>11086</v>
      </c>
      <c r="E7850" s="11" t="s">
        <v>11087</v>
      </c>
      <c r="F7850" s="6">
        <v>504795</v>
      </c>
      <c r="G7850" s="6" t="s">
        <v>2521</v>
      </c>
      <c r="H7850" s="16">
        <v>3981085.2</v>
      </c>
      <c r="I7850" s="12" t="s">
        <v>668</v>
      </c>
      <c r="J7850" s="12">
        <v>44289</v>
      </c>
      <c r="K7850" s="15">
        <v>0</v>
      </c>
      <c r="L7850" s="13" t="s">
        <v>15</v>
      </c>
      <c r="M7850" s="7">
        <v>1</v>
      </c>
      <c r="N7850" s="17"/>
    </row>
    <row r="7851" spans="1:14" ht="63">
      <c r="A7851" s="6">
        <v>7849</v>
      </c>
      <c r="B7851" s="8" t="s">
        <v>10918</v>
      </c>
      <c r="C7851" s="9" t="s">
        <v>11088</v>
      </c>
      <c r="D7851" s="10" t="s">
        <v>11089</v>
      </c>
      <c r="E7851" s="11" t="s">
        <v>11090</v>
      </c>
      <c r="F7851" s="6">
        <v>504796</v>
      </c>
      <c r="G7851" s="6" t="s">
        <v>2521</v>
      </c>
      <c r="H7851" s="16">
        <v>3135343.9</v>
      </c>
      <c r="I7851" s="12" t="s">
        <v>782</v>
      </c>
      <c r="J7851" s="12" t="s">
        <v>6094</v>
      </c>
      <c r="K7851" s="15">
        <v>0</v>
      </c>
      <c r="L7851" s="13" t="s">
        <v>15</v>
      </c>
      <c r="M7851" s="7">
        <v>1</v>
      </c>
      <c r="N7851" s="17"/>
    </row>
    <row r="7852" spans="1:14" ht="63">
      <c r="A7852" s="6">
        <v>7850</v>
      </c>
      <c r="B7852" s="8" t="s">
        <v>16335</v>
      </c>
      <c r="C7852" s="9" t="s">
        <v>16336</v>
      </c>
      <c r="D7852" s="10" t="s">
        <v>16337</v>
      </c>
      <c r="E7852" s="11" t="s">
        <v>16338</v>
      </c>
      <c r="F7852" s="6">
        <v>483951</v>
      </c>
      <c r="G7852" s="6" t="s">
        <v>16339</v>
      </c>
      <c r="H7852" s="16">
        <v>1462626.65</v>
      </c>
      <c r="I7852" s="12">
        <v>43872</v>
      </c>
      <c r="J7852" s="12">
        <v>44216</v>
      </c>
      <c r="K7852" s="15">
        <v>0</v>
      </c>
      <c r="L7852" s="13" t="s">
        <v>15</v>
      </c>
      <c r="M7852" s="7">
        <v>1</v>
      </c>
      <c r="N7852" s="17"/>
    </row>
    <row r="7853" spans="1:14" ht="47.25">
      <c r="A7853" s="6">
        <v>7851</v>
      </c>
      <c r="B7853" s="8" t="s">
        <v>16335</v>
      </c>
      <c r="C7853" s="9" t="s">
        <v>16340</v>
      </c>
      <c r="D7853" s="10" t="s">
        <v>16341</v>
      </c>
      <c r="E7853" s="11" t="s">
        <v>16342</v>
      </c>
      <c r="F7853" s="6" t="s">
        <v>16343</v>
      </c>
      <c r="G7853" s="6" t="s">
        <v>16339</v>
      </c>
      <c r="H7853" s="16">
        <v>1644050</v>
      </c>
      <c r="I7853" s="12" t="s">
        <v>9767</v>
      </c>
      <c r="J7853" s="12" t="s">
        <v>8659</v>
      </c>
      <c r="K7853" s="15">
        <v>1644049</v>
      </c>
      <c r="L7853" s="13" t="s">
        <v>15</v>
      </c>
      <c r="M7853" s="7">
        <v>1</v>
      </c>
      <c r="N7853" s="17"/>
    </row>
    <row r="7854" spans="1:14" ht="63">
      <c r="A7854" s="6">
        <v>7852</v>
      </c>
      <c r="B7854" s="8" t="s">
        <v>16335</v>
      </c>
      <c r="C7854" s="9" t="s">
        <v>16344</v>
      </c>
      <c r="D7854" s="10" t="s">
        <v>16345</v>
      </c>
      <c r="E7854" s="11" t="s">
        <v>16346</v>
      </c>
      <c r="F7854" s="6" t="s">
        <v>16347</v>
      </c>
      <c r="G7854" s="6" t="s">
        <v>16339</v>
      </c>
      <c r="H7854" s="16">
        <v>9821556.9499999993</v>
      </c>
      <c r="I7854" s="12">
        <v>43962</v>
      </c>
      <c r="J7854" s="12">
        <v>44236</v>
      </c>
      <c r="K7854" s="15">
        <v>0</v>
      </c>
      <c r="L7854" s="13" t="s">
        <v>15</v>
      </c>
      <c r="M7854" s="7">
        <v>1</v>
      </c>
      <c r="N7854" s="17"/>
    </row>
    <row r="7855" spans="1:14" ht="78.75">
      <c r="A7855" s="6">
        <v>7853</v>
      </c>
      <c r="B7855" s="8" t="s">
        <v>16335</v>
      </c>
      <c r="C7855" s="9" t="s">
        <v>16348</v>
      </c>
      <c r="D7855" s="10" t="s">
        <v>16349</v>
      </c>
      <c r="E7855" s="11" t="s">
        <v>16350</v>
      </c>
      <c r="F7855" s="6">
        <v>496221</v>
      </c>
      <c r="G7855" s="6" t="s">
        <v>16339</v>
      </c>
      <c r="H7855" s="16">
        <v>6320739.5</v>
      </c>
      <c r="I7855" s="12">
        <v>44054</v>
      </c>
      <c r="J7855" s="12">
        <v>44209</v>
      </c>
      <c r="K7855" s="15">
        <v>4908566</v>
      </c>
      <c r="L7855" s="13" t="s">
        <v>15</v>
      </c>
      <c r="M7855" s="7">
        <v>1</v>
      </c>
      <c r="N7855" s="17"/>
    </row>
    <row r="7856" spans="1:14" ht="47.25">
      <c r="A7856" s="6">
        <v>7854</v>
      </c>
      <c r="B7856" s="8" t="s">
        <v>16335</v>
      </c>
      <c r="C7856" s="9" t="s">
        <v>16351</v>
      </c>
      <c r="D7856" s="10" t="s">
        <v>16352</v>
      </c>
      <c r="E7856" s="11" t="s">
        <v>16353</v>
      </c>
      <c r="F7856" s="6">
        <v>496222</v>
      </c>
      <c r="G7856" s="6" t="s">
        <v>16339</v>
      </c>
      <c r="H7856" s="16">
        <v>4996278</v>
      </c>
      <c r="I7856" s="12">
        <v>44176</v>
      </c>
      <c r="J7856" s="12" t="s">
        <v>8940</v>
      </c>
      <c r="K7856" s="15">
        <v>0</v>
      </c>
      <c r="L7856" s="13" t="s">
        <v>15</v>
      </c>
      <c r="M7856" s="7">
        <v>1</v>
      </c>
      <c r="N7856" s="17"/>
    </row>
    <row r="7857" spans="1:14" ht="47.25">
      <c r="A7857" s="6">
        <v>7855</v>
      </c>
      <c r="B7857" s="8" t="s">
        <v>16335</v>
      </c>
      <c r="C7857" s="9" t="s">
        <v>16354</v>
      </c>
      <c r="D7857" s="10" t="s">
        <v>16355</v>
      </c>
      <c r="E7857" s="11" t="s">
        <v>16356</v>
      </c>
      <c r="F7857" s="6" t="s">
        <v>16357</v>
      </c>
      <c r="G7857" s="6" t="s">
        <v>16339</v>
      </c>
      <c r="H7857" s="16">
        <v>4535299.05</v>
      </c>
      <c r="I7857" s="12">
        <v>43841</v>
      </c>
      <c r="J7857" s="12">
        <v>44206</v>
      </c>
      <c r="K7857" s="15">
        <v>3956660</v>
      </c>
      <c r="L7857" s="13" t="s">
        <v>15</v>
      </c>
      <c r="M7857" s="7">
        <v>1</v>
      </c>
      <c r="N7857" s="17"/>
    </row>
    <row r="7858" spans="1:14" ht="47.25">
      <c r="A7858" s="6">
        <v>7856</v>
      </c>
      <c r="B7858" s="8" t="s">
        <v>16335</v>
      </c>
      <c r="C7858" s="9" t="s">
        <v>16358</v>
      </c>
      <c r="D7858" s="10" t="s">
        <v>16359</v>
      </c>
      <c r="E7858" s="11" t="s">
        <v>16360</v>
      </c>
      <c r="F7858" s="6" t="s">
        <v>16361</v>
      </c>
      <c r="G7858" s="6" t="s">
        <v>16339</v>
      </c>
      <c r="H7858" s="16">
        <v>4314312.8999999994</v>
      </c>
      <c r="I7858" s="12">
        <v>43962</v>
      </c>
      <c r="J7858" s="12">
        <v>44206</v>
      </c>
      <c r="K7858" s="15">
        <v>0</v>
      </c>
      <c r="L7858" s="13" t="s">
        <v>15</v>
      </c>
      <c r="M7858" s="7">
        <v>1</v>
      </c>
      <c r="N7858" s="17"/>
    </row>
    <row r="7859" spans="1:14" ht="63">
      <c r="A7859" s="6">
        <v>7857</v>
      </c>
      <c r="B7859" s="8" t="s">
        <v>16335</v>
      </c>
      <c r="C7859" s="9" t="s">
        <v>16362</v>
      </c>
      <c r="D7859" s="10" t="s">
        <v>16363</v>
      </c>
      <c r="E7859" s="11" t="s">
        <v>16364</v>
      </c>
      <c r="F7859" s="6">
        <v>496230</v>
      </c>
      <c r="G7859" s="6" t="s">
        <v>16339</v>
      </c>
      <c r="H7859" s="16">
        <v>4306821.2</v>
      </c>
      <c r="I7859" s="12">
        <v>43962</v>
      </c>
      <c r="J7859" s="12">
        <v>44218</v>
      </c>
      <c r="K7859" s="15">
        <v>1277606</v>
      </c>
      <c r="L7859" s="13" t="s">
        <v>15</v>
      </c>
      <c r="M7859" s="7">
        <v>1</v>
      </c>
      <c r="N7859" s="17"/>
    </row>
    <row r="7860" spans="1:14" ht="47.25">
      <c r="A7860" s="6">
        <v>7858</v>
      </c>
      <c r="B7860" s="8" t="s">
        <v>16335</v>
      </c>
      <c r="C7860" s="9" t="s">
        <v>16365</v>
      </c>
      <c r="D7860" s="10" t="s">
        <v>16366</v>
      </c>
      <c r="E7860" s="11" t="s">
        <v>16367</v>
      </c>
      <c r="F7860" s="6">
        <v>496231</v>
      </c>
      <c r="G7860" s="6" t="s">
        <v>16339</v>
      </c>
      <c r="H7860" s="16">
        <v>1118788.3999999999</v>
      </c>
      <c r="I7860" s="12">
        <v>44115</v>
      </c>
      <c r="J7860" s="12" t="s">
        <v>617</v>
      </c>
      <c r="K7860" s="15">
        <v>1074938</v>
      </c>
      <c r="L7860" s="13" t="s">
        <v>15</v>
      </c>
      <c r="M7860" s="7">
        <v>1</v>
      </c>
      <c r="N7860" s="17"/>
    </row>
    <row r="7861" spans="1:14" ht="63">
      <c r="A7861" s="6">
        <v>7859</v>
      </c>
      <c r="B7861" s="8" t="s">
        <v>16335</v>
      </c>
      <c r="C7861" s="9" t="s">
        <v>16368</v>
      </c>
      <c r="D7861" s="10" t="s">
        <v>16369</v>
      </c>
      <c r="E7861" s="11" t="s">
        <v>16370</v>
      </c>
      <c r="F7861" s="6" t="s">
        <v>16371</v>
      </c>
      <c r="G7861" s="6" t="s">
        <v>16339</v>
      </c>
      <c r="H7861" s="16">
        <v>3474072.0999999996</v>
      </c>
      <c r="I7861" s="12" t="s">
        <v>1449</v>
      </c>
      <c r="J7861" s="12">
        <v>44216</v>
      </c>
      <c r="K7861" s="15">
        <v>0</v>
      </c>
      <c r="L7861" s="13" t="s">
        <v>15</v>
      </c>
      <c r="M7861" s="7">
        <v>1</v>
      </c>
      <c r="N7861" s="17"/>
    </row>
    <row r="7862" spans="1:14" ht="47.25">
      <c r="A7862" s="6">
        <v>7860</v>
      </c>
      <c r="B7862" s="8" t="s">
        <v>16335</v>
      </c>
      <c r="C7862" s="9" t="s">
        <v>16372</v>
      </c>
      <c r="D7862" s="10" t="s">
        <v>7707</v>
      </c>
      <c r="E7862" s="11" t="s">
        <v>16373</v>
      </c>
      <c r="F7862" s="6">
        <v>377244</v>
      </c>
      <c r="G7862" s="6" t="s">
        <v>16339</v>
      </c>
      <c r="H7862" s="16">
        <v>15931717</v>
      </c>
      <c r="I7862" s="12" t="s">
        <v>9862</v>
      </c>
      <c r="J7862" s="12" t="s">
        <v>774</v>
      </c>
      <c r="K7862" s="15">
        <v>15931716</v>
      </c>
      <c r="L7862" s="13" t="s">
        <v>15</v>
      </c>
      <c r="M7862" s="7">
        <v>1</v>
      </c>
      <c r="N7862" s="17"/>
    </row>
    <row r="7863" spans="1:14" ht="78.75">
      <c r="A7863" s="6">
        <v>7861</v>
      </c>
      <c r="B7863" s="8" t="s">
        <v>16335</v>
      </c>
      <c r="C7863" s="9" t="s">
        <v>16374</v>
      </c>
      <c r="D7863" s="10" t="s">
        <v>16375</v>
      </c>
      <c r="E7863" s="11" t="s">
        <v>16376</v>
      </c>
      <c r="F7863" s="6">
        <v>495934</v>
      </c>
      <c r="G7863" s="6" t="s">
        <v>16339</v>
      </c>
      <c r="H7863" s="16">
        <v>7188556.9000000004</v>
      </c>
      <c r="I7863" s="12">
        <v>44054</v>
      </c>
      <c r="J7863" s="12" t="s">
        <v>16377</v>
      </c>
      <c r="K7863" s="15">
        <v>0</v>
      </c>
      <c r="L7863" s="13" t="s">
        <v>15</v>
      </c>
      <c r="M7863" s="7">
        <v>1</v>
      </c>
      <c r="N7863" s="17"/>
    </row>
    <row r="7864" spans="1:14" ht="63">
      <c r="A7864" s="6">
        <v>7862</v>
      </c>
      <c r="B7864" s="8" t="s">
        <v>16335</v>
      </c>
      <c r="C7864" s="9" t="s">
        <v>16378</v>
      </c>
      <c r="D7864" s="10" t="s">
        <v>16379</v>
      </c>
      <c r="E7864" s="11" t="s">
        <v>16380</v>
      </c>
      <c r="F7864" s="6" t="s">
        <v>16381</v>
      </c>
      <c r="G7864" s="6" t="s">
        <v>16339</v>
      </c>
      <c r="H7864" s="16">
        <v>4479096.0999999996</v>
      </c>
      <c r="I7864" s="12">
        <v>44115</v>
      </c>
      <c r="J7864" s="12">
        <v>44211</v>
      </c>
      <c r="K7864" s="15">
        <v>0</v>
      </c>
      <c r="L7864" s="13" t="s">
        <v>15</v>
      </c>
      <c r="M7864" s="7">
        <v>1</v>
      </c>
      <c r="N7864" s="17"/>
    </row>
    <row r="7865" spans="1:14" ht="47.25">
      <c r="A7865" s="6">
        <v>7863</v>
      </c>
      <c r="B7865" s="8" t="s">
        <v>16335</v>
      </c>
      <c r="C7865" s="9" t="s">
        <v>16382</v>
      </c>
      <c r="D7865" s="10" t="s">
        <v>16383</v>
      </c>
      <c r="E7865" s="11" t="s">
        <v>16384</v>
      </c>
      <c r="F7865" s="6">
        <v>495935</v>
      </c>
      <c r="G7865" s="6" t="s">
        <v>16339</v>
      </c>
      <c r="H7865" s="16">
        <v>1467752.85</v>
      </c>
      <c r="I7865" s="12">
        <v>43962</v>
      </c>
      <c r="J7865" s="12">
        <v>44206</v>
      </c>
      <c r="K7865" s="15">
        <v>0</v>
      </c>
      <c r="L7865" s="13" t="s">
        <v>15</v>
      </c>
      <c r="M7865" s="7">
        <v>1</v>
      </c>
      <c r="N7865" s="17"/>
    </row>
    <row r="7866" spans="1:14" ht="31.5">
      <c r="A7866" s="6">
        <v>7864</v>
      </c>
      <c r="B7866" s="8" t="s">
        <v>16335</v>
      </c>
      <c r="C7866" s="9" t="s">
        <v>16385</v>
      </c>
      <c r="D7866" s="10" t="s">
        <v>16386</v>
      </c>
      <c r="E7866" s="11" t="s">
        <v>16387</v>
      </c>
      <c r="F7866" s="6" t="s">
        <v>16388</v>
      </c>
      <c r="G7866" s="6" t="s">
        <v>16339</v>
      </c>
      <c r="H7866" s="16">
        <v>1978301.8499999999</v>
      </c>
      <c r="I7866" s="12">
        <v>44085</v>
      </c>
      <c r="J7866" s="12">
        <v>44210</v>
      </c>
      <c r="K7866" s="15">
        <v>0</v>
      </c>
      <c r="L7866" s="13" t="s">
        <v>15</v>
      </c>
      <c r="M7866" s="7">
        <v>1</v>
      </c>
      <c r="N7866" s="17"/>
    </row>
    <row r="7867" spans="1:14" ht="47.25">
      <c r="A7867" s="6">
        <v>7865</v>
      </c>
      <c r="B7867" s="8" t="s">
        <v>16335</v>
      </c>
      <c r="C7867" s="9" t="s">
        <v>16389</v>
      </c>
      <c r="D7867" s="10" t="s">
        <v>16390</v>
      </c>
      <c r="E7867" s="11" t="s">
        <v>16391</v>
      </c>
      <c r="F7867" s="6">
        <v>495938</v>
      </c>
      <c r="G7867" s="6" t="s">
        <v>16339</v>
      </c>
      <c r="H7867" s="16">
        <v>2292569.4500000002</v>
      </c>
      <c r="I7867" s="12" t="s">
        <v>8826</v>
      </c>
      <c r="J7867" s="12">
        <v>44220</v>
      </c>
      <c r="K7867" s="15">
        <v>2292417</v>
      </c>
      <c r="L7867" s="13" t="s">
        <v>15</v>
      </c>
      <c r="M7867" s="7">
        <v>1</v>
      </c>
      <c r="N7867" s="17"/>
    </row>
    <row r="7868" spans="1:14" ht="47.25">
      <c r="A7868" s="6">
        <v>7866</v>
      </c>
      <c r="B7868" s="8" t="s">
        <v>16335</v>
      </c>
      <c r="C7868" s="9" t="s">
        <v>16392</v>
      </c>
      <c r="D7868" s="10" t="s">
        <v>16393</v>
      </c>
      <c r="E7868" s="11" t="s">
        <v>16394</v>
      </c>
      <c r="F7868" s="6" t="s">
        <v>16395</v>
      </c>
      <c r="G7868" s="6" t="s">
        <v>16339</v>
      </c>
      <c r="H7868" s="16">
        <v>2667334</v>
      </c>
      <c r="I7868" s="12">
        <v>44115</v>
      </c>
      <c r="J7868" s="12">
        <v>44211</v>
      </c>
      <c r="K7868" s="15">
        <v>0</v>
      </c>
      <c r="L7868" s="13" t="s">
        <v>15</v>
      </c>
      <c r="M7868" s="7">
        <v>1</v>
      </c>
      <c r="N7868" s="17"/>
    </row>
    <row r="7869" spans="1:14" ht="63">
      <c r="A7869" s="6">
        <v>7867</v>
      </c>
      <c r="B7869" s="8" t="s">
        <v>16335</v>
      </c>
      <c r="C7869" s="9" t="s">
        <v>16396</v>
      </c>
      <c r="D7869" s="10" t="s">
        <v>16397</v>
      </c>
      <c r="E7869" s="11" t="s">
        <v>16398</v>
      </c>
      <c r="F7869" s="6">
        <v>495940</v>
      </c>
      <c r="G7869" s="6" t="s">
        <v>16339</v>
      </c>
      <c r="H7869" s="16">
        <v>2813608.45</v>
      </c>
      <c r="I7869" s="12">
        <v>43962</v>
      </c>
      <c r="J7869" s="12">
        <v>44206</v>
      </c>
      <c r="K7869" s="15">
        <v>0</v>
      </c>
      <c r="L7869" s="13" t="s">
        <v>15</v>
      </c>
      <c r="M7869" s="7">
        <v>1</v>
      </c>
      <c r="N7869" s="17"/>
    </row>
    <row r="7870" spans="1:14" ht="63">
      <c r="A7870" s="6">
        <v>7868</v>
      </c>
      <c r="B7870" s="8" t="s">
        <v>16335</v>
      </c>
      <c r="C7870" s="9" t="s">
        <v>16399</v>
      </c>
      <c r="D7870" s="10" t="s">
        <v>16400</v>
      </c>
      <c r="E7870" s="11" t="s">
        <v>16401</v>
      </c>
      <c r="F7870" s="6" t="s">
        <v>16402</v>
      </c>
      <c r="G7870" s="6" t="s">
        <v>16339</v>
      </c>
      <c r="H7870" s="16">
        <v>2706435.05</v>
      </c>
      <c r="I7870" s="12">
        <v>43956</v>
      </c>
      <c r="J7870" s="12">
        <v>44206</v>
      </c>
      <c r="K7870" s="15">
        <v>0</v>
      </c>
      <c r="L7870" s="13" t="s">
        <v>15</v>
      </c>
      <c r="M7870" s="7">
        <v>1</v>
      </c>
      <c r="N7870" s="17"/>
    </row>
    <row r="7871" spans="1:14" ht="47.25">
      <c r="A7871" s="6">
        <v>7869</v>
      </c>
      <c r="B7871" s="8" t="s">
        <v>16335</v>
      </c>
      <c r="C7871" s="9" t="s">
        <v>16403</v>
      </c>
      <c r="D7871" s="10" t="s">
        <v>16404</v>
      </c>
      <c r="E7871" s="11" t="s">
        <v>16405</v>
      </c>
      <c r="F7871" s="6" t="s">
        <v>16406</v>
      </c>
      <c r="G7871" s="6" t="s">
        <v>16339</v>
      </c>
      <c r="H7871" s="16">
        <v>3912112.3499999996</v>
      </c>
      <c r="I7871" s="12">
        <v>44115</v>
      </c>
      <c r="J7871" s="12">
        <v>44211</v>
      </c>
      <c r="K7871" s="15">
        <v>0</v>
      </c>
      <c r="L7871" s="13" t="s">
        <v>15</v>
      </c>
      <c r="M7871" s="7">
        <v>1</v>
      </c>
      <c r="N7871" s="17"/>
    </row>
    <row r="7872" spans="1:14" ht="47.25">
      <c r="A7872" s="6">
        <v>7870</v>
      </c>
      <c r="B7872" s="8" t="s">
        <v>16335</v>
      </c>
      <c r="C7872" s="9" t="s">
        <v>16407</v>
      </c>
      <c r="D7872" s="10" t="s">
        <v>16408</v>
      </c>
      <c r="E7872" s="11" t="s">
        <v>16409</v>
      </c>
      <c r="F7872" s="6">
        <v>495944</v>
      </c>
      <c r="G7872" s="6" t="s">
        <v>16339</v>
      </c>
      <c r="H7872" s="16">
        <v>4562046.3</v>
      </c>
      <c r="I7872" s="12">
        <v>44115</v>
      </c>
      <c r="J7872" s="12" t="s">
        <v>617</v>
      </c>
      <c r="K7872" s="15">
        <v>0</v>
      </c>
      <c r="L7872" s="13" t="s">
        <v>15</v>
      </c>
      <c r="M7872" s="7">
        <v>1</v>
      </c>
      <c r="N7872" s="17"/>
    </row>
    <row r="7873" spans="1:14" ht="63">
      <c r="A7873" s="6">
        <v>7871</v>
      </c>
      <c r="B7873" s="8" t="s">
        <v>16335</v>
      </c>
      <c r="C7873" s="9" t="s">
        <v>16410</v>
      </c>
      <c r="D7873" s="10" t="s">
        <v>16411</v>
      </c>
      <c r="E7873" s="11" t="s">
        <v>16412</v>
      </c>
      <c r="F7873" s="6">
        <v>495946</v>
      </c>
      <c r="G7873" s="6" t="s">
        <v>16339</v>
      </c>
      <c r="H7873" s="16">
        <v>12560119.1</v>
      </c>
      <c r="I7873" s="12">
        <v>43901</v>
      </c>
      <c r="J7873" s="12">
        <v>44264</v>
      </c>
      <c r="K7873" s="15">
        <v>12541056</v>
      </c>
      <c r="L7873" s="13" t="s">
        <v>15</v>
      </c>
      <c r="M7873" s="7">
        <v>1</v>
      </c>
      <c r="N7873" s="17"/>
    </row>
    <row r="7874" spans="1:14" ht="47.25">
      <c r="A7874" s="6">
        <v>7872</v>
      </c>
      <c r="B7874" s="8" t="s">
        <v>16335</v>
      </c>
      <c r="C7874" s="9" t="s">
        <v>16413</v>
      </c>
      <c r="D7874" s="10" t="s">
        <v>16414</v>
      </c>
      <c r="E7874" s="11" t="s">
        <v>16415</v>
      </c>
      <c r="F7874" s="6" t="s">
        <v>16416</v>
      </c>
      <c r="G7874" s="6" t="s">
        <v>16339</v>
      </c>
      <c r="H7874" s="16">
        <v>5927450.8999999994</v>
      </c>
      <c r="I7874" s="12">
        <v>44115</v>
      </c>
      <c r="J7874" s="12">
        <v>44211</v>
      </c>
      <c r="K7874" s="15">
        <v>0</v>
      </c>
      <c r="L7874" s="13" t="s">
        <v>15</v>
      </c>
      <c r="M7874" s="7">
        <v>1</v>
      </c>
      <c r="N7874" s="17"/>
    </row>
    <row r="7875" spans="1:14" ht="63">
      <c r="A7875" s="6">
        <v>7873</v>
      </c>
      <c r="B7875" s="8" t="s">
        <v>16335</v>
      </c>
      <c r="C7875" s="9" t="s">
        <v>16417</v>
      </c>
      <c r="D7875" s="10" t="s">
        <v>16418</v>
      </c>
      <c r="E7875" s="11" t="s">
        <v>16419</v>
      </c>
      <c r="F7875" s="6">
        <v>495948</v>
      </c>
      <c r="G7875" s="6" t="s">
        <v>16339</v>
      </c>
      <c r="H7875" s="16">
        <v>4255455.6500000004</v>
      </c>
      <c r="I7875" s="12">
        <v>44176</v>
      </c>
      <c r="J7875" s="12">
        <v>44213</v>
      </c>
      <c r="K7875" s="15">
        <v>0</v>
      </c>
      <c r="L7875" s="13" t="s">
        <v>15</v>
      </c>
      <c r="M7875" s="7">
        <v>1</v>
      </c>
      <c r="N7875" s="17"/>
    </row>
    <row r="7876" spans="1:14" ht="63">
      <c r="A7876" s="6">
        <v>7874</v>
      </c>
      <c r="B7876" s="8" t="s">
        <v>16335</v>
      </c>
      <c r="C7876" s="9" t="s">
        <v>16420</v>
      </c>
      <c r="D7876" s="10" t="s">
        <v>16421</v>
      </c>
      <c r="E7876" s="11" t="s">
        <v>16422</v>
      </c>
      <c r="F7876" s="6">
        <v>496605</v>
      </c>
      <c r="G7876" s="6" t="s">
        <v>16339</v>
      </c>
      <c r="H7876" s="16">
        <v>10556871.199999999</v>
      </c>
      <c r="I7876" s="12">
        <v>43901</v>
      </c>
      <c r="J7876" s="12">
        <v>44234</v>
      </c>
      <c r="K7876" s="15">
        <v>0</v>
      </c>
      <c r="L7876" s="13" t="s">
        <v>15</v>
      </c>
      <c r="M7876" s="7">
        <v>1</v>
      </c>
      <c r="N7876" s="17"/>
    </row>
    <row r="7877" spans="1:14" ht="47.25">
      <c r="A7877" s="6">
        <v>7875</v>
      </c>
      <c r="B7877" s="8" t="s">
        <v>16335</v>
      </c>
      <c r="C7877" s="9" t="s">
        <v>16423</v>
      </c>
      <c r="D7877" s="10" t="s">
        <v>16424</v>
      </c>
      <c r="E7877" s="11" t="s">
        <v>16425</v>
      </c>
      <c r="F7877" s="6">
        <v>479107</v>
      </c>
      <c r="G7877" s="6" t="s">
        <v>16339</v>
      </c>
      <c r="H7877" s="16">
        <v>5908667.5</v>
      </c>
      <c r="I7877" s="12">
        <v>44022</v>
      </c>
      <c r="J7877" s="12" t="s">
        <v>17</v>
      </c>
      <c r="K7877" s="15">
        <v>0</v>
      </c>
      <c r="L7877" s="13" t="s">
        <v>15</v>
      </c>
      <c r="M7877" s="7">
        <v>1</v>
      </c>
      <c r="N7877" s="17"/>
    </row>
    <row r="7878" spans="1:14" ht="63">
      <c r="A7878" s="6">
        <v>7876</v>
      </c>
      <c r="B7878" s="8" t="s">
        <v>16335</v>
      </c>
      <c r="C7878" s="9" t="s">
        <v>16368</v>
      </c>
      <c r="D7878" s="10" t="s">
        <v>16369</v>
      </c>
      <c r="E7878" s="11" t="s">
        <v>16426</v>
      </c>
      <c r="F7878" s="6" t="s">
        <v>16427</v>
      </c>
      <c r="G7878" s="6" t="s">
        <v>16339</v>
      </c>
      <c r="H7878" s="16">
        <v>5611649.0499999998</v>
      </c>
      <c r="I7878" s="12" t="s">
        <v>1449</v>
      </c>
      <c r="J7878" s="12">
        <v>44216</v>
      </c>
      <c r="K7878" s="15">
        <v>0</v>
      </c>
      <c r="L7878" s="13" t="s">
        <v>15</v>
      </c>
      <c r="M7878" s="7">
        <v>1</v>
      </c>
      <c r="N7878" s="17"/>
    </row>
    <row r="7879" spans="1:14" ht="63">
      <c r="A7879" s="6">
        <v>7877</v>
      </c>
      <c r="B7879" s="8" t="s">
        <v>16335</v>
      </c>
      <c r="C7879" s="9" t="s">
        <v>16428</v>
      </c>
      <c r="D7879" s="10" t="s">
        <v>16397</v>
      </c>
      <c r="E7879" s="11" t="s">
        <v>16429</v>
      </c>
      <c r="F7879" s="6">
        <v>495999</v>
      </c>
      <c r="G7879" s="6" t="s">
        <v>16339</v>
      </c>
      <c r="H7879" s="16">
        <v>3098452.55</v>
      </c>
      <c r="I7879" s="12">
        <v>43962</v>
      </c>
      <c r="J7879" s="12">
        <v>44206</v>
      </c>
      <c r="K7879" s="15">
        <v>3093346</v>
      </c>
      <c r="L7879" s="13" t="s">
        <v>15</v>
      </c>
      <c r="M7879" s="7">
        <v>1</v>
      </c>
      <c r="N7879" s="17"/>
    </row>
    <row r="7880" spans="1:14" ht="47.25">
      <c r="A7880" s="6">
        <v>7878</v>
      </c>
      <c r="B7880" s="8" t="s">
        <v>16335</v>
      </c>
      <c r="C7880" s="9" t="s">
        <v>16430</v>
      </c>
      <c r="D7880" s="10" t="s">
        <v>16431</v>
      </c>
      <c r="E7880" s="11" t="s">
        <v>16432</v>
      </c>
      <c r="F7880" s="6">
        <v>496000</v>
      </c>
      <c r="G7880" s="6" t="s">
        <v>16339</v>
      </c>
      <c r="H7880" s="16">
        <v>1153564.1000000001</v>
      </c>
      <c r="I7880" s="12" t="s">
        <v>11537</v>
      </c>
      <c r="J7880" s="12">
        <v>44218</v>
      </c>
      <c r="K7880" s="15">
        <v>0</v>
      </c>
      <c r="L7880" s="13" t="s">
        <v>15</v>
      </c>
      <c r="M7880" s="7">
        <v>1</v>
      </c>
      <c r="N7880" s="17"/>
    </row>
    <row r="7881" spans="1:14" ht="47.25">
      <c r="A7881" s="6">
        <v>7879</v>
      </c>
      <c r="B7881" s="8" t="s">
        <v>16335</v>
      </c>
      <c r="C7881" s="9" t="s">
        <v>16433</v>
      </c>
      <c r="D7881" s="10" t="s">
        <v>16434</v>
      </c>
      <c r="E7881" s="11" t="s">
        <v>16435</v>
      </c>
      <c r="F7881" s="6" t="s">
        <v>16436</v>
      </c>
      <c r="G7881" s="6" t="s">
        <v>16339</v>
      </c>
      <c r="H7881" s="16">
        <v>1058893.75</v>
      </c>
      <c r="I7881" s="12">
        <v>43841</v>
      </c>
      <c r="J7881" s="12">
        <v>44202</v>
      </c>
      <c r="K7881" s="15">
        <v>0</v>
      </c>
      <c r="L7881" s="13" t="s">
        <v>15</v>
      </c>
      <c r="M7881" s="7">
        <v>1</v>
      </c>
      <c r="N7881" s="17"/>
    </row>
    <row r="7882" spans="1:14" ht="63">
      <c r="A7882" s="6">
        <v>7880</v>
      </c>
      <c r="B7882" s="8" t="s">
        <v>16335</v>
      </c>
      <c r="C7882" s="9" t="s">
        <v>16437</v>
      </c>
      <c r="D7882" s="10" t="s">
        <v>16438</v>
      </c>
      <c r="E7882" s="11" t="s">
        <v>16439</v>
      </c>
      <c r="F7882" s="6">
        <v>496219</v>
      </c>
      <c r="G7882" s="6" t="s">
        <v>16339</v>
      </c>
      <c r="H7882" s="16">
        <v>1801520.15</v>
      </c>
      <c r="I7882" s="12">
        <v>44054</v>
      </c>
      <c r="J7882" s="12" t="s">
        <v>16377</v>
      </c>
      <c r="K7882" s="15">
        <v>0</v>
      </c>
      <c r="L7882" s="13" t="s">
        <v>15</v>
      </c>
      <c r="M7882" s="7">
        <v>1</v>
      </c>
      <c r="N7882" s="17"/>
    </row>
    <row r="7883" spans="1:14" ht="47.25">
      <c r="A7883" s="6">
        <v>7881</v>
      </c>
      <c r="B7883" s="8" t="s">
        <v>16335</v>
      </c>
      <c r="C7883" s="9" t="s">
        <v>16440</v>
      </c>
      <c r="D7883" s="10" t="s">
        <v>16424</v>
      </c>
      <c r="E7883" s="11" t="s">
        <v>16441</v>
      </c>
      <c r="F7883" s="6">
        <v>496220</v>
      </c>
      <c r="G7883" s="6" t="s">
        <v>16339</v>
      </c>
      <c r="H7883" s="16">
        <v>1842794.8</v>
      </c>
      <c r="I7883" s="12">
        <v>43872</v>
      </c>
      <c r="J7883" s="12">
        <v>44203</v>
      </c>
      <c r="K7883" s="15">
        <v>1840062</v>
      </c>
      <c r="L7883" s="13" t="s">
        <v>15</v>
      </c>
      <c r="M7883" s="7">
        <v>1</v>
      </c>
      <c r="N7883" s="17"/>
    </row>
    <row r="7884" spans="1:14" ht="31.5">
      <c r="A7884" s="6">
        <v>7882</v>
      </c>
      <c r="B7884" s="8" t="s">
        <v>16335</v>
      </c>
      <c r="C7884" s="9" t="s">
        <v>16442</v>
      </c>
      <c r="D7884" s="10" t="s">
        <v>16443</v>
      </c>
      <c r="E7884" s="11" t="s">
        <v>16444</v>
      </c>
      <c r="F7884" s="6" t="s">
        <v>16445</v>
      </c>
      <c r="G7884" s="6" t="s">
        <v>16339</v>
      </c>
      <c r="H7884" s="16">
        <v>4694590.3</v>
      </c>
      <c r="I7884" s="12">
        <v>44054</v>
      </c>
      <c r="J7884" s="12">
        <v>44209</v>
      </c>
      <c r="K7884" s="15">
        <v>0</v>
      </c>
      <c r="L7884" s="13" t="s">
        <v>15</v>
      </c>
      <c r="M7884" s="7">
        <v>1</v>
      </c>
      <c r="N7884" s="17"/>
    </row>
    <row r="7885" spans="1:14" ht="94.5">
      <c r="A7885" s="6">
        <v>7883</v>
      </c>
      <c r="B7885" s="8" t="s">
        <v>16335</v>
      </c>
      <c r="C7885" s="9" t="s">
        <v>16446</v>
      </c>
      <c r="D7885" s="10" t="s">
        <v>16447</v>
      </c>
      <c r="E7885" s="11" t="s">
        <v>16448</v>
      </c>
      <c r="F7885" s="6">
        <v>496051</v>
      </c>
      <c r="G7885" s="6" t="s">
        <v>16339</v>
      </c>
      <c r="H7885" s="16">
        <v>2329748.65</v>
      </c>
      <c r="I7885" s="12">
        <v>44054</v>
      </c>
      <c r="J7885" s="12" t="s">
        <v>16377</v>
      </c>
      <c r="K7885" s="15">
        <v>2326239</v>
      </c>
      <c r="L7885" s="13" t="s">
        <v>15</v>
      </c>
      <c r="M7885" s="7">
        <v>1</v>
      </c>
      <c r="N7885" s="17"/>
    </row>
    <row r="7886" spans="1:14" ht="47.25">
      <c r="A7886" s="6">
        <v>7884</v>
      </c>
      <c r="B7886" s="8" t="s">
        <v>16335</v>
      </c>
      <c r="C7886" s="9" t="s">
        <v>16449</v>
      </c>
      <c r="D7886" s="10" t="s">
        <v>16450</v>
      </c>
      <c r="E7886" s="11" t="s">
        <v>16451</v>
      </c>
      <c r="F7886" s="6">
        <v>496053</v>
      </c>
      <c r="G7886" s="6" t="s">
        <v>16339</v>
      </c>
      <c r="H7886" s="16">
        <v>2148405.0499999998</v>
      </c>
      <c r="I7886" s="12">
        <v>44115</v>
      </c>
      <c r="J7886" s="12">
        <v>44202</v>
      </c>
      <c r="K7886" s="15">
        <v>0</v>
      </c>
      <c r="L7886" s="13" t="s">
        <v>15</v>
      </c>
      <c r="M7886" s="7">
        <v>1</v>
      </c>
      <c r="N7886" s="17"/>
    </row>
    <row r="7887" spans="1:14" ht="47.25">
      <c r="A7887" s="6">
        <v>7885</v>
      </c>
      <c r="B7887" s="8" t="s">
        <v>16335</v>
      </c>
      <c r="C7887" s="9" t="s">
        <v>16452</v>
      </c>
      <c r="D7887" s="10" t="s">
        <v>16453</v>
      </c>
      <c r="E7887" s="11" t="s">
        <v>16454</v>
      </c>
      <c r="F7887" s="6">
        <v>496054</v>
      </c>
      <c r="G7887" s="6" t="s">
        <v>16339</v>
      </c>
      <c r="H7887" s="16">
        <v>1919516.8</v>
      </c>
      <c r="I7887" s="12">
        <v>43962</v>
      </c>
      <c r="J7887" s="12">
        <v>44206</v>
      </c>
      <c r="K7887" s="15">
        <v>0</v>
      </c>
      <c r="L7887" s="13" t="s">
        <v>15</v>
      </c>
      <c r="M7887" s="7">
        <v>1</v>
      </c>
      <c r="N7887" s="17"/>
    </row>
    <row r="7888" spans="1:14" ht="47.25">
      <c r="A7888" s="6">
        <v>7886</v>
      </c>
      <c r="B7888" s="8" t="s">
        <v>16335</v>
      </c>
      <c r="C7888" s="9" t="s">
        <v>16455</v>
      </c>
      <c r="D7888" s="10" t="s">
        <v>16456</v>
      </c>
      <c r="E7888" s="11" t="s">
        <v>16457</v>
      </c>
      <c r="F7888" s="6" t="s">
        <v>16458</v>
      </c>
      <c r="G7888" s="6" t="s">
        <v>16339</v>
      </c>
      <c r="H7888" s="16">
        <v>12901243</v>
      </c>
      <c r="I7888" s="12" t="s">
        <v>11559</v>
      </c>
      <c r="J7888" s="12" t="s">
        <v>17</v>
      </c>
      <c r="K7888" s="15">
        <v>3830393</v>
      </c>
      <c r="L7888" s="13" t="s">
        <v>15</v>
      </c>
      <c r="M7888" s="7">
        <v>1</v>
      </c>
      <c r="N7888" s="17"/>
    </row>
    <row r="7889" spans="1:14" ht="63">
      <c r="A7889" s="6">
        <v>7887</v>
      </c>
      <c r="B7889" s="8" t="s">
        <v>16335</v>
      </c>
      <c r="C7889" s="9" t="s">
        <v>16459</v>
      </c>
      <c r="D7889" s="10" t="s">
        <v>16460</v>
      </c>
      <c r="E7889" s="11" t="s">
        <v>16461</v>
      </c>
      <c r="F7889" s="6" t="s">
        <v>16462</v>
      </c>
      <c r="G7889" s="6" t="s">
        <v>16339</v>
      </c>
      <c r="H7889" s="16">
        <v>7764479.2000000002</v>
      </c>
      <c r="I7889" s="12">
        <v>44054</v>
      </c>
      <c r="J7889" s="12">
        <v>44239</v>
      </c>
      <c r="K7889" s="15">
        <v>0</v>
      </c>
      <c r="L7889" s="13" t="s">
        <v>15</v>
      </c>
      <c r="M7889" s="7">
        <v>1</v>
      </c>
      <c r="N7889" s="17"/>
    </row>
    <row r="7890" spans="1:14" ht="63">
      <c r="A7890" s="6">
        <v>7888</v>
      </c>
      <c r="B7890" s="8" t="s">
        <v>16335</v>
      </c>
      <c r="C7890" s="9" t="s">
        <v>16463</v>
      </c>
      <c r="D7890" s="10" t="s">
        <v>16464</v>
      </c>
      <c r="E7890" s="11" t="s">
        <v>16465</v>
      </c>
      <c r="F7890" s="6" t="s">
        <v>16466</v>
      </c>
      <c r="G7890" s="6" t="s">
        <v>16339</v>
      </c>
      <c r="H7890" s="16">
        <v>8886654.3499999996</v>
      </c>
      <c r="I7890" s="12">
        <v>44115</v>
      </c>
      <c r="J7890" s="12">
        <v>44241</v>
      </c>
      <c r="K7890" s="15">
        <v>0</v>
      </c>
      <c r="L7890" s="13" t="s">
        <v>15</v>
      </c>
      <c r="M7890" s="7">
        <v>1</v>
      </c>
      <c r="N7890" s="17"/>
    </row>
    <row r="7891" spans="1:14" ht="31.5">
      <c r="A7891" s="6">
        <v>7889</v>
      </c>
      <c r="B7891" s="8" t="s">
        <v>16335</v>
      </c>
      <c r="C7891" s="9" t="s">
        <v>16385</v>
      </c>
      <c r="D7891" s="10" t="s">
        <v>16386</v>
      </c>
      <c r="E7891" s="11" t="s">
        <v>16467</v>
      </c>
      <c r="F7891" s="6" t="s">
        <v>16468</v>
      </c>
      <c r="G7891" s="6" t="s">
        <v>16339</v>
      </c>
      <c r="H7891" s="16">
        <v>2787496.65</v>
      </c>
      <c r="I7891" s="12">
        <v>44085</v>
      </c>
      <c r="J7891" s="12">
        <v>44210</v>
      </c>
      <c r="K7891" s="15">
        <v>2780066</v>
      </c>
      <c r="L7891" s="13" t="s">
        <v>15</v>
      </c>
      <c r="M7891" s="7">
        <v>1</v>
      </c>
      <c r="N7891" s="17"/>
    </row>
    <row r="7892" spans="1:14" ht="47.25">
      <c r="A7892" s="6">
        <v>7890</v>
      </c>
      <c r="B7892" s="8" t="s">
        <v>16335</v>
      </c>
      <c r="C7892" s="9" t="s">
        <v>16469</v>
      </c>
      <c r="D7892" s="10" t="s">
        <v>16470</v>
      </c>
      <c r="E7892" s="11" t="s">
        <v>16471</v>
      </c>
      <c r="F7892" s="6" t="s">
        <v>16472</v>
      </c>
      <c r="G7892" s="6" t="s">
        <v>16339</v>
      </c>
      <c r="H7892" s="16">
        <v>3817119.95</v>
      </c>
      <c r="I7892" s="12" t="s">
        <v>16473</v>
      </c>
      <c r="J7892" s="12">
        <v>44209</v>
      </c>
      <c r="K7892" s="15">
        <v>0</v>
      </c>
      <c r="L7892" s="13" t="s">
        <v>15</v>
      </c>
      <c r="M7892" s="7">
        <v>1</v>
      </c>
      <c r="N7892" s="17"/>
    </row>
    <row r="7893" spans="1:14" ht="47.25">
      <c r="A7893" s="6">
        <v>7891</v>
      </c>
      <c r="B7893" s="8" t="s">
        <v>16335</v>
      </c>
      <c r="C7893" s="9" t="s">
        <v>16474</v>
      </c>
      <c r="D7893" s="10" t="s">
        <v>16475</v>
      </c>
      <c r="E7893" s="11" t="s">
        <v>16476</v>
      </c>
      <c r="F7893" s="6" t="s">
        <v>16477</v>
      </c>
      <c r="G7893" s="6" t="s">
        <v>16339</v>
      </c>
      <c r="H7893" s="16">
        <v>2134092.35</v>
      </c>
      <c r="I7893" s="12">
        <v>43962</v>
      </c>
      <c r="J7893" s="12">
        <v>44206</v>
      </c>
      <c r="K7893" s="15">
        <v>0</v>
      </c>
      <c r="L7893" s="13" t="s">
        <v>15</v>
      </c>
      <c r="M7893" s="7">
        <v>1</v>
      </c>
      <c r="N7893" s="17"/>
    </row>
    <row r="7894" spans="1:14" ht="47.25">
      <c r="A7894" s="6">
        <v>7892</v>
      </c>
      <c r="B7894" s="8" t="s">
        <v>16335</v>
      </c>
      <c r="C7894" s="9" t="s">
        <v>16478</v>
      </c>
      <c r="D7894" s="10" t="s">
        <v>16479</v>
      </c>
      <c r="E7894" s="11" t="s">
        <v>16480</v>
      </c>
      <c r="F7894" s="6" t="s">
        <v>16481</v>
      </c>
      <c r="G7894" s="6" t="s">
        <v>16339</v>
      </c>
      <c r="H7894" s="16">
        <v>2159699.6</v>
      </c>
      <c r="I7894" s="12">
        <v>44115</v>
      </c>
      <c r="J7894" s="12">
        <v>44211</v>
      </c>
      <c r="K7894" s="15">
        <v>0</v>
      </c>
      <c r="L7894" s="13" t="s">
        <v>15</v>
      </c>
      <c r="M7894" s="7">
        <v>1</v>
      </c>
      <c r="N7894" s="17"/>
    </row>
    <row r="7895" spans="1:14" ht="63">
      <c r="A7895" s="6">
        <v>7893</v>
      </c>
      <c r="B7895" s="8" t="s">
        <v>16335</v>
      </c>
      <c r="C7895" s="9" t="s">
        <v>16482</v>
      </c>
      <c r="D7895" s="10" t="s">
        <v>16483</v>
      </c>
      <c r="E7895" s="11" t="s">
        <v>16484</v>
      </c>
      <c r="F7895" s="6">
        <v>496234</v>
      </c>
      <c r="G7895" s="6" t="s">
        <v>16339</v>
      </c>
      <c r="H7895" s="16">
        <v>4727777.5999999996</v>
      </c>
      <c r="I7895" s="12">
        <v>44054</v>
      </c>
      <c r="J7895" s="12" t="s">
        <v>16377</v>
      </c>
      <c r="K7895" s="15">
        <v>0</v>
      </c>
      <c r="L7895" s="13" t="s">
        <v>15</v>
      </c>
      <c r="M7895" s="7">
        <v>1</v>
      </c>
      <c r="N7895" s="17"/>
    </row>
    <row r="7896" spans="1:14" ht="47.25">
      <c r="A7896" s="6">
        <v>7894</v>
      </c>
      <c r="B7896" s="8" t="s">
        <v>16335</v>
      </c>
      <c r="C7896" s="9" t="s">
        <v>16485</v>
      </c>
      <c r="D7896" s="10" t="s">
        <v>16479</v>
      </c>
      <c r="E7896" s="11" t="s">
        <v>16486</v>
      </c>
      <c r="F7896" s="6">
        <v>392142</v>
      </c>
      <c r="G7896" s="6" t="s">
        <v>16339</v>
      </c>
      <c r="H7896" s="16">
        <v>11704746</v>
      </c>
      <c r="I7896" s="12">
        <v>43863</v>
      </c>
      <c r="J7896" s="12" t="s">
        <v>774</v>
      </c>
      <c r="K7896" s="15">
        <v>6581665</v>
      </c>
      <c r="L7896" s="13" t="s">
        <v>15</v>
      </c>
      <c r="M7896" s="7">
        <v>1</v>
      </c>
      <c r="N7896" s="17"/>
    </row>
    <row r="7897" spans="1:14" ht="47.25">
      <c r="A7897" s="6">
        <v>7895</v>
      </c>
      <c r="B7897" s="8" t="s">
        <v>16335</v>
      </c>
      <c r="C7897" s="9" t="s">
        <v>16478</v>
      </c>
      <c r="D7897" s="10" t="s">
        <v>16479</v>
      </c>
      <c r="E7897" s="11" t="s">
        <v>16487</v>
      </c>
      <c r="F7897" s="6">
        <v>392084</v>
      </c>
      <c r="G7897" s="6" t="s">
        <v>16339</v>
      </c>
      <c r="H7897" s="16">
        <v>11966912</v>
      </c>
      <c r="I7897" s="12">
        <v>43863</v>
      </c>
      <c r="J7897" s="12" t="s">
        <v>774</v>
      </c>
      <c r="K7897" s="15">
        <v>7015991</v>
      </c>
      <c r="L7897" s="13" t="s">
        <v>15</v>
      </c>
      <c r="M7897" s="7">
        <v>1</v>
      </c>
      <c r="N7897" s="17"/>
    </row>
    <row r="7898" spans="1:14" ht="31.5">
      <c r="A7898" s="6">
        <v>7896</v>
      </c>
      <c r="B7898" s="8" t="s">
        <v>16335</v>
      </c>
      <c r="C7898" s="9" t="s">
        <v>16488</v>
      </c>
      <c r="D7898" s="10" t="s">
        <v>16489</v>
      </c>
      <c r="E7898" s="11" t="s">
        <v>16490</v>
      </c>
      <c r="F7898" s="6">
        <v>496240</v>
      </c>
      <c r="G7898" s="6" t="s">
        <v>16339</v>
      </c>
      <c r="H7898" s="16">
        <v>11069549.15</v>
      </c>
      <c r="I7898" s="12">
        <v>43962</v>
      </c>
      <c r="J7898" s="12">
        <v>44441</v>
      </c>
      <c r="K7898" s="15">
        <v>9510582</v>
      </c>
      <c r="L7898" s="13" t="s">
        <v>15</v>
      </c>
      <c r="M7898" s="7">
        <v>1</v>
      </c>
      <c r="N7898" s="17"/>
    </row>
    <row r="7899" spans="1:14" ht="47.25">
      <c r="A7899" s="6">
        <v>7897</v>
      </c>
      <c r="B7899" s="8" t="s">
        <v>16335</v>
      </c>
      <c r="C7899" s="9" t="s">
        <v>16491</v>
      </c>
      <c r="D7899" s="10" t="s">
        <v>16492</v>
      </c>
      <c r="E7899" s="11" t="s">
        <v>16493</v>
      </c>
      <c r="F7899" s="6" t="s">
        <v>16494</v>
      </c>
      <c r="G7899" s="6" t="s">
        <v>16339</v>
      </c>
      <c r="H7899" s="16">
        <v>7257818.5499999998</v>
      </c>
      <c r="I7899" s="12">
        <v>43962</v>
      </c>
      <c r="J7899" s="12">
        <v>44441</v>
      </c>
      <c r="K7899" s="15">
        <v>0</v>
      </c>
      <c r="L7899" s="13" t="s">
        <v>15</v>
      </c>
      <c r="M7899" s="7">
        <v>1</v>
      </c>
      <c r="N7899" s="17"/>
    </row>
    <row r="7900" spans="1:14" ht="63">
      <c r="A7900" s="6">
        <v>7898</v>
      </c>
      <c r="B7900" s="8" t="s">
        <v>16335</v>
      </c>
      <c r="C7900" s="9" t="s">
        <v>16495</v>
      </c>
      <c r="D7900" s="10" t="s">
        <v>16496</v>
      </c>
      <c r="E7900" s="11" t="s">
        <v>16497</v>
      </c>
      <c r="F7900" s="6">
        <v>496249</v>
      </c>
      <c r="G7900" s="6" t="s">
        <v>16339</v>
      </c>
      <c r="H7900" s="16">
        <v>5357057.5999999996</v>
      </c>
      <c r="I7900" s="12">
        <v>44054</v>
      </c>
      <c r="J7900" s="12" t="s">
        <v>16377</v>
      </c>
      <c r="K7900" s="15">
        <v>5352855</v>
      </c>
      <c r="L7900" s="13" t="s">
        <v>15</v>
      </c>
      <c r="M7900" s="7">
        <v>1</v>
      </c>
      <c r="N7900" s="17"/>
    </row>
    <row r="7901" spans="1:14" ht="63">
      <c r="A7901" s="6">
        <v>7899</v>
      </c>
      <c r="B7901" s="8" t="s">
        <v>16335</v>
      </c>
      <c r="C7901" s="9" t="s">
        <v>16498</v>
      </c>
      <c r="D7901" s="10" t="s">
        <v>16499</v>
      </c>
      <c r="E7901" s="11" t="s">
        <v>16500</v>
      </c>
      <c r="F7901" s="6" t="s">
        <v>16501</v>
      </c>
      <c r="G7901" s="6" t="s">
        <v>16339</v>
      </c>
      <c r="H7901" s="16">
        <v>2049629.75</v>
      </c>
      <c r="I7901" s="12">
        <v>44176</v>
      </c>
      <c r="J7901" s="12">
        <v>44213</v>
      </c>
      <c r="K7901" s="15">
        <v>0</v>
      </c>
      <c r="L7901" s="13" t="s">
        <v>15</v>
      </c>
      <c r="M7901" s="7">
        <v>1</v>
      </c>
      <c r="N7901" s="17"/>
    </row>
    <row r="7902" spans="1:14" ht="63">
      <c r="A7902" s="6">
        <v>7900</v>
      </c>
      <c r="B7902" s="8" t="s">
        <v>16335</v>
      </c>
      <c r="C7902" s="9" t="s">
        <v>16502</v>
      </c>
      <c r="D7902" s="10" t="s">
        <v>16503</v>
      </c>
      <c r="E7902" s="11" t="s">
        <v>16504</v>
      </c>
      <c r="F7902" s="6">
        <v>496246</v>
      </c>
      <c r="G7902" s="6" t="s">
        <v>16339</v>
      </c>
      <c r="H7902" s="16">
        <v>1383438.45</v>
      </c>
      <c r="I7902" s="12">
        <v>43962</v>
      </c>
      <c r="J7902" s="12">
        <v>44206</v>
      </c>
      <c r="K7902" s="15">
        <v>1046787</v>
      </c>
      <c r="L7902" s="13" t="s">
        <v>15</v>
      </c>
      <c r="M7902" s="7">
        <v>1</v>
      </c>
      <c r="N7902" s="17"/>
    </row>
    <row r="7903" spans="1:14" ht="63">
      <c r="A7903" s="6">
        <v>7901</v>
      </c>
      <c r="B7903" s="8" t="s">
        <v>16335</v>
      </c>
      <c r="C7903" s="9" t="s">
        <v>16505</v>
      </c>
      <c r="D7903" s="10" t="s">
        <v>16506</v>
      </c>
      <c r="E7903" s="11" t="s">
        <v>16507</v>
      </c>
      <c r="F7903" s="6">
        <v>496250</v>
      </c>
      <c r="G7903" s="6" t="s">
        <v>16339</v>
      </c>
      <c r="H7903" s="16">
        <v>2507526.9</v>
      </c>
      <c r="I7903" s="12">
        <v>44115</v>
      </c>
      <c r="J7903" s="12" t="s">
        <v>617</v>
      </c>
      <c r="K7903" s="15">
        <v>0</v>
      </c>
      <c r="L7903" s="13" t="s">
        <v>15</v>
      </c>
      <c r="M7903" s="7">
        <v>1</v>
      </c>
      <c r="N7903" s="17"/>
    </row>
    <row r="7904" spans="1:14" ht="47.25">
      <c r="A7904" s="6">
        <v>7902</v>
      </c>
      <c r="B7904" s="8" t="s">
        <v>16335</v>
      </c>
      <c r="C7904" s="9" t="s">
        <v>16508</v>
      </c>
      <c r="D7904" s="10" t="s">
        <v>16509</v>
      </c>
      <c r="E7904" s="11" t="s">
        <v>16510</v>
      </c>
      <c r="F7904" s="6" t="s">
        <v>16511</v>
      </c>
      <c r="G7904" s="6" t="s">
        <v>16339</v>
      </c>
      <c r="H7904" s="16">
        <v>1833061.0999999999</v>
      </c>
      <c r="I7904" s="12">
        <v>43962</v>
      </c>
      <c r="J7904" s="12">
        <v>44206</v>
      </c>
      <c r="K7904" s="15">
        <v>0</v>
      </c>
      <c r="L7904" s="13" t="s">
        <v>15</v>
      </c>
      <c r="M7904" s="7">
        <v>1</v>
      </c>
      <c r="N7904" s="17"/>
    </row>
    <row r="7905" spans="1:14" ht="63">
      <c r="A7905" s="6">
        <v>7903</v>
      </c>
      <c r="B7905" s="8" t="s">
        <v>16335</v>
      </c>
      <c r="C7905" s="9" t="s">
        <v>16512</v>
      </c>
      <c r="D7905" s="10" t="s">
        <v>16513</v>
      </c>
      <c r="E7905" s="11" t="s">
        <v>16514</v>
      </c>
      <c r="F7905" s="6">
        <v>495950</v>
      </c>
      <c r="G7905" s="6" t="s">
        <v>16339</v>
      </c>
      <c r="H7905" s="16">
        <v>347388.39999999997</v>
      </c>
      <c r="I7905" s="12">
        <v>44115</v>
      </c>
      <c r="J7905" s="12" t="s">
        <v>9871</v>
      </c>
      <c r="K7905" s="15">
        <v>347281</v>
      </c>
      <c r="L7905" s="13" t="s">
        <v>15</v>
      </c>
      <c r="M7905" s="7">
        <v>1</v>
      </c>
      <c r="N7905" s="17"/>
    </row>
    <row r="7906" spans="1:14" ht="47.25">
      <c r="A7906" s="6">
        <v>7904</v>
      </c>
      <c r="B7906" s="8" t="s">
        <v>16335</v>
      </c>
      <c r="C7906" s="9" t="s">
        <v>16515</v>
      </c>
      <c r="D7906" s="10" t="s">
        <v>16516</v>
      </c>
      <c r="E7906" s="11" t="s">
        <v>16517</v>
      </c>
      <c r="F7906" s="6">
        <v>480781</v>
      </c>
      <c r="G7906" s="6" t="s">
        <v>16339</v>
      </c>
      <c r="H7906" s="16">
        <v>310324.15000000002</v>
      </c>
      <c r="I7906" s="12">
        <v>43961</v>
      </c>
      <c r="J7906" s="12" t="s">
        <v>9429</v>
      </c>
      <c r="K7906" s="15">
        <v>0</v>
      </c>
      <c r="L7906" s="13" t="s">
        <v>15</v>
      </c>
      <c r="M7906" s="7">
        <v>1</v>
      </c>
      <c r="N7906" s="17"/>
    </row>
    <row r="7907" spans="1:14" ht="47.25">
      <c r="A7907" s="6">
        <v>7905</v>
      </c>
      <c r="B7907" s="8" t="s">
        <v>16335</v>
      </c>
      <c r="C7907" s="9" t="s">
        <v>16518</v>
      </c>
      <c r="D7907" s="10" t="s">
        <v>16519</v>
      </c>
      <c r="E7907" s="11" t="s">
        <v>16520</v>
      </c>
      <c r="F7907" s="6" t="s">
        <v>16521</v>
      </c>
      <c r="G7907" s="6" t="s">
        <v>16339</v>
      </c>
      <c r="H7907" s="16">
        <v>4227056.3499999996</v>
      </c>
      <c r="I7907" s="12" t="s">
        <v>16522</v>
      </c>
      <c r="J7907" s="12">
        <v>43948</v>
      </c>
      <c r="K7907" s="15">
        <v>3000000</v>
      </c>
      <c r="L7907" s="13" t="s">
        <v>15</v>
      </c>
      <c r="M7907" s="7">
        <v>1</v>
      </c>
      <c r="N7907" s="17"/>
    </row>
    <row r="7908" spans="1:14" ht="63">
      <c r="A7908" s="6">
        <v>7906</v>
      </c>
      <c r="B7908" s="8" t="s">
        <v>16335</v>
      </c>
      <c r="C7908" s="9" t="s">
        <v>16523</v>
      </c>
      <c r="D7908" s="10" t="s">
        <v>16524</v>
      </c>
      <c r="E7908" s="11" t="s">
        <v>16525</v>
      </c>
      <c r="F7908" s="6">
        <v>496242</v>
      </c>
      <c r="G7908" s="6" t="s">
        <v>16339</v>
      </c>
      <c r="H7908" s="16">
        <v>1671278</v>
      </c>
      <c r="I7908" s="12">
        <v>44054</v>
      </c>
      <c r="J7908" s="12">
        <v>44239</v>
      </c>
      <c r="K7908" s="15">
        <v>0</v>
      </c>
      <c r="L7908" s="13" t="s">
        <v>15</v>
      </c>
      <c r="M7908" s="7">
        <v>1</v>
      </c>
      <c r="N7908" s="17"/>
    </row>
    <row r="7909" spans="1:14" ht="47.25">
      <c r="A7909" s="6">
        <v>7907</v>
      </c>
      <c r="B7909" s="8" t="s">
        <v>16335</v>
      </c>
      <c r="C7909" s="9" t="s">
        <v>16526</v>
      </c>
      <c r="D7909" s="10" t="s">
        <v>16527</v>
      </c>
      <c r="E7909" s="11" t="s">
        <v>16528</v>
      </c>
      <c r="F7909" s="6">
        <v>496245</v>
      </c>
      <c r="G7909" s="6" t="s">
        <v>16339</v>
      </c>
      <c r="H7909" s="16">
        <v>1116946.3500000001</v>
      </c>
      <c r="I7909" s="12" t="s">
        <v>8826</v>
      </c>
      <c r="J7909" s="12" t="s">
        <v>16529</v>
      </c>
      <c r="K7909" s="15">
        <v>0</v>
      </c>
      <c r="L7909" s="13" t="s">
        <v>15</v>
      </c>
      <c r="M7909" s="7">
        <v>1</v>
      </c>
      <c r="N7909" s="17"/>
    </row>
    <row r="7910" spans="1:14" ht="63">
      <c r="A7910" s="6">
        <v>7908</v>
      </c>
      <c r="B7910" s="8" t="s">
        <v>16335</v>
      </c>
      <c r="C7910" s="9" t="s">
        <v>16530</v>
      </c>
      <c r="D7910" s="10" t="s">
        <v>16531</v>
      </c>
      <c r="E7910" s="11" t="s">
        <v>16532</v>
      </c>
      <c r="F7910" s="6" t="s">
        <v>16533</v>
      </c>
      <c r="G7910" s="6" t="s">
        <v>16339</v>
      </c>
      <c r="H7910" s="16">
        <v>2593722.2999999998</v>
      </c>
      <c r="I7910" s="12">
        <v>44176</v>
      </c>
      <c r="J7910" s="12" t="s">
        <v>16534</v>
      </c>
      <c r="K7910" s="15">
        <v>0</v>
      </c>
      <c r="L7910" s="13" t="s">
        <v>15</v>
      </c>
      <c r="M7910" s="7">
        <v>1</v>
      </c>
      <c r="N7910" s="17"/>
    </row>
    <row r="7911" spans="1:14" ht="63">
      <c r="A7911" s="6">
        <v>7909</v>
      </c>
      <c r="B7911" s="8" t="s">
        <v>16335</v>
      </c>
      <c r="C7911" s="9" t="s">
        <v>16417</v>
      </c>
      <c r="D7911" s="10" t="s">
        <v>16418</v>
      </c>
      <c r="E7911" s="11" t="s">
        <v>16535</v>
      </c>
      <c r="F7911" s="6">
        <v>496248</v>
      </c>
      <c r="G7911" s="6" t="s">
        <v>16339</v>
      </c>
      <c r="H7911" s="16">
        <v>1984638.35</v>
      </c>
      <c r="I7911" s="12">
        <v>44176</v>
      </c>
      <c r="J7911" s="12" t="s">
        <v>8961</v>
      </c>
      <c r="K7911" s="15">
        <v>0</v>
      </c>
      <c r="L7911" s="13" t="s">
        <v>15</v>
      </c>
      <c r="M7911" s="7">
        <v>1</v>
      </c>
      <c r="N7911" s="17"/>
    </row>
    <row r="7912" spans="1:14" ht="47.25">
      <c r="A7912" s="6">
        <v>7910</v>
      </c>
      <c r="B7912" s="8" t="s">
        <v>16335</v>
      </c>
      <c r="C7912" s="9" t="s">
        <v>16536</v>
      </c>
      <c r="D7912" s="10" t="s">
        <v>16537</v>
      </c>
      <c r="E7912" s="11" t="s">
        <v>16538</v>
      </c>
      <c r="F7912" s="6" t="s">
        <v>16539</v>
      </c>
      <c r="G7912" s="6" t="s">
        <v>16339</v>
      </c>
      <c r="H7912" s="16">
        <v>523675.14999999997</v>
      </c>
      <c r="I7912" s="12">
        <v>44115</v>
      </c>
      <c r="J7912" s="12">
        <v>44241</v>
      </c>
      <c r="K7912" s="15">
        <v>0</v>
      </c>
      <c r="L7912" s="13" t="s">
        <v>15</v>
      </c>
      <c r="M7912" s="7">
        <v>1</v>
      </c>
      <c r="N7912" s="17"/>
    </row>
    <row r="7913" spans="1:14" ht="63">
      <c r="A7913" s="6">
        <v>7911</v>
      </c>
      <c r="B7913" s="8" t="s">
        <v>16335</v>
      </c>
      <c r="C7913" s="9" t="s">
        <v>16540</v>
      </c>
      <c r="D7913" s="10" t="s">
        <v>16541</v>
      </c>
      <c r="E7913" s="11" t="s">
        <v>16542</v>
      </c>
      <c r="F7913" s="6" t="s">
        <v>16543</v>
      </c>
      <c r="G7913" s="6" t="s">
        <v>16339</v>
      </c>
      <c r="H7913" s="16">
        <v>389668.14999999997</v>
      </c>
      <c r="I7913" s="12">
        <v>44146</v>
      </c>
      <c r="J7913" s="12">
        <v>44242</v>
      </c>
      <c r="K7913" s="15">
        <v>0</v>
      </c>
      <c r="L7913" s="13" t="s">
        <v>15</v>
      </c>
      <c r="M7913" s="7">
        <v>1</v>
      </c>
      <c r="N7913" s="17"/>
    </row>
    <row r="7914" spans="1:14" ht="31.5">
      <c r="A7914" s="6">
        <v>7912</v>
      </c>
      <c r="B7914" s="8" t="s">
        <v>16335</v>
      </c>
      <c r="C7914" s="9" t="s">
        <v>16544</v>
      </c>
      <c r="D7914" s="10" t="s">
        <v>16545</v>
      </c>
      <c r="E7914" s="11" t="s">
        <v>16546</v>
      </c>
      <c r="F7914" s="6">
        <v>422606</v>
      </c>
      <c r="G7914" s="6" t="s">
        <v>2521</v>
      </c>
      <c r="H7914" s="16">
        <v>19924076</v>
      </c>
      <c r="I7914" s="12" t="s">
        <v>1328</v>
      </c>
      <c r="J7914" s="12" t="s">
        <v>5662</v>
      </c>
      <c r="K7914" s="15">
        <v>4527746</v>
      </c>
      <c r="L7914" s="13" t="s">
        <v>14</v>
      </c>
      <c r="M7914" s="7">
        <v>1</v>
      </c>
      <c r="N7914" s="17"/>
    </row>
    <row r="7915" spans="1:14" ht="63">
      <c r="A7915" s="6">
        <v>7913</v>
      </c>
      <c r="B7915" s="8" t="s">
        <v>16335</v>
      </c>
      <c r="C7915" s="9" t="s">
        <v>16547</v>
      </c>
      <c r="D7915" s="10" t="s">
        <v>16479</v>
      </c>
      <c r="E7915" s="11" t="s">
        <v>16546</v>
      </c>
      <c r="F7915" s="6">
        <v>422606</v>
      </c>
      <c r="G7915" s="6" t="s">
        <v>2521</v>
      </c>
      <c r="H7915" s="16">
        <v>19924076</v>
      </c>
      <c r="I7915" s="12" t="s">
        <v>1328</v>
      </c>
      <c r="J7915" s="12" t="s">
        <v>5662</v>
      </c>
      <c r="K7915" s="15">
        <v>4527746</v>
      </c>
      <c r="L7915" s="13" t="s">
        <v>14</v>
      </c>
      <c r="M7915" s="7">
        <v>0.51</v>
      </c>
      <c r="N7915" s="17"/>
    </row>
    <row r="7916" spans="1:14" ht="63">
      <c r="A7916" s="6">
        <v>7914</v>
      </c>
      <c r="B7916" s="8" t="s">
        <v>16335</v>
      </c>
      <c r="C7916" s="9" t="s">
        <v>16548</v>
      </c>
      <c r="D7916" s="10" t="s">
        <v>16470</v>
      </c>
      <c r="E7916" s="11" t="s">
        <v>16546</v>
      </c>
      <c r="F7916" s="6">
        <v>422606</v>
      </c>
      <c r="G7916" s="6" t="s">
        <v>2521</v>
      </c>
      <c r="H7916" s="16">
        <v>19924076</v>
      </c>
      <c r="I7916" s="12" t="s">
        <v>1328</v>
      </c>
      <c r="J7916" s="12" t="s">
        <v>5662</v>
      </c>
      <c r="K7916" s="15">
        <v>4527746</v>
      </c>
      <c r="L7916" s="13" t="s">
        <v>14</v>
      </c>
      <c r="M7916" s="7">
        <v>0.49</v>
      </c>
      <c r="N7916" s="17"/>
    </row>
    <row r="7917" spans="1:14" ht="63">
      <c r="A7917" s="6">
        <v>7915</v>
      </c>
      <c r="B7917" s="8" t="s">
        <v>16335</v>
      </c>
      <c r="C7917" s="9" t="s">
        <v>16549</v>
      </c>
      <c r="D7917" s="10" t="s">
        <v>16550</v>
      </c>
      <c r="E7917" s="11" t="s">
        <v>16551</v>
      </c>
      <c r="F7917" s="6">
        <v>422607</v>
      </c>
      <c r="G7917" s="6" t="s">
        <v>2521</v>
      </c>
      <c r="H7917" s="16">
        <v>3877935</v>
      </c>
      <c r="I7917" s="12" t="s">
        <v>16552</v>
      </c>
      <c r="J7917" s="12" t="s">
        <v>841</v>
      </c>
      <c r="K7917" s="15">
        <v>260000</v>
      </c>
      <c r="L7917" s="13" t="s">
        <v>15</v>
      </c>
      <c r="M7917" s="7">
        <v>1</v>
      </c>
      <c r="N7917" s="17"/>
    </row>
    <row r="7918" spans="1:14" ht="47.25">
      <c r="A7918" s="6">
        <v>7916</v>
      </c>
      <c r="B7918" s="8" t="s">
        <v>16335</v>
      </c>
      <c r="C7918" s="9" t="s">
        <v>16553</v>
      </c>
      <c r="D7918" s="10" t="s">
        <v>16554</v>
      </c>
      <c r="E7918" s="11" t="s">
        <v>16555</v>
      </c>
      <c r="F7918" s="6">
        <v>422608</v>
      </c>
      <c r="G7918" s="6" t="s">
        <v>2521</v>
      </c>
      <c r="H7918" s="16">
        <v>4426772</v>
      </c>
      <c r="I7918" s="12" t="s">
        <v>16552</v>
      </c>
      <c r="J7918" s="12" t="s">
        <v>16556</v>
      </c>
      <c r="K7918" s="15">
        <v>3988158</v>
      </c>
      <c r="L7918" s="13" t="s">
        <v>15</v>
      </c>
      <c r="M7918" s="7">
        <v>1</v>
      </c>
      <c r="N7918" s="17">
        <v>4413157</v>
      </c>
    </row>
    <row r="7919" spans="1:14" ht="47.25">
      <c r="A7919" s="6">
        <v>7917</v>
      </c>
      <c r="B7919" s="8" t="s">
        <v>16335</v>
      </c>
      <c r="C7919" s="9" t="s">
        <v>16557</v>
      </c>
      <c r="D7919" s="10" t="s">
        <v>16558</v>
      </c>
      <c r="E7919" s="11" t="s">
        <v>16559</v>
      </c>
      <c r="F7919" s="6">
        <v>422610</v>
      </c>
      <c r="G7919" s="6" t="s">
        <v>2521</v>
      </c>
      <c r="H7919" s="16">
        <v>6210339</v>
      </c>
      <c r="I7919" s="12" t="s">
        <v>13139</v>
      </c>
      <c r="J7919" s="12" t="s">
        <v>841</v>
      </c>
      <c r="K7919" s="15">
        <v>1762590</v>
      </c>
      <c r="L7919" s="13" t="s">
        <v>15</v>
      </c>
      <c r="M7919" s="7">
        <v>1</v>
      </c>
      <c r="N7919" s="17"/>
    </row>
    <row r="7920" spans="1:14" ht="31.5">
      <c r="A7920" s="6">
        <v>7918</v>
      </c>
      <c r="B7920" s="8" t="s">
        <v>16335</v>
      </c>
      <c r="C7920" s="9" t="s">
        <v>16560</v>
      </c>
      <c r="D7920" s="10" t="s">
        <v>16453</v>
      </c>
      <c r="E7920" s="11" t="s">
        <v>16561</v>
      </c>
      <c r="F7920" s="6">
        <v>422611</v>
      </c>
      <c r="G7920" s="6" t="s">
        <v>2521</v>
      </c>
      <c r="H7920" s="16">
        <v>2191198</v>
      </c>
      <c r="I7920" s="12" t="s">
        <v>16552</v>
      </c>
      <c r="J7920" s="12" t="s">
        <v>924</v>
      </c>
      <c r="K7920" s="15">
        <v>323193</v>
      </c>
      <c r="L7920" s="13" t="s">
        <v>15</v>
      </c>
      <c r="M7920" s="7">
        <v>1</v>
      </c>
      <c r="N7920" s="17"/>
    </row>
    <row r="7921" spans="1:14" ht="31.5">
      <c r="A7921" s="6">
        <v>7919</v>
      </c>
      <c r="B7921" s="8" t="s">
        <v>16335</v>
      </c>
      <c r="C7921" s="9" t="s">
        <v>16562</v>
      </c>
      <c r="D7921" s="10" t="s">
        <v>16341</v>
      </c>
      <c r="E7921" s="11" t="s">
        <v>16563</v>
      </c>
      <c r="F7921" s="6">
        <v>422612</v>
      </c>
      <c r="G7921" s="6" t="s">
        <v>2521</v>
      </c>
      <c r="H7921" s="16">
        <v>2896608</v>
      </c>
      <c r="I7921" s="12" t="s">
        <v>16552</v>
      </c>
      <c r="J7921" s="12" t="s">
        <v>841</v>
      </c>
      <c r="K7921" s="15">
        <v>0</v>
      </c>
      <c r="L7921" s="13" t="s">
        <v>15</v>
      </c>
      <c r="M7921" s="7">
        <v>1</v>
      </c>
      <c r="N7921" s="17"/>
    </row>
    <row r="7922" spans="1:14" ht="47.25">
      <c r="A7922" s="6">
        <v>7920</v>
      </c>
      <c r="B7922" s="8" t="s">
        <v>16335</v>
      </c>
      <c r="C7922" s="9" t="s">
        <v>16564</v>
      </c>
      <c r="D7922" s="10" t="s">
        <v>16565</v>
      </c>
      <c r="E7922" s="11" t="s">
        <v>16566</v>
      </c>
      <c r="F7922" s="6">
        <v>499960</v>
      </c>
      <c r="G7922" s="6" t="s">
        <v>2521</v>
      </c>
      <c r="H7922" s="16">
        <v>6010278</v>
      </c>
      <c r="I7922" s="12" t="s">
        <v>10314</v>
      </c>
      <c r="J7922" s="12" t="s">
        <v>10658</v>
      </c>
      <c r="K7922" s="15">
        <v>0</v>
      </c>
      <c r="L7922" s="13" t="s">
        <v>15</v>
      </c>
      <c r="M7922" s="7">
        <v>1</v>
      </c>
      <c r="N7922" s="17"/>
    </row>
    <row r="7923" spans="1:14" ht="47.25">
      <c r="A7923" s="6">
        <v>7921</v>
      </c>
      <c r="B7923" s="8" t="s">
        <v>16335</v>
      </c>
      <c r="C7923" s="9" t="s">
        <v>16567</v>
      </c>
      <c r="D7923" s="10" t="s">
        <v>16568</v>
      </c>
      <c r="E7923" s="11" t="s">
        <v>16569</v>
      </c>
      <c r="F7923" s="6">
        <v>499963</v>
      </c>
      <c r="G7923" s="6" t="s">
        <v>2521</v>
      </c>
      <c r="H7923" s="16">
        <v>2429511</v>
      </c>
      <c r="I7923" s="12" t="s">
        <v>904</v>
      </c>
      <c r="J7923" s="12" t="s">
        <v>15442</v>
      </c>
      <c r="K7923" s="15">
        <v>0</v>
      </c>
      <c r="L7923" s="13" t="s">
        <v>15</v>
      </c>
      <c r="M7923" s="7">
        <v>1</v>
      </c>
      <c r="N7923" s="17"/>
    </row>
    <row r="7924" spans="1:14" ht="63">
      <c r="A7924" s="6">
        <v>7922</v>
      </c>
      <c r="B7924" s="8" t="s">
        <v>16335</v>
      </c>
      <c r="C7924" s="9" t="s">
        <v>16570</v>
      </c>
      <c r="D7924" s="10" t="s">
        <v>16571</v>
      </c>
      <c r="E7924" s="11" t="s">
        <v>16572</v>
      </c>
      <c r="F7924" s="6">
        <v>499964</v>
      </c>
      <c r="G7924" s="6" t="s">
        <v>2521</v>
      </c>
      <c r="H7924" s="16">
        <v>4242211.7</v>
      </c>
      <c r="I7924" s="12" t="s">
        <v>6046</v>
      </c>
      <c r="J7924" s="12" t="s">
        <v>5662</v>
      </c>
      <c r="K7924" s="15">
        <v>0</v>
      </c>
      <c r="L7924" s="13" t="s">
        <v>15</v>
      </c>
      <c r="M7924" s="7">
        <v>1</v>
      </c>
      <c r="N7924" s="17"/>
    </row>
    <row r="7925" spans="1:14" ht="47.25">
      <c r="A7925" s="6">
        <v>7923</v>
      </c>
      <c r="B7925" s="8" t="s">
        <v>16335</v>
      </c>
      <c r="C7925" s="9" t="s">
        <v>16573</v>
      </c>
      <c r="D7925" s="10" t="s">
        <v>16393</v>
      </c>
      <c r="E7925" s="11" t="s">
        <v>16574</v>
      </c>
      <c r="F7925" s="6">
        <v>449542</v>
      </c>
      <c r="G7925" s="6" t="s">
        <v>2521</v>
      </c>
      <c r="H7925" s="16">
        <v>4157654</v>
      </c>
      <c r="I7925" s="12" t="s">
        <v>1009</v>
      </c>
      <c r="J7925" s="12" t="s">
        <v>4898</v>
      </c>
      <c r="K7925" s="15">
        <v>0</v>
      </c>
      <c r="L7925" s="13" t="s">
        <v>15</v>
      </c>
      <c r="M7925" s="7">
        <v>1</v>
      </c>
      <c r="N7925" s="17"/>
    </row>
    <row r="7926" spans="1:14" ht="47.25">
      <c r="A7926" s="6">
        <v>7924</v>
      </c>
      <c r="B7926" s="8" t="s">
        <v>16335</v>
      </c>
      <c r="C7926" s="9" t="s">
        <v>16553</v>
      </c>
      <c r="D7926" s="10" t="s">
        <v>16575</v>
      </c>
      <c r="E7926" s="11" t="s">
        <v>16576</v>
      </c>
      <c r="F7926" s="6">
        <v>502986</v>
      </c>
      <c r="G7926" s="6" t="s">
        <v>2521</v>
      </c>
      <c r="H7926" s="16">
        <v>5293333.5</v>
      </c>
      <c r="I7926" s="12" t="s">
        <v>13186</v>
      </c>
      <c r="J7926" s="12" t="s">
        <v>16577</v>
      </c>
      <c r="K7926" s="15">
        <v>0</v>
      </c>
      <c r="L7926" s="13" t="s">
        <v>15</v>
      </c>
      <c r="M7926" s="7">
        <v>1</v>
      </c>
      <c r="N7926" s="17"/>
    </row>
    <row r="7927" spans="1:14" ht="47.25">
      <c r="A7927" s="6">
        <v>7925</v>
      </c>
      <c r="B7927" s="8" t="s">
        <v>16335</v>
      </c>
      <c r="C7927" s="9" t="s">
        <v>16578</v>
      </c>
      <c r="D7927" s="10" t="s">
        <v>16579</v>
      </c>
      <c r="E7927" s="11" t="s">
        <v>16580</v>
      </c>
      <c r="F7927" s="6">
        <v>502987</v>
      </c>
      <c r="G7927" s="6" t="s">
        <v>2521</v>
      </c>
      <c r="H7927" s="16">
        <v>4694987.4000000004</v>
      </c>
      <c r="I7927" s="12" t="s">
        <v>13186</v>
      </c>
      <c r="J7927" s="12" t="s">
        <v>5789</v>
      </c>
      <c r="K7927" s="15">
        <v>0</v>
      </c>
      <c r="L7927" s="13" t="s">
        <v>15</v>
      </c>
      <c r="M7927" s="7">
        <v>1</v>
      </c>
      <c r="N7927" s="17"/>
    </row>
    <row r="7928" spans="1:14" ht="31.5">
      <c r="A7928" s="6">
        <v>7926</v>
      </c>
      <c r="B7928" s="8" t="s">
        <v>16335</v>
      </c>
      <c r="C7928" s="9" t="s">
        <v>16581</v>
      </c>
      <c r="D7928" s="10" t="s">
        <v>16582</v>
      </c>
      <c r="E7928" s="11" t="s">
        <v>16583</v>
      </c>
      <c r="F7928" s="6">
        <v>502989</v>
      </c>
      <c r="G7928" s="6" t="s">
        <v>2521</v>
      </c>
      <c r="H7928" s="16">
        <v>4412125.8499999996</v>
      </c>
      <c r="I7928" s="12" t="s">
        <v>13186</v>
      </c>
      <c r="J7928" s="12" t="s">
        <v>5789</v>
      </c>
      <c r="K7928" s="15">
        <v>0</v>
      </c>
      <c r="L7928" s="13" t="s">
        <v>15</v>
      </c>
      <c r="M7928" s="7">
        <v>1</v>
      </c>
      <c r="N7928" s="17"/>
    </row>
    <row r="7929" spans="1:14" ht="47.25">
      <c r="A7929" s="6">
        <v>7927</v>
      </c>
      <c r="B7929" s="8" t="s">
        <v>16335</v>
      </c>
      <c r="C7929" s="9" t="s">
        <v>16584</v>
      </c>
      <c r="D7929" s="10" t="s">
        <v>16585</v>
      </c>
      <c r="E7929" s="11" t="s">
        <v>16586</v>
      </c>
      <c r="F7929" s="6">
        <v>502990</v>
      </c>
      <c r="G7929" s="6" t="s">
        <v>2521</v>
      </c>
      <c r="H7929" s="16">
        <v>3223138.15</v>
      </c>
      <c r="I7929" s="12" t="s">
        <v>912</v>
      </c>
      <c r="J7929" s="12" t="s">
        <v>13141</v>
      </c>
      <c r="K7929" s="15">
        <v>0</v>
      </c>
      <c r="L7929" s="13" t="s">
        <v>15</v>
      </c>
      <c r="M7929" s="7">
        <v>1</v>
      </c>
      <c r="N7929" s="17"/>
    </row>
    <row r="7930" spans="1:14" ht="47.25">
      <c r="A7930" s="6">
        <v>7928</v>
      </c>
      <c r="B7930" s="8" t="s">
        <v>16335</v>
      </c>
      <c r="C7930" s="9" t="s">
        <v>16587</v>
      </c>
      <c r="D7930" s="10" t="s">
        <v>16588</v>
      </c>
      <c r="E7930" s="11" t="s">
        <v>16589</v>
      </c>
      <c r="F7930" s="6">
        <v>502992</v>
      </c>
      <c r="G7930" s="6" t="s">
        <v>2521</v>
      </c>
      <c r="H7930" s="16">
        <v>1986072.85</v>
      </c>
      <c r="I7930" s="12" t="s">
        <v>13186</v>
      </c>
      <c r="J7930" s="12" t="s">
        <v>5789</v>
      </c>
      <c r="K7930" s="15">
        <v>0</v>
      </c>
      <c r="L7930" s="13" t="s">
        <v>15</v>
      </c>
      <c r="M7930" s="7">
        <v>1</v>
      </c>
      <c r="N7930" s="17"/>
    </row>
    <row r="7931" spans="1:14" ht="63">
      <c r="A7931" s="6">
        <v>7929</v>
      </c>
      <c r="B7931" s="8" t="s">
        <v>16335</v>
      </c>
      <c r="C7931" s="9" t="s">
        <v>16590</v>
      </c>
      <c r="D7931" s="10" t="s">
        <v>16591</v>
      </c>
      <c r="E7931" s="11" t="s">
        <v>16592</v>
      </c>
      <c r="F7931" s="6">
        <v>502994</v>
      </c>
      <c r="G7931" s="6" t="s">
        <v>2521</v>
      </c>
      <c r="H7931" s="16">
        <v>5807098.25</v>
      </c>
      <c r="I7931" s="12" t="s">
        <v>912</v>
      </c>
      <c r="J7931" s="12" t="s">
        <v>2630</v>
      </c>
      <c r="K7931" s="15">
        <v>0</v>
      </c>
      <c r="L7931" s="13" t="s">
        <v>15</v>
      </c>
      <c r="M7931" s="7">
        <v>1</v>
      </c>
      <c r="N7931" s="17"/>
    </row>
    <row r="7932" spans="1:14" ht="47.25">
      <c r="A7932" s="6">
        <v>7930</v>
      </c>
      <c r="B7932" s="8" t="s">
        <v>16335</v>
      </c>
      <c r="C7932" s="9" t="s">
        <v>16593</v>
      </c>
      <c r="D7932" s="10" t="s">
        <v>16594</v>
      </c>
      <c r="E7932" s="11" t="s">
        <v>16595</v>
      </c>
      <c r="F7932" s="6">
        <v>502995</v>
      </c>
      <c r="G7932" s="6" t="s">
        <v>2521</v>
      </c>
      <c r="H7932" s="16">
        <v>4438146.3499999996</v>
      </c>
      <c r="I7932" s="12" t="s">
        <v>1084</v>
      </c>
      <c r="J7932" s="12" t="s">
        <v>13179</v>
      </c>
      <c r="K7932" s="15">
        <v>0</v>
      </c>
      <c r="L7932" s="13" t="s">
        <v>15</v>
      </c>
      <c r="M7932" s="7">
        <v>1</v>
      </c>
      <c r="N7932" s="17"/>
    </row>
    <row r="7933" spans="1:14" ht="63">
      <c r="A7933" s="6">
        <v>7931</v>
      </c>
      <c r="B7933" s="8" t="s">
        <v>16335</v>
      </c>
      <c r="C7933" s="9" t="s">
        <v>16596</v>
      </c>
      <c r="D7933" s="10" t="s">
        <v>16597</v>
      </c>
      <c r="E7933" s="11" t="s">
        <v>16598</v>
      </c>
      <c r="F7933" s="6">
        <v>502996</v>
      </c>
      <c r="G7933" s="6" t="s">
        <v>2521</v>
      </c>
      <c r="H7933" s="16">
        <v>3612201.15</v>
      </c>
      <c r="I7933" s="12" t="s">
        <v>13186</v>
      </c>
      <c r="J7933" s="12" t="s">
        <v>5789</v>
      </c>
      <c r="K7933" s="15">
        <v>0</v>
      </c>
      <c r="L7933" s="13" t="s">
        <v>15</v>
      </c>
      <c r="M7933" s="7">
        <v>1</v>
      </c>
      <c r="N7933" s="17"/>
    </row>
    <row r="7934" spans="1:14" ht="78.75">
      <c r="A7934" s="6">
        <v>7932</v>
      </c>
      <c r="B7934" s="8" t="s">
        <v>16335</v>
      </c>
      <c r="C7934" s="9" t="s">
        <v>16599</v>
      </c>
      <c r="D7934" s="10" t="s">
        <v>16600</v>
      </c>
      <c r="E7934" s="11" t="s">
        <v>16601</v>
      </c>
      <c r="F7934" s="6">
        <v>178364</v>
      </c>
      <c r="G7934" s="6" t="s">
        <v>7979</v>
      </c>
      <c r="H7934" s="16">
        <v>12182544.08</v>
      </c>
      <c r="I7934" s="12" t="s">
        <v>14860</v>
      </c>
      <c r="J7934" s="12" t="s">
        <v>5222</v>
      </c>
      <c r="K7934" s="15">
        <v>11364000</v>
      </c>
      <c r="L7934" s="13" t="s">
        <v>15</v>
      </c>
      <c r="M7934" s="7">
        <v>1</v>
      </c>
      <c r="N7934" s="17"/>
    </row>
    <row r="7935" spans="1:14" ht="47.25">
      <c r="A7935" s="6">
        <v>7933</v>
      </c>
      <c r="B7935" s="8" t="s">
        <v>16335</v>
      </c>
      <c r="C7935" s="9" t="s">
        <v>16602</v>
      </c>
      <c r="D7935" s="10" t="s">
        <v>16603</v>
      </c>
      <c r="E7935" s="11" t="s">
        <v>16604</v>
      </c>
      <c r="F7935" s="6">
        <v>398168</v>
      </c>
      <c r="G7935" s="6" t="s">
        <v>7979</v>
      </c>
      <c r="H7935" s="16">
        <v>59982227</v>
      </c>
      <c r="I7935" s="12" t="s">
        <v>6980</v>
      </c>
      <c r="J7935" s="12" t="s">
        <v>1658</v>
      </c>
      <c r="K7935" s="15">
        <v>0</v>
      </c>
      <c r="L7935" s="13" t="s">
        <v>14</v>
      </c>
      <c r="M7935" s="7">
        <v>1</v>
      </c>
      <c r="N7935" s="17"/>
    </row>
    <row r="7936" spans="1:14" ht="78.75">
      <c r="A7936" s="6">
        <v>7934</v>
      </c>
      <c r="B7936" s="8" t="s">
        <v>16335</v>
      </c>
      <c r="C7936" s="9" t="s">
        <v>16605</v>
      </c>
      <c r="D7936" s="10" t="s">
        <v>16819</v>
      </c>
      <c r="E7936" s="11" t="s">
        <v>16604</v>
      </c>
      <c r="F7936" s="6">
        <v>398168</v>
      </c>
      <c r="G7936" s="6" t="s">
        <v>7979</v>
      </c>
      <c r="H7936" s="16">
        <v>59982227</v>
      </c>
      <c r="I7936" s="12" t="s">
        <v>6980</v>
      </c>
      <c r="J7936" s="12" t="s">
        <v>1658</v>
      </c>
      <c r="K7936" s="15">
        <v>0</v>
      </c>
      <c r="L7936" s="13" t="s">
        <v>14</v>
      </c>
      <c r="M7936" s="7">
        <v>0.51</v>
      </c>
      <c r="N7936" s="17"/>
    </row>
    <row r="7937" spans="1:14" ht="47.25">
      <c r="A7937" s="6">
        <v>7935</v>
      </c>
      <c r="B7937" s="8" t="s">
        <v>16335</v>
      </c>
      <c r="C7937" s="9" t="s">
        <v>16606</v>
      </c>
      <c r="D7937" s="10" t="s">
        <v>7643</v>
      </c>
      <c r="E7937" s="11" t="s">
        <v>16604</v>
      </c>
      <c r="F7937" s="6">
        <v>398168</v>
      </c>
      <c r="G7937" s="6" t="s">
        <v>7979</v>
      </c>
      <c r="H7937" s="16">
        <v>59982227</v>
      </c>
      <c r="I7937" s="12" t="s">
        <v>6980</v>
      </c>
      <c r="J7937" s="12" t="s">
        <v>1658</v>
      </c>
      <c r="K7937" s="15">
        <v>0</v>
      </c>
      <c r="L7937" s="13" t="s">
        <v>14</v>
      </c>
      <c r="M7937" s="7">
        <v>0.49</v>
      </c>
      <c r="N7937" s="17"/>
    </row>
    <row r="7938" spans="1:14" ht="110.25">
      <c r="A7938" s="6">
        <v>7936</v>
      </c>
      <c r="B7938" s="8" t="s">
        <v>16335</v>
      </c>
      <c r="C7938" s="9" t="s">
        <v>16607</v>
      </c>
      <c r="D7938" s="10" t="s">
        <v>16608</v>
      </c>
      <c r="E7938" s="11" t="s">
        <v>16609</v>
      </c>
      <c r="F7938" s="6">
        <v>216778</v>
      </c>
      <c r="G7938" s="6" t="s">
        <v>7979</v>
      </c>
      <c r="H7938" s="16">
        <v>15766763</v>
      </c>
      <c r="I7938" s="12" t="s">
        <v>16610</v>
      </c>
      <c r="J7938" s="12" t="s">
        <v>18804</v>
      </c>
      <c r="K7938" s="15">
        <v>13067000</v>
      </c>
      <c r="L7938" s="13" t="s">
        <v>15</v>
      </c>
      <c r="M7938" s="7">
        <v>1</v>
      </c>
      <c r="N7938" s="17"/>
    </row>
    <row r="7939" spans="1:14" ht="94.5">
      <c r="A7939" s="6">
        <v>7937</v>
      </c>
      <c r="B7939" s="8" t="s">
        <v>16335</v>
      </c>
      <c r="C7939" s="9" t="s">
        <v>16611</v>
      </c>
      <c r="D7939" s="10" t="s">
        <v>16558</v>
      </c>
      <c r="E7939" s="11" t="s">
        <v>16612</v>
      </c>
      <c r="F7939" s="6">
        <v>265919</v>
      </c>
      <c r="G7939" s="6" t="s">
        <v>7979</v>
      </c>
      <c r="H7939" s="16">
        <v>10864644</v>
      </c>
      <c r="I7939" s="12" t="s">
        <v>4132</v>
      </c>
      <c r="J7939" s="12" t="s">
        <v>7019</v>
      </c>
      <c r="K7939" s="15">
        <v>6664000</v>
      </c>
      <c r="L7939" s="13" t="s">
        <v>15</v>
      </c>
      <c r="M7939" s="7">
        <v>1</v>
      </c>
      <c r="N7939" s="17"/>
    </row>
    <row r="7940" spans="1:14" ht="204.75">
      <c r="A7940" s="6">
        <v>7938</v>
      </c>
      <c r="B7940" s="8" t="s">
        <v>16335</v>
      </c>
      <c r="C7940" s="9" t="s">
        <v>16613</v>
      </c>
      <c r="D7940" s="10" t="s">
        <v>16614</v>
      </c>
      <c r="E7940" s="11" t="s">
        <v>18805</v>
      </c>
      <c r="F7940" s="6">
        <v>331380</v>
      </c>
      <c r="G7940" s="6" t="s">
        <v>7979</v>
      </c>
      <c r="H7940" s="16">
        <v>15599607</v>
      </c>
      <c r="I7940" s="12" t="s">
        <v>16615</v>
      </c>
      <c r="J7940" s="12" t="s">
        <v>13235</v>
      </c>
      <c r="K7940" s="15">
        <v>12314868</v>
      </c>
      <c r="L7940" s="13" t="s">
        <v>15</v>
      </c>
      <c r="M7940" s="7">
        <v>1</v>
      </c>
      <c r="N7940" s="17"/>
    </row>
    <row r="7941" spans="1:14" ht="126">
      <c r="A7941" s="6">
        <v>7939</v>
      </c>
      <c r="B7941" s="8" t="s">
        <v>16335</v>
      </c>
      <c r="C7941" s="9" t="s">
        <v>16616</v>
      </c>
      <c r="D7941" s="10" t="s">
        <v>7723</v>
      </c>
      <c r="E7941" s="11" t="s">
        <v>18806</v>
      </c>
      <c r="F7941" s="6">
        <v>215479</v>
      </c>
      <c r="G7941" s="6" t="s">
        <v>7979</v>
      </c>
      <c r="H7941" s="16">
        <v>13644066</v>
      </c>
      <c r="I7941" s="12" t="s">
        <v>16615</v>
      </c>
      <c r="J7941" s="12" t="s">
        <v>2222</v>
      </c>
      <c r="K7941" s="15">
        <v>11169716</v>
      </c>
      <c r="L7941" s="13" t="s">
        <v>15</v>
      </c>
      <c r="M7941" s="7">
        <v>1</v>
      </c>
      <c r="N7941" s="17"/>
    </row>
    <row r="7942" spans="1:14" ht="94.5">
      <c r="A7942" s="6">
        <v>7940</v>
      </c>
      <c r="B7942" s="8" t="s">
        <v>16335</v>
      </c>
      <c r="C7942" s="9" t="s">
        <v>16617</v>
      </c>
      <c r="D7942" s="10" t="s">
        <v>16352</v>
      </c>
      <c r="E7942" s="11" t="s">
        <v>18807</v>
      </c>
      <c r="F7942" s="6">
        <v>298978</v>
      </c>
      <c r="G7942" s="6" t="s">
        <v>7979</v>
      </c>
      <c r="H7942" s="16">
        <v>7347305</v>
      </c>
      <c r="I7942" s="12" t="s">
        <v>3922</v>
      </c>
      <c r="J7942" s="12" t="s">
        <v>13149</v>
      </c>
      <c r="K7942" s="15">
        <v>2343356</v>
      </c>
      <c r="L7942" s="13" t="s">
        <v>15</v>
      </c>
      <c r="M7942" s="7">
        <v>1</v>
      </c>
      <c r="N7942" s="17"/>
    </row>
    <row r="7943" spans="1:14" ht="47.25">
      <c r="A7943" s="6">
        <v>7941</v>
      </c>
      <c r="B7943" s="8" t="s">
        <v>16335</v>
      </c>
      <c r="C7943" s="9" t="s">
        <v>18808</v>
      </c>
      <c r="D7943" s="10"/>
      <c r="E7943" s="11" t="s">
        <v>18809</v>
      </c>
      <c r="F7943" s="6"/>
      <c r="G7943" s="6" t="s">
        <v>7979</v>
      </c>
      <c r="H7943" s="16">
        <v>20130150</v>
      </c>
      <c r="I7943" s="12"/>
      <c r="J7943" s="12"/>
      <c r="K7943" s="15">
        <v>0</v>
      </c>
      <c r="L7943" s="13" t="s">
        <v>15</v>
      </c>
      <c r="M7943" s="7">
        <v>1</v>
      </c>
      <c r="N7943" s="17" t="s">
        <v>18810</v>
      </c>
    </row>
    <row r="7944" spans="1:14" ht="141.75">
      <c r="A7944" s="6">
        <v>7942</v>
      </c>
      <c r="B7944" s="8" t="s">
        <v>16335</v>
      </c>
      <c r="C7944" s="9" t="s">
        <v>16618</v>
      </c>
      <c r="D7944" s="10" t="s">
        <v>16619</v>
      </c>
      <c r="E7944" s="11" t="s">
        <v>16620</v>
      </c>
      <c r="F7944" s="6">
        <v>161961</v>
      </c>
      <c r="G7944" s="6" t="s">
        <v>7979</v>
      </c>
      <c r="H7944" s="16">
        <v>26592245.199999999</v>
      </c>
      <c r="I7944" s="12" t="s">
        <v>16621</v>
      </c>
      <c r="J7944" s="12" t="s">
        <v>2119</v>
      </c>
      <c r="K7944" s="15">
        <v>0</v>
      </c>
      <c r="L7944" s="13" t="s">
        <v>15</v>
      </c>
      <c r="M7944" s="7">
        <v>1</v>
      </c>
      <c r="N7944" s="17"/>
    </row>
    <row r="7945" spans="1:14" ht="63">
      <c r="A7945" s="6">
        <v>7943</v>
      </c>
      <c r="B7945" s="8" t="s">
        <v>16335</v>
      </c>
      <c r="C7945" s="9" t="s">
        <v>16622</v>
      </c>
      <c r="D7945" s="10" t="s">
        <v>16623</v>
      </c>
      <c r="E7945" s="11" t="s">
        <v>16624</v>
      </c>
      <c r="F7945" s="6">
        <v>471900</v>
      </c>
      <c r="G7945" s="6" t="s">
        <v>7979</v>
      </c>
      <c r="H7945" s="16">
        <v>14363922</v>
      </c>
      <c r="I7945" s="12" t="s">
        <v>5205</v>
      </c>
      <c r="J7945" s="12" t="s">
        <v>13221</v>
      </c>
      <c r="K7945" s="15">
        <v>0</v>
      </c>
      <c r="L7945" s="13" t="s">
        <v>14</v>
      </c>
      <c r="M7945" s="7">
        <v>1</v>
      </c>
      <c r="N7945" s="17"/>
    </row>
    <row r="7946" spans="1:14" ht="63">
      <c r="A7946" s="6">
        <v>7944</v>
      </c>
      <c r="B7946" s="8" t="s">
        <v>16335</v>
      </c>
      <c r="C7946" s="9" t="s">
        <v>16622</v>
      </c>
      <c r="D7946" s="10" t="s">
        <v>16623</v>
      </c>
      <c r="E7946" s="11" t="s">
        <v>16624</v>
      </c>
      <c r="F7946" s="6">
        <v>471900</v>
      </c>
      <c r="G7946" s="6" t="s">
        <v>7979</v>
      </c>
      <c r="H7946" s="16">
        <v>14363922</v>
      </c>
      <c r="I7946" s="12" t="s">
        <v>5205</v>
      </c>
      <c r="J7946" s="12" t="s">
        <v>13221</v>
      </c>
      <c r="K7946" s="15">
        <v>0</v>
      </c>
      <c r="L7946" s="13" t="s">
        <v>14</v>
      </c>
      <c r="M7946" s="7">
        <v>1</v>
      </c>
      <c r="N7946" s="17"/>
    </row>
    <row r="7947" spans="1:14" ht="63">
      <c r="A7947" s="6">
        <v>7945</v>
      </c>
      <c r="B7947" s="8" t="s">
        <v>16335</v>
      </c>
      <c r="C7947" s="9" t="s">
        <v>16622</v>
      </c>
      <c r="D7947" s="10" t="s">
        <v>16623</v>
      </c>
      <c r="E7947" s="11" t="s">
        <v>16624</v>
      </c>
      <c r="F7947" s="6">
        <v>471900</v>
      </c>
      <c r="G7947" s="6" t="s">
        <v>7979</v>
      </c>
      <c r="H7947" s="16">
        <v>14363922</v>
      </c>
      <c r="I7947" s="12" t="s">
        <v>5205</v>
      </c>
      <c r="J7947" s="12" t="s">
        <v>13221</v>
      </c>
      <c r="K7947" s="15">
        <v>0</v>
      </c>
      <c r="L7947" s="13" t="s">
        <v>14</v>
      </c>
      <c r="M7947" s="7">
        <v>1</v>
      </c>
      <c r="N7947" s="17"/>
    </row>
    <row r="7948" spans="1:14" ht="126">
      <c r="A7948" s="6">
        <v>7946</v>
      </c>
      <c r="B7948" s="8" t="s">
        <v>16335</v>
      </c>
      <c r="C7948" s="9" t="s">
        <v>16625</v>
      </c>
      <c r="D7948" s="10" t="s">
        <v>16460</v>
      </c>
      <c r="E7948" s="11" t="s">
        <v>16626</v>
      </c>
      <c r="F7948" s="6">
        <v>265918</v>
      </c>
      <c r="G7948" s="6" t="s">
        <v>7979</v>
      </c>
      <c r="H7948" s="16">
        <v>20288877</v>
      </c>
      <c r="I7948" s="12" t="s">
        <v>14871</v>
      </c>
      <c r="J7948" s="12" t="s">
        <v>1602</v>
      </c>
      <c r="K7948" s="15">
        <v>13066435</v>
      </c>
      <c r="L7948" s="13" t="s">
        <v>15</v>
      </c>
      <c r="M7948" s="7">
        <v>1</v>
      </c>
      <c r="N7948" s="17"/>
    </row>
    <row r="7949" spans="1:14" ht="110.25">
      <c r="A7949" s="6">
        <v>7947</v>
      </c>
      <c r="B7949" s="8" t="s">
        <v>16335</v>
      </c>
      <c r="C7949" s="9" t="s">
        <v>16455</v>
      </c>
      <c r="D7949" s="10" t="s">
        <v>16627</v>
      </c>
      <c r="E7949" s="11" t="s">
        <v>18811</v>
      </c>
      <c r="F7949" s="6">
        <v>394088</v>
      </c>
      <c r="G7949" s="6" t="s">
        <v>7979</v>
      </c>
      <c r="H7949" s="16">
        <v>15670231</v>
      </c>
      <c r="I7949" s="12" t="s">
        <v>4965</v>
      </c>
      <c r="J7949" s="12" t="s">
        <v>13232</v>
      </c>
      <c r="K7949" s="15">
        <v>0</v>
      </c>
      <c r="L7949" s="13" t="s">
        <v>15</v>
      </c>
      <c r="M7949" s="7">
        <v>1</v>
      </c>
      <c r="N7949" s="17"/>
    </row>
    <row r="7950" spans="1:14" ht="94.5">
      <c r="A7950" s="6">
        <v>7948</v>
      </c>
      <c r="B7950" s="8" t="s">
        <v>16335</v>
      </c>
      <c r="C7950" s="9" t="s">
        <v>16455</v>
      </c>
      <c r="D7950" s="10" t="s">
        <v>16627</v>
      </c>
      <c r="E7950" s="11" t="s">
        <v>18812</v>
      </c>
      <c r="F7950" s="6">
        <v>394089</v>
      </c>
      <c r="G7950" s="6" t="s">
        <v>7979</v>
      </c>
      <c r="H7950" s="16">
        <v>10990491</v>
      </c>
      <c r="I7950" s="12" t="s">
        <v>4965</v>
      </c>
      <c r="J7950" s="12" t="s">
        <v>16628</v>
      </c>
      <c r="K7950" s="15">
        <v>0</v>
      </c>
      <c r="L7950" s="13" t="s">
        <v>15</v>
      </c>
      <c r="M7950" s="7">
        <v>1</v>
      </c>
      <c r="N7950" s="17"/>
    </row>
    <row r="7951" spans="1:14" ht="141.75">
      <c r="A7951" s="6">
        <v>7949</v>
      </c>
      <c r="B7951" s="8" t="s">
        <v>16335</v>
      </c>
      <c r="C7951" s="9" t="s">
        <v>16629</v>
      </c>
      <c r="D7951" s="10" t="s">
        <v>16630</v>
      </c>
      <c r="E7951" s="11" t="s">
        <v>18813</v>
      </c>
      <c r="F7951" s="6">
        <v>265917</v>
      </c>
      <c r="G7951" s="6" t="s">
        <v>7979</v>
      </c>
      <c r="H7951" s="16">
        <v>12869764</v>
      </c>
      <c r="I7951" s="12" t="s">
        <v>4132</v>
      </c>
      <c r="J7951" s="12" t="s">
        <v>13150</v>
      </c>
      <c r="K7951" s="15">
        <v>6923550</v>
      </c>
      <c r="L7951" s="13" t="s">
        <v>15</v>
      </c>
      <c r="M7951" s="7">
        <v>1</v>
      </c>
      <c r="N7951" s="17"/>
    </row>
    <row r="7952" spans="1:14" ht="94.5">
      <c r="A7952" s="6">
        <v>7950</v>
      </c>
      <c r="B7952" s="8" t="s">
        <v>16335</v>
      </c>
      <c r="C7952" s="9" t="s">
        <v>16631</v>
      </c>
      <c r="D7952" s="10" t="s">
        <v>16632</v>
      </c>
      <c r="E7952" s="11" t="s">
        <v>18814</v>
      </c>
      <c r="F7952" s="6">
        <v>355759</v>
      </c>
      <c r="G7952" s="6" t="s">
        <v>7979</v>
      </c>
      <c r="H7952" s="16">
        <v>13340171</v>
      </c>
      <c r="I7952" s="12" t="s">
        <v>5652</v>
      </c>
      <c r="J7952" s="12" t="s">
        <v>7114</v>
      </c>
      <c r="K7952" s="15">
        <v>5500000</v>
      </c>
      <c r="L7952" s="13" t="s">
        <v>15</v>
      </c>
      <c r="M7952" s="7">
        <v>1</v>
      </c>
      <c r="N7952" s="17"/>
    </row>
    <row r="7953" spans="1:14" ht="110.25">
      <c r="A7953" s="6">
        <v>7951</v>
      </c>
      <c r="B7953" s="8" t="s">
        <v>16335</v>
      </c>
      <c r="C7953" s="9" t="s">
        <v>16633</v>
      </c>
      <c r="D7953" s="10" t="s">
        <v>16634</v>
      </c>
      <c r="E7953" s="11" t="s">
        <v>18815</v>
      </c>
      <c r="F7953" s="6">
        <v>298973</v>
      </c>
      <c r="G7953" s="6" t="s">
        <v>7979</v>
      </c>
      <c r="H7953" s="16">
        <v>7574738</v>
      </c>
      <c r="I7953" s="12" t="s">
        <v>3922</v>
      </c>
      <c r="J7953" s="12" t="s">
        <v>7352</v>
      </c>
      <c r="K7953" s="15">
        <v>1000000</v>
      </c>
      <c r="L7953" s="13" t="s">
        <v>15</v>
      </c>
      <c r="M7953" s="7">
        <v>1</v>
      </c>
      <c r="N7953" s="17"/>
    </row>
    <row r="7954" spans="1:14" ht="63">
      <c r="A7954" s="6">
        <v>7952</v>
      </c>
      <c r="B7954" s="8" t="s">
        <v>16335</v>
      </c>
      <c r="C7954" s="9" t="s">
        <v>16635</v>
      </c>
      <c r="D7954" s="10" t="s">
        <v>16636</v>
      </c>
      <c r="E7954" s="11" t="s">
        <v>18816</v>
      </c>
      <c r="F7954" s="6">
        <v>298974</v>
      </c>
      <c r="G7954" s="6" t="s">
        <v>7979</v>
      </c>
      <c r="H7954" s="16">
        <v>7427178</v>
      </c>
      <c r="I7954" s="12" t="s">
        <v>4784</v>
      </c>
      <c r="J7954" s="12" t="s">
        <v>2195</v>
      </c>
      <c r="K7954" s="15">
        <v>520000</v>
      </c>
      <c r="L7954" s="13" t="s">
        <v>15</v>
      </c>
      <c r="M7954" s="7">
        <v>1</v>
      </c>
      <c r="N7954" s="17"/>
    </row>
    <row r="7955" spans="1:14" ht="94.5">
      <c r="A7955" s="6">
        <v>7953</v>
      </c>
      <c r="B7955" s="8" t="s">
        <v>16335</v>
      </c>
      <c r="C7955" s="9" t="s">
        <v>16637</v>
      </c>
      <c r="D7955" s="10" t="s">
        <v>16638</v>
      </c>
      <c r="E7955" s="11" t="s">
        <v>18817</v>
      </c>
      <c r="F7955" s="6">
        <v>298975</v>
      </c>
      <c r="G7955" s="6" t="s">
        <v>7979</v>
      </c>
      <c r="H7955" s="16">
        <v>8365839</v>
      </c>
      <c r="I7955" s="12" t="s">
        <v>4784</v>
      </c>
      <c r="J7955" s="12" t="s">
        <v>1735</v>
      </c>
      <c r="K7955" s="15">
        <v>3300000</v>
      </c>
      <c r="L7955" s="13" t="s">
        <v>15</v>
      </c>
      <c r="M7955" s="7">
        <v>1</v>
      </c>
      <c r="N7955" s="17"/>
    </row>
    <row r="7956" spans="1:14" ht="94.5">
      <c r="A7956" s="6">
        <v>7954</v>
      </c>
      <c r="B7956" s="8" t="s">
        <v>16335</v>
      </c>
      <c r="C7956" s="9" t="s">
        <v>16639</v>
      </c>
      <c r="D7956" s="10" t="s">
        <v>16640</v>
      </c>
      <c r="E7956" s="11" t="s">
        <v>18818</v>
      </c>
      <c r="F7956" s="6">
        <v>394086</v>
      </c>
      <c r="G7956" s="6" t="s">
        <v>7979</v>
      </c>
      <c r="H7956" s="16">
        <v>3668477</v>
      </c>
      <c r="I7956" s="12" t="s">
        <v>4965</v>
      </c>
      <c r="J7956" s="12" t="s">
        <v>16628</v>
      </c>
      <c r="K7956" s="15">
        <v>0</v>
      </c>
      <c r="L7956" s="13" t="s">
        <v>15</v>
      </c>
      <c r="M7956" s="7">
        <v>1</v>
      </c>
      <c r="N7956" s="17"/>
    </row>
    <row r="7957" spans="1:14" ht="94.5">
      <c r="A7957" s="6">
        <v>7955</v>
      </c>
      <c r="B7957" s="8" t="s">
        <v>16335</v>
      </c>
      <c r="C7957" s="9" t="s">
        <v>16641</v>
      </c>
      <c r="D7957" s="10" t="s">
        <v>16642</v>
      </c>
      <c r="E7957" s="11" t="s">
        <v>18819</v>
      </c>
      <c r="F7957" s="6">
        <v>395707</v>
      </c>
      <c r="G7957" s="6" t="s">
        <v>7979</v>
      </c>
      <c r="H7957" s="16">
        <v>7121561</v>
      </c>
      <c r="I7957" s="12" t="s">
        <v>7019</v>
      </c>
      <c r="J7957" s="12" t="s">
        <v>6682</v>
      </c>
      <c r="K7957" s="15">
        <v>0</v>
      </c>
      <c r="L7957" s="13" t="s">
        <v>15</v>
      </c>
      <c r="M7957" s="7">
        <v>1</v>
      </c>
      <c r="N7957" s="17"/>
    </row>
    <row r="7958" spans="1:14" ht="110.25">
      <c r="A7958" s="6">
        <v>7956</v>
      </c>
      <c r="B7958" s="8" t="s">
        <v>16335</v>
      </c>
      <c r="C7958" s="9" t="s">
        <v>16643</v>
      </c>
      <c r="D7958" s="10" t="s">
        <v>16460</v>
      </c>
      <c r="E7958" s="11" t="s">
        <v>18820</v>
      </c>
      <c r="F7958" s="6">
        <v>395908</v>
      </c>
      <c r="G7958" s="6" t="s">
        <v>7979</v>
      </c>
      <c r="H7958" s="16">
        <v>10511261</v>
      </c>
      <c r="I7958" s="12" t="s">
        <v>6766</v>
      </c>
      <c r="J7958" s="12" t="s">
        <v>13234</v>
      </c>
      <c r="K7958" s="15">
        <v>0</v>
      </c>
      <c r="L7958" s="13" t="s">
        <v>15</v>
      </c>
      <c r="M7958" s="7">
        <v>1</v>
      </c>
      <c r="N7958" s="17"/>
    </row>
    <row r="7959" spans="1:14" ht="110.25">
      <c r="A7959" s="6">
        <v>7957</v>
      </c>
      <c r="B7959" s="8" t="s">
        <v>16335</v>
      </c>
      <c r="C7959" s="9" t="s">
        <v>16644</v>
      </c>
      <c r="D7959" s="10" t="s">
        <v>16627</v>
      </c>
      <c r="E7959" s="11" t="s">
        <v>18821</v>
      </c>
      <c r="F7959" s="6">
        <v>395924</v>
      </c>
      <c r="G7959" s="6" t="s">
        <v>7979</v>
      </c>
      <c r="H7959" s="16">
        <v>12029656</v>
      </c>
      <c r="I7959" s="12" t="s">
        <v>4965</v>
      </c>
      <c r="J7959" s="12" t="s">
        <v>16628</v>
      </c>
      <c r="K7959" s="15">
        <v>0</v>
      </c>
      <c r="L7959" s="13" t="s">
        <v>15</v>
      </c>
      <c r="M7959" s="7">
        <v>1</v>
      </c>
      <c r="N7959" s="17"/>
    </row>
    <row r="7960" spans="1:14" ht="78.75">
      <c r="A7960" s="6">
        <v>7958</v>
      </c>
      <c r="B7960" s="8" t="s">
        <v>16335</v>
      </c>
      <c r="C7960" s="9" t="s">
        <v>16645</v>
      </c>
      <c r="D7960" s="10" t="s">
        <v>16646</v>
      </c>
      <c r="E7960" s="11" t="s">
        <v>16647</v>
      </c>
      <c r="F7960" s="6">
        <v>212129</v>
      </c>
      <c r="G7960" s="6" t="s">
        <v>7979</v>
      </c>
      <c r="H7960" s="16">
        <v>15844488</v>
      </c>
      <c r="I7960" s="12" t="s">
        <v>14870</v>
      </c>
      <c r="J7960" s="12" t="s">
        <v>1667</v>
      </c>
      <c r="K7960" s="15">
        <v>14544578</v>
      </c>
      <c r="L7960" s="13" t="s">
        <v>15</v>
      </c>
      <c r="M7960" s="7">
        <v>1</v>
      </c>
      <c r="N7960" s="17"/>
    </row>
    <row r="7961" spans="1:14" ht="110.25">
      <c r="A7961" s="6">
        <v>7959</v>
      </c>
      <c r="B7961" s="8" t="s">
        <v>16335</v>
      </c>
      <c r="C7961" s="9" t="s">
        <v>16648</v>
      </c>
      <c r="D7961" s="10" t="s">
        <v>16649</v>
      </c>
      <c r="E7961" s="11" t="s">
        <v>18822</v>
      </c>
      <c r="F7961" s="6">
        <v>290790</v>
      </c>
      <c r="G7961" s="6" t="s">
        <v>7979</v>
      </c>
      <c r="H7961" s="16">
        <v>11536978</v>
      </c>
      <c r="I7961" s="12" t="s">
        <v>14861</v>
      </c>
      <c r="J7961" s="12" t="s">
        <v>1909</v>
      </c>
      <c r="K7961" s="15">
        <v>5000000</v>
      </c>
      <c r="L7961" s="13" t="s">
        <v>14</v>
      </c>
      <c r="M7961" s="7">
        <v>1</v>
      </c>
      <c r="N7961" s="17"/>
    </row>
    <row r="7962" spans="1:14" ht="110.25">
      <c r="A7962" s="6">
        <v>7960</v>
      </c>
      <c r="B7962" s="8" t="s">
        <v>16335</v>
      </c>
      <c r="C7962" s="9" t="s">
        <v>16650</v>
      </c>
      <c r="D7962" s="10" t="s">
        <v>18823</v>
      </c>
      <c r="E7962" s="11" t="s">
        <v>18822</v>
      </c>
      <c r="F7962" s="6">
        <v>290790</v>
      </c>
      <c r="G7962" s="6" t="s">
        <v>7979</v>
      </c>
      <c r="H7962" s="16">
        <v>11536978</v>
      </c>
      <c r="I7962" s="12" t="s">
        <v>14861</v>
      </c>
      <c r="J7962" s="12" t="s">
        <v>1909</v>
      </c>
      <c r="K7962" s="15">
        <v>5000000</v>
      </c>
      <c r="L7962" s="13" t="s">
        <v>14</v>
      </c>
      <c r="M7962" s="7">
        <v>0.49</v>
      </c>
      <c r="N7962" s="17"/>
    </row>
    <row r="7963" spans="1:14" ht="110.25">
      <c r="A7963" s="6">
        <v>7961</v>
      </c>
      <c r="B7963" s="8" t="s">
        <v>16335</v>
      </c>
      <c r="C7963" s="9" t="s">
        <v>16651</v>
      </c>
      <c r="D7963" s="10" t="s">
        <v>8025</v>
      </c>
      <c r="E7963" s="11" t="s">
        <v>18822</v>
      </c>
      <c r="F7963" s="6">
        <v>290790</v>
      </c>
      <c r="G7963" s="6" t="s">
        <v>7979</v>
      </c>
      <c r="H7963" s="16">
        <v>11536978</v>
      </c>
      <c r="I7963" s="12" t="s">
        <v>14861</v>
      </c>
      <c r="J7963" s="12" t="s">
        <v>1909</v>
      </c>
      <c r="K7963" s="15">
        <v>5000000</v>
      </c>
      <c r="L7963" s="13" t="s">
        <v>14</v>
      </c>
      <c r="M7963" s="7">
        <v>0.51</v>
      </c>
      <c r="N7963" s="17"/>
    </row>
    <row r="7964" spans="1:14" ht="126">
      <c r="A7964" s="6">
        <v>7962</v>
      </c>
      <c r="B7964" s="8" t="s">
        <v>16335</v>
      </c>
      <c r="C7964" s="9" t="s">
        <v>16652</v>
      </c>
      <c r="D7964" s="10" t="s">
        <v>16649</v>
      </c>
      <c r="E7964" s="11" t="s">
        <v>18824</v>
      </c>
      <c r="F7964" s="6">
        <v>290774</v>
      </c>
      <c r="G7964" s="6" t="s">
        <v>7979</v>
      </c>
      <c r="H7964" s="16">
        <v>18525341</v>
      </c>
      <c r="I7964" s="12" t="s">
        <v>14861</v>
      </c>
      <c r="J7964" s="12" t="s">
        <v>1909</v>
      </c>
      <c r="K7964" s="15">
        <v>9345104</v>
      </c>
      <c r="L7964" s="13" t="s">
        <v>14</v>
      </c>
      <c r="M7964" s="7">
        <v>1</v>
      </c>
      <c r="N7964" s="17"/>
    </row>
    <row r="7965" spans="1:14" ht="126">
      <c r="A7965" s="6">
        <v>7963</v>
      </c>
      <c r="B7965" s="8" t="s">
        <v>16335</v>
      </c>
      <c r="C7965" s="9" t="s">
        <v>16650</v>
      </c>
      <c r="D7965" s="10" t="s">
        <v>18823</v>
      </c>
      <c r="E7965" s="11" t="s">
        <v>18825</v>
      </c>
      <c r="F7965" s="6">
        <v>290774</v>
      </c>
      <c r="G7965" s="6" t="s">
        <v>7979</v>
      </c>
      <c r="H7965" s="16">
        <v>18525341</v>
      </c>
      <c r="I7965" s="12" t="s">
        <v>14861</v>
      </c>
      <c r="J7965" s="12" t="s">
        <v>1909</v>
      </c>
      <c r="K7965" s="15">
        <v>9345104</v>
      </c>
      <c r="L7965" s="13" t="s">
        <v>14</v>
      </c>
      <c r="M7965" s="7">
        <v>0.49</v>
      </c>
      <c r="N7965" s="17"/>
    </row>
    <row r="7966" spans="1:14" ht="126">
      <c r="A7966" s="6">
        <v>7964</v>
      </c>
      <c r="B7966" s="8" t="s">
        <v>16335</v>
      </c>
      <c r="C7966" s="9" t="s">
        <v>16651</v>
      </c>
      <c r="D7966" s="10" t="s">
        <v>8025</v>
      </c>
      <c r="E7966" s="11" t="s">
        <v>18824</v>
      </c>
      <c r="F7966" s="6">
        <v>290774</v>
      </c>
      <c r="G7966" s="6" t="s">
        <v>7979</v>
      </c>
      <c r="H7966" s="16">
        <v>18525341</v>
      </c>
      <c r="I7966" s="12" t="s">
        <v>14861</v>
      </c>
      <c r="J7966" s="12" t="s">
        <v>1909</v>
      </c>
      <c r="K7966" s="15">
        <v>9345104</v>
      </c>
      <c r="L7966" s="13" t="s">
        <v>14</v>
      </c>
      <c r="M7966" s="7">
        <v>0.51</v>
      </c>
      <c r="N7966" s="17"/>
    </row>
    <row r="7967" spans="1:14" ht="110.25">
      <c r="A7967" s="6">
        <v>7965</v>
      </c>
      <c r="B7967" s="8" t="s">
        <v>16335</v>
      </c>
      <c r="C7967" s="9" t="s">
        <v>16653</v>
      </c>
      <c r="D7967" s="10" t="s">
        <v>16654</v>
      </c>
      <c r="E7967" s="11" t="s">
        <v>18826</v>
      </c>
      <c r="F7967" s="6">
        <v>290785</v>
      </c>
      <c r="G7967" s="6" t="s">
        <v>7979</v>
      </c>
      <c r="H7967" s="16">
        <v>8235909</v>
      </c>
      <c r="I7967" s="12" t="s">
        <v>13244</v>
      </c>
      <c r="J7967" s="12" t="s">
        <v>2002</v>
      </c>
      <c r="K7967" s="15">
        <v>6633000</v>
      </c>
      <c r="L7967" s="13" t="s">
        <v>15</v>
      </c>
      <c r="M7967" s="7">
        <v>1</v>
      </c>
      <c r="N7967" s="17"/>
    </row>
    <row r="7968" spans="1:14" ht="94.5">
      <c r="A7968" s="6">
        <v>7966</v>
      </c>
      <c r="B7968" s="8" t="s">
        <v>16335</v>
      </c>
      <c r="C7968" s="9" t="s">
        <v>16655</v>
      </c>
      <c r="D7968" s="10" t="s">
        <v>16656</v>
      </c>
      <c r="E7968" s="11" t="s">
        <v>18827</v>
      </c>
      <c r="F7968" s="6">
        <v>318200</v>
      </c>
      <c r="G7968" s="6" t="s">
        <v>7979</v>
      </c>
      <c r="H7968" s="16">
        <v>11657903</v>
      </c>
      <c r="I7968" s="12" t="s">
        <v>1681</v>
      </c>
      <c r="J7968" s="12" t="s">
        <v>18828</v>
      </c>
      <c r="K7968" s="15">
        <v>1800000</v>
      </c>
      <c r="L7968" s="13" t="s">
        <v>15</v>
      </c>
      <c r="M7968" s="7">
        <v>1</v>
      </c>
      <c r="N7968" s="17"/>
    </row>
    <row r="7969" spans="1:14" ht="94.5">
      <c r="A7969" s="6">
        <v>7967</v>
      </c>
      <c r="B7969" s="8" t="s">
        <v>16335</v>
      </c>
      <c r="C7969" s="9" t="s">
        <v>16657</v>
      </c>
      <c r="D7969" s="10" t="s">
        <v>16558</v>
      </c>
      <c r="E7969" s="11" t="s">
        <v>18829</v>
      </c>
      <c r="F7969" s="6">
        <v>298953</v>
      </c>
      <c r="G7969" s="6" t="s">
        <v>7979</v>
      </c>
      <c r="H7969" s="16">
        <v>10508758</v>
      </c>
      <c r="I7969" s="12" t="s">
        <v>13161</v>
      </c>
      <c r="J7969" s="12" t="s">
        <v>2195</v>
      </c>
      <c r="K7969" s="15">
        <v>2800000</v>
      </c>
      <c r="L7969" s="13" t="s">
        <v>15</v>
      </c>
      <c r="M7969" s="7">
        <v>1</v>
      </c>
      <c r="N7969" s="17"/>
    </row>
    <row r="7970" spans="1:14" ht="94.5">
      <c r="A7970" s="6">
        <v>7968</v>
      </c>
      <c r="B7970" s="8" t="s">
        <v>16335</v>
      </c>
      <c r="C7970" s="9" t="s">
        <v>16658</v>
      </c>
      <c r="D7970" s="10" t="s">
        <v>16659</v>
      </c>
      <c r="E7970" s="11" t="s">
        <v>16660</v>
      </c>
      <c r="F7970" s="6">
        <v>237577</v>
      </c>
      <c r="G7970" s="6" t="s">
        <v>7979</v>
      </c>
      <c r="H7970" s="16">
        <v>8737665</v>
      </c>
      <c r="I7970" s="12" t="s">
        <v>2389</v>
      </c>
      <c r="J7970" s="12" t="s">
        <v>4804</v>
      </c>
      <c r="K7970" s="15">
        <v>7458383</v>
      </c>
      <c r="L7970" s="13" t="s">
        <v>15</v>
      </c>
      <c r="M7970" s="7">
        <v>1</v>
      </c>
      <c r="N7970" s="17"/>
    </row>
    <row r="7971" spans="1:14" ht="78.75">
      <c r="A7971" s="6">
        <v>7969</v>
      </c>
      <c r="B7971" s="8" t="s">
        <v>16335</v>
      </c>
      <c r="C7971" s="9" t="s">
        <v>16661</v>
      </c>
      <c r="D7971" s="10" t="s">
        <v>16662</v>
      </c>
      <c r="E7971" s="11" t="s">
        <v>18830</v>
      </c>
      <c r="F7971" s="6">
        <v>298954</v>
      </c>
      <c r="G7971" s="6" t="s">
        <v>7979</v>
      </c>
      <c r="H7971" s="16">
        <v>4409634</v>
      </c>
      <c r="I7971" s="12" t="s">
        <v>13229</v>
      </c>
      <c r="J7971" s="12" t="s">
        <v>2255</v>
      </c>
      <c r="K7971" s="15">
        <v>2400000</v>
      </c>
      <c r="L7971" s="13" t="s">
        <v>15</v>
      </c>
      <c r="M7971" s="7">
        <v>1</v>
      </c>
      <c r="N7971" s="17"/>
    </row>
    <row r="7972" spans="1:14" ht="141.75">
      <c r="A7972" s="6">
        <v>7970</v>
      </c>
      <c r="B7972" s="8" t="s">
        <v>16335</v>
      </c>
      <c r="C7972" s="9" t="s">
        <v>16663</v>
      </c>
      <c r="D7972" s="10" t="s">
        <v>16649</v>
      </c>
      <c r="E7972" s="11" t="s">
        <v>18831</v>
      </c>
      <c r="F7972" s="6">
        <v>298955</v>
      </c>
      <c r="G7972" s="6" t="s">
        <v>7979</v>
      </c>
      <c r="H7972" s="16">
        <v>15195327</v>
      </c>
      <c r="I7972" s="12" t="s">
        <v>14872</v>
      </c>
      <c r="J7972" s="12" t="s">
        <v>1909</v>
      </c>
      <c r="K7972" s="15">
        <v>6745104</v>
      </c>
      <c r="L7972" s="13" t="s">
        <v>14</v>
      </c>
      <c r="M7972" s="7">
        <v>1</v>
      </c>
      <c r="N7972" s="17"/>
    </row>
    <row r="7973" spans="1:14" ht="141.75">
      <c r="A7973" s="6">
        <v>7971</v>
      </c>
      <c r="B7973" s="8" t="s">
        <v>16335</v>
      </c>
      <c r="C7973" s="9" t="s">
        <v>16664</v>
      </c>
      <c r="D7973" s="10" t="s">
        <v>18823</v>
      </c>
      <c r="E7973" s="11" t="s">
        <v>18831</v>
      </c>
      <c r="F7973" s="6">
        <v>298955</v>
      </c>
      <c r="G7973" s="6" t="s">
        <v>7979</v>
      </c>
      <c r="H7973" s="16">
        <v>15195327</v>
      </c>
      <c r="I7973" s="12" t="s">
        <v>14872</v>
      </c>
      <c r="J7973" s="12" t="s">
        <v>1909</v>
      </c>
      <c r="K7973" s="15">
        <v>6745104</v>
      </c>
      <c r="L7973" s="13" t="s">
        <v>14</v>
      </c>
      <c r="M7973" s="7">
        <v>0.49</v>
      </c>
      <c r="N7973" s="17"/>
    </row>
    <row r="7974" spans="1:14" ht="141.75">
      <c r="A7974" s="6">
        <v>7972</v>
      </c>
      <c r="B7974" s="8" t="s">
        <v>16335</v>
      </c>
      <c r="C7974" s="9" t="s">
        <v>16651</v>
      </c>
      <c r="D7974" s="10" t="s">
        <v>8025</v>
      </c>
      <c r="E7974" s="11" t="s">
        <v>18831</v>
      </c>
      <c r="F7974" s="6">
        <v>298955</v>
      </c>
      <c r="G7974" s="6" t="s">
        <v>7979</v>
      </c>
      <c r="H7974" s="16">
        <v>15195327</v>
      </c>
      <c r="I7974" s="12" t="s">
        <v>14872</v>
      </c>
      <c r="J7974" s="12" t="s">
        <v>1909</v>
      </c>
      <c r="K7974" s="15">
        <v>6745104</v>
      </c>
      <c r="L7974" s="13" t="s">
        <v>14</v>
      </c>
      <c r="M7974" s="7">
        <v>0.51</v>
      </c>
      <c r="N7974" s="17"/>
    </row>
    <row r="7975" spans="1:14" ht="110.25">
      <c r="A7975" s="6">
        <v>7973</v>
      </c>
      <c r="B7975" s="8" t="s">
        <v>16335</v>
      </c>
      <c r="C7975" s="9" t="s">
        <v>16665</v>
      </c>
      <c r="D7975" s="10" t="s">
        <v>16666</v>
      </c>
      <c r="E7975" s="11" t="s">
        <v>18832</v>
      </c>
      <c r="F7975" s="6">
        <v>298956</v>
      </c>
      <c r="G7975" s="6" t="s">
        <v>7979</v>
      </c>
      <c r="H7975" s="16">
        <v>12352192</v>
      </c>
      <c r="I7975" s="12" t="s">
        <v>14872</v>
      </c>
      <c r="J7975" s="12" t="s">
        <v>18833</v>
      </c>
      <c r="K7975" s="15">
        <v>3500000</v>
      </c>
      <c r="L7975" s="13" t="s">
        <v>15</v>
      </c>
      <c r="M7975" s="7">
        <v>1</v>
      </c>
      <c r="N7975" s="17"/>
    </row>
    <row r="7976" spans="1:14" ht="126">
      <c r="A7976" s="6">
        <v>7974</v>
      </c>
      <c r="B7976" s="8" t="s">
        <v>16335</v>
      </c>
      <c r="C7976" s="9" t="s">
        <v>16667</v>
      </c>
      <c r="D7976" s="10" t="s">
        <v>16662</v>
      </c>
      <c r="E7976" s="11" t="s">
        <v>18834</v>
      </c>
      <c r="F7976" s="6">
        <v>318177</v>
      </c>
      <c r="G7976" s="6" t="s">
        <v>7979</v>
      </c>
      <c r="H7976" s="16">
        <v>8630383</v>
      </c>
      <c r="I7976" s="12" t="s">
        <v>16668</v>
      </c>
      <c r="J7976" s="12" t="s">
        <v>13150</v>
      </c>
      <c r="K7976" s="15">
        <v>0</v>
      </c>
      <c r="L7976" s="13" t="s">
        <v>15</v>
      </c>
      <c r="M7976" s="7">
        <v>1</v>
      </c>
      <c r="N7976" s="17"/>
    </row>
    <row r="7977" spans="1:14" ht="94.5">
      <c r="A7977" s="6">
        <v>7975</v>
      </c>
      <c r="B7977" s="8" t="s">
        <v>16335</v>
      </c>
      <c r="C7977" s="9" t="s">
        <v>16669</v>
      </c>
      <c r="D7977" s="10" t="s">
        <v>16670</v>
      </c>
      <c r="E7977" s="11" t="s">
        <v>18835</v>
      </c>
      <c r="F7977" s="6">
        <v>318178</v>
      </c>
      <c r="G7977" s="6" t="s">
        <v>7979</v>
      </c>
      <c r="H7977" s="16">
        <v>11053736</v>
      </c>
      <c r="I7977" s="12" t="s">
        <v>13246</v>
      </c>
      <c r="J7977" s="12" t="s">
        <v>1854</v>
      </c>
      <c r="K7977" s="15">
        <v>4300000</v>
      </c>
      <c r="L7977" s="13" t="s">
        <v>15</v>
      </c>
      <c r="M7977" s="7">
        <v>1</v>
      </c>
      <c r="N7977" s="17"/>
    </row>
    <row r="7978" spans="1:14" ht="141.75">
      <c r="A7978" s="6">
        <v>7976</v>
      </c>
      <c r="B7978" s="8" t="s">
        <v>16335</v>
      </c>
      <c r="C7978" s="9" t="s">
        <v>16671</v>
      </c>
      <c r="D7978" s="10" t="s">
        <v>16672</v>
      </c>
      <c r="E7978" s="11" t="s">
        <v>18836</v>
      </c>
      <c r="F7978" s="6">
        <v>318196</v>
      </c>
      <c r="G7978" s="6" t="s">
        <v>7979</v>
      </c>
      <c r="H7978" s="16">
        <v>13259379</v>
      </c>
      <c r="I7978" s="12" t="s">
        <v>13239</v>
      </c>
      <c r="J7978" s="12" t="s">
        <v>2156</v>
      </c>
      <c r="K7978" s="15">
        <v>718000</v>
      </c>
      <c r="L7978" s="13" t="s">
        <v>15</v>
      </c>
      <c r="M7978" s="7">
        <v>1</v>
      </c>
      <c r="N7978" s="17"/>
    </row>
    <row r="7979" spans="1:14" ht="110.25">
      <c r="A7979" s="6">
        <v>7977</v>
      </c>
      <c r="B7979" s="8" t="s">
        <v>16335</v>
      </c>
      <c r="C7979" s="9" t="s">
        <v>16673</v>
      </c>
      <c r="D7979" s="10" t="s">
        <v>16674</v>
      </c>
      <c r="E7979" s="11" t="s">
        <v>18837</v>
      </c>
      <c r="F7979" s="6">
        <v>318198</v>
      </c>
      <c r="G7979" s="6" t="s">
        <v>7979</v>
      </c>
      <c r="H7979" s="16">
        <v>10239539</v>
      </c>
      <c r="I7979" s="12" t="s">
        <v>13242</v>
      </c>
      <c r="J7979" s="12" t="s">
        <v>2336</v>
      </c>
      <c r="K7979" s="15">
        <v>5029926</v>
      </c>
      <c r="L7979" s="13" t="s">
        <v>15</v>
      </c>
      <c r="M7979" s="7">
        <v>1</v>
      </c>
      <c r="N7979" s="17"/>
    </row>
    <row r="7980" spans="1:14" ht="78.75">
      <c r="A7980" s="6">
        <v>7978</v>
      </c>
      <c r="B7980" s="8" t="s">
        <v>16335</v>
      </c>
      <c r="C7980" s="9" t="s">
        <v>16675</v>
      </c>
      <c r="D7980" s="10" t="s">
        <v>16676</v>
      </c>
      <c r="E7980" s="11" t="s">
        <v>18838</v>
      </c>
      <c r="F7980" s="6">
        <v>344546</v>
      </c>
      <c r="G7980" s="6" t="s">
        <v>7979</v>
      </c>
      <c r="H7980" s="16">
        <v>4856586</v>
      </c>
      <c r="I7980" s="12" t="s">
        <v>16677</v>
      </c>
      <c r="J7980" s="12" t="s">
        <v>1755</v>
      </c>
      <c r="K7980" s="15">
        <v>1200000</v>
      </c>
      <c r="L7980" s="13" t="s">
        <v>15</v>
      </c>
      <c r="M7980" s="7">
        <v>1</v>
      </c>
      <c r="N7980" s="17"/>
    </row>
    <row r="7981" spans="1:14" ht="47.25">
      <c r="A7981" s="6">
        <v>7979</v>
      </c>
      <c r="B7981" s="8" t="s">
        <v>16335</v>
      </c>
      <c r="C7981" s="9" t="s">
        <v>16678</v>
      </c>
      <c r="D7981" s="10" t="s">
        <v>16383</v>
      </c>
      <c r="E7981" s="11" t="s">
        <v>16679</v>
      </c>
      <c r="F7981" s="6">
        <v>331380</v>
      </c>
      <c r="G7981" s="6" t="s">
        <v>7979</v>
      </c>
      <c r="H7981" s="16">
        <v>3334132</v>
      </c>
      <c r="I7981" s="12" t="s">
        <v>7238</v>
      </c>
      <c r="J7981" s="12" t="s">
        <v>7033</v>
      </c>
      <c r="K7981" s="15">
        <v>2615827</v>
      </c>
      <c r="L7981" s="13" t="s">
        <v>15</v>
      </c>
      <c r="M7981" s="7">
        <v>1</v>
      </c>
      <c r="N7981" s="17"/>
    </row>
    <row r="7982" spans="1:14" ht="78.75">
      <c r="A7982" s="6">
        <v>7980</v>
      </c>
      <c r="B7982" s="8" t="s">
        <v>16335</v>
      </c>
      <c r="C7982" s="9" t="s">
        <v>16680</v>
      </c>
      <c r="D7982" s="10" t="s">
        <v>16681</v>
      </c>
      <c r="E7982" s="11" t="s">
        <v>16682</v>
      </c>
      <c r="F7982" s="6">
        <v>195772</v>
      </c>
      <c r="G7982" s="6" t="s">
        <v>7979</v>
      </c>
      <c r="H7982" s="16">
        <v>13955396.890000001</v>
      </c>
      <c r="I7982" s="12" t="s">
        <v>16683</v>
      </c>
      <c r="J7982" s="12" t="s">
        <v>13237</v>
      </c>
      <c r="K7982" s="15">
        <v>12576000</v>
      </c>
      <c r="L7982" s="13" t="s">
        <v>15</v>
      </c>
      <c r="M7982" s="7">
        <v>1</v>
      </c>
      <c r="N7982" s="17"/>
    </row>
    <row r="7983" spans="1:14" ht="78.75">
      <c r="A7983" s="6">
        <v>7981</v>
      </c>
      <c r="B7983" s="8" t="s">
        <v>16335</v>
      </c>
      <c r="C7983" s="9" t="s">
        <v>16684</v>
      </c>
      <c r="D7983" s="10" t="s">
        <v>16685</v>
      </c>
      <c r="E7983" s="11" t="s">
        <v>18839</v>
      </c>
      <c r="F7983" s="6">
        <v>298965</v>
      </c>
      <c r="G7983" s="6" t="s">
        <v>7979</v>
      </c>
      <c r="H7983" s="16">
        <v>15299859</v>
      </c>
      <c r="I7983" s="12" t="s">
        <v>16668</v>
      </c>
      <c r="J7983" s="12" t="s">
        <v>1755</v>
      </c>
      <c r="K7983" s="15">
        <v>6234000</v>
      </c>
      <c r="L7983" s="13" t="s">
        <v>15</v>
      </c>
      <c r="M7983" s="7">
        <v>1</v>
      </c>
      <c r="N7983" s="17"/>
    </row>
    <row r="7984" spans="1:14" ht="47.25">
      <c r="A7984" s="6">
        <v>7982</v>
      </c>
      <c r="B7984" s="8" t="s">
        <v>16335</v>
      </c>
      <c r="C7984" s="9" t="s">
        <v>16686</v>
      </c>
      <c r="D7984" s="10" t="s">
        <v>16687</v>
      </c>
      <c r="E7984" s="11" t="s">
        <v>18840</v>
      </c>
      <c r="F7984" s="6">
        <v>298966</v>
      </c>
      <c r="G7984" s="6" t="s">
        <v>7979</v>
      </c>
      <c r="H7984" s="16">
        <v>9467075</v>
      </c>
      <c r="I7984" s="12" t="s">
        <v>14857</v>
      </c>
      <c r="J7984" s="12" t="s">
        <v>7569</v>
      </c>
      <c r="K7984" s="15">
        <v>3363000</v>
      </c>
      <c r="L7984" s="13" t="s">
        <v>14</v>
      </c>
      <c r="M7984" s="7">
        <v>1</v>
      </c>
      <c r="N7984" s="17"/>
    </row>
    <row r="7985" spans="1:14" ht="78.75">
      <c r="A7985" s="6">
        <v>7983</v>
      </c>
      <c r="B7985" s="8" t="s">
        <v>16335</v>
      </c>
      <c r="C7985" s="9" t="s">
        <v>16688</v>
      </c>
      <c r="D7985" s="10" t="s">
        <v>18841</v>
      </c>
      <c r="E7985" s="11" t="s">
        <v>18840</v>
      </c>
      <c r="F7985" s="6">
        <v>298966</v>
      </c>
      <c r="G7985" s="6" t="s">
        <v>7979</v>
      </c>
      <c r="H7985" s="16">
        <v>9467075</v>
      </c>
      <c r="I7985" s="12" t="s">
        <v>14857</v>
      </c>
      <c r="J7985" s="12" t="s">
        <v>7569</v>
      </c>
      <c r="K7985" s="15">
        <v>3363000</v>
      </c>
      <c r="L7985" s="13" t="s">
        <v>14</v>
      </c>
      <c r="M7985" s="7">
        <v>0.6</v>
      </c>
      <c r="N7985" s="17"/>
    </row>
    <row r="7986" spans="1:14" ht="78.75">
      <c r="A7986" s="6">
        <v>7984</v>
      </c>
      <c r="B7986" s="8" t="s">
        <v>16335</v>
      </c>
      <c r="C7986" s="9" t="s">
        <v>16689</v>
      </c>
      <c r="D7986" s="10" t="s">
        <v>18842</v>
      </c>
      <c r="E7986" s="11" t="s">
        <v>18840</v>
      </c>
      <c r="F7986" s="6">
        <v>298966</v>
      </c>
      <c r="G7986" s="6" t="s">
        <v>7979</v>
      </c>
      <c r="H7986" s="16">
        <v>9467075</v>
      </c>
      <c r="I7986" s="12" t="s">
        <v>14857</v>
      </c>
      <c r="J7986" s="12" t="s">
        <v>7569</v>
      </c>
      <c r="K7986" s="15">
        <v>3363000</v>
      </c>
      <c r="L7986" s="13" t="s">
        <v>14</v>
      </c>
      <c r="M7986" s="7">
        <v>0.4</v>
      </c>
      <c r="N7986" s="17"/>
    </row>
    <row r="7987" spans="1:14" ht="63">
      <c r="A7987" s="6">
        <v>7985</v>
      </c>
      <c r="B7987" s="8" t="s">
        <v>16335</v>
      </c>
      <c r="C7987" s="9" t="s">
        <v>16690</v>
      </c>
      <c r="D7987" s="10" t="s">
        <v>7723</v>
      </c>
      <c r="E7987" s="11" t="s">
        <v>18843</v>
      </c>
      <c r="F7987" s="6">
        <v>298967</v>
      </c>
      <c r="G7987" s="6" t="s">
        <v>7979</v>
      </c>
      <c r="H7987" s="16">
        <v>9525077</v>
      </c>
      <c r="I7987" s="12" t="s">
        <v>14872</v>
      </c>
      <c r="J7987" s="12" t="s">
        <v>13150</v>
      </c>
      <c r="K7987" s="15">
        <v>5000000</v>
      </c>
      <c r="L7987" s="13" t="s">
        <v>15</v>
      </c>
      <c r="M7987" s="7">
        <v>1</v>
      </c>
      <c r="N7987" s="17"/>
    </row>
    <row r="7988" spans="1:14" ht="141.75">
      <c r="A7988" s="6">
        <v>7986</v>
      </c>
      <c r="B7988" s="8" t="s">
        <v>16335</v>
      </c>
      <c r="C7988" s="9" t="s">
        <v>16691</v>
      </c>
      <c r="D7988" s="10" t="s">
        <v>7723</v>
      </c>
      <c r="E7988" s="11" t="s">
        <v>18844</v>
      </c>
      <c r="F7988" s="6">
        <v>298970</v>
      </c>
      <c r="G7988" s="6" t="s">
        <v>7979</v>
      </c>
      <c r="H7988" s="16">
        <v>24645606</v>
      </c>
      <c r="I7988" s="12" t="s">
        <v>14872</v>
      </c>
      <c r="J7988" s="12" t="s">
        <v>13150</v>
      </c>
      <c r="K7988" s="15">
        <v>6100000</v>
      </c>
      <c r="L7988" s="13" t="s">
        <v>15</v>
      </c>
      <c r="M7988" s="7">
        <v>1</v>
      </c>
      <c r="N7988" s="17"/>
    </row>
    <row r="7989" spans="1:14" ht="47.25">
      <c r="A7989" s="6">
        <v>7987</v>
      </c>
      <c r="B7989" s="8" t="s">
        <v>16335</v>
      </c>
      <c r="C7989" s="9" t="s">
        <v>16690</v>
      </c>
      <c r="D7989" s="10" t="s">
        <v>7723</v>
      </c>
      <c r="E7989" s="11" t="s">
        <v>16692</v>
      </c>
      <c r="F7989" s="6">
        <v>298971</v>
      </c>
      <c r="G7989" s="6" t="s">
        <v>7979</v>
      </c>
      <c r="H7989" s="16">
        <v>11175152</v>
      </c>
      <c r="I7989" s="12" t="s">
        <v>14872</v>
      </c>
      <c r="J7989" s="12" t="s">
        <v>13150</v>
      </c>
      <c r="K7989" s="15">
        <v>4000000</v>
      </c>
      <c r="L7989" s="13" t="s">
        <v>15</v>
      </c>
      <c r="M7989" s="7">
        <v>1</v>
      </c>
      <c r="N7989" s="17"/>
    </row>
    <row r="7990" spans="1:14" ht="63">
      <c r="A7990" s="6">
        <v>7988</v>
      </c>
      <c r="B7990" s="8" t="s">
        <v>16335</v>
      </c>
      <c r="C7990" s="9" t="s">
        <v>16693</v>
      </c>
      <c r="D7990" s="10" t="s">
        <v>16685</v>
      </c>
      <c r="E7990" s="11" t="s">
        <v>16694</v>
      </c>
      <c r="F7990" s="6">
        <v>318199</v>
      </c>
      <c r="G7990" s="6" t="s">
        <v>7979</v>
      </c>
      <c r="H7990" s="16">
        <v>3844124</v>
      </c>
      <c r="I7990" s="12" t="s">
        <v>16668</v>
      </c>
      <c r="J7990" s="12" t="s">
        <v>2131</v>
      </c>
      <c r="K7990" s="15">
        <v>3840841</v>
      </c>
      <c r="L7990" s="13" t="s">
        <v>15</v>
      </c>
      <c r="M7990" s="7">
        <v>1</v>
      </c>
      <c r="N7990" s="17"/>
    </row>
    <row r="7991" spans="1:14" ht="47.25">
      <c r="A7991" s="6">
        <v>7989</v>
      </c>
      <c r="B7991" s="8" t="s">
        <v>16335</v>
      </c>
      <c r="C7991" s="9" t="s">
        <v>16695</v>
      </c>
      <c r="D7991" s="10" t="s">
        <v>16696</v>
      </c>
      <c r="E7991" s="11" t="s">
        <v>16697</v>
      </c>
      <c r="F7991" s="6">
        <v>473266</v>
      </c>
      <c r="G7991" s="6" t="s">
        <v>7979</v>
      </c>
      <c r="H7991" s="16">
        <v>32926598</v>
      </c>
      <c r="I7991" s="12" t="s">
        <v>14859</v>
      </c>
      <c r="J7991" s="12" t="s">
        <v>16334</v>
      </c>
      <c r="K7991" s="15">
        <v>0</v>
      </c>
      <c r="L7991" s="13" t="s">
        <v>15</v>
      </c>
      <c r="M7991" s="7">
        <v>1</v>
      </c>
      <c r="N7991" s="17"/>
    </row>
    <row r="7992" spans="1:14" ht="47.25">
      <c r="A7992" s="6">
        <v>7990</v>
      </c>
      <c r="B7992" s="8" t="s">
        <v>16335</v>
      </c>
      <c r="C7992" s="9" t="s">
        <v>16698</v>
      </c>
      <c r="D7992" s="10" t="s">
        <v>4555</v>
      </c>
      <c r="E7992" s="11" t="s">
        <v>16699</v>
      </c>
      <c r="F7992" s="6">
        <v>416586</v>
      </c>
      <c r="G7992" s="6" t="s">
        <v>7979</v>
      </c>
      <c r="H7992" s="16">
        <v>28582362</v>
      </c>
      <c r="I7992" s="12" t="s">
        <v>2290</v>
      </c>
      <c r="J7992" s="12" t="s">
        <v>5174</v>
      </c>
      <c r="K7992" s="15">
        <v>0</v>
      </c>
      <c r="L7992" s="13" t="s">
        <v>14</v>
      </c>
      <c r="M7992" s="7">
        <v>1</v>
      </c>
      <c r="N7992" s="17"/>
    </row>
    <row r="7993" spans="1:14" ht="78.75">
      <c r="A7993" s="6">
        <v>7991</v>
      </c>
      <c r="B7993" s="8" t="s">
        <v>16335</v>
      </c>
      <c r="C7993" s="9" t="s">
        <v>16700</v>
      </c>
      <c r="D7993" s="10" t="s">
        <v>4558</v>
      </c>
      <c r="E7993" s="11" t="s">
        <v>16699</v>
      </c>
      <c r="F7993" s="6">
        <v>416586</v>
      </c>
      <c r="G7993" s="6" t="s">
        <v>7979</v>
      </c>
      <c r="H7993" s="16">
        <v>28582362</v>
      </c>
      <c r="I7993" s="12" t="s">
        <v>2290</v>
      </c>
      <c r="J7993" s="12" t="s">
        <v>5174</v>
      </c>
      <c r="K7993" s="15">
        <v>0</v>
      </c>
      <c r="L7993" s="13" t="s">
        <v>14</v>
      </c>
      <c r="M7993" s="7">
        <v>0.49</v>
      </c>
      <c r="N7993" s="17"/>
    </row>
    <row r="7994" spans="1:14" ht="47.25">
      <c r="A7994" s="6">
        <v>7992</v>
      </c>
      <c r="B7994" s="8" t="s">
        <v>16335</v>
      </c>
      <c r="C7994" s="9" t="s">
        <v>16701</v>
      </c>
      <c r="D7994" s="10" t="s">
        <v>18845</v>
      </c>
      <c r="E7994" s="11" t="s">
        <v>16699</v>
      </c>
      <c r="F7994" s="6">
        <v>416586</v>
      </c>
      <c r="G7994" s="6" t="s">
        <v>7979</v>
      </c>
      <c r="H7994" s="16">
        <v>28582362</v>
      </c>
      <c r="I7994" s="12" t="s">
        <v>2290</v>
      </c>
      <c r="J7994" s="12" t="s">
        <v>5174</v>
      </c>
      <c r="K7994" s="15">
        <v>0</v>
      </c>
      <c r="L7994" s="13" t="s">
        <v>14</v>
      </c>
      <c r="M7994" s="7">
        <v>0.51</v>
      </c>
      <c r="N7994" s="17"/>
    </row>
    <row r="7995" spans="1:14" ht="47.25">
      <c r="A7995" s="6">
        <v>7993</v>
      </c>
      <c r="B7995" s="8" t="s">
        <v>16335</v>
      </c>
      <c r="C7995" s="9" t="s">
        <v>16702</v>
      </c>
      <c r="D7995" s="10" t="s">
        <v>16703</v>
      </c>
      <c r="E7995" s="11" t="s">
        <v>16704</v>
      </c>
      <c r="F7995" s="6">
        <v>209679</v>
      </c>
      <c r="G7995" s="6" t="s">
        <v>7979</v>
      </c>
      <c r="H7995" s="16">
        <v>12587510</v>
      </c>
      <c r="I7995" s="12" t="s">
        <v>16705</v>
      </c>
      <c r="J7995" s="12" t="s">
        <v>5722</v>
      </c>
      <c r="K7995" s="15">
        <v>12587449</v>
      </c>
      <c r="L7995" s="13" t="s">
        <v>15</v>
      </c>
      <c r="M7995" s="7">
        <v>1</v>
      </c>
      <c r="N7995" s="17"/>
    </row>
    <row r="7996" spans="1:14" ht="78.75">
      <c r="A7996" s="6">
        <v>7994</v>
      </c>
      <c r="B7996" s="8" t="s">
        <v>16335</v>
      </c>
      <c r="C7996" s="9" t="s">
        <v>16706</v>
      </c>
      <c r="D7996" s="10" t="s">
        <v>16707</v>
      </c>
      <c r="E7996" s="11" t="s">
        <v>18846</v>
      </c>
      <c r="F7996" s="6">
        <v>210572</v>
      </c>
      <c r="G7996" s="6" t="s">
        <v>7979</v>
      </c>
      <c r="H7996" s="16">
        <v>22206977</v>
      </c>
      <c r="I7996" s="12" t="s">
        <v>4240</v>
      </c>
      <c r="J7996" s="12" t="s">
        <v>2195</v>
      </c>
      <c r="K7996" s="15">
        <v>12362800</v>
      </c>
      <c r="L7996" s="13" t="s">
        <v>15</v>
      </c>
      <c r="M7996" s="7">
        <v>1</v>
      </c>
      <c r="N7996" s="17"/>
    </row>
    <row r="7997" spans="1:14" ht="94.5">
      <c r="A7997" s="6">
        <v>7995</v>
      </c>
      <c r="B7997" s="8" t="s">
        <v>16335</v>
      </c>
      <c r="C7997" s="9" t="s">
        <v>16708</v>
      </c>
      <c r="D7997" s="10" t="s">
        <v>16709</v>
      </c>
      <c r="E7997" s="11" t="s">
        <v>16710</v>
      </c>
      <c r="F7997" s="6">
        <v>265920</v>
      </c>
      <c r="G7997" s="6" t="s">
        <v>7979</v>
      </c>
      <c r="H7997" s="16">
        <v>6862550</v>
      </c>
      <c r="I7997" s="12" t="s">
        <v>7662</v>
      </c>
      <c r="J7997" s="12" t="s">
        <v>7409</v>
      </c>
      <c r="K7997" s="15">
        <v>6234339</v>
      </c>
      <c r="L7997" s="13" t="s">
        <v>15</v>
      </c>
      <c r="M7997" s="7">
        <v>1</v>
      </c>
      <c r="N7997" s="17"/>
    </row>
    <row r="7998" spans="1:14" ht="63">
      <c r="A7998" s="6">
        <v>7996</v>
      </c>
      <c r="B7998" s="8" t="s">
        <v>16335</v>
      </c>
      <c r="C7998" s="9" t="s">
        <v>16711</v>
      </c>
      <c r="D7998" s="10" t="s">
        <v>16712</v>
      </c>
      <c r="E7998" s="11" t="s">
        <v>18847</v>
      </c>
      <c r="F7998" s="6">
        <v>298957</v>
      </c>
      <c r="G7998" s="6" t="s">
        <v>7979</v>
      </c>
      <c r="H7998" s="16">
        <v>3389397</v>
      </c>
      <c r="I7998" s="12" t="s">
        <v>4784</v>
      </c>
      <c r="J7998" s="12" t="s">
        <v>1634</v>
      </c>
      <c r="K7998" s="15">
        <v>1232000</v>
      </c>
      <c r="L7998" s="13" t="s">
        <v>15</v>
      </c>
      <c r="M7998" s="7">
        <v>1</v>
      </c>
      <c r="N7998" s="17"/>
    </row>
    <row r="7999" spans="1:14" ht="78.75">
      <c r="A7999" s="6">
        <v>7997</v>
      </c>
      <c r="B7999" s="8" t="s">
        <v>16335</v>
      </c>
      <c r="C7999" s="9" t="s">
        <v>16713</v>
      </c>
      <c r="D7999" s="10" t="s">
        <v>16714</v>
      </c>
      <c r="E7999" s="11" t="s">
        <v>18848</v>
      </c>
      <c r="F7999" s="6">
        <v>298960</v>
      </c>
      <c r="G7999" s="6" t="s">
        <v>7979</v>
      </c>
      <c r="H7999" s="16">
        <v>8372628</v>
      </c>
      <c r="I7999" s="12" t="s">
        <v>14872</v>
      </c>
      <c r="J7999" s="12" t="s">
        <v>13249</v>
      </c>
      <c r="K7999" s="15">
        <v>1739000</v>
      </c>
      <c r="L7999" s="13" t="s">
        <v>15</v>
      </c>
      <c r="M7999" s="7">
        <v>1</v>
      </c>
      <c r="N7999" s="17"/>
    </row>
    <row r="8000" spans="1:14" ht="63">
      <c r="A8000" s="6">
        <v>7998</v>
      </c>
      <c r="B8000" s="8" t="s">
        <v>16335</v>
      </c>
      <c r="C8000" s="9" t="s">
        <v>16715</v>
      </c>
      <c r="D8000" s="10" t="s">
        <v>13247</v>
      </c>
      <c r="E8000" s="11" t="s">
        <v>18849</v>
      </c>
      <c r="F8000" s="6">
        <v>298961</v>
      </c>
      <c r="G8000" s="6" t="s">
        <v>7979</v>
      </c>
      <c r="H8000" s="16">
        <v>10340855</v>
      </c>
      <c r="I8000" s="12" t="s">
        <v>13161</v>
      </c>
      <c r="J8000" s="12" t="s">
        <v>2104</v>
      </c>
      <c r="K8000" s="15">
        <v>3300000</v>
      </c>
      <c r="L8000" s="13" t="s">
        <v>15</v>
      </c>
      <c r="M8000" s="7">
        <v>1</v>
      </c>
      <c r="N8000" s="17"/>
    </row>
    <row r="8001" spans="1:14" ht="78.75">
      <c r="A8001" s="6">
        <v>7999</v>
      </c>
      <c r="B8001" s="8" t="s">
        <v>16335</v>
      </c>
      <c r="C8001" s="9" t="s">
        <v>16716</v>
      </c>
      <c r="D8001" s="10" t="s">
        <v>13247</v>
      </c>
      <c r="E8001" s="11" t="s">
        <v>18850</v>
      </c>
      <c r="F8001" s="6">
        <v>298962</v>
      </c>
      <c r="G8001" s="6" t="s">
        <v>7979</v>
      </c>
      <c r="H8001" s="16">
        <v>8466004</v>
      </c>
      <c r="I8001" s="12" t="s">
        <v>4784</v>
      </c>
      <c r="J8001" s="12" t="s">
        <v>18851</v>
      </c>
      <c r="K8001" s="15">
        <v>7811934</v>
      </c>
      <c r="L8001" s="13" t="s">
        <v>15</v>
      </c>
      <c r="M8001" s="7">
        <v>1</v>
      </c>
      <c r="N8001" s="17"/>
    </row>
    <row r="8002" spans="1:14" ht="78.75">
      <c r="A8002" s="6">
        <v>8000</v>
      </c>
      <c r="B8002" s="8" t="s">
        <v>16335</v>
      </c>
      <c r="C8002" s="9" t="s">
        <v>16716</v>
      </c>
      <c r="D8002" s="10" t="s">
        <v>13247</v>
      </c>
      <c r="E8002" s="11" t="s">
        <v>18852</v>
      </c>
      <c r="F8002" s="6">
        <v>298963</v>
      </c>
      <c r="G8002" s="6" t="s">
        <v>7979</v>
      </c>
      <c r="H8002" s="16">
        <v>9966607</v>
      </c>
      <c r="I8002" s="12" t="s">
        <v>13161</v>
      </c>
      <c r="J8002" s="12" t="s">
        <v>13231</v>
      </c>
      <c r="K8002" s="15">
        <v>0</v>
      </c>
      <c r="L8002" s="13" t="s">
        <v>15</v>
      </c>
      <c r="M8002" s="7">
        <v>1</v>
      </c>
      <c r="N8002" s="17"/>
    </row>
    <row r="8003" spans="1:14" ht="110.25">
      <c r="A8003" s="6">
        <v>8001</v>
      </c>
      <c r="B8003" s="8" t="s">
        <v>16335</v>
      </c>
      <c r="C8003" s="9" t="s">
        <v>16717</v>
      </c>
      <c r="D8003" s="10" t="s">
        <v>16718</v>
      </c>
      <c r="E8003" s="11" t="s">
        <v>18853</v>
      </c>
      <c r="F8003" s="6">
        <v>298964</v>
      </c>
      <c r="G8003" s="6" t="s">
        <v>7979</v>
      </c>
      <c r="H8003" s="16">
        <v>7545734</v>
      </c>
      <c r="I8003" s="12" t="s">
        <v>4784</v>
      </c>
      <c r="J8003" s="12" t="s">
        <v>1735</v>
      </c>
      <c r="K8003" s="15">
        <v>0</v>
      </c>
      <c r="L8003" s="13" t="s">
        <v>15</v>
      </c>
      <c r="M8003" s="7">
        <v>1</v>
      </c>
      <c r="N8003" s="17"/>
    </row>
    <row r="8004" spans="1:14" ht="47.25">
      <c r="A8004" s="6">
        <v>8002</v>
      </c>
      <c r="B8004" s="8" t="s">
        <v>16335</v>
      </c>
      <c r="C8004" s="9" t="s">
        <v>16719</v>
      </c>
      <c r="D8004" s="10" t="s">
        <v>16383</v>
      </c>
      <c r="E8004" s="11" t="s">
        <v>16720</v>
      </c>
      <c r="F8004" s="6">
        <v>331381</v>
      </c>
      <c r="G8004" s="6" t="s">
        <v>7979</v>
      </c>
      <c r="H8004" s="16">
        <v>4195259</v>
      </c>
      <c r="I8004" s="12" t="s">
        <v>7238</v>
      </c>
      <c r="J8004" s="12" t="s">
        <v>7033</v>
      </c>
      <c r="K8004" s="15">
        <v>4106687</v>
      </c>
      <c r="L8004" s="13" t="s">
        <v>15</v>
      </c>
      <c r="M8004" s="7">
        <v>1</v>
      </c>
      <c r="N8004" s="17"/>
    </row>
    <row r="8005" spans="1:14" ht="63">
      <c r="A8005" s="6">
        <v>8003</v>
      </c>
      <c r="B8005" s="8" t="s">
        <v>16335</v>
      </c>
      <c r="C8005" s="9" t="s">
        <v>16721</v>
      </c>
      <c r="D8005" s="10" t="s">
        <v>16470</v>
      </c>
      <c r="E8005" s="11" t="s">
        <v>16722</v>
      </c>
      <c r="F8005" s="6">
        <v>192320</v>
      </c>
      <c r="G8005" s="6" t="s">
        <v>7979</v>
      </c>
      <c r="H8005" s="16">
        <v>14492365</v>
      </c>
      <c r="I8005" s="12" t="s">
        <v>16723</v>
      </c>
      <c r="J8005" s="12" t="s">
        <v>5722</v>
      </c>
      <c r="K8005" s="15">
        <v>13588327</v>
      </c>
      <c r="L8005" s="13" t="s">
        <v>15</v>
      </c>
      <c r="M8005" s="7">
        <v>1</v>
      </c>
      <c r="N8005" s="17"/>
    </row>
    <row r="8006" spans="1:14" ht="63">
      <c r="A8006" s="6">
        <v>8004</v>
      </c>
      <c r="B8006" s="8" t="s">
        <v>16335</v>
      </c>
      <c r="C8006" s="9" t="s">
        <v>16721</v>
      </c>
      <c r="D8006" s="10" t="s">
        <v>16470</v>
      </c>
      <c r="E8006" s="11" t="s">
        <v>16724</v>
      </c>
      <c r="F8006" s="6">
        <v>192322</v>
      </c>
      <c r="G8006" s="6" t="s">
        <v>7979</v>
      </c>
      <c r="H8006" s="16">
        <v>11544103</v>
      </c>
      <c r="I8006" s="12" t="s">
        <v>13236</v>
      </c>
      <c r="J8006" s="12" t="s">
        <v>5722</v>
      </c>
      <c r="K8006" s="15">
        <v>9784182</v>
      </c>
      <c r="L8006" s="13" t="s">
        <v>15</v>
      </c>
      <c r="M8006" s="7">
        <v>1</v>
      </c>
      <c r="N8006" s="17"/>
    </row>
    <row r="8007" spans="1:14" ht="141.75">
      <c r="A8007" s="6">
        <v>8005</v>
      </c>
      <c r="B8007" s="8" t="s">
        <v>16335</v>
      </c>
      <c r="C8007" s="9" t="s">
        <v>16725</v>
      </c>
      <c r="D8007" s="10" t="s">
        <v>16726</v>
      </c>
      <c r="E8007" s="11" t="s">
        <v>18854</v>
      </c>
      <c r="F8007" s="6">
        <v>476552</v>
      </c>
      <c r="G8007" s="6" t="s">
        <v>7979</v>
      </c>
      <c r="H8007" s="16">
        <v>27702238</v>
      </c>
      <c r="I8007" s="12" t="s">
        <v>1750</v>
      </c>
      <c r="J8007" s="12" t="s">
        <v>6759</v>
      </c>
      <c r="K8007" s="15">
        <v>0</v>
      </c>
      <c r="L8007" s="13" t="s">
        <v>826</v>
      </c>
      <c r="M8007" s="7">
        <v>1</v>
      </c>
      <c r="N8007" s="17"/>
    </row>
    <row r="8008" spans="1:14" ht="141.75">
      <c r="A8008" s="6">
        <v>8006</v>
      </c>
      <c r="B8008" s="8" t="s">
        <v>16335</v>
      </c>
      <c r="C8008" s="9" t="s">
        <v>16547</v>
      </c>
      <c r="D8008" s="10" t="s">
        <v>16479</v>
      </c>
      <c r="E8008" s="11" t="s">
        <v>18854</v>
      </c>
      <c r="F8008" s="6">
        <v>476552</v>
      </c>
      <c r="G8008" s="6" t="s">
        <v>7979</v>
      </c>
      <c r="H8008" s="16">
        <v>27702238</v>
      </c>
      <c r="I8008" s="12" t="s">
        <v>1750</v>
      </c>
      <c r="J8008" s="12" t="s">
        <v>6759</v>
      </c>
      <c r="K8008" s="15">
        <v>0</v>
      </c>
      <c r="L8008" s="13" t="s">
        <v>826</v>
      </c>
      <c r="M8008" s="7">
        <v>0.4</v>
      </c>
      <c r="N8008" s="17"/>
    </row>
    <row r="8009" spans="1:14" ht="141.75">
      <c r="A8009" s="6">
        <v>8007</v>
      </c>
      <c r="B8009" s="8" t="s">
        <v>16335</v>
      </c>
      <c r="C8009" s="9" t="s">
        <v>16727</v>
      </c>
      <c r="D8009" s="10" t="s">
        <v>18855</v>
      </c>
      <c r="E8009" s="11" t="s">
        <v>18854</v>
      </c>
      <c r="F8009" s="6">
        <v>476552</v>
      </c>
      <c r="G8009" s="6" t="s">
        <v>7979</v>
      </c>
      <c r="H8009" s="16">
        <v>27702238</v>
      </c>
      <c r="I8009" s="12" t="s">
        <v>1750</v>
      </c>
      <c r="J8009" s="12" t="s">
        <v>6759</v>
      </c>
      <c r="K8009" s="15">
        <v>0</v>
      </c>
      <c r="L8009" s="13" t="s">
        <v>826</v>
      </c>
      <c r="M8009" s="7">
        <v>0.35</v>
      </c>
      <c r="N8009" s="17"/>
    </row>
    <row r="8010" spans="1:14" ht="141.75">
      <c r="A8010" s="6">
        <v>8008</v>
      </c>
      <c r="B8010" s="8" t="s">
        <v>16335</v>
      </c>
      <c r="C8010" s="9" t="s">
        <v>16728</v>
      </c>
      <c r="D8010" s="10" t="s">
        <v>16597</v>
      </c>
      <c r="E8010" s="11" t="s">
        <v>18854</v>
      </c>
      <c r="F8010" s="6">
        <v>476552</v>
      </c>
      <c r="G8010" s="6" t="s">
        <v>7979</v>
      </c>
      <c r="H8010" s="16">
        <v>27702238</v>
      </c>
      <c r="I8010" s="12" t="s">
        <v>1750</v>
      </c>
      <c r="J8010" s="12" t="s">
        <v>6759</v>
      </c>
      <c r="K8010" s="15">
        <v>0</v>
      </c>
      <c r="L8010" s="13" t="s">
        <v>826</v>
      </c>
      <c r="M8010" s="7">
        <v>0.25</v>
      </c>
      <c r="N8010" s="17"/>
    </row>
    <row r="8011" spans="1:14" ht="47.25">
      <c r="A8011" s="6">
        <v>8009</v>
      </c>
      <c r="B8011" s="8" t="s">
        <v>16335</v>
      </c>
      <c r="C8011" s="9" t="s">
        <v>16637</v>
      </c>
      <c r="D8011" s="10" t="s">
        <v>16638</v>
      </c>
      <c r="E8011" s="11" t="s">
        <v>16729</v>
      </c>
      <c r="F8011" s="6">
        <v>298976</v>
      </c>
      <c r="G8011" s="6" t="s">
        <v>7979</v>
      </c>
      <c r="H8011" s="16">
        <v>6632660</v>
      </c>
      <c r="I8011" s="12" t="s">
        <v>4784</v>
      </c>
      <c r="J8011" s="12" t="s">
        <v>1735</v>
      </c>
      <c r="K8011" s="15">
        <v>3500000</v>
      </c>
      <c r="L8011" s="13" t="s">
        <v>15</v>
      </c>
      <c r="M8011" s="7">
        <v>1</v>
      </c>
      <c r="N8011" s="17"/>
    </row>
    <row r="8012" spans="1:14" ht="63">
      <c r="A8012" s="6">
        <v>8010</v>
      </c>
      <c r="B8012" s="8" t="s">
        <v>16335</v>
      </c>
      <c r="C8012" s="9" t="s">
        <v>18856</v>
      </c>
      <c r="D8012" s="10" t="s">
        <v>16390</v>
      </c>
      <c r="E8012" s="11" t="s">
        <v>18857</v>
      </c>
      <c r="F8012" s="6">
        <v>298977</v>
      </c>
      <c r="G8012" s="6" t="s">
        <v>7979</v>
      </c>
      <c r="H8012" s="16">
        <v>6732139</v>
      </c>
      <c r="I8012" s="12" t="s">
        <v>13159</v>
      </c>
      <c r="J8012" s="12" t="s">
        <v>7352</v>
      </c>
      <c r="K8012" s="15">
        <v>1793000</v>
      </c>
      <c r="L8012" s="13" t="s">
        <v>15</v>
      </c>
      <c r="M8012" s="7">
        <v>1</v>
      </c>
      <c r="N8012" s="17"/>
    </row>
    <row r="8013" spans="1:14" ht="94.5">
      <c r="A8013" s="6">
        <v>8011</v>
      </c>
      <c r="B8013" s="8" t="s">
        <v>16335</v>
      </c>
      <c r="C8013" s="9" t="s">
        <v>16730</v>
      </c>
      <c r="D8013" s="10" t="s">
        <v>16421</v>
      </c>
      <c r="E8013" s="11" t="s">
        <v>18858</v>
      </c>
      <c r="F8013" s="6">
        <v>394087</v>
      </c>
      <c r="G8013" s="6" t="s">
        <v>7979</v>
      </c>
      <c r="H8013" s="16">
        <v>3541753</v>
      </c>
      <c r="I8013" s="12" t="s">
        <v>4965</v>
      </c>
      <c r="J8013" s="12" t="s">
        <v>16628</v>
      </c>
      <c r="K8013" s="15">
        <v>0</v>
      </c>
      <c r="L8013" s="13" t="s">
        <v>15</v>
      </c>
      <c r="M8013" s="7">
        <v>1</v>
      </c>
      <c r="N8013" s="17"/>
    </row>
    <row r="8014" spans="1:14" ht="47.25">
      <c r="A8014" s="6">
        <v>8012</v>
      </c>
      <c r="B8014" s="8" t="s">
        <v>16335</v>
      </c>
      <c r="C8014" s="9" t="s">
        <v>16731</v>
      </c>
      <c r="D8014" s="10" t="s">
        <v>16732</v>
      </c>
      <c r="E8014" s="11" t="s">
        <v>16733</v>
      </c>
      <c r="F8014" s="6">
        <v>355598</v>
      </c>
      <c r="G8014" s="6" t="s">
        <v>7979</v>
      </c>
      <c r="H8014" s="16">
        <v>39066613</v>
      </c>
      <c r="I8014" s="12" t="s">
        <v>5652</v>
      </c>
      <c r="J8014" s="12" t="s">
        <v>7202</v>
      </c>
      <c r="K8014" s="15">
        <v>6300000</v>
      </c>
      <c r="L8014" s="13" t="s">
        <v>15</v>
      </c>
      <c r="M8014" s="7">
        <v>1</v>
      </c>
      <c r="N8014" s="17"/>
    </row>
    <row r="8015" spans="1:14" ht="47.25">
      <c r="A8015" s="6">
        <v>8013</v>
      </c>
      <c r="B8015" s="8" t="s">
        <v>16335</v>
      </c>
      <c r="C8015" s="9" t="s">
        <v>16734</v>
      </c>
      <c r="D8015" s="10" t="s">
        <v>16735</v>
      </c>
      <c r="E8015" s="11" t="s">
        <v>16736</v>
      </c>
      <c r="F8015" s="6">
        <v>412122</v>
      </c>
      <c r="G8015" s="6" t="s">
        <v>7979</v>
      </c>
      <c r="H8015" s="16">
        <v>29176975</v>
      </c>
      <c r="I8015" s="12" t="s">
        <v>2135</v>
      </c>
      <c r="J8015" s="12" t="s">
        <v>1989</v>
      </c>
      <c r="K8015" s="15">
        <v>0</v>
      </c>
      <c r="L8015" s="13" t="s">
        <v>14</v>
      </c>
      <c r="M8015" s="7">
        <v>1</v>
      </c>
      <c r="N8015" s="17"/>
    </row>
    <row r="8016" spans="1:14" ht="47.25">
      <c r="A8016" s="6">
        <v>8014</v>
      </c>
      <c r="B8016" s="8" t="s">
        <v>16335</v>
      </c>
      <c r="C8016" s="9" t="s">
        <v>16737</v>
      </c>
      <c r="D8016" s="10" t="s">
        <v>16656</v>
      </c>
      <c r="E8016" s="11" t="s">
        <v>16736</v>
      </c>
      <c r="F8016" s="6">
        <v>412122</v>
      </c>
      <c r="G8016" s="6" t="s">
        <v>7979</v>
      </c>
      <c r="H8016" s="16">
        <v>29176975</v>
      </c>
      <c r="I8016" s="12" t="s">
        <v>2135</v>
      </c>
      <c r="J8016" s="12" t="s">
        <v>1989</v>
      </c>
      <c r="K8016" s="15">
        <v>0</v>
      </c>
      <c r="L8016" s="13" t="s">
        <v>14</v>
      </c>
      <c r="M8016" s="7">
        <v>0.49</v>
      </c>
      <c r="N8016" s="17"/>
    </row>
    <row r="8017" spans="1:14" ht="47.25">
      <c r="A8017" s="6">
        <v>8015</v>
      </c>
      <c r="B8017" s="8" t="s">
        <v>16335</v>
      </c>
      <c r="C8017" s="9" t="s">
        <v>16738</v>
      </c>
      <c r="D8017" s="10" t="s">
        <v>7723</v>
      </c>
      <c r="E8017" s="11" t="s">
        <v>16736</v>
      </c>
      <c r="F8017" s="6">
        <v>412122</v>
      </c>
      <c r="G8017" s="6" t="s">
        <v>7979</v>
      </c>
      <c r="H8017" s="16">
        <v>29176975</v>
      </c>
      <c r="I8017" s="12" t="s">
        <v>2135</v>
      </c>
      <c r="J8017" s="12" t="s">
        <v>1989</v>
      </c>
      <c r="K8017" s="15">
        <v>0</v>
      </c>
      <c r="L8017" s="13" t="s">
        <v>14</v>
      </c>
      <c r="M8017" s="7">
        <v>0.51</v>
      </c>
      <c r="N8017" s="17"/>
    </row>
    <row r="8018" spans="1:14" ht="94.5">
      <c r="A8018" s="6">
        <v>8016</v>
      </c>
      <c r="B8018" s="8" t="s">
        <v>16335</v>
      </c>
      <c r="C8018" s="9" t="s">
        <v>16739</v>
      </c>
      <c r="D8018" s="10" t="s">
        <v>16740</v>
      </c>
      <c r="E8018" s="11" t="s">
        <v>18859</v>
      </c>
      <c r="F8018" s="6">
        <v>234688</v>
      </c>
      <c r="G8018" s="6" t="s">
        <v>7979</v>
      </c>
      <c r="H8018" s="16">
        <v>4329248</v>
      </c>
      <c r="I8018" s="12" t="s">
        <v>14867</v>
      </c>
      <c r="J8018" s="12" t="s">
        <v>7253</v>
      </c>
      <c r="K8018" s="15">
        <v>3678446</v>
      </c>
      <c r="L8018" s="13" t="s">
        <v>15</v>
      </c>
      <c r="M8018" s="7">
        <v>1</v>
      </c>
      <c r="N8018" s="17"/>
    </row>
    <row r="8019" spans="1:14" ht="78.75">
      <c r="A8019" s="6">
        <v>8017</v>
      </c>
      <c r="B8019" s="8" t="s">
        <v>16335</v>
      </c>
      <c r="C8019" s="9" t="s">
        <v>16741</v>
      </c>
      <c r="D8019" s="10" t="s">
        <v>16742</v>
      </c>
      <c r="E8019" s="11" t="s">
        <v>18860</v>
      </c>
      <c r="F8019" s="6">
        <v>436358</v>
      </c>
      <c r="G8019" s="6" t="s">
        <v>7979</v>
      </c>
      <c r="H8019" s="16">
        <v>1565221</v>
      </c>
      <c r="I8019" s="12" t="s">
        <v>2091</v>
      </c>
      <c r="J8019" s="12" t="s">
        <v>2195</v>
      </c>
      <c r="K8019" s="15">
        <v>0</v>
      </c>
      <c r="L8019" s="13" t="s">
        <v>15</v>
      </c>
      <c r="M8019" s="7">
        <v>1</v>
      </c>
      <c r="N8019" s="17"/>
    </row>
    <row r="8020" spans="1:14" ht="63">
      <c r="A8020" s="6">
        <v>8018</v>
      </c>
      <c r="B8020" s="8" t="s">
        <v>16335</v>
      </c>
      <c r="C8020" s="9" t="s">
        <v>16743</v>
      </c>
      <c r="D8020" s="10" t="s">
        <v>18861</v>
      </c>
      <c r="E8020" s="11" t="s">
        <v>16744</v>
      </c>
      <c r="F8020" s="6"/>
      <c r="G8020" s="6" t="s">
        <v>13248</v>
      </c>
      <c r="H8020" s="16">
        <v>7315007</v>
      </c>
      <c r="I8020" s="12" t="s">
        <v>14867</v>
      </c>
      <c r="J8020" s="12" t="s">
        <v>16876</v>
      </c>
      <c r="K8020" s="15">
        <v>4787000</v>
      </c>
      <c r="L8020" s="13" t="s">
        <v>15</v>
      </c>
      <c r="M8020" s="7">
        <v>1</v>
      </c>
      <c r="N8020" s="17"/>
    </row>
    <row r="8021" spans="1:14" ht="78.75">
      <c r="A8021" s="6">
        <v>8019</v>
      </c>
      <c r="B8021" s="8" t="s">
        <v>16335</v>
      </c>
      <c r="C8021" s="9" t="s">
        <v>16745</v>
      </c>
      <c r="D8021" s="10" t="s">
        <v>13247</v>
      </c>
      <c r="E8021" s="11" t="s">
        <v>18862</v>
      </c>
      <c r="F8021" s="6"/>
      <c r="G8021" s="6" t="s">
        <v>13248</v>
      </c>
      <c r="H8021" s="16">
        <v>10448418</v>
      </c>
      <c r="I8021" s="12" t="s">
        <v>16746</v>
      </c>
      <c r="J8021" s="12" t="s">
        <v>6900</v>
      </c>
      <c r="K8021" s="15">
        <v>8200124</v>
      </c>
      <c r="L8021" s="13" t="s">
        <v>15</v>
      </c>
      <c r="M8021" s="7">
        <v>1</v>
      </c>
      <c r="N8021" s="17"/>
    </row>
    <row r="8022" spans="1:14" ht="31.5">
      <c r="A8022" s="6">
        <v>8020</v>
      </c>
      <c r="B8022" s="8" t="s">
        <v>16335</v>
      </c>
      <c r="C8022" s="9" t="s">
        <v>16747</v>
      </c>
      <c r="D8022" s="10" t="s">
        <v>13247</v>
      </c>
      <c r="E8022" s="11" t="s">
        <v>18863</v>
      </c>
      <c r="F8022" s="6"/>
      <c r="G8022" s="6" t="s">
        <v>13248</v>
      </c>
      <c r="H8022" s="16">
        <v>8200935</v>
      </c>
      <c r="I8022" s="12" t="s">
        <v>16746</v>
      </c>
      <c r="J8022" s="12" t="s">
        <v>6900</v>
      </c>
      <c r="K8022" s="15">
        <v>5988041</v>
      </c>
      <c r="L8022" s="13" t="s">
        <v>15</v>
      </c>
      <c r="M8022" s="7">
        <v>1</v>
      </c>
      <c r="N8022" s="17"/>
    </row>
    <row r="8023" spans="1:14" ht="63">
      <c r="A8023" s="6">
        <v>8021</v>
      </c>
      <c r="B8023" s="8" t="s">
        <v>16335</v>
      </c>
      <c r="C8023" s="9" t="s">
        <v>16748</v>
      </c>
      <c r="D8023" s="10"/>
      <c r="E8023" s="11" t="s">
        <v>18864</v>
      </c>
      <c r="F8023" s="6"/>
      <c r="G8023" s="6" t="s">
        <v>13248</v>
      </c>
      <c r="H8023" s="16">
        <v>11459812</v>
      </c>
      <c r="I8023" s="12" t="s">
        <v>4995</v>
      </c>
      <c r="J8023" s="12" t="s">
        <v>7360</v>
      </c>
      <c r="K8023" s="15">
        <v>0</v>
      </c>
      <c r="L8023" s="13" t="s">
        <v>14</v>
      </c>
      <c r="M8023" s="7">
        <v>1</v>
      </c>
      <c r="N8023" s="17"/>
    </row>
    <row r="8024" spans="1:14" ht="63">
      <c r="A8024" s="6">
        <v>8022</v>
      </c>
      <c r="B8024" s="8" t="s">
        <v>16335</v>
      </c>
      <c r="C8024" s="9" t="s">
        <v>16749</v>
      </c>
      <c r="D8024" s="10"/>
      <c r="E8024" s="11" t="s">
        <v>18865</v>
      </c>
      <c r="F8024" s="6"/>
      <c r="G8024" s="6" t="s">
        <v>13248</v>
      </c>
      <c r="H8024" s="16">
        <v>11459812</v>
      </c>
      <c r="I8024" s="12" t="s">
        <v>4995</v>
      </c>
      <c r="J8024" s="12" t="s">
        <v>7360</v>
      </c>
      <c r="K8024" s="15">
        <v>0</v>
      </c>
      <c r="L8024" s="13" t="s">
        <v>14</v>
      </c>
      <c r="M8024" s="7">
        <v>0.7</v>
      </c>
      <c r="N8024" s="17"/>
    </row>
    <row r="8025" spans="1:14" ht="78.75">
      <c r="A8025" s="6">
        <v>8023</v>
      </c>
      <c r="B8025" s="8" t="s">
        <v>16335</v>
      </c>
      <c r="C8025" s="9" t="s">
        <v>16750</v>
      </c>
      <c r="D8025" s="10"/>
      <c r="E8025" s="11" t="s">
        <v>18865</v>
      </c>
      <c r="F8025" s="6"/>
      <c r="G8025" s="6" t="s">
        <v>13248</v>
      </c>
      <c r="H8025" s="16">
        <v>11459812</v>
      </c>
      <c r="I8025" s="12" t="s">
        <v>4995</v>
      </c>
      <c r="J8025" s="12" t="s">
        <v>7360</v>
      </c>
      <c r="K8025" s="15">
        <v>0</v>
      </c>
      <c r="L8025" s="13" t="s">
        <v>14</v>
      </c>
      <c r="M8025" s="7">
        <v>0.3</v>
      </c>
      <c r="N8025" s="17"/>
    </row>
    <row r="8026" spans="1:14" ht="78.75">
      <c r="A8026" s="6">
        <v>8024</v>
      </c>
      <c r="B8026" s="8" t="s">
        <v>16335</v>
      </c>
      <c r="C8026" s="9" t="s">
        <v>16751</v>
      </c>
      <c r="D8026" s="10" t="s">
        <v>16707</v>
      </c>
      <c r="E8026" s="11" t="s">
        <v>18866</v>
      </c>
      <c r="F8026" s="6"/>
      <c r="G8026" s="6" t="s">
        <v>13248</v>
      </c>
      <c r="H8026" s="16">
        <v>9122759</v>
      </c>
      <c r="I8026" s="12" t="s">
        <v>14867</v>
      </c>
      <c r="J8026" s="12" t="s">
        <v>4004</v>
      </c>
      <c r="K8026" s="15">
        <v>6669192</v>
      </c>
      <c r="L8026" s="13" t="s">
        <v>15</v>
      </c>
      <c r="M8026" s="7">
        <v>1</v>
      </c>
      <c r="N8026" s="17" t="s">
        <v>16752</v>
      </c>
    </row>
    <row r="8027" spans="1:14" ht="31.5">
      <c r="A8027" s="6">
        <v>8025</v>
      </c>
      <c r="B8027" s="8" t="s">
        <v>16335</v>
      </c>
      <c r="C8027" s="9" t="s">
        <v>16753</v>
      </c>
      <c r="D8027" s="10" t="s">
        <v>18861</v>
      </c>
      <c r="E8027" s="11" t="s">
        <v>18867</v>
      </c>
      <c r="F8027" s="6"/>
      <c r="G8027" s="6" t="s">
        <v>13248</v>
      </c>
      <c r="H8027" s="16">
        <v>7332073</v>
      </c>
      <c r="I8027" s="12" t="s">
        <v>14867</v>
      </c>
      <c r="J8027" s="12" t="s">
        <v>14864</v>
      </c>
      <c r="K8027" s="15">
        <v>0</v>
      </c>
      <c r="L8027" s="13" t="s">
        <v>15</v>
      </c>
      <c r="M8027" s="7">
        <v>1</v>
      </c>
      <c r="N8027" s="17"/>
    </row>
    <row r="8028" spans="1:14" ht="47.25">
      <c r="A8028" s="6">
        <v>8026</v>
      </c>
      <c r="B8028" s="8" t="s">
        <v>16335</v>
      </c>
      <c r="C8028" s="9" t="s">
        <v>16754</v>
      </c>
      <c r="D8028" s="10" t="s">
        <v>18861</v>
      </c>
      <c r="E8028" s="11" t="s">
        <v>18868</v>
      </c>
      <c r="F8028" s="6"/>
      <c r="G8028" s="6" t="s">
        <v>13248</v>
      </c>
      <c r="H8028" s="16">
        <v>5289024</v>
      </c>
      <c r="I8028" s="12" t="s">
        <v>8021</v>
      </c>
      <c r="J8028" s="12" t="s">
        <v>2078</v>
      </c>
      <c r="K8028" s="15">
        <v>5152269</v>
      </c>
      <c r="L8028" s="13" t="s">
        <v>15</v>
      </c>
      <c r="M8028" s="7">
        <v>1</v>
      </c>
      <c r="N8028" s="17"/>
    </row>
    <row r="8029" spans="1:14" ht="110.25">
      <c r="A8029" s="6">
        <v>8027</v>
      </c>
      <c r="B8029" s="8" t="s">
        <v>16335</v>
      </c>
      <c r="C8029" s="9" t="s">
        <v>16755</v>
      </c>
      <c r="D8029" s="10"/>
      <c r="E8029" s="11" t="s">
        <v>18869</v>
      </c>
      <c r="F8029" s="6"/>
      <c r="G8029" s="6" t="s">
        <v>13248</v>
      </c>
      <c r="H8029" s="16">
        <v>8836671</v>
      </c>
      <c r="I8029" s="12" t="s">
        <v>1621</v>
      </c>
      <c r="J8029" s="12" t="s">
        <v>2360</v>
      </c>
      <c r="K8029" s="15">
        <v>1748766</v>
      </c>
      <c r="L8029" s="13" t="s">
        <v>15</v>
      </c>
      <c r="M8029" s="7">
        <v>1</v>
      </c>
      <c r="N8029" s="17"/>
    </row>
    <row r="8030" spans="1:14" ht="63">
      <c r="A8030" s="6">
        <v>8028</v>
      </c>
      <c r="B8030" s="8" t="s">
        <v>16335</v>
      </c>
      <c r="C8030" s="9" t="s">
        <v>16756</v>
      </c>
      <c r="D8030" s="10" t="s">
        <v>16800</v>
      </c>
      <c r="E8030" s="11" t="s">
        <v>18870</v>
      </c>
      <c r="F8030" s="6"/>
      <c r="G8030" s="6" t="s">
        <v>13248</v>
      </c>
      <c r="H8030" s="16">
        <v>27572348.649999999</v>
      </c>
      <c r="I8030" s="12" t="s">
        <v>16757</v>
      </c>
      <c r="J8030" s="12" t="s">
        <v>18871</v>
      </c>
      <c r="K8030" s="15">
        <v>10409055</v>
      </c>
      <c r="L8030" s="13" t="s">
        <v>14</v>
      </c>
      <c r="M8030" s="7">
        <v>1</v>
      </c>
      <c r="N8030" s="17"/>
    </row>
    <row r="8031" spans="1:14" ht="63">
      <c r="A8031" s="6">
        <v>8029</v>
      </c>
      <c r="B8031" s="8" t="s">
        <v>16335</v>
      </c>
      <c r="C8031" s="9" t="s">
        <v>16758</v>
      </c>
      <c r="D8031" s="10" t="s">
        <v>16800</v>
      </c>
      <c r="E8031" s="11" t="s">
        <v>18870</v>
      </c>
      <c r="F8031" s="6"/>
      <c r="G8031" s="6" t="s">
        <v>13248</v>
      </c>
      <c r="H8031" s="16">
        <v>27572348.649999999</v>
      </c>
      <c r="I8031" s="12" t="s">
        <v>16757</v>
      </c>
      <c r="J8031" s="12" t="s">
        <v>18871</v>
      </c>
      <c r="K8031" s="15">
        <v>10409055</v>
      </c>
      <c r="L8031" s="13" t="s">
        <v>14</v>
      </c>
      <c r="M8031" s="7">
        <v>0.51</v>
      </c>
      <c r="N8031" s="17"/>
    </row>
    <row r="8032" spans="1:14" ht="63">
      <c r="A8032" s="6">
        <v>8030</v>
      </c>
      <c r="B8032" s="8" t="s">
        <v>16335</v>
      </c>
      <c r="C8032" s="9" t="s">
        <v>16759</v>
      </c>
      <c r="D8032" s="10" t="s">
        <v>16630</v>
      </c>
      <c r="E8032" s="11" t="s">
        <v>18870</v>
      </c>
      <c r="F8032" s="6"/>
      <c r="G8032" s="6" t="s">
        <v>13248</v>
      </c>
      <c r="H8032" s="16">
        <v>27572348.649999999</v>
      </c>
      <c r="I8032" s="12" t="s">
        <v>16757</v>
      </c>
      <c r="J8032" s="12" t="s">
        <v>18871</v>
      </c>
      <c r="K8032" s="15">
        <v>10409055</v>
      </c>
      <c r="L8032" s="13" t="s">
        <v>14</v>
      </c>
      <c r="M8032" s="7">
        <v>0.49</v>
      </c>
      <c r="N8032" s="17"/>
    </row>
    <row r="8033" spans="1:14" ht="63">
      <c r="A8033" s="6">
        <v>8031</v>
      </c>
      <c r="B8033" s="8" t="s">
        <v>16335</v>
      </c>
      <c r="C8033" s="9" t="s">
        <v>16756</v>
      </c>
      <c r="D8033" s="10" t="s">
        <v>16800</v>
      </c>
      <c r="E8033" s="11" t="s">
        <v>16760</v>
      </c>
      <c r="F8033" s="6"/>
      <c r="G8033" s="6" t="s">
        <v>13248</v>
      </c>
      <c r="H8033" s="16">
        <v>10337830.359999999</v>
      </c>
      <c r="I8033" s="12" t="s">
        <v>14869</v>
      </c>
      <c r="J8033" s="12" t="s">
        <v>7987</v>
      </c>
      <c r="K8033" s="15">
        <v>7120612</v>
      </c>
      <c r="L8033" s="13" t="s">
        <v>14</v>
      </c>
      <c r="M8033" s="7">
        <v>1</v>
      </c>
      <c r="N8033" s="17"/>
    </row>
    <row r="8034" spans="1:14" ht="63">
      <c r="A8034" s="6">
        <v>8032</v>
      </c>
      <c r="B8034" s="8" t="s">
        <v>16335</v>
      </c>
      <c r="C8034" s="9" t="s">
        <v>16758</v>
      </c>
      <c r="D8034" s="10" t="s">
        <v>16800</v>
      </c>
      <c r="E8034" s="11" t="s">
        <v>16760</v>
      </c>
      <c r="F8034" s="6"/>
      <c r="G8034" s="6" t="s">
        <v>13248</v>
      </c>
      <c r="H8034" s="16">
        <v>10337830.359999999</v>
      </c>
      <c r="I8034" s="12" t="s">
        <v>14869</v>
      </c>
      <c r="J8034" s="12" t="s">
        <v>7987</v>
      </c>
      <c r="K8034" s="15">
        <v>7120612</v>
      </c>
      <c r="L8034" s="13" t="s">
        <v>14</v>
      </c>
      <c r="M8034" s="7">
        <v>0.51</v>
      </c>
      <c r="N8034" s="17"/>
    </row>
    <row r="8035" spans="1:14" ht="63">
      <c r="A8035" s="6">
        <v>8033</v>
      </c>
      <c r="B8035" s="8" t="s">
        <v>16335</v>
      </c>
      <c r="C8035" s="9" t="s">
        <v>16761</v>
      </c>
      <c r="D8035" s="10" t="s">
        <v>16630</v>
      </c>
      <c r="E8035" s="11" t="s">
        <v>16760</v>
      </c>
      <c r="F8035" s="6"/>
      <c r="G8035" s="6" t="s">
        <v>13248</v>
      </c>
      <c r="H8035" s="16">
        <v>10337830.359999999</v>
      </c>
      <c r="I8035" s="12" t="s">
        <v>14869</v>
      </c>
      <c r="J8035" s="12" t="s">
        <v>7987</v>
      </c>
      <c r="K8035" s="15">
        <v>7120612</v>
      </c>
      <c r="L8035" s="13" t="s">
        <v>14</v>
      </c>
      <c r="M8035" s="7">
        <v>0.49</v>
      </c>
      <c r="N8035" s="17"/>
    </row>
    <row r="8036" spans="1:14" ht="63">
      <c r="A8036" s="6">
        <v>8034</v>
      </c>
      <c r="B8036" s="8" t="s">
        <v>16335</v>
      </c>
      <c r="C8036" s="9" t="s">
        <v>16762</v>
      </c>
      <c r="D8036" s="10" t="s">
        <v>18872</v>
      </c>
      <c r="E8036" s="11" t="s">
        <v>18873</v>
      </c>
      <c r="F8036" s="6"/>
      <c r="G8036" s="6" t="s">
        <v>13248</v>
      </c>
      <c r="H8036" s="16">
        <v>14770076.6</v>
      </c>
      <c r="I8036" s="12" t="s">
        <v>16757</v>
      </c>
      <c r="J8036" s="12" t="s">
        <v>18874</v>
      </c>
      <c r="K8036" s="15">
        <v>9730831</v>
      </c>
      <c r="L8036" s="13" t="s">
        <v>15</v>
      </c>
      <c r="M8036" s="7">
        <v>1</v>
      </c>
      <c r="N8036" s="17"/>
    </row>
    <row r="8037" spans="1:14" ht="126">
      <c r="A8037" s="6">
        <v>8035</v>
      </c>
      <c r="B8037" s="8" t="s">
        <v>16335</v>
      </c>
      <c r="C8037" s="9" t="s">
        <v>16763</v>
      </c>
      <c r="D8037" s="10"/>
      <c r="E8037" s="11" t="s">
        <v>18875</v>
      </c>
      <c r="F8037" s="6"/>
      <c r="G8037" s="6" t="s">
        <v>13248</v>
      </c>
      <c r="H8037" s="16">
        <v>40479352</v>
      </c>
      <c r="I8037" s="12" t="s">
        <v>4784</v>
      </c>
      <c r="J8037" s="12" t="s">
        <v>1989</v>
      </c>
      <c r="K8037" s="15">
        <v>7001476</v>
      </c>
      <c r="L8037" s="13" t="s">
        <v>14</v>
      </c>
      <c r="M8037" s="7">
        <v>1</v>
      </c>
      <c r="N8037" s="17"/>
    </row>
    <row r="8038" spans="1:14" ht="126">
      <c r="A8038" s="6">
        <v>8036</v>
      </c>
      <c r="B8038" s="8" t="s">
        <v>16335</v>
      </c>
      <c r="C8038" s="9" t="s">
        <v>16749</v>
      </c>
      <c r="D8038" s="10"/>
      <c r="E8038" s="11" t="s">
        <v>18875</v>
      </c>
      <c r="F8038" s="6"/>
      <c r="G8038" s="6" t="s">
        <v>13248</v>
      </c>
      <c r="H8038" s="16">
        <v>40479352</v>
      </c>
      <c r="I8038" s="12" t="s">
        <v>4784</v>
      </c>
      <c r="J8038" s="12" t="s">
        <v>1989</v>
      </c>
      <c r="K8038" s="15">
        <v>7001476</v>
      </c>
      <c r="L8038" s="13" t="s">
        <v>14</v>
      </c>
      <c r="M8038" s="7">
        <v>0.7</v>
      </c>
      <c r="N8038" s="17"/>
    </row>
    <row r="8039" spans="1:14" ht="126">
      <c r="A8039" s="6">
        <v>8037</v>
      </c>
      <c r="B8039" s="8" t="s">
        <v>16335</v>
      </c>
      <c r="C8039" s="9" t="s">
        <v>16750</v>
      </c>
      <c r="D8039" s="10"/>
      <c r="E8039" s="11" t="s">
        <v>18875</v>
      </c>
      <c r="F8039" s="6"/>
      <c r="G8039" s="6" t="s">
        <v>13248</v>
      </c>
      <c r="H8039" s="16">
        <v>40479352</v>
      </c>
      <c r="I8039" s="12" t="s">
        <v>4784</v>
      </c>
      <c r="J8039" s="12" t="s">
        <v>1989</v>
      </c>
      <c r="K8039" s="15">
        <v>7001476</v>
      </c>
      <c r="L8039" s="13" t="s">
        <v>14</v>
      </c>
      <c r="M8039" s="7">
        <v>0.3</v>
      </c>
      <c r="N8039" s="17"/>
    </row>
    <row r="8040" spans="1:14" ht="110.25">
      <c r="A8040" s="6">
        <v>8038</v>
      </c>
      <c r="B8040" s="8" t="s">
        <v>16335</v>
      </c>
      <c r="C8040" s="9" t="s">
        <v>18876</v>
      </c>
      <c r="D8040" s="10"/>
      <c r="E8040" s="11" t="s">
        <v>18877</v>
      </c>
      <c r="F8040" s="6"/>
      <c r="G8040" s="6" t="s">
        <v>13248</v>
      </c>
      <c r="H8040" s="16">
        <v>29897420</v>
      </c>
      <c r="I8040" s="12" t="s">
        <v>4784</v>
      </c>
      <c r="J8040" s="12" t="s">
        <v>2086</v>
      </c>
      <c r="K8040" s="15">
        <v>8697615</v>
      </c>
      <c r="L8040" s="13" t="s">
        <v>14</v>
      </c>
      <c r="M8040" s="7">
        <v>1</v>
      </c>
      <c r="N8040" s="17"/>
    </row>
    <row r="8041" spans="1:14" ht="110.25">
      <c r="A8041" s="6">
        <v>8039</v>
      </c>
      <c r="B8041" s="8" t="s">
        <v>16335</v>
      </c>
      <c r="C8041" s="9" t="s">
        <v>16764</v>
      </c>
      <c r="D8041" s="10"/>
      <c r="E8041" s="11" t="s">
        <v>18877</v>
      </c>
      <c r="F8041" s="6"/>
      <c r="G8041" s="6" t="s">
        <v>13248</v>
      </c>
      <c r="H8041" s="16">
        <v>29897420</v>
      </c>
      <c r="I8041" s="12" t="s">
        <v>4784</v>
      </c>
      <c r="J8041" s="12" t="s">
        <v>2086</v>
      </c>
      <c r="K8041" s="15">
        <v>8697615</v>
      </c>
      <c r="L8041" s="13" t="s">
        <v>14</v>
      </c>
      <c r="M8041" s="7">
        <v>0.51</v>
      </c>
      <c r="N8041" s="17"/>
    </row>
    <row r="8042" spans="1:14" ht="110.25">
      <c r="A8042" s="6">
        <v>8040</v>
      </c>
      <c r="B8042" s="8" t="s">
        <v>16335</v>
      </c>
      <c r="C8042" s="9" t="s">
        <v>16765</v>
      </c>
      <c r="D8042" s="10"/>
      <c r="E8042" s="11" t="s">
        <v>18877</v>
      </c>
      <c r="F8042" s="6"/>
      <c r="G8042" s="6" t="s">
        <v>13248</v>
      </c>
      <c r="H8042" s="16">
        <v>29897420</v>
      </c>
      <c r="I8042" s="12" t="s">
        <v>4784</v>
      </c>
      <c r="J8042" s="12" t="s">
        <v>2086</v>
      </c>
      <c r="K8042" s="15">
        <v>8697615</v>
      </c>
      <c r="L8042" s="13" t="s">
        <v>14</v>
      </c>
      <c r="M8042" s="7">
        <v>0.49</v>
      </c>
      <c r="N8042" s="17"/>
    </row>
    <row r="8043" spans="1:14" ht="47.25">
      <c r="A8043" s="6">
        <v>8041</v>
      </c>
      <c r="B8043" s="8" t="s">
        <v>16335</v>
      </c>
      <c r="C8043" s="9" t="s">
        <v>16766</v>
      </c>
      <c r="D8043" s="10"/>
      <c r="E8043" s="11" t="s">
        <v>16767</v>
      </c>
      <c r="F8043" s="6"/>
      <c r="G8043" s="6" t="s">
        <v>13248</v>
      </c>
      <c r="H8043" s="16">
        <v>35970219</v>
      </c>
      <c r="I8043" s="12" t="s">
        <v>4935</v>
      </c>
      <c r="J8043" s="12" t="s">
        <v>14866</v>
      </c>
      <c r="K8043" s="15">
        <v>0</v>
      </c>
      <c r="L8043" s="13" t="s">
        <v>14</v>
      </c>
      <c r="M8043" s="7">
        <v>1</v>
      </c>
      <c r="N8043" s="17"/>
    </row>
    <row r="8044" spans="1:14" ht="94.5">
      <c r="A8044" s="6">
        <v>8042</v>
      </c>
      <c r="B8044" s="8" t="s">
        <v>16335</v>
      </c>
      <c r="C8044" s="9" t="s">
        <v>16768</v>
      </c>
      <c r="D8044" s="10"/>
      <c r="E8044" s="11" t="s">
        <v>16767</v>
      </c>
      <c r="F8044" s="6"/>
      <c r="G8044" s="6" t="s">
        <v>13248</v>
      </c>
      <c r="H8044" s="16">
        <v>35970219</v>
      </c>
      <c r="I8044" s="12" t="s">
        <v>4935</v>
      </c>
      <c r="J8044" s="12" t="s">
        <v>14866</v>
      </c>
      <c r="K8044" s="15">
        <v>0</v>
      </c>
      <c r="L8044" s="13" t="s">
        <v>14</v>
      </c>
      <c r="M8044" s="7">
        <v>0.6</v>
      </c>
      <c r="N8044" s="17"/>
    </row>
    <row r="8045" spans="1:14" ht="63">
      <c r="A8045" s="6">
        <v>8043</v>
      </c>
      <c r="B8045" s="8" t="s">
        <v>16335</v>
      </c>
      <c r="C8045" s="9" t="s">
        <v>16769</v>
      </c>
      <c r="D8045" s="10"/>
      <c r="E8045" s="11" t="s">
        <v>16767</v>
      </c>
      <c r="F8045" s="6"/>
      <c r="G8045" s="6" t="s">
        <v>13248</v>
      </c>
      <c r="H8045" s="16">
        <v>35970219</v>
      </c>
      <c r="I8045" s="12" t="s">
        <v>4935</v>
      </c>
      <c r="J8045" s="12" t="s">
        <v>14866</v>
      </c>
      <c r="K8045" s="15">
        <v>0</v>
      </c>
      <c r="L8045" s="13" t="s">
        <v>14</v>
      </c>
      <c r="M8045" s="7">
        <v>0.4</v>
      </c>
      <c r="N8045" s="17"/>
    </row>
    <row r="8046" spans="1:14" ht="31.5">
      <c r="A8046" s="6">
        <v>8044</v>
      </c>
      <c r="B8046" s="8" t="s">
        <v>16335</v>
      </c>
      <c r="C8046" s="9" t="s">
        <v>16766</v>
      </c>
      <c r="D8046" s="10"/>
      <c r="E8046" s="11" t="s">
        <v>16770</v>
      </c>
      <c r="F8046" s="6"/>
      <c r="G8046" s="6" t="s">
        <v>13248</v>
      </c>
      <c r="H8046" s="16">
        <v>16544966</v>
      </c>
      <c r="I8046" s="12" t="s">
        <v>6663</v>
      </c>
      <c r="J8046" s="12" t="s">
        <v>14866</v>
      </c>
      <c r="K8046" s="15">
        <v>5260000</v>
      </c>
      <c r="L8046" s="13" t="s">
        <v>14</v>
      </c>
      <c r="M8046" s="7">
        <v>1</v>
      </c>
      <c r="N8046" s="17"/>
    </row>
    <row r="8047" spans="1:14" ht="94.5">
      <c r="A8047" s="6">
        <v>8045</v>
      </c>
      <c r="B8047" s="8" t="s">
        <v>16335</v>
      </c>
      <c r="C8047" s="9" t="s">
        <v>16768</v>
      </c>
      <c r="D8047" s="10"/>
      <c r="E8047" s="11" t="s">
        <v>16770</v>
      </c>
      <c r="F8047" s="6"/>
      <c r="G8047" s="6" t="s">
        <v>13248</v>
      </c>
      <c r="H8047" s="16">
        <v>16544966</v>
      </c>
      <c r="I8047" s="12" t="s">
        <v>6663</v>
      </c>
      <c r="J8047" s="12" t="s">
        <v>14866</v>
      </c>
      <c r="K8047" s="15">
        <v>5260000</v>
      </c>
      <c r="L8047" s="13" t="s">
        <v>14</v>
      </c>
      <c r="M8047" s="7">
        <v>0.6</v>
      </c>
      <c r="N8047" s="17"/>
    </row>
    <row r="8048" spans="1:14" ht="63">
      <c r="A8048" s="6">
        <v>8046</v>
      </c>
      <c r="B8048" s="8" t="s">
        <v>16335</v>
      </c>
      <c r="C8048" s="9" t="s">
        <v>16769</v>
      </c>
      <c r="D8048" s="10"/>
      <c r="E8048" s="11" t="s">
        <v>16770</v>
      </c>
      <c r="F8048" s="6"/>
      <c r="G8048" s="6" t="s">
        <v>13248</v>
      </c>
      <c r="H8048" s="16">
        <v>16544966</v>
      </c>
      <c r="I8048" s="12" t="s">
        <v>6663</v>
      </c>
      <c r="J8048" s="12" t="s">
        <v>14866</v>
      </c>
      <c r="K8048" s="15">
        <v>5260000</v>
      </c>
      <c r="L8048" s="13" t="s">
        <v>14</v>
      </c>
      <c r="M8048" s="7">
        <v>0.4</v>
      </c>
      <c r="N8048" s="17"/>
    </row>
    <row r="8049" spans="1:14" ht="63">
      <c r="A8049" s="6">
        <v>8047</v>
      </c>
      <c r="B8049" s="8" t="s">
        <v>16335</v>
      </c>
      <c r="C8049" s="9" t="s">
        <v>16771</v>
      </c>
      <c r="D8049" s="10" t="s">
        <v>16630</v>
      </c>
      <c r="E8049" s="11" t="s">
        <v>18878</v>
      </c>
      <c r="F8049" s="6"/>
      <c r="G8049" s="6" t="s">
        <v>13248</v>
      </c>
      <c r="H8049" s="16">
        <v>8199694</v>
      </c>
      <c r="I8049" s="12" t="s">
        <v>13233</v>
      </c>
      <c r="J8049" s="12" t="s">
        <v>16772</v>
      </c>
      <c r="K8049" s="15">
        <v>6147953</v>
      </c>
      <c r="L8049" s="13" t="s">
        <v>15</v>
      </c>
      <c r="M8049" s="7">
        <v>1</v>
      </c>
      <c r="N8049" s="17"/>
    </row>
    <row r="8050" spans="1:14" ht="63">
      <c r="A8050" s="6">
        <v>8048</v>
      </c>
      <c r="B8050" s="8" t="s">
        <v>16335</v>
      </c>
      <c r="C8050" s="9" t="s">
        <v>16773</v>
      </c>
      <c r="D8050" s="10" t="s">
        <v>18879</v>
      </c>
      <c r="E8050" s="11" t="s">
        <v>18880</v>
      </c>
      <c r="F8050" s="6"/>
      <c r="G8050" s="6" t="s">
        <v>13248</v>
      </c>
      <c r="H8050" s="16">
        <v>5625937</v>
      </c>
      <c r="I8050" s="12" t="s">
        <v>13152</v>
      </c>
      <c r="J8050" s="12" t="s">
        <v>6873</v>
      </c>
      <c r="K8050" s="15">
        <v>0</v>
      </c>
      <c r="L8050" s="13" t="s">
        <v>15</v>
      </c>
      <c r="M8050" s="7">
        <v>1</v>
      </c>
      <c r="N8050" s="17"/>
    </row>
    <row r="8051" spans="1:14" ht="47.25">
      <c r="A8051" s="6">
        <v>8049</v>
      </c>
      <c r="B8051" s="8" t="s">
        <v>16335</v>
      </c>
      <c r="C8051" s="9" t="s">
        <v>16773</v>
      </c>
      <c r="D8051" s="10" t="s">
        <v>18879</v>
      </c>
      <c r="E8051" s="11" t="s">
        <v>16774</v>
      </c>
      <c r="F8051" s="6"/>
      <c r="G8051" s="6" t="s">
        <v>13248</v>
      </c>
      <c r="H8051" s="16">
        <v>4357986</v>
      </c>
      <c r="I8051" s="12" t="s">
        <v>13152</v>
      </c>
      <c r="J8051" s="12" t="s">
        <v>6873</v>
      </c>
      <c r="K8051" s="15">
        <v>1894530</v>
      </c>
      <c r="L8051" s="13" t="s">
        <v>15</v>
      </c>
      <c r="M8051" s="7">
        <v>1</v>
      </c>
      <c r="N8051" s="17"/>
    </row>
    <row r="8052" spans="1:14" ht="47.25">
      <c r="A8052" s="6">
        <v>8050</v>
      </c>
      <c r="B8052" s="8" t="s">
        <v>16335</v>
      </c>
      <c r="C8052" s="9" t="s">
        <v>16775</v>
      </c>
      <c r="D8052" s="10"/>
      <c r="E8052" s="11" t="s">
        <v>16776</v>
      </c>
      <c r="F8052" s="6"/>
      <c r="G8052" s="6" t="s">
        <v>13248</v>
      </c>
      <c r="H8052" s="16">
        <v>6329134</v>
      </c>
      <c r="I8052" s="12" t="s">
        <v>2003</v>
      </c>
      <c r="J8052" s="12" t="s">
        <v>16777</v>
      </c>
      <c r="K8052" s="15">
        <v>0</v>
      </c>
      <c r="L8052" s="13" t="s">
        <v>14</v>
      </c>
      <c r="M8052" s="7">
        <v>1</v>
      </c>
      <c r="N8052" s="17"/>
    </row>
    <row r="8053" spans="1:14" ht="78.75">
      <c r="A8053" s="6">
        <v>8051</v>
      </c>
      <c r="B8053" s="8" t="s">
        <v>16335</v>
      </c>
      <c r="C8053" s="9" t="s">
        <v>16778</v>
      </c>
      <c r="D8053" s="10"/>
      <c r="E8053" s="11" t="s">
        <v>16776</v>
      </c>
      <c r="F8053" s="6"/>
      <c r="G8053" s="6" t="s">
        <v>13248</v>
      </c>
      <c r="H8053" s="16">
        <v>6329134</v>
      </c>
      <c r="I8053" s="12" t="s">
        <v>2003</v>
      </c>
      <c r="J8053" s="12" t="s">
        <v>16777</v>
      </c>
      <c r="K8053" s="15">
        <v>0</v>
      </c>
      <c r="L8053" s="13" t="s">
        <v>14</v>
      </c>
      <c r="M8053" s="7">
        <v>0.7</v>
      </c>
      <c r="N8053" s="17"/>
    </row>
    <row r="8054" spans="1:14" ht="94.5">
      <c r="A8054" s="6">
        <v>8052</v>
      </c>
      <c r="B8054" s="8" t="s">
        <v>16335</v>
      </c>
      <c r="C8054" s="9" t="s">
        <v>16779</v>
      </c>
      <c r="D8054" s="10"/>
      <c r="E8054" s="11" t="s">
        <v>16776</v>
      </c>
      <c r="F8054" s="6"/>
      <c r="G8054" s="6" t="s">
        <v>13248</v>
      </c>
      <c r="H8054" s="16">
        <v>6329134</v>
      </c>
      <c r="I8054" s="12" t="s">
        <v>2003</v>
      </c>
      <c r="J8054" s="12" t="s">
        <v>16777</v>
      </c>
      <c r="K8054" s="15">
        <v>0</v>
      </c>
      <c r="L8054" s="13" t="s">
        <v>14</v>
      </c>
      <c r="M8054" s="7">
        <v>0.3</v>
      </c>
      <c r="N8054" s="17"/>
    </row>
    <row r="8055" spans="1:14" ht="63">
      <c r="A8055" s="6">
        <v>8053</v>
      </c>
      <c r="B8055" s="8" t="s">
        <v>16335</v>
      </c>
      <c r="C8055" s="9" t="s">
        <v>16780</v>
      </c>
      <c r="D8055" s="10" t="s">
        <v>16781</v>
      </c>
      <c r="E8055" s="11" t="s">
        <v>16782</v>
      </c>
      <c r="F8055" s="6">
        <v>294569</v>
      </c>
      <c r="G8055" s="6" t="s">
        <v>6254</v>
      </c>
      <c r="H8055" s="16">
        <v>105747475</v>
      </c>
      <c r="I8055" s="12" t="s">
        <v>16783</v>
      </c>
      <c r="J8055" s="12" t="s">
        <v>10780</v>
      </c>
      <c r="K8055" s="15">
        <v>51450459</v>
      </c>
      <c r="L8055" s="13" t="s">
        <v>15</v>
      </c>
      <c r="M8055" s="7">
        <v>1</v>
      </c>
      <c r="N8055" s="17"/>
    </row>
    <row r="8056" spans="1:14" ht="110.25">
      <c r="A8056" s="6">
        <v>8054</v>
      </c>
      <c r="B8056" s="8" t="s">
        <v>16335</v>
      </c>
      <c r="C8056" s="9" t="s">
        <v>16784</v>
      </c>
      <c r="D8056" s="10" t="s">
        <v>16785</v>
      </c>
      <c r="E8056" s="11" t="s">
        <v>18881</v>
      </c>
      <c r="F8056" s="6">
        <v>251637</v>
      </c>
      <c r="G8056" s="6" t="s">
        <v>6254</v>
      </c>
      <c r="H8056" s="16">
        <v>160069745</v>
      </c>
      <c r="I8056" s="12" t="s">
        <v>13226</v>
      </c>
      <c r="J8056" s="12" t="s">
        <v>1483</v>
      </c>
      <c r="K8056" s="15">
        <v>136985659</v>
      </c>
      <c r="L8056" s="13" t="s">
        <v>14</v>
      </c>
      <c r="M8056" s="7">
        <v>1</v>
      </c>
      <c r="N8056" s="17"/>
    </row>
    <row r="8057" spans="1:14" ht="110.25">
      <c r="A8057" s="6">
        <v>8055</v>
      </c>
      <c r="B8057" s="8" t="s">
        <v>16335</v>
      </c>
      <c r="C8057" s="9" t="s">
        <v>16786</v>
      </c>
      <c r="D8057" s="10" t="s">
        <v>16819</v>
      </c>
      <c r="E8057" s="11" t="s">
        <v>18881</v>
      </c>
      <c r="F8057" s="6">
        <v>251637</v>
      </c>
      <c r="G8057" s="6" t="s">
        <v>6254</v>
      </c>
      <c r="H8057" s="16">
        <v>160069745</v>
      </c>
      <c r="I8057" s="12" t="s">
        <v>13226</v>
      </c>
      <c r="J8057" s="12" t="s">
        <v>1483</v>
      </c>
      <c r="K8057" s="15">
        <v>136985659</v>
      </c>
      <c r="L8057" s="13" t="s">
        <v>14</v>
      </c>
      <c r="M8057" s="7">
        <v>0.49</v>
      </c>
      <c r="N8057" s="17"/>
    </row>
    <row r="8058" spans="1:14" ht="110.25">
      <c r="A8058" s="6">
        <v>8056</v>
      </c>
      <c r="B8058" s="8" t="s">
        <v>16335</v>
      </c>
      <c r="C8058" s="9" t="s">
        <v>16787</v>
      </c>
      <c r="D8058" s="10" t="s">
        <v>1955</v>
      </c>
      <c r="E8058" s="11" t="s">
        <v>18881</v>
      </c>
      <c r="F8058" s="6">
        <v>251637</v>
      </c>
      <c r="G8058" s="6" t="s">
        <v>6254</v>
      </c>
      <c r="H8058" s="16">
        <v>160069745</v>
      </c>
      <c r="I8058" s="12" t="s">
        <v>13226</v>
      </c>
      <c r="J8058" s="12" t="s">
        <v>1483</v>
      </c>
      <c r="K8058" s="15">
        <v>136985659</v>
      </c>
      <c r="L8058" s="13" t="s">
        <v>14</v>
      </c>
      <c r="M8058" s="7">
        <v>0.51</v>
      </c>
      <c r="N8058" s="17"/>
    </row>
    <row r="8059" spans="1:14" ht="78.75">
      <c r="A8059" s="6">
        <v>8057</v>
      </c>
      <c r="B8059" s="8" t="s">
        <v>16335</v>
      </c>
      <c r="C8059" s="9" t="s">
        <v>16788</v>
      </c>
      <c r="D8059" s="10" t="s">
        <v>16789</v>
      </c>
      <c r="E8059" s="11" t="s">
        <v>18882</v>
      </c>
      <c r="F8059" s="6">
        <v>318208</v>
      </c>
      <c r="G8059" s="6" t="s">
        <v>6254</v>
      </c>
      <c r="H8059" s="16">
        <v>157941003</v>
      </c>
      <c r="I8059" s="12" t="s">
        <v>13195</v>
      </c>
      <c r="J8059" s="12" t="s">
        <v>13186</v>
      </c>
      <c r="K8059" s="15">
        <v>12791850</v>
      </c>
      <c r="L8059" s="13" t="s">
        <v>14</v>
      </c>
      <c r="M8059" s="7">
        <v>1</v>
      </c>
      <c r="N8059" s="17"/>
    </row>
    <row r="8060" spans="1:14" ht="94.5">
      <c r="A8060" s="6">
        <v>8058</v>
      </c>
      <c r="B8060" s="8" t="s">
        <v>16335</v>
      </c>
      <c r="C8060" s="9" t="s">
        <v>16790</v>
      </c>
      <c r="D8060" s="10" t="s">
        <v>13222</v>
      </c>
      <c r="E8060" s="11" t="s">
        <v>18882</v>
      </c>
      <c r="F8060" s="6">
        <v>318208</v>
      </c>
      <c r="G8060" s="6" t="s">
        <v>6254</v>
      </c>
      <c r="H8060" s="16">
        <v>157941003</v>
      </c>
      <c r="I8060" s="12" t="s">
        <v>13195</v>
      </c>
      <c r="J8060" s="12" t="s">
        <v>13186</v>
      </c>
      <c r="K8060" s="15">
        <v>12791850</v>
      </c>
      <c r="L8060" s="13" t="s">
        <v>14</v>
      </c>
      <c r="M8060" s="7">
        <v>0.51</v>
      </c>
      <c r="N8060" s="17"/>
    </row>
    <row r="8061" spans="1:14" ht="78.75">
      <c r="A8061" s="6">
        <v>8059</v>
      </c>
      <c r="B8061" s="8" t="s">
        <v>16335</v>
      </c>
      <c r="C8061" s="9" t="s">
        <v>16791</v>
      </c>
      <c r="D8061" s="10" t="s">
        <v>16781</v>
      </c>
      <c r="E8061" s="11" t="s">
        <v>18882</v>
      </c>
      <c r="F8061" s="6">
        <v>318208</v>
      </c>
      <c r="G8061" s="6" t="s">
        <v>6254</v>
      </c>
      <c r="H8061" s="16">
        <v>157941003</v>
      </c>
      <c r="I8061" s="12" t="s">
        <v>13195</v>
      </c>
      <c r="J8061" s="12" t="s">
        <v>13186</v>
      </c>
      <c r="K8061" s="15">
        <v>12791850</v>
      </c>
      <c r="L8061" s="13" t="s">
        <v>14</v>
      </c>
      <c r="M8061" s="7">
        <v>0.49</v>
      </c>
      <c r="N8061" s="17"/>
    </row>
    <row r="8062" spans="1:14" ht="47.25">
      <c r="A8062" s="6">
        <v>8060</v>
      </c>
      <c r="B8062" s="8" t="s">
        <v>16335</v>
      </c>
      <c r="C8062" s="9" t="s">
        <v>16791</v>
      </c>
      <c r="D8062" s="10" t="s">
        <v>16781</v>
      </c>
      <c r="E8062" s="11" t="s">
        <v>16792</v>
      </c>
      <c r="F8062" s="6">
        <v>318209</v>
      </c>
      <c r="G8062" s="6" t="s">
        <v>6254</v>
      </c>
      <c r="H8062" s="16">
        <v>46631798</v>
      </c>
      <c r="I8062" s="12" t="s">
        <v>13195</v>
      </c>
      <c r="J8062" s="12" t="s">
        <v>13186</v>
      </c>
      <c r="K8062" s="15">
        <v>0</v>
      </c>
      <c r="L8062" s="13" t="s">
        <v>15</v>
      </c>
      <c r="M8062" s="7">
        <v>1</v>
      </c>
      <c r="N8062" s="17"/>
    </row>
    <row r="8063" spans="1:14" ht="94.5">
      <c r="A8063" s="6">
        <v>8061</v>
      </c>
      <c r="B8063" s="8" t="s">
        <v>16335</v>
      </c>
      <c r="C8063" s="9" t="s">
        <v>16784</v>
      </c>
      <c r="D8063" s="10" t="s">
        <v>16793</v>
      </c>
      <c r="E8063" s="11" t="s">
        <v>18883</v>
      </c>
      <c r="F8063" s="6">
        <v>482093</v>
      </c>
      <c r="G8063" s="6" t="s">
        <v>6254</v>
      </c>
      <c r="H8063" s="16">
        <v>83871165</v>
      </c>
      <c r="I8063" s="12" t="s">
        <v>938</v>
      </c>
      <c r="J8063" s="12" t="s">
        <v>16794</v>
      </c>
      <c r="K8063" s="15">
        <v>0</v>
      </c>
      <c r="L8063" s="13" t="s">
        <v>14</v>
      </c>
      <c r="M8063" s="7">
        <v>1</v>
      </c>
      <c r="N8063" s="17"/>
    </row>
    <row r="8064" spans="1:14" ht="94.5">
      <c r="A8064" s="6">
        <v>8062</v>
      </c>
      <c r="B8064" s="8" t="s">
        <v>16335</v>
      </c>
      <c r="C8064" s="9" t="s">
        <v>16786</v>
      </c>
      <c r="D8064" s="10" t="s">
        <v>16819</v>
      </c>
      <c r="E8064" s="11" t="s">
        <v>18883</v>
      </c>
      <c r="F8064" s="6">
        <v>482093</v>
      </c>
      <c r="G8064" s="6" t="s">
        <v>6254</v>
      </c>
      <c r="H8064" s="16">
        <v>83871165</v>
      </c>
      <c r="I8064" s="12" t="s">
        <v>938</v>
      </c>
      <c r="J8064" s="12" t="s">
        <v>16794</v>
      </c>
      <c r="K8064" s="15">
        <v>0</v>
      </c>
      <c r="L8064" s="13" t="s">
        <v>14</v>
      </c>
      <c r="M8064" s="7">
        <v>0.49</v>
      </c>
      <c r="N8064" s="17"/>
    </row>
    <row r="8065" spans="1:14" ht="94.5">
      <c r="A8065" s="6">
        <v>8063</v>
      </c>
      <c r="B8065" s="8" t="s">
        <v>16335</v>
      </c>
      <c r="C8065" s="9" t="s">
        <v>16787</v>
      </c>
      <c r="D8065" s="10" t="s">
        <v>1955</v>
      </c>
      <c r="E8065" s="11" t="s">
        <v>18883</v>
      </c>
      <c r="F8065" s="6">
        <v>482093</v>
      </c>
      <c r="G8065" s="6" t="s">
        <v>6254</v>
      </c>
      <c r="H8065" s="16">
        <v>83871165</v>
      </c>
      <c r="I8065" s="12" t="s">
        <v>938</v>
      </c>
      <c r="J8065" s="12" t="s">
        <v>16794</v>
      </c>
      <c r="K8065" s="15">
        <v>0</v>
      </c>
      <c r="L8065" s="13" t="s">
        <v>14</v>
      </c>
      <c r="M8065" s="7">
        <v>0.51</v>
      </c>
      <c r="N8065" s="17"/>
    </row>
    <row r="8066" spans="1:14" ht="78.75">
      <c r="A8066" s="6">
        <v>8064</v>
      </c>
      <c r="B8066" s="8" t="s">
        <v>16335</v>
      </c>
      <c r="C8066" s="9" t="s">
        <v>16795</v>
      </c>
      <c r="D8066" s="10" t="s">
        <v>4456</v>
      </c>
      <c r="E8066" s="11" t="s">
        <v>16796</v>
      </c>
      <c r="F8066" s="6">
        <v>289978</v>
      </c>
      <c r="G8066" s="6" t="s">
        <v>6254</v>
      </c>
      <c r="H8066" s="16">
        <v>64357311</v>
      </c>
      <c r="I8066" s="12" t="s">
        <v>16797</v>
      </c>
      <c r="J8066" s="12" t="s">
        <v>16798</v>
      </c>
      <c r="K8066" s="15">
        <v>7111127</v>
      </c>
      <c r="L8066" s="13" t="s">
        <v>15</v>
      </c>
      <c r="M8066" s="7">
        <v>1</v>
      </c>
      <c r="N8066" s="17"/>
    </row>
    <row r="8067" spans="1:14" ht="63">
      <c r="A8067" s="6">
        <v>8065</v>
      </c>
      <c r="B8067" s="8" t="s">
        <v>16335</v>
      </c>
      <c r="C8067" s="9" t="s">
        <v>16799</v>
      </c>
      <c r="D8067" s="10" t="s">
        <v>16800</v>
      </c>
      <c r="E8067" s="11" t="s">
        <v>16801</v>
      </c>
      <c r="F8067" s="6">
        <v>471898</v>
      </c>
      <c r="G8067" s="6" t="s">
        <v>1109</v>
      </c>
      <c r="H8067" s="16">
        <v>285000</v>
      </c>
      <c r="I8067" s="12" t="s">
        <v>6008</v>
      </c>
      <c r="J8067" s="12" t="s">
        <v>1076</v>
      </c>
      <c r="K8067" s="15">
        <v>0</v>
      </c>
      <c r="L8067" s="13" t="s">
        <v>15</v>
      </c>
      <c r="M8067" s="7">
        <v>1</v>
      </c>
      <c r="N8067" s="17"/>
    </row>
    <row r="8068" spans="1:14" ht="63">
      <c r="A8068" s="6">
        <v>8066</v>
      </c>
      <c r="B8068" s="8" t="s">
        <v>16335</v>
      </c>
      <c r="C8068" s="9" t="s">
        <v>16802</v>
      </c>
      <c r="D8068" s="10" t="s">
        <v>16803</v>
      </c>
      <c r="E8068" s="11" t="s">
        <v>16804</v>
      </c>
      <c r="F8068" s="6">
        <v>363378</v>
      </c>
      <c r="G8068" s="6" t="s">
        <v>1109</v>
      </c>
      <c r="H8068" s="16">
        <v>950000</v>
      </c>
      <c r="I8068" s="12" t="s">
        <v>1509</v>
      </c>
      <c r="J8068" s="12" t="s">
        <v>2553</v>
      </c>
      <c r="K8068" s="15">
        <v>0</v>
      </c>
      <c r="L8068" s="13" t="s">
        <v>15</v>
      </c>
      <c r="M8068" s="7">
        <v>1</v>
      </c>
      <c r="N8068" s="17"/>
    </row>
    <row r="8069" spans="1:14" ht="63">
      <c r="A8069" s="6">
        <v>8067</v>
      </c>
      <c r="B8069" s="8" t="s">
        <v>16335</v>
      </c>
      <c r="C8069" s="9" t="s">
        <v>16805</v>
      </c>
      <c r="D8069" s="10" t="s">
        <v>16806</v>
      </c>
      <c r="E8069" s="11" t="s">
        <v>16807</v>
      </c>
      <c r="F8069" s="6">
        <v>363381</v>
      </c>
      <c r="G8069" s="6" t="s">
        <v>1109</v>
      </c>
      <c r="H8069" s="16">
        <v>285000</v>
      </c>
      <c r="I8069" s="12" t="s">
        <v>1232</v>
      </c>
      <c r="J8069" s="12" t="s">
        <v>2437</v>
      </c>
      <c r="K8069" s="15">
        <v>0</v>
      </c>
      <c r="L8069" s="13" t="s">
        <v>15</v>
      </c>
      <c r="M8069" s="7">
        <v>1</v>
      </c>
      <c r="N8069" s="17"/>
    </row>
    <row r="8070" spans="1:14" ht="47.25">
      <c r="A8070" s="6">
        <v>8068</v>
      </c>
      <c r="B8070" s="8" t="s">
        <v>16335</v>
      </c>
      <c r="C8070" s="9" t="s">
        <v>16808</v>
      </c>
      <c r="D8070" s="10" t="s">
        <v>16656</v>
      </c>
      <c r="E8070" s="11" t="s">
        <v>16809</v>
      </c>
      <c r="F8070" s="6">
        <v>415713</v>
      </c>
      <c r="G8070" s="6" t="s">
        <v>6007</v>
      </c>
      <c r="H8070" s="16">
        <v>5668164.0700000003</v>
      </c>
      <c r="I8070" s="12" t="s">
        <v>1009</v>
      </c>
      <c r="J8070" s="12" t="s">
        <v>10861</v>
      </c>
      <c r="K8070" s="15">
        <v>0</v>
      </c>
      <c r="L8070" s="13" t="s">
        <v>15</v>
      </c>
      <c r="M8070" s="7">
        <v>1</v>
      </c>
      <c r="N8070" s="17"/>
    </row>
    <row r="8071" spans="1:14" ht="63">
      <c r="A8071" s="6">
        <v>8069</v>
      </c>
      <c r="B8071" s="8" t="s">
        <v>16335</v>
      </c>
      <c r="C8071" s="9" t="s">
        <v>16810</v>
      </c>
      <c r="D8071" s="10" t="s">
        <v>16666</v>
      </c>
      <c r="E8071" s="11" t="s">
        <v>16811</v>
      </c>
      <c r="F8071" s="6">
        <v>436352</v>
      </c>
      <c r="G8071" s="6" t="s">
        <v>6007</v>
      </c>
      <c r="H8071" s="16">
        <v>11466280</v>
      </c>
      <c r="I8071" s="12" t="s">
        <v>10704</v>
      </c>
      <c r="J8071" s="12" t="s">
        <v>2450</v>
      </c>
      <c r="K8071" s="15">
        <v>0</v>
      </c>
      <c r="L8071" s="13" t="s">
        <v>15</v>
      </c>
      <c r="M8071" s="7">
        <v>1</v>
      </c>
      <c r="N8071" s="17"/>
    </row>
    <row r="8072" spans="1:14" ht="94.5">
      <c r="A8072" s="6">
        <v>8070</v>
      </c>
      <c r="B8072" s="8" t="s">
        <v>16335</v>
      </c>
      <c r="C8072" s="9" t="s">
        <v>16812</v>
      </c>
      <c r="D8072" s="10" t="s">
        <v>18884</v>
      </c>
      <c r="E8072" s="11" t="s">
        <v>16813</v>
      </c>
      <c r="F8072" s="6">
        <v>174261</v>
      </c>
      <c r="G8072" s="6" t="s">
        <v>873</v>
      </c>
      <c r="H8072" s="16">
        <v>9282450</v>
      </c>
      <c r="I8072" s="12" t="s">
        <v>16814</v>
      </c>
      <c r="J8072" s="12" t="s">
        <v>18885</v>
      </c>
      <c r="K8072" s="15">
        <v>7341767</v>
      </c>
      <c r="L8072" s="13" t="s">
        <v>15</v>
      </c>
      <c r="M8072" s="7">
        <v>1</v>
      </c>
      <c r="N8072" s="17"/>
    </row>
    <row r="8073" spans="1:14" ht="110.25">
      <c r="A8073" s="6">
        <v>8071</v>
      </c>
      <c r="B8073" s="8" t="s">
        <v>16335</v>
      </c>
      <c r="C8073" s="9" t="s">
        <v>16815</v>
      </c>
      <c r="D8073" s="10" t="s">
        <v>16816</v>
      </c>
      <c r="E8073" s="11" t="s">
        <v>16817</v>
      </c>
      <c r="F8073" s="6">
        <v>398490</v>
      </c>
      <c r="G8073" s="6" t="s">
        <v>873</v>
      </c>
      <c r="H8073" s="16">
        <v>2849050</v>
      </c>
      <c r="I8073" s="12" t="s">
        <v>1182</v>
      </c>
      <c r="J8073" s="12" t="s">
        <v>10797</v>
      </c>
      <c r="K8073" s="15">
        <v>2753448</v>
      </c>
      <c r="L8073" s="13" t="s">
        <v>15</v>
      </c>
      <c r="M8073" s="7">
        <v>1</v>
      </c>
      <c r="N8073" s="17"/>
    </row>
    <row r="8074" spans="1:14" ht="78.75">
      <c r="A8074" s="6">
        <v>8072</v>
      </c>
      <c r="B8074" s="8" t="s">
        <v>16335</v>
      </c>
      <c r="C8074" s="9" t="s">
        <v>16818</v>
      </c>
      <c r="D8074" s="10" t="s">
        <v>16819</v>
      </c>
      <c r="E8074" s="11" t="s">
        <v>16820</v>
      </c>
      <c r="F8074" s="6">
        <v>343309</v>
      </c>
      <c r="G8074" s="6" t="s">
        <v>1486</v>
      </c>
      <c r="H8074" s="16">
        <v>26405108</v>
      </c>
      <c r="I8074" s="12" t="s">
        <v>16821</v>
      </c>
      <c r="J8074" s="12" t="s">
        <v>16822</v>
      </c>
      <c r="K8074" s="15">
        <v>7000000</v>
      </c>
      <c r="L8074" s="13" t="s">
        <v>15</v>
      </c>
      <c r="M8074" s="7">
        <v>1</v>
      </c>
      <c r="N8074" s="17"/>
    </row>
    <row r="8075" spans="1:14" ht="63">
      <c r="A8075" s="6">
        <v>8073</v>
      </c>
      <c r="B8075" s="8" t="s">
        <v>16335</v>
      </c>
      <c r="C8075" s="9" t="s">
        <v>16823</v>
      </c>
      <c r="D8075" s="10" t="s">
        <v>16824</v>
      </c>
      <c r="E8075" s="11" t="s">
        <v>16825</v>
      </c>
      <c r="F8075" s="6">
        <v>451354</v>
      </c>
      <c r="G8075" s="6" t="s">
        <v>1486</v>
      </c>
      <c r="H8075" s="16">
        <v>33975603.340000004</v>
      </c>
      <c r="I8075" s="12" t="s">
        <v>2437</v>
      </c>
      <c r="J8075" s="12" t="s">
        <v>16826</v>
      </c>
      <c r="K8075" s="15">
        <v>0</v>
      </c>
      <c r="L8075" s="13" t="s">
        <v>15</v>
      </c>
      <c r="M8075" s="7">
        <v>1</v>
      </c>
      <c r="N8075" s="17"/>
    </row>
    <row r="8076" spans="1:14" ht="78.75">
      <c r="A8076" s="6">
        <v>8074</v>
      </c>
      <c r="B8076" s="8" t="s">
        <v>16335</v>
      </c>
      <c r="C8076" s="9" t="s">
        <v>16827</v>
      </c>
      <c r="D8076" s="10" t="s">
        <v>16707</v>
      </c>
      <c r="E8076" s="11" t="s">
        <v>16828</v>
      </c>
      <c r="F8076" s="6">
        <v>349888</v>
      </c>
      <c r="G8076" s="6" t="s">
        <v>1486</v>
      </c>
      <c r="H8076" s="16">
        <v>28705540.469999999</v>
      </c>
      <c r="I8076" s="12" t="s">
        <v>1264</v>
      </c>
      <c r="J8076" s="12" t="s">
        <v>16829</v>
      </c>
      <c r="K8076" s="15">
        <v>2000000</v>
      </c>
      <c r="L8076" s="13" t="s">
        <v>15</v>
      </c>
      <c r="M8076" s="7">
        <v>1</v>
      </c>
      <c r="N8076" s="17"/>
    </row>
    <row r="8077" spans="1:14" ht="63">
      <c r="A8077" s="6">
        <v>8075</v>
      </c>
      <c r="B8077" s="8" t="s">
        <v>16335</v>
      </c>
      <c r="C8077" s="9" t="s">
        <v>16830</v>
      </c>
      <c r="D8077" s="10" t="s">
        <v>16793</v>
      </c>
      <c r="E8077" s="11" t="s">
        <v>16831</v>
      </c>
      <c r="F8077" s="6">
        <v>451351</v>
      </c>
      <c r="G8077" s="6" t="s">
        <v>1486</v>
      </c>
      <c r="H8077" s="16">
        <v>29402602.34</v>
      </c>
      <c r="I8077" s="12" t="s">
        <v>4888</v>
      </c>
      <c r="J8077" s="12" t="s">
        <v>16832</v>
      </c>
      <c r="K8077" s="15">
        <v>0</v>
      </c>
      <c r="L8077" s="13" t="s">
        <v>14</v>
      </c>
      <c r="M8077" s="7">
        <v>1</v>
      </c>
      <c r="N8077" s="17"/>
    </row>
    <row r="8078" spans="1:14" ht="94.5">
      <c r="A8078" s="6">
        <v>8076</v>
      </c>
      <c r="B8078" s="8" t="s">
        <v>16335</v>
      </c>
      <c r="C8078" s="9" t="s">
        <v>16833</v>
      </c>
      <c r="D8078" s="10" t="s">
        <v>16819</v>
      </c>
      <c r="E8078" s="11" t="s">
        <v>16831</v>
      </c>
      <c r="F8078" s="6">
        <v>451351</v>
      </c>
      <c r="G8078" s="6" t="s">
        <v>1486</v>
      </c>
      <c r="H8078" s="16">
        <v>29402602.34</v>
      </c>
      <c r="I8078" s="12" t="s">
        <v>4888</v>
      </c>
      <c r="J8078" s="12" t="s">
        <v>16832</v>
      </c>
      <c r="K8078" s="15">
        <v>0</v>
      </c>
      <c r="L8078" s="13" t="s">
        <v>14</v>
      </c>
      <c r="M8078" s="7">
        <v>0.49</v>
      </c>
      <c r="N8078" s="17"/>
    </row>
    <row r="8079" spans="1:14" ht="94.5">
      <c r="A8079" s="6">
        <v>8077</v>
      </c>
      <c r="B8079" s="8" t="s">
        <v>16335</v>
      </c>
      <c r="C8079" s="9" t="s">
        <v>16834</v>
      </c>
      <c r="D8079" s="10" t="s">
        <v>1955</v>
      </c>
      <c r="E8079" s="11" t="s">
        <v>16831</v>
      </c>
      <c r="F8079" s="6">
        <v>451351</v>
      </c>
      <c r="G8079" s="6" t="s">
        <v>1486</v>
      </c>
      <c r="H8079" s="16">
        <v>29402602.34</v>
      </c>
      <c r="I8079" s="12" t="s">
        <v>4888</v>
      </c>
      <c r="J8079" s="12" t="s">
        <v>16832</v>
      </c>
      <c r="K8079" s="15">
        <v>0</v>
      </c>
      <c r="L8079" s="13" t="s">
        <v>14</v>
      </c>
      <c r="M8079" s="7">
        <v>0.51</v>
      </c>
      <c r="N8079" s="17"/>
    </row>
    <row r="8080" spans="1:14" ht="63">
      <c r="A8080" s="6">
        <v>8078</v>
      </c>
      <c r="B8080" s="8" t="s">
        <v>16335</v>
      </c>
      <c r="C8080" s="9" t="s">
        <v>16631</v>
      </c>
      <c r="D8080" s="10" t="s">
        <v>16632</v>
      </c>
      <c r="E8080" s="11" t="s">
        <v>18886</v>
      </c>
      <c r="F8080" s="6">
        <v>484783</v>
      </c>
      <c r="G8080" s="6" t="s">
        <v>1486</v>
      </c>
      <c r="H8080" s="16">
        <v>23299874.09</v>
      </c>
      <c r="I8080" s="12" t="s">
        <v>2607</v>
      </c>
      <c r="J8080" s="12" t="s">
        <v>2474</v>
      </c>
      <c r="K8080" s="15">
        <v>0</v>
      </c>
      <c r="L8080" s="13" t="s">
        <v>15</v>
      </c>
      <c r="M8080" s="7">
        <v>1</v>
      </c>
      <c r="N8080" s="17"/>
    </row>
    <row r="8081" spans="1:14" ht="204.75">
      <c r="A8081" s="6">
        <v>8079</v>
      </c>
      <c r="B8081" s="8" t="s">
        <v>16335</v>
      </c>
      <c r="C8081" s="9" t="s">
        <v>16835</v>
      </c>
      <c r="D8081" s="10" t="s">
        <v>7723</v>
      </c>
      <c r="E8081" s="11" t="s">
        <v>18887</v>
      </c>
      <c r="F8081" s="6">
        <v>368866</v>
      </c>
      <c r="G8081" s="6" t="s">
        <v>1493</v>
      </c>
      <c r="H8081" s="16">
        <v>7100379.3399999999</v>
      </c>
      <c r="I8081" s="12" t="s">
        <v>13183</v>
      </c>
      <c r="J8081" s="12" t="s">
        <v>1142</v>
      </c>
      <c r="K8081" s="15">
        <v>3278619</v>
      </c>
      <c r="L8081" s="13" t="s">
        <v>15</v>
      </c>
      <c r="M8081" s="7">
        <v>1</v>
      </c>
      <c r="N8081" s="17"/>
    </row>
    <row r="8082" spans="1:14" ht="110.25">
      <c r="A8082" s="6">
        <v>8080</v>
      </c>
      <c r="B8082" s="8" t="s">
        <v>16335</v>
      </c>
      <c r="C8082" s="9" t="s">
        <v>16836</v>
      </c>
      <c r="D8082" s="10" t="s">
        <v>16588</v>
      </c>
      <c r="E8082" s="11" t="s">
        <v>16837</v>
      </c>
      <c r="F8082" s="6">
        <v>395972</v>
      </c>
      <c r="G8082" s="6" t="s">
        <v>1493</v>
      </c>
      <c r="H8082" s="16">
        <v>5020544.8</v>
      </c>
      <c r="I8082" s="12" t="s">
        <v>879</v>
      </c>
      <c r="J8082" s="12" t="s">
        <v>10439</v>
      </c>
      <c r="K8082" s="15">
        <v>4061000</v>
      </c>
      <c r="L8082" s="13" t="s">
        <v>15</v>
      </c>
      <c r="M8082" s="7">
        <v>1</v>
      </c>
      <c r="N8082" s="17"/>
    </row>
    <row r="8083" spans="1:14" ht="94.5">
      <c r="A8083" s="6">
        <v>8081</v>
      </c>
      <c r="B8083" s="8" t="s">
        <v>16335</v>
      </c>
      <c r="C8083" s="9" t="s">
        <v>16838</v>
      </c>
      <c r="D8083" s="10" t="s">
        <v>16603</v>
      </c>
      <c r="E8083" s="11" t="s">
        <v>16839</v>
      </c>
      <c r="F8083" s="6">
        <v>409733</v>
      </c>
      <c r="G8083" s="6" t="s">
        <v>2049</v>
      </c>
      <c r="H8083" s="16">
        <v>69711395.159999996</v>
      </c>
      <c r="I8083" s="12" t="s">
        <v>13203</v>
      </c>
      <c r="J8083" s="12" t="s">
        <v>16840</v>
      </c>
      <c r="K8083" s="15">
        <v>0</v>
      </c>
      <c r="L8083" s="13" t="s">
        <v>14</v>
      </c>
      <c r="M8083" s="7">
        <v>1</v>
      </c>
      <c r="N8083" s="17"/>
    </row>
    <row r="8084" spans="1:14" ht="94.5">
      <c r="A8084" s="6">
        <v>8082</v>
      </c>
      <c r="B8084" s="8" t="s">
        <v>16335</v>
      </c>
      <c r="C8084" s="9" t="s">
        <v>16841</v>
      </c>
      <c r="D8084" s="10" t="s">
        <v>16819</v>
      </c>
      <c r="E8084" s="11" t="s">
        <v>16839</v>
      </c>
      <c r="F8084" s="6">
        <v>409733</v>
      </c>
      <c r="G8084" s="6" t="s">
        <v>2049</v>
      </c>
      <c r="H8084" s="16">
        <v>69711395.159999996</v>
      </c>
      <c r="I8084" s="12" t="s">
        <v>13203</v>
      </c>
      <c r="J8084" s="12" t="s">
        <v>16840</v>
      </c>
      <c r="K8084" s="15">
        <v>0</v>
      </c>
      <c r="L8084" s="13" t="s">
        <v>14</v>
      </c>
      <c r="M8084" s="7">
        <v>0.49</v>
      </c>
      <c r="N8084" s="17"/>
    </row>
    <row r="8085" spans="1:14" ht="94.5">
      <c r="A8085" s="6">
        <v>8083</v>
      </c>
      <c r="B8085" s="8" t="s">
        <v>16335</v>
      </c>
      <c r="C8085" s="9" t="s">
        <v>16842</v>
      </c>
      <c r="D8085" s="10" t="s">
        <v>7643</v>
      </c>
      <c r="E8085" s="11" t="s">
        <v>16839</v>
      </c>
      <c r="F8085" s="6">
        <v>409733</v>
      </c>
      <c r="G8085" s="6" t="s">
        <v>2049</v>
      </c>
      <c r="H8085" s="16">
        <v>69711395.159999996</v>
      </c>
      <c r="I8085" s="12" t="s">
        <v>13203</v>
      </c>
      <c r="J8085" s="12" t="s">
        <v>16840</v>
      </c>
      <c r="K8085" s="15">
        <v>0</v>
      </c>
      <c r="L8085" s="13" t="s">
        <v>14</v>
      </c>
      <c r="M8085" s="7">
        <v>0.51</v>
      </c>
      <c r="N8085" s="17"/>
    </row>
    <row r="8086" spans="1:14" ht="94.5">
      <c r="A8086" s="6">
        <v>8084</v>
      </c>
      <c r="B8086" s="8" t="s">
        <v>16335</v>
      </c>
      <c r="C8086" s="9" t="s">
        <v>16843</v>
      </c>
      <c r="D8086" s="10" t="s">
        <v>16844</v>
      </c>
      <c r="E8086" s="11" t="s">
        <v>16845</v>
      </c>
      <c r="F8086" s="6">
        <v>454641</v>
      </c>
      <c r="G8086" s="6" t="s">
        <v>2049</v>
      </c>
      <c r="H8086" s="16">
        <v>43082701.649999999</v>
      </c>
      <c r="I8086" s="12" t="s">
        <v>13166</v>
      </c>
      <c r="J8086" s="12" t="s">
        <v>16846</v>
      </c>
      <c r="K8086" s="15">
        <v>0</v>
      </c>
      <c r="L8086" s="13" t="s">
        <v>15</v>
      </c>
      <c r="M8086" s="7">
        <v>1</v>
      </c>
      <c r="N8086" s="17"/>
    </row>
    <row r="8087" spans="1:14" ht="78.75">
      <c r="A8087" s="6">
        <v>8085</v>
      </c>
      <c r="B8087" s="8" t="s">
        <v>16335</v>
      </c>
      <c r="C8087" s="9" t="s">
        <v>16847</v>
      </c>
      <c r="D8087" s="10" t="s">
        <v>4555</v>
      </c>
      <c r="E8087" s="11" t="s">
        <v>16848</v>
      </c>
      <c r="F8087" s="6">
        <v>409734</v>
      </c>
      <c r="G8087" s="6" t="s">
        <v>2049</v>
      </c>
      <c r="H8087" s="16">
        <v>40403449.630000003</v>
      </c>
      <c r="I8087" s="12" t="s">
        <v>10383</v>
      </c>
      <c r="J8087" s="12" t="s">
        <v>16840</v>
      </c>
      <c r="K8087" s="15">
        <v>0</v>
      </c>
      <c r="L8087" s="13" t="s">
        <v>14</v>
      </c>
      <c r="M8087" s="7">
        <v>1</v>
      </c>
      <c r="N8087" s="17"/>
    </row>
    <row r="8088" spans="1:14" ht="78.75">
      <c r="A8088" s="6">
        <v>8086</v>
      </c>
      <c r="B8088" s="8" t="s">
        <v>16335</v>
      </c>
      <c r="C8088" s="9" t="s">
        <v>16849</v>
      </c>
      <c r="D8088" s="10" t="s">
        <v>4558</v>
      </c>
      <c r="E8088" s="11" t="s">
        <v>16848</v>
      </c>
      <c r="F8088" s="6">
        <v>409734</v>
      </c>
      <c r="G8088" s="6" t="s">
        <v>2049</v>
      </c>
      <c r="H8088" s="16">
        <v>40403449.630000003</v>
      </c>
      <c r="I8088" s="12" t="s">
        <v>10383</v>
      </c>
      <c r="J8088" s="12" t="s">
        <v>16840</v>
      </c>
      <c r="K8088" s="15">
        <v>0</v>
      </c>
      <c r="L8088" s="13" t="s">
        <v>14</v>
      </c>
      <c r="M8088" s="7">
        <v>0.49</v>
      </c>
      <c r="N8088" s="17"/>
    </row>
    <row r="8089" spans="1:14" ht="78.75">
      <c r="A8089" s="6">
        <v>8087</v>
      </c>
      <c r="B8089" s="8" t="s">
        <v>16335</v>
      </c>
      <c r="C8089" s="9" t="s">
        <v>16850</v>
      </c>
      <c r="D8089" s="10" t="s">
        <v>18845</v>
      </c>
      <c r="E8089" s="11" t="s">
        <v>16848</v>
      </c>
      <c r="F8089" s="6">
        <v>409734</v>
      </c>
      <c r="G8089" s="6" t="s">
        <v>2049</v>
      </c>
      <c r="H8089" s="16">
        <v>40403449.630000003</v>
      </c>
      <c r="I8089" s="12" t="s">
        <v>10383</v>
      </c>
      <c r="J8089" s="12" t="s">
        <v>16840</v>
      </c>
      <c r="K8089" s="15">
        <v>0</v>
      </c>
      <c r="L8089" s="13" t="s">
        <v>14</v>
      </c>
      <c r="M8089" s="7">
        <v>0.51</v>
      </c>
      <c r="N8089" s="17"/>
    </row>
    <row r="8090" spans="1:14" ht="78.75">
      <c r="A8090" s="6">
        <v>8088</v>
      </c>
      <c r="B8090" s="8" t="s">
        <v>16335</v>
      </c>
      <c r="C8090" s="9" t="s">
        <v>16851</v>
      </c>
      <c r="D8090" s="10" t="s">
        <v>16852</v>
      </c>
      <c r="E8090" s="11" t="s">
        <v>16853</v>
      </c>
      <c r="F8090" s="6">
        <v>409738</v>
      </c>
      <c r="G8090" s="6" t="s">
        <v>2049</v>
      </c>
      <c r="H8090" s="16">
        <v>40898331.969999999</v>
      </c>
      <c r="I8090" s="12" t="s">
        <v>1009</v>
      </c>
      <c r="J8090" s="12" t="s">
        <v>2508</v>
      </c>
      <c r="K8090" s="15">
        <v>0</v>
      </c>
      <c r="L8090" s="13" t="s">
        <v>14</v>
      </c>
      <c r="M8090" s="7">
        <v>1</v>
      </c>
      <c r="N8090" s="17"/>
    </row>
    <row r="8091" spans="1:14" ht="78.75">
      <c r="A8091" s="6">
        <v>8089</v>
      </c>
      <c r="B8091" s="8" t="s">
        <v>16335</v>
      </c>
      <c r="C8091" s="9" t="s">
        <v>16854</v>
      </c>
      <c r="D8091" s="10" t="s">
        <v>16656</v>
      </c>
      <c r="E8091" s="11" t="s">
        <v>16853</v>
      </c>
      <c r="F8091" s="6">
        <v>409738</v>
      </c>
      <c r="G8091" s="6" t="s">
        <v>2049</v>
      </c>
      <c r="H8091" s="16">
        <v>40898331.969999999</v>
      </c>
      <c r="I8091" s="12" t="s">
        <v>1009</v>
      </c>
      <c r="J8091" s="12" t="s">
        <v>2508</v>
      </c>
      <c r="K8091" s="15">
        <v>0</v>
      </c>
      <c r="L8091" s="13" t="s">
        <v>14</v>
      </c>
      <c r="M8091" s="7">
        <v>0.3</v>
      </c>
      <c r="N8091" s="17"/>
    </row>
    <row r="8092" spans="1:14" ht="78.75">
      <c r="A8092" s="6">
        <v>8090</v>
      </c>
      <c r="B8092" s="8" t="s">
        <v>16335</v>
      </c>
      <c r="C8092" s="9" t="s">
        <v>16855</v>
      </c>
      <c r="D8092" s="10" t="s">
        <v>7723</v>
      </c>
      <c r="E8092" s="11" t="s">
        <v>16853</v>
      </c>
      <c r="F8092" s="6">
        <v>409738</v>
      </c>
      <c r="G8092" s="6" t="s">
        <v>2049</v>
      </c>
      <c r="H8092" s="16">
        <v>40898331.969999999</v>
      </c>
      <c r="I8092" s="12" t="s">
        <v>1009</v>
      </c>
      <c r="J8092" s="12" t="s">
        <v>2508</v>
      </c>
      <c r="K8092" s="15">
        <v>0</v>
      </c>
      <c r="L8092" s="13" t="s">
        <v>14</v>
      </c>
      <c r="M8092" s="7">
        <v>0.3</v>
      </c>
      <c r="N8092" s="17"/>
    </row>
    <row r="8093" spans="1:14" ht="78.75">
      <c r="A8093" s="6">
        <v>8091</v>
      </c>
      <c r="B8093" s="8" t="s">
        <v>16335</v>
      </c>
      <c r="C8093" s="9" t="s">
        <v>18888</v>
      </c>
      <c r="D8093" s="10" t="s">
        <v>597</v>
      </c>
      <c r="E8093" s="11" t="s">
        <v>16853</v>
      </c>
      <c r="F8093" s="6">
        <v>409738</v>
      </c>
      <c r="G8093" s="6" t="s">
        <v>2049</v>
      </c>
      <c r="H8093" s="16">
        <v>40898331.969999999</v>
      </c>
      <c r="I8093" s="12" t="s">
        <v>1009</v>
      </c>
      <c r="J8093" s="12" t="s">
        <v>2508</v>
      </c>
      <c r="K8093" s="15">
        <v>0</v>
      </c>
      <c r="L8093" s="13" t="s">
        <v>14</v>
      </c>
      <c r="M8093" s="7">
        <v>0.4</v>
      </c>
      <c r="N8093" s="17"/>
    </row>
    <row r="8094" spans="1:14" ht="94.5">
      <c r="A8094" s="6">
        <v>8092</v>
      </c>
      <c r="B8094" s="8" t="s">
        <v>16335</v>
      </c>
      <c r="C8094" s="9" t="s">
        <v>16856</v>
      </c>
      <c r="D8094" s="10" t="s">
        <v>4219</v>
      </c>
      <c r="E8094" s="11" t="s">
        <v>16857</v>
      </c>
      <c r="F8094" s="6">
        <v>410832</v>
      </c>
      <c r="G8094" s="6" t="s">
        <v>2049</v>
      </c>
      <c r="H8094" s="16">
        <v>40120002.259999998</v>
      </c>
      <c r="I8094" s="12" t="s">
        <v>13203</v>
      </c>
      <c r="J8094" s="12" t="s">
        <v>16840</v>
      </c>
      <c r="K8094" s="15">
        <v>0</v>
      </c>
      <c r="L8094" s="13" t="s">
        <v>14</v>
      </c>
      <c r="M8094" s="7">
        <v>1</v>
      </c>
      <c r="N8094" s="17"/>
    </row>
    <row r="8095" spans="1:14" ht="94.5">
      <c r="A8095" s="6">
        <v>8093</v>
      </c>
      <c r="B8095" s="8" t="s">
        <v>16335</v>
      </c>
      <c r="C8095" s="9" t="s">
        <v>16858</v>
      </c>
      <c r="D8095" s="10" t="s">
        <v>23</v>
      </c>
      <c r="E8095" s="11" t="s">
        <v>16857</v>
      </c>
      <c r="F8095" s="6">
        <v>410832</v>
      </c>
      <c r="G8095" s="6" t="s">
        <v>2049</v>
      </c>
      <c r="H8095" s="16">
        <v>40120002.259999998</v>
      </c>
      <c r="I8095" s="12" t="s">
        <v>13203</v>
      </c>
      <c r="J8095" s="12" t="s">
        <v>16840</v>
      </c>
      <c r="K8095" s="15">
        <v>0</v>
      </c>
      <c r="L8095" s="13" t="s">
        <v>14</v>
      </c>
      <c r="M8095" s="7">
        <v>0.51</v>
      </c>
      <c r="N8095" s="17"/>
    </row>
    <row r="8096" spans="1:14" ht="94.5">
      <c r="A8096" s="6">
        <v>8094</v>
      </c>
      <c r="B8096" s="8" t="s">
        <v>16335</v>
      </c>
      <c r="C8096" s="9" t="s">
        <v>16859</v>
      </c>
      <c r="D8096" s="10" t="s">
        <v>4223</v>
      </c>
      <c r="E8096" s="11" t="s">
        <v>16857</v>
      </c>
      <c r="F8096" s="6">
        <v>410832</v>
      </c>
      <c r="G8096" s="6" t="s">
        <v>2049</v>
      </c>
      <c r="H8096" s="16">
        <v>40120002.259999998</v>
      </c>
      <c r="I8096" s="12" t="s">
        <v>13203</v>
      </c>
      <c r="J8096" s="12" t="s">
        <v>16840</v>
      </c>
      <c r="K8096" s="15">
        <v>0</v>
      </c>
      <c r="L8096" s="13" t="s">
        <v>14</v>
      </c>
      <c r="M8096" s="7">
        <v>0.49</v>
      </c>
      <c r="N8096" s="17"/>
    </row>
    <row r="8097" spans="1:14" ht="63">
      <c r="A8097" s="6">
        <v>8095</v>
      </c>
      <c r="B8097" s="8" t="s">
        <v>16335</v>
      </c>
      <c r="C8097" s="9" t="s">
        <v>16860</v>
      </c>
      <c r="D8097" s="10" t="s">
        <v>16861</v>
      </c>
      <c r="E8097" s="11" t="s">
        <v>16862</v>
      </c>
      <c r="F8097" s="6">
        <v>371907</v>
      </c>
      <c r="G8097" s="6" t="s">
        <v>679</v>
      </c>
      <c r="H8097" s="16">
        <v>225730</v>
      </c>
      <c r="I8097" s="12" t="s">
        <v>13127</v>
      </c>
      <c r="J8097" s="12" t="s">
        <v>16863</v>
      </c>
      <c r="K8097" s="15">
        <v>0</v>
      </c>
      <c r="L8097" s="13" t="s">
        <v>15</v>
      </c>
      <c r="M8097" s="7">
        <v>1</v>
      </c>
      <c r="N8097" s="17"/>
    </row>
    <row r="8098" spans="1:14" ht="63">
      <c r="A8098" s="6">
        <v>8096</v>
      </c>
      <c r="B8098" s="8" t="s">
        <v>16335</v>
      </c>
      <c r="C8098" s="9" t="s">
        <v>16864</v>
      </c>
      <c r="D8098" s="10" t="s">
        <v>16865</v>
      </c>
      <c r="E8098" s="11" t="s">
        <v>16866</v>
      </c>
      <c r="F8098" s="6">
        <v>371903</v>
      </c>
      <c r="G8098" s="6" t="s">
        <v>679</v>
      </c>
      <c r="H8098" s="16">
        <v>17362476.399999999</v>
      </c>
      <c r="I8098" s="12" t="s">
        <v>1225</v>
      </c>
      <c r="J8098" s="12" t="s">
        <v>1056</v>
      </c>
      <c r="K8098" s="15">
        <v>2000000</v>
      </c>
      <c r="L8098" s="13" t="s">
        <v>15</v>
      </c>
      <c r="M8098" s="7">
        <v>1</v>
      </c>
      <c r="N8098" s="17"/>
    </row>
    <row r="8099" spans="1:14" ht="63">
      <c r="A8099" s="6">
        <v>8097</v>
      </c>
      <c r="B8099" s="8" t="s">
        <v>16335</v>
      </c>
      <c r="C8099" s="9" t="s">
        <v>16864</v>
      </c>
      <c r="D8099" s="10" t="s">
        <v>16865</v>
      </c>
      <c r="E8099" s="11" t="s">
        <v>16867</v>
      </c>
      <c r="F8099" s="6">
        <v>371876</v>
      </c>
      <c r="G8099" s="6" t="s">
        <v>679</v>
      </c>
      <c r="H8099" s="16">
        <v>15336005.57</v>
      </c>
      <c r="I8099" s="12" t="s">
        <v>1225</v>
      </c>
      <c r="J8099" s="12" t="s">
        <v>1056</v>
      </c>
      <c r="K8099" s="15">
        <v>0</v>
      </c>
      <c r="L8099" s="13" t="s">
        <v>15</v>
      </c>
      <c r="M8099" s="7">
        <v>1</v>
      </c>
      <c r="N8099" s="17"/>
    </row>
    <row r="8100" spans="1:14" ht="63">
      <c r="A8100" s="6">
        <v>8098</v>
      </c>
      <c r="B8100" s="8" t="s">
        <v>16335</v>
      </c>
      <c r="C8100" s="9" t="s">
        <v>16868</v>
      </c>
      <c r="D8100" s="10" t="s">
        <v>16869</v>
      </c>
      <c r="E8100" s="11" t="s">
        <v>16870</v>
      </c>
      <c r="F8100" s="6">
        <v>371906</v>
      </c>
      <c r="G8100" s="6" t="s">
        <v>679</v>
      </c>
      <c r="H8100" s="16">
        <v>323869</v>
      </c>
      <c r="I8100" s="12" t="s">
        <v>937</v>
      </c>
      <c r="J8100" s="12" t="s">
        <v>9459</v>
      </c>
      <c r="K8100" s="15">
        <v>0</v>
      </c>
      <c r="L8100" s="13" t="s">
        <v>15</v>
      </c>
      <c r="M8100" s="7">
        <v>1</v>
      </c>
      <c r="N8100" s="17"/>
    </row>
    <row r="8101" spans="1:14" ht="94.5">
      <c r="A8101" s="6">
        <v>8099</v>
      </c>
      <c r="B8101" s="8" t="s">
        <v>16335</v>
      </c>
      <c r="C8101" s="9" t="s">
        <v>16871</v>
      </c>
      <c r="D8101" s="10" t="s">
        <v>16872</v>
      </c>
      <c r="E8101" s="11" t="s">
        <v>18889</v>
      </c>
      <c r="F8101" s="6">
        <v>395997</v>
      </c>
      <c r="G8101" s="6" t="s">
        <v>679</v>
      </c>
      <c r="H8101" s="16">
        <v>10284964</v>
      </c>
      <c r="I8101" s="12" t="s">
        <v>10870</v>
      </c>
      <c r="J8101" s="12" t="s">
        <v>13143</v>
      </c>
      <c r="K8101" s="15">
        <v>1000000</v>
      </c>
      <c r="L8101" s="13" t="s">
        <v>15</v>
      </c>
      <c r="M8101" s="7">
        <v>1</v>
      </c>
      <c r="N8101" s="17"/>
    </row>
    <row r="8102" spans="1:14" ht="31.5">
      <c r="A8102" s="6">
        <v>8100</v>
      </c>
      <c r="B8102" s="8" t="s">
        <v>31027</v>
      </c>
      <c r="C8102" s="9" t="s">
        <v>31028</v>
      </c>
      <c r="D8102" s="10" t="s">
        <v>31029</v>
      </c>
      <c r="E8102" s="11" t="s">
        <v>31030</v>
      </c>
      <c r="F8102" s="6">
        <v>408107</v>
      </c>
      <c r="G8102" s="6" t="s">
        <v>31031</v>
      </c>
      <c r="H8102" s="16">
        <v>1262301</v>
      </c>
      <c r="I8102" s="12" t="s">
        <v>6663</v>
      </c>
      <c r="J8102" s="12">
        <v>43962</v>
      </c>
      <c r="K8102" s="15">
        <v>0</v>
      </c>
      <c r="L8102" s="13" t="s">
        <v>15</v>
      </c>
      <c r="M8102" s="7">
        <v>1</v>
      </c>
      <c r="N8102" s="17"/>
    </row>
    <row r="8103" spans="1:14" ht="47.25">
      <c r="A8103" s="6">
        <v>8101</v>
      </c>
      <c r="B8103" s="8" t="s">
        <v>31027</v>
      </c>
      <c r="C8103" s="9" t="s">
        <v>31032</v>
      </c>
      <c r="D8103" s="10" t="s">
        <v>31033</v>
      </c>
      <c r="E8103" s="11" t="s">
        <v>31034</v>
      </c>
      <c r="F8103" s="6">
        <v>496818</v>
      </c>
      <c r="G8103" s="6" t="s">
        <v>31031</v>
      </c>
      <c r="H8103" s="16">
        <v>11247355.5</v>
      </c>
      <c r="I8103" s="12" t="s">
        <v>5218</v>
      </c>
      <c r="J8103" s="12">
        <v>44250</v>
      </c>
      <c r="K8103" s="15">
        <v>3319600</v>
      </c>
      <c r="L8103" s="13" t="s">
        <v>15</v>
      </c>
      <c r="M8103" s="7">
        <v>1</v>
      </c>
      <c r="N8103" s="17"/>
    </row>
    <row r="8104" spans="1:14" ht="47.25">
      <c r="A8104" s="6">
        <v>8102</v>
      </c>
      <c r="B8104" s="8" t="s">
        <v>31027</v>
      </c>
      <c r="C8104" s="9" t="s">
        <v>31035</v>
      </c>
      <c r="D8104" s="10" t="s">
        <v>31036</v>
      </c>
      <c r="E8104" s="11" t="s">
        <v>31037</v>
      </c>
      <c r="F8104" s="6">
        <v>490494</v>
      </c>
      <c r="G8104" s="6" t="s">
        <v>31031</v>
      </c>
      <c r="H8104" s="16">
        <v>2015420.25</v>
      </c>
      <c r="I8104" s="12" t="s">
        <v>1880</v>
      </c>
      <c r="J8104" s="12">
        <v>44201</v>
      </c>
      <c r="K8104" s="15">
        <v>0</v>
      </c>
      <c r="L8104" s="13" t="s">
        <v>15</v>
      </c>
      <c r="M8104" s="7">
        <v>1</v>
      </c>
      <c r="N8104" s="17"/>
    </row>
    <row r="8105" spans="1:14" ht="31.5">
      <c r="A8105" s="6">
        <v>8103</v>
      </c>
      <c r="B8105" s="8" t="s">
        <v>31027</v>
      </c>
      <c r="C8105" s="9" t="s">
        <v>31038</v>
      </c>
      <c r="D8105" s="10" t="s">
        <v>31039</v>
      </c>
      <c r="E8105" s="11" t="s">
        <v>31040</v>
      </c>
      <c r="F8105" s="6">
        <v>407922</v>
      </c>
      <c r="G8105" s="6" t="s">
        <v>31031</v>
      </c>
      <c r="H8105" s="16">
        <v>3554328</v>
      </c>
      <c r="I8105" s="12" t="s">
        <v>6784</v>
      </c>
      <c r="J8105" s="12">
        <v>43963</v>
      </c>
      <c r="K8105" s="15">
        <v>0</v>
      </c>
      <c r="L8105" s="13" t="s">
        <v>15</v>
      </c>
      <c r="M8105" s="7">
        <v>1</v>
      </c>
      <c r="N8105" s="17"/>
    </row>
    <row r="8106" spans="1:14" ht="47.25">
      <c r="A8106" s="6">
        <v>8104</v>
      </c>
      <c r="B8106" s="8" t="s">
        <v>31027</v>
      </c>
      <c r="C8106" s="9" t="s">
        <v>31041</v>
      </c>
      <c r="D8106" s="10" t="s">
        <v>31042</v>
      </c>
      <c r="E8106" s="11" t="s">
        <v>31043</v>
      </c>
      <c r="F8106" s="6">
        <v>490612</v>
      </c>
      <c r="G8106" s="6" t="s">
        <v>31031</v>
      </c>
      <c r="H8106" s="16">
        <v>5309968</v>
      </c>
      <c r="I8106" s="12" t="s">
        <v>1750</v>
      </c>
      <c r="J8106" s="12">
        <v>44217</v>
      </c>
      <c r="K8106" s="15">
        <v>0</v>
      </c>
      <c r="L8106" s="13" t="s">
        <v>15</v>
      </c>
      <c r="M8106" s="7">
        <v>1</v>
      </c>
      <c r="N8106" s="17"/>
    </row>
    <row r="8107" spans="1:14" ht="47.25">
      <c r="A8107" s="6">
        <v>8105</v>
      </c>
      <c r="B8107" s="8" t="s">
        <v>31027</v>
      </c>
      <c r="C8107" s="9" t="s">
        <v>31044</v>
      </c>
      <c r="D8107" s="10" t="s">
        <v>31045</v>
      </c>
      <c r="E8107" s="11" t="s">
        <v>31046</v>
      </c>
      <c r="F8107" s="6">
        <v>490613</v>
      </c>
      <c r="G8107" s="6" t="s">
        <v>31031</v>
      </c>
      <c r="H8107" s="16">
        <v>5823126.6500000004</v>
      </c>
      <c r="I8107" s="12" t="s">
        <v>1824</v>
      </c>
      <c r="J8107" s="12">
        <v>44225</v>
      </c>
      <c r="K8107" s="15">
        <v>0</v>
      </c>
      <c r="L8107" s="13" t="s">
        <v>15</v>
      </c>
      <c r="M8107" s="7">
        <v>1</v>
      </c>
      <c r="N8107" s="17"/>
    </row>
    <row r="8108" spans="1:14" ht="47.25">
      <c r="A8108" s="6">
        <v>8106</v>
      </c>
      <c r="B8108" s="8" t="s">
        <v>31027</v>
      </c>
      <c r="C8108" s="9" t="s">
        <v>31047</v>
      </c>
      <c r="D8108" s="10" t="s">
        <v>31048</v>
      </c>
      <c r="E8108" s="11" t="s">
        <v>31049</v>
      </c>
      <c r="F8108" s="6">
        <v>490463</v>
      </c>
      <c r="G8108" s="6" t="s">
        <v>31031</v>
      </c>
      <c r="H8108" s="16">
        <v>1568024.4</v>
      </c>
      <c r="I8108" s="12" t="s">
        <v>1750</v>
      </c>
      <c r="J8108" s="12">
        <v>44202</v>
      </c>
      <c r="K8108" s="15">
        <v>0</v>
      </c>
      <c r="L8108" s="13" t="s">
        <v>15</v>
      </c>
      <c r="M8108" s="7">
        <v>1</v>
      </c>
      <c r="N8108" s="17"/>
    </row>
    <row r="8109" spans="1:14" ht="47.25">
      <c r="A8109" s="6">
        <v>8107</v>
      </c>
      <c r="B8109" s="8" t="s">
        <v>31027</v>
      </c>
      <c r="C8109" s="9" t="s">
        <v>31050</v>
      </c>
      <c r="D8109" s="10" t="s">
        <v>31051</v>
      </c>
      <c r="E8109" s="11" t="s">
        <v>31052</v>
      </c>
      <c r="F8109" s="6">
        <v>490667</v>
      </c>
      <c r="G8109" s="6" t="s">
        <v>31031</v>
      </c>
      <c r="H8109" s="16">
        <v>7798339.0999999996</v>
      </c>
      <c r="I8109" s="12" t="s">
        <v>1824</v>
      </c>
      <c r="J8109" s="12">
        <v>44233</v>
      </c>
      <c r="K8109" s="15">
        <v>0</v>
      </c>
      <c r="L8109" s="13" t="s">
        <v>15</v>
      </c>
      <c r="M8109" s="7">
        <v>1</v>
      </c>
      <c r="N8109" s="17"/>
    </row>
    <row r="8110" spans="1:14" ht="47.25">
      <c r="A8110" s="6">
        <v>8108</v>
      </c>
      <c r="B8110" s="8" t="s">
        <v>31027</v>
      </c>
      <c r="C8110" s="9" t="s">
        <v>31053</v>
      </c>
      <c r="D8110" s="10" t="s">
        <v>31054</v>
      </c>
      <c r="E8110" s="11" t="s">
        <v>31055</v>
      </c>
      <c r="F8110" s="6">
        <v>490557</v>
      </c>
      <c r="G8110" s="6" t="s">
        <v>31031</v>
      </c>
      <c r="H8110" s="16">
        <v>5277419</v>
      </c>
      <c r="I8110" s="12" t="s">
        <v>1750</v>
      </c>
      <c r="J8110" s="12">
        <v>44223</v>
      </c>
      <c r="K8110" s="15">
        <v>410200</v>
      </c>
      <c r="L8110" s="13" t="s">
        <v>15</v>
      </c>
      <c r="M8110" s="7">
        <v>1</v>
      </c>
      <c r="N8110" s="17"/>
    </row>
    <row r="8111" spans="1:14" ht="47.25">
      <c r="A8111" s="6">
        <v>8109</v>
      </c>
      <c r="B8111" s="8" t="s">
        <v>31027</v>
      </c>
      <c r="C8111" s="9" t="s">
        <v>31056</v>
      </c>
      <c r="D8111" s="10" t="s">
        <v>31057</v>
      </c>
      <c r="E8111" s="11" t="s">
        <v>31058</v>
      </c>
      <c r="F8111" s="6">
        <v>490618</v>
      </c>
      <c r="G8111" s="6" t="s">
        <v>31031</v>
      </c>
      <c r="H8111" s="16">
        <v>7179404.5999999996</v>
      </c>
      <c r="I8111" s="12" t="s">
        <v>1824</v>
      </c>
      <c r="J8111" s="12">
        <v>44233</v>
      </c>
      <c r="K8111" s="15">
        <v>0</v>
      </c>
      <c r="L8111" s="13" t="s">
        <v>15</v>
      </c>
      <c r="M8111" s="7">
        <v>1</v>
      </c>
      <c r="N8111" s="17"/>
    </row>
    <row r="8112" spans="1:14" ht="47.25">
      <c r="A8112" s="6">
        <v>8110</v>
      </c>
      <c r="B8112" s="8" t="s">
        <v>31027</v>
      </c>
      <c r="C8112" s="9" t="s">
        <v>31059</v>
      </c>
      <c r="D8112" s="10" t="s">
        <v>31060</v>
      </c>
      <c r="E8112" s="11" t="s">
        <v>31061</v>
      </c>
      <c r="F8112" s="6">
        <v>496824</v>
      </c>
      <c r="G8112" s="6" t="s">
        <v>31031</v>
      </c>
      <c r="H8112" s="16">
        <v>13493646</v>
      </c>
      <c r="I8112" s="12" t="s">
        <v>7038</v>
      </c>
      <c r="J8112" s="12">
        <v>44284</v>
      </c>
      <c r="K8112" s="15">
        <v>0</v>
      </c>
      <c r="L8112" s="13" t="s">
        <v>15</v>
      </c>
      <c r="M8112" s="7">
        <v>1</v>
      </c>
      <c r="N8112" s="17"/>
    </row>
    <row r="8113" spans="1:14" ht="31.5">
      <c r="A8113" s="6">
        <v>8111</v>
      </c>
      <c r="B8113" s="8" t="s">
        <v>31027</v>
      </c>
      <c r="C8113" s="9" t="s">
        <v>31062</v>
      </c>
      <c r="D8113" s="10" t="s">
        <v>31063</v>
      </c>
      <c r="E8113" s="11" t="s">
        <v>31064</v>
      </c>
      <c r="F8113" s="6">
        <v>490556</v>
      </c>
      <c r="G8113" s="6" t="s">
        <v>31031</v>
      </c>
      <c r="H8113" s="16">
        <v>6068738.7000000002</v>
      </c>
      <c r="I8113" s="12" t="s">
        <v>1750</v>
      </c>
      <c r="J8113" s="12">
        <v>44225</v>
      </c>
      <c r="K8113" s="15">
        <v>0</v>
      </c>
      <c r="L8113" s="13" t="s">
        <v>15</v>
      </c>
      <c r="M8113" s="7">
        <v>1</v>
      </c>
      <c r="N8113" s="17"/>
    </row>
    <row r="8114" spans="1:14" ht="47.25">
      <c r="A8114" s="6">
        <v>8112</v>
      </c>
      <c r="B8114" s="8" t="s">
        <v>31027</v>
      </c>
      <c r="C8114" s="9" t="s">
        <v>31056</v>
      </c>
      <c r="D8114" s="10" t="s">
        <v>31065</v>
      </c>
      <c r="E8114" s="11" t="s">
        <v>31066</v>
      </c>
      <c r="F8114" s="6">
        <v>378593</v>
      </c>
      <c r="G8114" s="6" t="s">
        <v>31031</v>
      </c>
      <c r="H8114" s="16">
        <v>13307230</v>
      </c>
      <c r="I8114" s="12" t="s">
        <v>6797</v>
      </c>
      <c r="J8114" s="12">
        <v>43988</v>
      </c>
      <c r="K8114" s="15">
        <v>2271900</v>
      </c>
      <c r="L8114" s="13" t="s">
        <v>15</v>
      </c>
      <c r="M8114" s="7">
        <v>1</v>
      </c>
      <c r="N8114" s="17"/>
    </row>
    <row r="8115" spans="1:14" ht="47.25">
      <c r="A8115" s="6">
        <v>8113</v>
      </c>
      <c r="B8115" s="8" t="s">
        <v>31027</v>
      </c>
      <c r="C8115" s="9" t="s">
        <v>31067</v>
      </c>
      <c r="D8115" s="10" t="s">
        <v>31068</v>
      </c>
      <c r="E8115" s="11" t="s">
        <v>31069</v>
      </c>
      <c r="F8115" s="6">
        <v>407928</v>
      </c>
      <c r="G8115" s="6" t="s">
        <v>31031</v>
      </c>
      <c r="H8115" s="16">
        <v>3265388</v>
      </c>
      <c r="I8115" s="12" t="s">
        <v>26154</v>
      </c>
      <c r="J8115" s="12">
        <v>43964</v>
      </c>
      <c r="K8115" s="15">
        <v>0</v>
      </c>
      <c r="L8115" s="13" t="s">
        <v>15</v>
      </c>
      <c r="M8115" s="7">
        <v>1</v>
      </c>
      <c r="N8115" s="17"/>
    </row>
    <row r="8116" spans="1:14" ht="47.25">
      <c r="A8116" s="6">
        <v>8114</v>
      </c>
      <c r="B8116" s="8" t="s">
        <v>31027</v>
      </c>
      <c r="C8116" s="9" t="s">
        <v>31056</v>
      </c>
      <c r="D8116" s="10" t="s">
        <v>31065</v>
      </c>
      <c r="E8116" s="11" t="s">
        <v>31070</v>
      </c>
      <c r="F8116" s="6">
        <v>408102</v>
      </c>
      <c r="G8116" s="6" t="s">
        <v>31031</v>
      </c>
      <c r="H8116" s="16">
        <v>2319731</v>
      </c>
      <c r="I8116" s="12" t="s">
        <v>6784</v>
      </c>
      <c r="J8116" s="12">
        <v>43961</v>
      </c>
      <c r="K8116" s="15">
        <v>0</v>
      </c>
      <c r="L8116" s="13" t="s">
        <v>15</v>
      </c>
      <c r="M8116" s="7">
        <v>1</v>
      </c>
      <c r="N8116" s="17"/>
    </row>
    <row r="8117" spans="1:14" ht="47.25">
      <c r="A8117" s="6">
        <v>8115</v>
      </c>
      <c r="B8117" s="8" t="s">
        <v>31027</v>
      </c>
      <c r="C8117" s="9" t="s">
        <v>31056</v>
      </c>
      <c r="D8117" s="10" t="s">
        <v>31057</v>
      </c>
      <c r="E8117" s="11" t="s">
        <v>31071</v>
      </c>
      <c r="F8117" s="6">
        <v>407924</v>
      </c>
      <c r="G8117" s="6" t="s">
        <v>31031</v>
      </c>
      <c r="H8117" s="16">
        <v>4402886</v>
      </c>
      <c r="I8117" s="12" t="s">
        <v>6784</v>
      </c>
      <c r="J8117" s="12">
        <v>43962</v>
      </c>
      <c r="K8117" s="15">
        <v>0</v>
      </c>
      <c r="L8117" s="13" t="s">
        <v>15</v>
      </c>
      <c r="M8117" s="7">
        <v>1</v>
      </c>
      <c r="N8117" s="17"/>
    </row>
    <row r="8118" spans="1:14" ht="47.25">
      <c r="A8118" s="6">
        <v>8116</v>
      </c>
      <c r="B8118" s="8" t="s">
        <v>31027</v>
      </c>
      <c r="C8118" s="9" t="s">
        <v>31072</v>
      </c>
      <c r="D8118" s="10" t="s">
        <v>31073</v>
      </c>
      <c r="E8118" s="11" t="s">
        <v>31074</v>
      </c>
      <c r="F8118" s="6">
        <v>490623</v>
      </c>
      <c r="G8118" s="6" t="s">
        <v>31031</v>
      </c>
      <c r="H8118" s="16">
        <v>9103887.5500000007</v>
      </c>
      <c r="I8118" s="12" t="s">
        <v>14859</v>
      </c>
      <c r="J8118" s="12">
        <v>44245</v>
      </c>
      <c r="K8118" s="15">
        <v>0</v>
      </c>
      <c r="L8118" s="13" t="s">
        <v>15</v>
      </c>
      <c r="M8118" s="7">
        <v>1</v>
      </c>
      <c r="N8118" s="17"/>
    </row>
    <row r="8119" spans="1:14" ht="47.25">
      <c r="A8119" s="6">
        <v>8117</v>
      </c>
      <c r="B8119" s="8" t="s">
        <v>31027</v>
      </c>
      <c r="C8119" s="9" t="s">
        <v>31075</v>
      </c>
      <c r="D8119" s="10" t="s">
        <v>31076</v>
      </c>
      <c r="E8119" s="11" t="s">
        <v>31077</v>
      </c>
      <c r="F8119" s="6">
        <v>496819</v>
      </c>
      <c r="G8119" s="6" t="s">
        <v>31031</v>
      </c>
      <c r="H8119" s="16">
        <v>10532537.9</v>
      </c>
      <c r="I8119" s="12" t="s">
        <v>7038</v>
      </c>
      <c r="J8119" s="12">
        <v>44255</v>
      </c>
      <c r="K8119" s="15">
        <v>6139800</v>
      </c>
      <c r="L8119" s="13" t="s">
        <v>15</v>
      </c>
      <c r="M8119" s="7">
        <v>1</v>
      </c>
      <c r="N8119" s="17"/>
    </row>
    <row r="8120" spans="1:14" ht="47.25">
      <c r="A8120" s="6">
        <v>8118</v>
      </c>
      <c r="B8120" s="8" t="s">
        <v>31027</v>
      </c>
      <c r="C8120" s="9" t="s">
        <v>31078</v>
      </c>
      <c r="D8120" s="10" t="s">
        <v>31079</v>
      </c>
      <c r="E8120" s="11" t="s">
        <v>31080</v>
      </c>
      <c r="F8120" s="6">
        <v>374273</v>
      </c>
      <c r="G8120" s="6" t="s">
        <v>31031</v>
      </c>
      <c r="H8120" s="16">
        <v>2515594</v>
      </c>
      <c r="I8120" s="12" t="s">
        <v>14864</v>
      </c>
      <c r="J8120" s="12">
        <v>43899</v>
      </c>
      <c r="K8120" s="15">
        <v>0</v>
      </c>
      <c r="L8120" s="13" t="s">
        <v>15</v>
      </c>
      <c r="M8120" s="7">
        <v>1</v>
      </c>
      <c r="N8120" s="17"/>
    </row>
    <row r="8121" spans="1:14" ht="47.25">
      <c r="A8121" s="6">
        <v>8119</v>
      </c>
      <c r="B8121" s="8" t="s">
        <v>31027</v>
      </c>
      <c r="C8121" s="9" t="s">
        <v>31078</v>
      </c>
      <c r="D8121" s="10" t="s">
        <v>31079</v>
      </c>
      <c r="E8121" s="11" t="s">
        <v>31081</v>
      </c>
      <c r="F8121" s="6">
        <v>374274</v>
      </c>
      <c r="G8121" s="6" t="s">
        <v>31031</v>
      </c>
      <c r="H8121" s="16">
        <v>1675259</v>
      </c>
      <c r="I8121" s="12" t="s">
        <v>14864</v>
      </c>
      <c r="J8121" s="12">
        <v>43899</v>
      </c>
      <c r="K8121" s="15">
        <v>0</v>
      </c>
      <c r="L8121" s="13" t="s">
        <v>15</v>
      </c>
      <c r="M8121" s="7">
        <v>1</v>
      </c>
      <c r="N8121" s="17"/>
    </row>
    <row r="8122" spans="1:14" ht="47.25">
      <c r="A8122" s="6">
        <v>8120</v>
      </c>
      <c r="B8122" s="8" t="s">
        <v>31027</v>
      </c>
      <c r="C8122" s="9" t="s">
        <v>31078</v>
      </c>
      <c r="D8122" s="10" t="s">
        <v>31079</v>
      </c>
      <c r="E8122" s="11" t="s">
        <v>31082</v>
      </c>
      <c r="F8122" s="6">
        <v>378595</v>
      </c>
      <c r="G8122" s="6" t="s">
        <v>31031</v>
      </c>
      <c r="H8122" s="16">
        <v>4791152</v>
      </c>
      <c r="I8122" s="12" t="s">
        <v>8068</v>
      </c>
      <c r="J8122" s="12">
        <v>43935</v>
      </c>
      <c r="K8122" s="15">
        <v>0</v>
      </c>
      <c r="L8122" s="13" t="s">
        <v>15</v>
      </c>
      <c r="M8122" s="7">
        <v>1</v>
      </c>
      <c r="N8122" s="17"/>
    </row>
    <row r="8123" spans="1:14" ht="47.25">
      <c r="A8123" s="6">
        <v>8121</v>
      </c>
      <c r="B8123" s="8" t="s">
        <v>31027</v>
      </c>
      <c r="C8123" s="9" t="s">
        <v>31078</v>
      </c>
      <c r="D8123" s="10" t="s">
        <v>31079</v>
      </c>
      <c r="E8123" s="11" t="s">
        <v>31083</v>
      </c>
      <c r="F8123" s="6">
        <v>378602</v>
      </c>
      <c r="G8123" s="6" t="s">
        <v>31031</v>
      </c>
      <c r="H8123" s="16">
        <v>7381653</v>
      </c>
      <c r="I8123" s="12" t="s">
        <v>8068</v>
      </c>
      <c r="J8123" s="12">
        <v>43935</v>
      </c>
      <c r="K8123" s="15">
        <v>0</v>
      </c>
      <c r="L8123" s="13" t="s">
        <v>15</v>
      </c>
      <c r="M8123" s="7">
        <v>1</v>
      </c>
      <c r="N8123" s="17"/>
    </row>
    <row r="8124" spans="1:14" ht="31.5">
      <c r="A8124" s="6">
        <v>8122</v>
      </c>
      <c r="B8124" s="8" t="s">
        <v>31027</v>
      </c>
      <c r="C8124" s="9" t="s">
        <v>31084</v>
      </c>
      <c r="D8124" s="10" t="s">
        <v>31085</v>
      </c>
      <c r="E8124" s="11" t="s">
        <v>31086</v>
      </c>
      <c r="F8124" s="6">
        <v>490045</v>
      </c>
      <c r="G8124" s="6" t="s">
        <v>31031</v>
      </c>
      <c r="H8124" s="16">
        <v>3419051.9</v>
      </c>
      <c r="I8124" s="12" t="s">
        <v>1824</v>
      </c>
      <c r="J8124" s="12">
        <v>44210</v>
      </c>
      <c r="K8124" s="15">
        <v>0</v>
      </c>
      <c r="L8124" s="13" t="s">
        <v>15</v>
      </c>
      <c r="M8124" s="7">
        <v>1</v>
      </c>
      <c r="N8124" s="17"/>
    </row>
    <row r="8125" spans="1:14" ht="31.5">
      <c r="A8125" s="6">
        <v>8123</v>
      </c>
      <c r="B8125" s="8" t="s">
        <v>31027</v>
      </c>
      <c r="C8125" s="9" t="s">
        <v>31087</v>
      </c>
      <c r="D8125" s="10" t="s">
        <v>31088</v>
      </c>
      <c r="E8125" s="11" t="s">
        <v>31089</v>
      </c>
      <c r="F8125" s="6">
        <v>490330</v>
      </c>
      <c r="G8125" s="6" t="s">
        <v>31031</v>
      </c>
      <c r="H8125" s="16">
        <v>2919191.35</v>
      </c>
      <c r="I8125" s="12" t="s">
        <v>1824</v>
      </c>
      <c r="J8125" s="12">
        <v>44210</v>
      </c>
      <c r="K8125" s="15">
        <v>0</v>
      </c>
      <c r="L8125" s="13" t="s">
        <v>15</v>
      </c>
      <c r="M8125" s="7">
        <v>1</v>
      </c>
      <c r="N8125" s="17"/>
    </row>
    <row r="8126" spans="1:14" ht="31.5">
      <c r="A8126" s="6">
        <v>8124</v>
      </c>
      <c r="B8126" s="8" t="s">
        <v>31027</v>
      </c>
      <c r="C8126" s="9" t="s">
        <v>31090</v>
      </c>
      <c r="D8126" s="10" t="s">
        <v>31091</v>
      </c>
      <c r="E8126" s="11" t="s">
        <v>31092</v>
      </c>
      <c r="F8126" s="6">
        <v>490342</v>
      </c>
      <c r="G8126" s="6" t="s">
        <v>31031</v>
      </c>
      <c r="H8126" s="16">
        <v>1614374.9</v>
      </c>
      <c r="I8126" s="12" t="s">
        <v>1739</v>
      </c>
      <c r="J8126" s="12">
        <v>44198</v>
      </c>
      <c r="K8126" s="15">
        <v>0</v>
      </c>
      <c r="L8126" s="13" t="s">
        <v>15</v>
      </c>
      <c r="M8126" s="7">
        <v>1</v>
      </c>
      <c r="N8126" s="17"/>
    </row>
    <row r="8127" spans="1:14" ht="31.5">
      <c r="A8127" s="6">
        <v>8125</v>
      </c>
      <c r="B8127" s="8" t="s">
        <v>31027</v>
      </c>
      <c r="C8127" s="9" t="s">
        <v>31093</v>
      </c>
      <c r="D8127" s="10" t="s">
        <v>31094</v>
      </c>
      <c r="E8127" s="11" t="s">
        <v>31095</v>
      </c>
      <c r="F8127" s="6">
        <v>490445</v>
      </c>
      <c r="G8127" s="6" t="s">
        <v>31031</v>
      </c>
      <c r="H8127" s="16">
        <v>1827068.5</v>
      </c>
      <c r="I8127" s="12" t="s">
        <v>1824</v>
      </c>
      <c r="J8127" s="12">
        <v>44202</v>
      </c>
      <c r="K8127" s="15">
        <v>0</v>
      </c>
      <c r="L8127" s="13" t="s">
        <v>15</v>
      </c>
      <c r="M8127" s="7">
        <v>1</v>
      </c>
      <c r="N8127" s="17"/>
    </row>
    <row r="8128" spans="1:14" ht="47.25">
      <c r="A8128" s="6">
        <v>8126</v>
      </c>
      <c r="B8128" s="8" t="s">
        <v>31027</v>
      </c>
      <c r="C8128" s="9" t="s">
        <v>31096</v>
      </c>
      <c r="D8128" s="10" t="s">
        <v>31097</v>
      </c>
      <c r="E8128" s="11" t="s">
        <v>31098</v>
      </c>
      <c r="F8128" s="6">
        <v>490502</v>
      </c>
      <c r="G8128" s="6" t="s">
        <v>31031</v>
      </c>
      <c r="H8128" s="16">
        <v>421016.25</v>
      </c>
      <c r="I8128" s="12" t="s">
        <v>1750</v>
      </c>
      <c r="J8128" s="12">
        <v>44168</v>
      </c>
      <c r="K8128" s="15">
        <v>0</v>
      </c>
      <c r="L8128" s="13" t="s">
        <v>15</v>
      </c>
      <c r="M8128" s="7">
        <v>1</v>
      </c>
      <c r="N8128" s="17"/>
    </row>
    <row r="8129" spans="1:14" ht="47.25">
      <c r="A8129" s="6">
        <v>8127</v>
      </c>
      <c r="B8129" s="8" t="s">
        <v>31027</v>
      </c>
      <c r="C8129" s="9" t="s">
        <v>31099</v>
      </c>
      <c r="D8129" s="10" t="s">
        <v>31100</v>
      </c>
      <c r="E8129" s="11" t="s">
        <v>31101</v>
      </c>
      <c r="F8129" s="6">
        <v>369591</v>
      </c>
      <c r="G8129" s="6" t="s">
        <v>31031</v>
      </c>
      <c r="H8129" s="16">
        <v>3644313</v>
      </c>
      <c r="I8129" s="12" t="s">
        <v>7359</v>
      </c>
      <c r="J8129" s="12">
        <v>43939</v>
      </c>
      <c r="K8129" s="15">
        <v>0</v>
      </c>
      <c r="L8129" s="13" t="s">
        <v>15</v>
      </c>
      <c r="M8129" s="7">
        <v>1</v>
      </c>
      <c r="N8129" s="17"/>
    </row>
    <row r="8130" spans="1:14" ht="47.25">
      <c r="A8130" s="6">
        <v>8128</v>
      </c>
      <c r="B8130" s="8" t="s">
        <v>31027</v>
      </c>
      <c r="C8130" s="9" t="s">
        <v>31032</v>
      </c>
      <c r="D8130" s="10" t="s">
        <v>31102</v>
      </c>
      <c r="E8130" s="11" t="s">
        <v>31103</v>
      </c>
      <c r="F8130" s="6">
        <v>490523</v>
      </c>
      <c r="G8130" s="6" t="s">
        <v>31031</v>
      </c>
      <c r="H8130" s="16">
        <v>1412130.35</v>
      </c>
      <c r="I8130" s="12"/>
      <c r="J8130" s="12">
        <v>44210</v>
      </c>
      <c r="K8130" s="15">
        <v>1400500</v>
      </c>
      <c r="L8130" s="13" t="s">
        <v>15</v>
      </c>
      <c r="M8130" s="7">
        <v>1</v>
      </c>
      <c r="N8130" s="17"/>
    </row>
    <row r="8131" spans="1:14" ht="47.25">
      <c r="A8131" s="6">
        <v>8129</v>
      </c>
      <c r="B8131" s="8" t="s">
        <v>31027</v>
      </c>
      <c r="C8131" s="9" t="s">
        <v>31104</v>
      </c>
      <c r="D8131" s="10" t="s">
        <v>31105</v>
      </c>
      <c r="E8131" s="11" t="s">
        <v>31106</v>
      </c>
      <c r="F8131" s="6">
        <v>490521</v>
      </c>
      <c r="G8131" s="6" t="s">
        <v>31031</v>
      </c>
      <c r="H8131" s="16">
        <v>1303569.1000000001</v>
      </c>
      <c r="I8131" s="12" t="s">
        <v>1750</v>
      </c>
      <c r="J8131" s="12">
        <v>44199</v>
      </c>
      <c r="K8131" s="15">
        <v>0</v>
      </c>
      <c r="L8131" s="13" t="s">
        <v>15</v>
      </c>
      <c r="M8131" s="7">
        <v>1</v>
      </c>
      <c r="N8131" s="17"/>
    </row>
    <row r="8132" spans="1:14" ht="47.25">
      <c r="A8132" s="6">
        <v>8130</v>
      </c>
      <c r="B8132" s="8" t="s">
        <v>31027</v>
      </c>
      <c r="C8132" s="9" t="s">
        <v>31107</v>
      </c>
      <c r="D8132" s="10" t="s">
        <v>31108</v>
      </c>
      <c r="E8132" s="11" t="s">
        <v>31109</v>
      </c>
      <c r="F8132" s="6">
        <v>500086</v>
      </c>
      <c r="G8132" s="6" t="s">
        <v>31031</v>
      </c>
      <c r="H8132" s="16">
        <v>2888971</v>
      </c>
      <c r="I8132" s="12" t="s">
        <v>2469</v>
      </c>
      <c r="J8132" s="12" t="s">
        <v>31110</v>
      </c>
      <c r="K8132" s="15">
        <v>0</v>
      </c>
      <c r="L8132" s="13" t="s">
        <v>15</v>
      </c>
      <c r="M8132" s="7">
        <v>1</v>
      </c>
      <c r="N8132" s="17"/>
    </row>
    <row r="8133" spans="1:14" ht="31.5">
      <c r="A8133" s="6">
        <v>8131</v>
      </c>
      <c r="B8133" s="8" t="s">
        <v>31027</v>
      </c>
      <c r="C8133" s="9" t="s">
        <v>31111</v>
      </c>
      <c r="D8133" s="10" t="s">
        <v>31112</v>
      </c>
      <c r="E8133" s="11" t="s">
        <v>31113</v>
      </c>
      <c r="F8133" s="6">
        <v>500089</v>
      </c>
      <c r="G8133" s="6" t="s">
        <v>31031</v>
      </c>
      <c r="H8133" s="16">
        <v>3064435.9</v>
      </c>
      <c r="I8133" s="12" t="s">
        <v>31114</v>
      </c>
      <c r="J8133" s="12" t="s">
        <v>19958</v>
      </c>
      <c r="K8133" s="15">
        <v>0</v>
      </c>
      <c r="L8133" s="13"/>
      <c r="M8133" s="7"/>
      <c r="N8133" s="17"/>
    </row>
    <row r="8134" spans="1:14" ht="31.5">
      <c r="A8134" s="6">
        <v>8132</v>
      </c>
      <c r="B8134" s="8" t="s">
        <v>31027</v>
      </c>
      <c r="C8134" s="9" t="s">
        <v>31115</v>
      </c>
      <c r="D8134" s="10" t="s">
        <v>31116</v>
      </c>
      <c r="E8134" s="11" t="s">
        <v>31117</v>
      </c>
      <c r="F8134" s="6">
        <v>490677</v>
      </c>
      <c r="G8134" s="6" t="s">
        <v>31031</v>
      </c>
      <c r="H8134" s="16">
        <v>15593096.289999999</v>
      </c>
      <c r="I8134" s="12" t="s">
        <v>26132</v>
      </c>
      <c r="J8134" s="12" t="s">
        <v>28999</v>
      </c>
      <c r="K8134" s="15">
        <v>0</v>
      </c>
      <c r="L8134" s="13"/>
      <c r="M8134" s="7"/>
      <c r="N8134" s="17"/>
    </row>
    <row r="8135" spans="1:14" ht="47.25">
      <c r="A8135" s="6">
        <v>8133</v>
      </c>
      <c r="B8135" s="8" t="s">
        <v>31027</v>
      </c>
      <c r="C8135" s="9" t="s">
        <v>31118</v>
      </c>
      <c r="D8135" s="10" t="s">
        <v>31119</v>
      </c>
      <c r="E8135" s="11" t="s">
        <v>31120</v>
      </c>
      <c r="F8135" s="6">
        <v>299807</v>
      </c>
      <c r="G8135" s="6" t="s">
        <v>706</v>
      </c>
      <c r="H8135" s="16">
        <v>49975223.957000002</v>
      </c>
      <c r="I8135" s="12" t="s">
        <v>7162</v>
      </c>
      <c r="J8135" s="12">
        <v>43845</v>
      </c>
      <c r="K8135" s="15">
        <v>28987300</v>
      </c>
      <c r="L8135" s="13" t="s">
        <v>15</v>
      </c>
      <c r="M8135" s="7">
        <v>1</v>
      </c>
      <c r="N8135" s="17"/>
    </row>
    <row r="8136" spans="1:14" ht="31.5">
      <c r="A8136" s="6">
        <v>8134</v>
      </c>
      <c r="B8136" s="8" t="s">
        <v>31027</v>
      </c>
      <c r="C8136" s="9" t="s">
        <v>31121</v>
      </c>
      <c r="D8136" s="10" t="s">
        <v>31122</v>
      </c>
      <c r="E8136" s="11" t="s">
        <v>31123</v>
      </c>
      <c r="F8136" s="6">
        <v>337965</v>
      </c>
      <c r="G8136" s="6" t="s">
        <v>706</v>
      </c>
      <c r="H8136" s="16">
        <v>50954812.681999996</v>
      </c>
      <c r="I8136" s="12" t="s">
        <v>7318</v>
      </c>
      <c r="J8136" s="12">
        <v>43903</v>
      </c>
      <c r="K8136" s="15">
        <v>33449800</v>
      </c>
      <c r="L8136" s="13" t="s">
        <v>14</v>
      </c>
      <c r="M8136" s="7">
        <v>0.4</v>
      </c>
      <c r="N8136" s="17"/>
    </row>
    <row r="8137" spans="1:14" ht="31.5">
      <c r="A8137" s="6">
        <v>8135</v>
      </c>
      <c r="B8137" s="8" t="s">
        <v>31027</v>
      </c>
      <c r="C8137" s="9" t="s">
        <v>31121</v>
      </c>
      <c r="D8137" s="10" t="s">
        <v>31122</v>
      </c>
      <c r="E8137" s="11" t="s">
        <v>31123</v>
      </c>
      <c r="F8137" s="6">
        <v>337965</v>
      </c>
      <c r="G8137" s="6" t="s">
        <v>706</v>
      </c>
      <c r="H8137" s="16">
        <v>50954812.681999996</v>
      </c>
      <c r="I8137" s="12" t="s">
        <v>7318</v>
      </c>
      <c r="J8137" s="12">
        <v>43903</v>
      </c>
      <c r="K8137" s="15">
        <v>33449800</v>
      </c>
      <c r="L8137" s="13" t="s">
        <v>14</v>
      </c>
      <c r="M8137" s="7">
        <v>0.3</v>
      </c>
      <c r="N8137" s="17"/>
    </row>
    <row r="8138" spans="1:14" ht="31.5">
      <c r="A8138" s="6">
        <v>8136</v>
      </c>
      <c r="B8138" s="8" t="s">
        <v>31027</v>
      </c>
      <c r="C8138" s="9" t="s">
        <v>31121</v>
      </c>
      <c r="D8138" s="10" t="s">
        <v>31122</v>
      </c>
      <c r="E8138" s="11" t="s">
        <v>31123</v>
      </c>
      <c r="F8138" s="6">
        <v>337965</v>
      </c>
      <c r="G8138" s="6" t="s">
        <v>706</v>
      </c>
      <c r="H8138" s="16">
        <v>50954812.681999996</v>
      </c>
      <c r="I8138" s="12" t="s">
        <v>7318</v>
      </c>
      <c r="J8138" s="12">
        <v>43903</v>
      </c>
      <c r="K8138" s="15">
        <v>33449800</v>
      </c>
      <c r="L8138" s="13" t="s">
        <v>14</v>
      </c>
      <c r="M8138" s="7">
        <v>0.3</v>
      </c>
      <c r="N8138" s="17"/>
    </row>
    <row r="8139" spans="1:14" ht="31.5">
      <c r="A8139" s="6">
        <v>8137</v>
      </c>
      <c r="B8139" s="8" t="s">
        <v>31027</v>
      </c>
      <c r="C8139" s="9" t="s">
        <v>31124</v>
      </c>
      <c r="D8139" s="10" t="s">
        <v>4407</v>
      </c>
      <c r="E8139" s="11" t="s">
        <v>31125</v>
      </c>
      <c r="F8139" s="6">
        <v>239196</v>
      </c>
      <c r="G8139" s="6" t="s">
        <v>706</v>
      </c>
      <c r="H8139" s="16">
        <v>24049623.16</v>
      </c>
      <c r="I8139" s="12" t="s">
        <v>31126</v>
      </c>
      <c r="J8139" s="12">
        <v>43627</v>
      </c>
      <c r="K8139" s="15">
        <v>14530200</v>
      </c>
      <c r="L8139" s="13" t="s">
        <v>15</v>
      </c>
      <c r="M8139" s="7">
        <v>1</v>
      </c>
      <c r="N8139" s="17"/>
    </row>
    <row r="8140" spans="1:14" ht="63">
      <c r="A8140" s="6">
        <v>8138</v>
      </c>
      <c r="B8140" s="8" t="s">
        <v>31027</v>
      </c>
      <c r="C8140" s="9" t="s">
        <v>31127</v>
      </c>
      <c r="D8140" s="10" t="s">
        <v>31128</v>
      </c>
      <c r="E8140" s="11" t="s">
        <v>31129</v>
      </c>
      <c r="F8140" s="6">
        <v>315414</v>
      </c>
      <c r="G8140" s="6" t="s">
        <v>706</v>
      </c>
      <c r="H8140" s="16">
        <v>42533685.876999997</v>
      </c>
      <c r="I8140" s="12" t="s">
        <v>7238</v>
      </c>
      <c r="J8140" s="12">
        <v>44008</v>
      </c>
      <c r="K8140" s="15">
        <v>37708900</v>
      </c>
      <c r="L8140" s="13" t="s">
        <v>15</v>
      </c>
      <c r="M8140" s="7">
        <v>1</v>
      </c>
      <c r="N8140" s="17"/>
    </row>
    <row r="8141" spans="1:14" ht="47.25">
      <c r="A8141" s="6">
        <v>8139</v>
      </c>
      <c r="B8141" s="8" t="s">
        <v>31027</v>
      </c>
      <c r="C8141" s="9" t="s">
        <v>31130</v>
      </c>
      <c r="D8141" s="10" t="s">
        <v>31131</v>
      </c>
      <c r="E8141" s="11" t="s">
        <v>31132</v>
      </c>
      <c r="F8141" s="6">
        <v>409556</v>
      </c>
      <c r="G8141" s="6" t="s">
        <v>706</v>
      </c>
      <c r="H8141" s="16">
        <v>7283935</v>
      </c>
      <c r="I8141" s="12" t="s">
        <v>1961</v>
      </c>
      <c r="J8141" s="12">
        <v>44014</v>
      </c>
      <c r="K8141" s="15">
        <v>4396400</v>
      </c>
      <c r="L8141" s="13" t="s">
        <v>15</v>
      </c>
      <c r="M8141" s="7">
        <v>1</v>
      </c>
      <c r="N8141" s="17"/>
    </row>
    <row r="8142" spans="1:14" ht="47.25">
      <c r="A8142" s="6">
        <v>8140</v>
      </c>
      <c r="B8142" s="8" t="s">
        <v>31027</v>
      </c>
      <c r="C8142" s="9" t="s">
        <v>31118</v>
      </c>
      <c r="D8142" s="10" t="s">
        <v>31119</v>
      </c>
      <c r="E8142" s="11" t="s">
        <v>31133</v>
      </c>
      <c r="F8142" s="6">
        <v>409559</v>
      </c>
      <c r="G8142" s="6" t="s">
        <v>706</v>
      </c>
      <c r="H8142" s="16">
        <v>59995156.719999999</v>
      </c>
      <c r="I8142" s="12" t="s">
        <v>7328</v>
      </c>
      <c r="J8142" s="12">
        <v>44346</v>
      </c>
      <c r="K8142" s="15">
        <v>0</v>
      </c>
      <c r="L8142" s="13" t="s">
        <v>15</v>
      </c>
      <c r="M8142" s="7">
        <v>1</v>
      </c>
      <c r="N8142" s="17"/>
    </row>
    <row r="8143" spans="1:14" ht="63">
      <c r="A8143" s="6">
        <v>8141</v>
      </c>
      <c r="B8143" s="8" t="s">
        <v>31027</v>
      </c>
      <c r="C8143" s="9" t="s">
        <v>31134</v>
      </c>
      <c r="D8143" s="10" t="s">
        <v>31135</v>
      </c>
      <c r="E8143" s="11" t="s">
        <v>31136</v>
      </c>
      <c r="F8143" s="6">
        <v>409557</v>
      </c>
      <c r="G8143" s="6" t="s">
        <v>706</v>
      </c>
      <c r="H8143" s="16">
        <v>23200285.91</v>
      </c>
      <c r="I8143" s="12" t="s">
        <v>5371</v>
      </c>
      <c r="J8143" s="12">
        <v>44377</v>
      </c>
      <c r="K8143" s="15">
        <v>0</v>
      </c>
      <c r="L8143" s="13" t="s">
        <v>15</v>
      </c>
      <c r="M8143" s="7">
        <v>1</v>
      </c>
      <c r="N8143" s="17"/>
    </row>
    <row r="8144" spans="1:14" ht="63">
      <c r="A8144" s="6">
        <v>8142</v>
      </c>
      <c r="B8144" s="8" t="s">
        <v>31027</v>
      </c>
      <c r="C8144" s="9" t="s">
        <v>31137</v>
      </c>
      <c r="D8144" s="10" t="s">
        <v>4476</v>
      </c>
      <c r="E8144" s="11" t="s">
        <v>31138</v>
      </c>
      <c r="F8144" s="6">
        <v>409558</v>
      </c>
      <c r="G8144" s="6" t="s">
        <v>706</v>
      </c>
      <c r="H8144" s="16">
        <v>39598207.829999998</v>
      </c>
      <c r="I8144" s="12" t="s">
        <v>7328</v>
      </c>
      <c r="J8144" s="12">
        <v>44377</v>
      </c>
      <c r="K8144" s="15">
        <v>0</v>
      </c>
      <c r="L8144" s="13" t="s">
        <v>15</v>
      </c>
      <c r="M8144" s="7">
        <v>1</v>
      </c>
      <c r="N8144" s="17"/>
    </row>
    <row r="8145" spans="1:14" ht="63">
      <c r="A8145" s="6">
        <v>8143</v>
      </c>
      <c r="B8145" s="8" t="s">
        <v>31027</v>
      </c>
      <c r="C8145" s="9" t="s">
        <v>31139</v>
      </c>
      <c r="D8145" s="10" t="s">
        <v>31140</v>
      </c>
      <c r="E8145" s="11" t="s">
        <v>31141</v>
      </c>
      <c r="F8145" s="6">
        <v>86841</v>
      </c>
      <c r="G8145" s="6" t="s">
        <v>7688</v>
      </c>
      <c r="H8145" s="16">
        <v>134893040.09799999</v>
      </c>
      <c r="I8145" s="12">
        <v>42904</v>
      </c>
      <c r="J8145" s="12">
        <v>43585</v>
      </c>
      <c r="K8145" s="15">
        <v>97935259</v>
      </c>
      <c r="L8145" s="13" t="s">
        <v>14</v>
      </c>
      <c r="M8145" s="7">
        <v>0.51</v>
      </c>
      <c r="N8145" s="17"/>
    </row>
    <row r="8146" spans="1:14" ht="63">
      <c r="A8146" s="6">
        <v>8144</v>
      </c>
      <c r="B8146" s="8" t="s">
        <v>31027</v>
      </c>
      <c r="C8146" s="9" t="s">
        <v>31139</v>
      </c>
      <c r="D8146" s="10" t="s">
        <v>31140</v>
      </c>
      <c r="E8146" s="11" t="s">
        <v>31141</v>
      </c>
      <c r="F8146" s="6">
        <v>86841</v>
      </c>
      <c r="G8146" s="6" t="s">
        <v>7688</v>
      </c>
      <c r="H8146" s="16">
        <v>134893040.09799999</v>
      </c>
      <c r="I8146" s="12">
        <v>42904</v>
      </c>
      <c r="J8146" s="12">
        <v>43585</v>
      </c>
      <c r="K8146" s="15">
        <v>97935259</v>
      </c>
      <c r="L8146" s="13" t="s">
        <v>14</v>
      </c>
      <c r="M8146" s="7">
        <v>0.49</v>
      </c>
      <c r="N8146" s="17"/>
    </row>
    <row r="8147" spans="1:14" ht="63">
      <c r="A8147" s="6">
        <v>8145</v>
      </c>
      <c r="B8147" s="8" t="s">
        <v>31027</v>
      </c>
      <c r="C8147" s="9" t="s">
        <v>31142</v>
      </c>
      <c r="D8147" s="10" t="s">
        <v>31143</v>
      </c>
      <c r="E8147" s="11" t="s">
        <v>31144</v>
      </c>
      <c r="F8147" s="6">
        <v>324612</v>
      </c>
      <c r="G8147" s="6" t="s">
        <v>7688</v>
      </c>
      <c r="H8147" s="16">
        <v>24149262.956999999</v>
      </c>
      <c r="I8147" s="12" t="s">
        <v>13242</v>
      </c>
      <c r="J8147" s="12" t="s">
        <v>11363</v>
      </c>
      <c r="K8147" s="15">
        <v>6614776</v>
      </c>
      <c r="L8147" s="13" t="s">
        <v>15</v>
      </c>
      <c r="M8147" s="7">
        <v>1</v>
      </c>
      <c r="N8147" s="17"/>
    </row>
    <row r="8148" spans="1:14" ht="47.25">
      <c r="A8148" s="6">
        <v>8146</v>
      </c>
      <c r="B8148" s="8" t="s">
        <v>31027</v>
      </c>
      <c r="C8148" s="9" t="s">
        <v>31145</v>
      </c>
      <c r="D8148" s="10" t="s">
        <v>31146</v>
      </c>
      <c r="E8148" s="11" t="s">
        <v>31147</v>
      </c>
      <c r="F8148" s="6">
        <v>478231</v>
      </c>
      <c r="G8148" s="6" t="s">
        <v>7688</v>
      </c>
      <c r="H8148" s="16">
        <v>19293721.761999998</v>
      </c>
      <c r="I8148" s="12" t="s">
        <v>1750</v>
      </c>
      <c r="J8148" s="12" t="s">
        <v>27379</v>
      </c>
      <c r="K8148" s="15">
        <v>0</v>
      </c>
      <c r="L8148" s="13" t="s">
        <v>15</v>
      </c>
      <c r="M8148" s="7">
        <v>1</v>
      </c>
      <c r="N8148" s="17"/>
    </row>
    <row r="8149" spans="1:14" ht="94.5">
      <c r="A8149" s="6">
        <v>8147</v>
      </c>
      <c r="B8149" s="8" t="s">
        <v>31027</v>
      </c>
      <c r="C8149" s="9" t="s">
        <v>31148</v>
      </c>
      <c r="D8149" s="10" t="s">
        <v>31149</v>
      </c>
      <c r="E8149" s="11" t="s">
        <v>31150</v>
      </c>
      <c r="F8149" s="6">
        <v>197251</v>
      </c>
      <c r="G8149" s="6" t="s">
        <v>4505</v>
      </c>
      <c r="H8149" s="16">
        <v>22707899.600000001</v>
      </c>
      <c r="I8149" s="12" t="s">
        <v>31151</v>
      </c>
      <c r="J8149" s="12">
        <v>44195</v>
      </c>
      <c r="K8149" s="15">
        <v>15724600</v>
      </c>
      <c r="L8149" s="13" t="s">
        <v>15</v>
      </c>
      <c r="M8149" s="7">
        <v>1</v>
      </c>
      <c r="N8149" s="17"/>
    </row>
    <row r="8150" spans="1:14" ht="78.75">
      <c r="A8150" s="6">
        <v>8148</v>
      </c>
      <c r="B8150" s="8" t="s">
        <v>31027</v>
      </c>
      <c r="C8150" s="9" t="s">
        <v>31152</v>
      </c>
      <c r="D8150" s="10" t="s">
        <v>31153</v>
      </c>
      <c r="E8150" s="11" t="s">
        <v>31154</v>
      </c>
      <c r="F8150" s="6">
        <v>197252</v>
      </c>
      <c r="G8150" s="6" t="s">
        <v>4505</v>
      </c>
      <c r="H8150" s="16">
        <v>10943007</v>
      </c>
      <c r="I8150" s="12" t="s">
        <v>31155</v>
      </c>
      <c r="J8150" s="12" t="s">
        <v>31156</v>
      </c>
      <c r="K8150" s="15">
        <v>5645000</v>
      </c>
      <c r="L8150" s="13" t="s">
        <v>15</v>
      </c>
      <c r="M8150" s="7">
        <v>1</v>
      </c>
      <c r="N8150" s="17"/>
    </row>
    <row r="8151" spans="1:14" ht="63">
      <c r="A8151" s="6">
        <v>8149</v>
      </c>
      <c r="B8151" s="8" t="s">
        <v>31027</v>
      </c>
      <c r="C8151" s="9" t="s">
        <v>31056</v>
      </c>
      <c r="D8151" s="10" t="s">
        <v>31057</v>
      </c>
      <c r="E8151" s="11" t="s">
        <v>31157</v>
      </c>
      <c r="F8151" s="6">
        <v>208901</v>
      </c>
      <c r="G8151" s="6" t="s">
        <v>4505</v>
      </c>
      <c r="H8151" s="16">
        <v>10292138.5</v>
      </c>
      <c r="I8151" s="12">
        <v>43352</v>
      </c>
      <c r="J8151" s="12" t="s">
        <v>31158</v>
      </c>
      <c r="K8151" s="15">
        <v>0</v>
      </c>
      <c r="L8151" s="13" t="s">
        <v>15</v>
      </c>
      <c r="M8151" s="7">
        <v>1</v>
      </c>
      <c r="N8151" s="17"/>
    </row>
    <row r="8152" spans="1:14" ht="63">
      <c r="A8152" s="6">
        <v>8150</v>
      </c>
      <c r="B8152" s="8" t="s">
        <v>31027</v>
      </c>
      <c r="C8152" s="9" t="s">
        <v>31152</v>
      </c>
      <c r="D8152" s="10" t="s">
        <v>31153</v>
      </c>
      <c r="E8152" s="11" t="s">
        <v>31159</v>
      </c>
      <c r="F8152" s="6">
        <v>214899</v>
      </c>
      <c r="G8152" s="6" t="s">
        <v>4505</v>
      </c>
      <c r="H8152" s="16">
        <v>7116114.6500000004</v>
      </c>
      <c r="I8152" s="12" t="s">
        <v>31160</v>
      </c>
      <c r="J8152" s="12" t="s">
        <v>31156</v>
      </c>
      <c r="K8152" s="15">
        <v>1938200</v>
      </c>
      <c r="L8152" s="13" t="s">
        <v>15</v>
      </c>
      <c r="M8152" s="7">
        <v>1</v>
      </c>
      <c r="N8152" s="17"/>
    </row>
    <row r="8153" spans="1:14" ht="78.75">
      <c r="A8153" s="6">
        <v>8151</v>
      </c>
      <c r="B8153" s="8" t="s">
        <v>31027</v>
      </c>
      <c r="C8153" s="9" t="s">
        <v>31161</v>
      </c>
      <c r="D8153" s="10" t="s">
        <v>31162</v>
      </c>
      <c r="E8153" s="11" t="s">
        <v>31163</v>
      </c>
      <c r="F8153" s="6">
        <v>282167</v>
      </c>
      <c r="G8153" s="6" t="s">
        <v>4505</v>
      </c>
      <c r="H8153" s="16">
        <v>8836965.5</v>
      </c>
      <c r="I8153" s="12" t="s">
        <v>14159</v>
      </c>
      <c r="J8153" s="12">
        <v>43911</v>
      </c>
      <c r="K8153" s="15">
        <v>5953500</v>
      </c>
      <c r="L8153" s="13" t="s">
        <v>15</v>
      </c>
      <c r="M8153" s="7">
        <v>1</v>
      </c>
      <c r="N8153" s="17"/>
    </row>
    <row r="8154" spans="1:14" ht="78.75">
      <c r="A8154" s="6">
        <v>8152</v>
      </c>
      <c r="B8154" s="8" t="s">
        <v>31027</v>
      </c>
      <c r="C8154" s="9" t="s">
        <v>31164</v>
      </c>
      <c r="D8154" s="10" t="s">
        <v>31165</v>
      </c>
      <c r="E8154" s="11" t="s">
        <v>31166</v>
      </c>
      <c r="F8154" s="6">
        <v>282168</v>
      </c>
      <c r="G8154" s="6" t="s">
        <v>4505</v>
      </c>
      <c r="H8154" s="16">
        <v>5296396.3</v>
      </c>
      <c r="I8154" s="12" t="s">
        <v>14159</v>
      </c>
      <c r="J8154" s="12">
        <v>44124</v>
      </c>
      <c r="K8154" s="15">
        <v>1391000</v>
      </c>
      <c r="L8154" s="13" t="s">
        <v>15</v>
      </c>
      <c r="M8154" s="7">
        <v>1</v>
      </c>
      <c r="N8154" s="17"/>
    </row>
    <row r="8155" spans="1:14" ht="63">
      <c r="A8155" s="6">
        <v>8153</v>
      </c>
      <c r="B8155" s="8" t="s">
        <v>31027</v>
      </c>
      <c r="C8155" s="9" t="s">
        <v>31167</v>
      </c>
      <c r="D8155" s="10" t="s">
        <v>4361</v>
      </c>
      <c r="E8155" s="11" t="s">
        <v>31168</v>
      </c>
      <c r="F8155" s="6">
        <v>196195</v>
      </c>
      <c r="G8155" s="6" t="s">
        <v>4505</v>
      </c>
      <c r="H8155" s="16">
        <v>21635985</v>
      </c>
      <c r="I8155" s="12">
        <v>43228</v>
      </c>
      <c r="J8155" s="12" t="s">
        <v>31169</v>
      </c>
      <c r="K8155" s="15">
        <v>17495500</v>
      </c>
      <c r="L8155" s="13" t="s">
        <v>15</v>
      </c>
      <c r="M8155" s="7">
        <v>1</v>
      </c>
      <c r="N8155" s="17"/>
    </row>
    <row r="8156" spans="1:14" ht="157.5">
      <c r="A8156" s="6">
        <v>8154</v>
      </c>
      <c r="B8156" s="8" t="s">
        <v>31027</v>
      </c>
      <c r="C8156" s="9" t="s">
        <v>31152</v>
      </c>
      <c r="D8156" s="10" t="s">
        <v>31153</v>
      </c>
      <c r="E8156" s="11" t="s">
        <v>31170</v>
      </c>
      <c r="F8156" s="6">
        <v>245510</v>
      </c>
      <c r="G8156" s="6" t="s">
        <v>4505</v>
      </c>
      <c r="H8156" s="16">
        <v>15961744</v>
      </c>
      <c r="I8156" s="12">
        <v>43771</v>
      </c>
      <c r="J8156" s="12" t="s">
        <v>14353</v>
      </c>
      <c r="K8156" s="15">
        <v>0</v>
      </c>
      <c r="L8156" s="13" t="s">
        <v>15</v>
      </c>
      <c r="M8156" s="7">
        <v>1</v>
      </c>
      <c r="N8156" s="17"/>
    </row>
    <row r="8157" spans="1:14" ht="141.75">
      <c r="A8157" s="6">
        <v>8155</v>
      </c>
      <c r="B8157" s="8" t="s">
        <v>31027</v>
      </c>
      <c r="C8157" s="9" t="s">
        <v>31171</v>
      </c>
      <c r="D8157" s="10" t="s">
        <v>31172</v>
      </c>
      <c r="E8157" s="11" t="s">
        <v>31173</v>
      </c>
      <c r="F8157" s="6">
        <v>316090</v>
      </c>
      <c r="G8157" s="6" t="s">
        <v>4505</v>
      </c>
      <c r="H8157" s="16">
        <v>27252028.136</v>
      </c>
      <c r="I8157" s="12">
        <v>43705</v>
      </c>
      <c r="J8157" s="12">
        <v>44079</v>
      </c>
      <c r="K8157" s="15">
        <v>7492300</v>
      </c>
      <c r="L8157" s="13" t="s">
        <v>15</v>
      </c>
      <c r="M8157" s="7">
        <v>1</v>
      </c>
      <c r="N8157" s="17"/>
    </row>
    <row r="8158" spans="1:14" ht="78.75">
      <c r="A8158" s="6">
        <v>8156</v>
      </c>
      <c r="B8158" s="8" t="s">
        <v>31027</v>
      </c>
      <c r="C8158" s="9" t="s">
        <v>31171</v>
      </c>
      <c r="D8158" s="10" t="s">
        <v>31174</v>
      </c>
      <c r="E8158" s="11" t="s">
        <v>31175</v>
      </c>
      <c r="F8158" s="6">
        <v>235128</v>
      </c>
      <c r="G8158" s="6" t="s">
        <v>4505</v>
      </c>
      <c r="H8158" s="16">
        <v>14173292</v>
      </c>
      <c r="I8158" s="12">
        <v>43801</v>
      </c>
      <c r="J8158" s="12" t="s">
        <v>14353</v>
      </c>
      <c r="K8158" s="15">
        <v>5351600</v>
      </c>
      <c r="L8158" s="13" t="s">
        <v>15</v>
      </c>
      <c r="M8158" s="7">
        <v>1</v>
      </c>
      <c r="N8158" s="17"/>
    </row>
    <row r="8159" spans="1:14" ht="78.75">
      <c r="A8159" s="6">
        <v>8157</v>
      </c>
      <c r="B8159" s="8" t="s">
        <v>31027</v>
      </c>
      <c r="C8159" s="9" t="s">
        <v>31176</v>
      </c>
      <c r="D8159" s="10" t="s">
        <v>4476</v>
      </c>
      <c r="E8159" s="11" t="s">
        <v>31177</v>
      </c>
      <c r="F8159" s="6">
        <v>235130</v>
      </c>
      <c r="G8159" s="6" t="s">
        <v>4505</v>
      </c>
      <c r="H8159" s="16">
        <v>35099998</v>
      </c>
      <c r="I8159" s="12">
        <v>43527</v>
      </c>
      <c r="J8159" s="12" t="s">
        <v>31178</v>
      </c>
      <c r="K8159" s="15">
        <v>33748100</v>
      </c>
      <c r="L8159" s="13" t="s">
        <v>15</v>
      </c>
      <c r="M8159" s="7">
        <v>1</v>
      </c>
      <c r="N8159" s="17"/>
    </row>
    <row r="8160" spans="1:14" ht="173.25">
      <c r="A8160" s="6">
        <v>8158</v>
      </c>
      <c r="B8160" s="8" t="s">
        <v>31027</v>
      </c>
      <c r="C8160" s="9" t="s">
        <v>31179</v>
      </c>
      <c r="D8160" s="10" t="s">
        <v>31180</v>
      </c>
      <c r="E8160" s="11" t="s">
        <v>31181</v>
      </c>
      <c r="F8160" s="6">
        <v>251157</v>
      </c>
      <c r="G8160" s="6" t="s">
        <v>4505</v>
      </c>
      <c r="H8160" s="16">
        <v>9694852</v>
      </c>
      <c r="I8160" s="12" t="s">
        <v>31182</v>
      </c>
      <c r="J8160" s="12" t="s">
        <v>31183</v>
      </c>
      <c r="K8160" s="15">
        <v>2879400</v>
      </c>
      <c r="L8160" s="13" t="s">
        <v>15</v>
      </c>
      <c r="M8160" s="7">
        <v>1</v>
      </c>
      <c r="N8160" s="17"/>
    </row>
    <row r="8161" spans="1:14" ht="204.75">
      <c r="A8161" s="6">
        <v>8159</v>
      </c>
      <c r="B8161" s="8" t="s">
        <v>31027</v>
      </c>
      <c r="C8161" s="9" t="s">
        <v>31184</v>
      </c>
      <c r="D8161" s="10" t="s">
        <v>31185</v>
      </c>
      <c r="E8161" s="11" t="s">
        <v>31186</v>
      </c>
      <c r="F8161" s="6">
        <v>251158</v>
      </c>
      <c r="G8161" s="6" t="s">
        <v>4505</v>
      </c>
      <c r="H8161" s="16">
        <v>14433284</v>
      </c>
      <c r="I8161" s="12" t="s">
        <v>31187</v>
      </c>
      <c r="J8161" s="12" t="s">
        <v>13150</v>
      </c>
      <c r="K8161" s="15">
        <v>6753800</v>
      </c>
      <c r="L8161" s="13" t="s">
        <v>15</v>
      </c>
      <c r="M8161" s="7">
        <v>1</v>
      </c>
      <c r="N8161" s="17"/>
    </row>
    <row r="8162" spans="1:14" ht="94.5">
      <c r="A8162" s="6">
        <v>8160</v>
      </c>
      <c r="B8162" s="8" t="s">
        <v>31027</v>
      </c>
      <c r="C8162" s="9" t="s">
        <v>31188</v>
      </c>
      <c r="D8162" s="10"/>
      <c r="E8162" s="11" t="s">
        <v>31189</v>
      </c>
      <c r="F8162" s="6">
        <v>231159</v>
      </c>
      <c r="G8162" s="6" t="s">
        <v>4505</v>
      </c>
      <c r="H8162" s="16">
        <v>15494775</v>
      </c>
      <c r="I8162" s="12">
        <v>43514</v>
      </c>
      <c r="J8162" s="12">
        <v>44180</v>
      </c>
      <c r="K8162" s="15">
        <v>11827700</v>
      </c>
      <c r="L8162" s="13" t="s">
        <v>15</v>
      </c>
      <c r="M8162" s="7">
        <v>1</v>
      </c>
      <c r="N8162" s="17"/>
    </row>
    <row r="8163" spans="1:14" ht="110.25">
      <c r="A8163" s="6">
        <v>8161</v>
      </c>
      <c r="B8163" s="8" t="s">
        <v>31027</v>
      </c>
      <c r="C8163" s="9" t="s">
        <v>31190</v>
      </c>
      <c r="D8163" s="10" t="s">
        <v>31191</v>
      </c>
      <c r="E8163" s="11" t="s">
        <v>31192</v>
      </c>
      <c r="F8163" s="6">
        <v>435834</v>
      </c>
      <c r="G8163" s="6" t="s">
        <v>4505</v>
      </c>
      <c r="H8163" s="16">
        <v>9541990</v>
      </c>
      <c r="I8163" s="12">
        <v>44025</v>
      </c>
      <c r="J8163" s="12">
        <v>44391</v>
      </c>
      <c r="K8163" s="15">
        <v>0</v>
      </c>
      <c r="L8163" s="13" t="s">
        <v>15</v>
      </c>
      <c r="M8163" s="7">
        <v>1</v>
      </c>
      <c r="N8163" s="17"/>
    </row>
    <row r="8164" spans="1:14" ht="78.75">
      <c r="A8164" s="6">
        <v>8162</v>
      </c>
      <c r="B8164" s="8" t="s">
        <v>31027</v>
      </c>
      <c r="C8164" s="9" t="s">
        <v>31176</v>
      </c>
      <c r="D8164" s="10" t="s">
        <v>31193</v>
      </c>
      <c r="E8164" s="11" t="s">
        <v>31194</v>
      </c>
      <c r="F8164" s="6">
        <v>315417</v>
      </c>
      <c r="G8164" s="6" t="s">
        <v>4505</v>
      </c>
      <c r="H8164" s="16">
        <v>20080370.381000001</v>
      </c>
      <c r="I8164" s="12">
        <v>43716</v>
      </c>
      <c r="J8164" s="12">
        <v>44118</v>
      </c>
      <c r="K8164" s="15">
        <v>11831000</v>
      </c>
      <c r="L8164" s="13" t="s">
        <v>15</v>
      </c>
      <c r="M8164" s="7">
        <v>1</v>
      </c>
      <c r="N8164" s="17"/>
    </row>
    <row r="8165" spans="1:14" ht="78.75">
      <c r="A8165" s="6">
        <v>8163</v>
      </c>
      <c r="B8165" s="8" t="s">
        <v>31027</v>
      </c>
      <c r="C8165" s="9" t="s">
        <v>31195</v>
      </c>
      <c r="D8165" s="10" t="s">
        <v>31196</v>
      </c>
      <c r="E8165" s="11" t="s">
        <v>31197</v>
      </c>
      <c r="F8165" s="6">
        <v>288319</v>
      </c>
      <c r="G8165" s="6" t="s">
        <v>4505</v>
      </c>
      <c r="H8165" s="16">
        <v>39997169.039999999</v>
      </c>
      <c r="I8165" s="12">
        <v>43654</v>
      </c>
      <c r="J8165" s="12">
        <v>44135</v>
      </c>
      <c r="K8165" s="15">
        <v>12162900</v>
      </c>
      <c r="L8165" s="13" t="s">
        <v>15</v>
      </c>
      <c r="M8165" s="7">
        <v>1</v>
      </c>
      <c r="N8165" s="17"/>
    </row>
    <row r="8166" spans="1:14" ht="94.5">
      <c r="A8166" s="6">
        <v>8164</v>
      </c>
      <c r="B8166" s="8" t="s">
        <v>31027</v>
      </c>
      <c r="C8166" s="9" t="s">
        <v>31198</v>
      </c>
      <c r="D8166" s="10" t="s">
        <v>31199</v>
      </c>
      <c r="E8166" s="11" t="s">
        <v>31200</v>
      </c>
      <c r="F8166" s="6">
        <v>292274</v>
      </c>
      <c r="G8166" s="6" t="s">
        <v>4505</v>
      </c>
      <c r="H8166" s="16">
        <v>8919046.5</v>
      </c>
      <c r="I8166" s="12">
        <v>43585</v>
      </c>
      <c r="J8166" s="12" t="s">
        <v>4855</v>
      </c>
      <c r="K8166" s="15">
        <v>2862900</v>
      </c>
      <c r="L8166" s="13" t="s">
        <v>15</v>
      </c>
      <c r="M8166" s="7">
        <v>1</v>
      </c>
      <c r="N8166" s="17"/>
    </row>
    <row r="8167" spans="1:14" ht="189">
      <c r="A8167" s="6">
        <v>8165</v>
      </c>
      <c r="B8167" s="8" t="s">
        <v>31027</v>
      </c>
      <c r="C8167" s="9" t="s">
        <v>31171</v>
      </c>
      <c r="D8167" s="10" t="s">
        <v>31172</v>
      </c>
      <c r="E8167" s="11" t="s">
        <v>31201</v>
      </c>
      <c r="F8167" s="6">
        <v>305549</v>
      </c>
      <c r="G8167" s="6" t="s">
        <v>4505</v>
      </c>
      <c r="H8167" s="16">
        <v>22046606.438000001</v>
      </c>
      <c r="I8167" s="12">
        <v>43668</v>
      </c>
      <c r="J8167" s="12">
        <v>44134</v>
      </c>
      <c r="K8167" s="15">
        <v>13307200</v>
      </c>
      <c r="L8167" s="13" t="s">
        <v>15</v>
      </c>
      <c r="M8167" s="7">
        <v>1</v>
      </c>
      <c r="N8167" s="17"/>
    </row>
    <row r="8168" spans="1:14" ht="78.75">
      <c r="A8168" s="6">
        <v>8166</v>
      </c>
      <c r="B8168" s="8" t="s">
        <v>31027</v>
      </c>
      <c r="C8168" s="9" t="s">
        <v>31202</v>
      </c>
      <c r="D8168" s="10" t="s">
        <v>31203</v>
      </c>
      <c r="E8168" s="11" t="s">
        <v>31204</v>
      </c>
      <c r="F8168" s="6">
        <v>305550</v>
      </c>
      <c r="G8168" s="6" t="s">
        <v>4505</v>
      </c>
      <c r="H8168" s="16">
        <v>6693657.6600000001</v>
      </c>
      <c r="I8168" s="12">
        <v>43674</v>
      </c>
      <c r="J8168" s="12">
        <v>43957</v>
      </c>
      <c r="K8168" s="15">
        <v>1991300</v>
      </c>
      <c r="L8168" s="13" t="s">
        <v>15</v>
      </c>
      <c r="M8168" s="7">
        <v>1</v>
      </c>
      <c r="N8168" s="17"/>
    </row>
    <row r="8169" spans="1:14" ht="94.5">
      <c r="A8169" s="6">
        <v>8167</v>
      </c>
      <c r="B8169" s="8" t="s">
        <v>31027</v>
      </c>
      <c r="C8169" s="9" t="s">
        <v>31205</v>
      </c>
      <c r="D8169" s="10" t="s">
        <v>31206</v>
      </c>
      <c r="E8169" s="11" t="s">
        <v>31207</v>
      </c>
      <c r="F8169" s="6">
        <v>324613</v>
      </c>
      <c r="G8169" s="6" t="s">
        <v>4505</v>
      </c>
      <c r="H8169" s="16">
        <v>19144133.794</v>
      </c>
      <c r="I8169" s="12">
        <v>43732</v>
      </c>
      <c r="J8169" s="12">
        <v>44137</v>
      </c>
      <c r="K8169" s="15">
        <v>0</v>
      </c>
      <c r="L8169" s="13" t="s">
        <v>14</v>
      </c>
      <c r="M8169" s="7">
        <v>0.75</v>
      </c>
      <c r="N8169" s="17"/>
    </row>
    <row r="8170" spans="1:14" ht="94.5">
      <c r="A8170" s="6">
        <v>8168</v>
      </c>
      <c r="B8170" s="8" t="s">
        <v>31027</v>
      </c>
      <c r="C8170" s="9" t="s">
        <v>31205</v>
      </c>
      <c r="D8170" s="10" t="s">
        <v>31206</v>
      </c>
      <c r="E8170" s="11" t="s">
        <v>31207</v>
      </c>
      <c r="F8170" s="6">
        <v>324613</v>
      </c>
      <c r="G8170" s="6" t="s">
        <v>4505</v>
      </c>
      <c r="H8170" s="16">
        <v>19144133.794</v>
      </c>
      <c r="I8170" s="12">
        <v>43732</v>
      </c>
      <c r="J8170" s="12">
        <v>44137</v>
      </c>
      <c r="K8170" s="15">
        <v>0</v>
      </c>
      <c r="L8170" s="13" t="s">
        <v>14</v>
      </c>
      <c r="M8170" s="7">
        <v>0.25</v>
      </c>
      <c r="N8170" s="17"/>
    </row>
    <row r="8171" spans="1:14" ht="63">
      <c r="A8171" s="6">
        <v>8169</v>
      </c>
      <c r="B8171" s="8" t="s">
        <v>31027</v>
      </c>
      <c r="C8171" s="9" t="s">
        <v>31208</v>
      </c>
      <c r="D8171" s="10" t="s">
        <v>31209</v>
      </c>
      <c r="E8171" s="11" t="s">
        <v>31210</v>
      </c>
      <c r="F8171" s="6">
        <v>324615</v>
      </c>
      <c r="G8171" s="6" t="s">
        <v>4505</v>
      </c>
      <c r="H8171" s="16">
        <v>7519969.1500000004</v>
      </c>
      <c r="I8171" s="12">
        <v>43681</v>
      </c>
      <c r="J8171" s="12">
        <v>43874</v>
      </c>
      <c r="K8171" s="15">
        <v>0</v>
      </c>
      <c r="L8171" s="13" t="s">
        <v>15</v>
      </c>
      <c r="M8171" s="7">
        <v>1</v>
      </c>
      <c r="N8171" s="17"/>
    </row>
    <row r="8172" spans="1:14" ht="63">
      <c r="A8172" s="6">
        <v>8170</v>
      </c>
      <c r="B8172" s="8" t="s">
        <v>31027</v>
      </c>
      <c r="C8172" s="9" t="s">
        <v>31179</v>
      </c>
      <c r="D8172" s="10" t="s">
        <v>31180</v>
      </c>
      <c r="E8172" s="11" t="s">
        <v>31211</v>
      </c>
      <c r="F8172" s="6">
        <v>346542</v>
      </c>
      <c r="G8172" s="6" t="s">
        <v>4505</v>
      </c>
      <c r="H8172" s="16">
        <v>10712778.637</v>
      </c>
      <c r="I8172" s="12">
        <v>43801</v>
      </c>
      <c r="J8172" s="12">
        <v>44176</v>
      </c>
      <c r="K8172" s="15">
        <v>1806500</v>
      </c>
      <c r="L8172" s="13" t="s">
        <v>15</v>
      </c>
      <c r="M8172" s="7">
        <v>1</v>
      </c>
      <c r="N8172" s="17"/>
    </row>
    <row r="8173" spans="1:14" ht="78.75">
      <c r="A8173" s="6">
        <v>8171</v>
      </c>
      <c r="B8173" s="8" t="s">
        <v>31027</v>
      </c>
      <c r="C8173" s="9" t="s">
        <v>31212</v>
      </c>
      <c r="D8173" s="10" t="s">
        <v>31196</v>
      </c>
      <c r="E8173" s="11" t="s">
        <v>31213</v>
      </c>
      <c r="F8173" s="6">
        <v>369593</v>
      </c>
      <c r="G8173" s="6" t="s">
        <v>4505</v>
      </c>
      <c r="H8173" s="16">
        <v>31857317.811000001</v>
      </c>
      <c r="I8173" s="12">
        <v>43895</v>
      </c>
      <c r="J8173" s="12">
        <v>44360</v>
      </c>
      <c r="K8173" s="15">
        <v>0</v>
      </c>
      <c r="L8173" s="13" t="s">
        <v>15</v>
      </c>
      <c r="M8173" s="7">
        <v>1</v>
      </c>
      <c r="N8173" s="17"/>
    </row>
    <row r="8174" spans="1:14" ht="78.75">
      <c r="A8174" s="6">
        <v>8172</v>
      </c>
      <c r="B8174" s="8" t="s">
        <v>31027</v>
      </c>
      <c r="C8174" s="9" t="s">
        <v>31214</v>
      </c>
      <c r="D8174" s="10" t="s">
        <v>31215</v>
      </c>
      <c r="E8174" s="11" t="s">
        <v>31216</v>
      </c>
      <c r="F8174" s="6">
        <v>369595</v>
      </c>
      <c r="G8174" s="6" t="s">
        <v>4505</v>
      </c>
      <c r="H8174" s="16">
        <v>8913895.7899999991</v>
      </c>
      <c r="I8174" s="12">
        <v>43863</v>
      </c>
      <c r="J8174" s="12">
        <v>44237</v>
      </c>
      <c r="K8174" s="15">
        <v>2100000</v>
      </c>
      <c r="L8174" s="13" t="s">
        <v>15</v>
      </c>
      <c r="M8174" s="7">
        <v>1</v>
      </c>
      <c r="N8174" s="17"/>
    </row>
    <row r="8175" spans="1:14" ht="94.5">
      <c r="A8175" s="6">
        <v>8173</v>
      </c>
      <c r="B8175" s="8" t="s">
        <v>31027</v>
      </c>
      <c r="C8175" s="9" t="s">
        <v>31217</v>
      </c>
      <c r="D8175" s="10" t="s">
        <v>31218</v>
      </c>
      <c r="E8175" s="11" t="s">
        <v>31219</v>
      </c>
      <c r="F8175" s="6">
        <v>435835</v>
      </c>
      <c r="G8175" s="6" t="s">
        <v>4505</v>
      </c>
      <c r="H8175" s="16">
        <v>7327527</v>
      </c>
      <c r="I8175" s="12">
        <v>44025</v>
      </c>
      <c r="J8175" s="12">
        <v>44391</v>
      </c>
      <c r="K8175" s="15">
        <v>0</v>
      </c>
      <c r="L8175" s="13" t="s">
        <v>15</v>
      </c>
      <c r="M8175" s="7">
        <v>1</v>
      </c>
      <c r="N8175" s="17"/>
    </row>
    <row r="8176" spans="1:14" ht="63">
      <c r="A8176" s="6">
        <v>8174</v>
      </c>
      <c r="B8176" s="8" t="s">
        <v>31027</v>
      </c>
      <c r="C8176" s="9" t="s">
        <v>31220</v>
      </c>
      <c r="D8176" s="10" t="s">
        <v>31221</v>
      </c>
      <c r="E8176" s="11" t="s">
        <v>31222</v>
      </c>
      <c r="F8176" s="6">
        <v>369597</v>
      </c>
      <c r="G8176" s="6" t="s">
        <v>4505</v>
      </c>
      <c r="H8176" s="16">
        <v>11437747.6</v>
      </c>
      <c r="I8176" s="12">
        <v>43892</v>
      </c>
      <c r="J8176" s="12">
        <v>44265</v>
      </c>
      <c r="K8176" s="15">
        <v>0</v>
      </c>
      <c r="L8176" s="13" t="s">
        <v>15</v>
      </c>
      <c r="M8176" s="7">
        <v>1</v>
      </c>
      <c r="N8176" s="17"/>
    </row>
    <row r="8177" spans="1:14" ht="94.5">
      <c r="A8177" s="6">
        <v>8175</v>
      </c>
      <c r="B8177" s="8" t="s">
        <v>31027</v>
      </c>
      <c r="C8177" s="9" t="s">
        <v>31223</v>
      </c>
      <c r="D8177" s="10" t="s">
        <v>31224</v>
      </c>
      <c r="E8177" s="11" t="s">
        <v>31225</v>
      </c>
      <c r="F8177" s="6">
        <v>369599</v>
      </c>
      <c r="G8177" s="6" t="s">
        <v>4505</v>
      </c>
      <c r="H8177" s="16">
        <v>12165073.949999999</v>
      </c>
      <c r="I8177" s="12">
        <v>43872</v>
      </c>
      <c r="J8177" s="12">
        <v>44246</v>
      </c>
      <c r="K8177" s="15">
        <v>4365100</v>
      </c>
      <c r="L8177" s="13" t="s">
        <v>15</v>
      </c>
      <c r="M8177" s="7">
        <v>1</v>
      </c>
      <c r="N8177" s="17"/>
    </row>
    <row r="8178" spans="1:14" ht="63">
      <c r="A8178" s="6">
        <v>8176</v>
      </c>
      <c r="B8178" s="8" t="s">
        <v>31027</v>
      </c>
      <c r="C8178" s="9" t="s">
        <v>31226</v>
      </c>
      <c r="D8178" s="10" t="s">
        <v>31227</v>
      </c>
      <c r="E8178" s="11" t="s">
        <v>31228</v>
      </c>
      <c r="F8178" s="6">
        <v>369600</v>
      </c>
      <c r="G8178" s="6" t="s">
        <v>4505</v>
      </c>
      <c r="H8178" s="16">
        <v>6717521.4400000004</v>
      </c>
      <c r="I8178" s="12">
        <v>43870</v>
      </c>
      <c r="J8178" s="12">
        <v>44244</v>
      </c>
      <c r="K8178" s="15">
        <v>0</v>
      </c>
      <c r="L8178" s="13" t="s">
        <v>15</v>
      </c>
      <c r="M8178" s="7">
        <v>1</v>
      </c>
      <c r="N8178" s="17"/>
    </row>
    <row r="8179" spans="1:14" ht="78.75">
      <c r="A8179" s="6">
        <v>8177</v>
      </c>
      <c r="B8179" s="8" t="s">
        <v>31027</v>
      </c>
      <c r="C8179" s="9" t="s">
        <v>31229</v>
      </c>
      <c r="D8179" s="10" t="s">
        <v>4381</v>
      </c>
      <c r="E8179" s="11" t="s">
        <v>31230</v>
      </c>
      <c r="F8179" s="6">
        <v>369602</v>
      </c>
      <c r="G8179" s="6" t="s">
        <v>4505</v>
      </c>
      <c r="H8179" s="16">
        <v>24733031.300000001</v>
      </c>
      <c r="I8179" s="12">
        <v>43892</v>
      </c>
      <c r="J8179" s="12">
        <v>44265</v>
      </c>
      <c r="K8179" s="15">
        <v>0</v>
      </c>
      <c r="L8179" s="13" t="s">
        <v>15</v>
      </c>
      <c r="M8179" s="7">
        <v>1</v>
      </c>
      <c r="N8179" s="17"/>
    </row>
    <row r="8180" spans="1:14" ht="78.75">
      <c r="A8180" s="6">
        <v>8178</v>
      </c>
      <c r="B8180" s="8" t="s">
        <v>31027</v>
      </c>
      <c r="C8180" s="9" t="s">
        <v>31231</v>
      </c>
      <c r="D8180" s="10" t="s">
        <v>31232</v>
      </c>
      <c r="E8180" s="11" t="s">
        <v>31233</v>
      </c>
      <c r="F8180" s="6">
        <v>383754</v>
      </c>
      <c r="G8180" s="6" t="s">
        <v>4505</v>
      </c>
      <c r="H8180" s="16">
        <v>17527457.420000002</v>
      </c>
      <c r="I8180" s="12" t="s">
        <v>26260</v>
      </c>
      <c r="J8180" s="12" t="s">
        <v>7353</v>
      </c>
      <c r="K8180" s="15">
        <v>0</v>
      </c>
      <c r="L8180" s="13" t="s">
        <v>15</v>
      </c>
      <c r="M8180" s="7">
        <v>1</v>
      </c>
      <c r="N8180" s="17"/>
    </row>
    <row r="8181" spans="1:14" ht="110.25">
      <c r="A8181" s="6">
        <v>8179</v>
      </c>
      <c r="B8181" s="8" t="s">
        <v>31027</v>
      </c>
      <c r="C8181" s="9" t="s">
        <v>31234</v>
      </c>
      <c r="D8181" s="10" t="s">
        <v>31105</v>
      </c>
      <c r="E8181" s="11" t="s">
        <v>31235</v>
      </c>
      <c r="F8181" s="6">
        <v>383755</v>
      </c>
      <c r="G8181" s="6" t="s">
        <v>4505</v>
      </c>
      <c r="H8181" s="16">
        <v>6544717.2000000002</v>
      </c>
      <c r="I8181" s="12">
        <v>43888</v>
      </c>
      <c r="J8181" s="12">
        <v>44261</v>
      </c>
      <c r="K8181" s="15">
        <v>3590500</v>
      </c>
      <c r="L8181" s="13" t="s">
        <v>15</v>
      </c>
      <c r="M8181" s="7">
        <v>1</v>
      </c>
      <c r="N8181" s="17"/>
    </row>
    <row r="8182" spans="1:14" ht="78.75">
      <c r="A8182" s="6">
        <v>8180</v>
      </c>
      <c r="B8182" s="8" t="s">
        <v>31027</v>
      </c>
      <c r="C8182" s="9" t="s">
        <v>31236</v>
      </c>
      <c r="D8182" s="10" t="s">
        <v>31237</v>
      </c>
      <c r="E8182" s="11" t="s">
        <v>31238</v>
      </c>
      <c r="F8182" s="6">
        <v>396807</v>
      </c>
      <c r="G8182" s="6" t="s">
        <v>4505</v>
      </c>
      <c r="H8182" s="16">
        <v>9086830</v>
      </c>
      <c r="I8182" s="12">
        <v>43894</v>
      </c>
      <c r="J8182" s="12">
        <v>44267</v>
      </c>
      <c r="K8182" s="15">
        <v>2000000</v>
      </c>
      <c r="L8182" s="13" t="s">
        <v>15</v>
      </c>
      <c r="M8182" s="7">
        <v>1</v>
      </c>
      <c r="N8182" s="17"/>
    </row>
    <row r="8183" spans="1:14" ht="94.5">
      <c r="A8183" s="6">
        <v>8181</v>
      </c>
      <c r="B8183" s="8" t="s">
        <v>31027</v>
      </c>
      <c r="C8183" s="9" t="s">
        <v>31239</v>
      </c>
      <c r="D8183" s="10" t="s">
        <v>31048</v>
      </c>
      <c r="E8183" s="11" t="s">
        <v>31240</v>
      </c>
      <c r="F8183" s="6">
        <v>396808</v>
      </c>
      <c r="G8183" s="6" t="s">
        <v>4505</v>
      </c>
      <c r="H8183" s="16">
        <v>9741031</v>
      </c>
      <c r="I8183" s="12">
        <v>43902</v>
      </c>
      <c r="J8183" s="12">
        <v>44275</v>
      </c>
      <c r="K8183" s="15">
        <v>0</v>
      </c>
      <c r="L8183" s="13" t="s">
        <v>15</v>
      </c>
      <c r="M8183" s="7">
        <v>1</v>
      </c>
      <c r="N8183" s="17"/>
    </row>
    <row r="8184" spans="1:14" ht="78.75">
      <c r="A8184" s="6">
        <v>8182</v>
      </c>
      <c r="B8184" s="8" t="s">
        <v>31027</v>
      </c>
      <c r="C8184" s="9" t="s">
        <v>31241</v>
      </c>
      <c r="D8184" s="10" t="s">
        <v>31057</v>
      </c>
      <c r="E8184" s="11" t="s">
        <v>31242</v>
      </c>
      <c r="F8184" s="6">
        <v>409560</v>
      </c>
      <c r="G8184" s="6" t="s">
        <v>4505</v>
      </c>
      <c r="H8184" s="16">
        <v>8233607.25</v>
      </c>
      <c r="I8184" s="12">
        <v>43933</v>
      </c>
      <c r="J8184" s="12">
        <v>44307</v>
      </c>
      <c r="K8184" s="15">
        <v>0</v>
      </c>
      <c r="L8184" s="13" t="s">
        <v>15</v>
      </c>
      <c r="M8184" s="7">
        <v>1</v>
      </c>
      <c r="N8184" s="17"/>
    </row>
    <row r="8185" spans="1:14" ht="78.75">
      <c r="A8185" s="6">
        <v>8183</v>
      </c>
      <c r="B8185" s="8" t="s">
        <v>31027</v>
      </c>
      <c r="C8185" s="9" t="s">
        <v>31243</v>
      </c>
      <c r="D8185" s="10" t="s">
        <v>31244</v>
      </c>
      <c r="E8185" s="11" t="s">
        <v>31245</v>
      </c>
      <c r="F8185" s="6">
        <v>409561</v>
      </c>
      <c r="G8185" s="6" t="s">
        <v>4505</v>
      </c>
      <c r="H8185" s="16">
        <v>6515418</v>
      </c>
      <c r="I8185" s="12">
        <v>43963</v>
      </c>
      <c r="J8185" s="12" t="s">
        <v>31246</v>
      </c>
      <c r="K8185" s="15">
        <v>0</v>
      </c>
      <c r="L8185" s="13" t="s">
        <v>15</v>
      </c>
      <c r="M8185" s="7">
        <v>1</v>
      </c>
      <c r="N8185" s="17"/>
    </row>
    <row r="8186" spans="1:14" ht="78.75">
      <c r="A8186" s="6">
        <v>8184</v>
      </c>
      <c r="B8186" s="8" t="s">
        <v>31027</v>
      </c>
      <c r="C8186" s="9" t="s">
        <v>31247</v>
      </c>
      <c r="D8186" s="10" t="s">
        <v>31172</v>
      </c>
      <c r="E8186" s="11" t="s">
        <v>31248</v>
      </c>
      <c r="F8186" s="6">
        <v>420093</v>
      </c>
      <c r="G8186" s="6" t="s">
        <v>4505</v>
      </c>
      <c r="H8186" s="16">
        <v>13327911.949999999</v>
      </c>
      <c r="I8186" s="12">
        <v>43962</v>
      </c>
      <c r="J8186" s="12">
        <v>44093</v>
      </c>
      <c r="K8186" s="15">
        <v>0</v>
      </c>
      <c r="L8186" s="13" t="s">
        <v>15</v>
      </c>
      <c r="M8186" s="7">
        <v>1</v>
      </c>
      <c r="N8186" s="17"/>
    </row>
    <row r="8187" spans="1:14" ht="173.25">
      <c r="A8187" s="6">
        <v>8185</v>
      </c>
      <c r="B8187" s="8" t="s">
        <v>31027</v>
      </c>
      <c r="C8187" s="9" t="s">
        <v>31249</v>
      </c>
      <c r="D8187" s="10" t="s">
        <v>31250</v>
      </c>
      <c r="E8187" s="11" t="s">
        <v>31251</v>
      </c>
      <c r="F8187" s="6">
        <v>437401</v>
      </c>
      <c r="G8187" s="6" t="s">
        <v>4505</v>
      </c>
      <c r="H8187" s="16">
        <v>3558967</v>
      </c>
      <c r="I8187" s="12">
        <v>44014</v>
      </c>
      <c r="J8187" s="12">
        <v>44285</v>
      </c>
      <c r="K8187" s="15">
        <v>0</v>
      </c>
      <c r="L8187" s="13" t="s">
        <v>15</v>
      </c>
      <c r="M8187" s="7">
        <v>1</v>
      </c>
      <c r="N8187" s="17"/>
    </row>
    <row r="8188" spans="1:14" ht="78.75">
      <c r="A8188" s="6">
        <v>8186</v>
      </c>
      <c r="B8188" s="8" t="s">
        <v>31027</v>
      </c>
      <c r="C8188" s="9" t="s">
        <v>31252</v>
      </c>
      <c r="D8188" s="10" t="s">
        <v>31253</v>
      </c>
      <c r="E8188" s="11" t="s">
        <v>31254</v>
      </c>
      <c r="F8188" s="6">
        <v>437402</v>
      </c>
      <c r="G8188" s="6" t="s">
        <v>4505</v>
      </c>
      <c r="H8188" s="16">
        <v>2497186</v>
      </c>
      <c r="I8188" s="12">
        <v>44014</v>
      </c>
      <c r="J8188" s="12">
        <v>44285</v>
      </c>
      <c r="K8188" s="15">
        <v>0</v>
      </c>
      <c r="L8188" s="13" t="s">
        <v>15</v>
      </c>
      <c r="M8188" s="7">
        <v>1</v>
      </c>
      <c r="N8188" s="17"/>
    </row>
    <row r="8189" spans="1:14" ht="63">
      <c r="A8189" s="6">
        <v>8187</v>
      </c>
      <c r="B8189" s="8" t="s">
        <v>31027</v>
      </c>
      <c r="C8189" s="9" t="s">
        <v>31255</v>
      </c>
      <c r="D8189" s="10" t="s">
        <v>31256</v>
      </c>
      <c r="E8189" s="11" t="s">
        <v>31257</v>
      </c>
      <c r="F8189" s="6">
        <v>437403</v>
      </c>
      <c r="G8189" s="6" t="s">
        <v>4505</v>
      </c>
      <c r="H8189" s="16">
        <v>8380377</v>
      </c>
      <c r="I8189" s="12">
        <v>44025</v>
      </c>
      <c r="J8189" s="12">
        <v>44377</v>
      </c>
      <c r="K8189" s="15">
        <v>0</v>
      </c>
      <c r="L8189" s="13" t="s">
        <v>15</v>
      </c>
      <c r="M8189" s="7">
        <v>1</v>
      </c>
      <c r="N8189" s="17"/>
    </row>
    <row r="8190" spans="1:14" ht="78.75">
      <c r="A8190" s="6">
        <v>8188</v>
      </c>
      <c r="B8190" s="8" t="s">
        <v>31027</v>
      </c>
      <c r="C8190" s="9" t="s">
        <v>31258</v>
      </c>
      <c r="D8190" s="10" t="s">
        <v>31259</v>
      </c>
      <c r="E8190" s="11" t="s">
        <v>31260</v>
      </c>
      <c r="F8190" s="6">
        <v>437404</v>
      </c>
      <c r="G8190" s="6" t="s">
        <v>4505</v>
      </c>
      <c r="H8190" s="16">
        <v>10872835</v>
      </c>
      <c r="I8190" s="12">
        <v>44014</v>
      </c>
      <c r="J8190" s="12">
        <v>44385</v>
      </c>
      <c r="K8190" s="15">
        <v>0</v>
      </c>
      <c r="L8190" s="13" t="s">
        <v>15</v>
      </c>
      <c r="M8190" s="7">
        <v>1</v>
      </c>
      <c r="N8190" s="17"/>
    </row>
    <row r="8191" spans="1:14" ht="63">
      <c r="A8191" s="6">
        <v>8189</v>
      </c>
      <c r="B8191" s="8" t="s">
        <v>31027</v>
      </c>
      <c r="C8191" s="9" t="s">
        <v>31261</v>
      </c>
      <c r="D8191" s="10" t="s">
        <v>31262</v>
      </c>
      <c r="E8191" s="11" t="s">
        <v>31263</v>
      </c>
      <c r="F8191" s="6">
        <v>437405</v>
      </c>
      <c r="G8191" s="6" t="s">
        <v>4505</v>
      </c>
      <c r="H8191" s="16">
        <v>5422926</v>
      </c>
      <c r="I8191" s="12">
        <v>44014</v>
      </c>
      <c r="J8191" s="12">
        <v>44285</v>
      </c>
      <c r="K8191" s="15">
        <v>0</v>
      </c>
      <c r="L8191" s="13" t="s">
        <v>15</v>
      </c>
      <c r="M8191" s="7">
        <v>1</v>
      </c>
      <c r="N8191" s="17"/>
    </row>
    <row r="8192" spans="1:14" ht="63">
      <c r="A8192" s="6">
        <v>8190</v>
      </c>
      <c r="B8192" s="8" t="s">
        <v>31027</v>
      </c>
      <c r="C8192" s="9" t="s">
        <v>31056</v>
      </c>
      <c r="D8192" s="10" t="s">
        <v>31057</v>
      </c>
      <c r="E8192" s="11" t="s">
        <v>31264</v>
      </c>
      <c r="F8192" s="6">
        <v>437407</v>
      </c>
      <c r="G8192" s="6" t="s">
        <v>4505</v>
      </c>
      <c r="H8192" s="16">
        <v>9589290</v>
      </c>
      <c r="I8192" s="12">
        <v>44014</v>
      </c>
      <c r="J8192" s="12">
        <v>44294</v>
      </c>
      <c r="K8192" s="15">
        <v>0</v>
      </c>
      <c r="L8192" s="13" t="s">
        <v>15</v>
      </c>
      <c r="M8192" s="7">
        <v>1</v>
      </c>
      <c r="N8192" s="17"/>
    </row>
    <row r="8193" spans="1:14" ht="63">
      <c r="A8193" s="6">
        <v>8191</v>
      </c>
      <c r="B8193" s="8" t="s">
        <v>31027</v>
      </c>
      <c r="C8193" s="9" t="s">
        <v>31265</v>
      </c>
      <c r="D8193" s="10" t="s">
        <v>31266</v>
      </c>
      <c r="E8193" s="11" t="s">
        <v>31267</v>
      </c>
      <c r="F8193" s="6">
        <v>335621</v>
      </c>
      <c r="G8193" s="6" t="s">
        <v>12137</v>
      </c>
      <c r="H8193" s="16">
        <v>11930805.868000001</v>
      </c>
      <c r="I8193" s="12" t="s">
        <v>11650</v>
      </c>
      <c r="J8193" s="12">
        <v>43929</v>
      </c>
      <c r="K8193" s="15">
        <v>5903800</v>
      </c>
      <c r="L8193" s="13" t="s">
        <v>14</v>
      </c>
      <c r="M8193" s="7" t="s">
        <v>31268</v>
      </c>
      <c r="N8193" s="17"/>
    </row>
    <row r="8194" spans="1:14" ht="63">
      <c r="A8194" s="6">
        <v>8192</v>
      </c>
      <c r="B8194" s="8" t="s">
        <v>31027</v>
      </c>
      <c r="C8194" s="9" t="s">
        <v>31265</v>
      </c>
      <c r="D8194" s="10" t="s">
        <v>31266</v>
      </c>
      <c r="E8194" s="11" t="s">
        <v>31267</v>
      </c>
      <c r="F8194" s="6">
        <v>335621</v>
      </c>
      <c r="G8194" s="6" t="s">
        <v>12137</v>
      </c>
      <c r="H8194" s="16">
        <v>11930805.868000001</v>
      </c>
      <c r="I8194" s="12" t="s">
        <v>11650</v>
      </c>
      <c r="J8194" s="12">
        <v>43929</v>
      </c>
      <c r="K8194" s="15">
        <v>5903800</v>
      </c>
      <c r="L8194" s="13" t="s">
        <v>14</v>
      </c>
      <c r="M8194" s="7">
        <v>0.25</v>
      </c>
      <c r="N8194" s="17"/>
    </row>
    <row r="8195" spans="1:14" ht="75.75">
      <c r="A8195" s="6">
        <v>8193</v>
      </c>
      <c r="B8195" s="8" t="s">
        <v>31027</v>
      </c>
      <c r="C8195" s="9" t="s">
        <v>31269</v>
      </c>
      <c r="D8195" s="10" t="s">
        <v>31079</v>
      </c>
      <c r="E8195" s="11" t="s">
        <v>31270</v>
      </c>
      <c r="F8195" s="6">
        <v>396811</v>
      </c>
      <c r="G8195" s="6" t="s">
        <v>12137</v>
      </c>
      <c r="H8195" s="16">
        <v>7283935</v>
      </c>
      <c r="I8195" s="12" t="s">
        <v>4443</v>
      </c>
      <c r="J8195" s="12">
        <v>43834</v>
      </c>
      <c r="K8195" s="15">
        <v>0</v>
      </c>
      <c r="L8195" s="13" t="s">
        <v>15</v>
      </c>
      <c r="M8195" s="7">
        <v>1</v>
      </c>
      <c r="N8195" s="17"/>
    </row>
    <row r="8196" spans="1:14" ht="114">
      <c r="A8196" s="6">
        <v>8194</v>
      </c>
      <c r="B8196" s="8" t="s">
        <v>31027</v>
      </c>
      <c r="C8196" s="9" t="s">
        <v>31271</v>
      </c>
      <c r="D8196" s="10" t="s">
        <v>31174</v>
      </c>
      <c r="E8196" s="11" t="s">
        <v>31272</v>
      </c>
      <c r="F8196" s="6">
        <v>335629</v>
      </c>
      <c r="G8196" s="6" t="s">
        <v>12137</v>
      </c>
      <c r="H8196" s="16">
        <v>23132731.346000001</v>
      </c>
      <c r="I8196" s="12" t="s">
        <v>31273</v>
      </c>
      <c r="J8196" s="12">
        <v>43476</v>
      </c>
      <c r="K8196" s="15">
        <v>6351400</v>
      </c>
      <c r="L8196" s="13" t="s">
        <v>15</v>
      </c>
      <c r="M8196" s="7">
        <v>1</v>
      </c>
      <c r="N8196" s="17"/>
    </row>
    <row r="8197" spans="1:14" ht="126">
      <c r="A8197" s="6">
        <v>8195</v>
      </c>
      <c r="B8197" s="8" t="s">
        <v>31027</v>
      </c>
      <c r="C8197" s="9" t="s">
        <v>31274</v>
      </c>
      <c r="D8197" s="10" t="s">
        <v>31275</v>
      </c>
      <c r="E8197" s="11" t="s">
        <v>31276</v>
      </c>
      <c r="F8197" s="6">
        <v>335627</v>
      </c>
      <c r="G8197" s="6" t="s">
        <v>12137</v>
      </c>
      <c r="H8197" s="16">
        <v>29505683.149999999</v>
      </c>
      <c r="I8197" s="12" t="s">
        <v>11650</v>
      </c>
      <c r="J8197" s="12">
        <v>44318</v>
      </c>
      <c r="K8197" s="15">
        <v>7000000</v>
      </c>
      <c r="L8197" s="13" t="s">
        <v>15</v>
      </c>
      <c r="M8197" s="7">
        <v>1</v>
      </c>
      <c r="N8197" s="17"/>
    </row>
    <row r="8198" spans="1:14" ht="63">
      <c r="A8198" s="6">
        <v>8196</v>
      </c>
      <c r="B8198" s="8" t="s">
        <v>31027</v>
      </c>
      <c r="C8198" s="9" t="s">
        <v>31277</v>
      </c>
      <c r="D8198" s="10" t="s">
        <v>31278</v>
      </c>
      <c r="E8198" s="11" t="s">
        <v>31279</v>
      </c>
      <c r="F8198" s="6">
        <v>435783</v>
      </c>
      <c r="G8198" s="6" t="s">
        <v>12137</v>
      </c>
      <c r="H8198" s="16">
        <v>7771000</v>
      </c>
      <c r="I8198" s="12">
        <v>43868</v>
      </c>
      <c r="J8198" s="12">
        <v>44081</v>
      </c>
      <c r="K8198" s="15">
        <v>0</v>
      </c>
      <c r="L8198" s="13" t="s">
        <v>15</v>
      </c>
      <c r="M8198" s="7">
        <v>1</v>
      </c>
      <c r="N8198" s="17"/>
    </row>
    <row r="8199" spans="1:14" ht="78.75">
      <c r="A8199" s="6">
        <v>8197</v>
      </c>
      <c r="B8199" s="8" t="s">
        <v>31027</v>
      </c>
      <c r="C8199" s="9" t="s">
        <v>31280</v>
      </c>
      <c r="D8199" s="10" t="s">
        <v>31281</v>
      </c>
      <c r="E8199" s="11" t="s">
        <v>31282</v>
      </c>
      <c r="F8199" s="6">
        <v>435784</v>
      </c>
      <c r="G8199" s="6" t="s">
        <v>12137</v>
      </c>
      <c r="H8199" s="16">
        <v>4592300</v>
      </c>
      <c r="I8199" s="12">
        <v>43868</v>
      </c>
      <c r="J8199" s="12">
        <v>43839</v>
      </c>
      <c r="K8199" s="15">
        <v>0</v>
      </c>
      <c r="L8199" s="13" t="s">
        <v>15</v>
      </c>
      <c r="M8199" s="7">
        <v>1</v>
      </c>
      <c r="N8199" s="17"/>
    </row>
    <row r="8200" spans="1:14" ht="78.75">
      <c r="A8200" s="6">
        <v>8198</v>
      </c>
      <c r="B8200" s="8" t="s">
        <v>31027</v>
      </c>
      <c r="C8200" s="9" t="s">
        <v>31280</v>
      </c>
      <c r="D8200" s="10" t="s">
        <v>31283</v>
      </c>
      <c r="E8200" s="11" t="s">
        <v>31284</v>
      </c>
      <c r="F8200" s="6">
        <v>435785</v>
      </c>
      <c r="G8200" s="6" t="s">
        <v>12137</v>
      </c>
      <c r="H8200" s="16">
        <v>13239200</v>
      </c>
      <c r="I8200" s="12">
        <v>43868</v>
      </c>
      <c r="J8200" s="12">
        <v>43839</v>
      </c>
      <c r="K8200" s="15">
        <v>0</v>
      </c>
      <c r="L8200" s="13" t="s">
        <v>15</v>
      </c>
      <c r="M8200" s="7">
        <v>1</v>
      </c>
      <c r="N8200" s="17"/>
    </row>
    <row r="8201" spans="1:14" ht="78.75">
      <c r="A8201" s="6">
        <v>8199</v>
      </c>
      <c r="B8201" s="8" t="s">
        <v>31027</v>
      </c>
      <c r="C8201" s="9" t="s">
        <v>31285</v>
      </c>
      <c r="D8201" s="10" t="s">
        <v>31286</v>
      </c>
      <c r="E8201" s="11" t="s">
        <v>31287</v>
      </c>
      <c r="F8201" s="6">
        <v>335626</v>
      </c>
      <c r="G8201" s="6" t="s">
        <v>12137</v>
      </c>
      <c r="H8201" s="16">
        <v>8970721.2400000002</v>
      </c>
      <c r="I8201" s="12" t="s">
        <v>31288</v>
      </c>
      <c r="J8201" s="12">
        <v>44135</v>
      </c>
      <c r="K8201" s="15">
        <v>4000000</v>
      </c>
      <c r="L8201" s="13" t="s">
        <v>15</v>
      </c>
      <c r="M8201" s="7">
        <v>1</v>
      </c>
      <c r="N8201" s="17"/>
    </row>
    <row r="8202" spans="1:14" ht="63">
      <c r="A8202" s="6">
        <v>8200</v>
      </c>
      <c r="B8202" s="8" t="s">
        <v>31027</v>
      </c>
      <c r="C8202" s="9" t="s">
        <v>31289</v>
      </c>
      <c r="D8202" s="10" t="s">
        <v>31290</v>
      </c>
      <c r="E8202" s="11" t="s">
        <v>31291</v>
      </c>
      <c r="F8202" s="6">
        <v>335622</v>
      </c>
      <c r="G8202" s="6" t="s">
        <v>12137</v>
      </c>
      <c r="H8202" s="16">
        <v>3739200</v>
      </c>
      <c r="I8202" s="12" t="s">
        <v>31292</v>
      </c>
      <c r="J8202" s="12">
        <v>44079</v>
      </c>
      <c r="K8202" s="15">
        <v>2126400</v>
      </c>
      <c r="L8202" s="13" t="s">
        <v>15</v>
      </c>
      <c r="M8202" s="7">
        <v>1</v>
      </c>
      <c r="N8202" s="17"/>
    </row>
    <row r="8203" spans="1:14" ht="94.5">
      <c r="A8203" s="6">
        <v>8201</v>
      </c>
      <c r="B8203" s="8" t="s">
        <v>31027</v>
      </c>
      <c r="C8203" s="9" t="s">
        <v>31293</v>
      </c>
      <c r="D8203" s="10" t="s">
        <v>31294</v>
      </c>
      <c r="E8203" s="11" t="s">
        <v>31295</v>
      </c>
      <c r="F8203" s="6">
        <v>335623</v>
      </c>
      <c r="G8203" s="6" t="s">
        <v>12137</v>
      </c>
      <c r="H8203" s="16">
        <v>3503395</v>
      </c>
      <c r="I8203" s="12">
        <v>43748</v>
      </c>
      <c r="J8203" s="12">
        <v>44079</v>
      </c>
      <c r="K8203" s="15">
        <v>1500000</v>
      </c>
      <c r="L8203" s="13" t="s">
        <v>15</v>
      </c>
      <c r="M8203" s="7">
        <v>1</v>
      </c>
      <c r="N8203" s="17"/>
    </row>
    <row r="8204" spans="1:14" ht="94.5">
      <c r="A8204" s="6">
        <v>8202</v>
      </c>
      <c r="B8204" s="8" t="s">
        <v>31027</v>
      </c>
      <c r="C8204" s="9" t="s">
        <v>31296</v>
      </c>
      <c r="D8204" s="10" t="s">
        <v>31091</v>
      </c>
      <c r="E8204" s="11" t="s">
        <v>31297</v>
      </c>
      <c r="F8204" s="6">
        <v>335628</v>
      </c>
      <c r="G8204" s="6" t="s">
        <v>12137</v>
      </c>
      <c r="H8204" s="16">
        <v>21150906.081999999</v>
      </c>
      <c r="I8204" s="12">
        <v>43754</v>
      </c>
      <c r="J8204" s="12">
        <v>44135</v>
      </c>
      <c r="K8204" s="15">
        <v>3000300</v>
      </c>
      <c r="L8204" s="13" t="s">
        <v>15</v>
      </c>
      <c r="M8204" s="7">
        <v>1</v>
      </c>
      <c r="N8204" s="17"/>
    </row>
    <row r="8205" spans="1:14" ht="141.75">
      <c r="A8205" s="6">
        <v>8203</v>
      </c>
      <c r="B8205" s="8" t="s">
        <v>31027</v>
      </c>
      <c r="C8205" s="9" t="s">
        <v>31176</v>
      </c>
      <c r="D8205" s="10" t="s">
        <v>31193</v>
      </c>
      <c r="E8205" s="11" t="s">
        <v>31298</v>
      </c>
      <c r="F8205" s="6">
        <v>352674</v>
      </c>
      <c r="G8205" s="6" t="s">
        <v>12137</v>
      </c>
      <c r="H8205" s="16">
        <v>15551875.948000001</v>
      </c>
      <c r="I8205" s="12" t="s">
        <v>22007</v>
      </c>
      <c r="J8205" s="12">
        <v>44378</v>
      </c>
      <c r="K8205" s="15">
        <v>6600000</v>
      </c>
      <c r="L8205" s="13" t="s">
        <v>15</v>
      </c>
      <c r="M8205" s="7">
        <v>1</v>
      </c>
      <c r="N8205" s="17"/>
    </row>
    <row r="8206" spans="1:14" ht="157.5">
      <c r="A8206" s="6">
        <v>8204</v>
      </c>
      <c r="B8206" s="8" t="s">
        <v>31027</v>
      </c>
      <c r="C8206" s="9" t="s">
        <v>31176</v>
      </c>
      <c r="D8206" s="10" t="s">
        <v>31193</v>
      </c>
      <c r="E8206" s="11" t="s">
        <v>31299</v>
      </c>
      <c r="F8206" s="6">
        <v>352675</v>
      </c>
      <c r="G8206" s="6" t="s">
        <v>12137</v>
      </c>
      <c r="H8206" s="16">
        <v>24816063.177999999</v>
      </c>
      <c r="I8206" s="12">
        <v>43862</v>
      </c>
      <c r="J8206" s="12">
        <v>44470</v>
      </c>
      <c r="K8206" s="15">
        <v>7142600</v>
      </c>
      <c r="L8206" s="13" t="s">
        <v>15</v>
      </c>
      <c r="M8206" s="7">
        <v>1</v>
      </c>
      <c r="N8206" s="17"/>
    </row>
    <row r="8207" spans="1:14" ht="267.75">
      <c r="A8207" s="6">
        <v>8205</v>
      </c>
      <c r="B8207" s="8" t="s">
        <v>31027</v>
      </c>
      <c r="C8207" s="9" t="s">
        <v>31118</v>
      </c>
      <c r="D8207" s="10" t="s">
        <v>31119</v>
      </c>
      <c r="E8207" s="11" t="s">
        <v>31300</v>
      </c>
      <c r="F8207" s="6">
        <v>352676</v>
      </c>
      <c r="G8207" s="6" t="s">
        <v>12137</v>
      </c>
      <c r="H8207" s="16">
        <v>32433485.493000001</v>
      </c>
      <c r="I8207" s="12" t="s">
        <v>8815</v>
      </c>
      <c r="J8207" s="12">
        <v>44412</v>
      </c>
      <c r="K8207" s="15">
        <v>3000000</v>
      </c>
      <c r="L8207" s="13" t="s">
        <v>15</v>
      </c>
      <c r="M8207" s="7">
        <v>1</v>
      </c>
      <c r="N8207" s="17"/>
    </row>
    <row r="8208" spans="1:14" ht="141.75">
      <c r="A8208" s="6">
        <v>8206</v>
      </c>
      <c r="B8208" s="8" t="s">
        <v>31027</v>
      </c>
      <c r="C8208" s="9" t="s">
        <v>31280</v>
      </c>
      <c r="D8208" s="10" t="s">
        <v>31283</v>
      </c>
      <c r="E8208" s="11" t="s">
        <v>31301</v>
      </c>
      <c r="F8208" s="6">
        <v>435782</v>
      </c>
      <c r="G8208" s="6" t="s">
        <v>12137</v>
      </c>
      <c r="H8208" s="16">
        <v>17259002.449999999</v>
      </c>
      <c r="I8208" s="12">
        <v>43868</v>
      </c>
      <c r="J8208" s="12">
        <v>44438</v>
      </c>
      <c r="K8208" s="15">
        <v>0</v>
      </c>
      <c r="L8208" s="13" t="s">
        <v>15</v>
      </c>
      <c r="M8208" s="7">
        <v>1</v>
      </c>
      <c r="N8208" s="17"/>
    </row>
    <row r="8209" spans="1:14" ht="94.5">
      <c r="A8209" s="6">
        <v>8207</v>
      </c>
      <c r="B8209" s="8" t="s">
        <v>31027</v>
      </c>
      <c r="C8209" s="9" t="s">
        <v>31302</v>
      </c>
      <c r="D8209" s="10" t="s">
        <v>31303</v>
      </c>
      <c r="E8209" s="11" t="s">
        <v>31304</v>
      </c>
      <c r="F8209" s="6">
        <v>446893</v>
      </c>
      <c r="G8209" s="6" t="s">
        <v>679</v>
      </c>
      <c r="H8209" s="16">
        <v>3299464.95</v>
      </c>
      <c r="I8209" s="12" t="s">
        <v>31305</v>
      </c>
      <c r="J8209" s="12" t="s">
        <v>31306</v>
      </c>
      <c r="K8209" s="15">
        <v>0</v>
      </c>
      <c r="L8209" s="13" t="s">
        <v>15</v>
      </c>
      <c r="M8209" s="7">
        <v>1</v>
      </c>
      <c r="N8209" s="17"/>
    </row>
    <row r="8210" spans="1:14" ht="126">
      <c r="A8210" s="6">
        <v>8208</v>
      </c>
      <c r="B8210" s="8" t="s">
        <v>31027</v>
      </c>
      <c r="C8210" s="9" t="s">
        <v>31307</v>
      </c>
      <c r="D8210" s="10" t="s">
        <v>31308</v>
      </c>
      <c r="E8210" s="11" t="s">
        <v>31309</v>
      </c>
      <c r="F8210" s="6">
        <v>446896</v>
      </c>
      <c r="G8210" s="6" t="s">
        <v>679</v>
      </c>
      <c r="H8210" s="16">
        <v>13440044.25</v>
      </c>
      <c r="I8210" s="12" t="s">
        <v>31310</v>
      </c>
      <c r="J8210" s="12" t="s">
        <v>31311</v>
      </c>
      <c r="K8210" s="15">
        <v>0</v>
      </c>
      <c r="L8210" s="13" t="s">
        <v>15</v>
      </c>
      <c r="M8210" s="7">
        <v>1</v>
      </c>
      <c r="N8210" s="17"/>
    </row>
    <row r="8211" spans="1:14" ht="157.5">
      <c r="A8211" s="6">
        <v>8209</v>
      </c>
      <c r="B8211" s="8" t="s">
        <v>31027</v>
      </c>
      <c r="C8211" s="9" t="s">
        <v>31312</v>
      </c>
      <c r="D8211" s="10" t="s">
        <v>31283</v>
      </c>
      <c r="E8211" s="11" t="s">
        <v>31313</v>
      </c>
      <c r="F8211" s="6">
        <v>446897</v>
      </c>
      <c r="G8211" s="6" t="s">
        <v>679</v>
      </c>
      <c r="H8211" s="16">
        <v>5432906.5499999998</v>
      </c>
      <c r="I8211" s="12" t="s">
        <v>31310</v>
      </c>
      <c r="J8211" s="12" t="s">
        <v>31314</v>
      </c>
      <c r="K8211" s="15">
        <v>0</v>
      </c>
      <c r="L8211" s="13" t="s">
        <v>15</v>
      </c>
      <c r="M8211" s="7">
        <v>1</v>
      </c>
      <c r="N8211" s="17"/>
    </row>
    <row r="8212" spans="1:14" ht="78.75">
      <c r="A8212" s="6">
        <v>8210</v>
      </c>
      <c r="B8212" s="8" t="s">
        <v>31027</v>
      </c>
      <c r="C8212" s="9" t="s">
        <v>31315</v>
      </c>
      <c r="D8212" s="10" t="s">
        <v>31316</v>
      </c>
      <c r="E8212" s="11" t="s">
        <v>31317</v>
      </c>
      <c r="F8212" s="6">
        <v>478233</v>
      </c>
      <c r="G8212" s="6" t="s">
        <v>679</v>
      </c>
      <c r="H8212" s="16">
        <v>10830517.75</v>
      </c>
      <c r="I8212" s="12" t="s">
        <v>8318</v>
      </c>
      <c r="J8212" s="12" t="s">
        <v>31318</v>
      </c>
      <c r="K8212" s="15">
        <v>0</v>
      </c>
      <c r="L8212" s="13" t="s">
        <v>15</v>
      </c>
      <c r="M8212" s="7">
        <v>1</v>
      </c>
      <c r="N8212" s="17"/>
    </row>
    <row r="8213" spans="1:14" ht="94.5">
      <c r="A8213" s="6">
        <v>8211</v>
      </c>
      <c r="B8213" s="8" t="s">
        <v>31027</v>
      </c>
      <c r="C8213" s="9" t="s">
        <v>31315</v>
      </c>
      <c r="D8213" s="10" t="s">
        <v>31316</v>
      </c>
      <c r="E8213" s="11" t="s">
        <v>31319</v>
      </c>
      <c r="F8213" s="6">
        <v>478234</v>
      </c>
      <c r="G8213" s="6" t="s">
        <v>679</v>
      </c>
      <c r="H8213" s="16">
        <v>5848625.5999999996</v>
      </c>
      <c r="I8213" s="12" t="s">
        <v>31320</v>
      </c>
      <c r="J8213" s="12" t="s">
        <v>16873</v>
      </c>
      <c r="K8213" s="15">
        <v>0</v>
      </c>
      <c r="L8213" s="13" t="s">
        <v>15</v>
      </c>
      <c r="M8213" s="7">
        <v>1</v>
      </c>
      <c r="N8213" s="17"/>
    </row>
    <row r="8214" spans="1:14" ht="110.25">
      <c r="A8214" s="6">
        <v>8212</v>
      </c>
      <c r="B8214" s="8" t="s">
        <v>31027</v>
      </c>
      <c r="C8214" s="9" t="s">
        <v>31277</v>
      </c>
      <c r="D8214" s="10" t="s">
        <v>31278</v>
      </c>
      <c r="E8214" s="11" t="s">
        <v>31321</v>
      </c>
      <c r="F8214" s="6">
        <v>478235</v>
      </c>
      <c r="G8214" s="6" t="s">
        <v>679</v>
      </c>
      <c r="H8214" s="16">
        <v>5506311.1500000004</v>
      </c>
      <c r="I8214" s="12" t="s">
        <v>27691</v>
      </c>
      <c r="J8214" s="12" t="s">
        <v>16873</v>
      </c>
      <c r="K8214" s="15">
        <v>0</v>
      </c>
      <c r="L8214" s="13" t="s">
        <v>15</v>
      </c>
      <c r="M8214" s="7">
        <v>1</v>
      </c>
      <c r="N8214" s="17"/>
    </row>
    <row r="8215" spans="1:14" ht="47.25">
      <c r="A8215" s="6">
        <v>8213</v>
      </c>
      <c r="B8215" s="8" t="s">
        <v>31027</v>
      </c>
      <c r="C8215" s="9" t="s">
        <v>31322</v>
      </c>
      <c r="D8215" s="10" t="s">
        <v>31323</v>
      </c>
      <c r="E8215" s="11" t="s">
        <v>31324</v>
      </c>
      <c r="F8215" s="6">
        <v>420092</v>
      </c>
      <c r="G8215" s="6" t="s">
        <v>1493</v>
      </c>
      <c r="H8215" s="16">
        <v>2730632</v>
      </c>
      <c r="I8215" s="12">
        <v>43963</v>
      </c>
      <c r="J8215" s="12" t="s">
        <v>31325</v>
      </c>
      <c r="K8215" s="15">
        <v>0</v>
      </c>
      <c r="L8215" s="13" t="s">
        <v>15</v>
      </c>
      <c r="M8215" s="7">
        <v>1</v>
      </c>
      <c r="N8215" s="17"/>
    </row>
    <row r="8216" spans="1:14" ht="409.5">
      <c r="A8216" s="6">
        <v>8214</v>
      </c>
      <c r="B8216" s="8" t="s">
        <v>31027</v>
      </c>
      <c r="C8216" s="9" t="s">
        <v>31326</v>
      </c>
      <c r="D8216" s="10" t="s">
        <v>31327</v>
      </c>
      <c r="E8216" s="11" t="s">
        <v>31328</v>
      </c>
      <c r="F8216" s="6">
        <v>484910</v>
      </c>
      <c r="G8216" s="6" t="s">
        <v>1493</v>
      </c>
      <c r="H8216" s="16">
        <v>10945308.15</v>
      </c>
      <c r="I8216" s="12" t="s">
        <v>8318</v>
      </c>
      <c r="J8216" s="12" t="s">
        <v>31329</v>
      </c>
      <c r="K8216" s="15">
        <v>0</v>
      </c>
      <c r="L8216" s="13" t="s">
        <v>15</v>
      </c>
      <c r="M8216" s="7">
        <v>1</v>
      </c>
      <c r="N8216" s="17"/>
    </row>
    <row r="8217" spans="1:14" ht="110.25">
      <c r="A8217" s="6">
        <v>8215</v>
      </c>
      <c r="B8217" s="8" t="s">
        <v>31027</v>
      </c>
      <c r="C8217" s="9" t="s">
        <v>31330</v>
      </c>
      <c r="D8217" s="10" t="s">
        <v>31331</v>
      </c>
      <c r="E8217" s="11" t="s">
        <v>31332</v>
      </c>
      <c r="F8217" s="6">
        <v>484921</v>
      </c>
      <c r="G8217" s="6" t="s">
        <v>1493</v>
      </c>
      <c r="H8217" s="16">
        <v>3342927.45</v>
      </c>
      <c r="I8217" s="12" t="s">
        <v>8318</v>
      </c>
      <c r="J8217" s="12" t="s">
        <v>31333</v>
      </c>
      <c r="K8217" s="15">
        <v>0</v>
      </c>
      <c r="L8217" s="13" t="s">
        <v>15</v>
      </c>
      <c r="M8217" s="7">
        <v>1</v>
      </c>
      <c r="N8217" s="17"/>
    </row>
    <row r="8218" spans="1:14" ht="63">
      <c r="A8218" s="6">
        <v>8216</v>
      </c>
      <c r="B8218" s="8" t="s">
        <v>31027</v>
      </c>
      <c r="C8218" s="9" t="s">
        <v>31334</v>
      </c>
      <c r="D8218" s="10" t="s">
        <v>31335</v>
      </c>
      <c r="E8218" s="11" t="s">
        <v>31336</v>
      </c>
      <c r="F8218" s="6">
        <v>484927</v>
      </c>
      <c r="G8218" s="6" t="s">
        <v>1493</v>
      </c>
      <c r="H8218" s="16">
        <v>2022063.6</v>
      </c>
      <c r="I8218" s="12" t="s">
        <v>31337</v>
      </c>
      <c r="J8218" s="12" t="s">
        <v>31338</v>
      </c>
      <c r="K8218" s="15">
        <v>0</v>
      </c>
      <c r="L8218" s="13" t="s">
        <v>15</v>
      </c>
      <c r="M8218" s="7">
        <v>1</v>
      </c>
      <c r="N8218" s="17"/>
    </row>
    <row r="8219" spans="1:14" ht="63">
      <c r="A8219" s="6">
        <v>8217</v>
      </c>
      <c r="B8219" s="8" t="s">
        <v>31027</v>
      </c>
      <c r="C8219" s="9" t="s">
        <v>31339</v>
      </c>
      <c r="D8219" s="10" t="s">
        <v>31340</v>
      </c>
      <c r="E8219" s="11" t="s">
        <v>31341</v>
      </c>
      <c r="F8219" s="6">
        <v>484929</v>
      </c>
      <c r="G8219" s="6" t="s">
        <v>1493</v>
      </c>
      <c r="H8219" s="16">
        <v>1395171.9</v>
      </c>
      <c r="I8219" s="12" t="s">
        <v>8314</v>
      </c>
      <c r="J8219" s="12" t="s">
        <v>31342</v>
      </c>
      <c r="K8219" s="15">
        <v>0</v>
      </c>
      <c r="L8219" s="13" t="s">
        <v>15</v>
      </c>
      <c r="M8219" s="7">
        <v>1</v>
      </c>
      <c r="N8219" s="17"/>
    </row>
    <row r="8220" spans="1:14" ht="94.5">
      <c r="A8220" s="6">
        <v>8218</v>
      </c>
      <c r="B8220" s="8" t="s">
        <v>31027</v>
      </c>
      <c r="C8220" s="9" t="s">
        <v>31343</v>
      </c>
      <c r="D8220" s="10" t="s">
        <v>31344</v>
      </c>
      <c r="E8220" s="11" t="s">
        <v>31345</v>
      </c>
      <c r="F8220" s="6">
        <v>484930</v>
      </c>
      <c r="G8220" s="6" t="s">
        <v>1493</v>
      </c>
      <c r="H8220" s="16">
        <v>2913663.3</v>
      </c>
      <c r="I8220" s="12" t="s">
        <v>31346</v>
      </c>
      <c r="J8220" s="12" t="s">
        <v>31329</v>
      </c>
      <c r="K8220" s="15">
        <v>0</v>
      </c>
      <c r="L8220" s="13" t="s">
        <v>15</v>
      </c>
      <c r="M8220" s="7">
        <v>1</v>
      </c>
      <c r="N8220" s="17"/>
    </row>
    <row r="8221" spans="1:14" ht="409.5">
      <c r="A8221" s="6">
        <v>8219</v>
      </c>
      <c r="B8221" s="8" t="s">
        <v>31027</v>
      </c>
      <c r="C8221" s="9" t="s">
        <v>31176</v>
      </c>
      <c r="D8221" s="10" t="s">
        <v>31266</v>
      </c>
      <c r="E8221" s="11" t="s">
        <v>31347</v>
      </c>
      <c r="F8221" s="6">
        <v>335621</v>
      </c>
      <c r="G8221" s="6" t="s">
        <v>1687</v>
      </c>
      <c r="H8221" s="16">
        <v>6892324.2180000003</v>
      </c>
      <c r="I8221" s="12" t="s">
        <v>31348</v>
      </c>
      <c r="J8221" s="12" t="s">
        <v>25728</v>
      </c>
      <c r="K8221" s="15">
        <v>0</v>
      </c>
      <c r="L8221" s="13" t="s">
        <v>15</v>
      </c>
      <c r="M8221" s="7">
        <v>1</v>
      </c>
      <c r="N8221" s="17"/>
    </row>
    <row r="8222" spans="1:14" ht="47.25">
      <c r="A8222" s="6">
        <v>8220</v>
      </c>
      <c r="B8222" s="8" t="s">
        <v>31027</v>
      </c>
      <c r="C8222" s="9" t="s">
        <v>31349</v>
      </c>
      <c r="D8222" s="10" t="s">
        <v>31350</v>
      </c>
      <c r="E8222" s="11" t="s">
        <v>31351</v>
      </c>
      <c r="F8222" s="6">
        <v>274306</v>
      </c>
      <c r="G8222" s="6" t="s">
        <v>3293</v>
      </c>
      <c r="H8222" s="16">
        <v>3324740.65</v>
      </c>
      <c r="I8222" s="12" t="s">
        <v>31352</v>
      </c>
      <c r="J8222" s="12" t="s">
        <v>31353</v>
      </c>
      <c r="K8222" s="15">
        <v>2199100</v>
      </c>
      <c r="L8222" s="13" t="s">
        <v>15</v>
      </c>
      <c r="M8222" s="7">
        <v>1</v>
      </c>
      <c r="N8222" s="17"/>
    </row>
    <row r="8223" spans="1:14" ht="63">
      <c r="A8223" s="6">
        <v>8221</v>
      </c>
      <c r="B8223" s="8" t="s">
        <v>31027</v>
      </c>
      <c r="C8223" s="9" t="s">
        <v>31354</v>
      </c>
      <c r="D8223" s="10" t="s">
        <v>31079</v>
      </c>
      <c r="E8223" s="11" t="s">
        <v>31355</v>
      </c>
      <c r="F8223" s="6">
        <v>420091</v>
      </c>
      <c r="G8223" s="6" t="s">
        <v>3293</v>
      </c>
      <c r="H8223" s="16">
        <v>3324905</v>
      </c>
      <c r="I8223" s="12" t="s">
        <v>6691</v>
      </c>
      <c r="J8223" s="12" t="s">
        <v>2139</v>
      </c>
      <c r="K8223" s="15">
        <v>0</v>
      </c>
      <c r="L8223" s="13" t="s">
        <v>15</v>
      </c>
      <c r="M8223" s="7">
        <v>1</v>
      </c>
      <c r="N8223" s="17"/>
    </row>
    <row r="8224" spans="1:14" ht="63">
      <c r="A8224" s="6">
        <v>8222</v>
      </c>
      <c r="B8224" s="8" t="s">
        <v>31027</v>
      </c>
      <c r="C8224" s="9" t="s">
        <v>31356</v>
      </c>
      <c r="D8224" s="10" t="s">
        <v>31232</v>
      </c>
      <c r="E8224" s="11" t="s">
        <v>31357</v>
      </c>
      <c r="F8224" s="6">
        <v>383756</v>
      </c>
      <c r="G8224" s="6" t="s">
        <v>1486</v>
      </c>
      <c r="H8224" s="16">
        <v>18964282.989999998</v>
      </c>
      <c r="I8224" s="12" t="s">
        <v>31358</v>
      </c>
      <c r="J8224" s="12" t="s">
        <v>31359</v>
      </c>
      <c r="K8224" s="15">
        <v>0</v>
      </c>
      <c r="L8224" s="13" t="s">
        <v>15</v>
      </c>
      <c r="M8224" s="7">
        <v>1</v>
      </c>
      <c r="N8224" s="17"/>
    </row>
    <row r="8225" spans="1:14" ht="63">
      <c r="A8225" s="6">
        <v>8223</v>
      </c>
      <c r="B8225" s="8" t="s">
        <v>31027</v>
      </c>
      <c r="C8225" s="9" t="s">
        <v>31118</v>
      </c>
      <c r="D8225" s="10" t="s">
        <v>31119</v>
      </c>
      <c r="E8225" s="11" t="s">
        <v>31360</v>
      </c>
      <c r="F8225" s="6">
        <v>396805</v>
      </c>
      <c r="G8225" s="6" t="s">
        <v>4438</v>
      </c>
      <c r="H8225" s="16">
        <v>71187874.620000005</v>
      </c>
      <c r="I8225" s="12" t="s">
        <v>31361</v>
      </c>
      <c r="J8225" s="12" t="s">
        <v>31362</v>
      </c>
      <c r="K8225" s="15">
        <v>0</v>
      </c>
      <c r="L8225" s="13" t="s">
        <v>15</v>
      </c>
      <c r="M8225" s="7">
        <v>1</v>
      </c>
      <c r="N8225" s="17"/>
    </row>
    <row r="8226" spans="1:14" ht="63">
      <c r="A8226" s="6">
        <v>8224</v>
      </c>
      <c r="B8226" s="8" t="s">
        <v>31027</v>
      </c>
      <c r="C8226" s="9" t="s">
        <v>31354</v>
      </c>
      <c r="D8226" s="10" t="s">
        <v>31079</v>
      </c>
      <c r="E8226" s="11" t="s">
        <v>31363</v>
      </c>
      <c r="F8226" s="6">
        <v>288318</v>
      </c>
      <c r="G8226" s="6" t="s">
        <v>3787</v>
      </c>
      <c r="H8226" s="16">
        <v>4437246</v>
      </c>
      <c r="I8226" s="12" t="s">
        <v>9759</v>
      </c>
      <c r="J8226" s="12" t="s">
        <v>31364</v>
      </c>
      <c r="K8226" s="15">
        <v>782900</v>
      </c>
      <c r="L8226" s="13" t="s">
        <v>15</v>
      </c>
      <c r="M8226" s="7">
        <v>1</v>
      </c>
      <c r="N8226" s="17"/>
    </row>
    <row r="8227" spans="1:14" ht="47.25">
      <c r="A8227" s="6">
        <v>8225</v>
      </c>
      <c r="B8227" s="8" t="s">
        <v>31027</v>
      </c>
      <c r="C8227" s="9" t="s">
        <v>31365</v>
      </c>
      <c r="D8227" s="10" t="s">
        <v>31180</v>
      </c>
      <c r="E8227" s="11" t="s">
        <v>31366</v>
      </c>
      <c r="F8227" s="6">
        <v>179178</v>
      </c>
      <c r="G8227" s="6" t="s">
        <v>3787</v>
      </c>
      <c r="H8227" s="16">
        <v>16663350.880000001</v>
      </c>
      <c r="I8227" s="12">
        <v>43440</v>
      </c>
      <c r="J8227" s="12">
        <v>43920</v>
      </c>
      <c r="K8227" s="15">
        <v>7809600</v>
      </c>
      <c r="L8227" s="13" t="s">
        <v>15</v>
      </c>
      <c r="M8227" s="7">
        <v>1</v>
      </c>
      <c r="N8227" s="17"/>
    </row>
    <row r="8228" spans="1:14" ht="63">
      <c r="A8228" s="6">
        <v>8226</v>
      </c>
      <c r="B8228" s="8" t="s">
        <v>31027</v>
      </c>
      <c r="C8228" s="9" t="s">
        <v>31367</v>
      </c>
      <c r="D8228" s="10" t="s">
        <v>31237</v>
      </c>
      <c r="E8228" s="11" t="s">
        <v>31368</v>
      </c>
      <c r="F8228" s="6">
        <v>299810</v>
      </c>
      <c r="G8228" s="6" t="s">
        <v>31369</v>
      </c>
      <c r="H8228" s="16">
        <v>9770698</v>
      </c>
      <c r="I8228" s="12">
        <v>43600</v>
      </c>
      <c r="J8228" s="12">
        <v>43731</v>
      </c>
      <c r="K8228" s="15">
        <v>0</v>
      </c>
      <c r="L8228" s="13" t="s">
        <v>15</v>
      </c>
      <c r="M8228" s="7">
        <v>1</v>
      </c>
      <c r="N8228" s="17"/>
    </row>
    <row r="8229" spans="1:14" ht="47.25">
      <c r="A8229" s="6">
        <v>8227</v>
      </c>
      <c r="B8229" s="8" t="s">
        <v>31027</v>
      </c>
      <c r="C8229" s="9" t="s">
        <v>31370</v>
      </c>
      <c r="D8229" s="10" t="s">
        <v>31371</v>
      </c>
      <c r="E8229" s="11" t="s">
        <v>31372</v>
      </c>
      <c r="F8229" s="6">
        <v>446891</v>
      </c>
      <c r="G8229" s="6" t="s">
        <v>2442</v>
      </c>
      <c r="H8229" s="16">
        <v>1816236.0449999999</v>
      </c>
      <c r="I8229" s="12" t="s">
        <v>12737</v>
      </c>
      <c r="J8229" s="12" t="s">
        <v>4470</v>
      </c>
      <c r="K8229" s="15">
        <v>0</v>
      </c>
      <c r="L8229" s="13" t="s">
        <v>15</v>
      </c>
      <c r="M8229" s="7">
        <v>1</v>
      </c>
      <c r="N8229" s="17"/>
    </row>
    <row r="8230" spans="1:14" ht="78.75">
      <c r="A8230" s="6">
        <v>8228</v>
      </c>
      <c r="B8230" s="8" t="s">
        <v>11091</v>
      </c>
      <c r="C8230" s="9" t="s">
        <v>11092</v>
      </c>
      <c r="D8230" s="10" t="s">
        <v>11093</v>
      </c>
      <c r="E8230" s="11" t="s">
        <v>11094</v>
      </c>
      <c r="F8230" s="6">
        <v>489325</v>
      </c>
      <c r="G8230" s="6" t="s">
        <v>16</v>
      </c>
      <c r="H8230" s="16">
        <v>2236119.5</v>
      </c>
      <c r="I8230" s="12" t="s">
        <v>9368</v>
      </c>
      <c r="J8230" s="12">
        <v>44256</v>
      </c>
      <c r="K8230" s="15">
        <v>0</v>
      </c>
      <c r="L8230" s="13" t="s">
        <v>15</v>
      </c>
      <c r="M8230" s="7">
        <v>1</v>
      </c>
      <c r="N8230" s="17"/>
    </row>
    <row r="8231" spans="1:14" ht="78.75">
      <c r="A8231" s="6">
        <v>8229</v>
      </c>
      <c r="B8231" s="8" t="s">
        <v>11091</v>
      </c>
      <c r="C8231" s="9" t="s">
        <v>11095</v>
      </c>
      <c r="D8231" s="10" t="s">
        <v>11096</v>
      </c>
      <c r="E8231" s="11" t="s">
        <v>11097</v>
      </c>
      <c r="F8231" s="6">
        <v>489320</v>
      </c>
      <c r="G8231" s="6" t="s">
        <v>16</v>
      </c>
      <c r="H8231" s="16">
        <v>855034.2</v>
      </c>
      <c r="I8231" s="12" t="s">
        <v>9368</v>
      </c>
      <c r="J8231" s="12">
        <v>44256</v>
      </c>
      <c r="K8231" s="15">
        <v>0</v>
      </c>
      <c r="L8231" s="13" t="s">
        <v>15</v>
      </c>
      <c r="M8231" s="7">
        <v>1</v>
      </c>
      <c r="N8231" s="17"/>
    </row>
    <row r="8232" spans="1:14" ht="78.75">
      <c r="A8232" s="6">
        <v>8230</v>
      </c>
      <c r="B8232" s="8" t="s">
        <v>11091</v>
      </c>
      <c r="C8232" s="9" t="s">
        <v>11098</v>
      </c>
      <c r="D8232" s="10" t="s">
        <v>11093</v>
      </c>
      <c r="E8232" s="11" t="s">
        <v>11099</v>
      </c>
      <c r="F8232" s="6">
        <v>489315</v>
      </c>
      <c r="G8232" s="6" t="s">
        <v>16</v>
      </c>
      <c r="H8232" s="16">
        <v>633992.94999999995</v>
      </c>
      <c r="I8232" s="12" t="s">
        <v>9368</v>
      </c>
      <c r="J8232" s="12">
        <v>44256</v>
      </c>
      <c r="K8232" s="15">
        <v>0</v>
      </c>
      <c r="L8232" s="13" t="s">
        <v>15</v>
      </c>
      <c r="M8232" s="7">
        <v>1</v>
      </c>
      <c r="N8232" s="17"/>
    </row>
    <row r="8233" spans="1:14" ht="78.75">
      <c r="A8233" s="6">
        <v>8231</v>
      </c>
      <c r="B8233" s="8" t="s">
        <v>11091</v>
      </c>
      <c r="C8233" s="9" t="s">
        <v>11100</v>
      </c>
      <c r="D8233" s="10" t="s">
        <v>11101</v>
      </c>
      <c r="E8233" s="11" t="s">
        <v>11102</v>
      </c>
      <c r="F8233" s="6">
        <v>489344</v>
      </c>
      <c r="G8233" s="6" t="s">
        <v>16</v>
      </c>
      <c r="H8233" s="16">
        <v>1406003.8</v>
      </c>
      <c r="I8233" s="12" t="s">
        <v>1414</v>
      </c>
      <c r="J8233" s="12">
        <v>44256</v>
      </c>
      <c r="K8233" s="15">
        <v>1406003</v>
      </c>
      <c r="L8233" s="13" t="s">
        <v>15</v>
      </c>
      <c r="M8233" s="7">
        <v>1</v>
      </c>
      <c r="N8233" s="17"/>
    </row>
    <row r="8234" spans="1:14" ht="78.75">
      <c r="A8234" s="6">
        <v>8232</v>
      </c>
      <c r="B8234" s="8" t="s">
        <v>11091</v>
      </c>
      <c r="C8234" s="9" t="s">
        <v>11103</v>
      </c>
      <c r="D8234" s="10" t="s">
        <v>11104</v>
      </c>
      <c r="E8234" s="11" t="s">
        <v>11105</v>
      </c>
      <c r="F8234" s="6">
        <v>489313</v>
      </c>
      <c r="G8234" s="6" t="s">
        <v>16</v>
      </c>
      <c r="H8234" s="16">
        <v>222572.65</v>
      </c>
      <c r="I8234" s="12" t="s">
        <v>1414</v>
      </c>
      <c r="J8234" s="12" t="s">
        <v>8764</v>
      </c>
      <c r="K8234" s="15">
        <v>0</v>
      </c>
      <c r="L8234" s="13" t="s">
        <v>15</v>
      </c>
      <c r="M8234" s="7">
        <v>1</v>
      </c>
      <c r="N8234" s="17"/>
    </row>
    <row r="8235" spans="1:14" ht="63">
      <c r="A8235" s="6">
        <v>8233</v>
      </c>
      <c r="B8235" s="8" t="s">
        <v>11091</v>
      </c>
      <c r="C8235" s="9" t="s">
        <v>11106</v>
      </c>
      <c r="D8235" s="10" t="s">
        <v>11107</v>
      </c>
      <c r="E8235" s="11" t="s">
        <v>11108</v>
      </c>
      <c r="F8235" s="6">
        <v>489333</v>
      </c>
      <c r="G8235" s="6" t="s">
        <v>16</v>
      </c>
      <c r="H8235" s="16">
        <v>12780640.699999999</v>
      </c>
      <c r="I8235" s="12" t="s">
        <v>1414</v>
      </c>
      <c r="J8235" s="12" t="s">
        <v>11109</v>
      </c>
      <c r="K8235" s="15">
        <v>0</v>
      </c>
      <c r="L8235" s="13" t="s">
        <v>15</v>
      </c>
      <c r="M8235" s="7">
        <v>1</v>
      </c>
      <c r="N8235" s="17"/>
    </row>
    <row r="8236" spans="1:14" ht="78.75">
      <c r="A8236" s="6">
        <v>8234</v>
      </c>
      <c r="B8236" s="8" t="s">
        <v>11091</v>
      </c>
      <c r="C8236" s="9" t="s">
        <v>11110</v>
      </c>
      <c r="D8236" s="10" t="s">
        <v>11111</v>
      </c>
      <c r="E8236" s="11" t="s">
        <v>11112</v>
      </c>
      <c r="F8236" s="6">
        <v>489323</v>
      </c>
      <c r="G8236" s="6" t="s">
        <v>16</v>
      </c>
      <c r="H8236" s="16">
        <v>676146.35</v>
      </c>
      <c r="I8236" s="12" t="s">
        <v>11050</v>
      </c>
      <c r="J8236" s="12">
        <v>44409</v>
      </c>
      <c r="K8236" s="15">
        <v>3513106</v>
      </c>
      <c r="L8236" s="13" t="s">
        <v>15</v>
      </c>
      <c r="M8236" s="7">
        <v>1</v>
      </c>
      <c r="N8236" s="17"/>
    </row>
    <row r="8237" spans="1:14" ht="78.75">
      <c r="A8237" s="6">
        <v>8235</v>
      </c>
      <c r="B8237" s="8" t="s">
        <v>11091</v>
      </c>
      <c r="C8237" s="9" t="s">
        <v>11110</v>
      </c>
      <c r="D8237" s="10" t="s">
        <v>11111</v>
      </c>
      <c r="E8237" s="11" t="s">
        <v>11113</v>
      </c>
      <c r="F8237" s="6">
        <v>489300</v>
      </c>
      <c r="G8237" s="6" t="s">
        <v>16</v>
      </c>
      <c r="H8237" s="16">
        <v>3573047.85</v>
      </c>
      <c r="I8237" s="12" t="s">
        <v>11050</v>
      </c>
      <c r="J8237" s="12" t="s">
        <v>1390</v>
      </c>
      <c r="K8237" s="15">
        <v>3513106</v>
      </c>
      <c r="L8237" s="13" t="s">
        <v>15</v>
      </c>
      <c r="M8237" s="7">
        <v>1</v>
      </c>
      <c r="N8237" s="17"/>
    </row>
    <row r="8238" spans="1:14" ht="63">
      <c r="A8238" s="6">
        <v>8236</v>
      </c>
      <c r="B8238" s="8" t="s">
        <v>11091</v>
      </c>
      <c r="C8238" s="9" t="s">
        <v>11114</v>
      </c>
      <c r="D8238" s="10" t="s">
        <v>11115</v>
      </c>
      <c r="E8238" s="11" t="s">
        <v>11116</v>
      </c>
      <c r="F8238" s="6">
        <v>489335</v>
      </c>
      <c r="G8238" s="6" t="s">
        <v>16</v>
      </c>
      <c r="H8238" s="16">
        <v>9717692.5</v>
      </c>
      <c r="I8238" s="12" t="s">
        <v>1453</v>
      </c>
      <c r="J8238" s="12">
        <v>44229</v>
      </c>
      <c r="K8238" s="15">
        <v>0</v>
      </c>
      <c r="L8238" s="13" t="s">
        <v>15</v>
      </c>
      <c r="M8238" s="7">
        <v>1</v>
      </c>
      <c r="N8238" s="17"/>
    </row>
    <row r="8239" spans="1:14" ht="63">
      <c r="A8239" s="6">
        <v>8237</v>
      </c>
      <c r="B8239" s="8" t="s">
        <v>11091</v>
      </c>
      <c r="C8239" s="9" t="s">
        <v>11117</v>
      </c>
      <c r="D8239" s="10" t="s">
        <v>11115</v>
      </c>
      <c r="E8239" s="11" t="s">
        <v>11118</v>
      </c>
      <c r="F8239" s="6">
        <v>489297</v>
      </c>
      <c r="G8239" s="6" t="s">
        <v>16</v>
      </c>
      <c r="H8239" s="16">
        <v>3532183.6</v>
      </c>
      <c r="I8239" s="12" t="s">
        <v>1453</v>
      </c>
      <c r="J8239" s="12">
        <v>44256</v>
      </c>
      <c r="K8239" s="15">
        <v>3530946</v>
      </c>
      <c r="L8239" s="13" t="s">
        <v>15</v>
      </c>
      <c r="M8239" s="7">
        <v>1</v>
      </c>
      <c r="N8239" s="17"/>
    </row>
    <row r="8240" spans="1:14" ht="78.75">
      <c r="A8240" s="6">
        <v>8238</v>
      </c>
      <c r="B8240" s="8" t="s">
        <v>11091</v>
      </c>
      <c r="C8240" s="9" t="s">
        <v>11117</v>
      </c>
      <c r="D8240" s="10" t="s">
        <v>11115</v>
      </c>
      <c r="E8240" s="11" t="s">
        <v>11119</v>
      </c>
      <c r="F8240" s="6">
        <v>489311</v>
      </c>
      <c r="G8240" s="6" t="s">
        <v>16</v>
      </c>
      <c r="H8240" s="16">
        <v>570535.80000000005</v>
      </c>
      <c r="I8240" s="12" t="s">
        <v>1453</v>
      </c>
      <c r="J8240" s="12">
        <v>43902</v>
      </c>
      <c r="K8240" s="15">
        <v>569945</v>
      </c>
      <c r="L8240" s="13" t="s">
        <v>15</v>
      </c>
      <c r="M8240" s="7">
        <v>1</v>
      </c>
      <c r="N8240" s="17"/>
    </row>
    <row r="8241" spans="1:14" ht="63">
      <c r="A8241" s="6">
        <v>8239</v>
      </c>
      <c r="B8241" s="8" t="s">
        <v>11091</v>
      </c>
      <c r="C8241" s="9" t="s">
        <v>11120</v>
      </c>
      <c r="D8241" s="10" t="s">
        <v>11121</v>
      </c>
      <c r="E8241" s="11" t="s">
        <v>11122</v>
      </c>
      <c r="F8241" s="6">
        <v>489331</v>
      </c>
      <c r="G8241" s="6" t="s">
        <v>16</v>
      </c>
      <c r="H8241" s="16">
        <v>9713607.5</v>
      </c>
      <c r="I8241" s="12" t="s">
        <v>1453</v>
      </c>
      <c r="J8241" s="12" t="s">
        <v>1404</v>
      </c>
      <c r="K8241" s="15">
        <v>3000000</v>
      </c>
      <c r="L8241" s="13" t="s">
        <v>15</v>
      </c>
      <c r="M8241" s="7">
        <v>1</v>
      </c>
      <c r="N8241" s="17"/>
    </row>
    <row r="8242" spans="1:14" ht="63">
      <c r="A8242" s="6">
        <v>8240</v>
      </c>
      <c r="B8242" s="8" t="s">
        <v>11091</v>
      </c>
      <c r="C8242" s="9" t="s">
        <v>11123</v>
      </c>
      <c r="D8242" s="10" t="s">
        <v>11124</v>
      </c>
      <c r="E8242" s="11" t="s">
        <v>11125</v>
      </c>
      <c r="F8242" s="6">
        <v>489304</v>
      </c>
      <c r="G8242" s="6" t="s">
        <v>16</v>
      </c>
      <c r="H8242" s="16">
        <v>2165066.15</v>
      </c>
      <c r="I8242" s="12" t="s">
        <v>1453</v>
      </c>
      <c r="J8242" s="12">
        <v>44256</v>
      </c>
      <c r="K8242" s="15">
        <v>2096545</v>
      </c>
      <c r="L8242" s="13" t="s">
        <v>15</v>
      </c>
      <c r="M8242" s="7">
        <v>1</v>
      </c>
      <c r="N8242" s="17"/>
    </row>
    <row r="8243" spans="1:14" ht="94.5">
      <c r="A8243" s="6">
        <v>8241</v>
      </c>
      <c r="B8243" s="8" t="s">
        <v>11091</v>
      </c>
      <c r="C8243" s="9" t="s">
        <v>11117</v>
      </c>
      <c r="D8243" s="10" t="s">
        <v>11115</v>
      </c>
      <c r="E8243" s="11" t="s">
        <v>11126</v>
      </c>
      <c r="F8243" s="6">
        <v>489341</v>
      </c>
      <c r="G8243" s="6" t="s">
        <v>16</v>
      </c>
      <c r="H8243" s="16">
        <v>10357993.449999999</v>
      </c>
      <c r="I8243" s="12" t="s">
        <v>1453</v>
      </c>
      <c r="J8243" s="12">
        <v>44229</v>
      </c>
      <c r="K8243" s="15">
        <v>0</v>
      </c>
      <c r="L8243" s="13" t="s">
        <v>15</v>
      </c>
      <c r="M8243" s="7">
        <v>1</v>
      </c>
      <c r="N8243" s="17"/>
    </row>
    <row r="8244" spans="1:14" ht="63">
      <c r="A8244" s="6">
        <v>8242</v>
      </c>
      <c r="B8244" s="8" t="s">
        <v>11091</v>
      </c>
      <c r="C8244" s="9" t="s">
        <v>11127</v>
      </c>
      <c r="D8244" s="10" t="s">
        <v>11128</v>
      </c>
      <c r="E8244" s="11" t="s">
        <v>11129</v>
      </c>
      <c r="F8244" s="6">
        <v>489317</v>
      </c>
      <c r="G8244" s="6" t="s">
        <v>16</v>
      </c>
      <c r="H8244" s="16">
        <v>849930.8</v>
      </c>
      <c r="I8244" s="12" t="s">
        <v>6438</v>
      </c>
      <c r="J8244" s="12">
        <v>44501</v>
      </c>
      <c r="K8244" s="15">
        <v>0</v>
      </c>
      <c r="L8244" s="13" t="s">
        <v>15</v>
      </c>
      <c r="M8244" s="7">
        <v>1</v>
      </c>
      <c r="N8244" s="17"/>
    </row>
    <row r="8245" spans="1:14" ht="63">
      <c r="A8245" s="6">
        <v>8243</v>
      </c>
      <c r="B8245" s="8" t="s">
        <v>11091</v>
      </c>
      <c r="C8245" s="9" t="s">
        <v>11130</v>
      </c>
      <c r="D8245" s="10" t="s">
        <v>11131</v>
      </c>
      <c r="E8245" s="11" t="s">
        <v>11132</v>
      </c>
      <c r="F8245" s="6">
        <v>489301</v>
      </c>
      <c r="G8245" s="6" t="s">
        <v>16</v>
      </c>
      <c r="H8245" s="16">
        <v>3367023.25</v>
      </c>
      <c r="I8245" s="12" t="s">
        <v>6438</v>
      </c>
      <c r="J8245" s="12">
        <v>44287</v>
      </c>
      <c r="K8245" s="15">
        <v>0</v>
      </c>
      <c r="L8245" s="13" t="s">
        <v>15</v>
      </c>
      <c r="M8245" s="7">
        <v>1</v>
      </c>
      <c r="N8245" s="17"/>
    </row>
    <row r="8246" spans="1:14" ht="78.75">
      <c r="A8246" s="6">
        <v>8244</v>
      </c>
      <c r="B8246" s="8" t="s">
        <v>11091</v>
      </c>
      <c r="C8246" s="9" t="s">
        <v>11133</v>
      </c>
      <c r="D8246" s="10" t="s">
        <v>11134</v>
      </c>
      <c r="E8246" s="11" t="s">
        <v>11135</v>
      </c>
      <c r="F8246" s="6">
        <v>489326</v>
      </c>
      <c r="G8246" s="6" t="s">
        <v>16</v>
      </c>
      <c r="H8246" s="16">
        <v>1106913.3999999999</v>
      </c>
      <c r="I8246" s="12" t="s">
        <v>6438</v>
      </c>
      <c r="J8246" s="12" t="s">
        <v>8894</v>
      </c>
      <c r="K8246" s="15">
        <v>0</v>
      </c>
      <c r="L8246" s="13" t="s">
        <v>15</v>
      </c>
      <c r="M8246" s="7">
        <v>1</v>
      </c>
      <c r="N8246" s="17"/>
    </row>
    <row r="8247" spans="1:14" ht="63">
      <c r="A8247" s="6">
        <v>8245</v>
      </c>
      <c r="B8247" s="8" t="s">
        <v>11091</v>
      </c>
      <c r="C8247" s="9" t="s">
        <v>11136</v>
      </c>
      <c r="D8247" s="10" t="s">
        <v>11128</v>
      </c>
      <c r="E8247" s="11" t="s">
        <v>11137</v>
      </c>
      <c r="F8247" s="6">
        <v>489314</v>
      </c>
      <c r="G8247" s="6" t="s">
        <v>16</v>
      </c>
      <c r="H8247" s="16">
        <v>2250723.85</v>
      </c>
      <c r="I8247" s="12" t="s">
        <v>6438</v>
      </c>
      <c r="J8247" s="12">
        <v>43933</v>
      </c>
      <c r="K8247" s="15">
        <v>22502723</v>
      </c>
      <c r="L8247" s="13" t="s">
        <v>15</v>
      </c>
      <c r="M8247" s="7">
        <v>1</v>
      </c>
      <c r="N8247" s="17"/>
    </row>
    <row r="8248" spans="1:14" ht="63">
      <c r="A8248" s="6">
        <v>8246</v>
      </c>
      <c r="B8248" s="8" t="s">
        <v>11091</v>
      </c>
      <c r="C8248" s="9" t="s">
        <v>11138</v>
      </c>
      <c r="D8248" s="10" t="s">
        <v>11139</v>
      </c>
      <c r="E8248" s="11" t="s">
        <v>11140</v>
      </c>
      <c r="F8248" s="6">
        <v>489303</v>
      </c>
      <c r="G8248" s="6" t="s">
        <v>16</v>
      </c>
      <c r="H8248" s="16">
        <v>2091387.95</v>
      </c>
      <c r="I8248" s="12">
        <v>43841</v>
      </c>
      <c r="J8248" s="12">
        <v>44378</v>
      </c>
      <c r="K8248" s="15">
        <v>2088746</v>
      </c>
      <c r="L8248" s="13" t="s">
        <v>15</v>
      </c>
      <c r="M8248" s="7">
        <v>1</v>
      </c>
      <c r="N8248" s="17"/>
    </row>
    <row r="8249" spans="1:14" ht="63">
      <c r="A8249" s="6">
        <v>8247</v>
      </c>
      <c r="B8249" s="8" t="s">
        <v>11091</v>
      </c>
      <c r="C8249" s="9" t="s">
        <v>11141</v>
      </c>
      <c r="D8249" s="10" t="s">
        <v>11142</v>
      </c>
      <c r="E8249" s="11" t="s">
        <v>11143</v>
      </c>
      <c r="F8249" s="6">
        <v>489308</v>
      </c>
      <c r="G8249" s="6" t="s">
        <v>16</v>
      </c>
      <c r="H8249" s="16">
        <v>1159817.95</v>
      </c>
      <c r="I8249" s="12">
        <v>43841</v>
      </c>
      <c r="J8249" s="12">
        <v>44378</v>
      </c>
      <c r="K8249" s="15">
        <v>0</v>
      </c>
      <c r="L8249" s="13" t="s">
        <v>15</v>
      </c>
      <c r="M8249" s="7">
        <v>1</v>
      </c>
      <c r="N8249" s="17"/>
    </row>
    <row r="8250" spans="1:14" ht="63">
      <c r="A8250" s="6">
        <v>8248</v>
      </c>
      <c r="B8250" s="8" t="s">
        <v>11091</v>
      </c>
      <c r="C8250" s="9" t="s">
        <v>11144</v>
      </c>
      <c r="D8250" s="10" t="s">
        <v>11142</v>
      </c>
      <c r="E8250" s="11" t="s">
        <v>11145</v>
      </c>
      <c r="F8250" s="6">
        <v>489349</v>
      </c>
      <c r="G8250" s="6" t="s">
        <v>16</v>
      </c>
      <c r="H8250" s="16">
        <v>5073673.55</v>
      </c>
      <c r="I8250" s="12">
        <v>43841</v>
      </c>
      <c r="J8250" s="12" t="s">
        <v>11146</v>
      </c>
      <c r="K8250" s="15">
        <v>5073248</v>
      </c>
      <c r="L8250" s="13" t="s">
        <v>15</v>
      </c>
      <c r="M8250" s="7">
        <v>1</v>
      </c>
      <c r="N8250" s="17"/>
    </row>
    <row r="8251" spans="1:14" ht="63">
      <c r="A8251" s="6">
        <v>8249</v>
      </c>
      <c r="B8251" s="8" t="s">
        <v>11091</v>
      </c>
      <c r="C8251" s="9" t="s">
        <v>11147</v>
      </c>
      <c r="D8251" s="10" t="s">
        <v>11148</v>
      </c>
      <c r="E8251" s="11" t="s">
        <v>11149</v>
      </c>
      <c r="F8251" s="6">
        <v>489339</v>
      </c>
      <c r="G8251" s="6" t="s">
        <v>16</v>
      </c>
      <c r="H8251" s="16">
        <v>12069357.65</v>
      </c>
      <c r="I8251" s="12">
        <v>43841</v>
      </c>
      <c r="J8251" s="12">
        <v>44380</v>
      </c>
      <c r="K8251" s="15">
        <v>0</v>
      </c>
      <c r="L8251" s="13" t="s">
        <v>15</v>
      </c>
      <c r="M8251" s="7">
        <v>1</v>
      </c>
      <c r="N8251" s="17"/>
    </row>
    <row r="8252" spans="1:14" ht="94.5">
      <c r="A8252" s="6">
        <v>8250</v>
      </c>
      <c r="B8252" s="8" t="s">
        <v>11091</v>
      </c>
      <c r="C8252" s="9" t="s">
        <v>11144</v>
      </c>
      <c r="D8252" s="10" t="s">
        <v>11142</v>
      </c>
      <c r="E8252" s="11" t="s">
        <v>11150</v>
      </c>
      <c r="F8252" s="6">
        <v>489319</v>
      </c>
      <c r="G8252" s="6" t="s">
        <v>16</v>
      </c>
      <c r="H8252" s="16">
        <v>856328.1</v>
      </c>
      <c r="I8252" s="12">
        <v>43841</v>
      </c>
      <c r="J8252" s="12" t="s">
        <v>11146</v>
      </c>
      <c r="K8252" s="15">
        <v>0</v>
      </c>
      <c r="L8252" s="13" t="s">
        <v>15</v>
      </c>
      <c r="M8252" s="7">
        <v>1</v>
      </c>
      <c r="N8252" s="17"/>
    </row>
    <row r="8253" spans="1:14" ht="63">
      <c r="A8253" s="6">
        <v>8251</v>
      </c>
      <c r="B8253" s="8" t="s">
        <v>11091</v>
      </c>
      <c r="C8253" s="9" t="s">
        <v>11151</v>
      </c>
      <c r="D8253" s="10" t="s">
        <v>11148</v>
      </c>
      <c r="E8253" s="11" t="s">
        <v>11152</v>
      </c>
      <c r="F8253" s="6">
        <v>489305</v>
      </c>
      <c r="G8253" s="6" t="s">
        <v>16</v>
      </c>
      <c r="H8253" s="16">
        <v>3146156.8</v>
      </c>
      <c r="I8253" s="12">
        <v>43841</v>
      </c>
      <c r="J8253" s="12">
        <v>44378</v>
      </c>
      <c r="K8253" s="15">
        <v>1877362</v>
      </c>
      <c r="L8253" s="13" t="s">
        <v>15</v>
      </c>
      <c r="M8253" s="7">
        <v>1</v>
      </c>
      <c r="N8253" s="17"/>
    </row>
    <row r="8254" spans="1:14" ht="63">
      <c r="A8254" s="6">
        <v>8252</v>
      </c>
      <c r="B8254" s="8" t="s">
        <v>11091</v>
      </c>
      <c r="C8254" s="9" t="s">
        <v>11153</v>
      </c>
      <c r="D8254" s="10" t="s">
        <v>11154</v>
      </c>
      <c r="E8254" s="11" t="s">
        <v>11155</v>
      </c>
      <c r="F8254" s="6">
        <v>489337</v>
      </c>
      <c r="G8254" s="6" t="s">
        <v>16</v>
      </c>
      <c r="H8254" s="16">
        <v>8804729.1999999993</v>
      </c>
      <c r="I8254" s="12">
        <v>43841</v>
      </c>
      <c r="J8254" s="12">
        <v>44349</v>
      </c>
      <c r="K8254" s="15">
        <v>0</v>
      </c>
      <c r="L8254" s="13" t="s">
        <v>15</v>
      </c>
      <c r="M8254" s="7">
        <v>1</v>
      </c>
      <c r="N8254" s="17"/>
    </row>
    <row r="8255" spans="1:14" ht="63">
      <c r="A8255" s="6">
        <v>8253</v>
      </c>
      <c r="B8255" s="8" t="s">
        <v>11091</v>
      </c>
      <c r="C8255" s="9" t="s">
        <v>11156</v>
      </c>
      <c r="D8255" s="10" t="s">
        <v>11157</v>
      </c>
      <c r="E8255" s="11" t="s">
        <v>11158</v>
      </c>
      <c r="F8255" s="6">
        <v>489299</v>
      </c>
      <c r="G8255" s="6" t="s">
        <v>16</v>
      </c>
      <c r="H8255" s="16">
        <v>2294237.65</v>
      </c>
      <c r="I8255" s="12">
        <v>43841</v>
      </c>
      <c r="J8255" s="12">
        <v>44378</v>
      </c>
      <c r="K8255" s="15">
        <v>2292352</v>
      </c>
      <c r="L8255" s="13" t="s">
        <v>15</v>
      </c>
      <c r="M8255" s="7">
        <v>1</v>
      </c>
      <c r="N8255" s="17"/>
    </row>
    <row r="8256" spans="1:14" ht="78.75">
      <c r="A8256" s="6">
        <v>8254</v>
      </c>
      <c r="B8256" s="8" t="s">
        <v>11091</v>
      </c>
      <c r="C8256" s="9" t="s">
        <v>11159</v>
      </c>
      <c r="D8256" s="10" t="s">
        <v>11160</v>
      </c>
      <c r="E8256" s="11" t="s">
        <v>11161</v>
      </c>
      <c r="F8256" s="6">
        <v>489336</v>
      </c>
      <c r="G8256" s="6" t="s">
        <v>16</v>
      </c>
      <c r="H8256" s="16">
        <v>15845672.618000001</v>
      </c>
      <c r="I8256" s="12">
        <v>43842</v>
      </c>
      <c r="J8256" s="12">
        <v>44381</v>
      </c>
      <c r="K8256" s="15">
        <v>0</v>
      </c>
      <c r="L8256" s="13" t="s">
        <v>15</v>
      </c>
      <c r="M8256" s="7">
        <v>1</v>
      </c>
      <c r="N8256" s="17"/>
    </row>
    <row r="8257" spans="1:14" ht="63">
      <c r="A8257" s="6">
        <v>8255</v>
      </c>
      <c r="B8257" s="8" t="s">
        <v>11091</v>
      </c>
      <c r="C8257" s="9" t="s">
        <v>11159</v>
      </c>
      <c r="D8257" s="10" t="s">
        <v>11160</v>
      </c>
      <c r="E8257" s="11" t="s">
        <v>11162</v>
      </c>
      <c r="F8257" s="6">
        <v>489342</v>
      </c>
      <c r="G8257" s="6" t="s">
        <v>16</v>
      </c>
      <c r="H8257" s="16">
        <v>19240707.114999998</v>
      </c>
      <c r="I8257" s="12">
        <v>43842</v>
      </c>
      <c r="J8257" s="12">
        <v>44381</v>
      </c>
      <c r="K8257" s="15">
        <v>0</v>
      </c>
      <c r="L8257" s="13" t="s">
        <v>15</v>
      </c>
      <c r="M8257" s="7">
        <v>1</v>
      </c>
      <c r="N8257" s="17"/>
    </row>
    <row r="8258" spans="1:14" ht="63">
      <c r="A8258" s="6">
        <v>8256</v>
      </c>
      <c r="B8258" s="8" t="s">
        <v>11091</v>
      </c>
      <c r="C8258" s="9" t="s">
        <v>11163</v>
      </c>
      <c r="D8258" s="10" t="s">
        <v>11164</v>
      </c>
      <c r="E8258" s="11" t="s">
        <v>11165</v>
      </c>
      <c r="F8258" s="6">
        <v>489298</v>
      </c>
      <c r="G8258" s="6" t="s">
        <v>16</v>
      </c>
      <c r="H8258" s="16">
        <v>3098902.85</v>
      </c>
      <c r="I8258" s="12">
        <v>43872</v>
      </c>
      <c r="J8258" s="12">
        <v>44409</v>
      </c>
      <c r="K8258" s="15">
        <v>3098902</v>
      </c>
      <c r="L8258" s="13" t="s">
        <v>15</v>
      </c>
      <c r="M8258" s="7">
        <v>1</v>
      </c>
      <c r="N8258" s="17"/>
    </row>
    <row r="8259" spans="1:14" ht="78.75">
      <c r="A8259" s="6">
        <v>8257</v>
      </c>
      <c r="B8259" s="8" t="s">
        <v>11091</v>
      </c>
      <c r="C8259" s="9" t="s">
        <v>11166</v>
      </c>
      <c r="D8259" s="10" t="s">
        <v>11167</v>
      </c>
      <c r="E8259" s="11" t="s">
        <v>11168</v>
      </c>
      <c r="F8259" s="6">
        <v>489328</v>
      </c>
      <c r="G8259" s="6" t="s">
        <v>16</v>
      </c>
      <c r="H8259" s="16">
        <v>1324375.05</v>
      </c>
      <c r="I8259" s="12">
        <v>43872</v>
      </c>
      <c r="J8259" s="12">
        <v>44055</v>
      </c>
      <c r="K8259" s="15">
        <v>0</v>
      </c>
      <c r="L8259" s="13" t="s">
        <v>15</v>
      </c>
      <c r="M8259" s="7">
        <v>1</v>
      </c>
      <c r="N8259" s="17"/>
    </row>
    <row r="8260" spans="1:14" ht="63">
      <c r="A8260" s="6">
        <v>8258</v>
      </c>
      <c r="B8260" s="8" t="s">
        <v>11091</v>
      </c>
      <c r="C8260" s="9" t="s">
        <v>11169</v>
      </c>
      <c r="D8260" s="10" t="s">
        <v>11170</v>
      </c>
      <c r="E8260" s="11" t="s">
        <v>11171</v>
      </c>
      <c r="F8260" s="6">
        <v>489302</v>
      </c>
      <c r="G8260" s="6" t="s">
        <v>16</v>
      </c>
      <c r="H8260" s="16">
        <v>4028247</v>
      </c>
      <c r="I8260" s="12">
        <v>43872</v>
      </c>
      <c r="J8260" s="12">
        <v>44409</v>
      </c>
      <c r="K8260" s="15">
        <v>4027293</v>
      </c>
      <c r="L8260" s="13" t="s">
        <v>15</v>
      </c>
      <c r="M8260" s="7">
        <v>1</v>
      </c>
      <c r="N8260" s="17"/>
    </row>
    <row r="8261" spans="1:14" ht="78.75">
      <c r="A8261" s="6">
        <v>8259</v>
      </c>
      <c r="B8261" s="8" t="s">
        <v>11091</v>
      </c>
      <c r="C8261" s="9" t="s">
        <v>11166</v>
      </c>
      <c r="D8261" s="10" t="s">
        <v>11167</v>
      </c>
      <c r="E8261" s="11" t="s">
        <v>11172</v>
      </c>
      <c r="F8261" s="6">
        <v>489347</v>
      </c>
      <c r="G8261" s="6" t="s">
        <v>16</v>
      </c>
      <c r="H8261" s="16">
        <v>4806910.7</v>
      </c>
      <c r="I8261" s="12">
        <v>43872</v>
      </c>
      <c r="J8261" s="12" t="s">
        <v>11146</v>
      </c>
      <c r="K8261" s="15">
        <v>4806634</v>
      </c>
      <c r="L8261" s="13" t="s">
        <v>15</v>
      </c>
      <c r="M8261" s="7">
        <v>1</v>
      </c>
      <c r="N8261" s="17"/>
    </row>
    <row r="8262" spans="1:14" ht="63">
      <c r="A8262" s="6">
        <v>8260</v>
      </c>
      <c r="B8262" s="8" t="s">
        <v>11091</v>
      </c>
      <c r="C8262" s="9" t="s">
        <v>11166</v>
      </c>
      <c r="D8262" s="10" t="s">
        <v>11167</v>
      </c>
      <c r="E8262" s="11" t="s">
        <v>11173</v>
      </c>
      <c r="F8262" s="6">
        <v>489350</v>
      </c>
      <c r="G8262" s="6" t="s">
        <v>16</v>
      </c>
      <c r="H8262" s="16">
        <v>5621229.7999999998</v>
      </c>
      <c r="I8262" s="12">
        <v>43872</v>
      </c>
      <c r="J8262" s="12" t="s">
        <v>11146</v>
      </c>
      <c r="K8262" s="15">
        <v>5621226</v>
      </c>
      <c r="L8262" s="13" t="s">
        <v>15</v>
      </c>
      <c r="M8262" s="7">
        <v>1</v>
      </c>
      <c r="N8262" s="17"/>
    </row>
    <row r="8263" spans="1:14" ht="63">
      <c r="A8263" s="6">
        <v>8261</v>
      </c>
      <c r="B8263" s="8" t="s">
        <v>11091</v>
      </c>
      <c r="C8263" s="9" t="s">
        <v>11174</v>
      </c>
      <c r="D8263" s="10" t="s">
        <v>11175</v>
      </c>
      <c r="E8263" s="11" t="s">
        <v>11176</v>
      </c>
      <c r="F8263" s="6">
        <v>489343</v>
      </c>
      <c r="G8263" s="6" t="s">
        <v>16</v>
      </c>
      <c r="H8263" s="16">
        <v>2347021.5499999998</v>
      </c>
      <c r="I8263" s="12">
        <v>43872</v>
      </c>
      <c r="J8263" s="12" t="s">
        <v>11146</v>
      </c>
      <c r="K8263" s="15">
        <v>0</v>
      </c>
      <c r="L8263" s="13" t="s">
        <v>15</v>
      </c>
      <c r="M8263" s="7">
        <v>1</v>
      </c>
      <c r="N8263" s="17"/>
    </row>
    <row r="8264" spans="1:14" ht="78.75">
      <c r="A8264" s="6">
        <v>8262</v>
      </c>
      <c r="B8264" s="8" t="s">
        <v>11091</v>
      </c>
      <c r="C8264" s="9" t="s">
        <v>11177</v>
      </c>
      <c r="D8264" s="10" t="s">
        <v>11178</v>
      </c>
      <c r="E8264" s="11" t="s">
        <v>11179</v>
      </c>
      <c r="F8264" s="6">
        <v>489351</v>
      </c>
      <c r="G8264" s="6" t="s">
        <v>16</v>
      </c>
      <c r="H8264" s="16">
        <v>6231712.1500000004</v>
      </c>
      <c r="I8264" s="12">
        <v>43872</v>
      </c>
      <c r="J8264" s="12" t="s">
        <v>11146</v>
      </c>
      <c r="K8264" s="15">
        <v>0</v>
      </c>
      <c r="L8264" s="13" t="s">
        <v>15</v>
      </c>
      <c r="M8264" s="7">
        <v>1</v>
      </c>
      <c r="N8264" s="17"/>
    </row>
    <row r="8265" spans="1:14" ht="63">
      <c r="A8265" s="6">
        <v>8263</v>
      </c>
      <c r="B8265" s="8" t="s">
        <v>11091</v>
      </c>
      <c r="C8265" s="9" t="s">
        <v>11180</v>
      </c>
      <c r="D8265" s="10" t="s">
        <v>11181</v>
      </c>
      <c r="E8265" s="11" t="s">
        <v>11182</v>
      </c>
      <c r="F8265" s="6">
        <v>489318</v>
      </c>
      <c r="G8265" s="6" t="s">
        <v>16</v>
      </c>
      <c r="H8265" s="16">
        <v>326794.3</v>
      </c>
      <c r="I8265" s="12">
        <v>43872</v>
      </c>
      <c r="J8265" s="12" t="s">
        <v>11146</v>
      </c>
      <c r="K8265" s="15">
        <v>3600000</v>
      </c>
      <c r="L8265" s="13" t="s">
        <v>15</v>
      </c>
      <c r="M8265" s="7">
        <v>1</v>
      </c>
      <c r="N8265" s="17"/>
    </row>
    <row r="8266" spans="1:14" ht="63">
      <c r="A8266" s="6">
        <v>8264</v>
      </c>
      <c r="B8266" s="8" t="s">
        <v>11091</v>
      </c>
      <c r="C8266" s="9" t="s">
        <v>11183</v>
      </c>
      <c r="D8266" s="10" t="s">
        <v>11184</v>
      </c>
      <c r="E8266" s="11" t="s">
        <v>11185</v>
      </c>
      <c r="F8266" s="6">
        <v>489340</v>
      </c>
      <c r="G8266" s="6" t="s">
        <v>16</v>
      </c>
      <c r="H8266" s="16">
        <v>9900409.8000000007</v>
      </c>
      <c r="I8266" s="12">
        <v>43872</v>
      </c>
      <c r="J8266" s="12">
        <v>44379</v>
      </c>
      <c r="K8266" s="15">
        <v>0</v>
      </c>
      <c r="L8266" s="13" t="s">
        <v>15</v>
      </c>
      <c r="M8266" s="7">
        <v>1</v>
      </c>
      <c r="N8266" s="17"/>
    </row>
    <row r="8267" spans="1:14" ht="63">
      <c r="A8267" s="6">
        <v>8265</v>
      </c>
      <c r="B8267" s="8" t="s">
        <v>11091</v>
      </c>
      <c r="C8267" s="9" t="s">
        <v>11186</v>
      </c>
      <c r="D8267" s="10" t="s">
        <v>11187</v>
      </c>
      <c r="E8267" s="11" t="s">
        <v>11188</v>
      </c>
      <c r="F8267" s="6">
        <v>489296</v>
      </c>
      <c r="G8267" s="6" t="s">
        <v>16</v>
      </c>
      <c r="H8267" s="16">
        <v>1437274.95</v>
      </c>
      <c r="I8267" s="12">
        <v>43901</v>
      </c>
      <c r="J8267" s="12">
        <v>44440</v>
      </c>
      <c r="K8267" s="15">
        <v>0</v>
      </c>
      <c r="L8267" s="13" t="s">
        <v>15</v>
      </c>
      <c r="M8267" s="7">
        <v>1</v>
      </c>
      <c r="N8267" s="17"/>
    </row>
    <row r="8268" spans="1:14" ht="94.5">
      <c r="A8268" s="6">
        <v>8266</v>
      </c>
      <c r="B8268" s="8" t="s">
        <v>11091</v>
      </c>
      <c r="C8268" s="9" t="s">
        <v>11189</v>
      </c>
      <c r="D8268" s="10" t="s">
        <v>11190</v>
      </c>
      <c r="E8268" s="11" t="s">
        <v>11191</v>
      </c>
      <c r="F8268" s="6">
        <v>489316</v>
      </c>
      <c r="G8268" s="6" t="s">
        <v>16</v>
      </c>
      <c r="H8268" s="16">
        <v>2093847.5</v>
      </c>
      <c r="I8268" s="12">
        <v>43901</v>
      </c>
      <c r="J8268" s="12" t="s">
        <v>8662</v>
      </c>
      <c r="K8268" s="15">
        <v>0</v>
      </c>
      <c r="L8268" s="13" t="s">
        <v>15</v>
      </c>
      <c r="M8268" s="7">
        <v>1</v>
      </c>
      <c r="N8268" s="17"/>
    </row>
    <row r="8269" spans="1:14" ht="63">
      <c r="A8269" s="6">
        <v>8267</v>
      </c>
      <c r="B8269" s="8" t="s">
        <v>11091</v>
      </c>
      <c r="C8269" s="9" t="s">
        <v>11192</v>
      </c>
      <c r="D8269" s="10" t="s">
        <v>11193</v>
      </c>
      <c r="E8269" s="11" t="s">
        <v>11194</v>
      </c>
      <c r="F8269" s="6">
        <v>489348</v>
      </c>
      <c r="G8269" s="6" t="s">
        <v>16</v>
      </c>
      <c r="H8269" s="16">
        <v>6431259.6500000004</v>
      </c>
      <c r="I8269" s="12">
        <v>43901</v>
      </c>
      <c r="J8269" s="12" t="s">
        <v>8662</v>
      </c>
      <c r="K8269" s="15">
        <v>0</v>
      </c>
      <c r="L8269" s="13" t="s">
        <v>15</v>
      </c>
      <c r="M8269" s="7">
        <v>1</v>
      </c>
      <c r="N8269" s="17"/>
    </row>
    <row r="8270" spans="1:14" ht="78.75">
      <c r="A8270" s="6">
        <v>8268</v>
      </c>
      <c r="B8270" s="8" t="s">
        <v>11091</v>
      </c>
      <c r="C8270" s="9" t="s">
        <v>11195</v>
      </c>
      <c r="D8270" s="10" t="s">
        <v>11196</v>
      </c>
      <c r="E8270" s="11" t="s">
        <v>11197</v>
      </c>
      <c r="F8270" s="6">
        <v>489334</v>
      </c>
      <c r="G8270" s="6" t="s">
        <v>16</v>
      </c>
      <c r="H8270" s="16">
        <v>7509632.2000000002</v>
      </c>
      <c r="I8270" s="12">
        <v>43901</v>
      </c>
      <c r="J8270" s="12">
        <v>44441</v>
      </c>
      <c r="K8270" s="15">
        <v>7461119</v>
      </c>
      <c r="L8270" s="13" t="s">
        <v>15</v>
      </c>
      <c r="M8270" s="7">
        <v>1</v>
      </c>
      <c r="N8270" s="17"/>
    </row>
    <row r="8271" spans="1:14" ht="63">
      <c r="A8271" s="6">
        <v>8269</v>
      </c>
      <c r="B8271" s="8" t="s">
        <v>11091</v>
      </c>
      <c r="C8271" s="9" t="s">
        <v>11169</v>
      </c>
      <c r="D8271" s="10" t="s">
        <v>11170</v>
      </c>
      <c r="E8271" s="11" t="s">
        <v>11198</v>
      </c>
      <c r="F8271" s="6">
        <v>489352</v>
      </c>
      <c r="G8271" s="6" t="s">
        <v>16</v>
      </c>
      <c r="H8271" s="16">
        <v>4768212.45</v>
      </c>
      <c r="I8271" s="12">
        <v>43901</v>
      </c>
      <c r="J8271" s="12" t="s">
        <v>11199</v>
      </c>
      <c r="K8271" s="15">
        <v>900000</v>
      </c>
      <c r="L8271" s="13" t="s">
        <v>15</v>
      </c>
      <c r="M8271" s="7">
        <v>1</v>
      </c>
      <c r="N8271" s="17"/>
    </row>
    <row r="8272" spans="1:14" ht="78.75">
      <c r="A8272" s="6">
        <v>8270</v>
      </c>
      <c r="B8272" s="8" t="s">
        <v>11091</v>
      </c>
      <c r="C8272" s="9" t="s">
        <v>11200</v>
      </c>
      <c r="D8272" s="10" t="s">
        <v>11201</v>
      </c>
      <c r="E8272" s="11" t="s">
        <v>11202</v>
      </c>
      <c r="F8272" s="6">
        <v>489329</v>
      </c>
      <c r="G8272" s="6" t="s">
        <v>16</v>
      </c>
      <c r="H8272" s="16">
        <v>8634569</v>
      </c>
      <c r="I8272" s="12">
        <v>43901</v>
      </c>
      <c r="J8272" s="12">
        <v>44441</v>
      </c>
      <c r="K8272" s="15">
        <v>0</v>
      </c>
      <c r="L8272" s="13" t="s">
        <v>15</v>
      </c>
      <c r="M8272" s="7">
        <v>1</v>
      </c>
      <c r="N8272" s="17"/>
    </row>
    <row r="8273" spans="1:14" ht="110.25">
      <c r="A8273" s="6">
        <v>8271</v>
      </c>
      <c r="B8273" s="8" t="s">
        <v>11091</v>
      </c>
      <c r="C8273" s="9" t="s">
        <v>11203</v>
      </c>
      <c r="D8273" s="10" t="s">
        <v>11204</v>
      </c>
      <c r="E8273" s="11" t="s">
        <v>11205</v>
      </c>
      <c r="F8273" s="6">
        <v>489327</v>
      </c>
      <c r="G8273" s="6" t="s">
        <v>16</v>
      </c>
      <c r="H8273" s="16" t="s">
        <v>11206</v>
      </c>
      <c r="I8273" s="12">
        <v>43932</v>
      </c>
      <c r="J8273" s="12" t="s">
        <v>8662</v>
      </c>
      <c r="K8273" s="15">
        <v>0</v>
      </c>
      <c r="L8273" s="13" t="s">
        <v>15</v>
      </c>
      <c r="M8273" s="7">
        <v>1</v>
      </c>
      <c r="N8273" s="17"/>
    </row>
    <row r="8274" spans="1:14" ht="78.75">
      <c r="A8274" s="6">
        <v>8272</v>
      </c>
      <c r="B8274" s="8" t="s">
        <v>11091</v>
      </c>
      <c r="C8274" s="9" t="s">
        <v>11207</v>
      </c>
      <c r="D8274" s="10" t="s">
        <v>11175</v>
      </c>
      <c r="E8274" s="11" t="s">
        <v>11208</v>
      </c>
      <c r="F8274" s="6">
        <v>489330</v>
      </c>
      <c r="G8274" s="6" t="s">
        <v>16</v>
      </c>
      <c r="H8274" s="16">
        <v>8286301.8499999996</v>
      </c>
      <c r="I8274" s="12">
        <v>43932</v>
      </c>
      <c r="J8274" s="12">
        <v>44410</v>
      </c>
      <c r="K8274" s="15">
        <v>0</v>
      </c>
      <c r="L8274" s="13" t="s">
        <v>15</v>
      </c>
      <c r="M8274" s="7">
        <v>1</v>
      </c>
      <c r="N8274" s="17"/>
    </row>
    <row r="8275" spans="1:14" ht="63">
      <c r="A8275" s="6">
        <v>8273</v>
      </c>
      <c r="B8275" s="8" t="s">
        <v>11091</v>
      </c>
      <c r="C8275" s="9" t="s">
        <v>11209</v>
      </c>
      <c r="D8275" s="10" t="s">
        <v>11210</v>
      </c>
      <c r="E8275" s="11" t="s">
        <v>11211</v>
      </c>
      <c r="F8275" s="6">
        <v>489346</v>
      </c>
      <c r="G8275" s="6" t="s">
        <v>16</v>
      </c>
      <c r="H8275" s="16">
        <v>1010908.3</v>
      </c>
      <c r="I8275" s="12">
        <v>43932</v>
      </c>
      <c r="J8275" s="12" t="s">
        <v>1404</v>
      </c>
      <c r="K8275" s="15">
        <v>0</v>
      </c>
      <c r="L8275" s="13" t="s">
        <v>15</v>
      </c>
      <c r="M8275" s="7">
        <v>1</v>
      </c>
      <c r="N8275" s="17"/>
    </row>
    <row r="8276" spans="1:14" ht="63">
      <c r="A8276" s="6">
        <v>8274</v>
      </c>
      <c r="B8276" s="8" t="s">
        <v>11091</v>
      </c>
      <c r="C8276" s="9" t="s">
        <v>11212</v>
      </c>
      <c r="D8276" s="10" t="s">
        <v>11213</v>
      </c>
      <c r="E8276" s="11" t="s">
        <v>11214</v>
      </c>
      <c r="F8276" s="6">
        <v>489310</v>
      </c>
      <c r="G8276" s="6" t="s">
        <v>16</v>
      </c>
      <c r="H8276" s="16">
        <v>2210722.2000000002</v>
      </c>
      <c r="I8276" s="12">
        <v>43932</v>
      </c>
      <c r="J8276" s="12">
        <v>44470</v>
      </c>
      <c r="K8276" s="15">
        <v>0</v>
      </c>
      <c r="L8276" s="13" t="s">
        <v>15</v>
      </c>
      <c r="M8276" s="7">
        <v>1</v>
      </c>
      <c r="N8276" s="17"/>
    </row>
    <row r="8277" spans="1:14" ht="63">
      <c r="A8277" s="6">
        <v>8275</v>
      </c>
      <c r="B8277" s="8" t="s">
        <v>11091</v>
      </c>
      <c r="C8277" s="9" t="s">
        <v>11215</v>
      </c>
      <c r="D8277" s="10" t="s">
        <v>11216</v>
      </c>
      <c r="E8277" s="11" t="s">
        <v>11217</v>
      </c>
      <c r="F8277" s="6">
        <v>489345</v>
      </c>
      <c r="G8277" s="6" t="s">
        <v>16</v>
      </c>
      <c r="H8277" s="16">
        <v>303107.95</v>
      </c>
      <c r="I8277" s="12">
        <v>43932</v>
      </c>
      <c r="J8277" s="12" t="s">
        <v>1404</v>
      </c>
      <c r="K8277" s="15">
        <v>0</v>
      </c>
      <c r="L8277" s="13" t="s">
        <v>15</v>
      </c>
      <c r="M8277" s="7">
        <v>1</v>
      </c>
      <c r="N8277" s="17"/>
    </row>
    <row r="8278" spans="1:14" ht="78.75">
      <c r="A8278" s="6">
        <v>8276</v>
      </c>
      <c r="B8278" s="8" t="s">
        <v>11091</v>
      </c>
      <c r="C8278" s="9" t="s">
        <v>11218</v>
      </c>
      <c r="D8278" s="10" t="s">
        <v>11219</v>
      </c>
      <c r="E8278" s="11" t="s">
        <v>11220</v>
      </c>
      <c r="F8278" s="6">
        <v>489354</v>
      </c>
      <c r="G8278" s="6" t="s">
        <v>16</v>
      </c>
      <c r="H8278" s="16">
        <v>1468760.8</v>
      </c>
      <c r="I8278" s="12">
        <v>43932</v>
      </c>
      <c r="J8278" s="12" t="s">
        <v>1404</v>
      </c>
      <c r="K8278" s="15">
        <v>0</v>
      </c>
      <c r="L8278" s="13" t="s">
        <v>15</v>
      </c>
      <c r="M8278" s="7">
        <v>1</v>
      </c>
      <c r="N8278" s="17"/>
    </row>
    <row r="8279" spans="1:14" ht="78.75">
      <c r="A8279" s="6">
        <v>8277</v>
      </c>
      <c r="B8279" s="8" t="s">
        <v>11091</v>
      </c>
      <c r="C8279" s="9" t="s">
        <v>11221</v>
      </c>
      <c r="D8279" s="10" t="s">
        <v>11222</v>
      </c>
      <c r="E8279" s="11" t="s">
        <v>11223</v>
      </c>
      <c r="F8279" s="6">
        <v>489321</v>
      </c>
      <c r="G8279" s="6" t="s">
        <v>16</v>
      </c>
      <c r="H8279" s="16">
        <v>2721105.9</v>
      </c>
      <c r="I8279" s="12">
        <v>43932</v>
      </c>
      <c r="J8279" s="12" t="s">
        <v>1404</v>
      </c>
      <c r="K8279" s="15">
        <v>0</v>
      </c>
      <c r="L8279" s="13" t="s">
        <v>15</v>
      </c>
      <c r="M8279" s="7">
        <v>1</v>
      </c>
      <c r="N8279" s="17"/>
    </row>
    <row r="8280" spans="1:14" ht="63">
      <c r="A8280" s="6">
        <v>8278</v>
      </c>
      <c r="B8280" s="8" t="s">
        <v>11091</v>
      </c>
      <c r="C8280" s="9" t="s">
        <v>11224</v>
      </c>
      <c r="D8280" s="10" t="s">
        <v>11225</v>
      </c>
      <c r="E8280" s="11" t="s">
        <v>11226</v>
      </c>
      <c r="F8280" s="6">
        <v>489353</v>
      </c>
      <c r="G8280" s="6" t="s">
        <v>16</v>
      </c>
      <c r="H8280" s="16">
        <v>5210530.55</v>
      </c>
      <c r="I8280" s="12">
        <v>43962</v>
      </c>
      <c r="J8280" s="12" t="s">
        <v>8603</v>
      </c>
      <c r="K8280" s="15">
        <v>0</v>
      </c>
      <c r="L8280" s="13" t="s">
        <v>15</v>
      </c>
      <c r="M8280" s="7">
        <v>1</v>
      </c>
      <c r="N8280" s="17"/>
    </row>
    <row r="8281" spans="1:14" ht="78.75">
      <c r="A8281" s="6">
        <v>8279</v>
      </c>
      <c r="B8281" s="8" t="s">
        <v>11091</v>
      </c>
      <c r="C8281" s="9" t="s">
        <v>11227</v>
      </c>
      <c r="D8281" s="10" t="s">
        <v>11222</v>
      </c>
      <c r="E8281" s="11" t="s">
        <v>11228</v>
      </c>
      <c r="F8281" s="6">
        <v>489332</v>
      </c>
      <c r="G8281" s="6" t="s">
        <v>16</v>
      </c>
      <c r="H8281" s="16">
        <v>8752721.4499999993</v>
      </c>
      <c r="I8281" s="12">
        <v>43962</v>
      </c>
      <c r="J8281" s="12" t="s">
        <v>11229</v>
      </c>
      <c r="K8281" s="15">
        <v>0</v>
      </c>
      <c r="L8281" s="13" t="s">
        <v>15</v>
      </c>
      <c r="M8281" s="7">
        <v>1</v>
      </c>
      <c r="N8281" s="17"/>
    </row>
    <row r="8282" spans="1:14" ht="78.75">
      <c r="A8282" s="6">
        <v>8280</v>
      </c>
      <c r="B8282" s="8" t="s">
        <v>11091</v>
      </c>
      <c r="C8282" s="9" t="s">
        <v>11230</v>
      </c>
      <c r="D8282" s="10" t="s">
        <v>11216</v>
      </c>
      <c r="E8282" s="11" t="s">
        <v>11231</v>
      </c>
      <c r="F8282" s="6">
        <v>489322</v>
      </c>
      <c r="G8282" s="6" t="s">
        <v>16</v>
      </c>
      <c r="H8282" s="16">
        <v>855033.25</v>
      </c>
      <c r="I8282" s="12">
        <v>43962</v>
      </c>
      <c r="J8282" s="12" t="s">
        <v>8603</v>
      </c>
      <c r="K8282" s="15">
        <v>0</v>
      </c>
      <c r="L8282" s="13" t="s">
        <v>15</v>
      </c>
      <c r="M8282" s="7">
        <v>1</v>
      </c>
      <c r="N8282" s="17"/>
    </row>
    <row r="8283" spans="1:14" ht="63">
      <c r="A8283" s="6">
        <v>8281</v>
      </c>
      <c r="B8283" s="8" t="s">
        <v>11091</v>
      </c>
      <c r="C8283" s="9" t="s">
        <v>11232</v>
      </c>
      <c r="D8283" s="10" t="s">
        <v>11225</v>
      </c>
      <c r="E8283" s="11" t="s">
        <v>11233</v>
      </c>
      <c r="F8283" s="6">
        <v>489312</v>
      </c>
      <c r="G8283" s="6" t="s">
        <v>16</v>
      </c>
      <c r="H8283" s="16">
        <v>1455226.15</v>
      </c>
      <c r="I8283" s="12">
        <v>43962</v>
      </c>
      <c r="J8283" s="12">
        <v>44147</v>
      </c>
      <c r="K8283" s="15">
        <v>0</v>
      </c>
      <c r="L8283" s="13" t="s">
        <v>15</v>
      </c>
      <c r="M8283" s="7">
        <v>1</v>
      </c>
      <c r="N8283" s="17"/>
    </row>
    <row r="8284" spans="1:14" ht="78.75">
      <c r="A8284" s="6">
        <v>8282</v>
      </c>
      <c r="B8284" s="8" t="s">
        <v>11091</v>
      </c>
      <c r="C8284" s="9" t="s">
        <v>11234</v>
      </c>
      <c r="D8284" s="10" t="s">
        <v>11235</v>
      </c>
      <c r="E8284" s="11" t="s">
        <v>11236</v>
      </c>
      <c r="F8284" s="6">
        <v>489306</v>
      </c>
      <c r="G8284" s="6" t="s">
        <v>16</v>
      </c>
      <c r="H8284" s="16">
        <v>3223067.85</v>
      </c>
      <c r="I8284" s="12">
        <v>43962</v>
      </c>
      <c r="J8284" s="12">
        <v>44501</v>
      </c>
      <c r="K8284" s="15">
        <v>3223065</v>
      </c>
      <c r="L8284" s="13" t="s">
        <v>15</v>
      </c>
      <c r="M8284" s="7">
        <v>1</v>
      </c>
      <c r="N8284" s="17"/>
    </row>
    <row r="8285" spans="1:14" ht="78.75">
      <c r="A8285" s="6">
        <v>8283</v>
      </c>
      <c r="B8285" s="8" t="s">
        <v>11091</v>
      </c>
      <c r="C8285" s="9" t="s">
        <v>11237</v>
      </c>
      <c r="D8285" s="10" t="s">
        <v>11238</v>
      </c>
      <c r="E8285" s="11" t="s">
        <v>11239</v>
      </c>
      <c r="F8285" s="6">
        <v>489307</v>
      </c>
      <c r="G8285" s="6" t="s">
        <v>16</v>
      </c>
      <c r="H8285" s="16">
        <v>4387827.7</v>
      </c>
      <c r="I8285" s="12">
        <v>43962</v>
      </c>
      <c r="J8285" s="12">
        <v>44501</v>
      </c>
      <c r="K8285" s="15">
        <v>0</v>
      </c>
      <c r="L8285" s="13" t="s">
        <v>15</v>
      </c>
      <c r="M8285" s="7">
        <v>1</v>
      </c>
      <c r="N8285" s="17"/>
    </row>
    <row r="8286" spans="1:14" ht="78.75">
      <c r="A8286" s="6">
        <v>8284</v>
      </c>
      <c r="B8286" s="8" t="s">
        <v>11091</v>
      </c>
      <c r="C8286" s="9" t="s">
        <v>11240</v>
      </c>
      <c r="D8286" s="10" t="s">
        <v>11241</v>
      </c>
      <c r="E8286" s="11" t="s">
        <v>11242</v>
      </c>
      <c r="F8286" s="6">
        <v>489338</v>
      </c>
      <c r="G8286" s="6" t="s">
        <v>16</v>
      </c>
      <c r="H8286" s="16">
        <v>9488664.5999999996</v>
      </c>
      <c r="I8286" s="12">
        <v>43962</v>
      </c>
      <c r="J8286" s="12">
        <v>44502</v>
      </c>
      <c r="K8286" s="15">
        <v>0</v>
      </c>
      <c r="L8286" s="13" t="s">
        <v>15</v>
      </c>
      <c r="M8286" s="7">
        <v>1</v>
      </c>
      <c r="N8286" s="17"/>
    </row>
    <row r="8287" spans="1:14" ht="78.75">
      <c r="A8287" s="6">
        <v>8285</v>
      </c>
      <c r="B8287" s="8" t="s">
        <v>11091</v>
      </c>
      <c r="C8287" s="9" t="s">
        <v>11243</v>
      </c>
      <c r="D8287" s="10" t="s">
        <v>11244</v>
      </c>
      <c r="E8287" s="11" t="s">
        <v>11245</v>
      </c>
      <c r="F8287" s="6">
        <v>489324</v>
      </c>
      <c r="G8287" s="6" t="s">
        <v>16</v>
      </c>
      <c r="H8287" s="16">
        <v>671581.6</v>
      </c>
      <c r="I8287" s="12">
        <v>43962</v>
      </c>
      <c r="J8287" s="12" t="s">
        <v>8603</v>
      </c>
      <c r="K8287" s="15">
        <v>0</v>
      </c>
      <c r="L8287" s="13" t="s">
        <v>15</v>
      </c>
      <c r="M8287" s="7">
        <v>1</v>
      </c>
      <c r="N8287" s="17"/>
    </row>
    <row r="8288" spans="1:14" ht="63">
      <c r="A8288" s="6">
        <v>8286</v>
      </c>
      <c r="B8288" s="8" t="s">
        <v>11091</v>
      </c>
      <c r="C8288" s="9" t="s">
        <v>18890</v>
      </c>
      <c r="D8288" s="10" t="s">
        <v>18891</v>
      </c>
      <c r="E8288" s="11" t="s">
        <v>18892</v>
      </c>
      <c r="F8288" s="6">
        <v>514930</v>
      </c>
      <c r="G8288" s="6" t="s">
        <v>16</v>
      </c>
      <c r="H8288" s="16">
        <v>356773.45</v>
      </c>
      <c r="I8288" s="12">
        <v>44501</v>
      </c>
      <c r="J8288" s="12" t="s">
        <v>11109</v>
      </c>
      <c r="K8288" s="15">
        <v>0</v>
      </c>
      <c r="L8288" s="13" t="s">
        <v>15</v>
      </c>
      <c r="M8288" s="7">
        <v>1</v>
      </c>
      <c r="N8288" s="17"/>
    </row>
    <row r="8289" spans="1:14" ht="78.75">
      <c r="A8289" s="6">
        <v>8287</v>
      </c>
      <c r="B8289" s="8" t="s">
        <v>11091</v>
      </c>
      <c r="C8289" s="9" t="s">
        <v>18893</v>
      </c>
      <c r="D8289" s="10" t="s">
        <v>11671</v>
      </c>
      <c r="E8289" s="11" t="s">
        <v>18894</v>
      </c>
      <c r="F8289" s="6">
        <v>514932</v>
      </c>
      <c r="G8289" s="6" t="s">
        <v>16</v>
      </c>
      <c r="H8289" s="16">
        <v>964731.65</v>
      </c>
      <c r="I8289" s="12" t="s">
        <v>728</v>
      </c>
      <c r="J8289" s="12">
        <v>44443</v>
      </c>
      <c r="K8289" s="15">
        <v>0</v>
      </c>
      <c r="L8289" s="13" t="s">
        <v>15</v>
      </c>
      <c r="M8289" s="7">
        <v>1</v>
      </c>
      <c r="N8289" s="17"/>
    </row>
    <row r="8290" spans="1:14" ht="78.75">
      <c r="A8290" s="6">
        <v>8288</v>
      </c>
      <c r="B8290" s="8" t="s">
        <v>11091</v>
      </c>
      <c r="C8290" s="9" t="s">
        <v>18895</v>
      </c>
      <c r="D8290" s="10" t="s">
        <v>18896</v>
      </c>
      <c r="E8290" s="11" t="s">
        <v>18897</v>
      </c>
      <c r="F8290" s="6">
        <v>515350</v>
      </c>
      <c r="G8290" s="6" t="s">
        <v>16</v>
      </c>
      <c r="H8290" s="16">
        <v>1514442.5</v>
      </c>
      <c r="I8290" s="12" t="s">
        <v>8603</v>
      </c>
      <c r="J8290" s="12">
        <v>44289</v>
      </c>
      <c r="K8290" s="15">
        <v>0</v>
      </c>
      <c r="L8290" s="13" t="s">
        <v>15</v>
      </c>
      <c r="M8290" s="7">
        <v>1</v>
      </c>
      <c r="N8290" s="17"/>
    </row>
    <row r="8291" spans="1:14" ht="31.5">
      <c r="A8291" s="6">
        <v>8289</v>
      </c>
      <c r="B8291" s="8" t="s">
        <v>11091</v>
      </c>
      <c r="C8291" s="9" t="s">
        <v>18898</v>
      </c>
      <c r="D8291" s="10" t="s">
        <v>18899</v>
      </c>
      <c r="E8291" s="11" t="s">
        <v>18900</v>
      </c>
      <c r="F8291" s="6">
        <v>483338</v>
      </c>
      <c r="G8291" s="6" t="s">
        <v>16</v>
      </c>
      <c r="H8291" s="16">
        <v>1900000</v>
      </c>
      <c r="I8291" s="12" t="s">
        <v>9149</v>
      </c>
      <c r="J8291" s="12">
        <v>43933</v>
      </c>
      <c r="K8291" s="15">
        <v>1900000</v>
      </c>
      <c r="L8291" s="13" t="s">
        <v>15</v>
      </c>
      <c r="M8291" s="7">
        <v>1</v>
      </c>
      <c r="N8291" s="17"/>
    </row>
    <row r="8292" spans="1:14" ht="63">
      <c r="A8292" s="6">
        <v>8290</v>
      </c>
      <c r="B8292" s="8" t="s">
        <v>11091</v>
      </c>
      <c r="C8292" s="9" t="s">
        <v>11246</v>
      </c>
      <c r="D8292" s="10" t="s">
        <v>11190</v>
      </c>
      <c r="E8292" s="11" t="s">
        <v>11247</v>
      </c>
      <c r="F8292" s="6">
        <v>484973</v>
      </c>
      <c r="G8292" s="6" t="s">
        <v>2521</v>
      </c>
      <c r="H8292" s="16">
        <v>6300756.25</v>
      </c>
      <c r="I8292" s="12" t="s">
        <v>9429</v>
      </c>
      <c r="J8292" s="12" t="s">
        <v>8961</v>
      </c>
      <c r="K8292" s="15">
        <v>0</v>
      </c>
      <c r="L8292" s="13" t="s">
        <v>15</v>
      </c>
      <c r="M8292" s="7">
        <v>1</v>
      </c>
      <c r="N8292" s="17"/>
    </row>
    <row r="8293" spans="1:14" ht="63">
      <c r="A8293" s="6">
        <v>8291</v>
      </c>
      <c r="B8293" s="8" t="s">
        <v>11091</v>
      </c>
      <c r="C8293" s="9" t="s">
        <v>11248</v>
      </c>
      <c r="D8293" s="10" t="s">
        <v>11249</v>
      </c>
      <c r="E8293" s="11" t="s">
        <v>11250</v>
      </c>
      <c r="F8293" s="6">
        <v>484974</v>
      </c>
      <c r="G8293" s="6" t="s">
        <v>2521</v>
      </c>
      <c r="H8293" s="16">
        <v>3811464.6</v>
      </c>
      <c r="I8293" s="12" t="s">
        <v>1449</v>
      </c>
      <c r="J8293" s="12" t="s">
        <v>4639</v>
      </c>
      <c r="K8293" s="15">
        <v>0</v>
      </c>
      <c r="L8293" s="13" t="s">
        <v>15</v>
      </c>
      <c r="M8293" s="7">
        <v>1</v>
      </c>
      <c r="N8293" s="17"/>
    </row>
    <row r="8294" spans="1:14" ht="63">
      <c r="A8294" s="6">
        <v>8292</v>
      </c>
      <c r="B8294" s="8" t="s">
        <v>11091</v>
      </c>
      <c r="C8294" s="9" t="s">
        <v>18901</v>
      </c>
      <c r="D8294" s="10" t="s">
        <v>11440</v>
      </c>
      <c r="E8294" s="11" t="s">
        <v>18902</v>
      </c>
      <c r="F8294" s="6">
        <v>507272</v>
      </c>
      <c r="G8294" s="6" t="s">
        <v>2521</v>
      </c>
      <c r="H8294" s="16">
        <v>3830196.7</v>
      </c>
      <c r="I8294" s="12" t="s">
        <v>4639</v>
      </c>
      <c r="J8294" s="12" t="s">
        <v>15677</v>
      </c>
      <c r="K8294" s="15">
        <v>0</v>
      </c>
      <c r="L8294" s="13" t="s">
        <v>15</v>
      </c>
      <c r="M8294" s="7">
        <v>1</v>
      </c>
      <c r="N8294" s="17"/>
    </row>
    <row r="8295" spans="1:14" ht="63">
      <c r="A8295" s="6">
        <v>8293</v>
      </c>
      <c r="B8295" s="8" t="s">
        <v>11091</v>
      </c>
      <c r="C8295" s="9" t="s">
        <v>18903</v>
      </c>
      <c r="D8295" s="10" t="s">
        <v>18904</v>
      </c>
      <c r="E8295" s="11" t="s">
        <v>18905</v>
      </c>
      <c r="F8295" s="6">
        <v>500065</v>
      </c>
      <c r="G8295" s="6" t="s">
        <v>2521</v>
      </c>
      <c r="H8295" s="16">
        <v>5014119</v>
      </c>
      <c r="I8295" s="12">
        <v>44287</v>
      </c>
      <c r="J8295" s="12" t="s">
        <v>8874</v>
      </c>
      <c r="K8295" s="15">
        <v>0</v>
      </c>
      <c r="L8295" s="13" t="s">
        <v>15</v>
      </c>
      <c r="M8295" s="7">
        <v>1</v>
      </c>
      <c r="N8295" s="17"/>
    </row>
    <row r="8296" spans="1:14" ht="63">
      <c r="A8296" s="6">
        <v>8294</v>
      </c>
      <c r="B8296" s="8" t="s">
        <v>11091</v>
      </c>
      <c r="C8296" s="9" t="s">
        <v>18906</v>
      </c>
      <c r="D8296" s="10" t="s">
        <v>18907</v>
      </c>
      <c r="E8296" s="11" t="s">
        <v>18908</v>
      </c>
      <c r="F8296" s="6">
        <v>500067</v>
      </c>
      <c r="G8296" s="6" t="s">
        <v>2521</v>
      </c>
      <c r="H8296" s="16">
        <v>4397379.95</v>
      </c>
      <c r="I8296" s="12" t="s">
        <v>728</v>
      </c>
      <c r="J8296" s="12" t="s">
        <v>8874</v>
      </c>
      <c r="K8296" s="15">
        <v>0</v>
      </c>
      <c r="L8296" s="13" t="s">
        <v>15</v>
      </c>
      <c r="M8296" s="7">
        <v>1</v>
      </c>
      <c r="N8296" s="17"/>
    </row>
    <row r="8297" spans="1:14" ht="63">
      <c r="A8297" s="6">
        <v>8295</v>
      </c>
      <c r="B8297" s="8" t="s">
        <v>11091</v>
      </c>
      <c r="C8297" s="9" t="s">
        <v>18909</v>
      </c>
      <c r="D8297" s="10" t="s">
        <v>18910</v>
      </c>
      <c r="E8297" s="11" t="s">
        <v>18911</v>
      </c>
      <c r="F8297" s="6">
        <v>500064</v>
      </c>
      <c r="G8297" s="6" t="s">
        <v>2521</v>
      </c>
      <c r="H8297" s="16">
        <v>6183693.4500000002</v>
      </c>
      <c r="I8297" s="12" t="s">
        <v>1404</v>
      </c>
      <c r="J8297" s="12" t="s">
        <v>18912</v>
      </c>
      <c r="K8297" s="15">
        <v>0</v>
      </c>
      <c r="L8297" s="13" t="s">
        <v>15</v>
      </c>
      <c r="M8297" s="7">
        <v>1</v>
      </c>
      <c r="N8297" s="17"/>
    </row>
    <row r="8298" spans="1:14" ht="63">
      <c r="A8298" s="6">
        <v>8296</v>
      </c>
      <c r="B8298" s="8" t="s">
        <v>11091</v>
      </c>
      <c r="C8298" s="9" t="s">
        <v>18913</v>
      </c>
      <c r="D8298" s="10" t="s">
        <v>18914</v>
      </c>
      <c r="E8298" s="11" t="s">
        <v>18915</v>
      </c>
      <c r="F8298" s="6">
        <v>500068</v>
      </c>
      <c r="G8298" s="6" t="s">
        <v>2521</v>
      </c>
      <c r="H8298" s="16">
        <v>6872541.2999999998</v>
      </c>
      <c r="I8298" s="12" t="s">
        <v>1404</v>
      </c>
      <c r="J8298" s="12" t="s">
        <v>18912</v>
      </c>
      <c r="K8298" s="15">
        <v>0</v>
      </c>
      <c r="L8298" s="13" t="s">
        <v>15</v>
      </c>
      <c r="M8298" s="7">
        <v>1</v>
      </c>
      <c r="N8298" s="17"/>
    </row>
    <row r="8299" spans="1:14" ht="78.75">
      <c r="A8299" s="6">
        <v>8297</v>
      </c>
      <c r="B8299" s="8" t="s">
        <v>11091</v>
      </c>
      <c r="C8299" s="9" t="s">
        <v>18916</v>
      </c>
      <c r="D8299" s="10" t="s">
        <v>11365</v>
      </c>
      <c r="E8299" s="11" t="s">
        <v>18917</v>
      </c>
      <c r="F8299" s="6">
        <v>507270</v>
      </c>
      <c r="G8299" s="6" t="s">
        <v>2521</v>
      </c>
      <c r="H8299" s="16">
        <v>6066524.25</v>
      </c>
      <c r="I8299" s="12" t="s">
        <v>1404</v>
      </c>
      <c r="J8299" s="12" t="s">
        <v>18912</v>
      </c>
      <c r="K8299" s="15">
        <v>0</v>
      </c>
      <c r="L8299" s="13" t="s">
        <v>15</v>
      </c>
      <c r="M8299" s="7">
        <v>1</v>
      </c>
      <c r="N8299" s="17"/>
    </row>
    <row r="8300" spans="1:14" ht="63">
      <c r="A8300" s="6">
        <v>8298</v>
      </c>
      <c r="B8300" s="8" t="s">
        <v>11091</v>
      </c>
      <c r="C8300" s="9" t="s">
        <v>18918</v>
      </c>
      <c r="D8300" s="10" t="s">
        <v>11761</v>
      </c>
      <c r="E8300" s="11" t="s">
        <v>18919</v>
      </c>
      <c r="F8300" s="6">
        <v>507271</v>
      </c>
      <c r="G8300" s="6" t="s">
        <v>2521</v>
      </c>
      <c r="H8300" s="16">
        <v>3546038.4</v>
      </c>
      <c r="I8300" s="12" t="s">
        <v>8603</v>
      </c>
      <c r="J8300" s="12">
        <v>44259</v>
      </c>
      <c r="K8300" s="15">
        <v>0</v>
      </c>
      <c r="L8300" s="13" t="s">
        <v>15</v>
      </c>
      <c r="M8300" s="7">
        <v>1</v>
      </c>
      <c r="N8300" s="17"/>
    </row>
    <row r="8301" spans="1:14" ht="63">
      <c r="A8301" s="6">
        <v>8299</v>
      </c>
      <c r="B8301" s="8" t="s">
        <v>11091</v>
      </c>
      <c r="C8301" s="9" t="s">
        <v>18920</v>
      </c>
      <c r="D8301" s="10" t="s">
        <v>11764</v>
      </c>
      <c r="E8301" s="11" t="s">
        <v>18921</v>
      </c>
      <c r="F8301" s="6">
        <v>500069</v>
      </c>
      <c r="G8301" s="6" t="s">
        <v>2521</v>
      </c>
      <c r="H8301" s="16">
        <v>2501583.7000000002</v>
      </c>
      <c r="I8301" s="12" t="s">
        <v>8603</v>
      </c>
      <c r="J8301" s="12">
        <v>44259</v>
      </c>
      <c r="K8301" s="15">
        <v>0</v>
      </c>
      <c r="L8301" s="13" t="s">
        <v>15</v>
      </c>
      <c r="M8301" s="7">
        <v>1</v>
      </c>
      <c r="N8301" s="17"/>
    </row>
    <row r="8302" spans="1:14" ht="78.75">
      <c r="A8302" s="6">
        <v>8300</v>
      </c>
      <c r="B8302" s="8" t="s">
        <v>11091</v>
      </c>
      <c r="C8302" s="9" t="s">
        <v>18922</v>
      </c>
      <c r="D8302" s="10" t="s">
        <v>18923</v>
      </c>
      <c r="E8302" s="11" t="s">
        <v>18924</v>
      </c>
      <c r="F8302" s="6">
        <v>473409</v>
      </c>
      <c r="G8302" s="6" t="s">
        <v>1109</v>
      </c>
      <c r="H8302" s="16">
        <v>757832.42200000002</v>
      </c>
      <c r="I8302" s="12">
        <v>43899</v>
      </c>
      <c r="J8302" s="12">
        <v>44086</v>
      </c>
      <c r="K8302" s="15">
        <v>757832</v>
      </c>
      <c r="L8302" s="13" t="s">
        <v>15</v>
      </c>
      <c r="M8302" s="7">
        <v>1</v>
      </c>
      <c r="N8302" s="17"/>
    </row>
    <row r="8303" spans="1:14" ht="63">
      <c r="A8303" s="6">
        <v>8301</v>
      </c>
      <c r="B8303" s="8" t="s">
        <v>11091</v>
      </c>
      <c r="C8303" s="9" t="s">
        <v>11257</v>
      </c>
      <c r="D8303" s="10" t="s">
        <v>11258</v>
      </c>
      <c r="E8303" s="11" t="s">
        <v>18925</v>
      </c>
      <c r="F8303" s="6">
        <v>411985</v>
      </c>
      <c r="G8303" s="6" t="s">
        <v>1109</v>
      </c>
      <c r="H8303" s="16">
        <v>1399846</v>
      </c>
      <c r="I8303" s="12" t="s">
        <v>8873</v>
      </c>
      <c r="J8303" s="12" t="s">
        <v>9470</v>
      </c>
      <c r="K8303" s="15">
        <v>1399845</v>
      </c>
      <c r="L8303" s="13" t="s">
        <v>15</v>
      </c>
      <c r="M8303" s="7">
        <v>1</v>
      </c>
      <c r="N8303" s="17"/>
    </row>
    <row r="8304" spans="1:14" ht="63">
      <c r="A8304" s="6">
        <v>8302</v>
      </c>
      <c r="B8304" s="8" t="s">
        <v>11091</v>
      </c>
      <c r="C8304" s="9" t="s">
        <v>11608</v>
      </c>
      <c r="D8304" s="10" t="s">
        <v>11609</v>
      </c>
      <c r="E8304" s="11" t="s">
        <v>18926</v>
      </c>
      <c r="F8304" s="6">
        <v>375434</v>
      </c>
      <c r="G8304" s="6" t="s">
        <v>1109</v>
      </c>
      <c r="H8304" s="16">
        <v>799596.95</v>
      </c>
      <c r="I8304" s="12">
        <v>43923</v>
      </c>
      <c r="J8304" s="12">
        <v>44079</v>
      </c>
      <c r="K8304" s="15">
        <v>795749</v>
      </c>
      <c r="L8304" s="13" t="s">
        <v>15</v>
      </c>
      <c r="M8304" s="7">
        <v>1</v>
      </c>
      <c r="N8304" s="17"/>
    </row>
    <row r="8305" spans="1:14" ht="63">
      <c r="A8305" s="6">
        <v>8303</v>
      </c>
      <c r="B8305" s="8" t="s">
        <v>11091</v>
      </c>
      <c r="C8305" s="9" t="s">
        <v>18927</v>
      </c>
      <c r="D8305" s="10" t="s">
        <v>18928</v>
      </c>
      <c r="E8305" s="11" t="s">
        <v>18929</v>
      </c>
      <c r="F8305" s="6">
        <v>467124</v>
      </c>
      <c r="G8305" s="6" t="s">
        <v>1109</v>
      </c>
      <c r="H8305" s="16">
        <v>1422411.65</v>
      </c>
      <c r="I8305" s="12" t="s">
        <v>9228</v>
      </c>
      <c r="J8305" s="12" t="s">
        <v>6438</v>
      </c>
      <c r="K8305" s="15">
        <v>1422411</v>
      </c>
      <c r="L8305" s="13" t="s">
        <v>15</v>
      </c>
      <c r="M8305" s="7">
        <v>1</v>
      </c>
      <c r="N8305" s="17"/>
    </row>
    <row r="8306" spans="1:14" ht="63">
      <c r="A8306" s="6">
        <v>8304</v>
      </c>
      <c r="B8306" s="8" t="s">
        <v>11091</v>
      </c>
      <c r="C8306" s="9" t="s">
        <v>18930</v>
      </c>
      <c r="D8306" s="10" t="s">
        <v>18931</v>
      </c>
      <c r="E8306" s="11" t="s">
        <v>18932</v>
      </c>
      <c r="F8306" s="6">
        <v>427890</v>
      </c>
      <c r="G8306" s="6" t="s">
        <v>1109</v>
      </c>
      <c r="H8306" s="16">
        <v>950000</v>
      </c>
      <c r="I8306" s="12">
        <v>43836</v>
      </c>
      <c r="J8306" s="12" t="s">
        <v>749</v>
      </c>
      <c r="K8306" s="15">
        <v>950000</v>
      </c>
      <c r="L8306" s="13" t="s">
        <v>15</v>
      </c>
      <c r="M8306" s="7">
        <v>1</v>
      </c>
      <c r="N8306" s="17"/>
    </row>
    <row r="8307" spans="1:14" ht="63">
      <c r="A8307" s="6">
        <v>8305</v>
      </c>
      <c r="B8307" s="8" t="s">
        <v>11091</v>
      </c>
      <c r="C8307" s="9" t="s">
        <v>18933</v>
      </c>
      <c r="D8307" s="10" t="s">
        <v>18934</v>
      </c>
      <c r="E8307" s="11" t="s">
        <v>18935</v>
      </c>
      <c r="F8307" s="6">
        <v>357035</v>
      </c>
      <c r="G8307" s="6" t="s">
        <v>1109</v>
      </c>
      <c r="H8307" s="16">
        <v>475000</v>
      </c>
      <c r="I8307" s="12">
        <v>43811</v>
      </c>
      <c r="J8307" s="12" t="s">
        <v>18936</v>
      </c>
      <c r="K8307" s="15">
        <v>474420</v>
      </c>
      <c r="L8307" s="13" t="s">
        <v>15</v>
      </c>
      <c r="M8307" s="7">
        <v>1</v>
      </c>
      <c r="N8307" s="17"/>
    </row>
    <row r="8308" spans="1:14" ht="63">
      <c r="A8308" s="6">
        <v>8306</v>
      </c>
      <c r="B8308" s="8" t="s">
        <v>11091</v>
      </c>
      <c r="C8308" s="9" t="s">
        <v>11263</v>
      </c>
      <c r="D8308" s="10" t="s">
        <v>11264</v>
      </c>
      <c r="E8308" s="11" t="s">
        <v>11265</v>
      </c>
      <c r="F8308" s="6">
        <v>375814</v>
      </c>
      <c r="G8308" s="6" t="s">
        <v>1109</v>
      </c>
      <c r="H8308" s="16">
        <v>475000</v>
      </c>
      <c r="I8308" s="12">
        <v>44106</v>
      </c>
      <c r="J8308" s="12" t="s">
        <v>8976</v>
      </c>
      <c r="K8308" s="15">
        <v>475000</v>
      </c>
      <c r="L8308" s="13" t="s">
        <v>15</v>
      </c>
      <c r="M8308" s="7">
        <v>1</v>
      </c>
      <c r="N8308" s="17"/>
    </row>
    <row r="8309" spans="1:14" ht="63">
      <c r="A8309" s="6">
        <v>8307</v>
      </c>
      <c r="B8309" s="8" t="s">
        <v>11091</v>
      </c>
      <c r="C8309" s="9" t="s">
        <v>18937</v>
      </c>
      <c r="D8309" s="10" t="s">
        <v>11093</v>
      </c>
      <c r="E8309" s="11" t="s">
        <v>18938</v>
      </c>
      <c r="F8309" s="6">
        <v>411997</v>
      </c>
      <c r="G8309" s="6" t="s">
        <v>1109</v>
      </c>
      <c r="H8309" s="16">
        <v>285000</v>
      </c>
      <c r="I8309" s="12" t="s">
        <v>8873</v>
      </c>
      <c r="J8309" s="12" t="s">
        <v>9470</v>
      </c>
      <c r="K8309" s="15">
        <v>284445</v>
      </c>
      <c r="L8309" s="13" t="s">
        <v>15</v>
      </c>
      <c r="M8309" s="7">
        <v>1</v>
      </c>
      <c r="N8309" s="17"/>
    </row>
    <row r="8310" spans="1:14" ht="63">
      <c r="A8310" s="6">
        <v>8308</v>
      </c>
      <c r="B8310" s="8" t="s">
        <v>11091</v>
      </c>
      <c r="C8310" s="9" t="s">
        <v>18939</v>
      </c>
      <c r="D8310" s="10" t="s">
        <v>18940</v>
      </c>
      <c r="E8310" s="11" t="s">
        <v>18941</v>
      </c>
      <c r="F8310" s="6">
        <v>376597</v>
      </c>
      <c r="G8310" s="6" t="s">
        <v>1109</v>
      </c>
      <c r="H8310" s="16">
        <v>716605.9</v>
      </c>
      <c r="I8310" s="12">
        <v>43923</v>
      </c>
      <c r="J8310" s="12">
        <v>44080</v>
      </c>
      <c r="K8310" s="15">
        <v>715517</v>
      </c>
      <c r="L8310" s="13" t="s">
        <v>15</v>
      </c>
      <c r="M8310" s="7">
        <v>1</v>
      </c>
      <c r="N8310" s="17"/>
    </row>
    <row r="8311" spans="1:14" ht="63">
      <c r="A8311" s="6">
        <v>8309</v>
      </c>
      <c r="B8311" s="8" t="s">
        <v>11091</v>
      </c>
      <c r="C8311" s="9" t="s">
        <v>18942</v>
      </c>
      <c r="D8311" s="10" t="s">
        <v>18943</v>
      </c>
      <c r="E8311" s="11" t="s">
        <v>18944</v>
      </c>
      <c r="F8311" s="6">
        <v>485593</v>
      </c>
      <c r="G8311" s="6" t="s">
        <v>1109</v>
      </c>
      <c r="H8311" s="16">
        <v>303422.40000000002</v>
      </c>
      <c r="I8311" s="12" t="s">
        <v>1383</v>
      </c>
      <c r="J8311" s="12" t="s">
        <v>13253</v>
      </c>
      <c r="K8311" s="15">
        <v>256135</v>
      </c>
      <c r="L8311" s="13" t="s">
        <v>15</v>
      </c>
      <c r="M8311" s="7">
        <v>1</v>
      </c>
      <c r="N8311" s="17"/>
    </row>
    <row r="8312" spans="1:14" ht="63">
      <c r="A8312" s="6">
        <v>8310</v>
      </c>
      <c r="B8312" s="8" t="s">
        <v>11091</v>
      </c>
      <c r="C8312" s="9" t="s">
        <v>11251</v>
      </c>
      <c r="D8312" s="10" t="s">
        <v>11252</v>
      </c>
      <c r="E8312" s="11" t="s">
        <v>11253</v>
      </c>
      <c r="F8312" s="6">
        <v>502489</v>
      </c>
      <c r="G8312" s="6" t="s">
        <v>1109</v>
      </c>
      <c r="H8312" s="16">
        <v>698550.2</v>
      </c>
      <c r="I8312" s="12" t="s">
        <v>4470</v>
      </c>
      <c r="J8312" s="12">
        <v>44351</v>
      </c>
      <c r="K8312" s="15">
        <v>0</v>
      </c>
      <c r="L8312" s="13" t="s">
        <v>15</v>
      </c>
      <c r="M8312" s="7">
        <v>1</v>
      </c>
      <c r="N8312" s="17"/>
    </row>
    <row r="8313" spans="1:14" ht="63">
      <c r="A8313" s="6">
        <v>8311</v>
      </c>
      <c r="B8313" s="8" t="s">
        <v>11091</v>
      </c>
      <c r="C8313" s="9" t="s">
        <v>11254</v>
      </c>
      <c r="D8313" s="10" t="s">
        <v>11255</v>
      </c>
      <c r="E8313" s="11" t="s">
        <v>11256</v>
      </c>
      <c r="F8313" s="6">
        <v>502490</v>
      </c>
      <c r="G8313" s="6" t="s">
        <v>1109</v>
      </c>
      <c r="H8313" s="16">
        <v>1049100.2</v>
      </c>
      <c r="I8313" s="12">
        <v>43994</v>
      </c>
      <c r="J8313" s="12">
        <v>44532</v>
      </c>
      <c r="K8313" s="15">
        <v>0</v>
      </c>
      <c r="L8313" s="13" t="s">
        <v>15</v>
      </c>
      <c r="M8313" s="7">
        <v>1</v>
      </c>
      <c r="N8313" s="17"/>
    </row>
    <row r="8314" spans="1:14" ht="78.75">
      <c r="A8314" s="6">
        <v>8312</v>
      </c>
      <c r="B8314" s="8" t="s">
        <v>11091</v>
      </c>
      <c r="C8314" s="9" t="s">
        <v>11259</v>
      </c>
      <c r="D8314" s="10" t="s">
        <v>11260</v>
      </c>
      <c r="E8314" s="11" t="s">
        <v>11261</v>
      </c>
      <c r="F8314" s="6">
        <v>376555</v>
      </c>
      <c r="G8314" s="6" t="s">
        <v>1109</v>
      </c>
      <c r="H8314" s="16">
        <v>290700</v>
      </c>
      <c r="I8314" s="12">
        <v>44075</v>
      </c>
      <c r="J8314" s="12" t="s">
        <v>11262</v>
      </c>
      <c r="K8314" s="15">
        <v>0</v>
      </c>
      <c r="L8314" s="13" t="s">
        <v>15</v>
      </c>
      <c r="M8314" s="7">
        <v>1</v>
      </c>
      <c r="N8314" s="17"/>
    </row>
    <row r="8315" spans="1:14" ht="63">
      <c r="A8315" s="6">
        <v>8313</v>
      </c>
      <c r="B8315" s="8" t="s">
        <v>11091</v>
      </c>
      <c r="C8315" s="9" t="s">
        <v>11266</v>
      </c>
      <c r="D8315" s="10" t="s">
        <v>11267</v>
      </c>
      <c r="E8315" s="11" t="s">
        <v>11268</v>
      </c>
      <c r="F8315" s="6">
        <v>411999</v>
      </c>
      <c r="G8315" s="6" t="s">
        <v>1109</v>
      </c>
      <c r="H8315" s="16">
        <v>760000</v>
      </c>
      <c r="I8315" s="12" t="s">
        <v>9878</v>
      </c>
      <c r="J8315" s="12">
        <v>44171</v>
      </c>
      <c r="K8315" s="15">
        <v>0</v>
      </c>
      <c r="L8315" s="13" t="s">
        <v>15</v>
      </c>
      <c r="M8315" s="7">
        <v>1</v>
      </c>
      <c r="N8315" s="17"/>
    </row>
    <row r="8316" spans="1:14" ht="63">
      <c r="A8316" s="6">
        <v>8314</v>
      </c>
      <c r="B8316" s="8" t="s">
        <v>11091</v>
      </c>
      <c r="C8316" s="9" t="s">
        <v>11266</v>
      </c>
      <c r="D8316" s="10" t="s">
        <v>11267</v>
      </c>
      <c r="E8316" s="11" t="s">
        <v>11269</v>
      </c>
      <c r="F8316" s="6">
        <v>402607</v>
      </c>
      <c r="G8316" s="6" t="s">
        <v>1109</v>
      </c>
      <c r="H8316" s="16">
        <v>312550</v>
      </c>
      <c r="I8316" s="12" t="s">
        <v>9878</v>
      </c>
      <c r="J8316" s="12">
        <v>44171</v>
      </c>
      <c r="K8316" s="15">
        <v>0</v>
      </c>
      <c r="L8316" s="13" t="s">
        <v>15</v>
      </c>
      <c r="M8316" s="7">
        <v>1</v>
      </c>
      <c r="N8316" s="17"/>
    </row>
    <row r="8317" spans="1:14" ht="63">
      <c r="A8317" s="6">
        <v>8315</v>
      </c>
      <c r="B8317" s="8" t="s">
        <v>11091</v>
      </c>
      <c r="C8317" s="9" t="s">
        <v>11270</v>
      </c>
      <c r="D8317" s="10" t="s">
        <v>11271</v>
      </c>
      <c r="E8317" s="11" t="s">
        <v>11272</v>
      </c>
      <c r="F8317" s="6">
        <v>411984</v>
      </c>
      <c r="G8317" s="6" t="s">
        <v>1109</v>
      </c>
      <c r="H8317" s="16">
        <v>735687.06599999999</v>
      </c>
      <c r="I8317" s="12" t="s">
        <v>8873</v>
      </c>
      <c r="J8317" s="12" t="s">
        <v>9470</v>
      </c>
      <c r="K8317" s="15">
        <v>0</v>
      </c>
      <c r="L8317" s="13" t="s">
        <v>15</v>
      </c>
      <c r="M8317" s="7">
        <v>1</v>
      </c>
      <c r="N8317" s="17"/>
    </row>
    <row r="8318" spans="1:14" ht="63">
      <c r="A8318" s="6">
        <v>8316</v>
      </c>
      <c r="B8318" s="8" t="s">
        <v>11091</v>
      </c>
      <c r="C8318" s="9" t="s">
        <v>11273</v>
      </c>
      <c r="D8318" s="10" t="s">
        <v>11274</v>
      </c>
      <c r="E8318" s="11" t="s">
        <v>11275</v>
      </c>
      <c r="F8318" s="6">
        <v>464041</v>
      </c>
      <c r="G8318" s="6" t="s">
        <v>1109</v>
      </c>
      <c r="H8318" s="16">
        <v>354633.1</v>
      </c>
      <c r="I8318" s="12" t="s">
        <v>11276</v>
      </c>
      <c r="J8318" s="12" t="s">
        <v>11277</v>
      </c>
      <c r="K8318" s="15">
        <v>0</v>
      </c>
      <c r="L8318" s="13" t="s">
        <v>15</v>
      </c>
      <c r="M8318" s="7">
        <v>1</v>
      </c>
      <c r="N8318" s="17"/>
    </row>
    <row r="8319" spans="1:14" ht="63">
      <c r="A8319" s="6">
        <v>8317</v>
      </c>
      <c r="B8319" s="8" t="s">
        <v>11091</v>
      </c>
      <c r="C8319" s="9" t="s">
        <v>11278</v>
      </c>
      <c r="D8319" s="10" t="s">
        <v>11096</v>
      </c>
      <c r="E8319" s="11" t="s">
        <v>11279</v>
      </c>
      <c r="F8319" s="6">
        <v>188718</v>
      </c>
      <c r="G8319" s="6" t="s">
        <v>1109</v>
      </c>
      <c r="H8319" s="16">
        <v>497637.55</v>
      </c>
      <c r="I8319" s="12" t="s">
        <v>11280</v>
      </c>
      <c r="J8319" s="12" t="s">
        <v>8587</v>
      </c>
      <c r="K8319" s="15">
        <v>0</v>
      </c>
      <c r="L8319" s="13" t="s">
        <v>15</v>
      </c>
      <c r="M8319" s="7">
        <v>1</v>
      </c>
      <c r="N8319" s="17"/>
    </row>
    <row r="8320" spans="1:14" ht="63">
      <c r="A8320" s="6">
        <v>8318</v>
      </c>
      <c r="B8320" s="8" t="s">
        <v>11091</v>
      </c>
      <c r="C8320" s="9" t="s">
        <v>11259</v>
      </c>
      <c r="D8320" s="10" t="s">
        <v>11260</v>
      </c>
      <c r="E8320" s="11" t="s">
        <v>11281</v>
      </c>
      <c r="F8320" s="6">
        <v>376577</v>
      </c>
      <c r="G8320" s="6" t="s">
        <v>1109</v>
      </c>
      <c r="H8320" s="16">
        <v>290700</v>
      </c>
      <c r="I8320" s="12">
        <v>44076</v>
      </c>
      <c r="J8320" s="12" t="s">
        <v>11262</v>
      </c>
      <c r="K8320" s="15">
        <v>0</v>
      </c>
      <c r="L8320" s="13" t="s">
        <v>15</v>
      </c>
      <c r="M8320" s="7">
        <v>1</v>
      </c>
      <c r="N8320" s="17"/>
    </row>
    <row r="8321" spans="1:14" ht="78.75">
      <c r="A8321" s="6">
        <v>8319</v>
      </c>
      <c r="B8321" s="8" t="s">
        <v>11091</v>
      </c>
      <c r="C8321" s="9" t="s">
        <v>11282</v>
      </c>
      <c r="D8321" s="10" t="s">
        <v>11283</v>
      </c>
      <c r="E8321" s="11" t="s">
        <v>11284</v>
      </c>
      <c r="F8321" s="6">
        <v>402597</v>
      </c>
      <c r="G8321" s="6" t="s">
        <v>1109</v>
      </c>
      <c r="H8321" s="16">
        <v>1103224.55</v>
      </c>
      <c r="I8321" s="12" t="s">
        <v>635</v>
      </c>
      <c r="J8321" s="12">
        <v>44110</v>
      </c>
      <c r="K8321" s="15">
        <v>0</v>
      </c>
      <c r="L8321" s="13" t="s">
        <v>15</v>
      </c>
      <c r="M8321" s="7">
        <v>1</v>
      </c>
      <c r="N8321" s="17"/>
    </row>
    <row r="8322" spans="1:14" ht="63">
      <c r="A8322" s="6">
        <v>8320</v>
      </c>
      <c r="B8322" s="8" t="s">
        <v>11091</v>
      </c>
      <c r="C8322" s="9" t="s">
        <v>18945</v>
      </c>
      <c r="D8322" s="10" t="s">
        <v>18946</v>
      </c>
      <c r="E8322" s="11" t="s">
        <v>18947</v>
      </c>
      <c r="F8322" s="6">
        <v>510898</v>
      </c>
      <c r="G8322" s="6" t="s">
        <v>1109</v>
      </c>
      <c r="H8322" s="16">
        <v>330857.45</v>
      </c>
      <c r="I8322" s="12">
        <v>44378</v>
      </c>
      <c r="J8322" s="12" t="s">
        <v>18541</v>
      </c>
      <c r="K8322" s="15">
        <v>0</v>
      </c>
      <c r="L8322" s="13" t="s">
        <v>15</v>
      </c>
      <c r="M8322" s="7">
        <v>1</v>
      </c>
      <c r="N8322" s="17"/>
    </row>
    <row r="8323" spans="1:14" ht="78.75">
      <c r="A8323" s="6">
        <v>8321</v>
      </c>
      <c r="B8323" s="8" t="s">
        <v>11091</v>
      </c>
      <c r="C8323" s="9" t="s">
        <v>18948</v>
      </c>
      <c r="D8323" s="10" t="s">
        <v>18949</v>
      </c>
      <c r="E8323" s="11" t="s">
        <v>18950</v>
      </c>
      <c r="F8323" s="6">
        <v>507287</v>
      </c>
      <c r="G8323" s="6" t="s">
        <v>1109</v>
      </c>
      <c r="H8323" s="16">
        <v>768991.75</v>
      </c>
      <c r="I8323" s="12">
        <v>44531</v>
      </c>
      <c r="J8323" s="12" t="s">
        <v>8894</v>
      </c>
      <c r="K8323" s="15">
        <v>0</v>
      </c>
      <c r="L8323" s="13" t="s">
        <v>15</v>
      </c>
      <c r="M8323" s="7">
        <v>1</v>
      </c>
      <c r="N8323" s="17"/>
    </row>
    <row r="8324" spans="1:14" ht="63">
      <c r="A8324" s="6">
        <v>8322</v>
      </c>
      <c r="B8324" s="8" t="s">
        <v>11091</v>
      </c>
      <c r="C8324" s="9" t="s">
        <v>18951</v>
      </c>
      <c r="D8324" s="10" t="s">
        <v>18952</v>
      </c>
      <c r="E8324" s="11" t="s">
        <v>18953</v>
      </c>
      <c r="F8324" s="6">
        <v>507290</v>
      </c>
      <c r="G8324" s="6" t="s">
        <v>1109</v>
      </c>
      <c r="H8324" s="16">
        <v>487297.9</v>
      </c>
      <c r="I8324" s="12">
        <v>44378</v>
      </c>
      <c r="J8324" s="12" t="s">
        <v>18541</v>
      </c>
      <c r="K8324" s="15">
        <v>0</v>
      </c>
      <c r="L8324" s="13" t="s">
        <v>15</v>
      </c>
      <c r="M8324" s="7">
        <v>1</v>
      </c>
      <c r="N8324" s="17"/>
    </row>
    <row r="8325" spans="1:14" ht="141.75">
      <c r="A8325" s="6">
        <v>8323</v>
      </c>
      <c r="B8325" s="8" t="s">
        <v>11091</v>
      </c>
      <c r="C8325" s="9" t="s">
        <v>11285</v>
      </c>
      <c r="D8325" s="10" t="s">
        <v>11286</v>
      </c>
      <c r="E8325" s="11" t="s">
        <v>11287</v>
      </c>
      <c r="F8325" s="6">
        <v>398357</v>
      </c>
      <c r="G8325" s="6" t="s">
        <v>3787</v>
      </c>
      <c r="H8325" s="16">
        <v>3479599.2</v>
      </c>
      <c r="I8325" s="12" t="s">
        <v>8396</v>
      </c>
      <c r="J8325" s="12" t="s">
        <v>11288</v>
      </c>
      <c r="K8325" s="15">
        <v>0</v>
      </c>
      <c r="L8325" s="13" t="s">
        <v>15</v>
      </c>
      <c r="M8325" s="7">
        <v>1</v>
      </c>
      <c r="N8325" s="17"/>
    </row>
    <row r="8326" spans="1:14" ht="94.5">
      <c r="A8326" s="6">
        <v>8324</v>
      </c>
      <c r="B8326" s="8" t="s">
        <v>11091</v>
      </c>
      <c r="C8326" s="9" t="s">
        <v>11289</v>
      </c>
      <c r="D8326" s="10" t="s">
        <v>11290</v>
      </c>
      <c r="E8326" s="11" t="s">
        <v>11291</v>
      </c>
      <c r="F8326" s="6">
        <v>417319</v>
      </c>
      <c r="G8326" s="6" t="s">
        <v>3787</v>
      </c>
      <c r="H8326" s="16">
        <v>5630533.1500000004</v>
      </c>
      <c r="I8326" s="12" t="s">
        <v>4431</v>
      </c>
      <c r="J8326" s="12" t="s">
        <v>8976</v>
      </c>
      <c r="K8326" s="15">
        <v>1300000</v>
      </c>
      <c r="L8326" s="13" t="s">
        <v>15</v>
      </c>
      <c r="M8326" s="7">
        <v>1</v>
      </c>
      <c r="N8326" s="17"/>
    </row>
    <row r="8327" spans="1:14" ht="126">
      <c r="A8327" s="6">
        <v>8325</v>
      </c>
      <c r="B8327" s="8" t="s">
        <v>11091</v>
      </c>
      <c r="C8327" s="9" t="s">
        <v>11292</v>
      </c>
      <c r="D8327" s="10" t="s">
        <v>11293</v>
      </c>
      <c r="E8327" s="11" t="s">
        <v>11294</v>
      </c>
      <c r="F8327" s="6">
        <v>103151</v>
      </c>
      <c r="G8327" s="6" t="s">
        <v>3787</v>
      </c>
      <c r="H8327" s="16">
        <v>7730743.6960000005</v>
      </c>
      <c r="I8327" s="12" t="s">
        <v>11295</v>
      </c>
      <c r="J8327" s="12" t="s">
        <v>9822</v>
      </c>
      <c r="K8327" s="15">
        <v>5000000</v>
      </c>
      <c r="L8327" s="13" t="s">
        <v>15</v>
      </c>
      <c r="M8327" s="7">
        <v>1</v>
      </c>
      <c r="N8327" s="17"/>
    </row>
    <row r="8328" spans="1:14" ht="78.75">
      <c r="A8328" s="6">
        <v>8326</v>
      </c>
      <c r="B8328" s="8" t="s">
        <v>11091</v>
      </c>
      <c r="C8328" s="9" t="s">
        <v>11292</v>
      </c>
      <c r="D8328" s="10" t="s">
        <v>11293</v>
      </c>
      <c r="E8328" s="11" t="s">
        <v>11296</v>
      </c>
      <c r="F8328" s="6">
        <v>113064</v>
      </c>
      <c r="G8328" s="6" t="s">
        <v>3787</v>
      </c>
      <c r="H8328" s="16">
        <v>11618695.793</v>
      </c>
      <c r="I8328" s="12" t="s">
        <v>11297</v>
      </c>
      <c r="J8328" s="12" t="s">
        <v>11298</v>
      </c>
      <c r="K8328" s="15">
        <v>3000000</v>
      </c>
      <c r="L8328" s="13" t="s">
        <v>15</v>
      </c>
      <c r="M8328" s="7">
        <v>1</v>
      </c>
      <c r="N8328" s="17"/>
    </row>
    <row r="8329" spans="1:14" ht="110.25">
      <c r="A8329" s="6">
        <v>8327</v>
      </c>
      <c r="B8329" s="8" t="s">
        <v>11091</v>
      </c>
      <c r="C8329" s="9" t="s">
        <v>11299</v>
      </c>
      <c r="D8329" s="10" t="s">
        <v>11300</v>
      </c>
      <c r="E8329" s="11" t="s">
        <v>11301</v>
      </c>
      <c r="F8329" s="6">
        <v>79132</v>
      </c>
      <c r="G8329" s="6" t="s">
        <v>3787</v>
      </c>
      <c r="H8329" s="16">
        <v>5283376.07</v>
      </c>
      <c r="I8329" s="12">
        <v>42769</v>
      </c>
      <c r="J8329" s="12">
        <v>42956</v>
      </c>
      <c r="K8329" s="15">
        <v>2932601</v>
      </c>
      <c r="L8329" s="13" t="s">
        <v>15</v>
      </c>
      <c r="M8329" s="7">
        <v>1</v>
      </c>
      <c r="N8329" s="17"/>
    </row>
    <row r="8330" spans="1:14" ht="110.25">
      <c r="A8330" s="6">
        <v>8328</v>
      </c>
      <c r="B8330" s="8" t="s">
        <v>11091</v>
      </c>
      <c r="C8330" s="9" t="s">
        <v>11302</v>
      </c>
      <c r="D8330" s="10" t="s">
        <v>11303</v>
      </c>
      <c r="E8330" s="11" t="s">
        <v>11304</v>
      </c>
      <c r="F8330" s="6">
        <v>367693</v>
      </c>
      <c r="G8330" s="6" t="s">
        <v>3787</v>
      </c>
      <c r="H8330" s="16">
        <v>9890270.4499999993</v>
      </c>
      <c r="I8330" s="12" t="s">
        <v>6608</v>
      </c>
      <c r="J8330" s="12">
        <v>44110</v>
      </c>
      <c r="K8330" s="15">
        <v>5900000</v>
      </c>
      <c r="L8330" s="13" t="s">
        <v>15</v>
      </c>
      <c r="M8330" s="7">
        <v>1</v>
      </c>
      <c r="N8330" s="17"/>
    </row>
    <row r="8331" spans="1:14" ht="141.75">
      <c r="A8331" s="6">
        <v>8329</v>
      </c>
      <c r="B8331" s="8" t="s">
        <v>11091</v>
      </c>
      <c r="C8331" s="9" t="s">
        <v>11305</v>
      </c>
      <c r="D8331" s="10" t="s">
        <v>11306</v>
      </c>
      <c r="E8331" s="11" t="s">
        <v>11307</v>
      </c>
      <c r="F8331" s="6">
        <v>76684</v>
      </c>
      <c r="G8331" s="6" t="s">
        <v>3787</v>
      </c>
      <c r="H8331" s="16">
        <v>13440251.588</v>
      </c>
      <c r="I8331" s="12" t="s">
        <v>11308</v>
      </c>
      <c r="J8331" s="12" t="s">
        <v>11309</v>
      </c>
      <c r="K8331" s="15">
        <v>8800000</v>
      </c>
      <c r="L8331" s="13" t="s">
        <v>15</v>
      </c>
      <c r="M8331" s="7">
        <v>1</v>
      </c>
      <c r="N8331" s="17"/>
    </row>
    <row r="8332" spans="1:14" ht="126">
      <c r="A8332" s="6">
        <v>8330</v>
      </c>
      <c r="B8332" s="8" t="s">
        <v>11091</v>
      </c>
      <c r="C8332" s="9" t="s">
        <v>11310</v>
      </c>
      <c r="D8332" s="10" t="s">
        <v>11311</v>
      </c>
      <c r="E8332" s="11" t="s">
        <v>11312</v>
      </c>
      <c r="F8332" s="6">
        <v>120248</v>
      </c>
      <c r="G8332" s="6" t="s">
        <v>3787</v>
      </c>
      <c r="H8332" s="16">
        <v>16768597.119999999</v>
      </c>
      <c r="I8332" s="12" t="s">
        <v>11313</v>
      </c>
      <c r="J8332" s="12">
        <v>43143</v>
      </c>
      <c r="K8332" s="15">
        <v>13500000</v>
      </c>
      <c r="L8332" s="13" t="s">
        <v>15</v>
      </c>
      <c r="M8332" s="7">
        <v>1</v>
      </c>
      <c r="N8332" s="17"/>
    </row>
    <row r="8333" spans="1:14" ht="110.25">
      <c r="A8333" s="6">
        <v>8331</v>
      </c>
      <c r="B8333" s="8" t="s">
        <v>11091</v>
      </c>
      <c r="C8333" s="9" t="s">
        <v>11310</v>
      </c>
      <c r="D8333" s="10" t="s">
        <v>11311</v>
      </c>
      <c r="E8333" s="11" t="s">
        <v>11314</v>
      </c>
      <c r="F8333" s="6">
        <v>120247</v>
      </c>
      <c r="G8333" s="6" t="s">
        <v>3787</v>
      </c>
      <c r="H8333" s="16">
        <v>8109306.1579999998</v>
      </c>
      <c r="I8333" s="12" t="s">
        <v>11313</v>
      </c>
      <c r="J8333" s="12" t="s">
        <v>11315</v>
      </c>
      <c r="K8333" s="15">
        <v>2600000</v>
      </c>
      <c r="L8333" s="13" t="s">
        <v>15</v>
      </c>
      <c r="M8333" s="7">
        <v>1</v>
      </c>
      <c r="N8333" s="17"/>
    </row>
    <row r="8334" spans="1:14" ht="126">
      <c r="A8334" s="6">
        <v>8332</v>
      </c>
      <c r="B8334" s="8" t="s">
        <v>11091</v>
      </c>
      <c r="C8334" s="9" t="s">
        <v>11316</v>
      </c>
      <c r="D8334" s="10" t="s">
        <v>11317</v>
      </c>
      <c r="E8334" s="11" t="s">
        <v>11318</v>
      </c>
      <c r="F8334" s="6">
        <v>111841</v>
      </c>
      <c r="G8334" s="6" t="s">
        <v>3787</v>
      </c>
      <c r="H8334" s="16">
        <v>26341763.818</v>
      </c>
      <c r="I8334" s="12" t="s">
        <v>11297</v>
      </c>
      <c r="J8334" s="12" t="s">
        <v>11298</v>
      </c>
      <c r="K8334" s="15">
        <v>14750000</v>
      </c>
      <c r="L8334" s="13" t="s">
        <v>14</v>
      </c>
      <c r="M8334" s="7">
        <v>1</v>
      </c>
      <c r="N8334" s="17"/>
    </row>
    <row r="8335" spans="1:14" ht="126">
      <c r="A8335" s="6">
        <v>8333</v>
      </c>
      <c r="B8335" s="8" t="s">
        <v>11091</v>
      </c>
      <c r="C8335" s="9" t="s">
        <v>11319</v>
      </c>
      <c r="D8335" s="10" t="s">
        <v>11293</v>
      </c>
      <c r="E8335" s="11" t="s">
        <v>11318</v>
      </c>
      <c r="F8335" s="6">
        <v>111841</v>
      </c>
      <c r="G8335" s="6" t="s">
        <v>3787</v>
      </c>
      <c r="H8335" s="16">
        <v>26341763.818</v>
      </c>
      <c r="I8335" s="12" t="s">
        <v>11297</v>
      </c>
      <c r="J8335" s="12" t="s">
        <v>11298</v>
      </c>
      <c r="K8335" s="15">
        <v>14750000</v>
      </c>
      <c r="L8335" s="13" t="s">
        <v>14</v>
      </c>
      <c r="M8335" s="7">
        <v>0.6</v>
      </c>
      <c r="N8335" s="17"/>
    </row>
    <row r="8336" spans="1:14" ht="126">
      <c r="A8336" s="6">
        <v>8334</v>
      </c>
      <c r="B8336" s="8" t="s">
        <v>11091</v>
      </c>
      <c r="C8336" s="9" t="s">
        <v>11320</v>
      </c>
      <c r="D8336" s="10" t="s">
        <v>11293</v>
      </c>
      <c r="E8336" s="11" t="s">
        <v>11318</v>
      </c>
      <c r="F8336" s="6">
        <v>111841</v>
      </c>
      <c r="G8336" s="6" t="s">
        <v>3787</v>
      </c>
      <c r="H8336" s="16">
        <v>26341763.818</v>
      </c>
      <c r="I8336" s="12" t="s">
        <v>11297</v>
      </c>
      <c r="J8336" s="12" t="s">
        <v>11298</v>
      </c>
      <c r="K8336" s="15">
        <v>14750000</v>
      </c>
      <c r="L8336" s="13" t="s">
        <v>14</v>
      </c>
      <c r="M8336" s="7">
        <v>0.4</v>
      </c>
      <c r="N8336" s="17"/>
    </row>
    <row r="8337" spans="1:14" ht="110.25">
      <c r="A8337" s="6">
        <v>8335</v>
      </c>
      <c r="B8337" s="8" t="s">
        <v>11091</v>
      </c>
      <c r="C8337" s="9" t="s">
        <v>11321</v>
      </c>
      <c r="D8337" s="10" t="s">
        <v>11322</v>
      </c>
      <c r="E8337" s="11" t="s">
        <v>11323</v>
      </c>
      <c r="F8337" s="6">
        <v>209645</v>
      </c>
      <c r="G8337" s="6" t="s">
        <v>3787</v>
      </c>
      <c r="H8337" s="16">
        <v>3845139.0789999999</v>
      </c>
      <c r="I8337" s="12">
        <v>43168</v>
      </c>
      <c r="J8337" s="12">
        <v>43709</v>
      </c>
      <c r="K8337" s="15">
        <v>0</v>
      </c>
      <c r="L8337" s="13" t="s">
        <v>15</v>
      </c>
      <c r="M8337" s="7">
        <v>1</v>
      </c>
      <c r="N8337" s="17"/>
    </row>
    <row r="8338" spans="1:14" ht="141.75">
      <c r="A8338" s="6">
        <v>8336</v>
      </c>
      <c r="B8338" s="8" t="s">
        <v>11091</v>
      </c>
      <c r="C8338" s="9" t="s">
        <v>11285</v>
      </c>
      <c r="D8338" s="10" t="s">
        <v>11286</v>
      </c>
      <c r="E8338" s="11" t="s">
        <v>11287</v>
      </c>
      <c r="F8338" s="6">
        <v>398357</v>
      </c>
      <c r="G8338" s="6" t="s">
        <v>3787</v>
      </c>
      <c r="H8338" s="16">
        <v>3479599.2</v>
      </c>
      <c r="I8338" s="12" t="s">
        <v>8396</v>
      </c>
      <c r="J8338" s="12">
        <v>44170</v>
      </c>
      <c r="K8338" s="15">
        <v>0</v>
      </c>
      <c r="L8338" s="13" t="s">
        <v>15</v>
      </c>
      <c r="M8338" s="7">
        <v>1</v>
      </c>
      <c r="N8338" s="17"/>
    </row>
    <row r="8339" spans="1:14" ht="78.75">
      <c r="A8339" s="6">
        <v>8337</v>
      </c>
      <c r="B8339" s="8" t="s">
        <v>11091</v>
      </c>
      <c r="C8339" s="9" t="s">
        <v>11324</v>
      </c>
      <c r="D8339" s="10" t="s">
        <v>11325</v>
      </c>
      <c r="E8339" s="11" t="s">
        <v>11326</v>
      </c>
      <c r="F8339" s="6">
        <v>458217</v>
      </c>
      <c r="G8339" s="6" t="s">
        <v>11327</v>
      </c>
      <c r="H8339" s="16">
        <v>2460729.9</v>
      </c>
      <c r="I8339" s="12">
        <v>43837</v>
      </c>
      <c r="J8339" s="12" t="s">
        <v>4470</v>
      </c>
      <c r="K8339" s="15">
        <v>2445660</v>
      </c>
      <c r="L8339" s="13" t="s">
        <v>15</v>
      </c>
      <c r="M8339" s="7">
        <v>1</v>
      </c>
      <c r="N8339" s="17"/>
    </row>
    <row r="8340" spans="1:14" ht="78.75">
      <c r="A8340" s="6">
        <v>8338</v>
      </c>
      <c r="B8340" s="8" t="s">
        <v>11091</v>
      </c>
      <c r="C8340" s="9" t="s">
        <v>11328</v>
      </c>
      <c r="D8340" s="10" t="s">
        <v>11329</v>
      </c>
      <c r="E8340" s="11" t="s">
        <v>11330</v>
      </c>
      <c r="F8340" s="6">
        <v>441595</v>
      </c>
      <c r="G8340" s="6" t="s">
        <v>6254</v>
      </c>
      <c r="H8340" s="16">
        <v>65994993.700000003</v>
      </c>
      <c r="I8340" s="12" t="s">
        <v>17</v>
      </c>
      <c r="J8340" s="12" t="s">
        <v>11331</v>
      </c>
      <c r="K8340" s="15">
        <v>24137129</v>
      </c>
      <c r="L8340" s="13" t="s">
        <v>14</v>
      </c>
      <c r="M8340" s="7">
        <v>1</v>
      </c>
      <c r="N8340" s="17"/>
    </row>
    <row r="8341" spans="1:14" ht="78.75">
      <c r="A8341" s="6">
        <v>8339</v>
      </c>
      <c r="B8341" s="8" t="s">
        <v>11091</v>
      </c>
      <c r="C8341" s="9" t="s">
        <v>11332</v>
      </c>
      <c r="D8341" s="10" t="s">
        <v>11333</v>
      </c>
      <c r="E8341" s="11" t="s">
        <v>11330</v>
      </c>
      <c r="F8341" s="6">
        <v>441595</v>
      </c>
      <c r="G8341" s="6" t="s">
        <v>6254</v>
      </c>
      <c r="H8341" s="16">
        <v>65994993.700000003</v>
      </c>
      <c r="I8341" s="12" t="s">
        <v>17</v>
      </c>
      <c r="J8341" s="12" t="s">
        <v>11331</v>
      </c>
      <c r="K8341" s="15">
        <v>31005455</v>
      </c>
      <c r="L8341" s="13" t="s">
        <v>14</v>
      </c>
      <c r="M8341" s="7">
        <v>0.49</v>
      </c>
      <c r="N8341" s="17"/>
    </row>
    <row r="8342" spans="1:14" ht="78.75">
      <c r="A8342" s="6">
        <v>8340</v>
      </c>
      <c r="B8342" s="8" t="s">
        <v>11091</v>
      </c>
      <c r="C8342" s="9" t="s">
        <v>11334</v>
      </c>
      <c r="D8342" s="10" t="s">
        <v>11335</v>
      </c>
      <c r="E8342" s="11" t="s">
        <v>11330</v>
      </c>
      <c r="F8342" s="6">
        <v>441595</v>
      </c>
      <c r="G8342" s="6" t="s">
        <v>6254</v>
      </c>
      <c r="H8342" s="16">
        <v>65994993.700000003</v>
      </c>
      <c r="I8342" s="12" t="s">
        <v>17</v>
      </c>
      <c r="J8342" s="12" t="s">
        <v>11331</v>
      </c>
      <c r="K8342" s="15">
        <v>31005455</v>
      </c>
      <c r="L8342" s="13" t="s">
        <v>14</v>
      </c>
      <c r="M8342" s="7">
        <v>0.51</v>
      </c>
      <c r="N8342" s="17"/>
    </row>
    <row r="8343" spans="1:14" ht="78.75">
      <c r="A8343" s="6">
        <v>8341</v>
      </c>
      <c r="B8343" s="8" t="s">
        <v>11091</v>
      </c>
      <c r="C8343" s="9" t="s">
        <v>11336</v>
      </c>
      <c r="D8343" s="10" t="s">
        <v>11337</v>
      </c>
      <c r="E8343" s="11" t="s">
        <v>11338</v>
      </c>
      <c r="F8343" s="6">
        <v>465584</v>
      </c>
      <c r="G8343" s="6" t="s">
        <v>6254</v>
      </c>
      <c r="H8343" s="16">
        <v>58697987.191</v>
      </c>
      <c r="I8343" s="12" t="s">
        <v>1453</v>
      </c>
      <c r="J8343" s="12">
        <v>44265</v>
      </c>
      <c r="K8343" s="15">
        <v>0</v>
      </c>
      <c r="L8343" s="13" t="s">
        <v>15</v>
      </c>
      <c r="M8343" s="7">
        <v>1</v>
      </c>
      <c r="N8343" s="17"/>
    </row>
    <row r="8344" spans="1:14" ht="78.75">
      <c r="A8344" s="6">
        <v>8342</v>
      </c>
      <c r="B8344" s="8" t="s">
        <v>11091</v>
      </c>
      <c r="C8344" s="9" t="s">
        <v>11339</v>
      </c>
      <c r="D8344" s="10" t="s">
        <v>10039</v>
      </c>
      <c r="E8344" s="11" t="s">
        <v>11340</v>
      </c>
      <c r="F8344" s="6">
        <v>316331</v>
      </c>
      <c r="G8344" s="6" t="s">
        <v>6254</v>
      </c>
      <c r="H8344" s="16">
        <v>249533233.66499999</v>
      </c>
      <c r="I8344" s="12">
        <v>43475</v>
      </c>
      <c r="J8344" s="12">
        <v>44199</v>
      </c>
      <c r="K8344" s="15">
        <v>11048719</v>
      </c>
      <c r="L8344" s="13" t="s">
        <v>15</v>
      </c>
      <c r="M8344" s="7">
        <v>1</v>
      </c>
      <c r="N8344" s="17"/>
    </row>
    <row r="8345" spans="1:14" ht="47.25">
      <c r="A8345" s="6">
        <v>8343</v>
      </c>
      <c r="B8345" s="8" t="s">
        <v>11091</v>
      </c>
      <c r="C8345" s="9" t="s">
        <v>11341</v>
      </c>
      <c r="D8345" s="10" t="s">
        <v>11342</v>
      </c>
      <c r="E8345" s="11" t="s">
        <v>11343</v>
      </c>
      <c r="F8345" s="6">
        <v>66357</v>
      </c>
      <c r="G8345" s="6" t="s">
        <v>2018</v>
      </c>
      <c r="H8345" s="16">
        <v>19136623.043000001</v>
      </c>
      <c r="I8345" s="12" t="s">
        <v>767</v>
      </c>
      <c r="J8345" s="12" t="s">
        <v>11344</v>
      </c>
      <c r="K8345" s="15">
        <v>17172968</v>
      </c>
      <c r="L8345" s="13" t="s">
        <v>15</v>
      </c>
      <c r="M8345" s="7">
        <v>1</v>
      </c>
      <c r="N8345" s="17"/>
    </row>
    <row r="8346" spans="1:14" ht="47.25">
      <c r="A8346" s="6">
        <v>8344</v>
      </c>
      <c r="B8346" s="8" t="s">
        <v>11091</v>
      </c>
      <c r="C8346" s="9" t="s">
        <v>11345</v>
      </c>
      <c r="D8346" s="10" t="s">
        <v>11346</v>
      </c>
      <c r="E8346" s="11" t="s">
        <v>11347</v>
      </c>
      <c r="F8346" s="6">
        <v>201597</v>
      </c>
      <c r="G8346" s="6" t="s">
        <v>2018</v>
      </c>
      <c r="H8346" s="16">
        <v>25765164.203000002</v>
      </c>
      <c r="I8346" s="12">
        <v>43414</v>
      </c>
      <c r="J8346" s="12" t="s">
        <v>11348</v>
      </c>
      <c r="K8346" s="15">
        <v>15139192</v>
      </c>
      <c r="L8346" s="13" t="s">
        <v>14</v>
      </c>
      <c r="M8346" s="7">
        <v>1</v>
      </c>
      <c r="N8346" s="17"/>
    </row>
    <row r="8347" spans="1:14" ht="47.25">
      <c r="A8347" s="6">
        <v>8345</v>
      </c>
      <c r="B8347" s="8" t="s">
        <v>11091</v>
      </c>
      <c r="C8347" s="9" t="s">
        <v>11349</v>
      </c>
      <c r="D8347" s="10" t="s">
        <v>219</v>
      </c>
      <c r="E8347" s="11" t="s">
        <v>11347</v>
      </c>
      <c r="F8347" s="6">
        <v>201597</v>
      </c>
      <c r="G8347" s="6" t="s">
        <v>2018</v>
      </c>
      <c r="H8347" s="16">
        <v>25765164.203000002</v>
      </c>
      <c r="I8347" s="12">
        <v>43414</v>
      </c>
      <c r="J8347" s="12" t="s">
        <v>11348</v>
      </c>
      <c r="K8347" s="15">
        <v>15139192</v>
      </c>
      <c r="L8347" s="13" t="s">
        <v>14</v>
      </c>
      <c r="M8347" s="7">
        <v>0.51</v>
      </c>
      <c r="N8347" s="17"/>
    </row>
    <row r="8348" spans="1:14" ht="47.25">
      <c r="A8348" s="6">
        <v>8346</v>
      </c>
      <c r="B8348" s="8" t="s">
        <v>11091</v>
      </c>
      <c r="C8348" s="9" t="s">
        <v>11350</v>
      </c>
      <c r="D8348" s="10" t="s">
        <v>11351</v>
      </c>
      <c r="E8348" s="11" t="s">
        <v>11347</v>
      </c>
      <c r="F8348" s="6">
        <v>201597</v>
      </c>
      <c r="G8348" s="6" t="s">
        <v>2018</v>
      </c>
      <c r="H8348" s="16">
        <v>25765164.203000002</v>
      </c>
      <c r="I8348" s="12">
        <v>43414</v>
      </c>
      <c r="J8348" s="12" t="s">
        <v>11348</v>
      </c>
      <c r="K8348" s="15">
        <v>15139192</v>
      </c>
      <c r="L8348" s="13" t="s">
        <v>14</v>
      </c>
      <c r="M8348" s="7">
        <v>0.49</v>
      </c>
      <c r="N8348" s="17"/>
    </row>
    <row r="8349" spans="1:14" ht="47.25">
      <c r="A8349" s="6">
        <v>8347</v>
      </c>
      <c r="B8349" s="8" t="s">
        <v>11091</v>
      </c>
      <c r="C8349" s="9" t="s">
        <v>11352</v>
      </c>
      <c r="D8349" s="10" t="s">
        <v>11353</v>
      </c>
      <c r="E8349" s="11" t="s">
        <v>11354</v>
      </c>
      <c r="F8349" s="6">
        <v>406267</v>
      </c>
      <c r="G8349" s="6" t="s">
        <v>2018</v>
      </c>
      <c r="H8349" s="16">
        <v>31954132.157000002</v>
      </c>
      <c r="I8349" s="12" t="s">
        <v>9733</v>
      </c>
      <c r="J8349" s="12" t="s">
        <v>11355</v>
      </c>
      <c r="K8349" s="15">
        <v>0</v>
      </c>
      <c r="L8349" s="13" t="s">
        <v>14</v>
      </c>
      <c r="M8349" s="7">
        <v>1</v>
      </c>
      <c r="N8349" s="17"/>
    </row>
    <row r="8350" spans="1:14" ht="47.25">
      <c r="A8350" s="6">
        <v>8348</v>
      </c>
      <c r="B8350" s="8" t="s">
        <v>11091</v>
      </c>
      <c r="C8350" s="9" t="s">
        <v>11356</v>
      </c>
      <c r="D8350" s="10" t="s">
        <v>11357</v>
      </c>
      <c r="E8350" s="11" t="s">
        <v>11354</v>
      </c>
      <c r="F8350" s="6">
        <v>406267</v>
      </c>
      <c r="G8350" s="6" t="s">
        <v>2018</v>
      </c>
      <c r="H8350" s="16">
        <v>31954132.157000002</v>
      </c>
      <c r="I8350" s="12" t="s">
        <v>9733</v>
      </c>
      <c r="J8350" s="12" t="s">
        <v>11355</v>
      </c>
      <c r="K8350" s="15">
        <v>0</v>
      </c>
      <c r="L8350" s="13" t="s">
        <v>14</v>
      </c>
      <c r="M8350" s="7">
        <v>0.51</v>
      </c>
      <c r="N8350" s="17"/>
    </row>
    <row r="8351" spans="1:14" ht="47.25">
      <c r="A8351" s="6">
        <v>8349</v>
      </c>
      <c r="B8351" s="8" t="s">
        <v>11091</v>
      </c>
      <c r="C8351" s="9" t="s">
        <v>11358</v>
      </c>
      <c r="D8351" s="10" t="s">
        <v>11359</v>
      </c>
      <c r="E8351" s="11" t="s">
        <v>11354</v>
      </c>
      <c r="F8351" s="6">
        <v>406267</v>
      </c>
      <c r="G8351" s="6" t="s">
        <v>2018</v>
      </c>
      <c r="H8351" s="16">
        <v>31954132.157000002</v>
      </c>
      <c r="I8351" s="12" t="s">
        <v>9733</v>
      </c>
      <c r="J8351" s="12" t="s">
        <v>11355</v>
      </c>
      <c r="K8351" s="15">
        <v>0</v>
      </c>
      <c r="L8351" s="13" t="s">
        <v>14</v>
      </c>
      <c r="M8351" s="7">
        <v>0.49</v>
      </c>
      <c r="N8351" s="17"/>
    </row>
    <row r="8352" spans="1:14" ht="78.75">
      <c r="A8352" s="6">
        <v>8350</v>
      </c>
      <c r="B8352" s="8" t="s">
        <v>11091</v>
      </c>
      <c r="C8352" s="9" t="s">
        <v>11360</v>
      </c>
      <c r="D8352" s="10" t="s">
        <v>11361</v>
      </c>
      <c r="E8352" s="11" t="s">
        <v>11362</v>
      </c>
      <c r="F8352" s="6">
        <v>391630</v>
      </c>
      <c r="G8352" s="6" t="s">
        <v>3347</v>
      </c>
      <c r="H8352" s="16">
        <v>4787150.7</v>
      </c>
      <c r="I8352" s="12" t="s">
        <v>9125</v>
      </c>
      <c r="J8352" s="12" t="s">
        <v>11363</v>
      </c>
      <c r="K8352" s="15">
        <v>0</v>
      </c>
      <c r="L8352" s="13" t="s">
        <v>15</v>
      </c>
      <c r="M8352" s="7">
        <v>1</v>
      </c>
      <c r="N8352" s="17"/>
    </row>
    <row r="8353" spans="1:14" ht="78.75">
      <c r="A8353" s="6">
        <v>8351</v>
      </c>
      <c r="B8353" s="8" t="s">
        <v>11091</v>
      </c>
      <c r="C8353" s="9" t="s">
        <v>11364</v>
      </c>
      <c r="D8353" s="10" t="s">
        <v>11365</v>
      </c>
      <c r="E8353" s="11" t="s">
        <v>11366</v>
      </c>
      <c r="F8353" s="6">
        <v>395885</v>
      </c>
      <c r="G8353" s="6" t="s">
        <v>1493</v>
      </c>
      <c r="H8353" s="16">
        <v>1192079.95</v>
      </c>
      <c r="I8353" s="12" t="s">
        <v>9142</v>
      </c>
      <c r="J8353" s="12" t="s">
        <v>11367</v>
      </c>
      <c r="K8353" s="15">
        <v>0</v>
      </c>
      <c r="L8353" s="13" t="s">
        <v>15</v>
      </c>
      <c r="M8353" s="7">
        <v>1</v>
      </c>
      <c r="N8353" s="17"/>
    </row>
    <row r="8354" spans="1:14" ht="78.75">
      <c r="A8354" s="6">
        <v>8352</v>
      </c>
      <c r="B8354" s="8" t="s">
        <v>11091</v>
      </c>
      <c r="C8354" s="9" t="s">
        <v>11368</v>
      </c>
      <c r="D8354" s="10" t="s">
        <v>11369</v>
      </c>
      <c r="E8354" s="11" t="s">
        <v>11370</v>
      </c>
      <c r="F8354" s="6">
        <v>395884</v>
      </c>
      <c r="G8354" s="6" t="s">
        <v>1493</v>
      </c>
      <c r="H8354" s="16">
        <v>5500844.8499999996</v>
      </c>
      <c r="I8354" s="12" t="s">
        <v>9031</v>
      </c>
      <c r="J8354" s="12" t="s">
        <v>11371</v>
      </c>
      <c r="K8354" s="15">
        <v>754677</v>
      </c>
      <c r="L8354" s="13" t="s">
        <v>15</v>
      </c>
      <c r="M8354" s="7">
        <v>1</v>
      </c>
      <c r="N8354" s="17"/>
    </row>
    <row r="8355" spans="1:14" ht="189">
      <c r="A8355" s="6">
        <v>8353</v>
      </c>
      <c r="B8355" s="8" t="s">
        <v>11091</v>
      </c>
      <c r="C8355" s="9" t="s">
        <v>11436</v>
      </c>
      <c r="D8355" s="10" t="s">
        <v>11437</v>
      </c>
      <c r="E8355" s="11" t="s">
        <v>18954</v>
      </c>
      <c r="F8355" s="6">
        <v>498289</v>
      </c>
      <c r="G8355" s="6" t="s">
        <v>1493</v>
      </c>
      <c r="H8355" s="16">
        <v>2662228.7000000002</v>
      </c>
      <c r="I8355" s="12" t="s">
        <v>15584</v>
      </c>
      <c r="J8355" s="12">
        <v>44260</v>
      </c>
      <c r="K8355" s="15">
        <v>0</v>
      </c>
      <c r="L8355" s="13" t="s">
        <v>15</v>
      </c>
      <c r="M8355" s="7">
        <v>1</v>
      </c>
      <c r="N8355" s="17"/>
    </row>
    <row r="8356" spans="1:14" ht="47.25">
      <c r="A8356" s="6">
        <v>8354</v>
      </c>
      <c r="B8356" s="8" t="s">
        <v>11091</v>
      </c>
      <c r="C8356" s="9" t="s">
        <v>11133</v>
      </c>
      <c r="D8356" s="10" t="s">
        <v>13125</v>
      </c>
      <c r="E8356" s="11" t="s">
        <v>18955</v>
      </c>
      <c r="F8356" s="6">
        <v>437298</v>
      </c>
      <c r="G8356" s="6" t="s">
        <v>3293</v>
      </c>
      <c r="H8356" s="16">
        <v>3324989.55</v>
      </c>
      <c r="I8356" s="12" t="s">
        <v>15725</v>
      </c>
      <c r="J8356" s="12">
        <v>44288</v>
      </c>
      <c r="K8356" s="15">
        <v>1964419</v>
      </c>
      <c r="L8356" s="13" t="s">
        <v>15</v>
      </c>
      <c r="M8356" s="7">
        <v>1</v>
      </c>
      <c r="N8356" s="17"/>
    </row>
    <row r="8357" spans="1:14" ht="47.25">
      <c r="A8357" s="6">
        <v>8355</v>
      </c>
      <c r="B8357" s="8" t="s">
        <v>11091</v>
      </c>
      <c r="C8357" s="9" t="s">
        <v>18956</v>
      </c>
      <c r="D8357" s="10" t="s">
        <v>11440</v>
      </c>
      <c r="E8357" s="11" t="s">
        <v>18957</v>
      </c>
      <c r="F8357" s="6">
        <v>530137</v>
      </c>
      <c r="G8357" s="6" t="s">
        <v>3293</v>
      </c>
      <c r="H8357" s="16"/>
      <c r="I8357" s="12"/>
      <c r="J8357" s="12"/>
      <c r="K8357" s="15">
        <v>0</v>
      </c>
      <c r="L8357" s="13"/>
      <c r="M8357" s="7"/>
      <c r="N8357" s="17" t="s">
        <v>14899</v>
      </c>
    </row>
    <row r="8358" spans="1:14" ht="47.25">
      <c r="A8358" s="6">
        <v>8356</v>
      </c>
      <c r="B8358" s="8" t="s">
        <v>11091</v>
      </c>
      <c r="C8358" s="9" t="s">
        <v>18958</v>
      </c>
      <c r="D8358" s="10" t="s">
        <v>18959</v>
      </c>
      <c r="E8358" s="11" t="s">
        <v>18960</v>
      </c>
      <c r="F8358" s="6">
        <v>530135</v>
      </c>
      <c r="G8358" s="6" t="s">
        <v>3293</v>
      </c>
      <c r="H8358" s="16"/>
      <c r="I8358" s="12"/>
      <c r="J8358" s="12"/>
      <c r="K8358" s="15">
        <v>0</v>
      </c>
      <c r="L8358" s="13"/>
      <c r="M8358" s="7"/>
      <c r="N8358" s="17" t="s">
        <v>14899</v>
      </c>
    </row>
    <row r="8359" spans="1:14" ht="47.25">
      <c r="A8359" s="6">
        <v>8357</v>
      </c>
      <c r="B8359" s="8" t="s">
        <v>11091</v>
      </c>
      <c r="C8359" s="9" t="s">
        <v>18961</v>
      </c>
      <c r="D8359" s="10" t="s">
        <v>18962</v>
      </c>
      <c r="E8359" s="11" t="s">
        <v>18963</v>
      </c>
      <c r="F8359" s="6">
        <v>530136</v>
      </c>
      <c r="G8359" s="6" t="s">
        <v>3293</v>
      </c>
      <c r="H8359" s="16"/>
      <c r="I8359" s="12"/>
      <c r="J8359" s="12"/>
      <c r="K8359" s="15">
        <v>0</v>
      </c>
      <c r="L8359" s="13"/>
      <c r="M8359" s="7"/>
      <c r="N8359" s="17" t="s">
        <v>14899</v>
      </c>
    </row>
    <row r="8360" spans="1:14" ht="47.25">
      <c r="A8360" s="6">
        <v>8358</v>
      </c>
      <c r="B8360" s="8" t="s">
        <v>11091</v>
      </c>
      <c r="C8360" s="9" t="s">
        <v>18964</v>
      </c>
      <c r="D8360" s="10" t="s">
        <v>18965</v>
      </c>
      <c r="E8360" s="11" t="s">
        <v>18966</v>
      </c>
      <c r="F8360" s="6">
        <v>530138</v>
      </c>
      <c r="G8360" s="6" t="s">
        <v>3293</v>
      </c>
      <c r="H8360" s="16"/>
      <c r="I8360" s="12"/>
      <c r="J8360" s="12"/>
      <c r="K8360" s="15">
        <v>0</v>
      </c>
      <c r="L8360" s="13"/>
      <c r="M8360" s="7"/>
      <c r="N8360" s="17" t="s">
        <v>14899</v>
      </c>
    </row>
    <row r="8361" spans="1:14" ht="63">
      <c r="A8361" s="6">
        <v>8359</v>
      </c>
      <c r="B8361" s="8" t="s">
        <v>11091</v>
      </c>
      <c r="C8361" s="9" t="s">
        <v>11372</v>
      </c>
      <c r="D8361" s="10" t="s">
        <v>5150</v>
      </c>
      <c r="E8361" s="11" t="s">
        <v>11373</v>
      </c>
      <c r="F8361" s="6">
        <v>485257</v>
      </c>
      <c r="G8361" s="6" t="s">
        <v>1486</v>
      </c>
      <c r="H8361" s="16">
        <v>27543210</v>
      </c>
      <c r="I8361" s="12" t="s">
        <v>9365</v>
      </c>
      <c r="J8361" s="12" t="s">
        <v>665</v>
      </c>
      <c r="K8361" s="15">
        <v>0</v>
      </c>
      <c r="L8361" s="13" t="s">
        <v>15</v>
      </c>
      <c r="M8361" s="7">
        <v>1</v>
      </c>
      <c r="N8361" s="17"/>
    </row>
    <row r="8362" spans="1:14" ht="63">
      <c r="A8362" s="6">
        <v>8360</v>
      </c>
      <c r="B8362" s="8" t="s">
        <v>11091</v>
      </c>
      <c r="C8362" s="9" t="s">
        <v>11374</v>
      </c>
      <c r="D8362" s="10" t="s">
        <v>11375</v>
      </c>
      <c r="E8362" s="11" t="s">
        <v>11376</v>
      </c>
      <c r="F8362" s="6">
        <v>345938</v>
      </c>
      <c r="G8362" s="6" t="s">
        <v>1486</v>
      </c>
      <c r="H8362" s="16">
        <v>19008000</v>
      </c>
      <c r="I8362" s="12">
        <v>43984</v>
      </c>
      <c r="J8362" s="12">
        <v>44201</v>
      </c>
      <c r="K8362" s="15">
        <v>0</v>
      </c>
      <c r="L8362" s="13" t="s">
        <v>15</v>
      </c>
      <c r="M8362" s="7">
        <v>1</v>
      </c>
      <c r="N8362" s="17"/>
    </row>
    <row r="8363" spans="1:14" ht="63">
      <c r="A8363" s="6">
        <v>8361</v>
      </c>
      <c r="B8363" s="8" t="s">
        <v>11091</v>
      </c>
      <c r="C8363" s="9" t="s">
        <v>11345</v>
      </c>
      <c r="D8363" s="10" t="s">
        <v>11377</v>
      </c>
      <c r="E8363" s="11" t="s">
        <v>11378</v>
      </c>
      <c r="F8363" s="6">
        <v>335189</v>
      </c>
      <c r="G8363" s="6" t="s">
        <v>1486</v>
      </c>
      <c r="H8363" s="16">
        <v>19245639.528999999</v>
      </c>
      <c r="I8363" s="12" t="s">
        <v>9135</v>
      </c>
      <c r="J8363" s="12">
        <v>44415</v>
      </c>
      <c r="K8363" s="15">
        <v>0</v>
      </c>
      <c r="L8363" s="13" t="s">
        <v>14</v>
      </c>
      <c r="M8363" s="7">
        <v>1</v>
      </c>
      <c r="N8363" s="17"/>
    </row>
    <row r="8364" spans="1:14" ht="63">
      <c r="A8364" s="6">
        <v>8362</v>
      </c>
      <c r="B8364" s="8" t="s">
        <v>11091</v>
      </c>
      <c r="C8364" s="9" t="s">
        <v>11349</v>
      </c>
      <c r="D8364" s="10" t="s">
        <v>219</v>
      </c>
      <c r="E8364" s="11" t="s">
        <v>11378</v>
      </c>
      <c r="F8364" s="6">
        <v>335189</v>
      </c>
      <c r="G8364" s="6" t="s">
        <v>1486</v>
      </c>
      <c r="H8364" s="16">
        <v>19245639.528999999</v>
      </c>
      <c r="I8364" s="12" t="s">
        <v>9135</v>
      </c>
      <c r="J8364" s="12">
        <v>44415</v>
      </c>
      <c r="K8364" s="15">
        <v>0</v>
      </c>
      <c r="L8364" s="13" t="s">
        <v>14</v>
      </c>
      <c r="M8364" s="7">
        <v>0.51</v>
      </c>
      <c r="N8364" s="17"/>
    </row>
    <row r="8365" spans="1:14" ht="63">
      <c r="A8365" s="6">
        <v>8363</v>
      </c>
      <c r="B8365" s="8" t="s">
        <v>11091</v>
      </c>
      <c r="C8365" s="9" t="s">
        <v>11350</v>
      </c>
      <c r="D8365" s="10" t="s">
        <v>11351</v>
      </c>
      <c r="E8365" s="11" t="s">
        <v>11378</v>
      </c>
      <c r="F8365" s="6">
        <v>335189</v>
      </c>
      <c r="G8365" s="6" t="s">
        <v>1486</v>
      </c>
      <c r="H8365" s="16">
        <v>19245639.528999999</v>
      </c>
      <c r="I8365" s="12" t="s">
        <v>9135</v>
      </c>
      <c r="J8365" s="12">
        <v>44415</v>
      </c>
      <c r="K8365" s="15">
        <v>0</v>
      </c>
      <c r="L8365" s="13" t="s">
        <v>14</v>
      </c>
      <c r="M8365" s="7">
        <v>0.49</v>
      </c>
      <c r="N8365" s="17"/>
    </row>
    <row r="8366" spans="1:14" ht="63">
      <c r="A8366" s="6">
        <v>8364</v>
      </c>
      <c r="B8366" s="8" t="s">
        <v>11091</v>
      </c>
      <c r="C8366" s="9" t="s">
        <v>11379</v>
      </c>
      <c r="D8366" s="10" t="s">
        <v>11380</v>
      </c>
      <c r="E8366" s="11" t="s">
        <v>11381</v>
      </c>
      <c r="F8366" s="6">
        <v>395439</v>
      </c>
      <c r="G8366" s="6" t="s">
        <v>1486</v>
      </c>
      <c r="H8366" s="16">
        <v>23274766.767000001</v>
      </c>
      <c r="I8366" s="12">
        <v>43836</v>
      </c>
      <c r="J8366" s="12" t="s">
        <v>11382</v>
      </c>
      <c r="K8366" s="15">
        <v>3000000</v>
      </c>
      <c r="L8366" s="13" t="s">
        <v>14</v>
      </c>
      <c r="M8366" s="7">
        <v>1</v>
      </c>
      <c r="N8366" s="17"/>
    </row>
    <row r="8367" spans="1:14" ht="63">
      <c r="A8367" s="6">
        <v>8365</v>
      </c>
      <c r="B8367" s="8" t="s">
        <v>11091</v>
      </c>
      <c r="C8367" s="9" t="s">
        <v>7527</v>
      </c>
      <c r="D8367" s="10" t="s">
        <v>3277</v>
      </c>
      <c r="E8367" s="11" t="s">
        <v>11381</v>
      </c>
      <c r="F8367" s="6">
        <v>395439</v>
      </c>
      <c r="G8367" s="6" t="s">
        <v>1486</v>
      </c>
      <c r="H8367" s="16">
        <v>23274766.767000001</v>
      </c>
      <c r="I8367" s="12">
        <v>43836</v>
      </c>
      <c r="J8367" s="12" t="s">
        <v>11382</v>
      </c>
      <c r="K8367" s="15">
        <v>0</v>
      </c>
      <c r="L8367" s="13" t="s">
        <v>14</v>
      </c>
      <c r="M8367" s="7">
        <v>0.51</v>
      </c>
      <c r="N8367" s="17"/>
    </row>
    <row r="8368" spans="1:14" ht="63">
      <c r="A8368" s="6">
        <v>8366</v>
      </c>
      <c r="B8368" s="8" t="s">
        <v>11091</v>
      </c>
      <c r="C8368" s="9" t="s">
        <v>11383</v>
      </c>
      <c r="D8368" s="10" t="s">
        <v>11148</v>
      </c>
      <c r="E8368" s="11" t="s">
        <v>11381</v>
      </c>
      <c r="F8368" s="6">
        <v>395439</v>
      </c>
      <c r="G8368" s="6" t="s">
        <v>1486</v>
      </c>
      <c r="H8368" s="16">
        <v>23274766.767000001</v>
      </c>
      <c r="I8368" s="12">
        <v>43836</v>
      </c>
      <c r="J8368" s="12" t="s">
        <v>11382</v>
      </c>
      <c r="K8368" s="15">
        <v>0</v>
      </c>
      <c r="L8368" s="13" t="s">
        <v>14</v>
      </c>
      <c r="M8368" s="7">
        <v>0.49</v>
      </c>
      <c r="N8368" s="17"/>
    </row>
    <row r="8369" spans="1:14" ht="63">
      <c r="A8369" s="6">
        <v>8367</v>
      </c>
      <c r="B8369" s="8" t="s">
        <v>11091</v>
      </c>
      <c r="C8369" s="9" t="s">
        <v>11345</v>
      </c>
      <c r="D8369" s="10" t="s">
        <v>11377</v>
      </c>
      <c r="E8369" s="11" t="s">
        <v>11384</v>
      </c>
      <c r="F8369" s="6">
        <v>350597</v>
      </c>
      <c r="G8369" s="6" t="s">
        <v>1486</v>
      </c>
      <c r="H8369" s="16">
        <v>19037178.686999999</v>
      </c>
      <c r="I8369" s="12" t="s">
        <v>9135</v>
      </c>
      <c r="J8369" s="12">
        <v>44415</v>
      </c>
      <c r="K8369" s="15">
        <v>0</v>
      </c>
      <c r="L8369" s="13" t="s">
        <v>14</v>
      </c>
      <c r="M8369" s="7">
        <v>1</v>
      </c>
      <c r="N8369" s="17"/>
    </row>
    <row r="8370" spans="1:14" ht="63">
      <c r="A8370" s="6">
        <v>8368</v>
      </c>
      <c r="B8370" s="8" t="s">
        <v>11091</v>
      </c>
      <c r="C8370" s="9" t="s">
        <v>11349</v>
      </c>
      <c r="D8370" s="10" t="s">
        <v>219</v>
      </c>
      <c r="E8370" s="11" t="s">
        <v>11384</v>
      </c>
      <c r="F8370" s="6">
        <v>350597</v>
      </c>
      <c r="G8370" s="6" t="s">
        <v>1486</v>
      </c>
      <c r="H8370" s="16">
        <v>19037178.686999999</v>
      </c>
      <c r="I8370" s="12" t="s">
        <v>9135</v>
      </c>
      <c r="J8370" s="12">
        <v>44415</v>
      </c>
      <c r="K8370" s="15">
        <v>0</v>
      </c>
      <c r="L8370" s="13" t="s">
        <v>14</v>
      </c>
      <c r="M8370" s="7">
        <v>0.51</v>
      </c>
      <c r="N8370" s="17"/>
    </row>
    <row r="8371" spans="1:14" ht="63">
      <c r="A8371" s="6">
        <v>8369</v>
      </c>
      <c r="B8371" s="8" t="s">
        <v>11091</v>
      </c>
      <c r="C8371" s="9" t="s">
        <v>11350</v>
      </c>
      <c r="D8371" s="10" t="s">
        <v>11351</v>
      </c>
      <c r="E8371" s="11" t="s">
        <v>11384</v>
      </c>
      <c r="F8371" s="6">
        <v>350597</v>
      </c>
      <c r="G8371" s="6" t="s">
        <v>1486</v>
      </c>
      <c r="H8371" s="16">
        <v>19037178.686999999</v>
      </c>
      <c r="I8371" s="12" t="s">
        <v>9135</v>
      </c>
      <c r="J8371" s="12">
        <v>44415</v>
      </c>
      <c r="K8371" s="15">
        <v>0</v>
      </c>
      <c r="L8371" s="13" t="s">
        <v>14</v>
      </c>
      <c r="M8371" s="7">
        <v>0.49</v>
      </c>
      <c r="N8371" s="17"/>
    </row>
    <row r="8372" spans="1:14" ht="63">
      <c r="A8372" s="6">
        <v>8370</v>
      </c>
      <c r="B8372" s="8" t="s">
        <v>11091</v>
      </c>
      <c r="C8372" s="9" t="s">
        <v>11385</v>
      </c>
      <c r="D8372" s="10" t="s">
        <v>11386</v>
      </c>
      <c r="E8372" s="11" t="s">
        <v>11387</v>
      </c>
      <c r="F8372" s="6">
        <v>456501</v>
      </c>
      <c r="G8372" s="6" t="s">
        <v>1486</v>
      </c>
      <c r="H8372" s="16">
        <v>16560425.808</v>
      </c>
      <c r="I8372" s="12" t="s">
        <v>9149</v>
      </c>
      <c r="J8372" s="12" t="s">
        <v>11388</v>
      </c>
      <c r="K8372" s="15">
        <v>0</v>
      </c>
      <c r="L8372" s="13" t="s">
        <v>15</v>
      </c>
      <c r="M8372" s="7">
        <v>1</v>
      </c>
      <c r="N8372" s="17"/>
    </row>
    <row r="8373" spans="1:14" ht="94.5">
      <c r="A8373" s="6">
        <v>8371</v>
      </c>
      <c r="B8373" s="8" t="s">
        <v>11091</v>
      </c>
      <c r="C8373" s="9" t="s">
        <v>11389</v>
      </c>
      <c r="D8373" s="10" t="s">
        <v>11390</v>
      </c>
      <c r="E8373" s="11" t="s">
        <v>11391</v>
      </c>
      <c r="F8373" s="6">
        <v>476878</v>
      </c>
      <c r="G8373" s="6" t="s">
        <v>3305</v>
      </c>
      <c r="H8373" s="16">
        <v>56926053.535999998</v>
      </c>
      <c r="I8373" s="12" t="s">
        <v>9429</v>
      </c>
      <c r="J8373" s="12" t="s">
        <v>9264</v>
      </c>
      <c r="K8373" s="15">
        <v>0</v>
      </c>
      <c r="L8373" s="13" t="s">
        <v>14</v>
      </c>
      <c r="M8373" s="7">
        <v>1</v>
      </c>
      <c r="N8373" s="17"/>
    </row>
    <row r="8374" spans="1:14" ht="94.5">
      <c r="A8374" s="6">
        <v>8372</v>
      </c>
      <c r="B8374" s="8" t="s">
        <v>11091</v>
      </c>
      <c r="C8374" s="9" t="s">
        <v>11392</v>
      </c>
      <c r="D8374" s="10" t="s">
        <v>2083</v>
      </c>
      <c r="E8374" s="11" t="s">
        <v>11391</v>
      </c>
      <c r="F8374" s="6">
        <v>476878</v>
      </c>
      <c r="G8374" s="6" t="s">
        <v>3305</v>
      </c>
      <c r="H8374" s="16">
        <v>56926053.535999998</v>
      </c>
      <c r="I8374" s="12" t="s">
        <v>9429</v>
      </c>
      <c r="J8374" s="12" t="s">
        <v>9264</v>
      </c>
      <c r="K8374" s="15">
        <v>0</v>
      </c>
      <c r="L8374" s="13" t="s">
        <v>14</v>
      </c>
      <c r="M8374" s="7">
        <v>0.51</v>
      </c>
      <c r="N8374" s="17"/>
    </row>
    <row r="8375" spans="1:14" ht="94.5">
      <c r="A8375" s="6">
        <v>8373</v>
      </c>
      <c r="B8375" s="8" t="s">
        <v>11091</v>
      </c>
      <c r="C8375" s="9" t="s">
        <v>11393</v>
      </c>
      <c r="D8375" s="10" t="s">
        <v>11394</v>
      </c>
      <c r="E8375" s="11" t="s">
        <v>11391</v>
      </c>
      <c r="F8375" s="6">
        <v>476878</v>
      </c>
      <c r="G8375" s="6" t="s">
        <v>3305</v>
      </c>
      <c r="H8375" s="16">
        <v>56926053.535999998</v>
      </c>
      <c r="I8375" s="12" t="s">
        <v>9429</v>
      </c>
      <c r="J8375" s="12" t="s">
        <v>9264</v>
      </c>
      <c r="K8375" s="15">
        <v>0</v>
      </c>
      <c r="L8375" s="13" t="s">
        <v>14</v>
      </c>
      <c r="M8375" s="7">
        <v>0.49</v>
      </c>
      <c r="N8375" s="17"/>
    </row>
    <row r="8376" spans="1:14" ht="47.25">
      <c r="A8376" s="6">
        <v>8374</v>
      </c>
      <c r="B8376" s="8" t="s">
        <v>11091</v>
      </c>
      <c r="C8376" s="9" t="s">
        <v>11395</v>
      </c>
      <c r="D8376" s="10" t="s">
        <v>11396</v>
      </c>
      <c r="E8376" s="11" t="s">
        <v>11397</v>
      </c>
      <c r="F8376" s="6">
        <v>445700</v>
      </c>
      <c r="G8376" s="6" t="s">
        <v>2442</v>
      </c>
      <c r="H8376" s="16">
        <v>662170297.19200003</v>
      </c>
      <c r="I8376" s="12">
        <v>44116</v>
      </c>
      <c r="J8376" s="12" t="s">
        <v>11398</v>
      </c>
      <c r="K8376" s="15">
        <v>0</v>
      </c>
      <c r="L8376" s="13" t="s">
        <v>15</v>
      </c>
      <c r="M8376" s="7">
        <v>1</v>
      </c>
      <c r="N8376" s="17"/>
    </row>
    <row r="8377" spans="1:14" ht="78.75">
      <c r="A8377" s="6">
        <v>8375</v>
      </c>
      <c r="B8377" s="8" t="s">
        <v>11091</v>
      </c>
      <c r="C8377" s="9" t="s">
        <v>11399</v>
      </c>
      <c r="D8377" s="10" t="s">
        <v>6474</v>
      </c>
      <c r="E8377" s="11" t="s">
        <v>11400</v>
      </c>
      <c r="F8377" s="6">
        <v>383927</v>
      </c>
      <c r="G8377" s="6" t="s">
        <v>7768</v>
      </c>
      <c r="H8377" s="16">
        <v>70207803.026999995</v>
      </c>
      <c r="I8377" s="12">
        <v>43836</v>
      </c>
      <c r="J8377" s="12" t="s">
        <v>11382</v>
      </c>
      <c r="K8377" s="15">
        <v>0</v>
      </c>
      <c r="L8377" s="13" t="s">
        <v>15</v>
      </c>
      <c r="M8377" s="7">
        <v>1</v>
      </c>
      <c r="N8377" s="17"/>
    </row>
    <row r="8378" spans="1:14" ht="94.5">
      <c r="A8378" s="6">
        <v>8376</v>
      </c>
      <c r="B8378" s="8" t="s">
        <v>11091</v>
      </c>
      <c r="C8378" s="9" t="s">
        <v>11401</v>
      </c>
      <c r="D8378" s="10" t="s">
        <v>11402</v>
      </c>
      <c r="E8378" s="11" t="s">
        <v>11403</v>
      </c>
      <c r="F8378" s="6">
        <v>395455</v>
      </c>
      <c r="G8378" s="6" t="s">
        <v>7768</v>
      </c>
      <c r="H8378" s="16">
        <v>74178051.013999999</v>
      </c>
      <c r="I8378" s="12">
        <v>44018</v>
      </c>
      <c r="J8378" s="12">
        <v>44356</v>
      </c>
      <c r="K8378" s="15">
        <v>0</v>
      </c>
      <c r="L8378" s="13" t="s">
        <v>14</v>
      </c>
      <c r="M8378" s="7">
        <v>1</v>
      </c>
      <c r="N8378" s="17"/>
    </row>
    <row r="8379" spans="1:14" ht="94.5">
      <c r="A8379" s="6">
        <v>8377</v>
      </c>
      <c r="B8379" s="8" t="s">
        <v>11091</v>
      </c>
      <c r="C8379" s="9" t="s">
        <v>11404</v>
      </c>
      <c r="D8379" s="10" t="s">
        <v>6476</v>
      </c>
      <c r="E8379" s="11" t="s">
        <v>11403</v>
      </c>
      <c r="F8379" s="6">
        <v>395455</v>
      </c>
      <c r="G8379" s="6" t="s">
        <v>7768</v>
      </c>
      <c r="H8379" s="16">
        <v>74178051.013999999</v>
      </c>
      <c r="I8379" s="12">
        <v>44018</v>
      </c>
      <c r="J8379" s="12">
        <v>44356</v>
      </c>
      <c r="K8379" s="15">
        <v>0</v>
      </c>
      <c r="L8379" s="13" t="s">
        <v>14</v>
      </c>
      <c r="M8379" s="7">
        <v>0.51</v>
      </c>
      <c r="N8379" s="17"/>
    </row>
    <row r="8380" spans="1:14" ht="94.5">
      <c r="A8380" s="6">
        <v>8378</v>
      </c>
      <c r="B8380" s="8" t="s">
        <v>11091</v>
      </c>
      <c r="C8380" s="9" t="s">
        <v>7556</v>
      </c>
      <c r="D8380" s="10" t="s">
        <v>11260</v>
      </c>
      <c r="E8380" s="11" t="s">
        <v>11403</v>
      </c>
      <c r="F8380" s="6">
        <v>395455</v>
      </c>
      <c r="G8380" s="6" t="s">
        <v>7768</v>
      </c>
      <c r="H8380" s="16">
        <v>74178051.013999999</v>
      </c>
      <c r="I8380" s="12">
        <v>44018</v>
      </c>
      <c r="J8380" s="12">
        <v>44356</v>
      </c>
      <c r="K8380" s="15">
        <v>0</v>
      </c>
      <c r="L8380" s="13" t="s">
        <v>14</v>
      </c>
      <c r="M8380" s="7">
        <v>0.49</v>
      </c>
      <c r="N8380" s="17"/>
    </row>
    <row r="8381" spans="1:14" ht="94.5">
      <c r="A8381" s="6">
        <v>8379</v>
      </c>
      <c r="B8381" s="8" t="s">
        <v>11091</v>
      </c>
      <c r="C8381" s="9" t="s">
        <v>11405</v>
      </c>
      <c r="D8381" s="10" t="s">
        <v>11406</v>
      </c>
      <c r="E8381" s="11" t="s">
        <v>11407</v>
      </c>
      <c r="F8381" s="6">
        <v>383958</v>
      </c>
      <c r="G8381" s="6" t="s">
        <v>7768</v>
      </c>
      <c r="H8381" s="16">
        <v>55841298.990000002</v>
      </c>
      <c r="I8381" s="12">
        <v>44049</v>
      </c>
      <c r="J8381" s="12" t="s">
        <v>11408</v>
      </c>
      <c r="K8381" s="15">
        <v>0</v>
      </c>
      <c r="L8381" s="13" t="s">
        <v>15</v>
      </c>
      <c r="M8381" s="7">
        <v>1</v>
      </c>
      <c r="N8381" s="17"/>
    </row>
    <row r="8382" spans="1:14" ht="78.75">
      <c r="A8382" s="6">
        <v>8380</v>
      </c>
      <c r="B8382" s="8" t="s">
        <v>11091</v>
      </c>
      <c r="C8382" s="9" t="s">
        <v>11409</v>
      </c>
      <c r="D8382" s="10" t="s">
        <v>11410</v>
      </c>
      <c r="E8382" s="11" t="s">
        <v>11411</v>
      </c>
      <c r="F8382" s="6">
        <v>383888</v>
      </c>
      <c r="G8382" s="6" t="s">
        <v>7768</v>
      </c>
      <c r="H8382" s="16">
        <v>94375668.855000004</v>
      </c>
      <c r="I8382" s="12" t="s">
        <v>11412</v>
      </c>
      <c r="J8382" s="12" t="s">
        <v>11413</v>
      </c>
      <c r="K8382" s="15">
        <v>0</v>
      </c>
      <c r="L8382" s="13" t="s">
        <v>14</v>
      </c>
      <c r="M8382" s="7">
        <v>1</v>
      </c>
      <c r="N8382" s="17"/>
    </row>
    <row r="8383" spans="1:14" ht="78.75">
      <c r="A8383" s="6">
        <v>8381</v>
      </c>
      <c r="B8383" s="8" t="s">
        <v>11091</v>
      </c>
      <c r="C8383" s="9" t="s">
        <v>7511</v>
      </c>
      <c r="D8383" s="10" t="s">
        <v>11414</v>
      </c>
      <c r="E8383" s="11" t="s">
        <v>11411</v>
      </c>
      <c r="F8383" s="6">
        <v>383888</v>
      </c>
      <c r="G8383" s="6" t="s">
        <v>7768</v>
      </c>
      <c r="H8383" s="16">
        <v>94375668.855000004</v>
      </c>
      <c r="I8383" s="12" t="s">
        <v>11412</v>
      </c>
      <c r="J8383" s="12" t="s">
        <v>11413</v>
      </c>
      <c r="K8383" s="15">
        <v>0</v>
      </c>
      <c r="L8383" s="13" t="s">
        <v>14</v>
      </c>
      <c r="M8383" s="7">
        <v>0.3</v>
      </c>
      <c r="N8383" s="17"/>
    </row>
    <row r="8384" spans="1:14" ht="78.75">
      <c r="A8384" s="6">
        <v>8382</v>
      </c>
      <c r="B8384" s="8" t="s">
        <v>11091</v>
      </c>
      <c r="C8384" s="9" t="s">
        <v>11415</v>
      </c>
      <c r="D8384" s="10" t="s">
        <v>11164</v>
      </c>
      <c r="E8384" s="11" t="s">
        <v>11411</v>
      </c>
      <c r="F8384" s="6">
        <v>383888</v>
      </c>
      <c r="G8384" s="6" t="s">
        <v>7768</v>
      </c>
      <c r="H8384" s="16">
        <v>94375668.855000004</v>
      </c>
      <c r="I8384" s="12" t="s">
        <v>11412</v>
      </c>
      <c r="J8384" s="12" t="s">
        <v>11413</v>
      </c>
      <c r="K8384" s="15">
        <v>0</v>
      </c>
      <c r="L8384" s="13" t="s">
        <v>14</v>
      </c>
      <c r="M8384" s="7">
        <v>0.7</v>
      </c>
      <c r="N8384" s="17"/>
    </row>
    <row r="8385" spans="1:14" ht="78.75">
      <c r="A8385" s="6">
        <v>8383</v>
      </c>
      <c r="B8385" s="8" t="s">
        <v>11091</v>
      </c>
      <c r="C8385" s="9" t="s">
        <v>11416</v>
      </c>
      <c r="D8385" s="10" t="s">
        <v>11107</v>
      </c>
      <c r="E8385" s="11" t="s">
        <v>11417</v>
      </c>
      <c r="F8385" s="6">
        <v>383933</v>
      </c>
      <c r="G8385" s="6" t="s">
        <v>7768</v>
      </c>
      <c r="H8385" s="16">
        <v>72929336.866999999</v>
      </c>
      <c r="I8385" s="12">
        <v>44049</v>
      </c>
      <c r="J8385" s="12">
        <v>44387</v>
      </c>
      <c r="K8385" s="15">
        <v>0</v>
      </c>
      <c r="L8385" s="13" t="s">
        <v>15</v>
      </c>
      <c r="M8385" s="7">
        <v>1</v>
      </c>
      <c r="N8385" s="17"/>
    </row>
    <row r="8386" spans="1:14" ht="78.75">
      <c r="A8386" s="6">
        <v>8384</v>
      </c>
      <c r="B8386" s="8" t="s">
        <v>11091</v>
      </c>
      <c r="C8386" s="9" t="s">
        <v>11401</v>
      </c>
      <c r="D8386" s="10" t="s">
        <v>11402</v>
      </c>
      <c r="E8386" s="11" t="s">
        <v>11418</v>
      </c>
      <c r="F8386" s="6">
        <v>395454</v>
      </c>
      <c r="G8386" s="6" t="s">
        <v>7768</v>
      </c>
      <c r="H8386" s="16">
        <v>67748320.307999998</v>
      </c>
      <c r="I8386" s="12">
        <v>44018</v>
      </c>
      <c r="J8386" s="12">
        <v>44356</v>
      </c>
      <c r="K8386" s="15">
        <v>0</v>
      </c>
      <c r="L8386" s="13" t="s">
        <v>14</v>
      </c>
      <c r="M8386" s="7">
        <v>1</v>
      </c>
      <c r="N8386" s="17"/>
    </row>
    <row r="8387" spans="1:14" ht="78.75">
      <c r="A8387" s="6">
        <v>8385</v>
      </c>
      <c r="B8387" s="8" t="s">
        <v>11091</v>
      </c>
      <c r="C8387" s="9" t="s">
        <v>11404</v>
      </c>
      <c r="D8387" s="10" t="s">
        <v>6476</v>
      </c>
      <c r="E8387" s="11" t="s">
        <v>11418</v>
      </c>
      <c r="F8387" s="6">
        <v>395454</v>
      </c>
      <c r="G8387" s="6" t="s">
        <v>7768</v>
      </c>
      <c r="H8387" s="16">
        <v>67748320.307999998</v>
      </c>
      <c r="I8387" s="12">
        <v>44018</v>
      </c>
      <c r="J8387" s="12">
        <v>44356</v>
      </c>
      <c r="K8387" s="15">
        <v>0</v>
      </c>
      <c r="L8387" s="13" t="s">
        <v>14</v>
      </c>
      <c r="M8387" s="7">
        <v>0.51</v>
      </c>
      <c r="N8387" s="17"/>
    </row>
    <row r="8388" spans="1:14" ht="78.75">
      <c r="A8388" s="6">
        <v>8386</v>
      </c>
      <c r="B8388" s="8" t="s">
        <v>11091</v>
      </c>
      <c r="C8388" s="9" t="s">
        <v>7556</v>
      </c>
      <c r="D8388" s="10" t="s">
        <v>11260</v>
      </c>
      <c r="E8388" s="11" t="s">
        <v>11418</v>
      </c>
      <c r="F8388" s="6">
        <v>395454</v>
      </c>
      <c r="G8388" s="6" t="s">
        <v>7768</v>
      </c>
      <c r="H8388" s="16">
        <v>67748320.307999998</v>
      </c>
      <c r="I8388" s="12">
        <v>44018</v>
      </c>
      <c r="J8388" s="12">
        <v>44356</v>
      </c>
      <c r="K8388" s="15">
        <v>0</v>
      </c>
      <c r="L8388" s="13" t="s">
        <v>14</v>
      </c>
      <c r="M8388" s="7">
        <v>0.49</v>
      </c>
      <c r="N8388" s="17"/>
    </row>
    <row r="8389" spans="1:14" ht="63">
      <c r="A8389" s="6">
        <v>8387</v>
      </c>
      <c r="B8389" s="8" t="s">
        <v>11091</v>
      </c>
      <c r="C8389" s="9" t="s">
        <v>11419</v>
      </c>
      <c r="D8389" s="10" t="s">
        <v>11420</v>
      </c>
      <c r="E8389" s="11" t="s">
        <v>11421</v>
      </c>
      <c r="F8389" s="6">
        <v>150296</v>
      </c>
      <c r="G8389" s="6" t="s">
        <v>3298</v>
      </c>
      <c r="H8389" s="16">
        <v>38798986.215000004</v>
      </c>
      <c r="I8389" s="12">
        <v>43222</v>
      </c>
      <c r="J8389" s="12">
        <v>44137</v>
      </c>
      <c r="K8389" s="15">
        <v>5000000</v>
      </c>
      <c r="L8389" s="13" t="s">
        <v>14</v>
      </c>
      <c r="M8389" s="7">
        <v>1</v>
      </c>
      <c r="N8389" s="17"/>
    </row>
    <row r="8390" spans="1:14" ht="63">
      <c r="A8390" s="6">
        <v>8388</v>
      </c>
      <c r="B8390" s="8" t="s">
        <v>11091</v>
      </c>
      <c r="C8390" s="9" t="s">
        <v>11422</v>
      </c>
      <c r="D8390" s="10" t="s">
        <v>11423</v>
      </c>
      <c r="E8390" s="11" t="s">
        <v>11421</v>
      </c>
      <c r="F8390" s="6">
        <v>150296</v>
      </c>
      <c r="G8390" s="6" t="s">
        <v>3298</v>
      </c>
      <c r="H8390" s="16">
        <v>38798986.215000004</v>
      </c>
      <c r="I8390" s="12">
        <v>43222</v>
      </c>
      <c r="J8390" s="12">
        <v>44137</v>
      </c>
      <c r="K8390" s="15">
        <v>5000000</v>
      </c>
      <c r="L8390" s="13" t="s">
        <v>14</v>
      </c>
      <c r="M8390" s="7">
        <v>0.51</v>
      </c>
      <c r="N8390" s="17"/>
    </row>
    <row r="8391" spans="1:14" ht="63">
      <c r="A8391" s="6">
        <v>8389</v>
      </c>
      <c r="B8391" s="8" t="s">
        <v>11091</v>
      </c>
      <c r="C8391" s="9" t="s">
        <v>11424</v>
      </c>
      <c r="D8391" s="10" t="s">
        <v>9904</v>
      </c>
      <c r="E8391" s="11" t="s">
        <v>11421</v>
      </c>
      <c r="F8391" s="6">
        <v>150296</v>
      </c>
      <c r="G8391" s="6" t="s">
        <v>3298</v>
      </c>
      <c r="H8391" s="16">
        <v>38798986.215000004</v>
      </c>
      <c r="I8391" s="12">
        <v>43222</v>
      </c>
      <c r="J8391" s="12">
        <v>44137</v>
      </c>
      <c r="K8391" s="15">
        <v>5000000</v>
      </c>
      <c r="L8391" s="13" t="s">
        <v>14</v>
      </c>
      <c r="M8391" s="7">
        <v>0.49</v>
      </c>
      <c r="N8391" s="17"/>
    </row>
    <row r="8392" spans="1:14" ht="63">
      <c r="A8392" s="6">
        <v>8390</v>
      </c>
      <c r="B8392" s="8" t="s">
        <v>11091</v>
      </c>
      <c r="C8392" s="9" t="s">
        <v>11425</v>
      </c>
      <c r="D8392" s="10" t="s">
        <v>11426</v>
      </c>
      <c r="E8392" s="11" t="s">
        <v>11427</v>
      </c>
      <c r="F8392" s="6">
        <v>150295</v>
      </c>
      <c r="G8392" s="6" t="s">
        <v>3298</v>
      </c>
      <c r="H8392" s="16">
        <v>47079382.931999996</v>
      </c>
      <c r="I8392" s="12">
        <v>43283</v>
      </c>
      <c r="J8392" s="12" t="s">
        <v>9053</v>
      </c>
      <c r="K8392" s="15">
        <v>4100000</v>
      </c>
      <c r="L8392" s="13" t="s">
        <v>14</v>
      </c>
      <c r="M8392" s="7">
        <v>1</v>
      </c>
      <c r="N8392" s="17"/>
    </row>
    <row r="8393" spans="1:14" ht="63">
      <c r="A8393" s="6">
        <v>8391</v>
      </c>
      <c r="B8393" s="8" t="s">
        <v>11091</v>
      </c>
      <c r="C8393" s="9" t="s">
        <v>11428</v>
      </c>
      <c r="D8393" s="10" t="s">
        <v>606</v>
      </c>
      <c r="E8393" s="11" t="s">
        <v>11427</v>
      </c>
      <c r="F8393" s="6">
        <v>150295</v>
      </c>
      <c r="G8393" s="6" t="s">
        <v>3298</v>
      </c>
      <c r="H8393" s="16">
        <v>47079382.931999996</v>
      </c>
      <c r="I8393" s="12">
        <v>43283</v>
      </c>
      <c r="J8393" s="12" t="s">
        <v>9053</v>
      </c>
      <c r="K8393" s="15">
        <v>4100000</v>
      </c>
      <c r="L8393" s="13" t="s">
        <v>14</v>
      </c>
      <c r="M8393" s="7">
        <v>0.51</v>
      </c>
      <c r="N8393" s="17"/>
    </row>
    <row r="8394" spans="1:14" ht="63">
      <c r="A8394" s="6">
        <v>8392</v>
      </c>
      <c r="B8394" s="8" t="s">
        <v>11091</v>
      </c>
      <c r="C8394" s="9" t="s">
        <v>11429</v>
      </c>
      <c r="D8394" s="10" t="s">
        <v>11306</v>
      </c>
      <c r="E8394" s="11" t="s">
        <v>11427</v>
      </c>
      <c r="F8394" s="6">
        <v>150295</v>
      </c>
      <c r="G8394" s="6" t="s">
        <v>3298</v>
      </c>
      <c r="H8394" s="16">
        <v>47079382.931999996</v>
      </c>
      <c r="I8394" s="12">
        <v>43283</v>
      </c>
      <c r="J8394" s="12" t="s">
        <v>9053</v>
      </c>
      <c r="K8394" s="15">
        <v>4100000</v>
      </c>
      <c r="L8394" s="13" t="s">
        <v>14</v>
      </c>
      <c r="M8394" s="7">
        <v>0.49</v>
      </c>
      <c r="N8394" s="17"/>
    </row>
    <row r="8395" spans="1:14" ht="94.5">
      <c r="A8395" s="6">
        <v>8393</v>
      </c>
      <c r="B8395" s="8" t="s">
        <v>11091</v>
      </c>
      <c r="C8395" s="9" t="s">
        <v>11399</v>
      </c>
      <c r="D8395" s="10" t="s">
        <v>6474</v>
      </c>
      <c r="E8395" s="11" t="s">
        <v>11430</v>
      </c>
      <c r="F8395" s="6">
        <v>409616</v>
      </c>
      <c r="G8395" s="6" t="s">
        <v>3298</v>
      </c>
      <c r="H8395" s="16">
        <v>45249516.901000001</v>
      </c>
      <c r="I8395" s="12" t="s">
        <v>8658</v>
      </c>
      <c r="J8395" s="12" t="s">
        <v>11431</v>
      </c>
      <c r="K8395" s="15">
        <v>0</v>
      </c>
      <c r="L8395" s="13" t="s">
        <v>15</v>
      </c>
      <c r="M8395" s="7">
        <v>1</v>
      </c>
      <c r="N8395" s="17"/>
    </row>
    <row r="8396" spans="1:14" ht="47.25">
      <c r="A8396" s="6">
        <v>8394</v>
      </c>
      <c r="B8396" s="8" t="s">
        <v>11091</v>
      </c>
      <c r="C8396" s="9" t="s">
        <v>11432</v>
      </c>
      <c r="D8396" s="10" t="s">
        <v>11433</v>
      </c>
      <c r="E8396" s="11" t="s">
        <v>11434</v>
      </c>
      <c r="F8396" s="6">
        <v>307084</v>
      </c>
      <c r="G8396" s="6" t="s">
        <v>679</v>
      </c>
      <c r="H8396" s="16">
        <v>4699964.45</v>
      </c>
      <c r="I8396" s="12" t="s">
        <v>11435</v>
      </c>
      <c r="J8396" s="12" t="s">
        <v>9224</v>
      </c>
      <c r="K8396" s="15">
        <v>4250000</v>
      </c>
      <c r="L8396" s="13" t="s">
        <v>15</v>
      </c>
      <c r="M8396" s="7">
        <v>1</v>
      </c>
      <c r="N8396" s="17"/>
    </row>
    <row r="8397" spans="1:14" ht="63">
      <c r="A8397" s="6">
        <v>8395</v>
      </c>
      <c r="B8397" s="8" t="s">
        <v>11091</v>
      </c>
      <c r="C8397" s="9" t="s">
        <v>11436</v>
      </c>
      <c r="D8397" s="10" t="s">
        <v>11437</v>
      </c>
      <c r="E8397" s="11" t="s">
        <v>11438</v>
      </c>
      <c r="F8397" s="6">
        <v>401132</v>
      </c>
      <c r="G8397" s="6" t="s">
        <v>679</v>
      </c>
      <c r="H8397" s="16">
        <v>4613827</v>
      </c>
      <c r="I8397" s="12" t="s">
        <v>4443</v>
      </c>
      <c r="J8397" s="12" t="s">
        <v>9200</v>
      </c>
      <c r="K8397" s="15">
        <v>0</v>
      </c>
      <c r="L8397" s="13" t="s">
        <v>15</v>
      </c>
      <c r="M8397" s="7">
        <v>1</v>
      </c>
      <c r="N8397" s="17"/>
    </row>
    <row r="8398" spans="1:14" ht="78.75">
      <c r="A8398" s="6">
        <v>8396</v>
      </c>
      <c r="B8398" s="8" t="s">
        <v>11091</v>
      </c>
      <c r="C8398" s="9" t="s">
        <v>11439</v>
      </c>
      <c r="D8398" s="10" t="s">
        <v>11440</v>
      </c>
      <c r="E8398" s="11" t="s">
        <v>11441</v>
      </c>
      <c r="F8398" s="6">
        <v>403961</v>
      </c>
      <c r="G8398" s="6" t="s">
        <v>679</v>
      </c>
      <c r="H8398" s="16">
        <v>3536532.7</v>
      </c>
      <c r="I8398" s="12" t="s">
        <v>8873</v>
      </c>
      <c r="J8398" s="12" t="s">
        <v>11363</v>
      </c>
      <c r="K8398" s="15">
        <v>0</v>
      </c>
      <c r="L8398" s="13" t="s">
        <v>15</v>
      </c>
      <c r="M8398" s="7">
        <v>1</v>
      </c>
      <c r="N8398" s="17"/>
    </row>
    <row r="8399" spans="1:14" ht="126">
      <c r="A8399" s="6">
        <v>8397</v>
      </c>
      <c r="B8399" s="8" t="s">
        <v>11091</v>
      </c>
      <c r="C8399" s="9" t="s">
        <v>11442</v>
      </c>
      <c r="D8399" s="10" t="s">
        <v>11443</v>
      </c>
      <c r="E8399" s="11" t="s">
        <v>11444</v>
      </c>
      <c r="F8399" s="6">
        <v>307086</v>
      </c>
      <c r="G8399" s="6" t="s">
        <v>679</v>
      </c>
      <c r="H8399" s="16">
        <v>9483200.1999999993</v>
      </c>
      <c r="I8399" s="12" t="s">
        <v>11435</v>
      </c>
      <c r="J8399" s="12" t="s">
        <v>11445</v>
      </c>
      <c r="K8399" s="15">
        <v>3300000</v>
      </c>
      <c r="L8399" s="13" t="s">
        <v>15</v>
      </c>
      <c r="M8399" s="7">
        <v>1</v>
      </c>
      <c r="N8399" s="17"/>
    </row>
    <row r="8400" spans="1:14" ht="126">
      <c r="A8400" s="6">
        <v>8398</v>
      </c>
      <c r="B8400" s="8" t="s">
        <v>11091</v>
      </c>
      <c r="C8400" s="9" t="s">
        <v>11446</v>
      </c>
      <c r="D8400" s="10" t="s">
        <v>11406</v>
      </c>
      <c r="E8400" s="11" t="s">
        <v>11444</v>
      </c>
      <c r="F8400" s="6">
        <v>307085</v>
      </c>
      <c r="G8400" s="6" t="s">
        <v>679</v>
      </c>
      <c r="H8400" s="16">
        <v>20921852.478</v>
      </c>
      <c r="I8400" s="12" t="s">
        <v>11447</v>
      </c>
      <c r="J8400" s="12">
        <v>43871</v>
      </c>
      <c r="K8400" s="15">
        <v>0</v>
      </c>
      <c r="L8400" s="13" t="s">
        <v>15</v>
      </c>
      <c r="M8400" s="7">
        <v>1</v>
      </c>
      <c r="N8400" s="17"/>
    </row>
    <row r="8401" spans="1:14" ht="47.25">
      <c r="A8401" s="6">
        <v>8399</v>
      </c>
      <c r="B8401" s="8" t="s">
        <v>11091</v>
      </c>
      <c r="C8401" s="9" t="s">
        <v>11448</v>
      </c>
      <c r="D8401" s="10" t="s">
        <v>11449</v>
      </c>
      <c r="E8401" s="11" t="s">
        <v>11450</v>
      </c>
      <c r="F8401" s="6">
        <v>401129</v>
      </c>
      <c r="G8401" s="6" t="s">
        <v>679</v>
      </c>
      <c r="H8401" s="16">
        <v>3494295.7</v>
      </c>
      <c r="I8401" s="12">
        <v>44077</v>
      </c>
      <c r="J8401" s="12">
        <v>44050</v>
      </c>
      <c r="K8401" s="15">
        <v>0</v>
      </c>
      <c r="L8401" s="13" t="s">
        <v>15</v>
      </c>
      <c r="M8401" s="7">
        <v>1</v>
      </c>
      <c r="N8401" s="17"/>
    </row>
    <row r="8402" spans="1:14" ht="94.5">
      <c r="A8402" s="6">
        <v>8400</v>
      </c>
      <c r="B8402" s="8" t="s">
        <v>11091</v>
      </c>
      <c r="C8402" s="9" t="s">
        <v>11451</v>
      </c>
      <c r="D8402" s="10" t="s">
        <v>11148</v>
      </c>
      <c r="E8402" s="11" t="s">
        <v>11452</v>
      </c>
      <c r="F8402" s="6">
        <v>386013</v>
      </c>
      <c r="G8402" s="6" t="s">
        <v>873</v>
      </c>
      <c r="H8402" s="16">
        <v>6544550</v>
      </c>
      <c r="I8402" s="12">
        <v>44107</v>
      </c>
      <c r="J8402" s="12">
        <v>44086</v>
      </c>
      <c r="K8402" s="15">
        <v>0</v>
      </c>
      <c r="L8402" s="13" t="s">
        <v>15</v>
      </c>
      <c r="M8402" s="7">
        <v>1</v>
      </c>
      <c r="N8402" s="17"/>
    </row>
    <row r="8403" spans="1:14" ht="94.5">
      <c r="A8403" s="6">
        <v>8401</v>
      </c>
      <c r="B8403" s="8" t="s">
        <v>11091</v>
      </c>
      <c r="C8403" s="9" t="s">
        <v>11453</v>
      </c>
      <c r="D8403" s="10" t="s">
        <v>11454</v>
      </c>
      <c r="E8403" s="11" t="s">
        <v>11455</v>
      </c>
      <c r="F8403" s="6">
        <v>401775</v>
      </c>
      <c r="G8403" s="6" t="s">
        <v>873</v>
      </c>
      <c r="H8403" s="16">
        <v>2849050</v>
      </c>
      <c r="I8403" s="12">
        <v>43924</v>
      </c>
      <c r="J8403" s="12">
        <v>43867</v>
      </c>
      <c r="K8403" s="15">
        <v>0</v>
      </c>
      <c r="L8403" s="13" t="s">
        <v>15</v>
      </c>
      <c r="M8403" s="7">
        <v>1</v>
      </c>
      <c r="N8403" s="17"/>
    </row>
    <row r="8404" spans="1:14" ht="94.5">
      <c r="A8404" s="6">
        <v>8402</v>
      </c>
      <c r="B8404" s="8" t="s">
        <v>11091</v>
      </c>
      <c r="C8404" s="9" t="s">
        <v>11246</v>
      </c>
      <c r="D8404" s="10" t="s">
        <v>11190</v>
      </c>
      <c r="E8404" s="11" t="s">
        <v>11456</v>
      </c>
      <c r="F8404" s="6">
        <v>228495</v>
      </c>
      <c r="G8404" s="6" t="s">
        <v>873</v>
      </c>
      <c r="H8404" s="16">
        <v>16198450</v>
      </c>
      <c r="I8404" s="12" t="s">
        <v>11457</v>
      </c>
      <c r="J8404" s="12" t="s">
        <v>6458</v>
      </c>
      <c r="K8404" s="15">
        <v>12697781</v>
      </c>
      <c r="L8404" s="13" t="s">
        <v>15</v>
      </c>
      <c r="M8404" s="7">
        <v>1</v>
      </c>
      <c r="N8404" s="17"/>
    </row>
    <row r="8405" spans="1:14" ht="47.25">
      <c r="A8405" s="6">
        <v>8403</v>
      </c>
      <c r="B8405" s="8" t="s">
        <v>11091</v>
      </c>
      <c r="C8405" s="9" t="s">
        <v>11458</v>
      </c>
      <c r="D8405" s="10" t="s">
        <v>11175</v>
      </c>
      <c r="E8405" s="11" t="s">
        <v>11459</v>
      </c>
      <c r="F8405" s="6">
        <v>376886</v>
      </c>
      <c r="G8405" s="6" t="s">
        <v>873</v>
      </c>
      <c r="H8405" s="16">
        <v>11731550</v>
      </c>
      <c r="I8405" s="12">
        <v>44016</v>
      </c>
      <c r="J8405" s="12" t="s">
        <v>8826</v>
      </c>
      <c r="K8405" s="15">
        <v>0</v>
      </c>
      <c r="L8405" s="13" t="s">
        <v>15</v>
      </c>
      <c r="M8405" s="7">
        <v>1</v>
      </c>
      <c r="N8405" s="17"/>
    </row>
    <row r="8406" spans="1:14" ht="189">
      <c r="A8406" s="6">
        <v>8404</v>
      </c>
      <c r="B8406" s="8" t="s">
        <v>11091</v>
      </c>
      <c r="C8406" s="9" t="s">
        <v>11460</v>
      </c>
      <c r="D8406" s="10" t="s">
        <v>11461</v>
      </c>
      <c r="E8406" s="11" t="s">
        <v>11462</v>
      </c>
      <c r="F8406" s="6">
        <v>338746</v>
      </c>
      <c r="G8406" s="6" t="s">
        <v>9558</v>
      </c>
      <c r="H8406" s="16">
        <v>25534088.579999998</v>
      </c>
      <c r="I8406" s="12" t="s">
        <v>4411</v>
      </c>
      <c r="J8406" s="12" t="s">
        <v>8976</v>
      </c>
      <c r="K8406" s="15">
        <v>4450000</v>
      </c>
      <c r="L8406" s="13" t="s">
        <v>15</v>
      </c>
      <c r="M8406" s="7">
        <v>1</v>
      </c>
      <c r="N8406" s="17"/>
    </row>
    <row r="8407" spans="1:14" ht="63">
      <c r="A8407" s="6">
        <v>8405</v>
      </c>
      <c r="B8407" s="8" t="s">
        <v>11091</v>
      </c>
      <c r="C8407" s="9" t="s">
        <v>11463</v>
      </c>
      <c r="D8407" s="10" t="s">
        <v>11464</v>
      </c>
      <c r="E8407" s="11" t="s">
        <v>11465</v>
      </c>
      <c r="F8407" s="6">
        <v>354582</v>
      </c>
      <c r="G8407" s="6" t="s">
        <v>9558</v>
      </c>
      <c r="H8407" s="16">
        <v>7714129.2000000002</v>
      </c>
      <c r="I8407" s="12">
        <v>43750</v>
      </c>
      <c r="J8407" s="12" t="s">
        <v>8976</v>
      </c>
      <c r="K8407" s="15">
        <v>2800000</v>
      </c>
      <c r="L8407" s="13" t="s">
        <v>15</v>
      </c>
      <c r="M8407" s="7">
        <v>1</v>
      </c>
      <c r="N8407" s="17"/>
    </row>
    <row r="8408" spans="1:14" ht="78.75">
      <c r="A8408" s="6">
        <v>8406</v>
      </c>
      <c r="B8408" s="8" t="s">
        <v>11091</v>
      </c>
      <c r="C8408" s="9" t="s">
        <v>11466</v>
      </c>
      <c r="D8408" s="10" t="s">
        <v>11467</v>
      </c>
      <c r="E8408" s="11" t="s">
        <v>11468</v>
      </c>
      <c r="F8408" s="6">
        <v>298400</v>
      </c>
      <c r="G8408" s="6" t="s">
        <v>9558</v>
      </c>
      <c r="H8408" s="16">
        <v>11354886.084000001</v>
      </c>
      <c r="I8408" s="12">
        <v>43745</v>
      </c>
      <c r="J8408" s="12" t="s">
        <v>616</v>
      </c>
      <c r="K8408" s="15">
        <v>0</v>
      </c>
      <c r="L8408" s="13" t="s">
        <v>15</v>
      </c>
      <c r="M8408" s="7">
        <v>1</v>
      </c>
      <c r="N8408" s="17"/>
    </row>
    <row r="8409" spans="1:14" ht="63">
      <c r="A8409" s="6">
        <v>8407</v>
      </c>
      <c r="B8409" s="8" t="s">
        <v>11091</v>
      </c>
      <c r="C8409" s="9" t="s">
        <v>11469</v>
      </c>
      <c r="D8409" s="10" t="s">
        <v>11470</v>
      </c>
      <c r="E8409" s="11" t="s">
        <v>11471</v>
      </c>
      <c r="F8409" s="6">
        <v>354585</v>
      </c>
      <c r="G8409" s="6" t="s">
        <v>9558</v>
      </c>
      <c r="H8409" s="16">
        <v>7818216.9000000004</v>
      </c>
      <c r="I8409" s="12">
        <v>43720</v>
      </c>
      <c r="J8409" s="12" t="s">
        <v>8976</v>
      </c>
      <c r="K8409" s="15">
        <v>4210000</v>
      </c>
      <c r="L8409" s="13" t="s">
        <v>15</v>
      </c>
      <c r="M8409" s="7">
        <v>1</v>
      </c>
      <c r="N8409" s="17"/>
    </row>
    <row r="8410" spans="1:14" ht="63">
      <c r="A8410" s="6">
        <v>8408</v>
      </c>
      <c r="B8410" s="8" t="s">
        <v>11091</v>
      </c>
      <c r="C8410" s="9" t="s">
        <v>11472</v>
      </c>
      <c r="D8410" s="10" t="s">
        <v>11473</v>
      </c>
      <c r="E8410" s="11" t="s">
        <v>11474</v>
      </c>
      <c r="F8410" s="6">
        <v>288169</v>
      </c>
      <c r="G8410" s="6" t="s">
        <v>9558</v>
      </c>
      <c r="H8410" s="16">
        <v>5741990.699</v>
      </c>
      <c r="I8410" s="12" t="s">
        <v>11475</v>
      </c>
      <c r="J8410" s="12" t="s">
        <v>6298</v>
      </c>
      <c r="K8410" s="15">
        <v>3228000</v>
      </c>
      <c r="L8410" s="13" t="s">
        <v>15</v>
      </c>
      <c r="M8410" s="7">
        <v>1</v>
      </c>
      <c r="N8410" s="17"/>
    </row>
    <row r="8411" spans="1:14" ht="63">
      <c r="A8411" s="6">
        <v>8409</v>
      </c>
      <c r="B8411" s="8" t="s">
        <v>11091</v>
      </c>
      <c r="C8411" s="9" t="s">
        <v>11476</v>
      </c>
      <c r="D8411" s="10" t="s">
        <v>11477</v>
      </c>
      <c r="E8411" s="11" t="s">
        <v>11478</v>
      </c>
      <c r="F8411" s="6">
        <v>479298</v>
      </c>
      <c r="G8411" s="6" t="s">
        <v>9558</v>
      </c>
      <c r="H8411" s="16">
        <v>7631537.1500000004</v>
      </c>
      <c r="I8411" s="12" t="s">
        <v>11479</v>
      </c>
      <c r="J8411" s="12" t="s">
        <v>8649</v>
      </c>
      <c r="K8411" s="15">
        <v>0</v>
      </c>
      <c r="L8411" s="13" t="s">
        <v>15</v>
      </c>
      <c r="M8411" s="7">
        <v>1</v>
      </c>
      <c r="N8411" s="17"/>
    </row>
    <row r="8412" spans="1:14" ht="173.25">
      <c r="A8412" s="6">
        <v>8410</v>
      </c>
      <c r="B8412" s="8" t="s">
        <v>11091</v>
      </c>
      <c r="C8412" s="9" t="s">
        <v>11480</v>
      </c>
      <c r="D8412" s="10" t="s">
        <v>11481</v>
      </c>
      <c r="E8412" s="11" t="s">
        <v>11482</v>
      </c>
      <c r="F8412" s="6">
        <v>301488</v>
      </c>
      <c r="G8412" s="6" t="s">
        <v>9558</v>
      </c>
      <c r="H8412" s="16">
        <v>17997880.953000002</v>
      </c>
      <c r="I8412" s="12">
        <v>43656</v>
      </c>
      <c r="J8412" s="12" t="s">
        <v>9800</v>
      </c>
      <c r="K8412" s="15">
        <v>12752000</v>
      </c>
      <c r="L8412" s="13" t="s">
        <v>14</v>
      </c>
      <c r="M8412" s="7">
        <v>1</v>
      </c>
      <c r="N8412" s="17"/>
    </row>
    <row r="8413" spans="1:14" ht="173.25">
      <c r="A8413" s="6">
        <v>8411</v>
      </c>
      <c r="B8413" s="8" t="s">
        <v>11091</v>
      </c>
      <c r="C8413" s="9" t="s">
        <v>11483</v>
      </c>
      <c r="D8413" s="10" t="s">
        <v>11484</v>
      </c>
      <c r="E8413" s="11" t="s">
        <v>11482</v>
      </c>
      <c r="F8413" s="6">
        <v>301488</v>
      </c>
      <c r="G8413" s="6" t="s">
        <v>9558</v>
      </c>
      <c r="H8413" s="16">
        <v>17997880.953000002</v>
      </c>
      <c r="I8413" s="12">
        <v>43656</v>
      </c>
      <c r="J8413" s="12" t="s">
        <v>9800</v>
      </c>
      <c r="K8413" s="15">
        <v>12752000</v>
      </c>
      <c r="L8413" s="13" t="s">
        <v>14</v>
      </c>
      <c r="M8413" s="7">
        <v>0.51</v>
      </c>
      <c r="N8413" s="17"/>
    </row>
    <row r="8414" spans="1:14" ht="173.25">
      <c r="A8414" s="6">
        <v>8412</v>
      </c>
      <c r="B8414" s="8" t="s">
        <v>11091</v>
      </c>
      <c r="C8414" s="9" t="s">
        <v>11485</v>
      </c>
      <c r="D8414" s="10" t="s">
        <v>11486</v>
      </c>
      <c r="E8414" s="11" t="s">
        <v>11482</v>
      </c>
      <c r="F8414" s="6">
        <v>301488</v>
      </c>
      <c r="G8414" s="6" t="s">
        <v>9558</v>
      </c>
      <c r="H8414" s="16">
        <v>17997880.953000002</v>
      </c>
      <c r="I8414" s="12">
        <v>43656</v>
      </c>
      <c r="J8414" s="12" t="s">
        <v>9800</v>
      </c>
      <c r="K8414" s="15">
        <v>12752000</v>
      </c>
      <c r="L8414" s="13" t="s">
        <v>14</v>
      </c>
      <c r="M8414" s="7">
        <v>0.49</v>
      </c>
      <c r="N8414" s="17"/>
    </row>
    <row r="8415" spans="1:14" ht="94.5">
      <c r="A8415" s="6">
        <v>8413</v>
      </c>
      <c r="B8415" s="8" t="s">
        <v>11091</v>
      </c>
      <c r="C8415" s="9" t="s">
        <v>11117</v>
      </c>
      <c r="D8415" s="10" t="s">
        <v>11115</v>
      </c>
      <c r="E8415" s="11" t="s">
        <v>11487</v>
      </c>
      <c r="F8415" s="6">
        <v>324574</v>
      </c>
      <c r="G8415" s="6" t="s">
        <v>9558</v>
      </c>
      <c r="H8415" s="16">
        <v>13474404.464</v>
      </c>
      <c r="I8415" s="12">
        <v>43506</v>
      </c>
      <c r="J8415" s="12" t="s">
        <v>9204</v>
      </c>
      <c r="K8415" s="15">
        <v>9060000</v>
      </c>
      <c r="L8415" s="13" t="s">
        <v>15</v>
      </c>
      <c r="M8415" s="7">
        <v>1</v>
      </c>
      <c r="N8415" s="17"/>
    </row>
    <row r="8416" spans="1:14" ht="110.25">
      <c r="A8416" s="6">
        <v>8414</v>
      </c>
      <c r="B8416" s="8" t="s">
        <v>11091</v>
      </c>
      <c r="C8416" s="9" t="s">
        <v>11472</v>
      </c>
      <c r="D8416" s="10" t="s">
        <v>11473</v>
      </c>
      <c r="E8416" s="11" t="s">
        <v>11488</v>
      </c>
      <c r="F8416" s="6">
        <v>288174</v>
      </c>
      <c r="G8416" s="6" t="s">
        <v>9558</v>
      </c>
      <c r="H8416" s="16">
        <v>4770006.9979999997</v>
      </c>
      <c r="I8416" s="12" t="s">
        <v>11475</v>
      </c>
      <c r="J8416" s="12" t="s">
        <v>6298</v>
      </c>
      <c r="K8416" s="15">
        <v>2870000</v>
      </c>
      <c r="L8416" s="13" t="s">
        <v>15</v>
      </c>
      <c r="M8416" s="7">
        <v>1</v>
      </c>
      <c r="N8416" s="17"/>
    </row>
    <row r="8417" spans="1:14" ht="63">
      <c r="A8417" s="6">
        <v>8415</v>
      </c>
      <c r="B8417" s="8" t="s">
        <v>11091</v>
      </c>
      <c r="C8417" s="9" t="s">
        <v>11489</v>
      </c>
      <c r="D8417" s="10" t="s">
        <v>11490</v>
      </c>
      <c r="E8417" s="11" t="s">
        <v>11491</v>
      </c>
      <c r="F8417" s="6">
        <v>301490</v>
      </c>
      <c r="G8417" s="6" t="s">
        <v>9558</v>
      </c>
      <c r="H8417" s="16">
        <v>2193578.5</v>
      </c>
      <c r="I8417" s="12">
        <v>43473</v>
      </c>
      <c r="J8417" s="12">
        <v>44013</v>
      </c>
      <c r="K8417" s="15">
        <v>0</v>
      </c>
      <c r="L8417" s="13" t="s">
        <v>15</v>
      </c>
      <c r="M8417" s="7">
        <v>1</v>
      </c>
      <c r="N8417" s="17"/>
    </row>
    <row r="8418" spans="1:14" ht="78.75">
      <c r="A8418" s="6">
        <v>8416</v>
      </c>
      <c r="B8418" s="8" t="s">
        <v>11091</v>
      </c>
      <c r="C8418" s="9" t="s">
        <v>11224</v>
      </c>
      <c r="D8418" s="10" t="s">
        <v>11225</v>
      </c>
      <c r="E8418" s="11" t="s">
        <v>11492</v>
      </c>
      <c r="F8418" s="6">
        <v>354580</v>
      </c>
      <c r="G8418" s="6" t="s">
        <v>9558</v>
      </c>
      <c r="H8418" s="16">
        <v>4018938.9</v>
      </c>
      <c r="I8418" s="12">
        <v>43750</v>
      </c>
      <c r="J8418" s="12" t="s">
        <v>8976</v>
      </c>
      <c r="K8418" s="15">
        <v>0</v>
      </c>
      <c r="L8418" s="13" t="s">
        <v>15</v>
      </c>
      <c r="M8418" s="7">
        <v>1</v>
      </c>
      <c r="N8418" s="17"/>
    </row>
    <row r="8419" spans="1:14" ht="267.75">
      <c r="A8419" s="6">
        <v>8417</v>
      </c>
      <c r="B8419" s="8" t="s">
        <v>11091</v>
      </c>
      <c r="C8419" s="9" t="s">
        <v>11493</v>
      </c>
      <c r="D8419" s="10" t="s">
        <v>11494</v>
      </c>
      <c r="E8419" s="11" t="s">
        <v>11495</v>
      </c>
      <c r="F8419" s="6">
        <v>338747</v>
      </c>
      <c r="G8419" s="6" t="s">
        <v>9558</v>
      </c>
      <c r="H8419" s="16">
        <v>40567568.464000002</v>
      </c>
      <c r="I8419" s="12">
        <v>43984</v>
      </c>
      <c r="J8419" s="12" t="s">
        <v>8976</v>
      </c>
      <c r="K8419" s="15">
        <v>15750000</v>
      </c>
      <c r="L8419" s="13" t="s">
        <v>15</v>
      </c>
      <c r="M8419" s="7">
        <v>1</v>
      </c>
      <c r="N8419" s="17"/>
    </row>
    <row r="8420" spans="1:14" ht="63">
      <c r="A8420" s="6">
        <v>8418</v>
      </c>
      <c r="B8420" s="8" t="s">
        <v>11091</v>
      </c>
      <c r="C8420" s="9" t="s">
        <v>11496</v>
      </c>
      <c r="D8420" s="10" t="s">
        <v>11497</v>
      </c>
      <c r="E8420" s="11" t="s">
        <v>11498</v>
      </c>
      <c r="F8420" s="6">
        <v>354544</v>
      </c>
      <c r="G8420" s="6" t="s">
        <v>9558</v>
      </c>
      <c r="H8420" s="16">
        <v>8145262.9500000002</v>
      </c>
      <c r="I8420" s="12">
        <v>43689</v>
      </c>
      <c r="J8420" s="12">
        <v>43956</v>
      </c>
      <c r="K8420" s="15">
        <v>1030000</v>
      </c>
      <c r="L8420" s="13" t="s">
        <v>15</v>
      </c>
      <c r="M8420" s="7">
        <v>1</v>
      </c>
      <c r="N8420" s="17"/>
    </row>
    <row r="8421" spans="1:14" ht="63">
      <c r="A8421" s="6">
        <v>8419</v>
      </c>
      <c r="B8421" s="8" t="s">
        <v>11091</v>
      </c>
      <c r="C8421" s="9" t="s">
        <v>11469</v>
      </c>
      <c r="D8421" s="10" t="s">
        <v>11470</v>
      </c>
      <c r="E8421" s="11" t="s">
        <v>11499</v>
      </c>
      <c r="F8421" s="6">
        <v>354584</v>
      </c>
      <c r="G8421" s="6" t="s">
        <v>9558</v>
      </c>
      <c r="H8421" s="16">
        <v>7385647.7000000002</v>
      </c>
      <c r="I8421" s="12">
        <v>43720</v>
      </c>
      <c r="J8421" s="12" t="s">
        <v>11412</v>
      </c>
      <c r="K8421" s="15">
        <v>1832000</v>
      </c>
      <c r="L8421" s="13" t="s">
        <v>15</v>
      </c>
      <c r="M8421" s="7">
        <v>1</v>
      </c>
      <c r="N8421" s="17"/>
    </row>
    <row r="8422" spans="1:14" ht="78.75">
      <c r="A8422" s="6">
        <v>8420</v>
      </c>
      <c r="B8422" s="8" t="s">
        <v>11091</v>
      </c>
      <c r="C8422" s="9" t="s">
        <v>11469</v>
      </c>
      <c r="D8422" s="10" t="s">
        <v>11470</v>
      </c>
      <c r="E8422" s="11" t="s">
        <v>11500</v>
      </c>
      <c r="F8422" s="6">
        <v>354583</v>
      </c>
      <c r="G8422" s="6" t="s">
        <v>9558</v>
      </c>
      <c r="H8422" s="16">
        <v>3583179.6</v>
      </c>
      <c r="I8422" s="12" t="s">
        <v>9204</v>
      </c>
      <c r="J8422" s="12" t="s">
        <v>8976</v>
      </c>
      <c r="K8422" s="15">
        <v>4093997</v>
      </c>
      <c r="L8422" s="13" t="s">
        <v>15</v>
      </c>
      <c r="M8422" s="7">
        <v>1</v>
      </c>
      <c r="N8422" s="17"/>
    </row>
    <row r="8423" spans="1:14" ht="63">
      <c r="A8423" s="6">
        <v>8421</v>
      </c>
      <c r="B8423" s="8" t="s">
        <v>11091</v>
      </c>
      <c r="C8423" s="9" t="s">
        <v>11501</v>
      </c>
      <c r="D8423" s="10" t="s">
        <v>11502</v>
      </c>
      <c r="E8423" s="11" t="s">
        <v>11503</v>
      </c>
      <c r="F8423" s="6">
        <v>288172</v>
      </c>
      <c r="G8423" s="6" t="s">
        <v>9558</v>
      </c>
      <c r="H8423" s="16">
        <v>7190037.9500000002</v>
      </c>
      <c r="I8423" s="12" t="s">
        <v>11504</v>
      </c>
      <c r="J8423" s="12" t="s">
        <v>6458</v>
      </c>
      <c r="K8423" s="15">
        <v>7173154</v>
      </c>
      <c r="L8423" s="13" t="s">
        <v>15</v>
      </c>
      <c r="M8423" s="7">
        <v>1</v>
      </c>
      <c r="N8423" s="17"/>
    </row>
    <row r="8424" spans="1:14" ht="63">
      <c r="A8424" s="6">
        <v>8422</v>
      </c>
      <c r="B8424" s="8" t="s">
        <v>11091</v>
      </c>
      <c r="C8424" s="9" t="s">
        <v>11505</v>
      </c>
      <c r="D8424" s="10" t="s">
        <v>11271</v>
      </c>
      <c r="E8424" s="11" t="s">
        <v>11506</v>
      </c>
      <c r="F8424" s="6">
        <v>313370</v>
      </c>
      <c r="G8424" s="6" t="s">
        <v>9558</v>
      </c>
      <c r="H8424" s="16">
        <v>7554499.9699999997</v>
      </c>
      <c r="I8424" s="12" t="s">
        <v>11507</v>
      </c>
      <c r="J8424" s="12" t="s">
        <v>9553</v>
      </c>
      <c r="K8424" s="15">
        <v>4510000</v>
      </c>
      <c r="L8424" s="13" t="s">
        <v>15</v>
      </c>
      <c r="M8424" s="7">
        <v>1</v>
      </c>
      <c r="N8424" s="17"/>
    </row>
    <row r="8425" spans="1:14" ht="63">
      <c r="A8425" s="6">
        <v>8423</v>
      </c>
      <c r="B8425" s="8" t="s">
        <v>11091</v>
      </c>
      <c r="C8425" s="9" t="s">
        <v>11224</v>
      </c>
      <c r="D8425" s="10" t="s">
        <v>11225</v>
      </c>
      <c r="E8425" s="11" t="s">
        <v>11508</v>
      </c>
      <c r="F8425" s="6">
        <v>354581</v>
      </c>
      <c r="G8425" s="6" t="s">
        <v>9558</v>
      </c>
      <c r="H8425" s="16">
        <v>8644487</v>
      </c>
      <c r="I8425" s="12">
        <v>43750</v>
      </c>
      <c r="J8425" s="12" t="s">
        <v>8976</v>
      </c>
      <c r="K8425" s="15">
        <v>1205000</v>
      </c>
      <c r="L8425" s="13" t="s">
        <v>15</v>
      </c>
      <c r="M8425" s="7">
        <v>1</v>
      </c>
      <c r="N8425" s="17"/>
    </row>
    <row r="8426" spans="1:14" ht="78.75">
      <c r="A8426" s="6">
        <v>8424</v>
      </c>
      <c r="B8426" s="8" t="s">
        <v>11091</v>
      </c>
      <c r="C8426" s="9" t="s">
        <v>11509</v>
      </c>
      <c r="D8426" s="10" t="s">
        <v>11196</v>
      </c>
      <c r="E8426" s="11" t="s">
        <v>11510</v>
      </c>
      <c r="F8426" s="6">
        <v>479300</v>
      </c>
      <c r="G8426" s="6" t="s">
        <v>9558</v>
      </c>
      <c r="H8426" s="16">
        <v>6656716.5</v>
      </c>
      <c r="I8426" s="12" t="s">
        <v>9149</v>
      </c>
      <c r="J8426" s="12" t="s">
        <v>8874</v>
      </c>
      <c r="K8426" s="15">
        <v>0</v>
      </c>
      <c r="L8426" s="13" t="s">
        <v>15</v>
      </c>
      <c r="M8426" s="7">
        <v>1</v>
      </c>
      <c r="N8426" s="17"/>
    </row>
    <row r="8427" spans="1:14" ht="78.75">
      <c r="A8427" s="6">
        <v>8425</v>
      </c>
      <c r="B8427" s="8" t="s">
        <v>11091</v>
      </c>
      <c r="C8427" s="9" t="s">
        <v>11509</v>
      </c>
      <c r="D8427" s="10" t="s">
        <v>11196</v>
      </c>
      <c r="E8427" s="11" t="s">
        <v>11511</v>
      </c>
      <c r="F8427" s="6">
        <v>479299</v>
      </c>
      <c r="G8427" s="6" t="s">
        <v>9558</v>
      </c>
      <c r="H8427" s="16">
        <v>7699377.5999999996</v>
      </c>
      <c r="I8427" s="12" t="s">
        <v>9149</v>
      </c>
      <c r="J8427" s="12" t="s">
        <v>8874</v>
      </c>
      <c r="K8427" s="15">
        <v>0</v>
      </c>
      <c r="L8427" s="13" t="s">
        <v>15</v>
      </c>
      <c r="M8427" s="7">
        <v>1</v>
      </c>
      <c r="N8427" s="17"/>
    </row>
    <row r="8428" spans="1:14" ht="78.75">
      <c r="A8428" s="6">
        <v>8426</v>
      </c>
      <c r="B8428" s="8" t="s">
        <v>11091</v>
      </c>
      <c r="C8428" s="9" t="s">
        <v>18967</v>
      </c>
      <c r="D8428" s="10" t="s">
        <v>18968</v>
      </c>
      <c r="E8428" s="11" t="s">
        <v>18969</v>
      </c>
      <c r="F8428" s="6">
        <v>488174</v>
      </c>
      <c r="G8428" s="6" t="s">
        <v>9558</v>
      </c>
      <c r="H8428" s="16">
        <v>16749381.982000001</v>
      </c>
      <c r="I8428" s="12">
        <v>44348</v>
      </c>
      <c r="J8428" s="12">
        <v>44535</v>
      </c>
      <c r="K8428" s="15">
        <v>0</v>
      </c>
      <c r="L8428" s="13" t="s">
        <v>14</v>
      </c>
      <c r="M8428" s="7">
        <v>1</v>
      </c>
      <c r="N8428" s="17"/>
    </row>
    <row r="8429" spans="1:14" ht="78.75">
      <c r="A8429" s="6">
        <v>8427</v>
      </c>
      <c r="B8429" s="8" t="s">
        <v>11091</v>
      </c>
      <c r="C8429" s="9" t="s">
        <v>18970</v>
      </c>
      <c r="D8429" s="10" t="s">
        <v>18968</v>
      </c>
      <c r="E8429" s="11" t="s">
        <v>18969</v>
      </c>
      <c r="F8429" s="6">
        <v>488174</v>
      </c>
      <c r="G8429" s="6" t="s">
        <v>9558</v>
      </c>
      <c r="H8429" s="16">
        <v>16749381.982000001</v>
      </c>
      <c r="I8429" s="12">
        <v>44348</v>
      </c>
      <c r="J8429" s="12">
        <v>44535</v>
      </c>
      <c r="K8429" s="15">
        <v>0</v>
      </c>
      <c r="L8429" s="13" t="s">
        <v>14</v>
      </c>
      <c r="M8429" s="7">
        <v>0.4</v>
      </c>
      <c r="N8429" s="17"/>
    </row>
    <row r="8430" spans="1:14" ht="78.75">
      <c r="A8430" s="6">
        <v>8428</v>
      </c>
      <c r="B8430" s="8" t="s">
        <v>11091</v>
      </c>
      <c r="C8430" s="9" t="s">
        <v>11683</v>
      </c>
      <c r="D8430" s="10" t="s">
        <v>18968</v>
      </c>
      <c r="E8430" s="11" t="s">
        <v>18969</v>
      </c>
      <c r="F8430" s="6">
        <v>488174</v>
      </c>
      <c r="G8430" s="6" t="s">
        <v>9558</v>
      </c>
      <c r="H8430" s="16">
        <v>16749381.982000001</v>
      </c>
      <c r="I8430" s="12">
        <v>44348</v>
      </c>
      <c r="J8430" s="12">
        <v>44535</v>
      </c>
      <c r="K8430" s="15">
        <v>0</v>
      </c>
      <c r="L8430" s="13" t="s">
        <v>14</v>
      </c>
      <c r="M8430" s="7">
        <v>0.6</v>
      </c>
      <c r="N8430" s="17"/>
    </row>
    <row r="8431" spans="1:14" ht="78.75">
      <c r="A8431" s="6">
        <v>8429</v>
      </c>
      <c r="B8431" s="8" t="s">
        <v>11091</v>
      </c>
      <c r="C8431" s="9" t="s">
        <v>18971</v>
      </c>
      <c r="D8431" s="10" t="s">
        <v>18972</v>
      </c>
      <c r="E8431" s="11" t="s">
        <v>18973</v>
      </c>
      <c r="F8431" s="6">
        <v>488175</v>
      </c>
      <c r="G8431" s="6" t="s">
        <v>9558</v>
      </c>
      <c r="H8431" s="16">
        <v>24744446.688999999</v>
      </c>
      <c r="I8431" s="12">
        <v>44378</v>
      </c>
      <c r="J8431" s="12" t="s">
        <v>18974</v>
      </c>
      <c r="K8431" s="15">
        <v>0</v>
      </c>
      <c r="L8431" s="13" t="s">
        <v>14</v>
      </c>
      <c r="M8431" s="7">
        <v>1</v>
      </c>
      <c r="N8431" s="17"/>
    </row>
    <row r="8432" spans="1:14" ht="78.75">
      <c r="A8432" s="6">
        <v>8430</v>
      </c>
      <c r="B8432" s="8" t="s">
        <v>11091</v>
      </c>
      <c r="C8432" s="9" t="s">
        <v>11393</v>
      </c>
      <c r="D8432" s="10" t="s">
        <v>18972</v>
      </c>
      <c r="E8432" s="11" t="s">
        <v>18973</v>
      </c>
      <c r="F8432" s="6">
        <v>488175</v>
      </c>
      <c r="G8432" s="6" t="s">
        <v>9558</v>
      </c>
      <c r="H8432" s="16">
        <v>24744446.688999999</v>
      </c>
      <c r="I8432" s="12">
        <v>44378</v>
      </c>
      <c r="J8432" s="12" t="s">
        <v>18974</v>
      </c>
      <c r="K8432" s="15">
        <v>0</v>
      </c>
      <c r="L8432" s="13" t="s">
        <v>14</v>
      </c>
      <c r="M8432" s="7">
        <v>0.51</v>
      </c>
      <c r="N8432" s="17"/>
    </row>
    <row r="8433" spans="1:14" ht="78.75">
      <c r="A8433" s="6">
        <v>8431</v>
      </c>
      <c r="B8433" s="8" t="s">
        <v>11091</v>
      </c>
      <c r="C8433" s="9" t="s">
        <v>18975</v>
      </c>
      <c r="D8433" s="10" t="s">
        <v>18972</v>
      </c>
      <c r="E8433" s="11" t="s">
        <v>18973</v>
      </c>
      <c r="F8433" s="6">
        <v>488175</v>
      </c>
      <c r="G8433" s="6" t="s">
        <v>9558</v>
      </c>
      <c r="H8433" s="16">
        <v>24744446.688999999</v>
      </c>
      <c r="I8433" s="12">
        <v>44378</v>
      </c>
      <c r="J8433" s="12" t="s">
        <v>18974</v>
      </c>
      <c r="K8433" s="15">
        <v>0</v>
      </c>
      <c r="L8433" s="13" t="s">
        <v>14</v>
      </c>
      <c r="M8433" s="7">
        <v>0.49</v>
      </c>
      <c r="N8433" s="17"/>
    </row>
    <row r="8434" spans="1:14" ht="78.75">
      <c r="A8434" s="6">
        <v>8432</v>
      </c>
      <c r="B8434" s="8" t="s">
        <v>11091</v>
      </c>
      <c r="C8434" s="9" t="s">
        <v>11512</v>
      </c>
      <c r="D8434" s="10" t="s">
        <v>11513</v>
      </c>
      <c r="E8434" s="11" t="s">
        <v>11514</v>
      </c>
      <c r="F8434" s="6">
        <v>485602</v>
      </c>
      <c r="G8434" s="6" t="s">
        <v>9463</v>
      </c>
      <c r="H8434" s="16">
        <v>10366304.050000001</v>
      </c>
      <c r="I8434" s="12">
        <v>43842</v>
      </c>
      <c r="J8434" s="12">
        <v>44383</v>
      </c>
      <c r="K8434" s="15">
        <v>0</v>
      </c>
      <c r="L8434" s="13" t="s">
        <v>15</v>
      </c>
      <c r="M8434" s="7">
        <v>1</v>
      </c>
      <c r="N8434" s="17"/>
    </row>
    <row r="8435" spans="1:14" ht="78.75">
      <c r="A8435" s="6">
        <v>8433</v>
      </c>
      <c r="B8435" s="8" t="s">
        <v>11091</v>
      </c>
      <c r="C8435" s="9" t="s">
        <v>11515</v>
      </c>
      <c r="D8435" s="10" t="s">
        <v>11516</v>
      </c>
      <c r="E8435" s="11" t="s">
        <v>11517</v>
      </c>
      <c r="F8435" s="6">
        <v>485606</v>
      </c>
      <c r="G8435" s="6" t="s">
        <v>9463</v>
      </c>
      <c r="H8435" s="16">
        <v>3698757.55</v>
      </c>
      <c r="I8435" s="12">
        <v>43842</v>
      </c>
      <c r="J8435" s="12">
        <v>44383</v>
      </c>
      <c r="K8435" s="15">
        <v>0</v>
      </c>
      <c r="L8435" s="13" t="s">
        <v>15</v>
      </c>
      <c r="M8435" s="7">
        <v>1</v>
      </c>
      <c r="N8435" s="17"/>
    </row>
    <row r="8436" spans="1:14" ht="110.25">
      <c r="A8436" s="6">
        <v>8434</v>
      </c>
      <c r="B8436" s="8" t="s">
        <v>11091</v>
      </c>
      <c r="C8436" s="9" t="s">
        <v>11515</v>
      </c>
      <c r="D8436" s="10" t="s">
        <v>11516</v>
      </c>
      <c r="E8436" s="11" t="s">
        <v>11518</v>
      </c>
      <c r="F8436" s="6">
        <v>485602</v>
      </c>
      <c r="G8436" s="6" t="s">
        <v>9463</v>
      </c>
      <c r="H8436" s="16">
        <v>3726464.3</v>
      </c>
      <c r="I8436" s="12">
        <v>43842</v>
      </c>
      <c r="J8436" s="12">
        <v>44383</v>
      </c>
      <c r="K8436" s="15">
        <v>0</v>
      </c>
      <c r="L8436" s="13" t="s">
        <v>15</v>
      </c>
      <c r="M8436" s="7">
        <v>1</v>
      </c>
      <c r="N8436" s="17"/>
    </row>
    <row r="8437" spans="1:14" ht="78.75">
      <c r="A8437" s="6">
        <v>8435</v>
      </c>
      <c r="B8437" s="8" t="s">
        <v>11091</v>
      </c>
      <c r="C8437" s="9" t="s">
        <v>11519</v>
      </c>
      <c r="D8437" s="10" t="s">
        <v>11520</v>
      </c>
      <c r="E8437" s="11" t="s">
        <v>11521</v>
      </c>
      <c r="F8437" s="6">
        <v>463160</v>
      </c>
      <c r="G8437" s="6" t="s">
        <v>9463</v>
      </c>
      <c r="H8437" s="16">
        <v>32920250.43</v>
      </c>
      <c r="I8437" s="12" t="s">
        <v>8665</v>
      </c>
      <c r="J8437" s="12" t="s">
        <v>11522</v>
      </c>
      <c r="K8437" s="15">
        <v>0</v>
      </c>
      <c r="L8437" s="13" t="s">
        <v>14</v>
      </c>
      <c r="M8437" s="7">
        <v>1</v>
      </c>
      <c r="N8437" s="17"/>
    </row>
    <row r="8438" spans="1:14" ht="78.75">
      <c r="A8438" s="6">
        <v>8436</v>
      </c>
      <c r="B8438" s="8" t="s">
        <v>11091</v>
      </c>
      <c r="C8438" s="9" t="s">
        <v>7511</v>
      </c>
      <c r="D8438" s="10" t="s">
        <v>11523</v>
      </c>
      <c r="E8438" s="11" t="s">
        <v>11521</v>
      </c>
      <c r="F8438" s="6">
        <v>463160</v>
      </c>
      <c r="G8438" s="6" t="s">
        <v>9463</v>
      </c>
      <c r="H8438" s="16">
        <v>32920250.43</v>
      </c>
      <c r="I8438" s="12" t="s">
        <v>8665</v>
      </c>
      <c r="J8438" s="12" t="s">
        <v>11522</v>
      </c>
      <c r="K8438" s="15">
        <v>0</v>
      </c>
      <c r="L8438" s="13" t="s">
        <v>14</v>
      </c>
      <c r="M8438" s="7">
        <v>0.25</v>
      </c>
      <c r="N8438" s="17"/>
    </row>
    <row r="8439" spans="1:14" ht="78.75">
      <c r="A8439" s="6">
        <v>8437</v>
      </c>
      <c r="B8439" s="8" t="s">
        <v>11091</v>
      </c>
      <c r="C8439" s="9" t="s">
        <v>11415</v>
      </c>
      <c r="D8439" s="10" t="s">
        <v>11164</v>
      </c>
      <c r="E8439" s="11" t="s">
        <v>11521</v>
      </c>
      <c r="F8439" s="6">
        <v>463160</v>
      </c>
      <c r="G8439" s="6" t="s">
        <v>9463</v>
      </c>
      <c r="H8439" s="16">
        <v>32920250.43</v>
      </c>
      <c r="I8439" s="12" t="s">
        <v>8665</v>
      </c>
      <c r="J8439" s="12" t="s">
        <v>11522</v>
      </c>
      <c r="K8439" s="15">
        <v>0</v>
      </c>
      <c r="L8439" s="13" t="s">
        <v>14</v>
      </c>
      <c r="M8439" s="7">
        <v>0.75</v>
      </c>
      <c r="N8439" s="17"/>
    </row>
    <row r="8440" spans="1:14" ht="78.75">
      <c r="A8440" s="6">
        <v>8438</v>
      </c>
      <c r="B8440" s="8" t="s">
        <v>11091</v>
      </c>
      <c r="C8440" s="9" t="s">
        <v>11524</v>
      </c>
      <c r="D8440" s="10" t="s">
        <v>6476</v>
      </c>
      <c r="E8440" s="11" t="s">
        <v>11525</v>
      </c>
      <c r="F8440" s="6">
        <v>478971</v>
      </c>
      <c r="G8440" s="6" t="s">
        <v>9463</v>
      </c>
      <c r="H8440" s="16">
        <v>59488093.178000003</v>
      </c>
      <c r="I8440" s="12">
        <v>43994</v>
      </c>
      <c r="J8440" s="12">
        <v>44901</v>
      </c>
      <c r="K8440" s="15">
        <v>0</v>
      </c>
      <c r="L8440" s="13" t="s">
        <v>15</v>
      </c>
      <c r="M8440" s="7">
        <v>1</v>
      </c>
      <c r="N8440" s="17"/>
    </row>
    <row r="8441" spans="1:14" ht="63">
      <c r="A8441" s="6">
        <v>8439</v>
      </c>
      <c r="B8441" s="8" t="s">
        <v>11091</v>
      </c>
      <c r="C8441" s="9" t="s">
        <v>11526</v>
      </c>
      <c r="D8441" s="10" t="s">
        <v>11527</v>
      </c>
      <c r="E8441" s="11" t="s">
        <v>11528</v>
      </c>
      <c r="F8441" s="6">
        <v>485601</v>
      </c>
      <c r="G8441" s="6" t="s">
        <v>9463</v>
      </c>
      <c r="H8441" s="16">
        <v>8416458.5</v>
      </c>
      <c r="I8441" s="12" t="s">
        <v>4450</v>
      </c>
      <c r="J8441" s="12" t="s">
        <v>11529</v>
      </c>
      <c r="K8441" s="15">
        <v>0</v>
      </c>
      <c r="L8441" s="13" t="s">
        <v>15</v>
      </c>
      <c r="M8441" s="7">
        <v>1</v>
      </c>
      <c r="N8441" s="17"/>
    </row>
    <row r="8442" spans="1:14" ht="63">
      <c r="A8442" s="6">
        <v>8440</v>
      </c>
      <c r="B8442" s="8" t="s">
        <v>11091</v>
      </c>
      <c r="C8442" s="9" t="s">
        <v>11117</v>
      </c>
      <c r="D8442" s="10" t="s">
        <v>11115</v>
      </c>
      <c r="E8442" s="11" t="s">
        <v>11530</v>
      </c>
      <c r="F8442" s="6">
        <v>460828</v>
      </c>
      <c r="G8442" s="6" t="s">
        <v>9463</v>
      </c>
      <c r="H8442" s="16">
        <v>18401713.738000002</v>
      </c>
      <c r="I8442" s="12" t="s">
        <v>1449</v>
      </c>
      <c r="J8442" s="12">
        <v>44387</v>
      </c>
      <c r="K8442" s="15">
        <v>0</v>
      </c>
      <c r="L8442" s="13" t="s">
        <v>15</v>
      </c>
      <c r="M8442" s="7">
        <v>1</v>
      </c>
      <c r="N8442" s="17"/>
    </row>
    <row r="8443" spans="1:14" ht="63">
      <c r="A8443" s="6">
        <v>8441</v>
      </c>
      <c r="B8443" s="8" t="s">
        <v>11091</v>
      </c>
      <c r="C8443" s="9" t="s">
        <v>11531</v>
      </c>
      <c r="D8443" s="10" t="s">
        <v>11096</v>
      </c>
      <c r="E8443" s="11" t="s">
        <v>11532</v>
      </c>
      <c r="F8443" s="6">
        <v>485604</v>
      </c>
      <c r="G8443" s="6" t="s">
        <v>9463</v>
      </c>
      <c r="H8443" s="16">
        <v>4662103.1500000004</v>
      </c>
      <c r="I8443" s="12" t="s">
        <v>8830</v>
      </c>
      <c r="J8443" s="12" t="s">
        <v>11533</v>
      </c>
      <c r="K8443" s="15">
        <v>0</v>
      </c>
      <c r="L8443" s="13" t="s">
        <v>15</v>
      </c>
      <c r="M8443" s="7">
        <v>1</v>
      </c>
      <c r="N8443" s="17"/>
    </row>
    <row r="8444" spans="1:14" ht="63">
      <c r="A8444" s="6">
        <v>8442</v>
      </c>
      <c r="B8444" s="8" t="s">
        <v>11091</v>
      </c>
      <c r="C8444" s="9" t="s">
        <v>11534</v>
      </c>
      <c r="D8444" s="10" t="s">
        <v>11535</v>
      </c>
      <c r="E8444" s="11" t="s">
        <v>11536</v>
      </c>
      <c r="F8444" s="6">
        <v>485600</v>
      </c>
      <c r="G8444" s="6" t="s">
        <v>9463</v>
      </c>
      <c r="H8444" s="16">
        <v>13409820</v>
      </c>
      <c r="I8444" s="12" t="s">
        <v>11537</v>
      </c>
      <c r="J8444" s="12" t="s">
        <v>11538</v>
      </c>
      <c r="K8444" s="15">
        <v>0</v>
      </c>
      <c r="L8444" s="13" t="s">
        <v>15</v>
      </c>
      <c r="M8444" s="7">
        <v>1</v>
      </c>
      <c r="N8444" s="17"/>
    </row>
    <row r="8445" spans="1:14" ht="63">
      <c r="A8445" s="6">
        <v>8443</v>
      </c>
      <c r="B8445" s="8" t="s">
        <v>11091</v>
      </c>
      <c r="C8445" s="9" t="s">
        <v>11539</v>
      </c>
      <c r="D8445" s="10" t="s">
        <v>11540</v>
      </c>
      <c r="E8445" s="11" t="s">
        <v>11541</v>
      </c>
      <c r="F8445" s="6">
        <v>460827</v>
      </c>
      <c r="G8445" s="6" t="s">
        <v>9463</v>
      </c>
      <c r="H8445" s="16">
        <v>37733270.012999997</v>
      </c>
      <c r="I8445" s="12" t="s">
        <v>4450</v>
      </c>
      <c r="J8445" s="12" t="s">
        <v>11542</v>
      </c>
      <c r="K8445" s="15">
        <v>0</v>
      </c>
      <c r="L8445" s="13" t="s">
        <v>15</v>
      </c>
      <c r="M8445" s="7">
        <v>1</v>
      </c>
      <c r="N8445" s="17"/>
    </row>
    <row r="8446" spans="1:14" ht="47.25">
      <c r="A8446" s="6">
        <v>8444</v>
      </c>
      <c r="B8446" s="8" t="s">
        <v>11091</v>
      </c>
      <c r="C8446" s="9" t="s">
        <v>11543</v>
      </c>
      <c r="D8446" s="10" t="s">
        <v>11139</v>
      </c>
      <c r="E8446" s="11" t="s">
        <v>11544</v>
      </c>
      <c r="F8446" s="6">
        <v>485605</v>
      </c>
      <c r="G8446" s="6" t="s">
        <v>9463</v>
      </c>
      <c r="H8446" s="16">
        <v>4298322.5</v>
      </c>
      <c r="I8446" s="12" t="s">
        <v>4470</v>
      </c>
      <c r="J8446" s="12">
        <v>44353</v>
      </c>
      <c r="K8446" s="15">
        <v>0</v>
      </c>
      <c r="L8446" s="13" t="s">
        <v>15</v>
      </c>
      <c r="M8446" s="7">
        <v>1</v>
      </c>
      <c r="N8446" s="17"/>
    </row>
    <row r="8447" spans="1:14" ht="78.75">
      <c r="A8447" s="6">
        <v>8445</v>
      </c>
      <c r="B8447" s="8" t="s">
        <v>11091</v>
      </c>
      <c r="C8447" s="9" t="s">
        <v>11545</v>
      </c>
      <c r="D8447" s="10" t="s">
        <v>11546</v>
      </c>
      <c r="E8447" s="11" t="s">
        <v>11547</v>
      </c>
      <c r="F8447" s="6">
        <v>415861</v>
      </c>
      <c r="G8447" s="6" t="s">
        <v>9463</v>
      </c>
      <c r="H8447" s="16">
        <v>33702351.865999997</v>
      </c>
      <c r="I8447" s="12" t="s">
        <v>638</v>
      </c>
      <c r="J8447" s="12">
        <v>44451</v>
      </c>
      <c r="K8447" s="15">
        <v>0</v>
      </c>
      <c r="L8447" s="13" t="s">
        <v>14</v>
      </c>
      <c r="M8447" s="7">
        <v>1</v>
      </c>
      <c r="N8447" s="17"/>
    </row>
    <row r="8448" spans="1:14" ht="63">
      <c r="A8448" s="6">
        <v>8446</v>
      </c>
      <c r="B8448" s="8" t="s">
        <v>11091</v>
      </c>
      <c r="C8448" s="9" t="s">
        <v>11548</v>
      </c>
      <c r="D8448" s="10" t="s">
        <v>11549</v>
      </c>
      <c r="E8448" s="11" t="s">
        <v>11547</v>
      </c>
      <c r="F8448" s="6">
        <v>415861</v>
      </c>
      <c r="G8448" s="6" t="s">
        <v>9463</v>
      </c>
      <c r="H8448" s="16">
        <v>33702351.865999997</v>
      </c>
      <c r="I8448" s="12" t="s">
        <v>638</v>
      </c>
      <c r="J8448" s="12">
        <v>44451</v>
      </c>
      <c r="K8448" s="15">
        <v>0</v>
      </c>
      <c r="L8448" s="13" t="s">
        <v>14</v>
      </c>
      <c r="M8448" s="7">
        <v>0.51</v>
      </c>
      <c r="N8448" s="17"/>
    </row>
    <row r="8449" spans="1:14" ht="63">
      <c r="A8449" s="6">
        <v>8447</v>
      </c>
      <c r="B8449" s="8" t="s">
        <v>11091</v>
      </c>
      <c r="C8449" s="9" t="s">
        <v>11550</v>
      </c>
      <c r="D8449" s="10" t="s">
        <v>11128</v>
      </c>
      <c r="E8449" s="11" t="s">
        <v>11547</v>
      </c>
      <c r="F8449" s="6">
        <v>415861</v>
      </c>
      <c r="G8449" s="6" t="s">
        <v>9463</v>
      </c>
      <c r="H8449" s="16">
        <v>33702351.865999997</v>
      </c>
      <c r="I8449" s="12" t="s">
        <v>638</v>
      </c>
      <c r="J8449" s="12">
        <v>44451</v>
      </c>
      <c r="K8449" s="15">
        <v>0</v>
      </c>
      <c r="L8449" s="13" t="s">
        <v>14</v>
      </c>
      <c r="M8449" s="7">
        <v>0.49</v>
      </c>
      <c r="N8449" s="17"/>
    </row>
    <row r="8450" spans="1:14" ht="78.75">
      <c r="A8450" s="6">
        <v>8448</v>
      </c>
      <c r="B8450" s="8" t="s">
        <v>11091</v>
      </c>
      <c r="C8450" s="9" t="s">
        <v>11551</v>
      </c>
      <c r="D8450" s="10" t="s">
        <v>11552</v>
      </c>
      <c r="E8450" s="11" t="s">
        <v>11553</v>
      </c>
      <c r="F8450" s="6">
        <v>415860</v>
      </c>
      <c r="G8450" s="6" t="s">
        <v>9463</v>
      </c>
      <c r="H8450" s="16">
        <v>34650378.423</v>
      </c>
      <c r="I8450" s="12">
        <v>43958</v>
      </c>
      <c r="J8450" s="12" t="s">
        <v>6228</v>
      </c>
      <c r="K8450" s="15">
        <v>0</v>
      </c>
      <c r="L8450" s="13" t="s">
        <v>15</v>
      </c>
      <c r="M8450" s="7">
        <v>1</v>
      </c>
      <c r="N8450" s="17"/>
    </row>
    <row r="8451" spans="1:14" ht="78.75">
      <c r="A8451" s="6">
        <v>8449</v>
      </c>
      <c r="B8451" s="8" t="s">
        <v>11091</v>
      </c>
      <c r="C8451" s="9" t="s">
        <v>11399</v>
      </c>
      <c r="D8451" s="10" t="s">
        <v>6474</v>
      </c>
      <c r="E8451" s="11" t="s">
        <v>11554</v>
      </c>
      <c r="F8451" s="6">
        <v>338868</v>
      </c>
      <c r="G8451" s="6" t="s">
        <v>9463</v>
      </c>
      <c r="H8451" s="16">
        <v>60424780.408</v>
      </c>
      <c r="I8451" s="12">
        <v>43477</v>
      </c>
      <c r="J8451" s="12" t="s">
        <v>11555</v>
      </c>
      <c r="K8451" s="15">
        <v>22062064</v>
      </c>
      <c r="L8451" s="13" t="s">
        <v>15</v>
      </c>
      <c r="M8451" s="7">
        <v>1</v>
      </c>
      <c r="N8451" s="17"/>
    </row>
    <row r="8452" spans="1:14" ht="204.75">
      <c r="A8452" s="6">
        <v>8450</v>
      </c>
      <c r="B8452" s="8" t="s">
        <v>11091</v>
      </c>
      <c r="C8452" s="9" t="s">
        <v>11556</v>
      </c>
      <c r="D8452" s="10" t="s">
        <v>11557</v>
      </c>
      <c r="E8452" s="11" t="s">
        <v>11558</v>
      </c>
      <c r="F8452" s="6">
        <v>263001</v>
      </c>
      <c r="G8452" s="6" t="s">
        <v>9463</v>
      </c>
      <c r="H8452" s="16">
        <v>4688672.6339999996</v>
      </c>
      <c r="I8452" s="12" t="s">
        <v>9676</v>
      </c>
      <c r="J8452" s="12" t="s">
        <v>11559</v>
      </c>
      <c r="K8452" s="15">
        <v>0</v>
      </c>
      <c r="L8452" s="13" t="s">
        <v>15</v>
      </c>
      <c r="M8452" s="7">
        <v>1</v>
      </c>
      <c r="N8452" s="17"/>
    </row>
    <row r="8453" spans="1:14" ht="110.25">
      <c r="A8453" s="6">
        <v>8451</v>
      </c>
      <c r="B8453" s="8" t="s">
        <v>11091</v>
      </c>
      <c r="C8453" s="9" t="s">
        <v>11560</v>
      </c>
      <c r="D8453" s="10" t="s">
        <v>11187</v>
      </c>
      <c r="E8453" s="11" t="s">
        <v>11561</v>
      </c>
      <c r="F8453" s="6">
        <v>243117</v>
      </c>
      <c r="G8453" s="6" t="s">
        <v>9463</v>
      </c>
      <c r="H8453" s="16">
        <v>38069022.354000002</v>
      </c>
      <c r="I8453" s="12">
        <v>43649</v>
      </c>
      <c r="J8453" s="12" t="s">
        <v>616</v>
      </c>
      <c r="K8453" s="15">
        <v>22500000</v>
      </c>
      <c r="L8453" s="13" t="s">
        <v>15</v>
      </c>
      <c r="M8453" s="7">
        <v>1</v>
      </c>
      <c r="N8453" s="17"/>
    </row>
    <row r="8454" spans="1:14" ht="63">
      <c r="A8454" s="6">
        <v>8452</v>
      </c>
      <c r="B8454" s="8" t="s">
        <v>11091</v>
      </c>
      <c r="C8454" s="9" t="s">
        <v>11562</v>
      </c>
      <c r="D8454" s="10" t="s">
        <v>11128</v>
      </c>
      <c r="E8454" s="11" t="s">
        <v>11563</v>
      </c>
      <c r="F8454" s="6">
        <v>441520</v>
      </c>
      <c r="G8454" s="6" t="s">
        <v>9463</v>
      </c>
      <c r="H8454" s="16">
        <v>40853515.292000003</v>
      </c>
      <c r="I8454" s="12">
        <v>44145</v>
      </c>
      <c r="J8454" s="12">
        <v>44564</v>
      </c>
      <c r="K8454" s="15">
        <v>0</v>
      </c>
      <c r="L8454" s="13" t="s">
        <v>14</v>
      </c>
      <c r="M8454" s="7">
        <v>1</v>
      </c>
      <c r="N8454" s="17"/>
    </row>
    <row r="8455" spans="1:14" ht="63">
      <c r="A8455" s="6">
        <v>8453</v>
      </c>
      <c r="B8455" s="8" t="s">
        <v>11091</v>
      </c>
      <c r="C8455" s="9" t="s">
        <v>11550</v>
      </c>
      <c r="D8455" s="10" t="s">
        <v>11564</v>
      </c>
      <c r="E8455" s="11" t="s">
        <v>11563</v>
      </c>
      <c r="F8455" s="6">
        <v>441520</v>
      </c>
      <c r="G8455" s="6" t="s">
        <v>9463</v>
      </c>
      <c r="H8455" s="16">
        <v>40853515.292000003</v>
      </c>
      <c r="I8455" s="12">
        <v>44145</v>
      </c>
      <c r="J8455" s="12">
        <v>44564</v>
      </c>
      <c r="K8455" s="15">
        <v>0</v>
      </c>
      <c r="L8455" s="13" t="s">
        <v>14</v>
      </c>
      <c r="M8455" s="7">
        <v>0.51</v>
      </c>
      <c r="N8455" s="17"/>
    </row>
    <row r="8456" spans="1:14" ht="63">
      <c r="A8456" s="6">
        <v>8454</v>
      </c>
      <c r="B8456" s="8" t="s">
        <v>11091</v>
      </c>
      <c r="C8456" s="9" t="s">
        <v>11565</v>
      </c>
      <c r="D8456" s="10" t="s">
        <v>11160</v>
      </c>
      <c r="E8456" s="11" t="s">
        <v>11563</v>
      </c>
      <c r="F8456" s="6">
        <v>441520</v>
      </c>
      <c r="G8456" s="6" t="s">
        <v>9463</v>
      </c>
      <c r="H8456" s="16">
        <v>40853515.292000003</v>
      </c>
      <c r="I8456" s="12">
        <v>44145</v>
      </c>
      <c r="J8456" s="12">
        <v>44564</v>
      </c>
      <c r="K8456" s="15">
        <v>0</v>
      </c>
      <c r="L8456" s="13" t="s">
        <v>14</v>
      </c>
      <c r="M8456" s="7">
        <v>0.49</v>
      </c>
      <c r="N8456" s="17"/>
    </row>
    <row r="8457" spans="1:14" ht="110.25">
      <c r="A8457" s="6">
        <v>8455</v>
      </c>
      <c r="B8457" s="8" t="s">
        <v>11091</v>
      </c>
      <c r="C8457" s="9" t="s">
        <v>11560</v>
      </c>
      <c r="D8457" s="10" t="s">
        <v>11187</v>
      </c>
      <c r="E8457" s="11" t="s">
        <v>11566</v>
      </c>
      <c r="F8457" s="6">
        <v>335086</v>
      </c>
      <c r="G8457" s="6" t="s">
        <v>9463</v>
      </c>
      <c r="H8457" s="16">
        <v>29106269.596999999</v>
      </c>
      <c r="I8457" s="12">
        <v>44076</v>
      </c>
      <c r="J8457" s="12" t="s">
        <v>1418</v>
      </c>
      <c r="K8457" s="15">
        <v>0</v>
      </c>
      <c r="L8457" s="13" t="s">
        <v>15</v>
      </c>
      <c r="M8457" s="7">
        <v>1</v>
      </c>
      <c r="N8457" s="17"/>
    </row>
    <row r="8458" spans="1:14" ht="94.5">
      <c r="A8458" s="6">
        <v>8456</v>
      </c>
      <c r="B8458" s="8" t="s">
        <v>11091</v>
      </c>
      <c r="C8458" s="9" t="s">
        <v>11405</v>
      </c>
      <c r="D8458" s="10" t="s">
        <v>11406</v>
      </c>
      <c r="E8458" s="11" t="s">
        <v>11567</v>
      </c>
      <c r="F8458" s="6">
        <v>441633</v>
      </c>
      <c r="G8458" s="6" t="s">
        <v>9463</v>
      </c>
      <c r="H8458" s="16">
        <v>29606409.771000002</v>
      </c>
      <c r="I8458" s="12" t="s">
        <v>9560</v>
      </c>
      <c r="J8458" s="12" t="s">
        <v>8647</v>
      </c>
      <c r="K8458" s="15">
        <v>0</v>
      </c>
      <c r="L8458" s="13" t="s">
        <v>15</v>
      </c>
      <c r="M8458" s="7">
        <v>1</v>
      </c>
      <c r="N8458" s="17"/>
    </row>
    <row r="8459" spans="1:14" ht="63">
      <c r="A8459" s="6">
        <v>8457</v>
      </c>
      <c r="B8459" s="8" t="s">
        <v>11091</v>
      </c>
      <c r="C8459" s="9" t="s">
        <v>11568</v>
      </c>
      <c r="D8459" s="10" t="s">
        <v>11283</v>
      </c>
      <c r="E8459" s="11" t="s">
        <v>11569</v>
      </c>
      <c r="F8459" s="6">
        <v>411348</v>
      </c>
      <c r="G8459" s="6" t="s">
        <v>9463</v>
      </c>
      <c r="H8459" s="16">
        <v>10759138.550000001</v>
      </c>
      <c r="I8459" s="12" t="s">
        <v>8873</v>
      </c>
      <c r="J8459" s="12" t="s">
        <v>9452</v>
      </c>
      <c r="K8459" s="15">
        <v>1550000</v>
      </c>
      <c r="L8459" s="13" t="s">
        <v>15</v>
      </c>
      <c r="M8459" s="7">
        <v>1</v>
      </c>
      <c r="N8459" s="17"/>
    </row>
    <row r="8460" spans="1:14" ht="78.75">
      <c r="A8460" s="6">
        <v>8458</v>
      </c>
      <c r="B8460" s="8" t="s">
        <v>11091</v>
      </c>
      <c r="C8460" s="9" t="s">
        <v>11570</v>
      </c>
      <c r="D8460" s="10" t="s">
        <v>11571</v>
      </c>
      <c r="E8460" s="11" t="s">
        <v>11572</v>
      </c>
      <c r="F8460" s="6">
        <v>463144</v>
      </c>
      <c r="G8460" s="6" t="s">
        <v>9463</v>
      </c>
      <c r="H8460" s="16">
        <v>10381403.35</v>
      </c>
      <c r="I8460" s="12" t="s">
        <v>11573</v>
      </c>
      <c r="J8460" s="12" t="s">
        <v>9205</v>
      </c>
      <c r="K8460" s="15">
        <v>0</v>
      </c>
      <c r="L8460" s="13" t="s">
        <v>15</v>
      </c>
      <c r="M8460" s="7">
        <v>1</v>
      </c>
      <c r="N8460" s="17"/>
    </row>
    <row r="8461" spans="1:14" ht="63">
      <c r="A8461" s="6">
        <v>8459</v>
      </c>
      <c r="B8461" s="8" t="s">
        <v>11091</v>
      </c>
      <c r="C8461" s="9" t="s">
        <v>11574</v>
      </c>
      <c r="D8461" s="10" t="s">
        <v>11575</v>
      </c>
      <c r="E8461" s="11" t="s">
        <v>11576</v>
      </c>
      <c r="F8461" s="6">
        <v>412290</v>
      </c>
      <c r="G8461" s="6" t="s">
        <v>9463</v>
      </c>
      <c r="H8461" s="16">
        <v>27464453.449999999</v>
      </c>
      <c r="I8461" s="12" t="s">
        <v>9759</v>
      </c>
      <c r="J8461" s="12" t="s">
        <v>11577</v>
      </c>
      <c r="K8461" s="15">
        <v>0</v>
      </c>
      <c r="L8461" s="13" t="s">
        <v>15</v>
      </c>
      <c r="M8461" s="7">
        <v>1</v>
      </c>
      <c r="N8461" s="17"/>
    </row>
    <row r="8462" spans="1:14" ht="78.75">
      <c r="A8462" s="6">
        <v>8460</v>
      </c>
      <c r="B8462" s="8" t="s">
        <v>11091</v>
      </c>
      <c r="C8462" s="9" t="s">
        <v>11578</v>
      </c>
      <c r="D8462" s="10" t="s">
        <v>11579</v>
      </c>
      <c r="E8462" s="11" t="s">
        <v>11580</v>
      </c>
      <c r="F8462" s="6">
        <v>460639</v>
      </c>
      <c r="G8462" s="6" t="s">
        <v>9463</v>
      </c>
      <c r="H8462" s="16">
        <v>1826108.05</v>
      </c>
      <c r="I8462" s="12" t="s">
        <v>8740</v>
      </c>
      <c r="J8462" s="12" t="s">
        <v>772</v>
      </c>
      <c r="K8462" s="15">
        <v>0</v>
      </c>
      <c r="L8462" s="13" t="s">
        <v>15</v>
      </c>
      <c r="M8462" s="7">
        <v>1</v>
      </c>
      <c r="N8462" s="17"/>
    </row>
    <row r="8463" spans="1:14" ht="94.5">
      <c r="A8463" s="6">
        <v>8461</v>
      </c>
      <c r="B8463" s="8" t="s">
        <v>11091</v>
      </c>
      <c r="C8463" s="9" t="s">
        <v>11581</v>
      </c>
      <c r="D8463" s="10" t="s">
        <v>11582</v>
      </c>
      <c r="E8463" s="11" t="s">
        <v>11583</v>
      </c>
      <c r="F8463" s="6">
        <v>463140</v>
      </c>
      <c r="G8463" s="6" t="s">
        <v>9463</v>
      </c>
      <c r="H8463" s="16">
        <v>7483480.5999999996</v>
      </c>
      <c r="I8463" s="12" t="s">
        <v>11584</v>
      </c>
      <c r="J8463" s="12" t="s">
        <v>776</v>
      </c>
      <c r="K8463" s="15">
        <v>0</v>
      </c>
      <c r="L8463" s="13" t="s">
        <v>15</v>
      </c>
      <c r="M8463" s="7">
        <v>1</v>
      </c>
      <c r="N8463" s="17"/>
    </row>
    <row r="8464" spans="1:14" ht="63">
      <c r="A8464" s="6">
        <v>8462</v>
      </c>
      <c r="B8464" s="8" t="s">
        <v>11091</v>
      </c>
      <c r="C8464" s="9" t="s">
        <v>11585</v>
      </c>
      <c r="D8464" s="10" t="s">
        <v>11586</v>
      </c>
      <c r="E8464" s="11" t="s">
        <v>11587</v>
      </c>
      <c r="F8464" s="6">
        <v>441634</v>
      </c>
      <c r="G8464" s="6" t="s">
        <v>9463</v>
      </c>
      <c r="H8464" s="16">
        <v>41779256.909000002</v>
      </c>
      <c r="I8464" s="12" t="s">
        <v>9452</v>
      </c>
      <c r="J8464" s="12">
        <v>44351</v>
      </c>
      <c r="K8464" s="15">
        <v>0</v>
      </c>
      <c r="L8464" s="13" t="s">
        <v>15</v>
      </c>
      <c r="M8464" s="7">
        <v>1</v>
      </c>
      <c r="N8464" s="17"/>
    </row>
    <row r="8465" spans="1:14" ht="63">
      <c r="A8465" s="6">
        <v>8463</v>
      </c>
      <c r="B8465" s="8" t="s">
        <v>11091</v>
      </c>
      <c r="C8465" s="9" t="s">
        <v>11424</v>
      </c>
      <c r="D8465" s="10" t="s">
        <v>9904</v>
      </c>
      <c r="E8465" s="11" t="s">
        <v>11587</v>
      </c>
      <c r="F8465" s="6">
        <v>441634</v>
      </c>
      <c r="G8465" s="6" t="s">
        <v>9463</v>
      </c>
      <c r="H8465" s="16">
        <v>41779256.909000002</v>
      </c>
      <c r="I8465" s="12" t="s">
        <v>9452</v>
      </c>
      <c r="J8465" s="12">
        <v>44351</v>
      </c>
      <c r="K8465" s="15">
        <v>0</v>
      </c>
      <c r="L8465" s="13" t="s">
        <v>15</v>
      </c>
      <c r="M8465" s="7">
        <v>0.51</v>
      </c>
      <c r="N8465" s="17"/>
    </row>
    <row r="8466" spans="1:14" ht="63">
      <c r="A8466" s="6">
        <v>8464</v>
      </c>
      <c r="B8466" s="8" t="s">
        <v>11091</v>
      </c>
      <c r="C8466" s="9" t="s">
        <v>11588</v>
      </c>
      <c r="D8466" s="10" t="s">
        <v>11589</v>
      </c>
      <c r="E8466" s="11" t="s">
        <v>11587</v>
      </c>
      <c r="F8466" s="6">
        <v>441634</v>
      </c>
      <c r="G8466" s="6" t="s">
        <v>9463</v>
      </c>
      <c r="H8466" s="16">
        <v>41779256.909000002</v>
      </c>
      <c r="I8466" s="12" t="s">
        <v>9452</v>
      </c>
      <c r="J8466" s="12">
        <v>44351</v>
      </c>
      <c r="K8466" s="15">
        <v>0</v>
      </c>
      <c r="L8466" s="13" t="s">
        <v>15</v>
      </c>
      <c r="M8466" s="7">
        <v>0.49</v>
      </c>
      <c r="N8466" s="17"/>
    </row>
    <row r="8467" spans="1:14" ht="141.75">
      <c r="A8467" s="6">
        <v>8465</v>
      </c>
      <c r="B8467" s="8" t="s">
        <v>11091</v>
      </c>
      <c r="C8467" s="9" t="s">
        <v>11590</v>
      </c>
      <c r="D8467" s="10" t="s">
        <v>11591</v>
      </c>
      <c r="E8467" s="11" t="s">
        <v>11592</v>
      </c>
      <c r="F8467" s="6">
        <v>297212</v>
      </c>
      <c r="G8467" s="6" t="s">
        <v>9463</v>
      </c>
      <c r="H8467" s="16">
        <v>14601921.77</v>
      </c>
      <c r="I8467" s="12" t="s">
        <v>8752</v>
      </c>
      <c r="J8467" s="12">
        <v>43899</v>
      </c>
      <c r="K8467" s="15">
        <v>4850000</v>
      </c>
      <c r="L8467" s="13" t="s">
        <v>14</v>
      </c>
      <c r="M8467" s="7">
        <v>1</v>
      </c>
      <c r="N8467" s="17"/>
    </row>
    <row r="8468" spans="1:14" ht="141.75">
      <c r="A8468" s="6">
        <v>8466</v>
      </c>
      <c r="B8468" s="8" t="s">
        <v>11091</v>
      </c>
      <c r="C8468" s="9" t="s">
        <v>11358</v>
      </c>
      <c r="D8468" s="10" t="s">
        <v>11540</v>
      </c>
      <c r="E8468" s="11" t="s">
        <v>11592</v>
      </c>
      <c r="F8468" s="6">
        <v>297212</v>
      </c>
      <c r="G8468" s="6" t="s">
        <v>9463</v>
      </c>
      <c r="H8468" s="16">
        <v>14601921.77</v>
      </c>
      <c r="I8468" s="12" t="s">
        <v>8752</v>
      </c>
      <c r="J8468" s="12">
        <v>43899</v>
      </c>
      <c r="K8468" s="15">
        <v>4850000</v>
      </c>
      <c r="L8468" s="13" t="s">
        <v>14</v>
      </c>
      <c r="M8468" s="7">
        <v>0.51</v>
      </c>
      <c r="N8468" s="17"/>
    </row>
    <row r="8469" spans="1:14" ht="141.75">
      <c r="A8469" s="6">
        <v>8467</v>
      </c>
      <c r="B8469" s="8" t="s">
        <v>11091</v>
      </c>
      <c r="C8469" s="9" t="s">
        <v>11593</v>
      </c>
      <c r="D8469" s="10" t="s">
        <v>11594</v>
      </c>
      <c r="E8469" s="11" t="s">
        <v>11592</v>
      </c>
      <c r="F8469" s="6">
        <v>297212</v>
      </c>
      <c r="G8469" s="6" t="s">
        <v>9463</v>
      </c>
      <c r="H8469" s="16">
        <v>14601921.77</v>
      </c>
      <c r="I8469" s="12" t="s">
        <v>8752</v>
      </c>
      <c r="J8469" s="12">
        <v>43899</v>
      </c>
      <c r="K8469" s="15">
        <v>4850000</v>
      </c>
      <c r="L8469" s="13" t="s">
        <v>14</v>
      </c>
      <c r="M8469" s="7">
        <v>0.49</v>
      </c>
      <c r="N8469" s="17"/>
    </row>
    <row r="8470" spans="1:14" ht="78.75">
      <c r="A8470" s="6">
        <v>8468</v>
      </c>
      <c r="B8470" s="8" t="s">
        <v>11091</v>
      </c>
      <c r="C8470" s="9" t="s">
        <v>11595</v>
      </c>
      <c r="D8470" s="10" t="s">
        <v>11596</v>
      </c>
      <c r="E8470" s="11" t="s">
        <v>11597</v>
      </c>
      <c r="F8470" s="6">
        <v>412287</v>
      </c>
      <c r="G8470" s="6" t="s">
        <v>9463</v>
      </c>
      <c r="H8470" s="16">
        <v>12804426.800000001</v>
      </c>
      <c r="I8470" s="12" t="s">
        <v>11598</v>
      </c>
      <c r="J8470" s="12" t="s">
        <v>9590</v>
      </c>
      <c r="K8470" s="15">
        <v>0</v>
      </c>
      <c r="L8470" s="13" t="s">
        <v>15</v>
      </c>
      <c r="M8470" s="7">
        <v>1</v>
      </c>
      <c r="N8470" s="17"/>
    </row>
    <row r="8471" spans="1:14" ht="94.5">
      <c r="A8471" s="6">
        <v>8469</v>
      </c>
      <c r="B8471" s="8" t="s">
        <v>11091</v>
      </c>
      <c r="C8471" s="9" t="s">
        <v>11599</v>
      </c>
      <c r="D8471" s="10" t="s">
        <v>11600</v>
      </c>
      <c r="E8471" s="11" t="s">
        <v>11601</v>
      </c>
      <c r="F8471" s="6">
        <v>371033</v>
      </c>
      <c r="G8471" s="6" t="s">
        <v>9463</v>
      </c>
      <c r="H8471" s="16">
        <v>6906741.2999999998</v>
      </c>
      <c r="I8471" s="12" t="s">
        <v>11602</v>
      </c>
      <c r="J8471" s="12" t="s">
        <v>9322</v>
      </c>
      <c r="K8471" s="15">
        <v>0</v>
      </c>
      <c r="L8471" s="13" t="s">
        <v>15</v>
      </c>
      <c r="M8471" s="7">
        <v>1</v>
      </c>
      <c r="N8471" s="17"/>
    </row>
    <row r="8472" spans="1:14" ht="63">
      <c r="A8472" s="6">
        <v>8470</v>
      </c>
      <c r="B8472" s="8" t="s">
        <v>11091</v>
      </c>
      <c r="C8472" s="9" t="s">
        <v>11603</v>
      </c>
      <c r="D8472" s="10" t="s">
        <v>11604</v>
      </c>
      <c r="E8472" s="11" t="s">
        <v>11605</v>
      </c>
      <c r="F8472" s="6">
        <v>462742</v>
      </c>
      <c r="G8472" s="6" t="s">
        <v>9463</v>
      </c>
      <c r="H8472" s="16">
        <v>11088760.050000001</v>
      </c>
      <c r="I8472" s="12" t="s">
        <v>9228</v>
      </c>
      <c r="J8472" s="12" t="s">
        <v>4639</v>
      </c>
      <c r="K8472" s="15">
        <v>0</v>
      </c>
      <c r="L8472" s="13" t="s">
        <v>15</v>
      </c>
      <c r="M8472" s="7">
        <v>1</v>
      </c>
      <c r="N8472" s="17"/>
    </row>
    <row r="8473" spans="1:14" ht="78.75">
      <c r="A8473" s="6">
        <v>8471</v>
      </c>
      <c r="B8473" s="8" t="s">
        <v>11091</v>
      </c>
      <c r="C8473" s="9" t="s">
        <v>11606</v>
      </c>
      <c r="D8473" s="10" t="s">
        <v>11190</v>
      </c>
      <c r="E8473" s="11" t="s">
        <v>11607</v>
      </c>
      <c r="F8473" s="6">
        <v>447125</v>
      </c>
      <c r="G8473" s="6" t="s">
        <v>9463</v>
      </c>
      <c r="H8473" s="16">
        <v>7873668.9900000002</v>
      </c>
      <c r="I8473" s="12" t="s">
        <v>702</v>
      </c>
      <c r="J8473" s="12" t="s">
        <v>9101</v>
      </c>
      <c r="K8473" s="15">
        <v>0</v>
      </c>
      <c r="L8473" s="13" t="s">
        <v>15</v>
      </c>
      <c r="M8473" s="7">
        <v>1</v>
      </c>
      <c r="N8473" s="17"/>
    </row>
    <row r="8474" spans="1:14" ht="63">
      <c r="A8474" s="6">
        <v>8472</v>
      </c>
      <c r="B8474" s="8" t="s">
        <v>11091</v>
      </c>
      <c r="C8474" s="9" t="s">
        <v>11608</v>
      </c>
      <c r="D8474" s="10" t="s">
        <v>11609</v>
      </c>
      <c r="E8474" s="11" t="s">
        <v>11610</v>
      </c>
      <c r="F8474" s="6">
        <v>462741</v>
      </c>
      <c r="G8474" s="6" t="s">
        <v>9463</v>
      </c>
      <c r="H8474" s="16">
        <v>2287526.85</v>
      </c>
      <c r="I8474" s="12">
        <v>44113</v>
      </c>
      <c r="J8474" s="12" t="s">
        <v>9737</v>
      </c>
      <c r="K8474" s="15">
        <v>0</v>
      </c>
      <c r="L8474" s="13" t="s">
        <v>15</v>
      </c>
      <c r="M8474" s="7">
        <v>1</v>
      </c>
      <c r="N8474" s="17"/>
    </row>
    <row r="8475" spans="1:14" ht="63">
      <c r="A8475" s="6">
        <v>8473</v>
      </c>
      <c r="B8475" s="8" t="s">
        <v>11091</v>
      </c>
      <c r="C8475" s="9" t="s">
        <v>11469</v>
      </c>
      <c r="D8475" s="10" t="s">
        <v>11470</v>
      </c>
      <c r="E8475" s="11" t="s">
        <v>11611</v>
      </c>
      <c r="F8475" s="6">
        <v>354926</v>
      </c>
      <c r="G8475" s="6" t="s">
        <v>9463</v>
      </c>
      <c r="H8475" s="16">
        <v>8054238.7000000002</v>
      </c>
      <c r="I8475" s="12">
        <v>43720</v>
      </c>
      <c r="J8475" s="12" t="s">
        <v>8976</v>
      </c>
      <c r="K8475" s="15">
        <v>1300000</v>
      </c>
      <c r="L8475" s="13" t="s">
        <v>15</v>
      </c>
      <c r="M8475" s="7">
        <v>1</v>
      </c>
      <c r="N8475" s="17"/>
    </row>
    <row r="8476" spans="1:14" ht="63">
      <c r="A8476" s="6">
        <v>8474</v>
      </c>
      <c r="B8476" s="8" t="s">
        <v>11091</v>
      </c>
      <c r="C8476" s="9" t="s">
        <v>11612</v>
      </c>
      <c r="D8476" s="10" t="s">
        <v>1261</v>
      </c>
      <c r="E8476" s="11" t="s">
        <v>11613</v>
      </c>
      <c r="F8476" s="6">
        <v>415855</v>
      </c>
      <c r="G8476" s="6" t="s">
        <v>9463</v>
      </c>
      <c r="H8476" s="16">
        <v>44602109.881999999</v>
      </c>
      <c r="I8476" s="12" t="s">
        <v>11276</v>
      </c>
      <c r="J8476" s="12" t="s">
        <v>11614</v>
      </c>
      <c r="K8476" s="15">
        <v>0</v>
      </c>
      <c r="L8476" s="13" t="s">
        <v>15</v>
      </c>
      <c r="M8476" s="7">
        <v>1</v>
      </c>
      <c r="N8476" s="17"/>
    </row>
    <row r="8477" spans="1:14" ht="63">
      <c r="A8477" s="6">
        <v>8475</v>
      </c>
      <c r="B8477" s="8" t="s">
        <v>11091</v>
      </c>
      <c r="C8477" s="9" t="s">
        <v>11615</v>
      </c>
      <c r="D8477" s="10" t="s">
        <v>11093</v>
      </c>
      <c r="E8477" s="11" t="s">
        <v>11616</v>
      </c>
      <c r="F8477" s="6">
        <v>444134</v>
      </c>
      <c r="G8477" s="6" t="s">
        <v>9463</v>
      </c>
      <c r="H8477" s="16">
        <v>7378135.0999999996</v>
      </c>
      <c r="I8477" s="12">
        <v>44050</v>
      </c>
      <c r="J8477" s="12" t="s">
        <v>1415</v>
      </c>
      <c r="K8477" s="15">
        <v>0</v>
      </c>
      <c r="L8477" s="13" t="s">
        <v>15</v>
      </c>
      <c r="M8477" s="7">
        <v>1</v>
      </c>
      <c r="N8477" s="17"/>
    </row>
    <row r="8478" spans="1:14" ht="63">
      <c r="A8478" s="6">
        <v>8476</v>
      </c>
      <c r="B8478" s="8" t="s">
        <v>11091</v>
      </c>
      <c r="C8478" s="9" t="s">
        <v>11617</v>
      </c>
      <c r="D8478" s="10" t="s">
        <v>11618</v>
      </c>
      <c r="E8478" s="11" t="s">
        <v>11619</v>
      </c>
      <c r="F8478" s="6">
        <v>235474</v>
      </c>
      <c r="G8478" s="6" t="s">
        <v>9463</v>
      </c>
      <c r="H8478" s="16">
        <v>7637651.3499999996</v>
      </c>
      <c r="I8478" s="12" t="s">
        <v>11620</v>
      </c>
      <c r="J8478" s="12" t="s">
        <v>11621</v>
      </c>
      <c r="K8478" s="15">
        <v>5060000</v>
      </c>
      <c r="L8478" s="13" t="s">
        <v>15</v>
      </c>
      <c r="M8478" s="7">
        <v>1</v>
      </c>
      <c r="N8478" s="17"/>
    </row>
    <row r="8479" spans="1:14" ht="63">
      <c r="A8479" s="6">
        <v>8477</v>
      </c>
      <c r="B8479" s="8" t="s">
        <v>11091</v>
      </c>
      <c r="C8479" s="9" t="s">
        <v>11622</v>
      </c>
      <c r="D8479" s="10" t="s">
        <v>11623</v>
      </c>
      <c r="E8479" s="11" t="s">
        <v>11624</v>
      </c>
      <c r="F8479" s="6">
        <v>471773</v>
      </c>
      <c r="G8479" s="6" t="s">
        <v>9463</v>
      </c>
      <c r="H8479" s="16">
        <v>8188339.75</v>
      </c>
      <c r="I8479" s="12" t="s">
        <v>9560</v>
      </c>
      <c r="J8479" s="12" t="s">
        <v>11625</v>
      </c>
      <c r="K8479" s="15">
        <v>0</v>
      </c>
      <c r="L8479" s="13" t="s">
        <v>15</v>
      </c>
      <c r="M8479" s="7">
        <v>1</v>
      </c>
      <c r="N8479" s="17"/>
    </row>
    <row r="8480" spans="1:14" ht="141.75">
      <c r="A8480" s="6">
        <v>8478</v>
      </c>
      <c r="B8480" s="8" t="s">
        <v>11091</v>
      </c>
      <c r="C8480" s="9" t="s">
        <v>11626</v>
      </c>
      <c r="D8480" s="10" t="s">
        <v>11513</v>
      </c>
      <c r="E8480" s="11" t="s">
        <v>11627</v>
      </c>
      <c r="F8480" s="6">
        <v>212459</v>
      </c>
      <c r="G8480" s="6" t="s">
        <v>9463</v>
      </c>
      <c r="H8480" s="16">
        <v>32601790.732000001</v>
      </c>
      <c r="I8480" s="12" t="s">
        <v>11457</v>
      </c>
      <c r="J8480" s="12">
        <v>43866</v>
      </c>
      <c r="K8480" s="15">
        <v>22400000</v>
      </c>
      <c r="L8480" s="13" t="s">
        <v>15</v>
      </c>
      <c r="M8480" s="7">
        <v>1</v>
      </c>
      <c r="N8480" s="17"/>
    </row>
    <row r="8481" spans="1:14" ht="362.25">
      <c r="A8481" s="6">
        <v>8479</v>
      </c>
      <c r="B8481" s="8" t="s">
        <v>11091</v>
      </c>
      <c r="C8481" s="9" t="s">
        <v>11581</v>
      </c>
      <c r="D8481" s="10" t="s">
        <v>11582</v>
      </c>
      <c r="E8481" s="11" t="s">
        <v>11628</v>
      </c>
      <c r="F8481" s="6">
        <v>298398</v>
      </c>
      <c r="G8481" s="6" t="s">
        <v>9463</v>
      </c>
      <c r="H8481" s="16">
        <v>12257634.73</v>
      </c>
      <c r="I8481" s="12" t="s">
        <v>11629</v>
      </c>
      <c r="J8481" s="12" t="s">
        <v>11630</v>
      </c>
      <c r="K8481" s="15">
        <v>1300000</v>
      </c>
      <c r="L8481" s="13" t="s">
        <v>15</v>
      </c>
      <c r="M8481" s="7">
        <v>1</v>
      </c>
      <c r="N8481" s="17"/>
    </row>
    <row r="8482" spans="1:14" ht="63">
      <c r="A8482" s="6">
        <v>8480</v>
      </c>
      <c r="B8482" s="8" t="s">
        <v>11091</v>
      </c>
      <c r="C8482" s="9" t="s">
        <v>11631</v>
      </c>
      <c r="D8482" s="10" t="s">
        <v>11632</v>
      </c>
      <c r="E8482" s="11" t="s">
        <v>11633</v>
      </c>
      <c r="F8482" s="6">
        <v>416299</v>
      </c>
      <c r="G8482" s="6" t="s">
        <v>9463</v>
      </c>
      <c r="H8482" s="16">
        <v>7404481.4500000002</v>
      </c>
      <c r="I8482" s="12">
        <v>44047</v>
      </c>
      <c r="J8482" s="12">
        <v>44378</v>
      </c>
      <c r="K8482" s="15">
        <v>1000000</v>
      </c>
      <c r="L8482" s="13" t="s">
        <v>15</v>
      </c>
      <c r="M8482" s="7">
        <v>1</v>
      </c>
      <c r="N8482" s="17"/>
    </row>
    <row r="8483" spans="1:14" ht="94.5">
      <c r="A8483" s="6">
        <v>8481</v>
      </c>
      <c r="B8483" s="8" t="s">
        <v>11091</v>
      </c>
      <c r="C8483" s="9" t="s">
        <v>11560</v>
      </c>
      <c r="D8483" s="10" t="s">
        <v>11187</v>
      </c>
      <c r="E8483" s="11" t="s">
        <v>11634</v>
      </c>
      <c r="F8483" s="6">
        <v>237353</v>
      </c>
      <c r="G8483" s="6" t="s">
        <v>9463</v>
      </c>
      <c r="H8483" s="16">
        <v>42813198.346000001</v>
      </c>
      <c r="I8483" s="12">
        <v>43649</v>
      </c>
      <c r="J8483" s="12" t="s">
        <v>616</v>
      </c>
      <c r="K8483" s="15">
        <v>22600000</v>
      </c>
      <c r="L8483" s="13" t="s">
        <v>15</v>
      </c>
      <c r="M8483" s="7">
        <v>1</v>
      </c>
      <c r="N8483" s="17"/>
    </row>
    <row r="8484" spans="1:14" ht="78.75">
      <c r="A8484" s="6">
        <v>8482</v>
      </c>
      <c r="B8484" s="8" t="s">
        <v>11091</v>
      </c>
      <c r="C8484" s="9" t="s">
        <v>11635</v>
      </c>
      <c r="D8484" s="10" t="s">
        <v>11636</v>
      </c>
      <c r="E8484" s="11" t="s">
        <v>11637</v>
      </c>
      <c r="F8484" s="6">
        <v>415853</v>
      </c>
      <c r="G8484" s="6" t="s">
        <v>9463</v>
      </c>
      <c r="H8484" s="16">
        <v>39167276.512999997</v>
      </c>
      <c r="I8484" s="12" t="s">
        <v>11276</v>
      </c>
      <c r="J8484" s="12" t="s">
        <v>11638</v>
      </c>
      <c r="K8484" s="15">
        <v>0</v>
      </c>
      <c r="L8484" s="13" t="s">
        <v>15</v>
      </c>
      <c r="M8484" s="7">
        <v>1</v>
      </c>
      <c r="N8484" s="17"/>
    </row>
    <row r="8485" spans="1:14" ht="110.25">
      <c r="A8485" s="6">
        <v>8483</v>
      </c>
      <c r="B8485" s="8" t="s">
        <v>11091</v>
      </c>
      <c r="C8485" s="9" t="s">
        <v>11639</v>
      </c>
      <c r="D8485" s="10" t="s">
        <v>11640</v>
      </c>
      <c r="E8485" s="11" t="s">
        <v>11641</v>
      </c>
      <c r="F8485" s="6">
        <v>460825</v>
      </c>
      <c r="G8485" s="6" t="s">
        <v>9463</v>
      </c>
      <c r="H8485" s="16">
        <v>61729381.322999999</v>
      </c>
      <c r="I8485" s="12" t="s">
        <v>8830</v>
      </c>
      <c r="J8485" s="12">
        <v>44899</v>
      </c>
      <c r="K8485" s="15">
        <v>0</v>
      </c>
      <c r="L8485" s="13" t="s">
        <v>14</v>
      </c>
      <c r="M8485" s="7">
        <v>1</v>
      </c>
      <c r="N8485" s="17"/>
    </row>
    <row r="8486" spans="1:14" ht="110.25">
      <c r="A8486" s="6">
        <v>8484</v>
      </c>
      <c r="B8486" s="8" t="s">
        <v>11091</v>
      </c>
      <c r="C8486" s="9" t="s">
        <v>11642</v>
      </c>
      <c r="D8486" s="10" t="s">
        <v>11643</v>
      </c>
      <c r="E8486" s="11" t="s">
        <v>11641</v>
      </c>
      <c r="F8486" s="6">
        <v>460825</v>
      </c>
      <c r="G8486" s="6" t="s">
        <v>9463</v>
      </c>
      <c r="H8486" s="16">
        <v>61729381.322999999</v>
      </c>
      <c r="I8486" s="12" t="s">
        <v>8830</v>
      </c>
      <c r="J8486" s="12">
        <v>44899</v>
      </c>
      <c r="K8486" s="15">
        <v>0</v>
      </c>
      <c r="L8486" s="13" t="s">
        <v>14</v>
      </c>
      <c r="M8486" s="7">
        <v>0.49</v>
      </c>
      <c r="N8486" s="17"/>
    </row>
    <row r="8487" spans="1:14" ht="110.25">
      <c r="A8487" s="6">
        <v>8485</v>
      </c>
      <c r="B8487" s="8" t="s">
        <v>11091</v>
      </c>
      <c r="C8487" s="9" t="s">
        <v>11334</v>
      </c>
      <c r="D8487" s="10" t="s">
        <v>5490</v>
      </c>
      <c r="E8487" s="11" t="s">
        <v>11641</v>
      </c>
      <c r="F8487" s="6">
        <v>460825</v>
      </c>
      <c r="G8487" s="6" t="s">
        <v>9463</v>
      </c>
      <c r="H8487" s="16">
        <v>61729381.322999999</v>
      </c>
      <c r="I8487" s="12" t="s">
        <v>8830</v>
      </c>
      <c r="J8487" s="12">
        <v>44899</v>
      </c>
      <c r="K8487" s="15">
        <v>0</v>
      </c>
      <c r="L8487" s="13" t="s">
        <v>14</v>
      </c>
      <c r="M8487" s="7">
        <v>0.51</v>
      </c>
      <c r="N8487" s="17"/>
    </row>
    <row r="8488" spans="1:14" ht="63">
      <c r="A8488" s="6">
        <v>8486</v>
      </c>
      <c r="B8488" s="8" t="s">
        <v>11091</v>
      </c>
      <c r="C8488" s="9" t="s">
        <v>11644</v>
      </c>
      <c r="D8488" s="10" t="s">
        <v>11645</v>
      </c>
      <c r="E8488" s="11" t="s">
        <v>11646</v>
      </c>
      <c r="F8488" s="6">
        <v>280857</v>
      </c>
      <c r="G8488" s="6" t="s">
        <v>9463</v>
      </c>
      <c r="H8488" s="16">
        <v>26759307.006999999</v>
      </c>
      <c r="I8488" s="12" t="s">
        <v>11647</v>
      </c>
      <c r="J8488" s="12" t="s">
        <v>642</v>
      </c>
      <c r="K8488" s="15">
        <v>7975000</v>
      </c>
      <c r="L8488" s="13" t="s">
        <v>15</v>
      </c>
      <c r="M8488" s="7">
        <v>1</v>
      </c>
      <c r="N8488" s="17"/>
    </row>
    <row r="8489" spans="1:14" ht="94.5">
      <c r="A8489" s="6">
        <v>8487</v>
      </c>
      <c r="B8489" s="8" t="s">
        <v>11091</v>
      </c>
      <c r="C8489" s="9" t="s">
        <v>11285</v>
      </c>
      <c r="D8489" s="10" t="s">
        <v>11286</v>
      </c>
      <c r="E8489" s="11" t="s">
        <v>11648</v>
      </c>
      <c r="F8489" s="6">
        <v>278697</v>
      </c>
      <c r="G8489" s="6" t="s">
        <v>9463</v>
      </c>
      <c r="H8489" s="16">
        <v>4293384.4000000004</v>
      </c>
      <c r="I8489" s="12" t="s">
        <v>11649</v>
      </c>
      <c r="J8489" s="12" t="s">
        <v>11650</v>
      </c>
      <c r="K8489" s="15">
        <v>1850000</v>
      </c>
      <c r="L8489" s="13" t="s">
        <v>15</v>
      </c>
      <c r="M8489" s="7">
        <v>1</v>
      </c>
      <c r="N8489" s="17"/>
    </row>
    <row r="8490" spans="1:14" ht="78.75">
      <c r="A8490" s="6">
        <v>8488</v>
      </c>
      <c r="B8490" s="8" t="s">
        <v>11091</v>
      </c>
      <c r="C8490" s="9" t="s">
        <v>11117</v>
      </c>
      <c r="D8490" s="10" t="s">
        <v>11115</v>
      </c>
      <c r="E8490" s="11" t="s">
        <v>11651</v>
      </c>
      <c r="F8490" s="6">
        <v>441632</v>
      </c>
      <c r="G8490" s="6" t="s">
        <v>9463</v>
      </c>
      <c r="H8490" s="16">
        <v>27099995.673999999</v>
      </c>
      <c r="I8490" s="12" t="s">
        <v>11652</v>
      </c>
      <c r="J8490" s="12">
        <v>44293</v>
      </c>
      <c r="K8490" s="15">
        <v>0</v>
      </c>
      <c r="L8490" s="13" t="s">
        <v>15</v>
      </c>
      <c r="M8490" s="7">
        <v>1</v>
      </c>
      <c r="N8490" s="17"/>
    </row>
    <row r="8491" spans="1:14" ht="63">
      <c r="A8491" s="6">
        <v>8489</v>
      </c>
      <c r="B8491" s="8" t="s">
        <v>11091</v>
      </c>
      <c r="C8491" s="9" t="s">
        <v>11606</v>
      </c>
      <c r="D8491" s="10" t="s">
        <v>11190</v>
      </c>
      <c r="E8491" s="11" t="s">
        <v>11653</v>
      </c>
      <c r="F8491" s="6">
        <v>447118</v>
      </c>
      <c r="G8491" s="6" t="s">
        <v>9463</v>
      </c>
      <c r="H8491" s="16">
        <v>7863221.5199999996</v>
      </c>
      <c r="I8491" s="12" t="s">
        <v>702</v>
      </c>
      <c r="J8491" s="12" t="s">
        <v>9101</v>
      </c>
      <c r="K8491" s="15">
        <v>0</v>
      </c>
      <c r="L8491" s="13" t="s">
        <v>15</v>
      </c>
      <c r="M8491" s="7">
        <v>1</v>
      </c>
      <c r="N8491" s="17"/>
    </row>
    <row r="8492" spans="1:14" ht="173.25">
      <c r="A8492" s="6">
        <v>8490</v>
      </c>
      <c r="B8492" s="8" t="s">
        <v>11091</v>
      </c>
      <c r="C8492" s="9" t="s">
        <v>11654</v>
      </c>
      <c r="D8492" s="10" t="s">
        <v>11655</v>
      </c>
      <c r="E8492" s="11" t="s">
        <v>11656</v>
      </c>
      <c r="F8492" s="6">
        <v>263002</v>
      </c>
      <c r="G8492" s="6" t="s">
        <v>9463</v>
      </c>
      <c r="H8492" s="16">
        <v>16895738.217</v>
      </c>
      <c r="I8492" s="12" t="s">
        <v>9829</v>
      </c>
      <c r="J8492" s="12" t="s">
        <v>4443</v>
      </c>
      <c r="K8492" s="15">
        <v>12200000</v>
      </c>
      <c r="L8492" s="13" t="s">
        <v>15</v>
      </c>
      <c r="M8492" s="7">
        <v>1</v>
      </c>
      <c r="N8492" s="17"/>
    </row>
    <row r="8493" spans="1:14" ht="78.75">
      <c r="A8493" s="6">
        <v>8491</v>
      </c>
      <c r="B8493" s="8" t="s">
        <v>11091</v>
      </c>
      <c r="C8493" s="9" t="s">
        <v>11657</v>
      </c>
      <c r="D8493" s="10" t="s">
        <v>11658</v>
      </c>
      <c r="E8493" s="11" t="s">
        <v>11659</v>
      </c>
      <c r="F8493" s="6">
        <v>462740</v>
      </c>
      <c r="G8493" s="6" t="s">
        <v>9463</v>
      </c>
      <c r="H8493" s="16">
        <v>9111225.8000000007</v>
      </c>
      <c r="I8493" s="12">
        <v>44083</v>
      </c>
      <c r="J8493" s="12" t="s">
        <v>8648</v>
      </c>
      <c r="K8493" s="15">
        <v>0</v>
      </c>
      <c r="L8493" s="13" t="s">
        <v>15</v>
      </c>
      <c r="M8493" s="7">
        <v>1</v>
      </c>
      <c r="N8493" s="17"/>
    </row>
    <row r="8494" spans="1:14" ht="63">
      <c r="A8494" s="6">
        <v>8492</v>
      </c>
      <c r="B8494" s="8" t="s">
        <v>11091</v>
      </c>
      <c r="C8494" s="9" t="s">
        <v>11660</v>
      </c>
      <c r="D8494" s="10" t="s">
        <v>11148</v>
      </c>
      <c r="E8494" s="11" t="s">
        <v>11661</v>
      </c>
      <c r="F8494" s="6">
        <v>447120</v>
      </c>
      <c r="G8494" s="6" t="s">
        <v>9463</v>
      </c>
      <c r="H8494" s="16">
        <v>11914351.85</v>
      </c>
      <c r="I8494" s="12" t="s">
        <v>702</v>
      </c>
      <c r="J8494" s="12" t="s">
        <v>11662</v>
      </c>
      <c r="K8494" s="15">
        <v>0</v>
      </c>
      <c r="L8494" s="13" t="s">
        <v>15</v>
      </c>
      <c r="M8494" s="7">
        <v>1</v>
      </c>
      <c r="N8494" s="17"/>
    </row>
    <row r="8495" spans="1:14" ht="78.75">
      <c r="A8495" s="6">
        <v>8493</v>
      </c>
      <c r="B8495" s="8" t="s">
        <v>11091</v>
      </c>
      <c r="C8495" s="9" t="s">
        <v>11505</v>
      </c>
      <c r="D8495" s="10" t="s">
        <v>11271</v>
      </c>
      <c r="E8495" s="11" t="s">
        <v>11663</v>
      </c>
      <c r="F8495" s="6">
        <v>444141</v>
      </c>
      <c r="G8495" s="6" t="s">
        <v>9463</v>
      </c>
      <c r="H8495" s="16">
        <v>12287106.128</v>
      </c>
      <c r="I8495" s="12" t="s">
        <v>707</v>
      </c>
      <c r="J8495" s="12">
        <v>44233</v>
      </c>
      <c r="K8495" s="15">
        <v>0</v>
      </c>
      <c r="L8495" s="13" t="s">
        <v>15</v>
      </c>
      <c r="M8495" s="7">
        <v>1</v>
      </c>
      <c r="N8495" s="17"/>
    </row>
    <row r="8496" spans="1:14" ht="78.75">
      <c r="A8496" s="6">
        <v>8494</v>
      </c>
      <c r="B8496" s="8" t="s">
        <v>11091</v>
      </c>
      <c r="C8496" s="9" t="s">
        <v>11664</v>
      </c>
      <c r="D8496" s="10" t="s">
        <v>11665</v>
      </c>
      <c r="E8496" s="11" t="s">
        <v>11666</v>
      </c>
      <c r="F8496" s="6">
        <v>280856</v>
      </c>
      <c r="G8496" s="6" t="s">
        <v>9463</v>
      </c>
      <c r="H8496" s="16">
        <v>22216002.373</v>
      </c>
      <c r="I8496" s="12">
        <v>43473</v>
      </c>
      <c r="J8496" s="12" t="s">
        <v>9173</v>
      </c>
      <c r="K8496" s="15">
        <v>5550000</v>
      </c>
      <c r="L8496" s="13" t="s">
        <v>14</v>
      </c>
      <c r="M8496" s="7">
        <v>1</v>
      </c>
      <c r="N8496" s="17"/>
    </row>
    <row r="8497" spans="1:14" ht="63">
      <c r="A8497" s="6">
        <v>8495</v>
      </c>
      <c r="B8497" s="8" t="s">
        <v>11091</v>
      </c>
      <c r="C8497" s="9" t="s">
        <v>11483</v>
      </c>
      <c r="D8497" s="10" t="s">
        <v>11484</v>
      </c>
      <c r="E8497" s="11" t="s">
        <v>11666</v>
      </c>
      <c r="F8497" s="6">
        <v>280856</v>
      </c>
      <c r="G8497" s="6" t="s">
        <v>9463</v>
      </c>
      <c r="H8497" s="16">
        <v>22216002.373</v>
      </c>
      <c r="I8497" s="12">
        <v>43473</v>
      </c>
      <c r="J8497" s="12" t="s">
        <v>9173</v>
      </c>
      <c r="K8497" s="15">
        <v>5550000</v>
      </c>
      <c r="L8497" s="13" t="s">
        <v>14</v>
      </c>
      <c r="M8497" s="7">
        <v>0.51</v>
      </c>
      <c r="N8497" s="17"/>
    </row>
    <row r="8498" spans="1:14" ht="63">
      <c r="A8498" s="6">
        <v>8496</v>
      </c>
      <c r="B8498" s="8" t="s">
        <v>11091</v>
      </c>
      <c r="C8498" s="9" t="s">
        <v>11332</v>
      </c>
      <c r="D8498" s="10" t="s">
        <v>11115</v>
      </c>
      <c r="E8498" s="11" t="s">
        <v>11666</v>
      </c>
      <c r="F8498" s="6">
        <v>280856</v>
      </c>
      <c r="G8498" s="6" t="s">
        <v>9463</v>
      </c>
      <c r="H8498" s="16">
        <v>22216002.373</v>
      </c>
      <c r="I8498" s="12">
        <v>43473</v>
      </c>
      <c r="J8498" s="12" t="s">
        <v>9173</v>
      </c>
      <c r="K8498" s="15">
        <v>5550000</v>
      </c>
      <c r="L8498" s="13" t="s">
        <v>14</v>
      </c>
      <c r="M8498" s="7">
        <v>0.49</v>
      </c>
      <c r="N8498" s="17"/>
    </row>
    <row r="8499" spans="1:14" ht="78.75">
      <c r="A8499" s="6">
        <v>8497</v>
      </c>
      <c r="B8499" s="8" t="s">
        <v>11091</v>
      </c>
      <c r="C8499" s="9" t="s">
        <v>11321</v>
      </c>
      <c r="D8499" s="10" t="s">
        <v>11667</v>
      </c>
      <c r="E8499" s="11" t="s">
        <v>11668</v>
      </c>
      <c r="F8499" s="6">
        <v>463141</v>
      </c>
      <c r="G8499" s="6" t="s">
        <v>9463</v>
      </c>
      <c r="H8499" s="16">
        <v>6648757.4000000004</v>
      </c>
      <c r="I8499" s="12">
        <v>43991</v>
      </c>
      <c r="J8499" s="12" t="s">
        <v>11669</v>
      </c>
      <c r="K8499" s="15">
        <v>0</v>
      </c>
      <c r="L8499" s="13" t="s">
        <v>15</v>
      </c>
      <c r="M8499" s="7">
        <v>1</v>
      </c>
      <c r="N8499" s="17"/>
    </row>
    <row r="8500" spans="1:14" ht="63">
      <c r="A8500" s="6">
        <v>8498</v>
      </c>
      <c r="B8500" s="8" t="s">
        <v>11091</v>
      </c>
      <c r="C8500" s="9" t="s">
        <v>11670</v>
      </c>
      <c r="D8500" s="10" t="s">
        <v>11671</v>
      </c>
      <c r="E8500" s="11" t="s">
        <v>11672</v>
      </c>
      <c r="F8500" s="6">
        <v>392079</v>
      </c>
      <c r="G8500" s="6" t="s">
        <v>9463</v>
      </c>
      <c r="H8500" s="16">
        <v>4585541.7</v>
      </c>
      <c r="I8500" s="12">
        <v>44077</v>
      </c>
      <c r="J8500" s="12">
        <v>44111</v>
      </c>
      <c r="K8500" s="15">
        <v>0</v>
      </c>
      <c r="L8500" s="13" t="s">
        <v>15</v>
      </c>
      <c r="M8500" s="7">
        <v>1</v>
      </c>
      <c r="N8500" s="17"/>
    </row>
    <row r="8501" spans="1:14" ht="78.75">
      <c r="A8501" s="6">
        <v>8499</v>
      </c>
      <c r="B8501" s="8" t="s">
        <v>11091</v>
      </c>
      <c r="C8501" s="9" t="s">
        <v>11416</v>
      </c>
      <c r="D8501" s="10" t="s">
        <v>11107</v>
      </c>
      <c r="E8501" s="11" t="s">
        <v>11673</v>
      </c>
      <c r="F8501" s="6">
        <v>416294</v>
      </c>
      <c r="G8501" s="6" t="s">
        <v>9463</v>
      </c>
      <c r="H8501" s="16">
        <v>19131179.206</v>
      </c>
      <c r="I8501" s="12" t="s">
        <v>707</v>
      </c>
      <c r="J8501" s="12" t="s">
        <v>11674</v>
      </c>
      <c r="K8501" s="15">
        <v>0</v>
      </c>
      <c r="L8501" s="13" t="s">
        <v>15</v>
      </c>
      <c r="M8501" s="7">
        <v>1</v>
      </c>
      <c r="N8501" s="17"/>
    </row>
    <row r="8502" spans="1:14" ht="63">
      <c r="A8502" s="6">
        <v>8500</v>
      </c>
      <c r="B8502" s="8" t="s">
        <v>11091</v>
      </c>
      <c r="C8502" s="9" t="s">
        <v>11675</v>
      </c>
      <c r="D8502" s="10" t="s">
        <v>11676</v>
      </c>
      <c r="E8502" s="11" t="s">
        <v>11677</v>
      </c>
      <c r="F8502" s="6">
        <v>471772</v>
      </c>
      <c r="G8502" s="6" t="s">
        <v>9463</v>
      </c>
      <c r="H8502" s="16">
        <v>9016841.4000000004</v>
      </c>
      <c r="I8502" s="12">
        <v>43961</v>
      </c>
      <c r="J8502" s="12">
        <v>44504</v>
      </c>
      <c r="K8502" s="15">
        <v>0</v>
      </c>
      <c r="L8502" s="13" t="s">
        <v>15</v>
      </c>
      <c r="M8502" s="7">
        <v>1</v>
      </c>
      <c r="N8502" s="17"/>
    </row>
    <row r="8503" spans="1:14" ht="78.75">
      <c r="A8503" s="6">
        <v>8501</v>
      </c>
      <c r="B8503" s="8" t="s">
        <v>11091</v>
      </c>
      <c r="C8503" s="9" t="s">
        <v>11678</v>
      </c>
      <c r="D8503" s="10" t="s">
        <v>11679</v>
      </c>
      <c r="E8503" s="11" t="s">
        <v>11680</v>
      </c>
      <c r="F8503" s="6">
        <v>335085</v>
      </c>
      <c r="G8503" s="6" t="s">
        <v>9463</v>
      </c>
      <c r="H8503" s="16">
        <v>22801769.085999999</v>
      </c>
      <c r="I8503" s="12" t="s">
        <v>9135</v>
      </c>
      <c r="J8503" s="12" t="s">
        <v>800</v>
      </c>
      <c r="K8503" s="15">
        <v>0</v>
      </c>
      <c r="L8503" s="13" t="s">
        <v>14</v>
      </c>
      <c r="M8503" s="7">
        <v>1</v>
      </c>
      <c r="N8503" s="17"/>
    </row>
    <row r="8504" spans="1:14" ht="78.75">
      <c r="A8504" s="6">
        <v>8502</v>
      </c>
      <c r="B8504" s="8" t="s">
        <v>11091</v>
      </c>
      <c r="C8504" s="9" t="s">
        <v>11681</v>
      </c>
      <c r="D8504" s="10" t="s">
        <v>9806</v>
      </c>
      <c r="E8504" s="11" t="s">
        <v>11680</v>
      </c>
      <c r="F8504" s="6">
        <v>335085</v>
      </c>
      <c r="G8504" s="6" t="s">
        <v>9463</v>
      </c>
      <c r="H8504" s="16">
        <v>22801769.085999999</v>
      </c>
      <c r="I8504" s="12" t="s">
        <v>9135</v>
      </c>
      <c r="J8504" s="12" t="s">
        <v>800</v>
      </c>
      <c r="K8504" s="15">
        <v>0</v>
      </c>
      <c r="L8504" s="13" t="s">
        <v>14</v>
      </c>
      <c r="M8504" s="7">
        <v>0.51</v>
      </c>
      <c r="N8504" s="17"/>
    </row>
    <row r="8505" spans="1:14" ht="78.75">
      <c r="A8505" s="6">
        <v>8503</v>
      </c>
      <c r="B8505" s="8" t="s">
        <v>11091</v>
      </c>
      <c r="C8505" s="9" t="s">
        <v>11682</v>
      </c>
      <c r="D8505" s="10" t="s">
        <v>9924</v>
      </c>
      <c r="E8505" s="11" t="s">
        <v>11680</v>
      </c>
      <c r="F8505" s="6">
        <v>335085</v>
      </c>
      <c r="G8505" s="6" t="s">
        <v>9463</v>
      </c>
      <c r="H8505" s="16">
        <v>22801769.085999999</v>
      </c>
      <c r="I8505" s="12" t="s">
        <v>9135</v>
      </c>
      <c r="J8505" s="12" t="s">
        <v>800</v>
      </c>
      <c r="K8505" s="15">
        <v>0</v>
      </c>
      <c r="L8505" s="13" t="s">
        <v>14</v>
      </c>
      <c r="M8505" s="7">
        <v>0.49</v>
      </c>
      <c r="N8505" s="17"/>
    </row>
    <row r="8506" spans="1:14" ht="63">
      <c r="A8506" s="6">
        <v>8504</v>
      </c>
      <c r="B8506" s="8" t="s">
        <v>11091</v>
      </c>
      <c r="C8506" s="9" t="s">
        <v>11683</v>
      </c>
      <c r="D8506" s="10" t="s">
        <v>11684</v>
      </c>
      <c r="E8506" s="11" t="s">
        <v>11685</v>
      </c>
      <c r="F8506" s="6">
        <v>444143</v>
      </c>
      <c r="G8506" s="6" t="s">
        <v>9463</v>
      </c>
      <c r="H8506" s="16">
        <v>5331078.4330000002</v>
      </c>
      <c r="I8506" s="12" t="s">
        <v>707</v>
      </c>
      <c r="J8506" s="12" t="s">
        <v>9429</v>
      </c>
      <c r="K8506" s="15">
        <v>0</v>
      </c>
      <c r="L8506" s="13" t="s">
        <v>15</v>
      </c>
      <c r="M8506" s="7">
        <v>1</v>
      </c>
      <c r="N8506" s="17"/>
    </row>
    <row r="8507" spans="1:14" ht="220.5">
      <c r="A8507" s="6">
        <v>8505</v>
      </c>
      <c r="B8507" s="8" t="s">
        <v>11091</v>
      </c>
      <c r="C8507" s="9" t="s">
        <v>11556</v>
      </c>
      <c r="D8507" s="10" t="s">
        <v>11557</v>
      </c>
      <c r="E8507" s="11" t="s">
        <v>11686</v>
      </c>
      <c r="F8507" s="6">
        <v>262991</v>
      </c>
      <c r="G8507" s="6" t="s">
        <v>9463</v>
      </c>
      <c r="H8507" s="16">
        <v>19937393.646000002</v>
      </c>
      <c r="I8507" s="12" t="s">
        <v>9676</v>
      </c>
      <c r="J8507" s="12" t="s">
        <v>11559</v>
      </c>
      <c r="K8507" s="15">
        <v>11550000</v>
      </c>
      <c r="L8507" s="13" t="s">
        <v>15</v>
      </c>
      <c r="M8507" s="7">
        <v>1</v>
      </c>
      <c r="N8507" s="17"/>
    </row>
    <row r="8508" spans="1:14" ht="63">
      <c r="A8508" s="6">
        <v>8506</v>
      </c>
      <c r="B8508" s="8" t="s">
        <v>11091</v>
      </c>
      <c r="C8508" s="9" t="s">
        <v>11687</v>
      </c>
      <c r="D8508" s="10" t="s">
        <v>9904</v>
      </c>
      <c r="E8508" s="11" t="s">
        <v>11688</v>
      </c>
      <c r="F8508" s="6">
        <v>410925</v>
      </c>
      <c r="G8508" s="6" t="s">
        <v>9463</v>
      </c>
      <c r="H8508" s="16">
        <v>9794301.4499999993</v>
      </c>
      <c r="I8508" s="12">
        <v>44113</v>
      </c>
      <c r="J8508" s="12" t="s">
        <v>6591</v>
      </c>
      <c r="K8508" s="15">
        <v>0</v>
      </c>
      <c r="L8508" s="13" t="s">
        <v>15</v>
      </c>
      <c r="M8508" s="7">
        <v>1</v>
      </c>
      <c r="N8508" s="17"/>
    </row>
    <row r="8509" spans="1:14" ht="78.75">
      <c r="A8509" s="6">
        <v>8507</v>
      </c>
      <c r="B8509" s="8" t="s">
        <v>11091</v>
      </c>
      <c r="C8509" s="9" t="s">
        <v>11689</v>
      </c>
      <c r="D8509" s="10" t="s">
        <v>11690</v>
      </c>
      <c r="E8509" s="11" t="s">
        <v>11691</v>
      </c>
      <c r="F8509" s="6">
        <v>463143</v>
      </c>
      <c r="G8509" s="6" t="s">
        <v>9463</v>
      </c>
      <c r="H8509" s="16">
        <v>12486406.699999999</v>
      </c>
      <c r="I8509" s="12" t="s">
        <v>11573</v>
      </c>
      <c r="J8509" s="12" t="s">
        <v>11692</v>
      </c>
      <c r="K8509" s="15">
        <v>0</v>
      </c>
      <c r="L8509" s="13" t="s">
        <v>15</v>
      </c>
      <c r="M8509" s="7">
        <v>1</v>
      </c>
      <c r="N8509" s="17"/>
    </row>
    <row r="8510" spans="1:14" ht="252">
      <c r="A8510" s="6">
        <v>8508</v>
      </c>
      <c r="B8510" s="8" t="s">
        <v>11091</v>
      </c>
      <c r="C8510" s="9" t="s">
        <v>11693</v>
      </c>
      <c r="D8510" s="10" t="s">
        <v>11694</v>
      </c>
      <c r="E8510" s="11" t="s">
        <v>11695</v>
      </c>
      <c r="F8510" s="6">
        <v>262981</v>
      </c>
      <c r="G8510" s="6" t="s">
        <v>9463</v>
      </c>
      <c r="H8510" s="16">
        <v>14258789.4</v>
      </c>
      <c r="I8510" s="12" t="s">
        <v>9829</v>
      </c>
      <c r="J8510" s="12" t="s">
        <v>4443</v>
      </c>
      <c r="K8510" s="15">
        <v>11750000</v>
      </c>
      <c r="L8510" s="13" t="s">
        <v>15</v>
      </c>
      <c r="M8510" s="7">
        <v>1</v>
      </c>
      <c r="N8510" s="17"/>
    </row>
    <row r="8511" spans="1:14" ht="362.25">
      <c r="A8511" s="6">
        <v>8509</v>
      </c>
      <c r="B8511" s="8" t="s">
        <v>11091</v>
      </c>
      <c r="C8511" s="9" t="s">
        <v>11581</v>
      </c>
      <c r="D8511" s="10" t="s">
        <v>11582</v>
      </c>
      <c r="E8511" s="11" t="s">
        <v>11696</v>
      </c>
      <c r="F8511" s="6">
        <v>298397</v>
      </c>
      <c r="G8511" s="6" t="s">
        <v>9463</v>
      </c>
      <c r="H8511" s="16">
        <v>13076352.52</v>
      </c>
      <c r="I8511" s="12" t="s">
        <v>11629</v>
      </c>
      <c r="J8511" s="12" t="s">
        <v>11630</v>
      </c>
      <c r="K8511" s="15">
        <v>4860000</v>
      </c>
      <c r="L8511" s="13" t="s">
        <v>15</v>
      </c>
      <c r="M8511" s="7">
        <v>1</v>
      </c>
      <c r="N8511" s="17"/>
    </row>
    <row r="8512" spans="1:14" ht="63">
      <c r="A8512" s="6">
        <v>8510</v>
      </c>
      <c r="B8512" s="8" t="s">
        <v>11091</v>
      </c>
      <c r="C8512" s="9" t="s">
        <v>11469</v>
      </c>
      <c r="D8512" s="10" t="s">
        <v>11470</v>
      </c>
      <c r="E8512" s="11" t="s">
        <v>11697</v>
      </c>
      <c r="F8512" s="6">
        <v>354925</v>
      </c>
      <c r="G8512" s="6" t="s">
        <v>9463</v>
      </c>
      <c r="H8512" s="16">
        <v>7120038.1500000004</v>
      </c>
      <c r="I8512" s="12">
        <v>43720</v>
      </c>
      <c r="J8512" s="12" t="s">
        <v>8976</v>
      </c>
      <c r="K8512" s="15">
        <v>0</v>
      </c>
      <c r="L8512" s="13" t="s">
        <v>15</v>
      </c>
      <c r="M8512" s="7"/>
      <c r="N8512" s="17"/>
    </row>
    <row r="8513" spans="1:14" ht="63">
      <c r="A8513" s="6">
        <v>8511</v>
      </c>
      <c r="B8513" s="8" t="s">
        <v>11091</v>
      </c>
      <c r="C8513" s="9" t="s">
        <v>11678</v>
      </c>
      <c r="D8513" s="10" t="s">
        <v>11679</v>
      </c>
      <c r="E8513" s="11" t="s">
        <v>11698</v>
      </c>
      <c r="F8513" s="6">
        <v>283550</v>
      </c>
      <c r="G8513" s="6" t="s">
        <v>9463</v>
      </c>
      <c r="H8513" s="16">
        <v>31443753.190000001</v>
      </c>
      <c r="I8513" s="12" t="s">
        <v>9788</v>
      </c>
      <c r="J8513" s="12">
        <v>43956</v>
      </c>
      <c r="K8513" s="15">
        <v>18465000</v>
      </c>
      <c r="L8513" s="13" t="s">
        <v>14</v>
      </c>
      <c r="M8513" s="7">
        <v>1</v>
      </c>
      <c r="N8513" s="17"/>
    </row>
    <row r="8514" spans="1:14" ht="63">
      <c r="A8514" s="6">
        <v>8512</v>
      </c>
      <c r="B8514" s="8" t="s">
        <v>11091</v>
      </c>
      <c r="C8514" s="9" t="s">
        <v>11681</v>
      </c>
      <c r="D8514" s="10" t="s">
        <v>9806</v>
      </c>
      <c r="E8514" s="11" t="s">
        <v>11698</v>
      </c>
      <c r="F8514" s="6">
        <v>283550</v>
      </c>
      <c r="G8514" s="6" t="s">
        <v>9463</v>
      </c>
      <c r="H8514" s="16">
        <v>31443753.190000001</v>
      </c>
      <c r="I8514" s="12" t="s">
        <v>9788</v>
      </c>
      <c r="J8514" s="12">
        <v>43956</v>
      </c>
      <c r="K8514" s="15">
        <v>18465000</v>
      </c>
      <c r="L8514" s="13" t="s">
        <v>14</v>
      </c>
      <c r="M8514" s="7">
        <v>0.51</v>
      </c>
      <c r="N8514" s="17"/>
    </row>
    <row r="8515" spans="1:14" ht="63">
      <c r="A8515" s="6">
        <v>8513</v>
      </c>
      <c r="B8515" s="8" t="s">
        <v>11091</v>
      </c>
      <c r="C8515" s="9" t="s">
        <v>11682</v>
      </c>
      <c r="D8515" s="10" t="s">
        <v>9924</v>
      </c>
      <c r="E8515" s="11" t="s">
        <v>11698</v>
      </c>
      <c r="F8515" s="6">
        <v>283550</v>
      </c>
      <c r="G8515" s="6" t="s">
        <v>9463</v>
      </c>
      <c r="H8515" s="16">
        <v>31443753.190000001</v>
      </c>
      <c r="I8515" s="12" t="s">
        <v>9788</v>
      </c>
      <c r="J8515" s="12">
        <v>43956</v>
      </c>
      <c r="K8515" s="15">
        <v>18465000</v>
      </c>
      <c r="L8515" s="13" t="s">
        <v>14</v>
      </c>
      <c r="M8515" s="7">
        <v>0.49</v>
      </c>
      <c r="N8515" s="17"/>
    </row>
    <row r="8516" spans="1:14" ht="63">
      <c r="A8516" s="6">
        <v>8514</v>
      </c>
      <c r="B8516" s="8" t="s">
        <v>11091</v>
      </c>
      <c r="C8516" s="9" t="s">
        <v>11526</v>
      </c>
      <c r="D8516" s="10" t="s">
        <v>11699</v>
      </c>
      <c r="E8516" s="11" t="s">
        <v>11700</v>
      </c>
      <c r="F8516" s="6">
        <v>471774</v>
      </c>
      <c r="G8516" s="6" t="s">
        <v>9463</v>
      </c>
      <c r="H8516" s="16">
        <v>4791000.0999999996</v>
      </c>
      <c r="I8516" s="12" t="s">
        <v>9368</v>
      </c>
      <c r="J8516" s="12" t="s">
        <v>9423</v>
      </c>
      <c r="K8516" s="15">
        <v>0</v>
      </c>
      <c r="L8516" s="13" t="s">
        <v>15</v>
      </c>
      <c r="M8516" s="7">
        <v>1</v>
      </c>
      <c r="N8516" s="17"/>
    </row>
    <row r="8517" spans="1:14" ht="63">
      <c r="A8517" s="6">
        <v>8515</v>
      </c>
      <c r="B8517" s="8" t="s">
        <v>11091</v>
      </c>
      <c r="C8517" s="9" t="s">
        <v>11289</v>
      </c>
      <c r="D8517" s="10" t="s">
        <v>11701</v>
      </c>
      <c r="E8517" s="11" t="s">
        <v>11702</v>
      </c>
      <c r="F8517" s="6">
        <v>444140</v>
      </c>
      <c r="G8517" s="6" t="s">
        <v>9463</v>
      </c>
      <c r="H8517" s="16">
        <v>8444517.6999999993</v>
      </c>
      <c r="I8517" s="12">
        <v>43958</v>
      </c>
      <c r="J8517" s="12" t="s">
        <v>1418</v>
      </c>
      <c r="K8517" s="15">
        <v>1060000</v>
      </c>
      <c r="L8517" s="13" t="s">
        <v>15</v>
      </c>
      <c r="M8517" s="7">
        <v>1</v>
      </c>
      <c r="N8517" s="17"/>
    </row>
    <row r="8518" spans="1:14" ht="78.75">
      <c r="A8518" s="6">
        <v>8516</v>
      </c>
      <c r="B8518" s="8" t="s">
        <v>11091</v>
      </c>
      <c r="C8518" s="9" t="s">
        <v>11416</v>
      </c>
      <c r="D8518" s="10" t="s">
        <v>11107</v>
      </c>
      <c r="E8518" s="11" t="s">
        <v>11703</v>
      </c>
      <c r="F8518" s="6">
        <v>415857</v>
      </c>
      <c r="G8518" s="6" t="s">
        <v>9463</v>
      </c>
      <c r="H8518" s="16">
        <v>39588041.300999999</v>
      </c>
      <c r="I8518" s="12" t="s">
        <v>638</v>
      </c>
      <c r="J8518" s="12" t="s">
        <v>11704</v>
      </c>
      <c r="K8518" s="15">
        <v>0</v>
      </c>
      <c r="L8518" s="13" t="s">
        <v>15</v>
      </c>
      <c r="M8518" s="7">
        <v>1</v>
      </c>
      <c r="N8518" s="17"/>
    </row>
    <row r="8519" spans="1:14" ht="63">
      <c r="A8519" s="6">
        <v>8517</v>
      </c>
      <c r="B8519" s="8" t="s">
        <v>11091</v>
      </c>
      <c r="C8519" s="9" t="s">
        <v>11705</v>
      </c>
      <c r="D8519" s="10" t="s">
        <v>11706</v>
      </c>
      <c r="E8519" s="11" t="s">
        <v>11707</v>
      </c>
      <c r="F8519" s="6">
        <v>412293</v>
      </c>
      <c r="G8519" s="6" t="s">
        <v>9463</v>
      </c>
      <c r="H8519" s="16">
        <v>12091241.85</v>
      </c>
      <c r="I8519" s="12" t="s">
        <v>11708</v>
      </c>
      <c r="J8519" s="12" t="s">
        <v>11669</v>
      </c>
      <c r="K8519" s="15">
        <v>0</v>
      </c>
      <c r="L8519" s="13" t="s">
        <v>15</v>
      </c>
      <c r="M8519" s="7">
        <v>1</v>
      </c>
      <c r="N8519" s="17"/>
    </row>
    <row r="8520" spans="1:14" ht="63">
      <c r="A8520" s="6">
        <v>8518</v>
      </c>
      <c r="B8520" s="8" t="s">
        <v>11091</v>
      </c>
      <c r="C8520" s="9" t="s">
        <v>11606</v>
      </c>
      <c r="D8520" s="10" t="s">
        <v>11190</v>
      </c>
      <c r="E8520" s="11" t="s">
        <v>11709</v>
      </c>
      <c r="F8520" s="6">
        <v>444131</v>
      </c>
      <c r="G8520" s="6" t="s">
        <v>9463</v>
      </c>
      <c r="H8520" s="16">
        <v>4296105.2</v>
      </c>
      <c r="I8520" s="12" t="s">
        <v>645</v>
      </c>
      <c r="J8520" s="12" t="s">
        <v>8660</v>
      </c>
      <c r="K8520" s="15">
        <v>0</v>
      </c>
      <c r="L8520" s="13" t="s">
        <v>15</v>
      </c>
      <c r="M8520" s="7">
        <v>1</v>
      </c>
      <c r="N8520" s="17"/>
    </row>
    <row r="8521" spans="1:14" ht="63">
      <c r="A8521" s="6">
        <v>8519</v>
      </c>
      <c r="B8521" s="8" t="s">
        <v>11091</v>
      </c>
      <c r="C8521" s="9" t="s">
        <v>11710</v>
      </c>
      <c r="D8521" s="10" t="s">
        <v>4456</v>
      </c>
      <c r="E8521" s="11" t="s">
        <v>11711</v>
      </c>
      <c r="F8521" s="6">
        <v>192214</v>
      </c>
      <c r="G8521" s="6" t="s">
        <v>9463</v>
      </c>
      <c r="H8521" s="16">
        <v>38323700.406999998</v>
      </c>
      <c r="I8521" s="12" t="s">
        <v>11712</v>
      </c>
      <c r="J8521" s="12">
        <v>43864</v>
      </c>
      <c r="K8521" s="15">
        <v>20350000</v>
      </c>
      <c r="L8521" s="13" t="s">
        <v>15</v>
      </c>
      <c r="M8521" s="7">
        <v>1</v>
      </c>
      <c r="N8521" s="17"/>
    </row>
    <row r="8522" spans="1:14" ht="78.75">
      <c r="A8522" s="6">
        <v>8520</v>
      </c>
      <c r="B8522" s="8" t="s">
        <v>11091</v>
      </c>
      <c r="C8522" s="9" t="s">
        <v>11713</v>
      </c>
      <c r="D8522" s="10" t="s">
        <v>11714</v>
      </c>
      <c r="E8522" s="11" t="s">
        <v>11715</v>
      </c>
      <c r="F8522" s="6">
        <v>313826</v>
      </c>
      <c r="G8522" s="6" t="s">
        <v>9463</v>
      </c>
      <c r="H8522" s="16">
        <v>15436094.842</v>
      </c>
      <c r="I8522" s="12" t="s">
        <v>11716</v>
      </c>
      <c r="J8522" s="12">
        <v>44174</v>
      </c>
      <c r="K8522" s="15">
        <v>4900000</v>
      </c>
      <c r="L8522" s="13" t="s">
        <v>14</v>
      </c>
      <c r="M8522" s="7">
        <v>1</v>
      </c>
      <c r="N8522" s="17"/>
    </row>
    <row r="8523" spans="1:14" ht="78.75">
      <c r="A8523" s="6">
        <v>8521</v>
      </c>
      <c r="B8523" s="8" t="s">
        <v>11091</v>
      </c>
      <c r="C8523" s="9" t="s">
        <v>11717</v>
      </c>
      <c r="D8523" s="10" t="s">
        <v>11718</v>
      </c>
      <c r="E8523" s="11" t="s">
        <v>11715</v>
      </c>
      <c r="F8523" s="6">
        <v>313826</v>
      </c>
      <c r="G8523" s="6" t="s">
        <v>9463</v>
      </c>
      <c r="H8523" s="16">
        <v>15436094.842</v>
      </c>
      <c r="I8523" s="12" t="s">
        <v>11716</v>
      </c>
      <c r="J8523" s="12">
        <v>44174</v>
      </c>
      <c r="K8523" s="15">
        <v>4900000</v>
      </c>
      <c r="L8523" s="13" t="s">
        <v>14</v>
      </c>
      <c r="M8523" s="7">
        <v>0.51</v>
      </c>
      <c r="N8523" s="17"/>
    </row>
    <row r="8524" spans="1:14" ht="78.75">
      <c r="A8524" s="6">
        <v>8522</v>
      </c>
      <c r="B8524" s="8" t="s">
        <v>11091</v>
      </c>
      <c r="C8524" s="9" t="s">
        <v>11719</v>
      </c>
      <c r="D8524" s="10" t="s">
        <v>11720</v>
      </c>
      <c r="E8524" s="11" t="s">
        <v>11715</v>
      </c>
      <c r="F8524" s="6">
        <v>313826</v>
      </c>
      <c r="G8524" s="6" t="s">
        <v>9463</v>
      </c>
      <c r="H8524" s="16">
        <v>15436094.842</v>
      </c>
      <c r="I8524" s="12" t="s">
        <v>11716</v>
      </c>
      <c r="J8524" s="12">
        <v>44174</v>
      </c>
      <c r="K8524" s="15">
        <v>4900000</v>
      </c>
      <c r="L8524" s="13" t="s">
        <v>14</v>
      </c>
      <c r="M8524" s="7">
        <v>0.49</v>
      </c>
      <c r="N8524" s="17"/>
    </row>
    <row r="8525" spans="1:14" ht="63">
      <c r="A8525" s="6">
        <v>8523</v>
      </c>
      <c r="B8525" s="8" t="s">
        <v>11091</v>
      </c>
      <c r="C8525" s="9" t="s">
        <v>11336</v>
      </c>
      <c r="D8525" s="10" t="s">
        <v>11337</v>
      </c>
      <c r="E8525" s="11" t="s">
        <v>11721</v>
      </c>
      <c r="F8525" s="6">
        <v>392078</v>
      </c>
      <c r="G8525" s="6" t="s">
        <v>9463</v>
      </c>
      <c r="H8525" s="16">
        <v>10829575.35</v>
      </c>
      <c r="I8525" s="12" t="s">
        <v>9135</v>
      </c>
      <c r="J8525" s="12" t="s">
        <v>645</v>
      </c>
      <c r="K8525" s="15">
        <v>2335000</v>
      </c>
      <c r="L8525" s="13" t="s">
        <v>15</v>
      </c>
      <c r="M8525" s="7">
        <v>1</v>
      </c>
      <c r="N8525" s="17"/>
    </row>
    <row r="8526" spans="1:14" ht="94.5">
      <c r="A8526" s="6">
        <v>8524</v>
      </c>
      <c r="B8526" s="8" t="s">
        <v>11091</v>
      </c>
      <c r="C8526" s="9" t="s">
        <v>11722</v>
      </c>
      <c r="D8526" s="10" t="s">
        <v>11723</v>
      </c>
      <c r="E8526" s="11" t="s">
        <v>11724</v>
      </c>
      <c r="F8526" s="6">
        <v>212463</v>
      </c>
      <c r="G8526" s="6" t="s">
        <v>9463</v>
      </c>
      <c r="H8526" s="16">
        <v>35334672.707999997</v>
      </c>
      <c r="I8526" s="12" t="s">
        <v>11725</v>
      </c>
      <c r="J8526" s="12" t="s">
        <v>11726</v>
      </c>
      <c r="K8526" s="15">
        <v>8400000</v>
      </c>
      <c r="L8526" s="13" t="s">
        <v>14</v>
      </c>
      <c r="M8526" s="7">
        <v>1</v>
      </c>
      <c r="N8526" s="17"/>
    </row>
    <row r="8527" spans="1:14" ht="94.5">
      <c r="A8527" s="6">
        <v>8525</v>
      </c>
      <c r="B8527" s="8" t="s">
        <v>11091</v>
      </c>
      <c r="C8527" s="9" t="s">
        <v>11727</v>
      </c>
      <c r="D8527" s="10" t="s">
        <v>11728</v>
      </c>
      <c r="E8527" s="11" t="s">
        <v>11724</v>
      </c>
      <c r="F8527" s="6">
        <v>212463</v>
      </c>
      <c r="G8527" s="6" t="s">
        <v>9463</v>
      </c>
      <c r="H8527" s="16">
        <v>35334672.707999997</v>
      </c>
      <c r="I8527" s="12" t="s">
        <v>11725</v>
      </c>
      <c r="J8527" s="12" t="s">
        <v>11726</v>
      </c>
      <c r="K8527" s="15">
        <v>8400000</v>
      </c>
      <c r="L8527" s="13" t="s">
        <v>14</v>
      </c>
      <c r="M8527" s="7">
        <v>0.49</v>
      </c>
      <c r="N8527" s="17"/>
    </row>
    <row r="8528" spans="1:14" ht="94.5">
      <c r="A8528" s="6">
        <v>8526</v>
      </c>
      <c r="B8528" s="8" t="s">
        <v>11091</v>
      </c>
      <c r="C8528" s="9" t="s">
        <v>11332</v>
      </c>
      <c r="D8528" s="10" t="s">
        <v>11333</v>
      </c>
      <c r="E8528" s="11" t="s">
        <v>11724</v>
      </c>
      <c r="F8528" s="6">
        <v>212463</v>
      </c>
      <c r="G8528" s="6" t="s">
        <v>9463</v>
      </c>
      <c r="H8528" s="16">
        <v>35334672.707999997</v>
      </c>
      <c r="I8528" s="12" t="s">
        <v>11725</v>
      </c>
      <c r="J8528" s="12" t="s">
        <v>11726</v>
      </c>
      <c r="K8528" s="15">
        <v>8400000</v>
      </c>
      <c r="L8528" s="13" t="s">
        <v>14</v>
      </c>
      <c r="M8528" s="7">
        <v>0.51</v>
      </c>
      <c r="N8528" s="17"/>
    </row>
    <row r="8529" spans="1:14" ht="126">
      <c r="A8529" s="6">
        <v>8527</v>
      </c>
      <c r="B8529" s="8" t="s">
        <v>11091</v>
      </c>
      <c r="C8529" s="9" t="s">
        <v>11729</v>
      </c>
      <c r="D8529" s="10" t="s">
        <v>11730</v>
      </c>
      <c r="E8529" s="11" t="s">
        <v>11731</v>
      </c>
      <c r="F8529" s="6">
        <v>308758</v>
      </c>
      <c r="G8529" s="6" t="s">
        <v>9463</v>
      </c>
      <c r="H8529" s="16">
        <v>60519538.362000003</v>
      </c>
      <c r="I8529" s="12" t="s">
        <v>11732</v>
      </c>
      <c r="J8529" s="12" t="s">
        <v>631</v>
      </c>
      <c r="K8529" s="15">
        <v>45050000</v>
      </c>
      <c r="L8529" s="13" t="s">
        <v>14</v>
      </c>
      <c r="M8529" s="7">
        <v>1</v>
      </c>
      <c r="N8529" s="17"/>
    </row>
    <row r="8530" spans="1:14" ht="126">
      <c r="A8530" s="6">
        <v>8528</v>
      </c>
      <c r="B8530" s="8" t="s">
        <v>11091</v>
      </c>
      <c r="C8530" s="9" t="s">
        <v>11332</v>
      </c>
      <c r="D8530" s="10" t="s">
        <v>11333</v>
      </c>
      <c r="E8530" s="11" t="s">
        <v>11731</v>
      </c>
      <c r="F8530" s="6">
        <v>308758</v>
      </c>
      <c r="G8530" s="6" t="s">
        <v>9463</v>
      </c>
      <c r="H8530" s="16">
        <v>60519538.362000003</v>
      </c>
      <c r="I8530" s="12" t="s">
        <v>11732</v>
      </c>
      <c r="J8530" s="12" t="s">
        <v>631</v>
      </c>
      <c r="K8530" s="15">
        <v>45050000</v>
      </c>
      <c r="L8530" s="13" t="s">
        <v>14</v>
      </c>
      <c r="M8530" s="7">
        <v>0.51</v>
      </c>
      <c r="N8530" s="17"/>
    </row>
    <row r="8531" spans="1:14" ht="126">
      <c r="A8531" s="6">
        <v>8529</v>
      </c>
      <c r="B8531" s="8" t="s">
        <v>11091</v>
      </c>
      <c r="C8531" s="9" t="s">
        <v>11733</v>
      </c>
      <c r="D8531" s="10" t="s">
        <v>11734</v>
      </c>
      <c r="E8531" s="11" t="s">
        <v>11731</v>
      </c>
      <c r="F8531" s="6">
        <v>308758</v>
      </c>
      <c r="G8531" s="6" t="s">
        <v>9463</v>
      </c>
      <c r="H8531" s="16">
        <v>60519538.362000003</v>
      </c>
      <c r="I8531" s="12" t="s">
        <v>11732</v>
      </c>
      <c r="J8531" s="12" t="s">
        <v>631</v>
      </c>
      <c r="K8531" s="15">
        <v>45050000</v>
      </c>
      <c r="L8531" s="13" t="s">
        <v>14</v>
      </c>
      <c r="M8531" s="7">
        <v>0.49</v>
      </c>
      <c r="N8531" s="17"/>
    </row>
    <row r="8532" spans="1:14" ht="157.5">
      <c r="A8532" s="6">
        <v>8530</v>
      </c>
      <c r="B8532" s="8" t="s">
        <v>11091</v>
      </c>
      <c r="C8532" s="9" t="s">
        <v>11735</v>
      </c>
      <c r="D8532" s="10" t="s">
        <v>11736</v>
      </c>
      <c r="E8532" s="11" t="s">
        <v>11737</v>
      </c>
      <c r="F8532" s="6">
        <v>308756</v>
      </c>
      <c r="G8532" s="6" t="s">
        <v>9463</v>
      </c>
      <c r="H8532" s="16">
        <v>20873219.783</v>
      </c>
      <c r="I8532" s="12">
        <v>43656</v>
      </c>
      <c r="J8532" s="12" t="s">
        <v>584</v>
      </c>
      <c r="K8532" s="15">
        <v>6078000</v>
      </c>
      <c r="L8532" s="13" t="s">
        <v>14</v>
      </c>
      <c r="M8532" s="7">
        <v>1</v>
      </c>
      <c r="N8532" s="17"/>
    </row>
    <row r="8533" spans="1:14" ht="157.5">
      <c r="A8533" s="6">
        <v>8531</v>
      </c>
      <c r="B8533" s="8" t="s">
        <v>11091</v>
      </c>
      <c r="C8533" s="9" t="s">
        <v>11483</v>
      </c>
      <c r="D8533" s="10" t="s">
        <v>11484</v>
      </c>
      <c r="E8533" s="11" t="s">
        <v>11737</v>
      </c>
      <c r="F8533" s="6">
        <v>308756</v>
      </c>
      <c r="G8533" s="6" t="s">
        <v>9463</v>
      </c>
      <c r="H8533" s="16">
        <v>20873219.783</v>
      </c>
      <c r="I8533" s="12">
        <v>43656</v>
      </c>
      <c r="J8533" s="12" t="s">
        <v>584</v>
      </c>
      <c r="K8533" s="15">
        <v>6078000</v>
      </c>
      <c r="L8533" s="13" t="s">
        <v>14</v>
      </c>
      <c r="M8533" s="7">
        <v>0.51</v>
      </c>
      <c r="N8533" s="17"/>
    </row>
    <row r="8534" spans="1:14" ht="157.5">
      <c r="A8534" s="6">
        <v>8532</v>
      </c>
      <c r="B8534" s="8" t="s">
        <v>11091</v>
      </c>
      <c r="C8534" s="9" t="s">
        <v>11485</v>
      </c>
      <c r="D8534" s="10" t="s">
        <v>11486</v>
      </c>
      <c r="E8534" s="11" t="s">
        <v>11737</v>
      </c>
      <c r="F8534" s="6">
        <v>308756</v>
      </c>
      <c r="G8534" s="6" t="s">
        <v>9463</v>
      </c>
      <c r="H8534" s="16">
        <v>20873219.783</v>
      </c>
      <c r="I8534" s="12">
        <v>43656</v>
      </c>
      <c r="J8534" s="12" t="s">
        <v>584</v>
      </c>
      <c r="K8534" s="15">
        <v>6078000</v>
      </c>
      <c r="L8534" s="13" t="s">
        <v>14</v>
      </c>
      <c r="M8534" s="7">
        <v>0.49</v>
      </c>
      <c r="N8534" s="17"/>
    </row>
    <row r="8535" spans="1:14" ht="252">
      <c r="A8535" s="6">
        <v>8533</v>
      </c>
      <c r="B8535" s="8" t="s">
        <v>11091</v>
      </c>
      <c r="C8535" s="9" t="s">
        <v>11738</v>
      </c>
      <c r="D8535" s="10" t="s">
        <v>11739</v>
      </c>
      <c r="E8535" s="11" t="s">
        <v>11740</v>
      </c>
      <c r="F8535" s="6">
        <v>287090</v>
      </c>
      <c r="G8535" s="6" t="s">
        <v>9463</v>
      </c>
      <c r="H8535" s="16">
        <v>7131769.0839999998</v>
      </c>
      <c r="I8535" s="12" t="s">
        <v>11741</v>
      </c>
      <c r="J8535" s="12" t="s">
        <v>11742</v>
      </c>
      <c r="K8535" s="15">
        <v>980000</v>
      </c>
      <c r="L8535" s="13" t="s">
        <v>15</v>
      </c>
      <c r="M8535" s="7">
        <v>1</v>
      </c>
      <c r="N8535" s="17"/>
    </row>
    <row r="8536" spans="1:14" ht="63">
      <c r="A8536" s="6">
        <v>8534</v>
      </c>
      <c r="B8536" s="8" t="s">
        <v>11091</v>
      </c>
      <c r="C8536" s="9" t="s">
        <v>11743</v>
      </c>
      <c r="D8536" s="10" t="s">
        <v>11535</v>
      </c>
      <c r="E8536" s="11" t="s">
        <v>11744</v>
      </c>
      <c r="F8536" s="6">
        <v>463135</v>
      </c>
      <c r="G8536" s="6" t="s">
        <v>9463</v>
      </c>
      <c r="H8536" s="16">
        <v>8312627.2999999998</v>
      </c>
      <c r="I8536" s="12">
        <v>43839</v>
      </c>
      <c r="J8536" s="12">
        <v>44380</v>
      </c>
      <c r="K8536" s="15">
        <v>0</v>
      </c>
      <c r="L8536" s="13" t="s">
        <v>15</v>
      </c>
      <c r="M8536" s="7">
        <v>1</v>
      </c>
      <c r="N8536" s="17"/>
    </row>
    <row r="8537" spans="1:14" ht="78.75">
      <c r="A8537" s="6">
        <v>8535</v>
      </c>
      <c r="B8537" s="8" t="s">
        <v>11091</v>
      </c>
      <c r="C8537" s="9" t="s">
        <v>11606</v>
      </c>
      <c r="D8537" s="10" t="s">
        <v>11190</v>
      </c>
      <c r="E8537" s="11" t="s">
        <v>11745</v>
      </c>
      <c r="F8537" s="6">
        <v>463142</v>
      </c>
      <c r="G8537" s="6" t="s">
        <v>9463</v>
      </c>
      <c r="H8537" s="16">
        <v>13402272.25</v>
      </c>
      <c r="I8537" s="12">
        <v>43991</v>
      </c>
      <c r="J8537" s="12" t="s">
        <v>11746</v>
      </c>
      <c r="K8537" s="15">
        <v>0</v>
      </c>
      <c r="L8537" s="13" t="s">
        <v>15</v>
      </c>
      <c r="M8537" s="7">
        <v>1</v>
      </c>
      <c r="N8537" s="17"/>
    </row>
    <row r="8538" spans="1:14" ht="110.25">
      <c r="A8538" s="6">
        <v>8536</v>
      </c>
      <c r="B8538" s="8" t="s">
        <v>11091</v>
      </c>
      <c r="C8538" s="9" t="s">
        <v>11747</v>
      </c>
      <c r="D8538" s="10" t="s">
        <v>11594</v>
      </c>
      <c r="E8538" s="11" t="s">
        <v>11748</v>
      </c>
      <c r="F8538" s="6">
        <v>335088</v>
      </c>
      <c r="G8538" s="6" t="s">
        <v>9463</v>
      </c>
      <c r="H8538" s="16">
        <v>7406766.2000000002</v>
      </c>
      <c r="I8538" s="12">
        <v>43781</v>
      </c>
      <c r="J8538" s="12" t="s">
        <v>712</v>
      </c>
      <c r="K8538" s="15">
        <v>2250000</v>
      </c>
      <c r="L8538" s="13" t="s">
        <v>15</v>
      </c>
      <c r="M8538" s="7">
        <v>1</v>
      </c>
      <c r="N8538" s="17"/>
    </row>
    <row r="8539" spans="1:14" ht="63">
      <c r="A8539" s="6">
        <v>8537</v>
      </c>
      <c r="B8539" s="8" t="s">
        <v>11091</v>
      </c>
      <c r="C8539" s="9" t="s">
        <v>11749</v>
      </c>
      <c r="D8539" s="10" t="s">
        <v>11750</v>
      </c>
      <c r="E8539" s="11" t="s">
        <v>11751</v>
      </c>
      <c r="F8539" s="6">
        <v>412291</v>
      </c>
      <c r="G8539" s="6" t="s">
        <v>9463</v>
      </c>
      <c r="H8539" s="16">
        <v>22816991.699999999</v>
      </c>
      <c r="I8539" s="12" t="s">
        <v>11708</v>
      </c>
      <c r="J8539" s="12" t="s">
        <v>11752</v>
      </c>
      <c r="K8539" s="15">
        <v>0</v>
      </c>
      <c r="L8539" s="13" t="s">
        <v>15</v>
      </c>
      <c r="M8539" s="7">
        <v>1</v>
      </c>
      <c r="N8539" s="17"/>
    </row>
    <row r="8540" spans="1:14" ht="204.75">
      <c r="A8540" s="6">
        <v>8538</v>
      </c>
      <c r="B8540" s="8" t="s">
        <v>11091</v>
      </c>
      <c r="C8540" s="9" t="s">
        <v>11753</v>
      </c>
      <c r="D8540" s="10" t="s">
        <v>11167</v>
      </c>
      <c r="E8540" s="11" t="s">
        <v>11754</v>
      </c>
      <c r="F8540" s="6">
        <v>262999</v>
      </c>
      <c r="G8540" s="6" t="s">
        <v>9463</v>
      </c>
      <c r="H8540" s="16">
        <v>15322357.15</v>
      </c>
      <c r="I8540" s="12">
        <v>43588</v>
      </c>
      <c r="J8540" s="12" t="s">
        <v>11445</v>
      </c>
      <c r="K8540" s="15">
        <v>11730000</v>
      </c>
      <c r="L8540" s="13" t="s">
        <v>15</v>
      </c>
      <c r="M8540" s="7">
        <v>1</v>
      </c>
      <c r="N8540" s="17"/>
    </row>
    <row r="8541" spans="1:14" ht="47.25">
      <c r="A8541" s="6">
        <v>8539</v>
      </c>
      <c r="B8541" s="8" t="s">
        <v>11091</v>
      </c>
      <c r="C8541" s="9" t="s">
        <v>11606</v>
      </c>
      <c r="D8541" s="10" t="s">
        <v>11190</v>
      </c>
      <c r="E8541" s="11" t="s">
        <v>11755</v>
      </c>
      <c r="F8541" s="6">
        <v>447127</v>
      </c>
      <c r="G8541" s="6" t="s">
        <v>9463</v>
      </c>
      <c r="H8541" s="16">
        <v>4514572.9000000004</v>
      </c>
      <c r="I8541" s="12" t="s">
        <v>702</v>
      </c>
      <c r="J8541" s="12" t="s">
        <v>9851</v>
      </c>
      <c r="K8541" s="15">
        <v>0</v>
      </c>
      <c r="L8541" s="13" t="s">
        <v>15</v>
      </c>
      <c r="M8541" s="7">
        <v>1</v>
      </c>
      <c r="N8541" s="17"/>
    </row>
    <row r="8542" spans="1:14" ht="63">
      <c r="A8542" s="6">
        <v>8540</v>
      </c>
      <c r="B8542" s="8" t="s">
        <v>11091</v>
      </c>
      <c r="C8542" s="9" t="s">
        <v>11606</v>
      </c>
      <c r="D8542" s="10" t="s">
        <v>11190</v>
      </c>
      <c r="E8542" s="11" t="s">
        <v>11756</v>
      </c>
      <c r="F8542" s="6">
        <v>447117</v>
      </c>
      <c r="G8542" s="6" t="s">
        <v>9463</v>
      </c>
      <c r="H8542" s="16">
        <v>9128223.7200000007</v>
      </c>
      <c r="I8542" s="12" t="s">
        <v>702</v>
      </c>
      <c r="J8542" s="12" t="s">
        <v>9101</v>
      </c>
      <c r="K8542" s="15">
        <v>0</v>
      </c>
      <c r="L8542" s="13" t="s">
        <v>15</v>
      </c>
      <c r="M8542" s="7">
        <v>1</v>
      </c>
      <c r="N8542" s="17"/>
    </row>
    <row r="8543" spans="1:14" ht="409.5">
      <c r="A8543" s="6">
        <v>8541</v>
      </c>
      <c r="B8543" s="8" t="s">
        <v>11091</v>
      </c>
      <c r="C8543" s="9" t="s">
        <v>11757</v>
      </c>
      <c r="D8543" s="10" t="s">
        <v>11758</v>
      </c>
      <c r="E8543" s="11" t="s">
        <v>11759</v>
      </c>
      <c r="F8543" s="6">
        <v>290409</v>
      </c>
      <c r="G8543" s="6" t="s">
        <v>9463</v>
      </c>
      <c r="H8543" s="16">
        <v>19882030.037</v>
      </c>
      <c r="I8543" s="12" t="s">
        <v>9464</v>
      </c>
      <c r="J8543" s="12">
        <v>43868</v>
      </c>
      <c r="K8543" s="15">
        <v>7876000</v>
      </c>
      <c r="L8543" s="13" t="s">
        <v>15</v>
      </c>
      <c r="M8543" s="7">
        <v>1</v>
      </c>
      <c r="N8543" s="17"/>
    </row>
    <row r="8544" spans="1:14" ht="204.75">
      <c r="A8544" s="6">
        <v>8542</v>
      </c>
      <c r="B8544" s="8" t="s">
        <v>11091</v>
      </c>
      <c r="C8544" s="9" t="s">
        <v>11760</v>
      </c>
      <c r="D8544" s="10" t="s">
        <v>11761</v>
      </c>
      <c r="E8544" s="11" t="s">
        <v>11762</v>
      </c>
      <c r="F8544" s="6">
        <v>262996</v>
      </c>
      <c r="G8544" s="6" t="s">
        <v>9463</v>
      </c>
      <c r="H8544" s="16">
        <v>10884684.85</v>
      </c>
      <c r="I8544" s="12">
        <v>43619</v>
      </c>
      <c r="J8544" s="12">
        <v>44168</v>
      </c>
      <c r="K8544" s="15">
        <v>8750000</v>
      </c>
      <c r="L8544" s="13" t="s">
        <v>15</v>
      </c>
      <c r="M8544" s="7">
        <v>1</v>
      </c>
      <c r="N8544" s="17"/>
    </row>
    <row r="8545" spans="1:14" ht="63">
      <c r="A8545" s="6">
        <v>8543</v>
      </c>
      <c r="B8545" s="8" t="s">
        <v>11091</v>
      </c>
      <c r="C8545" s="9" t="s">
        <v>11763</v>
      </c>
      <c r="D8545" s="10" t="s">
        <v>11764</v>
      </c>
      <c r="E8545" s="11" t="s">
        <v>11765</v>
      </c>
      <c r="F8545" s="6">
        <v>447122</v>
      </c>
      <c r="G8545" s="6" t="s">
        <v>9463</v>
      </c>
      <c r="H8545" s="16">
        <v>4079271.24</v>
      </c>
      <c r="I8545" s="12" t="s">
        <v>702</v>
      </c>
      <c r="J8545" s="12" t="s">
        <v>9851</v>
      </c>
      <c r="K8545" s="15">
        <v>0</v>
      </c>
      <c r="L8545" s="13" t="s">
        <v>15</v>
      </c>
      <c r="M8545" s="7">
        <v>1</v>
      </c>
      <c r="N8545" s="17"/>
    </row>
    <row r="8546" spans="1:14" ht="63">
      <c r="A8546" s="6">
        <v>8544</v>
      </c>
      <c r="B8546" s="8" t="s">
        <v>11091</v>
      </c>
      <c r="C8546" s="9" t="s">
        <v>11606</v>
      </c>
      <c r="D8546" s="10" t="s">
        <v>11190</v>
      </c>
      <c r="E8546" s="11" t="s">
        <v>11766</v>
      </c>
      <c r="F8546" s="6">
        <v>447123</v>
      </c>
      <c r="G8546" s="6" t="s">
        <v>9463</v>
      </c>
      <c r="H8546" s="16">
        <v>4427796.0999999996</v>
      </c>
      <c r="I8546" s="12" t="s">
        <v>702</v>
      </c>
      <c r="J8546" s="12" t="s">
        <v>9851</v>
      </c>
      <c r="K8546" s="15">
        <v>0</v>
      </c>
      <c r="L8546" s="13" t="s">
        <v>15</v>
      </c>
      <c r="M8546" s="7">
        <v>1</v>
      </c>
      <c r="N8546" s="17"/>
    </row>
    <row r="8547" spans="1:14" ht="63">
      <c r="A8547" s="6">
        <v>8545</v>
      </c>
      <c r="B8547" s="8" t="s">
        <v>11091</v>
      </c>
      <c r="C8547" s="9" t="s">
        <v>11767</v>
      </c>
      <c r="D8547" s="10" t="s">
        <v>11093</v>
      </c>
      <c r="E8547" s="11" t="s">
        <v>11768</v>
      </c>
      <c r="F8547" s="6">
        <v>444133</v>
      </c>
      <c r="G8547" s="6" t="s">
        <v>9463</v>
      </c>
      <c r="H8547" s="16" t="s">
        <v>11769</v>
      </c>
      <c r="I8547" s="12">
        <v>44050</v>
      </c>
      <c r="J8547" s="12" t="s">
        <v>11770</v>
      </c>
      <c r="K8547" s="15">
        <v>0</v>
      </c>
      <c r="L8547" s="13" t="s">
        <v>15</v>
      </c>
      <c r="M8547" s="7">
        <v>1</v>
      </c>
      <c r="N8547" s="17"/>
    </row>
    <row r="8548" spans="1:14" ht="78.75">
      <c r="A8548" s="6">
        <v>8546</v>
      </c>
      <c r="B8548" s="8" t="s">
        <v>11091</v>
      </c>
      <c r="C8548" s="9" t="s">
        <v>11763</v>
      </c>
      <c r="D8548" s="10" t="s">
        <v>11764</v>
      </c>
      <c r="E8548" s="11" t="s">
        <v>11771</v>
      </c>
      <c r="F8548" s="6">
        <v>447121</v>
      </c>
      <c r="G8548" s="6" t="s">
        <v>9463</v>
      </c>
      <c r="H8548" s="16">
        <v>7765226.3700000001</v>
      </c>
      <c r="I8548" s="12" t="s">
        <v>702</v>
      </c>
      <c r="J8548" s="12" t="s">
        <v>9101</v>
      </c>
      <c r="K8548" s="15">
        <v>0</v>
      </c>
      <c r="L8548" s="13" t="s">
        <v>15</v>
      </c>
      <c r="M8548" s="7">
        <v>1</v>
      </c>
      <c r="N8548" s="17"/>
    </row>
    <row r="8549" spans="1:14" ht="63">
      <c r="A8549" s="6">
        <v>8547</v>
      </c>
      <c r="B8549" s="8" t="s">
        <v>11091</v>
      </c>
      <c r="C8549" s="9" t="s">
        <v>11763</v>
      </c>
      <c r="D8549" s="10" t="s">
        <v>11764</v>
      </c>
      <c r="E8549" s="11" t="s">
        <v>11772</v>
      </c>
      <c r="F8549" s="6">
        <v>444129</v>
      </c>
      <c r="G8549" s="6" t="s">
        <v>9463</v>
      </c>
      <c r="H8549" s="16">
        <v>4406171.25</v>
      </c>
      <c r="I8549" s="12" t="s">
        <v>645</v>
      </c>
      <c r="J8549" s="12" t="s">
        <v>11479</v>
      </c>
      <c r="K8549" s="15">
        <v>0</v>
      </c>
      <c r="L8549" s="13" t="s">
        <v>15</v>
      </c>
      <c r="M8549" s="7">
        <v>1</v>
      </c>
      <c r="N8549" s="17"/>
    </row>
    <row r="8550" spans="1:14" ht="78.75">
      <c r="A8550" s="6">
        <v>8548</v>
      </c>
      <c r="B8550" s="8" t="s">
        <v>11091</v>
      </c>
      <c r="C8550" s="9" t="s">
        <v>11773</v>
      </c>
      <c r="D8550" s="10" t="s">
        <v>11546</v>
      </c>
      <c r="E8550" s="11" t="s">
        <v>11547</v>
      </c>
      <c r="F8550" s="6">
        <v>415861</v>
      </c>
      <c r="G8550" s="6" t="s">
        <v>9463</v>
      </c>
      <c r="H8550" s="16">
        <v>33702351.865999997</v>
      </c>
      <c r="I8550" s="12" t="s">
        <v>638</v>
      </c>
      <c r="J8550" s="12">
        <v>44451</v>
      </c>
      <c r="K8550" s="15">
        <v>0</v>
      </c>
      <c r="L8550" s="13" t="s">
        <v>14</v>
      </c>
      <c r="M8550" s="7">
        <v>1</v>
      </c>
      <c r="N8550" s="17"/>
    </row>
    <row r="8551" spans="1:14" ht="63">
      <c r="A8551" s="6">
        <v>8549</v>
      </c>
      <c r="B8551" s="8" t="s">
        <v>11091</v>
      </c>
      <c r="C8551" s="9" t="s">
        <v>11548</v>
      </c>
      <c r="D8551" s="10" t="s">
        <v>11549</v>
      </c>
      <c r="E8551" s="11" t="s">
        <v>11547</v>
      </c>
      <c r="F8551" s="6">
        <v>415861</v>
      </c>
      <c r="G8551" s="6" t="s">
        <v>9463</v>
      </c>
      <c r="H8551" s="16">
        <v>33702351.865999997</v>
      </c>
      <c r="I8551" s="12" t="s">
        <v>638</v>
      </c>
      <c r="J8551" s="12">
        <v>44451</v>
      </c>
      <c r="K8551" s="15">
        <v>0</v>
      </c>
      <c r="L8551" s="13" t="s">
        <v>14</v>
      </c>
      <c r="M8551" s="7">
        <v>0.51</v>
      </c>
      <c r="N8551" s="17"/>
    </row>
    <row r="8552" spans="1:14" ht="63">
      <c r="A8552" s="6">
        <v>8550</v>
      </c>
      <c r="B8552" s="8" t="s">
        <v>11091</v>
      </c>
      <c r="C8552" s="9" t="s">
        <v>11550</v>
      </c>
      <c r="D8552" s="10" t="s">
        <v>11128</v>
      </c>
      <c r="E8552" s="11" t="s">
        <v>11547</v>
      </c>
      <c r="F8552" s="6">
        <v>415861</v>
      </c>
      <c r="G8552" s="6" t="s">
        <v>9463</v>
      </c>
      <c r="H8552" s="16">
        <v>33702351.865999997</v>
      </c>
      <c r="I8552" s="12" t="s">
        <v>638</v>
      </c>
      <c r="J8552" s="12">
        <v>44451</v>
      </c>
      <c r="K8552" s="15">
        <v>0</v>
      </c>
      <c r="L8552" s="13" t="s">
        <v>14</v>
      </c>
      <c r="M8552" s="7">
        <v>0.49</v>
      </c>
      <c r="N8552" s="17"/>
    </row>
    <row r="8553" spans="1:14" ht="63">
      <c r="A8553" s="6">
        <v>8551</v>
      </c>
      <c r="B8553" s="8" t="s">
        <v>11091</v>
      </c>
      <c r="C8553" s="9" t="s">
        <v>11774</v>
      </c>
      <c r="D8553" s="10" t="s">
        <v>11520</v>
      </c>
      <c r="E8553" s="11" t="s">
        <v>11775</v>
      </c>
      <c r="F8553" s="6">
        <v>463160</v>
      </c>
      <c r="G8553" s="6" t="s">
        <v>9463</v>
      </c>
      <c r="H8553" s="16">
        <v>32920250.43</v>
      </c>
      <c r="I8553" s="12" t="s">
        <v>8665</v>
      </c>
      <c r="J8553" s="12" t="s">
        <v>11776</v>
      </c>
      <c r="K8553" s="15">
        <v>0</v>
      </c>
      <c r="L8553" s="13" t="s">
        <v>14</v>
      </c>
      <c r="M8553" s="7">
        <v>1</v>
      </c>
      <c r="N8553" s="17"/>
    </row>
    <row r="8554" spans="1:14" ht="63">
      <c r="A8554" s="6">
        <v>8552</v>
      </c>
      <c r="B8554" s="8" t="s">
        <v>11091</v>
      </c>
      <c r="C8554" s="9" t="s">
        <v>7511</v>
      </c>
      <c r="D8554" s="10" t="s">
        <v>11414</v>
      </c>
      <c r="E8554" s="11" t="s">
        <v>11775</v>
      </c>
      <c r="F8554" s="6">
        <v>463160</v>
      </c>
      <c r="G8554" s="6" t="s">
        <v>9463</v>
      </c>
      <c r="H8554" s="16">
        <v>32920250.43</v>
      </c>
      <c r="I8554" s="12" t="s">
        <v>8665</v>
      </c>
      <c r="J8554" s="12" t="s">
        <v>11776</v>
      </c>
      <c r="K8554" s="15">
        <v>0</v>
      </c>
      <c r="L8554" s="13" t="s">
        <v>14</v>
      </c>
      <c r="M8554" s="7">
        <v>0.25</v>
      </c>
      <c r="N8554" s="17"/>
    </row>
    <row r="8555" spans="1:14" ht="63">
      <c r="A8555" s="6">
        <v>8553</v>
      </c>
      <c r="B8555" s="8" t="s">
        <v>11091</v>
      </c>
      <c r="C8555" s="9" t="s">
        <v>11415</v>
      </c>
      <c r="D8555" s="10" t="s">
        <v>11164</v>
      </c>
      <c r="E8555" s="11" t="s">
        <v>11775</v>
      </c>
      <c r="F8555" s="6">
        <v>463160</v>
      </c>
      <c r="G8555" s="6" t="s">
        <v>9463</v>
      </c>
      <c r="H8555" s="16">
        <v>32920250.43</v>
      </c>
      <c r="I8555" s="12" t="s">
        <v>8665</v>
      </c>
      <c r="J8555" s="12" t="s">
        <v>11776</v>
      </c>
      <c r="K8555" s="15">
        <v>0</v>
      </c>
      <c r="L8555" s="13" t="s">
        <v>14</v>
      </c>
      <c r="M8555" s="7">
        <v>0.75</v>
      </c>
      <c r="N8555" s="17"/>
    </row>
    <row r="8556" spans="1:14" ht="78.75">
      <c r="A8556" s="6">
        <v>8554</v>
      </c>
      <c r="B8556" s="8" t="s">
        <v>11091</v>
      </c>
      <c r="C8556" s="9" t="s">
        <v>11399</v>
      </c>
      <c r="D8556" s="10" t="s">
        <v>6474</v>
      </c>
      <c r="E8556" s="11" t="s">
        <v>11554</v>
      </c>
      <c r="F8556" s="6">
        <v>338868</v>
      </c>
      <c r="G8556" s="6" t="s">
        <v>9463</v>
      </c>
      <c r="H8556" s="16">
        <v>60424780.408</v>
      </c>
      <c r="I8556" s="12">
        <v>43477</v>
      </c>
      <c r="J8556" s="12" t="s">
        <v>11555</v>
      </c>
      <c r="K8556" s="15">
        <v>22062064</v>
      </c>
      <c r="L8556" s="13" t="s">
        <v>15</v>
      </c>
      <c r="M8556" s="7">
        <v>1</v>
      </c>
      <c r="N8556" s="17"/>
    </row>
    <row r="8557" spans="1:14" ht="94.5">
      <c r="A8557" s="6">
        <v>8555</v>
      </c>
      <c r="B8557" s="8" t="s">
        <v>11091</v>
      </c>
      <c r="C8557" s="9" t="s">
        <v>11777</v>
      </c>
      <c r="D8557" s="10" t="s">
        <v>11467</v>
      </c>
      <c r="E8557" s="11" t="s">
        <v>11778</v>
      </c>
      <c r="F8557" s="6">
        <v>463136</v>
      </c>
      <c r="G8557" s="6" t="s">
        <v>9463</v>
      </c>
      <c r="H8557" s="16">
        <v>7742452.5</v>
      </c>
      <c r="I8557" s="12" t="s">
        <v>11573</v>
      </c>
      <c r="J8557" s="12" t="s">
        <v>9080</v>
      </c>
      <c r="K8557" s="15">
        <v>0</v>
      </c>
      <c r="L8557" s="13" t="s">
        <v>15</v>
      </c>
      <c r="M8557" s="7">
        <v>1</v>
      </c>
      <c r="N8557" s="17"/>
    </row>
    <row r="8558" spans="1:14" ht="220.5">
      <c r="A8558" s="6">
        <v>8556</v>
      </c>
      <c r="B8558" s="8" t="s">
        <v>11091</v>
      </c>
      <c r="C8558" s="9" t="s">
        <v>11779</v>
      </c>
      <c r="D8558" s="10" t="s">
        <v>11694</v>
      </c>
      <c r="E8558" s="11" t="s">
        <v>11780</v>
      </c>
      <c r="F8558" s="6">
        <v>262983</v>
      </c>
      <c r="G8558" s="6" t="s">
        <v>9463</v>
      </c>
      <c r="H8558" s="16">
        <v>7988935.7000000002</v>
      </c>
      <c r="I8558" s="12" t="s">
        <v>9829</v>
      </c>
      <c r="J8558" s="12" t="s">
        <v>4443</v>
      </c>
      <c r="K8558" s="15">
        <v>2450000</v>
      </c>
      <c r="L8558" s="13" t="s">
        <v>15</v>
      </c>
      <c r="M8558" s="7">
        <v>1</v>
      </c>
      <c r="N8558" s="17"/>
    </row>
    <row r="8559" spans="1:14" ht="157.5">
      <c r="A8559" s="6">
        <v>8557</v>
      </c>
      <c r="B8559" s="8" t="s">
        <v>11091</v>
      </c>
      <c r="C8559" s="9" t="s">
        <v>11781</v>
      </c>
      <c r="D8559" s="10" t="s">
        <v>11782</v>
      </c>
      <c r="E8559" s="11" t="s">
        <v>11783</v>
      </c>
      <c r="F8559" s="6">
        <v>297202</v>
      </c>
      <c r="G8559" s="6" t="s">
        <v>9463</v>
      </c>
      <c r="H8559" s="16">
        <v>22700041.517000001</v>
      </c>
      <c r="I8559" s="12">
        <v>43593</v>
      </c>
      <c r="J8559" s="12" t="s">
        <v>667</v>
      </c>
      <c r="K8559" s="15">
        <v>5000000</v>
      </c>
      <c r="L8559" s="13" t="s">
        <v>14</v>
      </c>
      <c r="M8559" s="7">
        <v>1</v>
      </c>
      <c r="N8559" s="17"/>
    </row>
    <row r="8560" spans="1:14" ht="157.5">
      <c r="A8560" s="6">
        <v>8558</v>
      </c>
      <c r="B8560" s="8" t="s">
        <v>11091</v>
      </c>
      <c r="C8560" s="9" t="s">
        <v>11784</v>
      </c>
      <c r="D8560" s="10" t="s">
        <v>11785</v>
      </c>
      <c r="E8560" s="11" t="s">
        <v>11783</v>
      </c>
      <c r="F8560" s="6">
        <v>297202</v>
      </c>
      <c r="G8560" s="6" t="s">
        <v>9463</v>
      </c>
      <c r="H8560" s="16">
        <v>22700041.517000001</v>
      </c>
      <c r="I8560" s="12">
        <v>43593</v>
      </c>
      <c r="J8560" s="12" t="s">
        <v>667</v>
      </c>
      <c r="K8560" s="15">
        <v>5000000</v>
      </c>
      <c r="L8560" s="13" t="s">
        <v>14</v>
      </c>
      <c r="M8560" s="7">
        <v>0.51</v>
      </c>
      <c r="N8560" s="17"/>
    </row>
    <row r="8561" spans="1:14" ht="157.5">
      <c r="A8561" s="6">
        <v>8559</v>
      </c>
      <c r="B8561" s="8" t="s">
        <v>11091</v>
      </c>
      <c r="C8561" s="9" t="s">
        <v>11786</v>
      </c>
      <c r="D8561" s="10" t="s">
        <v>11787</v>
      </c>
      <c r="E8561" s="11" t="s">
        <v>11783</v>
      </c>
      <c r="F8561" s="6">
        <v>297202</v>
      </c>
      <c r="G8561" s="6" t="s">
        <v>9463</v>
      </c>
      <c r="H8561" s="16">
        <v>22700041.517000001</v>
      </c>
      <c r="I8561" s="12">
        <v>43593</v>
      </c>
      <c r="J8561" s="12" t="s">
        <v>667</v>
      </c>
      <c r="K8561" s="15">
        <v>5000000</v>
      </c>
      <c r="L8561" s="13" t="s">
        <v>14</v>
      </c>
      <c r="M8561" s="7">
        <v>0.49</v>
      </c>
      <c r="N8561" s="17"/>
    </row>
    <row r="8562" spans="1:14" ht="63">
      <c r="A8562" s="6">
        <v>8560</v>
      </c>
      <c r="B8562" s="8" t="s">
        <v>11091</v>
      </c>
      <c r="C8562" s="9" t="s">
        <v>11660</v>
      </c>
      <c r="D8562" s="10" t="s">
        <v>11148</v>
      </c>
      <c r="E8562" s="11" t="s">
        <v>11788</v>
      </c>
      <c r="F8562" s="6">
        <v>447119</v>
      </c>
      <c r="G8562" s="6" t="s">
        <v>9463</v>
      </c>
      <c r="H8562" s="16">
        <v>12911158.35</v>
      </c>
      <c r="I8562" s="12" t="s">
        <v>702</v>
      </c>
      <c r="J8562" s="12" t="s">
        <v>11662</v>
      </c>
      <c r="K8562" s="15">
        <v>2000000</v>
      </c>
      <c r="L8562" s="13" t="s">
        <v>15</v>
      </c>
      <c r="M8562" s="7">
        <v>1</v>
      </c>
      <c r="N8562" s="17"/>
    </row>
    <row r="8563" spans="1:14" ht="47.25">
      <c r="A8563" s="6">
        <v>8561</v>
      </c>
      <c r="B8563" s="8" t="s">
        <v>11091</v>
      </c>
      <c r="C8563" s="9" t="s">
        <v>11789</v>
      </c>
      <c r="D8563" s="10" t="s">
        <v>11790</v>
      </c>
      <c r="E8563" s="11" t="s">
        <v>11791</v>
      </c>
      <c r="F8563" s="6">
        <v>354753</v>
      </c>
      <c r="G8563" s="6" t="s">
        <v>9463</v>
      </c>
      <c r="H8563" s="16">
        <v>7125000</v>
      </c>
      <c r="I8563" s="12">
        <v>43780</v>
      </c>
      <c r="J8563" s="12" t="s">
        <v>11537</v>
      </c>
      <c r="K8563" s="15">
        <v>1000000</v>
      </c>
      <c r="L8563" s="13" t="s">
        <v>15</v>
      </c>
      <c r="M8563" s="7">
        <v>1</v>
      </c>
      <c r="N8563" s="17"/>
    </row>
    <row r="8564" spans="1:14" ht="189">
      <c r="A8564" s="6">
        <v>8562</v>
      </c>
      <c r="B8564" s="8" t="s">
        <v>11091</v>
      </c>
      <c r="C8564" s="9" t="s">
        <v>11792</v>
      </c>
      <c r="D8564" s="10" t="s">
        <v>11793</v>
      </c>
      <c r="E8564" s="11" t="s">
        <v>11794</v>
      </c>
      <c r="F8564" s="6">
        <v>297205</v>
      </c>
      <c r="G8564" s="6" t="s">
        <v>9463</v>
      </c>
      <c r="H8564" s="16">
        <v>66359737.273999996</v>
      </c>
      <c r="I8564" s="12" t="s">
        <v>11795</v>
      </c>
      <c r="J8564" s="12" t="s">
        <v>712</v>
      </c>
      <c r="K8564" s="15">
        <v>32642072</v>
      </c>
      <c r="L8564" s="13" t="s">
        <v>14</v>
      </c>
      <c r="M8564" s="7">
        <v>1</v>
      </c>
      <c r="N8564" s="17"/>
    </row>
    <row r="8565" spans="1:14" ht="189">
      <c r="A8565" s="6">
        <v>8563</v>
      </c>
      <c r="B8565" s="8" t="s">
        <v>11091</v>
      </c>
      <c r="C8565" s="9" t="s">
        <v>11404</v>
      </c>
      <c r="D8565" s="10" t="s">
        <v>11796</v>
      </c>
      <c r="E8565" s="11" t="s">
        <v>11794</v>
      </c>
      <c r="F8565" s="6">
        <v>297205</v>
      </c>
      <c r="G8565" s="6" t="s">
        <v>9463</v>
      </c>
      <c r="H8565" s="16">
        <v>66359737.273999996</v>
      </c>
      <c r="I8565" s="12" t="s">
        <v>11795</v>
      </c>
      <c r="J8565" s="12" t="s">
        <v>712</v>
      </c>
      <c r="K8565" s="15">
        <v>32642072</v>
      </c>
      <c r="L8565" s="13" t="s">
        <v>14</v>
      </c>
      <c r="M8565" s="7">
        <v>0.51</v>
      </c>
      <c r="N8565" s="17"/>
    </row>
    <row r="8566" spans="1:14" ht="189">
      <c r="A8566" s="6">
        <v>8564</v>
      </c>
      <c r="B8566" s="8" t="s">
        <v>11091</v>
      </c>
      <c r="C8566" s="9" t="s">
        <v>7556</v>
      </c>
      <c r="D8566" s="10" t="s">
        <v>11260</v>
      </c>
      <c r="E8566" s="11" t="s">
        <v>11794</v>
      </c>
      <c r="F8566" s="6">
        <v>297205</v>
      </c>
      <c r="G8566" s="6" t="s">
        <v>9463</v>
      </c>
      <c r="H8566" s="16">
        <v>66359737.273999996</v>
      </c>
      <c r="I8566" s="12" t="s">
        <v>11795</v>
      </c>
      <c r="J8566" s="12" t="s">
        <v>712</v>
      </c>
      <c r="K8566" s="15">
        <v>32642072</v>
      </c>
      <c r="L8566" s="13" t="s">
        <v>14</v>
      </c>
      <c r="M8566" s="7">
        <v>0.49</v>
      </c>
      <c r="N8566" s="17"/>
    </row>
    <row r="8567" spans="1:14" ht="283.5">
      <c r="A8567" s="6">
        <v>8565</v>
      </c>
      <c r="B8567" s="8" t="s">
        <v>11091</v>
      </c>
      <c r="C8567" s="9" t="s">
        <v>11797</v>
      </c>
      <c r="D8567" s="10" t="s">
        <v>11128</v>
      </c>
      <c r="E8567" s="11" t="s">
        <v>11798</v>
      </c>
      <c r="F8567" s="6">
        <v>212460</v>
      </c>
      <c r="G8567" s="6" t="s">
        <v>9463</v>
      </c>
      <c r="H8567" s="16">
        <v>54582241.105999999</v>
      </c>
      <c r="I8567" s="12" t="s">
        <v>11457</v>
      </c>
      <c r="J8567" s="12" t="s">
        <v>11799</v>
      </c>
      <c r="K8567" s="15">
        <v>42200000</v>
      </c>
      <c r="L8567" s="13" t="s">
        <v>15</v>
      </c>
      <c r="M8567" s="7">
        <v>1</v>
      </c>
      <c r="N8567" s="17"/>
    </row>
    <row r="8568" spans="1:14" ht="78.75">
      <c r="A8568" s="6">
        <v>8566</v>
      </c>
      <c r="B8568" s="8" t="s">
        <v>11091</v>
      </c>
      <c r="C8568" s="9" t="s">
        <v>11800</v>
      </c>
      <c r="D8568" s="10" t="s">
        <v>11801</v>
      </c>
      <c r="E8568" s="11" t="s">
        <v>11802</v>
      </c>
      <c r="F8568" s="6">
        <v>444139</v>
      </c>
      <c r="G8568" s="6" t="s">
        <v>9463</v>
      </c>
      <c r="H8568" s="16">
        <v>8414194.6500000004</v>
      </c>
      <c r="I8568" s="12">
        <v>43989</v>
      </c>
      <c r="J8568" s="12" t="s">
        <v>1418</v>
      </c>
      <c r="K8568" s="15">
        <v>0</v>
      </c>
      <c r="L8568" s="13" t="s">
        <v>15</v>
      </c>
      <c r="M8568" s="7">
        <v>1</v>
      </c>
      <c r="N8568" s="17"/>
    </row>
    <row r="8569" spans="1:14" ht="78.75">
      <c r="A8569" s="6">
        <v>8567</v>
      </c>
      <c r="B8569" s="8" t="s">
        <v>11091</v>
      </c>
      <c r="C8569" s="9" t="s">
        <v>11777</v>
      </c>
      <c r="D8569" s="10" t="s">
        <v>11467</v>
      </c>
      <c r="E8569" s="11" t="s">
        <v>11803</v>
      </c>
      <c r="F8569" s="6">
        <v>463137</v>
      </c>
      <c r="G8569" s="6" t="s">
        <v>9463</v>
      </c>
      <c r="H8569" s="16">
        <v>3867323.65</v>
      </c>
      <c r="I8569" s="12" t="s">
        <v>11573</v>
      </c>
      <c r="J8569" s="12" t="s">
        <v>9080</v>
      </c>
      <c r="K8569" s="15">
        <v>0</v>
      </c>
      <c r="L8569" s="13" t="s">
        <v>15</v>
      </c>
      <c r="M8569" s="7">
        <v>1</v>
      </c>
      <c r="N8569" s="17"/>
    </row>
    <row r="8570" spans="1:14" ht="94.5">
      <c r="A8570" s="6">
        <v>8568</v>
      </c>
      <c r="B8570" s="8" t="s">
        <v>11091</v>
      </c>
      <c r="C8570" s="9" t="s">
        <v>11270</v>
      </c>
      <c r="D8570" s="10" t="s">
        <v>11271</v>
      </c>
      <c r="E8570" s="11" t="s">
        <v>11804</v>
      </c>
      <c r="F8570" s="6">
        <v>467105</v>
      </c>
      <c r="G8570" s="6" t="s">
        <v>9463</v>
      </c>
      <c r="H8570" s="16">
        <v>7212013.8789999997</v>
      </c>
      <c r="I8570" s="12" t="s">
        <v>11573</v>
      </c>
      <c r="J8570" s="12" t="s">
        <v>9080</v>
      </c>
      <c r="K8570" s="15">
        <v>0</v>
      </c>
      <c r="L8570" s="13" t="s">
        <v>15</v>
      </c>
      <c r="M8570" s="7">
        <v>1</v>
      </c>
      <c r="N8570" s="17"/>
    </row>
    <row r="8571" spans="1:14" ht="94.5">
      <c r="A8571" s="6">
        <v>8569</v>
      </c>
      <c r="B8571" s="8" t="s">
        <v>11091</v>
      </c>
      <c r="C8571" s="9" t="s">
        <v>11805</v>
      </c>
      <c r="D8571" s="10" t="s">
        <v>11184</v>
      </c>
      <c r="E8571" s="11" t="s">
        <v>11806</v>
      </c>
      <c r="F8571" s="6">
        <v>463139</v>
      </c>
      <c r="G8571" s="6" t="s">
        <v>9463</v>
      </c>
      <c r="H8571" s="16">
        <v>8539082.5</v>
      </c>
      <c r="I8571" s="12">
        <v>43839</v>
      </c>
      <c r="J8571" s="12">
        <v>44381</v>
      </c>
      <c r="K8571" s="15">
        <v>0</v>
      </c>
      <c r="L8571" s="13" t="s">
        <v>15</v>
      </c>
      <c r="M8571" s="7">
        <v>1</v>
      </c>
      <c r="N8571" s="17"/>
    </row>
    <row r="8572" spans="1:14" ht="47.25">
      <c r="A8572" s="6">
        <v>8570</v>
      </c>
      <c r="B8572" s="8" t="s">
        <v>11091</v>
      </c>
      <c r="C8572" s="9" t="s">
        <v>11807</v>
      </c>
      <c r="D8572" s="10" t="s">
        <v>11808</v>
      </c>
      <c r="E8572" s="11" t="s">
        <v>11809</v>
      </c>
      <c r="F8572" s="6">
        <v>463134</v>
      </c>
      <c r="G8572" s="6" t="s">
        <v>9463</v>
      </c>
      <c r="H8572" s="16">
        <v>3684606.35</v>
      </c>
      <c r="I8572" s="12" t="s">
        <v>9228</v>
      </c>
      <c r="J8572" s="12" t="s">
        <v>668</v>
      </c>
      <c r="K8572" s="15">
        <v>0</v>
      </c>
      <c r="L8572" s="13" t="s">
        <v>15</v>
      </c>
      <c r="M8572" s="7">
        <v>1</v>
      </c>
      <c r="N8572" s="17"/>
    </row>
    <row r="8573" spans="1:14" ht="78.75">
      <c r="A8573" s="6">
        <v>8571</v>
      </c>
      <c r="B8573" s="8" t="s">
        <v>11091</v>
      </c>
      <c r="C8573" s="9" t="s">
        <v>11810</v>
      </c>
      <c r="D8573" s="10" t="s">
        <v>11811</v>
      </c>
      <c r="E8573" s="11" t="s">
        <v>11812</v>
      </c>
      <c r="F8573" s="6">
        <v>412294</v>
      </c>
      <c r="G8573" s="6" t="s">
        <v>9463</v>
      </c>
      <c r="H8573" s="16">
        <v>12147952.1</v>
      </c>
      <c r="I8573" s="12" t="s">
        <v>8657</v>
      </c>
      <c r="J8573" s="12" t="s">
        <v>11813</v>
      </c>
      <c r="K8573" s="15">
        <v>520000</v>
      </c>
      <c r="L8573" s="13" t="s">
        <v>15</v>
      </c>
      <c r="M8573" s="7">
        <v>1</v>
      </c>
      <c r="N8573" s="17"/>
    </row>
    <row r="8574" spans="1:14" ht="94.5">
      <c r="A8574" s="6">
        <v>8572</v>
      </c>
      <c r="B8574" s="8" t="s">
        <v>11091</v>
      </c>
      <c r="C8574" s="9" t="s">
        <v>11814</v>
      </c>
      <c r="D8574" s="10" t="s">
        <v>3277</v>
      </c>
      <c r="E8574" s="11" t="s">
        <v>11815</v>
      </c>
      <c r="F8574" s="6">
        <v>171204</v>
      </c>
      <c r="G8574" s="6" t="s">
        <v>9463</v>
      </c>
      <c r="H8574" s="16">
        <v>121277248.80500001</v>
      </c>
      <c r="I8574" s="12" t="s">
        <v>11816</v>
      </c>
      <c r="J8574" s="12" t="s">
        <v>11817</v>
      </c>
      <c r="K8574" s="15">
        <v>26400000</v>
      </c>
      <c r="L8574" s="13" t="s">
        <v>15</v>
      </c>
      <c r="M8574" s="7">
        <v>1</v>
      </c>
      <c r="N8574" s="17"/>
    </row>
    <row r="8575" spans="1:14" ht="63">
      <c r="A8575" s="6">
        <v>8573</v>
      </c>
      <c r="B8575" s="8" t="s">
        <v>11091</v>
      </c>
      <c r="C8575" s="9" t="s">
        <v>11117</v>
      </c>
      <c r="D8575" s="10" t="s">
        <v>11115</v>
      </c>
      <c r="E8575" s="11" t="s">
        <v>11818</v>
      </c>
      <c r="F8575" s="6">
        <v>297201</v>
      </c>
      <c r="G8575" s="6" t="s">
        <v>9463</v>
      </c>
      <c r="H8575" s="16">
        <v>24989686.634</v>
      </c>
      <c r="I8575" s="12">
        <v>43745</v>
      </c>
      <c r="J8575" s="12">
        <v>44110</v>
      </c>
      <c r="K8575" s="15">
        <v>12720000</v>
      </c>
      <c r="L8575" s="13" t="s">
        <v>15</v>
      </c>
      <c r="M8575" s="7">
        <v>1</v>
      </c>
      <c r="N8575" s="17"/>
    </row>
    <row r="8576" spans="1:14" ht="63">
      <c r="A8576" s="6">
        <v>8574</v>
      </c>
      <c r="B8576" s="8" t="s">
        <v>11091</v>
      </c>
      <c r="C8576" s="9" t="s">
        <v>11246</v>
      </c>
      <c r="D8576" s="10" t="s">
        <v>11190</v>
      </c>
      <c r="E8576" s="11" t="s">
        <v>11819</v>
      </c>
      <c r="F8576" s="6">
        <v>447126</v>
      </c>
      <c r="G8576" s="6" t="s">
        <v>9463</v>
      </c>
      <c r="H8576" s="16">
        <v>7985449.2000000002</v>
      </c>
      <c r="I8576" s="12" t="s">
        <v>702</v>
      </c>
      <c r="J8576" s="12" t="s">
        <v>9101</v>
      </c>
      <c r="K8576" s="15">
        <v>0</v>
      </c>
      <c r="L8576" s="13" t="s">
        <v>15</v>
      </c>
      <c r="M8576" s="7">
        <v>1</v>
      </c>
      <c r="N8576" s="17"/>
    </row>
    <row r="8577" spans="1:14" ht="126">
      <c r="A8577" s="6">
        <v>8575</v>
      </c>
      <c r="B8577" s="8" t="s">
        <v>11091</v>
      </c>
      <c r="C8577" s="9" t="s">
        <v>11820</v>
      </c>
      <c r="D8577" s="10" t="s">
        <v>11821</v>
      </c>
      <c r="E8577" s="11" t="s">
        <v>11822</v>
      </c>
      <c r="F8577" s="6">
        <v>328878</v>
      </c>
      <c r="G8577" s="6" t="s">
        <v>9463</v>
      </c>
      <c r="H8577" s="16">
        <v>38740439.233000003</v>
      </c>
      <c r="I8577" s="12" t="s">
        <v>9031</v>
      </c>
      <c r="J8577" s="12">
        <v>44290</v>
      </c>
      <c r="K8577" s="15">
        <v>0</v>
      </c>
      <c r="L8577" s="13" t="s">
        <v>14</v>
      </c>
      <c r="M8577" s="7">
        <v>1</v>
      </c>
      <c r="N8577" s="17"/>
    </row>
    <row r="8578" spans="1:14" ht="126">
      <c r="A8578" s="6">
        <v>8576</v>
      </c>
      <c r="B8578" s="8" t="s">
        <v>11091</v>
      </c>
      <c r="C8578" s="9" t="s">
        <v>11483</v>
      </c>
      <c r="D8578" s="10" t="s">
        <v>11484</v>
      </c>
      <c r="E8578" s="11" t="s">
        <v>11822</v>
      </c>
      <c r="F8578" s="6">
        <v>328878</v>
      </c>
      <c r="G8578" s="6" t="s">
        <v>9463</v>
      </c>
      <c r="H8578" s="16">
        <v>38740439.233000003</v>
      </c>
      <c r="I8578" s="12" t="s">
        <v>9031</v>
      </c>
      <c r="J8578" s="12">
        <v>44290</v>
      </c>
      <c r="K8578" s="15">
        <v>0</v>
      </c>
      <c r="L8578" s="13" t="s">
        <v>14</v>
      </c>
      <c r="M8578" s="7">
        <v>0.51</v>
      </c>
      <c r="N8578" s="17"/>
    </row>
    <row r="8579" spans="1:14" ht="126">
      <c r="A8579" s="6">
        <v>8577</v>
      </c>
      <c r="B8579" s="8" t="s">
        <v>11091</v>
      </c>
      <c r="C8579" s="9" t="s">
        <v>11823</v>
      </c>
      <c r="D8579" s="10" t="s">
        <v>11824</v>
      </c>
      <c r="E8579" s="11" t="s">
        <v>11822</v>
      </c>
      <c r="F8579" s="6">
        <v>328878</v>
      </c>
      <c r="G8579" s="6" t="s">
        <v>9463</v>
      </c>
      <c r="H8579" s="16">
        <v>38740439.233000003</v>
      </c>
      <c r="I8579" s="12" t="s">
        <v>9031</v>
      </c>
      <c r="J8579" s="12">
        <v>44290</v>
      </c>
      <c r="K8579" s="15">
        <v>0</v>
      </c>
      <c r="L8579" s="13" t="s">
        <v>14</v>
      </c>
      <c r="M8579" s="7">
        <v>0.49</v>
      </c>
      <c r="N8579" s="17"/>
    </row>
    <row r="8580" spans="1:14" ht="63">
      <c r="A8580" s="6">
        <v>8578</v>
      </c>
      <c r="B8580" s="8" t="s">
        <v>11091</v>
      </c>
      <c r="C8580" s="9" t="s">
        <v>11789</v>
      </c>
      <c r="D8580" s="10" t="s">
        <v>11790</v>
      </c>
      <c r="E8580" s="11" t="s">
        <v>11825</v>
      </c>
      <c r="F8580" s="6">
        <v>322908</v>
      </c>
      <c r="G8580" s="6" t="s">
        <v>9463</v>
      </c>
      <c r="H8580" s="16">
        <v>7408067.6529999999</v>
      </c>
      <c r="I8580" s="12">
        <v>43624</v>
      </c>
      <c r="J8580" s="12">
        <v>44167</v>
      </c>
      <c r="K8580" s="15">
        <v>5250000</v>
      </c>
      <c r="L8580" s="13" t="s">
        <v>15</v>
      </c>
      <c r="M8580" s="7"/>
      <c r="N8580" s="17"/>
    </row>
    <row r="8581" spans="1:14" ht="78.75">
      <c r="A8581" s="6">
        <v>8579</v>
      </c>
      <c r="B8581" s="8" t="s">
        <v>11091</v>
      </c>
      <c r="C8581" s="9" t="s">
        <v>11826</v>
      </c>
      <c r="D8581" s="10" t="s">
        <v>11827</v>
      </c>
      <c r="E8581" s="11" t="s">
        <v>11828</v>
      </c>
      <c r="F8581" s="6">
        <v>415859</v>
      </c>
      <c r="G8581" s="6" t="s">
        <v>9463</v>
      </c>
      <c r="H8581" s="16">
        <v>39054985.346000001</v>
      </c>
      <c r="I8581" s="12" t="s">
        <v>645</v>
      </c>
      <c r="J8581" s="12" t="s">
        <v>11829</v>
      </c>
      <c r="K8581" s="15">
        <v>3535000</v>
      </c>
      <c r="L8581" s="13" t="s">
        <v>14</v>
      </c>
      <c r="M8581" s="7">
        <v>1</v>
      </c>
      <c r="N8581" s="17"/>
    </row>
    <row r="8582" spans="1:14" ht="78.75">
      <c r="A8582" s="6">
        <v>8580</v>
      </c>
      <c r="B8582" s="8" t="s">
        <v>11091</v>
      </c>
      <c r="C8582" s="9" t="s">
        <v>11830</v>
      </c>
      <c r="D8582" s="10" t="s">
        <v>11107</v>
      </c>
      <c r="E8582" s="11" t="s">
        <v>11828</v>
      </c>
      <c r="F8582" s="6">
        <v>415859</v>
      </c>
      <c r="G8582" s="6" t="s">
        <v>9463</v>
      </c>
      <c r="H8582" s="16">
        <v>39054985.346000001</v>
      </c>
      <c r="I8582" s="12" t="s">
        <v>645</v>
      </c>
      <c r="J8582" s="12" t="s">
        <v>11829</v>
      </c>
      <c r="K8582" s="15">
        <v>3535000</v>
      </c>
      <c r="L8582" s="13" t="s">
        <v>14</v>
      </c>
      <c r="M8582" s="7">
        <v>0.51</v>
      </c>
      <c r="N8582" s="17"/>
    </row>
    <row r="8583" spans="1:14" ht="78.75">
      <c r="A8583" s="6">
        <v>8581</v>
      </c>
      <c r="B8583" s="8" t="s">
        <v>11091</v>
      </c>
      <c r="C8583" s="9" t="s">
        <v>11383</v>
      </c>
      <c r="D8583" s="10" t="s">
        <v>11148</v>
      </c>
      <c r="E8583" s="11" t="s">
        <v>11828</v>
      </c>
      <c r="F8583" s="6">
        <v>415859</v>
      </c>
      <c r="G8583" s="6" t="s">
        <v>9463</v>
      </c>
      <c r="H8583" s="16">
        <v>39054985.346000001</v>
      </c>
      <c r="I8583" s="12" t="s">
        <v>645</v>
      </c>
      <c r="J8583" s="12" t="s">
        <v>11829</v>
      </c>
      <c r="K8583" s="15">
        <v>3535000</v>
      </c>
      <c r="L8583" s="13" t="s">
        <v>14</v>
      </c>
      <c r="M8583" s="7">
        <v>0.49</v>
      </c>
      <c r="N8583" s="17"/>
    </row>
    <row r="8584" spans="1:14" ht="173.25">
      <c r="A8584" s="6">
        <v>8582</v>
      </c>
      <c r="B8584" s="8" t="s">
        <v>11091</v>
      </c>
      <c r="C8584" s="9" t="s">
        <v>11831</v>
      </c>
      <c r="D8584" s="10" t="s">
        <v>11187</v>
      </c>
      <c r="E8584" s="11" t="s">
        <v>11832</v>
      </c>
      <c r="F8584" s="6">
        <v>237352</v>
      </c>
      <c r="G8584" s="6" t="s">
        <v>9463</v>
      </c>
      <c r="H8584" s="16">
        <v>30444433.261999998</v>
      </c>
      <c r="I8584" s="12">
        <v>43802</v>
      </c>
      <c r="J8584" s="12" t="s">
        <v>616</v>
      </c>
      <c r="K8584" s="15">
        <v>4800000</v>
      </c>
      <c r="L8584" s="13" t="s">
        <v>15</v>
      </c>
      <c r="M8584" s="7">
        <v>1</v>
      </c>
      <c r="N8584" s="17"/>
    </row>
    <row r="8585" spans="1:14" ht="78.75">
      <c r="A8585" s="6">
        <v>8583</v>
      </c>
      <c r="B8585" s="8" t="s">
        <v>11091</v>
      </c>
      <c r="C8585" s="9" t="s">
        <v>11833</v>
      </c>
      <c r="D8585" s="10" t="s">
        <v>11834</v>
      </c>
      <c r="E8585" s="11" t="s">
        <v>11835</v>
      </c>
      <c r="F8585" s="6">
        <v>180328</v>
      </c>
      <c r="G8585" s="6" t="s">
        <v>9463</v>
      </c>
      <c r="H8585" s="16">
        <v>10357207.35</v>
      </c>
      <c r="I8585" s="12">
        <v>43379</v>
      </c>
      <c r="J8585" s="12" t="s">
        <v>11836</v>
      </c>
      <c r="K8585" s="15">
        <v>6670000</v>
      </c>
      <c r="L8585" s="13" t="s">
        <v>15</v>
      </c>
      <c r="M8585" s="7">
        <v>1</v>
      </c>
      <c r="N8585" s="17"/>
    </row>
    <row r="8586" spans="1:14" ht="126">
      <c r="A8586" s="6">
        <v>8584</v>
      </c>
      <c r="B8586" s="8" t="s">
        <v>11091</v>
      </c>
      <c r="C8586" s="9" t="s">
        <v>11735</v>
      </c>
      <c r="D8586" s="10" t="s">
        <v>11736</v>
      </c>
      <c r="E8586" s="11" t="s">
        <v>11837</v>
      </c>
      <c r="F8586" s="6">
        <v>308757</v>
      </c>
      <c r="G8586" s="6" t="s">
        <v>9463</v>
      </c>
      <c r="H8586" s="16">
        <v>25111127.645</v>
      </c>
      <c r="I8586" s="12">
        <v>43656</v>
      </c>
      <c r="J8586" s="12" t="s">
        <v>584</v>
      </c>
      <c r="K8586" s="15">
        <v>12600000</v>
      </c>
      <c r="L8586" s="13" t="s">
        <v>14</v>
      </c>
      <c r="M8586" s="7">
        <v>1</v>
      </c>
      <c r="N8586" s="17"/>
    </row>
    <row r="8587" spans="1:14" ht="126">
      <c r="A8587" s="6">
        <v>8585</v>
      </c>
      <c r="B8587" s="8" t="s">
        <v>11091</v>
      </c>
      <c r="C8587" s="9" t="s">
        <v>11483</v>
      </c>
      <c r="D8587" s="10" t="s">
        <v>11484</v>
      </c>
      <c r="E8587" s="11" t="s">
        <v>11837</v>
      </c>
      <c r="F8587" s="6">
        <v>308757</v>
      </c>
      <c r="G8587" s="6" t="s">
        <v>9463</v>
      </c>
      <c r="H8587" s="16">
        <v>25111127.645</v>
      </c>
      <c r="I8587" s="12">
        <v>43656</v>
      </c>
      <c r="J8587" s="12" t="s">
        <v>584</v>
      </c>
      <c r="K8587" s="15">
        <v>12600000</v>
      </c>
      <c r="L8587" s="13" t="s">
        <v>14</v>
      </c>
      <c r="M8587" s="7">
        <v>0.51</v>
      </c>
      <c r="N8587" s="17"/>
    </row>
    <row r="8588" spans="1:14" ht="126">
      <c r="A8588" s="6">
        <v>8586</v>
      </c>
      <c r="B8588" s="8" t="s">
        <v>11091</v>
      </c>
      <c r="C8588" s="9" t="s">
        <v>11485</v>
      </c>
      <c r="D8588" s="10" t="s">
        <v>11486</v>
      </c>
      <c r="E8588" s="11" t="s">
        <v>11837</v>
      </c>
      <c r="F8588" s="6">
        <v>308757</v>
      </c>
      <c r="G8588" s="6" t="s">
        <v>9463</v>
      </c>
      <c r="H8588" s="16">
        <v>25111127.645</v>
      </c>
      <c r="I8588" s="12">
        <v>43656</v>
      </c>
      <c r="J8588" s="12" t="s">
        <v>584</v>
      </c>
      <c r="K8588" s="15">
        <v>12600000</v>
      </c>
      <c r="L8588" s="13" t="s">
        <v>14</v>
      </c>
      <c r="M8588" s="7">
        <v>0.49</v>
      </c>
      <c r="N8588" s="17"/>
    </row>
    <row r="8589" spans="1:14" ht="63">
      <c r="A8589" s="6">
        <v>8587</v>
      </c>
      <c r="B8589" s="8" t="s">
        <v>11091</v>
      </c>
      <c r="C8589" s="9" t="s">
        <v>11838</v>
      </c>
      <c r="D8589" s="10" t="s">
        <v>11839</v>
      </c>
      <c r="E8589" s="11" t="s">
        <v>11840</v>
      </c>
      <c r="F8589" s="6">
        <v>444136</v>
      </c>
      <c r="G8589" s="6" t="s">
        <v>9463</v>
      </c>
      <c r="H8589" s="16">
        <v>2862596.05</v>
      </c>
      <c r="I8589" s="12" t="s">
        <v>638</v>
      </c>
      <c r="J8589" s="12" t="s">
        <v>9263</v>
      </c>
      <c r="K8589" s="15">
        <v>0</v>
      </c>
      <c r="L8589" s="13" t="s">
        <v>15</v>
      </c>
      <c r="M8589" s="7">
        <v>1</v>
      </c>
      <c r="N8589" s="17"/>
    </row>
    <row r="8590" spans="1:14" ht="204.75">
      <c r="A8590" s="6">
        <v>8588</v>
      </c>
      <c r="B8590" s="8" t="s">
        <v>11091</v>
      </c>
      <c r="C8590" s="9" t="s">
        <v>11841</v>
      </c>
      <c r="D8590" s="10"/>
      <c r="E8590" s="11" t="s">
        <v>11842</v>
      </c>
      <c r="F8590" s="6">
        <v>204645</v>
      </c>
      <c r="G8590" s="6" t="s">
        <v>9463</v>
      </c>
      <c r="H8590" s="16">
        <v>69319938.805000007</v>
      </c>
      <c r="I8590" s="12">
        <v>43323</v>
      </c>
      <c r="J8590" s="12" t="s">
        <v>9469</v>
      </c>
      <c r="K8590" s="15">
        <v>0</v>
      </c>
      <c r="L8590" s="13" t="s">
        <v>15</v>
      </c>
      <c r="M8590" s="7">
        <v>1</v>
      </c>
      <c r="N8590" s="17"/>
    </row>
    <row r="8591" spans="1:14" ht="157.5">
      <c r="A8591" s="6">
        <v>8589</v>
      </c>
      <c r="B8591" s="8" t="s">
        <v>11091</v>
      </c>
      <c r="C8591" s="9" t="s">
        <v>11117</v>
      </c>
      <c r="D8591" s="10" t="s">
        <v>11115</v>
      </c>
      <c r="E8591" s="11" t="s">
        <v>11843</v>
      </c>
      <c r="F8591" s="6">
        <v>441631</v>
      </c>
      <c r="G8591" s="6" t="s">
        <v>9463</v>
      </c>
      <c r="H8591" s="16">
        <v>15467999.983999999</v>
      </c>
      <c r="I8591" s="12" t="s">
        <v>11652</v>
      </c>
      <c r="J8591" s="12">
        <v>44293</v>
      </c>
      <c r="K8591" s="15">
        <v>0</v>
      </c>
      <c r="L8591" s="13" t="s">
        <v>15</v>
      </c>
      <c r="M8591" s="7">
        <v>1</v>
      </c>
      <c r="N8591" s="17"/>
    </row>
    <row r="8592" spans="1:14" ht="157.5">
      <c r="A8592" s="6">
        <v>8590</v>
      </c>
      <c r="B8592" s="8" t="s">
        <v>11091</v>
      </c>
      <c r="C8592" s="9" t="s">
        <v>11844</v>
      </c>
      <c r="D8592" s="10" t="s">
        <v>11845</v>
      </c>
      <c r="E8592" s="11" t="s">
        <v>11846</v>
      </c>
      <c r="F8592" s="6">
        <v>204649</v>
      </c>
      <c r="G8592" s="6" t="s">
        <v>9463</v>
      </c>
      <c r="H8592" s="16">
        <v>29335523.831</v>
      </c>
      <c r="I8592" s="12">
        <v>43111</v>
      </c>
      <c r="J8592" s="12" t="s">
        <v>11716</v>
      </c>
      <c r="K8592" s="15">
        <v>14850000</v>
      </c>
      <c r="L8592" s="13" t="s">
        <v>14</v>
      </c>
      <c r="M8592" s="7">
        <v>1</v>
      </c>
      <c r="N8592" s="17"/>
    </row>
    <row r="8593" spans="1:14" ht="157.5">
      <c r="A8593" s="6">
        <v>8591</v>
      </c>
      <c r="B8593" s="8" t="s">
        <v>11091</v>
      </c>
      <c r="C8593" s="9" t="s">
        <v>11424</v>
      </c>
      <c r="D8593" s="10" t="s">
        <v>9904</v>
      </c>
      <c r="E8593" s="11" t="s">
        <v>11846</v>
      </c>
      <c r="F8593" s="6">
        <v>204649</v>
      </c>
      <c r="G8593" s="6" t="s">
        <v>9463</v>
      </c>
      <c r="H8593" s="16">
        <v>29335523.831</v>
      </c>
      <c r="I8593" s="12">
        <v>43111</v>
      </c>
      <c r="J8593" s="12" t="s">
        <v>11716</v>
      </c>
      <c r="K8593" s="15">
        <v>14850000</v>
      </c>
      <c r="L8593" s="13" t="s">
        <v>14</v>
      </c>
      <c r="M8593" s="7">
        <v>0.51</v>
      </c>
      <c r="N8593" s="17"/>
    </row>
    <row r="8594" spans="1:14" ht="157.5">
      <c r="A8594" s="6">
        <v>8592</v>
      </c>
      <c r="B8594" s="8" t="s">
        <v>11091</v>
      </c>
      <c r="C8594" s="9" t="s">
        <v>11847</v>
      </c>
      <c r="D8594" s="10" t="s">
        <v>11848</v>
      </c>
      <c r="E8594" s="11" t="s">
        <v>11846</v>
      </c>
      <c r="F8594" s="6">
        <v>204649</v>
      </c>
      <c r="G8594" s="6" t="s">
        <v>9463</v>
      </c>
      <c r="H8594" s="16">
        <v>29335523.831</v>
      </c>
      <c r="I8594" s="12">
        <v>43111</v>
      </c>
      <c r="J8594" s="12" t="s">
        <v>11716</v>
      </c>
      <c r="K8594" s="15">
        <v>14850000</v>
      </c>
      <c r="L8594" s="13" t="s">
        <v>14</v>
      </c>
      <c r="M8594" s="7">
        <v>0.49</v>
      </c>
      <c r="N8594" s="17"/>
    </row>
    <row r="8595" spans="1:14" ht="126">
      <c r="A8595" s="6">
        <v>8593</v>
      </c>
      <c r="B8595" s="8" t="s">
        <v>11091</v>
      </c>
      <c r="C8595" s="9" t="s">
        <v>11849</v>
      </c>
      <c r="D8595" s="10" t="s">
        <v>11850</v>
      </c>
      <c r="E8595" s="11" t="s">
        <v>11851</v>
      </c>
      <c r="F8595" s="6">
        <v>215340</v>
      </c>
      <c r="G8595" s="6" t="s">
        <v>9463</v>
      </c>
      <c r="H8595" s="16">
        <v>11635471.763</v>
      </c>
      <c r="I8595" s="12" t="s">
        <v>11852</v>
      </c>
      <c r="J8595" s="12" t="s">
        <v>9759</v>
      </c>
      <c r="K8595" s="15">
        <v>0</v>
      </c>
      <c r="L8595" s="13" t="s">
        <v>15</v>
      </c>
      <c r="M8595" s="7">
        <v>1</v>
      </c>
      <c r="N8595" s="17"/>
    </row>
    <row r="8596" spans="1:14" ht="63">
      <c r="A8596" s="6">
        <v>8594</v>
      </c>
      <c r="B8596" s="8" t="s">
        <v>11091</v>
      </c>
      <c r="C8596" s="9" t="s">
        <v>11838</v>
      </c>
      <c r="D8596" s="10" t="s">
        <v>11839</v>
      </c>
      <c r="E8596" s="11" t="s">
        <v>11853</v>
      </c>
      <c r="F8596" s="6">
        <v>444137</v>
      </c>
      <c r="G8596" s="6" t="s">
        <v>9463</v>
      </c>
      <c r="H8596" s="16">
        <v>3915566.55</v>
      </c>
      <c r="I8596" s="12" t="s">
        <v>638</v>
      </c>
      <c r="J8596" s="12" t="s">
        <v>9263</v>
      </c>
      <c r="K8596" s="15">
        <v>0</v>
      </c>
      <c r="L8596" s="13" t="s">
        <v>15</v>
      </c>
      <c r="M8596" s="7">
        <v>1</v>
      </c>
      <c r="N8596" s="17"/>
    </row>
    <row r="8597" spans="1:14" ht="63">
      <c r="A8597" s="6">
        <v>8595</v>
      </c>
      <c r="B8597" s="8" t="s">
        <v>11091</v>
      </c>
      <c r="C8597" s="9" t="s">
        <v>11854</v>
      </c>
      <c r="D8597" s="10" t="s">
        <v>11244</v>
      </c>
      <c r="E8597" s="11" t="s">
        <v>11855</v>
      </c>
      <c r="F8597" s="6">
        <v>412288</v>
      </c>
      <c r="G8597" s="6" t="s">
        <v>9463</v>
      </c>
      <c r="H8597" s="16">
        <v>15015836.800000001</v>
      </c>
      <c r="I8597" s="12" t="s">
        <v>9038</v>
      </c>
      <c r="J8597" s="12">
        <v>44386</v>
      </c>
      <c r="K8597" s="15">
        <v>0</v>
      </c>
      <c r="L8597" s="13" t="s">
        <v>15</v>
      </c>
      <c r="M8597" s="7">
        <v>1</v>
      </c>
      <c r="N8597" s="17"/>
    </row>
    <row r="8598" spans="1:14" ht="315">
      <c r="A8598" s="6">
        <v>8596</v>
      </c>
      <c r="B8598" s="8" t="s">
        <v>11091</v>
      </c>
      <c r="C8598" s="9" t="s">
        <v>11246</v>
      </c>
      <c r="D8598" s="10" t="s">
        <v>11190</v>
      </c>
      <c r="E8598" s="11" t="s">
        <v>11856</v>
      </c>
      <c r="F8598" s="6"/>
      <c r="G8598" s="6" t="s">
        <v>9463</v>
      </c>
      <c r="H8598" s="16">
        <v>8756490.0999999996</v>
      </c>
      <c r="I8598" s="12" t="s">
        <v>9829</v>
      </c>
      <c r="J8598" s="12" t="s">
        <v>11857</v>
      </c>
      <c r="K8598" s="15">
        <v>4300000</v>
      </c>
      <c r="L8598" s="13" t="s">
        <v>15</v>
      </c>
      <c r="M8598" s="7">
        <v>1</v>
      </c>
      <c r="N8598" s="17"/>
    </row>
    <row r="8599" spans="1:14" ht="63">
      <c r="A8599" s="6">
        <v>8597</v>
      </c>
      <c r="B8599" s="8" t="s">
        <v>11091</v>
      </c>
      <c r="C8599" s="9" t="s">
        <v>11763</v>
      </c>
      <c r="D8599" s="10" t="s">
        <v>11764</v>
      </c>
      <c r="E8599" s="11" t="s">
        <v>11858</v>
      </c>
      <c r="F8599" s="6">
        <v>444135</v>
      </c>
      <c r="G8599" s="6" t="s">
        <v>9463</v>
      </c>
      <c r="H8599" s="16">
        <v>8133341.4000000004</v>
      </c>
      <c r="I8599" s="12" t="s">
        <v>645</v>
      </c>
      <c r="J8599" s="12" t="s">
        <v>11146</v>
      </c>
      <c r="K8599" s="15">
        <v>0</v>
      </c>
      <c r="L8599" s="13" t="s">
        <v>15</v>
      </c>
      <c r="M8599" s="7">
        <v>1</v>
      </c>
      <c r="N8599" s="17"/>
    </row>
    <row r="8600" spans="1:14" ht="220.5">
      <c r="A8600" s="6">
        <v>8598</v>
      </c>
      <c r="B8600" s="8" t="s">
        <v>11091</v>
      </c>
      <c r="C8600" s="9" t="s">
        <v>11859</v>
      </c>
      <c r="D8600" s="10" t="s">
        <v>11484</v>
      </c>
      <c r="E8600" s="11" t="s">
        <v>11860</v>
      </c>
      <c r="F8600" s="6">
        <v>263506</v>
      </c>
      <c r="G8600" s="6" t="s">
        <v>9463</v>
      </c>
      <c r="H8600" s="16" t="s">
        <v>11861</v>
      </c>
      <c r="I8600" s="12" t="s">
        <v>11862</v>
      </c>
      <c r="J8600" s="12" t="s">
        <v>9452</v>
      </c>
      <c r="K8600" s="15">
        <v>15600000</v>
      </c>
      <c r="L8600" s="13" t="s">
        <v>15</v>
      </c>
      <c r="M8600" s="7">
        <v>1</v>
      </c>
      <c r="N8600" s="17"/>
    </row>
    <row r="8601" spans="1:14" ht="63">
      <c r="A8601" s="6">
        <v>8599</v>
      </c>
      <c r="B8601" s="8" t="s">
        <v>11091</v>
      </c>
      <c r="C8601" s="9" t="s">
        <v>11863</v>
      </c>
      <c r="D8601" s="10" t="s">
        <v>11864</v>
      </c>
      <c r="E8601" s="11" t="s">
        <v>11865</v>
      </c>
      <c r="F8601" s="6">
        <v>161454</v>
      </c>
      <c r="G8601" s="6" t="s">
        <v>9463</v>
      </c>
      <c r="H8601" s="16">
        <v>3237674.6359999999</v>
      </c>
      <c r="I8601" s="12">
        <v>43104</v>
      </c>
      <c r="J8601" s="12">
        <v>43259</v>
      </c>
      <c r="K8601" s="15">
        <v>0</v>
      </c>
      <c r="L8601" s="13" t="s">
        <v>15</v>
      </c>
      <c r="M8601" s="7">
        <v>1</v>
      </c>
      <c r="N8601" s="17"/>
    </row>
    <row r="8602" spans="1:14" ht="110.25">
      <c r="A8602" s="6">
        <v>8600</v>
      </c>
      <c r="B8602" s="8" t="s">
        <v>11091</v>
      </c>
      <c r="C8602" s="9" t="s">
        <v>11859</v>
      </c>
      <c r="D8602" s="10" t="s">
        <v>11484</v>
      </c>
      <c r="E8602" s="11" t="s">
        <v>11866</v>
      </c>
      <c r="F8602" s="6">
        <v>240357</v>
      </c>
      <c r="G8602" s="6" t="s">
        <v>9463</v>
      </c>
      <c r="H8602" s="16">
        <v>21265634.307</v>
      </c>
      <c r="I8602" s="12" t="s">
        <v>11867</v>
      </c>
      <c r="J8602" s="12" t="s">
        <v>9149</v>
      </c>
      <c r="K8602" s="15">
        <v>15165446</v>
      </c>
      <c r="L8602" s="13" t="s">
        <v>15</v>
      </c>
      <c r="M8602" s="7">
        <v>1</v>
      </c>
      <c r="N8602" s="17"/>
    </row>
    <row r="8603" spans="1:14" ht="47.25">
      <c r="A8603" s="6">
        <v>8601</v>
      </c>
      <c r="B8603" s="8" t="s">
        <v>11091</v>
      </c>
      <c r="C8603" s="9" t="s">
        <v>11868</v>
      </c>
      <c r="D8603" s="10" t="s">
        <v>11093</v>
      </c>
      <c r="E8603" s="11" t="s">
        <v>11869</v>
      </c>
      <c r="F8603" s="6">
        <v>180326</v>
      </c>
      <c r="G8603" s="6" t="s">
        <v>9463</v>
      </c>
      <c r="H8603" s="16">
        <v>13636575.5</v>
      </c>
      <c r="I8603" s="12">
        <v>43226</v>
      </c>
      <c r="J8603" s="12">
        <v>43775</v>
      </c>
      <c r="K8603" s="15">
        <v>10450000</v>
      </c>
      <c r="L8603" s="13" t="s">
        <v>15</v>
      </c>
      <c r="M8603" s="7">
        <v>1</v>
      </c>
      <c r="N8603" s="17"/>
    </row>
    <row r="8604" spans="1:14" ht="110.25">
      <c r="A8604" s="6">
        <v>8602</v>
      </c>
      <c r="B8604" s="8" t="s">
        <v>11091</v>
      </c>
      <c r="C8604" s="9" t="s">
        <v>11405</v>
      </c>
      <c r="D8604" s="10" t="s">
        <v>11406</v>
      </c>
      <c r="E8604" s="11" t="s">
        <v>11870</v>
      </c>
      <c r="F8604" s="6">
        <v>416293</v>
      </c>
      <c r="G8604" s="6" t="s">
        <v>9463</v>
      </c>
      <c r="H8604" s="16">
        <v>62463090.700000003</v>
      </c>
      <c r="I8604" s="12" t="s">
        <v>642</v>
      </c>
      <c r="J8604" s="12">
        <v>44353</v>
      </c>
      <c r="K8604" s="15">
        <v>0</v>
      </c>
      <c r="L8604" s="13" t="s">
        <v>15</v>
      </c>
      <c r="M8604" s="7">
        <v>1</v>
      </c>
      <c r="N8604" s="17"/>
    </row>
    <row r="8605" spans="1:14" ht="78.75">
      <c r="A8605" s="6">
        <v>8603</v>
      </c>
      <c r="B8605" s="8" t="s">
        <v>11091</v>
      </c>
      <c r="C8605" s="9" t="s">
        <v>11871</v>
      </c>
      <c r="D8605" s="10" t="s">
        <v>11872</v>
      </c>
      <c r="E8605" s="11" t="s">
        <v>11873</v>
      </c>
      <c r="F8605" s="6">
        <v>392080</v>
      </c>
      <c r="G8605" s="6" t="s">
        <v>9463</v>
      </c>
      <c r="H8605" s="16">
        <v>6912637.9500000002</v>
      </c>
      <c r="I8605" s="12">
        <v>44016</v>
      </c>
      <c r="J8605" s="12">
        <v>44175</v>
      </c>
      <c r="K8605" s="15">
        <v>0</v>
      </c>
      <c r="L8605" s="13" t="s">
        <v>15</v>
      </c>
      <c r="M8605" s="7">
        <v>1</v>
      </c>
      <c r="N8605" s="17"/>
    </row>
    <row r="8606" spans="1:14" ht="63">
      <c r="A8606" s="6">
        <v>8604</v>
      </c>
      <c r="B8606" s="8" t="s">
        <v>11091</v>
      </c>
      <c r="C8606" s="9" t="s">
        <v>11838</v>
      </c>
      <c r="D8606" s="10" t="s">
        <v>11839</v>
      </c>
      <c r="E8606" s="11" t="s">
        <v>11874</v>
      </c>
      <c r="F8606" s="6">
        <v>444130</v>
      </c>
      <c r="G8606" s="6" t="s">
        <v>9463</v>
      </c>
      <c r="H8606" s="16">
        <v>3129899.45</v>
      </c>
      <c r="I8606" s="12" t="s">
        <v>638</v>
      </c>
      <c r="J8606" s="12" t="s">
        <v>11875</v>
      </c>
      <c r="K8606" s="15">
        <v>0</v>
      </c>
      <c r="L8606" s="13" t="s">
        <v>15</v>
      </c>
      <c r="M8606" s="7">
        <v>1</v>
      </c>
      <c r="N8606" s="17"/>
    </row>
    <row r="8607" spans="1:14" ht="47.25">
      <c r="A8607" s="6">
        <v>8605</v>
      </c>
      <c r="B8607" s="8" t="s">
        <v>11091</v>
      </c>
      <c r="C8607" s="9" t="s">
        <v>11876</v>
      </c>
      <c r="D8607" s="10" t="s">
        <v>11877</v>
      </c>
      <c r="E8607" s="11" t="s">
        <v>11878</v>
      </c>
      <c r="F8607" s="6">
        <v>180320</v>
      </c>
      <c r="G8607" s="6" t="s">
        <v>9463</v>
      </c>
      <c r="H8607" s="16">
        <v>10248608.550000001</v>
      </c>
      <c r="I8607" s="12">
        <v>43138</v>
      </c>
      <c r="J8607" s="12" t="s">
        <v>11879</v>
      </c>
      <c r="K8607" s="15">
        <v>6800000</v>
      </c>
      <c r="L8607" s="13" t="s">
        <v>15</v>
      </c>
      <c r="M8607" s="7">
        <v>1</v>
      </c>
      <c r="N8607" s="17"/>
    </row>
    <row r="8608" spans="1:14" ht="94.5">
      <c r="A8608" s="6">
        <v>8606</v>
      </c>
      <c r="B8608" s="8" t="s">
        <v>11091</v>
      </c>
      <c r="C8608" s="9" t="s">
        <v>11880</v>
      </c>
      <c r="D8608" s="10" t="s">
        <v>11516</v>
      </c>
      <c r="E8608" s="11" t="s">
        <v>11881</v>
      </c>
      <c r="F8608" s="6">
        <v>235473</v>
      </c>
      <c r="G8608" s="6" t="s">
        <v>9463</v>
      </c>
      <c r="H8608" s="16">
        <v>14400873.99</v>
      </c>
      <c r="I8608" s="12">
        <v>43558</v>
      </c>
      <c r="J8608" s="12" t="s">
        <v>4411</v>
      </c>
      <c r="K8608" s="15">
        <v>10000000</v>
      </c>
      <c r="L8608" s="13" t="s">
        <v>15</v>
      </c>
      <c r="M8608" s="7">
        <v>1</v>
      </c>
      <c r="N8608" s="17"/>
    </row>
    <row r="8609" spans="1:14" ht="78.75">
      <c r="A8609" s="6">
        <v>8607</v>
      </c>
      <c r="B8609" s="8" t="s">
        <v>11091</v>
      </c>
      <c r="C8609" s="9" t="s">
        <v>11882</v>
      </c>
      <c r="D8609" s="10" t="s">
        <v>11883</v>
      </c>
      <c r="E8609" s="11" t="s">
        <v>11884</v>
      </c>
      <c r="F8609" s="6">
        <v>419537</v>
      </c>
      <c r="G8609" s="6" t="s">
        <v>9463</v>
      </c>
      <c r="H8609" s="16">
        <v>10380835.25</v>
      </c>
      <c r="I8609" s="12">
        <v>44078</v>
      </c>
      <c r="J8609" s="12" t="s">
        <v>8929</v>
      </c>
      <c r="K8609" s="15">
        <v>0</v>
      </c>
      <c r="L8609" s="13" t="s">
        <v>15</v>
      </c>
      <c r="M8609" s="7">
        <v>1</v>
      </c>
      <c r="N8609" s="17"/>
    </row>
    <row r="8610" spans="1:14" ht="204.75">
      <c r="A8610" s="6">
        <v>8608</v>
      </c>
      <c r="B8610" s="8" t="s">
        <v>11091</v>
      </c>
      <c r="C8610" s="9" t="s">
        <v>11885</v>
      </c>
      <c r="D8610" s="10" t="s">
        <v>11886</v>
      </c>
      <c r="E8610" s="11" t="s">
        <v>11887</v>
      </c>
      <c r="F8610" s="6">
        <v>204646</v>
      </c>
      <c r="G8610" s="6" t="s">
        <v>9463</v>
      </c>
      <c r="H8610" s="16">
        <v>47011697.397</v>
      </c>
      <c r="I8610" s="12" t="s">
        <v>11888</v>
      </c>
      <c r="J8610" s="12" t="s">
        <v>11716</v>
      </c>
      <c r="K8610" s="15">
        <v>30000000</v>
      </c>
      <c r="L8610" s="13" t="s">
        <v>14</v>
      </c>
      <c r="M8610" s="7">
        <v>1</v>
      </c>
      <c r="N8610" s="17"/>
    </row>
    <row r="8611" spans="1:14" ht="204.75">
      <c r="A8611" s="6">
        <v>8609</v>
      </c>
      <c r="B8611" s="8" t="s">
        <v>11091</v>
      </c>
      <c r="C8611" s="9" t="s">
        <v>11889</v>
      </c>
      <c r="D8611" s="10" t="s">
        <v>11406</v>
      </c>
      <c r="E8611" s="11" t="s">
        <v>11887</v>
      </c>
      <c r="F8611" s="6">
        <v>204646</v>
      </c>
      <c r="G8611" s="6" t="s">
        <v>9463</v>
      </c>
      <c r="H8611" s="16">
        <v>47011697.397</v>
      </c>
      <c r="I8611" s="12" t="s">
        <v>11888</v>
      </c>
      <c r="J8611" s="12" t="s">
        <v>11716</v>
      </c>
      <c r="K8611" s="15">
        <v>30000000</v>
      </c>
      <c r="L8611" s="13" t="s">
        <v>14</v>
      </c>
      <c r="M8611" s="7">
        <v>0.51</v>
      </c>
      <c r="N8611" s="17"/>
    </row>
    <row r="8612" spans="1:14" ht="204.75">
      <c r="A8612" s="6">
        <v>8610</v>
      </c>
      <c r="B8612" s="8" t="s">
        <v>11091</v>
      </c>
      <c r="C8612" s="9" t="s">
        <v>11415</v>
      </c>
      <c r="D8612" s="10" t="s">
        <v>11164</v>
      </c>
      <c r="E8612" s="11" t="s">
        <v>11887</v>
      </c>
      <c r="F8612" s="6">
        <v>204646</v>
      </c>
      <c r="G8612" s="6" t="s">
        <v>9463</v>
      </c>
      <c r="H8612" s="16">
        <v>47011697.397</v>
      </c>
      <c r="I8612" s="12" t="s">
        <v>11888</v>
      </c>
      <c r="J8612" s="12" t="s">
        <v>11716</v>
      </c>
      <c r="K8612" s="15">
        <v>30000000</v>
      </c>
      <c r="L8612" s="13" t="s">
        <v>14</v>
      </c>
      <c r="M8612" s="7">
        <v>0.49</v>
      </c>
      <c r="N8612" s="17"/>
    </row>
    <row r="8613" spans="1:14" ht="94.5">
      <c r="A8613" s="6">
        <v>8611</v>
      </c>
      <c r="B8613" s="8" t="s">
        <v>11091</v>
      </c>
      <c r="C8613" s="9" t="s">
        <v>11890</v>
      </c>
      <c r="D8613" s="10" t="s">
        <v>11679</v>
      </c>
      <c r="E8613" s="11" t="s">
        <v>11891</v>
      </c>
      <c r="F8613" s="6">
        <v>283549</v>
      </c>
      <c r="G8613" s="6" t="s">
        <v>9463</v>
      </c>
      <c r="H8613" s="16">
        <v>57448145.976999998</v>
      </c>
      <c r="I8613" s="12" t="s">
        <v>9788</v>
      </c>
      <c r="J8613" s="12" t="s">
        <v>1453</v>
      </c>
      <c r="K8613" s="15">
        <v>6115000</v>
      </c>
      <c r="L8613" s="13" t="s">
        <v>14</v>
      </c>
      <c r="M8613" s="7">
        <v>1</v>
      </c>
      <c r="N8613" s="17"/>
    </row>
    <row r="8614" spans="1:14" ht="94.5">
      <c r="A8614" s="6">
        <v>8612</v>
      </c>
      <c r="B8614" s="8" t="s">
        <v>11091</v>
      </c>
      <c r="C8614" s="9" t="s">
        <v>11681</v>
      </c>
      <c r="D8614" s="10" t="s">
        <v>9806</v>
      </c>
      <c r="E8614" s="11" t="s">
        <v>11891</v>
      </c>
      <c r="F8614" s="6">
        <v>283549</v>
      </c>
      <c r="G8614" s="6" t="s">
        <v>9463</v>
      </c>
      <c r="H8614" s="16">
        <v>57448145.976999998</v>
      </c>
      <c r="I8614" s="12" t="s">
        <v>9788</v>
      </c>
      <c r="J8614" s="12" t="s">
        <v>1453</v>
      </c>
      <c r="K8614" s="15">
        <v>6115000</v>
      </c>
      <c r="L8614" s="13" t="s">
        <v>14</v>
      </c>
      <c r="M8614" s="7">
        <v>0.51</v>
      </c>
      <c r="N8614" s="17"/>
    </row>
    <row r="8615" spans="1:14" ht="94.5">
      <c r="A8615" s="6">
        <v>8613</v>
      </c>
      <c r="B8615" s="8" t="s">
        <v>11091</v>
      </c>
      <c r="C8615" s="9" t="s">
        <v>11682</v>
      </c>
      <c r="D8615" s="10" t="s">
        <v>11892</v>
      </c>
      <c r="E8615" s="11" t="s">
        <v>11891</v>
      </c>
      <c r="F8615" s="6">
        <v>283549</v>
      </c>
      <c r="G8615" s="6" t="s">
        <v>9463</v>
      </c>
      <c r="H8615" s="16">
        <v>57448145.976999998</v>
      </c>
      <c r="I8615" s="12" t="s">
        <v>9788</v>
      </c>
      <c r="J8615" s="12" t="s">
        <v>1453</v>
      </c>
      <c r="K8615" s="15">
        <v>6115000</v>
      </c>
      <c r="L8615" s="13" t="s">
        <v>14</v>
      </c>
      <c r="M8615" s="7">
        <v>0.49</v>
      </c>
      <c r="N8615" s="17"/>
    </row>
    <row r="8616" spans="1:14" ht="110.25">
      <c r="A8616" s="6">
        <v>8614</v>
      </c>
      <c r="B8616" s="8" t="s">
        <v>11091</v>
      </c>
      <c r="C8616" s="9" t="s">
        <v>11893</v>
      </c>
      <c r="D8616" s="10" t="s">
        <v>11394</v>
      </c>
      <c r="E8616" s="11" t="s">
        <v>11894</v>
      </c>
      <c r="F8616" s="6">
        <v>204642</v>
      </c>
      <c r="G8616" s="6" t="s">
        <v>9463</v>
      </c>
      <c r="H8616" s="16">
        <v>35701065.035999998</v>
      </c>
      <c r="I8616" s="12">
        <v>43111</v>
      </c>
      <c r="J8616" s="12">
        <v>43475</v>
      </c>
      <c r="K8616" s="15">
        <v>26100000</v>
      </c>
      <c r="L8616" s="13" t="s">
        <v>15</v>
      </c>
      <c r="M8616" s="7">
        <v>1</v>
      </c>
      <c r="N8616" s="17"/>
    </row>
    <row r="8617" spans="1:14" ht="63">
      <c r="A8617" s="6">
        <v>8615</v>
      </c>
      <c r="B8617" s="8" t="s">
        <v>11091</v>
      </c>
      <c r="C8617" s="9" t="s">
        <v>11895</v>
      </c>
      <c r="D8617" s="10" t="s">
        <v>11609</v>
      </c>
      <c r="E8617" s="11" t="s">
        <v>11896</v>
      </c>
      <c r="F8617" s="6">
        <v>416297</v>
      </c>
      <c r="G8617" s="6" t="s">
        <v>9463</v>
      </c>
      <c r="H8617" s="16">
        <v>8203560.6500000004</v>
      </c>
      <c r="I8617" s="12" t="s">
        <v>11708</v>
      </c>
      <c r="J8617" s="12" t="s">
        <v>8857</v>
      </c>
      <c r="K8617" s="15">
        <v>0</v>
      </c>
      <c r="L8617" s="13" t="s">
        <v>15</v>
      </c>
      <c r="M8617" s="7">
        <v>1</v>
      </c>
      <c r="N8617" s="17"/>
    </row>
    <row r="8618" spans="1:14" ht="78.75">
      <c r="A8618" s="6">
        <v>8616</v>
      </c>
      <c r="B8618" s="8" t="s">
        <v>11091</v>
      </c>
      <c r="C8618" s="9" t="s">
        <v>11237</v>
      </c>
      <c r="D8618" s="10" t="s">
        <v>11303</v>
      </c>
      <c r="E8618" s="11" t="s">
        <v>11897</v>
      </c>
      <c r="F8618" s="6">
        <v>416296</v>
      </c>
      <c r="G8618" s="6" t="s">
        <v>9463</v>
      </c>
      <c r="H8618" s="16">
        <v>7268794.8499999996</v>
      </c>
      <c r="I8618" s="12" t="s">
        <v>11708</v>
      </c>
      <c r="J8618" s="12" t="s">
        <v>8857</v>
      </c>
      <c r="K8618" s="15">
        <v>0</v>
      </c>
      <c r="L8618" s="13" t="s">
        <v>15</v>
      </c>
      <c r="M8618" s="7">
        <v>1</v>
      </c>
      <c r="N8618" s="17"/>
    </row>
    <row r="8619" spans="1:14" ht="141.75">
      <c r="A8619" s="6">
        <v>8617</v>
      </c>
      <c r="B8619" s="8" t="s">
        <v>11091</v>
      </c>
      <c r="C8619" s="9" t="s">
        <v>11898</v>
      </c>
      <c r="D8619" s="10" t="s">
        <v>11899</v>
      </c>
      <c r="E8619" s="11" t="s">
        <v>11900</v>
      </c>
      <c r="F8619" s="6">
        <v>392081</v>
      </c>
      <c r="G8619" s="6" t="s">
        <v>9463</v>
      </c>
      <c r="H8619" s="16">
        <v>14030019.9</v>
      </c>
      <c r="I8619" s="12">
        <v>44016</v>
      </c>
      <c r="J8619" s="12">
        <v>44348</v>
      </c>
      <c r="K8619" s="15">
        <v>0</v>
      </c>
      <c r="L8619" s="13" t="s">
        <v>15</v>
      </c>
      <c r="M8619" s="7">
        <v>1</v>
      </c>
      <c r="N8619" s="17"/>
    </row>
    <row r="8620" spans="1:14" ht="94.5">
      <c r="A8620" s="6">
        <v>8618</v>
      </c>
      <c r="B8620" s="8" t="s">
        <v>11091</v>
      </c>
      <c r="C8620" s="9" t="s">
        <v>11901</v>
      </c>
      <c r="D8620" s="10" t="s">
        <v>11582</v>
      </c>
      <c r="E8620" s="11" t="s">
        <v>11902</v>
      </c>
      <c r="F8620" s="6">
        <v>463138</v>
      </c>
      <c r="G8620" s="6" t="s">
        <v>9463</v>
      </c>
      <c r="H8620" s="16">
        <v>6433915.8499999996</v>
      </c>
      <c r="I8620" s="12" t="s">
        <v>11584</v>
      </c>
      <c r="J8620" s="12" t="s">
        <v>776</v>
      </c>
      <c r="K8620" s="15">
        <v>0</v>
      </c>
      <c r="L8620" s="13" t="s">
        <v>15</v>
      </c>
      <c r="M8620" s="7">
        <v>1</v>
      </c>
      <c r="N8620" s="17"/>
    </row>
    <row r="8621" spans="1:14" ht="252">
      <c r="A8621" s="6">
        <v>8619</v>
      </c>
      <c r="B8621" s="8" t="s">
        <v>11091</v>
      </c>
      <c r="C8621" s="9" t="s">
        <v>11903</v>
      </c>
      <c r="D8621" s="10" t="s">
        <v>11557</v>
      </c>
      <c r="E8621" s="11" t="s">
        <v>11904</v>
      </c>
      <c r="F8621" s="6">
        <v>262992</v>
      </c>
      <c r="G8621" s="6" t="s">
        <v>9463</v>
      </c>
      <c r="H8621" s="16">
        <v>14129456.4</v>
      </c>
      <c r="I8621" s="12" t="s">
        <v>9676</v>
      </c>
      <c r="J8621" s="12" t="s">
        <v>11559</v>
      </c>
      <c r="K8621" s="15">
        <v>0</v>
      </c>
      <c r="L8621" s="13" t="s">
        <v>15</v>
      </c>
      <c r="M8621" s="7">
        <v>1</v>
      </c>
      <c r="N8621" s="17"/>
    </row>
    <row r="8622" spans="1:14" ht="63">
      <c r="A8622" s="6">
        <v>8620</v>
      </c>
      <c r="B8622" s="8" t="s">
        <v>11091</v>
      </c>
      <c r="C8622" s="9" t="s">
        <v>11905</v>
      </c>
      <c r="D8622" s="10" t="s">
        <v>11906</v>
      </c>
      <c r="E8622" s="11" t="s">
        <v>11907</v>
      </c>
      <c r="F8622" s="6">
        <v>445893</v>
      </c>
      <c r="G8622" s="6" t="s">
        <v>9463</v>
      </c>
      <c r="H8622" s="16">
        <v>8237745.4500000002</v>
      </c>
      <c r="I8622" s="12" t="s">
        <v>642</v>
      </c>
      <c r="J8622" s="12" t="s">
        <v>9080</v>
      </c>
      <c r="K8622" s="15">
        <v>0</v>
      </c>
      <c r="L8622" s="13" t="s">
        <v>15</v>
      </c>
      <c r="M8622" s="7">
        <v>1</v>
      </c>
      <c r="N8622" s="17"/>
    </row>
    <row r="8623" spans="1:14" ht="63">
      <c r="A8623" s="6">
        <v>8621</v>
      </c>
      <c r="B8623" s="8" t="s">
        <v>11091</v>
      </c>
      <c r="C8623" s="9" t="s">
        <v>11908</v>
      </c>
      <c r="D8623" s="10" t="s">
        <v>11909</v>
      </c>
      <c r="E8623" s="11" t="s">
        <v>11910</v>
      </c>
      <c r="F8623" s="6">
        <v>416298</v>
      </c>
      <c r="G8623" s="6" t="s">
        <v>9463</v>
      </c>
      <c r="H8623" s="16">
        <v>17547605.002999999</v>
      </c>
      <c r="I8623" s="12">
        <v>43989</v>
      </c>
      <c r="J8623" s="12">
        <v>44533</v>
      </c>
      <c r="K8623" s="15">
        <v>0</v>
      </c>
      <c r="L8623" s="13" t="s">
        <v>14</v>
      </c>
      <c r="M8623" s="7">
        <v>1</v>
      </c>
      <c r="N8623" s="17"/>
    </row>
    <row r="8624" spans="1:14" ht="63">
      <c r="A8624" s="6">
        <v>8622</v>
      </c>
      <c r="B8624" s="8" t="s">
        <v>11091</v>
      </c>
      <c r="C8624" s="9" t="s">
        <v>11911</v>
      </c>
      <c r="D8624" s="10" t="s">
        <v>11096</v>
      </c>
      <c r="E8624" s="11" t="s">
        <v>11910</v>
      </c>
      <c r="F8624" s="6">
        <v>416298</v>
      </c>
      <c r="G8624" s="6" t="s">
        <v>9463</v>
      </c>
      <c r="H8624" s="16">
        <v>17547605.002999999</v>
      </c>
      <c r="I8624" s="12">
        <v>43989</v>
      </c>
      <c r="J8624" s="12">
        <v>44533</v>
      </c>
      <c r="K8624" s="15">
        <v>0</v>
      </c>
      <c r="L8624" s="13" t="s">
        <v>14</v>
      </c>
      <c r="M8624" s="7">
        <v>0.51</v>
      </c>
      <c r="N8624" s="17"/>
    </row>
    <row r="8625" spans="1:14" ht="63">
      <c r="A8625" s="6">
        <v>8623</v>
      </c>
      <c r="B8625" s="8" t="s">
        <v>11091</v>
      </c>
      <c r="C8625" s="9" t="s">
        <v>11383</v>
      </c>
      <c r="D8625" s="10" t="s">
        <v>11148</v>
      </c>
      <c r="E8625" s="11" t="s">
        <v>11910</v>
      </c>
      <c r="F8625" s="6">
        <v>416298</v>
      </c>
      <c r="G8625" s="6" t="s">
        <v>9463</v>
      </c>
      <c r="H8625" s="16">
        <v>17547605.002999999</v>
      </c>
      <c r="I8625" s="12">
        <v>43989</v>
      </c>
      <c r="J8625" s="12">
        <v>44533</v>
      </c>
      <c r="K8625" s="15">
        <v>0</v>
      </c>
      <c r="L8625" s="13" t="s">
        <v>14</v>
      </c>
      <c r="M8625" s="7">
        <v>0.49</v>
      </c>
      <c r="N8625" s="17"/>
    </row>
    <row r="8626" spans="1:14" ht="63">
      <c r="A8626" s="6">
        <v>8624</v>
      </c>
      <c r="B8626" s="8" t="s">
        <v>11091</v>
      </c>
      <c r="C8626" s="9" t="s">
        <v>11912</v>
      </c>
      <c r="D8626" s="10" t="s">
        <v>11913</v>
      </c>
      <c r="E8626" s="11" t="s">
        <v>11914</v>
      </c>
      <c r="F8626" s="6">
        <v>411347</v>
      </c>
      <c r="G8626" s="6" t="s">
        <v>9463</v>
      </c>
      <c r="H8626" s="16">
        <v>16252341.017999999</v>
      </c>
      <c r="I8626" s="12">
        <v>43867</v>
      </c>
      <c r="J8626" s="12">
        <v>43842</v>
      </c>
      <c r="K8626" s="15">
        <v>0</v>
      </c>
      <c r="L8626" s="13" t="s">
        <v>15</v>
      </c>
      <c r="M8626" s="7">
        <v>1</v>
      </c>
      <c r="N8626" s="17"/>
    </row>
    <row r="8627" spans="1:14" ht="63">
      <c r="A8627" s="6">
        <v>8625</v>
      </c>
      <c r="B8627" s="8" t="s">
        <v>11091</v>
      </c>
      <c r="C8627" s="9" t="s">
        <v>11905</v>
      </c>
      <c r="D8627" s="10" t="s">
        <v>11906</v>
      </c>
      <c r="E8627" s="11" t="s">
        <v>11915</v>
      </c>
      <c r="F8627" s="6">
        <v>416295</v>
      </c>
      <c r="G8627" s="6" t="s">
        <v>9463</v>
      </c>
      <c r="H8627" s="16">
        <v>8019295.7999999998</v>
      </c>
      <c r="I8627" s="12">
        <v>44016</v>
      </c>
      <c r="J8627" s="12">
        <v>44348</v>
      </c>
      <c r="K8627" s="15">
        <v>0</v>
      </c>
      <c r="L8627" s="13" t="s">
        <v>15</v>
      </c>
      <c r="M8627" s="7">
        <v>1</v>
      </c>
      <c r="N8627" s="17"/>
    </row>
    <row r="8628" spans="1:14" ht="126">
      <c r="A8628" s="6">
        <v>8626</v>
      </c>
      <c r="B8628" s="8" t="s">
        <v>11091</v>
      </c>
      <c r="C8628" s="9" t="s">
        <v>11916</v>
      </c>
      <c r="D8628" s="10" t="s">
        <v>11187</v>
      </c>
      <c r="E8628" s="11" t="s">
        <v>11917</v>
      </c>
      <c r="F8628" s="6">
        <v>361774</v>
      </c>
      <c r="G8628" s="6" t="s">
        <v>9463</v>
      </c>
      <c r="H8628" s="16">
        <v>50801247.791000001</v>
      </c>
      <c r="I8628" s="12" t="s">
        <v>4431</v>
      </c>
      <c r="J8628" s="12" t="s">
        <v>9871</v>
      </c>
      <c r="K8628" s="15">
        <v>0</v>
      </c>
      <c r="L8628" s="13" t="s">
        <v>15</v>
      </c>
      <c r="M8628" s="7">
        <v>1</v>
      </c>
      <c r="N8628" s="17"/>
    </row>
    <row r="8629" spans="1:14" ht="78.75">
      <c r="A8629" s="6">
        <v>8627</v>
      </c>
      <c r="B8629" s="8" t="s">
        <v>11091</v>
      </c>
      <c r="C8629" s="9" t="s">
        <v>11905</v>
      </c>
      <c r="D8629" s="10" t="s">
        <v>11906</v>
      </c>
      <c r="E8629" s="11" t="s">
        <v>11918</v>
      </c>
      <c r="F8629" s="6">
        <v>445895</v>
      </c>
      <c r="G8629" s="6" t="s">
        <v>9463</v>
      </c>
      <c r="H8629" s="16">
        <v>10942455.300000001</v>
      </c>
      <c r="I8629" s="12" t="s">
        <v>642</v>
      </c>
      <c r="J8629" s="12" t="s">
        <v>9080</v>
      </c>
      <c r="K8629" s="15">
        <v>0</v>
      </c>
      <c r="L8629" s="13" t="s">
        <v>15</v>
      </c>
      <c r="M8629" s="7">
        <v>1</v>
      </c>
      <c r="N8629" s="17"/>
    </row>
    <row r="8630" spans="1:14" ht="63">
      <c r="A8630" s="6">
        <v>8628</v>
      </c>
      <c r="B8630" s="8" t="s">
        <v>11091</v>
      </c>
      <c r="C8630" s="9" t="s">
        <v>11919</v>
      </c>
      <c r="D8630" s="10" t="s">
        <v>11271</v>
      </c>
      <c r="E8630" s="11" t="s">
        <v>11920</v>
      </c>
      <c r="F8630" s="6">
        <v>420880</v>
      </c>
      <c r="G8630" s="6" t="s">
        <v>9463</v>
      </c>
      <c r="H8630" s="16">
        <v>11723287.809</v>
      </c>
      <c r="I8630" s="12" t="s">
        <v>707</v>
      </c>
      <c r="J8630" s="12" t="s">
        <v>1404</v>
      </c>
      <c r="K8630" s="15">
        <v>0</v>
      </c>
      <c r="L8630" s="13" t="s">
        <v>15</v>
      </c>
      <c r="M8630" s="7">
        <v>1</v>
      </c>
      <c r="N8630" s="17"/>
    </row>
    <row r="8631" spans="1:14" ht="78.75">
      <c r="A8631" s="6">
        <v>8629</v>
      </c>
      <c r="B8631" s="8" t="s">
        <v>11091</v>
      </c>
      <c r="C8631" s="9" t="s">
        <v>11921</v>
      </c>
      <c r="D8631" s="10" t="s">
        <v>11922</v>
      </c>
      <c r="E8631" s="11" t="s">
        <v>11923</v>
      </c>
      <c r="F8631" s="6">
        <v>447116</v>
      </c>
      <c r="G8631" s="6" t="s">
        <v>9463</v>
      </c>
      <c r="H8631" s="16">
        <v>11667788.550000001</v>
      </c>
      <c r="I8631" s="12">
        <v>43836</v>
      </c>
      <c r="J8631" s="12" t="s">
        <v>4470</v>
      </c>
      <c r="K8631" s="15">
        <v>0</v>
      </c>
      <c r="L8631" s="13" t="s">
        <v>15</v>
      </c>
      <c r="M8631" s="7">
        <v>1</v>
      </c>
      <c r="N8631" s="17"/>
    </row>
    <row r="8632" spans="1:14" ht="63">
      <c r="A8632" s="6">
        <v>8630</v>
      </c>
      <c r="B8632" s="8" t="s">
        <v>11091</v>
      </c>
      <c r="C8632" s="9" t="s">
        <v>11924</v>
      </c>
      <c r="D8632" s="10" t="s">
        <v>11824</v>
      </c>
      <c r="E8632" s="11" t="s">
        <v>11925</v>
      </c>
      <c r="F8632" s="6">
        <v>339330</v>
      </c>
      <c r="G8632" s="6" t="s">
        <v>9463</v>
      </c>
      <c r="H8632" s="16">
        <v>15256654.998</v>
      </c>
      <c r="I8632" s="12">
        <v>43833</v>
      </c>
      <c r="J8632" s="12" t="s">
        <v>8857</v>
      </c>
      <c r="K8632" s="15">
        <v>0</v>
      </c>
      <c r="L8632" s="13" t="s">
        <v>15</v>
      </c>
      <c r="M8632" s="7">
        <v>1</v>
      </c>
      <c r="N8632" s="17"/>
    </row>
    <row r="8633" spans="1:14" ht="63">
      <c r="A8633" s="6">
        <v>8631</v>
      </c>
      <c r="B8633" s="8" t="s">
        <v>11091</v>
      </c>
      <c r="C8633" s="9" t="s">
        <v>11926</v>
      </c>
      <c r="D8633" s="10" t="s">
        <v>9661</v>
      </c>
      <c r="E8633" s="11" t="s">
        <v>11927</v>
      </c>
      <c r="F8633" s="6">
        <v>392083</v>
      </c>
      <c r="G8633" s="6" t="s">
        <v>9463</v>
      </c>
      <c r="H8633" s="16">
        <v>7168397.9000000004</v>
      </c>
      <c r="I8633" s="12" t="s">
        <v>8873</v>
      </c>
      <c r="J8633" s="12" t="s">
        <v>9452</v>
      </c>
      <c r="K8633" s="15">
        <v>0</v>
      </c>
      <c r="L8633" s="13" t="s">
        <v>15</v>
      </c>
      <c r="M8633" s="7">
        <v>1</v>
      </c>
      <c r="N8633" s="17"/>
    </row>
    <row r="8634" spans="1:14" ht="63">
      <c r="A8634" s="6">
        <v>8632</v>
      </c>
      <c r="B8634" s="8" t="s">
        <v>11091</v>
      </c>
      <c r="C8634" s="9" t="s">
        <v>11905</v>
      </c>
      <c r="D8634" s="10" t="s">
        <v>11906</v>
      </c>
      <c r="E8634" s="11" t="s">
        <v>11928</v>
      </c>
      <c r="F8634" s="6">
        <v>445894</v>
      </c>
      <c r="G8634" s="6" t="s">
        <v>9463</v>
      </c>
      <c r="H8634" s="16">
        <v>8437038.3499999996</v>
      </c>
      <c r="I8634" s="12" t="s">
        <v>642</v>
      </c>
      <c r="J8634" s="12" t="s">
        <v>9080</v>
      </c>
      <c r="K8634" s="15">
        <v>0</v>
      </c>
      <c r="L8634" s="13" t="s">
        <v>15</v>
      </c>
      <c r="M8634" s="7">
        <v>1</v>
      </c>
      <c r="N8634" s="17"/>
    </row>
    <row r="8635" spans="1:14" ht="63">
      <c r="A8635" s="6">
        <v>8633</v>
      </c>
      <c r="B8635" s="8" t="s">
        <v>11091</v>
      </c>
      <c r="C8635" s="9" t="s">
        <v>11100</v>
      </c>
      <c r="D8635" s="10" t="s">
        <v>11101</v>
      </c>
      <c r="E8635" s="11" t="s">
        <v>18976</v>
      </c>
      <c r="F8635" s="6">
        <v>497128</v>
      </c>
      <c r="G8635" s="6" t="s">
        <v>9463</v>
      </c>
      <c r="H8635" s="16">
        <v>5630248.1500000004</v>
      </c>
      <c r="I8635" s="12" t="s">
        <v>13253</v>
      </c>
      <c r="J8635" s="12" t="s">
        <v>18977</v>
      </c>
      <c r="K8635" s="15">
        <v>0</v>
      </c>
      <c r="L8635" s="13" t="s">
        <v>15</v>
      </c>
      <c r="M8635" s="7">
        <v>1</v>
      </c>
      <c r="N8635" s="17"/>
    </row>
    <row r="8636" spans="1:14" ht="78.75">
      <c r="A8636" s="6">
        <v>8634</v>
      </c>
      <c r="B8636" s="8" t="s">
        <v>11091</v>
      </c>
      <c r="C8636" s="9" t="s">
        <v>18978</v>
      </c>
      <c r="D8636" s="10" t="s">
        <v>11128</v>
      </c>
      <c r="E8636" s="11" t="s">
        <v>18979</v>
      </c>
      <c r="F8636" s="6">
        <v>463133</v>
      </c>
      <c r="G8636" s="6" t="s">
        <v>9463</v>
      </c>
      <c r="H8636" s="16">
        <v>13371005.501</v>
      </c>
      <c r="I8636" s="12" t="s">
        <v>668</v>
      </c>
      <c r="J8636" s="12" t="s">
        <v>9659</v>
      </c>
      <c r="K8636" s="15">
        <v>0</v>
      </c>
      <c r="L8636" s="13" t="s">
        <v>15</v>
      </c>
      <c r="M8636" s="7">
        <v>1</v>
      </c>
      <c r="N8636" s="17"/>
    </row>
    <row r="8637" spans="1:14" ht="63">
      <c r="A8637" s="6">
        <v>8635</v>
      </c>
      <c r="B8637" s="8" t="s">
        <v>11091</v>
      </c>
      <c r="C8637" s="9" t="s">
        <v>11133</v>
      </c>
      <c r="D8637" s="10" t="s">
        <v>13125</v>
      </c>
      <c r="E8637" s="11" t="s">
        <v>18980</v>
      </c>
      <c r="F8637" s="6">
        <v>505017</v>
      </c>
      <c r="G8637" s="6" t="s">
        <v>9463</v>
      </c>
      <c r="H8637" s="16">
        <v>8538616.1500000004</v>
      </c>
      <c r="I8637" s="12" t="s">
        <v>1404</v>
      </c>
      <c r="J8637" s="12" t="s">
        <v>18981</v>
      </c>
      <c r="K8637" s="15">
        <v>0</v>
      </c>
      <c r="L8637" s="13" t="s">
        <v>15</v>
      </c>
      <c r="M8637" s="7">
        <v>1</v>
      </c>
      <c r="N8637" s="17"/>
    </row>
    <row r="8638" spans="1:14" ht="63">
      <c r="A8638" s="6">
        <v>8636</v>
      </c>
      <c r="B8638" s="8" t="s">
        <v>11091</v>
      </c>
      <c r="C8638" s="9" t="s">
        <v>11123</v>
      </c>
      <c r="D8638" s="10" t="s">
        <v>18982</v>
      </c>
      <c r="E8638" s="11" t="s">
        <v>18983</v>
      </c>
      <c r="F8638" s="6">
        <v>497135</v>
      </c>
      <c r="G8638" s="6" t="s">
        <v>9463</v>
      </c>
      <c r="H8638" s="16">
        <v>4391323.7</v>
      </c>
      <c r="I8638" s="12">
        <v>44531</v>
      </c>
      <c r="J8638" s="12" t="s">
        <v>8969</v>
      </c>
      <c r="K8638" s="15">
        <v>0</v>
      </c>
      <c r="L8638" s="13" t="s">
        <v>15</v>
      </c>
      <c r="M8638" s="7">
        <v>1</v>
      </c>
      <c r="N8638" s="17"/>
    </row>
    <row r="8639" spans="1:14" ht="78.75">
      <c r="A8639" s="6">
        <v>8637</v>
      </c>
      <c r="B8639" s="8" t="s">
        <v>11091</v>
      </c>
      <c r="C8639" s="9" t="s">
        <v>11905</v>
      </c>
      <c r="D8639" s="10" t="s">
        <v>11906</v>
      </c>
      <c r="E8639" s="11" t="s">
        <v>18984</v>
      </c>
      <c r="F8639" s="6">
        <v>497134</v>
      </c>
      <c r="G8639" s="6" t="s">
        <v>9463</v>
      </c>
      <c r="H8639" s="16">
        <v>8404004</v>
      </c>
      <c r="I8639" s="12" t="s">
        <v>1404</v>
      </c>
      <c r="J8639" s="12" t="s">
        <v>18985</v>
      </c>
      <c r="K8639" s="15">
        <v>0</v>
      </c>
      <c r="L8639" s="13" t="s">
        <v>15</v>
      </c>
      <c r="M8639" s="7">
        <v>1</v>
      </c>
      <c r="N8639" s="17"/>
    </row>
    <row r="8640" spans="1:14" ht="63">
      <c r="A8640" s="6">
        <v>8638</v>
      </c>
      <c r="B8640" s="8" t="s">
        <v>11091</v>
      </c>
      <c r="C8640" s="9" t="s">
        <v>18986</v>
      </c>
      <c r="D8640" s="10" t="s">
        <v>18987</v>
      </c>
      <c r="E8640" s="11" t="s">
        <v>18988</v>
      </c>
      <c r="F8640" s="6">
        <v>505018</v>
      </c>
      <c r="G8640" s="6" t="s">
        <v>9463</v>
      </c>
      <c r="H8640" s="16">
        <v>13728700.800000001</v>
      </c>
      <c r="I8640" s="12" t="s">
        <v>8652</v>
      </c>
      <c r="J8640" s="12">
        <v>44355</v>
      </c>
      <c r="K8640" s="15">
        <v>0</v>
      </c>
      <c r="L8640" s="13" t="s">
        <v>15</v>
      </c>
      <c r="M8640" s="7">
        <v>1</v>
      </c>
      <c r="N8640" s="17"/>
    </row>
    <row r="8641" spans="1:14" ht="78.75">
      <c r="A8641" s="6">
        <v>8639</v>
      </c>
      <c r="B8641" s="8" t="s">
        <v>11091</v>
      </c>
      <c r="C8641" s="9" t="s">
        <v>18989</v>
      </c>
      <c r="D8641" s="10" t="s">
        <v>18990</v>
      </c>
      <c r="E8641" s="11" t="s">
        <v>18991</v>
      </c>
      <c r="F8641" s="6">
        <v>505065</v>
      </c>
      <c r="G8641" s="6" t="s">
        <v>9463</v>
      </c>
      <c r="H8641" s="16">
        <v>7458968.7000000002</v>
      </c>
      <c r="I8641" s="12" t="s">
        <v>16377</v>
      </c>
      <c r="J8641" s="12" t="s">
        <v>11388</v>
      </c>
      <c r="K8641" s="15">
        <v>0</v>
      </c>
      <c r="L8641" s="13" t="s">
        <v>15</v>
      </c>
      <c r="M8641" s="7">
        <v>1</v>
      </c>
      <c r="N8641" s="17"/>
    </row>
    <row r="8642" spans="1:14" ht="63">
      <c r="A8642" s="6">
        <v>8640</v>
      </c>
      <c r="B8642" s="8" t="s">
        <v>11091</v>
      </c>
      <c r="C8642" s="9" t="s">
        <v>18992</v>
      </c>
      <c r="D8642" s="10" t="s">
        <v>11440</v>
      </c>
      <c r="E8642" s="11" t="s">
        <v>18993</v>
      </c>
      <c r="F8642" s="6">
        <v>497133</v>
      </c>
      <c r="G8642" s="6" t="s">
        <v>9463</v>
      </c>
      <c r="H8642" s="16">
        <v>8102170</v>
      </c>
      <c r="I8642" s="12">
        <v>44531</v>
      </c>
      <c r="J8642" s="12" t="s">
        <v>18994</v>
      </c>
      <c r="K8642" s="15">
        <v>0</v>
      </c>
      <c r="L8642" s="13" t="s">
        <v>15</v>
      </c>
      <c r="M8642" s="7">
        <v>1</v>
      </c>
      <c r="N8642" s="17"/>
    </row>
    <row r="8643" spans="1:14" ht="63">
      <c r="A8643" s="6">
        <v>8641</v>
      </c>
      <c r="B8643" s="8" t="s">
        <v>11091</v>
      </c>
      <c r="C8643" s="9" t="s">
        <v>18995</v>
      </c>
      <c r="D8643" s="10" t="s">
        <v>18996</v>
      </c>
      <c r="E8643" s="11" t="s">
        <v>18997</v>
      </c>
      <c r="F8643" s="6">
        <v>505019</v>
      </c>
      <c r="G8643" s="6" t="s">
        <v>9463</v>
      </c>
      <c r="H8643" s="16">
        <v>4636056.05</v>
      </c>
      <c r="I8643" s="12">
        <v>44198</v>
      </c>
      <c r="J8643" s="12">
        <v>44413</v>
      </c>
      <c r="K8643" s="15">
        <v>0</v>
      </c>
      <c r="L8643" s="13" t="s">
        <v>15</v>
      </c>
      <c r="M8643" s="7">
        <v>1</v>
      </c>
      <c r="N8643" s="17"/>
    </row>
    <row r="8644" spans="1:14" ht="63">
      <c r="A8644" s="6">
        <v>8642</v>
      </c>
      <c r="B8644" s="8" t="s">
        <v>11091</v>
      </c>
      <c r="C8644" s="9" t="s">
        <v>11133</v>
      </c>
      <c r="D8644" s="10" t="s">
        <v>13125</v>
      </c>
      <c r="E8644" s="11" t="s">
        <v>18998</v>
      </c>
      <c r="F8644" s="6">
        <v>497132</v>
      </c>
      <c r="G8644" s="6" t="s">
        <v>9463</v>
      </c>
      <c r="H8644" s="16">
        <v>9777806.5999999996</v>
      </c>
      <c r="I8644" s="12" t="s">
        <v>16377</v>
      </c>
      <c r="J8644" s="12" t="s">
        <v>639</v>
      </c>
      <c r="K8644" s="15">
        <v>0</v>
      </c>
      <c r="L8644" s="13" t="s">
        <v>15</v>
      </c>
      <c r="M8644" s="7">
        <v>1</v>
      </c>
      <c r="N8644" s="17"/>
    </row>
    <row r="8645" spans="1:14" ht="409.5">
      <c r="A8645" s="6">
        <v>8643</v>
      </c>
      <c r="B8645" s="8" t="s">
        <v>32361</v>
      </c>
      <c r="C8645" s="9" t="s">
        <v>32362</v>
      </c>
      <c r="D8645" s="10" t="s">
        <v>32363</v>
      </c>
      <c r="E8645" s="11" t="s">
        <v>32364</v>
      </c>
      <c r="F8645" s="6">
        <v>231935</v>
      </c>
      <c r="G8645" s="6" t="s">
        <v>2540</v>
      </c>
      <c r="H8645" s="16">
        <v>36042596.825999998</v>
      </c>
      <c r="I8645" s="12">
        <v>43556</v>
      </c>
      <c r="J8645" s="12">
        <v>43839</v>
      </c>
      <c r="K8645" s="15">
        <v>15665291</v>
      </c>
      <c r="L8645" s="13" t="s">
        <v>14</v>
      </c>
      <c r="M8645" s="7">
        <v>0.51</v>
      </c>
      <c r="N8645" s="17"/>
    </row>
    <row r="8646" spans="1:14" ht="409.5">
      <c r="A8646" s="6">
        <v>8644</v>
      </c>
      <c r="B8646" s="8" t="s">
        <v>32361</v>
      </c>
      <c r="C8646" s="9" t="s">
        <v>32362</v>
      </c>
      <c r="D8646" s="10" t="s">
        <v>32363</v>
      </c>
      <c r="E8646" s="11" t="s">
        <v>32364</v>
      </c>
      <c r="F8646" s="6">
        <v>231935</v>
      </c>
      <c r="G8646" s="6" t="s">
        <v>2540</v>
      </c>
      <c r="H8646" s="16">
        <v>36042596.825999998</v>
      </c>
      <c r="I8646" s="12">
        <v>43556</v>
      </c>
      <c r="J8646" s="12">
        <v>43839</v>
      </c>
      <c r="K8646" s="15">
        <v>15665291</v>
      </c>
      <c r="L8646" s="13" t="s">
        <v>14</v>
      </c>
      <c r="M8646" s="7">
        <v>0.49</v>
      </c>
      <c r="N8646" s="17"/>
    </row>
    <row r="8647" spans="1:14" ht="409.5">
      <c r="A8647" s="6">
        <v>8645</v>
      </c>
      <c r="B8647" s="8" t="s">
        <v>32361</v>
      </c>
      <c r="C8647" s="9" t="s">
        <v>32362</v>
      </c>
      <c r="D8647" s="10" t="s">
        <v>32363</v>
      </c>
      <c r="E8647" s="11" t="s">
        <v>32365</v>
      </c>
      <c r="F8647" s="6">
        <v>231934</v>
      </c>
      <c r="G8647" s="6" t="s">
        <v>2540</v>
      </c>
      <c r="H8647" s="16">
        <v>48748932.807999998</v>
      </c>
      <c r="I8647" s="12">
        <v>43162</v>
      </c>
      <c r="J8647" s="12">
        <v>43839</v>
      </c>
      <c r="K8647" s="15">
        <v>25419232</v>
      </c>
      <c r="L8647" s="13" t="s">
        <v>14</v>
      </c>
      <c r="M8647" s="7">
        <v>0.51</v>
      </c>
      <c r="N8647" s="17"/>
    </row>
    <row r="8648" spans="1:14" ht="409.5">
      <c r="A8648" s="6">
        <v>8646</v>
      </c>
      <c r="B8648" s="8" t="s">
        <v>32361</v>
      </c>
      <c r="C8648" s="9" t="s">
        <v>32362</v>
      </c>
      <c r="D8648" s="10" t="s">
        <v>32363</v>
      </c>
      <c r="E8648" s="11" t="s">
        <v>32365</v>
      </c>
      <c r="F8648" s="6">
        <v>231934</v>
      </c>
      <c r="G8648" s="6" t="s">
        <v>2540</v>
      </c>
      <c r="H8648" s="16">
        <v>48748932.807999998</v>
      </c>
      <c r="I8648" s="12">
        <v>43162</v>
      </c>
      <c r="J8648" s="12">
        <v>43839</v>
      </c>
      <c r="K8648" s="15">
        <v>25419232</v>
      </c>
      <c r="L8648" s="13" t="s">
        <v>14</v>
      </c>
      <c r="M8648" s="7">
        <v>0.49</v>
      </c>
      <c r="N8648" s="17"/>
    </row>
    <row r="8649" spans="1:14" ht="378">
      <c r="A8649" s="6">
        <v>8647</v>
      </c>
      <c r="B8649" s="8" t="s">
        <v>32361</v>
      </c>
      <c r="C8649" s="9" t="s">
        <v>32362</v>
      </c>
      <c r="D8649" s="10" t="s">
        <v>32363</v>
      </c>
      <c r="E8649" s="11" t="s">
        <v>32366</v>
      </c>
      <c r="F8649" s="6">
        <v>231937</v>
      </c>
      <c r="G8649" s="6" t="s">
        <v>2540</v>
      </c>
      <c r="H8649" s="16">
        <v>44360118.961999997</v>
      </c>
      <c r="I8649" s="12">
        <v>43551</v>
      </c>
      <c r="J8649" s="12">
        <v>43839</v>
      </c>
      <c r="K8649" s="15">
        <v>25775924</v>
      </c>
      <c r="L8649" s="13" t="s">
        <v>14</v>
      </c>
      <c r="M8649" s="7">
        <v>0.51</v>
      </c>
      <c r="N8649" s="17"/>
    </row>
    <row r="8650" spans="1:14" ht="378">
      <c r="A8650" s="6">
        <v>8648</v>
      </c>
      <c r="B8650" s="8" t="s">
        <v>32361</v>
      </c>
      <c r="C8650" s="9" t="s">
        <v>32362</v>
      </c>
      <c r="D8650" s="10" t="s">
        <v>32363</v>
      </c>
      <c r="E8650" s="11" t="s">
        <v>32366</v>
      </c>
      <c r="F8650" s="6">
        <v>231937</v>
      </c>
      <c r="G8650" s="6" t="s">
        <v>2540</v>
      </c>
      <c r="H8650" s="16">
        <v>44360118.961999997</v>
      </c>
      <c r="I8650" s="12">
        <v>43551</v>
      </c>
      <c r="J8650" s="12">
        <v>43839</v>
      </c>
      <c r="K8650" s="15">
        <v>25775924</v>
      </c>
      <c r="L8650" s="13" t="s">
        <v>14</v>
      </c>
      <c r="M8650" s="7">
        <v>0.49</v>
      </c>
      <c r="N8650" s="17"/>
    </row>
    <row r="8651" spans="1:14" ht="409.5">
      <c r="A8651" s="6">
        <v>8649</v>
      </c>
      <c r="B8651" s="8" t="s">
        <v>32361</v>
      </c>
      <c r="C8651" s="9" t="s">
        <v>32362</v>
      </c>
      <c r="D8651" s="10" t="s">
        <v>32363</v>
      </c>
      <c r="E8651" s="11" t="s">
        <v>32367</v>
      </c>
      <c r="F8651" s="6">
        <v>231931</v>
      </c>
      <c r="G8651" s="6" t="s">
        <v>2540</v>
      </c>
      <c r="H8651" s="16">
        <v>43769925.805</v>
      </c>
      <c r="I8651" s="12">
        <v>43162</v>
      </c>
      <c r="J8651" s="12">
        <v>43839</v>
      </c>
      <c r="K8651" s="15">
        <v>17223914</v>
      </c>
      <c r="L8651" s="13" t="s">
        <v>14</v>
      </c>
      <c r="M8651" s="7">
        <v>0.51</v>
      </c>
      <c r="N8651" s="17"/>
    </row>
    <row r="8652" spans="1:14" ht="409.5">
      <c r="A8652" s="6">
        <v>8650</v>
      </c>
      <c r="B8652" s="8" t="s">
        <v>32361</v>
      </c>
      <c r="C8652" s="9" t="s">
        <v>32362</v>
      </c>
      <c r="D8652" s="10" t="s">
        <v>32363</v>
      </c>
      <c r="E8652" s="11" t="s">
        <v>32367</v>
      </c>
      <c r="F8652" s="6">
        <v>231931</v>
      </c>
      <c r="G8652" s="6" t="s">
        <v>2540</v>
      </c>
      <c r="H8652" s="16">
        <v>43769925.805</v>
      </c>
      <c r="I8652" s="12">
        <v>43162</v>
      </c>
      <c r="J8652" s="12">
        <v>43839</v>
      </c>
      <c r="K8652" s="15">
        <v>17223914</v>
      </c>
      <c r="L8652" s="13" t="s">
        <v>14</v>
      </c>
      <c r="M8652" s="7">
        <v>0.49</v>
      </c>
      <c r="N8652" s="17"/>
    </row>
    <row r="8653" spans="1:14" ht="189">
      <c r="A8653" s="6">
        <v>8651</v>
      </c>
      <c r="B8653" s="8" t="s">
        <v>32361</v>
      </c>
      <c r="C8653" s="9" t="s">
        <v>32368</v>
      </c>
      <c r="D8653" s="10" t="s">
        <v>32369</v>
      </c>
      <c r="E8653" s="11" t="s">
        <v>32370</v>
      </c>
      <c r="F8653" s="6">
        <v>242784</v>
      </c>
      <c r="G8653" s="6" t="s">
        <v>2540</v>
      </c>
      <c r="H8653" s="16">
        <v>47510445.276000001</v>
      </c>
      <c r="I8653" s="12" t="s">
        <v>32371</v>
      </c>
      <c r="J8653" s="12">
        <v>43860</v>
      </c>
      <c r="K8653" s="15">
        <v>47509311</v>
      </c>
      <c r="L8653" s="13" t="s">
        <v>14</v>
      </c>
      <c r="M8653" s="7">
        <v>0.51</v>
      </c>
      <c r="N8653" s="17"/>
    </row>
    <row r="8654" spans="1:14" ht="189">
      <c r="A8654" s="6">
        <v>8652</v>
      </c>
      <c r="B8654" s="8" t="s">
        <v>32361</v>
      </c>
      <c r="C8654" s="9" t="s">
        <v>32368</v>
      </c>
      <c r="D8654" s="10" t="s">
        <v>32369</v>
      </c>
      <c r="E8654" s="11" t="s">
        <v>32370</v>
      </c>
      <c r="F8654" s="6">
        <v>242784</v>
      </c>
      <c r="G8654" s="6" t="s">
        <v>2540</v>
      </c>
      <c r="H8654" s="16">
        <v>47510445.276000001</v>
      </c>
      <c r="I8654" s="12" t="s">
        <v>32371</v>
      </c>
      <c r="J8654" s="12">
        <v>43860</v>
      </c>
      <c r="K8654" s="15">
        <v>47509311</v>
      </c>
      <c r="L8654" s="13" t="s">
        <v>14</v>
      </c>
      <c r="M8654" s="7">
        <v>0.49</v>
      </c>
      <c r="N8654" s="17"/>
    </row>
    <row r="8655" spans="1:14" ht="204.75">
      <c r="A8655" s="6">
        <v>8653</v>
      </c>
      <c r="B8655" s="8" t="s">
        <v>32361</v>
      </c>
      <c r="C8655" s="9" t="s">
        <v>32372</v>
      </c>
      <c r="D8655" s="10" t="s">
        <v>28294</v>
      </c>
      <c r="E8655" s="11" t="s">
        <v>32373</v>
      </c>
      <c r="F8655" s="6">
        <v>282335</v>
      </c>
      <c r="G8655" s="6" t="s">
        <v>2540</v>
      </c>
      <c r="H8655" s="16">
        <v>39897202.112999998</v>
      </c>
      <c r="I8655" s="12">
        <v>43664</v>
      </c>
      <c r="J8655" s="12">
        <v>43997</v>
      </c>
      <c r="K8655" s="15">
        <v>28984904</v>
      </c>
      <c r="L8655" s="13" t="s">
        <v>14</v>
      </c>
      <c r="M8655" s="7">
        <v>0.25</v>
      </c>
      <c r="N8655" s="17"/>
    </row>
    <row r="8656" spans="1:14" ht="204.75">
      <c r="A8656" s="6">
        <v>8654</v>
      </c>
      <c r="B8656" s="8" t="s">
        <v>32361</v>
      </c>
      <c r="C8656" s="9" t="s">
        <v>32372</v>
      </c>
      <c r="D8656" s="10" t="s">
        <v>28294</v>
      </c>
      <c r="E8656" s="11" t="s">
        <v>32373</v>
      </c>
      <c r="F8656" s="6">
        <v>282335</v>
      </c>
      <c r="G8656" s="6" t="s">
        <v>2540</v>
      </c>
      <c r="H8656" s="16">
        <v>39897202.112999998</v>
      </c>
      <c r="I8656" s="12">
        <v>43664</v>
      </c>
      <c r="J8656" s="12">
        <v>43997</v>
      </c>
      <c r="K8656" s="15">
        <v>28984904</v>
      </c>
      <c r="L8656" s="13" t="s">
        <v>14</v>
      </c>
      <c r="M8656" s="7">
        <v>0.75</v>
      </c>
      <c r="N8656" s="17"/>
    </row>
    <row r="8657" spans="1:14" ht="409.5">
      <c r="A8657" s="6">
        <v>8655</v>
      </c>
      <c r="B8657" s="8" t="s">
        <v>32361</v>
      </c>
      <c r="C8657" s="9" t="s">
        <v>32374</v>
      </c>
      <c r="D8657" s="10" t="s">
        <v>32375</v>
      </c>
      <c r="E8657" s="11" t="s">
        <v>32376</v>
      </c>
      <c r="F8657" s="6">
        <v>231941</v>
      </c>
      <c r="G8657" s="6"/>
      <c r="H8657" s="16">
        <v>62588155.527000003</v>
      </c>
      <c r="I8657" s="12">
        <v>43162</v>
      </c>
      <c r="J8657" s="12">
        <v>43839</v>
      </c>
      <c r="K8657" s="15">
        <v>45624622</v>
      </c>
      <c r="L8657" s="13" t="s">
        <v>14</v>
      </c>
      <c r="M8657" s="7">
        <v>0.51</v>
      </c>
      <c r="N8657" s="17"/>
    </row>
    <row r="8658" spans="1:14" ht="409.5">
      <c r="A8658" s="6">
        <v>8656</v>
      </c>
      <c r="B8658" s="8" t="s">
        <v>32361</v>
      </c>
      <c r="C8658" s="9" t="s">
        <v>32374</v>
      </c>
      <c r="D8658" s="10" t="s">
        <v>32375</v>
      </c>
      <c r="E8658" s="11" t="s">
        <v>32376</v>
      </c>
      <c r="F8658" s="6">
        <v>231941</v>
      </c>
      <c r="G8658" s="6"/>
      <c r="H8658" s="16">
        <v>62588155.527000003</v>
      </c>
      <c r="I8658" s="12">
        <v>43162</v>
      </c>
      <c r="J8658" s="12">
        <v>43839</v>
      </c>
      <c r="K8658" s="15">
        <v>45624622</v>
      </c>
      <c r="L8658" s="13" t="s">
        <v>14</v>
      </c>
      <c r="M8658" s="7">
        <v>0.49</v>
      </c>
      <c r="N8658" s="17"/>
    </row>
    <row r="8659" spans="1:14" ht="409.5">
      <c r="A8659" s="6">
        <v>8657</v>
      </c>
      <c r="B8659" s="8" t="s">
        <v>32361</v>
      </c>
      <c r="C8659" s="9" t="s">
        <v>32377</v>
      </c>
      <c r="D8659" s="10" t="s">
        <v>32378</v>
      </c>
      <c r="E8659" s="11" t="s">
        <v>32379</v>
      </c>
      <c r="F8659" s="6">
        <v>251761</v>
      </c>
      <c r="G8659" s="6" t="s">
        <v>2540</v>
      </c>
      <c r="H8659" s="16">
        <v>38659240.564000003</v>
      </c>
      <c r="I8659" s="12" t="s">
        <v>32380</v>
      </c>
      <c r="J8659" s="12">
        <v>43982</v>
      </c>
      <c r="K8659" s="15">
        <v>17803791</v>
      </c>
      <c r="L8659" s="13" t="s">
        <v>14</v>
      </c>
      <c r="M8659" s="7">
        <v>0.25</v>
      </c>
      <c r="N8659" s="17"/>
    </row>
    <row r="8660" spans="1:14" ht="409.5">
      <c r="A8660" s="6">
        <v>8658</v>
      </c>
      <c r="B8660" s="8" t="s">
        <v>32361</v>
      </c>
      <c r="C8660" s="9" t="s">
        <v>32377</v>
      </c>
      <c r="D8660" s="10" t="s">
        <v>32378</v>
      </c>
      <c r="E8660" s="11" t="s">
        <v>32379</v>
      </c>
      <c r="F8660" s="6">
        <v>251761</v>
      </c>
      <c r="G8660" s="6" t="s">
        <v>2540</v>
      </c>
      <c r="H8660" s="16">
        <v>38659240.564000003</v>
      </c>
      <c r="I8660" s="12" t="s">
        <v>32380</v>
      </c>
      <c r="J8660" s="12">
        <v>43982</v>
      </c>
      <c r="K8660" s="15">
        <v>17803791</v>
      </c>
      <c r="L8660" s="13" t="s">
        <v>14</v>
      </c>
      <c r="M8660" s="7">
        <v>0.75</v>
      </c>
      <c r="N8660" s="17"/>
    </row>
    <row r="8661" spans="1:14" ht="126">
      <c r="A8661" s="6">
        <v>8659</v>
      </c>
      <c r="B8661" s="8" t="s">
        <v>32361</v>
      </c>
      <c r="C8661" s="9" t="s">
        <v>32381</v>
      </c>
      <c r="D8661" s="10" t="s">
        <v>12981</v>
      </c>
      <c r="E8661" s="11" t="s">
        <v>32382</v>
      </c>
      <c r="F8661" s="6">
        <v>306683</v>
      </c>
      <c r="G8661" s="6" t="s">
        <v>2540</v>
      </c>
      <c r="H8661" s="16">
        <v>5312532.05</v>
      </c>
      <c r="I8661" s="12" t="s">
        <v>32383</v>
      </c>
      <c r="J8661" s="12">
        <v>43992</v>
      </c>
      <c r="K8661" s="15">
        <v>2000000</v>
      </c>
      <c r="L8661" s="13" t="s">
        <v>15</v>
      </c>
      <c r="M8661" s="7">
        <v>1</v>
      </c>
      <c r="N8661" s="17"/>
    </row>
    <row r="8662" spans="1:14" ht="63">
      <c r="A8662" s="6">
        <v>8660</v>
      </c>
      <c r="B8662" s="8" t="s">
        <v>32361</v>
      </c>
      <c r="C8662" s="9" t="s">
        <v>32381</v>
      </c>
      <c r="D8662" s="10" t="s">
        <v>12981</v>
      </c>
      <c r="E8662" s="11" t="s">
        <v>32384</v>
      </c>
      <c r="F8662" s="6">
        <v>306692</v>
      </c>
      <c r="G8662" s="6" t="s">
        <v>2540</v>
      </c>
      <c r="H8662" s="16">
        <v>3147902.9</v>
      </c>
      <c r="I8662" s="12" t="s">
        <v>32385</v>
      </c>
      <c r="J8662" s="12">
        <v>43971</v>
      </c>
      <c r="K8662" s="15">
        <v>2223837</v>
      </c>
      <c r="L8662" s="13" t="s">
        <v>15</v>
      </c>
      <c r="M8662" s="7">
        <v>1</v>
      </c>
      <c r="N8662" s="17"/>
    </row>
    <row r="8663" spans="1:14" ht="94.5">
      <c r="A8663" s="6">
        <v>8661</v>
      </c>
      <c r="B8663" s="8" t="s">
        <v>32361</v>
      </c>
      <c r="C8663" s="9" t="s">
        <v>32386</v>
      </c>
      <c r="D8663" s="10" t="s">
        <v>32387</v>
      </c>
      <c r="E8663" s="11" t="s">
        <v>32388</v>
      </c>
      <c r="F8663" s="6">
        <v>306689</v>
      </c>
      <c r="G8663" s="6" t="s">
        <v>2540</v>
      </c>
      <c r="H8663" s="16">
        <v>3306758.1</v>
      </c>
      <c r="I8663" s="12" t="s">
        <v>32385</v>
      </c>
      <c r="J8663" s="12">
        <v>44002</v>
      </c>
      <c r="K8663" s="15">
        <v>0</v>
      </c>
      <c r="L8663" s="13" t="s">
        <v>15</v>
      </c>
      <c r="M8663" s="7">
        <v>1</v>
      </c>
      <c r="N8663" s="17"/>
    </row>
    <row r="8664" spans="1:14" ht="78.75">
      <c r="A8664" s="6">
        <v>8662</v>
      </c>
      <c r="B8664" s="8" t="s">
        <v>32361</v>
      </c>
      <c r="C8664" s="9" t="s">
        <v>32389</v>
      </c>
      <c r="D8664" s="10" t="s">
        <v>23660</v>
      </c>
      <c r="E8664" s="11" t="s">
        <v>32390</v>
      </c>
      <c r="F8664" s="6">
        <v>311766</v>
      </c>
      <c r="G8664" s="6" t="s">
        <v>2540</v>
      </c>
      <c r="H8664" s="16">
        <v>6619605.7000000002</v>
      </c>
      <c r="I8664" s="12">
        <v>43695</v>
      </c>
      <c r="J8664" s="12">
        <v>44018</v>
      </c>
      <c r="K8664" s="15">
        <v>0</v>
      </c>
      <c r="L8664" s="13" t="s">
        <v>15</v>
      </c>
      <c r="M8664" s="7">
        <v>1</v>
      </c>
      <c r="N8664" s="17"/>
    </row>
    <row r="8665" spans="1:14" ht="189">
      <c r="A8665" s="6">
        <v>8663</v>
      </c>
      <c r="B8665" s="8" t="s">
        <v>32361</v>
      </c>
      <c r="C8665" s="9" t="s">
        <v>32391</v>
      </c>
      <c r="D8665" s="10" t="s">
        <v>32392</v>
      </c>
      <c r="E8665" s="11" t="s">
        <v>32393</v>
      </c>
      <c r="F8665" s="6">
        <v>435707</v>
      </c>
      <c r="G8665" s="6" t="s">
        <v>2540</v>
      </c>
      <c r="H8665" s="16">
        <v>9138362.5500000007</v>
      </c>
      <c r="I8665" s="12">
        <v>44031</v>
      </c>
      <c r="J8665" s="12">
        <v>44367</v>
      </c>
      <c r="K8665" s="15">
        <v>0</v>
      </c>
      <c r="L8665" s="13" t="s">
        <v>15</v>
      </c>
      <c r="M8665" s="7">
        <v>1</v>
      </c>
      <c r="N8665" s="17"/>
    </row>
    <row r="8666" spans="1:14" ht="110.25">
      <c r="A8666" s="6">
        <v>8664</v>
      </c>
      <c r="B8666" s="8" t="s">
        <v>32361</v>
      </c>
      <c r="C8666" s="9" t="s">
        <v>32394</v>
      </c>
      <c r="D8666" s="10" t="s">
        <v>32392</v>
      </c>
      <c r="E8666" s="11" t="s">
        <v>32395</v>
      </c>
      <c r="F8666" s="6">
        <v>435707</v>
      </c>
      <c r="G8666" s="6" t="s">
        <v>2540</v>
      </c>
      <c r="H8666" s="16">
        <v>7811953</v>
      </c>
      <c r="I8666" s="12">
        <v>44028</v>
      </c>
      <c r="J8666" s="12">
        <v>44357</v>
      </c>
      <c r="K8666" s="15">
        <v>0</v>
      </c>
      <c r="L8666" s="13" t="s">
        <v>15</v>
      </c>
      <c r="M8666" s="7">
        <v>1</v>
      </c>
      <c r="N8666" s="17"/>
    </row>
    <row r="8667" spans="1:14" ht="204.75">
      <c r="A8667" s="6">
        <v>8665</v>
      </c>
      <c r="B8667" s="8" t="s">
        <v>32361</v>
      </c>
      <c r="C8667" s="9" t="s">
        <v>32396</v>
      </c>
      <c r="D8667" s="10" t="s">
        <v>23864</v>
      </c>
      <c r="E8667" s="11" t="s">
        <v>32397</v>
      </c>
      <c r="F8667" s="6">
        <v>435708</v>
      </c>
      <c r="G8667" s="6" t="s">
        <v>2540</v>
      </c>
      <c r="H8667" s="16">
        <v>8868891.25</v>
      </c>
      <c r="I8667" s="12">
        <v>44052</v>
      </c>
      <c r="J8667" s="12">
        <v>44347</v>
      </c>
      <c r="K8667" s="15">
        <v>0</v>
      </c>
      <c r="L8667" s="13" t="s">
        <v>15</v>
      </c>
      <c r="M8667" s="7">
        <v>1</v>
      </c>
      <c r="N8667" s="17"/>
    </row>
    <row r="8668" spans="1:14" ht="78.75">
      <c r="A8668" s="6">
        <v>8666</v>
      </c>
      <c r="B8668" s="8" t="s">
        <v>32361</v>
      </c>
      <c r="C8668" s="9" t="s">
        <v>32398</v>
      </c>
      <c r="D8668" s="10" t="s">
        <v>2559</v>
      </c>
      <c r="E8668" s="11" t="s">
        <v>32399</v>
      </c>
      <c r="F8668" s="6">
        <v>306690</v>
      </c>
      <c r="G8668" s="6" t="s">
        <v>2540</v>
      </c>
      <c r="H8668" s="16">
        <v>7455773.8499999996</v>
      </c>
      <c r="I8668" s="12" t="s">
        <v>32400</v>
      </c>
      <c r="J8668" s="12">
        <v>43982</v>
      </c>
      <c r="K8668" s="15">
        <v>2600000</v>
      </c>
      <c r="L8668" s="13" t="s">
        <v>15</v>
      </c>
      <c r="M8668" s="7">
        <v>1</v>
      </c>
      <c r="N8668" s="17"/>
    </row>
    <row r="8669" spans="1:14" ht="94.5">
      <c r="A8669" s="6">
        <v>8667</v>
      </c>
      <c r="B8669" s="8" t="s">
        <v>32361</v>
      </c>
      <c r="C8669" s="9" t="s">
        <v>32401</v>
      </c>
      <c r="D8669" s="10" t="s">
        <v>32402</v>
      </c>
      <c r="E8669" s="11" t="s">
        <v>32403</v>
      </c>
      <c r="F8669" s="6">
        <v>306688</v>
      </c>
      <c r="G8669" s="6" t="s">
        <v>2540</v>
      </c>
      <c r="H8669" s="16">
        <v>7766087.5499999998</v>
      </c>
      <c r="I8669" s="12">
        <v>43653</v>
      </c>
      <c r="J8669" s="12">
        <v>43982</v>
      </c>
      <c r="K8669" s="15">
        <v>4694000</v>
      </c>
      <c r="L8669" s="13" t="s">
        <v>15</v>
      </c>
      <c r="M8669" s="7">
        <v>1</v>
      </c>
      <c r="N8669" s="17"/>
    </row>
    <row r="8670" spans="1:14" ht="110.25">
      <c r="A8670" s="6">
        <v>8668</v>
      </c>
      <c r="B8670" s="8" t="s">
        <v>32361</v>
      </c>
      <c r="C8670" s="9" t="s">
        <v>32404</v>
      </c>
      <c r="D8670" s="10" t="s">
        <v>32405</v>
      </c>
      <c r="E8670" s="11" t="s">
        <v>32406</v>
      </c>
      <c r="F8670" s="6">
        <v>306682</v>
      </c>
      <c r="G8670" s="6" t="s">
        <v>2540</v>
      </c>
      <c r="H8670" s="16">
        <v>10633470.65</v>
      </c>
      <c r="I8670" s="12">
        <v>43697</v>
      </c>
      <c r="J8670" s="12">
        <v>43992</v>
      </c>
      <c r="K8670" s="15">
        <v>0</v>
      </c>
      <c r="L8670" s="13" t="s">
        <v>15</v>
      </c>
      <c r="M8670" s="7">
        <v>1</v>
      </c>
      <c r="N8670" s="17"/>
    </row>
    <row r="8671" spans="1:14" ht="110.25">
      <c r="A8671" s="6">
        <v>8669</v>
      </c>
      <c r="B8671" s="8" t="s">
        <v>32361</v>
      </c>
      <c r="C8671" s="9" t="s">
        <v>32407</v>
      </c>
      <c r="D8671" s="10" t="s">
        <v>32408</v>
      </c>
      <c r="E8671" s="11" t="s">
        <v>32409</v>
      </c>
      <c r="F8671" s="6">
        <v>448814</v>
      </c>
      <c r="G8671" s="6" t="s">
        <v>2540</v>
      </c>
      <c r="H8671" s="16">
        <v>10274525.5</v>
      </c>
      <c r="I8671" s="12">
        <v>44089</v>
      </c>
      <c r="J8671" s="12">
        <v>44405</v>
      </c>
      <c r="K8671" s="15">
        <v>0</v>
      </c>
      <c r="L8671" s="13" t="s">
        <v>15</v>
      </c>
      <c r="M8671" s="7">
        <v>1</v>
      </c>
      <c r="N8671" s="17"/>
    </row>
    <row r="8672" spans="1:14" ht="189">
      <c r="A8672" s="6">
        <v>8670</v>
      </c>
      <c r="B8672" s="8" t="s">
        <v>32361</v>
      </c>
      <c r="C8672" s="9" t="s">
        <v>32410</v>
      </c>
      <c r="D8672" s="10" t="s">
        <v>32411</v>
      </c>
      <c r="E8672" s="11" t="s">
        <v>32412</v>
      </c>
      <c r="F8672" s="6">
        <v>448812</v>
      </c>
      <c r="G8672" s="6" t="s">
        <v>2540</v>
      </c>
      <c r="H8672" s="16">
        <v>9317843.1999999993</v>
      </c>
      <c r="I8672" s="12">
        <v>44082</v>
      </c>
      <c r="J8672" s="12">
        <v>44377</v>
      </c>
      <c r="K8672" s="15">
        <v>0</v>
      </c>
      <c r="L8672" s="13" t="s">
        <v>15</v>
      </c>
      <c r="M8672" s="7">
        <v>1</v>
      </c>
      <c r="N8672" s="17"/>
    </row>
    <row r="8673" spans="1:14" ht="173.25">
      <c r="A8673" s="6">
        <v>8671</v>
      </c>
      <c r="B8673" s="8" t="s">
        <v>32361</v>
      </c>
      <c r="C8673" s="9" t="s">
        <v>32413</v>
      </c>
      <c r="D8673" s="10" t="s">
        <v>32414</v>
      </c>
      <c r="E8673" s="11" t="s">
        <v>32415</v>
      </c>
      <c r="F8673" s="6">
        <v>448811</v>
      </c>
      <c r="G8673" s="6" t="s">
        <v>2540</v>
      </c>
      <c r="H8673" s="16">
        <v>10764255.25</v>
      </c>
      <c r="I8673" s="12">
        <v>44082</v>
      </c>
      <c r="J8673" s="12">
        <v>44377</v>
      </c>
      <c r="K8673" s="15">
        <v>0</v>
      </c>
      <c r="L8673" s="13" t="s">
        <v>15</v>
      </c>
      <c r="M8673" s="7">
        <v>1</v>
      </c>
      <c r="N8673" s="17"/>
    </row>
    <row r="8674" spans="1:14" ht="126">
      <c r="A8674" s="6">
        <v>8672</v>
      </c>
      <c r="B8674" s="8" t="s">
        <v>32361</v>
      </c>
      <c r="C8674" s="9" t="s">
        <v>32416</v>
      </c>
      <c r="D8674" s="10" t="s">
        <v>32417</v>
      </c>
      <c r="E8674" s="11" t="s">
        <v>32418</v>
      </c>
      <c r="F8674" s="6">
        <v>448808</v>
      </c>
      <c r="G8674" s="6" t="s">
        <v>2540</v>
      </c>
      <c r="H8674" s="16">
        <v>11675603.550000001</v>
      </c>
      <c r="I8674" s="12">
        <v>44075</v>
      </c>
      <c r="J8674" s="12">
        <v>44377</v>
      </c>
      <c r="K8674" s="15">
        <v>0</v>
      </c>
      <c r="L8674" s="13" t="s">
        <v>15</v>
      </c>
      <c r="M8674" s="7">
        <v>1</v>
      </c>
      <c r="N8674" s="17"/>
    </row>
    <row r="8675" spans="1:14" ht="141.75">
      <c r="A8675" s="6">
        <v>8673</v>
      </c>
      <c r="B8675" s="8" t="s">
        <v>32361</v>
      </c>
      <c r="C8675" s="9" t="s">
        <v>32419</v>
      </c>
      <c r="D8675" s="10" t="s">
        <v>32420</v>
      </c>
      <c r="E8675" s="11" t="s">
        <v>32421</v>
      </c>
      <c r="F8675" s="6">
        <v>448807</v>
      </c>
      <c r="G8675" s="6" t="s">
        <v>2540</v>
      </c>
      <c r="H8675" s="16">
        <v>12346315.9</v>
      </c>
      <c r="I8675" s="12">
        <v>44082</v>
      </c>
      <c r="J8675" s="12">
        <v>44377</v>
      </c>
      <c r="K8675" s="15">
        <v>0</v>
      </c>
      <c r="L8675" s="13" t="s">
        <v>15</v>
      </c>
      <c r="M8675" s="7">
        <v>1</v>
      </c>
      <c r="N8675" s="17"/>
    </row>
    <row r="8676" spans="1:14" ht="236.25">
      <c r="A8676" s="6">
        <v>8674</v>
      </c>
      <c r="B8676" s="8" t="s">
        <v>32361</v>
      </c>
      <c r="C8676" s="9" t="s">
        <v>32422</v>
      </c>
      <c r="D8676" s="10" t="s">
        <v>32423</v>
      </c>
      <c r="E8676" s="11" t="s">
        <v>32424</v>
      </c>
      <c r="F8676" s="6">
        <v>448806</v>
      </c>
      <c r="G8676" s="6" t="s">
        <v>2540</v>
      </c>
      <c r="H8676" s="16">
        <v>9745920.8000000007</v>
      </c>
      <c r="I8676" s="12">
        <v>44089</v>
      </c>
      <c r="J8676" s="12">
        <v>44439</v>
      </c>
      <c r="K8676" s="15">
        <v>0</v>
      </c>
      <c r="L8676" s="13" t="s">
        <v>15</v>
      </c>
      <c r="M8676" s="7">
        <v>1</v>
      </c>
      <c r="N8676" s="17"/>
    </row>
    <row r="8677" spans="1:14" ht="141.75">
      <c r="A8677" s="6">
        <v>8675</v>
      </c>
      <c r="B8677" s="8" t="s">
        <v>32361</v>
      </c>
      <c r="C8677" s="9" t="s">
        <v>32425</v>
      </c>
      <c r="D8677" s="10" t="s">
        <v>32426</v>
      </c>
      <c r="E8677" s="11" t="s">
        <v>32427</v>
      </c>
      <c r="F8677" s="6">
        <v>479433</v>
      </c>
      <c r="G8677" s="6" t="s">
        <v>2540</v>
      </c>
      <c r="H8677" s="16">
        <v>5436709.4000000004</v>
      </c>
      <c r="I8677" s="12">
        <v>44145</v>
      </c>
      <c r="J8677" s="12">
        <v>44405</v>
      </c>
      <c r="K8677" s="15">
        <v>0</v>
      </c>
      <c r="L8677" s="13" t="s">
        <v>15</v>
      </c>
      <c r="M8677" s="7">
        <v>1</v>
      </c>
      <c r="N8677" s="17"/>
    </row>
    <row r="8678" spans="1:14" ht="63">
      <c r="A8678" s="6">
        <v>8676</v>
      </c>
      <c r="B8678" s="8" t="s">
        <v>32361</v>
      </c>
      <c r="C8678" s="9" t="s">
        <v>32428</v>
      </c>
      <c r="D8678" s="10" t="s">
        <v>30904</v>
      </c>
      <c r="E8678" s="11" t="s">
        <v>32429</v>
      </c>
      <c r="F8678" s="6">
        <v>479432</v>
      </c>
      <c r="G8678" s="6" t="s">
        <v>2540</v>
      </c>
      <c r="H8678" s="16">
        <v>4427365.75</v>
      </c>
      <c r="I8678" s="12">
        <v>44145</v>
      </c>
      <c r="J8678" s="12">
        <v>44405</v>
      </c>
      <c r="K8678" s="15">
        <v>0</v>
      </c>
      <c r="L8678" s="13" t="s">
        <v>15</v>
      </c>
      <c r="M8678" s="7">
        <v>1</v>
      </c>
      <c r="N8678" s="17"/>
    </row>
    <row r="8679" spans="1:14" ht="94.5">
      <c r="A8679" s="6">
        <v>8677</v>
      </c>
      <c r="B8679" s="8" t="s">
        <v>32361</v>
      </c>
      <c r="C8679" s="9" t="s">
        <v>32430</v>
      </c>
      <c r="D8679" s="10" t="s">
        <v>2543</v>
      </c>
      <c r="E8679" s="11" t="s">
        <v>32431</v>
      </c>
      <c r="F8679" s="6">
        <v>377577</v>
      </c>
      <c r="G8679" s="6" t="s">
        <v>2540</v>
      </c>
      <c r="H8679" s="16">
        <v>6830179.8499999996</v>
      </c>
      <c r="I8679" s="12">
        <v>43838</v>
      </c>
      <c r="J8679" s="12">
        <v>44165</v>
      </c>
      <c r="K8679" s="15">
        <v>0</v>
      </c>
      <c r="L8679" s="13" t="s">
        <v>15</v>
      </c>
      <c r="M8679" s="7">
        <v>1</v>
      </c>
      <c r="N8679" s="17"/>
    </row>
    <row r="8680" spans="1:14" ht="126">
      <c r="A8680" s="6">
        <v>8678</v>
      </c>
      <c r="B8680" s="8" t="s">
        <v>32361</v>
      </c>
      <c r="C8680" s="9" t="s">
        <v>32432</v>
      </c>
      <c r="D8680" s="10" t="s">
        <v>23793</v>
      </c>
      <c r="E8680" s="11" t="s">
        <v>32433</v>
      </c>
      <c r="F8680" s="6">
        <v>377576</v>
      </c>
      <c r="G8680" s="6" t="s">
        <v>2540</v>
      </c>
      <c r="H8680" s="16">
        <v>10194450</v>
      </c>
      <c r="I8680" s="12">
        <v>43838</v>
      </c>
      <c r="J8680" s="12">
        <v>44210</v>
      </c>
      <c r="K8680" s="15">
        <v>0</v>
      </c>
      <c r="L8680" s="13" t="s">
        <v>15</v>
      </c>
      <c r="M8680" s="7">
        <v>1</v>
      </c>
      <c r="N8680" s="17"/>
    </row>
    <row r="8681" spans="1:14" ht="157.5">
      <c r="A8681" s="6">
        <v>8679</v>
      </c>
      <c r="B8681" s="8" t="s">
        <v>32361</v>
      </c>
      <c r="C8681" s="9" t="s">
        <v>32434</v>
      </c>
      <c r="D8681" s="10" t="s">
        <v>32414</v>
      </c>
      <c r="E8681" s="11" t="s">
        <v>32435</v>
      </c>
      <c r="F8681" s="6">
        <v>251764</v>
      </c>
      <c r="G8681" s="6" t="s">
        <v>2540</v>
      </c>
      <c r="H8681" s="16">
        <v>21482380.5</v>
      </c>
      <c r="I8681" s="12" t="s">
        <v>32436</v>
      </c>
      <c r="J8681" s="12">
        <v>43982</v>
      </c>
      <c r="K8681" s="15">
        <v>12635056</v>
      </c>
      <c r="L8681" s="13" t="s">
        <v>15</v>
      </c>
      <c r="M8681" s="7">
        <v>1</v>
      </c>
      <c r="N8681" s="17"/>
    </row>
    <row r="8682" spans="1:14" ht="189">
      <c r="A8682" s="6">
        <v>8680</v>
      </c>
      <c r="B8682" s="8" t="s">
        <v>32361</v>
      </c>
      <c r="C8682" s="9" t="s">
        <v>32437</v>
      </c>
      <c r="D8682" s="10" t="s">
        <v>32438</v>
      </c>
      <c r="E8682" s="11" t="s">
        <v>32439</v>
      </c>
      <c r="F8682" s="6">
        <v>251766</v>
      </c>
      <c r="G8682" s="6" t="s">
        <v>2540</v>
      </c>
      <c r="H8682" s="16">
        <v>19420723.699000001</v>
      </c>
      <c r="I8682" s="12">
        <v>43612</v>
      </c>
      <c r="J8682" s="12">
        <v>43951</v>
      </c>
      <c r="K8682" s="15">
        <v>14576228</v>
      </c>
      <c r="L8682" s="13" t="s">
        <v>14</v>
      </c>
      <c r="M8682" s="7">
        <v>0.51</v>
      </c>
      <c r="N8682" s="17"/>
    </row>
    <row r="8683" spans="1:14" ht="189">
      <c r="A8683" s="6">
        <v>8681</v>
      </c>
      <c r="B8683" s="8" t="s">
        <v>32361</v>
      </c>
      <c r="C8683" s="9" t="s">
        <v>32437</v>
      </c>
      <c r="D8683" s="10" t="s">
        <v>32438</v>
      </c>
      <c r="E8683" s="11" t="s">
        <v>32439</v>
      </c>
      <c r="F8683" s="6">
        <v>251766</v>
      </c>
      <c r="G8683" s="6" t="s">
        <v>2540</v>
      </c>
      <c r="H8683" s="16">
        <v>19420723.699000001</v>
      </c>
      <c r="I8683" s="12">
        <v>43612</v>
      </c>
      <c r="J8683" s="12">
        <v>43951</v>
      </c>
      <c r="K8683" s="15">
        <v>14576228</v>
      </c>
      <c r="L8683" s="13" t="s">
        <v>14</v>
      </c>
      <c r="M8683" s="7">
        <v>0.49</v>
      </c>
      <c r="N8683" s="17"/>
    </row>
    <row r="8684" spans="1:14" ht="236.25">
      <c r="A8684" s="6">
        <v>8682</v>
      </c>
      <c r="B8684" s="8" t="s">
        <v>32361</v>
      </c>
      <c r="C8684" s="9" t="s">
        <v>32440</v>
      </c>
      <c r="D8684" s="10" t="s">
        <v>32438</v>
      </c>
      <c r="E8684" s="11" t="s">
        <v>32441</v>
      </c>
      <c r="F8684" s="6">
        <v>251768</v>
      </c>
      <c r="G8684" s="6" t="s">
        <v>2540</v>
      </c>
      <c r="H8684" s="16">
        <v>33847848.247000001</v>
      </c>
      <c r="I8684" s="12">
        <v>43612</v>
      </c>
      <c r="J8684" s="12">
        <v>43951</v>
      </c>
      <c r="K8684" s="15">
        <v>20818002</v>
      </c>
      <c r="L8684" s="13" t="s">
        <v>14</v>
      </c>
      <c r="M8684" s="7">
        <v>0.51</v>
      </c>
      <c r="N8684" s="17"/>
    </row>
    <row r="8685" spans="1:14" ht="236.25">
      <c r="A8685" s="6">
        <v>8683</v>
      </c>
      <c r="B8685" s="8" t="s">
        <v>32361</v>
      </c>
      <c r="C8685" s="9" t="s">
        <v>32440</v>
      </c>
      <c r="D8685" s="10" t="s">
        <v>32438</v>
      </c>
      <c r="E8685" s="11" t="s">
        <v>32441</v>
      </c>
      <c r="F8685" s="6">
        <v>251768</v>
      </c>
      <c r="G8685" s="6" t="s">
        <v>2540</v>
      </c>
      <c r="H8685" s="16">
        <v>33847848.247000001</v>
      </c>
      <c r="I8685" s="12">
        <v>43612</v>
      </c>
      <c r="J8685" s="12">
        <v>43951</v>
      </c>
      <c r="K8685" s="15">
        <v>20818002</v>
      </c>
      <c r="L8685" s="13" t="s">
        <v>14</v>
      </c>
      <c r="M8685" s="7">
        <v>0.49</v>
      </c>
      <c r="N8685" s="17"/>
    </row>
    <row r="8686" spans="1:14" ht="220.5">
      <c r="A8686" s="6">
        <v>8684</v>
      </c>
      <c r="B8686" s="8" t="s">
        <v>32361</v>
      </c>
      <c r="C8686" s="9" t="s">
        <v>32442</v>
      </c>
      <c r="D8686" s="10" t="s">
        <v>32378</v>
      </c>
      <c r="E8686" s="11" t="s">
        <v>32443</v>
      </c>
      <c r="F8686" s="6">
        <v>266779</v>
      </c>
      <c r="G8686" s="6" t="s">
        <v>2540</v>
      </c>
      <c r="H8686" s="16">
        <v>24276951.493000001</v>
      </c>
      <c r="I8686" s="12">
        <v>43633</v>
      </c>
      <c r="J8686" s="12">
        <v>43982</v>
      </c>
      <c r="K8686" s="15">
        <v>6305000</v>
      </c>
      <c r="L8686" s="13" t="s">
        <v>14</v>
      </c>
      <c r="M8686" s="7">
        <v>0.25</v>
      </c>
      <c r="N8686" s="17"/>
    </row>
    <row r="8687" spans="1:14" ht="220.5">
      <c r="A8687" s="6">
        <v>8685</v>
      </c>
      <c r="B8687" s="8" t="s">
        <v>32361</v>
      </c>
      <c r="C8687" s="9" t="s">
        <v>32442</v>
      </c>
      <c r="D8687" s="10" t="s">
        <v>32378</v>
      </c>
      <c r="E8687" s="11" t="s">
        <v>32443</v>
      </c>
      <c r="F8687" s="6">
        <v>266779</v>
      </c>
      <c r="G8687" s="6" t="s">
        <v>2540</v>
      </c>
      <c r="H8687" s="16">
        <v>24276951.493000001</v>
      </c>
      <c r="I8687" s="12">
        <v>43633</v>
      </c>
      <c r="J8687" s="12">
        <v>43982</v>
      </c>
      <c r="K8687" s="15">
        <v>6305000</v>
      </c>
      <c r="L8687" s="13" t="s">
        <v>14</v>
      </c>
      <c r="M8687" s="7">
        <v>0.75</v>
      </c>
      <c r="N8687" s="17"/>
    </row>
    <row r="8688" spans="1:14" ht="189">
      <c r="A8688" s="6">
        <v>8686</v>
      </c>
      <c r="B8688" s="8" t="s">
        <v>32361</v>
      </c>
      <c r="C8688" s="9" t="s">
        <v>32444</v>
      </c>
      <c r="D8688" s="10" t="s">
        <v>23673</v>
      </c>
      <c r="E8688" s="11" t="s">
        <v>32445</v>
      </c>
      <c r="F8688" s="6">
        <v>236365</v>
      </c>
      <c r="G8688" s="6" t="s">
        <v>2540</v>
      </c>
      <c r="H8688" s="16">
        <v>40595975.18</v>
      </c>
      <c r="I8688" s="12" t="s">
        <v>32446</v>
      </c>
      <c r="J8688" s="12">
        <v>43843</v>
      </c>
      <c r="K8688" s="15">
        <v>20959927</v>
      </c>
      <c r="L8688" s="13" t="s">
        <v>15</v>
      </c>
      <c r="M8688" s="7">
        <v>1</v>
      </c>
      <c r="N8688" s="17"/>
    </row>
    <row r="8689" spans="1:14" ht="189">
      <c r="A8689" s="6">
        <v>8687</v>
      </c>
      <c r="B8689" s="8" t="s">
        <v>32361</v>
      </c>
      <c r="C8689" s="9" t="s">
        <v>32447</v>
      </c>
      <c r="D8689" s="10" t="s">
        <v>23673</v>
      </c>
      <c r="E8689" s="11" t="s">
        <v>32448</v>
      </c>
      <c r="F8689" s="6">
        <v>236356</v>
      </c>
      <c r="G8689" s="6" t="s">
        <v>2540</v>
      </c>
      <c r="H8689" s="16">
        <v>24726276.861000001</v>
      </c>
      <c r="I8689" s="12">
        <v>43548</v>
      </c>
      <c r="J8689" s="12">
        <v>43843</v>
      </c>
      <c r="K8689" s="15">
        <v>10473249</v>
      </c>
      <c r="L8689" s="13" t="s">
        <v>15</v>
      </c>
      <c r="M8689" s="7">
        <v>1</v>
      </c>
      <c r="N8689" s="17"/>
    </row>
    <row r="8690" spans="1:14" ht="63">
      <c r="A8690" s="6">
        <v>8688</v>
      </c>
      <c r="B8690" s="8" t="s">
        <v>32361</v>
      </c>
      <c r="C8690" s="9" t="s">
        <v>32449</v>
      </c>
      <c r="D8690" s="10" t="s">
        <v>32450</v>
      </c>
      <c r="E8690" s="11" t="s">
        <v>32451</v>
      </c>
      <c r="F8690" s="6">
        <v>231938</v>
      </c>
      <c r="G8690" s="6" t="s">
        <v>2540</v>
      </c>
      <c r="H8690" s="16">
        <v>11899404.550000001</v>
      </c>
      <c r="I8690" s="12" t="s">
        <v>32452</v>
      </c>
      <c r="J8690" s="12">
        <v>43839</v>
      </c>
      <c r="K8690" s="15">
        <v>2970100</v>
      </c>
      <c r="L8690" s="13" t="s">
        <v>15</v>
      </c>
      <c r="M8690" s="7">
        <v>1</v>
      </c>
      <c r="N8690" s="17"/>
    </row>
    <row r="8691" spans="1:14" ht="252">
      <c r="A8691" s="6">
        <v>8689</v>
      </c>
      <c r="B8691" s="8" t="s">
        <v>32361</v>
      </c>
      <c r="C8691" s="9" t="s">
        <v>32453</v>
      </c>
      <c r="D8691" s="10" t="s">
        <v>12981</v>
      </c>
      <c r="E8691" s="11" t="s">
        <v>32454</v>
      </c>
      <c r="F8691" s="6">
        <v>423784</v>
      </c>
      <c r="G8691" s="6" t="s">
        <v>2540</v>
      </c>
      <c r="H8691" s="16">
        <v>9567582.0500000007</v>
      </c>
      <c r="I8691" s="12">
        <v>43989</v>
      </c>
      <c r="J8691" s="12">
        <v>44377</v>
      </c>
      <c r="K8691" s="15">
        <v>0</v>
      </c>
      <c r="L8691" s="13" t="s">
        <v>15</v>
      </c>
      <c r="M8691" s="7">
        <v>1</v>
      </c>
      <c r="N8691" s="17"/>
    </row>
    <row r="8692" spans="1:14" ht="173.25">
      <c r="A8692" s="6">
        <v>8690</v>
      </c>
      <c r="B8692" s="8" t="s">
        <v>32361</v>
      </c>
      <c r="C8692" s="9" t="s">
        <v>32455</v>
      </c>
      <c r="D8692" s="10" t="s">
        <v>32456</v>
      </c>
      <c r="E8692" s="11" t="s">
        <v>32457</v>
      </c>
      <c r="F8692" s="6">
        <v>423785</v>
      </c>
      <c r="G8692" s="6" t="s">
        <v>2540</v>
      </c>
      <c r="H8692" s="16">
        <v>13063503.199999999</v>
      </c>
      <c r="I8692" s="12">
        <v>43971</v>
      </c>
      <c r="J8692" s="12">
        <v>44291</v>
      </c>
      <c r="K8692" s="15">
        <v>0</v>
      </c>
      <c r="L8692" s="13" t="s">
        <v>15</v>
      </c>
      <c r="M8692" s="7">
        <v>1</v>
      </c>
      <c r="N8692" s="17"/>
    </row>
    <row r="8693" spans="1:14" ht="204.75">
      <c r="A8693" s="6">
        <v>8691</v>
      </c>
      <c r="B8693" s="8" t="s">
        <v>32361</v>
      </c>
      <c r="C8693" s="9" t="s">
        <v>32458</v>
      </c>
      <c r="D8693" s="10" t="s">
        <v>32459</v>
      </c>
      <c r="E8693" s="11" t="s">
        <v>32460</v>
      </c>
      <c r="F8693" s="6">
        <v>423783</v>
      </c>
      <c r="G8693" s="6" t="s">
        <v>2540</v>
      </c>
      <c r="H8693" s="16">
        <v>10632313.550000001</v>
      </c>
      <c r="I8693" s="12">
        <v>43984</v>
      </c>
      <c r="J8693" s="12">
        <v>44291</v>
      </c>
      <c r="K8693" s="15">
        <v>0</v>
      </c>
      <c r="L8693" s="13" t="s">
        <v>15</v>
      </c>
      <c r="M8693" s="7">
        <v>1</v>
      </c>
      <c r="N8693" s="17"/>
    </row>
    <row r="8694" spans="1:14" ht="126">
      <c r="A8694" s="6">
        <v>8692</v>
      </c>
      <c r="B8694" s="8" t="s">
        <v>32361</v>
      </c>
      <c r="C8694" s="9" t="s">
        <v>32461</v>
      </c>
      <c r="D8694" s="10" t="s">
        <v>32462</v>
      </c>
      <c r="E8694" s="11" t="s">
        <v>32463</v>
      </c>
      <c r="F8694" s="6">
        <v>423782</v>
      </c>
      <c r="G8694" s="6" t="s">
        <v>2540</v>
      </c>
      <c r="H8694" s="16">
        <v>9022110.0999999996</v>
      </c>
      <c r="I8694" s="12">
        <v>43982</v>
      </c>
      <c r="J8694" s="12">
        <v>44265</v>
      </c>
      <c r="K8694" s="15">
        <v>0</v>
      </c>
      <c r="L8694" s="13" t="s">
        <v>15</v>
      </c>
      <c r="M8694" s="7">
        <v>1</v>
      </c>
      <c r="N8694" s="17"/>
    </row>
    <row r="8695" spans="1:14" ht="267.75">
      <c r="A8695" s="6">
        <v>8693</v>
      </c>
      <c r="B8695" s="8" t="s">
        <v>32361</v>
      </c>
      <c r="C8695" s="9" t="s">
        <v>32464</v>
      </c>
      <c r="D8695" s="10" t="s">
        <v>32465</v>
      </c>
      <c r="E8695" s="11" t="s">
        <v>32466</v>
      </c>
      <c r="F8695" s="6">
        <v>423781</v>
      </c>
      <c r="G8695" s="6" t="s">
        <v>2540</v>
      </c>
      <c r="H8695" s="16">
        <v>12420626.800000001</v>
      </c>
      <c r="I8695" s="12">
        <v>43989</v>
      </c>
      <c r="J8695" s="12">
        <v>44377</v>
      </c>
      <c r="K8695" s="15">
        <v>0</v>
      </c>
      <c r="L8695" s="13" t="s">
        <v>15</v>
      </c>
      <c r="M8695" s="7">
        <v>1</v>
      </c>
      <c r="N8695" s="17"/>
    </row>
    <row r="8696" spans="1:14" ht="299.25">
      <c r="A8696" s="6">
        <v>8694</v>
      </c>
      <c r="B8696" s="8" t="s">
        <v>32361</v>
      </c>
      <c r="C8696" s="9" t="s">
        <v>32467</v>
      </c>
      <c r="D8696" s="10" t="s">
        <v>30904</v>
      </c>
      <c r="E8696" s="11" t="s">
        <v>32468</v>
      </c>
      <c r="F8696" s="6">
        <v>292964</v>
      </c>
      <c r="G8696" s="6" t="s">
        <v>2540</v>
      </c>
      <c r="H8696" s="16">
        <v>38307491.879000001</v>
      </c>
      <c r="I8696" s="12" t="s">
        <v>32469</v>
      </c>
      <c r="J8696" s="12">
        <v>44083</v>
      </c>
      <c r="K8696" s="15">
        <v>12596441</v>
      </c>
      <c r="L8696" s="13" t="s">
        <v>15</v>
      </c>
      <c r="M8696" s="7">
        <v>1</v>
      </c>
      <c r="N8696" s="17"/>
    </row>
    <row r="8697" spans="1:14" ht="157.5">
      <c r="A8697" s="6">
        <v>8695</v>
      </c>
      <c r="B8697" s="8" t="s">
        <v>32361</v>
      </c>
      <c r="C8697" s="9" t="s">
        <v>32470</v>
      </c>
      <c r="D8697" s="10" t="s">
        <v>32471</v>
      </c>
      <c r="E8697" s="11" t="s">
        <v>32472</v>
      </c>
      <c r="F8697" s="6">
        <v>268273</v>
      </c>
      <c r="G8697" s="6" t="s">
        <v>2540</v>
      </c>
      <c r="H8697" s="16">
        <v>12743297.15</v>
      </c>
      <c r="I8697" s="12" t="s">
        <v>32473</v>
      </c>
      <c r="J8697" s="12">
        <v>43902</v>
      </c>
      <c r="K8697" s="15">
        <v>9947904</v>
      </c>
      <c r="L8697" s="13" t="s">
        <v>15</v>
      </c>
      <c r="M8697" s="7">
        <v>1</v>
      </c>
      <c r="N8697" s="17"/>
    </row>
    <row r="8698" spans="1:14" ht="126">
      <c r="A8698" s="6">
        <v>8696</v>
      </c>
      <c r="B8698" s="8" t="s">
        <v>32361</v>
      </c>
      <c r="C8698" s="9" t="s">
        <v>32474</v>
      </c>
      <c r="D8698" s="10" t="s">
        <v>32423</v>
      </c>
      <c r="E8698" s="11" t="s">
        <v>32475</v>
      </c>
      <c r="F8698" s="6">
        <v>467317</v>
      </c>
      <c r="G8698" s="6" t="s">
        <v>2540</v>
      </c>
      <c r="H8698" s="16">
        <v>7635181.3499999996</v>
      </c>
      <c r="I8698" s="12">
        <v>44115</v>
      </c>
      <c r="J8698" s="12">
        <v>44441</v>
      </c>
      <c r="K8698" s="15">
        <v>0</v>
      </c>
      <c r="L8698" s="13" t="s">
        <v>15</v>
      </c>
      <c r="M8698" s="7">
        <v>1</v>
      </c>
      <c r="N8698" s="17"/>
    </row>
    <row r="8699" spans="1:14" ht="157.5">
      <c r="A8699" s="6">
        <v>8697</v>
      </c>
      <c r="B8699" s="8" t="s">
        <v>32361</v>
      </c>
      <c r="C8699" s="9" t="s">
        <v>32476</v>
      </c>
      <c r="D8699" s="10" t="s">
        <v>32477</v>
      </c>
      <c r="E8699" s="11" t="s">
        <v>32478</v>
      </c>
      <c r="F8699" s="6">
        <v>306666</v>
      </c>
      <c r="G8699" s="6" t="s">
        <v>2540</v>
      </c>
      <c r="H8699" s="16">
        <v>7314865.0999999996</v>
      </c>
      <c r="I8699" s="12">
        <v>43697</v>
      </c>
      <c r="J8699" s="12">
        <v>43982</v>
      </c>
      <c r="K8699" s="15">
        <v>5585953</v>
      </c>
      <c r="L8699" s="13" t="s">
        <v>15</v>
      </c>
      <c r="M8699" s="7">
        <v>1</v>
      </c>
      <c r="N8699" s="17"/>
    </row>
    <row r="8700" spans="1:14" ht="47.25">
      <c r="A8700" s="6">
        <v>8698</v>
      </c>
      <c r="B8700" s="8" t="s">
        <v>32361</v>
      </c>
      <c r="C8700" s="9" t="s">
        <v>32479</v>
      </c>
      <c r="D8700" s="10" t="s">
        <v>32480</v>
      </c>
      <c r="E8700" s="11" t="s">
        <v>32481</v>
      </c>
      <c r="F8700" s="6">
        <v>316750</v>
      </c>
      <c r="G8700" s="6" t="s">
        <v>2482</v>
      </c>
      <c r="H8700" s="16" t="s">
        <v>32482</v>
      </c>
      <c r="I8700" s="12">
        <v>43723</v>
      </c>
      <c r="J8700" s="12">
        <v>43997</v>
      </c>
      <c r="K8700" s="15">
        <v>2649733.65</v>
      </c>
      <c r="L8700" s="13" t="s">
        <v>15</v>
      </c>
      <c r="M8700" s="7">
        <v>1</v>
      </c>
      <c r="N8700" s="17"/>
    </row>
    <row r="8701" spans="1:14" ht="94.5">
      <c r="A8701" s="6">
        <v>8699</v>
      </c>
      <c r="B8701" s="8" t="s">
        <v>32361</v>
      </c>
      <c r="C8701" s="9" t="s">
        <v>32483</v>
      </c>
      <c r="D8701" s="10" t="s">
        <v>32480</v>
      </c>
      <c r="E8701" s="11" t="s">
        <v>32484</v>
      </c>
      <c r="F8701" s="6">
        <v>306684</v>
      </c>
      <c r="G8701" s="6" t="s">
        <v>2540</v>
      </c>
      <c r="H8701" s="16">
        <v>6281888.2999999998</v>
      </c>
      <c r="I8701" s="12">
        <v>43699</v>
      </c>
      <c r="J8701" s="12">
        <v>43992</v>
      </c>
      <c r="K8701" s="15">
        <v>2400000</v>
      </c>
      <c r="L8701" s="13" t="s">
        <v>15</v>
      </c>
      <c r="M8701" s="7">
        <v>1</v>
      </c>
      <c r="N8701" s="17"/>
    </row>
    <row r="8702" spans="1:14" ht="94.5">
      <c r="A8702" s="6">
        <v>8700</v>
      </c>
      <c r="B8702" s="8" t="s">
        <v>32361</v>
      </c>
      <c r="C8702" s="9" t="s">
        <v>32485</v>
      </c>
      <c r="D8702" s="10" t="s">
        <v>32486</v>
      </c>
      <c r="E8702" s="11" t="s">
        <v>32487</v>
      </c>
      <c r="F8702" s="6">
        <v>306693</v>
      </c>
      <c r="G8702" s="6" t="s">
        <v>2540</v>
      </c>
      <c r="H8702" s="16">
        <v>4444017.3499999996</v>
      </c>
      <c r="I8702" s="12" t="s">
        <v>32488</v>
      </c>
      <c r="J8702" s="12">
        <v>43936</v>
      </c>
      <c r="K8702" s="15">
        <v>0</v>
      </c>
      <c r="L8702" s="13" t="s">
        <v>15</v>
      </c>
      <c r="M8702" s="7">
        <v>1</v>
      </c>
      <c r="N8702" s="17"/>
    </row>
    <row r="8703" spans="1:14" ht="47.25">
      <c r="A8703" s="6">
        <v>8701</v>
      </c>
      <c r="B8703" s="8" t="s">
        <v>32361</v>
      </c>
      <c r="C8703" s="9" t="s">
        <v>32489</v>
      </c>
      <c r="D8703" s="10" t="s">
        <v>30904</v>
      </c>
      <c r="E8703" s="11" t="s">
        <v>32490</v>
      </c>
      <c r="F8703" s="6">
        <v>316747</v>
      </c>
      <c r="G8703" s="6" t="s">
        <v>2482</v>
      </c>
      <c r="H8703" s="16" t="s">
        <v>32491</v>
      </c>
      <c r="I8703" s="12">
        <v>43711</v>
      </c>
      <c r="J8703" s="12">
        <v>44116</v>
      </c>
      <c r="K8703" s="15">
        <v>5608215</v>
      </c>
      <c r="L8703" s="13" t="s">
        <v>15</v>
      </c>
      <c r="M8703" s="7">
        <v>1</v>
      </c>
      <c r="N8703" s="17"/>
    </row>
    <row r="8704" spans="1:14" ht="94.5">
      <c r="A8704" s="6">
        <v>8702</v>
      </c>
      <c r="B8704" s="8" t="s">
        <v>32361</v>
      </c>
      <c r="C8704" s="9" t="s">
        <v>32492</v>
      </c>
      <c r="D8704" s="10" t="s">
        <v>30904</v>
      </c>
      <c r="E8704" s="11" t="s">
        <v>32493</v>
      </c>
      <c r="F8704" s="6">
        <v>316748</v>
      </c>
      <c r="G8704" s="6" t="s">
        <v>2482</v>
      </c>
      <c r="H8704" s="16" t="s">
        <v>32494</v>
      </c>
      <c r="I8704" s="12">
        <v>43711</v>
      </c>
      <c r="J8704" s="12">
        <v>44119</v>
      </c>
      <c r="K8704" s="15">
        <v>0</v>
      </c>
      <c r="L8704" s="13" t="s">
        <v>15</v>
      </c>
      <c r="M8704" s="7">
        <v>1</v>
      </c>
      <c r="N8704" s="17"/>
    </row>
    <row r="8705" spans="1:14" ht="94.5">
      <c r="A8705" s="6">
        <v>8703</v>
      </c>
      <c r="B8705" s="8" t="s">
        <v>32361</v>
      </c>
      <c r="C8705" s="9" t="s">
        <v>32492</v>
      </c>
      <c r="D8705" s="10" t="s">
        <v>30904</v>
      </c>
      <c r="E8705" s="11" t="s">
        <v>32495</v>
      </c>
      <c r="F8705" s="6">
        <v>306687</v>
      </c>
      <c r="G8705" s="6" t="s">
        <v>2540</v>
      </c>
      <c r="H8705" s="16">
        <v>12146610.004000001</v>
      </c>
      <c r="I8705" s="12">
        <v>43737</v>
      </c>
      <c r="J8705" s="12">
        <v>44021</v>
      </c>
      <c r="K8705" s="15">
        <v>0</v>
      </c>
      <c r="L8705" s="13" t="s">
        <v>15</v>
      </c>
      <c r="M8705" s="7">
        <v>1</v>
      </c>
      <c r="N8705" s="17"/>
    </row>
    <row r="8706" spans="1:14" ht="78.75">
      <c r="A8706" s="6">
        <v>8704</v>
      </c>
      <c r="B8706" s="8" t="s">
        <v>32361</v>
      </c>
      <c r="C8706" s="9" t="s">
        <v>32496</v>
      </c>
      <c r="D8706" s="10" t="s">
        <v>32497</v>
      </c>
      <c r="E8706" s="11" t="s">
        <v>32498</v>
      </c>
      <c r="F8706" s="6">
        <v>155442</v>
      </c>
      <c r="G8706" s="6" t="s">
        <v>2712</v>
      </c>
      <c r="H8706" s="16">
        <v>188125492.28600001</v>
      </c>
      <c r="I8706" s="12" t="s">
        <v>32499</v>
      </c>
      <c r="J8706" s="12">
        <v>44133</v>
      </c>
      <c r="K8706" s="15">
        <v>81746960</v>
      </c>
      <c r="L8706" s="13" t="s">
        <v>14</v>
      </c>
      <c r="M8706" s="7">
        <v>0.3</v>
      </c>
      <c r="N8706" s="17"/>
    </row>
    <row r="8707" spans="1:14" ht="78.75">
      <c r="A8707" s="6">
        <v>8705</v>
      </c>
      <c r="B8707" s="8" t="s">
        <v>32361</v>
      </c>
      <c r="C8707" s="9" t="s">
        <v>32496</v>
      </c>
      <c r="D8707" s="10" t="s">
        <v>32497</v>
      </c>
      <c r="E8707" s="11" t="s">
        <v>32498</v>
      </c>
      <c r="F8707" s="6">
        <v>155442</v>
      </c>
      <c r="G8707" s="6" t="s">
        <v>2712</v>
      </c>
      <c r="H8707" s="16">
        <v>188125492.28600001</v>
      </c>
      <c r="I8707" s="12" t="s">
        <v>32499</v>
      </c>
      <c r="J8707" s="12">
        <v>44133</v>
      </c>
      <c r="K8707" s="15">
        <v>81746960</v>
      </c>
      <c r="L8707" s="13" t="s">
        <v>14</v>
      </c>
      <c r="M8707" s="7">
        <v>0.4</v>
      </c>
      <c r="N8707" s="17"/>
    </row>
    <row r="8708" spans="1:14" ht="78.75">
      <c r="A8708" s="6">
        <v>8706</v>
      </c>
      <c r="B8708" s="8" t="s">
        <v>32361</v>
      </c>
      <c r="C8708" s="9" t="s">
        <v>32496</v>
      </c>
      <c r="D8708" s="10" t="s">
        <v>32497</v>
      </c>
      <c r="E8708" s="11" t="s">
        <v>32498</v>
      </c>
      <c r="F8708" s="6">
        <v>155442</v>
      </c>
      <c r="G8708" s="6" t="s">
        <v>2712</v>
      </c>
      <c r="H8708" s="16">
        <v>188125492.28600001</v>
      </c>
      <c r="I8708" s="12" t="s">
        <v>32499</v>
      </c>
      <c r="J8708" s="12">
        <v>44133</v>
      </c>
      <c r="K8708" s="15">
        <v>81746960</v>
      </c>
      <c r="L8708" s="13" t="s">
        <v>14</v>
      </c>
      <c r="M8708" s="7">
        <v>0.3</v>
      </c>
      <c r="N8708" s="17"/>
    </row>
    <row r="8709" spans="1:14" ht="63">
      <c r="A8709" s="6">
        <v>8707</v>
      </c>
      <c r="B8709" s="8" t="s">
        <v>32361</v>
      </c>
      <c r="C8709" s="9" t="s">
        <v>32500</v>
      </c>
      <c r="D8709" s="10" t="s">
        <v>13167</v>
      </c>
      <c r="E8709" s="11" t="s">
        <v>32501</v>
      </c>
      <c r="F8709" s="6">
        <v>480829</v>
      </c>
      <c r="G8709" s="6" t="s">
        <v>2712</v>
      </c>
      <c r="H8709" s="16" t="s">
        <v>32502</v>
      </c>
      <c r="I8709" s="12">
        <v>44224</v>
      </c>
      <c r="J8709" s="12">
        <v>45117</v>
      </c>
      <c r="K8709" s="15">
        <v>0</v>
      </c>
      <c r="L8709" s="13" t="s">
        <v>15</v>
      </c>
      <c r="M8709" s="7">
        <v>1</v>
      </c>
      <c r="N8709" s="17"/>
    </row>
    <row r="8710" spans="1:14" ht="78.75">
      <c r="A8710" s="6">
        <v>8708</v>
      </c>
      <c r="B8710" s="8" t="s">
        <v>32361</v>
      </c>
      <c r="C8710" s="9" t="s">
        <v>32503</v>
      </c>
      <c r="D8710" s="10" t="s">
        <v>21244</v>
      </c>
      <c r="E8710" s="11" t="s">
        <v>32504</v>
      </c>
      <c r="F8710" s="6">
        <v>336335</v>
      </c>
      <c r="G8710" s="6" t="s">
        <v>1486</v>
      </c>
      <c r="H8710" s="16">
        <v>23263232.215</v>
      </c>
      <c r="I8710" s="12" t="s">
        <v>32505</v>
      </c>
      <c r="J8710" s="12" t="s">
        <v>3614</v>
      </c>
      <c r="K8710" s="15">
        <v>0</v>
      </c>
      <c r="L8710" s="13" t="s">
        <v>15</v>
      </c>
      <c r="M8710" s="7">
        <v>1</v>
      </c>
      <c r="N8710" s="17"/>
    </row>
    <row r="8711" spans="1:14" ht="94.5">
      <c r="A8711" s="6">
        <v>8709</v>
      </c>
      <c r="B8711" s="8" t="s">
        <v>32361</v>
      </c>
      <c r="C8711" s="9" t="s">
        <v>32506</v>
      </c>
      <c r="D8711" s="10" t="s">
        <v>21244</v>
      </c>
      <c r="E8711" s="11" t="s">
        <v>32507</v>
      </c>
      <c r="F8711" s="6">
        <v>310511</v>
      </c>
      <c r="G8711" s="6" t="s">
        <v>1486</v>
      </c>
      <c r="H8711" s="16">
        <v>21817737.258000001</v>
      </c>
      <c r="I8711" s="12">
        <v>43379</v>
      </c>
      <c r="J8711" s="12" t="s">
        <v>2958</v>
      </c>
      <c r="K8711" s="15">
        <v>15720132</v>
      </c>
      <c r="L8711" s="13" t="s">
        <v>15</v>
      </c>
      <c r="M8711" s="7">
        <v>1</v>
      </c>
      <c r="N8711" s="17"/>
    </row>
    <row r="8712" spans="1:14" ht="173.25">
      <c r="A8712" s="6">
        <v>8710</v>
      </c>
      <c r="B8712" s="8" t="s">
        <v>32361</v>
      </c>
      <c r="C8712" s="9" t="s">
        <v>32508</v>
      </c>
      <c r="D8712" s="10" t="s">
        <v>32509</v>
      </c>
      <c r="E8712" s="11" t="s">
        <v>32510</v>
      </c>
      <c r="F8712" s="6">
        <v>310505</v>
      </c>
      <c r="G8712" s="6" t="s">
        <v>1486</v>
      </c>
      <c r="H8712" s="16">
        <v>22931363.284000002</v>
      </c>
      <c r="I8712" s="12">
        <v>43376</v>
      </c>
      <c r="J8712" s="12">
        <v>44195</v>
      </c>
      <c r="K8712" s="15">
        <v>15005415</v>
      </c>
      <c r="L8712" s="13" t="s">
        <v>14</v>
      </c>
      <c r="M8712" s="7">
        <v>0.3</v>
      </c>
      <c r="N8712" s="17"/>
    </row>
    <row r="8713" spans="1:14" ht="173.25">
      <c r="A8713" s="6">
        <v>8711</v>
      </c>
      <c r="B8713" s="8" t="s">
        <v>32361</v>
      </c>
      <c r="C8713" s="9" t="s">
        <v>32508</v>
      </c>
      <c r="D8713" s="10" t="s">
        <v>32509</v>
      </c>
      <c r="E8713" s="11" t="s">
        <v>32510</v>
      </c>
      <c r="F8713" s="6">
        <v>310505</v>
      </c>
      <c r="G8713" s="6" t="s">
        <v>1486</v>
      </c>
      <c r="H8713" s="16">
        <v>22931363.284000002</v>
      </c>
      <c r="I8713" s="12">
        <v>43376</v>
      </c>
      <c r="J8713" s="12">
        <v>44195</v>
      </c>
      <c r="K8713" s="15">
        <v>15005415</v>
      </c>
      <c r="L8713" s="13" t="s">
        <v>14</v>
      </c>
      <c r="M8713" s="7">
        <v>0.4</v>
      </c>
      <c r="N8713" s="17"/>
    </row>
    <row r="8714" spans="1:14" ht="173.25">
      <c r="A8714" s="6">
        <v>8712</v>
      </c>
      <c r="B8714" s="8" t="s">
        <v>32361</v>
      </c>
      <c r="C8714" s="9" t="s">
        <v>32508</v>
      </c>
      <c r="D8714" s="10" t="s">
        <v>32509</v>
      </c>
      <c r="E8714" s="11" t="s">
        <v>32510</v>
      </c>
      <c r="F8714" s="6">
        <v>310505</v>
      </c>
      <c r="G8714" s="6" t="s">
        <v>1486</v>
      </c>
      <c r="H8714" s="16">
        <v>22931363.284000002</v>
      </c>
      <c r="I8714" s="12">
        <v>43376</v>
      </c>
      <c r="J8714" s="12">
        <v>44195</v>
      </c>
      <c r="K8714" s="15">
        <v>15005415</v>
      </c>
      <c r="L8714" s="13" t="s">
        <v>14</v>
      </c>
      <c r="M8714" s="7">
        <v>0.3</v>
      </c>
      <c r="N8714" s="17"/>
    </row>
    <row r="8715" spans="1:14" ht="173.25">
      <c r="A8715" s="6">
        <v>8713</v>
      </c>
      <c r="B8715" s="8" t="s">
        <v>32361</v>
      </c>
      <c r="C8715" s="9" t="s">
        <v>32511</v>
      </c>
      <c r="D8715" s="10" t="s">
        <v>32509</v>
      </c>
      <c r="E8715" s="11" t="s">
        <v>32512</v>
      </c>
      <c r="F8715" s="6">
        <v>310507</v>
      </c>
      <c r="G8715" s="6" t="s">
        <v>1486</v>
      </c>
      <c r="H8715" s="16">
        <v>22162040.449999999</v>
      </c>
      <c r="I8715" s="12" t="s">
        <v>32513</v>
      </c>
      <c r="J8715" s="12" t="s">
        <v>2958</v>
      </c>
      <c r="K8715" s="15">
        <v>9645353</v>
      </c>
      <c r="L8715" s="13" t="s">
        <v>14</v>
      </c>
      <c r="M8715" s="7">
        <v>0.3</v>
      </c>
      <c r="N8715" s="17"/>
    </row>
    <row r="8716" spans="1:14" ht="173.25">
      <c r="A8716" s="6">
        <v>8714</v>
      </c>
      <c r="B8716" s="8" t="s">
        <v>32361</v>
      </c>
      <c r="C8716" s="9" t="s">
        <v>32511</v>
      </c>
      <c r="D8716" s="10" t="s">
        <v>32509</v>
      </c>
      <c r="E8716" s="11" t="s">
        <v>32512</v>
      </c>
      <c r="F8716" s="6">
        <v>310507</v>
      </c>
      <c r="G8716" s="6" t="s">
        <v>1486</v>
      </c>
      <c r="H8716" s="16">
        <v>22162040.449999999</v>
      </c>
      <c r="I8716" s="12" t="s">
        <v>32513</v>
      </c>
      <c r="J8716" s="12" t="s">
        <v>2958</v>
      </c>
      <c r="K8716" s="15">
        <v>9645353</v>
      </c>
      <c r="L8716" s="13" t="s">
        <v>14</v>
      </c>
      <c r="M8716" s="7">
        <v>0.4</v>
      </c>
      <c r="N8716" s="17"/>
    </row>
    <row r="8717" spans="1:14" ht="173.25">
      <c r="A8717" s="6">
        <v>8715</v>
      </c>
      <c r="B8717" s="8" t="s">
        <v>32361</v>
      </c>
      <c r="C8717" s="9" t="s">
        <v>32511</v>
      </c>
      <c r="D8717" s="10" t="s">
        <v>32509</v>
      </c>
      <c r="E8717" s="11" t="s">
        <v>32512</v>
      </c>
      <c r="F8717" s="6">
        <v>310507</v>
      </c>
      <c r="G8717" s="6" t="s">
        <v>1486</v>
      </c>
      <c r="H8717" s="16">
        <v>22162040.449999999</v>
      </c>
      <c r="I8717" s="12" t="s">
        <v>32513</v>
      </c>
      <c r="J8717" s="12" t="s">
        <v>2958</v>
      </c>
      <c r="K8717" s="15">
        <v>9645353</v>
      </c>
      <c r="L8717" s="13" t="s">
        <v>14</v>
      </c>
      <c r="M8717" s="7">
        <v>0.3</v>
      </c>
      <c r="N8717" s="17"/>
    </row>
    <row r="8718" spans="1:14" ht="78.75">
      <c r="A8718" s="6">
        <v>8716</v>
      </c>
      <c r="B8718" s="8" t="s">
        <v>32361</v>
      </c>
      <c r="C8718" s="9" t="s">
        <v>32503</v>
      </c>
      <c r="D8718" s="10" t="s">
        <v>21244</v>
      </c>
      <c r="E8718" s="11" t="s">
        <v>32514</v>
      </c>
      <c r="F8718" s="6">
        <v>336336</v>
      </c>
      <c r="G8718" s="6" t="s">
        <v>1486</v>
      </c>
      <c r="H8718" s="16">
        <v>23165092.710999999</v>
      </c>
      <c r="I8718" s="12">
        <v>43804</v>
      </c>
      <c r="J8718" s="12" t="s">
        <v>32515</v>
      </c>
      <c r="K8718" s="15">
        <v>4629100</v>
      </c>
      <c r="L8718" s="13" t="s">
        <v>15</v>
      </c>
      <c r="M8718" s="7">
        <v>1</v>
      </c>
      <c r="N8718" s="17"/>
    </row>
    <row r="8719" spans="1:14" ht="78.75">
      <c r="A8719" s="6">
        <v>8717</v>
      </c>
      <c r="B8719" s="8" t="s">
        <v>32361</v>
      </c>
      <c r="C8719" s="9" t="s">
        <v>32516</v>
      </c>
      <c r="D8719" s="10" t="s">
        <v>32517</v>
      </c>
      <c r="E8719" s="11" t="s">
        <v>32518</v>
      </c>
      <c r="F8719" s="6">
        <v>336337</v>
      </c>
      <c r="G8719" s="6" t="s">
        <v>1486</v>
      </c>
      <c r="H8719" s="16">
        <v>22612658.640000001</v>
      </c>
      <c r="I8719" s="12" t="s">
        <v>32519</v>
      </c>
      <c r="J8719" s="12">
        <v>44294</v>
      </c>
      <c r="K8719" s="15">
        <v>0</v>
      </c>
      <c r="L8719" s="13" t="s">
        <v>14</v>
      </c>
      <c r="M8719" s="7">
        <v>0.51</v>
      </c>
      <c r="N8719" s="17"/>
    </row>
    <row r="8720" spans="1:14" ht="78.75">
      <c r="A8720" s="6">
        <v>8718</v>
      </c>
      <c r="B8720" s="8" t="s">
        <v>32361</v>
      </c>
      <c r="C8720" s="9" t="s">
        <v>32516</v>
      </c>
      <c r="D8720" s="10" t="s">
        <v>32517</v>
      </c>
      <c r="E8720" s="11" t="s">
        <v>32518</v>
      </c>
      <c r="F8720" s="6">
        <v>336337</v>
      </c>
      <c r="G8720" s="6" t="s">
        <v>1486</v>
      </c>
      <c r="H8720" s="16">
        <v>22612658.640000001</v>
      </c>
      <c r="I8720" s="12" t="s">
        <v>32519</v>
      </c>
      <c r="J8720" s="12">
        <v>44294</v>
      </c>
      <c r="K8720" s="15">
        <v>0</v>
      </c>
      <c r="L8720" s="13" t="s">
        <v>14</v>
      </c>
      <c r="M8720" s="7">
        <v>0.49</v>
      </c>
      <c r="N8720" s="17"/>
    </row>
    <row r="8721" spans="1:14" ht="63">
      <c r="A8721" s="6">
        <v>8719</v>
      </c>
      <c r="B8721" s="8" t="s">
        <v>32361</v>
      </c>
      <c r="C8721" s="9" t="s">
        <v>32520</v>
      </c>
      <c r="D8721" s="10" t="s">
        <v>32521</v>
      </c>
      <c r="E8721" s="11" t="s">
        <v>32522</v>
      </c>
      <c r="F8721" s="6">
        <v>336338</v>
      </c>
      <c r="G8721" s="6" t="s">
        <v>1486</v>
      </c>
      <c r="H8721" s="16" t="s">
        <v>32523</v>
      </c>
      <c r="I8721" s="12">
        <v>43811</v>
      </c>
      <c r="J8721" s="12" t="s">
        <v>32524</v>
      </c>
      <c r="K8721" s="15">
        <v>0</v>
      </c>
      <c r="L8721" s="13" t="s">
        <v>14</v>
      </c>
      <c r="M8721" s="7">
        <v>0.51</v>
      </c>
      <c r="N8721" s="17"/>
    </row>
    <row r="8722" spans="1:14" ht="63">
      <c r="A8722" s="6">
        <v>8720</v>
      </c>
      <c r="B8722" s="8" t="s">
        <v>32361</v>
      </c>
      <c r="C8722" s="9" t="s">
        <v>32520</v>
      </c>
      <c r="D8722" s="10" t="s">
        <v>32521</v>
      </c>
      <c r="E8722" s="11" t="s">
        <v>32522</v>
      </c>
      <c r="F8722" s="6">
        <v>336338</v>
      </c>
      <c r="G8722" s="6" t="s">
        <v>1486</v>
      </c>
      <c r="H8722" s="16" t="s">
        <v>32523</v>
      </c>
      <c r="I8722" s="12">
        <v>43811</v>
      </c>
      <c r="J8722" s="12" t="s">
        <v>32524</v>
      </c>
      <c r="K8722" s="15">
        <v>0</v>
      </c>
      <c r="L8722" s="13" t="s">
        <v>14</v>
      </c>
      <c r="M8722" s="7">
        <v>0.49</v>
      </c>
      <c r="N8722" s="17"/>
    </row>
    <row r="8723" spans="1:14" ht="236.25">
      <c r="A8723" s="6">
        <v>8721</v>
      </c>
      <c r="B8723" s="8" t="s">
        <v>32361</v>
      </c>
      <c r="C8723" s="9" t="s">
        <v>32525</v>
      </c>
      <c r="D8723" s="10" t="s">
        <v>32526</v>
      </c>
      <c r="E8723" s="11" t="s">
        <v>32527</v>
      </c>
      <c r="F8723" s="6">
        <v>273299</v>
      </c>
      <c r="G8723" s="6" t="s">
        <v>1666</v>
      </c>
      <c r="H8723" s="16" t="s">
        <v>32528</v>
      </c>
      <c r="I8723" s="12">
        <v>43772</v>
      </c>
      <c r="J8723" s="12" t="s">
        <v>32529</v>
      </c>
      <c r="K8723" s="15">
        <v>67423589</v>
      </c>
      <c r="L8723" s="13" t="s">
        <v>14</v>
      </c>
      <c r="M8723" s="7">
        <v>0.51</v>
      </c>
      <c r="N8723" s="17"/>
    </row>
    <row r="8724" spans="1:14" ht="236.25">
      <c r="A8724" s="6">
        <v>8722</v>
      </c>
      <c r="B8724" s="8" t="s">
        <v>32361</v>
      </c>
      <c r="C8724" s="9" t="s">
        <v>32525</v>
      </c>
      <c r="D8724" s="10" t="s">
        <v>32526</v>
      </c>
      <c r="E8724" s="11" t="s">
        <v>32527</v>
      </c>
      <c r="F8724" s="6">
        <v>273299</v>
      </c>
      <c r="G8724" s="6" t="s">
        <v>1666</v>
      </c>
      <c r="H8724" s="16" t="s">
        <v>32528</v>
      </c>
      <c r="I8724" s="12">
        <v>43772</v>
      </c>
      <c r="J8724" s="12" t="s">
        <v>32529</v>
      </c>
      <c r="K8724" s="15">
        <v>67423589</v>
      </c>
      <c r="L8724" s="13" t="s">
        <v>14</v>
      </c>
      <c r="M8724" s="7">
        <v>0.49</v>
      </c>
      <c r="N8724" s="17"/>
    </row>
    <row r="8725" spans="1:14" ht="78.75">
      <c r="A8725" s="6">
        <v>8723</v>
      </c>
      <c r="B8725" s="8" t="s">
        <v>32361</v>
      </c>
      <c r="C8725" s="9" t="s">
        <v>32530</v>
      </c>
      <c r="D8725" s="10" t="s">
        <v>5328</v>
      </c>
      <c r="E8725" s="11" t="s">
        <v>32531</v>
      </c>
      <c r="F8725" s="6">
        <v>428035</v>
      </c>
      <c r="G8725" s="6" t="s">
        <v>1666</v>
      </c>
      <c r="H8725" s="16" t="s">
        <v>32532</v>
      </c>
      <c r="I8725" s="12">
        <v>44082</v>
      </c>
      <c r="J8725" s="12" t="s">
        <v>32533</v>
      </c>
      <c r="K8725" s="15">
        <v>0</v>
      </c>
      <c r="L8725" s="13" t="s">
        <v>14</v>
      </c>
      <c r="M8725" s="7">
        <v>0.49</v>
      </c>
      <c r="N8725" s="17"/>
    </row>
    <row r="8726" spans="1:14" ht="78.75">
      <c r="A8726" s="6">
        <v>8724</v>
      </c>
      <c r="B8726" s="8" t="s">
        <v>32361</v>
      </c>
      <c r="C8726" s="9" t="s">
        <v>32530</v>
      </c>
      <c r="D8726" s="10" t="s">
        <v>5328</v>
      </c>
      <c r="E8726" s="11" t="s">
        <v>32531</v>
      </c>
      <c r="F8726" s="6">
        <v>428035</v>
      </c>
      <c r="G8726" s="6" t="s">
        <v>1666</v>
      </c>
      <c r="H8726" s="16" t="s">
        <v>32532</v>
      </c>
      <c r="I8726" s="12">
        <v>44082</v>
      </c>
      <c r="J8726" s="12" t="s">
        <v>32533</v>
      </c>
      <c r="K8726" s="15">
        <v>0</v>
      </c>
      <c r="L8726" s="13" t="s">
        <v>14</v>
      </c>
      <c r="M8726" s="7">
        <v>0.51</v>
      </c>
      <c r="N8726" s="17"/>
    </row>
    <row r="8727" spans="1:14" ht="63">
      <c r="A8727" s="6">
        <v>8725</v>
      </c>
      <c r="B8727" s="8" t="s">
        <v>32361</v>
      </c>
      <c r="C8727" s="9" t="s">
        <v>32534</v>
      </c>
      <c r="D8727" s="10" t="s">
        <v>5328</v>
      </c>
      <c r="E8727" s="11" t="s">
        <v>32535</v>
      </c>
      <c r="F8727" s="6">
        <v>446493</v>
      </c>
      <c r="G8727" s="6" t="s">
        <v>1666</v>
      </c>
      <c r="H8727" s="16" t="s">
        <v>32536</v>
      </c>
      <c r="I8727" s="12">
        <v>44102</v>
      </c>
      <c r="J8727" s="12" t="s">
        <v>32537</v>
      </c>
      <c r="K8727" s="15">
        <v>0</v>
      </c>
      <c r="L8727" s="13" t="s">
        <v>14</v>
      </c>
      <c r="M8727" s="7">
        <v>0.49</v>
      </c>
      <c r="N8727" s="17"/>
    </row>
    <row r="8728" spans="1:14" ht="63">
      <c r="A8728" s="6">
        <v>8726</v>
      </c>
      <c r="B8728" s="8" t="s">
        <v>32361</v>
      </c>
      <c r="C8728" s="9" t="s">
        <v>32534</v>
      </c>
      <c r="D8728" s="10" t="s">
        <v>5328</v>
      </c>
      <c r="E8728" s="11" t="s">
        <v>32535</v>
      </c>
      <c r="F8728" s="6">
        <v>446493</v>
      </c>
      <c r="G8728" s="6" t="s">
        <v>1666</v>
      </c>
      <c r="H8728" s="16" t="s">
        <v>32536</v>
      </c>
      <c r="I8728" s="12">
        <v>44102</v>
      </c>
      <c r="J8728" s="12" t="s">
        <v>32537</v>
      </c>
      <c r="K8728" s="15">
        <v>0</v>
      </c>
      <c r="L8728" s="13" t="s">
        <v>14</v>
      </c>
      <c r="M8728" s="7">
        <v>0.51</v>
      </c>
      <c r="N8728" s="17"/>
    </row>
    <row r="8729" spans="1:14" ht="47.25">
      <c r="A8729" s="6">
        <v>8727</v>
      </c>
      <c r="B8729" s="8" t="s">
        <v>32361</v>
      </c>
      <c r="C8729" s="9" t="s">
        <v>32538</v>
      </c>
      <c r="D8729" s="10" t="s">
        <v>32539</v>
      </c>
      <c r="E8729" s="11" t="s">
        <v>32540</v>
      </c>
      <c r="F8729" s="6">
        <v>493266</v>
      </c>
      <c r="G8729" s="6" t="s">
        <v>16</v>
      </c>
      <c r="H8729" s="16" t="s">
        <v>32541</v>
      </c>
      <c r="I8729" s="12">
        <v>44153</v>
      </c>
      <c r="J8729" s="12" t="s">
        <v>3660</v>
      </c>
      <c r="K8729" s="15">
        <v>0</v>
      </c>
      <c r="L8729" s="13" t="s">
        <v>15</v>
      </c>
      <c r="M8729" s="7">
        <v>1</v>
      </c>
      <c r="N8729" s="17"/>
    </row>
    <row r="8730" spans="1:14" ht="47.25">
      <c r="A8730" s="6">
        <v>8728</v>
      </c>
      <c r="B8730" s="8" t="s">
        <v>32361</v>
      </c>
      <c r="C8730" s="9" t="s">
        <v>32542</v>
      </c>
      <c r="D8730" s="10" t="s">
        <v>32543</v>
      </c>
      <c r="E8730" s="11" t="s">
        <v>32544</v>
      </c>
      <c r="F8730" s="6">
        <v>493267</v>
      </c>
      <c r="G8730" s="6" t="s">
        <v>16</v>
      </c>
      <c r="H8730" s="16" t="s">
        <v>32545</v>
      </c>
      <c r="I8730" s="12">
        <v>44167</v>
      </c>
      <c r="J8730" s="12">
        <v>44261</v>
      </c>
      <c r="K8730" s="15">
        <v>0</v>
      </c>
      <c r="L8730" s="13" t="s">
        <v>15</v>
      </c>
      <c r="M8730" s="7">
        <v>1</v>
      </c>
      <c r="N8730" s="17"/>
    </row>
    <row r="8731" spans="1:14" ht="63">
      <c r="A8731" s="6">
        <v>8729</v>
      </c>
      <c r="B8731" s="8" t="s">
        <v>32361</v>
      </c>
      <c r="C8731" s="9" t="s">
        <v>32546</v>
      </c>
      <c r="D8731" s="10" t="s">
        <v>32547</v>
      </c>
      <c r="E8731" s="11" t="s">
        <v>32548</v>
      </c>
      <c r="F8731" s="6">
        <v>493268</v>
      </c>
      <c r="G8731" s="6" t="s">
        <v>16</v>
      </c>
      <c r="H8731" s="16" t="s">
        <v>32549</v>
      </c>
      <c r="I8731" s="12">
        <v>44153</v>
      </c>
      <c r="J8731" s="12" t="s">
        <v>3115</v>
      </c>
      <c r="K8731" s="15">
        <v>0</v>
      </c>
      <c r="L8731" s="13" t="s">
        <v>15</v>
      </c>
      <c r="M8731" s="7">
        <v>1</v>
      </c>
      <c r="N8731" s="17"/>
    </row>
    <row r="8732" spans="1:14" ht="63">
      <c r="A8732" s="6">
        <v>8730</v>
      </c>
      <c r="B8732" s="8" t="s">
        <v>32361</v>
      </c>
      <c r="C8732" s="9" t="s">
        <v>32550</v>
      </c>
      <c r="D8732" s="10" t="s">
        <v>5255</v>
      </c>
      <c r="E8732" s="11" t="s">
        <v>32551</v>
      </c>
      <c r="F8732" s="6">
        <v>493255</v>
      </c>
      <c r="G8732" s="6" t="s">
        <v>16</v>
      </c>
      <c r="H8732" s="16" t="s">
        <v>32552</v>
      </c>
      <c r="I8732" s="12">
        <v>44202</v>
      </c>
      <c r="J8732" s="12">
        <v>44328</v>
      </c>
      <c r="K8732" s="15">
        <v>0</v>
      </c>
      <c r="L8732" s="13" t="s">
        <v>15</v>
      </c>
      <c r="M8732" s="7">
        <v>1</v>
      </c>
      <c r="N8732" s="17"/>
    </row>
    <row r="8733" spans="1:14" ht="47.25">
      <c r="A8733" s="6">
        <v>8731</v>
      </c>
      <c r="B8733" s="8" t="s">
        <v>32361</v>
      </c>
      <c r="C8733" s="9" t="s">
        <v>32550</v>
      </c>
      <c r="D8733" s="10" t="s">
        <v>5255</v>
      </c>
      <c r="E8733" s="11" t="s">
        <v>32553</v>
      </c>
      <c r="F8733" s="6">
        <v>493269</v>
      </c>
      <c r="G8733" s="6" t="s">
        <v>16</v>
      </c>
      <c r="H8733" s="16" t="s">
        <v>32554</v>
      </c>
      <c r="I8733" s="12">
        <v>44160</v>
      </c>
      <c r="J8733" s="12" t="s">
        <v>3362</v>
      </c>
      <c r="K8733" s="15">
        <v>0</v>
      </c>
      <c r="L8733" s="13" t="s">
        <v>15</v>
      </c>
      <c r="M8733" s="7">
        <v>1</v>
      </c>
      <c r="N8733" s="17"/>
    </row>
    <row r="8734" spans="1:14" ht="47.25">
      <c r="A8734" s="6">
        <v>8732</v>
      </c>
      <c r="B8734" s="8" t="s">
        <v>32361</v>
      </c>
      <c r="C8734" s="9" t="s">
        <v>32555</v>
      </c>
      <c r="D8734" s="10" t="s">
        <v>23727</v>
      </c>
      <c r="E8734" s="11" t="s">
        <v>32556</v>
      </c>
      <c r="F8734" s="6">
        <v>497188</v>
      </c>
      <c r="G8734" s="6" t="s">
        <v>16</v>
      </c>
      <c r="H8734" s="16" t="s">
        <v>32557</v>
      </c>
      <c r="I8734" s="12">
        <v>44133</v>
      </c>
      <c r="J8734" s="12" t="s">
        <v>3171</v>
      </c>
      <c r="K8734" s="15">
        <v>0</v>
      </c>
      <c r="L8734" s="13" t="s">
        <v>15</v>
      </c>
      <c r="M8734" s="7">
        <v>1</v>
      </c>
      <c r="N8734" s="17"/>
    </row>
    <row r="8735" spans="1:14" ht="63">
      <c r="A8735" s="6">
        <v>8733</v>
      </c>
      <c r="B8735" s="8" t="s">
        <v>32361</v>
      </c>
      <c r="C8735" s="9" t="s">
        <v>32558</v>
      </c>
      <c r="D8735" s="10" t="s">
        <v>30876</v>
      </c>
      <c r="E8735" s="11" t="s">
        <v>32559</v>
      </c>
      <c r="F8735" s="6">
        <v>497173</v>
      </c>
      <c r="G8735" s="6" t="s">
        <v>16</v>
      </c>
      <c r="H8735" s="16" t="s">
        <v>32560</v>
      </c>
      <c r="I8735" s="12">
        <v>44159</v>
      </c>
      <c r="J8735" s="12">
        <v>44225</v>
      </c>
      <c r="K8735" s="15">
        <v>0</v>
      </c>
      <c r="L8735" s="13" t="s">
        <v>15</v>
      </c>
      <c r="M8735" s="7">
        <v>1</v>
      </c>
      <c r="N8735" s="17"/>
    </row>
    <row r="8736" spans="1:14" ht="47.25">
      <c r="A8736" s="6">
        <v>8734</v>
      </c>
      <c r="B8736" s="8" t="s">
        <v>32361</v>
      </c>
      <c r="C8736" s="9" t="s">
        <v>32561</v>
      </c>
      <c r="D8736" s="10" t="s">
        <v>13069</v>
      </c>
      <c r="E8736" s="11" t="s">
        <v>32562</v>
      </c>
      <c r="F8736" s="6">
        <v>493252</v>
      </c>
      <c r="G8736" s="6" t="s">
        <v>16</v>
      </c>
      <c r="H8736" s="16" t="s">
        <v>32563</v>
      </c>
      <c r="I8736" s="12">
        <v>44157</v>
      </c>
      <c r="J8736" s="12">
        <v>44253</v>
      </c>
      <c r="K8736" s="15">
        <v>0</v>
      </c>
      <c r="L8736" s="13" t="s">
        <v>15</v>
      </c>
      <c r="M8736" s="7">
        <v>1</v>
      </c>
      <c r="N8736" s="17"/>
    </row>
    <row r="8737" spans="1:14" ht="47.25">
      <c r="A8737" s="6">
        <v>8735</v>
      </c>
      <c r="B8737" s="8" t="s">
        <v>32361</v>
      </c>
      <c r="C8737" s="9" t="s">
        <v>32564</v>
      </c>
      <c r="D8737" s="10" t="s">
        <v>32565</v>
      </c>
      <c r="E8737" s="11" t="s">
        <v>32566</v>
      </c>
      <c r="F8737" s="6">
        <v>493254</v>
      </c>
      <c r="G8737" s="6" t="s">
        <v>16</v>
      </c>
      <c r="H8737" s="16" t="s">
        <v>32567</v>
      </c>
      <c r="I8737" s="12">
        <v>44157</v>
      </c>
      <c r="J8737" s="12">
        <v>44254</v>
      </c>
      <c r="K8737" s="15">
        <v>0</v>
      </c>
      <c r="L8737" s="13" t="s">
        <v>15</v>
      </c>
      <c r="M8737" s="7">
        <v>1</v>
      </c>
      <c r="N8737" s="17"/>
    </row>
    <row r="8738" spans="1:14" ht="63">
      <c r="A8738" s="6">
        <v>8736</v>
      </c>
      <c r="B8738" s="8" t="s">
        <v>32361</v>
      </c>
      <c r="C8738" s="9" t="s">
        <v>32568</v>
      </c>
      <c r="D8738" s="10" t="s">
        <v>32569</v>
      </c>
      <c r="E8738" s="11" t="s">
        <v>32570</v>
      </c>
      <c r="F8738" s="6">
        <v>493264</v>
      </c>
      <c r="G8738" s="6" t="s">
        <v>16</v>
      </c>
      <c r="H8738" s="16" t="s">
        <v>32571</v>
      </c>
      <c r="I8738" s="12">
        <v>44153</v>
      </c>
      <c r="J8738" s="12">
        <v>44248</v>
      </c>
      <c r="K8738" s="15">
        <v>0</v>
      </c>
      <c r="L8738" s="13" t="s">
        <v>15</v>
      </c>
      <c r="M8738" s="7">
        <v>1</v>
      </c>
      <c r="N8738" s="17"/>
    </row>
    <row r="8739" spans="1:14" ht="63">
      <c r="A8739" s="6">
        <v>8737</v>
      </c>
      <c r="B8739" s="8" t="s">
        <v>32361</v>
      </c>
      <c r="C8739" s="9" t="s">
        <v>32572</v>
      </c>
      <c r="D8739" s="10" t="s">
        <v>32573</v>
      </c>
      <c r="E8739" s="11" t="s">
        <v>32574</v>
      </c>
      <c r="F8739" s="6">
        <v>493265</v>
      </c>
      <c r="G8739" s="6" t="s">
        <v>16</v>
      </c>
      <c r="H8739" s="16" t="s">
        <v>32575</v>
      </c>
      <c r="I8739" s="12">
        <v>44157</v>
      </c>
      <c r="J8739" s="12">
        <v>44257</v>
      </c>
      <c r="K8739" s="15">
        <v>0</v>
      </c>
      <c r="L8739" s="13" t="s">
        <v>15</v>
      </c>
      <c r="M8739" s="7">
        <v>1</v>
      </c>
      <c r="N8739" s="17"/>
    </row>
    <row r="8740" spans="1:14" ht="47.25">
      <c r="A8740" s="6">
        <v>8738</v>
      </c>
      <c r="B8740" s="8" t="s">
        <v>32361</v>
      </c>
      <c r="C8740" s="9" t="s">
        <v>32576</v>
      </c>
      <c r="D8740" s="10" t="s">
        <v>32423</v>
      </c>
      <c r="E8740" s="11" t="s">
        <v>32577</v>
      </c>
      <c r="F8740" s="6">
        <v>497163</v>
      </c>
      <c r="G8740" s="6" t="s">
        <v>16</v>
      </c>
      <c r="H8740" s="16" t="s">
        <v>32578</v>
      </c>
      <c r="I8740" s="12">
        <v>44192</v>
      </c>
      <c r="J8740" s="12">
        <v>44210</v>
      </c>
      <c r="K8740" s="15">
        <v>0</v>
      </c>
      <c r="L8740" s="13" t="s">
        <v>15</v>
      </c>
      <c r="M8740" s="7">
        <v>1</v>
      </c>
      <c r="N8740" s="17"/>
    </row>
    <row r="8741" spans="1:14" ht="47.25">
      <c r="A8741" s="6">
        <v>8739</v>
      </c>
      <c r="B8741" s="8" t="s">
        <v>32361</v>
      </c>
      <c r="C8741" s="9" t="s">
        <v>32579</v>
      </c>
      <c r="D8741" s="10" t="s">
        <v>23645</v>
      </c>
      <c r="E8741" s="11" t="s">
        <v>32580</v>
      </c>
      <c r="F8741" s="6">
        <v>493259</v>
      </c>
      <c r="G8741" s="6" t="s">
        <v>16</v>
      </c>
      <c r="H8741" s="16" t="s">
        <v>32581</v>
      </c>
      <c r="I8741" s="12">
        <v>44159</v>
      </c>
      <c r="J8741" s="12">
        <v>44255</v>
      </c>
      <c r="K8741" s="15">
        <v>0</v>
      </c>
      <c r="L8741" s="13" t="s">
        <v>15</v>
      </c>
      <c r="M8741" s="7">
        <v>1</v>
      </c>
      <c r="N8741" s="17"/>
    </row>
    <row r="8742" spans="1:14" ht="47.25">
      <c r="A8742" s="6">
        <v>8740</v>
      </c>
      <c r="B8742" s="8" t="s">
        <v>32361</v>
      </c>
      <c r="C8742" s="9" t="s">
        <v>32582</v>
      </c>
      <c r="D8742" s="10" t="s">
        <v>32583</v>
      </c>
      <c r="E8742" s="11" t="s">
        <v>32580</v>
      </c>
      <c r="F8742" s="6">
        <v>493260</v>
      </c>
      <c r="G8742" s="6" t="s">
        <v>16</v>
      </c>
      <c r="H8742" s="16" t="s">
        <v>32584</v>
      </c>
      <c r="I8742" s="12">
        <v>44157</v>
      </c>
      <c r="J8742" s="12" t="s">
        <v>3660</v>
      </c>
      <c r="K8742" s="15">
        <v>0</v>
      </c>
      <c r="L8742" s="13" t="s">
        <v>15</v>
      </c>
      <c r="M8742" s="7">
        <v>1</v>
      </c>
      <c r="N8742" s="17"/>
    </row>
    <row r="8743" spans="1:14" ht="63">
      <c r="A8743" s="6">
        <v>8741</v>
      </c>
      <c r="B8743" s="8" t="s">
        <v>32361</v>
      </c>
      <c r="C8743" s="9" t="s">
        <v>32585</v>
      </c>
      <c r="D8743" s="10" t="s">
        <v>32586</v>
      </c>
      <c r="E8743" s="11" t="s">
        <v>32587</v>
      </c>
      <c r="F8743" s="6">
        <v>493261</v>
      </c>
      <c r="G8743" s="6" t="s">
        <v>16</v>
      </c>
      <c r="H8743" s="16" t="s">
        <v>32588</v>
      </c>
      <c r="I8743" s="12">
        <v>44159</v>
      </c>
      <c r="J8743" s="12" t="s">
        <v>3362</v>
      </c>
      <c r="K8743" s="15">
        <v>0</v>
      </c>
      <c r="L8743" s="13" t="s">
        <v>15</v>
      </c>
      <c r="M8743" s="7">
        <v>1</v>
      </c>
      <c r="N8743" s="17"/>
    </row>
    <row r="8744" spans="1:14" ht="63">
      <c r="A8744" s="6">
        <v>8742</v>
      </c>
      <c r="B8744" s="8" t="s">
        <v>32361</v>
      </c>
      <c r="C8744" s="9" t="s">
        <v>32589</v>
      </c>
      <c r="D8744" s="10" t="s">
        <v>23610</v>
      </c>
      <c r="E8744" s="11" t="s">
        <v>32590</v>
      </c>
      <c r="F8744" s="6">
        <v>497178</v>
      </c>
      <c r="G8744" s="6" t="s">
        <v>16</v>
      </c>
      <c r="H8744" s="16" t="s">
        <v>32591</v>
      </c>
      <c r="I8744" s="12">
        <v>44154</v>
      </c>
      <c r="J8744" s="12">
        <v>44219</v>
      </c>
      <c r="K8744" s="15">
        <v>0</v>
      </c>
      <c r="L8744" s="13" t="s">
        <v>15</v>
      </c>
      <c r="M8744" s="7">
        <v>1</v>
      </c>
      <c r="N8744" s="17"/>
    </row>
    <row r="8745" spans="1:14" ht="47.25">
      <c r="A8745" s="6">
        <v>8743</v>
      </c>
      <c r="B8745" s="8" t="s">
        <v>32361</v>
      </c>
      <c r="C8745" s="9" t="s">
        <v>32592</v>
      </c>
      <c r="D8745" s="10" t="s">
        <v>32593</v>
      </c>
      <c r="E8745" s="11" t="s">
        <v>32594</v>
      </c>
      <c r="F8745" s="6">
        <v>493245</v>
      </c>
      <c r="G8745" s="6" t="s">
        <v>16</v>
      </c>
      <c r="H8745" s="16" t="s">
        <v>32595</v>
      </c>
      <c r="I8745" s="12">
        <v>44153</v>
      </c>
      <c r="J8745" s="12">
        <v>44249</v>
      </c>
      <c r="K8745" s="15">
        <v>0</v>
      </c>
      <c r="L8745" s="13" t="s">
        <v>15</v>
      </c>
      <c r="M8745" s="7">
        <v>1</v>
      </c>
      <c r="N8745" s="17"/>
    </row>
    <row r="8746" spans="1:14" ht="47.25">
      <c r="A8746" s="6">
        <v>8744</v>
      </c>
      <c r="B8746" s="8" t="s">
        <v>32361</v>
      </c>
      <c r="C8746" s="9" t="s">
        <v>32596</v>
      </c>
      <c r="D8746" s="10" t="s">
        <v>32597</v>
      </c>
      <c r="E8746" s="11" t="s">
        <v>32598</v>
      </c>
      <c r="F8746" s="6">
        <v>493246</v>
      </c>
      <c r="G8746" s="6" t="s">
        <v>16</v>
      </c>
      <c r="H8746" s="16" t="s">
        <v>32599</v>
      </c>
      <c r="I8746" s="12">
        <v>44157</v>
      </c>
      <c r="J8746" s="12" t="s">
        <v>32600</v>
      </c>
      <c r="K8746" s="15">
        <v>0</v>
      </c>
      <c r="L8746" s="13" t="s">
        <v>15</v>
      </c>
      <c r="M8746" s="7">
        <v>1</v>
      </c>
      <c r="N8746" s="17"/>
    </row>
    <row r="8747" spans="1:14" ht="63">
      <c r="A8747" s="6">
        <v>8745</v>
      </c>
      <c r="B8747" s="8" t="s">
        <v>32361</v>
      </c>
      <c r="C8747" s="9" t="s">
        <v>32601</v>
      </c>
      <c r="D8747" s="10" t="s">
        <v>12896</v>
      </c>
      <c r="E8747" s="11" t="s">
        <v>32602</v>
      </c>
      <c r="F8747" s="6">
        <v>493247</v>
      </c>
      <c r="G8747" s="6" t="s">
        <v>16</v>
      </c>
      <c r="H8747" s="16" t="s">
        <v>32603</v>
      </c>
      <c r="I8747" s="12">
        <v>44154</v>
      </c>
      <c r="J8747" s="12">
        <v>44249</v>
      </c>
      <c r="K8747" s="15">
        <v>0</v>
      </c>
      <c r="L8747" s="13" t="s">
        <v>15</v>
      </c>
      <c r="M8747" s="7">
        <v>1</v>
      </c>
      <c r="N8747" s="17"/>
    </row>
    <row r="8748" spans="1:14" ht="47.25">
      <c r="A8748" s="6">
        <v>8746</v>
      </c>
      <c r="B8748" s="8" t="s">
        <v>32361</v>
      </c>
      <c r="C8748" s="9" t="s">
        <v>32604</v>
      </c>
      <c r="D8748" s="10" t="s">
        <v>32605</v>
      </c>
      <c r="E8748" s="11" t="s">
        <v>32606</v>
      </c>
      <c r="F8748" s="6">
        <v>493248</v>
      </c>
      <c r="G8748" s="6" t="s">
        <v>16</v>
      </c>
      <c r="H8748" s="16" t="s">
        <v>32607</v>
      </c>
      <c r="I8748" s="12">
        <v>44154</v>
      </c>
      <c r="J8748" s="12">
        <v>44249</v>
      </c>
      <c r="K8748" s="15">
        <v>0</v>
      </c>
      <c r="L8748" s="13" t="s">
        <v>15</v>
      </c>
      <c r="M8748" s="7">
        <v>1</v>
      </c>
      <c r="N8748" s="17"/>
    </row>
    <row r="8749" spans="1:14" ht="47.25">
      <c r="A8749" s="6">
        <v>8747</v>
      </c>
      <c r="B8749" s="8" t="s">
        <v>32361</v>
      </c>
      <c r="C8749" s="9" t="s">
        <v>32608</v>
      </c>
      <c r="D8749" s="10" t="s">
        <v>24098</v>
      </c>
      <c r="E8749" s="11" t="s">
        <v>32609</v>
      </c>
      <c r="F8749" s="6">
        <v>493249</v>
      </c>
      <c r="G8749" s="6" t="s">
        <v>16</v>
      </c>
      <c r="H8749" s="16" t="s">
        <v>32610</v>
      </c>
      <c r="I8749" s="12">
        <v>44153</v>
      </c>
      <c r="J8749" s="12" t="s">
        <v>3660</v>
      </c>
      <c r="K8749" s="15">
        <v>0</v>
      </c>
      <c r="L8749" s="13" t="s">
        <v>15</v>
      </c>
      <c r="M8749" s="7">
        <v>1</v>
      </c>
      <c r="N8749" s="17"/>
    </row>
    <row r="8750" spans="1:14" ht="63">
      <c r="A8750" s="6">
        <v>8748</v>
      </c>
      <c r="B8750" s="8" t="s">
        <v>32361</v>
      </c>
      <c r="C8750" s="9" t="s">
        <v>32611</v>
      </c>
      <c r="D8750" s="10" t="s">
        <v>23668</v>
      </c>
      <c r="E8750" s="11" t="s">
        <v>32612</v>
      </c>
      <c r="F8750" s="6">
        <v>493251</v>
      </c>
      <c r="G8750" s="6" t="s">
        <v>16</v>
      </c>
      <c r="H8750" s="16" t="s">
        <v>32613</v>
      </c>
      <c r="I8750" s="12">
        <v>44166</v>
      </c>
      <c r="J8750" s="12" t="s">
        <v>2931</v>
      </c>
      <c r="K8750" s="15">
        <v>0</v>
      </c>
      <c r="L8750" s="13" t="s">
        <v>15</v>
      </c>
      <c r="M8750" s="7">
        <v>1</v>
      </c>
      <c r="N8750" s="17"/>
    </row>
    <row r="8751" spans="1:14" ht="47.25">
      <c r="A8751" s="6">
        <v>8749</v>
      </c>
      <c r="B8751" s="8" t="s">
        <v>32361</v>
      </c>
      <c r="C8751" s="9" t="s">
        <v>32614</v>
      </c>
      <c r="D8751" s="10" t="s">
        <v>32615</v>
      </c>
      <c r="E8751" s="11" t="s">
        <v>32616</v>
      </c>
      <c r="F8751" s="6">
        <v>498936</v>
      </c>
      <c r="G8751" s="6" t="s">
        <v>2540</v>
      </c>
      <c r="H8751" s="16" t="s">
        <v>32617</v>
      </c>
      <c r="I8751" s="12">
        <v>44186</v>
      </c>
      <c r="J8751" s="12">
        <v>44286</v>
      </c>
      <c r="K8751" s="15">
        <v>0</v>
      </c>
      <c r="L8751" s="13" t="s">
        <v>15</v>
      </c>
      <c r="M8751" s="7">
        <v>1</v>
      </c>
      <c r="N8751" s="17"/>
    </row>
    <row r="8752" spans="1:14" ht="94.5">
      <c r="A8752" s="6">
        <v>8750</v>
      </c>
      <c r="B8752" s="8" t="s">
        <v>32361</v>
      </c>
      <c r="C8752" s="9" t="s">
        <v>32618</v>
      </c>
      <c r="D8752" s="10" t="s">
        <v>24220</v>
      </c>
      <c r="E8752" s="11" t="s">
        <v>32619</v>
      </c>
      <c r="F8752" s="6">
        <v>493242</v>
      </c>
      <c r="G8752" s="6" t="s">
        <v>16</v>
      </c>
      <c r="H8752" s="16" t="s">
        <v>32620</v>
      </c>
      <c r="I8752" s="12">
        <v>44159</v>
      </c>
      <c r="J8752" s="12">
        <v>44255</v>
      </c>
      <c r="K8752" s="15">
        <v>0</v>
      </c>
      <c r="L8752" s="13" t="s">
        <v>15</v>
      </c>
      <c r="M8752" s="7">
        <v>1</v>
      </c>
      <c r="N8752" s="17"/>
    </row>
    <row r="8753" spans="1:14" ht="47.25">
      <c r="A8753" s="6">
        <v>8751</v>
      </c>
      <c r="B8753" s="8" t="s">
        <v>32361</v>
      </c>
      <c r="C8753" s="9" t="s">
        <v>32621</v>
      </c>
      <c r="D8753" s="10" t="s">
        <v>32622</v>
      </c>
      <c r="E8753" s="11" t="s">
        <v>32623</v>
      </c>
      <c r="F8753" s="6">
        <v>493243</v>
      </c>
      <c r="G8753" s="6" t="s">
        <v>16</v>
      </c>
      <c r="H8753" s="16" t="s">
        <v>32624</v>
      </c>
      <c r="I8753" s="12">
        <v>44153</v>
      </c>
      <c r="J8753" s="12" t="s">
        <v>3660</v>
      </c>
      <c r="K8753" s="15">
        <v>0</v>
      </c>
      <c r="L8753" s="13" t="s">
        <v>15</v>
      </c>
      <c r="M8753" s="7">
        <v>1</v>
      </c>
      <c r="N8753" s="17"/>
    </row>
    <row r="8754" spans="1:14" ht="47.25">
      <c r="A8754" s="6">
        <v>8752</v>
      </c>
      <c r="B8754" s="8" t="s">
        <v>32361</v>
      </c>
      <c r="C8754" s="9" t="s">
        <v>32625</v>
      </c>
      <c r="D8754" s="10" t="s">
        <v>23684</v>
      </c>
      <c r="E8754" s="11" t="s">
        <v>32626</v>
      </c>
      <c r="F8754" s="6">
        <v>493244</v>
      </c>
      <c r="G8754" s="6" t="s">
        <v>16</v>
      </c>
      <c r="H8754" s="16" t="s">
        <v>32627</v>
      </c>
      <c r="I8754" s="12">
        <v>44161</v>
      </c>
      <c r="J8754" s="12" t="s">
        <v>2814</v>
      </c>
      <c r="K8754" s="15">
        <v>0</v>
      </c>
      <c r="L8754" s="13" t="s">
        <v>15</v>
      </c>
      <c r="M8754" s="7">
        <v>1</v>
      </c>
      <c r="N8754" s="17"/>
    </row>
    <row r="8755" spans="1:14" ht="47.25">
      <c r="A8755" s="6">
        <v>8753</v>
      </c>
      <c r="B8755" s="8" t="s">
        <v>32361</v>
      </c>
      <c r="C8755" s="9" t="s">
        <v>32628</v>
      </c>
      <c r="D8755" s="10" t="s">
        <v>24137</v>
      </c>
      <c r="E8755" s="11" t="s">
        <v>32629</v>
      </c>
      <c r="F8755" s="6">
        <v>497155</v>
      </c>
      <c r="G8755" s="6" t="s">
        <v>16</v>
      </c>
      <c r="H8755" s="16" t="s">
        <v>32630</v>
      </c>
      <c r="I8755" s="12">
        <v>44160</v>
      </c>
      <c r="J8755" s="12" t="s">
        <v>32631</v>
      </c>
      <c r="K8755" s="15">
        <v>0</v>
      </c>
      <c r="L8755" s="13" t="s">
        <v>15</v>
      </c>
      <c r="M8755" s="7">
        <v>1</v>
      </c>
      <c r="N8755" s="17"/>
    </row>
    <row r="8756" spans="1:14" ht="63">
      <c r="A8756" s="6">
        <v>8754</v>
      </c>
      <c r="B8756" s="8" t="s">
        <v>32361</v>
      </c>
      <c r="C8756" s="9" t="s">
        <v>32632</v>
      </c>
      <c r="D8756" s="10" t="s">
        <v>32633</v>
      </c>
      <c r="E8756" s="11" t="s">
        <v>32634</v>
      </c>
      <c r="F8756" s="6">
        <v>497156</v>
      </c>
      <c r="G8756" s="6" t="s">
        <v>16</v>
      </c>
      <c r="H8756" s="16" t="s">
        <v>32635</v>
      </c>
      <c r="I8756" s="12">
        <v>44161</v>
      </c>
      <c r="J8756" s="12" t="s">
        <v>32631</v>
      </c>
      <c r="K8756" s="15">
        <v>0</v>
      </c>
      <c r="L8756" s="13" t="s">
        <v>15</v>
      </c>
      <c r="M8756" s="7">
        <v>1</v>
      </c>
      <c r="N8756" s="17"/>
    </row>
    <row r="8757" spans="1:14" ht="47.25">
      <c r="A8757" s="6">
        <v>8755</v>
      </c>
      <c r="B8757" s="8" t="s">
        <v>32361</v>
      </c>
      <c r="C8757" s="9" t="s">
        <v>32636</v>
      </c>
      <c r="D8757" s="10" t="s">
        <v>32637</v>
      </c>
      <c r="E8757" s="11" t="s">
        <v>32638</v>
      </c>
      <c r="F8757" s="6">
        <v>497157</v>
      </c>
      <c r="G8757" s="6" t="s">
        <v>16</v>
      </c>
      <c r="H8757" s="16" t="s">
        <v>32639</v>
      </c>
      <c r="I8757" s="12">
        <v>44160</v>
      </c>
      <c r="J8757" s="12">
        <v>44225</v>
      </c>
      <c r="K8757" s="15">
        <v>0</v>
      </c>
      <c r="L8757" s="13" t="s">
        <v>15</v>
      </c>
      <c r="M8757" s="7">
        <v>1</v>
      </c>
      <c r="N8757" s="17"/>
    </row>
    <row r="8758" spans="1:14" ht="63">
      <c r="A8758" s="6">
        <v>8756</v>
      </c>
      <c r="B8758" s="8" t="s">
        <v>32361</v>
      </c>
      <c r="C8758" s="9" t="s">
        <v>32640</v>
      </c>
      <c r="D8758" s="10" t="s">
        <v>32641</v>
      </c>
      <c r="E8758" s="11" t="s">
        <v>32642</v>
      </c>
      <c r="F8758" s="6">
        <v>493256</v>
      </c>
      <c r="G8758" s="6" t="s">
        <v>16</v>
      </c>
      <c r="H8758" s="16" t="s">
        <v>32643</v>
      </c>
      <c r="I8758" s="12">
        <v>44153</v>
      </c>
      <c r="J8758" s="12">
        <v>44248</v>
      </c>
      <c r="K8758" s="15">
        <v>0</v>
      </c>
      <c r="L8758" s="13" t="s">
        <v>15</v>
      </c>
      <c r="M8758" s="7">
        <v>1</v>
      </c>
      <c r="N8758" s="17"/>
    </row>
    <row r="8759" spans="1:14" ht="47.25">
      <c r="A8759" s="6">
        <v>8757</v>
      </c>
      <c r="B8759" s="8" t="s">
        <v>32361</v>
      </c>
      <c r="C8759" s="9" t="s">
        <v>32644</v>
      </c>
      <c r="D8759" s="10" t="s">
        <v>24164</v>
      </c>
      <c r="E8759" s="11" t="s">
        <v>32645</v>
      </c>
      <c r="F8759" s="6">
        <v>497158</v>
      </c>
      <c r="G8759" s="6" t="s">
        <v>16</v>
      </c>
      <c r="H8759" s="16" t="s">
        <v>32646</v>
      </c>
      <c r="I8759" s="12">
        <v>44166</v>
      </c>
      <c r="J8759" s="12" t="s">
        <v>32647</v>
      </c>
      <c r="K8759" s="15">
        <v>0</v>
      </c>
      <c r="L8759" s="13" t="s">
        <v>15</v>
      </c>
      <c r="M8759" s="7">
        <v>1</v>
      </c>
      <c r="N8759" s="17"/>
    </row>
    <row r="8760" spans="1:14" ht="47.25">
      <c r="A8760" s="6">
        <v>8758</v>
      </c>
      <c r="B8760" s="8" t="s">
        <v>32361</v>
      </c>
      <c r="C8760" s="9" t="s">
        <v>32648</v>
      </c>
      <c r="D8760" s="10" t="s">
        <v>32649</v>
      </c>
      <c r="E8760" s="11" t="s">
        <v>32650</v>
      </c>
      <c r="F8760" s="6">
        <v>497161</v>
      </c>
      <c r="G8760" s="6" t="s">
        <v>16</v>
      </c>
      <c r="H8760" s="16" t="s">
        <v>32651</v>
      </c>
      <c r="I8760" s="12">
        <v>44160</v>
      </c>
      <c r="J8760" s="12" t="s">
        <v>2861</v>
      </c>
      <c r="K8760" s="15">
        <v>0</v>
      </c>
      <c r="L8760" s="13" t="s">
        <v>15</v>
      </c>
      <c r="M8760" s="7">
        <v>1</v>
      </c>
      <c r="N8760" s="17"/>
    </row>
    <row r="8761" spans="1:14" ht="47.25">
      <c r="A8761" s="6">
        <v>8759</v>
      </c>
      <c r="B8761" s="8" t="s">
        <v>32361</v>
      </c>
      <c r="C8761" s="9" t="s">
        <v>32652</v>
      </c>
      <c r="D8761" s="10" t="s">
        <v>32653</v>
      </c>
      <c r="E8761" s="11" t="s">
        <v>32654</v>
      </c>
      <c r="F8761" s="6">
        <v>497174</v>
      </c>
      <c r="G8761" s="6" t="s">
        <v>16</v>
      </c>
      <c r="H8761" s="16" t="s">
        <v>32655</v>
      </c>
      <c r="I8761" s="12">
        <v>44165</v>
      </c>
      <c r="J8761" s="12">
        <v>44231</v>
      </c>
      <c r="K8761" s="15">
        <v>0</v>
      </c>
      <c r="L8761" s="13" t="s">
        <v>15</v>
      </c>
      <c r="M8761" s="7">
        <v>1</v>
      </c>
      <c r="N8761" s="17"/>
    </row>
    <row r="8762" spans="1:14" ht="47.25">
      <c r="A8762" s="6">
        <v>8760</v>
      </c>
      <c r="B8762" s="8" t="s">
        <v>32361</v>
      </c>
      <c r="C8762" s="9" t="s">
        <v>32656</v>
      </c>
      <c r="D8762" s="10" t="s">
        <v>13024</v>
      </c>
      <c r="E8762" s="11" t="s">
        <v>32657</v>
      </c>
      <c r="F8762" s="6">
        <v>493263</v>
      </c>
      <c r="G8762" s="6" t="s">
        <v>16</v>
      </c>
      <c r="H8762" s="16" t="s">
        <v>32658</v>
      </c>
      <c r="I8762" s="12">
        <v>44152</v>
      </c>
      <c r="J8762" s="12">
        <v>44248</v>
      </c>
      <c r="K8762" s="15">
        <v>0</v>
      </c>
      <c r="L8762" s="13" t="s">
        <v>15</v>
      </c>
      <c r="M8762" s="7">
        <v>1</v>
      </c>
      <c r="N8762" s="17"/>
    </row>
    <row r="8763" spans="1:14" ht="47.25">
      <c r="A8763" s="6">
        <v>8761</v>
      </c>
      <c r="B8763" s="8" t="s">
        <v>32361</v>
      </c>
      <c r="C8763" s="9" t="s">
        <v>32659</v>
      </c>
      <c r="D8763" s="10" t="s">
        <v>32660</v>
      </c>
      <c r="E8763" s="11" t="s">
        <v>32661</v>
      </c>
      <c r="F8763" s="6">
        <v>497182</v>
      </c>
      <c r="G8763" s="6" t="s">
        <v>16</v>
      </c>
      <c r="H8763" s="16" t="s">
        <v>32662</v>
      </c>
      <c r="I8763" s="12">
        <v>44132</v>
      </c>
      <c r="J8763" s="12">
        <v>44213</v>
      </c>
      <c r="K8763" s="15">
        <v>0</v>
      </c>
      <c r="L8763" s="13" t="s">
        <v>15</v>
      </c>
      <c r="M8763" s="7">
        <v>1</v>
      </c>
      <c r="N8763" s="17"/>
    </row>
    <row r="8764" spans="1:14" ht="47.25">
      <c r="A8764" s="6">
        <v>8762</v>
      </c>
      <c r="B8764" s="8" t="s">
        <v>32361</v>
      </c>
      <c r="C8764" s="9" t="s">
        <v>32663</v>
      </c>
      <c r="D8764" s="10" t="s">
        <v>32414</v>
      </c>
      <c r="E8764" s="11" t="s">
        <v>32664</v>
      </c>
      <c r="F8764" s="6">
        <v>497185</v>
      </c>
      <c r="G8764" s="6" t="s">
        <v>16</v>
      </c>
      <c r="H8764" s="16" t="s">
        <v>32665</v>
      </c>
      <c r="I8764" s="12">
        <v>44139</v>
      </c>
      <c r="J8764" s="12" t="s">
        <v>32666</v>
      </c>
      <c r="K8764" s="15">
        <v>0</v>
      </c>
      <c r="L8764" s="13" t="s">
        <v>15</v>
      </c>
      <c r="M8764" s="7">
        <v>1</v>
      </c>
      <c r="N8764" s="17"/>
    </row>
    <row r="8765" spans="1:14" ht="63">
      <c r="A8765" s="6">
        <v>8763</v>
      </c>
      <c r="B8765" s="8" t="s">
        <v>32361</v>
      </c>
      <c r="C8765" s="9" t="s">
        <v>32667</v>
      </c>
      <c r="D8765" s="10" t="s">
        <v>32402</v>
      </c>
      <c r="E8765" s="11" t="s">
        <v>32668</v>
      </c>
      <c r="F8765" s="6">
        <v>496980</v>
      </c>
      <c r="G8765" s="6" t="s">
        <v>16</v>
      </c>
      <c r="H8765" s="16" t="s">
        <v>32669</v>
      </c>
      <c r="I8765" s="12">
        <v>44160</v>
      </c>
      <c r="J8765" s="12" t="s">
        <v>2861</v>
      </c>
      <c r="K8765" s="15">
        <v>0</v>
      </c>
      <c r="L8765" s="13" t="s">
        <v>15</v>
      </c>
      <c r="M8765" s="7">
        <v>1</v>
      </c>
      <c r="N8765" s="17"/>
    </row>
    <row r="8766" spans="1:14" ht="63">
      <c r="A8766" s="6">
        <v>8764</v>
      </c>
      <c r="B8766" s="8" t="s">
        <v>32361</v>
      </c>
      <c r="C8766" s="9" t="s">
        <v>32670</v>
      </c>
      <c r="D8766" s="10" t="s">
        <v>32450</v>
      </c>
      <c r="E8766" s="11" t="s">
        <v>32671</v>
      </c>
      <c r="F8766" s="6">
        <v>497171</v>
      </c>
      <c r="G8766" s="6" t="s">
        <v>16</v>
      </c>
      <c r="H8766" s="16" t="s">
        <v>32672</v>
      </c>
      <c r="I8766" s="12">
        <v>44159</v>
      </c>
      <c r="J8766" s="12">
        <v>44225</v>
      </c>
      <c r="K8766" s="15">
        <v>0</v>
      </c>
      <c r="L8766" s="13" t="s">
        <v>15</v>
      </c>
      <c r="M8766" s="7">
        <v>1</v>
      </c>
      <c r="N8766" s="17"/>
    </row>
    <row r="8767" spans="1:14" ht="47.25">
      <c r="A8767" s="6">
        <v>8765</v>
      </c>
      <c r="B8767" s="8" t="s">
        <v>32361</v>
      </c>
      <c r="C8767" s="9" t="s">
        <v>32659</v>
      </c>
      <c r="D8767" s="10" t="s">
        <v>32660</v>
      </c>
      <c r="E8767" s="11" t="s">
        <v>32673</v>
      </c>
      <c r="F8767" s="6">
        <v>497172</v>
      </c>
      <c r="G8767" s="6" t="s">
        <v>16</v>
      </c>
      <c r="H8767" s="16" t="s">
        <v>32674</v>
      </c>
      <c r="I8767" s="12">
        <v>44165</v>
      </c>
      <c r="J8767" s="12" t="s">
        <v>32647</v>
      </c>
      <c r="K8767" s="15">
        <v>0</v>
      </c>
      <c r="L8767" s="13" t="s">
        <v>15</v>
      </c>
      <c r="M8767" s="7">
        <v>1</v>
      </c>
      <c r="N8767" s="17"/>
    </row>
    <row r="8768" spans="1:14" ht="47.25">
      <c r="A8768" s="6">
        <v>8766</v>
      </c>
      <c r="B8768" s="8" t="s">
        <v>32361</v>
      </c>
      <c r="C8768" s="9" t="s">
        <v>32675</v>
      </c>
      <c r="D8768" s="10" t="s">
        <v>32676</v>
      </c>
      <c r="E8768" s="11" t="s">
        <v>32677</v>
      </c>
      <c r="F8768" s="6">
        <v>493270</v>
      </c>
      <c r="G8768" s="6" t="s">
        <v>16</v>
      </c>
      <c r="H8768" s="16" t="s">
        <v>32678</v>
      </c>
      <c r="I8768" s="12">
        <v>44165</v>
      </c>
      <c r="J8768" s="12">
        <v>44260</v>
      </c>
      <c r="K8768" s="15">
        <v>0</v>
      </c>
      <c r="L8768" s="13" t="s">
        <v>15</v>
      </c>
      <c r="M8768" s="7">
        <v>1</v>
      </c>
      <c r="N8768" s="17"/>
    </row>
    <row r="8769" spans="1:14" ht="63">
      <c r="A8769" s="6">
        <v>8767</v>
      </c>
      <c r="B8769" s="8" t="s">
        <v>32361</v>
      </c>
      <c r="C8769" s="9" t="s">
        <v>32679</v>
      </c>
      <c r="D8769" s="10" t="s">
        <v>32680</v>
      </c>
      <c r="E8769" s="11" t="s">
        <v>32681</v>
      </c>
      <c r="F8769" s="6">
        <v>497180</v>
      </c>
      <c r="G8769" s="6" t="s">
        <v>16</v>
      </c>
      <c r="H8769" s="16" t="s">
        <v>32682</v>
      </c>
      <c r="I8769" s="12">
        <v>44139</v>
      </c>
      <c r="J8769" s="12">
        <v>44220</v>
      </c>
      <c r="K8769" s="15">
        <v>0</v>
      </c>
      <c r="L8769" s="13" t="s">
        <v>15</v>
      </c>
      <c r="M8769" s="7">
        <v>1</v>
      </c>
      <c r="N8769" s="17"/>
    </row>
    <row r="8770" spans="1:14" ht="47.25">
      <c r="A8770" s="6">
        <v>8768</v>
      </c>
      <c r="B8770" s="8" t="s">
        <v>32361</v>
      </c>
      <c r="C8770" s="9" t="s">
        <v>32683</v>
      </c>
      <c r="D8770" s="10" t="s">
        <v>32684</v>
      </c>
      <c r="E8770" s="11" t="s">
        <v>32685</v>
      </c>
      <c r="F8770" s="6">
        <v>506357</v>
      </c>
      <c r="G8770" s="6" t="s">
        <v>2540</v>
      </c>
      <c r="H8770" s="16" t="s">
        <v>32686</v>
      </c>
      <c r="I8770" s="12">
        <v>44199</v>
      </c>
      <c r="J8770" s="12">
        <v>44295</v>
      </c>
      <c r="K8770" s="15">
        <v>0</v>
      </c>
      <c r="L8770" s="13" t="s">
        <v>15</v>
      </c>
      <c r="M8770" s="7">
        <v>1</v>
      </c>
      <c r="N8770" s="17"/>
    </row>
    <row r="8771" spans="1:14" ht="47.25">
      <c r="A8771" s="6">
        <v>8769</v>
      </c>
      <c r="B8771" s="8" t="s">
        <v>32361</v>
      </c>
      <c r="C8771" s="9" t="s">
        <v>32687</v>
      </c>
      <c r="D8771" s="10" t="s">
        <v>32688</v>
      </c>
      <c r="E8771" s="11" t="s">
        <v>32689</v>
      </c>
      <c r="F8771" s="6">
        <v>497165</v>
      </c>
      <c r="G8771" s="6" t="s">
        <v>16</v>
      </c>
      <c r="H8771" s="16" t="s">
        <v>32690</v>
      </c>
      <c r="I8771" s="12">
        <v>44167</v>
      </c>
      <c r="J8771" s="12">
        <v>44231</v>
      </c>
      <c r="K8771" s="15">
        <v>0</v>
      </c>
      <c r="L8771" s="13" t="s">
        <v>15</v>
      </c>
      <c r="M8771" s="7">
        <v>1</v>
      </c>
      <c r="N8771" s="17"/>
    </row>
    <row r="8772" spans="1:14" ht="47.25">
      <c r="A8772" s="6">
        <v>8770</v>
      </c>
      <c r="B8772" s="8" t="s">
        <v>32361</v>
      </c>
      <c r="C8772" s="9" t="s">
        <v>32691</v>
      </c>
      <c r="D8772" s="10" t="s">
        <v>32692</v>
      </c>
      <c r="E8772" s="11" t="s">
        <v>32693</v>
      </c>
      <c r="F8772" s="6">
        <v>497167</v>
      </c>
      <c r="G8772" s="6" t="s">
        <v>16</v>
      </c>
      <c r="H8772" s="16" t="s">
        <v>32694</v>
      </c>
      <c r="I8772" s="12">
        <v>44159</v>
      </c>
      <c r="J8772" s="12">
        <v>44225</v>
      </c>
      <c r="K8772" s="15">
        <v>0</v>
      </c>
      <c r="L8772" s="13" t="s">
        <v>15</v>
      </c>
      <c r="M8772" s="7">
        <v>1</v>
      </c>
      <c r="N8772" s="17"/>
    </row>
    <row r="8773" spans="1:14" ht="47.25">
      <c r="A8773" s="6">
        <v>8771</v>
      </c>
      <c r="B8773" s="8" t="s">
        <v>32361</v>
      </c>
      <c r="C8773" s="9" t="s">
        <v>32695</v>
      </c>
      <c r="D8773" s="10" t="s">
        <v>32696</v>
      </c>
      <c r="E8773" s="11" t="s">
        <v>32697</v>
      </c>
      <c r="F8773" s="6">
        <v>497168</v>
      </c>
      <c r="G8773" s="6" t="s">
        <v>16</v>
      </c>
      <c r="H8773" s="16" t="s">
        <v>32698</v>
      </c>
      <c r="I8773" s="12">
        <v>44159</v>
      </c>
      <c r="J8773" s="12" t="s">
        <v>32699</v>
      </c>
      <c r="K8773" s="15">
        <v>0</v>
      </c>
      <c r="L8773" s="13" t="s">
        <v>15</v>
      </c>
      <c r="M8773" s="7">
        <v>1</v>
      </c>
      <c r="N8773" s="17"/>
    </row>
    <row r="8774" spans="1:14" ht="78.75">
      <c r="A8774" s="6">
        <v>8772</v>
      </c>
      <c r="B8774" s="8" t="s">
        <v>32361</v>
      </c>
      <c r="C8774" s="9" t="s">
        <v>32700</v>
      </c>
      <c r="D8774" s="10" t="s">
        <v>32701</v>
      </c>
      <c r="E8774" s="11" t="s">
        <v>32702</v>
      </c>
      <c r="F8774" s="6">
        <v>493258</v>
      </c>
      <c r="G8774" s="6" t="s">
        <v>16</v>
      </c>
      <c r="H8774" s="16" t="s">
        <v>32703</v>
      </c>
      <c r="I8774" s="12">
        <v>44157</v>
      </c>
      <c r="J8774" s="12" t="s">
        <v>32600</v>
      </c>
      <c r="K8774" s="15">
        <v>0</v>
      </c>
      <c r="L8774" s="13" t="s">
        <v>15</v>
      </c>
      <c r="M8774" s="7">
        <v>1</v>
      </c>
      <c r="N8774" s="17"/>
    </row>
    <row r="8775" spans="1:14" ht="47.25">
      <c r="A8775" s="6">
        <v>8773</v>
      </c>
      <c r="B8775" s="8" t="s">
        <v>32361</v>
      </c>
      <c r="C8775" s="9" t="s">
        <v>32704</v>
      </c>
      <c r="D8775" s="10" t="s">
        <v>32705</v>
      </c>
      <c r="E8775" s="11" t="s">
        <v>32706</v>
      </c>
      <c r="F8775" s="6">
        <v>493271</v>
      </c>
      <c r="G8775" s="6" t="s">
        <v>16</v>
      </c>
      <c r="H8775" s="16" t="s">
        <v>32707</v>
      </c>
      <c r="I8775" s="12">
        <v>44157</v>
      </c>
      <c r="J8775" s="12" t="s">
        <v>32600</v>
      </c>
      <c r="K8775" s="15">
        <v>0</v>
      </c>
      <c r="L8775" s="13" t="s">
        <v>15</v>
      </c>
      <c r="M8775" s="7">
        <v>1</v>
      </c>
      <c r="N8775" s="17"/>
    </row>
    <row r="8776" spans="1:14" ht="47.25">
      <c r="A8776" s="6">
        <v>8774</v>
      </c>
      <c r="B8776" s="8" t="s">
        <v>32361</v>
      </c>
      <c r="C8776" s="9" t="s">
        <v>32708</v>
      </c>
      <c r="D8776" s="10" t="s">
        <v>23681</v>
      </c>
      <c r="E8776" s="11" t="s">
        <v>32709</v>
      </c>
      <c r="F8776" s="6">
        <v>493272</v>
      </c>
      <c r="G8776" s="6" t="s">
        <v>16</v>
      </c>
      <c r="H8776" s="16" t="s">
        <v>32710</v>
      </c>
      <c r="I8776" s="12">
        <v>44157</v>
      </c>
      <c r="J8776" s="12" t="s">
        <v>32711</v>
      </c>
      <c r="K8776" s="15">
        <v>0</v>
      </c>
      <c r="L8776" s="13" t="s">
        <v>15</v>
      </c>
      <c r="M8776" s="7">
        <v>1</v>
      </c>
      <c r="N8776" s="17"/>
    </row>
    <row r="8777" spans="1:14" ht="47.25">
      <c r="A8777" s="6">
        <v>8775</v>
      </c>
      <c r="B8777" s="8" t="s">
        <v>32361</v>
      </c>
      <c r="C8777" s="9" t="s">
        <v>32712</v>
      </c>
      <c r="D8777" s="10" t="s">
        <v>32408</v>
      </c>
      <c r="E8777" s="11" t="s">
        <v>32713</v>
      </c>
      <c r="F8777" s="6">
        <v>497176</v>
      </c>
      <c r="G8777" s="6" t="s">
        <v>16</v>
      </c>
      <c r="H8777" s="16" t="s">
        <v>32714</v>
      </c>
      <c r="I8777" s="12">
        <v>44157</v>
      </c>
      <c r="J8777" s="12">
        <v>44224</v>
      </c>
      <c r="K8777" s="15">
        <v>0</v>
      </c>
      <c r="L8777" s="13" t="s">
        <v>15</v>
      </c>
      <c r="M8777" s="7">
        <v>1</v>
      </c>
      <c r="N8777" s="17"/>
    </row>
    <row r="8778" spans="1:14" ht="63">
      <c r="A8778" s="6">
        <v>8776</v>
      </c>
      <c r="B8778" s="8" t="s">
        <v>32361</v>
      </c>
      <c r="C8778" s="9" t="s">
        <v>32715</v>
      </c>
      <c r="D8778" s="10" t="s">
        <v>32716</v>
      </c>
      <c r="E8778" s="11" t="s">
        <v>32717</v>
      </c>
      <c r="F8778" s="6">
        <v>493262</v>
      </c>
      <c r="G8778" s="6" t="s">
        <v>16</v>
      </c>
      <c r="H8778" s="16" t="s">
        <v>32718</v>
      </c>
      <c r="I8778" s="12" t="s">
        <v>32719</v>
      </c>
      <c r="J8778" s="12" t="s">
        <v>2824</v>
      </c>
      <c r="K8778" s="15">
        <v>0</v>
      </c>
      <c r="L8778" s="13" t="s">
        <v>15</v>
      </c>
      <c r="M8778" s="7">
        <v>1</v>
      </c>
      <c r="N8778" s="17"/>
    </row>
    <row r="8779" spans="1:14" ht="47.25">
      <c r="A8779" s="6">
        <v>8777</v>
      </c>
      <c r="B8779" s="8" t="s">
        <v>32361</v>
      </c>
      <c r="C8779" s="9" t="s">
        <v>32720</v>
      </c>
      <c r="D8779" s="10" t="s">
        <v>23882</v>
      </c>
      <c r="E8779" s="11" t="s">
        <v>32721</v>
      </c>
      <c r="F8779" s="6">
        <v>498624</v>
      </c>
      <c r="G8779" s="6" t="s">
        <v>16</v>
      </c>
      <c r="H8779" s="16" t="s">
        <v>32722</v>
      </c>
      <c r="I8779" s="12">
        <v>44157</v>
      </c>
      <c r="J8779" s="12" t="s">
        <v>32600</v>
      </c>
      <c r="K8779" s="15">
        <v>0</v>
      </c>
      <c r="L8779" s="13" t="s">
        <v>15</v>
      </c>
      <c r="M8779" s="7">
        <v>1</v>
      </c>
      <c r="N8779" s="17"/>
    </row>
    <row r="8780" spans="1:14" ht="63">
      <c r="A8780" s="6">
        <v>8778</v>
      </c>
      <c r="B8780" s="8" t="s">
        <v>32361</v>
      </c>
      <c r="C8780" s="9" t="s">
        <v>32723</v>
      </c>
      <c r="D8780" s="10" t="s">
        <v>32724</v>
      </c>
      <c r="E8780" s="11" t="s">
        <v>32725</v>
      </c>
      <c r="F8780" s="6">
        <v>497179</v>
      </c>
      <c r="G8780" s="6" t="s">
        <v>16</v>
      </c>
      <c r="H8780" s="16" t="s">
        <v>32726</v>
      </c>
      <c r="I8780" s="12">
        <v>44153</v>
      </c>
      <c r="J8780" s="12">
        <v>44248</v>
      </c>
      <c r="K8780" s="15">
        <v>0</v>
      </c>
      <c r="L8780" s="13" t="s">
        <v>15</v>
      </c>
      <c r="M8780" s="7">
        <v>1</v>
      </c>
      <c r="N8780" s="17"/>
    </row>
    <row r="8781" spans="1:14" ht="47.25">
      <c r="A8781" s="6">
        <v>8779</v>
      </c>
      <c r="B8781" s="8" t="s">
        <v>32361</v>
      </c>
      <c r="C8781" s="9" t="s">
        <v>32727</v>
      </c>
      <c r="D8781" s="10" t="s">
        <v>32728</v>
      </c>
      <c r="E8781" s="11" t="s">
        <v>32729</v>
      </c>
      <c r="F8781" s="6">
        <v>316749</v>
      </c>
      <c r="G8781" s="6" t="s">
        <v>2482</v>
      </c>
      <c r="H8781" s="16" t="s">
        <v>32730</v>
      </c>
      <c r="I8781" s="12">
        <v>43723</v>
      </c>
      <c r="J8781" s="12">
        <v>43861</v>
      </c>
      <c r="K8781" s="15" t="s">
        <v>32731</v>
      </c>
      <c r="L8781" s="13" t="s">
        <v>15</v>
      </c>
      <c r="M8781" s="7">
        <v>1</v>
      </c>
      <c r="N8781" s="17"/>
    </row>
    <row r="8782" spans="1:14" ht="47.25">
      <c r="A8782" s="6">
        <v>8780</v>
      </c>
      <c r="B8782" s="8" t="s">
        <v>32361</v>
      </c>
      <c r="C8782" s="9" t="s">
        <v>32732</v>
      </c>
      <c r="D8782" s="10" t="s">
        <v>32733</v>
      </c>
      <c r="E8782" s="11" t="s">
        <v>32734</v>
      </c>
      <c r="F8782" s="6">
        <v>316745</v>
      </c>
      <c r="G8782" s="6" t="s">
        <v>2482</v>
      </c>
      <c r="H8782" s="16" t="s">
        <v>32735</v>
      </c>
      <c r="I8782" s="12">
        <v>43726</v>
      </c>
      <c r="J8782" s="12">
        <v>43992</v>
      </c>
      <c r="K8782" s="15">
        <v>3696823.35</v>
      </c>
      <c r="L8782" s="13" t="s">
        <v>15</v>
      </c>
      <c r="M8782" s="7">
        <v>1</v>
      </c>
      <c r="N8782" s="17"/>
    </row>
    <row r="8783" spans="1:14" ht="63">
      <c r="A8783" s="6">
        <v>8781</v>
      </c>
      <c r="B8783" s="8" t="s">
        <v>32361</v>
      </c>
      <c r="C8783" s="9" t="s">
        <v>32736</v>
      </c>
      <c r="D8783" s="10" t="s">
        <v>32737</v>
      </c>
      <c r="E8783" s="11" t="s">
        <v>32738</v>
      </c>
      <c r="F8783" s="6" t="s">
        <v>32739</v>
      </c>
      <c r="G8783" s="6" t="s">
        <v>2482</v>
      </c>
      <c r="H8783" s="16" t="s">
        <v>32740</v>
      </c>
      <c r="I8783" s="12">
        <v>43706</v>
      </c>
      <c r="J8783" s="12">
        <v>43992</v>
      </c>
      <c r="K8783" s="15">
        <v>135621.69</v>
      </c>
      <c r="L8783" s="13" t="s">
        <v>15</v>
      </c>
      <c r="M8783" s="7">
        <v>1</v>
      </c>
      <c r="N8783" s="17"/>
    </row>
    <row r="8784" spans="1:14" ht="47.25">
      <c r="A8784" s="6">
        <v>8782</v>
      </c>
      <c r="B8784" s="8" t="s">
        <v>32361</v>
      </c>
      <c r="C8784" s="9" t="s">
        <v>32741</v>
      </c>
      <c r="D8784" s="10" t="s">
        <v>32742</v>
      </c>
      <c r="E8784" s="11" t="s">
        <v>32743</v>
      </c>
      <c r="F8784" s="6" t="s">
        <v>32744</v>
      </c>
      <c r="G8784" s="6" t="s">
        <v>2482</v>
      </c>
      <c r="H8784" s="16" t="s">
        <v>32745</v>
      </c>
      <c r="I8784" s="12">
        <v>43989</v>
      </c>
      <c r="J8784" s="12">
        <v>44377</v>
      </c>
      <c r="K8784" s="15">
        <v>0</v>
      </c>
      <c r="L8784" s="13" t="s">
        <v>15</v>
      </c>
      <c r="M8784" s="7">
        <v>1</v>
      </c>
      <c r="N8784" s="17"/>
    </row>
    <row r="8785" spans="1:14" ht="63">
      <c r="A8785" s="6">
        <v>8783</v>
      </c>
      <c r="B8785" s="8" t="s">
        <v>32361</v>
      </c>
      <c r="C8785" s="9" t="s">
        <v>32746</v>
      </c>
      <c r="D8785" s="10" t="s">
        <v>32747</v>
      </c>
      <c r="E8785" s="11" t="s">
        <v>32748</v>
      </c>
      <c r="F8785" s="6">
        <v>515187</v>
      </c>
      <c r="G8785" s="6" t="s">
        <v>16</v>
      </c>
      <c r="H8785" s="16">
        <v>4809106.1500000004</v>
      </c>
      <c r="I8785" s="12">
        <v>44202</v>
      </c>
      <c r="J8785" s="12">
        <v>44299</v>
      </c>
      <c r="K8785" s="15">
        <v>0</v>
      </c>
      <c r="L8785" s="13" t="s">
        <v>15</v>
      </c>
      <c r="M8785" s="7">
        <v>1</v>
      </c>
      <c r="N8785" s="17"/>
    </row>
    <row r="8786" spans="1:14" ht="63">
      <c r="A8786" s="6">
        <v>8784</v>
      </c>
      <c r="B8786" s="8" t="s">
        <v>32361</v>
      </c>
      <c r="C8786" s="9" t="s">
        <v>32749</v>
      </c>
      <c r="D8786" s="10" t="s">
        <v>32750</v>
      </c>
      <c r="E8786" s="11" t="s">
        <v>32751</v>
      </c>
      <c r="F8786" s="6">
        <v>508497</v>
      </c>
      <c r="G8786" s="6" t="s">
        <v>679</v>
      </c>
      <c r="H8786" s="16" t="s">
        <v>32752</v>
      </c>
      <c r="I8786" s="12">
        <v>44206</v>
      </c>
      <c r="J8786" s="12">
        <v>44302</v>
      </c>
      <c r="K8786" s="15">
        <v>0</v>
      </c>
      <c r="L8786" s="13" t="s">
        <v>15</v>
      </c>
      <c r="M8786" s="7">
        <v>1</v>
      </c>
      <c r="N8786" s="17"/>
    </row>
    <row r="8787" spans="1:14" ht="94.5">
      <c r="A8787" s="6">
        <v>8785</v>
      </c>
      <c r="B8787" s="8" t="s">
        <v>32361</v>
      </c>
      <c r="C8787" s="9" t="s">
        <v>32753</v>
      </c>
      <c r="D8787" s="10" t="s">
        <v>32754</v>
      </c>
      <c r="E8787" s="11" t="s">
        <v>32755</v>
      </c>
      <c r="F8787" s="6">
        <v>513115</v>
      </c>
      <c r="G8787" s="6" t="s">
        <v>2540</v>
      </c>
      <c r="H8787" s="16" t="s">
        <v>32756</v>
      </c>
      <c r="I8787" s="12">
        <v>44217</v>
      </c>
      <c r="J8787" s="12">
        <v>44377</v>
      </c>
      <c r="K8787" s="15">
        <v>0</v>
      </c>
      <c r="L8787" s="13" t="s">
        <v>15</v>
      </c>
      <c r="M8787" s="7">
        <v>1</v>
      </c>
      <c r="N8787" s="17"/>
    </row>
    <row r="8788" spans="1:14" ht="47.25">
      <c r="A8788" s="6">
        <v>8786</v>
      </c>
      <c r="B8788" s="8" t="s">
        <v>32361</v>
      </c>
      <c r="C8788" s="9" t="s">
        <v>32757</v>
      </c>
      <c r="D8788" s="10" t="s">
        <v>32758</v>
      </c>
      <c r="E8788" s="11" t="s">
        <v>32759</v>
      </c>
      <c r="F8788" s="6">
        <v>528598</v>
      </c>
      <c r="G8788" s="6" t="s">
        <v>16</v>
      </c>
      <c r="H8788" s="16" t="s">
        <v>32760</v>
      </c>
      <c r="I8788" s="12">
        <v>44230</v>
      </c>
      <c r="J8788" s="12">
        <v>44311</v>
      </c>
      <c r="K8788" s="15">
        <v>0</v>
      </c>
      <c r="L8788" s="13" t="s">
        <v>15</v>
      </c>
      <c r="M8788" s="7">
        <v>1</v>
      </c>
      <c r="N8788" s="17"/>
    </row>
    <row r="8789" spans="1:14" ht="47.25">
      <c r="A8789" s="6">
        <v>8787</v>
      </c>
      <c r="B8789" s="8" t="s">
        <v>32361</v>
      </c>
      <c r="C8789" s="9" t="s">
        <v>32761</v>
      </c>
      <c r="D8789" s="10" t="s">
        <v>32762</v>
      </c>
      <c r="E8789" s="11" t="s">
        <v>32763</v>
      </c>
      <c r="F8789" s="6">
        <v>523253</v>
      </c>
      <c r="G8789" s="6" t="s">
        <v>16</v>
      </c>
      <c r="H8789" s="16" t="s">
        <v>32764</v>
      </c>
      <c r="I8789" s="12">
        <v>44202</v>
      </c>
      <c r="J8789" s="12">
        <v>44328</v>
      </c>
      <c r="K8789" s="15">
        <v>0</v>
      </c>
      <c r="L8789" s="13" t="s">
        <v>14</v>
      </c>
      <c r="M8789" s="7">
        <v>0.51</v>
      </c>
      <c r="N8789" s="17"/>
    </row>
    <row r="8790" spans="1:14" ht="47.25">
      <c r="A8790" s="6">
        <v>8788</v>
      </c>
      <c r="B8790" s="8" t="s">
        <v>32361</v>
      </c>
      <c r="C8790" s="9" t="s">
        <v>32761</v>
      </c>
      <c r="D8790" s="10" t="s">
        <v>32762</v>
      </c>
      <c r="E8790" s="11" t="s">
        <v>32763</v>
      </c>
      <c r="F8790" s="6">
        <v>523253</v>
      </c>
      <c r="G8790" s="6" t="s">
        <v>16</v>
      </c>
      <c r="H8790" s="16" t="s">
        <v>32764</v>
      </c>
      <c r="I8790" s="12">
        <v>44202</v>
      </c>
      <c r="J8790" s="12">
        <v>44328</v>
      </c>
      <c r="K8790" s="15">
        <v>0</v>
      </c>
      <c r="L8790" s="13" t="s">
        <v>14</v>
      </c>
      <c r="M8790" s="7">
        <v>0.49</v>
      </c>
      <c r="N8790" s="17"/>
    </row>
    <row r="8791" spans="1:14" ht="63">
      <c r="A8791" s="6">
        <v>8789</v>
      </c>
      <c r="B8791" s="8" t="s">
        <v>11929</v>
      </c>
      <c r="C8791" s="9" t="s">
        <v>11930</v>
      </c>
      <c r="D8791" s="10" t="s">
        <v>11931</v>
      </c>
      <c r="E8791" s="11" t="s">
        <v>11932</v>
      </c>
      <c r="F8791" s="6">
        <v>480839</v>
      </c>
      <c r="G8791" s="6" t="s">
        <v>2665</v>
      </c>
      <c r="H8791" s="16">
        <v>13818032.109999999</v>
      </c>
      <c r="I8791" s="12">
        <v>44161</v>
      </c>
      <c r="J8791" s="12">
        <v>44531</v>
      </c>
      <c r="K8791" s="15">
        <v>0</v>
      </c>
      <c r="L8791" s="13" t="s">
        <v>15</v>
      </c>
      <c r="M8791" s="7">
        <v>1</v>
      </c>
      <c r="N8791" s="17"/>
    </row>
    <row r="8792" spans="1:14" ht="110.25">
      <c r="A8792" s="6">
        <v>8790</v>
      </c>
      <c r="B8792" s="8" t="s">
        <v>11929</v>
      </c>
      <c r="C8792" s="9" t="s">
        <v>11930</v>
      </c>
      <c r="D8792" s="10" t="s">
        <v>11931</v>
      </c>
      <c r="E8792" s="11" t="s">
        <v>11933</v>
      </c>
      <c r="F8792" s="6">
        <v>397369</v>
      </c>
      <c r="G8792" s="6" t="s">
        <v>2665</v>
      </c>
      <c r="H8792" s="16">
        <v>12278170.6</v>
      </c>
      <c r="I8792" s="12">
        <v>44095</v>
      </c>
      <c r="J8792" s="12">
        <v>44428</v>
      </c>
      <c r="K8792" s="15">
        <v>0</v>
      </c>
      <c r="L8792" s="13" t="s">
        <v>15</v>
      </c>
      <c r="M8792" s="7">
        <v>1</v>
      </c>
      <c r="N8792" s="17"/>
    </row>
    <row r="8793" spans="1:14" ht="94.5">
      <c r="A8793" s="6">
        <v>8791</v>
      </c>
      <c r="B8793" s="8" t="s">
        <v>11929</v>
      </c>
      <c r="C8793" s="9" t="s">
        <v>11930</v>
      </c>
      <c r="D8793" s="10" t="s">
        <v>11931</v>
      </c>
      <c r="E8793" s="11" t="s">
        <v>11934</v>
      </c>
      <c r="F8793" s="6">
        <v>464022</v>
      </c>
      <c r="G8793" s="6" t="s">
        <v>8386</v>
      </c>
      <c r="H8793" s="16">
        <v>15273784.720000001</v>
      </c>
      <c r="I8793" s="12">
        <v>44091</v>
      </c>
      <c r="J8793" s="12">
        <v>44428</v>
      </c>
      <c r="K8793" s="15">
        <v>0</v>
      </c>
      <c r="L8793" s="13" t="s">
        <v>15</v>
      </c>
      <c r="M8793" s="7">
        <v>1</v>
      </c>
      <c r="N8793" s="17"/>
    </row>
    <row r="8794" spans="1:14" ht="31.5">
      <c r="A8794" s="6">
        <v>8792</v>
      </c>
      <c r="B8794" s="8" t="s">
        <v>11929</v>
      </c>
      <c r="C8794" s="9" t="s">
        <v>11930</v>
      </c>
      <c r="D8794" s="10" t="s">
        <v>11931</v>
      </c>
      <c r="E8794" s="11" t="s">
        <v>11935</v>
      </c>
      <c r="F8794" s="6">
        <v>464024</v>
      </c>
      <c r="G8794" s="6" t="s">
        <v>8386</v>
      </c>
      <c r="H8794" s="16">
        <v>5712638.7599999998</v>
      </c>
      <c r="I8794" s="12">
        <v>44129</v>
      </c>
      <c r="J8794" s="12">
        <v>44407</v>
      </c>
      <c r="K8794" s="15">
        <v>0</v>
      </c>
      <c r="L8794" s="13" t="s">
        <v>15</v>
      </c>
      <c r="M8794" s="7">
        <v>1</v>
      </c>
      <c r="N8794" s="17"/>
    </row>
    <row r="8795" spans="1:14" ht="126">
      <c r="A8795" s="6">
        <v>8793</v>
      </c>
      <c r="B8795" s="8" t="s">
        <v>11929</v>
      </c>
      <c r="C8795" s="9" t="s">
        <v>11930</v>
      </c>
      <c r="D8795" s="10" t="s">
        <v>11931</v>
      </c>
      <c r="E8795" s="11" t="s">
        <v>11936</v>
      </c>
      <c r="F8795" s="6">
        <v>432108</v>
      </c>
      <c r="G8795" s="6" t="s">
        <v>8386</v>
      </c>
      <c r="H8795" s="16">
        <v>23916745.390000001</v>
      </c>
      <c r="I8795" s="12">
        <v>44019</v>
      </c>
      <c r="J8795" s="12">
        <v>44389</v>
      </c>
      <c r="K8795" s="15">
        <v>1200000</v>
      </c>
      <c r="L8795" s="13" t="s">
        <v>15</v>
      </c>
      <c r="M8795" s="7">
        <v>1</v>
      </c>
      <c r="N8795" s="17"/>
    </row>
    <row r="8796" spans="1:14" ht="31.5">
      <c r="A8796" s="6">
        <v>8794</v>
      </c>
      <c r="B8796" s="8" t="s">
        <v>11929</v>
      </c>
      <c r="C8796" s="9" t="s">
        <v>11937</v>
      </c>
      <c r="D8796" s="10" t="s">
        <v>1955</v>
      </c>
      <c r="E8796" s="11" t="s">
        <v>11938</v>
      </c>
      <c r="F8796" s="6">
        <v>376495</v>
      </c>
      <c r="G8796" s="6" t="s">
        <v>6055</v>
      </c>
      <c r="H8796" s="16">
        <v>11013871.460000001</v>
      </c>
      <c r="I8796" s="12">
        <v>43887</v>
      </c>
      <c r="J8796" s="12">
        <v>43986</v>
      </c>
      <c r="K8796" s="15">
        <v>4497646</v>
      </c>
      <c r="L8796" s="13" t="s">
        <v>15</v>
      </c>
      <c r="M8796" s="7">
        <v>1</v>
      </c>
      <c r="N8796" s="17"/>
    </row>
    <row r="8797" spans="1:14" ht="157.5">
      <c r="A8797" s="6">
        <v>8795</v>
      </c>
      <c r="B8797" s="8" t="s">
        <v>11929</v>
      </c>
      <c r="C8797" s="9" t="s">
        <v>11937</v>
      </c>
      <c r="D8797" s="10" t="s">
        <v>1955</v>
      </c>
      <c r="E8797" s="11" t="s">
        <v>11939</v>
      </c>
      <c r="F8797" s="6">
        <v>319324</v>
      </c>
      <c r="G8797" s="6" t="s">
        <v>8386</v>
      </c>
      <c r="H8797" s="16">
        <v>32502578.969999999</v>
      </c>
      <c r="I8797" s="12">
        <v>43786</v>
      </c>
      <c r="J8797" s="12">
        <v>44158</v>
      </c>
      <c r="K8797" s="15">
        <f>3900000+1100000</f>
        <v>5000000</v>
      </c>
      <c r="L8797" s="13" t="s">
        <v>15</v>
      </c>
      <c r="M8797" s="7">
        <v>1</v>
      </c>
      <c r="N8797" s="17"/>
    </row>
    <row r="8798" spans="1:14" ht="110.25">
      <c r="A8798" s="6">
        <v>8796</v>
      </c>
      <c r="B8798" s="8" t="s">
        <v>11929</v>
      </c>
      <c r="C8798" s="9" t="s">
        <v>11940</v>
      </c>
      <c r="D8798" s="10" t="s">
        <v>11941</v>
      </c>
      <c r="E8798" s="11" t="s">
        <v>11942</v>
      </c>
      <c r="F8798" s="6">
        <v>360416</v>
      </c>
      <c r="G8798" s="6" t="s">
        <v>8386</v>
      </c>
      <c r="H8798" s="16">
        <v>4178529.3</v>
      </c>
      <c r="I8798" s="12">
        <v>43849</v>
      </c>
      <c r="J8798" s="12">
        <v>44036</v>
      </c>
      <c r="K8798" s="15">
        <v>0</v>
      </c>
      <c r="L8798" s="13" t="s">
        <v>15</v>
      </c>
      <c r="M8798" s="7">
        <v>1</v>
      </c>
      <c r="N8798" s="17"/>
    </row>
    <row r="8799" spans="1:14" ht="31.5">
      <c r="A8799" s="6">
        <v>8797</v>
      </c>
      <c r="B8799" s="8" t="s">
        <v>11929</v>
      </c>
      <c r="C8799" s="9" t="s">
        <v>11943</v>
      </c>
      <c r="D8799" s="10" t="s">
        <v>11944</v>
      </c>
      <c r="E8799" s="11" t="s">
        <v>11945</v>
      </c>
      <c r="F8799" s="6">
        <v>489958</v>
      </c>
      <c r="G8799" s="6" t="s">
        <v>6055</v>
      </c>
      <c r="H8799" s="16">
        <v>4034746.9</v>
      </c>
      <c r="I8799" s="12">
        <v>44153</v>
      </c>
      <c r="J8799" s="12">
        <v>44218</v>
      </c>
      <c r="K8799" s="15">
        <v>0</v>
      </c>
      <c r="L8799" s="13" t="s">
        <v>15</v>
      </c>
      <c r="M8799" s="7">
        <v>1</v>
      </c>
      <c r="N8799" s="17"/>
    </row>
    <row r="8800" spans="1:14" ht="315">
      <c r="A8800" s="6">
        <v>8798</v>
      </c>
      <c r="B8800" s="8" t="s">
        <v>11929</v>
      </c>
      <c r="C8800" s="9" t="s">
        <v>11943</v>
      </c>
      <c r="D8800" s="10" t="s">
        <v>11944</v>
      </c>
      <c r="E8800" s="11" t="s">
        <v>11946</v>
      </c>
      <c r="F8800" s="6">
        <v>320967</v>
      </c>
      <c r="G8800" s="6" t="s">
        <v>1493</v>
      </c>
      <c r="H8800" s="16">
        <v>7151363.4500000002</v>
      </c>
      <c r="I8800" s="12">
        <v>43738</v>
      </c>
      <c r="J8800" s="12">
        <v>43993</v>
      </c>
      <c r="K8800" s="15">
        <v>350000</v>
      </c>
      <c r="L8800" s="13" t="s">
        <v>15</v>
      </c>
      <c r="M8800" s="7">
        <v>1</v>
      </c>
      <c r="N8800" s="17"/>
    </row>
    <row r="8801" spans="1:14" ht="236.25">
      <c r="A8801" s="6">
        <v>8799</v>
      </c>
      <c r="B8801" s="8" t="s">
        <v>11929</v>
      </c>
      <c r="C8801" s="9" t="s">
        <v>11947</v>
      </c>
      <c r="D8801" s="10" t="s">
        <v>11948</v>
      </c>
      <c r="E8801" s="11" t="s">
        <v>11949</v>
      </c>
      <c r="F8801" s="6">
        <v>418498</v>
      </c>
      <c r="G8801" s="6" t="s">
        <v>1493</v>
      </c>
      <c r="H8801" s="16">
        <v>5940409.8499999996</v>
      </c>
      <c r="I8801" s="12">
        <v>43978</v>
      </c>
      <c r="J8801" s="12">
        <v>44347</v>
      </c>
      <c r="K8801" s="15">
        <v>0</v>
      </c>
      <c r="L8801" s="13" t="s">
        <v>15</v>
      </c>
      <c r="M8801" s="7">
        <v>1</v>
      </c>
      <c r="N8801" s="17"/>
    </row>
    <row r="8802" spans="1:14" ht="31.5">
      <c r="A8802" s="6">
        <v>8800</v>
      </c>
      <c r="B8802" s="8" t="s">
        <v>11929</v>
      </c>
      <c r="C8802" s="9" t="s">
        <v>11950</v>
      </c>
      <c r="D8802" s="10" t="s">
        <v>11951</v>
      </c>
      <c r="E8802" s="11" t="s">
        <v>11952</v>
      </c>
      <c r="F8802" s="6">
        <v>489961</v>
      </c>
      <c r="G8802" s="6" t="s">
        <v>6055</v>
      </c>
      <c r="H8802" s="16">
        <v>7485901.2000000002</v>
      </c>
      <c r="I8802" s="12">
        <v>44153</v>
      </c>
      <c r="J8802" s="12">
        <v>44248</v>
      </c>
      <c r="K8802" s="15">
        <v>6640348</v>
      </c>
      <c r="L8802" s="13" t="s">
        <v>15</v>
      </c>
      <c r="M8802" s="7">
        <v>1</v>
      </c>
      <c r="N8802" s="17"/>
    </row>
    <row r="8803" spans="1:14" ht="47.25">
      <c r="A8803" s="6">
        <v>8801</v>
      </c>
      <c r="B8803" s="8" t="s">
        <v>11929</v>
      </c>
      <c r="C8803" s="9" t="s">
        <v>11953</v>
      </c>
      <c r="D8803" s="10" t="s">
        <v>11954</v>
      </c>
      <c r="E8803" s="11" t="s">
        <v>11955</v>
      </c>
      <c r="F8803" s="6">
        <v>489966</v>
      </c>
      <c r="G8803" s="6" t="s">
        <v>6055</v>
      </c>
      <c r="H8803" s="16">
        <v>8394017.5999999996</v>
      </c>
      <c r="I8803" s="12">
        <v>44164</v>
      </c>
      <c r="J8803" s="12">
        <v>44260</v>
      </c>
      <c r="K8803" s="15">
        <v>0</v>
      </c>
      <c r="L8803" s="13" t="s">
        <v>15</v>
      </c>
      <c r="M8803" s="7">
        <v>1</v>
      </c>
      <c r="N8803" s="17"/>
    </row>
    <row r="8804" spans="1:14" ht="31.5">
      <c r="A8804" s="6">
        <v>8802</v>
      </c>
      <c r="B8804" s="8" t="s">
        <v>11929</v>
      </c>
      <c r="C8804" s="9" t="s">
        <v>11956</v>
      </c>
      <c r="D8804" s="10" t="s">
        <v>11957</v>
      </c>
      <c r="E8804" s="11" t="s">
        <v>11958</v>
      </c>
      <c r="F8804" s="6">
        <v>489948</v>
      </c>
      <c r="G8804" s="6" t="s">
        <v>6055</v>
      </c>
      <c r="H8804" s="16">
        <v>6199909.9500000002</v>
      </c>
      <c r="I8804" s="12">
        <v>44164</v>
      </c>
      <c r="J8804" s="12">
        <v>44245</v>
      </c>
      <c r="K8804" s="15">
        <v>0</v>
      </c>
      <c r="L8804" s="13" t="s">
        <v>15</v>
      </c>
      <c r="M8804" s="7">
        <v>1</v>
      </c>
      <c r="N8804" s="17"/>
    </row>
    <row r="8805" spans="1:14" ht="47.25">
      <c r="A8805" s="6">
        <v>8803</v>
      </c>
      <c r="B8805" s="8" t="s">
        <v>11929</v>
      </c>
      <c r="C8805" s="9" t="s">
        <v>11959</v>
      </c>
      <c r="D8805" s="10" t="s">
        <v>11960</v>
      </c>
      <c r="E8805" s="11" t="s">
        <v>11961</v>
      </c>
      <c r="F8805" s="6">
        <v>339241</v>
      </c>
      <c r="G8805" s="6" t="s">
        <v>873</v>
      </c>
      <c r="H8805" s="16">
        <v>11381000</v>
      </c>
      <c r="I8805" s="12">
        <v>43734</v>
      </c>
      <c r="J8805" s="12">
        <v>44108</v>
      </c>
      <c r="K8805" s="15">
        <f>1427426+1000000</f>
        <v>2427426</v>
      </c>
      <c r="L8805" s="13" t="s">
        <v>15</v>
      </c>
      <c r="M8805" s="7">
        <v>1</v>
      </c>
      <c r="N8805" s="17"/>
    </row>
    <row r="8806" spans="1:14" ht="141.75">
      <c r="A8806" s="6">
        <v>8804</v>
      </c>
      <c r="B8806" s="8" t="s">
        <v>11929</v>
      </c>
      <c r="C8806" s="9" t="s">
        <v>11962</v>
      </c>
      <c r="D8806" s="10" t="s">
        <v>11963</v>
      </c>
      <c r="E8806" s="11" t="s">
        <v>11964</v>
      </c>
      <c r="F8806" s="6">
        <v>480836</v>
      </c>
      <c r="G8806" s="6" t="s">
        <v>8386</v>
      </c>
      <c r="H8806" s="16">
        <v>19838276.469999999</v>
      </c>
      <c r="I8806" s="12">
        <v>44165</v>
      </c>
      <c r="J8806" s="12">
        <v>44536</v>
      </c>
      <c r="K8806" s="15">
        <v>0</v>
      </c>
      <c r="L8806" s="13" t="s">
        <v>14</v>
      </c>
      <c r="M8806" s="7">
        <v>1</v>
      </c>
      <c r="N8806" s="17"/>
    </row>
    <row r="8807" spans="1:14" ht="141.75">
      <c r="A8807" s="6">
        <v>8805</v>
      </c>
      <c r="B8807" s="8" t="s">
        <v>11929</v>
      </c>
      <c r="C8807" s="9" t="s">
        <v>11965</v>
      </c>
      <c r="D8807" s="10" t="s">
        <v>11966</v>
      </c>
      <c r="E8807" s="11" t="s">
        <v>11964</v>
      </c>
      <c r="F8807" s="6">
        <v>480836</v>
      </c>
      <c r="G8807" s="6" t="s">
        <v>8386</v>
      </c>
      <c r="H8807" s="16">
        <v>19838276.469999999</v>
      </c>
      <c r="I8807" s="12">
        <v>44165</v>
      </c>
      <c r="J8807" s="12">
        <v>44536</v>
      </c>
      <c r="K8807" s="15">
        <v>0</v>
      </c>
      <c r="L8807" s="13" t="s">
        <v>14</v>
      </c>
      <c r="M8807" s="7">
        <v>0.51</v>
      </c>
      <c r="N8807" s="17"/>
    </row>
    <row r="8808" spans="1:14" ht="141.75">
      <c r="A8808" s="6">
        <v>8806</v>
      </c>
      <c r="B8808" s="8" t="s">
        <v>11929</v>
      </c>
      <c r="C8808" s="9" t="s">
        <v>11959</v>
      </c>
      <c r="D8808" s="10" t="s">
        <v>11960</v>
      </c>
      <c r="E8808" s="11" t="s">
        <v>11964</v>
      </c>
      <c r="F8808" s="6">
        <v>480836</v>
      </c>
      <c r="G8808" s="6" t="s">
        <v>8386</v>
      </c>
      <c r="H8808" s="16">
        <v>19838276.469999999</v>
      </c>
      <c r="I8808" s="12">
        <v>44165</v>
      </c>
      <c r="J8808" s="12">
        <v>44536</v>
      </c>
      <c r="K8808" s="15">
        <v>0</v>
      </c>
      <c r="L8808" s="13" t="s">
        <v>14</v>
      </c>
      <c r="M8808" s="7">
        <v>0.49</v>
      </c>
      <c r="N8808" s="17"/>
    </row>
    <row r="8809" spans="1:14" ht="47.25">
      <c r="A8809" s="6">
        <v>8807</v>
      </c>
      <c r="B8809" s="8" t="s">
        <v>11929</v>
      </c>
      <c r="C8809" s="9" t="s">
        <v>11967</v>
      </c>
      <c r="D8809" s="10" t="s">
        <v>11968</v>
      </c>
      <c r="E8809" s="11" t="s">
        <v>11969</v>
      </c>
      <c r="F8809" s="6">
        <v>489955</v>
      </c>
      <c r="G8809" s="6" t="s">
        <v>6055</v>
      </c>
      <c r="H8809" s="16">
        <v>1173549.25</v>
      </c>
      <c r="I8809" s="12">
        <v>44137</v>
      </c>
      <c r="J8809" s="12">
        <v>44202</v>
      </c>
      <c r="K8809" s="15">
        <v>0</v>
      </c>
      <c r="L8809" s="13" t="s">
        <v>15</v>
      </c>
      <c r="M8809" s="7">
        <v>1</v>
      </c>
      <c r="N8809" s="17"/>
    </row>
    <row r="8810" spans="1:14" ht="47.25">
      <c r="A8810" s="6">
        <v>8808</v>
      </c>
      <c r="B8810" s="8" t="s">
        <v>11929</v>
      </c>
      <c r="C8810" s="9" t="s">
        <v>11967</v>
      </c>
      <c r="D8810" s="10" t="s">
        <v>11968</v>
      </c>
      <c r="E8810" s="11" t="s">
        <v>11970</v>
      </c>
      <c r="F8810" s="6">
        <v>489960</v>
      </c>
      <c r="G8810" s="6" t="s">
        <v>6055</v>
      </c>
      <c r="H8810" s="16">
        <v>4735058.4000000004</v>
      </c>
      <c r="I8810" s="12">
        <v>44139</v>
      </c>
      <c r="J8810" s="12">
        <v>44205</v>
      </c>
      <c r="K8810" s="15">
        <v>0</v>
      </c>
      <c r="L8810" s="13" t="s">
        <v>15</v>
      </c>
      <c r="M8810" s="7">
        <v>1</v>
      </c>
      <c r="N8810" s="17"/>
    </row>
    <row r="8811" spans="1:14" ht="47.25">
      <c r="A8811" s="6">
        <v>8809</v>
      </c>
      <c r="B8811" s="8" t="s">
        <v>11929</v>
      </c>
      <c r="C8811" s="9" t="s">
        <v>11971</v>
      </c>
      <c r="D8811" s="10" t="s">
        <v>11972</v>
      </c>
      <c r="E8811" s="11" t="s">
        <v>11973</v>
      </c>
      <c r="F8811" s="6">
        <v>489956</v>
      </c>
      <c r="G8811" s="6" t="s">
        <v>6055</v>
      </c>
      <c r="H8811" s="16">
        <v>1206909.45</v>
      </c>
      <c r="I8811" s="12">
        <v>44145</v>
      </c>
      <c r="J8811" s="12">
        <v>44209</v>
      </c>
      <c r="K8811" s="15">
        <v>0</v>
      </c>
      <c r="L8811" s="13" t="s">
        <v>15</v>
      </c>
      <c r="M8811" s="7">
        <v>1</v>
      </c>
      <c r="N8811" s="17"/>
    </row>
    <row r="8812" spans="1:14" ht="47.25">
      <c r="A8812" s="6">
        <v>8810</v>
      </c>
      <c r="B8812" s="8" t="s">
        <v>11929</v>
      </c>
      <c r="C8812" s="9" t="s">
        <v>11974</v>
      </c>
      <c r="D8812" s="10" t="s">
        <v>11975</v>
      </c>
      <c r="E8812" s="11" t="s">
        <v>11976</v>
      </c>
      <c r="F8812" s="6">
        <v>489949</v>
      </c>
      <c r="G8812" s="6" t="s">
        <v>6055</v>
      </c>
      <c r="H8812" s="16">
        <v>5606615</v>
      </c>
      <c r="I8812" s="12">
        <v>44164</v>
      </c>
      <c r="J8812" s="12">
        <v>44245</v>
      </c>
      <c r="K8812" s="15">
        <v>0</v>
      </c>
      <c r="L8812" s="13" t="s">
        <v>15</v>
      </c>
      <c r="M8812" s="7">
        <v>1</v>
      </c>
      <c r="N8812" s="17"/>
    </row>
    <row r="8813" spans="1:14" ht="63">
      <c r="A8813" s="6">
        <v>8811</v>
      </c>
      <c r="B8813" s="8" t="s">
        <v>11929</v>
      </c>
      <c r="C8813" s="9" t="s">
        <v>11978</v>
      </c>
      <c r="D8813" s="10" t="s">
        <v>11977</v>
      </c>
      <c r="E8813" s="11" t="s">
        <v>11979</v>
      </c>
      <c r="F8813" s="6">
        <v>480840</v>
      </c>
      <c r="G8813" s="6" t="s">
        <v>2665</v>
      </c>
      <c r="H8813" s="16">
        <v>3194897.5</v>
      </c>
      <c r="I8813" s="12">
        <v>44139</v>
      </c>
      <c r="J8813" s="12">
        <v>44385</v>
      </c>
      <c r="K8813" s="15">
        <v>0</v>
      </c>
      <c r="L8813" s="13" t="s">
        <v>15</v>
      </c>
      <c r="M8813" s="7">
        <v>1</v>
      </c>
      <c r="N8813" s="17"/>
    </row>
    <row r="8814" spans="1:14" ht="31.5">
      <c r="A8814" s="6">
        <v>8812</v>
      </c>
      <c r="B8814" s="8" t="s">
        <v>11929</v>
      </c>
      <c r="C8814" s="9" t="s">
        <v>11980</v>
      </c>
      <c r="D8814" s="10" t="s">
        <v>11981</v>
      </c>
      <c r="E8814" s="11" t="s">
        <v>11982</v>
      </c>
      <c r="F8814" s="6">
        <v>489959</v>
      </c>
      <c r="G8814" s="6" t="s">
        <v>6055</v>
      </c>
      <c r="H8814" s="16">
        <v>3640802.8</v>
      </c>
      <c r="I8814" s="12">
        <v>44137</v>
      </c>
      <c r="J8814" s="12">
        <v>44205</v>
      </c>
      <c r="K8814" s="15">
        <v>0</v>
      </c>
      <c r="L8814" s="13" t="s">
        <v>15</v>
      </c>
      <c r="M8814" s="7">
        <v>1</v>
      </c>
      <c r="N8814" s="17"/>
    </row>
    <row r="8815" spans="1:14" ht="31.5">
      <c r="A8815" s="6">
        <v>8813</v>
      </c>
      <c r="B8815" s="8" t="s">
        <v>11929</v>
      </c>
      <c r="C8815" s="9" t="s">
        <v>11983</v>
      </c>
      <c r="D8815" s="10" t="s">
        <v>11984</v>
      </c>
      <c r="E8815" s="11" t="s">
        <v>11985</v>
      </c>
      <c r="F8815" s="6">
        <v>489962</v>
      </c>
      <c r="G8815" s="6" t="s">
        <v>6055</v>
      </c>
      <c r="H8815" s="16">
        <v>8164630.5999999996</v>
      </c>
      <c r="I8815" s="12">
        <v>44161</v>
      </c>
      <c r="J8815" s="12">
        <v>44257</v>
      </c>
      <c r="K8815" s="15">
        <v>0</v>
      </c>
      <c r="L8815" s="13" t="s">
        <v>15</v>
      </c>
      <c r="M8815" s="7">
        <v>1</v>
      </c>
      <c r="N8815" s="17"/>
    </row>
    <row r="8816" spans="1:14" ht="31.5">
      <c r="A8816" s="6">
        <v>8814</v>
      </c>
      <c r="B8816" s="8" t="s">
        <v>11929</v>
      </c>
      <c r="C8816" s="9" t="s">
        <v>11986</v>
      </c>
      <c r="D8816" s="10" t="s">
        <v>11987</v>
      </c>
      <c r="E8816" s="11" t="s">
        <v>11988</v>
      </c>
      <c r="F8816" s="6">
        <v>493279</v>
      </c>
      <c r="G8816" s="6" t="s">
        <v>6055</v>
      </c>
      <c r="H8816" s="16">
        <v>11573600.15</v>
      </c>
      <c r="I8816" s="12">
        <v>44150</v>
      </c>
      <c r="J8816" s="12">
        <v>44276</v>
      </c>
      <c r="K8816" s="15">
        <v>0</v>
      </c>
      <c r="L8816" s="13" t="s">
        <v>15</v>
      </c>
      <c r="M8816" s="7">
        <v>1</v>
      </c>
      <c r="N8816" s="17"/>
    </row>
    <row r="8817" spans="1:14" ht="47.25">
      <c r="A8817" s="6">
        <v>8815</v>
      </c>
      <c r="B8817" s="8" t="s">
        <v>11929</v>
      </c>
      <c r="C8817" s="9" t="s">
        <v>11989</v>
      </c>
      <c r="D8817" s="10" t="s">
        <v>11990</v>
      </c>
      <c r="E8817" s="11" t="s">
        <v>11988</v>
      </c>
      <c r="F8817" s="6">
        <v>493280</v>
      </c>
      <c r="G8817" s="6" t="s">
        <v>6055</v>
      </c>
      <c r="H8817" s="16">
        <v>11801865.199999999</v>
      </c>
      <c r="I8817" s="12">
        <v>44153</v>
      </c>
      <c r="J8817" s="12">
        <v>44278</v>
      </c>
      <c r="K8817" s="15">
        <v>0</v>
      </c>
      <c r="L8817" s="13" t="s">
        <v>15</v>
      </c>
      <c r="M8817" s="7">
        <v>1</v>
      </c>
      <c r="N8817" s="17"/>
    </row>
    <row r="8818" spans="1:14" ht="31.5">
      <c r="A8818" s="6">
        <v>8816</v>
      </c>
      <c r="B8818" s="8" t="s">
        <v>11929</v>
      </c>
      <c r="C8818" s="9" t="s">
        <v>11991</v>
      </c>
      <c r="D8818" s="10" t="s">
        <v>11992</v>
      </c>
      <c r="E8818" s="11" t="s">
        <v>11993</v>
      </c>
      <c r="F8818" s="6">
        <v>489968</v>
      </c>
      <c r="G8818" s="6" t="s">
        <v>6055</v>
      </c>
      <c r="H8818" s="16">
        <v>1187805.8999999999</v>
      </c>
      <c r="I8818" s="12" t="s">
        <v>11994</v>
      </c>
      <c r="J8818" s="12">
        <v>44256</v>
      </c>
      <c r="K8818" s="15">
        <v>488874</v>
      </c>
      <c r="L8818" s="13" t="s">
        <v>15</v>
      </c>
      <c r="M8818" s="7">
        <v>1</v>
      </c>
      <c r="N8818" s="17"/>
    </row>
    <row r="8819" spans="1:14" ht="78.75">
      <c r="A8819" s="6">
        <v>8817</v>
      </c>
      <c r="B8819" s="8" t="s">
        <v>11929</v>
      </c>
      <c r="C8819" s="9" t="s">
        <v>11991</v>
      </c>
      <c r="D8819" s="10" t="s">
        <v>11992</v>
      </c>
      <c r="E8819" s="11" t="s">
        <v>11995</v>
      </c>
      <c r="F8819" s="6">
        <v>211301</v>
      </c>
      <c r="G8819" s="6" t="s">
        <v>3293</v>
      </c>
      <c r="H8819" s="16">
        <v>2973590.93</v>
      </c>
      <c r="I8819" s="12">
        <v>43366</v>
      </c>
      <c r="J8819" s="12">
        <v>43893</v>
      </c>
      <c r="K8819" s="15">
        <v>2311873</v>
      </c>
      <c r="L8819" s="13" t="s">
        <v>15</v>
      </c>
      <c r="M8819" s="7">
        <v>1</v>
      </c>
      <c r="N8819" s="17"/>
    </row>
    <row r="8820" spans="1:14" ht="31.5">
      <c r="A8820" s="6">
        <v>8818</v>
      </c>
      <c r="B8820" s="8" t="s">
        <v>11929</v>
      </c>
      <c r="C8820" s="9" t="s">
        <v>11996</v>
      </c>
      <c r="D8820" s="10" t="s">
        <v>31</v>
      </c>
      <c r="E8820" s="11" t="s">
        <v>11997</v>
      </c>
      <c r="F8820" s="6">
        <v>489953</v>
      </c>
      <c r="G8820" s="6" t="s">
        <v>6055</v>
      </c>
      <c r="H8820" s="16">
        <v>4059252.15</v>
      </c>
      <c r="I8820" s="12">
        <v>44137</v>
      </c>
      <c r="J8820" s="12">
        <v>44205</v>
      </c>
      <c r="K8820" s="15">
        <v>0</v>
      </c>
      <c r="L8820" s="13" t="s">
        <v>15</v>
      </c>
      <c r="M8820" s="7">
        <v>1</v>
      </c>
      <c r="N8820" s="17"/>
    </row>
    <row r="8821" spans="1:14" ht="47.25">
      <c r="A8821" s="6">
        <v>8819</v>
      </c>
      <c r="B8821" s="8" t="s">
        <v>11929</v>
      </c>
      <c r="C8821" s="9" t="s">
        <v>11998</v>
      </c>
      <c r="D8821" s="10" t="s">
        <v>11999</v>
      </c>
      <c r="E8821" s="11" t="s">
        <v>12000</v>
      </c>
      <c r="F8821" s="6">
        <v>482758</v>
      </c>
      <c r="G8821" s="6" t="s">
        <v>6055</v>
      </c>
      <c r="H8821" s="16">
        <v>1922347</v>
      </c>
      <c r="I8821" s="12">
        <v>44139</v>
      </c>
      <c r="J8821" s="12">
        <v>44204</v>
      </c>
      <c r="K8821" s="15">
        <f>904614+761014</f>
        <v>1665628</v>
      </c>
      <c r="L8821" s="13" t="s">
        <v>15</v>
      </c>
      <c r="M8821" s="7">
        <v>1</v>
      </c>
      <c r="N8821" s="17"/>
    </row>
    <row r="8822" spans="1:14" ht="47.25">
      <c r="A8822" s="6">
        <v>8820</v>
      </c>
      <c r="B8822" s="8" t="s">
        <v>11929</v>
      </c>
      <c r="C8822" s="9" t="s">
        <v>12001</v>
      </c>
      <c r="D8822" s="10" t="s">
        <v>12002</v>
      </c>
      <c r="E8822" s="11" t="s">
        <v>12003</v>
      </c>
      <c r="F8822" s="6">
        <v>489967</v>
      </c>
      <c r="G8822" s="6" t="s">
        <v>6055</v>
      </c>
      <c r="H8822" s="16">
        <v>476328.1</v>
      </c>
      <c r="I8822" s="12">
        <v>44147</v>
      </c>
      <c r="J8822" s="12">
        <v>44244</v>
      </c>
      <c r="K8822" s="15">
        <v>0</v>
      </c>
      <c r="L8822" s="13" t="s">
        <v>15</v>
      </c>
      <c r="M8822" s="7">
        <v>1</v>
      </c>
      <c r="N8822" s="17"/>
    </row>
    <row r="8823" spans="1:14" ht="47.25">
      <c r="A8823" s="6">
        <v>8821</v>
      </c>
      <c r="B8823" s="8" t="s">
        <v>11929</v>
      </c>
      <c r="C8823" s="9" t="s">
        <v>12004</v>
      </c>
      <c r="D8823" s="10" t="s">
        <v>12005</v>
      </c>
      <c r="E8823" s="11" t="s">
        <v>12006</v>
      </c>
      <c r="F8823" s="6">
        <v>489969</v>
      </c>
      <c r="G8823" s="6" t="s">
        <v>6055</v>
      </c>
      <c r="H8823" s="16">
        <v>1011269.3</v>
      </c>
      <c r="I8823" s="12">
        <v>44153</v>
      </c>
      <c r="J8823" s="12">
        <v>44248</v>
      </c>
      <c r="K8823" s="15">
        <v>0</v>
      </c>
      <c r="L8823" s="13" t="s">
        <v>15</v>
      </c>
      <c r="M8823" s="7">
        <v>1</v>
      </c>
      <c r="N8823" s="17"/>
    </row>
    <row r="8824" spans="1:14" ht="63">
      <c r="A8824" s="6">
        <v>8822</v>
      </c>
      <c r="B8824" s="8" t="s">
        <v>11929</v>
      </c>
      <c r="C8824" s="9" t="s">
        <v>12007</v>
      </c>
      <c r="D8824" s="10" t="s">
        <v>12008</v>
      </c>
      <c r="E8824" s="11" t="s">
        <v>12009</v>
      </c>
      <c r="F8824" s="6">
        <v>237922</v>
      </c>
      <c r="G8824" s="6" t="s">
        <v>2665</v>
      </c>
      <c r="H8824" s="16">
        <v>22523679.120000001</v>
      </c>
      <c r="I8824" s="12">
        <v>43543</v>
      </c>
      <c r="J8824" s="12">
        <v>43911</v>
      </c>
      <c r="K8824" s="15">
        <f>7576000+1200488</f>
        <v>8776488</v>
      </c>
      <c r="L8824" s="13" t="s">
        <v>15</v>
      </c>
      <c r="M8824" s="7">
        <v>1</v>
      </c>
      <c r="N8824" s="17"/>
    </row>
    <row r="8825" spans="1:14" ht="63">
      <c r="A8825" s="6">
        <v>8823</v>
      </c>
      <c r="B8825" s="8" t="s">
        <v>11929</v>
      </c>
      <c r="C8825" s="9" t="s">
        <v>12010</v>
      </c>
      <c r="D8825" s="10" t="s">
        <v>12011</v>
      </c>
      <c r="E8825" s="11" t="s">
        <v>12012</v>
      </c>
      <c r="F8825" s="6">
        <v>293020</v>
      </c>
      <c r="G8825" s="6" t="s">
        <v>2665</v>
      </c>
      <c r="H8825" s="16">
        <v>39242262.699000001</v>
      </c>
      <c r="I8825" s="12">
        <v>44047</v>
      </c>
      <c r="J8825" s="12">
        <v>44053</v>
      </c>
      <c r="K8825" s="15">
        <f>19857615+9939399</f>
        <v>29797014</v>
      </c>
      <c r="L8825" s="13" t="s">
        <v>15</v>
      </c>
      <c r="M8825" s="7">
        <v>1</v>
      </c>
      <c r="N8825" s="17"/>
    </row>
    <row r="8826" spans="1:14" ht="78.75">
      <c r="A8826" s="6">
        <v>8824</v>
      </c>
      <c r="B8826" s="8" t="s">
        <v>11929</v>
      </c>
      <c r="C8826" s="9" t="s">
        <v>12010</v>
      </c>
      <c r="D8826" s="10" t="s">
        <v>12011</v>
      </c>
      <c r="E8826" s="11" t="s">
        <v>12013</v>
      </c>
      <c r="F8826" s="6">
        <v>278385</v>
      </c>
      <c r="G8826" s="6" t="s">
        <v>8386</v>
      </c>
      <c r="H8826" s="16">
        <v>20285522.129999999</v>
      </c>
      <c r="I8826" s="12">
        <v>43642</v>
      </c>
      <c r="J8826" s="12">
        <v>43950</v>
      </c>
      <c r="K8826" s="15">
        <f>11700310+350000</f>
        <v>12050310</v>
      </c>
      <c r="L8826" s="13" t="s">
        <v>15</v>
      </c>
      <c r="M8826" s="7">
        <v>1</v>
      </c>
      <c r="N8826" s="17"/>
    </row>
    <row r="8827" spans="1:14" ht="110.25">
      <c r="A8827" s="6">
        <v>8825</v>
      </c>
      <c r="B8827" s="8" t="s">
        <v>11929</v>
      </c>
      <c r="C8827" s="9" t="s">
        <v>12010</v>
      </c>
      <c r="D8827" s="10" t="s">
        <v>12011</v>
      </c>
      <c r="E8827" s="11" t="s">
        <v>12014</v>
      </c>
      <c r="F8827" s="6">
        <v>294897</v>
      </c>
      <c r="G8827" s="6" t="s">
        <v>8386</v>
      </c>
      <c r="H8827" s="16">
        <v>20853601.91</v>
      </c>
      <c r="I8827" s="12">
        <v>43685</v>
      </c>
      <c r="J8827" s="12">
        <v>44059</v>
      </c>
      <c r="K8827" s="15">
        <f>350000+500000</f>
        <v>850000</v>
      </c>
      <c r="L8827" s="13" t="s">
        <v>15</v>
      </c>
      <c r="M8827" s="7">
        <v>1</v>
      </c>
      <c r="N8827" s="17"/>
    </row>
    <row r="8828" spans="1:14" ht="63">
      <c r="A8828" s="6">
        <v>8826</v>
      </c>
      <c r="B8828" s="8" t="s">
        <v>11929</v>
      </c>
      <c r="C8828" s="9" t="s">
        <v>12010</v>
      </c>
      <c r="D8828" s="10" t="s">
        <v>12011</v>
      </c>
      <c r="E8828" s="11" t="s">
        <v>12015</v>
      </c>
      <c r="F8828" s="6">
        <v>417811</v>
      </c>
      <c r="G8828" s="6" t="s">
        <v>8386</v>
      </c>
      <c r="H8828" s="16">
        <v>19548247.899999999</v>
      </c>
      <c r="I8828" s="12">
        <v>44012</v>
      </c>
      <c r="J8828" s="12">
        <v>44383</v>
      </c>
      <c r="K8828" s="15">
        <f>800000+700000</f>
        <v>1500000</v>
      </c>
      <c r="L8828" s="13" t="s">
        <v>15</v>
      </c>
      <c r="M8828" s="7">
        <v>1</v>
      </c>
      <c r="N8828" s="17"/>
    </row>
    <row r="8829" spans="1:14" ht="47.25">
      <c r="A8829" s="6">
        <v>8827</v>
      </c>
      <c r="B8829" s="8" t="s">
        <v>11929</v>
      </c>
      <c r="C8829" s="9" t="s">
        <v>12010</v>
      </c>
      <c r="D8829" s="10" t="s">
        <v>12011</v>
      </c>
      <c r="E8829" s="11" t="s">
        <v>12016</v>
      </c>
      <c r="F8829" s="6">
        <v>329680</v>
      </c>
      <c r="G8829" s="6" t="s">
        <v>8386</v>
      </c>
      <c r="H8829" s="16">
        <v>46999999.770000003</v>
      </c>
      <c r="I8829" s="12">
        <v>43796</v>
      </c>
      <c r="J8829" s="12">
        <v>44168</v>
      </c>
      <c r="K8829" s="15">
        <f>5750000+1500000</f>
        <v>7250000</v>
      </c>
      <c r="L8829" s="13" t="s">
        <v>15</v>
      </c>
      <c r="M8829" s="7">
        <v>1</v>
      </c>
      <c r="N8829" s="17"/>
    </row>
    <row r="8830" spans="1:14" ht="63">
      <c r="A8830" s="6">
        <v>8828</v>
      </c>
      <c r="B8830" s="8" t="s">
        <v>11929</v>
      </c>
      <c r="C8830" s="9" t="s">
        <v>12017</v>
      </c>
      <c r="D8830" s="10" t="s">
        <v>6654</v>
      </c>
      <c r="E8830" s="11" t="s">
        <v>12018</v>
      </c>
      <c r="F8830" s="6">
        <v>311661</v>
      </c>
      <c r="G8830" s="6" t="s">
        <v>2665</v>
      </c>
      <c r="H8830" s="16">
        <v>13312850.710000001</v>
      </c>
      <c r="I8830" s="12">
        <v>43786</v>
      </c>
      <c r="J8830" s="12">
        <v>44158</v>
      </c>
      <c r="K8830" s="15">
        <f>6500000+2500382</f>
        <v>9000382</v>
      </c>
      <c r="L8830" s="13" t="s">
        <v>15</v>
      </c>
      <c r="M8830" s="7">
        <v>1</v>
      </c>
      <c r="N8830" s="17"/>
    </row>
    <row r="8831" spans="1:14" ht="94.5">
      <c r="A8831" s="6">
        <v>8829</v>
      </c>
      <c r="B8831" s="8" t="s">
        <v>11929</v>
      </c>
      <c r="C8831" s="9" t="s">
        <v>12017</v>
      </c>
      <c r="D8831" s="10" t="s">
        <v>6654</v>
      </c>
      <c r="E8831" s="11" t="s">
        <v>12019</v>
      </c>
      <c r="F8831" s="6">
        <v>278384</v>
      </c>
      <c r="G8831" s="6" t="s">
        <v>8386</v>
      </c>
      <c r="H8831" s="16">
        <v>27605314.16</v>
      </c>
      <c r="I8831" s="12">
        <v>43642</v>
      </c>
      <c r="J8831" s="12">
        <v>44014</v>
      </c>
      <c r="K8831" s="15">
        <f>12960613+400000</f>
        <v>13360613</v>
      </c>
      <c r="L8831" s="13" t="s">
        <v>15</v>
      </c>
      <c r="M8831" s="7">
        <v>1</v>
      </c>
      <c r="N8831" s="17"/>
    </row>
    <row r="8832" spans="1:14" ht="63">
      <c r="A8832" s="6">
        <v>8830</v>
      </c>
      <c r="B8832" s="8" t="s">
        <v>11929</v>
      </c>
      <c r="C8832" s="9" t="s">
        <v>12020</v>
      </c>
      <c r="D8832" s="10" t="s">
        <v>12021</v>
      </c>
      <c r="E8832" s="11" t="s">
        <v>12022</v>
      </c>
      <c r="F8832" s="6">
        <v>464282</v>
      </c>
      <c r="G8832" s="6" t="s">
        <v>2665</v>
      </c>
      <c r="H8832" s="16">
        <v>11217336.85</v>
      </c>
      <c r="I8832" s="12">
        <v>44033</v>
      </c>
      <c r="J8832" s="12">
        <v>44402</v>
      </c>
      <c r="K8832" s="15">
        <v>0</v>
      </c>
      <c r="L8832" s="13" t="s">
        <v>15</v>
      </c>
      <c r="M8832" s="7">
        <v>1</v>
      </c>
      <c r="N8832" s="17"/>
    </row>
    <row r="8833" spans="1:14" ht="63">
      <c r="A8833" s="6">
        <v>8831</v>
      </c>
      <c r="B8833" s="8" t="s">
        <v>11929</v>
      </c>
      <c r="C8833" s="9" t="s">
        <v>12023</v>
      </c>
      <c r="D8833" s="10" t="s">
        <v>12024</v>
      </c>
      <c r="E8833" s="11" t="s">
        <v>12025</v>
      </c>
      <c r="F8833" s="6">
        <v>480838</v>
      </c>
      <c r="G8833" s="6" t="s">
        <v>2665</v>
      </c>
      <c r="H8833" s="16">
        <v>14997256.619999999</v>
      </c>
      <c r="I8833" s="12">
        <v>44161</v>
      </c>
      <c r="J8833" s="12">
        <v>44531</v>
      </c>
      <c r="K8833" s="15">
        <v>0</v>
      </c>
      <c r="L8833" s="13" t="s">
        <v>15</v>
      </c>
      <c r="M8833" s="7">
        <v>1</v>
      </c>
      <c r="N8833" s="17"/>
    </row>
    <row r="8834" spans="1:14" ht="63">
      <c r="A8834" s="6">
        <v>8832</v>
      </c>
      <c r="B8834" s="8" t="s">
        <v>11929</v>
      </c>
      <c r="C8834" s="9" t="s">
        <v>12023</v>
      </c>
      <c r="D8834" s="10" t="s">
        <v>12024</v>
      </c>
      <c r="E8834" s="11" t="s">
        <v>12026</v>
      </c>
      <c r="F8834" s="6">
        <v>311657</v>
      </c>
      <c r="G8834" s="6" t="s">
        <v>2665</v>
      </c>
      <c r="H8834" s="16">
        <v>13617648.220000001</v>
      </c>
      <c r="I8834" s="12">
        <v>43797</v>
      </c>
      <c r="J8834" s="12">
        <v>44121</v>
      </c>
      <c r="K8834" s="15">
        <f>7500000+3030766</f>
        <v>10530766</v>
      </c>
      <c r="L8834" s="13" t="s">
        <v>15</v>
      </c>
      <c r="M8834" s="7">
        <v>1</v>
      </c>
      <c r="N8834" s="17"/>
    </row>
    <row r="8835" spans="1:14" ht="110.25">
      <c r="A8835" s="6">
        <v>8833</v>
      </c>
      <c r="B8835" s="8" t="s">
        <v>11929</v>
      </c>
      <c r="C8835" s="9" t="s">
        <v>12023</v>
      </c>
      <c r="D8835" s="10" t="s">
        <v>12024</v>
      </c>
      <c r="E8835" s="11" t="s">
        <v>12027</v>
      </c>
      <c r="F8835" s="6">
        <v>329682</v>
      </c>
      <c r="G8835" s="6" t="s">
        <v>8386</v>
      </c>
      <c r="H8835" s="16">
        <v>20975414.539999999</v>
      </c>
      <c r="I8835" s="12">
        <v>43797</v>
      </c>
      <c r="J8835" s="12">
        <v>44115</v>
      </c>
      <c r="K8835" s="15">
        <f>9100000+700000</f>
        <v>9800000</v>
      </c>
      <c r="L8835" s="13" t="s">
        <v>15</v>
      </c>
      <c r="M8835" s="7">
        <v>1</v>
      </c>
      <c r="N8835" s="17"/>
    </row>
    <row r="8836" spans="1:14" ht="189">
      <c r="A8836" s="6">
        <v>8834</v>
      </c>
      <c r="B8836" s="8" t="s">
        <v>11929</v>
      </c>
      <c r="C8836" s="9" t="s">
        <v>12023</v>
      </c>
      <c r="D8836" s="10" t="s">
        <v>12024</v>
      </c>
      <c r="E8836" s="11" t="s">
        <v>12028</v>
      </c>
      <c r="F8836" s="6">
        <v>339126</v>
      </c>
      <c r="G8836" s="6" t="s">
        <v>8386</v>
      </c>
      <c r="H8836" s="16">
        <v>24212438.489999998</v>
      </c>
      <c r="I8836" s="12">
        <v>43797</v>
      </c>
      <c r="J8836" s="12">
        <v>44115</v>
      </c>
      <c r="K8836" s="15">
        <f>2471327+600000</f>
        <v>3071327</v>
      </c>
      <c r="L8836" s="13" t="s">
        <v>15</v>
      </c>
      <c r="M8836" s="7">
        <v>1</v>
      </c>
      <c r="N8836" s="17"/>
    </row>
    <row r="8837" spans="1:14" ht="63">
      <c r="A8837" s="6">
        <v>8835</v>
      </c>
      <c r="B8837" s="8" t="s">
        <v>11929</v>
      </c>
      <c r="C8837" s="9" t="s">
        <v>12029</v>
      </c>
      <c r="D8837" s="10" t="s">
        <v>12030</v>
      </c>
      <c r="E8837" s="11" t="s">
        <v>12031</v>
      </c>
      <c r="F8837" s="6">
        <v>352324</v>
      </c>
      <c r="G8837" s="6" t="s">
        <v>2665</v>
      </c>
      <c r="H8837" s="16">
        <v>16527170.439999999</v>
      </c>
      <c r="I8837" s="12">
        <v>43797</v>
      </c>
      <c r="J8837" s="12">
        <v>44108</v>
      </c>
      <c r="K8837" s="15">
        <v>0</v>
      </c>
      <c r="L8837" s="13" t="s">
        <v>15</v>
      </c>
      <c r="M8837" s="7">
        <v>1</v>
      </c>
      <c r="N8837" s="17"/>
    </row>
    <row r="8838" spans="1:14" ht="78.75">
      <c r="A8838" s="6">
        <v>8836</v>
      </c>
      <c r="B8838" s="8" t="s">
        <v>11929</v>
      </c>
      <c r="C8838" s="9" t="s">
        <v>12029</v>
      </c>
      <c r="D8838" s="10" t="s">
        <v>12030</v>
      </c>
      <c r="E8838" s="11" t="s">
        <v>12032</v>
      </c>
      <c r="F8838" s="6">
        <v>282975</v>
      </c>
      <c r="G8838" s="6" t="s">
        <v>8386</v>
      </c>
      <c r="H8838" s="16">
        <v>20972591.920000002</v>
      </c>
      <c r="I8838" s="12">
        <v>43641</v>
      </c>
      <c r="J8838" s="12">
        <v>43919</v>
      </c>
      <c r="K8838" s="15">
        <v>11981511</v>
      </c>
      <c r="L8838" s="13" t="s">
        <v>15</v>
      </c>
      <c r="M8838" s="7">
        <v>1</v>
      </c>
      <c r="N8838" s="17"/>
    </row>
    <row r="8839" spans="1:14" ht="47.25">
      <c r="A8839" s="6">
        <v>8837</v>
      </c>
      <c r="B8839" s="8" t="s">
        <v>11929</v>
      </c>
      <c r="C8839" s="9" t="s">
        <v>12029</v>
      </c>
      <c r="D8839" s="10" t="s">
        <v>12030</v>
      </c>
      <c r="E8839" s="11" t="s">
        <v>12033</v>
      </c>
      <c r="F8839" s="6">
        <v>466779</v>
      </c>
      <c r="G8839" s="6" t="s">
        <v>1486</v>
      </c>
      <c r="H8839" s="16">
        <v>23045364.620000001</v>
      </c>
      <c r="I8839" s="12">
        <v>44105</v>
      </c>
      <c r="J8839" s="12">
        <v>44664</v>
      </c>
      <c r="K8839" s="15">
        <v>0</v>
      </c>
      <c r="L8839" s="13" t="s">
        <v>15</v>
      </c>
      <c r="M8839" s="7">
        <v>1</v>
      </c>
      <c r="N8839" s="17"/>
    </row>
    <row r="8840" spans="1:14" ht="47.25">
      <c r="A8840" s="6">
        <v>8838</v>
      </c>
      <c r="B8840" s="8" t="s">
        <v>11929</v>
      </c>
      <c r="C8840" s="9" t="s">
        <v>12034</v>
      </c>
      <c r="D8840" s="10" t="s">
        <v>12035</v>
      </c>
      <c r="E8840" s="11" t="s">
        <v>12036</v>
      </c>
      <c r="F8840" s="6">
        <v>118871</v>
      </c>
      <c r="G8840" s="6" t="s">
        <v>2665</v>
      </c>
      <c r="H8840" s="16">
        <v>27494379.760000002</v>
      </c>
      <c r="I8840" s="12">
        <v>43052</v>
      </c>
      <c r="J8840" s="12">
        <v>43830</v>
      </c>
      <c r="K8840" s="15">
        <v>15166889</v>
      </c>
      <c r="L8840" s="13" t="s">
        <v>15</v>
      </c>
      <c r="M8840" s="7">
        <v>1</v>
      </c>
      <c r="N8840" s="17"/>
    </row>
    <row r="8841" spans="1:14" ht="63">
      <c r="A8841" s="6">
        <v>8839</v>
      </c>
      <c r="B8841" s="8" t="s">
        <v>11929</v>
      </c>
      <c r="C8841" s="9" t="s">
        <v>12037</v>
      </c>
      <c r="D8841" s="10" t="s">
        <v>2691</v>
      </c>
      <c r="E8841" s="11" t="s">
        <v>12038</v>
      </c>
      <c r="F8841" s="6">
        <v>278383</v>
      </c>
      <c r="G8841" s="6" t="s">
        <v>8386</v>
      </c>
      <c r="H8841" s="16">
        <v>21476959.010000002</v>
      </c>
      <c r="I8841" s="12">
        <v>43643</v>
      </c>
      <c r="J8841" s="12">
        <v>44015</v>
      </c>
      <c r="K8841" s="15">
        <f>14821945+350000</f>
        <v>15171945</v>
      </c>
      <c r="L8841" s="13" t="s">
        <v>15</v>
      </c>
      <c r="M8841" s="7">
        <v>1</v>
      </c>
      <c r="N8841" s="17"/>
    </row>
    <row r="8842" spans="1:14" ht="63">
      <c r="A8842" s="6">
        <v>8840</v>
      </c>
      <c r="B8842" s="8" t="s">
        <v>11929</v>
      </c>
      <c r="C8842" s="9" t="s">
        <v>12037</v>
      </c>
      <c r="D8842" s="10" t="s">
        <v>2691</v>
      </c>
      <c r="E8842" s="11" t="s">
        <v>12039</v>
      </c>
      <c r="F8842" s="6">
        <v>417813</v>
      </c>
      <c r="G8842" s="6" t="s">
        <v>1687</v>
      </c>
      <c r="H8842" s="16">
        <v>1294647.21</v>
      </c>
      <c r="I8842" s="12">
        <v>44013</v>
      </c>
      <c r="J8842" s="12">
        <v>44289</v>
      </c>
      <c r="K8842" s="15">
        <v>0</v>
      </c>
      <c r="L8842" s="13" t="s">
        <v>15</v>
      </c>
      <c r="M8842" s="7">
        <v>1</v>
      </c>
      <c r="N8842" s="17"/>
    </row>
    <row r="8843" spans="1:14" ht="47.25">
      <c r="A8843" s="6">
        <v>8841</v>
      </c>
      <c r="B8843" s="8" t="s">
        <v>11929</v>
      </c>
      <c r="C8843" s="9" t="s">
        <v>12037</v>
      </c>
      <c r="D8843" s="10" t="s">
        <v>2691</v>
      </c>
      <c r="E8843" s="11" t="s">
        <v>12040</v>
      </c>
      <c r="F8843" s="6">
        <v>119901</v>
      </c>
      <c r="G8843" s="6" t="s">
        <v>873</v>
      </c>
      <c r="H8843" s="16">
        <v>9391976</v>
      </c>
      <c r="I8843" s="12">
        <v>43059</v>
      </c>
      <c r="J8843" s="12">
        <v>44073</v>
      </c>
      <c r="K8843" s="15">
        <v>6251438.5</v>
      </c>
      <c r="L8843" s="13" t="s">
        <v>15</v>
      </c>
      <c r="M8843" s="7">
        <v>1</v>
      </c>
      <c r="N8843" s="17"/>
    </row>
    <row r="8844" spans="1:14" ht="47.25">
      <c r="A8844" s="6">
        <v>8842</v>
      </c>
      <c r="B8844" s="8" t="s">
        <v>11929</v>
      </c>
      <c r="C8844" s="9" t="s">
        <v>12041</v>
      </c>
      <c r="D8844" s="10" t="s">
        <v>12042</v>
      </c>
      <c r="E8844" s="11" t="s">
        <v>12043</v>
      </c>
      <c r="F8844" s="6">
        <v>406483</v>
      </c>
      <c r="G8844" s="6" t="s">
        <v>8386</v>
      </c>
      <c r="H8844" s="16">
        <v>2109903.4500000002</v>
      </c>
      <c r="I8844" s="12">
        <v>43908</v>
      </c>
      <c r="J8844" s="12">
        <v>44439</v>
      </c>
      <c r="K8844" s="15">
        <f>450000+250000</f>
        <v>700000</v>
      </c>
      <c r="L8844" s="13" t="s">
        <v>15</v>
      </c>
      <c r="M8844" s="7">
        <v>1</v>
      </c>
      <c r="N8844" s="17"/>
    </row>
    <row r="8845" spans="1:14" ht="47.25">
      <c r="A8845" s="6">
        <v>8843</v>
      </c>
      <c r="B8845" s="8" t="s">
        <v>11929</v>
      </c>
      <c r="C8845" s="9" t="s">
        <v>12044</v>
      </c>
      <c r="D8845" s="10" t="s">
        <v>2726</v>
      </c>
      <c r="E8845" s="11" t="s">
        <v>12045</v>
      </c>
      <c r="F8845" s="6">
        <v>417810</v>
      </c>
      <c r="G8845" s="6" t="s">
        <v>8386</v>
      </c>
      <c r="H8845" s="16">
        <v>20702518.25</v>
      </c>
      <c r="I8845" s="12">
        <v>44004</v>
      </c>
      <c r="J8845" s="12">
        <v>44377</v>
      </c>
      <c r="K8845" s="15">
        <f>800000+500000</f>
        <v>1300000</v>
      </c>
      <c r="L8845" s="13" t="s">
        <v>15</v>
      </c>
      <c r="M8845" s="7">
        <v>1</v>
      </c>
      <c r="N8845" s="17"/>
    </row>
    <row r="8846" spans="1:14" ht="63">
      <c r="A8846" s="6">
        <v>8844</v>
      </c>
      <c r="B8846" s="8" t="s">
        <v>11929</v>
      </c>
      <c r="C8846" s="9" t="s">
        <v>12046</v>
      </c>
      <c r="D8846" s="10" t="s">
        <v>12047</v>
      </c>
      <c r="E8846" s="11" t="s">
        <v>12048</v>
      </c>
      <c r="F8846" s="6">
        <v>417812</v>
      </c>
      <c r="G8846" s="6" t="s">
        <v>8386</v>
      </c>
      <c r="H8846" s="16">
        <v>7812243.6200000001</v>
      </c>
      <c r="I8846" s="12">
        <v>43982</v>
      </c>
      <c r="J8846" s="12">
        <v>44291</v>
      </c>
      <c r="K8846" s="15">
        <f>900000+1850000</f>
        <v>2750000</v>
      </c>
      <c r="L8846" s="13" t="s">
        <v>15</v>
      </c>
      <c r="M8846" s="7">
        <v>1</v>
      </c>
      <c r="N8846" s="17"/>
    </row>
    <row r="8847" spans="1:14" ht="47.25">
      <c r="A8847" s="6">
        <v>8845</v>
      </c>
      <c r="B8847" s="8" t="s">
        <v>11929</v>
      </c>
      <c r="C8847" s="9" t="s">
        <v>12049</v>
      </c>
      <c r="D8847" s="10" t="s">
        <v>12050</v>
      </c>
      <c r="E8847" s="11" t="s">
        <v>12051</v>
      </c>
      <c r="F8847" s="6">
        <v>480832</v>
      </c>
      <c r="G8847" s="6" t="s">
        <v>8386</v>
      </c>
      <c r="H8847" s="16">
        <v>5490407.2000000002</v>
      </c>
      <c r="I8847" s="12">
        <v>44138</v>
      </c>
      <c r="J8847" s="12">
        <v>44458</v>
      </c>
      <c r="K8847" s="15">
        <v>0</v>
      </c>
      <c r="L8847" s="13" t="s">
        <v>15</v>
      </c>
      <c r="M8847" s="7">
        <v>1</v>
      </c>
      <c r="N8847" s="17"/>
    </row>
    <row r="8848" spans="1:14" ht="47.25">
      <c r="A8848" s="6">
        <v>8846</v>
      </c>
      <c r="B8848" s="8" t="s">
        <v>11929</v>
      </c>
      <c r="C8848" s="9" t="s">
        <v>12052</v>
      </c>
      <c r="D8848" s="10" t="s">
        <v>12053</v>
      </c>
      <c r="E8848" s="11" t="s">
        <v>12054</v>
      </c>
      <c r="F8848" s="6">
        <v>480833</v>
      </c>
      <c r="G8848" s="6" t="s">
        <v>8386</v>
      </c>
      <c r="H8848" s="16">
        <v>5174572.75</v>
      </c>
      <c r="I8848" s="12">
        <v>44139</v>
      </c>
      <c r="J8848" s="12">
        <v>44506</v>
      </c>
      <c r="K8848" s="15">
        <v>0</v>
      </c>
      <c r="L8848" s="13" t="s">
        <v>15</v>
      </c>
      <c r="M8848" s="7">
        <v>1</v>
      </c>
      <c r="N8848" s="17"/>
    </row>
    <row r="8849" spans="1:14" ht="47.25">
      <c r="A8849" s="6">
        <v>8847</v>
      </c>
      <c r="B8849" s="8" t="s">
        <v>11929</v>
      </c>
      <c r="C8849" s="9" t="s">
        <v>12052</v>
      </c>
      <c r="D8849" s="10" t="s">
        <v>12053</v>
      </c>
      <c r="E8849" s="11" t="s">
        <v>12055</v>
      </c>
      <c r="F8849" s="6">
        <v>403037</v>
      </c>
      <c r="G8849" s="6" t="s">
        <v>1109</v>
      </c>
      <c r="H8849" s="16">
        <v>1050040.7</v>
      </c>
      <c r="I8849" s="12">
        <v>43913</v>
      </c>
      <c r="J8849" s="12">
        <v>44104</v>
      </c>
      <c r="K8849" s="15">
        <v>0</v>
      </c>
      <c r="L8849" s="13" t="s">
        <v>15</v>
      </c>
      <c r="M8849" s="7">
        <v>1</v>
      </c>
      <c r="N8849" s="17" t="s">
        <v>12056</v>
      </c>
    </row>
    <row r="8850" spans="1:14" ht="63">
      <c r="A8850" s="6">
        <v>8848</v>
      </c>
      <c r="B8850" s="8" t="s">
        <v>11929</v>
      </c>
      <c r="C8850" s="9" t="s">
        <v>12052</v>
      </c>
      <c r="D8850" s="10" t="s">
        <v>12053</v>
      </c>
      <c r="E8850" s="11" t="s">
        <v>12057</v>
      </c>
      <c r="F8850" s="6">
        <v>462472</v>
      </c>
      <c r="G8850" s="6" t="s">
        <v>1109</v>
      </c>
      <c r="H8850" s="16">
        <v>403750</v>
      </c>
      <c r="I8850" s="12">
        <v>44004</v>
      </c>
      <c r="J8850" s="12">
        <v>44241</v>
      </c>
      <c r="K8850" s="15">
        <v>0</v>
      </c>
      <c r="L8850" s="13" t="s">
        <v>15</v>
      </c>
      <c r="M8850" s="7">
        <v>1</v>
      </c>
      <c r="N8850" s="17" t="s">
        <v>12058</v>
      </c>
    </row>
    <row r="8851" spans="1:14" ht="63">
      <c r="A8851" s="6">
        <v>8849</v>
      </c>
      <c r="B8851" s="8" t="s">
        <v>11929</v>
      </c>
      <c r="C8851" s="9" t="s">
        <v>12059</v>
      </c>
      <c r="D8851" s="10" t="s">
        <v>12060</v>
      </c>
      <c r="E8851" s="11" t="s">
        <v>12061</v>
      </c>
      <c r="F8851" s="6">
        <v>480837</v>
      </c>
      <c r="G8851" s="6" t="s">
        <v>8386</v>
      </c>
      <c r="H8851" s="16">
        <v>12248853.9</v>
      </c>
      <c r="I8851" s="12">
        <v>44166</v>
      </c>
      <c r="J8851" s="12">
        <v>44537</v>
      </c>
      <c r="K8851" s="15">
        <v>0</v>
      </c>
      <c r="L8851" s="13" t="s">
        <v>15</v>
      </c>
      <c r="M8851" s="7">
        <v>1</v>
      </c>
      <c r="N8851" s="17"/>
    </row>
    <row r="8852" spans="1:14" ht="47.25">
      <c r="A8852" s="6">
        <v>8850</v>
      </c>
      <c r="B8852" s="8" t="s">
        <v>11929</v>
      </c>
      <c r="C8852" s="9" t="s">
        <v>12062</v>
      </c>
      <c r="D8852" s="10" t="s">
        <v>12063</v>
      </c>
      <c r="E8852" s="11" t="s">
        <v>12064</v>
      </c>
      <c r="F8852" s="6">
        <v>480834</v>
      </c>
      <c r="G8852" s="6" t="s">
        <v>8386</v>
      </c>
      <c r="H8852" s="16">
        <v>2085079</v>
      </c>
      <c r="I8852" s="12">
        <v>44138</v>
      </c>
      <c r="J8852" s="12">
        <v>44372</v>
      </c>
      <c r="K8852" s="15">
        <v>0</v>
      </c>
      <c r="L8852" s="13" t="s">
        <v>15</v>
      </c>
      <c r="M8852" s="7">
        <v>1</v>
      </c>
      <c r="N8852" s="17"/>
    </row>
    <row r="8853" spans="1:14" ht="63">
      <c r="A8853" s="6">
        <v>8851</v>
      </c>
      <c r="B8853" s="8" t="s">
        <v>11929</v>
      </c>
      <c r="C8853" s="9" t="s">
        <v>12065</v>
      </c>
      <c r="D8853" s="10" t="s">
        <v>12066</v>
      </c>
      <c r="E8853" s="11" t="s">
        <v>12067</v>
      </c>
      <c r="F8853" s="6">
        <v>397474</v>
      </c>
      <c r="G8853" s="6" t="s">
        <v>1109</v>
      </c>
      <c r="H8853" s="16">
        <v>315958.59999999998</v>
      </c>
      <c r="I8853" s="12">
        <v>43905</v>
      </c>
      <c r="J8853" s="12">
        <v>44098</v>
      </c>
      <c r="K8853" s="15">
        <v>0</v>
      </c>
      <c r="L8853" s="13" t="s">
        <v>15</v>
      </c>
      <c r="M8853" s="7">
        <v>1</v>
      </c>
      <c r="N8853" s="17" t="s">
        <v>12068</v>
      </c>
    </row>
    <row r="8854" spans="1:14" ht="299.25">
      <c r="A8854" s="6">
        <v>8852</v>
      </c>
      <c r="B8854" s="8" t="s">
        <v>11929</v>
      </c>
      <c r="C8854" s="9" t="s">
        <v>12069</v>
      </c>
      <c r="D8854" s="10" t="s">
        <v>12070</v>
      </c>
      <c r="E8854" s="11" t="s">
        <v>12071</v>
      </c>
      <c r="F8854" s="6">
        <v>280939</v>
      </c>
      <c r="G8854" s="6" t="s">
        <v>1666</v>
      </c>
      <c r="H8854" s="16">
        <v>515543390.07999998</v>
      </c>
      <c r="I8854" s="12">
        <v>43833</v>
      </c>
      <c r="J8854" s="12">
        <v>44539</v>
      </c>
      <c r="K8854" s="15">
        <v>49294338</v>
      </c>
      <c r="L8854" s="13" t="s">
        <v>14</v>
      </c>
      <c r="M8854" s="7">
        <v>1</v>
      </c>
      <c r="N8854" s="17"/>
    </row>
    <row r="8855" spans="1:14" ht="299.25">
      <c r="A8855" s="6">
        <v>8853</v>
      </c>
      <c r="B8855" s="8" t="s">
        <v>11929</v>
      </c>
      <c r="C8855" s="9" t="s">
        <v>12072</v>
      </c>
      <c r="D8855" s="10" t="s">
        <v>12073</v>
      </c>
      <c r="E8855" s="11" t="s">
        <v>12071</v>
      </c>
      <c r="F8855" s="6">
        <v>280939</v>
      </c>
      <c r="G8855" s="6" t="s">
        <v>1666</v>
      </c>
      <c r="H8855" s="16">
        <v>515543390.07999998</v>
      </c>
      <c r="I8855" s="12">
        <v>43833</v>
      </c>
      <c r="J8855" s="12">
        <v>44539</v>
      </c>
      <c r="K8855" s="15">
        <v>49294338</v>
      </c>
      <c r="L8855" s="13" t="s">
        <v>14</v>
      </c>
      <c r="M8855" s="7">
        <v>0.75</v>
      </c>
      <c r="N8855" s="17"/>
    </row>
    <row r="8856" spans="1:14" ht="299.25">
      <c r="A8856" s="6">
        <v>8854</v>
      </c>
      <c r="B8856" s="8" t="s">
        <v>11929</v>
      </c>
      <c r="C8856" s="9" t="s">
        <v>12074</v>
      </c>
      <c r="D8856" s="10" t="s">
        <v>12075</v>
      </c>
      <c r="E8856" s="11" t="s">
        <v>12071</v>
      </c>
      <c r="F8856" s="6">
        <v>280939</v>
      </c>
      <c r="G8856" s="6" t="s">
        <v>1666</v>
      </c>
      <c r="H8856" s="16">
        <v>515543390.07999998</v>
      </c>
      <c r="I8856" s="12">
        <v>43833</v>
      </c>
      <c r="J8856" s="12">
        <v>44539</v>
      </c>
      <c r="K8856" s="15">
        <v>49294338</v>
      </c>
      <c r="L8856" s="13" t="s">
        <v>14</v>
      </c>
      <c r="M8856" s="7">
        <v>0.25</v>
      </c>
      <c r="N8856" s="17"/>
    </row>
    <row r="8857" spans="1:14" ht="63">
      <c r="A8857" s="6">
        <v>8855</v>
      </c>
      <c r="B8857" s="8" t="s">
        <v>11929</v>
      </c>
      <c r="C8857" s="9" t="s">
        <v>12076</v>
      </c>
      <c r="D8857" s="10" t="s">
        <v>12077</v>
      </c>
      <c r="E8857" s="11" t="s">
        <v>12078</v>
      </c>
      <c r="F8857" s="6">
        <v>370194</v>
      </c>
      <c r="G8857" s="6" t="s">
        <v>706</v>
      </c>
      <c r="H8857" s="16">
        <v>56228188.740000002</v>
      </c>
      <c r="I8857" s="12">
        <v>43889</v>
      </c>
      <c r="J8857" s="12">
        <v>44254</v>
      </c>
      <c r="K8857" s="15">
        <v>302087</v>
      </c>
      <c r="L8857" s="13" t="s">
        <v>14</v>
      </c>
      <c r="M8857" s="7">
        <v>1</v>
      </c>
      <c r="N8857" s="17"/>
    </row>
    <row r="8858" spans="1:14" ht="47.25">
      <c r="A8858" s="6">
        <v>8856</v>
      </c>
      <c r="B8858" s="8" t="s">
        <v>11929</v>
      </c>
      <c r="C8858" s="9" t="s">
        <v>4389</v>
      </c>
      <c r="D8858" s="10" t="s">
        <v>4390</v>
      </c>
      <c r="E8858" s="11" t="s">
        <v>12079</v>
      </c>
      <c r="F8858" s="6">
        <v>370194</v>
      </c>
      <c r="G8858" s="6" t="s">
        <v>706</v>
      </c>
      <c r="H8858" s="16">
        <v>56228188.740000002</v>
      </c>
      <c r="I8858" s="12">
        <v>43889</v>
      </c>
      <c r="J8858" s="12">
        <v>44254</v>
      </c>
      <c r="K8858" s="15">
        <v>302087</v>
      </c>
      <c r="L8858" s="13" t="s">
        <v>14</v>
      </c>
      <c r="M8858" s="7">
        <v>0.6</v>
      </c>
      <c r="N8858" s="17"/>
    </row>
    <row r="8859" spans="1:14" ht="47.25">
      <c r="A8859" s="6">
        <v>8857</v>
      </c>
      <c r="B8859" s="8" t="s">
        <v>11929</v>
      </c>
      <c r="C8859" s="9" t="s">
        <v>12080</v>
      </c>
      <c r="D8859" s="10" t="s">
        <v>4392</v>
      </c>
      <c r="E8859" s="11" t="s">
        <v>12081</v>
      </c>
      <c r="F8859" s="6">
        <v>370194</v>
      </c>
      <c r="G8859" s="6" t="s">
        <v>706</v>
      </c>
      <c r="H8859" s="16">
        <v>56228188.740000002</v>
      </c>
      <c r="I8859" s="12">
        <v>43889</v>
      </c>
      <c r="J8859" s="12">
        <v>44254</v>
      </c>
      <c r="K8859" s="15">
        <v>302087</v>
      </c>
      <c r="L8859" s="13" t="s">
        <v>14</v>
      </c>
      <c r="M8859" s="7">
        <v>0.4</v>
      </c>
      <c r="N8859" s="17"/>
    </row>
    <row r="8860" spans="1:14" ht="63">
      <c r="A8860" s="6">
        <v>8858</v>
      </c>
      <c r="B8860" s="8" t="s">
        <v>11929</v>
      </c>
      <c r="C8860" s="9" t="s">
        <v>12082</v>
      </c>
      <c r="D8860" s="10" t="s">
        <v>12083</v>
      </c>
      <c r="E8860" s="11" t="s">
        <v>12084</v>
      </c>
      <c r="F8860" s="6">
        <v>172822</v>
      </c>
      <c r="G8860" s="6" t="s">
        <v>3305</v>
      </c>
      <c r="H8860" s="16">
        <v>67548031.5</v>
      </c>
      <c r="I8860" s="12">
        <v>43242</v>
      </c>
      <c r="J8860" s="12">
        <v>43906</v>
      </c>
      <c r="K8860" s="15">
        <v>50907558</v>
      </c>
      <c r="L8860" s="13" t="s">
        <v>14</v>
      </c>
      <c r="M8860" s="7">
        <v>1</v>
      </c>
      <c r="N8860" s="17"/>
    </row>
    <row r="8861" spans="1:14" ht="63">
      <c r="A8861" s="6">
        <v>8859</v>
      </c>
      <c r="B8861" s="8" t="s">
        <v>11929</v>
      </c>
      <c r="C8861" s="9" t="s">
        <v>12085</v>
      </c>
      <c r="D8861" s="10" t="s">
        <v>4390</v>
      </c>
      <c r="E8861" s="11" t="s">
        <v>12086</v>
      </c>
      <c r="F8861" s="6">
        <v>172822</v>
      </c>
      <c r="G8861" s="6" t="s">
        <v>3305</v>
      </c>
      <c r="H8861" s="16">
        <v>67548031.5</v>
      </c>
      <c r="I8861" s="12">
        <v>43242</v>
      </c>
      <c r="J8861" s="12">
        <v>43906</v>
      </c>
      <c r="K8861" s="15">
        <v>50907558</v>
      </c>
      <c r="L8861" s="13" t="s">
        <v>14</v>
      </c>
      <c r="M8861" s="7">
        <v>0.49</v>
      </c>
      <c r="N8861" s="17"/>
    </row>
    <row r="8862" spans="1:14" ht="63">
      <c r="A8862" s="6">
        <v>8860</v>
      </c>
      <c r="B8862" s="8" t="s">
        <v>11929</v>
      </c>
      <c r="C8862" s="9" t="s">
        <v>12087</v>
      </c>
      <c r="D8862" s="10" t="s">
        <v>10039</v>
      </c>
      <c r="E8862" s="11" t="s">
        <v>12088</v>
      </c>
      <c r="F8862" s="6">
        <v>172822</v>
      </c>
      <c r="G8862" s="6" t="s">
        <v>3305</v>
      </c>
      <c r="H8862" s="16">
        <v>67548031.5</v>
      </c>
      <c r="I8862" s="12">
        <v>43242</v>
      </c>
      <c r="J8862" s="12">
        <v>43906</v>
      </c>
      <c r="K8862" s="15">
        <v>50907558</v>
      </c>
      <c r="L8862" s="13" t="s">
        <v>14</v>
      </c>
      <c r="M8862" s="7">
        <v>0.51</v>
      </c>
      <c r="N8862" s="17"/>
    </row>
    <row r="8863" spans="1:14" ht="63">
      <c r="A8863" s="6">
        <v>8861</v>
      </c>
      <c r="B8863" s="8" t="s">
        <v>11929</v>
      </c>
      <c r="C8863" s="9" t="s">
        <v>12089</v>
      </c>
      <c r="D8863" s="10" t="s">
        <v>12090</v>
      </c>
      <c r="E8863" s="11" t="s">
        <v>12091</v>
      </c>
      <c r="F8863" s="6">
        <v>45803</v>
      </c>
      <c r="G8863" s="6" t="s">
        <v>3305</v>
      </c>
      <c r="H8863" s="16">
        <v>108958096.58</v>
      </c>
      <c r="I8863" s="12">
        <v>42464</v>
      </c>
      <c r="J8863" s="12">
        <v>43861</v>
      </c>
      <c r="K8863" s="15">
        <v>9458772</v>
      </c>
      <c r="L8863" s="13" t="s">
        <v>14</v>
      </c>
      <c r="M8863" s="7">
        <v>1</v>
      </c>
      <c r="N8863" s="17"/>
    </row>
    <row r="8864" spans="1:14" ht="63">
      <c r="A8864" s="6">
        <v>8862</v>
      </c>
      <c r="B8864" s="8" t="s">
        <v>11929</v>
      </c>
      <c r="C8864" s="9" t="s">
        <v>12092</v>
      </c>
      <c r="D8864" s="10" t="s">
        <v>12093</v>
      </c>
      <c r="E8864" s="11" t="s">
        <v>12094</v>
      </c>
      <c r="F8864" s="6">
        <v>45803</v>
      </c>
      <c r="G8864" s="6" t="s">
        <v>3305</v>
      </c>
      <c r="H8864" s="16">
        <v>108958096.58</v>
      </c>
      <c r="I8864" s="12">
        <v>42464</v>
      </c>
      <c r="J8864" s="12">
        <v>43861</v>
      </c>
      <c r="K8864" s="15">
        <v>9458772</v>
      </c>
      <c r="L8864" s="13" t="s">
        <v>14</v>
      </c>
      <c r="M8864" s="7">
        <v>0.49</v>
      </c>
      <c r="N8864" s="17"/>
    </row>
    <row r="8865" spans="1:14" ht="63">
      <c r="A8865" s="6">
        <v>8863</v>
      </c>
      <c r="B8865" s="8" t="s">
        <v>11929</v>
      </c>
      <c r="C8865" s="9" t="s">
        <v>12095</v>
      </c>
      <c r="D8865" s="10" t="s">
        <v>2574</v>
      </c>
      <c r="E8865" s="11" t="s">
        <v>12096</v>
      </c>
      <c r="F8865" s="6">
        <v>45803</v>
      </c>
      <c r="G8865" s="6" t="s">
        <v>3305</v>
      </c>
      <c r="H8865" s="16">
        <v>108958096.58</v>
      </c>
      <c r="I8865" s="12">
        <v>42464</v>
      </c>
      <c r="J8865" s="12">
        <v>43861</v>
      </c>
      <c r="K8865" s="15">
        <v>9458772</v>
      </c>
      <c r="L8865" s="13" t="s">
        <v>14</v>
      </c>
      <c r="M8865" s="7">
        <v>0.51</v>
      </c>
      <c r="N8865" s="17"/>
    </row>
    <row r="8866" spans="1:14" ht="63">
      <c r="A8866" s="6">
        <v>8864</v>
      </c>
      <c r="B8866" s="8" t="s">
        <v>11929</v>
      </c>
      <c r="C8866" s="9" t="s">
        <v>12097</v>
      </c>
      <c r="D8866" s="10" t="s">
        <v>4456</v>
      </c>
      <c r="E8866" s="11" t="s">
        <v>12098</v>
      </c>
      <c r="F8866" s="6">
        <v>171612</v>
      </c>
      <c r="G8866" s="6" t="s">
        <v>12099</v>
      </c>
      <c r="H8866" s="16">
        <v>42628117.740000002</v>
      </c>
      <c r="I8866" s="12">
        <v>43228</v>
      </c>
      <c r="J8866" s="12">
        <v>44167</v>
      </c>
      <c r="K8866" s="15">
        <v>27000000</v>
      </c>
      <c r="L8866" s="13" t="s">
        <v>15</v>
      </c>
      <c r="M8866" s="7">
        <v>1</v>
      </c>
      <c r="N8866" s="17"/>
    </row>
    <row r="8867" spans="1:14" ht="220.5">
      <c r="A8867" s="6">
        <v>8865</v>
      </c>
      <c r="B8867" s="8" t="s">
        <v>11929</v>
      </c>
      <c r="C8867" s="9" t="s">
        <v>12100</v>
      </c>
      <c r="D8867" s="10" t="s">
        <v>12101</v>
      </c>
      <c r="E8867" s="11" t="s">
        <v>12102</v>
      </c>
      <c r="F8867" s="6">
        <v>320969</v>
      </c>
      <c r="G8867" s="6" t="s">
        <v>1493</v>
      </c>
      <c r="H8867" s="16">
        <v>7171449.2999999998</v>
      </c>
      <c r="I8867" s="12">
        <v>43734</v>
      </c>
      <c r="J8867" s="12">
        <v>44104</v>
      </c>
      <c r="K8867" s="15">
        <f>750000+2188569</f>
        <v>2938569</v>
      </c>
      <c r="L8867" s="13" t="s">
        <v>15</v>
      </c>
      <c r="M8867" s="7">
        <v>1</v>
      </c>
      <c r="N8867" s="17"/>
    </row>
    <row r="8868" spans="1:14" ht="362.25">
      <c r="A8868" s="6">
        <v>8866</v>
      </c>
      <c r="B8868" s="8" t="s">
        <v>11929</v>
      </c>
      <c r="C8868" s="9" t="s">
        <v>12103</v>
      </c>
      <c r="D8868" s="10" t="s">
        <v>12104</v>
      </c>
      <c r="E8868" s="11" t="s">
        <v>12105</v>
      </c>
      <c r="F8868" s="6">
        <v>418496</v>
      </c>
      <c r="G8868" s="6" t="s">
        <v>1493</v>
      </c>
      <c r="H8868" s="16">
        <v>4997826.5</v>
      </c>
      <c r="I8868" s="12">
        <v>43976</v>
      </c>
      <c r="J8868" s="12">
        <v>44347</v>
      </c>
      <c r="K8868" s="15">
        <v>0</v>
      </c>
      <c r="L8868" s="13" t="s">
        <v>15</v>
      </c>
      <c r="M8868" s="7">
        <v>1</v>
      </c>
      <c r="N8868" s="17"/>
    </row>
    <row r="8869" spans="1:14" ht="31.5">
      <c r="A8869" s="6">
        <v>8867</v>
      </c>
      <c r="B8869" s="8" t="s">
        <v>11929</v>
      </c>
      <c r="C8869" s="9" t="s">
        <v>12106</v>
      </c>
      <c r="D8869" s="10" t="s">
        <v>12107</v>
      </c>
      <c r="E8869" s="11" t="s">
        <v>12108</v>
      </c>
      <c r="F8869" s="6">
        <v>418497</v>
      </c>
      <c r="G8869" s="6" t="s">
        <v>1493</v>
      </c>
      <c r="H8869" s="16">
        <v>1696923.25</v>
      </c>
      <c r="I8869" s="12">
        <v>43982</v>
      </c>
      <c r="J8869" s="12">
        <v>44298</v>
      </c>
      <c r="K8869" s="15">
        <v>0</v>
      </c>
      <c r="L8869" s="13" t="s">
        <v>15</v>
      </c>
      <c r="M8869" s="7">
        <v>1</v>
      </c>
      <c r="N8869" s="17"/>
    </row>
    <row r="8870" spans="1:14" ht="31.5">
      <c r="A8870" s="6">
        <v>8868</v>
      </c>
      <c r="B8870" s="8" t="s">
        <v>11929</v>
      </c>
      <c r="C8870" s="9" t="s">
        <v>12109</v>
      </c>
      <c r="D8870" s="10" t="s">
        <v>12110</v>
      </c>
      <c r="E8870" s="11" t="s">
        <v>12111</v>
      </c>
      <c r="F8870" s="6">
        <v>237920</v>
      </c>
      <c r="G8870" s="6" t="s">
        <v>873</v>
      </c>
      <c r="H8870" s="16">
        <v>11390500</v>
      </c>
      <c r="I8870" s="12">
        <v>43523</v>
      </c>
      <c r="J8870" s="12">
        <v>43823</v>
      </c>
      <c r="K8870" s="15">
        <v>7576295</v>
      </c>
      <c r="L8870" s="13" t="s">
        <v>15</v>
      </c>
      <c r="M8870" s="7">
        <v>1</v>
      </c>
      <c r="N8870" s="17"/>
    </row>
    <row r="8871" spans="1:14" ht="47.25">
      <c r="A8871" s="6">
        <v>8869</v>
      </c>
      <c r="B8871" s="8" t="s">
        <v>11929</v>
      </c>
      <c r="C8871" s="9" t="s">
        <v>12112</v>
      </c>
      <c r="D8871" s="10" t="s">
        <v>12113</v>
      </c>
      <c r="E8871" s="11" t="s">
        <v>12114</v>
      </c>
      <c r="F8871" s="6">
        <v>365548</v>
      </c>
      <c r="G8871" s="6" t="s">
        <v>873</v>
      </c>
      <c r="H8871" s="16">
        <v>6085700</v>
      </c>
      <c r="I8871" s="12">
        <v>43844</v>
      </c>
      <c r="J8871" s="12">
        <v>44087</v>
      </c>
      <c r="K8871" s="15">
        <f>1507650+1500000</f>
        <v>3007650</v>
      </c>
      <c r="L8871" s="13" t="s">
        <v>15</v>
      </c>
      <c r="M8871" s="7">
        <v>1</v>
      </c>
      <c r="N8871" s="17"/>
    </row>
    <row r="8872" spans="1:14" ht="94.5">
      <c r="A8872" s="6">
        <v>8870</v>
      </c>
      <c r="B8872" s="8" t="s">
        <v>12115</v>
      </c>
      <c r="C8872" s="9" t="s">
        <v>12116</v>
      </c>
      <c r="D8872" s="10" t="s">
        <v>12117</v>
      </c>
      <c r="E8872" s="11" t="s">
        <v>12118</v>
      </c>
      <c r="F8872" s="6">
        <v>493159</v>
      </c>
      <c r="G8872" s="6" t="s">
        <v>12119</v>
      </c>
      <c r="H8872" s="16">
        <v>36049218.484999999</v>
      </c>
      <c r="I8872" s="12">
        <v>44132</v>
      </c>
      <c r="J8872" s="12">
        <v>44442</v>
      </c>
      <c r="K8872" s="15">
        <v>0</v>
      </c>
      <c r="L8872" s="13" t="s">
        <v>15</v>
      </c>
      <c r="M8872" s="7">
        <v>1</v>
      </c>
      <c r="N8872" s="17"/>
    </row>
    <row r="8873" spans="1:14" ht="47.25">
      <c r="A8873" s="6">
        <v>8871</v>
      </c>
      <c r="B8873" s="8" t="s">
        <v>12115</v>
      </c>
      <c r="C8873" s="9" t="s">
        <v>12116</v>
      </c>
      <c r="D8873" s="10" t="s">
        <v>12117</v>
      </c>
      <c r="E8873" s="11" t="s">
        <v>12120</v>
      </c>
      <c r="F8873" s="6">
        <v>170341</v>
      </c>
      <c r="G8873" s="6" t="s">
        <v>12121</v>
      </c>
      <c r="H8873" s="16">
        <v>10845495.731000001</v>
      </c>
      <c r="I8873" s="12">
        <v>43244</v>
      </c>
      <c r="J8873" s="12">
        <v>44012</v>
      </c>
      <c r="K8873" s="15">
        <v>3113461</v>
      </c>
      <c r="L8873" s="13" t="s">
        <v>15</v>
      </c>
      <c r="M8873" s="7">
        <v>1</v>
      </c>
      <c r="N8873" s="17"/>
    </row>
    <row r="8874" spans="1:14" ht="63">
      <c r="A8874" s="6">
        <v>8872</v>
      </c>
      <c r="B8874" s="8" t="s">
        <v>12115</v>
      </c>
      <c r="C8874" s="9" t="s">
        <v>12116</v>
      </c>
      <c r="D8874" s="10" t="s">
        <v>12117</v>
      </c>
      <c r="E8874" s="11" t="s">
        <v>12122</v>
      </c>
      <c r="F8874" s="6">
        <v>338442</v>
      </c>
      <c r="G8874" s="6" t="s">
        <v>12121</v>
      </c>
      <c r="H8874" s="16">
        <v>63500060.156000003</v>
      </c>
      <c r="I8874" s="12">
        <v>43753</v>
      </c>
      <c r="J8874" s="12">
        <v>44125</v>
      </c>
      <c r="K8874" s="15">
        <v>10381218</v>
      </c>
      <c r="L8874" s="13" t="s">
        <v>15</v>
      </c>
      <c r="M8874" s="7">
        <v>1</v>
      </c>
      <c r="N8874" s="17"/>
    </row>
    <row r="8875" spans="1:14" ht="63">
      <c r="A8875" s="6">
        <v>8873</v>
      </c>
      <c r="B8875" s="8" t="s">
        <v>12115</v>
      </c>
      <c r="C8875" s="9" t="s">
        <v>12116</v>
      </c>
      <c r="D8875" s="10" t="s">
        <v>12117</v>
      </c>
      <c r="E8875" s="11" t="s">
        <v>12123</v>
      </c>
      <c r="F8875" s="6">
        <v>338455</v>
      </c>
      <c r="G8875" s="6" t="s">
        <v>12121</v>
      </c>
      <c r="H8875" s="16">
        <v>47499955.68</v>
      </c>
      <c r="I8875" s="12">
        <v>43753</v>
      </c>
      <c r="J8875" s="12">
        <v>44125</v>
      </c>
      <c r="K8875" s="15">
        <v>23981322</v>
      </c>
      <c r="L8875" s="13" t="s">
        <v>15</v>
      </c>
      <c r="M8875" s="7">
        <v>1</v>
      </c>
      <c r="N8875" s="17"/>
    </row>
    <row r="8876" spans="1:14" ht="409.5">
      <c r="A8876" s="6">
        <v>8874</v>
      </c>
      <c r="B8876" s="8" t="s">
        <v>12115</v>
      </c>
      <c r="C8876" s="9" t="s">
        <v>12116</v>
      </c>
      <c r="D8876" s="10" t="s">
        <v>12117</v>
      </c>
      <c r="E8876" s="11" t="s">
        <v>12124</v>
      </c>
      <c r="F8876" s="6">
        <v>313203</v>
      </c>
      <c r="G8876" s="6" t="s">
        <v>4505</v>
      </c>
      <c r="H8876" s="16">
        <v>35118697</v>
      </c>
      <c r="I8876" s="12">
        <v>43725</v>
      </c>
      <c r="J8876" s="12">
        <v>44250</v>
      </c>
      <c r="K8876" s="15">
        <v>1298691</v>
      </c>
      <c r="L8876" s="13" t="s">
        <v>15</v>
      </c>
      <c r="M8876" s="7">
        <v>1</v>
      </c>
      <c r="N8876" s="17"/>
    </row>
    <row r="8877" spans="1:14" ht="63">
      <c r="A8877" s="6">
        <v>8875</v>
      </c>
      <c r="B8877" s="8" t="s">
        <v>12115</v>
      </c>
      <c r="C8877" s="9" t="s">
        <v>12116</v>
      </c>
      <c r="D8877" s="10" t="s">
        <v>12117</v>
      </c>
      <c r="E8877" s="11" t="s">
        <v>12125</v>
      </c>
      <c r="F8877" s="6">
        <v>378678</v>
      </c>
      <c r="G8877" s="6" t="s">
        <v>4637</v>
      </c>
      <c r="H8877" s="16">
        <v>18452640</v>
      </c>
      <c r="I8877" s="12">
        <v>43856</v>
      </c>
      <c r="J8877" s="12">
        <v>44410</v>
      </c>
      <c r="K8877" s="15">
        <v>0</v>
      </c>
      <c r="L8877" s="13" t="s">
        <v>15</v>
      </c>
      <c r="M8877" s="7">
        <v>1</v>
      </c>
      <c r="N8877" s="17"/>
    </row>
    <row r="8878" spans="1:14" ht="126">
      <c r="A8878" s="6">
        <v>8876</v>
      </c>
      <c r="B8878" s="8" t="s">
        <v>12115</v>
      </c>
      <c r="C8878" s="9" t="s">
        <v>12116</v>
      </c>
      <c r="D8878" s="10" t="s">
        <v>12117</v>
      </c>
      <c r="E8878" s="11" t="s">
        <v>12126</v>
      </c>
      <c r="F8878" s="6">
        <v>408377</v>
      </c>
      <c r="G8878" s="6" t="s">
        <v>4637</v>
      </c>
      <c r="H8878" s="16">
        <v>21935773.697999999</v>
      </c>
      <c r="I8878" s="12">
        <v>43909</v>
      </c>
      <c r="J8878" s="12">
        <v>44466</v>
      </c>
      <c r="K8878" s="15">
        <v>0</v>
      </c>
      <c r="L8878" s="13" t="s">
        <v>15</v>
      </c>
      <c r="M8878" s="7">
        <v>1</v>
      </c>
      <c r="N8878" s="17"/>
    </row>
    <row r="8879" spans="1:14" ht="204.75">
      <c r="A8879" s="6">
        <v>8877</v>
      </c>
      <c r="B8879" s="8" t="s">
        <v>12115</v>
      </c>
      <c r="C8879" s="9" t="s">
        <v>12116</v>
      </c>
      <c r="D8879" s="10" t="s">
        <v>12117</v>
      </c>
      <c r="E8879" s="11" t="s">
        <v>12127</v>
      </c>
      <c r="F8879" s="6">
        <v>351084</v>
      </c>
      <c r="G8879" s="6" t="s">
        <v>4637</v>
      </c>
      <c r="H8879" s="16">
        <v>39965024</v>
      </c>
      <c r="I8879" s="12">
        <v>43787</v>
      </c>
      <c r="J8879" s="12">
        <v>44340</v>
      </c>
      <c r="K8879" s="15">
        <v>12299962</v>
      </c>
      <c r="L8879" s="13" t="s">
        <v>15</v>
      </c>
      <c r="M8879" s="7">
        <v>1</v>
      </c>
      <c r="N8879" s="17"/>
    </row>
    <row r="8880" spans="1:14" ht="157.5">
      <c r="A8880" s="6">
        <v>8878</v>
      </c>
      <c r="B8880" s="8" t="s">
        <v>12115</v>
      </c>
      <c r="C8880" s="9" t="s">
        <v>12116</v>
      </c>
      <c r="D8880" s="10" t="s">
        <v>12117</v>
      </c>
      <c r="E8880" s="11" t="s">
        <v>12128</v>
      </c>
      <c r="F8880" s="6">
        <v>387629</v>
      </c>
      <c r="G8880" s="6" t="s">
        <v>4637</v>
      </c>
      <c r="H8880" s="16">
        <v>28341139.568999998</v>
      </c>
      <c r="I8880" s="12">
        <v>43887</v>
      </c>
      <c r="J8880" s="12">
        <v>44443</v>
      </c>
      <c r="K8880" s="15">
        <v>0</v>
      </c>
      <c r="L8880" s="13" t="s">
        <v>15</v>
      </c>
      <c r="M8880" s="7">
        <v>1</v>
      </c>
      <c r="N8880" s="17"/>
    </row>
    <row r="8881" spans="1:14" ht="126">
      <c r="A8881" s="6">
        <v>8879</v>
      </c>
      <c r="B8881" s="8" t="s">
        <v>12115</v>
      </c>
      <c r="C8881" s="9" t="s">
        <v>12116</v>
      </c>
      <c r="D8881" s="10" t="s">
        <v>12117</v>
      </c>
      <c r="E8881" s="11" t="s">
        <v>12129</v>
      </c>
      <c r="F8881" s="6">
        <v>479012</v>
      </c>
      <c r="G8881" s="6" t="s">
        <v>4637</v>
      </c>
      <c r="H8881" s="16">
        <v>44310759.873999998</v>
      </c>
      <c r="I8881" s="12">
        <v>44103</v>
      </c>
      <c r="J8881" s="12">
        <v>44777</v>
      </c>
      <c r="K8881" s="15">
        <v>0</v>
      </c>
      <c r="L8881" s="13" t="s">
        <v>15</v>
      </c>
      <c r="M8881" s="7">
        <v>1</v>
      </c>
      <c r="N8881" s="17"/>
    </row>
    <row r="8882" spans="1:14" ht="63">
      <c r="A8882" s="6">
        <v>8880</v>
      </c>
      <c r="B8882" s="8" t="s">
        <v>12115</v>
      </c>
      <c r="C8882" s="9" t="s">
        <v>12116</v>
      </c>
      <c r="D8882" s="10" t="s">
        <v>12117</v>
      </c>
      <c r="E8882" s="11" t="s">
        <v>12130</v>
      </c>
      <c r="F8882" s="6">
        <v>402827</v>
      </c>
      <c r="G8882" s="6" t="s">
        <v>4438</v>
      </c>
      <c r="H8882" s="16">
        <v>75879701.287</v>
      </c>
      <c r="I8882" s="12">
        <v>43901</v>
      </c>
      <c r="J8882" s="12">
        <v>44456</v>
      </c>
      <c r="K8882" s="15">
        <v>0</v>
      </c>
      <c r="L8882" s="13" t="s">
        <v>15</v>
      </c>
      <c r="M8882" s="7">
        <v>1</v>
      </c>
      <c r="N8882" s="17"/>
    </row>
    <row r="8883" spans="1:14" ht="63">
      <c r="A8883" s="6">
        <v>8881</v>
      </c>
      <c r="B8883" s="8" t="s">
        <v>12115</v>
      </c>
      <c r="C8883" s="9" t="s">
        <v>12131</v>
      </c>
      <c r="D8883" s="10" t="s">
        <v>12132</v>
      </c>
      <c r="E8883" s="11" t="s">
        <v>12133</v>
      </c>
      <c r="F8883" s="6">
        <v>338443</v>
      </c>
      <c r="G8883" s="6" t="s">
        <v>12121</v>
      </c>
      <c r="H8883" s="16">
        <v>25699954.067000002</v>
      </c>
      <c r="I8883" s="12">
        <v>43753</v>
      </c>
      <c r="J8883" s="12">
        <v>44125</v>
      </c>
      <c r="K8883" s="15">
        <v>0</v>
      </c>
      <c r="L8883" s="13" t="s">
        <v>15</v>
      </c>
      <c r="M8883" s="7">
        <v>1</v>
      </c>
      <c r="N8883" s="17"/>
    </row>
    <row r="8884" spans="1:14" ht="78.75">
      <c r="A8884" s="6">
        <v>8882</v>
      </c>
      <c r="B8884" s="8" t="s">
        <v>12115</v>
      </c>
      <c r="C8884" s="9" t="s">
        <v>12131</v>
      </c>
      <c r="D8884" s="10" t="s">
        <v>12132</v>
      </c>
      <c r="E8884" s="11" t="s">
        <v>12134</v>
      </c>
      <c r="F8884" s="6">
        <v>365685</v>
      </c>
      <c r="G8884" s="6" t="s">
        <v>4505</v>
      </c>
      <c r="H8884" s="16">
        <v>5152270</v>
      </c>
      <c r="I8884" s="12">
        <v>43863</v>
      </c>
      <c r="J8884" s="12">
        <v>44235</v>
      </c>
      <c r="K8884" s="15">
        <v>1206287</v>
      </c>
      <c r="L8884" s="13" t="s">
        <v>15</v>
      </c>
      <c r="M8884" s="7">
        <v>1</v>
      </c>
      <c r="N8884" s="17"/>
    </row>
    <row r="8885" spans="1:14" ht="47.25">
      <c r="A8885" s="6">
        <v>8883</v>
      </c>
      <c r="B8885" s="8" t="s">
        <v>12115</v>
      </c>
      <c r="C8885" s="9" t="s">
        <v>12131</v>
      </c>
      <c r="D8885" s="10" t="s">
        <v>12132</v>
      </c>
      <c r="E8885" s="11" t="s">
        <v>12135</v>
      </c>
      <c r="F8885" s="6">
        <v>291818</v>
      </c>
      <c r="G8885" s="6" t="s">
        <v>3293</v>
      </c>
      <c r="H8885" s="16">
        <v>3496010.1170000001</v>
      </c>
      <c r="I8885" s="12">
        <v>43578</v>
      </c>
      <c r="J8885" s="12">
        <v>43644</v>
      </c>
      <c r="K8885" s="15">
        <v>0</v>
      </c>
      <c r="L8885" s="13" t="s">
        <v>15</v>
      </c>
      <c r="M8885" s="7">
        <v>1</v>
      </c>
      <c r="N8885" s="17"/>
    </row>
    <row r="8886" spans="1:14" ht="189">
      <c r="A8886" s="6">
        <v>8884</v>
      </c>
      <c r="B8886" s="8" t="s">
        <v>12115</v>
      </c>
      <c r="C8886" s="9" t="s">
        <v>12131</v>
      </c>
      <c r="D8886" s="10" t="s">
        <v>12132</v>
      </c>
      <c r="E8886" s="11" t="s">
        <v>12136</v>
      </c>
      <c r="F8886" s="6">
        <v>387630</v>
      </c>
      <c r="G8886" s="6" t="s">
        <v>12137</v>
      </c>
      <c r="H8886" s="16">
        <v>33146939</v>
      </c>
      <c r="I8886" s="12">
        <v>43874</v>
      </c>
      <c r="J8886" s="12">
        <v>44428</v>
      </c>
      <c r="K8886" s="15">
        <v>0</v>
      </c>
      <c r="L8886" s="13" t="s">
        <v>15</v>
      </c>
      <c r="M8886" s="7">
        <v>1</v>
      </c>
      <c r="N8886" s="17"/>
    </row>
    <row r="8887" spans="1:14" ht="189">
      <c r="A8887" s="6">
        <v>8885</v>
      </c>
      <c r="B8887" s="8" t="s">
        <v>12115</v>
      </c>
      <c r="C8887" s="9" t="s">
        <v>12131</v>
      </c>
      <c r="D8887" s="10" t="s">
        <v>12132</v>
      </c>
      <c r="E8887" s="11" t="s">
        <v>12138</v>
      </c>
      <c r="F8887" s="6">
        <v>387628</v>
      </c>
      <c r="G8887" s="6" t="s">
        <v>12137</v>
      </c>
      <c r="H8887" s="16">
        <v>27837180</v>
      </c>
      <c r="I8887" s="12">
        <v>43874</v>
      </c>
      <c r="J8887" s="12">
        <v>44428</v>
      </c>
      <c r="K8887" s="15">
        <v>0</v>
      </c>
      <c r="L8887" s="13" t="s">
        <v>15</v>
      </c>
      <c r="M8887" s="7">
        <v>1</v>
      </c>
      <c r="N8887" s="17"/>
    </row>
    <row r="8888" spans="1:14" ht="189">
      <c r="A8888" s="6">
        <v>8886</v>
      </c>
      <c r="B8888" s="8" t="s">
        <v>12115</v>
      </c>
      <c r="C8888" s="9" t="s">
        <v>12131</v>
      </c>
      <c r="D8888" s="10" t="s">
        <v>12132</v>
      </c>
      <c r="E8888" s="11" t="s">
        <v>12139</v>
      </c>
      <c r="F8888" s="6">
        <v>387626</v>
      </c>
      <c r="G8888" s="6" t="s">
        <v>12137</v>
      </c>
      <c r="H8888" s="16">
        <v>31383868</v>
      </c>
      <c r="I8888" s="12">
        <v>43874</v>
      </c>
      <c r="J8888" s="12">
        <v>44428</v>
      </c>
      <c r="K8888" s="15">
        <v>0</v>
      </c>
      <c r="L8888" s="13" t="s">
        <v>15</v>
      </c>
      <c r="M8888" s="7">
        <v>1</v>
      </c>
      <c r="N8888" s="17"/>
    </row>
    <row r="8889" spans="1:14" ht="63">
      <c r="A8889" s="6">
        <v>8887</v>
      </c>
      <c r="B8889" s="8" t="s">
        <v>12115</v>
      </c>
      <c r="C8889" s="9" t="s">
        <v>12131</v>
      </c>
      <c r="D8889" s="10" t="s">
        <v>12132</v>
      </c>
      <c r="E8889" s="11" t="s">
        <v>12140</v>
      </c>
      <c r="F8889" s="6">
        <v>401855</v>
      </c>
      <c r="G8889" s="6" t="s">
        <v>1486</v>
      </c>
      <c r="H8889" s="16">
        <v>29298516.578000002</v>
      </c>
      <c r="I8889" s="12">
        <v>43877</v>
      </c>
      <c r="J8889" s="12">
        <v>44431</v>
      </c>
      <c r="K8889" s="15">
        <v>0</v>
      </c>
      <c r="L8889" s="13" t="s">
        <v>15</v>
      </c>
      <c r="M8889" s="7">
        <v>1</v>
      </c>
      <c r="N8889" s="17"/>
    </row>
    <row r="8890" spans="1:14" ht="78.75">
      <c r="A8890" s="6">
        <v>8888</v>
      </c>
      <c r="B8890" s="8" t="s">
        <v>12115</v>
      </c>
      <c r="C8890" s="9" t="s">
        <v>12141</v>
      </c>
      <c r="D8890" s="10" t="s">
        <v>12142</v>
      </c>
      <c r="E8890" s="11" t="s">
        <v>12143</v>
      </c>
      <c r="F8890" s="6">
        <v>233215</v>
      </c>
      <c r="G8890" s="6" t="s">
        <v>12121</v>
      </c>
      <c r="H8890" s="16">
        <v>10968443</v>
      </c>
      <c r="I8890" s="12">
        <v>43432</v>
      </c>
      <c r="J8890" s="12">
        <v>44012</v>
      </c>
      <c r="K8890" s="15">
        <v>9105538</v>
      </c>
      <c r="L8890" s="13" t="s">
        <v>15</v>
      </c>
      <c r="M8890" s="7">
        <v>1</v>
      </c>
      <c r="N8890" s="17"/>
    </row>
    <row r="8891" spans="1:14" ht="78.75">
      <c r="A8891" s="6">
        <v>8889</v>
      </c>
      <c r="B8891" s="8" t="s">
        <v>12115</v>
      </c>
      <c r="C8891" s="9" t="s">
        <v>12141</v>
      </c>
      <c r="D8891" s="10" t="s">
        <v>12142</v>
      </c>
      <c r="E8891" s="11" t="s">
        <v>12144</v>
      </c>
      <c r="F8891" s="6">
        <v>254292</v>
      </c>
      <c r="G8891" s="6" t="s">
        <v>12121</v>
      </c>
      <c r="H8891" s="16">
        <v>4268763</v>
      </c>
      <c r="I8891" s="12">
        <v>43485</v>
      </c>
      <c r="J8891" s="12">
        <v>43671</v>
      </c>
      <c r="K8891" s="15">
        <v>2287471</v>
      </c>
      <c r="L8891" s="13" t="s">
        <v>15</v>
      </c>
      <c r="M8891" s="7">
        <v>1</v>
      </c>
      <c r="N8891" s="17"/>
    </row>
    <row r="8892" spans="1:14" ht="78.75">
      <c r="A8892" s="6">
        <v>8890</v>
      </c>
      <c r="B8892" s="8" t="s">
        <v>12115</v>
      </c>
      <c r="C8892" s="9" t="s">
        <v>12141</v>
      </c>
      <c r="D8892" s="10" t="s">
        <v>12142</v>
      </c>
      <c r="E8892" s="11" t="s">
        <v>12145</v>
      </c>
      <c r="F8892" s="6">
        <v>338448</v>
      </c>
      <c r="G8892" s="6" t="s">
        <v>12121</v>
      </c>
      <c r="H8892" s="16">
        <v>7349265</v>
      </c>
      <c r="I8892" s="12">
        <v>43709</v>
      </c>
      <c r="J8892" s="12">
        <v>44081</v>
      </c>
      <c r="K8892" s="15">
        <v>1038130</v>
      </c>
      <c r="L8892" s="13" t="s">
        <v>15</v>
      </c>
      <c r="M8892" s="7">
        <v>1</v>
      </c>
      <c r="N8892" s="17"/>
    </row>
    <row r="8893" spans="1:14" ht="78.75">
      <c r="A8893" s="6">
        <v>8891</v>
      </c>
      <c r="B8893" s="8" t="s">
        <v>12115</v>
      </c>
      <c r="C8893" s="9" t="s">
        <v>12141</v>
      </c>
      <c r="D8893" s="10" t="s">
        <v>12142</v>
      </c>
      <c r="E8893" s="11" t="s">
        <v>12146</v>
      </c>
      <c r="F8893" s="6">
        <v>338452</v>
      </c>
      <c r="G8893" s="6" t="s">
        <v>12121</v>
      </c>
      <c r="H8893" s="16">
        <v>7349265</v>
      </c>
      <c r="I8893" s="12">
        <v>43712</v>
      </c>
      <c r="J8893" s="12">
        <v>44081</v>
      </c>
      <c r="K8893" s="15">
        <v>1056714</v>
      </c>
      <c r="L8893" s="13" t="s">
        <v>15</v>
      </c>
      <c r="M8893" s="7">
        <v>1</v>
      </c>
      <c r="N8893" s="17"/>
    </row>
    <row r="8894" spans="1:14" ht="220.5">
      <c r="A8894" s="6">
        <v>8892</v>
      </c>
      <c r="B8894" s="8" t="s">
        <v>12115</v>
      </c>
      <c r="C8894" s="9" t="s">
        <v>12141</v>
      </c>
      <c r="D8894" s="10" t="s">
        <v>12142</v>
      </c>
      <c r="E8894" s="11" t="s">
        <v>12147</v>
      </c>
      <c r="F8894" s="6">
        <v>482547</v>
      </c>
      <c r="G8894" s="6" t="s">
        <v>4637</v>
      </c>
      <c r="H8894" s="16">
        <v>27335679.612</v>
      </c>
      <c r="I8894" s="12">
        <v>44111</v>
      </c>
      <c r="J8894" s="12">
        <v>44664</v>
      </c>
      <c r="K8894" s="15">
        <v>0</v>
      </c>
      <c r="L8894" s="13" t="s">
        <v>15</v>
      </c>
      <c r="M8894" s="7">
        <v>1</v>
      </c>
      <c r="N8894" s="17"/>
    </row>
    <row r="8895" spans="1:14" ht="78.75">
      <c r="A8895" s="6">
        <v>8893</v>
      </c>
      <c r="B8895" s="8" t="s">
        <v>12115</v>
      </c>
      <c r="C8895" s="9" t="s">
        <v>18999</v>
      </c>
      <c r="D8895" s="10" t="s">
        <v>12148</v>
      </c>
      <c r="E8895" s="11" t="s">
        <v>12149</v>
      </c>
      <c r="F8895" s="6">
        <v>233214</v>
      </c>
      <c r="G8895" s="6" t="s">
        <v>12121</v>
      </c>
      <c r="H8895" s="16">
        <v>10978324</v>
      </c>
      <c r="I8895" s="12">
        <v>43439</v>
      </c>
      <c r="J8895" s="12">
        <v>43997</v>
      </c>
      <c r="K8895" s="15">
        <v>3586071</v>
      </c>
      <c r="L8895" s="13" t="s">
        <v>15</v>
      </c>
      <c r="M8895" s="7">
        <v>1</v>
      </c>
      <c r="N8895" s="17"/>
    </row>
    <row r="8896" spans="1:14" ht="94.5">
      <c r="A8896" s="6">
        <v>8894</v>
      </c>
      <c r="B8896" s="8" t="s">
        <v>12115</v>
      </c>
      <c r="C8896" s="9" t="s">
        <v>12150</v>
      </c>
      <c r="D8896" s="10" t="s">
        <v>12148</v>
      </c>
      <c r="E8896" s="11" t="s">
        <v>12151</v>
      </c>
      <c r="F8896" s="6">
        <v>233217</v>
      </c>
      <c r="G8896" s="6" t="s">
        <v>12121</v>
      </c>
      <c r="H8896" s="16">
        <v>10978324</v>
      </c>
      <c r="I8896" s="12">
        <v>43439</v>
      </c>
      <c r="J8896" s="12">
        <v>43997</v>
      </c>
      <c r="K8896" s="15">
        <v>4330233</v>
      </c>
      <c r="L8896" s="13" t="s">
        <v>15</v>
      </c>
      <c r="M8896" s="7">
        <v>1</v>
      </c>
      <c r="N8896" s="17"/>
    </row>
    <row r="8897" spans="1:14" ht="78.75">
      <c r="A8897" s="6">
        <v>8895</v>
      </c>
      <c r="B8897" s="8" t="s">
        <v>12115</v>
      </c>
      <c r="C8897" s="9" t="s">
        <v>12152</v>
      </c>
      <c r="D8897" s="10" t="s">
        <v>12153</v>
      </c>
      <c r="E8897" s="11" t="s">
        <v>12154</v>
      </c>
      <c r="F8897" s="6">
        <v>233220</v>
      </c>
      <c r="G8897" s="6" t="s">
        <v>12121</v>
      </c>
      <c r="H8897" s="16">
        <v>10429512.300000001</v>
      </c>
      <c r="I8897" s="12">
        <v>43444</v>
      </c>
      <c r="J8897" s="12">
        <v>43992</v>
      </c>
      <c r="K8897" s="15">
        <v>3406767</v>
      </c>
      <c r="L8897" s="13" t="s">
        <v>15</v>
      </c>
      <c r="M8897" s="7">
        <v>1</v>
      </c>
      <c r="N8897" s="17"/>
    </row>
    <row r="8898" spans="1:14" ht="78.75">
      <c r="A8898" s="6">
        <v>8896</v>
      </c>
      <c r="B8898" s="8" t="s">
        <v>12115</v>
      </c>
      <c r="C8898" s="9" t="s">
        <v>12152</v>
      </c>
      <c r="D8898" s="10" t="s">
        <v>12153</v>
      </c>
      <c r="E8898" s="11" t="s">
        <v>12155</v>
      </c>
      <c r="F8898" s="6">
        <v>338454</v>
      </c>
      <c r="G8898" s="6" t="s">
        <v>12121</v>
      </c>
      <c r="H8898" s="16">
        <v>6982500</v>
      </c>
      <c r="I8898" s="12">
        <v>43698</v>
      </c>
      <c r="J8898" s="12">
        <v>44070</v>
      </c>
      <c r="K8898" s="15">
        <v>1032377</v>
      </c>
      <c r="L8898" s="13" t="s">
        <v>15</v>
      </c>
      <c r="M8898" s="7">
        <v>1</v>
      </c>
      <c r="N8898" s="17"/>
    </row>
    <row r="8899" spans="1:14" ht="63">
      <c r="A8899" s="6">
        <v>8897</v>
      </c>
      <c r="B8899" s="8" t="s">
        <v>12115</v>
      </c>
      <c r="C8899" s="9" t="s">
        <v>12156</v>
      </c>
      <c r="D8899" s="10" t="s">
        <v>12157</v>
      </c>
      <c r="E8899" s="11" t="s">
        <v>12158</v>
      </c>
      <c r="F8899" s="6">
        <v>233221</v>
      </c>
      <c r="G8899" s="6" t="s">
        <v>12121</v>
      </c>
      <c r="H8899" s="16">
        <v>10429512.300000001</v>
      </c>
      <c r="I8899" s="12">
        <v>43443</v>
      </c>
      <c r="J8899" s="12">
        <v>44012</v>
      </c>
      <c r="K8899" s="15">
        <v>3406766</v>
      </c>
      <c r="L8899" s="13" t="s">
        <v>15</v>
      </c>
      <c r="M8899" s="7">
        <v>1</v>
      </c>
      <c r="N8899" s="17"/>
    </row>
    <row r="8900" spans="1:14" ht="47.25">
      <c r="A8900" s="6">
        <v>8898</v>
      </c>
      <c r="B8900" s="8" t="s">
        <v>12115</v>
      </c>
      <c r="C8900" s="9" t="s">
        <v>12159</v>
      </c>
      <c r="D8900" s="10" t="s">
        <v>12160</v>
      </c>
      <c r="E8900" s="11" t="s">
        <v>12161</v>
      </c>
      <c r="F8900" s="6">
        <v>338441</v>
      </c>
      <c r="G8900" s="6" t="s">
        <v>12121</v>
      </c>
      <c r="H8900" s="16">
        <v>1500000</v>
      </c>
      <c r="I8900" s="12">
        <v>43704</v>
      </c>
      <c r="J8900" s="12">
        <v>44076</v>
      </c>
      <c r="K8900" s="15">
        <v>338985</v>
      </c>
      <c r="L8900" s="13" t="s">
        <v>15</v>
      </c>
      <c r="M8900" s="7">
        <v>1</v>
      </c>
      <c r="N8900" s="17"/>
    </row>
    <row r="8901" spans="1:14" ht="78.75">
      <c r="A8901" s="6">
        <v>8899</v>
      </c>
      <c r="B8901" s="8" t="s">
        <v>12115</v>
      </c>
      <c r="C8901" s="9" t="s">
        <v>12162</v>
      </c>
      <c r="D8901" s="10" t="s">
        <v>12163</v>
      </c>
      <c r="E8901" s="11" t="s">
        <v>12164</v>
      </c>
      <c r="F8901" s="6">
        <v>338449</v>
      </c>
      <c r="G8901" s="6" t="s">
        <v>12121</v>
      </c>
      <c r="H8901" s="16">
        <v>7349485</v>
      </c>
      <c r="I8901" s="12">
        <v>43702</v>
      </c>
      <c r="J8901" s="12">
        <v>44074</v>
      </c>
      <c r="K8901" s="15">
        <v>1067113</v>
      </c>
      <c r="L8901" s="13" t="s">
        <v>15</v>
      </c>
      <c r="M8901" s="7">
        <v>1</v>
      </c>
      <c r="N8901" s="17"/>
    </row>
    <row r="8902" spans="1:14" ht="78.75">
      <c r="A8902" s="6">
        <v>8900</v>
      </c>
      <c r="B8902" s="8" t="s">
        <v>12115</v>
      </c>
      <c r="C8902" s="9" t="s">
        <v>12162</v>
      </c>
      <c r="D8902" s="10" t="s">
        <v>12163</v>
      </c>
      <c r="E8902" s="11" t="s">
        <v>12165</v>
      </c>
      <c r="F8902" s="6">
        <v>338446</v>
      </c>
      <c r="G8902" s="6" t="s">
        <v>12121</v>
      </c>
      <c r="H8902" s="16">
        <v>7349485</v>
      </c>
      <c r="I8902" s="12">
        <v>43702</v>
      </c>
      <c r="J8902" s="12">
        <v>44074</v>
      </c>
      <c r="K8902" s="15">
        <v>1044683</v>
      </c>
      <c r="L8902" s="13" t="s">
        <v>15</v>
      </c>
      <c r="M8902" s="7">
        <v>1</v>
      </c>
      <c r="N8902" s="17"/>
    </row>
    <row r="8903" spans="1:14" ht="173.25">
      <c r="A8903" s="6">
        <v>8901</v>
      </c>
      <c r="B8903" s="8" t="s">
        <v>12115</v>
      </c>
      <c r="C8903" s="9" t="s">
        <v>12162</v>
      </c>
      <c r="D8903" s="10" t="s">
        <v>12163</v>
      </c>
      <c r="E8903" s="11" t="s">
        <v>12166</v>
      </c>
      <c r="F8903" s="6">
        <v>351079</v>
      </c>
      <c r="G8903" s="6" t="s">
        <v>12137</v>
      </c>
      <c r="H8903" s="16">
        <v>18733677</v>
      </c>
      <c r="I8903" s="12">
        <v>43795</v>
      </c>
      <c r="J8903" s="12">
        <v>44318</v>
      </c>
      <c r="K8903" s="15">
        <v>0</v>
      </c>
      <c r="L8903" s="13" t="s">
        <v>15</v>
      </c>
      <c r="M8903" s="7">
        <v>1</v>
      </c>
      <c r="N8903" s="17"/>
    </row>
    <row r="8904" spans="1:14" ht="78.75">
      <c r="A8904" s="6">
        <v>8902</v>
      </c>
      <c r="B8904" s="8" t="s">
        <v>12115</v>
      </c>
      <c r="C8904" s="9" t="s">
        <v>12167</v>
      </c>
      <c r="D8904" s="10" t="s">
        <v>12168</v>
      </c>
      <c r="E8904" s="11" t="s">
        <v>12169</v>
      </c>
      <c r="F8904" s="6">
        <v>338447</v>
      </c>
      <c r="G8904" s="6" t="s">
        <v>12121</v>
      </c>
      <c r="H8904" s="16">
        <v>7350000</v>
      </c>
      <c r="I8904" s="12">
        <v>43702</v>
      </c>
      <c r="J8904" s="12">
        <v>44074</v>
      </c>
      <c r="K8904" s="15">
        <v>1067220</v>
      </c>
      <c r="L8904" s="13" t="s">
        <v>15</v>
      </c>
      <c r="M8904" s="7">
        <v>1</v>
      </c>
      <c r="N8904" s="17"/>
    </row>
    <row r="8905" spans="1:14" ht="78.75">
      <c r="A8905" s="6">
        <v>8903</v>
      </c>
      <c r="B8905" s="8" t="s">
        <v>12115</v>
      </c>
      <c r="C8905" s="9" t="s">
        <v>12170</v>
      </c>
      <c r="D8905" s="10" t="s">
        <v>12168</v>
      </c>
      <c r="E8905" s="11" t="s">
        <v>12171</v>
      </c>
      <c r="F8905" s="6">
        <v>380726</v>
      </c>
      <c r="G8905" s="6" t="s">
        <v>679</v>
      </c>
      <c r="H8905" s="16">
        <v>4575789.95</v>
      </c>
      <c r="I8905" s="12">
        <v>43846</v>
      </c>
      <c r="J8905" s="12">
        <v>44219</v>
      </c>
      <c r="K8905" s="15">
        <v>0</v>
      </c>
      <c r="L8905" s="13" t="s">
        <v>15</v>
      </c>
      <c r="M8905" s="7">
        <v>1</v>
      </c>
      <c r="N8905" s="17"/>
    </row>
    <row r="8906" spans="1:14" ht="63">
      <c r="A8906" s="6">
        <v>8904</v>
      </c>
      <c r="B8906" s="8" t="s">
        <v>12115</v>
      </c>
      <c r="C8906" s="9" t="s">
        <v>12172</v>
      </c>
      <c r="D8906" s="10" t="s">
        <v>12173</v>
      </c>
      <c r="E8906" s="11" t="s">
        <v>12174</v>
      </c>
      <c r="F8906" s="6">
        <v>338453</v>
      </c>
      <c r="G8906" s="6" t="s">
        <v>12121</v>
      </c>
      <c r="H8906" s="16">
        <v>6982500</v>
      </c>
      <c r="I8906" s="12">
        <v>43702</v>
      </c>
      <c r="J8906" s="12">
        <v>44074</v>
      </c>
      <c r="K8906" s="15">
        <v>1032658</v>
      </c>
      <c r="L8906" s="13" t="s">
        <v>15</v>
      </c>
      <c r="M8906" s="7">
        <v>1</v>
      </c>
      <c r="N8906" s="17"/>
    </row>
    <row r="8907" spans="1:14" ht="78.75">
      <c r="A8907" s="6">
        <v>8905</v>
      </c>
      <c r="B8907" s="8" t="s">
        <v>12115</v>
      </c>
      <c r="C8907" s="9" t="s">
        <v>12175</v>
      </c>
      <c r="D8907" s="10" t="s">
        <v>12176</v>
      </c>
      <c r="E8907" s="11" t="s">
        <v>12177</v>
      </c>
      <c r="F8907" s="6">
        <v>338456</v>
      </c>
      <c r="G8907" s="6" t="s">
        <v>12121</v>
      </c>
      <c r="H8907" s="16">
        <v>8550000</v>
      </c>
      <c r="I8907" s="12">
        <v>43698</v>
      </c>
      <c r="J8907" s="12">
        <v>44070</v>
      </c>
      <c r="K8907" s="15">
        <v>3450643</v>
      </c>
      <c r="L8907" s="13" t="s">
        <v>15</v>
      </c>
      <c r="M8907" s="7">
        <v>1</v>
      </c>
      <c r="N8907" s="17"/>
    </row>
    <row r="8908" spans="1:14" ht="78.75">
      <c r="A8908" s="6">
        <v>8906</v>
      </c>
      <c r="B8908" s="8" t="s">
        <v>12115</v>
      </c>
      <c r="C8908" s="9" t="s">
        <v>12175</v>
      </c>
      <c r="D8908" s="10" t="s">
        <v>12176</v>
      </c>
      <c r="E8908" s="11" t="s">
        <v>12178</v>
      </c>
      <c r="F8908" s="6">
        <v>427907</v>
      </c>
      <c r="G8908" s="6" t="s">
        <v>4505</v>
      </c>
      <c r="H8908" s="16">
        <v>13583164</v>
      </c>
      <c r="I8908" s="12">
        <v>43962</v>
      </c>
      <c r="J8908" s="12">
        <v>44333</v>
      </c>
      <c r="K8908" s="15">
        <v>0</v>
      </c>
      <c r="L8908" s="13" t="s">
        <v>15</v>
      </c>
      <c r="M8908" s="7">
        <v>1</v>
      </c>
      <c r="N8908" s="17"/>
    </row>
    <row r="8909" spans="1:14" ht="78.75">
      <c r="A8909" s="6">
        <v>8907</v>
      </c>
      <c r="B8909" s="8" t="s">
        <v>12115</v>
      </c>
      <c r="C8909" s="9" t="s">
        <v>12179</v>
      </c>
      <c r="D8909" s="10" t="s">
        <v>12180</v>
      </c>
      <c r="E8909" s="11" t="s">
        <v>12181</v>
      </c>
      <c r="F8909" s="6">
        <v>312904</v>
      </c>
      <c r="G8909" s="6" t="s">
        <v>6254</v>
      </c>
      <c r="H8909" s="16">
        <v>52393956</v>
      </c>
      <c r="I8909" s="12">
        <v>43670</v>
      </c>
      <c r="J8909" s="12">
        <v>44191</v>
      </c>
      <c r="K8909" s="15">
        <v>19937575</v>
      </c>
      <c r="L8909" s="13" t="s">
        <v>14</v>
      </c>
      <c r="M8909" s="7">
        <v>1</v>
      </c>
      <c r="N8909" s="17"/>
    </row>
    <row r="8910" spans="1:14" ht="78.75">
      <c r="A8910" s="6">
        <v>8908</v>
      </c>
      <c r="B8910" s="8" t="s">
        <v>12115</v>
      </c>
      <c r="C8910" s="9" t="s">
        <v>12182</v>
      </c>
      <c r="D8910" s="10" t="s">
        <v>12183</v>
      </c>
      <c r="E8910" s="11" t="s">
        <v>12181</v>
      </c>
      <c r="F8910" s="6">
        <v>312904</v>
      </c>
      <c r="G8910" s="6" t="s">
        <v>6254</v>
      </c>
      <c r="H8910" s="16">
        <v>52393956</v>
      </c>
      <c r="I8910" s="12">
        <v>43670</v>
      </c>
      <c r="J8910" s="12">
        <v>44191</v>
      </c>
      <c r="K8910" s="15">
        <v>19937575</v>
      </c>
      <c r="L8910" s="13" t="s">
        <v>14</v>
      </c>
      <c r="M8910" s="7">
        <v>0.7</v>
      </c>
      <c r="N8910" s="17"/>
    </row>
    <row r="8911" spans="1:14" ht="78.75">
      <c r="A8911" s="6">
        <v>8909</v>
      </c>
      <c r="B8911" s="8" t="s">
        <v>12115</v>
      </c>
      <c r="C8911" s="9" t="s">
        <v>12184</v>
      </c>
      <c r="D8911" s="10" t="s">
        <v>12185</v>
      </c>
      <c r="E8911" s="11" t="s">
        <v>12181</v>
      </c>
      <c r="F8911" s="6">
        <v>312904</v>
      </c>
      <c r="G8911" s="6" t="s">
        <v>6254</v>
      </c>
      <c r="H8911" s="16">
        <v>52393956</v>
      </c>
      <c r="I8911" s="12">
        <v>43670</v>
      </c>
      <c r="J8911" s="12">
        <v>44191</v>
      </c>
      <c r="K8911" s="15">
        <v>19937575</v>
      </c>
      <c r="L8911" s="13" t="s">
        <v>14</v>
      </c>
      <c r="M8911" s="7">
        <v>0.3</v>
      </c>
      <c r="N8911" s="17"/>
    </row>
    <row r="8912" spans="1:14" ht="63">
      <c r="A8912" s="6">
        <v>8910</v>
      </c>
      <c r="B8912" s="8" t="s">
        <v>12115</v>
      </c>
      <c r="C8912" s="9" t="s">
        <v>12186</v>
      </c>
      <c r="D8912" s="10" t="s">
        <v>12183</v>
      </c>
      <c r="E8912" s="11" t="s">
        <v>12187</v>
      </c>
      <c r="F8912" s="6">
        <v>310438</v>
      </c>
      <c r="G8912" s="6" t="s">
        <v>1486</v>
      </c>
      <c r="H8912" s="16">
        <v>22999719.157000002</v>
      </c>
      <c r="I8912" s="12">
        <v>43654</v>
      </c>
      <c r="J8912" s="12">
        <v>44387</v>
      </c>
      <c r="K8912" s="15">
        <v>5699018</v>
      </c>
      <c r="L8912" s="13" t="s">
        <v>15</v>
      </c>
      <c r="M8912" s="7">
        <v>1</v>
      </c>
      <c r="N8912" s="17"/>
    </row>
    <row r="8913" spans="1:14" ht="47.25">
      <c r="A8913" s="6">
        <v>8911</v>
      </c>
      <c r="B8913" s="8" t="s">
        <v>12115</v>
      </c>
      <c r="C8913" s="9" t="s">
        <v>12188</v>
      </c>
      <c r="D8913" s="10" t="s">
        <v>12189</v>
      </c>
      <c r="E8913" s="11" t="s">
        <v>12190</v>
      </c>
      <c r="F8913" s="6">
        <v>402822</v>
      </c>
      <c r="G8913" s="6" t="s">
        <v>12121</v>
      </c>
      <c r="H8913" s="16" t="s">
        <v>12191</v>
      </c>
      <c r="I8913" s="12">
        <v>44259</v>
      </c>
      <c r="J8913" s="12">
        <v>44265</v>
      </c>
      <c r="K8913" s="15">
        <v>3036162</v>
      </c>
      <c r="L8913" s="13" t="s">
        <v>15</v>
      </c>
      <c r="M8913" s="7">
        <v>1</v>
      </c>
      <c r="N8913" s="17"/>
    </row>
    <row r="8914" spans="1:14" ht="63">
      <c r="A8914" s="6">
        <v>8912</v>
      </c>
      <c r="B8914" s="8" t="s">
        <v>12115</v>
      </c>
      <c r="C8914" s="9" t="s">
        <v>12192</v>
      </c>
      <c r="D8914" s="10" t="s">
        <v>12193</v>
      </c>
      <c r="E8914" s="11" t="s">
        <v>12194</v>
      </c>
      <c r="F8914" s="6">
        <v>402823</v>
      </c>
      <c r="G8914" s="6" t="s">
        <v>12121</v>
      </c>
      <c r="H8914" s="16">
        <v>6006987.75</v>
      </c>
      <c r="I8914" s="12">
        <v>43885</v>
      </c>
      <c r="J8914" s="12">
        <v>44257</v>
      </c>
      <c r="K8914" s="15">
        <v>0</v>
      </c>
      <c r="L8914" s="13" t="s">
        <v>15</v>
      </c>
      <c r="M8914" s="7">
        <v>1</v>
      </c>
      <c r="N8914" s="17"/>
    </row>
    <row r="8915" spans="1:14" ht="63">
      <c r="A8915" s="6">
        <v>8913</v>
      </c>
      <c r="B8915" s="8" t="s">
        <v>12115</v>
      </c>
      <c r="C8915" s="9" t="s">
        <v>12195</v>
      </c>
      <c r="D8915" s="10" t="s">
        <v>12196</v>
      </c>
      <c r="E8915" s="11" t="s">
        <v>12197</v>
      </c>
      <c r="F8915" s="6">
        <v>402824</v>
      </c>
      <c r="G8915" s="6" t="s">
        <v>12121</v>
      </c>
      <c r="H8915" s="16">
        <v>11923873</v>
      </c>
      <c r="I8915" s="12">
        <v>43892</v>
      </c>
      <c r="J8915" s="12">
        <v>44263</v>
      </c>
      <c r="K8915" s="15">
        <v>0</v>
      </c>
      <c r="L8915" s="13" t="s">
        <v>15</v>
      </c>
      <c r="M8915" s="7">
        <v>1</v>
      </c>
      <c r="N8915" s="17"/>
    </row>
    <row r="8916" spans="1:14" ht="173.25">
      <c r="A8916" s="6">
        <v>8914</v>
      </c>
      <c r="B8916" s="8" t="s">
        <v>12115</v>
      </c>
      <c r="C8916" s="9" t="s">
        <v>12198</v>
      </c>
      <c r="D8916" s="10" t="s">
        <v>12199</v>
      </c>
      <c r="E8916" s="11" t="s">
        <v>12200</v>
      </c>
      <c r="F8916" s="6">
        <v>357118</v>
      </c>
      <c r="G8916" s="6" t="s">
        <v>4637</v>
      </c>
      <c r="H8916" s="16">
        <v>22550485</v>
      </c>
      <c r="I8916" s="12">
        <v>43811</v>
      </c>
      <c r="J8916" s="12">
        <v>44365</v>
      </c>
      <c r="K8916" s="15">
        <v>0</v>
      </c>
      <c r="L8916" s="13" t="s">
        <v>15</v>
      </c>
      <c r="M8916" s="7">
        <v>1</v>
      </c>
      <c r="N8916" s="17"/>
    </row>
    <row r="8917" spans="1:14" ht="63">
      <c r="A8917" s="6">
        <v>8915</v>
      </c>
      <c r="B8917" s="8" t="s">
        <v>12115</v>
      </c>
      <c r="C8917" s="9" t="s">
        <v>12201</v>
      </c>
      <c r="D8917" s="10" t="s">
        <v>21</v>
      </c>
      <c r="E8917" s="11" t="s">
        <v>12202</v>
      </c>
      <c r="F8917" s="6">
        <v>339370</v>
      </c>
      <c r="G8917" s="6" t="s">
        <v>12203</v>
      </c>
      <c r="H8917" s="16">
        <v>314062805.83899999</v>
      </c>
      <c r="I8917" s="12">
        <v>43794</v>
      </c>
      <c r="J8917" s="12">
        <v>44531</v>
      </c>
      <c r="K8917" s="15">
        <v>41546934</v>
      </c>
      <c r="L8917" s="13" t="s">
        <v>15</v>
      </c>
      <c r="M8917" s="7">
        <v>1</v>
      </c>
      <c r="N8917" s="17"/>
    </row>
    <row r="8918" spans="1:14" ht="78.75">
      <c r="A8918" s="6">
        <v>8916</v>
      </c>
      <c r="B8918" s="8" t="s">
        <v>12115</v>
      </c>
      <c r="C8918" s="9" t="s">
        <v>12204</v>
      </c>
      <c r="D8918" s="10" t="s">
        <v>12205</v>
      </c>
      <c r="E8918" s="11" t="s">
        <v>12206</v>
      </c>
      <c r="F8918" s="6">
        <v>334769</v>
      </c>
      <c r="G8918" s="6" t="s">
        <v>12203</v>
      </c>
      <c r="H8918" s="16">
        <v>2485730.1</v>
      </c>
      <c r="I8918" s="12">
        <v>43683</v>
      </c>
      <c r="J8918" s="12">
        <v>44173</v>
      </c>
      <c r="K8918" s="15">
        <v>0</v>
      </c>
      <c r="L8918" s="13" t="s">
        <v>15</v>
      </c>
      <c r="M8918" s="7">
        <v>1</v>
      </c>
      <c r="N8918" s="17"/>
    </row>
    <row r="8919" spans="1:14" ht="63">
      <c r="A8919" s="6">
        <v>8917</v>
      </c>
      <c r="B8919" s="8" t="s">
        <v>12115</v>
      </c>
      <c r="C8919" s="9" t="s">
        <v>12207</v>
      </c>
      <c r="D8919" s="10" t="s">
        <v>12208</v>
      </c>
      <c r="E8919" s="11" t="s">
        <v>12209</v>
      </c>
      <c r="F8919" s="6">
        <v>357783</v>
      </c>
      <c r="G8919" s="6" t="s">
        <v>12210</v>
      </c>
      <c r="H8919" s="16">
        <v>17207147.328000002</v>
      </c>
      <c r="I8919" s="12">
        <v>43830</v>
      </c>
      <c r="J8919" s="12">
        <v>44202</v>
      </c>
      <c r="K8919" s="15">
        <v>1500000</v>
      </c>
      <c r="L8919" s="13" t="s">
        <v>15</v>
      </c>
      <c r="M8919" s="7">
        <v>1</v>
      </c>
      <c r="N8919" s="17"/>
    </row>
    <row r="8920" spans="1:14" ht="141.75">
      <c r="A8920" s="6">
        <v>8918</v>
      </c>
      <c r="B8920" s="8" t="s">
        <v>12115</v>
      </c>
      <c r="C8920" s="9" t="s">
        <v>12211</v>
      </c>
      <c r="D8920" s="10" t="s">
        <v>12212</v>
      </c>
      <c r="E8920" s="11" t="s">
        <v>12213</v>
      </c>
      <c r="F8920" s="6">
        <v>282267</v>
      </c>
      <c r="G8920" s="6" t="s">
        <v>4505</v>
      </c>
      <c r="H8920" s="16">
        <v>13338083</v>
      </c>
      <c r="I8920" s="12">
        <v>43537</v>
      </c>
      <c r="J8920" s="12">
        <v>43908</v>
      </c>
      <c r="K8920" s="15">
        <v>11739356</v>
      </c>
      <c r="L8920" s="13" t="s">
        <v>15</v>
      </c>
      <c r="M8920" s="7">
        <v>1</v>
      </c>
      <c r="N8920" s="17"/>
    </row>
    <row r="8921" spans="1:14" ht="126">
      <c r="A8921" s="6">
        <v>8919</v>
      </c>
      <c r="B8921" s="8" t="s">
        <v>12115</v>
      </c>
      <c r="C8921" s="9" t="s">
        <v>12214</v>
      </c>
      <c r="D8921" s="10" t="s">
        <v>4476</v>
      </c>
      <c r="E8921" s="11" t="s">
        <v>12215</v>
      </c>
      <c r="F8921" s="6">
        <v>282271</v>
      </c>
      <c r="G8921" s="6" t="s">
        <v>4505</v>
      </c>
      <c r="H8921" s="16">
        <v>24976886</v>
      </c>
      <c r="I8921" s="12">
        <v>43634</v>
      </c>
      <c r="J8921" s="12">
        <v>44006</v>
      </c>
      <c r="K8921" s="15">
        <v>5023000</v>
      </c>
      <c r="L8921" s="13" t="s">
        <v>15</v>
      </c>
      <c r="M8921" s="7">
        <v>1</v>
      </c>
      <c r="N8921" s="17"/>
    </row>
    <row r="8922" spans="1:14" ht="94.5">
      <c r="A8922" s="6">
        <v>8920</v>
      </c>
      <c r="B8922" s="8" t="s">
        <v>12115</v>
      </c>
      <c r="C8922" s="9" t="s">
        <v>12214</v>
      </c>
      <c r="D8922" s="10" t="s">
        <v>4476</v>
      </c>
      <c r="E8922" s="11" t="s">
        <v>12216</v>
      </c>
      <c r="F8922" s="6">
        <v>334786</v>
      </c>
      <c r="G8922" s="6" t="s">
        <v>4505</v>
      </c>
      <c r="H8922" s="16">
        <v>29992726</v>
      </c>
      <c r="I8922" s="12">
        <v>43727</v>
      </c>
      <c r="J8922" s="12">
        <v>44280</v>
      </c>
      <c r="K8922" s="15">
        <v>0</v>
      </c>
      <c r="L8922" s="13" t="s">
        <v>15</v>
      </c>
      <c r="M8922" s="7">
        <v>1</v>
      </c>
      <c r="N8922" s="17"/>
    </row>
    <row r="8923" spans="1:14" ht="94.5">
      <c r="A8923" s="6">
        <v>8921</v>
      </c>
      <c r="B8923" s="8" t="s">
        <v>12115</v>
      </c>
      <c r="C8923" s="9" t="s">
        <v>12214</v>
      </c>
      <c r="D8923" s="10" t="s">
        <v>4476</v>
      </c>
      <c r="E8923" s="11" t="s">
        <v>12217</v>
      </c>
      <c r="F8923" s="6">
        <v>433791</v>
      </c>
      <c r="G8923" s="6" t="s">
        <v>12218</v>
      </c>
      <c r="H8923" s="16">
        <v>44600000</v>
      </c>
      <c r="I8923" s="12">
        <v>44033</v>
      </c>
      <c r="J8923" s="12">
        <v>44588</v>
      </c>
      <c r="K8923" s="15">
        <v>0</v>
      </c>
      <c r="L8923" s="13" t="s">
        <v>15</v>
      </c>
      <c r="M8923" s="7">
        <v>1</v>
      </c>
      <c r="N8923" s="17"/>
    </row>
    <row r="8924" spans="1:14" ht="409.5">
      <c r="A8924" s="6">
        <v>8922</v>
      </c>
      <c r="B8924" s="8" t="s">
        <v>12115</v>
      </c>
      <c r="C8924" s="9" t="s">
        <v>5604</v>
      </c>
      <c r="D8924" s="10" t="s">
        <v>12219</v>
      </c>
      <c r="E8924" s="11" t="s">
        <v>12220</v>
      </c>
      <c r="F8924" s="6">
        <v>338757</v>
      </c>
      <c r="G8924" s="6" t="s">
        <v>4505</v>
      </c>
      <c r="H8924" s="16">
        <v>18967044</v>
      </c>
      <c r="I8924" s="12">
        <v>43732</v>
      </c>
      <c r="J8924" s="12">
        <v>44242</v>
      </c>
      <c r="K8924" s="15">
        <v>9682699</v>
      </c>
      <c r="L8924" s="13" t="s">
        <v>15</v>
      </c>
      <c r="M8924" s="7">
        <v>1</v>
      </c>
      <c r="N8924" s="17"/>
    </row>
    <row r="8925" spans="1:14" ht="78.75">
      <c r="A8925" s="6">
        <v>8923</v>
      </c>
      <c r="B8925" s="8" t="s">
        <v>12115</v>
      </c>
      <c r="C8925" s="9" t="s">
        <v>6330</v>
      </c>
      <c r="D8925" s="10" t="s">
        <v>6331</v>
      </c>
      <c r="E8925" s="11" t="s">
        <v>12221</v>
      </c>
      <c r="F8925" s="6">
        <v>306929</v>
      </c>
      <c r="G8925" s="6" t="s">
        <v>4505</v>
      </c>
      <c r="H8925" s="16">
        <v>29549640</v>
      </c>
      <c r="I8925" s="12">
        <v>43695</v>
      </c>
      <c r="J8925" s="12">
        <v>44561</v>
      </c>
      <c r="K8925" s="15">
        <v>12513300</v>
      </c>
      <c r="L8925" s="13" t="s">
        <v>15</v>
      </c>
      <c r="M8925" s="7">
        <v>1</v>
      </c>
      <c r="N8925" s="17"/>
    </row>
    <row r="8926" spans="1:14" ht="110.25">
      <c r="A8926" s="6">
        <v>8924</v>
      </c>
      <c r="B8926" s="8" t="s">
        <v>12115</v>
      </c>
      <c r="C8926" s="9" t="s">
        <v>12222</v>
      </c>
      <c r="D8926" s="10" t="s">
        <v>12223</v>
      </c>
      <c r="E8926" s="11" t="s">
        <v>12224</v>
      </c>
      <c r="F8926" s="6">
        <v>334784</v>
      </c>
      <c r="G8926" s="6" t="s">
        <v>4505</v>
      </c>
      <c r="H8926" s="16">
        <v>9228024</v>
      </c>
      <c r="I8926" s="12">
        <v>43695</v>
      </c>
      <c r="J8926" s="12">
        <v>44067</v>
      </c>
      <c r="K8926" s="15">
        <v>3605392</v>
      </c>
      <c r="L8926" s="13" t="s">
        <v>15</v>
      </c>
      <c r="M8926" s="7">
        <v>1</v>
      </c>
      <c r="N8926" s="17"/>
    </row>
    <row r="8927" spans="1:14" ht="78.75">
      <c r="A8927" s="6">
        <v>8925</v>
      </c>
      <c r="B8927" s="8" t="s">
        <v>12115</v>
      </c>
      <c r="C8927" s="9" t="s">
        <v>12222</v>
      </c>
      <c r="D8927" s="10" t="s">
        <v>12223</v>
      </c>
      <c r="E8927" s="11" t="s">
        <v>12225</v>
      </c>
      <c r="F8927" s="6">
        <v>334783</v>
      </c>
      <c r="G8927" s="6" t="s">
        <v>4505</v>
      </c>
      <c r="H8927" s="16">
        <v>7366705</v>
      </c>
      <c r="I8927" s="12">
        <v>43695</v>
      </c>
      <c r="J8927" s="12">
        <v>44067</v>
      </c>
      <c r="K8927" s="15">
        <v>4769320</v>
      </c>
      <c r="L8927" s="13" t="s">
        <v>15</v>
      </c>
      <c r="M8927" s="7">
        <v>1</v>
      </c>
      <c r="N8927" s="17"/>
    </row>
    <row r="8928" spans="1:14" ht="94.5">
      <c r="A8928" s="6">
        <v>8926</v>
      </c>
      <c r="B8928" s="8" t="s">
        <v>12115</v>
      </c>
      <c r="C8928" s="9" t="s">
        <v>12226</v>
      </c>
      <c r="D8928" s="10" t="s">
        <v>12227</v>
      </c>
      <c r="E8928" s="11" t="s">
        <v>12228</v>
      </c>
      <c r="F8928" s="6">
        <v>352572</v>
      </c>
      <c r="G8928" s="6" t="s">
        <v>4505</v>
      </c>
      <c r="H8928" s="16">
        <v>9112798</v>
      </c>
      <c r="I8928" s="12">
        <v>43807</v>
      </c>
      <c r="J8928" s="12">
        <v>44179</v>
      </c>
      <c r="K8928" s="15">
        <v>1953740</v>
      </c>
      <c r="L8928" s="13" t="s">
        <v>15</v>
      </c>
      <c r="M8928" s="7">
        <v>1</v>
      </c>
      <c r="N8928" s="17"/>
    </row>
    <row r="8929" spans="1:14" ht="189">
      <c r="A8929" s="6">
        <v>8927</v>
      </c>
      <c r="B8929" s="8" t="s">
        <v>12115</v>
      </c>
      <c r="C8929" s="9" t="s">
        <v>12229</v>
      </c>
      <c r="D8929" s="10" t="s">
        <v>12230</v>
      </c>
      <c r="E8929" s="11" t="s">
        <v>12231</v>
      </c>
      <c r="F8929" s="6">
        <v>352571</v>
      </c>
      <c r="G8929" s="6" t="s">
        <v>4505</v>
      </c>
      <c r="H8929" s="16">
        <v>17303616</v>
      </c>
      <c r="I8929" s="12">
        <v>43852</v>
      </c>
      <c r="J8929" s="12">
        <v>44041</v>
      </c>
      <c r="K8929" s="15">
        <v>6088528</v>
      </c>
      <c r="L8929" s="13" t="s">
        <v>14</v>
      </c>
      <c r="M8929" s="7">
        <v>1</v>
      </c>
      <c r="N8929" s="17"/>
    </row>
    <row r="8930" spans="1:14" ht="189">
      <c r="A8930" s="6">
        <v>8928</v>
      </c>
      <c r="B8930" s="8" t="s">
        <v>12115</v>
      </c>
      <c r="C8930" s="9" t="s">
        <v>12232</v>
      </c>
      <c r="D8930" s="10" t="s">
        <v>12233</v>
      </c>
      <c r="E8930" s="11" t="s">
        <v>12231</v>
      </c>
      <c r="F8930" s="6">
        <v>352571</v>
      </c>
      <c r="G8930" s="6" t="s">
        <v>4505</v>
      </c>
      <c r="H8930" s="16">
        <v>17303616</v>
      </c>
      <c r="I8930" s="12">
        <v>43852</v>
      </c>
      <c r="J8930" s="12">
        <v>44041</v>
      </c>
      <c r="K8930" s="15">
        <v>6088528</v>
      </c>
      <c r="L8930" s="13" t="s">
        <v>14</v>
      </c>
      <c r="M8930" s="7">
        <v>0.3</v>
      </c>
      <c r="N8930" s="17"/>
    </row>
    <row r="8931" spans="1:14" ht="189">
      <c r="A8931" s="6">
        <v>8929</v>
      </c>
      <c r="B8931" s="8" t="s">
        <v>12115</v>
      </c>
      <c r="C8931" s="9" t="s">
        <v>12234</v>
      </c>
      <c r="D8931" s="10" t="s">
        <v>12235</v>
      </c>
      <c r="E8931" s="11" t="s">
        <v>12231</v>
      </c>
      <c r="F8931" s="6">
        <v>352571</v>
      </c>
      <c r="G8931" s="6" t="s">
        <v>4505</v>
      </c>
      <c r="H8931" s="16">
        <v>17303616</v>
      </c>
      <c r="I8931" s="12">
        <v>43852</v>
      </c>
      <c r="J8931" s="12">
        <v>44041</v>
      </c>
      <c r="K8931" s="15">
        <v>6088528</v>
      </c>
      <c r="L8931" s="13" t="s">
        <v>14</v>
      </c>
      <c r="M8931" s="7">
        <v>0.4</v>
      </c>
      <c r="N8931" s="17"/>
    </row>
    <row r="8932" spans="1:14" ht="189">
      <c r="A8932" s="6">
        <v>8930</v>
      </c>
      <c r="B8932" s="8" t="s">
        <v>12115</v>
      </c>
      <c r="C8932" s="9" t="s">
        <v>12236</v>
      </c>
      <c r="D8932" s="10" t="s">
        <v>12237</v>
      </c>
      <c r="E8932" s="11" t="s">
        <v>12231</v>
      </c>
      <c r="F8932" s="6">
        <v>352571</v>
      </c>
      <c r="G8932" s="6" t="s">
        <v>4505</v>
      </c>
      <c r="H8932" s="16">
        <v>17303616</v>
      </c>
      <c r="I8932" s="12">
        <v>43852</v>
      </c>
      <c r="J8932" s="12">
        <v>44041</v>
      </c>
      <c r="K8932" s="15">
        <v>6088528</v>
      </c>
      <c r="L8932" s="13" t="s">
        <v>14</v>
      </c>
      <c r="M8932" s="7">
        <v>0.3</v>
      </c>
      <c r="N8932" s="17"/>
    </row>
    <row r="8933" spans="1:14" ht="94.5">
      <c r="A8933" s="6">
        <v>8931</v>
      </c>
      <c r="B8933" s="8" t="s">
        <v>12115</v>
      </c>
      <c r="C8933" s="9" t="s">
        <v>12238</v>
      </c>
      <c r="D8933" s="10" t="s">
        <v>12239</v>
      </c>
      <c r="E8933" s="11" t="s">
        <v>12240</v>
      </c>
      <c r="F8933" s="6">
        <v>352573</v>
      </c>
      <c r="G8933" s="6" t="s">
        <v>4505</v>
      </c>
      <c r="H8933" s="16">
        <v>7449046</v>
      </c>
      <c r="I8933" s="12">
        <v>43821</v>
      </c>
      <c r="J8933" s="12">
        <v>44255</v>
      </c>
      <c r="K8933" s="15">
        <v>0</v>
      </c>
      <c r="L8933" s="13" t="s">
        <v>15</v>
      </c>
      <c r="M8933" s="7">
        <v>1</v>
      </c>
      <c r="N8933" s="17"/>
    </row>
    <row r="8934" spans="1:14" ht="63">
      <c r="A8934" s="6">
        <v>8932</v>
      </c>
      <c r="B8934" s="8" t="s">
        <v>12115</v>
      </c>
      <c r="C8934" s="9" t="s">
        <v>12238</v>
      </c>
      <c r="D8934" s="10" t="s">
        <v>12239</v>
      </c>
      <c r="E8934" s="11" t="s">
        <v>12241</v>
      </c>
      <c r="F8934" s="6">
        <v>254295</v>
      </c>
      <c r="G8934" s="6" t="s">
        <v>3293</v>
      </c>
      <c r="H8934" s="16">
        <v>3321255.1</v>
      </c>
      <c r="I8934" s="12">
        <v>43486</v>
      </c>
      <c r="J8934" s="12">
        <v>43672</v>
      </c>
      <c r="K8934" s="15">
        <v>0</v>
      </c>
      <c r="L8934" s="13" t="s">
        <v>15</v>
      </c>
      <c r="M8934" s="7">
        <v>1</v>
      </c>
      <c r="N8934" s="17"/>
    </row>
    <row r="8935" spans="1:14" ht="78.75">
      <c r="A8935" s="6">
        <v>8933</v>
      </c>
      <c r="B8935" s="8" t="s">
        <v>12115</v>
      </c>
      <c r="C8935" s="9" t="s">
        <v>12242</v>
      </c>
      <c r="D8935" s="10" t="s">
        <v>12243</v>
      </c>
      <c r="E8935" s="11" t="s">
        <v>12244</v>
      </c>
      <c r="F8935" s="6">
        <v>368768</v>
      </c>
      <c r="G8935" s="6" t="s">
        <v>4505</v>
      </c>
      <c r="H8935" s="16">
        <v>12495768</v>
      </c>
      <c r="I8935" s="12">
        <v>43816</v>
      </c>
      <c r="J8935" s="12">
        <v>44188</v>
      </c>
      <c r="K8935" s="15">
        <v>0</v>
      </c>
      <c r="L8935" s="13" t="s">
        <v>15</v>
      </c>
      <c r="M8935" s="7">
        <v>1</v>
      </c>
      <c r="N8935" s="17"/>
    </row>
    <row r="8936" spans="1:14" ht="78.75">
      <c r="A8936" s="6">
        <v>8934</v>
      </c>
      <c r="B8936" s="8" t="s">
        <v>12115</v>
      </c>
      <c r="C8936" s="9" t="s">
        <v>12242</v>
      </c>
      <c r="D8936" s="10" t="s">
        <v>12243</v>
      </c>
      <c r="E8936" s="11" t="s">
        <v>12245</v>
      </c>
      <c r="F8936" s="6">
        <v>380727</v>
      </c>
      <c r="G8936" s="6" t="s">
        <v>679</v>
      </c>
      <c r="H8936" s="16">
        <v>3071350</v>
      </c>
      <c r="I8936" s="12">
        <v>43857</v>
      </c>
      <c r="J8936" s="12">
        <v>44229</v>
      </c>
      <c r="K8936" s="15">
        <v>0</v>
      </c>
      <c r="L8936" s="13" t="s">
        <v>15</v>
      </c>
      <c r="M8936" s="7">
        <v>1</v>
      </c>
      <c r="N8936" s="17"/>
    </row>
    <row r="8937" spans="1:14" ht="126">
      <c r="A8937" s="6">
        <v>8935</v>
      </c>
      <c r="B8937" s="8" t="s">
        <v>12115</v>
      </c>
      <c r="C8937" s="9" t="s">
        <v>12242</v>
      </c>
      <c r="D8937" s="10" t="s">
        <v>12243</v>
      </c>
      <c r="E8937" s="11" t="s">
        <v>12246</v>
      </c>
      <c r="F8937" s="6">
        <v>380725</v>
      </c>
      <c r="G8937" s="6" t="s">
        <v>679</v>
      </c>
      <c r="H8937" s="16">
        <v>10460811</v>
      </c>
      <c r="I8937" s="12">
        <v>43857</v>
      </c>
      <c r="J8937" s="12">
        <v>44229</v>
      </c>
      <c r="K8937" s="15">
        <v>0</v>
      </c>
      <c r="L8937" s="13" t="s">
        <v>15</v>
      </c>
      <c r="M8937" s="7">
        <v>1</v>
      </c>
      <c r="N8937" s="17"/>
    </row>
    <row r="8938" spans="1:14" ht="63">
      <c r="A8938" s="6">
        <v>8936</v>
      </c>
      <c r="B8938" s="8" t="s">
        <v>12115</v>
      </c>
      <c r="C8938" s="9" t="s">
        <v>12247</v>
      </c>
      <c r="D8938" s="10" t="s">
        <v>12248</v>
      </c>
      <c r="E8938" s="11" t="s">
        <v>12249</v>
      </c>
      <c r="F8938" s="6">
        <v>378692</v>
      </c>
      <c r="G8938" s="6" t="s">
        <v>4505</v>
      </c>
      <c r="H8938" s="16">
        <v>13200979</v>
      </c>
      <c r="I8938" s="12">
        <v>43846</v>
      </c>
      <c r="J8938" s="12">
        <v>44219</v>
      </c>
      <c r="K8938" s="15">
        <v>0</v>
      </c>
      <c r="L8938" s="13" t="s">
        <v>15</v>
      </c>
      <c r="M8938" s="7">
        <v>1</v>
      </c>
      <c r="N8938" s="17"/>
    </row>
    <row r="8939" spans="1:14" ht="78.75">
      <c r="A8939" s="6">
        <v>8937</v>
      </c>
      <c r="B8939" s="8" t="s">
        <v>12115</v>
      </c>
      <c r="C8939" s="9" t="s">
        <v>12247</v>
      </c>
      <c r="D8939" s="10" t="s">
        <v>12248</v>
      </c>
      <c r="E8939" s="11" t="s">
        <v>12250</v>
      </c>
      <c r="F8939" s="6">
        <v>380724</v>
      </c>
      <c r="G8939" s="6" t="s">
        <v>679</v>
      </c>
      <c r="H8939" s="16">
        <v>11457098.800000001</v>
      </c>
      <c r="I8939" s="12">
        <v>43846</v>
      </c>
      <c r="J8939" s="12">
        <v>44219</v>
      </c>
      <c r="K8939" s="15">
        <v>3716338</v>
      </c>
      <c r="L8939" s="13" t="s">
        <v>15</v>
      </c>
      <c r="M8939" s="7">
        <v>1</v>
      </c>
      <c r="N8939" s="17"/>
    </row>
    <row r="8940" spans="1:14" ht="204.75">
      <c r="A8940" s="6">
        <v>8938</v>
      </c>
      <c r="B8940" s="8" t="s">
        <v>12115</v>
      </c>
      <c r="C8940" s="9" t="s">
        <v>12251</v>
      </c>
      <c r="D8940" s="10" t="s">
        <v>12252</v>
      </c>
      <c r="E8940" s="11" t="s">
        <v>12253</v>
      </c>
      <c r="F8940" s="6">
        <v>363563</v>
      </c>
      <c r="G8940" s="6" t="s">
        <v>4505</v>
      </c>
      <c r="H8940" s="16">
        <v>13575857</v>
      </c>
      <c r="I8940" s="12" t="s">
        <v>1695</v>
      </c>
      <c r="J8940" s="12" t="s">
        <v>1695</v>
      </c>
      <c r="K8940" s="15">
        <v>0</v>
      </c>
      <c r="L8940" s="13" t="s">
        <v>15</v>
      </c>
      <c r="M8940" s="7">
        <v>1</v>
      </c>
      <c r="N8940" s="17"/>
    </row>
    <row r="8941" spans="1:14" ht="141.75">
      <c r="A8941" s="6">
        <v>8939</v>
      </c>
      <c r="B8941" s="8" t="s">
        <v>12115</v>
      </c>
      <c r="C8941" s="9" t="s">
        <v>12254</v>
      </c>
      <c r="D8941" s="10" t="s">
        <v>12255</v>
      </c>
      <c r="E8941" s="11" t="s">
        <v>12256</v>
      </c>
      <c r="F8941" s="6">
        <v>363564</v>
      </c>
      <c r="G8941" s="6" t="s">
        <v>4505</v>
      </c>
      <c r="H8941" s="16">
        <v>8766175</v>
      </c>
      <c r="I8941" s="12">
        <v>43818</v>
      </c>
      <c r="J8941" s="12">
        <v>44190</v>
      </c>
      <c r="K8941" s="15">
        <v>0</v>
      </c>
      <c r="L8941" s="13" t="s">
        <v>15</v>
      </c>
      <c r="M8941" s="7">
        <v>1</v>
      </c>
      <c r="N8941" s="17"/>
    </row>
    <row r="8942" spans="1:14" ht="78.75">
      <c r="A8942" s="6">
        <v>8940</v>
      </c>
      <c r="B8942" s="8" t="s">
        <v>12115</v>
      </c>
      <c r="C8942" s="9" t="s">
        <v>12254</v>
      </c>
      <c r="D8942" s="10" t="s">
        <v>12255</v>
      </c>
      <c r="E8942" s="11" t="s">
        <v>12257</v>
      </c>
      <c r="F8942" s="6">
        <v>363565</v>
      </c>
      <c r="G8942" s="6" t="s">
        <v>4505</v>
      </c>
      <c r="H8942" s="16">
        <v>6239818</v>
      </c>
      <c r="I8942" s="12">
        <v>43818</v>
      </c>
      <c r="J8942" s="12">
        <v>44190</v>
      </c>
      <c r="K8942" s="15">
        <v>0</v>
      </c>
      <c r="L8942" s="13" t="s">
        <v>15</v>
      </c>
      <c r="M8942" s="7">
        <v>1</v>
      </c>
      <c r="N8942" s="17"/>
    </row>
    <row r="8943" spans="1:14" ht="78.75">
      <c r="A8943" s="6">
        <v>8941</v>
      </c>
      <c r="B8943" s="8" t="s">
        <v>12115</v>
      </c>
      <c r="C8943" s="9" t="s">
        <v>12258</v>
      </c>
      <c r="D8943" s="10" t="s">
        <v>6753</v>
      </c>
      <c r="E8943" s="11" t="s">
        <v>12259</v>
      </c>
      <c r="F8943" s="6">
        <v>476896</v>
      </c>
      <c r="G8943" s="6" t="s">
        <v>4505</v>
      </c>
      <c r="H8943" s="16">
        <v>2876982</v>
      </c>
      <c r="I8943" s="12">
        <v>44096</v>
      </c>
      <c r="J8943" s="12">
        <v>44284</v>
      </c>
      <c r="K8943" s="15">
        <v>0</v>
      </c>
      <c r="L8943" s="13" t="s">
        <v>15</v>
      </c>
      <c r="M8943" s="7">
        <v>1</v>
      </c>
      <c r="N8943" s="17"/>
    </row>
    <row r="8944" spans="1:14" ht="78.75">
      <c r="A8944" s="6">
        <v>8942</v>
      </c>
      <c r="B8944" s="8" t="s">
        <v>12115</v>
      </c>
      <c r="C8944" s="9" t="s">
        <v>12258</v>
      </c>
      <c r="D8944" s="10" t="s">
        <v>6753</v>
      </c>
      <c r="E8944" s="11" t="s">
        <v>12260</v>
      </c>
      <c r="F8944" s="6">
        <v>476895</v>
      </c>
      <c r="G8944" s="6" t="s">
        <v>4505</v>
      </c>
      <c r="H8944" s="16">
        <v>2828953</v>
      </c>
      <c r="I8944" s="12">
        <v>44096</v>
      </c>
      <c r="J8944" s="12">
        <v>44284</v>
      </c>
      <c r="K8944" s="15">
        <v>0</v>
      </c>
      <c r="L8944" s="13" t="s">
        <v>15</v>
      </c>
      <c r="M8944" s="7">
        <v>1</v>
      </c>
      <c r="N8944" s="17"/>
    </row>
    <row r="8945" spans="1:14" ht="204.75">
      <c r="A8945" s="6">
        <v>8943</v>
      </c>
      <c r="B8945" s="8" t="s">
        <v>12115</v>
      </c>
      <c r="C8945" s="9" t="s">
        <v>12261</v>
      </c>
      <c r="D8945" s="10" t="s">
        <v>12262</v>
      </c>
      <c r="E8945" s="11" t="s">
        <v>12263</v>
      </c>
      <c r="F8945" s="6">
        <v>356029</v>
      </c>
      <c r="G8945" s="6" t="s">
        <v>12137</v>
      </c>
      <c r="H8945" s="16">
        <v>15496556</v>
      </c>
      <c r="I8945" s="12">
        <v>43794</v>
      </c>
      <c r="J8945" s="12">
        <v>44166</v>
      </c>
      <c r="K8945" s="15">
        <v>4261195</v>
      </c>
      <c r="L8945" s="13" t="s">
        <v>15</v>
      </c>
      <c r="M8945" s="7">
        <v>1</v>
      </c>
      <c r="N8945" s="17"/>
    </row>
    <row r="8946" spans="1:14" ht="204.75">
      <c r="A8946" s="6">
        <v>8944</v>
      </c>
      <c r="B8946" s="8" t="s">
        <v>12115</v>
      </c>
      <c r="C8946" s="9" t="s">
        <v>12261</v>
      </c>
      <c r="D8946" s="10" t="s">
        <v>12262</v>
      </c>
      <c r="E8946" s="11" t="s">
        <v>12264</v>
      </c>
      <c r="F8946" s="6">
        <v>356028</v>
      </c>
      <c r="G8946" s="6" t="s">
        <v>12137</v>
      </c>
      <c r="H8946" s="16">
        <v>12440506</v>
      </c>
      <c r="I8946" s="12">
        <v>43794</v>
      </c>
      <c r="J8946" s="12">
        <v>44166</v>
      </c>
      <c r="K8946" s="15">
        <v>0</v>
      </c>
      <c r="L8946" s="13" t="s">
        <v>15</v>
      </c>
      <c r="M8946" s="7">
        <v>1</v>
      </c>
      <c r="N8946" s="17"/>
    </row>
    <row r="8947" spans="1:14" ht="189">
      <c r="A8947" s="6">
        <v>8945</v>
      </c>
      <c r="B8947" s="8" t="s">
        <v>12115</v>
      </c>
      <c r="C8947" s="9" t="s">
        <v>12261</v>
      </c>
      <c r="D8947" s="10" t="s">
        <v>12262</v>
      </c>
      <c r="E8947" s="11" t="s">
        <v>12265</v>
      </c>
      <c r="F8947" s="6">
        <v>315092</v>
      </c>
      <c r="G8947" s="6" t="s">
        <v>12137</v>
      </c>
      <c r="H8947" s="16">
        <v>9308836</v>
      </c>
      <c r="I8947" s="12">
        <v>43656</v>
      </c>
      <c r="J8947" s="12">
        <v>44028</v>
      </c>
      <c r="K8947" s="15">
        <v>4000000</v>
      </c>
      <c r="L8947" s="13" t="s">
        <v>15</v>
      </c>
      <c r="M8947" s="7">
        <v>1</v>
      </c>
      <c r="N8947" s="17"/>
    </row>
    <row r="8948" spans="1:14" ht="110.25">
      <c r="A8948" s="6">
        <v>8946</v>
      </c>
      <c r="B8948" s="8" t="s">
        <v>12115</v>
      </c>
      <c r="C8948" s="9" t="s">
        <v>12266</v>
      </c>
      <c r="D8948" s="10" t="s">
        <v>12267</v>
      </c>
      <c r="E8948" s="11" t="s">
        <v>12268</v>
      </c>
      <c r="F8948" s="6">
        <v>381643</v>
      </c>
      <c r="G8948" s="6" t="s">
        <v>12137</v>
      </c>
      <c r="H8948" s="16">
        <v>21408716</v>
      </c>
      <c r="I8948" s="12">
        <v>43873</v>
      </c>
      <c r="J8948" s="12">
        <v>44427</v>
      </c>
      <c r="K8948" s="15">
        <v>5770343</v>
      </c>
      <c r="L8948" s="13" t="s">
        <v>15</v>
      </c>
      <c r="M8948" s="7">
        <v>1</v>
      </c>
      <c r="N8948" s="17"/>
    </row>
    <row r="8949" spans="1:14" ht="126">
      <c r="A8949" s="6">
        <v>8947</v>
      </c>
      <c r="B8949" s="8" t="s">
        <v>12115</v>
      </c>
      <c r="C8949" s="9" t="s">
        <v>12269</v>
      </c>
      <c r="D8949" s="10" t="s">
        <v>12270</v>
      </c>
      <c r="E8949" s="11" t="s">
        <v>12271</v>
      </c>
      <c r="F8949" s="6">
        <v>309000</v>
      </c>
      <c r="G8949" s="6" t="s">
        <v>12137</v>
      </c>
      <c r="H8949" s="16">
        <v>11137668</v>
      </c>
      <c r="I8949" s="12">
        <v>43619</v>
      </c>
      <c r="J8949" s="12">
        <v>43991</v>
      </c>
      <c r="K8949" s="15">
        <v>5507966.0010000002</v>
      </c>
      <c r="L8949" s="13" t="s">
        <v>15</v>
      </c>
      <c r="M8949" s="7">
        <v>1</v>
      </c>
      <c r="N8949" s="17"/>
    </row>
    <row r="8950" spans="1:14" ht="78.75">
      <c r="A8950" s="6">
        <v>8948</v>
      </c>
      <c r="B8950" s="8" t="s">
        <v>12115</v>
      </c>
      <c r="C8950" s="9" t="s">
        <v>12269</v>
      </c>
      <c r="D8950" s="10" t="s">
        <v>12270</v>
      </c>
      <c r="E8950" s="11" t="s">
        <v>12272</v>
      </c>
      <c r="F8950" s="6">
        <v>387631</v>
      </c>
      <c r="G8950" s="6" t="s">
        <v>679</v>
      </c>
      <c r="H8950" s="16">
        <v>6287375.5</v>
      </c>
      <c r="I8950" s="12">
        <v>43852</v>
      </c>
      <c r="J8950" s="12">
        <v>44225</v>
      </c>
      <c r="K8950" s="15">
        <v>0</v>
      </c>
      <c r="L8950" s="13" t="s">
        <v>15</v>
      </c>
      <c r="M8950" s="7">
        <v>1</v>
      </c>
      <c r="N8950" s="17"/>
    </row>
    <row r="8951" spans="1:14" ht="141.75">
      <c r="A8951" s="6">
        <v>8949</v>
      </c>
      <c r="B8951" s="8" t="s">
        <v>12115</v>
      </c>
      <c r="C8951" s="9" t="s">
        <v>12273</v>
      </c>
      <c r="D8951" s="10" t="s">
        <v>12274</v>
      </c>
      <c r="E8951" s="11" t="s">
        <v>12275</v>
      </c>
      <c r="F8951" s="6">
        <v>387627</v>
      </c>
      <c r="G8951" s="6" t="s">
        <v>12137</v>
      </c>
      <c r="H8951" s="16">
        <v>17972224.234000001</v>
      </c>
      <c r="I8951" s="12">
        <v>43864</v>
      </c>
      <c r="J8951" s="12">
        <v>44236</v>
      </c>
      <c r="K8951" s="15">
        <v>0</v>
      </c>
      <c r="L8951" s="13" t="s">
        <v>15</v>
      </c>
      <c r="M8951" s="7">
        <v>1</v>
      </c>
      <c r="N8951" s="17"/>
    </row>
    <row r="8952" spans="1:14" ht="63">
      <c r="A8952" s="6">
        <v>8950</v>
      </c>
      <c r="B8952" s="8" t="s">
        <v>12115</v>
      </c>
      <c r="C8952" s="9" t="s">
        <v>12276</v>
      </c>
      <c r="D8952" s="10" t="s">
        <v>12277</v>
      </c>
      <c r="E8952" s="11" t="s">
        <v>12278</v>
      </c>
      <c r="F8952" s="6">
        <v>445506</v>
      </c>
      <c r="G8952" s="6" t="s">
        <v>12137</v>
      </c>
      <c r="H8952" s="16">
        <v>18204840.530000001</v>
      </c>
      <c r="I8952" s="12">
        <v>44089</v>
      </c>
      <c r="J8952" s="12">
        <v>44642</v>
      </c>
      <c r="K8952" s="15">
        <v>0</v>
      </c>
      <c r="L8952" s="13" t="s">
        <v>15</v>
      </c>
      <c r="M8952" s="7">
        <v>1</v>
      </c>
      <c r="N8952" s="17"/>
    </row>
    <row r="8953" spans="1:14" ht="78.75">
      <c r="A8953" s="6">
        <v>8951</v>
      </c>
      <c r="B8953" s="8" t="s">
        <v>12115</v>
      </c>
      <c r="C8953" s="9" t="s">
        <v>12276</v>
      </c>
      <c r="D8953" s="10" t="s">
        <v>12277</v>
      </c>
      <c r="E8953" s="11" t="s">
        <v>12279</v>
      </c>
      <c r="F8953" s="6">
        <v>380720</v>
      </c>
      <c r="G8953" s="6" t="s">
        <v>679</v>
      </c>
      <c r="H8953" s="16">
        <v>17508015.730999999</v>
      </c>
      <c r="I8953" s="12">
        <v>43877</v>
      </c>
      <c r="J8953" s="12">
        <v>44431</v>
      </c>
      <c r="K8953" s="15">
        <v>0</v>
      </c>
      <c r="L8953" s="13" t="s">
        <v>15</v>
      </c>
      <c r="M8953" s="7">
        <v>1</v>
      </c>
      <c r="N8953" s="17"/>
    </row>
    <row r="8954" spans="1:14" ht="78.75">
      <c r="A8954" s="6">
        <v>8952</v>
      </c>
      <c r="B8954" s="8" t="s">
        <v>12115</v>
      </c>
      <c r="C8954" s="9" t="s">
        <v>12280</v>
      </c>
      <c r="D8954" s="10" t="s">
        <v>12281</v>
      </c>
      <c r="E8954" s="11" t="s">
        <v>12282</v>
      </c>
      <c r="F8954" s="6">
        <v>486897</v>
      </c>
      <c r="G8954" s="6" t="s">
        <v>679</v>
      </c>
      <c r="H8954" s="16">
        <v>4694315.75</v>
      </c>
      <c r="I8954" s="12" t="s">
        <v>1695</v>
      </c>
      <c r="J8954" s="12">
        <v>44503</v>
      </c>
      <c r="K8954" s="15">
        <v>0</v>
      </c>
      <c r="L8954" s="13" t="s">
        <v>15</v>
      </c>
      <c r="M8954" s="7">
        <v>1</v>
      </c>
      <c r="N8954" s="17"/>
    </row>
    <row r="8955" spans="1:14" ht="47.25">
      <c r="A8955" s="6">
        <v>8953</v>
      </c>
      <c r="B8955" s="8" t="s">
        <v>12115</v>
      </c>
      <c r="C8955" s="9" t="s">
        <v>12283</v>
      </c>
      <c r="D8955" s="10" t="s">
        <v>12284</v>
      </c>
      <c r="E8955" s="11" t="s">
        <v>12285</v>
      </c>
      <c r="F8955" s="6">
        <v>346425</v>
      </c>
      <c r="G8955" s="6" t="s">
        <v>12286</v>
      </c>
      <c r="H8955" s="16">
        <v>26936503.815000001</v>
      </c>
      <c r="I8955" s="12">
        <v>43739</v>
      </c>
      <c r="J8955" s="12">
        <v>44293</v>
      </c>
      <c r="K8955" s="15">
        <v>6067566</v>
      </c>
      <c r="L8955" s="13" t="s">
        <v>15</v>
      </c>
      <c r="M8955" s="7">
        <v>1</v>
      </c>
      <c r="N8955" s="17"/>
    </row>
    <row r="8956" spans="1:14" ht="63">
      <c r="A8956" s="6">
        <v>8954</v>
      </c>
      <c r="B8956" s="8" t="s">
        <v>12115</v>
      </c>
      <c r="C8956" s="9" t="s">
        <v>12287</v>
      </c>
      <c r="D8956" s="10" t="s">
        <v>12288</v>
      </c>
      <c r="E8956" s="11" t="s">
        <v>12289</v>
      </c>
      <c r="F8956" s="6">
        <v>477148</v>
      </c>
      <c r="G8956" s="6" t="s">
        <v>12286</v>
      </c>
      <c r="H8956" s="16">
        <v>16899828.454999998</v>
      </c>
      <c r="I8956" s="12">
        <v>44094</v>
      </c>
      <c r="J8956" s="12">
        <v>44465</v>
      </c>
      <c r="K8956" s="15">
        <v>0</v>
      </c>
      <c r="L8956" s="13" t="s">
        <v>15</v>
      </c>
      <c r="M8956" s="7">
        <v>1</v>
      </c>
      <c r="N8956" s="17"/>
    </row>
    <row r="8957" spans="1:14" ht="78.75">
      <c r="A8957" s="6">
        <v>8955</v>
      </c>
      <c r="B8957" s="8" t="s">
        <v>12115</v>
      </c>
      <c r="C8957" s="9" t="s">
        <v>12290</v>
      </c>
      <c r="D8957" s="10" t="s">
        <v>4456</v>
      </c>
      <c r="E8957" s="11" t="s">
        <v>12291</v>
      </c>
      <c r="F8957" s="6">
        <v>398424</v>
      </c>
      <c r="G8957" s="6" t="s">
        <v>4438</v>
      </c>
      <c r="H8957" s="16">
        <v>137791337.42199999</v>
      </c>
      <c r="I8957" s="12">
        <v>43880</v>
      </c>
      <c r="J8957" s="12">
        <v>44432</v>
      </c>
      <c r="K8957" s="15">
        <v>0</v>
      </c>
      <c r="L8957" s="13" t="s">
        <v>15</v>
      </c>
      <c r="M8957" s="7">
        <v>1</v>
      </c>
      <c r="N8957" s="17"/>
    </row>
    <row r="8958" spans="1:14" ht="78.75">
      <c r="A8958" s="6">
        <v>8956</v>
      </c>
      <c r="B8958" s="8" t="s">
        <v>12115</v>
      </c>
      <c r="C8958" s="9" t="s">
        <v>12290</v>
      </c>
      <c r="D8958" s="10" t="s">
        <v>4456</v>
      </c>
      <c r="E8958" s="11" t="s">
        <v>12292</v>
      </c>
      <c r="F8958" s="6">
        <v>416794</v>
      </c>
      <c r="G8958" s="6" t="s">
        <v>6254</v>
      </c>
      <c r="H8958" s="16">
        <v>159694397.57300001</v>
      </c>
      <c r="I8958" s="12">
        <v>43915</v>
      </c>
      <c r="J8958" s="12">
        <v>44424</v>
      </c>
      <c r="K8958" s="15">
        <v>0</v>
      </c>
      <c r="L8958" s="13" t="s">
        <v>15</v>
      </c>
      <c r="M8958" s="7">
        <v>1</v>
      </c>
      <c r="N8958" s="17"/>
    </row>
    <row r="8959" spans="1:14" ht="47.25">
      <c r="A8959" s="6">
        <v>8957</v>
      </c>
      <c r="B8959" s="8" t="s">
        <v>12115</v>
      </c>
      <c r="C8959" s="9" t="s">
        <v>12293</v>
      </c>
      <c r="D8959" s="10" t="s">
        <v>12294</v>
      </c>
      <c r="E8959" s="11" t="s">
        <v>12295</v>
      </c>
      <c r="F8959" s="6">
        <v>365686</v>
      </c>
      <c r="G8959" s="6" t="s">
        <v>12296</v>
      </c>
      <c r="H8959" s="16">
        <v>35688507</v>
      </c>
      <c r="I8959" s="12">
        <v>43845</v>
      </c>
      <c r="J8959" s="12">
        <v>43943</v>
      </c>
      <c r="K8959" s="15">
        <v>0</v>
      </c>
      <c r="L8959" s="13" t="s">
        <v>14</v>
      </c>
      <c r="M8959" s="7">
        <v>1</v>
      </c>
      <c r="N8959" s="17"/>
    </row>
    <row r="8960" spans="1:14" ht="63">
      <c r="A8960" s="6">
        <v>8958</v>
      </c>
      <c r="B8960" s="8" t="s">
        <v>12115</v>
      </c>
      <c r="C8960" s="9" t="s">
        <v>12297</v>
      </c>
      <c r="D8960" s="10" t="s">
        <v>837</v>
      </c>
      <c r="E8960" s="11" t="s">
        <v>12295</v>
      </c>
      <c r="F8960" s="6">
        <v>365686</v>
      </c>
      <c r="G8960" s="6" t="s">
        <v>12296</v>
      </c>
      <c r="H8960" s="16">
        <v>35688507</v>
      </c>
      <c r="I8960" s="12">
        <v>43845</v>
      </c>
      <c r="J8960" s="12">
        <v>43943</v>
      </c>
      <c r="K8960" s="15">
        <v>0</v>
      </c>
      <c r="L8960" s="13" t="s">
        <v>14</v>
      </c>
      <c r="M8960" s="7">
        <v>0.49</v>
      </c>
      <c r="N8960" s="17"/>
    </row>
    <row r="8961" spans="1:14" ht="78.75">
      <c r="A8961" s="6">
        <v>8959</v>
      </c>
      <c r="B8961" s="8" t="s">
        <v>12115</v>
      </c>
      <c r="C8961" s="9" t="s">
        <v>12298</v>
      </c>
      <c r="D8961" s="10" t="s">
        <v>12299</v>
      </c>
      <c r="E8961" s="11" t="s">
        <v>12295</v>
      </c>
      <c r="F8961" s="6">
        <v>365686</v>
      </c>
      <c r="G8961" s="6" t="s">
        <v>12296</v>
      </c>
      <c r="H8961" s="16">
        <v>35688507</v>
      </c>
      <c r="I8961" s="12">
        <v>43845</v>
      </c>
      <c r="J8961" s="12">
        <v>43943</v>
      </c>
      <c r="K8961" s="15">
        <v>0</v>
      </c>
      <c r="L8961" s="13" t="s">
        <v>14</v>
      </c>
      <c r="M8961" s="7">
        <v>0.51</v>
      </c>
      <c r="N8961" s="17"/>
    </row>
    <row r="8962" spans="1:14" ht="78.75">
      <c r="A8962" s="6">
        <v>8960</v>
      </c>
      <c r="B8962" s="8" t="s">
        <v>12115</v>
      </c>
      <c r="C8962" s="9" t="s">
        <v>12300</v>
      </c>
      <c r="D8962" s="10" t="s">
        <v>12301</v>
      </c>
      <c r="E8962" s="11" t="s">
        <v>12302</v>
      </c>
      <c r="F8962" s="6">
        <v>365687</v>
      </c>
      <c r="G8962" s="6" t="s">
        <v>12296</v>
      </c>
      <c r="H8962" s="16">
        <v>24576821.874000002</v>
      </c>
      <c r="I8962" s="12">
        <v>43845</v>
      </c>
      <c r="J8962" s="12">
        <v>43943</v>
      </c>
      <c r="K8962" s="15">
        <v>11602100</v>
      </c>
      <c r="L8962" s="13" t="s">
        <v>15</v>
      </c>
      <c r="M8962" s="7">
        <v>1</v>
      </c>
      <c r="N8962" s="17"/>
    </row>
    <row r="8963" spans="1:14" ht="63">
      <c r="A8963" s="6">
        <v>8961</v>
      </c>
      <c r="B8963" s="8" t="s">
        <v>12115</v>
      </c>
      <c r="C8963" s="9" t="s">
        <v>12303</v>
      </c>
      <c r="D8963" s="10" t="s">
        <v>12304</v>
      </c>
      <c r="E8963" s="11" t="s">
        <v>12305</v>
      </c>
      <c r="F8963" s="6">
        <v>439009</v>
      </c>
      <c r="G8963" s="6" t="s">
        <v>12296</v>
      </c>
      <c r="H8963" s="16">
        <v>5088817</v>
      </c>
      <c r="I8963" s="12">
        <v>43969</v>
      </c>
      <c r="J8963" s="12">
        <v>44007</v>
      </c>
      <c r="K8963" s="15">
        <v>0</v>
      </c>
      <c r="L8963" s="13" t="s">
        <v>15</v>
      </c>
      <c r="M8963" s="7">
        <v>1</v>
      </c>
      <c r="N8963" s="17"/>
    </row>
    <row r="8964" spans="1:14" ht="47.25">
      <c r="A8964" s="6">
        <v>8962</v>
      </c>
      <c r="B8964" s="8" t="s">
        <v>12115</v>
      </c>
      <c r="C8964" s="9" t="s">
        <v>12306</v>
      </c>
      <c r="D8964" s="10" t="s">
        <v>12307</v>
      </c>
      <c r="E8964" s="11" t="s">
        <v>12308</v>
      </c>
      <c r="F8964" s="6">
        <v>410265</v>
      </c>
      <c r="G8964" s="6" t="s">
        <v>12296</v>
      </c>
      <c r="H8964" s="16">
        <v>2850000</v>
      </c>
      <c r="I8964" s="12">
        <v>43881</v>
      </c>
      <c r="J8964" s="12">
        <v>43948</v>
      </c>
      <c r="K8964" s="15">
        <v>0</v>
      </c>
      <c r="L8964" s="13" t="s">
        <v>15</v>
      </c>
      <c r="M8964" s="7">
        <v>1</v>
      </c>
      <c r="N8964" s="17"/>
    </row>
    <row r="8965" spans="1:14" ht="141.75">
      <c r="A8965" s="6">
        <v>8963</v>
      </c>
      <c r="B8965" s="8" t="s">
        <v>12115</v>
      </c>
      <c r="C8965" s="9" t="s">
        <v>12309</v>
      </c>
      <c r="D8965" s="10" t="s">
        <v>12310</v>
      </c>
      <c r="E8965" s="11" t="s">
        <v>12311</v>
      </c>
      <c r="F8965" s="6">
        <v>415867</v>
      </c>
      <c r="G8965" s="6" t="s">
        <v>6254</v>
      </c>
      <c r="H8965" s="16">
        <v>104400151.58</v>
      </c>
      <c r="I8965" s="12">
        <v>43990</v>
      </c>
      <c r="J8965" s="12">
        <v>44377</v>
      </c>
      <c r="K8965" s="15">
        <v>0</v>
      </c>
      <c r="L8965" s="13" t="s">
        <v>14</v>
      </c>
      <c r="M8965" s="7">
        <v>1</v>
      </c>
      <c r="N8965" s="17"/>
    </row>
    <row r="8966" spans="1:14" ht="141.75">
      <c r="A8966" s="6">
        <v>8964</v>
      </c>
      <c r="B8966" s="8" t="s">
        <v>12115</v>
      </c>
      <c r="C8966" s="9" t="s">
        <v>12312</v>
      </c>
      <c r="D8966" s="10" t="s">
        <v>4623</v>
      </c>
      <c r="E8966" s="11" t="s">
        <v>12311</v>
      </c>
      <c r="F8966" s="6">
        <v>415867</v>
      </c>
      <c r="G8966" s="6" t="s">
        <v>6254</v>
      </c>
      <c r="H8966" s="16">
        <v>104400151.58</v>
      </c>
      <c r="I8966" s="12">
        <v>43990</v>
      </c>
      <c r="J8966" s="12">
        <v>44377</v>
      </c>
      <c r="K8966" s="15">
        <v>0</v>
      </c>
      <c r="L8966" s="13" t="s">
        <v>14</v>
      </c>
      <c r="M8966" s="7">
        <v>0.35</v>
      </c>
      <c r="N8966" s="17"/>
    </row>
    <row r="8967" spans="1:14" ht="141.75">
      <c r="A8967" s="6">
        <v>8965</v>
      </c>
      <c r="B8967" s="8" t="s">
        <v>12115</v>
      </c>
      <c r="C8967" s="9" t="s">
        <v>12313</v>
      </c>
      <c r="D8967" s="10" t="s">
        <v>12314</v>
      </c>
      <c r="E8967" s="11" t="s">
        <v>12311</v>
      </c>
      <c r="F8967" s="6">
        <v>415867</v>
      </c>
      <c r="G8967" s="6" t="s">
        <v>6254</v>
      </c>
      <c r="H8967" s="16">
        <v>104400151.58</v>
      </c>
      <c r="I8967" s="12">
        <v>43990</v>
      </c>
      <c r="J8967" s="12">
        <v>44377</v>
      </c>
      <c r="K8967" s="15">
        <v>0</v>
      </c>
      <c r="L8967" s="13" t="s">
        <v>14</v>
      </c>
      <c r="M8967" s="7">
        <v>0.65</v>
      </c>
      <c r="N8967" s="17"/>
    </row>
    <row r="8968" spans="1:14" ht="63">
      <c r="A8968" s="6">
        <v>8966</v>
      </c>
      <c r="B8968" s="8" t="s">
        <v>12115</v>
      </c>
      <c r="C8968" s="9" t="s">
        <v>12315</v>
      </c>
      <c r="D8968" s="10" t="s">
        <v>12316</v>
      </c>
      <c r="E8968" s="11" t="s">
        <v>12317</v>
      </c>
      <c r="F8968" s="6">
        <v>378677</v>
      </c>
      <c r="G8968" s="6" t="s">
        <v>4505</v>
      </c>
      <c r="H8968" s="16">
        <v>1762037</v>
      </c>
      <c r="I8968" s="12">
        <v>43880</v>
      </c>
      <c r="J8968" s="12">
        <v>44434</v>
      </c>
      <c r="K8968" s="15">
        <v>3228396</v>
      </c>
      <c r="L8968" s="13" t="s">
        <v>14</v>
      </c>
      <c r="M8968" s="7">
        <v>1</v>
      </c>
      <c r="N8968" s="17"/>
    </row>
    <row r="8969" spans="1:14" ht="63">
      <c r="A8969" s="6">
        <v>8967</v>
      </c>
      <c r="B8969" s="8" t="s">
        <v>12115</v>
      </c>
      <c r="C8969" s="9" t="s">
        <v>12318</v>
      </c>
      <c r="D8969" s="10" t="s">
        <v>12235</v>
      </c>
      <c r="E8969" s="11" t="s">
        <v>12317</v>
      </c>
      <c r="F8969" s="6">
        <v>378677</v>
      </c>
      <c r="G8969" s="6" t="s">
        <v>4505</v>
      </c>
      <c r="H8969" s="16">
        <v>1762037</v>
      </c>
      <c r="I8969" s="12">
        <v>43880</v>
      </c>
      <c r="J8969" s="12">
        <v>44434</v>
      </c>
      <c r="K8969" s="15">
        <v>3228396</v>
      </c>
      <c r="L8969" s="13" t="s">
        <v>14</v>
      </c>
      <c r="M8969" s="7">
        <v>0.51</v>
      </c>
      <c r="N8969" s="17"/>
    </row>
    <row r="8970" spans="1:14" ht="63">
      <c r="A8970" s="6">
        <v>8968</v>
      </c>
      <c r="B8970" s="8" t="s">
        <v>12115</v>
      </c>
      <c r="C8970" s="9" t="s">
        <v>12319</v>
      </c>
      <c r="D8970" s="10" t="s">
        <v>12320</v>
      </c>
      <c r="E8970" s="11" t="s">
        <v>12317</v>
      </c>
      <c r="F8970" s="6">
        <v>378677</v>
      </c>
      <c r="G8970" s="6" t="s">
        <v>4505</v>
      </c>
      <c r="H8970" s="16">
        <v>1762037</v>
      </c>
      <c r="I8970" s="12">
        <v>43880</v>
      </c>
      <c r="J8970" s="12">
        <v>44434</v>
      </c>
      <c r="K8970" s="15">
        <v>3228396</v>
      </c>
      <c r="L8970" s="13" t="s">
        <v>14</v>
      </c>
      <c r="M8970" s="7">
        <v>0.49</v>
      </c>
      <c r="N8970" s="17"/>
    </row>
    <row r="8971" spans="1:14" ht="63">
      <c r="A8971" s="6">
        <v>8969</v>
      </c>
      <c r="B8971" s="8" t="s">
        <v>12115</v>
      </c>
      <c r="C8971" s="9" t="s">
        <v>12321</v>
      </c>
      <c r="D8971" s="10" t="s">
        <v>12322</v>
      </c>
      <c r="E8971" s="11" t="s">
        <v>12323</v>
      </c>
      <c r="F8971" s="6">
        <v>402826</v>
      </c>
      <c r="G8971" s="6" t="s">
        <v>12137</v>
      </c>
      <c r="H8971" s="16">
        <v>139434627</v>
      </c>
      <c r="I8971" s="12">
        <v>43928</v>
      </c>
      <c r="J8971" s="12">
        <v>44664</v>
      </c>
      <c r="K8971" s="15">
        <v>0</v>
      </c>
      <c r="L8971" s="13" t="s">
        <v>14</v>
      </c>
      <c r="M8971" s="7">
        <v>1</v>
      </c>
      <c r="N8971" s="17"/>
    </row>
    <row r="8972" spans="1:14" ht="63">
      <c r="A8972" s="6">
        <v>8970</v>
      </c>
      <c r="B8972" s="8" t="s">
        <v>12115</v>
      </c>
      <c r="C8972" s="9" t="s">
        <v>12324</v>
      </c>
      <c r="D8972" s="10" t="s">
        <v>12320</v>
      </c>
      <c r="E8972" s="11" t="s">
        <v>12323</v>
      </c>
      <c r="F8972" s="6">
        <v>402826</v>
      </c>
      <c r="G8972" s="6" t="s">
        <v>12137</v>
      </c>
      <c r="H8972" s="16">
        <v>139434627</v>
      </c>
      <c r="I8972" s="12">
        <v>43928</v>
      </c>
      <c r="J8972" s="12">
        <v>44664</v>
      </c>
      <c r="K8972" s="15">
        <v>0</v>
      </c>
      <c r="L8972" s="13" t="s">
        <v>14</v>
      </c>
      <c r="M8972" s="7">
        <v>0.32</v>
      </c>
      <c r="N8972" s="17"/>
    </row>
    <row r="8973" spans="1:14" ht="63">
      <c r="A8973" s="6">
        <v>8971</v>
      </c>
      <c r="B8973" s="8" t="s">
        <v>12115</v>
      </c>
      <c r="C8973" s="9" t="s">
        <v>12325</v>
      </c>
      <c r="D8973" s="10" t="s">
        <v>12235</v>
      </c>
      <c r="E8973" s="11" t="s">
        <v>12323</v>
      </c>
      <c r="F8973" s="6">
        <v>402826</v>
      </c>
      <c r="G8973" s="6" t="s">
        <v>12137</v>
      </c>
      <c r="H8973" s="16">
        <v>139434627</v>
      </c>
      <c r="I8973" s="12">
        <v>43928</v>
      </c>
      <c r="J8973" s="12">
        <v>44664</v>
      </c>
      <c r="K8973" s="15">
        <v>0</v>
      </c>
      <c r="L8973" s="13" t="s">
        <v>14</v>
      </c>
      <c r="M8973" s="7">
        <v>0.36</v>
      </c>
      <c r="N8973" s="17"/>
    </row>
    <row r="8974" spans="1:14" ht="63">
      <c r="A8974" s="6">
        <v>8972</v>
      </c>
      <c r="B8974" s="8" t="s">
        <v>12115</v>
      </c>
      <c r="C8974" s="9" t="s">
        <v>12326</v>
      </c>
      <c r="D8974" s="10" t="s">
        <v>12199</v>
      </c>
      <c r="E8974" s="11" t="s">
        <v>12323</v>
      </c>
      <c r="F8974" s="6">
        <v>402826</v>
      </c>
      <c r="G8974" s="6" t="s">
        <v>12137</v>
      </c>
      <c r="H8974" s="16">
        <v>139434627</v>
      </c>
      <c r="I8974" s="12">
        <v>43928</v>
      </c>
      <c r="J8974" s="12">
        <v>44664</v>
      </c>
      <c r="K8974" s="15">
        <v>0</v>
      </c>
      <c r="L8974" s="13" t="s">
        <v>14</v>
      </c>
      <c r="M8974" s="7">
        <v>0.32</v>
      </c>
      <c r="N8974" s="17"/>
    </row>
    <row r="8975" spans="1:14" ht="141.75">
      <c r="A8975" s="6">
        <v>8973</v>
      </c>
      <c r="B8975" s="8" t="s">
        <v>12115</v>
      </c>
      <c r="C8975" s="9" t="s">
        <v>12327</v>
      </c>
      <c r="D8975" s="10" t="s">
        <v>12328</v>
      </c>
      <c r="E8975" s="11" t="s">
        <v>12329</v>
      </c>
      <c r="F8975" s="6">
        <v>349734</v>
      </c>
      <c r="G8975" s="6" t="s">
        <v>12137</v>
      </c>
      <c r="H8975" s="16">
        <v>18142413</v>
      </c>
      <c r="I8975" s="12">
        <v>43776</v>
      </c>
      <c r="J8975" s="12">
        <v>44299</v>
      </c>
      <c r="K8975" s="15">
        <v>1852553</v>
      </c>
      <c r="L8975" s="13" t="s">
        <v>14</v>
      </c>
      <c r="M8975" s="7">
        <v>1</v>
      </c>
      <c r="N8975" s="17"/>
    </row>
    <row r="8976" spans="1:14" ht="141.75">
      <c r="A8976" s="6">
        <v>8974</v>
      </c>
      <c r="B8976" s="8" t="s">
        <v>12115</v>
      </c>
      <c r="C8976" s="9" t="s">
        <v>12330</v>
      </c>
      <c r="D8976" s="10" t="s">
        <v>4476</v>
      </c>
      <c r="E8976" s="11" t="s">
        <v>12329</v>
      </c>
      <c r="F8976" s="6">
        <v>349734</v>
      </c>
      <c r="G8976" s="6" t="s">
        <v>12137</v>
      </c>
      <c r="H8976" s="16">
        <v>18142413</v>
      </c>
      <c r="I8976" s="12">
        <v>43776</v>
      </c>
      <c r="J8976" s="12">
        <v>44299</v>
      </c>
      <c r="K8976" s="15">
        <v>1852553</v>
      </c>
      <c r="L8976" s="13" t="s">
        <v>14</v>
      </c>
      <c r="M8976" s="7">
        <v>0.6</v>
      </c>
      <c r="N8976" s="17"/>
    </row>
    <row r="8977" spans="1:14" ht="141.75">
      <c r="A8977" s="6">
        <v>8975</v>
      </c>
      <c r="B8977" s="8" t="s">
        <v>12115</v>
      </c>
      <c r="C8977" s="9" t="s">
        <v>12331</v>
      </c>
      <c r="D8977" s="10" t="s">
        <v>12277</v>
      </c>
      <c r="E8977" s="11" t="s">
        <v>12329</v>
      </c>
      <c r="F8977" s="6">
        <v>349734</v>
      </c>
      <c r="G8977" s="6" t="s">
        <v>12137</v>
      </c>
      <c r="H8977" s="16">
        <v>18142413</v>
      </c>
      <c r="I8977" s="12">
        <v>43776</v>
      </c>
      <c r="J8977" s="12">
        <v>44299</v>
      </c>
      <c r="K8977" s="15">
        <v>1852553</v>
      </c>
      <c r="L8977" s="13" t="s">
        <v>14</v>
      </c>
      <c r="M8977" s="7">
        <v>0.4</v>
      </c>
      <c r="N8977" s="17"/>
    </row>
    <row r="8978" spans="1:14" ht="63">
      <c r="A8978" s="6">
        <v>8976</v>
      </c>
      <c r="B8978" s="8" t="s">
        <v>12115</v>
      </c>
      <c r="C8978" s="9" t="s">
        <v>12179</v>
      </c>
      <c r="D8978" s="10" t="s">
        <v>12180</v>
      </c>
      <c r="E8978" s="11" t="s">
        <v>12332</v>
      </c>
      <c r="F8978" s="6">
        <v>408378</v>
      </c>
      <c r="G8978" s="6" t="s">
        <v>12137</v>
      </c>
      <c r="H8978" s="16">
        <v>15550273.109999999</v>
      </c>
      <c r="I8978" s="12">
        <v>43926</v>
      </c>
      <c r="J8978" s="12">
        <v>44482</v>
      </c>
      <c r="K8978" s="15">
        <v>0</v>
      </c>
      <c r="L8978" s="13" t="s">
        <v>14</v>
      </c>
      <c r="M8978" s="7">
        <v>1</v>
      </c>
      <c r="N8978" s="17"/>
    </row>
    <row r="8979" spans="1:14" ht="78.75">
      <c r="A8979" s="6">
        <v>8977</v>
      </c>
      <c r="B8979" s="8" t="s">
        <v>12115</v>
      </c>
      <c r="C8979" s="9" t="s">
        <v>12182</v>
      </c>
      <c r="D8979" s="10" t="s">
        <v>12183</v>
      </c>
      <c r="E8979" s="11" t="s">
        <v>12332</v>
      </c>
      <c r="F8979" s="6">
        <v>408378</v>
      </c>
      <c r="G8979" s="6" t="s">
        <v>12137</v>
      </c>
      <c r="H8979" s="16">
        <v>15550273.109999999</v>
      </c>
      <c r="I8979" s="12">
        <v>43926</v>
      </c>
      <c r="J8979" s="12">
        <v>44482</v>
      </c>
      <c r="K8979" s="15">
        <v>0</v>
      </c>
      <c r="L8979" s="13" t="s">
        <v>14</v>
      </c>
      <c r="M8979" s="7">
        <v>0.51</v>
      </c>
      <c r="N8979" s="17"/>
    </row>
    <row r="8980" spans="1:14" ht="63">
      <c r="A8980" s="6">
        <v>8978</v>
      </c>
      <c r="B8980" s="8" t="s">
        <v>12115</v>
      </c>
      <c r="C8980" s="9" t="s">
        <v>12238</v>
      </c>
      <c r="D8980" s="10" t="s">
        <v>12239</v>
      </c>
      <c r="E8980" s="11" t="s">
        <v>12332</v>
      </c>
      <c r="F8980" s="6">
        <v>408378</v>
      </c>
      <c r="G8980" s="6" t="s">
        <v>12137</v>
      </c>
      <c r="H8980" s="16">
        <v>15550273.109999999</v>
      </c>
      <c r="I8980" s="12">
        <v>43926</v>
      </c>
      <c r="J8980" s="12">
        <v>44482</v>
      </c>
      <c r="K8980" s="15">
        <v>0</v>
      </c>
      <c r="L8980" s="13" t="s">
        <v>14</v>
      </c>
      <c r="M8980" s="7">
        <v>0.49</v>
      </c>
      <c r="N8980" s="17"/>
    </row>
    <row r="8981" spans="1:14" ht="126">
      <c r="A8981" s="6">
        <v>8979</v>
      </c>
      <c r="B8981" s="8" t="s">
        <v>12115</v>
      </c>
      <c r="C8981" s="9" t="s">
        <v>12179</v>
      </c>
      <c r="D8981" s="10" t="s">
        <v>12180</v>
      </c>
      <c r="E8981" s="11" t="s">
        <v>12333</v>
      </c>
      <c r="F8981" s="6">
        <v>349735</v>
      </c>
      <c r="G8981" s="6" t="s">
        <v>12137</v>
      </c>
      <c r="H8981" s="16">
        <v>14504354</v>
      </c>
      <c r="I8981" s="12">
        <v>43769</v>
      </c>
      <c r="J8981" s="12">
        <v>44292</v>
      </c>
      <c r="K8981" s="15">
        <v>0</v>
      </c>
      <c r="L8981" s="13" t="s">
        <v>14</v>
      </c>
      <c r="M8981" s="7">
        <v>1</v>
      </c>
      <c r="N8981" s="17"/>
    </row>
    <row r="8982" spans="1:14" ht="126">
      <c r="A8982" s="6">
        <v>8980</v>
      </c>
      <c r="B8982" s="8" t="s">
        <v>12115</v>
      </c>
      <c r="C8982" s="9" t="s">
        <v>12182</v>
      </c>
      <c r="D8982" s="10" t="s">
        <v>12183</v>
      </c>
      <c r="E8982" s="11" t="s">
        <v>12333</v>
      </c>
      <c r="F8982" s="6">
        <v>349735</v>
      </c>
      <c r="G8982" s="6" t="s">
        <v>12137</v>
      </c>
      <c r="H8982" s="16">
        <v>14504354</v>
      </c>
      <c r="I8982" s="12">
        <v>43769</v>
      </c>
      <c r="J8982" s="12">
        <v>44292</v>
      </c>
      <c r="K8982" s="15">
        <v>0</v>
      </c>
      <c r="L8982" s="13" t="s">
        <v>14</v>
      </c>
      <c r="M8982" s="7">
        <v>0.51</v>
      </c>
      <c r="N8982" s="17"/>
    </row>
    <row r="8983" spans="1:14" ht="126">
      <c r="A8983" s="6">
        <v>8981</v>
      </c>
      <c r="B8983" s="8" t="s">
        <v>12115</v>
      </c>
      <c r="C8983" s="9" t="s">
        <v>12238</v>
      </c>
      <c r="D8983" s="10" t="s">
        <v>12239</v>
      </c>
      <c r="E8983" s="11" t="s">
        <v>12333</v>
      </c>
      <c r="F8983" s="6">
        <v>349735</v>
      </c>
      <c r="G8983" s="6" t="s">
        <v>12137</v>
      </c>
      <c r="H8983" s="16">
        <v>14504354</v>
      </c>
      <c r="I8983" s="12">
        <v>43769</v>
      </c>
      <c r="J8983" s="12">
        <v>44292</v>
      </c>
      <c r="K8983" s="15">
        <v>0</v>
      </c>
      <c r="L8983" s="13" t="s">
        <v>14</v>
      </c>
      <c r="M8983" s="7">
        <v>0.49</v>
      </c>
      <c r="N8983" s="17"/>
    </row>
    <row r="8984" spans="1:14" ht="189">
      <c r="A8984" s="6">
        <v>8982</v>
      </c>
      <c r="B8984" s="8" t="s">
        <v>12115</v>
      </c>
      <c r="C8984" s="9" t="s">
        <v>12334</v>
      </c>
      <c r="D8984" s="10" t="s">
        <v>12335</v>
      </c>
      <c r="E8984" s="11" t="s">
        <v>12336</v>
      </c>
      <c r="F8984" s="6">
        <v>481710</v>
      </c>
      <c r="G8984" s="6" t="s">
        <v>12137</v>
      </c>
      <c r="H8984" s="16">
        <v>33745171.722999997</v>
      </c>
      <c r="I8984" s="12">
        <v>44117</v>
      </c>
      <c r="J8984" s="12">
        <v>44670</v>
      </c>
      <c r="K8984" s="15">
        <v>0</v>
      </c>
      <c r="L8984" s="13" t="s">
        <v>14</v>
      </c>
      <c r="M8984" s="7">
        <v>1</v>
      </c>
      <c r="N8984" s="17"/>
    </row>
    <row r="8985" spans="1:14" ht="189">
      <c r="A8985" s="6">
        <v>8983</v>
      </c>
      <c r="B8985" s="8" t="s">
        <v>12115</v>
      </c>
      <c r="C8985" s="9" t="s">
        <v>12337</v>
      </c>
      <c r="D8985" s="10" t="s">
        <v>12199</v>
      </c>
      <c r="E8985" s="11" t="s">
        <v>12336</v>
      </c>
      <c r="F8985" s="6">
        <v>481710</v>
      </c>
      <c r="G8985" s="6" t="s">
        <v>12137</v>
      </c>
      <c r="H8985" s="16">
        <v>33745171.722999997</v>
      </c>
      <c r="I8985" s="12">
        <v>44117</v>
      </c>
      <c r="J8985" s="12">
        <v>44670</v>
      </c>
      <c r="K8985" s="15">
        <v>0</v>
      </c>
      <c r="L8985" s="13" t="s">
        <v>14</v>
      </c>
      <c r="M8985" s="7">
        <v>0.51</v>
      </c>
      <c r="N8985" s="17"/>
    </row>
    <row r="8986" spans="1:14" ht="189">
      <c r="A8986" s="6">
        <v>8984</v>
      </c>
      <c r="B8986" s="8" t="s">
        <v>12115</v>
      </c>
      <c r="C8986" s="9" t="s">
        <v>12338</v>
      </c>
      <c r="D8986" s="10" t="s">
        <v>12157</v>
      </c>
      <c r="E8986" s="11" t="s">
        <v>12336</v>
      </c>
      <c r="F8986" s="6">
        <v>481710</v>
      </c>
      <c r="G8986" s="6" t="s">
        <v>12137</v>
      </c>
      <c r="H8986" s="16">
        <v>33745171.722999997</v>
      </c>
      <c r="I8986" s="12">
        <v>44117</v>
      </c>
      <c r="J8986" s="12">
        <v>44670</v>
      </c>
      <c r="K8986" s="15">
        <v>0</v>
      </c>
      <c r="L8986" s="13" t="s">
        <v>14</v>
      </c>
      <c r="M8986" s="7">
        <v>0.49</v>
      </c>
      <c r="N8986" s="17"/>
    </row>
    <row r="8987" spans="1:14" ht="126">
      <c r="A8987" s="6">
        <v>8985</v>
      </c>
      <c r="B8987" s="8" t="s">
        <v>12115</v>
      </c>
      <c r="C8987" s="9" t="s">
        <v>12339</v>
      </c>
      <c r="D8987" s="10" t="s">
        <v>12340</v>
      </c>
      <c r="E8987" s="11" t="s">
        <v>12341</v>
      </c>
      <c r="F8987" s="6">
        <v>428329</v>
      </c>
      <c r="G8987" s="6" t="s">
        <v>12342</v>
      </c>
      <c r="H8987" s="16">
        <v>319900001</v>
      </c>
      <c r="I8987" s="12">
        <v>44145</v>
      </c>
      <c r="J8987" s="12">
        <v>44663</v>
      </c>
      <c r="K8987" s="15">
        <v>0</v>
      </c>
      <c r="L8987" s="13" t="s">
        <v>14</v>
      </c>
      <c r="M8987" s="7">
        <v>1</v>
      </c>
      <c r="N8987" s="17"/>
    </row>
    <row r="8988" spans="1:14" ht="63">
      <c r="A8988" s="6">
        <v>8986</v>
      </c>
      <c r="B8988" s="8" t="s">
        <v>12115</v>
      </c>
      <c r="C8988" s="9" t="s">
        <v>12343</v>
      </c>
      <c r="D8988" s="10" t="s">
        <v>2083</v>
      </c>
      <c r="E8988" s="11" t="s">
        <v>12341</v>
      </c>
      <c r="F8988" s="6">
        <v>428329</v>
      </c>
      <c r="G8988" s="6" t="s">
        <v>12342</v>
      </c>
      <c r="H8988" s="16">
        <v>319900001</v>
      </c>
      <c r="I8988" s="12">
        <v>44145</v>
      </c>
      <c r="J8988" s="12">
        <v>44663</v>
      </c>
      <c r="K8988" s="15">
        <v>0</v>
      </c>
      <c r="L8988" s="13" t="s">
        <v>14</v>
      </c>
      <c r="M8988" s="7">
        <v>0.41</v>
      </c>
      <c r="N8988" s="17"/>
    </row>
    <row r="8989" spans="1:14" ht="47.25">
      <c r="A8989" s="6">
        <v>8987</v>
      </c>
      <c r="B8989" s="8" t="s">
        <v>12115</v>
      </c>
      <c r="C8989" s="9" t="s">
        <v>12344</v>
      </c>
      <c r="D8989" s="10" t="s">
        <v>2081</v>
      </c>
      <c r="E8989" s="11" t="s">
        <v>12341</v>
      </c>
      <c r="F8989" s="6">
        <v>428329</v>
      </c>
      <c r="G8989" s="6" t="s">
        <v>12342</v>
      </c>
      <c r="H8989" s="16">
        <v>319900001</v>
      </c>
      <c r="I8989" s="12">
        <v>44145</v>
      </c>
      <c r="J8989" s="12">
        <v>44663</v>
      </c>
      <c r="K8989" s="15">
        <v>0</v>
      </c>
      <c r="L8989" s="13" t="s">
        <v>14</v>
      </c>
      <c r="M8989" s="7">
        <v>0.39</v>
      </c>
      <c r="N8989" s="17"/>
    </row>
    <row r="8990" spans="1:14" ht="141.75">
      <c r="A8990" s="6">
        <v>8988</v>
      </c>
      <c r="B8990" s="8" t="s">
        <v>12115</v>
      </c>
      <c r="C8990" s="9" t="s">
        <v>12345</v>
      </c>
      <c r="D8990" s="10" t="s">
        <v>1261</v>
      </c>
      <c r="E8990" s="11" t="s">
        <v>12341</v>
      </c>
      <c r="F8990" s="6">
        <v>428329</v>
      </c>
      <c r="G8990" s="6" t="s">
        <v>12342</v>
      </c>
      <c r="H8990" s="16">
        <v>319900001</v>
      </c>
      <c r="I8990" s="12">
        <v>44145</v>
      </c>
      <c r="J8990" s="12">
        <v>44663</v>
      </c>
      <c r="K8990" s="15">
        <v>0</v>
      </c>
      <c r="L8990" s="13" t="s">
        <v>14</v>
      </c>
      <c r="M8990" s="7">
        <v>0.2</v>
      </c>
      <c r="N8990" s="17"/>
    </row>
    <row r="8991" spans="1:14" ht="141.75">
      <c r="A8991" s="6">
        <v>8989</v>
      </c>
      <c r="B8991" s="8" t="s">
        <v>12115</v>
      </c>
      <c r="C8991" s="9" t="s">
        <v>12346</v>
      </c>
      <c r="D8991" s="10" t="s">
        <v>12347</v>
      </c>
      <c r="E8991" s="11" t="s">
        <v>12348</v>
      </c>
      <c r="F8991" s="6">
        <v>350589</v>
      </c>
      <c r="G8991" s="6" t="s">
        <v>12342</v>
      </c>
      <c r="H8991" s="16">
        <v>1430000000</v>
      </c>
      <c r="I8991" s="12">
        <v>44074</v>
      </c>
      <c r="J8991" s="12">
        <v>44604</v>
      </c>
      <c r="K8991" s="15">
        <v>0</v>
      </c>
      <c r="L8991" s="13" t="s">
        <v>14</v>
      </c>
      <c r="M8991" s="7">
        <v>1</v>
      </c>
      <c r="N8991" s="17"/>
    </row>
    <row r="8992" spans="1:14" ht="63">
      <c r="A8992" s="6">
        <v>8990</v>
      </c>
      <c r="B8992" s="8" t="s">
        <v>12115</v>
      </c>
      <c r="C8992" s="9" t="s">
        <v>12349</v>
      </c>
      <c r="D8992" s="10" t="s">
        <v>12350</v>
      </c>
      <c r="E8992" s="11" t="s">
        <v>12348</v>
      </c>
      <c r="F8992" s="6">
        <v>350589</v>
      </c>
      <c r="G8992" s="6" t="s">
        <v>12342</v>
      </c>
      <c r="H8992" s="16">
        <v>1430000000</v>
      </c>
      <c r="I8992" s="12">
        <v>44074</v>
      </c>
      <c r="J8992" s="12">
        <v>44604</v>
      </c>
      <c r="K8992" s="15">
        <v>0</v>
      </c>
      <c r="L8992" s="13" t="s">
        <v>14</v>
      </c>
      <c r="M8992" s="7">
        <v>0.51</v>
      </c>
      <c r="N8992" s="17"/>
    </row>
    <row r="8993" spans="1:14" ht="94.5">
      <c r="A8993" s="6">
        <v>8991</v>
      </c>
      <c r="B8993" s="8" t="s">
        <v>12115</v>
      </c>
      <c r="C8993" s="9" t="s">
        <v>12351</v>
      </c>
      <c r="D8993" s="10" t="s">
        <v>12352</v>
      </c>
      <c r="E8993" s="11" t="s">
        <v>12348</v>
      </c>
      <c r="F8993" s="6">
        <v>350589</v>
      </c>
      <c r="G8993" s="6" t="s">
        <v>12342</v>
      </c>
      <c r="H8993" s="16">
        <v>1430000000</v>
      </c>
      <c r="I8993" s="12">
        <v>44074</v>
      </c>
      <c r="J8993" s="12">
        <v>44604</v>
      </c>
      <c r="K8993" s="15">
        <v>0</v>
      </c>
      <c r="L8993" s="13" t="s">
        <v>14</v>
      </c>
      <c r="M8993" s="7">
        <v>0.49</v>
      </c>
      <c r="N8993" s="17"/>
    </row>
    <row r="8994" spans="1:14" ht="47.25">
      <c r="A8994" s="6">
        <v>8992</v>
      </c>
      <c r="B8994" s="8" t="s">
        <v>12115</v>
      </c>
      <c r="C8994" s="9" t="s">
        <v>12353</v>
      </c>
      <c r="D8994" s="10" t="s">
        <v>12354</v>
      </c>
      <c r="E8994" s="11" t="s">
        <v>12355</v>
      </c>
      <c r="F8994" s="6">
        <v>304124</v>
      </c>
      <c r="G8994" s="6" t="s">
        <v>12342</v>
      </c>
      <c r="H8994" s="16">
        <v>547766073</v>
      </c>
      <c r="I8994" s="12"/>
      <c r="J8994" s="12"/>
      <c r="K8994" s="15">
        <v>27717888</v>
      </c>
      <c r="L8994" s="13" t="s">
        <v>14</v>
      </c>
      <c r="M8994" s="7">
        <v>1</v>
      </c>
      <c r="N8994" s="17"/>
    </row>
    <row r="8995" spans="1:14" ht="94.5">
      <c r="A8995" s="6">
        <v>8993</v>
      </c>
      <c r="B8995" s="8" t="s">
        <v>12115</v>
      </c>
      <c r="C8995" s="9" t="s">
        <v>12356</v>
      </c>
      <c r="D8995" s="10" t="s">
        <v>12075</v>
      </c>
      <c r="E8995" s="11" t="s">
        <v>12355</v>
      </c>
      <c r="F8995" s="6">
        <v>304124</v>
      </c>
      <c r="G8995" s="6" t="s">
        <v>12342</v>
      </c>
      <c r="H8995" s="16">
        <v>547766073</v>
      </c>
      <c r="I8995" s="12" t="s">
        <v>1695</v>
      </c>
      <c r="J8995" s="12" t="s">
        <v>1695</v>
      </c>
      <c r="K8995" s="15">
        <v>27717888</v>
      </c>
      <c r="L8995" s="13" t="s">
        <v>14</v>
      </c>
      <c r="M8995" s="7">
        <v>0.25</v>
      </c>
      <c r="N8995" s="17"/>
    </row>
    <row r="8996" spans="1:14" ht="94.5">
      <c r="A8996" s="6">
        <v>8994</v>
      </c>
      <c r="B8996" s="8" t="s">
        <v>12115</v>
      </c>
      <c r="C8996" s="9" t="s">
        <v>12357</v>
      </c>
      <c r="D8996" s="10" t="s">
        <v>12358</v>
      </c>
      <c r="E8996" s="11" t="s">
        <v>12355</v>
      </c>
      <c r="F8996" s="6">
        <v>304124</v>
      </c>
      <c r="G8996" s="6" t="s">
        <v>12342</v>
      </c>
      <c r="H8996" s="16">
        <v>547766073</v>
      </c>
      <c r="I8996" s="12" t="s">
        <v>1695</v>
      </c>
      <c r="J8996" s="12" t="s">
        <v>1695</v>
      </c>
      <c r="K8996" s="15">
        <v>27717888</v>
      </c>
      <c r="L8996" s="13" t="s">
        <v>14</v>
      </c>
      <c r="M8996" s="7">
        <v>0.75</v>
      </c>
      <c r="N8996" s="17"/>
    </row>
    <row r="8997" spans="1:14" ht="47.25">
      <c r="A8997" s="6">
        <v>8995</v>
      </c>
      <c r="B8997" s="8" t="s">
        <v>12115</v>
      </c>
      <c r="C8997" s="9" t="s">
        <v>12353</v>
      </c>
      <c r="D8997" s="10" t="s">
        <v>12354</v>
      </c>
      <c r="E8997" s="11" t="s">
        <v>12359</v>
      </c>
      <c r="F8997" s="6">
        <v>337644</v>
      </c>
      <c r="G8997" s="6" t="s">
        <v>12342</v>
      </c>
      <c r="H8997" s="16">
        <v>397004697</v>
      </c>
      <c r="I8997" s="12">
        <v>43852</v>
      </c>
      <c r="J8997" s="12">
        <v>44366</v>
      </c>
      <c r="K8997" s="15">
        <v>31277821</v>
      </c>
      <c r="L8997" s="13" t="s">
        <v>14</v>
      </c>
      <c r="M8997" s="7">
        <v>1</v>
      </c>
      <c r="N8997" s="17"/>
    </row>
    <row r="8998" spans="1:14" ht="94.5">
      <c r="A8998" s="6">
        <v>8996</v>
      </c>
      <c r="B8998" s="8" t="s">
        <v>12115</v>
      </c>
      <c r="C8998" s="9" t="s">
        <v>12356</v>
      </c>
      <c r="D8998" s="10" t="s">
        <v>12075</v>
      </c>
      <c r="E8998" s="11" t="s">
        <v>12359</v>
      </c>
      <c r="F8998" s="6">
        <v>337644</v>
      </c>
      <c r="G8998" s="6" t="s">
        <v>12342</v>
      </c>
      <c r="H8998" s="16">
        <v>397004697</v>
      </c>
      <c r="I8998" s="12">
        <v>43852</v>
      </c>
      <c r="J8998" s="12">
        <v>44366</v>
      </c>
      <c r="K8998" s="15">
        <v>31277821</v>
      </c>
      <c r="L8998" s="13" t="s">
        <v>14</v>
      </c>
      <c r="M8998" s="7">
        <v>0.25</v>
      </c>
      <c r="N8998" s="17"/>
    </row>
    <row r="8999" spans="1:14" ht="94.5">
      <c r="A8999" s="6">
        <v>8997</v>
      </c>
      <c r="B8999" s="8" t="s">
        <v>12115</v>
      </c>
      <c r="C8999" s="9" t="s">
        <v>12357</v>
      </c>
      <c r="D8999" s="10" t="s">
        <v>12358</v>
      </c>
      <c r="E8999" s="11" t="s">
        <v>12359</v>
      </c>
      <c r="F8999" s="6">
        <v>337644</v>
      </c>
      <c r="G8999" s="6" t="s">
        <v>12342</v>
      </c>
      <c r="H8999" s="16">
        <v>397004697</v>
      </c>
      <c r="I8999" s="12">
        <v>43852</v>
      </c>
      <c r="J8999" s="12">
        <v>44366</v>
      </c>
      <c r="K8999" s="15">
        <v>31277821</v>
      </c>
      <c r="L8999" s="13" t="s">
        <v>14</v>
      </c>
      <c r="M8999" s="7">
        <v>0.75</v>
      </c>
      <c r="N8999" s="17"/>
    </row>
    <row r="9000" spans="1:14" ht="47.25">
      <c r="A9000" s="6">
        <v>8998</v>
      </c>
      <c r="B9000" s="8" t="s">
        <v>12115</v>
      </c>
      <c r="C9000" s="9" t="s">
        <v>12353</v>
      </c>
      <c r="D9000" s="10" t="s">
        <v>12354</v>
      </c>
      <c r="E9000" s="11" t="s">
        <v>12360</v>
      </c>
      <c r="F9000" s="6">
        <v>304123</v>
      </c>
      <c r="G9000" s="6" t="s">
        <v>12342</v>
      </c>
      <c r="H9000" s="16">
        <v>396510848</v>
      </c>
      <c r="I9000" s="12">
        <v>43765</v>
      </c>
      <c r="J9000" s="12">
        <v>44277</v>
      </c>
      <c r="K9000" s="15">
        <v>64902167</v>
      </c>
      <c r="L9000" s="13" t="s">
        <v>14</v>
      </c>
      <c r="M9000" s="7">
        <v>1</v>
      </c>
      <c r="N9000" s="17"/>
    </row>
    <row r="9001" spans="1:14" ht="94.5">
      <c r="A9001" s="6">
        <v>8999</v>
      </c>
      <c r="B9001" s="8" t="s">
        <v>12115</v>
      </c>
      <c r="C9001" s="9" t="s">
        <v>12356</v>
      </c>
      <c r="D9001" s="10" t="s">
        <v>12075</v>
      </c>
      <c r="E9001" s="11" t="s">
        <v>12360</v>
      </c>
      <c r="F9001" s="6">
        <v>304123</v>
      </c>
      <c r="G9001" s="6" t="s">
        <v>12342</v>
      </c>
      <c r="H9001" s="16">
        <v>396510848</v>
      </c>
      <c r="I9001" s="12">
        <v>43765</v>
      </c>
      <c r="J9001" s="12">
        <v>44277</v>
      </c>
      <c r="K9001" s="15">
        <v>64902167</v>
      </c>
      <c r="L9001" s="13" t="s">
        <v>14</v>
      </c>
      <c r="M9001" s="7">
        <v>0.25</v>
      </c>
      <c r="N9001" s="17"/>
    </row>
    <row r="9002" spans="1:14" ht="94.5">
      <c r="A9002" s="6">
        <v>9000</v>
      </c>
      <c r="B9002" s="8" t="s">
        <v>12115</v>
      </c>
      <c r="C9002" s="9" t="s">
        <v>12357</v>
      </c>
      <c r="D9002" s="10" t="s">
        <v>12358</v>
      </c>
      <c r="E9002" s="11" t="s">
        <v>12360</v>
      </c>
      <c r="F9002" s="6">
        <v>304123</v>
      </c>
      <c r="G9002" s="6" t="s">
        <v>12342</v>
      </c>
      <c r="H9002" s="16">
        <v>396510848</v>
      </c>
      <c r="I9002" s="12">
        <v>43765</v>
      </c>
      <c r="J9002" s="12">
        <v>44277</v>
      </c>
      <c r="K9002" s="15">
        <v>64902167</v>
      </c>
      <c r="L9002" s="13" t="s">
        <v>14</v>
      </c>
      <c r="M9002" s="7">
        <v>0.75</v>
      </c>
      <c r="N9002" s="17"/>
    </row>
    <row r="9003" spans="1:14" ht="78.75">
      <c r="A9003" s="6">
        <v>9001</v>
      </c>
      <c r="B9003" s="8" t="s">
        <v>12115</v>
      </c>
      <c r="C9003" s="9" t="s">
        <v>12361</v>
      </c>
      <c r="D9003" s="10" t="s">
        <v>11396</v>
      </c>
      <c r="E9003" s="11" t="s">
        <v>12362</v>
      </c>
      <c r="F9003" s="6">
        <v>302291</v>
      </c>
      <c r="G9003" s="6" t="s">
        <v>12342</v>
      </c>
      <c r="H9003" s="16">
        <v>236102006</v>
      </c>
      <c r="I9003" s="12">
        <v>43723</v>
      </c>
      <c r="J9003" s="12">
        <v>44232</v>
      </c>
      <c r="K9003" s="15">
        <v>490069094</v>
      </c>
      <c r="L9003" s="13" t="s">
        <v>15</v>
      </c>
      <c r="M9003" s="7">
        <v>1</v>
      </c>
      <c r="N9003" s="17"/>
    </row>
    <row r="9004" spans="1:14" ht="78.75">
      <c r="A9004" s="6">
        <v>9002</v>
      </c>
      <c r="B9004" s="8" t="s">
        <v>12115</v>
      </c>
      <c r="C9004" s="9" t="s">
        <v>12363</v>
      </c>
      <c r="D9004" s="10" t="s">
        <v>12364</v>
      </c>
      <c r="E9004" s="11" t="s">
        <v>12365</v>
      </c>
      <c r="F9004" s="6">
        <v>399007</v>
      </c>
      <c r="G9004" s="6" t="s">
        <v>12218</v>
      </c>
      <c r="H9004" s="16">
        <v>46495991.954999998</v>
      </c>
      <c r="I9004" s="12">
        <v>43900</v>
      </c>
      <c r="J9004" s="12">
        <v>43900</v>
      </c>
      <c r="K9004" s="15">
        <v>44448</v>
      </c>
      <c r="L9004" s="13" t="s">
        <v>14</v>
      </c>
      <c r="M9004" s="7">
        <v>1</v>
      </c>
      <c r="N9004" s="17"/>
    </row>
    <row r="9005" spans="1:14" ht="94.5">
      <c r="A9005" s="6">
        <v>9003</v>
      </c>
      <c r="B9005" s="8" t="s">
        <v>12115</v>
      </c>
      <c r="C9005" s="9" t="s">
        <v>12366</v>
      </c>
      <c r="D9005" s="10" t="s">
        <v>12367</v>
      </c>
      <c r="E9005" s="11" t="s">
        <v>12365</v>
      </c>
      <c r="F9005" s="6">
        <v>399007</v>
      </c>
      <c r="G9005" s="6" t="s">
        <v>12218</v>
      </c>
      <c r="H9005" s="16">
        <v>46495991.954999998</v>
      </c>
      <c r="I9005" s="12">
        <v>43900</v>
      </c>
      <c r="J9005" s="12">
        <v>43900</v>
      </c>
      <c r="K9005" s="15">
        <v>44448</v>
      </c>
      <c r="L9005" s="13" t="s">
        <v>14</v>
      </c>
      <c r="M9005" s="7">
        <v>0.7</v>
      </c>
      <c r="N9005" s="17"/>
    </row>
    <row r="9006" spans="1:14" ht="78.75">
      <c r="A9006" s="6">
        <v>9004</v>
      </c>
      <c r="B9006" s="8" t="s">
        <v>12115</v>
      </c>
      <c r="C9006" s="9" t="s">
        <v>12368</v>
      </c>
      <c r="D9006" s="10" t="s">
        <v>12369</v>
      </c>
      <c r="E9006" s="11" t="s">
        <v>12365</v>
      </c>
      <c r="F9006" s="6">
        <v>399007</v>
      </c>
      <c r="G9006" s="6" t="s">
        <v>12218</v>
      </c>
      <c r="H9006" s="16">
        <v>46495991.954999998</v>
      </c>
      <c r="I9006" s="12">
        <v>43900</v>
      </c>
      <c r="J9006" s="12">
        <v>43900</v>
      </c>
      <c r="K9006" s="15">
        <v>44448</v>
      </c>
      <c r="L9006" s="13" t="s">
        <v>14</v>
      </c>
      <c r="M9006" s="7">
        <v>0.3</v>
      </c>
      <c r="N9006" s="17"/>
    </row>
    <row r="9007" spans="1:14" ht="94.5">
      <c r="A9007" s="6">
        <v>9005</v>
      </c>
      <c r="B9007" s="8" t="s">
        <v>12115</v>
      </c>
      <c r="C9007" s="9" t="s">
        <v>12370</v>
      </c>
      <c r="D9007" s="10" t="s">
        <v>12371</v>
      </c>
      <c r="E9007" s="11" t="s">
        <v>12372</v>
      </c>
      <c r="F9007" s="6">
        <v>399008</v>
      </c>
      <c r="G9007" s="6" t="s">
        <v>12218</v>
      </c>
      <c r="H9007" s="16">
        <v>64272415.799999997</v>
      </c>
      <c r="I9007" s="12">
        <v>43912</v>
      </c>
      <c r="J9007" s="12">
        <v>44460</v>
      </c>
      <c r="K9007" s="15">
        <v>0</v>
      </c>
      <c r="L9007" s="13" t="s">
        <v>14</v>
      </c>
      <c r="M9007" s="7">
        <v>1</v>
      </c>
      <c r="N9007" s="17"/>
    </row>
    <row r="9008" spans="1:14" ht="94.5">
      <c r="A9008" s="6">
        <v>9006</v>
      </c>
      <c r="B9008" s="8" t="s">
        <v>12115</v>
      </c>
      <c r="C9008" s="9" t="s">
        <v>12373</v>
      </c>
      <c r="D9008" s="10" t="s">
        <v>12239</v>
      </c>
      <c r="E9008" s="11" t="s">
        <v>12372</v>
      </c>
      <c r="F9008" s="6">
        <v>399008</v>
      </c>
      <c r="G9008" s="6" t="s">
        <v>12218</v>
      </c>
      <c r="H9008" s="16">
        <v>64272415.799999997</v>
      </c>
      <c r="I9008" s="12">
        <v>43912</v>
      </c>
      <c r="J9008" s="12">
        <v>44460</v>
      </c>
      <c r="K9008" s="15">
        <v>0</v>
      </c>
      <c r="L9008" s="13" t="s">
        <v>14</v>
      </c>
      <c r="M9008" s="7">
        <v>0.6</v>
      </c>
      <c r="N9008" s="17"/>
    </row>
    <row r="9009" spans="1:14" ht="94.5">
      <c r="A9009" s="6">
        <v>9007</v>
      </c>
      <c r="B9009" s="8" t="s">
        <v>12115</v>
      </c>
      <c r="C9009" s="9" t="s">
        <v>12374</v>
      </c>
      <c r="D9009" s="10" t="s">
        <v>12117</v>
      </c>
      <c r="E9009" s="11" t="s">
        <v>12372</v>
      </c>
      <c r="F9009" s="6">
        <v>399008</v>
      </c>
      <c r="G9009" s="6" t="s">
        <v>12218</v>
      </c>
      <c r="H9009" s="16">
        <v>64272415.799999997</v>
      </c>
      <c r="I9009" s="12">
        <v>43912</v>
      </c>
      <c r="J9009" s="12">
        <v>44460</v>
      </c>
      <c r="K9009" s="15">
        <v>0</v>
      </c>
      <c r="L9009" s="13" t="s">
        <v>14</v>
      </c>
      <c r="M9009" s="7">
        <v>0.4</v>
      </c>
      <c r="N9009" s="17"/>
    </row>
    <row r="9010" spans="1:14" ht="78.75">
      <c r="A9010" s="6">
        <v>9008</v>
      </c>
      <c r="B9010" s="8" t="s">
        <v>12115</v>
      </c>
      <c r="C9010" s="9" t="s">
        <v>12375</v>
      </c>
      <c r="D9010" s="10" t="s">
        <v>12376</v>
      </c>
      <c r="E9010" s="11" t="s">
        <v>12377</v>
      </c>
      <c r="F9010" s="6">
        <v>399009</v>
      </c>
      <c r="G9010" s="6" t="s">
        <v>12218</v>
      </c>
      <c r="H9010" s="16">
        <v>14866604.426999999</v>
      </c>
      <c r="I9010" s="12">
        <v>43906</v>
      </c>
      <c r="J9010" s="12">
        <v>44454</v>
      </c>
      <c r="K9010" s="15">
        <v>0</v>
      </c>
      <c r="L9010" s="13" t="s">
        <v>14</v>
      </c>
      <c r="M9010" s="7">
        <v>1</v>
      </c>
      <c r="N9010" s="17"/>
    </row>
    <row r="9011" spans="1:14" ht="94.5">
      <c r="A9011" s="6">
        <v>9009</v>
      </c>
      <c r="B9011" s="8" t="s">
        <v>12115</v>
      </c>
      <c r="C9011" s="9" t="s">
        <v>12378</v>
      </c>
      <c r="D9011" s="10" t="s">
        <v>4476</v>
      </c>
      <c r="E9011" s="11" t="s">
        <v>12377</v>
      </c>
      <c r="F9011" s="6">
        <v>399009</v>
      </c>
      <c r="G9011" s="6" t="s">
        <v>12218</v>
      </c>
      <c r="H9011" s="16">
        <v>14866604.426999999</v>
      </c>
      <c r="I9011" s="12">
        <v>43906</v>
      </c>
      <c r="J9011" s="12">
        <v>44454</v>
      </c>
      <c r="K9011" s="15">
        <v>0</v>
      </c>
      <c r="L9011" s="13" t="s">
        <v>14</v>
      </c>
      <c r="M9011" s="7">
        <v>0.4</v>
      </c>
      <c r="N9011" s="17"/>
    </row>
    <row r="9012" spans="1:14" ht="78.75">
      <c r="A9012" s="6">
        <v>9010</v>
      </c>
      <c r="B9012" s="8" t="s">
        <v>12115</v>
      </c>
      <c r="C9012" s="9" t="s">
        <v>12379</v>
      </c>
      <c r="D9012" s="10" t="s">
        <v>12237</v>
      </c>
      <c r="E9012" s="11" t="s">
        <v>12377</v>
      </c>
      <c r="F9012" s="6">
        <v>399009</v>
      </c>
      <c r="G9012" s="6" t="s">
        <v>12218</v>
      </c>
      <c r="H9012" s="16">
        <v>14866604.426999999</v>
      </c>
      <c r="I9012" s="12">
        <v>43906</v>
      </c>
      <c r="J9012" s="12">
        <v>44454</v>
      </c>
      <c r="K9012" s="15">
        <v>0</v>
      </c>
      <c r="L9012" s="13" t="s">
        <v>14</v>
      </c>
      <c r="M9012" s="7">
        <v>0.3</v>
      </c>
      <c r="N9012" s="17"/>
    </row>
    <row r="9013" spans="1:14" ht="78.75">
      <c r="A9013" s="6">
        <v>9011</v>
      </c>
      <c r="B9013" s="8" t="s">
        <v>12115</v>
      </c>
      <c r="C9013" s="9" t="s">
        <v>12380</v>
      </c>
      <c r="D9013" s="10" t="s">
        <v>12320</v>
      </c>
      <c r="E9013" s="11" t="s">
        <v>12377</v>
      </c>
      <c r="F9013" s="6">
        <v>399009</v>
      </c>
      <c r="G9013" s="6" t="s">
        <v>12218</v>
      </c>
      <c r="H9013" s="16">
        <v>14866604.426999999</v>
      </c>
      <c r="I9013" s="12">
        <v>43906</v>
      </c>
      <c r="J9013" s="12">
        <v>44454</v>
      </c>
      <c r="K9013" s="15">
        <v>0</v>
      </c>
      <c r="L9013" s="13" t="s">
        <v>14</v>
      </c>
      <c r="M9013" s="7">
        <v>0.3</v>
      </c>
      <c r="N9013" s="17"/>
    </row>
    <row r="9014" spans="1:14" ht="94.5">
      <c r="A9014" s="6">
        <v>9012</v>
      </c>
      <c r="B9014" s="8" t="s">
        <v>12115</v>
      </c>
      <c r="C9014" s="9" t="s">
        <v>12381</v>
      </c>
      <c r="D9014" s="10" t="s">
        <v>12382</v>
      </c>
      <c r="E9014" s="11" t="s">
        <v>12383</v>
      </c>
      <c r="F9014" s="6">
        <v>168468</v>
      </c>
      <c r="G9014" s="6" t="s">
        <v>1611</v>
      </c>
      <c r="H9014" s="16">
        <v>38881975177</v>
      </c>
      <c r="I9014" s="12">
        <v>43319</v>
      </c>
      <c r="J9014" s="12">
        <v>44239</v>
      </c>
      <c r="K9014" s="15">
        <v>201592999</v>
      </c>
      <c r="L9014" s="13" t="s">
        <v>14</v>
      </c>
      <c r="M9014" s="7">
        <v>1</v>
      </c>
      <c r="N9014" s="17"/>
    </row>
    <row r="9015" spans="1:14" ht="94.5">
      <c r="A9015" s="6">
        <v>9013</v>
      </c>
      <c r="B9015" s="8" t="s">
        <v>12115</v>
      </c>
      <c r="C9015" s="9" t="s">
        <v>12384</v>
      </c>
      <c r="D9015" s="10" t="s">
        <v>2501</v>
      </c>
      <c r="E9015" s="11" t="s">
        <v>12383</v>
      </c>
      <c r="F9015" s="6">
        <v>168468</v>
      </c>
      <c r="G9015" s="6" t="s">
        <v>1611</v>
      </c>
      <c r="H9015" s="16">
        <v>38881975177</v>
      </c>
      <c r="I9015" s="12">
        <v>43319</v>
      </c>
      <c r="J9015" s="12">
        <v>44239</v>
      </c>
      <c r="K9015" s="15">
        <v>201592999</v>
      </c>
      <c r="L9015" s="13" t="s">
        <v>14</v>
      </c>
      <c r="M9015" s="7">
        <v>0.33</v>
      </c>
      <c r="N9015" s="17"/>
    </row>
    <row r="9016" spans="1:14" ht="94.5">
      <c r="A9016" s="6">
        <v>9014</v>
      </c>
      <c r="B9016" s="8" t="s">
        <v>12115</v>
      </c>
      <c r="C9016" s="9" t="s">
        <v>12385</v>
      </c>
      <c r="D9016" s="10" t="s">
        <v>837</v>
      </c>
      <c r="E9016" s="11" t="s">
        <v>12383</v>
      </c>
      <c r="F9016" s="6">
        <v>168468</v>
      </c>
      <c r="G9016" s="6" t="s">
        <v>1611</v>
      </c>
      <c r="H9016" s="16">
        <v>38881975177</v>
      </c>
      <c r="I9016" s="12">
        <v>43319</v>
      </c>
      <c r="J9016" s="12">
        <v>44239</v>
      </c>
      <c r="K9016" s="15">
        <v>201592999</v>
      </c>
      <c r="L9016" s="13" t="s">
        <v>14</v>
      </c>
      <c r="M9016" s="7">
        <v>0.33</v>
      </c>
      <c r="N9016" s="17"/>
    </row>
    <row r="9017" spans="1:14" ht="94.5">
      <c r="A9017" s="6">
        <v>9015</v>
      </c>
      <c r="B9017" s="8" t="s">
        <v>12115</v>
      </c>
      <c r="C9017" s="9" t="s">
        <v>12386</v>
      </c>
      <c r="D9017" s="10" t="s">
        <v>2574</v>
      </c>
      <c r="E9017" s="11" t="s">
        <v>12383</v>
      </c>
      <c r="F9017" s="6">
        <v>168468</v>
      </c>
      <c r="G9017" s="6" t="s">
        <v>1611</v>
      </c>
      <c r="H9017" s="16">
        <v>38881975177</v>
      </c>
      <c r="I9017" s="12">
        <v>43319</v>
      </c>
      <c r="J9017" s="12">
        <v>44239</v>
      </c>
      <c r="K9017" s="15">
        <v>201592999</v>
      </c>
      <c r="L9017" s="13" t="s">
        <v>14</v>
      </c>
      <c r="M9017" s="7">
        <v>0.34</v>
      </c>
      <c r="N9017" s="17"/>
    </row>
    <row r="9018" spans="1:14" ht="78.75">
      <c r="A9018" s="6">
        <v>9016</v>
      </c>
      <c r="B9018" s="8" t="s">
        <v>12115</v>
      </c>
      <c r="C9018" s="9" t="s">
        <v>12162</v>
      </c>
      <c r="D9018" s="10" t="s">
        <v>12163</v>
      </c>
      <c r="E9018" s="11" t="s">
        <v>19000</v>
      </c>
      <c r="F9018" s="6">
        <v>497493</v>
      </c>
      <c r="G9018" s="6" t="s">
        <v>2521</v>
      </c>
      <c r="H9018" s="16">
        <v>10355627.073999999</v>
      </c>
      <c r="I9018" s="12">
        <v>44206</v>
      </c>
      <c r="J9018" s="12">
        <v>44333</v>
      </c>
      <c r="K9018" s="15">
        <v>0</v>
      </c>
      <c r="L9018" s="13" t="s">
        <v>15</v>
      </c>
      <c r="M9018" s="7">
        <v>1</v>
      </c>
      <c r="N9018" s="17"/>
    </row>
    <row r="9019" spans="1:14" ht="78.75">
      <c r="A9019" s="6">
        <v>9017</v>
      </c>
      <c r="B9019" s="8" t="s">
        <v>12115</v>
      </c>
      <c r="C9019" s="9" t="s">
        <v>19001</v>
      </c>
      <c r="D9019" s="10" t="s">
        <v>19002</v>
      </c>
      <c r="E9019" s="11" t="s">
        <v>19003</v>
      </c>
      <c r="F9019" s="6">
        <v>519349</v>
      </c>
      <c r="G9019" s="6" t="s">
        <v>6894</v>
      </c>
      <c r="H9019" s="16">
        <v>14677990</v>
      </c>
      <c r="I9019" s="12">
        <v>44209</v>
      </c>
      <c r="J9019" s="12">
        <v>44580</v>
      </c>
      <c r="K9019" s="15">
        <v>0</v>
      </c>
      <c r="L9019" s="13" t="s">
        <v>15</v>
      </c>
      <c r="M9019" s="7">
        <v>1</v>
      </c>
      <c r="N9019" s="17"/>
    </row>
    <row r="9020" spans="1:14" ht="78.75">
      <c r="A9020" s="6">
        <v>9018</v>
      </c>
      <c r="B9020" s="8" t="s">
        <v>12115</v>
      </c>
      <c r="C9020" s="9" t="s">
        <v>19001</v>
      </c>
      <c r="D9020" s="10" t="s">
        <v>19002</v>
      </c>
      <c r="E9020" s="11" t="s">
        <v>19004</v>
      </c>
      <c r="F9020" s="6">
        <v>519351</v>
      </c>
      <c r="G9020" s="6" t="s">
        <v>6894</v>
      </c>
      <c r="H9020" s="16">
        <v>14550146</v>
      </c>
      <c r="I9020" s="12">
        <v>44209</v>
      </c>
      <c r="J9020" s="12">
        <v>44580</v>
      </c>
      <c r="K9020" s="15">
        <v>0</v>
      </c>
      <c r="L9020" s="13" t="s">
        <v>15</v>
      </c>
      <c r="M9020" s="7">
        <v>1</v>
      </c>
      <c r="N9020" s="17"/>
    </row>
    <row r="9021" spans="1:14" ht="141.75">
      <c r="A9021" s="6">
        <v>9019</v>
      </c>
      <c r="B9021" s="8" t="s">
        <v>12115</v>
      </c>
      <c r="C9021" s="9" t="s">
        <v>19005</v>
      </c>
      <c r="D9021" s="10" t="s">
        <v>19006</v>
      </c>
      <c r="E9021" s="11" t="s">
        <v>19007</v>
      </c>
      <c r="F9021" s="6">
        <v>507495</v>
      </c>
      <c r="G9021" s="6" t="s">
        <v>4505</v>
      </c>
      <c r="H9021" s="16">
        <v>9940186.3000000007</v>
      </c>
      <c r="I9021" s="12">
        <v>44210</v>
      </c>
      <c r="J9021" s="12">
        <v>44487</v>
      </c>
      <c r="K9021" s="15">
        <v>0</v>
      </c>
      <c r="L9021" s="13" t="s">
        <v>15</v>
      </c>
      <c r="M9021" s="7">
        <v>1</v>
      </c>
      <c r="N9021" s="17"/>
    </row>
    <row r="9022" spans="1:14" ht="78.75">
      <c r="A9022" s="6">
        <v>9020</v>
      </c>
      <c r="B9022" s="8" t="s">
        <v>12115</v>
      </c>
      <c r="C9022" s="9" t="s">
        <v>19008</v>
      </c>
      <c r="D9022" s="10" t="s">
        <v>19009</v>
      </c>
      <c r="E9022" s="11" t="s">
        <v>19010</v>
      </c>
      <c r="F9022" s="6">
        <v>524614</v>
      </c>
      <c r="G9022" s="6" t="s">
        <v>16</v>
      </c>
      <c r="H9022" s="16">
        <v>608105</v>
      </c>
      <c r="I9022" s="12">
        <v>44208</v>
      </c>
      <c r="J9022" s="12">
        <v>44245</v>
      </c>
      <c r="K9022" s="15">
        <v>0</v>
      </c>
      <c r="L9022" s="13" t="s">
        <v>15</v>
      </c>
      <c r="M9022" s="7">
        <v>1</v>
      </c>
      <c r="N9022" s="17"/>
    </row>
    <row r="9023" spans="1:14" ht="78.75">
      <c r="A9023" s="6">
        <v>9021</v>
      </c>
      <c r="B9023" s="8" t="s">
        <v>12115</v>
      </c>
      <c r="C9023" s="9" t="s">
        <v>19011</v>
      </c>
      <c r="D9023" s="10" t="s">
        <v>19009</v>
      </c>
      <c r="E9023" s="11" t="s">
        <v>19012</v>
      </c>
      <c r="F9023" s="6">
        <v>524615</v>
      </c>
      <c r="G9023" s="6" t="s">
        <v>16</v>
      </c>
      <c r="H9023" s="16">
        <v>807281</v>
      </c>
      <c r="I9023" s="12">
        <v>44208</v>
      </c>
      <c r="J9023" s="12">
        <v>44245</v>
      </c>
      <c r="K9023" s="15">
        <v>0</v>
      </c>
      <c r="L9023" s="13" t="s">
        <v>15</v>
      </c>
      <c r="M9023" s="7">
        <v>1</v>
      </c>
      <c r="N9023" s="17"/>
    </row>
    <row r="9024" spans="1:14" ht="78.75">
      <c r="A9024" s="6">
        <v>9022</v>
      </c>
      <c r="B9024" s="8" t="s">
        <v>12115</v>
      </c>
      <c r="C9024" s="9" t="s">
        <v>19011</v>
      </c>
      <c r="D9024" s="10" t="s">
        <v>19009</v>
      </c>
      <c r="E9024" s="11" t="s">
        <v>19013</v>
      </c>
      <c r="F9024" s="6">
        <v>524616</v>
      </c>
      <c r="G9024" s="6" t="s">
        <v>16</v>
      </c>
      <c r="H9024" s="16">
        <v>1837428</v>
      </c>
      <c r="I9024" s="12">
        <v>44208</v>
      </c>
      <c r="J9024" s="12">
        <v>44245</v>
      </c>
      <c r="K9024" s="15">
        <v>0</v>
      </c>
      <c r="L9024" s="13" t="s">
        <v>15</v>
      </c>
      <c r="M9024" s="7">
        <v>1</v>
      </c>
      <c r="N9024" s="17"/>
    </row>
    <row r="9025" spans="1:14" ht="78.75">
      <c r="A9025" s="6">
        <v>9023</v>
      </c>
      <c r="B9025" s="8" t="s">
        <v>12115</v>
      </c>
      <c r="C9025" s="9" t="s">
        <v>19011</v>
      </c>
      <c r="D9025" s="10" t="s">
        <v>19009</v>
      </c>
      <c r="E9025" s="11" t="s">
        <v>19014</v>
      </c>
      <c r="F9025" s="6">
        <v>524619</v>
      </c>
      <c r="G9025" s="6" t="s">
        <v>16</v>
      </c>
      <c r="H9025" s="16">
        <v>1032342</v>
      </c>
      <c r="I9025" s="12">
        <v>44208</v>
      </c>
      <c r="J9025" s="12">
        <v>44245</v>
      </c>
      <c r="K9025" s="15">
        <v>0</v>
      </c>
      <c r="L9025" s="13" t="s">
        <v>15</v>
      </c>
      <c r="M9025" s="7">
        <v>1</v>
      </c>
      <c r="N9025" s="17"/>
    </row>
    <row r="9026" spans="1:14" ht="78.75">
      <c r="A9026" s="6">
        <v>9024</v>
      </c>
      <c r="B9026" s="8" t="s">
        <v>12115</v>
      </c>
      <c r="C9026" s="9" t="s">
        <v>19011</v>
      </c>
      <c r="D9026" s="10" t="s">
        <v>19009</v>
      </c>
      <c r="E9026" s="11" t="s">
        <v>19015</v>
      </c>
      <c r="F9026" s="6">
        <v>524620</v>
      </c>
      <c r="G9026" s="6" t="s">
        <v>16</v>
      </c>
      <c r="H9026" s="16">
        <v>1094608</v>
      </c>
      <c r="I9026" s="12">
        <v>44208</v>
      </c>
      <c r="J9026" s="12">
        <v>44245</v>
      </c>
      <c r="K9026" s="15">
        <v>0</v>
      </c>
      <c r="L9026" s="13" t="s">
        <v>15</v>
      </c>
      <c r="M9026" s="7">
        <v>1</v>
      </c>
      <c r="N9026" s="17"/>
    </row>
    <row r="9027" spans="1:14" ht="78.75">
      <c r="A9027" s="6">
        <v>9025</v>
      </c>
      <c r="B9027" s="8" t="s">
        <v>12115</v>
      </c>
      <c r="C9027" s="9" t="s">
        <v>19011</v>
      </c>
      <c r="D9027" s="10" t="s">
        <v>19009</v>
      </c>
      <c r="E9027" s="11" t="s">
        <v>19016</v>
      </c>
      <c r="F9027" s="6">
        <v>519345</v>
      </c>
      <c r="G9027" s="6" t="s">
        <v>6894</v>
      </c>
      <c r="H9027" s="16">
        <v>7931446</v>
      </c>
      <c r="I9027" s="12">
        <v>44208</v>
      </c>
      <c r="J9027" s="12">
        <v>44579</v>
      </c>
      <c r="K9027" s="15">
        <v>0</v>
      </c>
      <c r="L9027" s="13" t="s">
        <v>15</v>
      </c>
      <c r="M9027" s="7">
        <v>1</v>
      </c>
      <c r="N9027" s="17"/>
    </row>
    <row r="9028" spans="1:14" ht="78.75">
      <c r="A9028" s="6">
        <v>9026</v>
      </c>
      <c r="B9028" s="8" t="s">
        <v>12115</v>
      </c>
      <c r="C9028" s="9" t="s">
        <v>19011</v>
      </c>
      <c r="D9028" s="10" t="s">
        <v>19009</v>
      </c>
      <c r="E9028" s="11" t="s">
        <v>19017</v>
      </c>
      <c r="F9028" s="6">
        <v>519348</v>
      </c>
      <c r="G9028" s="6" t="s">
        <v>6894</v>
      </c>
      <c r="H9028" s="16">
        <v>17307364</v>
      </c>
      <c r="I9028" s="12">
        <v>44208</v>
      </c>
      <c r="J9028" s="12">
        <v>44761</v>
      </c>
      <c r="K9028" s="15">
        <v>0</v>
      </c>
      <c r="L9028" s="13" t="s">
        <v>15</v>
      </c>
      <c r="M9028" s="7">
        <v>1</v>
      </c>
      <c r="N9028" s="17"/>
    </row>
    <row r="9029" spans="1:14" ht="78.75">
      <c r="A9029" s="6">
        <v>9027</v>
      </c>
      <c r="B9029" s="8" t="s">
        <v>12115</v>
      </c>
      <c r="C9029" s="9" t="s">
        <v>19011</v>
      </c>
      <c r="D9029" s="10" t="s">
        <v>19009</v>
      </c>
      <c r="E9029" s="11" t="s">
        <v>19018</v>
      </c>
      <c r="F9029" s="6">
        <v>519346</v>
      </c>
      <c r="G9029" s="6" t="s">
        <v>6894</v>
      </c>
      <c r="H9029" s="16">
        <v>16172492</v>
      </c>
      <c r="I9029" s="12">
        <v>44208</v>
      </c>
      <c r="J9029" s="12">
        <v>44760</v>
      </c>
      <c r="K9029" s="15">
        <v>0</v>
      </c>
      <c r="L9029" s="13" t="s">
        <v>15</v>
      </c>
      <c r="M9029" s="7">
        <v>1</v>
      </c>
      <c r="N9029" s="17"/>
    </row>
    <row r="9030" spans="1:14" ht="78.75">
      <c r="A9030" s="6">
        <v>9028</v>
      </c>
      <c r="B9030" s="8" t="s">
        <v>12115</v>
      </c>
      <c r="C9030" s="9" t="s">
        <v>19011</v>
      </c>
      <c r="D9030" s="10" t="s">
        <v>19009</v>
      </c>
      <c r="E9030" s="11" t="s">
        <v>19019</v>
      </c>
      <c r="F9030" s="6">
        <v>519350</v>
      </c>
      <c r="G9030" s="6" t="s">
        <v>6894</v>
      </c>
      <c r="H9030" s="16">
        <v>23943718</v>
      </c>
      <c r="I9030" s="12">
        <v>44208</v>
      </c>
      <c r="J9030" s="12">
        <v>44761</v>
      </c>
      <c r="K9030" s="15">
        <v>0</v>
      </c>
      <c r="L9030" s="13" t="s">
        <v>15</v>
      </c>
      <c r="M9030" s="7">
        <v>1</v>
      </c>
      <c r="N9030" s="17"/>
    </row>
    <row r="9031" spans="1:14" ht="63">
      <c r="A9031" s="6">
        <v>9029</v>
      </c>
      <c r="B9031" s="8" t="s">
        <v>12115</v>
      </c>
      <c r="C9031" s="9" t="s">
        <v>19020</v>
      </c>
      <c r="D9031" s="10" t="s">
        <v>19021</v>
      </c>
      <c r="E9031" s="11" t="s">
        <v>19022</v>
      </c>
      <c r="F9031" s="6">
        <v>508865</v>
      </c>
      <c r="G9031" s="6" t="s">
        <v>19023</v>
      </c>
      <c r="H9031" s="16">
        <v>14077163.188999999</v>
      </c>
      <c r="I9031" s="12">
        <v>44214</v>
      </c>
      <c r="J9031" s="12">
        <v>44640</v>
      </c>
      <c r="K9031" s="15">
        <v>0</v>
      </c>
      <c r="L9031" s="13" t="s">
        <v>14</v>
      </c>
      <c r="M9031" s="7">
        <v>1</v>
      </c>
      <c r="N9031" s="17"/>
    </row>
    <row r="9032" spans="1:14" ht="63">
      <c r="A9032" s="6">
        <v>9030</v>
      </c>
      <c r="B9032" s="8" t="s">
        <v>12115</v>
      </c>
      <c r="C9032" s="9" t="s">
        <v>6261</v>
      </c>
      <c r="D9032" s="10" t="s">
        <v>6137</v>
      </c>
      <c r="E9032" s="11" t="s">
        <v>19022</v>
      </c>
      <c r="F9032" s="6">
        <v>508865</v>
      </c>
      <c r="G9032" s="6" t="s">
        <v>19023</v>
      </c>
      <c r="H9032" s="16">
        <v>14077163.188999999</v>
      </c>
      <c r="I9032" s="12">
        <v>44214</v>
      </c>
      <c r="J9032" s="12">
        <v>44640</v>
      </c>
      <c r="K9032" s="15">
        <v>0</v>
      </c>
      <c r="L9032" s="13" t="s">
        <v>14</v>
      </c>
      <c r="M9032" s="7">
        <v>0.4</v>
      </c>
      <c r="N9032" s="17"/>
    </row>
    <row r="9033" spans="1:14" ht="63">
      <c r="A9033" s="6">
        <v>9031</v>
      </c>
      <c r="B9033" s="8" t="s">
        <v>12115</v>
      </c>
      <c r="C9033" s="9" t="s">
        <v>19024</v>
      </c>
      <c r="D9033" s="10" t="s">
        <v>12237</v>
      </c>
      <c r="E9033" s="11" t="s">
        <v>19022</v>
      </c>
      <c r="F9033" s="6">
        <v>508865</v>
      </c>
      <c r="G9033" s="6" t="s">
        <v>19023</v>
      </c>
      <c r="H9033" s="16">
        <v>14077163.188999999</v>
      </c>
      <c r="I9033" s="12">
        <v>44214</v>
      </c>
      <c r="J9033" s="12">
        <v>44640</v>
      </c>
      <c r="K9033" s="15">
        <v>0</v>
      </c>
      <c r="L9033" s="13" t="s">
        <v>14</v>
      </c>
      <c r="M9033" s="7">
        <v>0.3</v>
      </c>
      <c r="N9033" s="17"/>
    </row>
    <row r="9034" spans="1:14" ht="63">
      <c r="A9034" s="6">
        <v>9032</v>
      </c>
      <c r="B9034" s="8" t="s">
        <v>12115</v>
      </c>
      <c r="C9034" s="9" t="s">
        <v>19025</v>
      </c>
      <c r="D9034" s="10" t="s">
        <v>19026</v>
      </c>
      <c r="E9034" s="11" t="s">
        <v>19022</v>
      </c>
      <c r="F9034" s="6">
        <v>508865</v>
      </c>
      <c r="G9034" s="6" t="s">
        <v>19023</v>
      </c>
      <c r="H9034" s="16">
        <v>14077163.188999999</v>
      </c>
      <c r="I9034" s="12">
        <v>44214</v>
      </c>
      <c r="J9034" s="12">
        <v>44640</v>
      </c>
      <c r="K9034" s="15">
        <v>0</v>
      </c>
      <c r="L9034" s="13" t="s">
        <v>14</v>
      </c>
      <c r="M9034" s="7">
        <v>0.3</v>
      </c>
      <c r="N9034" s="17"/>
    </row>
    <row r="9035" spans="1:14" ht="63">
      <c r="A9035" s="6">
        <v>9033</v>
      </c>
      <c r="B9035" s="8" t="s">
        <v>12115</v>
      </c>
      <c r="C9035" s="9" t="s">
        <v>19027</v>
      </c>
      <c r="D9035" s="10" t="s">
        <v>12262</v>
      </c>
      <c r="E9035" s="11" t="s">
        <v>19028</v>
      </c>
      <c r="F9035" s="6">
        <v>503868</v>
      </c>
      <c r="G9035" s="6" t="s">
        <v>2521</v>
      </c>
      <c r="H9035" s="16">
        <v>5040803.8720000004</v>
      </c>
      <c r="I9035" s="12">
        <v>44180</v>
      </c>
      <c r="J9035" s="12">
        <v>44280</v>
      </c>
      <c r="K9035" s="15">
        <v>0</v>
      </c>
      <c r="L9035" s="13" t="s">
        <v>15</v>
      </c>
      <c r="M9035" s="7">
        <v>1</v>
      </c>
      <c r="N9035" s="17"/>
    </row>
    <row r="9036" spans="1:14" ht="63">
      <c r="A9036" s="6">
        <v>9034</v>
      </c>
      <c r="B9036" s="8" t="s">
        <v>12115</v>
      </c>
      <c r="C9036" s="9" t="s">
        <v>19029</v>
      </c>
      <c r="D9036" s="10" t="s">
        <v>19030</v>
      </c>
      <c r="E9036" s="11" t="s">
        <v>19031</v>
      </c>
      <c r="F9036" s="6">
        <v>524602</v>
      </c>
      <c r="G9036" s="6" t="s">
        <v>16</v>
      </c>
      <c r="H9036" s="16">
        <v>428069.05</v>
      </c>
      <c r="I9036" s="12">
        <v>44216</v>
      </c>
      <c r="J9036" s="12">
        <v>44253</v>
      </c>
      <c r="K9036" s="15">
        <v>0</v>
      </c>
      <c r="L9036" s="13" t="s">
        <v>15</v>
      </c>
      <c r="M9036" s="7">
        <v>1</v>
      </c>
      <c r="N9036" s="17"/>
    </row>
    <row r="9037" spans="1:14" ht="78.75">
      <c r="A9037" s="6">
        <v>9035</v>
      </c>
      <c r="B9037" s="8" t="s">
        <v>12115</v>
      </c>
      <c r="C9037" s="9" t="s">
        <v>19032</v>
      </c>
      <c r="D9037" s="10" t="s">
        <v>19033</v>
      </c>
      <c r="E9037" s="11" t="s">
        <v>19034</v>
      </c>
      <c r="F9037" s="6">
        <v>524610</v>
      </c>
      <c r="G9037" s="6" t="s">
        <v>16</v>
      </c>
      <c r="H9037" s="16">
        <v>309043.55</v>
      </c>
      <c r="I9037" s="12">
        <v>44217</v>
      </c>
      <c r="J9037" s="12">
        <v>44254</v>
      </c>
      <c r="K9037" s="15">
        <v>0</v>
      </c>
      <c r="L9037" s="13" t="s">
        <v>15</v>
      </c>
      <c r="M9037" s="7">
        <v>1</v>
      </c>
      <c r="N9037" s="17"/>
    </row>
    <row r="9038" spans="1:14" ht="63">
      <c r="A9038" s="6">
        <v>9036</v>
      </c>
      <c r="B9038" s="8" t="s">
        <v>12115</v>
      </c>
      <c r="C9038" s="9" t="s">
        <v>19035</v>
      </c>
      <c r="D9038" s="10" t="s">
        <v>19036</v>
      </c>
      <c r="E9038" s="11" t="s">
        <v>19037</v>
      </c>
      <c r="F9038" s="6">
        <v>524612</v>
      </c>
      <c r="G9038" s="6" t="s">
        <v>16</v>
      </c>
      <c r="H9038" s="16">
        <v>1006836.6</v>
      </c>
      <c r="I9038" s="12">
        <v>44217</v>
      </c>
      <c r="J9038" s="12">
        <v>44254</v>
      </c>
      <c r="K9038" s="15">
        <v>0</v>
      </c>
      <c r="L9038" s="13" t="s">
        <v>15</v>
      </c>
      <c r="M9038" s="7">
        <v>1</v>
      </c>
      <c r="N9038" s="17"/>
    </row>
    <row r="9039" spans="1:14" ht="94.5">
      <c r="A9039" s="6">
        <v>9037</v>
      </c>
      <c r="B9039" s="8" t="s">
        <v>12115</v>
      </c>
      <c r="C9039" s="9" t="s">
        <v>19038</v>
      </c>
      <c r="D9039" s="10" t="s">
        <v>19039</v>
      </c>
      <c r="E9039" s="11" t="s">
        <v>19040</v>
      </c>
      <c r="F9039" s="6">
        <v>524607</v>
      </c>
      <c r="G9039" s="6" t="s">
        <v>16</v>
      </c>
      <c r="H9039" s="16">
        <v>461733.25</v>
      </c>
      <c r="I9039" s="12">
        <v>44213</v>
      </c>
      <c r="J9039" s="12">
        <v>44250</v>
      </c>
      <c r="K9039" s="15">
        <v>0</v>
      </c>
      <c r="L9039" s="13" t="s">
        <v>15</v>
      </c>
      <c r="M9039" s="7">
        <v>1</v>
      </c>
      <c r="N9039" s="17"/>
    </row>
    <row r="9040" spans="1:14" ht="110.25">
      <c r="A9040" s="6">
        <v>9038</v>
      </c>
      <c r="B9040" s="8" t="s">
        <v>12115</v>
      </c>
      <c r="C9040" s="9" t="s">
        <v>19041</v>
      </c>
      <c r="D9040" s="10" t="s">
        <v>19042</v>
      </c>
      <c r="E9040" s="11" t="s">
        <v>19043</v>
      </c>
      <c r="F9040" s="6">
        <v>524603</v>
      </c>
      <c r="G9040" s="6" t="s">
        <v>16</v>
      </c>
      <c r="H9040" s="16">
        <v>516829.45</v>
      </c>
      <c r="I9040" s="12">
        <v>44215</v>
      </c>
      <c r="J9040" s="12">
        <v>44252</v>
      </c>
      <c r="K9040" s="15">
        <v>0</v>
      </c>
      <c r="L9040" s="13" t="s">
        <v>15</v>
      </c>
      <c r="M9040" s="7">
        <v>1</v>
      </c>
      <c r="N9040" s="17"/>
    </row>
    <row r="9041" spans="1:14" ht="47.25">
      <c r="A9041" s="6">
        <v>9039</v>
      </c>
      <c r="B9041" s="8" t="s">
        <v>12115</v>
      </c>
      <c r="C9041" s="9" t="s">
        <v>19044</v>
      </c>
      <c r="D9041" s="10" t="s">
        <v>12132</v>
      </c>
      <c r="E9041" s="11" t="s">
        <v>19045</v>
      </c>
      <c r="F9041" s="6">
        <v>517893</v>
      </c>
      <c r="G9041" s="6" t="s">
        <v>11048</v>
      </c>
      <c r="H9041" s="16">
        <v>1316966.841</v>
      </c>
      <c r="I9041" s="12">
        <v>44213</v>
      </c>
      <c r="J9041" s="12">
        <v>44310</v>
      </c>
      <c r="K9041" s="15">
        <v>0</v>
      </c>
      <c r="L9041" s="13" t="s">
        <v>15</v>
      </c>
      <c r="M9041" s="7">
        <v>1</v>
      </c>
      <c r="N9041" s="17"/>
    </row>
    <row r="9042" spans="1:14" ht="78.75">
      <c r="A9042" s="6">
        <v>9040</v>
      </c>
      <c r="B9042" s="8" t="s">
        <v>12115</v>
      </c>
      <c r="C9042" s="9" t="s">
        <v>19046</v>
      </c>
      <c r="D9042" s="10" t="s">
        <v>12243</v>
      </c>
      <c r="E9042" s="11" t="s">
        <v>19047</v>
      </c>
      <c r="F9042" s="6">
        <v>524606</v>
      </c>
      <c r="G9042" s="6" t="s">
        <v>16</v>
      </c>
      <c r="H9042" s="16">
        <v>400361.35</v>
      </c>
      <c r="I9042" s="12">
        <v>44217</v>
      </c>
      <c r="J9042" s="12">
        <v>44254</v>
      </c>
      <c r="K9042" s="15">
        <v>0</v>
      </c>
      <c r="L9042" s="13" t="s">
        <v>15</v>
      </c>
      <c r="M9042" s="7">
        <v>1</v>
      </c>
      <c r="N9042" s="17"/>
    </row>
    <row r="9043" spans="1:14" ht="94.5">
      <c r="A9043" s="6">
        <v>9041</v>
      </c>
      <c r="B9043" s="8" t="s">
        <v>12115</v>
      </c>
      <c r="C9043" s="9" t="s">
        <v>19048</v>
      </c>
      <c r="D9043" s="10" t="s">
        <v>19049</v>
      </c>
      <c r="E9043" s="11" t="s">
        <v>19050</v>
      </c>
      <c r="F9043" s="6">
        <v>524601</v>
      </c>
      <c r="G9043" s="6" t="s">
        <v>16</v>
      </c>
      <c r="H9043" s="16">
        <v>524601</v>
      </c>
      <c r="I9043" s="12">
        <v>44214</v>
      </c>
      <c r="J9043" s="12">
        <v>44251</v>
      </c>
      <c r="K9043" s="15">
        <v>0</v>
      </c>
      <c r="L9043" s="13" t="s">
        <v>15</v>
      </c>
      <c r="M9043" s="7">
        <v>1</v>
      </c>
      <c r="N9043" s="17"/>
    </row>
    <row r="9044" spans="1:14" ht="78.75">
      <c r="A9044" s="6">
        <v>9042</v>
      </c>
      <c r="B9044" s="8" t="s">
        <v>12115</v>
      </c>
      <c r="C9044" s="9" t="s">
        <v>19048</v>
      </c>
      <c r="D9044" s="10" t="s">
        <v>19049</v>
      </c>
      <c r="E9044" s="11" t="s">
        <v>19051</v>
      </c>
      <c r="F9044" s="6">
        <v>524609</v>
      </c>
      <c r="G9044" s="6" t="s">
        <v>16</v>
      </c>
      <c r="H9044" s="16">
        <v>842782.05</v>
      </c>
      <c r="I9044" s="12">
        <v>44214</v>
      </c>
      <c r="J9044" s="12">
        <v>44251</v>
      </c>
      <c r="K9044" s="15">
        <v>0</v>
      </c>
      <c r="L9044" s="13" t="s">
        <v>15</v>
      </c>
      <c r="M9044" s="7">
        <v>1</v>
      </c>
      <c r="N9044" s="17"/>
    </row>
    <row r="9045" spans="1:14" ht="94.5">
      <c r="A9045" s="6">
        <v>9043</v>
      </c>
      <c r="B9045" s="8" t="s">
        <v>12115</v>
      </c>
      <c r="C9045" s="9" t="s">
        <v>19052</v>
      </c>
      <c r="D9045" s="10" t="s">
        <v>19053</v>
      </c>
      <c r="E9045" s="11" t="s">
        <v>19054</v>
      </c>
      <c r="F9045" s="6">
        <v>524605</v>
      </c>
      <c r="G9045" s="6" t="s">
        <v>16</v>
      </c>
      <c r="H9045" s="16">
        <v>544155.35</v>
      </c>
      <c r="I9045" s="12">
        <v>44223</v>
      </c>
      <c r="J9045" s="12">
        <v>44260</v>
      </c>
      <c r="K9045" s="15">
        <v>0</v>
      </c>
      <c r="L9045" s="13" t="s">
        <v>15</v>
      </c>
      <c r="M9045" s="7">
        <v>1</v>
      </c>
      <c r="N9045" s="17"/>
    </row>
    <row r="9046" spans="1:14" ht="110.25">
      <c r="A9046" s="6">
        <v>9044</v>
      </c>
      <c r="B9046" s="8" t="s">
        <v>12115</v>
      </c>
      <c r="C9046" s="9" t="s">
        <v>19055</v>
      </c>
      <c r="D9046" s="10" t="s">
        <v>12148</v>
      </c>
      <c r="E9046" s="11" t="s">
        <v>19056</v>
      </c>
      <c r="F9046" s="6">
        <v>509138</v>
      </c>
      <c r="G9046" s="6" t="s">
        <v>4505</v>
      </c>
      <c r="H9046" s="16">
        <v>6120145.5949999997</v>
      </c>
      <c r="I9046" s="12">
        <v>44229</v>
      </c>
      <c r="J9046" s="12">
        <v>44446</v>
      </c>
      <c r="K9046" s="15">
        <v>0</v>
      </c>
      <c r="L9046" s="13" t="s">
        <v>15</v>
      </c>
      <c r="M9046" s="7">
        <v>1</v>
      </c>
      <c r="N9046" s="17"/>
    </row>
    <row r="9047" spans="1:14" ht="78.75">
      <c r="A9047" s="6">
        <v>9045</v>
      </c>
      <c r="B9047" s="8" t="s">
        <v>12115</v>
      </c>
      <c r="C9047" s="9" t="s">
        <v>19057</v>
      </c>
      <c r="D9047" s="10" t="s">
        <v>19058</v>
      </c>
      <c r="E9047" s="11" t="s">
        <v>19059</v>
      </c>
      <c r="F9047" s="6">
        <v>524608</v>
      </c>
      <c r="G9047" s="6" t="s">
        <v>16</v>
      </c>
      <c r="H9047" s="16">
        <v>368814.7</v>
      </c>
      <c r="I9047" s="12">
        <v>44229</v>
      </c>
      <c r="J9047" s="12">
        <v>44266</v>
      </c>
      <c r="K9047" s="15">
        <v>0</v>
      </c>
      <c r="L9047" s="13" t="s">
        <v>15</v>
      </c>
      <c r="M9047" s="7">
        <v>1</v>
      </c>
      <c r="N9047" s="17"/>
    </row>
    <row r="9048" spans="1:14" ht="157.5">
      <c r="A9048" s="6">
        <v>9046</v>
      </c>
      <c r="B9048" s="8" t="s">
        <v>12387</v>
      </c>
      <c r="C9048" s="9" t="s">
        <v>12388</v>
      </c>
      <c r="D9048" s="10" t="s">
        <v>12389</v>
      </c>
      <c r="E9048" s="11" t="s">
        <v>12390</v>
      </c>
      <c r="F9048" s="6">
        <v>387395</v>
      </c>
      <c r="G9048" s="6" t="s">
        <v>12137</v>
      </c>
      <c r="H9048" s="16">
        <v>16331544.593</v>
      </c>
      <c r="I9048" s="12" t="s">
        <v>12391</v>
      </c>
      <c r="J9048" s="12" t="s">
        <v>12392</v>
      </c>
      <c r="K9048" s="15">
        <v>0</v>
      </c>
      <c r="L9048" s="13" t="s">
        <v>14</v>
      </c>
      <c r="M9048" s="7">
        <v>1</v>
      </c>
      <c r="N9048" s="17"/>
    </row>
    <row r="9049" spans="1:14" ht="157.5">
      <c r="A9049" s="6">
        <v>9047</v>
      </c>
      <c r="B9049" s="8" t="s">
        <v>12387</v>
      </c>
      <c r="C9049" s="9" t="s">
        <v>12393</v>
      </c>
      <c r="D9049" s="10" t="s">
        <v>12394</v>
      </c>
      <c r="E9049" s="11" t="s">
        <v>12390</v>
      </c>
      <c r="F9049" s="6">
        <v>387395</v>
      </c>
      <c r="G9049" s="6" t="s">
        <v>12137</v>
      </c>
      <c r="H9049" s="16">
        <v>16331544.593</v>
      </c>
      <c r="I9049" s="12" t="s">
        <v>12391</v>
      </c>
      <c r="J9049" s="12" t="s">
        <v>12392</v>
      </c>
      <c r="K9049" s="15">
        <v>0</v>
      </c>
      <c r="L9049" s="13" t="s">
        <v>14</v>
      </c>
      <c r="M9049" s="7">
        <v>0.51</v>
      </c>
      <c r="N9049" s="17"/>
    </row>
    <row r="9050" spans="1:14" ht="157.5">
      <c r="A9050" s="6">
        <v>9048</v>
      </c>
      <c r="B9050" s="8" t="s">
        <v>12387</v>
      </c>
      <c r="C9050" s="9" t="s">
        <v>12395</v>
      </c>
      <c r="D9050" s="10" t="s">
        <v>12396</v>
      </c>
      <c r="E9050" s="11" t="s">
        <v>12390</v>
      </c>
      <c r="F9050" s="6">
        <v>387395</v>
      </c>
      <c r="G9050" s="6" t="s">
        <v>12137</v>
      </c>
      <c r="H9050" s="16">
        <v>16331544.593</v>
      </c>
      <c r="I9050" s="12" t="s">
        <v>12391</v>
      </c>
      <c r="J9050" s="12" t="s">
        <v>12392</v>
      </c>
      <c r="K9050" s="15">
        <v>0</v>
      </c>
      <c r="L9050" s="13" t="s">
        <v>14</v>
      </c>
      <c r="M9050" s="7">
        <v>0.49</v>
      </c>
      <c r="N9050" s="17"/>
    </row>
    <row r="9051" spans="1:14" ht="330.75">
      <c r="A9051" s="6">
        <v>9049</v>
      </c>
      <c r="B9051" s="8" t="s">
        <v>12387</v>
      </c>
      <c r="C9051" s="9" t="s">
        <v>12388</v>
      </c>
      <c r="D9051" s="10" t="s">
        <v>12389</v>
      </c>
      <c r="E9051" s="11" t="s">
        <v>12397</v>
      </c>
      <c r="F9051" s="6">
        <v>287929</v>
      </c>
      <c r="G9051" s="6" t="s">
        <v>12137</v>
      </c>
      <c r="H9051" s="16">
        <v>29896000</v>
      </c>
      <c r="I9051" s="12" t="s">
        <v>12398</v>
      </c>
      <c r="J9051" s="12" t="s">
        <v>12399</v>
      </c>
      <c r="K9051" s="15">
        <v>7019000</v>
      </c>
      <c r="L9051" s="13" t="s">
        <v>14</v>
      </c>
      <c r="M9051" s="7">
        <v>1</v>
      </c>
      <c r="N9051" s="17"/>
    </row>
    <row r="9052" spans="1:14" ht="330.75">
      <c r="A9052" s="6">
        <v>9050</v>
      </c>
      <c r="B9052" s="8" t="s">
        <v>12387</v>
      </c>
      <c r="C9052" s="9" t="s">
        <v>12393</v>
      </c>
      <c r="D9052" s="10" t="s">
        <v>12394</v>
      </c>
      <c r="E9052" s="11" t="s">
        <v>12397</v>
      </c>
      <c r="F9052" s="6">
        <v>287929</v>
      </c>
      <c r="G9052" s="6" t="s">
        <v>12137</v>
      </c>
      <c r="H9052" s="16">
        <v>29896000</v>
      </c>
      <c r="I9052" s="12" t="s">
        <v>12398</v>
      </c>
      <c r="J9052" s="12" t="s">
        <v>12399</v>
      </c>
      <c r="K9052" s="15">
        <v>7019000</v>
      </c>
      <c r="L9052" s="13" t="s">
        <v>14</v>
      </c>
      <c r="M9052" s="7">
        <v>0.51</v>
      </c>
      <c r="N9052" s="17"/>
    </row>
    <row r="9053" spans="1:14" ht="330.75">
      <c r="A9053" s="6">
        <v>9051</v>
      </c>
      <c r="B9053" s="8" t="s">
        <v>12387</v>
      </c>
      <c r="C9053" s="9" t="s">
        <v>12395</v>
      </c>
      <c r="D9053" s="10" t="s">
        <v>12396</v>
      </c>
      <c r="E9053" s="11" t="s">
        <v>12397</v>
      </c>
      <c r="F9053" s="6">
        <v>287929</v>
      </c>
      <c r="G9053" s="6" t="s">
        <v>12137</v>
      </c>
      <c r="H9053" s="16">
        <v>29896000</v>
      </c>
      <c r="I9053" s="12" t="s">
        <v>12398</v>
      </c>
      <c r="J9053" s="12" t="s">
        <v>12399</v>
      </c>
      <c r="K9053" s="15">
        <v>7019000</v>
      </c>
      <c r="L9053" s="13" t="s">
        <v>14</v>
      </c>
      <c r="M9053" s="7">
        <v>0.49</v>
      </c>
      <c r="N9053" s="17"/>
    </row>
    <row r="9054" spans="1:14" ht="173.25">
      <c r="A9054" s="6">
        <v>9052</v>
      </c>
      <c r="B9054" s="8" t="s">
        <v>12387</v>
      </c>
      <c r="C9054" s="9" t="s">
        <v>12388</v>
      </c>
      <c r="D9054" s="10" t="s">
        <v>12389</v>
      </c>
      <c r="E9054" s="11" t="s">
        <v>12400</v>
      </c>
      <c r="F9054" s="6">
        <v>293196</v>
      </c>
      <c r="G9054" s="6" t="s">
        <v>4505</v>
      </c>
      <c r="H9054" s="16">
        <v>18654000</v>
      </c>
      <c r="I9054" s="12" t="s">
        <v>12401</v>
      </c>
      <c r="J9054" s="12" t="s">
        <v>12402</v>
      </c>
      <c r="K9054" s="15">
        <v>0</v>
      </c>
      <c r="L9054" s="13" t="s">
        <v>14</v>
      </c>
      <c r="M9054" s="7">
        <v>1</v>
      </c>
      <c r="N9054" s="17"/>
    </row>
    <row r="9055" spans="1:14" ht="173.25">
      <c r="A9055" s="6">
        <v>9053</v>
      </c>
      <c r="B9055" s="8" t="s">
        <v>12387</v>
      </c>
      <c r="C9055" s="9" t="s">
        <v>12393</v>
      </c>
      <c r="D9055" s="10" t="s">
        <v>12394</v>
      </c>
      <c r="E9055" s="11" t="s">
        <v>12400</v>
      </c>
      <c r="F9055" s="6">
        <v>293196</v>
      </c>
      <c r="G9055" s="6" t="s">
        <v>4505</v>
      </c>
      <c r="H9055" s="16">
        <v>18654000</v>
      </c>
      <c r="I9055" s="12" t="s">
        <v>12401</v>
      </c>
      <c r="J9055" s="12" t="s">
        <v>12402</v>
      </c>
      <c r="K9055" s="15">
        <v>0</v>
      </c>
      <c r="L9055" s="13" t="s">
        <v>14</v>
      </c>
      <c r="M9055" s="7">
        <v>0.51</v>
      </c>
      <c r="N9055" s="17"/>
    </row>
    <row r="9056" spans="1:14" ht="173.25">
      <c r="A9056" s="6">
        <v>9054</v>
      </c>
      <c r="B9056" s="8" t="s">
        <v>12387</v>
      </c>
      <c r="C9056" s="9" t="s">
        <v>12395</v>
      </c>
      <c r="D9056" s="10" t="s">
        <v>12396</v>
      </c>
      <c r="E9056" s="11" t="s">
        <v>12400</v>
      </c>
      <c r="F9056" s="6">
        <v>293196</v>
      </c>
      <c r="G9056" s="6" t="s">
        <v>4505</v>
      </c>
      <c r="H9056" s="16">
        <v>18654000</v>
      </c>
      <c r="I9056" s="12" t="s">
        <v>12401</v>
      </c>
      <c r="J9056" s="12" t="s">
        <v>12402</v>
      </c>
      <c r="K9056" s="15">
        <v>0</v>
      </c>
      <c r="L9056" s="13" t="s">
        <v>14</v>
      </c>
      <c r="M9056" s="7">
        <v>0.49</v>
      </c>
      <c r="N9056" s="17"/>
    </row>
    <row r="9057" spans="1:14" ht="78.75">
      <c r="A9057" s="6">
        <v>9055</v>
      </c>
      <c r="B9057" s="8" t="s">
        <v>12387</v>
      </c>
      <c r="C9057" s="9" t="s">
        <v>12403</v>
      </c>
      <c r="D9057" s="10" t="s">
        <v>12389</v>
      </c>
      <c r="E9057" s="11" t="s">
        <v>12404</v>
      </c>
      <c r="F9057" s="6">
        <v>370329</v>
      </c>
      <c r="G9057" s="6" t="s">
        <v>10633</v>
      </c>
      <c r="H9057" s="16">
        <v>14782476</v>
      </c>
      <c r="I9057" s="12" t="s">
        <v>12405</v>
      </c>
      <c r="J9057" s="12" t="s">
        <v>12406</v>
      </c>
      <c r="K9057" s="15">
        <v>3718566</v>
      </c>
      <c r="L9057" s="13" t="s">
        <v>14</v>
      </c>
      <c r="M9057" s="7">
        <v>1</v>
      </c>
      <c r="N9057" s="17"/>
    </row>
    <row r="9058" spans="1:14" ht="47.25">
      <c r="A9058" s="6">
        <v>9056</v>
      </c>
      <c r="B9058" s="8" t="s">
        <v>12387</v>
      </c>
      <c r="C9058" s="9" t="s">
        <v>12393</v>
      </c>
      <c r="D9058" s="10" t="s">
        <v>12394</v>
      </c>
      <c r="E9058" s="11" t="s">
        <v>12404</v>
      </c>
      <c r="F9058" s="6">
        <v>370329</v>
      </c>
      <c r="G9058" s="6" t="s">
        <v>10633</v>
      </c>
      <c r="H9058" s="16">
        <v>14782476</v>
      </c>
      <c r="I9058" s="12" t="s">
        <v>12405</v>
      </c>
      <c r="J9058" s="12" t="s">
        <v>12406</v>
      </c>
      <c r="K9058" s="15">
        <v>3718566</v>
      </c>
      <c r="L9058" s="13" t="s">
        <v>14</v>
      </c>
      <c r="M9058" s="7">
        <v>0.51</v>
      </c>
      <c r="N9058" s="17"/>
    </row>
    <row r="9059" spans="1:14" ht="47.25">
      <c r="A9059" s="6">
        <v>9057</v>
      </c>
      <c r="B9059" s="8" t="s">
        <v>12387</v>
      </c>
      <c r="C9059" s="9" t="s">
        <v>12395</v>
      </c>
      <c r="D9059" s="10" t="s">
        <v>12396</v>
      </c>
      <c r="E9059" s="11" t="s">
        <v>12404</v>
      </c>
      <c r="F9059" s="6">
        <v>370329</v>
      </c>
      <c r="G9059" s="6" t="s">
        <v>10633</v>
      </c>
      <c r="H9059" s="16">
        <v>14782476</v>
      </c>
      <c r="I9059" s="12" t="s">
        <v>12405</v>
      </c>
      <c r="J9059" s="12" t="s">
        <v>12406</v>
      </c>
      <c r="K9059" s="15">
        <v>3718566</v>
      </c>
      <c r="L9059" s="13" t="s">
        <v>14</v>
      </c>
      <c r="M9059" s="7">
        <v>0.49</v>
      </c>
      <c r="N9059" s="17"/>
    </row>
    <row r="9060" spans="1:14" ht="78.75">
      <c r="A9060" s="6">
        <v>9058</v>
      </c>
      <c r="B9060" s="8" t="s">
        <v>12387</v>
      </c>
      <c r="C9060" s="9" t="s">
        <v>12403</v>
      </c>
      <c r="D9060" s="10" t="s">
        <v>12389</v>
      </c>
      <c r="E9060" s="11" t="s">
        <v>12407</v>
      </c>
      <c r="F9060" s="6">
        <v>370327</v>
      </c>
      <c r="G9060" s="6" t="s">
        <v>10633</v>
      </c>
      <c r="H9060" s="16">
        <v>16897670</v>
      </c>
      <c r="I9060" s="12">
        <v>43866</v>
      </c>
      <c r="J9060" s="12">
        <v>43985</v>
      </c>
      <c r="K9060" s="15">
        <f>2241379+9407948</f>
        <v>11649327</v>
      </c>
      <c r="L9060" s="13" t="s">
        <v>14</v>
      </c>
      <c r="M9060" s="7">
        <v>1</v>
      </c>
      <c r="N9060" s="17"/>
    </row>
    <row r="9061" spans="1:14" ht="47.25">
      <c r="A9061" s="6">
        <v>9059</v>
      </c>
      <c r="B9061" s="8" t="s">
        <v>12387</v>
      </c>
      <c r="C9061" s="9" t="s">
        <v>12393</v>
      </c>
      <c r="D9061" s="10" t="s">
        <v>12394</v>
      </c>
      <c r="E9061" s="11" t="s">
        <v>12407</v>
      </c>
      <c r="F9061" s="6">
        <v>370327</v>
      </c>
      <c r="G9061" s="6" t="s">
        <v>10633</v>
      </c>
      <c r="H9061" s="16">
        <v>16897670</v>
      </c>
      <c r="I9061" s="12">
        <v>43866</v>
      </c>
      <c r="J9061" s="12">
        <v>43985</v>
      </c>
      <c r="K9061" s="15">
        <v>2241379</v>
      </c>
      <c r="L9061" s="13" t="s">
        <v>14</v>
      </c>
      <c r="M9061" s="7">
        <v>0.51</v>
      </c>
      <c r="N9061" s="17"/>
    </row>
    <row r="9062" spans="1:14" ht="47.25">
      <c r="A9062" s="6">
        <v>9060</v>
      </c>
      <c r="B9062" s="8" t="s">
        <v>12387</v>
      </c>
      <c r="C9062" s="9" t="s">
        <v>12395</v>
      </c>
      <c r="D9062" s="10" t="s">
        <v>12396</v>
      </c>
      <c r="E9062" s="11" t="s">
        <v>12407</v>
      </c>
      <c r="F9062" s="6">
        <v>370327</v>
      </c>
      <c r="G9062" s="6" t="s">
        <v>10633</v>
      </c>
      <c r="H9062" s="16">
        <v>16897670</v>
      </c>
      <c r="I9062" s="12">
        <v>43866</v>
      </c>
      <c r="J9062" s="12">
        <v>43985</v>
      </c>
      <c r="K9062" s="15">
        <v>2241379</v>
      </c>
      <c r="L9062" s="13" t="s">
        <v>14</v>
      </c>
      <c r="M9062" s="7">
        <v>0.49</v>
      </c>
      <c r="N9062" s="17"/>
    </row>
    <row r="9063" spans="1:14" ht="78.75">
      <c r="A9063" s="6">
        <v>9061</v>
      </c>
      <c r="B9063" s="8" t="s">
        <v>12387</v>
      </c>
      <c r="C9063" s="9" t="s">
        <v>12403</v>
      </c>
      <c r="D9063" s="10" t="s">
        <v>12389</v>
      </c>
      <c r="E9063" s="11" t="s">
        <v>12408</v>
      </c>
      <c r="F9063" s="6">
        <v>370326</v>
      </c>
      <c r="G9063" s="6" t="s">
        <v>10633</v>
      </c>
      <c r="H9063" s="16">
        <v>16317200</v>
      </c>
      <c r="I9063" s="12">
        <v>43879</v>
      </c>
      <c r="J9063" s="12">
        <v>43998</v>
      </c>
      <c r="K9063" s="15">
        <v>8491179</v>
      </c>
      <c r="L9063" s="13" t="s">
        <v>14</v>
      </c>
      <c r="M9063" s="7">
        <v>1</v>
      </c>
      <c r="N9063" s="17"/>
    </row>
    <row r="9064" spans="1:14" ht="47.25">
      <c r="A9064" s="6">
        <v>9062</v>
      </c>
      <c r="B9064" s="8" t="s">
        <v>12387</v>
      </c>
      <c r="C9064" s="9" t="s">
        <v>12393</v>
      </c>
      <c r="D9064" s="10" t="s">
        <v>12394</v>
      </c>
      <c r="E9064" s="11" t="s">
        <v>12408</v>
      </c>
      <c r="F9064" s="6">
        <v>370326</v>
      </c>
      <c r="G9064" s="6" t="s">
        <v>10633</v>
      </c>
      <c r="H9064" s="16">
        <v>16317200</v>
      </c>
      <c r="I9064" s="12">
        <v>43879</v>
      </c>
      <c r="J9064" s="12">
        <v>43998</v>
      </c>
      <c r="K9064" s="15">
        <v>8491179</v>
      </c>
      <c r="L9064" s="13" t="s">
        <v>14</v>
      </c>
      <c r="M9064" s="7">
        <v>0.51</v>
      </c>
      <c r="N9064" s="17"/>
    </row>
    <row r="9065" spans="1:14" ht="47.25">
      <c r="A9065" s="6">
        <v>9063</v>
      </c>
      <c r="B9065" s="8" t="s">
        <v>12387</v>
      </c>
      <c r="C9065" s="9" t="s">
        <v>12395</v>
      </c>
      <c r="D9065" s="10" t="s">
        <v>12396</v>
      </c>
      <c r="E9065" s="11" t="s">
        <v>12408</v>
      </c>
      <c r="F9065" s="6">
        <v>370326</v>
      </c>
      <c r="G9065" s="6" t="s">
        <v>10633</v>
      </c>
      <c r="H9065" s="16">
        <v>16317200</v>
      </c>
      <c r="I9065" s="12">
        <v>43879</v>
      </c>
      <c r="J9065" s="12">
        <v>43998</v>
      </c>
      <c r="K9065" s="15">
        <v>8491179</v>
      </c>
      <c r="L9065" s="13" t="s">
        <v>14</v>
      </c>
      <c r="M9065" s="7">
        <v>0.49</v>
      </c>
      <c r="N9065" s="17"/>
    </row>
    <row r="9066" spans="1:14" ht="204.75">
      <c r="A9066" s="6">
        <v>9064</v>
      </c>
      <c r="B9066" s="8" t="s">
        <v>12387</v>
      </c>
      <c r="C9066" s="9" t="s">
        <v>12409</v>
      </c>
      <c r="D9066" s="10" t="s">
        <v>12410</v>
      </c>
      <c r="E9066" s="11" t="s">
        <v>12411</v>
      </c>
      <c r="F9066" s="6">
        <v>387396</v>
      </c>
      <c r="G9066" s="6" t="s">
        <v>12137</v>
      </c>
      <c r="H9066" s="16">
        <v>18658551.381000001</v>
      </c>
      <c r="I9066" s="12" t="s">
        <v>12412</v>
      </c>
      <c r="J9066" s="12" t="s">
        <v>12413</v>
      </c>
      <c r="K9066" s="15">
        <v>1307738</v>
      </c>
      <c r="L9066" s="13" t="s">
        <v>14</v>
      </c>
      <c r="M9066" s="7">
        <v>1</v>
      </c>
      <c r="N9066" s="17"/>
    </row>
    <row r="9067" spans="1:14" ht="204.75">
      <c r="A9067" s="6">
        <v>9065</v>
      </c>
      <c r="B9067" s="8" t="s">
        <v>12387</v>
      </c>
      <c r="C9067" s="9" t="s">
        <v>12414</v>
      </c>
      <c r="D9067" s="10" t="s">
        <v>12415</v>
      </c>
      <c r="E9067" s="11" t="s">
        <v>12411</v>
      </c>
      <c r="F9067" s="6">
        <v>387396</v>
      </c>
      <c r="G9067" s="6" t="s">
        <v>12137</v>
      </c>
      <c r="H9067" s="16">
        <v>18658551.381000001</v>
      </c>
      <c r="I9067" s="12" t="s">
        <v>12412</v>
      </c>
      <c r="J9067" s="12" t="s">
        <v>12413</v>
      </c>
      <c r="K9067" s="15">
        <v>1307738</v>
      </c>
      <c r="L9067" s="13" t="s">
        <v>14</v>
      </c>
      <c r="M9067" s="7">
        <v>0.6</v>
      </c>
      <c r="N9067" s="17"/>
    </row>
    <row r="9068" spans="1:14" ht="204.75">
      <c r="A9068" s="6">
        <v>9066</v>
      </c>
      <c r="B9068" s="8" t="s">
        <v>12387</v>
      </c>
      <c r="C9068" s="9" t="s">
        <v>12416</v>
      </c>
      <c r="D9068" s="10" t="s">
        <v>6137</v>
      </c>
      <c r="E9068" s="11" t="s">
        <v>12411</v>
      </c>
      <c r="F9068" s="6">
        <v>387396</v>
      </c>
      <c r="G9068" s="6" t="s">
        <v>12137</v>
      </c>
      <c r="H9068" s="16">
        <v>18658551.381000001</v>
      </c>
      <c r="I9068" s="12" t="s">
        <v>12412</v>
      </c>
      <c r="J9068" s="12" t="s">
        <v>12413</v>
      </c>
      <c r="K9068" s="15">
        <v>1307738</v>
      </c>
      <c r="L9068" s="13" t="s">
        <v>14</v>
      </c>
      <c r="M9068" s="7">
        <v>0.4</v>
      </c>
      <c r="N9068" s="17"/>
    </row>
    <row r="9069" spans="1:14" ht="173.25">
      <c r="A9069" s="6">
        <v>9067</v>
      </c>
      <c r="B9069" s="8" t="s">
        <v>12387</v>
      </c>
      <c r="C9069" s="9" t="s">
        <v>12409</v>
      </c>
      <c r="D9069" s="10" t="s">
        <v>12410</v>
      </c>
      <c r="E9069" s="11" t="s">
        <v>12417</v>
      </c>
      <c r="F9069" s="6">
        <v>387400</v>
      </c>
      <c r="G9069" s="6" t="s">
        <v>12137</v>
      </c>
      <c r="H9069" s="16">
        <v>15065514.311000001</v>
      </c>
      <c r="I9069" s="12" t="s">
        <v>12412</v>
      </c>
      <c r="J9069" s="12" t="s">
        <v>12413</v>
      </c>
      <c r="K9069" s="15">
        <v>1307738</v>
      </c>
      <c r="L9069" s="13" t="s">
        <v>14</v>
      </c>
      <c r="M9069" s="7">
        <v>1</v>
      </c>
      <c r="N9069" s="17"/>
    </row>
    <row r="9070" spans="1:14" ht="173.25">
      <c r="A9070" s="6">
        <v>9068</v>
      </c>
      <c r="B9070" s="8" t="s">
        <v>12387</v>
      </c>
      <c r="C9070" s="9" t="s">
        <v>12414</v>
      </c>
      <c r="D9070" s="10" t="s">
        <v>12415</v>
      </c>
      <c r="E9070" s="11" t="s">
        <v>12417</v>
      </c>
      <c r="F9070" s="6">
        <v>387400</v>
      </c>
      <c r="G9070" s="6" t="s">
        <v>12137</v>
      </c>
      <c r="H9070" s="16">
        <v>15065514.311000001</v>
      </c>
      <c r="I9070" s="12" t="s">
        <v>12412</v>
      </c>
      <c r="J9070" s="12" t="s">
        <v>12413</v>
      </c>
      <c r="K9070" s="15">
        <v>1307738</v>
      </c>
      <c r="L9070" s="13" t="s">
        <v>14</v>
      </c>
      <c r="M9070" s="7">
        <v>0.6</v>
      </c>
      <c r="N9070" s="17"/>
    </row>
    <row r="9071" spans="1:14" ht="173.25">
      <c r="A9071" s="6">
        <v>9069</v>
      </c>
      <c r="B9071" s="8" t="s">
        <v>12387</v>
      </c>
      <c r="C9071" s="9" t="s">
        <v>12416</v>
      </c>
      <c r="D9071" s="10" t="s">
        <v>6137</v>
      </c>
      <c r="E9071" s="11" t="s">
        <v>12417</v>
      </c>
      <c r="F9071" s="6">
        <v>387400</v>
      </c>
      <c r="G9071" s="6" t="s">
        <v>12137</v>
      </c>
      <c r="H9071" s="16">
        <v>15065514.311000001</v>
      </c>
      <c r="I9071" s="12" t="s">
        <v>12412</v>
      </c>
      <c r="J9071" s="12" t="s">
        <v>12413</v>
      </c>
      <c r="K9071" s="15">
        <v>1307738</v>
      </c>
      <c r="L9071" s="13" t="s">
        <v>14</v>
      </c>
      <c r="M9071" s="7">
        <v>0.4</v>
      </c>
      <c r="N9071" s="17"/>
    </row>
    <row r="9072" spans="1:14" ht="173.25">
      <c r="A9072" s="6">
        <v>9070</v>
      </c>
      <c r="B9072" s="8" t="s">
        <v>12387</v>
      </c>
      <c r="C9072" s="9" t="s">
        <v>12409</v>
      </c>
      <c r="D9072" s="10" t="s">
        <v>12410</v>
      </c>
      <c r="E9072" s="11" t="s">
        <v>12418</v>
      </c>
      <c r="F9072" s="6">
        <v>310633</v>
      </c>
      <c r="G9072" s="6" t="s">
        <v>12137</v>
      </c>
      <c r="H9072" s="16">
        <v>32702470.932</v>
      </c>
      <c r="I9072" s="12" t="s">
        <v>12419</v>
      </c>
      <c r="J9072" s="12" t="s">
        <v>12420</v>
      </c>
      <c r="K9072" s="15">
        <v>1307738</v>
      </c>
      <c r="L9072" s="13" t="s">
        <v>14</v>
      </c>
      <c r="M9072" s="7">
        <v>1</v>
      </c>
      <c r="N9072" s="17"/>
    </row>
    <row r="9073" spans="1:14" ht="173.25">
      <c r="A9073" s="6">
        <v>9071</v>
      </c>
      <c r="B9073" s="8" t="s">
        <v>12387</v>
      </c>
      <c r="C9073" s="9" t="s">
        <v>12414</v>
      </c>
      <c r="D9073" s="10" t="s">
        <v>12415</v>
      </c>
      <c r="E9073" s="11" t="s">
        <v>12418</v>
      </c>
      <c r="F9073" s="6">
        <v>310633</v>
      </c>
      <c r="G9073" s="6" t="s">
        <v>12137</v>
      </c>
      <c r="H9073" s="16">
        <v>32702470.932</v>
      </c>
      <c r="I9073" s="12" t="s">
        <v>12419</v>
      </c>
      <c r="J9073" s="12" t="s">
        <v>12420</v>
      </c>
      <c r="K9073" s="15">
        <v>1307738</v>
      </c>
      <c r="L9073" s="13" t="s">
        <v>14</v>
      </c>
      <c r="M9073" s="7">
        <v>0.6</v>
      </c>
      <c r="N9073" s="17"/>
    </row>
    <row r="9074" spans="1:14" ht="173.25">
      <c r="A9074" s="6">
        <v>9072</v>
      </c>
      <c r="B9074" s="8" t="s">
        <v>12387</v>
      </c>
      <c r="C9074" s="9" t="s">
        <v>12416</v>
      </c>
      <c r="D9074" s="10" t="s">
        <v>6137</v>
      </c>
      <c r="E9074" s="11" t="s">
        <v>12418</v>
      </c>
      <c r="F9074" s="6">
        <v>310633</v>
      </c>
      <c r="G9074" s="6" t="s">
        <v>12137</v>
      </c>
      <c r="H9074" s="16">
        <v>32702470.932</v>
      </c>
      <c r="I9074" s="12" t="s">
        <v>12419</v>
      </c>
      <c r="J9074" s="12" t="s">
        <v>12420</v>
      </c>
      <c r="K9074" s="15">
        <v>1307738</v>
      </c>
      <c r="L9074" s="13" t="s">
        <v>14</v>
      </c>
      <c r="M9074" s="7">
        <v>0.4</v>
      </c>
      <c r="N9074" s="17"/>
    </row>
    <row r="9075" spans="1:14" ht="204.75">
      <c r="A9075" s="6">
        <v>9073</v>
      </c>
      <c r="B9075" s="8" t="s">
        <v>12387</v>
      </c>
      <c r="C9075" s="9" t="s">
        <v>12409</v>
      </c>
      <c r="D9075" s="10" t="s">
        <v>12410</v>
      </c>
      <c r="E9075" s="11" t="s">
        <v>12421</v>
      </c>
      <c r="F9075" s="6">
        <v>310661</v>
      </c>
      <c r="G9075" s="6" t="s">
        <v>12137</v>
      </c>
      <c r="H9075" s="16">
        <v>22251123.903999999</v>
      </c>
      <c r="I9075" s="12" t="s">
        <v>12419</v>
      </c>
      <c r="J9075" s="12" t="s">
        <v>12420</v>
      </c>
      <c r="K9075" s="15">
        <v>1307738</v>
      </c>
      <c r="L9075" s="13" t="s">
        <v>14</v>
      </c>
      <c r="M9075" s="7">
        <v>1</v>
      </c>
      <c r="N9075" s="17"/>
    </row>
    <row r="9076" spans="1:14" ht="204.75">
      <c r="A9076" s="6">
        <v>9074</v>
      </c>
      <c r="B9076" s="8" t="s">
        <v>12387</v>
      </c>
      <c r="C9076" s="9" t="s">
        <v>12414</v>
      </c>
      <c r="D9076" s="10" t="s">
        <v>12415</v>
      </c>
      <c r="E9076" s="11" t="s">
        <v>12421</v>
      </c>
      <c r="F9076" s="6">
        <v>310661</v>
      </c>
      <c r="G9076" s="6" t="s">
        <v>12137</v>
      </c>
      <c r="H9076" s="16">
        <v>22251123.903999999</v>
      </c>
      <c r="I9076" s="12" t="s">
        <v>12419</v>
      </c>
      <c r="J9076" s="12" t="s">
        <v>12420</v>
      </c>
      <c r="K9076" s="15">
        <v>1307738</v>
      </c>
      <c r="L9076" s="13" t="s">
        <v>14</v>
      </c>
      <c r="M9076" s="7">
        <v>0.6</v>
      </c>
      <c r="N9076" s="17"/>
    </row>
    <row r="9077" spans="1:14" ht="204.75">
      <c r="A9077" s="6">
        <v>9075</v>
      </c>
      <c r="B9077" s="8" t="s">
        <v>12387</v>
      </c>
      <c r="C9077" s="9" t="s">
        <v>12416</v>
      </c>
      <c r="D9077" s="10" t="s">
        <v>6137</v>
      </c>
      <c r="E9077" s="11" t="s">
        <v>12421</v>
      </c>
      <c r="F9077" s="6">
        <v>310661</v>
      </c>
      <c r="G9077" s="6" t="s">
        <v>12137</v>
      </c>
      <c r="H9077" s="16">
        <v>22251123.903999999</v>
      </c>
      <c r="I9077" s="12" t="s">
        <v>12419</v>
      </c>
      <c r="J9077" s="12" t="s">
        <v>12420</v>
      </c>
      <c r="K9077" s="15">
        <v>1307738</v>
      </c>
      <c r="L9077" s="13" t="s">
        <v>14</v>
      </c>
      <c r="M9077" s="7">
        <v>0.4</v>
      </c>
      <c r="N9077" s="17"/>
    </row>
    <row r="9078" spans="1:14" ht="78.75">
      <c r="A9078" s="6">
        <v>9076</v>
      </c>
      <c r="B9078" s="8" t="s">
        <v>12387</v>
      </c>
      <c r="C9078" s="9" t="s">
        <v>12422</v>
      </c>
      <c r="D9078" s="10" t="s">
        <v>12410</v>
      </c>
      <c r="E9078" s="11" t="s">
        <v>12423</v>
      </c>
      <c r="F9078" s="6">
        <v>456711</v>
      </c>
      <c r="G9078" s="6" t="s">
        <v>4438</v>
      </c>
      <c r="H9078" s="16">
        <v>24410250.009</v>
      </c>
      <c r="I9078" s="12" t="s">
        <v>12424</v>
      </c>
      <c r="J9078" s="12" t="s">
        <v>12425</v>
      </c>
      <c r="K9078" s="15">
        <v>0</v>
      </c>
      <c r="L9078" s="13" t="s">
        <v>14</v>
      </c>
      <c r="M9078" s="7">
        <v>1</v>
      </c>
      <c r="N9078" s="17"/>
    </row>
    <row r="9079" spans="1:14" ht="78.75">
      <c r="A9079" s="6">
        <v>9077</v>
      </c>
      <c r="B9079" s="8" t="s">
        <v>12387</v>
      </c>
      <c r="C9079" s="9" t="s">
        <v>12414</v>
      </c>
      <c r="D9079" s="10" t="s">
        <v>12415</v>
      </c>
      <c r="E9079" s="11" t="s">
        <v>12423</v>
      </c>
      <c r="F9079" s="6">
        <v>456711</v>
      </c>
      <c r="G9079" s="6" t="s">
        <v>4438</v>
      </c>
      <c r="H9079" s="16">
        <v>24410250.009</v>
      </c>
      <c r="I9079" s="12" t="s">
        <v>12424</v>
      </c>
      <c r="J9079" s="12" t="s">
        <v>12425</v>
      </c>
      <c r="K9079" s="15">
        <v>0</v>
      </c>
      <c r="L9079" s="13" t="s">
        <v>14</v>
      </c>
      <c r="M9079" s="7">
        <v>0.6</v>
      </c>
      <c r="N9079" s="17"/>
    </row>
    <row r="9080" spans="1:14" ht="78.75">
      <c r="A9080" s="6">
        <v>9078</v>
      </c>
      <c r="B9080" s="8" t="s">
        <v>12387</v>
      </c>
      <c r="C9080" s="9" t="s">
        <v>12416</v>
      </c>
      <c r="D9080" s="10" t="s">
        <v>6137</v>
      </c>
      <c r="E9080" s="11" t="s">
        <v>12423</v>
      </c>
      <c r="F9080" s="6">
        <v>456711</v>
      </c>
      <c r="G9080" s="6" t="s">
        <v>4438</v>
      </c>
      <c r="H9080" s="16">
        <v>24410250.009</v>
      </c>
      <c r="I9080" s="12" t="s">
        <v>12424</v>
      </c>
      <c r="J9080" s="12" t="s">
        <v>12425</v>
      </c>
      <c r="K9080" s="15">
        <v>0</v>
      </c>
      <c r="L9080" s="13" t="s">
        <v>14</v>
      </c>
      <c r="M9080" s="7">
        <v>0.4</v>
      </c>
      <c r="N9080" s="17"/>
    </row>
    <row r="9081" spans="1:14" ht="173.25">
      <c r="A9081" s="6">
        <v>9079</v>
      </c>
      <c r="B9081" s="8" t="s">
        <v>12387</v>
      </c>
      <c r="C9081" s="9" t="s">
        <v>12426</v>
      </c>
      <c r="D9081" s="10" t="s">
        <v>12427</v>
      </c>
      <c r="E9081" s="11" t="s">
        <v>12428</v>
      </c>
      <c r="F9081" s="6">
        <v>387397</v>
      </c>
      <c r="G9081" s="6" t="s">
        <v>12137</v>
      </c>
      <c r="H9081" s="16">
        <v>14060022.800000001</v>
      </c>
      <c r="I9081" s="12" t="s">
        <v>12429</v>
      </c>
      <c r="J9081" s="12" t="s">
        <v>8445</v>
      </c>
      <c r="K9081" s="15">
        <v>2926560</v>
      </c>
      <c r="L9081" s="13" t="s">
        <v>15</v>
      </c>
      <c r="M9081" s="7">
        <v>1</v>
      </c>
      <c r="N9081" s="17"/>
    </row>
    <row r="9082" spans="1:14" ht="157.5">
      <c r="A9082" s="6">
        <v>9080</v>
      </c>
      <c r="B9082" s="8" t="s">
        <v>12387</v>
      </c>
      <c r="C9082" s="9" t="s">
        <v>12430</v>
      </c>
      <c r="D9082" s="10" t="s">
        <v>12431</v>
      </c>
      <c r="E9082" s="11" t="s">
        <v>12432</v>
      </c>
      <c r="F9082" s="6">
        <v>387402</v>
      </c>
      <c r="G9082" s="6" t="s">
        <v>12137</v>
      </c>
      <c r="H9082" s="16">
        <v>12821398.550000001</v>
      </c>
      <c r="I9082" s="12" t="s">
        <v>12433</v>
      </c>
      <c r="J9082" s="12" t="s">
        <v>8488</v>
      </c>
      <c r="K9082" s="15">
        <v>4871231</v>
      </c>
      <c r="L9082" s="13" t="s">
        <v>15</v>
      </c>
      <c r="M9082" s="7">
        <v>1</v>
      </c>
      <c r="N9082" s="17"/>
    </row>
    <row r="9083" spans="1:14" ht="126">
      <c r="A9083" s="6">
        <v>9081</v>
      </c>
      <c r="B9083" s="8" t="s">
        <v>12387</v>
      </c>
      <c r="C9083" s="9" t="s">
        <v>12434</v>
      </c>
      <c r="D9083" s="10" t="s">
        <v>12435</v>
      </c>
      <c r="E9083" s="11" t="s">
        <v>12436</v>
      </c>
      <c r="F9083" s="6">
        <v>363650</v>
      </c>
      <c r="G9083" s="6" t="s">
        <v>12137</v>
      </c>
      <c r="H9083" s="16">
        <v>13901350</v>
      </c>
      <c r="I9083" s="12" t="s">
        <v>12437</v>
      </c>
      <c r="J9083" s="12" t="s">
        <v>12438</v>
      </c>
      <c r="K9083" s="15">
        <v>0</v>
      </c>
      <c r="L9083" s="13" t="s">
        <v>15</v>
      </c>
      <c r="M9083" s="7">
        <v>1</v>
      </c>
      <c r="N9083" s="17"/>
    </row>
    <row r="9084" spans="1:14" ht="78.75">
      <c r="A9084" s="6">
        <v>9082</v>
      </c>
      <c r="B9084" s="8" t="s">
        <v>12387</v>
      </c>
      <c r="C9084" s="9" t="s">
        <v>12439</v>
      </c>
      <c r="D9084" s="10" t="s">
        <v>12440</v>
      </c>
      <c r="E9084" s="11" t="s">
        <v>12441</v>
      </c>
      <c r="F9084" s="6">
        <v>422577</v>
      </c>
      <c r="G9084" s="6" t="s">
        <v>12137</v>
      </c>
      <c r="H9084" s="16">
        <v>13300000</v>
      </c>
      <c r="I9084" s="12" t="s">
        <v>12442</v>
      </c>
      <c r="J9084" s="12" t="s">
        <v>9419</v>
      </c>
      <c r="K9084" s="15">
        <v>0</v>
      </c>
      <c r="L9084" s="13" t="s">
        <v>15</v>
      </c>
      <c r="M9084" s="7">
        <v>1</v>
      </c>
      <c r="N9084" s="17"/>
    </row>
    <row r="9085" spans="1:14" ht="157.5">
      <c r="A9085" s="6">
        <v>9083</v>
      </c>
      <c r="B9085" s="8" t="s">
        <v>12387</v>
      </c>
      <c r="C9085" s="9" t="s">
        <v>12443</v>
      </c>
      <c r="D9085" s="10" t="s">
        <v>12444</v>
      </c>
      <c r="E9085" s="11" t="s">
        <v>12445</v>
      </c>
      <c r="F9085" s="6">
        <v>422578</v>
      </c>
      <c r="G9085" s="6" t="s">
        <v>12137</v>
      </c>
      <c r="H9085" s="16">
        <v>10630541.800000001</v>
      </c>
      <c r="I9085" s="12" t="s">
        <v>12442</v>
      </c>
      <c r="J9085" s="12" t="s">
        <v>8878</v>
      </c>
      <c r="K9085" s="15">
        <v>1500000</v>
      </c>
      <c r="L9085" s="13" t="s">
        <v>15</v>
      </c>
      <c r="M9085" s="7">
        <v>1</v>
      </c>
      <c r="N9085" s="17"/>
    </row>
    <row r="9086" spans="1:14" ht="110.25">
      <c r="A9086" s="6">
        <v>9084</v>
      </c>
      <c r="B9086" s="8" t="s">
        <v>12387</v>
      </c>
      <c r="C9086" s="9" t="s">
        <v>12446</v>
      </c>
      <c r="D9086" s="10" t="s">
        <v>12447</v>
      </c>
      <c r="E9086" s="11" t="s">
        <v>12448</v>
      </c>
      <c r="F9086" s="6">
        <v>422579</v>
      </c>
      <c r="G9086" s="6" t="s">
        <v>12137</v>
      </c>
      <c r="H9086" s="16">
        <v>17577985.993999999</v>
      </c>
      <c r="I9086" s="12" t="s">
        <v>8628</v>
      </c>
      <c r="J9086" s="12" t="s">
        <v>12449</v>
      </c>
      <c r="K9086" s="15">
        <v>0</v>
      </c>
      <c r="L9086" s="13" t="s">
        <v>14</v>
      </c>
      <c r="M9086" s="7">
        <v>1</v>
      </c>
      <c r="N9086" s="17"/>
    </row>
    <row r="9087" spans="1:14" ht="110.25">
      <c r="A9087" s="6">
        <v>9085</v>
      </c>
      <c r="B9087" s="8" t="s">
        <v>12387</v>
      </c>
      <c r="C9087" s="9" t="s">
        <v>12450</v>
      </c>
      <c r="D9087" s="10" t="s">
        <v>12451</v>
      </c>
      <c r="E9087" s="11" t="s">
        <v>12448</v>
      </c>
      <c r="F9087" s="6">
        <v>422579</v>
      </c>
      <c r="G9087" s="6" t="s">
        <v>12137</v>
      </c>
      <c r="H9087" s="16">
        <v>17577985.993999999</v>
      </c>
      <c r="I9087" s="12" t="s">
        <v>8628</v>
      </c>
      <c r="J9087" s="12" t="s">
        <v>12449</v>
      </c>
      <c r="K9087" s="15">
        <v>0</v>
      </c>
      <c r="L9087" s="13" t="s">
        <v>14</v>
      </c>
      <c r="M9087" s="7">
        <v>0.4</v>
      </c>
      <c r="N9087" s="17"/>
    </row>
    <row r="9088" spans="1:14" ht="110.25">
      <c r="A9088" s="6">
        <v>9086</v>
      </c>
      <c r="B9088" s="8" t="s">
        <v>12387</v>
      </c>
      <c r="C9088" s="9" t="s">
        <v>12452</v>
      </c>
      <c r="D9088" s="10" t="s">
        <v>12453</v>
      </c>
      <c r="E9088" s="11" t="s">
        <v>12448</v>
      </c>
      <c r="F9088" s="6">
        <v>422579</v>
      </c>
      <c r="G9088" s="6" t="s">
        <v>12137</v>
      </c>
      <c r="H9088" s="16">
        <v>17577985.993999999</v>
      </c>
      <c r="I9088" s="12" t="s">
        <v>8628</v>
      </c>
      <c r="J9088" s="12" t="s">
        <v>12449</v>
      </c>
      <c r="K9088" s="15">
        <v>0</v>
      </c>
      <c r="L9088" s="13" t="s">
        <v>14</v>
      </c>
      <c r="M9088" s="7">
        <v>0.3</v>
      </c>
      <c r="N9088" s="17"/>
    </row>
    <row r="9089" spans="1:14" ht="110.25">
      <c r="A9089" s="6">
        <v>9087</v>
      </c>
      <c r="B9089" s="8" t="s">
        <v>12387</v>
      </c>
      <c r="C9089" s="9" t="s">
        <v>12454</v>
      </c>
      <c r="D9089" s="10" t="s">
        <v>12455</v>
      </c>
      <c r="E9089" s="11" t="s">
        <v>12448</v>
      </c>
      <c r="F9089" s="6">
        <v>422579</v>
      </c>
      <c r="G9089" s="6" t="s">
        <v>12137</v>
      </c>
      <c r="H9089" s="16">
        <v>17577985.993999999</v>
      </c>
      <c r="I9089" s="12" t="s">
        <v>8628</v>
      </c>
      <c r="J9089" s="12" t="s">
        <v>12449</v>
      </c>
      <c r="K9089" s="15">
        <v>0</v>
      </c>
      <c r="L9089" s="13" t="s">
        <v>14</v>
      </c>
      <c r="M9089" s="7">
        <v>0.3</v>
      </c>
      <c r="N9089" s="17"/>
    </row>
    <row r="9090" spans="1:14" ht="189">
      <c r="A9090" s="6">
        <v>9088</v>
      </c>
      <c r="B9090" s="8" t="s">
        <v>12387</v>
      </c>
      <c r="C9090" s="9" t="s">
        <v>12456</v>
      </c>
      <c r="D9090" s="10" t="s">
        <v>12447</v>
      </c>
      <c r="E9090" s="11" t="s">
        <v>12457</v>
      </c>
      <c r="F9090" s="6">
        <v>422582</v>
      </c>
      <c r="G9090" s="6" t="s">
        <v>12137</v>
      </c>
      <c r="H9090" s="16">
        <v>22057867.041000001</v>
      </c>
      <c r="I9090" s="12" t="s">
        <v>8628</v>
      </c>
      <c r="J9090" s="12" t="s">
        <v>12458</v>
      </c>
      <c r="K9090" s="15">
        <v>0</v>
      </c>
      <c r="L9090" s="13" t="s">
        <v>14</v>
      </c>
      <c r="M9090" s="7">
        <v>1</v>
      </c>
      <c r="N9090" s="17"/>
    </row>
    <row r="9091" spans="1:14" ht="189">
      <c r="A9091" s="6">
        <v>9089</v>
      </c>
      <c r="B9091" s="8" t="s">
        <v>12387</v>
      </c>
      <c r="C9091" s="9" t="s">
        <v>12450</v>
      </c>
      <c r="D9091" s="10" t="s">
        <v>12451</v>
      </c>
      <c r="E9091" s="11" t="s">
        <v>12457</v>
      </c>
      <c r="F9091" s="6">
        <v>422582</v>
      </c>
      <c r="G9091" s="6" t="s">
        <v>12137</v>
      </c>
      <c r="H9091" s="16">
        <v>22057867.041000001</v>
      </c>
      <c r="I9091" s="12" t="s">
        <v>8628</v>
      </c>
      <c r="J9091" s="12" t="s">
        <v>12458</v>
      </c>
      <c r="K9091" s="15">
        <v>0</v>
      </c>
      <c r="L9091" s="13" t="s">
        <v>14</v>
      </c>
      <c r="M9091" s="7">
        <v>0.4</v>
      </c>
      <c r="N9091" s="17"/>
    </row>
    <row r="9092" spans="1:14" ht="189">
      <c r="A9092" s="6">
        <v>9090</v>
      </c>
      <c r="B9092" s="8" t="s">
        <v>12387</v>
      </c>
      <c r="C9092" s="9" t="s">
        <v>12452</v>
      </c>
      <c r="D9092" s="10" t="s">
        <v>12453</v>
      </c>
      <c r="E9092" s="11" t="s">
        <v>12457</v>
      </c>
      <c r="F9092" s="6">
        <v>422582</v>
      </c>
      <c r="G9092" s="6" t="s">
        <v>12137</v>
      </c>
      <c r="H9092" s="16">
        <v>22057867.041000001</v>
      </c>
      <c r="I9092" s="12" t="s">
        <v>8628</v>
      </c>
      <c r="J9092" s="12" t="s">
        <v>12458</v>
      </c>
      <c r="K9092" s="15">
        <v>0</v>
      </c>
      <c r="L9092" s="13" t="s">
        <v>14</v>
      </c>
      <c r="M9092" s="7">
        <v>0.3</v>
      </c>
      <c r="N9092" s="17"/>
    </row>
    <row r="9093" spans="1:14" ht="189">
      <c r="A9093" s="6">
        <v>9091</v>
      </c>
      <c r="B9093" s="8" t="s">
        <v>12387</v>
      </c>
      <c r="C9093" s="9" t="s">
        <v>12454</v>
      </c>
      <c r="D9093" s="10" t="s">
        <v>12455</v>
      </c>
      <c r="E9093" s="11" t="s">
        <v>12457</v>
      </c>
      <c r="F9093" s="6">
        <v>422582</v>
      </c>
      <c r="G9093" s="6" t="s">
        <v>12137</v>
      </c>
      <c r="H9093" s="16">
        <v>22057867.041000001</v>
      </c>
      <c r="I9093" s="12" t="s">
        <v>8628</v>
      </c>
      <c r="J9093" s="12" t="s">
        <v>12458</v>
      </c>
      <c r="K9093" s="15">
        <v>0</v>
      </c>
      <c r="L9093" s="13" t="s">
        <v>14</v>
      </c>
      <c r="M9093" s="7">
        <v>0.3</v>
      </c>
      <c r="N9093" s="17"/>
    </row>
    <row r="9094" spans="1:14" ht="141.75">
      <c r="A9094" s="6">
        <v>9092</v>
      </c>
      <c r="B9094" s="8" t="s">
        <v>12387</v>
      </c>
      <c r="C9094" s="9" t="s">
        <v>12459</v>
      </c>
      <c r="D9094" s="10" t="s">
        <v>12460</v>
      </c>
      <c r="E9094" s="11" t="s">
        <v>12461</v>
      </c>
      <c r="F9094" s="6">
        <v>415510</v>
      </c>
      <c r="G9094" s="6" t="s">
        <v>12137</v>
      </c>
      <c r="H9094" s="16">
        <v>9974225.75</v>
      </c>
      <c r="I9094" s="12" t="s">
        <v>12462</v>
      </c>
      <c r="J9094" s="12" t="s">
        <v>12463</v>
      </c>
      <c r="K9094" s="15">
        <v>0</v>
      </c>
      <c r="L9094" s="13" t="s">
        <v>15</v>
      </c>
      <c r="M9094" s="7">
        <v>1</v>
      </c>
      <c r="N9094" s="17"/>
    </row>
    <row r="9095" spans="1:14" ht="141.75">
      <c r="A9095" s="6">
        <v>9093</v>
      </c>
      <c r="B9095" s="8" t="s">
        <v>12387</v>
      </c>
      <c r="C9095" s="9" t="s">
        <v>12464</v>
      </c>
      <c r="D9095" s="10" t="s">
        <v>12465</v>
      </c>
      <c r="E9095" s="11" t="s">
        <v>12466</v>
      </c>
      <c r="F9095" s="6">
        <v>415507</v>
      </c>
      <c r="G9095" s="6" t="s">
        <v>12137</v>
      </c>
      <c r="H9095" s="16">
        <v>6620436.9500000002</v>
      </c>
      <c r="I9095" s="12" t="s">
        <v>9079</v>
      </c>
      <c r="J9095" s="12" t="s">
        <v>12467</v>
      </c>
      <c r="K9095" s="15">
        <v>0</v>
      </c>
      <c r="L9095" s="13" t="s">
        <v>15</v>
      </c>
      <c r="M9095" s="7">
        <v>1</v>
      </c>
      <c r="N9095" s="17"/>
    </row>
    <row r="9096" spans="1:14" ht="63">
      <c r="A9096" s="6">
        <v>9094</v>
      </c>
      <c r="B9096" s="8" t="s">
        <v>12387</v>
      </c>
      <c r="C9096" s="9" t="s">
        <v>12464</v>
      </c>
      <c r="D9096" s="10" t="s">
        <v>12465</v>
      </c>
      <c r="E9096" s="11" t="s">
        <v>12468</v>
      </c>
      <c r="F9096" s="6">
        <v>387393</v>
      </c>
      <c r="G9096" s="6" t="s">
        <v>4505</v>
      </c>
      <c r="H9096" s="16">
        <v>13622000</v>
      </c>
      <c r="I9096" s="12" t="s">
        <v>12469</v>
      </c>
      <c r="J9096" s="12" t="s">
        <v>12470</v>
      </c>
      <c r="K9096" s="15">
        <v>2550000</v>
      </c>
      <c r="L9096" s="13" t="s">
        <v>15</v>
      </c>
      <c r="M9096" s="7">
        <v>1</v>
      </c>
      <c r="N9096" s="17"/>
    </row>
    <row r="9097" spans="1:14" ht="31.5">
      <c r="A9097" s="6">
        <v>9095</v>
      </c>
      <c r="B9097" s="8" t="s">
        <v>12387</v>
      </c>
      <c r="C9097" s="9" t="s">
        <v>12464</v>
      </c>
      <c r="D9097" s="10" t="s">
        <v>12465</v>
      </c>
      <c r="E9097" s="11" t="s">
        <v>12471</v>
      </c>
      <c r="F9097" s="6">
        <v>492349</v>
      </c>
      <c r="G9097" s="6" t="s">
        <v>10633</v>
      </c>
      <c r="H9097" s="16">
        <v>4910067.4000000004</v>
      </c>
      <c r="I9097" s="12">
        <v>44166</v>
      </c>
      <c r="J9097" s="12">
        <v>44230</v>
      </c>
      <c r="K9097" s="15">
        <v>0</v>
      </c>
      <c r="L9097" s="13" t="s">
        <v>15</v>
      </c>
      <c r="M9097" s="7">
        <v>1</v>
      </c>
      <c r="N9097" s="17"/>
    </row>
    <row r="9098" spans="1:14" ht="63">
      <c r="A9098" s="6">
        <v>9096</v>
      </c>
      <c r="B9098" s="8" t="s">
        <v>12387</v>
      </c>
      <c r="C9098" s="9" t="s">
        <v>12472</v>
      </c>
      <c r="D9098" s="10" t="s">
        <v>12473</v>
      </c>
      <c r="E9098" s="11" t="s">
        <v>12474</v>
      </c>
      <c r="F9098" s="6">
        <v>373355</v>
      </c>
      <c r="G9098" s="6" t="s">
        <v>12137</v>
      </c>
      <c r="H9098" s="16">
        <v>26242500</v>
      </c>
      <c r="I9098" s="12" t="s">
        <v>12475</v>
      </c>
      <c r="J9098" s="12" t="s">
        <v>12476</v>
      </c>
      <c r="K9098" s="15">
        <v>0</v>
      </c>
      <c r="L9098" s="13" t="s">
        <v>14</v>
      </c>
      <c r="M9098" s="7">
        <v>1</v>
      </c>
      <c r="N9098" s="17"/>
    </row>
    <row r="9099" spans="1:14" ht="63">
      <c r="A9099" s="6">
        <v>9097</v>
      </c>
      <c r="B9099" s="8" t="s">
        <v>12387</v>
      </c>
      <c r="C9099" s="9" t="s">
        <v>12477</v>
      </c>
      <c r="D9099" s="10" t="s">
        <v>606</v>
      </c>
      <c r="E9099" s="11" t="s">
        <v>12474</v>
      </c>
      <c r="F9099" s="6">
        <v>373355</v>
      </c>
      <c r="G9099" s="6" t="s">
        <v>12137</v>
      </c>
      <c r="H9099" s="16">
        <v>26242500</v>
      </c>
      <c r="I9099" s="12" t="s">
        <v>12475</v>
      </c>
      <c r="J9099" s="12" t="s">
        <v>12476</v>
      </c>
      <c r="K9099" s="15">
        <v>0</v>
      </c>
      <c r="L9099" s="13" t="s">
        <v>14</v>
      </c>
      <c r="M9099" s="7">
        <v>0.51</v>
      </c>
      <c r="N9099" s="17"/>
    </row>
    <row r="9100" spans="1:14" ht="63">
      <c r="A9100" s="6">
        <v>9098</v>
      </c>
      <c r="B9100" s="8" t="s">
        <v>12387</v>
      </c>
      <c r="C9100" s="9" t="s">
        <v>12478</v>
      </c>
      <c r="D9100" s="10" t="s">
        <v>12479</v>
      </c>
      <c r="E9100" s="11" t="s">
        <v>12474</v>
      </c>
      <c r="F9100" s="6">
        <v>373355</v>
      </c>
      <c r="G9100" s="6" t="s">
        <v>12137</v>
      </c>
      <c r="H9100" s="16">
        <v>26242500</v>
      </c>
      <c r="I9100" s="12" t="s">
        <v>12475</v>
      </c>
      <c r="J9100" s="12" t="s">
        <v>12476</v>
      </c>
      <c r="K9100" s="15">
        <v>0</v>
      </c>
      <c r="L9100" s="13" t="s">
        <v>14</v>
      </c>
      <c r="M9100" s="7">
        <v>0.49</v>
      </c>
      <c r="N9100" s="17"/>
    </row>
    <row r="9101" spans="1:14" ht="157.5">
      <c r="A9101" s="6">
        <v>9099</v>
      </c>
      <c r="B9101" s="8" t="s">
        <v>12387</v>
      </c>
      <c r="C9101" s="9" t="s">
        <v>12480</v>
      </c>
      <c r="D9101" s="10" t="s">
        <v>12481</v>
      </c>
      <c r="E9101" s="11" t="s">
        <v>12482</v>
      </c>
      <c r="F9101" s="6">
        <v>376550</v>
      </c>
      <c r="G9101" s="6" t="s">
        <v>12137</v>
      </c>
      <c r="H9101" s="16">
        <v>13415285.35</v>
      </c>
      <c r="I9101" s="12" t="s">
        <v>12483</v>
      </c>
      <c r="J9101" s="12" t="s">
        <v>12484</v>
      </c>
      <c r="K9101" s="15">
        <v>0</v>
      </c>
      <c r="L9101" s="13" t="s">
        <v>15</v>
      </c>
      <c r="M9101" s="7">
        <v>1</v>
      </c>
      <c r="N9101" s="17"/>
    </row>
    <row r="9102" spans="1:14" ht="94.5">
      <c r="A9102" s="6">
        <v>9100</v>
      </c>
      <c r="B9102" s="8" t="s">
        <v>12387</v>
      </c>
      <c r="C9102" s="9" t="s">
        <v>12485</v>
      </c>
      <c r="D9102" s="10" t="s">
        <v>12481</v>
      </c>
      <c r="E9102" s="11" t="s">
        <v>12486</v>
      </c>
      <c r="F9102" s="6">
        <v>331320</v>
      </c>
      <c r="G9102" s="6" t="s">
        <v>4505</v>
      </c>
      <c r="H9102" s="16">
        <v>4873000</v>
      </c>
      <c r="I9102" s="12" t="s">
        <v>12487</v>
      </c>
      <c r="J9102" s="12" t="s">
        <v>12488</v>
      </c>
      <c r="K9102" s="15">
        <v>1000000</v>
      </c>
      <c r="L9102" s="13" t="s">
        <v>15</v>
      </c>
      <c r="M9102" s="7">
        <v>1</v>
      </c>
      <c r="N9102" s="17"/>
    </row>
    <row r="9103" spans="1:14" ht="141.75">
      <c r="A9103" s="6">
        <v>9101</v>
      </c>
      <c r="B9103" s="8" t="s">
        <v>12387</v>
      </c>
      <c r="C9103" s="9" t="s">
        <v>12489</v>
      </c>
      <c r="D9103" s="10" t="s">
        <v>12490</v>
      </c>
      <c r="E9103" s="11" t="s">
        <v>12491</v>
      </c>
      <c r="F9103" s="6">
        <v>395140</v>
      </c>
      <c r="G9103" s="6" t="s">
        <v>12137</v>
      </c>
      <c r="H9103" s="16">
        <v>15857779.804</v>
      </c>
      <c r="I9103" s="12" t="s">
        <v>12492</v>
      </c>
      <c r="J9103" s="12" t="s">
        <v>12493</v>
      </c>
      <c r="K9103" s="15">
        <v>0</v>
      </c>
      <c r="L9103" s="13" t="s">
        <v>14</v>
      </c>
      <c r="M9103" s="7">
        <v>1</v>
      </c>
      <c r="N9103" s="17"/>
    </row>
    <row r="9104" spans="1:14" ht="141.75">
      <c r="A9104" s="6">
        <v>9102</v>
      </c>
      <c r="B9104" s="8" t="s">
        <v>12387</v>
      </c>
      <c r="C9104" s="9" t="s">
        <v>12494</v>
      </c>
      <c r="D9104" s="10" t="s">
        <v>9555</v>
      </c>
      <c r="E9104" s="11" t="s">
        <v>12491</v>
      </c>
      <c r="F9104" s="6">
        <v>395140</v>
      </c>
      <c r="G9104" s="6" t="s">
        <v>12137</v>
      </c>
      <c r="H9104" s="16">
        <v>15857779.804</v>
      </c>
      <c r="I9104" s="12" t="s">
        <v>12492</v>
      </c>
      <c r="J9104" s="12" t="s">
        <v>12493</v>
      </c>
      <c r="K9104" s="15">
        <v>0</v>
      </c>
      <c r="L9104" s="13" t="s">
        <v>14</v>
      </c>
      <c r="M9104" s="7">
        <v>0.51</v>
      </c>
      <c r="N9104" s="17"/>
    </row>
    <row r="9105" spans="1:14" ht="141.75">
      <c r="A9105" s="6">
        <v>9103</v>
      </c>
      <c r="B9105" s="8" t="s">
        <v>12387</v>
      </c>
      <c r="C9105" s="9" t="s">
        <v>12495</v>
      </c>
      <c r="D9105" s="10" t="s">
        <v>12496</v>
      </c>
      <c r="E9105" s="11" t="s">
        <v>12491</v>
      </c>
      <c r="F9105" s="6">
        <v>395140</v>
      </c>
      <c r="G9105" s="6" t="s">
        <v>12137</v>
      </c>
      <c r="H9105" s="16">
        <v>15857779.804</v>
      </c>
      <c r="I9105" s="12" t="s">
        <v>12492</v>
      </c>
      <c r="J9105" s="12" t="s">
        <v>12493</v>
      </c>
      <c r="K9105" s="15">
        <v>0</v>
      </c>
      <c r="L9105" s="13" t="s">
        <v>14</v>
      </c>
      <c r="M9105" s="7">
        <v>0.49</v>
      </c>
      <c r="N9105" s="17"/>
    </row>
    <row r="9106" spans="1:14" ht="63">
      <c r="A9106" s="6">
        <v>9104</v>
      </c>
      <c r="B9106" s="8" t="s">
        <v>12387</v>
      </c>
      <c r="C9106" s="9" t="s">
        <v>12489</v>
      </c>
      <c r="D9106" s="10" t="s">
        <v>12490</v>
      </c>
      <c r="E9106" s="11" t="s">
        <v>12497</v>
      </c>
      <c r="F9106" s="6">
        <v>415503</v>
      </c>
      <c r="G9106" s="6" t="s">
        <v>12137</v>
      </c>
      <c r="H9106" s="16">
        <v>34059916.489</v>
      </c>
      <c r="I9106" s="12" t="s">
        <v>12498</v>
      </c>
      <c r="J9106" s="12" t="s">
        <v>12499</v>
      </c>
      <c r="K9106" s="15">
        <v>0</v>
      </c>
      <c r="L9106" s="13" t="s">
        <v>14</v>
      </c>
      <c r="M9106" s="7">
        <v>1</v>
      </c>
      <c r="N9106" s="17"/>
    </row>
    <row r="9107" spans="1:14" ht="63">
      <c r="A9107" s="6">
        <v>9105</v>
      </c>
      <c r="B9107" s="8" t="s">
        <v>12387</v>
      </c>
      <c r="C9107" s="9" t="s">
        <v>12494</v>
      </c>
      <c r="D9107" s="10" t="s">
        <v>9555</v>
      </c>
      <c r="E9107" s="11" t="s">
        <v>12497</v>
      </c>
      <c r="F9107" s="6">
        <v>415503</v>
      </c>
      <c r="G9107" s="6" t="s">
        <v>12137</v>
      </c>
      <c r="H9107" s="16">
        <v>34059916.489</v>
      </c>
      <c r="I9107" s="12" t="s">
        <v>12498</v>
      </c>
      <c r="J9107" s="12" t="s">
        <v>12499</v>
      </c>
      <c r="K9107" s="15">
        <v>0</v>
      </c>
      <c r="L9107" s="13" t="s">
        <v>14</v>
      </c>
      <c r="M9107" s="7">
        <v>0.51</v>
      </c>
      <c r="N9107" s="17"/>
    </row>
    <row r="9108" spans="1:14" ht="63">
      <c r="A9108" s="6">
        <v>9106</v>
      </c>
      <c r="B9108" s="8" t="s">
        <v>12387</v>
      </c>
      <c r="C9108" s="9" t="s">
        <v>12495</v>
      </c>
      <c r="D9108" s="10" t="s">
        <v>12496</v>
      </c>
      <c r="E9108" s="11" t="s">
        <v>12497</v>
      </c>
      <c r="F9108" s="6">
        <v>415503</v>
      </c>
      <c r="G9108" s="6" t="s">
        <v>12137</v>
      </c>
      <c r="H9108" s="16">
        <v>34059916.489</v>
      </c>
      <c r="I9108" s="12" t="s">
        <v>12498</v>
      </c>
      <c r="J9108" s="12" t="s">
        <v>12499</v>
      </c>
      <c r="K9108" s="15">
        <v>0</v>
      </c>
      <c r="L9108" s="13" t="s">
        <v>14</v>
      </c>
      <c r="M9108" s="7">
        <v>0.49</v>
      </c>
      <c r="N9108" s="17"/>
    </row>
    <row r="9109" spans="1:14" ht="252">
      <c r="A9109" s="6">
        <v>9107</v>
      </c>
      <c r="B9109" s="8" t="s">
        <v>12387</v>
      </c>
      <c r="C9109" s="9" t="s">
        <v>12500</v>
      </c>
      <c r="D9109" s="10" t="s">
        <v>12490</v>
      </c>
      <c r="E9109" s="11" t="s">
        <v>12501</v>
      </c>
      <c r="F9109" s="6">
        <v>415508</v>
      </c>
      <c r="G9109" s="6" t="s">
        <v>12137</v>
      </c>
      <c r="H9109" s="16">
        <v>24874142.467999998</v>
      </c>
      <c r="I9109" s="12" t="s">
        <v>12498</v>
      </c>
      <c r="J9109" s="12" t="s">
        <v>12499</v>
      </c>
      <c r="K9109" s="15">
        <v>0</v>
      </c>
      <c r="L9109" s="13" t="s">
        <v>14</v>
      </c>
      <c r="M9109" s="7">
        <v>1</v>
      </c>
      <c r="N9109" s="17"/>
    </row>
    <row r="9110" spans="1:14" ht="252">
      <c r="A9110" s="6">
        <v>9108</v>
      </c>
      <c r="B9110" s="8" t="s">
        <v>12387</v>
      </c>
      <c r="C9110" s="9" t="s">
        <v>12494</v>
      </c>
      <c r="D9110" s="10" t="s">
        <v>9555</v>
      </c>
      <c r="E9110" s="11" t="s">
        <v>12501</v>
      </c>
      <c r="F9110" s="6">
        <v>415508</v>
      </c>
      <c r="G9110" s="6" t="s">
        <v>12137</v>
      </c>
      <c r="H9110" s="16">
        <v>24874142.467999998</v>
      </c>
      <c r="I9110" s="12" t="s">
        <v>12498</v>
      </c>
      <c r="J9110" s="12" t="s">
        <v>12499</v>
      </c>
      <c r="K9110" s="15">
        <v>0</v>
      </c>
      <c r="L9110" s="13" t="s">
        <v>14</v>
      </c>
      <c r="M9110" s="7">
        <v>0.51</v>
      </c>
      <c r="N9110" s="17"/>
    </row>
    <row r="9111" spans="1:14" ht="252">
      <c r="A9111" s="6">
        <v>9109</v>
      </c>
      <c r="B9111" s="8" t="s">
        <v>12387</v>
      </c>
      <c r="C9111" s="9" t="s">
        <v>12495</v>
      </c>
      <c r="D9111" s="10" t="s">
        <v>12496</v>
      </c>
      <c r="E9111" s="11" t="s">
        <v>12501</v>
      </c>
      <c r="F9111" s="6">
        <v>415508</v>
      </c>
      <c r="G9111" s="6" t="s">
        <v>12137</v>
      </c>
      <c r="H9111" s="16">
        <v>24874142.467999998</v>
      </c>
      <c r="I9111" s="12" t="s">
        <v>12498</v>
      </c>
      <c r="J9111" s="12" t="s">
        <v>12499</v>
      </c>
      <c r="K9111" s="15">
        <v>0</v>
      </c>
      <c r="L9111" s="13" t="s">
        <v>14</v>
      </c>
      <c r="M9111" s="7">
        <v>0.49</v>
      </c>
      <c r="N9111" s="17"/>
    </row>
    <row r="9112" spans="1:14" ht="141.75">
      <c r="A9112" s="6">
        <v>9110</v>
      </c>
      <c r="B9112" s="8" t="s">
        <v>12387</v>
      </c>
      <c r="C9112" s="9" t="s">
        <v>12502</v>
      </c>
      <c r="D9112" s="10" t="s">
        <v>12503</v>
      </c>
      <c r="E9112" s="11" t="s">
        <v>12504</v>
      </c>
      <c r="F9112" s="6">
        <v>395141</v>
      </c>
      <c r="G9112" s="6" t="s">
        <v>12137</v>
      </c>
      <c r="H9112" s="16">
        <v>14066113.25</v>
      </c>
      <c r="I9112" s="12" t="s">
        <v>12469</v>
      </c>
      <c r="J9112" s="12" t="s">
        <v>12470</v>
      </c>
      <c r="K9112" s="15">
        <v>0</v>
      </c>
      <c r="L9112" s="13" t="s">
        <v>15</v>
      </c>
      <c r="M9112" s="7">
        <v>1</v>
      </c>
      <c r="N9112" s="17"/>
    </row>
    <row r="9113" spans="1:14" ht="126">
      <c r="A9113" s="6">
        <v>9111</v>
      </c>
      <c r="B9113" s="8" t="s">
        <v>12387</v>
      </c>
      <c r="C9113" s="9" t="s">
        <v>12505</v>
      </c>
      <c r="D9113" s="10" t="s">
        <v>12506</v>
      </c>
      <c r="E9113" s="11" t="s">
        <v>12507</v>
      </c>
      <c r="F9113" s="6">
        <v>415504</v>
      </c>
      <c r="G9113" s="6" t="s">
        <v>12137</v>
      </c>
      <c r="H9113" s="16">
        <v>17124525.958999999</v>
      </c>
      <c r="I9113" s="12" t="s">
        <v>12508</v>
      </c>
      <c r="J9113" s="12" t="s">
        <v>12509</v>
      </c>
      <c r="K9113" s="15">
        <v>1850000</v>
      </c>
      <c r="L9113" s="13" t="s">
        <v>15</v>
      </c>
      <c r="M9113" s="7">
        <v>1</v>
      </c>
      <c r="N9113" s="17"/>
    </row>
    <row r="9114" spans="1:14" ht="47.25">
      <c r="A9114" s="6">
        <v>9112</v>
      </c>
      <c r="B9114" s="8" t="s">
        <v>12387</v>
      </c>
      <c r="C9114" s="9" t="s">
        <v>12510</v>
      </c>
      <c r="D9114" s="10" t="s">
        <v>12506</v>
      </c>
      <c r="E9114" s="11" t="s">
        <v>12511</v>
      </c>
      <c r="F9114" s="6">
        <v>492338</v>
      </c>
      <c r="G9114" s="6" t="s">
        <v>10633</v>
      </c>
      <c r="H9114" s="16">
        <v>2824301.55</v>
      </c>
      <c r="I9114" s="12">
        <v>44144</v>
      </c>
      <c r="J9114" s="12">
        <v>44203</v>
      </c>
      <c r="K9114" s="15">
        <v>0</v>
      </c>
      <c r="L9114" s="13" t="s">
        <v>15</v>
      </c>
      <c r="M9114" s="7">
        <v>1</v>
      </c>
      <c r="N9114" s="17"/>
    </row>
    <row r="9115" spans="1:14" ht="126">
      <c r="A9115" s="6">
        <v>9113</v>
      </c>
      <c r="B9115" s="8" t="s">
        <v>12387</v>
      </c>
      <c r="C9115" s="9" t="s">
        <v>12512</v>
      </c>
      <c r="D9115" s="10" t="s">
        <v>12451</v>
      </c>
      <c r="E9115" s="11" t="s">
        <v>12513</v>
      </c>
      <c r="F9115" s="6">
        <v>469268</v>
      </c>
      <c r="G9115" s="6" t="s">
        <v>12137</v>
      </c>
      <c r="H9115" s="16">
        <v>23496815.978</v>
      </c>
      <c r="I9115" s="12" t="s">
        <v>12514</v>
      </c>
      <c r="J9115" s="12" t="s">
        <v>12515</v>
      </c>
      <c r="K9115" s="15">
        <v>0</v>
      </c>
      <c r="L9115" s="13" t="s">
        <v>15</v>
      </c>
      <c r="M9115" s="7">
        <v>1</v>
      </c>
      <c r="N9115" s="17"/>
    </row>
    <row r="9116" spans="1:14" ht="94.5">
      <c r="A9116" s="6">
        <v>9114</v>
      </c>
      <c r="B9116" s="8" t="s">
        <v>12387</v>
      </c>
      <c r="C9116" s="9" t="s">
        <v>12512</v>
      </c>
      <c r="D9116" s="10" t="s">
        <v>12451</v>
      </c>
      <c r="E9116" s="11" t="s">
        <v>12516</v>
      </c>
      <c r="F9116" s="6">
        <v>438465</v>
      </c>
      <c r="G9116" s="6" t="s">
        <v>4505</v>
      </c>
      <c r="H9116" s="16">
        <v>14725463</v>
      </c>
      <c r="I9116" s="12" t="s">
        <v>12517</v>
      </c>
      <c r="J9116" s="12" t="s">
        <v>12518</v>
      </c>
      <c r="K9116" s="15">
        <v>0</v>
      </c>
      <c r="L9116" s="13" t="s">
        <v>15</v>
      </c>
      <c r="M9116" s="7">
        <v>1</v>
      </c>
      <c r="N9116" s="17"/>
    </row>
    <row r="9117" spans="1:14" ht="110.25">
      <c r="A9117" s="6">
        <v>9115</v>
      </c>
      <c r="B9117" s="8" t="s">
        <v>12387</v>
      </c>
      <c r="C9117" s="9" t="s">
        <v>12519</v>
      </c>
      <c r="D9117" s="10" t="s">
        <v>6216</v>
      </c>
      <c r="E9117" s="11" t="s">
        <v>12520</v>
      </c>
      <c r="F9117" s="6">
        <v>415509</v>
      </c>
      <c r="G9117" s="6" t="s">
        <v>12137</v>
      </c>
      <c r="H9117" s="16">
        <v>22680500.004000001</v>
      </c>
      <c r="I9117" s="12" t="s">
        <v>12498</v>
      </c>
      <c r="J9117" s="12" t="s">
        <v>12499</v>
      </c>
      <c r="K9117" s="15">
        <v>0</v>
      </c>
      <c r="L9117" s="13" t="s">
        <v>15</v>
      </c>
      <c r="M9117" s="7">
        <v>1</v>
      </c>
      <c r="N9117" s="17"/>
    </row>
    <row r="9118" spans="1:14" ht="220.5">
      <c r="A9118" s="6">
        <v>9116</v>
      </c>
      <c r="B9118" s="8" t="s">
        <v>12387</v>
      </c>
      <c r="C9118" s="9" t="s">
        <v>12519</v>
      </c>
      <c r="D9118" s="10" t="s">
        <v>6216</v>
      </c>
      <c r="E9118" s="11" t="s">
        <v>19060</v>
      </c>
      <c r="F9118" s="6">
        <v>498955</v>
      </c>
      <c r="G9118" s="6" t="s">
        <v>1687</v>
      </c>
      <c r="H9118" s="16">
        <v>2684539.3539999998</v>
      </c>
      <c r="I9118" s="12" t="s">
        <v>12694</v>
      </c>
      <c r="J9118" s="12" t="s">
        <v>19061</v>
      </c>
      <c r="K9118" s="15">
        <v>0</v>
      </c>
      <c r="L9118" s="13" t="s">
        <v>15</v>
      </c>
      <c r="M9118" s="7">
        <v>1</v>
      </c>
      <c r="N9118" s="17"/>
    </row>
    <row r="9119" spans="1:14" ht="173.25">
      <c r="A9119" s="6">
        <v>9117</v>
      </c>
      <c r="B9119" s="8" t="s">
        <v>12387</v>
      </c>
      <c r="C9119" s="9" t="s">
        <v>12519</v>
      </c>
      <c r="D9119" s="10" t="s">
        <v>6216</v>
      </c>
      <c r="E9119" s="11" t="s">
        <v>19062</v>
      </c>
      <c r="F9119" s="6">
        <v>476583</v>
      </c>
      <c r="G9119" s="6" t="s">
        <v>12137</v>
      </c>
      <c r="H9119" s="16">
        <v>29729193.331999999</v>
      </c>
      <c r="I9119" s="12" t="s">
        <v>14013</v>
      </c>
      <c r="J9119" s="12" t="s">
        <v>19063</v>
      </c>
      <c r="K9119" s="15">
        <v>0</v>
      </c>
      <c r="L9119" s="13" t="s">
        <v>15</v>
      </c>
      <c r="M9119" s="7">
        <v>1</v>
      </c>
      <c r="N9119" s="17"/>
    </row>
    <row r="9120" spans="1:14" ht="94.5">
      <c r="A9120" s="6">
        <v>9118</v>
      </c>
      <c r="B9120" s="8" t="s">
        <v>12387</v>
      </c>
      <c r="C9120" s="9" t="s">
        <v>12519</v>
      </c>
      <c r="D9120" s="10" t="s">
        <v>6216</v>
      </c>
      <c r="E9120" s="11" t="s">
        <v>19064</v>
      </c>
      <c r="F9120" s="6">
        <v>476587</v>
      </c>
      <c r="G9120" s="6" t="s">
        <v>12137</v>
      </c>
      <c r="H9120" s="16">
        <v>28805359.818</v>
      </c>
      <c r="I9120" s="12" t="s">
        <v>12467</v>
      </c>
      <c r="J9120" s="12" t="s">
        <v>19065</v>
      </c>
      <c r="K9120" s="15">
        <v>0</v>
      </c>
      <c r="L9120" s="13" t="s">
        <v>15</v>
      </c>
      <c r="M9120" s="7">
        <v>1</v>
      </c>
      <c r="N9120" s="17"/>
    </row>
    <row r="9121" spans="1:14" ht="78.75">
      <c r="A9121" s="6">
        <v>9119</v>
      </c>
      <c r="B9121" s="8" t="s">
        <v>12387</v>
      </c>
      <c r="C9121" s="9" t="s">
        <v>12521</v>
      </c>
      <c r="D9121" s="10" t="s">
        <v>12522</v>
      </c>
      <c r="E9121" s="11" t="s">
        <v>12523</v>
      </c>
      <c r="F9121" s="6">
        <v>422580</v>
      </c>
      <c r="G9121" s="6" t="s">
        <v>12137</v>
      </c>
      <c r="H9121" s="16">
        <v>11856205.199999999</v>
      </c>
      <c r="I9121" s="12" t="s">
        <v>12524</v>
      </c>
      <c r="J9121" s="12" t="s">
        <v>12525</v>
      </c>
      <c r="K9121" s="15">
        <v>0</v>
      </c>
      <c r="L9121" s="13" t="s">
        <v>15</v>
      </c>
      <c r="M9121" s="7">
        <v>1</v>
      </c>
      <c r="N9121" s="17"/>
    </row>
    <row r="9122" spans="1:14" ht="173.25">
      <c r="A9122" s="6">
        <v>9120</v>
      </c>
      <c r="B9122" s="8" t="s">
        <v>12387</v>
      </c>
      <c r="C9122" s="9" t="s">
        <v>12526</v>
      </c>
      <c r="D9122" s="10" t="s">
        <v>12527</v>
      </c>
      <c r="E9122" s="11" t="s">
        <v>12528</v>
      </c>
      <c r="F9122" s="6">
        <v>422581</v>
      </c>
      <c r="G9122" s="6" t="s">
        <v>12137</v>
      </c>
      <c r="H9122" s="16">
        <v>25485350.857999999</v>
      </c>
      <c r="I9122" s="12" t="s">
        <v>12529</v>
      </c>
      <c r="J9122" s="12" t="s">
        <v>12530</v>
      </c>
      <c r="K9122" s="15">
        <v>0</v>
      </c>
      <c r="L9122" s="13" t="s">
        <v>14</v>
      </c>
      <c r="M9122" s="7">
        <v>1</v>
      </c>
      <c r="N9122" s="17"/>
    </row>
    <row r="9123" spans="1:14" ht="173.25">
      <c r="A9123" s="6">
        <v>9121</v>
      </c>
      <c r="B9123" s="8" t="s">
        <v>12387</v>
      </c>
      <c r="C9123" s="9" t="s">
        <v>12531</v>
      </c>
      <c r="D9123" s="10" t="s">
        <v>12532</v>
      </c>
      <c r="E9123" s="11" t="s">
        <v>12528</v>
      </c>
      <c r="F9123" s="6">
        <v>422581</v>
      </c>
      <c r="G9123" s="6" t="s">
        <v>12137</v>
      </c>
      <c r="H9123" s="16">
        <v>25485350.857999999</v>
      </c>
      <c r="I9123" s="12" t="s">
        <v>12529</v>
      </c>
      <c r="J9123" s="12" t="s">
        <v>12530</v>
      </c>
      <c r="K9123" s="15">
        <v>0</v>
      </c>
      <c r="L9123" s="13" t="s">
        <v>14</v>
      </c>
      <c r="M9123" s="7">
        <v>0.51</v>
      </c>
      <c r="N9123" s="17"/>
    </row>
    <row r="9124" spans="1:14" ht="173.25">
      <c r="A9124" s="6">
        <v>9122</v>
      </c>
      <c r="B9124" s="8" t="s">
        <v>12387</v>
      </c>
      <c r="C9124" s="9" t="s">
        <v>12533</v>
      </c>
      <c r="D9124" s="10" t="s">
        <v>12534</v>
      </c>
      <c r="E9124" s="11" t="s">
        <v>12528</v>
      </c>
      <c r="F9124" s="6">
        <v>422581</v>
      </c>
      <c r="G9124" s="6" t="s">
        <v>12137</v>
      </c>
      <c r="H9124" s="16">
        <v>25485350.857999999</v>
      </c>
      <c r="I9124" s="12" t="s">
        <v>12529</v>
      </c>
      <c r="J9124" s="12" t="s">
        <v>12530</v>
      </c>
      <c r="K9124" s="15">
        <v>0</v>
      </c>
      <c r="L9124" s="13" t="s">
        <v>14</v>
      </c>
      <c r="M9124" s="7">
        <v>0.49</v>
      </c>
      <c r="N9124" s="17"/>
    </row>
    <row r="9125" spans="1:14" ht="63">
      <c r="A9125" s="6">
        <v>9123</v>
      </c>
      <c r="B9125" s="8" t="s">
        <v>12387</v>
      </c>
      <c r="C9125" s="9" t="s">
        <v>12526</v>
      </c>
      <c r="D9125" s="10" t="s">
        <v>12527</v>
      </c>
      <c r="E9125" s="11" t="s">
        <v>12535</v>
      </c>
      <c r="F9125" s="6">
        <v>331321</v>
      </c>
      <c r="G9125" s="6" t="s">
        <v>4505</v>
      </c>
      <c r="H9125" s="16">
        <v>17797111</v>
      </c>
      <c r="I9125" s="12" t="s">
        <v>12536</v>
      </c>
      <c r="J9125" s="12" t="s">
        <v>12537</v>
      </c>
      <c r="K9125" s="15">
        <v>6730000</v>
      </c>
      <c r="L9125" s="13" t="s">
        <v>14</v>
      </c>
      <c r="M9125" s="7">
        <v>1</v>
      </c>
      <c r="N9125" s="17"/>
    </row>
    <row r="9126" spans="1:14" ht="63">
      <c r="A9126" s="6">
        <v>9124</v>
      </c>
      <c r="B9126" s="8" t="s">
        <v>12387</v>
      </c>
      <c r="C9126" s="9" t="s">
        <v>12531</v>
      </c>
      <c r="D9126" s="10" t="s">
        <v>12532</v>
      </c>
      <c r="E9126" s="11" t="s">
        <v>12535</v>
      </c>
      <c r="F9126" s="6">
        <v>331321</v>
      </c>
      <c r="G9126" s="6" t="s">
        <v>4505</v>
      </c>
      <c r="H9126" s="16">
        <v>17797111</v>
      </c>
      <c r="I9126" s="12" t="s">
        <v>12536</v>
      </c>
      <c r="J9126" s="12" t="s">
        <v>12537</v>
      </c>
      <c r="K9126" s="15">
        <v>6730000</v>
      </c>
      <c r="L9126" s="13" t="s">
        <v>14</v>
      </c>
      <c r="M9126" s="7">
        <v>0.51</v>
      </c>
      <c r="N9126" s="17"/>
    </row>
    <row r="9127" spans="1:14" ht="63">
      <c r="A9127" s="6">
        <v>9125</v>
      </c>
      <c r="B9127" s="8" t="s">
        <v>12387</v>
      </c>
      <c r="C9127" s="9" t="s">
        <v>12533</v>
      </c>
      <c r="D9127" s="10" t="s">
        <v>12534</v>
      </c>
      <c r="E9127" s="11" t="s">
        <v>12535</v>
      </c>
      <c r="F9127" s="6">
        <v>331321</v>
      </c>
      <c r="G9127" s="6" t="s">
        <v>4505</v>
      </c>
      <c r="H9127" s="16">
        <v>17797111</v>
      </c>
      <c r="I9127" s="12" t="s">
        <v>12536</v>
      </c>
      <c r="J9127" s="12" t="s">
        <v>12537</v>
      </c>
      <c r="K9127" s="15">
        <v>6730000</v>
      </c>
      <c r="L9127" s="13" t="s">
        <v>14</v>
      </c>
      <c r="M9127" s="7">
        <v>0.49</v>
      </c>
      <c r="N9127" s="17"/>
    </row>
    <row r="9128" spans="1:14" ht="63">
      <c r="A9128" s="6">
        <v>9126</v>
      </c>
      <c r="B9128" s="8" t="s">
        <v>12387</v>
      </c>
      <c r="C9128" s="9" t="s">
        <v>12526</v>
      </c>
      <c r="D9128" s="10" t="s">
        <v>12527</v>
      </c>
      <c r="E9128" s="11" t="s">
        <v>12538</v>
      </c>
      <c r="F9128" s="6">
        <v>331322</v>
      </c>
      <c r="G9128" s="6" t="s">
        <v>4505</v>
      </c>
      <c r="H9128" s="16">
        <v>14616737</v>
      </c>
      <c r="I9128" s="12" t="s">
        <v>12539</v>
      </c>
      <c r="J9128" s="12" t="s">
        <v>12488</v>
      </c>
      <c r="K9128" s="15">
        <f>2819293+1100000+400000+2195953</f>
        <v>6515246</v>
      </c>
      <c r="L9128" s="13" t="s">
        <v>14</v>
      </c>
      <c r="M9128" s="7">
        <v>1</v>
      </c>
      <c r="N9128" s="17"/>
    </row>
    <row r="9129" spans="1:14" ht="63">
      <c r="A9129" s="6">
        <v>9127</v>
      </c>
      <c r="B9129" s="8" t="s">
        <v>12387</v>
      </c>
      <c r="C9129" s="9" t="s">
        <v>12531</v>
      </c>
      <c r="D9129" s="10" t="s">
        <v>12532</v>
      </c>
      <c r="E9129" s="11" t="s">
        <v>12538</v>
      </c>
      <c r="F9129" s="6">
        <v>331322</v>
      </c>
      <c r="G9129" s="6" t="s">
        <v>4505</v>
      </c>
      <c r="H9129" s="16">
        <v>14616737</v>
      </c>
      <c r="I9129" s="12" t="s">
        <v>12539</v>
      </c>
      <c r="J9129" s="12" t="s">
        <v>12488</v>
      </c>
      <c r="K9129" s="15">
        <f>2819293+1100000+400000+2195953</f>
        <v>6515246</v>
      </c>
      <c r="L9129" s="13" t="s">
        <v>14</v>
      </c>
      <c r="M9129" s="7">
        <v>0.51</v>
      </c>
      <c r="N9129" s="17"/>
    </row>
    <row r="9130" spans="1:14" ht="63">
      <c r="A9130" s="6">
        <v>9128</v>
      </c>
      <c r="B9130" s="8" t="s">
        <v>12387</v>
      </c>
      <c r="C9130" s="9" t="s">
        <v>12533</v>
      </c>
      <c r="D9130" s="10" t="s">
        <v>12534</v>
      </c>
      <c r="E9130" s="11" t="s">
        <v>12538</v>
      </c>
      <c r="F9130" s="6">
        <v>331322</v>
      </c>
      <c r="G9130" s="6" t="s">
        <v>4505</v>
      </c>
      <c r="H9130" s="16">
        <v>14616737</v>
      </c>
      <c r="I9130" s="12" t="s">
        <v>12539</v>
      </c>
      <c r="J9130" s="12" t="s">
        <v>12488</v>
      </c>
      <c r="K9130" s="15">
        <f>2819293+1100000+400000+2195953</f>
        <v>6515246</v>
      </c>
      <c r="L9130" s="13" t="s">
        <v>14</v>
      </c>
      <c r="M9130" s="7">
        <v>0.49</v>
      </c>
      <c r="N9130" s="17"/>
    </row>
    <row r="9131" spans="1:14" ht="78.75">
      <c r="A9131" s="6">
        <v>9129</v>
      </c>
      <c r="B9131" s="8" t="s">
        <v>12387</v>
      </c>
      <c r="C9131" s="9" t="s">
        <v>12526</v>
      </c>
      <c r="D9131" s="10" t="s">
        <v>12527</v>
      </c>
      <c r="E9131" s="11" t="s">
        <v>12540</v>
      </c>
      <c r="F9131" s="6">
        <v>354293</v>
      </c>
      <c r="G9131" s="6" t="s">
        <v>4505</v>
      </c>
      <c r="H9131" s="16">
        <v>15299322</v>
      </c>
      <c r="I9131" s="12" t="s">
        <v>12541</v>
      </c>
      <c r="J9131" s="12" t="s">
        <v>9067</v>
      </c>
      <c r="K9131" s="15">
        <v>5000000</v>
      </c>
      <c r="L9131" s="13" t="s">
        <v>14</v>
      </c>
      <c r="M9131" s="7">
        <v>1</v>
      </c>
      <c r="N9131" s="17"/>
    </row>
    <row r="9132" spans="1:14" ht="78.75">
      <c r="A9132" s="6">
        <v>9130</v>
      </c>
      <c r="B9132" s="8" t="s">
        <v>12387</v>
      </c>
      <c r="C9132" s="9" t="s">
        <v>12531</v>
      </c>
      <c r="D9132" s="10" t="s">
        <v>12532</v>
      </c>
      <c r="E9132" s="11" t="s">
        <v>12540</v>
      </c>
      <c r="F9132" s="6">
        <v>354293</v>
      </c>
      <c r="G9132" s="6" t="s">
        <v>4505</v>
      </c>
      <c r="H9132" s="16">
        <v>15299322</v>
      </c>
      <c r="I9132" s="12" t="s">
        <v>12541</v>
      </c>
      <c r="J9132" s="12" t="s">
        <v>9067</v>
      </c>
      <c r="K9132" s="15">
        <v>5000000</v>
      </c>
      <c r="L9132" s="13" t="s">
        <v>14</v>
      </c>
      <c r="M9132" s="7">
        <v>0.51</v>
      </c>
      <c r="N9132" s="17"/>
    </row>
    <row r="9133" spans="1:14" ht="78.75">
      <c r="A9133" s="6">
        <v>9131</v>
      </c>
      <c r="B9133" s="8" t="s">
        <v>12387</v>
      </c>
      <c r="C9133" s="9" t="s">
        <v>12533</v>
      </c>
      <c r="D9133" s="10" t="s">
        <v>12534</v>
      </c>
      <c r="E9133" s="11" t="s">
        <v>12540</v>
      </c>
      <c r="F9133" s="6">
        <v>354293</v>
      </c>
      <c r="G9133" s="6" t="s">
        <v>4505</v>
      </c>
      <c r="H9133" s="16">
        <v>15299322</v>
      </c>
      <c r="I9133" s="12" t="s">
        <v>12541</v>
      </c>
      <c r="J9133" s="12" t="s">
        <v>9067</v>
      </c>
      <c r="K9133" s="15">
        <v>5000000</v>
      </c>
      <c r="L9133" s="13" t="s">
        <v>14</v>
      </c>
      <c r="M9133" s="7">
        <v>0.49</v>
      </c>
      <c r="N9133" s="17"/>
    </row>
    <row r="9134" spans="1:14" ht="78.75">
      <c r="A9134" s="6">
        <v>9132</v>
      </c>
      <c r="B9134" s="8" t="s">
        <v>12387</v>
      </c>
      <c r="C9134" s="9" t="s">
        <v>12542</v>
      </c>
      <c r="D9134" s="10" t="s">
        <v>606</v>
      </c>
      <c r="E9134" s="11" t="s">
        <v>12543</v>
      </c>
      <c r="F9134" s="6">
        <v>336598</v>
      </c>
      <c r="G9134" s="6" t="s">
        <v>765</v>
      </c>
      <c r="H9134" s="16">
        <v>25921747.715</v>
      </c>
      <c r="I9134" s="12" t="s">
        <v>11732</v>
      </c>
      <c r="J9134" s="12" t="s">
        <v>4491</v>
      </c>
      <c r="K9134" s="15">
        <f>13567826+7771047</f>
        <v>21338873</v>
      </c>
      <c r="L9134" s="13" t="s">
        <v>15</v>
      </c>
      <c r="M9134" s="7">
        <v>1</v>
      </c>
      <c r="N9134" s="17"/>
    </row>
    <row r="9135" spans="1:14" ht="78.75">
      <c r="A9135" s="6">
        <v>9133</v>
      </c>
      <c r="B9135" s="8" t="s">
        <v>12387</v>
      </c>
      <c r="C9135" s="9" t="s">
        <v>12542</v>
      </c>
      <c r="D9135" s="10" t="s">
        <v>606</v>
      </c>
      <c r="E9135" s="11" t="s">
        <v>12544</v>
      </c>
      <c r="F9135" s="6">
        <v>337600</v>
      </c>
      <c r="G9135" s="6" t="s">
        <v>765</v>
      </c>
      <c r="H9135" s="16">
        <v>25040210.723000001</v>
      </c>
      <c r="I9135" s="12" t="s">
        <v>11732</v>
      </c>
      <c r="J9135" s="12" t="s">
        <v>4491</v>
      </c>
      <c r="K9135" s="15">
        <f>12331601+7225176</f>
        <v>19556777</v>
      </c>
      <c r="L9135" s="13" t="s">
        <v>15</v>
      </c>
      <c r="M9135" s="7">
        <v>1</v>
      </c>
      <c r="N9135" s="17"/>
    </row>
    <row r="9136" spans="1:14" ht="63">
      <c r="A9136" s="6">
        <v>9134</v>
      </c>
      <c r="B9136" s="8" t="s">
        <v>12387</v>
      </c>
      <c r="C9136" s="9" t="s">
        <v>12542</v>
      </c>
      <c r="D9136" s="10" t="s">
        <v>606</v>
      </c>
      <c r="E9136" s="11" t="s">
        <v>12545</v>
      </c>
      <c r="F9136" s="6">
        <v>301205</v>
      </c>
      <c r="G9136" s="6" t="s">
        <v>765</v>
      </c>
      <c r="H9136" s="16">
        <v>31201506.471999999</v>
      </c>
      <c r="I9136" s="12" t="s">
        <v>12546</v>
      </c>
      <c r="J9136" s="12" t="s">
        <v>4491</v>
      </c>
      <c r="K9136" s="15">
        <f>10768700+3174824+8952514</f>
        <v>22896038</v>
      </c>
      <c r="L9136" s="13" t="s">
        <v>15</v>
      </c>
      <c r="M9136" s="7">
        <v>1</v>
      </c>
      <c r="N9136" s="17"/>
    </row>
    <row r="9137" spans="1:14" ht="78.75">
      <c r="A9137" s="6">
        <v>9135</v>
      </c>
      <c r="B9137" s="8" t="s">
        <v>12387</v>
      </c>
      <c r="C9137" s="9" t="s">
        <v>12542</v>
      </c>
      <c r="D9137" s="10" t="s">
        <v>606</v>
      </c>
      <c r="E9137" s="11" t="s">
        <v>12547</v>
      </c>
      <c r="F9137" s="6">
        <v>256881</v>
      </c>
      <c r="G9137" s="6" t="s">
        <v>4505</v>
      </c>
      <c r="H9137" s="16">
        <v>32930000</v>
      </c>
      <c r="I9137" s="12" t="s">
        <v>12548</v>
      </c>
      <c r="J9137" s="12" t="s">
        <v>12549</v>
      </c>
      <c r="K9137" s="15">
        <f>8318577+1000000</f>
        <v>9318577</v>
      </c>
      <c r="L9137" s="13" t="s">
        <v>15</v>
      </c>
      <c r="M9137" s="7">
        <v>1</v>
      </c>
      <c r="N9137" s="17"/>
    </row>
    <row r="9138" spans="1:14" ht="63">
      <c r="A9138" s="6">
        <v>9136</v>
      </c>
      <c r="B9138" s="8" t="s">
        <v>12387</v>
      </c>
      <c r="C9138" s="9" t="s">
        <v>12550</v>
      </c>
      <c r="D9138" s="10" t="s">
        <v>606</v>
      </c>
      <c r="E9138" s="11" t="s">
        <v>12551</v>
      </c>
      <c r="F9138" s="6">
        <v>438458</v>
      </c>
      <c r="G9138" s="6" t="s">
        <v>1486</v>
      </c>
      <c r="H9138" s="16">
        <v>33961041.493000001</v>
      </c>
      <c r="I9138" s="12" t="s">
        <v>12552</v>
      </c>
      <c r="J9138" s="12" t="s">
        <v>12553</v>
      </c>
      <c r="K9138" s="15">
        <v>0</v>
      </c>
      <c r="L9138" s="13" t="s">
        <v>15</v>
      </c>
      <c r="M9138" s="7">
        <v>1</v>
      </c>
      <c r="N9138" s="17"/>
    </row>
    <row r="9139" spans="1:14" ht="78.75">
      <c r="A9139" s="6">
        <v>9137</v>
      </c>
      <c r="B9139" s="8" t="s">
        <v>12387</v>
      </c>
      <c r="C9139" s="9" t="s">
        <v>12554</v>
      </c>
      <c r="D9139" s="10" t="s">
        <v>1248</v>
      </c>
      <c r="E9139" s="11" t="s">
        <v>12555</v>
      </c>
      <c r="F9139" s="6">
        <v>142328</v>
      </c>
      <c r="G9139" s="6" t="s">
        <v>12556</v>
      </c>
      <c r="H9139" s="16">
        <v>103825972.852</v>
      </c>
      <c r="I9139" s="12" t="s">
        <v>12557</v>
      </c>
      <c r="J9139" s="12" t="s">
        <v>12558</v>
      </c>
      <c r="K9139" s="15">
        <f>82842749+6841889+7147704</f>
        <v>96832342</v>
      </c>
      <c r="L9139" s="13" t="s">
        <v>15</v>
      </c>
      <c r="M9139" s="7">
        <v>1</v>
      </c>
      <c r="N9139" s="17"/>
    </row>
    <row r="9140" spans="1:14" ht="94.5">
      <c r="A9140" s="6">
        <v>9138</v>
      </c>
      <c r="B9140" s="8" t="s">
        <v>12387</v>
      </c>
      <c r="C9140" s="9" t="s">
        <v>12559</v>
      </c>
      <c r="D9140" s="10" t="s">
        <v>9540</v>
      </c>
      <c r="E9140" s="11" t="s">
        <v>12560</v>
      </c>
      <c r="F9140" s="6">
        <v>370002</v>
      </c>
      <c r="G9140" s="6" t="s">
        <v>2049</v>
      </c>
      <c r="H9140" s="16">
        <v>37671965.289999999</v>
      </c>
      <c r="I9140" s="12" t="s">
        <v>12561</v>
      </c>
      <c r="J9140" s="12" t="s">
        <v>12463</v>
      </c>
      <c r="K9140" s="15">
        <v>0</v>
      </c>
      <c r="L9140" s="13" t="s">
        <v>15</v>
      </c>
      <c r="M9140" s="7">
        <v>1</v>
      </c>
      <c r="N9140" s="17"/>
    </row>
    <row r="9141" spans="1:14" ht="78.75">
      <c r="A9141" s="6">
        <v>9139</v>
      </c>
      <c r="B9141" s="8" t="s">
        <v>12387</v>
      </c>
      <c r="C9141" s="9" t="s">
        <v>12559</v>
      </c>
      <c r="D9141" s="10" t="s">
        <v>9540</v>
      </c>
      <c r="E9141" s="11" t="s">
        <v>12562</v>
      </c>
      <c r="F9141" s="6">
        <v>376558</v>
      </c>
      <c r="G9141" s="6" t="s">
        <v>2049</v>
      </c>
      <c r="H9141" s="16">
        <v>48938199.600000001</v>
      </c>
      <c r="I9141" s="12" t="s">
        <v>12561</v>
      </c>
      <c r="J9141" s="12" t="s">
        <v>12563</v>
      </c>
      <c r="K9141" s="15">
        <v>0</v>
      </c>
      <c r="L9141" s="13" t="s">
        <v>15</v>
      </c>
      <c r="M9141" s="7">
        <v>1</v>
      </c>
      <c r="N9141" s="17"/>
    </row>
    <row r="9142" spans="1:14" ht="78.75">
      <c r="A9142" s="6">
        <v>9140</v>
      </c>
      <c r="B9142" s="8" t="s">
        <v>12387</v>
      </c>
      <c r="C9142" s="9" t="s">
        <v>12564</v>
      </c>
      <c r="D9142" s="10" t="s">
        <v>9555</v>
      </c>
      <c r="E9142" s="11" t="s">
        <v>12565</v>
      </c>
      <c r="F9142" s="6">
        <v>370003</v>
      </c>
      <c r="G9142" s="6" t="s">
        <v>2049</v>
      </c>
      <c r="H9142" s="16">
        <v>34716684.890000001</v>
      </c>
      <c r="I9142" s="12" t="s">
        <v>12566</v>
      </c>
      <c r="J9142" s="12" t="s">
        <v>12567</v>
      </c>
      <c r="K9142" s="15">
        <f>10467651+13102822+4194516</f>
        <v>27764989</v>
      </c>
      <c r="L9142" s="13" t="s">
        <v>15</v>
      </c>
      <c r="M9142" s="7">
        <v>1</v>
      </c>
      <c r="N9142" s="17"/>
    </row>
    <row r="9143" spans="1:14" ht="63">
      <c r="A9143" s="6">
        <v>9141</v>
      </c>
      <c r="B9143" s="8" t="s">
        <v>12387</v>
      </c>
      <c r="C9143" s="9" t="s">
        <v>12564</v>
      </c>
      <c r="D9143" s="10" t="s">
        <v>9555</v>
      </c>
      <c r="E9143" s="11" t="s">
        <v>12568</v>
      </c>
      <c r="F9143" s="6">
        <v>374180</v>
      </c>
      <c r="G9143" s="6" t="s">
        <v>2049</v>
      </c>
      <c r="H9143" s="16">
        <v>61779321.649999999</v>
      </c>
      <c r="I9143" s="12" t="s">
        <v>12569</v>
      </c>
      <c r="J9143" s="12" t="s">
        <v>12570</v>
      </c>
      <c r="K9143" s="15">
        <f>11050349+8146389+7066314</f>
        <v>26263052</v>
      </c>
      <c r="L9143" s="13" t="s">
        <v>15</v>
      </c>
      <c r="M9143" s="7">
        <v>1</v>
      </c>
      <c r="N9143" s="17"/>
    </row>
    <row r="9144" spans="1:14" ht="78.75">
      <c r="A9144" s="6">
        <v>9142</v>
      </c>
      <c r="B9144" s="8" t="s">
        <v>12387</v>
      </c>
      <c r="C9144" s="9" t="s">
        <v>12571</v>
      </c>
      <c r="D9144" s="10" t="s">
        <v>12572</v>
      </c>
      <c r="E9144" s="11" t="s">
        <v>12573</v>
      </c>
      <c r="F9144" s="6">
        <v>390084</v>
      </c>
      <c r="G9144" s="6" t="s">
        <v>2049</v>
      </c>
      <c r="H9144" s="16">
        <v>47203766.078000002</v>
      </c>
      <c r="I9144" s="12" t="s">
        <v>12574</v>
      </c>
      <c r="J9144" s="12" t="s">
        <v>12575</v>
      </c>
      <c r="K9144" s="15">
        <f>3000000+4031203</f>
        <v>7031203</v>
      </c>
      <c r="L9144" s="13" t="s">
        <v>14</v>
      </c>
      <c r="M9144" s="7">
        <v>1</v>
      </c>
      <c r="N9144" s="17"/>
    </row>
    <row r="9145" spans="1:14" ht="78.75">
      <c r="A9145" s="6">
        <v>9143</v>
      </c>
      <c r="B9145" s="8" t="s">
        <v>12387</v>
      </c>
      <c r="C9145" s="9" t="s">
        <v>12576</v>
      </c>
      <c r="D9145" s="10" t="s">
        <v>9555</v>
      </c>
      <c r="E9145" s="11" t="s">
        <v>12573</v>
      </c>
      <c r="F9145" s="6">
        <v>390084</v>
      </c>
      <c r="G9145" s="6" t="s">
        <v>2049</v>
      </c>
      <c r="H9145" s="16">
        <v>47203766.078000002</v>
      </c>
      <c r="I9145" s="12" t="s">
        <v>12574</v>
      </c>
      <c r="J9145" s="12" t="s">
        <v>12575</v>
      </c>
      <c r="K9145" s="15">
        <f>3000000+4031203</f>
        <v>7031203</v>
      </c>
      <c r="L9145" s="13" t="s">
        <v>14</v>
      </c>
      <c r="M9145" s="7">
        <v>0.51</v>
      </c>
      <c r="N9145" s="17"/>
    </row>
    <row r="9146" spans="1:14" ht="78.75">
      <c r="A9146" s="6">
        <v>9144</v>
      </c>
      <c r="B9146" s="8" t="s">
        <v>12387</v>
      </c>
      <c r="C9146" s="9" t="s">
        <v>12577</v>
      </c>
      <c r="D9146" s="10" t="s">
        <v>12451</v>
      </c>
      <c r="E9146" s="11" t="s">
        <v>12573</v>
      </c>
      <c r="F9146" s="6">
        <v>390084</v>
      </c>
      <c r="G9146" s="6" t="s">
        <v>2049</v>
      </c>
      <c r="H9146" s="16">
        <v>47203766.078000002</v>
      </c>
      <c r="I9146" s="12" t="s">
        <v>12574</v>
      </c>
      <c r="J9146" s="12" t="s">
        <v>12575</v>
      </c>
      <c r="K9146" s="15">
        <f>3000000+4031203</f>
        <v>7031203</v>
      </c>
      <c r="L9146" s="13" t="s">
        <v>14</v>
      </c>
      <c r="M9146" s="7">
        <v>0.49</v>
      </c>
      <c r="N9146" s="17"/>
    </row>
    <row r="9147" spans="1:14" ht="78.75">
      <c r="A9147" s="6">
        <v>9145</v>
      </c>
      <c r="B9147" s="8" t="s">
        <v>12387</v>
      </c>
      <c r="C9147" s="9" t="s">
        <v>12578</v>
      </c>
      <c r="D9147" s="10" t="s">
        <v>12579</v>
      </c>
      <c r="E9147" s="11" t="s">
        <v>12580</v>
      </c>
      <c r="F9147" s="6">
        <v>370004</v>
      </c>
      <c r="G9147" s="6" t="s">
        <v>2049</v>
      </c>
      <c r="H9147" s="16">
        <v>53385200</v>
      </c>
      <c r="I9147" s="12" t="s">
        <v>12541</v>
      </c>
      <c r="J9147" s="12" t="s">
        <v>12581</v>
      </c>
      <c r="K9147" s="15">
        <f>5482000+8382650+10076106</f>
        <v>23940756</v>
      </c>
      <c r="L9147" s="13" t="s">
        <v>14</v>
      </c>
      <c r="M9147" s="7">
        <v>1</v>
      </c>
      <c r="N9147" s="17"/>
    </row>
    <row r="9148" spans="1:14" ht="78.75">
      <c r="A9148" s="6">
        <v>9146</v>
      </c>
      <c r="B9148" s="8" t="s">
        <v>12387</v>
      </c>
      <c r="C9148" s="9" t="s">
        <v>12582</v>
      </c>
      <c r="D9148" s="10" t="s">
        <v>6383</v>
      </c>
      <c r="E9148" s="11" t="s">
        <v>12580</v>
      </c>
      <c r="F9148" s="6">
        <v>370004</v>
      </c>
      <c r="G9148" s="6" t="s">
        <v>2049</v>
      </c>
      <c r="H9148" s="16">
        <v>53385200</v>
      </c>
      <c r="I9148" s="12" t="s">
        <v>12541</v>
      </c>
      <c r="J9148" s="12" t="s">
        <v>12581</v>
      </c>
      <c r="K9148" s="15">
        <f>5482000+8382650+10076106</f>
        <v>23940756</v>
      </c>
      <c r="L9148" s="13" t="s">
        <v>14</v>
      </c>
      <c r="M9148" s="7">
        <v>0.51</v>
      </c>
      <c r="N9148" s="17"/>
    </row>
    <row r="9149" spans="1:14" ht="78.75">
      <c r="A9149" s="6">
        <v>9147</v>
      </c>
      <c r="B9149" s="8" t="s">
        <v>12387</v>
      </c>
      <c r="C9149" s="9" t="s">
        <v>12583</v>
      </c>
      <c r="D9149" s="10" t="s">
        <v>606</v>
      </c>
      <c r="E9149" s="11" t="s">
        <v>12580</v>
      </c>
      <c r="F9149" s="6">
        <v>370004</v>
      </c>
      <c r="G9149" s="6" t="s">
        <v>2049</v>
      </c>
      <c r="H9149" s="16">
        <v>53385200</v>
      </c>
      <c r="I9149" s="12" t="s">
        <v>12541</v>
      </c>
      <c r="J9149" s="12" t="s">
        <v>12581</v>
      </c>
      <c r="K9149" s="15">
        <f>5482000+8382650+10076106</f>
        <v>23940756</v>
      </c>
      <c r="L9149" s="13" t="s">
        <v>14</v>
      </c>
      <c r="M9149" s="7">
        <v>0.49</v>
      </c>
      <c r="N9149" s="17"/>
    </row>
    <row r="9150" spans="1:14" ht="78.75">
      <c r="A9150" s="6">
        <v>9148</v>
      </c>
      <c r="B9150" s="8" t="s">
        <v>12387</v>
      </c>
      <c r="C9150" s="9" t="s">
        <v>12578</v>
      </c>
      <c r="D9150" s="10" t="s">
        <v>12579</v>
      </c>
      <c r="E9150" s="11" t="s">
        <v>12584</v>
      </c>
      <c r="F9150" s="6">
        <v>374179</v>
      </c>
      <c r="G9150" s="6" t="s">
        <v>2049</v>
      </c>
      <c r="H9150" s="16">
        <v>103995500</v>
      </c>
      <c r="I9150" s="12" t="s">
        <v>12569</v>
      </c>
      <c r="J9150" s="12" t="s">
        <v>12575</v>
      </c>
      <c r="K9150" s="15">
        <v>0</v>
      </c>
      <c r="L9150" s="13" t="s">
        <v>14</v>
      </c>
      <c r="M9150" s="7">
        <v>1</v>
      </c>
      <c r="N9150" s="17"/>
    </row>
    <row r="9151" spans="1:14" ht="78.75">
      <c r="A9151" s="6">
        <v>9149</v>
      </c>
      <c r="B9151" s="8" t="s">
        <v>12387</v>
      </c>
      <c r="C9151" s="9" t="s">
        <v>12582</v>
      </c>
      <c r="D9151" s="10" t="s">
        <v>6383</v>
      </c>
      <c r="E9151" s="11" t="s">
        <v>12584</v>
      </c>
      <c r="F9151" s="6">
        <v>374179</v>
      </c>
      <c r="G9151" s="6" t="s">
        <v>2049</v>
      </c>
      <c r="H9151" s="16">
        <v>103995500</v>
      </c>
      <c r="I9151" s="12" t="s">
        <v>12569</v>
      </c>
      <c r="J9151" s="12" t="s">
        <v>12575</v>
      </c>
      <c r="K9151" s="15">
        <v>0</v>
      </c>
      <c r="L9151" s="13" t="s">
        <v>14</v>
      </c>
      <c r="M9151" s="7">
        <v>0.51</v>
      </c>
      <c r="N9151" s="17"/>
    </row>
    <row r="9152" spans="1:14" ht="78.75">
      <c r="A9152" s="6">
        <v>9150</v>
      </c>
      <c r="B9152" s="8" t="s">
        <v>12387</v>
      </c>
      <c r="C9152" s="9" t="s">
        <v>12583</v>
      </c>
      <c r="D9152" s="10" t="s">
        <v>606</v>
      </c>
      <c r="E9152" s="11" t="s">
        <v>12584</v>
      </c>
      <c r="F9152" s="6">
        <v>374179</v>
      </c>
      <c r="G9152" s="6" t="s">
        <v>2049</v>
      </c>
      <c r="H9152" s="16">
        <v>103995500</v>
      </c>
      <c r="I9152" s="12" t="s">
        <v>12569</v>
      </c>
      <c r="J9152" s="12" t="s">
        <v>12575</v>
      </c>
      <c r="K9152" s="15">
        <v>0</v>
      </c>
      <c r="L9152" s="13" t="s">
        <v>14</v>
      </c>
      <c r="M9152" s="7">
        <v>0.49</v>
      </c>
      <c r="N9152" s="17"/>
    </row>
    <row r="9153" spans="1:14" ht="94.5">
      <c r="A9153" s="6">
        <v>9151</v>
      </c>
      <c r="B9153" s="8" t="s">
        <v>12387</v>
      </c>
      <c r="C9153" s="9" t="s">
        <v>12585</v>
      </c>
      <c r="D9153" s="10" t="s">
        <v>12586</v>
      </c>
      <c r="E9153" s="11" t="s">
        <v>12587</v>
      </c>
      <c r="F9153" s="6">
        <v>380733</v>
      </c>
      <c r="G9153" s="6" t="s">
        <v>2049</v>
      </c>
      <c r="H9153" s="16">
        <v>79704503.469999999</v>
      </c>
      <c r="I9153" s="12" t="s">
        <v>8495</v>
      </c>
      <c r="J9153" s="12" t="s">
        <v>12588</v>
      </c>
      <c r="K9153" s="15">
        <v>0</v>
      </c>
      <c r="L9153" s="13" t="s">
        <v>14</v>
      </c>
      <c r="M9153" s="7">
        <v>1</v>
      </c>
      <c r="N9153" s="17"/>
    </row>
    <row r="9154" spans="1:14" ht="94.5">
      <c r="A9154" s="6">
        <v>9152</v>
      </c>
      <c r="B9154" s="8" t="s">
        <v>12387</v>
      </c>
      <c r="C9154" s="9" t="s">
        <v>12589</v>
      </c>
      <c r="D9154" s="10" t="s">
        <v>12590</v>
      </c>
      <c r="E9154" s="11" t="s">
        <v>12587</v>
      </c>
      <c r="F9154" s="6">
        <v>380733</v>
      </c>
      <c r="G9154" s="6" t="s">
        <v>2049</v>
      </c>
      <c r="H9154" s="16">
        <v>79704503.469999999</v>
      </c>
      <c r="I9154" s="12" t="s">
        <v>8495</v>
      </c>
      <c r="J9154" s="12" t="s">
        <v>12588</v>
      </c>
      <c r="K9154" s="15">
        <v>0</v>
      </c>
      <c r="L9154" s="13" t="s">
        <v>14</v>
      </c>
      <c r="M9154" s="7">
        <v>0.4</v>
      </c>
      <c r="N9154" s="17"/>
    </row>
    <row r="9155" spans="1:14" ht="94.5">
      <c r="A9155" s="6">
        <v>9153</v>
      </c>
      <c r="B9155" s="8" t="s">
        <v>12387</v>
      </c>
      <c r="C9155" s="9" t="s">
        <v>12591</v>
      </c>
      <c r="D9155" s="10" t="s">
        <v>606</v>
      </c>
      <c r="E9155" s="11" t="s">
        <v>12587</v>
      </c>
      <c r="F9155" s="6">
        <v>380733</v>
      </c>
      <c r="G9155" s="6" t="s">
        <v>2049</v>
      </c>
      <c r="H9155" s="16">
        <v>79704503.469999999</v>
      </c>
      <c r="I9155" s="12" t="s">
        <v>8495</v>
      </c>
      <c r="J9155" s="12" t="s">
        <v>12588</v>
      </c>
      <c r="K9155" s="15">
        <v>0</v>
      </c>
      <c r="L9155" s="13" t="s">
        <v>14</v>
      </c>
      <c r="M9155" s="7">
        <v>0.3</v>
      </c>
      <c r="N9155" s="17"/>
    </row>
    <row r="9156" spans="1:14" ht="94.5">
      <c r="A9156" s="6">
        <v>9154</v>
      </c>
      <c r="B9156" s="8" t="s">
        <v>12387</v>
      </c>
      <c r="C9156" s="9" t="s">
        <v>12592</v>
      </c>
      <c r="D9156" s="10" t="s">
        <v>12593</v>
      </c>
      <c r="E9156" s="11" t="s">
        <v>12587</v>
      </c>
      <c r="F9156" s="6">
        <v>380733</v>
      </c>
      <c r="G9156" s="6" t="s">
        <v>2049</v>
      </c>
      <c r="H9156" s="16">
        <v>79704503.469999999</v>
      </c>
      <c r="I9156" s="12" t="s">
        <v>8495</v>
      </c>
      <c r="J9156" s="12" t="s">
        <v>12588</v>
      </c>
      <c r="K9156" s="15">
        <v>0</v>
      </c>
      <c r="L9156" s="13" t="s">
        <v>14</v>
      </c>
      <c r="M9156" s="7">
        <v>0.3</v>
      </c>
      <c r="N9156" s="17"/>
    </row>
    <row r="9157" spans="1:14" ht="78.75">
      <c r="A9157" s="6">
        <v>9155</v>
      </c>
      <c r="B9157" s="8" t="s">
        <v>12387</v>
      </c>
      <c r="C9157" s="9" t="s">
        <v>12594</v>
      </c>
      <c r="D9157" s="10" t="s">
        <v>12595</v>
      </c>
      <c r="E9157" s="11" t="s">
        <v>12596</v>
      </c>
      <c r="F9157" s="6">
        <v>396292</v>
      </c>
      <c r="G9157" s="6" t="s">
        <v>4438</v>
      </c>
      <c r="H9157" s="16">
        <v>113277228.472</v>
      </c>
      <c r="I9157" s="12" t="s">
        <v>12391</v>
      </c>
      <c r="J9157" s="12" t="s">
        <v>12392</v>
      </c>
      <c r="K9157" s="15">
        <f>30001965+22965642</f>
        <v>52967607</v>
      </c>
      <c r="L9157" s="13" t="s">
        <v>14</v>
      </c>
      <c r="M9157" s="7">
        <v>1</v>
      </c>
      <c r="N9157" s="17"/>
    </row>
    <row r="9158" spans="1:14" ht="78.75">
      <c r="A9158" s="6">
        <v>9156</v>
      </c>
      <c r="B9158" s="8" t="s">
        <v>12387</v>
      </c>
      <c r="C9158" s="9" t="s">
        <v>12597</v>
      </c>
      <c r="D9158" s="10" t="s">
        <v>12598</v>
      </c>
      <c r="E9158" s="11" t="s">
        <v>12596</v>
      </c>
      <c r="F9158" s="6">
        <v>396292</v>
      </c>
      <c r="G9158" s="6" t="s">
        <v>4438</v>
      </c>
      <c r="H9158" s="16">
        <v>113277228.472</v>
      </c>
      <c r="I9158" s="12" t="s">
        <v>12391</v>
      </c>
      <c r="J9158" s="12" t="s">
        <v>12392</v>
      </c>
      <c r="K9158" s="15">
        <v>0</v>
      </c>
      <c r="L9158" s="13" t="s">
        <v>14</v>
      </c>
      <c r="M9158" s="7">
        <v>0.51</v>
      </c>
      <c r="N9158" s="17"/>
    </row>
    <row r="9159" spans="1:14" ht="78.75">
      <c r="A9159" s="6">
        <v>9157</v>
      </c>
      <c r="B9159" s="8" t="s">
        <v>12387</v>
      </c>
      <c r="C9159" s="9" t="s">
        <v>12599</v>
      </c>
      <c r="D9159" s="10" t="s">
        <v>12451</v>
      </c>
      <c r="E9159" s="11" t="s">
        <v>12596</v>
      </c>
      <c r="F9159" s="6">
        <v>396292</v>
      </c>
      <c r="G9159" s="6" t="s">
        <v>4438</v>
      </c>
      <c r="H9159" s="16">
        <v>113277228.472</v>
      </c>
      <c r="I9159" s="12" t="s">
        <v>12391</v>
      </c>
      <c r="J9159" s="12" t="s">
        <v>12392</v>
      </c>
      <c r="K9159" s="15">
        <v>0</v>
      </c>
      <c r="L9159" s="13" t="s">
        <v>14</v>
      </c>
      <c r="M9159" s="7">
        <v>0.49</v>
      </c>
      <c r="N9159" s="17"/>
    </row>
    <row r="9160" spans="1:14" ht="78.75">
      <c r="A9160" s="6">
        <v>9158</v>
      </c>
      <c r="B9160" s="8" t="s">
        <v>12387</v>
      </c>
      <c r="C9160" s="9" t="s">
        <v>12594</v>
      </c>
      <c r="D9160" s="10" t="s">
        <v>12595</v>
      </c>
      <c r="E9160" s="11" t="s">
        <v>12600</v>
      </c>
      <c r="F9160" s="6">
        <v>396293</v>
      </c>
      <c r="G9160" s="6" t="s">
        <v>4438</v>
      </c>
      <c r="H9160" s="16">
        <v>92510185.714000002</v>
      </c>
      <c r="I9160" s="12" t="s">
        <v>12574</v>
      </c>
      <c r="J9160" s="12" t="s">
        <v>12601</v>
      </c>
      <c r="K9160" s="15">
        <v>13124140</v>
      </c>
      <c r="L9160" s="13" t="s">
        <v>14</v>
      </c>
      <c r="M9160" s="7">
        <v>1</v>
      </c>
      <c r="N9160" s="17"/>
    </row>
    <row r="9161" spans="1:14" ht="78.75">
      <c r="A9161" s="6">
        <v>9159</v>
      </c>
      <c r="B9161" s="8" t="s">
        <v>12387</v>
      </c>
      <c r="C9161" s="9" t="s">
        <v>12597</v>
      </c>
      <c r="D9161" s="10" t="s">
        <v>12598</v>
      </c>
      <c r="E9161" s="11" t="s">
        <v>12600</v>
      </c>
      <c r="F9161" s="6">
        <v>396293</v>
      </c>
      <c r="G9161" s="6" t="s">
        <v>4438</v>
      </c>
      <c r="H9161" s="16">
        <v>92510185.714000002</v>
      </c>
      <c r="I9161" s="12" t="s">
        <v>12574</v>
      </c>
      <c r="J9161" s="12" t="s">
        <v>12601</v>
      </c>
      <c r="K9161" s="15">
        <v>13124140</v>
      </c>
      <c r="L9161" s="13" t="s">
        <v>14</v>
      </c>
      <c r="M9161" s="7">
        <v>0.51</v>
      </c>
      <c r="N9161" s="17"/>
    </row>
    <row r="9162" spans="1:14" ht="78.75">
      <c r="A9162" s="6">
        <v>9160</v>
      </c>
      <c r="B9162" s="8" t="s">
        <v>12387</v>
      </c>
      <c r="C9162" s="9" t="s">
        <v>12599</v>
      </c>
      <c r="D9162" s="10" t="s">
        <v>12451</v>
      </c>
      <c r="E9162" s="11" t="s">
        <v>12600</v>
      </c>
      <c r="F9162" s="6">
        <v>396293</v>
      </c>
      <c r="G9162" s="6" t="s">
        <v>4438</v>
      </c>
      <c r="H9162" s="16">
        <v>92510185.714000002</v>
      </c>
      <c r="I9162" s="12" t="s">
        <v>12574</v>
      </c>
      <c r="J9162" s="12" t="s">
        <v>12601</v>
      </c>
      <c r="K9162" s="15">
        <v>13124140</v>
      </c>
      <c r="L9162" s="13" t="s">
        <v>14</v>
      </c>
      <c r="M9162" s="7">
        <v>0.49</v>
      </c>
      <c r="N9162" s="17"/>
    </row>
    <row r="9163" spans="1:14" ht="78.75">
      <c r="A9163" s="6">
        <v>9161</v>
      </c>
      <c r="B9163" s="8" t="s">
        <v>12387</v>
      </c>
      <c r="C9163" s="9" t="s">
        <v>12602</v>
      </c>
      <c r="D9163" s="10" t="s">
        <v>12595</v>
      </c>
      <c r="E9163" s="11" t="s">
        <v>12603</v>
      </c>
      <c r="F9163" s="6">
        <v>368029</v>
      </c>
      <c r="G9163" s="6" t="s">
        <v>4505</v>
      </c>
      <c r="H9163" s="16">
        <v>27010000</v>
      </c>
      <c r="I9163" s="12" t="s">
        <v>12391</v>
      </c>
      <c r="J9163" s="12" t="s">
        <v>12392</v>
      </c>
      <c r="K9163" s="15">
        <v>0</v>
      </c>
      <c r="L9163" s="13" t="s">
        <v>14</v>
      </c>
      <c r="M9163" s="7">
        <v>1</v>
      </c>
      <c r="N9163" s="17"/>
    </row>
    <row r="9164" spans="1:14" ht="78.75">
      <c r="A9164" s="6">
        <v>9162</v>
      </c>
      <c r="B9164" s="8" t="s">
        <v>12387</v>
      </c>
      <c r="C9164" s="9" t="s">
        <v>12597</v>
      </c>
      <c r="D9164" s="10" t="s">
        <v>12598</v>
      </c>
      <c r="E9164" s="11" t="s">
        <v>12603</v>
      </c>
      <c r="F9164" s="6">
        <v>368029</v>
      </c>
      <c r="G9164" s="6" t="s">
        <v>4505</v>
      </c>
      <c r="H9164" s="16">
        <v>27010000</v>
      </c>
      <c r="I9164" s="12" t="s">
        <v>12391</v>
      </c>
      <c r="J9164" s="12" t="s">
        <v>12392</v>
      </c>
      <c r="K9164" s="15">
        <v>0</v>
      </c>
      <c r="L9164" s="13" t="s">
        <v>14</v>
      </c>
      <c r="M9164" s="7">
        <v>0.51</v>
      </c>
      <c r="N9164" s="17"/>
    </row>
    <row r="9165" spans="1:14" ht="78.75">
      <c r="A9165" s="6">
        <v>9163</v>
      </c>
      <c r="B9165" s="8" t="s">
        <v>12387</v>
      </c>
      <c r="C9165" s="9" t="s">
        <v>12599</v>
      </c>
      <c r="D9165" s="10" t="s">
        <v>12451</v>
      </c>
      <c r="E9165" s="11" t="s">
        <v>12603</v>
      </c>
      <c r="F9165" s="6">
        <v>368029</v>
      </c>
      <c r="G9165" s="6" t="s">
        <v>4505</v>
      </c>
      <c r="H9165" s="16">
        <v>27010000</v>
      </c>
      <c r="I9165" s="12" t="s">
        <v>12391</v>
      </c>
      <c r="J9165" s="12" t="s">
        <v>12392</v>
      </c>
      <c r="K9165" s="15">
        <v>0</v>
      </c>
      <c r="L9165" s="13" t="s">
        <v>14</v>
      </c>
      <c r="M9165" s="7">
        <v>0.49</v>
      </c>
      <c r="N9165" s="17"/>
    </row>
    <row r="9166" spans="1:14" ht="63">
      <c r="A9166" s="6">
        <v>9164</v>
      </c>
      <c r="B9166" s="8" t="s">
        <v>12387</v>
      </c>
      <c r="C9166" s="9" t="s">
        <v>12604</v>
      </c>
      <c r="D9166" s="10" t="s">
        <v>597</v>
      </c>
      <c r="E9166" s="11" t="s">
        <v>12605</v>
      </c>
      <c r="F9166" s="6">
        <v>404025</v>
      </c>
      <c r="G9166" s="6" t="s">
        <v>4438</v>
      </c>
      <c r="H9166" s="16">
        <v>156030534.55700001</v>
      </c>
      <c r="I9166" s="12" t="s">
        <v>9079</v>
      </c>
      <c r="J9166" s="12" t="s">
        <v>12606</v>
      </c>
      <c r="K9166" s="15">
        <f>20000000+15171356</f>
        <v>35171356</v>
      </c>
      <c r="L9166" s="13" t="s">
        <v>15</v>
      </c>
      <c r="M9166" s="7">
        <v>1</v>
      </c>
      <c r="N9166" s="17"/>
    </row>
    <row r="9167" spans="1:14" ht="63">
      <c r="A9167" s="6">
        <v>9165</v>
      </c>
      <c r="B9167" s="8" t="s">
        <v>12387</v>
      </c>
      <c r="C9167" s="9" t="s">
        <v>12607</v>
      </c>
      <c r="D9167" s="10" t="s">
        <v>12608</v>
      </c>
      <c r="E9167" s="11" t="s">
        <v>12609</v>
      </c>
      <c r="F9167" s="6">
        <v>375673</v>
      </c>
      <c r="G9167" s="6" t="s">
        <v>1486</v>
      </c>
      <c r="H9167" s="16">
        <v>20520000</v>
      </c>
      <c r="I9167" s="12" t="s">
        <v>12610</v>
      </c>
      <c r="J9167" s="12" t="s">
        <v>12611</v>
      </c>
      <c r="K9167" s="15">
        <f>4581150+1500000</f>
        <v>6081150</v>
      </c>
      <c r="L9167" s="13" t="s">
        <v>14</v>
      </c>
      <c r="M9167" s="7">
        <v>1</v>
      </c>
      <c r="N9167" s="17"/>
    </row>
    <row r="9168" spans="1:14" ht="63">
      <c r="A9168" s="6">
        <v>9166</v>
      </c>
      <c r="B9168" s="8" t="s">
        <v>12387</v>
      </c>
      <c r="C9168" s="9" t="s">
        <v>12592</v>
      </c>
      <c r="D9168" s="10" t="s">
        <v>12593</v>
      </c>
      <c r="E9168" s="11" t="s">
        <v>12609</v>
      </c>
      <c r="F9168" s="6">
        <v>375673</v>
      </c>
      <c r="G9168" s="6" t="s">
        <v>1486</v>
      </c>
      <c r="H9168" s="16">
        <v>20520000</v>
      </c>
      <c r="I9168" s="12" t="s">
        <v>12610</v>
      </c>
      <c r="J9168" s="12" t="s">
        <v>12611</v>
      </c>
      <c r="K9168" s="15">
        <f>4581150+1500000</f>
        <v>6081150</v>
      </c>
      <c r="L9168" s="13" t="s">
        <v>14</v>
      </c>
      <c r="M9168" s="7">
        <v>0.4</v>
      </c>
      <c r="N9168" s="17"/>
    </row>
    <row r="9169" spans="1:14" ht="63">
      <c r="A9169" s="6">
        <v>9167</v>
      </c>
      <c r="B9169" s="8" t="s">
        <v>12387</v>
      </c>
      <c r="C9169" s="9" t="s">
        <v>12612</v>
      </c>
      <c r="D9169" s="10" t="s">
        <v>12455</v>
      </c>
      <c r="E9169" s="11" t="s">
        <v>12609</v>
      </c>
      <c r="F9169" s="6">
        <v>375673</v>
      </c>
      <c r="G9169" s="6" t="s">
        <v>1486</v>
      </c>
      <c r="H9169" s="16">
        <v>20520000</v>
      </c>
      <c r="I9169" s="12" t="s">
        <v>12610</v>
      </c>
      <c r="J9169" s="12" t="s">
        <v>12611</v>
      </c>
      <c r="K9169" s="15">
        <f>4581150+1500000</f>
        <v>6081150</v>
      </c>
      <c r="L9169" s="13" t="s">
        <v>14</v>
      </c>
      <c r="M9169" s="7">
        <v>0.3</v>
      </c>
      <c r="N9169" s="17"/>
    </row>
    <row r="9170" spans="1:14" ht="63">
      <c r="A9170" s="6">
        <v>9168</v>
      </c>
      <c r="B9170" s="8" t="s">
        <v>12387</v>
      </c>
      <c r="C9170" s="9" t="s">
        <v>12613</v>
      </c>
      <c r="D9170" s="10" t="s">
        <v>12453</v>
      </c>
      <c r="E9170" s="11" t="s">
        <v>12609</v>
      </c>
      <c r="F9170" s="6">
        <v>375673</v>
      </c>
      <c r="G9170" s="6" t="s">
        <v>1486</v>
      </c>
      <c r="H9170" s="16">
        <v>20520000</v>
      </c>
      <c r="I9170" s="12" t="s">
        <v>12610</v>
      </c>
      <c r="J9170" s="12" t="s">
        <v>12611</v>
      </c>
      <c r="K9170" s="15">
        <f>4581150+1500000</f>
        <v>6081150</v>
      </c>
      <c r="L9170" s="13" t="s">
        <v>14</v>
      </c>
      <c r="M9170" s="7">
        <v>0.3</v>
      </c>
      <c r="N9170" s="17"/>
    </row>
    <row r="9171" spans="1:14" ht="63">
      <c r="A9171" s="6">
        <v>9169</v>
      </c>
      <c r="B9171" s="8" t="s">
        <v>12387</v>
      </c>
      <c r="C9171" s="9" t="s">
        <v>12614</v>
      </c>
      <c r="D9171" s="10" t="s">
        <v>12615</v>
      </c>
      <c r="E9171" s="11" t="s">
        <v>12616</v>
      </c>
      <c r="F9171" s="6">
        <v>375674</v>
      </c>
      <c r="G9171" s="6" t="s">
        <v>1486</v>
      </c>
      <c r="H9171" s="16">
        <v>32465960</v>
      </c>
      <c r="I9171" s="12" t="s">
        <v>12405</v>
      </c>
      <c r="J9171" s="12" t="s">
        <v>8426</v>
      </c>
      <c r="K9171" s="15">
        <v>0</v>
      </c>
      <c r="L9171" s="13" t="s">
        <v>15</v>
      </c>
      <c r="M9171" s="7">
        <v>1</v>
      </c>
      <c r="N9171" s="17"/>
    </row>
    <row r="9172" spans="1:14" ht="63">
      <c r="A9172" s="6">
        <v>9170</v>
      </c>
      <c r="B9172" s="8" t="s">
        <v>12387</v>
      </c>
      <c r="C9172" s="9" t="s">
        <v>12617</v>
      </c>
      <c r="D9172" s="10" t="s">
        <v>12590</v>
      </c>
      <c r="E9172" s="11" t="s">
        <v>12618</v>
      </c>
      <c r="F9172" s="6">
        <v>388503</v>
      </c>
      <c r="G9172" s="6" t="s">
        <v>1486</v>
      </c>
      <c r="H9172" s="16">
        <v>29949916.623</v>
      </c>
      <c r="I9172" s="12" t="s">
        <v>12619</v>
      </c>
      <c r="J9172" s="12" t="s">
        <v>12620</v>
      </c>
      <c r="K9172" s="15">
        <v>5052272</v>
      </c>
      <c r="L9172" s="13" t="s">
        <v>15</v>
      </c>
      <c r="M9172" s="7">
        <v>1</v>
      </c>
      <c r="N9172" s="17"/>
    </row>
    <row r="9173" spans="1:14" ht="63">
      <c r="A9173" s="6">
        <v>9171</v>
      </c>
      <c r="B9173" s="8" t="s">
        <v>12387</v>
      </c>
      <c r="C9173" s="9" t="s">
        <v>12621</v>
      </c>
      <c r="D9173" s="10" t="s">
        <v>12622</v>
      </c>
      <c r="E9173" s="11" t="s">
        <v>12623</v>
      </c>
      <c r="F9173" s="6">
        <v>400168</v>
      </c>
      <c r="G9173" s="6" t="s">
        <v>1486</v>
      </c>
      <c r="H9173" s="16">
        <v>18363492.454</v>
      </c>
      <c r="I9173" s="12" t="s">
        <v>12624</v>
      </c>
      <c r="J9173" s="12" t="s">
        <v>12625</v>
      </c>
      <c r="K9173" s="15">
        <v>2000000</v>
      </c>
      <c r="L9173" s="13" t="s">
        <v>15</v>
      </c>
      <c r="M9173" s="7">
        <v>1</v>
      </c>
      <c r="N9173" s="17"/>
    </row>
    <row r="9174" spans="1:14" ht="126">
      <c r="A9174" s="6">
        <v>9172</v>
      </c>
      <c r="B9174" s="8" t="s">
        <v>12387</v>
      </c>
      <c r="C9174" s="9" t="s">
        <v>12621</v>
      </c>
      <c r="D9174" s="10" t="s">
        <v>12622</v>
      </c>
      <c r="E9174" s="11" t="s">
        <v>19066</v>
      </c>
      <c r="F9174" s="6">
        <v>476590</v>
      </c>
      <c r="G9174" s="6" t="s">
        <v>12137</v>
      </c>
      <c r="H9174" s="16">
        <v>17795352.473000001</v>
      </c>
      <c r="I9174" s="12" t="s">
        <v>19067</v>
      </c>
      <c r="J9174" s="12" t="s">
        <v>19068</v>
      </c>
      <c r="K9174" s="15">
        <v>0</v>
      </c>
      <c r="L9174" s="13" t="s">
        <v>15</v>
      </c>
      <c r="M9174" s="7">
        <v>1</v>
      </c>
      <c r="N9174" s="17"/>
    </row>
    <row r="9175" spans="1:14" ht="78.75">
      <c r="A9175" s="6">
        <v>9173</v>
      </c>
      <c r="B9175" s="8" t="s">
        <v>12387</v>
      </c>
      <c r="C9175" s="9" t="s">
        <v>12626</v>
      </c>
      <c r="D9175" s="10" t="s">
        <v>12627</v>
      </c>
      <c r="E9175" s="11" t="s">
        <v>12628</v>
      </c>
      <c r="F9175" s="6">
        <v>437779</v>
      </c>
      <c r="G9175" s="6" t="s">
        <v>4505</v>
      </c>
      <c r="H9175" s="16">
        <v>7955448</v>
      </c>
      <c r="I9175" s="12" t="s">
        <v>8628</v>
      </c>
      <c r="J9175" s="12" t="s">
        <v>12629</v>
      </c>
      <c r="K9175" s="15">
        <v>0</v>
      </c>
      <c r="L9175" s="13" t="s">
        <v>15</v>
      </c>
      <c r="M9175" s="7">
        <v>1</v>
      </c>
      <c r="N9175" s="17"/>
    </row>
    <row r="9176" spans="1:14" ht="47.25">
      <c r="A9176" s="6">
        <v>9174</v>
      </c>
      <c r="B9176" s="8" t="s">
        <v>12387</v>
      </c>
      <c r="C9176" s="9" t="s">
        <v>12630</v>
      </c>
      <c r="D9176" s="10" t="s">
        <v>12631</v>
      </c>
      <c r="E9176" s="11" t="s">
        <v>12632</v>
      </c>
      <c r="F9176" s="6">
        <v>492323</v>
      </c>
      <c r="G9176" s="6" t="s">
        <v>10633</v>
      </c>
      <c r="H9176" s="16">
        <v>3084574.95</v>
      </c>
      <c r="I9176" s="12">
        <v>44146</v>
      </c>
      <c r="J9176" s="12">
        <v>44205</v>
      </c>
      <c r="K9176" s="15">
        <v>0</v>
      </c>
      <c r="L9176" s="13" t="s">
        <v>15</v>
      </c>
      <c r="M9176" s="7">
        <v>1</v>
      </c>
      <c r="N9176" s="17"/>
    </row>
    <row r="9177" spans="1:14" ht="94.5">
      <c r="A9177" s="6">
        <v>9175</v>
      </c>
      <c r="B9177" s="8" t="s">
        <v>12387</v>
      </c>
      <c r="C9177" s="9" t="s">
        <v>12633</v>
      </c>
      <c r="D9177" s="10" t="s">
        <v>12634</v>
      </c>
      <c r="E9177" s="11" t="s">
        <v>12635</v>
      </c>
      <c r="F9177" s="6">
        <v>438463</v>
      </c>
      <c r="G9177" s="6" t="s">
        <v>4505</v>
      </c>
      <c r="H9177" s="16">
        <v>7717168</v>
      </c>
      <c r="I9177" s="12" t="s">
        <v>12636</v>
      </c>
      <c r="J9177" s="12" t="s">
        <v>12629</v>
      </c>
      <c r="K9177" s="15">
        <v>0</v>
      </c>
      <c r="L9177" s="13" t="s">
        <v>15</v>
      </c>
      <c r="M9177" s="7">
        <v>1</v>
      </c>
      <c r="N9177" s="17"/>
    </row>
    <row r="9178" spans="1:14" ht="78.75">
      <c r="A9178" s="6">
        <v>9176</v>
      </c>
      <c r="B9178" s="8" t="s">
        <v>12387</v>
      </c>
      <c r="C9178" s="9" t="s">
        <v>12637</v>
      </c>
      <c r="D9178" s="10" t="s">
        <v>6279</v>
      </c>
      <c r="E9178" s="11" t="s">
        <v>12638</v>
      </c>
      <c r="F9178" s="6">
        <v>438464</v>
      </c>
      <c r="G9178" s="6" t="s">
        <v>4505</v>
      </c>
      <c r="H9178" s="16">
        <v>7440381</v>
      </c>
      <c r="I9178" s="12" t="s">
        <v>12639</v>
      </c>
      <c r="J9178" s="12" t="s">
        <v>8524</v>
      </c>
      <c r="K9178" s="15">
        <v>0</v>
      </c>
      <c r="L9178" s="13" t="s">
        <v>15</v>
      </c>
      <c r="M9178" s="7">
        <v>1</v>
      </c>
      <c r="N9178" s="17"/>
    </row>
    <row r="9179" spans="1:14" ht="94.5">
      <c r="A9179" s="6">
        <v>9177</v>
      </c>
      <c r="B9179" s="8" t="s">
        <v>12387</v>
      </c>
      <c r="C9179" s="9" t="s">
        <v>12640</v>
      </c>
      <c r="D9179" s="10" t="s">
        <v>12641</v>
      </c>
      <c r="E9179" s="11" t="s">
        <v>12642</v>
      </c>
      <c r="F9179" s="6">
        <v>438466</v>
      </c>
      <c r="G9179" s="6" t="s">
        <v>4505</v>
      </c>
      <c r="H9179" s="16">
        <v>7863939</v>
      </c>
      <c r="I9179" s="12" t="s">
        <v>12643</v>
      </c>
      <c r="J9179" s="12" t="s">
        <v>12644</v>
      </c>
      <c r="K9179" s="15">
        <v>0</v>
      </c>
      <c r="L9179" s="13" t="s">
        <v>15</v>
      </c>
      <c r="M9179" s="7">
        <v>1</v>
      </c>
      <c r="N9179" s="17"/>
    </row>
    <row r="9180" spans="1:14" ht="78.75">
      <c r="A9180" s="6">
        <v>9178</v>
      </c>
      <c r="B9180" s="8" t="s">
        <v>12387</v>
      </c>
      <c r="C9180" s="9" t="s">
        <v>12645</v>
      </c>
      <c r="D9180" s="10" t="s">
        <v>12646</v>
      </c>
      <c r="E9180" s="11" t="s">
        <v>12647</v>
      </c>
      <c r="F9180" s="6">
        <v>438467</v>
      </c>
      <c r="G9180" s="6" t="s">
        <v>4505</v>
      </c>
      <c r="H9180" s="16">
        <v>6474367</v>
      </c>
      <c r="I9180" s="12" t="s">
        <v>12636</v>
      </c>
      <c r="J9180" s="12" t="s">
        <v>12648</v>
      </c>
      <c r="K9180" s="15">
        <v>0</v>
      </c>
      <c r="L9180" s="13" t="s">
        <v>15</v>
      </c>
      <c r="M9180" s="7">
        <v>1</v>
      </c>
      <c r="N9180" s="17"/>
    </row>
    <row r="9181" spans="1:14" ht="126">
      <c r="A9181" s="6">
        <v>9179</v>
      </c>
      <c r="B9181" s="8" t="s">
        <v>12387</v>
      </c>
      <c r="C9181" s="9" t="s">
        <v>12649</v>
      </c>
      <c r="D9181" s="10" t="s">
        <v>12646</v>
      </c>
      <c r="E9181" s="11" t="s">
        <v>12650</v>
      </c>
      <c r="F9181" s="6">
        <v>354292</v>
      </c>
      <c r="G9181" s="6" t="s">
        <v>4505</v>
      </c>
      <c r="H9181" s="16">
        <v>14153000</v>
      </c>
      <c r="I9181" s="12" t="s">
        <v>12651</v>
      </c>
      <c r="J9181" s="12" t="s">
        <v>12652</v>
      </c>
      <c r="K9181" s="15">
        <v>3974000</v>
      </c>
      <c r="L9181" s="13" t="s">
        <v>15</v>
      </c>
      <c r="M9181" s="7">
        <v>1</v>
      </c>
      <c r="N9181" s="17"/>
    </row>
    <row r="9182" spans="1:14" ht="63">
      <c r="A9182" s="6">
        <v>9180</v>
      </c>
      <c r="B9182" s="8" t="s">
        <v>12387</v>
      </c>
      <c r="C9182" s="9" t="s">
        <v>12653</v>
      </c>
      <c r="D9182" s="10" t="s">
        <v>12654</v>
      </c>
      <c r="E9182" s="11" t="s">
        <v>12655</v>
      </c>
      <c r="F9182" s="6">
        <v>240655</v>
      </c>
      <c r="G9182" s="6" t="s">
        <v>4505</v>
      </c>
      <c r="H9182" s="16">
        <v>23502107</v>
      </c>
      <c r="I9182" s="12" t="s">
        <v>12656</v>
      </c>
      <c r="J9182" s="12" t="s">
        <v>12657</v>
      </c>
      <c r="K9182" s="15">
        <v>0</v>
      </c>
      <c r="L9182" s="13" t="s">
        <v>15</v>
      </c>
      <c r="M9182" s="7">
        <v>1</v>
      </c>
      <c r="N9182" s="17"/>
    </row>
    <row r="9183" spans="1:14" ht="173.25">
      <c r="A9183" s="6">
        <v>9181</v>
      </c>
      <c r="B9183" s="8" t="s">
        <v>12387</v>
      </c>
      <c r="C9183" s="9" t="s">
        <v>12658</v>
      </c>
      <c r="D9183" s="10" t="s">
        <v>6365</v>
      </c>
      <c r="E9183" s="11" t="s">
        <v>12659</v>
      </c>
      <c r="F9183" s="6">
        <v>305406</v>
      </c>
      <c r="G9183" s="6" t="s">
        <v>4505</v>
      </c>
      <c r="H9183" s="16">
        <v>17058000</v>
      </c>
      <c r="I9183" s="12" t="s">
        <v>12660</v>
      </c>
      <c r="J9183" s="12" t="s">
        <v>8726</v>
      </c>
      <c r="K9183" s="15">
        <v>5932000</v>
      </c>
      <c r="L9183" s="13" t="s">
        <v>15</v>
      </c>
      <c r="M9183" s="7">
        <v>1</v>
      </c>
      <c r="N9183" s="17"/>
    </row>
    <row r="9184" spans="1:14" ht="78.75">
      <c r="A9184" s="6">
        <v>9182</v>
      </c>
      <c r="B9184" s="8" t="s">
        <v>12387</v>
      </c>
      <c r="C9184" s="9" t="s">
        <v>12661</v>
      </c>
      <c r="D9184" s="10" t="s">
        <v>12662</v>
      </c>
      <c r="E9184" s="11" t="s">
        <v>12663</v>
      </c>
      <c r="F9184" s="6">
        <v>378260</v>
      </c>
      <c r="G9184" s="6" t="s">
        <v>4505</v>
      </c>
      <c r="H9184" s="16">
        <v>4601043</v>
      </c>
      <c r="I9184" s="12" t="s">
        <v>12664</v>
      </c>
      <c r="J9184" s="12" t="s">
        <v>12476</v>
      </c>
      <c r="K9184" s="15">
        <v>3084000</v>
      </c>
      <c r="L9184" s="13" t="s">
        <v>15</v>
      </c>
      <c r="M9184" s="7">
        <v>1</v>
      </c>
      <c r="N9184" s="17"/>
    </row>
    <row r="9185" spans="1:14" ht="110.25">
      <c r="A9185" s="6">
        <v>9183</v>
      </c>
      <c r="B9185" s="8" t="s">
        <v>12387</v>
      </c>
      <c r="C9185" s="9" t="s">
        <v>12665</v>
      </c>
      <c r="D9185" s="10" t="s">
        <v>12666</v>
      </c>
      <c r="E9185" s="11" t="s">
        <v>12667</v>
      </c>
      <c r="F9185" s="6">
        <v>378261</v>
      </c>
      <c r="G9185" s="6" t="s">
        <v>4505</v>
      </c>
      <c r="H9185" s="16">
        <v>5727000</v>
      </c>
      <c r="I9185" s="12" t="s">
        <v>12668</v>
      </c>
      <c r="J9185" s="12" t="s">
        <v>9274</v>
      </c>
      <c r="K9185" s="15">
        <v>1479000</v>
      </c>
      <c r="L9185" s="13" t="s">
        <v>15</v>
      </c>
      <c r="M9185" s="7">
        <v>1</v>
      </c>
      <c r="N9185" s="17"/>
    </row>
    <row r="9186" spans="1:14" ht="78.75">
      <c r="A9186" s="6">
        <v>9184</v>
      </c>
      <c r="B9186" s="8" t="s">
        <v>12387</v>
      </c>
      <c r="C9186" s="9" t="s">
        <v>12669</v>
      </c>
      <c r="D9186" s="10" t="s">
        <v>12670</v>
      </c>
      <c r="E9186" s="11" t="s">
        <v>12671</v>
      </c>
      <c r="F9186" s="6">
        <v>387392</v>
      </c>
      <c r="G9186" s="6" t="s">
        <v>4505</v>
      </c>
      <c r="H9186" s="16">
        <v>6390000</v>
      </c>
      <c r="I9186" s="12" t="s">
        <v>12664</v>
      </c>
      <c r="J9186" s="12" t="s">
        <v>12636</v>
      </c>
      <c r="K9186" s="15">
        <v>0</v>
      </c>
      <c r="L9186" s="13" t="s">
        <v>15</v>
      </c>
      <c r="M9186" s="7">
        <v>1</v>
      </c>
      <c r="N9186" s="17"/>
    </row>
    <row r="9187" spans="1:14" ht="126">
      <c r="A9187" s="6">
        <v>9185</v>
      </c>
      <c r="B9187" s="8" t="s">
        <v>12387</v>
      </c>
      <c r="C9187" s="9" t="s">
        <v>12672</v>
      </c>
      <c r="D9187" s="10" t="s">
        <v>12673</v>
      </c>
      <c r="E9187" s="11" t="s">
        <v>12674</v>
      </c>
      <c r="F9187" s="6">
        <v>354294</v>
      </c>
      <c r="G9187" s="6" t="s">
        <v>4505</v>
      </c>
      <c r="H9187" s="16">
        <v>18437875</v>
      </c>
      <c r="I9187" s="12" t="s">
        <v>12566</v>
      </c>
      <c r="J9187" s="12" t="s">
        <v>12675</v>
      </c>
      <c r="K9187" s="15">
        <v>2100000</v>
      </c>
      <c r="L9187" s="13" t="s">
        <v>15</v>
      </c>
      <c r="M9187" s="7">
        <v>1</v>
      </c>
      <c r="N9187" s="17"/>
    </row>
    <row r="9188" spans="1:14" ht="31.5">
      <c r="A9188" s="6">
        <v>9186</v>
      </c>
      <c r="B9188" s="8" t="s">
        <v>12387</v>
      </c>
      <c r="C9188" s="9" t="s">
        <v>12672</v>
      </c>
      <c r="D9188" s="10" t="s">
        <v>12673</v>
      </c>
      <c r="E9188" s="11" t="s">
        <v>12676</v>
      </c>
      <c r="F9188" s="6">
        <v>370328</v>
      </c>
      <c r="G9188" s="6" t="s">
        <v>10633</v>
      </c>
      <c r="H9188" s="16">
        <v>10878854</v>
      </c>
      <c r="I9188" s="12">
        <v>43831</v>
      </c>
      <c r="J9188" s="12">
        <v>43981</v>
      </c>
      <c r="K9188" s="15">
        <v>2845833</v>
      </c>
      <c r="L9188" s="13" t="s">
        <v>14</v>
      </c>
      <c r="M9188" s="7">
        <v>1</v>
      </c>
      <c r="N9188" s="17"/>
    </row>
    <row r="9189" spans="1:14" ht="31.5">
      <c r="A9189" s="6">
        <v>9187</v>
      </c>
      <c r="B9189" s="8" t="s">
        <v>12387</v>
      </c>
      <c r="C9189" s="9" t="s">
        <v>12677</v>
      </c>
      <c r="D9189" s="10" t="s">
        <v>9585</v>
      </c>
      <c r="E9189" s="11" t="s">
        <v>12676</v>
      </c>
      <c r="F9189" s="6">
        <v>370328</v>
      </c>
      <c r="G9189" s="6" t="s">
        <v>10633</v>
      </c>
      <c r="H9189" s="16">
        <v>10878854</v>
      </c>
      <c r="I9189" s="12">
        <v>43831</v>
      </c>
      <c r="J9189" s="12">
        <v>43981</v>
      </c>
      <c r="K9189" s="15">
        <v>0</v>
      </c>
      <c r="L9189" s="13" t="s">
        <v>14</v>
      </c>
      <c r="M9189" s="7">
        <v>0.6</v>
      </c>
      <c r="N9189" s="17"/>
    </row>
    <row r="9190" spans="1:14" ht="47.25">
      <c r="A9190" s="6">
        <v>9188</v>
      </c>
      <c r="B9190" s="8" t="s">
        <v>12387</v>
      </c>
      <c r="C9190" s="9" t="s">
        <v>12678</v>
      </c>
      <c r="D9190" s="10" t="s">
        <v>12679</v>
      </c>
      <c r="E9190" s="11" t="s">
        <v>12676</v>
      </c>
      <c r="F9190" s="6">
        <v>370328</v>
      </c>
      <c r="G9190" s="6" t="s">
        <v>10633</v>
      </c>
      <c r="H9190" s="16">
        <v>10878854</v>
      </c>
      <c r="I9190" s="12">
        <v>43831</v>
      </c>
      <c r="J9190" s="12">
        <v>43981</v>
      </c>
      <c r="K9190" s="15">
        <v>0</v>
      </c>
      <c r="L9190" s="13" t="s">
        <v>14</v>
      </c>
      <c r="M9190" s="7">
        <v>0.4</v>
      </c>
      <c r="N9190" s="17"/>
    </row>
    <row r="9191" spans="1:14" ht="63">
      <c r="A9191" s="6">
        <v>9189</v>
      </c>
      <c r="B9191" s="8" t="s">
        <v>12387</v>
      </c>
      <c r="C9191" s="9" t="s">
        <v>12680</v>
      </c>
      <c r="D9191" s="10" t="s">
        <v>12681</v>
      </c>
      <c r="E9191" s="11" t="s">
        <v>12682</v>
      </c>
      <c r="F9191" s="6">
        <v>354295</v>
      </c>
      <c r="G9191" s="6" t="s">
        <v>4505</v>
      </c>
      <c r="H9191" s="16">
        <v>9600000</v>
      </c>
      <c r="I9191" s="12" t="s">
        <v>12683</v>
      </c>
      <c r="J9191" s="12" t="s">
        <v>12684</v>
      </c>
      <c r="K9191" s="15">
        <v>1985000</v>
      </c>
      <c r="L9191" s="13" t="s">
        <v>15</v>
      </c>
      <c r="M9191" s="7">
        <v>1</v>
      </c>
      <c r="N9191" s="17"/>
    </row>
    <row r="9192" spans="1:14" ht="78.75">
      <c r="A9192" s="6">
        <v>9190</v>
      </c>
      <c r="B9192" s="8" t="s">
        <v>12387</v>
      </c>
      <c r="C9192" s="9" t="s">
        <v>12685</v>
      </c>
      <c r="D9192" s="10" t="s">
        <v>12686</v>
      </c>
      <c r="E9192" s="11" t="s">
        <v>12687</v>
      </c>
      <c r="F9192" s="6">
        <v>256880</v>
      </c>
      <c r="G9192" s="6" t="s">
        <v>4505</v>
      </c>
      <c r="H9192" s="16">
        <v>16181000</v>
      </c>
      <c r="I9192" s="12" t="s">
        <v>12688</v>
      </c>
      <c r="J9192" s="12" t="s">
        <v>12689</v>
      </c>
      <c r="K9192" s="15">
        <v>2958000</v>
      </c>
      <c r="L9192" s="13" t="s">
        <v>15</v>
      </c>
      <c r="M9192" s="7">
        <v>1</v>
      </c>
      <c r="N9192" s="17"/>
    </row>
    <row r="9193" spans="1:14" ht="346.5">
      <c r="A9193" s="6">
        <v>9191</v>
      </c>
      <c r="B9193" s="8" t="s">
        <v>12387</v>
      </c>
      <c r="C9193" s="9" t="s">
        <v>12690</v>
      </c>
      <c r="D9193" s="10" t="s">
        <v>12691</v>
      </c>
      <c r="E9193" s="11" t="s">
        <v>12692</v>
      </c>
      <c r="F9193" s="6">
        <v>325133</v>
      </c>
      <c r="G9193" s="6" t="s">
        <v>4505</v>
      </c>
      <c r="H9193" s="16">
        <v>40759000</v>
      </c>
      <c r="I9193" s="12" t="s">
        <v>12693</v>
      </c>
      <c r="J9193" s="12" t="s">
        <v>12694</v>
      </c>
      <c r="K9193" s="15">
        <v>3800000</v>
      </c>
      <c r="L9193" s="13" t="s">
        <v>15</v>
      </c>
      <c r="M9193" s="7">
        <v>1</v>
      </c>
      <c r="N9193" s="17"/>
    </row>
    <row r="9194" spans="1:14" ht="94.5">
      <c r="A9194" s="6">
        <v>9192</v>
      </c>
      <c r="B9194" s="8" t="s">
        <v>12387</v>
      </c>
      <c r="C9194" s="9" t="s">
        <v>12695</v>
      </c>
      <c r="D9194" s="10" t="s">
        <v>12696</v>
      </c>
      <c r="E9194" s="11" t="s">
        <v>12697</v>
      </c>
      <c r="F9194" s="6">
        <v>344437</v>
      </c>
      <c r="G9194" s="6" t="s">
        <v>4505</v>
      </c>
      <c r="H9194" s="16">
        <v>8018014</v>
      </c>
      <c r="I9194" s="12" t="s">
        <v>12698</v>
      </c>
      <c r="J9194" s="12" t="s">
        <v>12424</v>
      </c>
      <c r="K9194" s="15">
        <v>600000</v>
      </c>
      <c r="L9194" s="13" t="s">
        <v>15</v>
      </c>
      <c r="M9194" s="7">
        <v>1</v>
      </c>
      <c r="N9194" s="17"/>
    </row>
    <row r="9195" spans="1:14" ht="141.75">
      <c r="A9195" s="6">
        <v>9193</v>
      </c>
      <c r="B9195" s="8" t="s">
        <v>12387</v>
      </c>
      <c r="C9195" s="9" t="s">
        <v>12699</v>
      </c>
      <c r="D9195" s="10" t="s">
        <v>12700</v>
      </c>
      <c r="E9195" s="11" t="s">
        <v>12701</v>
      </c>
      <c r="F9195" s="6">
        <v>344438</v>
      </c>
      <c r="G9195" s="6" t="s">
        <v>4505</v>
      </c>
      <c r="H9195" s="16">
        <v>11186000</v>
      </c>
      <c r="I9195" s="12" t="s">
        <v>12702</v>
      </c>
      <c r="J9195" s="12" t="s">
        <v>12703</v>
      </c>
      <c r="K9195" s="15">
        <v>0</v>
      </c>
      <c r="L9195" s="13" t="s">
        <v>14</v>
      </c>
      <c r="M9195" s="7">
        <v>1</v>
      </c>
      <c r="N9195" s="17"/>
    </row>
    <row r="9196" spans="1:14" ht="141.75">
      <c r="A9196" s="6">
        <v>9194</v>
      </c>
      <c r="B9196" s="8" t="s">
        <v>12387</v>
      </c>
      <c r="C9196" s="9" t="s">
        <v>12704</v>
      </c>
      <c r="D9196" s="10" t="s">
        <v>12705</v>
      </c>
      <c r="E9196" s="11" t="s">
        <v>12701</v>
      </c>
      <c r="F9196" s="6">
        <v>344438</v>
      </c>
      <c r="G9196" s="6" t="s">
        <v>4505</v>
      </c>
      <c r="H9196" s="16">
        <v>11186000</v>
      </c>
      <c r="I9196" s="12" t="s">
        <v>12702</v>
      </c>
      <c r="J9196" s="12" t="s">
        <v>12703</v>
      </c>
      <c r="K9196" s="15">
        <v>0</v>
      </c>
      <c r="L9196" s="13" t="s">
        <v>14</v>
      </c>
      <c r="M9196" s="7">
        <v>0.51</v>
      </c>
      <c r="N9196" s="17"/>
    </row>
    <row r="9197" spans="1:14" ht="141.75">
      <c r="A9197" s="6">
        <v>9195</v>
      </c>
      <c r="B9197" s="8" t="s">
        <v>12387</v>
      </c>
      <c r="C9197" s="9" t="s">
        <v>12706</v>
      </c>
      <c r="D9197" s="10" t="s">
        <v>12707</v>
      </c>
      <c r="E9197" s="11" t="s">
        <v>12701</v>
      </c>
      <c r="F9197" s="6">
        <v>344438</v>
      </c>
      <c r="G9197" s="6" t="s">
        <v>4505</v>
      </c>
      <c r="H9197" s="16">
        <v>11186000</v>
      </c>
      <c r="I9197" s="12" t="s">
        <v>12702</v>
      </c>
      <c r="J9197" s="12" t="s">
        <v>12703</v>
      </c>
      <c r="K9197" s="15">
        <v>0</v>
      </c>
      <c r="L9197" s="13" t="s">
        <v>14</v>
      </c>
      <c r="M9197" s="7">
        <v>0.49</v>
      </c>
      <c r="N9197" s="17"/>
    </row>
    <row r="9198" spans="1:14" ht="94.5">
      <c r="A9198" s="6">
        <v>9196</v>
      </c>
      <c r="B9198" s="8" t="s">
        <v>12387</v>
      </c>
      <c r="C9198" s="9" t="s">
        <v>12708</v>
      </c>
      <c r="D9198" s="10" t="s">
        <v>12435</v>
      </c>
      <c r="E9198" s="11" t="s">
        <v>12709</v>
      </c>
      <c r="F9198" s="6">
        <v>355542</v>
      </c>
      <c r="G9198" s="6" t="s">
        <v>4505</v>
      </c>
      <c r="H9198" s="16">
        <v>13711977</v>
      </c>
      <c r="I9198" s="12" t="s">
        <v>8444</v>
      </c>
      <c r="J9198" s="12" t="s">
        <v>12710</v>
      </c>
      <c r="K9198" s="15">
        <v>2000000</v>
      </c>
      <c r="L9198" s="13" t="s">
        <v>15</v>
      </c>
      <c r="M9198" s="7">
        <v>1</v>
      </c>
      <c r="N9198" s="17"/>
    </row>
    <row r="9199" spans="1:14" ht="63">
      <c r="A9199" s="6">
        <v>9197</v>
      </c>
      <c r="B9199" s="8" t="s">
        <v>12387</v>
      </c>
      <c r="C9199" s="9" t="s">
        <v>12711</v>
      </c>
      <c r="D9199" s="10" t="s">
        <v>12712</v>
      </c>
      <c r="E9199" s="11" t="s">
        <v>12713</v>
      </c>
      <c r="F9199" s="6">
        <v>378262</v>
      </c>
      <c r="G9199" s="6" t="s">
        <v>4505</v>
      </c>
      <c r="H9199" s="16">
        <v>5498686</v>
      </c>
      <c r="I9199" s="12" t="s">
        <v>12664</v>
      </c>
      <c r="J9199" s="12" t="s">
        <v>12714</v>
      </c>
      <c r="K9199" s="15">
        <v>0</v>
      </c>
      <c r="L9199" s="13" t="s">
        <v>15</v>
      </c>
      <c r="M9199" s="7">
        <v>1</v>
      </c>
      <c r="N9199" s="17"/>
    </row>
    <row r="9200" spans="1:14" ht="63">
      <c r="A9200" s="6">
        <v>9198</v>
      </c>
      <c r="B9200" s="8" t="s">
        <v>12387</v>
      </c>
      <c r="C9200" s="9" t="s">
        <v>12715</v>
      </c>
      <c r="D9200" s="10" t="s">
        <v>12503</v>
      </c>
      <c r="E9200" s="11" t="s">
        <v>12716</v>
      </c>
      <c r="F9200" s="6">
        <v>387394</v>
      </c>
      <c r="G9200" s="6" t="s">
        <v>4505</v>
      </c>
      <c r="H9200" s="16">
        <v>8736361</v>
      </c>
      <c r="I9200" s="12" t="s">
        <v>12561</v>
      </c>
      <c r="J9200" s="12" t="s">
        <v>12717</v>
      </c>
      <c r="K9200" s="15">
        <v>0</v>
      </c>
      <c r="L9200" s="13" t="s">
        <v>15</v>
      </c>
      <c r="M9200" s="7">
        <v>1</v>
      </c>
      <c r="N9200" s="17"/>
    </row>
    <row r="9201" spans="1:14" ht="78.75">
      <c r="A9201" s="6">
        <v>9199</v>
      </c>
      <c r="B9201" s="8" t="s">
        <v>12387</v>
      </c>
      <c r="C9201" s="9" t="s">
        <v>12718</v>
      </c>
      <c r="D9201" s="10" t="s">
        <v>12719</v>
      </c>
      <c r="E9201" s="11" t="s">
        <v>12720</v>
      </c>
      <c r="F9201" s="6">
        <v>416490</v>
      </c>
      <c r="G9201" s="6" t="s">
        <v>4505</v>
      </c>
      <c r="H9201" s="16">
        <v>14864253</v>
      </c>
      <c r="I9201" s="12" t="s">
        <v>12529</v>
      </c>
      <c r="J9201" s="12" t="s">
        <v>12721</v>
      </c>
      <c r="K9201" s="15">
        <v>0</v>
      </c>
      <c r="L9201" s="13" t="s">
        <v>14</v>
      </c>
      <c r="M9201" s="7">
        <v>1</v>
      </c>
      <c r="N9201" s="17"/>
    </row>
    <row r="9202" spans="1:14" ht="78.75">
      <c r="A9202" s="6">
        <v>9200</v>
      </c>
      <c r="B9202" s="8" t="s">
        <v>12387</v>
      </c>
      <c r="C9202" s="9" t="s">
        <v>12722</v>
      </c>
      <c r="D9202" s="10" t="s">
        <v>12723</v>
      </c>
      <c r="E9202" s="11" t="s">
        <v>12720</v>
      </c>
      <c r="F9202" s="6">
        <v>416490</v>
      </c>
      <c r="G9202" s="6" t="s">
        <v>4505</v>
      </c>
      <c r="H9202" s="16">
        <v>14864253</v>
      </c>
      <c r="I9202" s="12" t="s">
        <v>12529</v>
      </c>
      <c r="J9202" s="12" t="s">
        <v>12721</v>
      </c>
      <c r="K9202" s="15">
        <v>0</v>
      </c>
      <c r="L9202" s="13" t="s">
        <v>14</v>
      </c>
      <c r="M9202" s="7">
        <v>0.51</v>
      </c>
      <c r="N9202" s="17"/>
    </row>
    <row r="9203" spans="1:14" ht="78.75">
      <c r="A9203" s="6">
        <v>9201</v>
      </c>
      <c r="B9203" s="8" t="s">
        <v>12387</v>
      </c>
      <c r="C9203" s="9" t="s">
        <v>12724</v>
      </c>
      <c r="D9203" s="10" t="s">
        <v>12662</v>
      </c>
      <c r="E9203" s="11" t="s">
        <v>12720</v>
      </c>
      <c r="F9203" s="6">
        <v>416490</v>
      </c>
      <c r="G9203" s="6" t="s">
        <v>4505</v>
      </c>
      <c r="H9203" s="16">
        <v>14864253</v>
      </c>
      <c r="I9203" s="12" t="s">
        <v>12529</v>
      </c>
      <c r="J9203" s="12" t="s">
        <v>12721</v>
      </c>
      <c r="K9203" s="15">
        <v>0</v>
      </c>
      <c r="L9203" s="13" t="s">
        <v>14</v>
      </c>
      <c r="M9203" s="7">
        <v>0.49</v>
      </c>
      <c r="N9203" s="17"/>
    </row>
    <row r="9204" spans="1:14" ht="63">
      <c r="A9204" s="6">
        <v>9202</v>
      </c>
      <c r="B9204" s="8" t="s">
        <v>12387</v>
      </c>
      <c r="C9204" s="9" t="s">
        <v>12725</v>
      </c>
      <c r="D9204" s="10" t="s">
        <v>12726</v>
      </c>
      <c r="E9204" s="11" t="s">
        <v>12727</v>
      </c>
      <c r="F9204" s="6">
        <v>416492</v>
      </c>
      <c r="G9204" s="6" t="s">
        <v>4505</v>
      </c>
      <c r="H9204" s="16">
        <v>5592000</v>
      </c>
      <c r="I9204" s="12" t="s">
        <v>12442</v>
      </c>
      <c r="J9204" s="12" t="s">
        <v>12728</v>
      </c>
      <c r="K9204" s="15">
        <v>0</v>
      </c>
      <c r="L9204" s="13" t="s">
        <v>15</v>
      </c>
      <c r="M9204" s="7">
        <v>1</v>
      </c>
      <c r="N9204" s="17"/>
    </row>
    <row r="9205" spans="1:14" ht="78.75">
      <c r="A9205" s="6">
        <v>9203</v>
      </c>
      <c r="B9205" s="8" t="s">
        <v>12387</v>
      </c>
      <c r="C9205" s="9" t="s">
        <v>12729</v>
      </c>
      <c r="D9205" s="10" t="s">
        <v>12730</v>
      </c>
      <c r="E9205" s="11" t="s">
        <v>12731</v>
      </c>
      <c r="F9205" s="6">
        <v>417901</v>
      </c>
      <c r="G9205" s="6" t="s">
        <v>4505</v>
      </c>
      <c r="H9205" s="16">
        <v>8769000</v>
      </c>
      <c r="I9205" s="12" t="s">
        <v>12732</v>
      </c>
      <c r="J9205" s="12" t="s">
        <v>12733</v>
      </c>
      <c r="K9205" s="15">
        <v>0</v>
      </c>
      <c r="L9205" s="13" t="s">
        <v>15</v>
      </c>
      <c r="M9205" s="7">
        <v>1</v>
      </c>
      <c r="N9205" s="17"/>
    </row>
    <row r="9206" spans="1:14" ht="94.5">
      <c r="A9206" s="6">
        <v>9204</v>
      </c>
      <c r="B9206" s="8" t="s">
        <v>12387</v>
      </c>
      <c r="C9206" s="9" t="s">
        <v>12734</v>
      </c>
      <c r="D9206" s="10" t="s">
        <v>12735</v>
      </c>
      <c r="E9206" s="11" t="s">
        <v>12736</v>
      </c>
      <c r="F9206" s="6">
        <v>438469</v>
      </c>
      <c r="G9206" s="6" t="s">
        <v>4505</v>
      </c>
      <c r="H9206" s="16">
        <v>7685861</v>
      </c>
      <c r="I9206" s="12" t="s">
        <v>12737</v>
      </c>
      <c r="J9206" s="12" t="s">
        <v>12738</v>
      </c>
      <c r="K9206" s="15">
        <v>0</v>
      </c>
      <c r="L9206" s="13" t="s">
        <v>15</v>
      </c>
      <c r="M9206" s="7">
        <v>1</v>
      </c>
      <c r="N9206" s="17"/>
    </row>
    <row r="9207" spans="1:14" ht="47.25">
      <c r="A9207" s="6">
        <v>9205</v>
      </c>
      <c r="B9207" s="8" t="s">
        <v>12387</v>
      </c>
      <c r="C9207" s="9" t="s">
        <v>12739</v>
      </c>
      <c r="D9207" s="10" t="s">
        <v>12735</v>
      </c>
      <c r="E9207" s="11" t="s">
        <v>12740</v>
      </c>
      <c r="F9207" s="6">
        <v>492352</v>
      </c>
      <c r="G9207" s="6" t="s">
        <v>10633</v>
      </c>
      <c r="H9207" s="16">
        <v>7400793.5499999998</v>
      </c>
      <c r="I9207" s="12">
        <v>44158</v>
      </c>
      <c r="J9207" s="12">
        <v>44247</v>
      </c>
      <c r="K9207" s="15">
        <v>0</v>
      </c>
      <c r="L9207" s="13" t="s">
        <v>15</v>
      </c>
      <c r="M9207" s="7">
        <v>1</v>
      </c>
      <c r="N9207" s="17"/>
    </row>
    <row r="9208" spans="1:14" ht="94.5">
      <c r="A9208" s="6">
        <v>9206</v>
      </c>
      <c r="B9208" s="8" t="s">
        <v>12387</v>
      </c>
      <c r="C9208" s="9" t="s">
        <v>12741</v>
      </c>
      <c r="D9208" s="10" t="s">
        <v>12742</v>
      </c>
      <c r="E9208" s="11" t="s">
        <v>12743</v>
      </c>
      <c r="F9208" s="6">
        <v>438470</v>
      </c>
      <c r="G9208" s="6" t="s">
        <v>4505</v>
      </c>
      <c r="H9208" s="16">
        <v>7375333</v>
      </c>
      <c r="I9208" s="12" t="s">
        <v>12636</v>
      </c>
      <c r="J9208" s="12" t="s">
        <v>12476</v>
      </c>
      <c r="K9208" s="15">
        <v>0</v>
      </c>
      <c r="L9208" s="13" t="s">
        <v>15</v>
      </c>
      <c r="M9208" s="7">
        <v>1</v>
      </c>
      <c r="N9208" s="17"/>
    </row>
    <row r="9209" spans="1:14" ht="94.5">
      <c r="A9209" s="6">
        <v>9207</v>
      </c>
      <c r="B9209" s="8" t="s">
        <v>12387</v>
      </c>
      <c r="C9209" s="9" t="s">
        <v>12741</v>
      </c>
      <c r="D9209" s="10" t="s">
        <v>12742</v>
      </c>
      <c r="E9209" s="11" t="s">
        <v>12744</v>
      </c>
      <c r="F9209" s="6">
        <v>449132</v>
      </c>
      <c r="G9209" s="6" t="s">
        <v>4505</v>
      </c>
      <c r="H9209" s="16">
        <v>10209240</v>
      </c>
      <c r="I9209" s="12" t="s">
        <v>12636</v>
      </c>
      <c r="J9209" s="12" t="s">
        <v>12745</v>
      </c>
      <c r="K9209" s="15">
        <v>0</v>
      </c>
      <c r="L9209" s="13" t="s">
        <v>15</v>
      </c>
      <c r="M9209" s="7">
        <v>1</v>
      </c>
      <c r="N9209" s="17"/>
    </row>
    <row r="9210" spans="1:14" ht="94.5">
      <c r="A9210" s="6">
        <v>9208</v>
      </c>
      <c r="B9210" s="8" t="s">
        <v>12387</v>
      </c>
      <c r="C9210" s="9" t="s">
        <v>12746</v>
      </c>
      <c r="D9210" s="10" t="s">
        <v>12747</v>
      </c>
      <c r="E9210" s="11" t="s">
        <v>12748</v>
      </c>
      <c r="F9210" s="6">
        <v>438471</v>
      </c>
      <c r="G9210" s="6" t="s">
        <v>4505</v>
      </c>
      <c r="H9210" s="16">
        <v>12094385</v>
      </c>
      <c r="I9210" s="12" t="s">
        <v>12710</v>
      </c>
      <c r="J9210" s="12" t="s">
        <v>12749</v>
      </c>
      <c r="K9210" s="15">
        <v>0</v>
      </c>
      <c r="L9210" s="13" t="s">
        <v>15</v>
      </c>
      <c r="M9210" s="7">
        <v>1</v>
      </c>
      <c r="N9210" s="17"/>
    </row>
    <row r="9211" spans="1:14" ht="47.25">
      <c r="A9211" s="6">
        <v>9209</v>
      </c>
      <c r="B9211" s="8" t="s">
        <v>12387</v>
      </c>
      <c r="C9211" s="9" t="s">
        <v>12746</v>
      </c>
      <c r="D9211" s="10" t="s">
        <v>12747</v>
      </c>
      <c r="E9211" s="11" t="s">
        <v>12750</v>
      </c>
      <c r="F9211" s="6">
        <v>449133</v>
      </c>
      <c r="G9211" s="6" t="s">
        <v>2521</v>
      </c>
      <c r="H9211" s="16">
        <v>5618179.3499999996</v>
      </c>
      <c r="I9211" s="12" t="s">
        <v>12751</v>
      </c>
      <c r="J9211" s="12" t="s">
        <v>12733</v>
      </c>
      <c r="K9211" s="15">
        <v>0</v>
      </c>
      <c r="L9211" s="13" t="s">
        <v>15</v>
      </c>
      <c r="M9211" s="7">
        <v>1</v>
      </c>
      <c r="N9211" s="17"/>
    </row>
    <row r="9212" spans="1:14" ht="78.75">
      <c r="A9212" s="6">
        <v>9210</v>
      </c>
      <c r="B9212" s="8" t="s">
        <v>12387</v>
      </c>
      <c r="C9212" s="9" t="s">
        <v>12752</v>
      </c>
      <c r="D9212" s="10" t="s">
        <v>12753</v>
      </c>
      <c r="E9212" s="11" t="s">
        <v>12754</v>
      </c>
      <c r="F9212" s="6">
        <v>438472</v>
      </c>
      <c r="G9212" s="6" t="s">
        <v>4505</v>
      </c>
      <c r="H9212" s="16">
        <v>9091441</v>
      </c>
      <c r="I9212" s="12" t="s">
        <v>12755</v>
      </c>
      <c r="J9212" s="12" t="s">
        <v>12756</v>
      </c>
      <c r="K9212" s="15">
        <v>0</v>
      </c>
      <c r="L9212" s="13" t="s">
        <v>15</v>
      </c>
      <c r="M9212" s="7">
        <v>1</v>
      </c>
      <c r="N9212" s="17"/>
    </row>
    <row r="9213" spans="1:14" ht="94.5">
      <c r="A9213" s="6">
        <v>9211</v>
      </c>
      <c r="B9213" s="8" t="s">
        <v>12387</v>
      </c>
      <c r="C9213" s="9" t="s">
        <v>12757</v>
      </c>
      <c r="D9213" s="10" t="s">
        <v>12758</v>
      </c>
      <c r="E9213" s="11" t="s">
        <v>12759</v>
      </c>
      <c r="F9213" s="6">
        <v>449131</v>
      </c>
      <c r="G9213" s="6" t="s">
        <v>4505</v>
      </c>
      <c r="H9213" s="16">
        <v>12201000</v>
      </c>
      <c r="I9213" s="12" t="s">
        <v>12760</v>
      </c>
      <c r="J9213" s="12" t="s">
        <v>12761</v>
      </c>
      <c r="K9213" s="15">
        <v>0</v>
      </c>
      <c r="L9213" s="13" t="s">
        <v>15</v>
      </c>
      <c r="M9213" s="7">
        <v>1</v>
      </c>
      <c r="N9213" s="17"/>
    </row>
    <row r="9214" spans="1:14" ht="31.5">
      <c r="A9214" s="6">
        <v>9212</v>
      </c>
      <c r="B9214" s="8" t="s">
        <v>12387</v>
      </c>
      <c r="C9214" s="9" t="s">
        <v>12762</v>
      </c>
      <c r="D9214" s="10" t="s">
        <v>12763</v>
      </c>
      <c r="E9214" s="11" t="s">
        <v>12764</v>
      </c>
      <c r="F9214" s="6">
        <v>449134</v>
      </c>
      <c r="G9214" s="6" t="s">
        <v>2521</v>
      </c>
      <c r="H9214" s="16">
        <v>4245108.25</v>
      </c>
      <c r="I9214" s="12" t="s">
        <v>12765</v>
      </c>
      <c r="J9214" s="12" t="s">
        <v>12766</v>
      </c>
      <c r="K9214" s="15">
        <v>2252425</v>
      </c>
      <c r="L9214" s="13" t="s">
        <v>15</v>
      </c>
      <c r="M9214" s="7">
        <v>1</v>
      </c>
      <c r="N9214" s="17"/>
    </row>
    <row r="9215" spans="1:14" ht="47.25">
      <c r="A9215" s="6">
        <v>9213</v>
      </c>
      <c r="B9215" s="8" t="s">
        <v>12387</v>
      </c>
      <c r="C9215" s="9" t="s">
        <v>12767</v>
      </c>
      <c r="D9215" s="10" t="s">
        <v>12768</v>
      </c>
      <c r="E9215" s="11" t="s">
        <v>12769</v>
      </c>
      <c r="F9215" s="6">
        <v>449135</v>
      </c>
      <c r="G9215" s="6" t="s">
        <v>2521</v>
      </c>
      <c r="H9215" s="16">
        <v>4171273.3</v>
      </c>
      <c r="I9215" s="12" t="s">
        <v>12770</v>
      </c>
      <c r="J9215" s="12" t="s">
        <v>12771</v>
      </c>
      <c r="K9215" s="15">
        <v>0</v>
      </c>
      <c r="L9215" s="13" t="s">
        <v>15</v>
      </c>
      <c r="M9215" s="7">
        <v>1</v>
      </c>
      <c r="N9215" s="17"/>
    </row>
    <row r="9216" spans="1:14" ht="31.5">
      <c r="A9216" s="6">
        <v>9214</v>
      </c>
      <c r="B9216" s="8" t="s">
        <v>12387</v>
      </c>
      <c r="C9216" s="9" t="s">
        <v>12772</v>
      </c>
      <c r="D9216" s="10" t="s">
        <v>12773</v>
      </c>
      <c r="E9216" s="11" t="s">
        <v>12774</v>
      </c>
      <c r="F9216" s="6">
        <v>449136</v>
      </c>
      <c r="G9216" s="6" t="s">
        <v>2521</v>
      </c>
      <c r="H9216" s="16">
        <v>2144563.25</v>
      </c>
      <c r="I9216" s="12" t="s">
        <v>12420</v>
      </c>
      <c r="J9216" s="12" t="s">
        <v>12775</v>
      </c>
      <c r="K9216" s="15">
        <v>0</v>
      </c>
      <c r="L9216" s="13" t="s">
        <v>15</v>
      </c>
      <c r="M9216" s="7">
        <v>1</v>
      </c>
      <c r="N9216" s="17"/>
    </row>
    <row r="9217" spans="1:14" ht="47.25">
      <c r="A9217" s="6">
        <v>9215</v>
      </c>
      <c r="B9217" s="8" t="s">
        <v>12387</v>
      </c>
      <c r="C9217" s="9" t="s">
        <v>12776</v>
      </c>
      <c r="D9217" s="10" t="s">
        <v>12777</v>
      </c>
      <c r="E9217" s="11" t="s">
        <v>12778</v>
      </c>
      <c r="F9217" s="6">
        <v>492355</v>
      </c>
      <c r="G9217" s="6" t="s">
        <v>10633</v>
      </c>
      <c r="H9217" s="16">
        <v>7392951.2999999998</v>
      </c>
      <c r="I9217" s="12">
        <v>44163</v>
      </c>
      <c r="J9217" s="12">
        <v>44252</v>
      </c>
      <c r="K9217" s="15">
        <v>0</v>
      </c>
      <c r="L9217" s="13" t="s">
        <v>15</v>
      </c>
      <c r="M9217" s="7">
        <v>1</v>
      </c>
      <c r="N9217" s="17"/>
    </row>
    <row r="9218" spans="1:14" ht="31.5">
      <c r="A9218" s="6">
        <v>9216</v>
      </c>
      <c r="B9218" s="8" t="s">
        <v>12387</v>
      </c>
      <c r="C9218" s="9" t="s">
        <v>12779</v>
      </c>
      <c r="D9218" s="10" t="s">
        <v>12780</v>
      </c>
      <c r="E9218" s="11" t="s">
        <v>12781</v>
      </c>
      <c r="F9218" s="6">
        <v>492361</v>
      </c>
      <c r="G9218" s="6" t="s">
        <v>10633</v>
      </c>
      <c r="H9218" s="16">
        <v>10375976</v>
      </c>
      <c r="I9218" s="12">
        <v>44163</v>
      </c>
      <c r="J9218" s="12">
        <v>44252</v>
      </c>
      <c r="K9218" s="15">
        <v>0</v>
      </c>
      <c r="L9218" s="13" t="s">
        <v>15</v>
      </c>
      <c r="M9218" s="7">
        <v>1</v>
      </c>
      <c r="N9218" s="17"/>
    </row>
    <row r="9219" spans="1:14" ht="47.25">
      <c r="A9219" s="6">
        <v>9217</v>
      </c>
      <c r="B9219" s="8" t="s">
        <v>12387</v>
      </c>
      <c r="C9219" s="9" t="s">
        <v>12782</v>
      </c>
      <c r="D9219" s="10" t="s">
        <v>12783</v>
      </c>
      <c r="E9219" s="11" t="s">
        <v>12404</v>
      </c>
      <c r="F9219" s="6">
        <v>492356</v>
      </c>
      <c r="G9219" s="6" t="s">
        <v>10633</v>
      </c>
      <c r="H9219" s="16">
        <v>11689251.25</v>
      </c>
      <c r="I9219" s="12">
        <v>44165</v>
      </c>
      <c r="J9219" s="12">
        <v>44255</v>
      </c>
      <c r="K9219" s="15">
        <v>0</v>
      </c>
      <c r="L9219" s="13" t="s">
        <v>15</v>
      </c>
      <c r="M9219" s="7">
        <v>1</v>
      </c>
      <c r="N9219" s="17"/>
    </row>
    <row r="9220" spans="1:14" ht="47.25">
      <c r="A9220" s="6">
        <v>9218</v>
      </c>
      <c r="B9220" s="8" t="s">
        <v>12387</v>
      </c>
      <c r="C9220" s="9" t="s">
        <v>12784</v>
      </c>
      <c r="D9220" s="10" t="s">
        <v>12785</v>
      </c>
      <c r="E9220" s="11" t="s">
        <v>12786</v>
      </c>
      <c r="F9220" s="6">
        <v>492357</v>
      </c>
      <c r="G9220" s="6" t="s">
        <v>10633</v>
      </c>
      <c r="H9220" s="16">
        <v>10431171</v>
      </c>
      <c r="I9220" s="12">
        <v>44163</v>
      </c>
      <c r="J9220" s="12">
        <v>44252</v>
      </c>
      <c r="K9220" s="15">
        <v>0</v>
      </c>
      <c r="L9220" s="13" t="s">
        <v>15</v>
      </c>
      <c r="M9220" s="7">
        <v>1</v>
      </c>
      <c r="N9220" s="17"/>
    </row>
    <row r="9221" spans="1:14" ht="47.25">
      <c r="A9221" s="6">
        <v>9219</v>
      </c>
      <c r="B9221" s="8" t="s">
        <v>12387</v>
      </c>
      <c r="C9221" s="9" t="s">
        <v>12787</v>
      </c>
      <c r="D9221" s="10" t="s">
        <v>12788</v>
      </c>
      <c r="E9221" s="11" t="s">
        <v>12789</v>
      </c>
      <c r="F9221" s="6">
        <v>492341</v>
      </c>
      <c r="G9221" s="6" t="s">
        <v>10633</v>
      </c>
      <c r="H9221" s="16">
        <v>1730387</v>
      </c>
      <c r="I9221" s="12">
        <v>44159</v>
      </c>
      <c r="J9221" s="12">
        <v>44218</v>
      </c>
      <c r="K9221" s="15">
        <v>0</v>
      </c>
      <c r="L9221" s="13" t="s">
        <v>15</v>
      </c>
      <c r="M9221" s="7">
        <v>1</v>
      </c>
      <c r="N9221" s="17"/>
    </row>
    <row r="9222" spans="1:14" ht="63">
      <c r="A9222" s="6">
        <v>9220</v>
      </c>
      <c r="B9222" s="8" t="s">
        <v>12387</v>
      </c>
      <c r="C9222" s="9" t="s">
        <v>12790</v>
      </c>
      <c r="D9222" s="10" t="s">
        <v>12791</v>
      </c>
      <c r="E9222" s="11" t="s">
        <v>12792</v>
      </c>
      <c r="F9222" s="6">
        <v>492359</v>
      </c>
      <c r="G9222" s="6" t="s">
        <v>10633</v>
      </c>
      <c r="H9222" s="16">
        <v>7359992.9500000002</v>
      </c>
      <c r="I9222" s="12">
        <v>44164</v>
      </c>
      <c r="J9222" s="12">
        <v>44283</v>
      </c>
      <c r="K9222" s="15">
        <v>0</v>
      </c>
      <c r="L9222" s="13" t="s">
        <v>15</v>
      </c>
      <c r="M9222" s="7">
        <v>1</v>
      </c>
      <c r="N9222" s="17"/>
    </row>
    <row r="9223" spans="1:14" ht="47.25">
      <c r="A9223" s="6">
        <v>9221</v>
      </c>
      <c r="B9223" s="8" t="s">
        <v>12387</v>
      </c>
      <c r="C9223" s="9" t="s">
        <v>12793</v>
      </c>
      <c r="D9223" s="10" t="s">
        <v>12794</v>
      </c>
      <c r="E9223" s="11" t="s">
        <v>12795</v>
      </c>
      <c r="F9223" s="6">
        <v>492346</v>
      </c>
      <c r="G9223" s="6" t="s">
        <v>10633</v>
      </c>
      <c r="H9223" s="16">
        <v>5919607.7000000002</v>
      </c>
      <c r="I9223" s="12">
        <v>44166</v>
      </c>
      <c r="J9223" s="12">
        <v>44256</v>
      </c>
      <c r="K9223" s="15">
        <v>0</v>
      </c>
      <c r="L9223" s="13" t="s">
        <v>15</v>
      </c>
      <c r="M9223" s="7">
        <v>1</v>
      </c>
      <c r="N9223" s="17"/>
    </row>
    <row r="9224" spans="1:14" ht="31.5">
      <c r="A9224" s="6">
        <v>9222</v>
      </c>
      <c r="B9224" s="8" t="s">
        <v>12387</v>
      </c>
      <c r="C9224" s="9" t="s">
        <v>12796</v>
      </c>
      <c r="D9224" s="10" t="s">
        <v>12797</v>
      </c>
      <c r="E9224" s="11" t="s">
        <v>12798</v>
      </c>
      <c r="F9224" s="6">
        <v>492348</v>
      </c>
      <c r="G9224" s="6" t="s">
        <v>10633</v>
      </c>
      <c r="H9224" s="16">
        <v>6592537.3499999996</v>
      </c>
      <c r="I9224" s="12">
        <v>44158</v>
      </c>
      <c r="J9224" s="12">
        <v>44232</v>
      </c>
      <c r="K9224" s="15">
        <v>0</v>
      </c>
      <c r="L9224" s="13" t="s">
        <v>15</v>
      </c>
      <c r="M9224" s="7">
        <v>1</v>
      </c>
      <c r="N9224" s="17"/>
    </row>
    <row r="9225" spans="1:14" ht="47.25">
      <c r="A9225" s="6">
        <v>9223</v>
      </c>
      <c r="B9225" s="8" t="s">
        <v>12387</v>
      </c>
      <c r="C9225" s="9" t="s">
        <v>12799</v>
      </c>
      <c r="D9225" s="10" t="s">
        <v>12800</v>
      </c>
      <c r="E9225" s="11" t="s">
        <v>12801</v>
      </c>
      <c r="F9225" s="6">
        <v>492538</v>
      </c>
      <c r="G9225" s="6" t="s">
        <v>10633</v>
      </c>
      <c r="H9225" s="16">
        <v>4738710.2</v>
      </c>
      <c r="I9225" s="12">
        <v>44165</v>
      </c>
      <c r="J9225" s="12">
        <v>44254</v>
      </c>
      <c r="K9225" s="15">
        <v>0</v>
      </c>
      <c r="L9225" s="13" t="s">
        <v>15</v>
      </c>
      <c r="M9225" s="7">
        <v>1</v>
      </c>
      <c r="N9225" s="17"/>
    </row>
    <row r="9226" spans="1:14" ht="47.25">
      <c r="A9226" s="6">
        <v>9224</v>
      </c>
      <c r="B9226" s="8" t="s">
        <v>12387</v>
      </c>
      <c r="C9226" s="9" t="s">
        <v>12802</v>
      </c>
      <c r="D9226" s="10" t="s">
        <v>12803</v>
      </c>
      <c r="E9226" s="11" t="s">
        <v>12804</v>
      </c>
      <c r="F9226" s="6">
        <v>492337</v>
      </c>
      <c r="G9226" s="6" t="s">
        <v>10633</v>
      </c>
      <c r="H9226" s="16">
        <v>4739384.7</v>
      </c>
      <c r="I9226" s="12">
        <v>44146</v>
      </c>
      <c r="J9226" s="12">
        <v>44205</v>
      </c>
      <c r="K9226" s="15">
        <v>0</v>
      </c>
      <c r="L9226" s="13" t="s">
        <v>15</v>
      </c>
      <c r="M9226" s="7">
        <v>1</v>
      </c>
      <c r="N9226" s="17"/>
    </row>
    <row r="9227" spans="1:14" ht="47.25">
      <c r="A9227" s="6">
        <v>9225</v>
      </c>
      <c r="B9227" s="8" t="s">
        <v>12387</v>
      </c>
      <c r="C9227" s="9" t="s">
        <v>12805</v>
      </c>
      <c r="D9227" s="10" t="s">
        <v>12806</v>
      </c>
      <c r="E9227" s="11" t="s">
        <v>12807</v>
      </c>
      <c r="F9227" s="6">
        <v>492339</v>
      </c>
      <c r="G9227" s="6" t="s">
        <v>10633</v>
      </c>
      <c r="H9227" s="16">
        <v>1922825.65</v>
      </c>
      <c r="I9227" s="12">
        <v>44158</v>
      </c>
      <c r="J9227" s="12">
        <v>44217</v>
      </c>
      <c r="K9227" s="15">
        <v>0</v>
      </c>
      <c r="L9227" s="13" t="s">
        <v>15</v>
      </c>
      <c r="M9227" s="7">
        <v>1</v>
      </c>
      <c r="N9227" s="17"/>
    </row>
    <row r="9228" spans="1:14" ht="63">
      <c r="A9228" s="6">
        <v>9226</v>
      </c>
      <c r="B9228" s="8" t="s">
        <v>12387</v>
      </c>
      <c r="C9228" s="9" t="s">
        <v>12808</v>
      </c>
      <c r="D9228" s="10" t="s">
        <v>12809</v>
      </c>
      <c r="E9228" s="11" t="s">
        <v>12810</v>
      </c>
      <c r="F9228" s="6">
        <v>492353</v>
      </c>
      <c r="G9228" s="6" t="s">
        <v>10633</v>
      </c>
      <c r="H9228" s="16">
        <v>8974951.1500000004</v>
      </c>
      <c r="I9228" s="12">
        <v>44164</v>
      </c>
      <c r="J9228" s="12">
        <v>44253</v>
      </c>
      <c r="K9228" s="15">
        <f>3120060+4221958</f>
        <v>7342018</v>
      </c>
      <c r="L9228" s="13" t="s">
        <v>15</v>
      </c>
      <c r="M9228" s="7">
        <v>1</v>
      </c>
      <c r="N9228" s="17"/>
    </row>
    <row r="9229" spans="1:14" ht="47.25">
      <c r="A9229" s="6">
        <v>9227</v>
      </c>
      <c r="B9229" s="8" t="s">
        <v>12387</v>
      </c>
      <c r="C9229" s="9" t="s">
        <v>12811</v>
      </c>
      <c r="D9229" s="10" t="s">
        <v>12812</v>
      </c>
      <c r="E9229" s="11" t="s">
        <v>12813</v>
      </c>
      <c r="F9229" s="6">
        <v>492350</v>
      </c>
      <c r="G9229" s="6" t="s">
        <v>10633</v>
      </c>
      <c r="H9229" s="16">
        <v>6290213.1500000004</v>
      </c>
      <c r="I9229" s="12">
        <v>44166</v>
      </c>
      <c r="J9229" s="12">
        <v>44240</v>
      </c>
      <c r="K9229" s="15">
        <v>0</v>
      </c>
      <c r="L9229" s="13" t="s">
        <v>15</v>
      </c>
      <c r="M9229" s="7">
        <v>1</v>
      </c>
      <c r="N9229" s="17"/>
    </row>
    <row r="9230" spans="1:14" ht="63">
      <c r="A9230" s="6">
        <v>9228</v>
      </c>
      <c r="B9230" s="8" t="s">
        <v>12387</v>
      </c>
      <c r="C9230" s="9" t="s">
        <v>12814</v>
      </c>
      <c r="D9230" s="10" t="s">
        <v>12815</v>
      </c>
      <c r="E9230" s="11" t="s">
        <v>12816</v>
      </c>
      <c r="F9230" s="6">
        <v>492335</v>
      </c>
      <c r="G9230" s="6" t="s">
        <v>10633</v>
      </c>
      <c r="H9230" s="16">
        <v>1879659.55</v>
      </c>
      <c r="I9230" s="12">
        <v>44145</v>
      </c>
      <c r="J9230" s="12">
        <v>44204</v>
      </c>
      <c r="K9230" s="15">
        <v>0</v>
      </c>
      <c r="L9230" s="13" t="s">
        <v>15</v>
      </c>
      <c r="M9230" s="7">
        <v>1</v>
      </c>
      <c r="N9230" s="17"/>
    </row>
    <row r="9231" spans="1:14" ht="47.25">
      <c r="A9231" s="6">
        <v>9229</v>
      </c>
      <c r="B9231" s="8" t="s">
        <v>12387</v>
      </c>
      <c r="C9231" s="9" t="s">
        <v>12817</v>
      </c>
      <c r="D9231" s="10" t="s">
        <v>12818</v>
      </c>
      <c r="E9231" s="11" t="s">
        <v>12819</v>
      </c>
      <c r="F9231" s="6">
        <v>492321</v>
      </c>
      <c r="G9231" s="6" t="s">
        <v>10633</v>
      </c>
      <c r="H9231" s="16">
        <v>1865963.4</v>
      </c>
      <c r="I9231" s="12">
        <v>44144</v>
      </c>
      <c r="J9231" s="12">
        <v>44203</v>
      </c>
      <c r="K9231" s="15">
        <v>1280128</v>
      </c>
      <c r="L9231" s="13" t="s">
        <v>15</v>
      </c>
      <c r="M9231" s="7">
        <v>1</v>
      </c>
      <c r="N9231" s="17"/>
    </row>
    <row r="9232" spans="1:14" ht="47.25">
      <c r="A9232" s="6">
        <v>9230</v>
      </c>
      <c r="B9232" s="8" t="s">
        <v>12387</v>
      </c>
      <c r="C9232" s="9" t="s">
        <v>12820</v>
      </c>
      <c r="D9232" s="10" t="s">
        <v>12821</v>
      </c>
      <c r="E9232" s="11" t="s">
        <v>12822</v>
      </c>
      <c r="F9232" s="6">
        <v>492325</v>
      </c>
      <c r="G9232" s="6" t="s">
        <v>10633</v>
      </c>
      <c r="H9232" s="16">
        <v>3215856.4</v>
      </c>
      <c r="I9232" s="12">
        <v>44145</v>
      </c>
      <c r="J9232" s="12">
        <v>44204</v>
      </c>
      <c r="K9232" s="15">
        <v>0</v>
      </c>
      <c r="L9232" s="13" t="s">
        <v>15</v>
      </c>
      <c r="M9232" s="7">
        <v>1</v>
      </c>
      <c r="N9232" s="17"/>
    </row>
    <row r="9233" spans="1:14" ht="47.25">
      <c r="A9233" s="6">
        <v>9231</v>
      </c>
      <c r="B9233" s="8" t="s">
        <v>12387</v>
      </c>
      <c r="C9233" s="9" t="s">
        <v>12823</v>
      </c>
      <c r="D9233" s="10" t="s">
        <v>12824</v>
      </c>
      <c r="E9233" s="11" t="s">
        <v>12825</v>
      </c>
      <c r="F9233" s="6">
        <v>492326</v>
      </c>
      <c r="G9233" s="6" t="s">
        <v>10633</v>
      </c>
      <c r="H9233" s="16">
        <v>1663154.55</v>
      </c>
      <c r="I9233" s="12">
        <v>44145</v>
      </c>
      <c r="J9233" s="12">
        <v>44204</v>
      </c>
      <c r="K9233" s="15">
        <v>0</v>
      </c>
      <c r="L9233" s="13" t="s">
        <v>15</v>
      </c>
      <c r="M9233" s="7">
        <v>1</v>
      </c>
      <c r="N9233" s="17"/>
    </row>
    <row r="9234" spans="1:14" ht="47.25">
      <c r="A9234" s="6">
        <v>9232</v>
      </c>
      <c r="B9234" s="8" t="s">
        <v>12387</v>
      </c>
      <c r="C9234" s="9" t="s">
        <v>12776</v>
      </c>
      <c r="D9234" s="10" t="s">
        <v>12777</v>
      </c>
      <c r="E9234" s="11" t="s">
        <v>12826</v>
      </c>
      <c r="F9234" s="6">
        <v>492328</v>
      </c>
      <c r="G9234" s="6" t="s">
        <v>10633</v>
      </c>
      <c r="H9234" s="16">
        <v>1699831.2</v>
      </c>
      <c r="I9234" s="12">
        <v>44144</v>
      </c>
      <c r="J9234" s="12">
        <v>44203</v>
      </c>
      <c r="K9234" s="15">
        <v>0</v>
      </c>
      <c r="L9234" s="13" t="s">
        <v>15</v>
      </c>
      <c r="M9234" s="7">
        <v>1</v>
      </c>
      <c r="N9234" s="17"/>
    </row>
    <row r="9235" spans="1:14" ht="47.25">
      <c r="A9235" s="6">
        <v>9233</v>
      </c>
      <c r="B9235" s="8" t="s">
        <v>12387</v>
      </c>
      <c r="C9235" s="9" t="s">
        <v>12776</v>
      </c>
      <c r="D9235" s="10" t="s">
        <v>12777</v>
      </c>
      <c r="E9235" s="11" t="s">
        <v>12827</v>
      </c>
      <c r="F9235" s="6">
        <v>492332</v>
      </c>
      <c r="G9235" s="6" t="s">
        <v>10633</v>
      </c>
      <c r="H9235" s="16">
        <v>4049451.95</v>
      </c>
      <c r="I9235" s="12">
        <v>44144</v>
      </c>
      <c r="J9235" s="12">
        <v>44378</v>
      </c>
      <c r="K9235" s="15">
        <v>3465594</v>
      </c>
      <c r="L9235" s="13" t="s">
        <v>15</v>
      </c>
      <c r="M9235" s="7">
        <v>1</v>
      </c>
      <c r="N9235" s="17"/>
    </row>
    <row r="9236" spans="1:14" ht="31.5">
      <c r="A9236" s="6">
        <v>9234</v>
      </c>
      <c r="B9236" s="8" t="s">
        <v>12387</v>
      </c>
      <c r="C9236" s="9" t="s">
        <v>12828</v>
      </c>
      <c r="D9236" s="10" t="s">
        <v>12829</v>
      </c>
      <c r="E9236" s="11" t="s">
        <v>12830</v>
      </c>
      <c r="F9236" s="6">
        <v>492329</v>
      </c>
      <c r="G9236" s="6" t="s">
        <v>10633</v>
      </c>
      <c r="H9236" s="16">
        <v>3456125.65</v>
      </c>
      <c r="I9236" s="12">
        <v>44144</v>
      </c>
      <c r="J9236" s="12">
        <v>44203</v>
      </c>
      <c r="K9236" s="15">
        <v>0</v>
      </c>
      <c r="L9236" s="13" t="s">
        <v>15</v>
      </c>
      <c r="M9236" s="7">
        <v>1</v>
      </c>
      <c r="N9236" s="17"/>
    </row>
    <row r="9237" spans="1:14" ht="47.25">
      <c r="A9237" s="6">
        <v>9235</v>
      </c>
      <c r="B9237" s="8" t="s">
        <v>12387</v>
      </c>
      <c r="C9237" s="9" t="s">
        <v>12831</v>
      </c>
      <c r="D9237" s="10" t="s">
        <v>12496</v>
      </c>
      <c r="E9237" s="11" t="s">
        <v>12832</v>
      </c>
      <c r="F9237" s="6">
        <v>492331</v>
      </c>
      <c r="G9237" s="6" t="s">
        <v>10633</v>
      </c>
      <c r="H9237" s="16">
        <v>1064716.3</v>
      </c>
      <c r="I9237" s="12">
        <v>44146</v>
      </c>
      <c r="J9237" s="12">
        <v>44205</v>
      </c>
      <c r="K9237" s="15">
        <v>0</v>
      </c>
      <c r="L9237" s="13" t="s">
        <v>15</v>
      </c>
      <c r="M9237" s="7">
        <v>1</v>
      </c>
      <c r="N9237" s="17"/>
    </row>
    <row r="9238" spans="1:14" ht="47.25">
      <c r="A9238" s="6">
        <v>9236</v>
      </c>
      <c r="B9238" s="8" t="s">
        <v>12387</v>
      </c>
      <c r="C9238" s="9" t="s">
        <v>12833</v>
      </c>
      <c r="D9238" s="10" t="s">
        <v>12834</v>
      </c>
      <c r="E9238" s="11" t="s">
        <v>12835</v>
      </c>
      <c r="F9238" s="6">
        <v>492334</v>
      </c>
      <c r="G9238" s="6" t="s">
        <v>10633</v>
      </c>
      <c r="H9238" s="16">
        <v>4608180.2</v>
      </c>
      <c r="I9238" s="12">
        <v>44145</v>
      </c>
      <c r="J9238" s="12">
        <v>44204</v>
      </c>
      <c r="K9238" s="15">
        <v>0</v>
      </c>
      <c r="L9238" s="13" t="s">
        <v>15</v>
      </c>
      <c r="M9238" s="7">
        <v>1</v>
      </c>
      <c r="N9238" s="17"/>
    </row>
    <row r="9239" spans="1:14" ht="47.25">
      <c r="A9239" s="6">
        <v>9237</v>
      </c>
      <c r="B9239" s="8" t="s">
        <v>12387</v>
      </c>
      <c r="C9239" s="9" t="s">
        <v>12836</v>
      </c>
      <c r="D9239" s="10" t="s">
        <v>12837</v>
      </c>
      <c r="E9239" s="11" t="s">
        <v>12838</v>
      </c>
      <c r="F9239" s="6">
        <v>492342</v>
      </c>
      <c r="G9239" s="6" t="s">
        <v>10633</v>
      </c>
      <c r="H9239" s="16">
        <v>2276665.5</v>
      </c>
      <c r="I9239" s="12">
        <v>44158</v>
      </c>
      <c r="J9239" s="12">
        <v>44217</v>
      </c>
      <c r="K9239" s="15">
        <v>0</v>
      </c>
      <c r="L9239" s="13" t="s">
        <v>15</v>
      </c>
      <c r="M9239" s="7">
        <v>1</v>
      </c>
      <c r="N9239" s="17"/>
    </row>
    <row r="9240" spans="1:14" ht="47.25">
      <c r="A9240" s="6">
        <v>9238</v>
      </c>
      <c r="B9240" s="8" t="s">
        <v>12387</v>
      </c>
      <c r="C9240" s="9" t="s">
        <v>12839</v>
      </c>
      <c r="D9240" s="10" t="s">
        <v>12840</v>
      </c>
      <c r="E9240" s="11" t="s">
        <v>12841</v>
      </c>
      <c r="F9240" s="6">
        <v>492340</v>
      </c>
      <c r="G9240" s="6" t="s">
        <v>10633</v>
      </c>
      <c r="H9240" s="16">
        <v>1613538.9</v>
      </c>
      <c r="I9240" s="12">
        <v>44158</v>
      </c>
      <c r="J9240" s="12">
        <v>44217</v>
      </c>
      <c r="K9240" s="15">
        <v>0</v>
      </c>
      <c r="L9240" s="13" t="s">
        <v>15</v>
      </c>
      <c r="M9240" s="7">
        <v>1</v>
      </c>
      <c r="N9240" s="17"/>
    </row>
    <row r="9241" spans="1:14" ht="47.25">
      <c r="A9241" s="6">
        <v>9239</v>
      </c>
      <c r="B9241" s="8" t="s">
        <v>12387</v>
      </c>
      <c r="C9241" s="9" t="s">
        <v>12842</v>
      </c>
      <c r="D9241" s="10" t="s">
        <v>12843</v>
      </c>
      <c r="E9241" s="11" t="s">
        <v>12844</v>
      </c>
      <c r="F9241" s="6">
        <v>492345</v>
      </c>
      <c r="G9241" s="6" t="s">
        <v>10633</v>
      </c>
      <c r="H9241" s="16">
        <v>5927476.5499999998</v>
      </c>
      <c r="I9241" s="12">
        <v>44163</v>
      </c>
      <c r="J9241" s="12">
        <v>44237</v>
      </c>
      <c r="K9241" s="15">
        <v>0</v>
      </c>
      <c r="L9241" s="13" t="s">
        <v>15</v>
      </c>
      <c r="M9241" s="7">
        <v>1</v>
      </c>
      <c r="N9241" s="17"/>
    </row>
    <row r="9242" spans="1:14" ht="31.5">
      <c r="A9242" s="6">
        <v>9240</v>
      </c>
      <c r="B9242" s="8" t="s">
        <v>12387</v>
      </c>
      <c r="C9242" s="9" t="s">
        <v>12845</v>
      </c>
      <c r="D9242" s="10" t="s">
        <v>12846</v>
      </c>
      <c r="E9242" s="11" t="s">
        <v>12847</v>
      </c>
      <c r="F9242" s="6">
        <v>492322</v>
      </c>
      <c r="G9242" s="6" t="s">
        <v>10633</v>
      </c>
      <c r="H9242" s="16">
        <v>4037177.95</v>
      </c>
      <c r="I9242" s="12">
        <v>44146</v>
      </c>
      <c r="J9242" s="12">
        <v>44205</v>
      </c>
      <c r="K9242" s="15">
        <v>0</v>
      </c>
      <c r="L9242" s="13" t="s">
        <v>15</v>
      </c>
      <c r="M9242" s="7">
        <v>1</v>
      </c>
      <c r="N9242" s="17"/>
    </row>
    <row r="9243" spans="1:14" ht="31.5">
      <c r="A9243" s="6">
        <v>9241</v>
      </c>
      <c r="B9243" s="8" t="s">
        <v>12387</v>
      </c>
      <c r="C9243" s="9" t="s">
        <v>12848</v>
      </c>
      <c r="D9243" s="10" t="s">
        <v>12707</v>
      </c>
      <c r="E9243" s="11" t="s">
        <v>12849</v>
      </c>
      <c r="F9243" s="6">
        <v>492324</v>
      </c>
      <c r="G9243" s="6" t="s">
        <v>10633</v>
      </c>
      <c r="H9243" s="16">
        <v>3813616.35</v>
      </c>
      <c r="I9243" s="12">
        <v>44146</v>
      </c>
      <c r="J9243" s="12">
        <v>44205</v>
      </c>
      <c r="K9243" s="15">
        <v>0</v>
      </c>
      <c r="L9243" s="13" t="s">
        <v>15</v>
      </c>
      <c r="M9243" s="7">
        <v>1</v>
      </c>
      <c r="N9243" s="17"/>
    </row>
    <row r="9244" spans="1:14" ht="47.25">
      <c r="A9244" s="6">
        <v>9242</v>
      </c>
      <c r="B9244" s="8" t="s">
        <v>12387</v>
      </c>
      <c r="C9244" s="9" t="s">
        <v>12850</v>
      </c>
      <c r="D9244" s="10" t="s">
        <v>12851</v>
      </c>
      <c r="E9244" s="11" t="s">
        <v>12852</v>
      </c>
      <c r="F9244" s="6">
        <v>231809</v>
      </c>
      <c r="G9244" s="6" t="s">
        <v>3293</v>
      </c>
      <c r="H9244" s="16">
        <v>3321363.4</v>
      </c>
      <c r="I9244" s="12" t="s">
        <v>12853</v>
      </c>
      <c r="J9244" s="12" t="s">
        <v>12854</v>
      </c>
      <c r="K9244" s="15">
        <v>1500000</v>
      </c>
      <c r="L9244" s="13" t="s">
        <v>15</v>
      </c>
      <c r="M9244" s="7">
        <v>1</v>
      </c>
      <c r="N9244" s="17"/>
    </row>
    <row r="9245" spans="1:14" ht="63">
      <c r="A9245" s="6">
        <v>9243</v>
      </c>
      <c r="B9245" s="8" t="s">
        <v>12387</v>
      </c>
      <c r="C9245" s="9" t="s">
        <v>12855</v>
      </c>
      <c r="D9245" s="10" t="s">
        <v>12785</v>
      </c>
      <c r="E9245" s="11" t="s">
        <v>19069</v>
      </c>
      <c r="F9245" s="6">
        <v>231810</v>
      </c>
      <c r="G9245" s="6" t="s">
        <v>3293</v>
      </c>
      <c r="H9245" s="16">
        <v>3324369.2</v>
      </c>
      <c r="I9245" s="12" t="s">
        <v>12853</v>
      </c>
      <c r="J9245" s="12" t="s">
        <v>12854</v>
      </c>
      <c r="K9245" s="15">
        <v>2089584</v>
      </c>
      <c r="L9245" s="13" t="s">
        <v>15</v>
      </c>
      <c r="M9245" s="7">
        <v>1</v>
      </c>
      <c r="N9245" s="17"/>
    </row>
    <row r="9246" spans="1:14" ht="31.5">
      <c r="A9246" s="6">
        <v>9244</v>
      </c>
      <c r="B9246" s="8" t="s">
        <v>12387</v>
      </c>
      <c r="C9246" s="9" t="s">
        <v>12856</v>
      </c>
      <c r="D9246" s="10" t="s">
        <v>12857</v>
      </c>
      <c r="E9246" s="11" t="s">
        <v>12858</v>
      </c>
      <c r="F9246" s="6">
        <v>328388</v>
      </c>
      <c r="G9246" s="6" t="s">
        <v>3293</v>
      </c>
      <c r="H9246" s="16">
        <v>3324971</v>
      </c>
      <c r="I9246" s="12" t="s">
        <v>12859</v>
      </c>
      <c r="J9246" s="12" t="s">
        <v>12860</v>
      </c>
      <c r="K9246" s="15">
        <v>0</v>
      </c>
      <c r="L9246" s="13" t="s">
        <v>15</v>
      </c>
      <c r="M9246" s="7">
        <v>1</v>
      </c>
      <c r="N9246" s="17"/>
    </row>
    <row r="9247" spans="1:14" ht="173.25">
      <c r="A9247" s="6">
        <v>9245</v>
      </c>
      <c r="B9247" s="8" t="s">
        <v>12387</v>
      </c>
      <c r="C9247" s="9" t="s">
        <v>19070</v>
      </c>
      <c r="D9247" s="10" t="s">
        <v>19071</v>
      </c>
      <c r="E9247" s="11" t="s">
        <v>19072</v>
      </c>
      <c r="F9247" s="6">
        <v>476588</v>
      </c>
      <c r="G9247" s="6" t="s">
        <v>12137</v>
      </c>
      <c r="H9247" s="16">
        <v>24710030.177000001</v>
      </c>
      <c r="I9247" s="12" t="s">
        <v>12467</v>
      </c>
      <c r="J9247" s="12" t="s">
        <v>19065</v>
      </c>
      <c r="K9247" s="15">
        <v>0</v>
      </c>
      <c r="L9247" s="13" t="s">
        <v>14</v>
      </c>
      <c r="M9247" s="7">
        <v>1</v>
      </c>
      <c r="N9247" s="17"/>
    </row>
    <row r="9248" spans="1:14" ht="173.25">
      <c r="A9248" s="6">
        <v>9246</v>
      </c>
      <c r="B9248" s="8" t="s">
        <v>12387</v>
      </c>
      <c r="C9248" s="9" t="s">
        <v>19073</v>
      </c>
      <c r="D9248" s="10" t="s">
        <v>6216</v>
      </c>
      <c r="E9248" s="11" t="s">
        <v>19072</v>
      </c>
      <c r="F9248" s="6">
        <v>476588</v>
      </c>
      <c r="G9248" s="6" t="s">
        <v>12137</v>
      </c>
      <c r="H9248" s="16">
        <v>24710030.177000001</v>
      </c>
      <c r="I9248" s="12" t="s">
        <v>12467</v>
      </c>
      <c r="J9248" s="12" t="s">
        <v>19065</v>
      </c>
      <c r="K9248" s="15">
        <v>0</v>
      </c>
      <c r="L9248" s="13" t="s">
        <v>14</v>
      </c>
      <c r="M9248" s="7">
        <v>0.51</v>
      </c>
      <c r="N9248" s="17"/>
    </row>
    <row r="9249" spans="1:14" ht="173.25">
      <c r="A9249" s="6">
        <v>9247</v>
      </c>
      <c r="B9249" s="8" t="s">
        <v>12387</v>
      </c>
      <c r="C9249" s="9" t="s">
        <v>19074</v>
      </c>
      <c r="D9249" s="10" t="s">
        <v>12768</v>
      </c>
      <c r="E9249" s="11" t="s">
        <v>19072</v>
      </c>
      <c r="F9249" s="6">
        <v>476588</v>
      </c>
      <c r="G9249" s="6" t="s">
        <v>12137</v>
      </c>
      <c r="H9249" s="16">
        <v>24710030.177000001</v>
      </c>
      <c r="I9249" s="12" t="s">
        <v>12467</v>
      </c>
      <c r="J9249" s="12" t="s">
        <v>19065</v>
      </c>
      <c r="K9249" s="15">
        <v>0</v>
      </c>
      <c r="L9249" s="13" t="s">
        <v>14</v>
      </c>
      <c r="M9249" s="7">
        <v>0.49</v>
      </c>
      <c r="N9249" s="17"/>
    </row>
    <row r="9250" spans="1:14" ht="31.5">
      <c r="A9250" s="6">
        <v>9248</v>
      </c>
      <c r="B9250" s="8" t="s">
        <v>12861</v>
      </c>
      <c r="C9250" s="9" t="s">
        <v>12862</v>
      </c>
      <c r="D9250" s="10" t="s">
        <v>12863</v>
      </c>
      <c r="E9250" s="11" t="s">
        <v>12864</v>
      </c>
      <c r="F9250" s="6">
        <v>245848</v>
      </c>
      <c r="G9250" s="6" t="s">
        <v>706</v>
      </c>
      <c r="H9250" s="16">
        <v>21477391.760000002</v>
      </c>
      <c r="I9250" s="12">
        <v>43551</v>
      </c>
      <c r="J9250" s="12">
        <v>43646</v>
      </c>
      <c r="K9250" s="15">
        <v>18218498</v>
      </c>
      <c r="L9250" s="13" t="s">
        <v>15</v>
      </c>
      <c r="M9250" s="7">
        <v>1</v>
      </c>
      <c r="N9250" s="17"/>
    </row>
    <row r="9251" spans="1:14" ht="47.25">
      <c r="A9251" s="6">
        <v>9249</v>
      </c>
      <c r="B9251" s="8" t="s">
        <v>12861</v>
      </c>
      <c r="C9251" s="9" t="s">
        <v>12862</v>
      </c>
      <c r="D9251" s="10" t="s">
        <v>12863</v>
      </c>
      <c r="E9251" s="11" t="s">
        <v>12865</v>
      </c>
      <c r="F9251" s="6">
        <v>317245</v>
      </c>
      <c r="G9251" s="6" t="s">
        <v>2482</v>
      </c>
      <c r="H9251" s="16">
        <v>6445361.2300000004</v>
      </c>
      <c r="I9251" s="12">
        <v>43697</v>
      </c>
      <c r="J9251" s="12">
        <v>43882</v>
      </c>
      <c r="K9251" s="15">
        <v>2175522</v>
      </c>
      <c r="L9251" s="13" t="s">
        <v>15</v>
      </c>
      <c r="M9251" s="7">
        <v>1</v>
      </c>
      <c r="N9251" s="17"/>
    </row>
    <row r="9252" spans="1:14" ht="126">
      <c r="A9252" s="6">
        <v>9250</v>
      </c>
      <c r="B9252" s="8" t="s">
        <v>12861</v>
      </c>
      <c r="C9252" s="9" t="s">
        <v>12862</v>
      </c>
      <c r="D9252" s="10" t="s">
        <v>12863</v>
      </c>
      <c r="E9252" s="11" t="s">
        <v>12866</v>
      </c>
      <c r="F9252" s="6">
        <v>266739</v>
      </c>
      <c r="G9252" s="6" t="s">
        <v>2540</v>
      </c>
      <c r="H9252" s="16">
        <v>62246532.07</v>
      </c>
      <c r="I9252" s="12">
        <v>43585</v>
      </c>
      <c r="J9252" s="12">
        <v>43819</v>
      </c>
      <c r="K9252" s="15">
        <v>27720804</v>
      </c>
      <c r="L9252" s="13" t="s">
        <v>15</v>
      </c>
      <c r="M9252" s="7">
        <v>1</v>
      </c>
      <c r="N9252" s="17"/>
    </row>
    <row r="9253" spans="1:14" ht="157.5">
      <c r="A9253" s="6">
        <v>9251</v>
      </c>
      <c r="B9253" s="8" t="s">
        <v>12861</v>
      </c>
      <c r="C9253" s="9" t="s">
        <v>12862</v>
      </c>
      <c r="D9253" s="10" t="s">
        <v>12863</v>
      </c>
      <c r="E9253" s="11" t="s">
        <v>12867</v>
      </c>
      <c r="F9253" s="6">
        <v>239642</v>
      </c>
      <c r="G9253" s="6" t="s">
        <v>2540</v>
      </c>
      <c r="H9253" s="16">
        <v>19721729.199999999</v>
      </c>
      <c r="I9253" s="12">
        <v>43543</v>
      </c>
      <c r="J9253" s="12">
        <v>43856</v>
      </c>
      <c r="K9253" s="15">
        <v>5767878</v>
      </c>
      <c r="L9253" s="13" t="s">
        <v>15</v>
      </c>
      <c r="M9253" s="7">
        <v>1</v>
      </c>
      <c r="N9253" s="17"/>
    </row>
    <row r="9254" spans="1:14" ht="173.25">
      <c r="A9254" s="6">
        <v>9252</v>
      </c>
      <c r="B9254" s="8" t="s">
        <v>12861</v>
      </c>
      <c r="C9254" s="9" t="s">
        <v>12862</v>
      </c>
      <c r="D9254" s="10" t="s">
        <v>12863</v>
      </c>
      <c r="E9254" s="11" t="s">
        <v>12868</v>
      </c>
      <c r="F9254" s="6">
        <v>245859</v>
      </c>
      <c r="G9254" s="6" t="s">
        <v>2540</v>
      </c>
      <c r="H9254" s="16">
        <v>26368639.600000001</v>
      </c>
      <c r="I9254" s="12">
        <v>43548</v>
      </c>
      <c r="J9254" s="12">
        <v>43827</v>
      </c>
      <c r="K9254" s="15">
        <v>18711000</v>
      </c>
      <c r="L9254" s="13" t="s">
        <v>15</v>
      </c>
      <c r="M9254" s="7">
        <v>1</v>
      </c>
      <c r="N9254" s="17"/>
    </row>
    <row r="9255" spans="1:14" ht="94.5">
      <c r="A9255" s="6">
        <v>9253</v>
      </c>
      <c r="B9255" s="8" t="s">
        <v>12861</v>
      </c>
      <c r="C9255" s="9" t="s">
        <v>12862</v>
      </c>
      <c r="D9255" s="10" t="s">
        <v>12863</v>
      </c>
      <c r="E9255" s="11" t="s">
        <v>12869</v>
      </c>
      <c r="F9255" s="6">
        <v>245860</v>
      </c>
      <c r="G9255" s="6" t="s">
        <v>2540</v>
      </c>
      <c r="H9255" s="16">
        <v>41064486.020000003</v>
      </c>
      <c r="I9255" s="12">
        <v>43542</v>
      </c>
      <c r="J9255" s="12">
        <v>43819</v>
      </c>
      <c r="K9255" s="15">
        <v>4330597</v>
      </c>
      <c r="L9255" s="13" t="s">
        <v>15</v>
      </c>
      <c r="M9255" s="7">
        <v>1</v>
      </c>
      <c r="N9255" s="17"/>
    </row>
    <row r="9256" spans="1:14" ht="173.25">
      <c r="A9256" s="6">
        <v>9254</v>
      </c>
      <c r="B9256" s="8" t="s">
        <v>12861</v>
      </c>
      <c r="C9256" s="9" t="s">
        <v>12862</v>
      </c>
      <c r="D9256" s="10" t="s">
        <v>12863</v>
      </c>
      <c r="E9256" s="11" t="s">
        <v>12870</v>
      </c>
      <c r="F9256" s="6">
        <v>312867</v>
      </c>
      <c r="G9256" s="6" t="s">
        <v>2540</v>
      </c>
      <c r="H9256" s="16">
        <v>61185858.469999999</v>
      </c>
      <c r="I9256" s="12">
        <v>43758</v>
      </c>
      <c r="J9256" s="12">
        <v>44039</v>
      </c>
      <c r="K9256" s="15">
        <v>4200000</v>
      </c>
      <c r="L9256" s="13" t="s">
        <v>15</v>
      </c>
      <c r="M9256" s="7">
        <v>1</v>
      </c>
      <c r="N9256" s="17"/>
    </row>
    <row r="9257" spans="1:14" ht="126">
      <c r="A9257" s="6">
        <v>9255</v>
      </c>
      <c r="B9257" s="8" t="s">
        <v>12861</v>
      </c>
      <c r="C9257" s="9" t="s">
        <v>12862</v>
      </c>
      <c r="D9257" s="10" t="s">
        <v>12863</v>
      </c>
      <c r="E9257" s="11" t="s">
        <v>12871</v>
      </c>
      <c r="F9257" s="6">
        <v>239639</v>
      </c>
      <c r="G9257" s="6" t="s">
        <v>2540</v>
      </c>
      <c r="H9257" s="16">
        <v>27371721.32</v>
      </c>
      <c r="I9257" s="12">
        <v>43531</v>
      </c>
      <c r="J9257" s="12">
        <v>43856</v>
      </c>
      <c r="K9257" s="15">
        <v>9078449</v>
      </c>
      <c r="L9257" s="13" t="s">
        <v>15</v>
      </c>
      <c r="M9257" s="7">
        <v>1</v>
      </c>
      <c r="N9257" s="17"/>
    </row>
    <row r="9258" spans="1:14" ht="173.25">
      <c r="A9258" s="6">
        <v>9256</v>
      </c>
      <c r="B9258" s="8" t="s">
        <v>12861</v>
      </c>
      <c r="C9258" s="9" t="s">
        <v>12862</v>
      </c>
      <c r="D9258" s="10" t="s">
        <v>12863</v>
      </c>
      <c r="E9258" s="11" t="s">
        <v>12872</v>
      </c>
      <c r="F9258" s="6">
        <v>239640</v>
      </c>
      <c r="G9258" s="6" t="s">
        <v>2540</v>
      </c>
      <c r="H9258" s="16">
        <v>30218395.629999999</v>
      </c>
      <c r="I9258" s="12">
        <v>43544</v>
      </c>
      <c r="J9258" s="12">
        <v>43881</v>
      </c>
      <c r="K9258" s="15">
        <v>7220036</v>
      </c>
      <c r="L9258" s="13" t="s">
        <v>15</v>
      </c>
      <c r="M9258" s="7">
        <v>1</v>
      </c>
      <c r="N9258" s="17"/>
    </row>
    <row r="9259" spans="1:14" ht="141.75">
      <c r="A9259" s="6">
        <v>9257</v>
      </c>
      <c r="B9259" s="8" t="s">
        <v>12861</v>
      </c>
      <c r="C9259" s="9" t="s">
        <v>12862</v>
      </c>
      <c r="D9259" s="10" t="s">
        <v>12863</v>
      </c>
      <c r="E9259" s="11" t="s">
        <v>12873</v>
      </c>
      <c r="F9259" s="6">
        <v>239641</v>
      </c>
      <c r="G9259" s="6" t="s">
        <v>2540</v>
      </c>
      <c r="H9259" s="16">
        <v>26612734.649999999</v>
      </c>
      <c r="I9259" s="12">
        <v>43543</v>
      </c>
      <c r="J9259" s="12">
        <v>43880</v>
      </c>
      <c r="K9259" s="15">
        <v>10293145</v>
      </c>
      <c r="L9259" s="13" t="s">
        <v>15</v>
      </c>
      <c r="M9259" s="7">
        <v>1</v>
      </c>
      <c r="N9259" s="17"/>
    </row>
    <row r="9260" spans="1:14" ht="78.75">
      <c r="A9260" s="6">
        <v>9258</v>
      </c>
      <c r="B9260" s="8" t="s">
        <v>12861</v>
      </c>
      <c r="C9260" s="9" t="s">
        <v>12874</v>
      </c>
      <c r="D9260" s="10" t="s">
        <v>12875</v>
      </c>
      <c r="E9260" s="11" t="s">
        <v>12876</v>
      </c>
      <c r="F9260" s="6">
        <v>490937</v>
      </c>
      <c r="G9260" s="6" t="s">
        <v>16</v>
      </c>
      <c r="H9260" s="16">
        <v>7172132.2000000002</v>
      </c>
      <c r="I9260" s="12"/>
      <c r="J9260" s="12">
        <v>44235</v>
      </c>
      <c r="K9260" s="15">
        <v>0</v>
      </c>
      <c r="L9260" s="13" t="s">
        <v>15</v>
      </c>
      <c r="M9260" s="7">
        <v>1</v>
      </c>
      <c r="N9260" s="17"/>
    </row>
    <row r="9261" spans="1:14" ht="78.75">
      <c r="A9261" s="6">
        <v>9259</v>
      </c>
      <c r="B9261" s="8" t="s">
        <v>12861</v>
      </c>
      <c r="C9261" s="9" t="s">
        <v>12874</v>
      </c>
      <c r="D9261" s="10" t="s">
        <v>12875</v>
      </c>
      <c r="E9261" s="11" t="s">
        <v>12877</v>
      </c>
      <c r="F9261" s="6">
        <v>344360</v>
      </c>
      <c r="G9261" s="6" t="s">
        <v>2482</v>
      </c>
      <c r="H9261" s="16">
        <v>15798638.890000001</v>
      </c>
      <c r="I9261" s="12">
        <v>43780</v>
      </c>
      <c r="J9261" s="12">
        <v>43968</v>
      </c>
      <c r="K9261" s="15">
        <v>4766406</v>
      </c>
      <c r="L9261" s="13" t="s">
        <v>15</v>
      </c>
      <c r="M9261" s="7">
        <v>1</v>
      </c>
      <c r="N9261" s="17"/>
    </row>
    <row r="9262" spans="1:14" ht="110.25">
      <c r="A9262" s="6">
        <v>9260</v>
      </c>
      <c r="B9262" s="8" t="s">
        <v>12861</v>
      </c>
      <c r="C9262" s="9" t="s">
        <v>12874</v>
      </c>
      <c r="D9262" s="10" t="s">
        <v>12875</v>
      </c>
      <c r="E9262" s="11" t="s">
        <v>12878</v>
      </c>
      <c r="F9262" s="6">
        <v>344305</v>
      </c>
      <c r="G9262" s="6" t="s">
        <v>2482</v>
      </c>
      <c r="H9262" s="16">
        <v>24283406.34</v>
      </c>
      <c r="I9262" s="12">
        <v>43879</v>
      </c>
      <c r="J9262" s="12">
        <v>44044</v>
      </c>
      <c r="K9262" s="15">
        <v>17147191</v>
      </c>
      <c r="L9262" s="13" t="s">
        <v>15</v>
      </c>
      <c r="M9262" s="7">
        <v>1</v>
      </c>
      <c r="N9262" s="17"/>
    </row>
    <row r="9263" spans="1:14" ht="409.5">
      <c r="A9263" s="6">
        <v>9261</v>
      </c>
      <c r="B9263" s="8" t="s">
        <v>12861</v>
      </c>
      <c r="C9263" s="9" t="s">
        <v>12874</v>
      </c>
      <c r="D9263" s="10" t="s">
        <v>12875</v>
      </c>
      <c r="E9263" s="11" t="s">
        <v>12879</v>
      </c>
      <c r="F9263" s="6">
        <v>290557</v>
      </c>
      <c r="G9263" s="6" t="s">
        <v>1687</v>
      </c>
      <c r="H9263" s="16">
        <v>3588973.55</v>
      </c>
      <c r="I9263" s="12">
        <v>44011</v>
      </c>
      <c r="J9263" s="12">
        <v>44381</v>
      </c>
      <c r="K9263" s="15">
        <v>0</v>
      </c>
      <c r="L9263" s="13" t="s">
        <v>15</v>
      </c>
      <c r="M9263" s="7">
        <v>1</v>
      </c>
      <c r="N9263" s="17"/>
    </row>
    <row r="9264" spans="1:14" ht="78.75">
      <c r="A9264" s="6">
        <v>9262</v>
      </c>
      <c r="B9264" s="8" t="s">
        <v>12861</v>
      </c>
      <c r="C9264" s="9" t="s">
        <v>12874</v>
      </c>
      <c r="D9264" s="10" t="s">
        <v>12875</v>
      </c>
      <c r="E9264" s="11" t="s">
        <v>12880</v>
      </c>
      <c r="F9264" s="6">
        <v>301419</v>
      </c>
      <c r="G9264" s="6" t="s">
        <v>2540</v>
      </c>
      <c r="H9264" s="16">
        <v>5983007.3700000001</v>
      </c>
      <c r="I9264" s="12">
        <v>43661</v>
      </c>
      <c r="J9264" s="12">
        <v>43919</v>
      </c>
      <c r="K9264" s="15">
        <v>1650000</v>
      </c>
      <c r="L9264" s="13" t="s">
        <v>15</v>
      </c>
      <c r="M9264" s="7">
        <v>1</v>
      </c>
      <c r="N9264" s="17"/>
    </row>
    <row r="9265" spans="1:14" ht="63">
      <c r="A9265" s="6">
        <v>9263</v>
      </c>
      <c r="B9265" s="8" t="s">
        <v>12861</v>
      </c>
      <c r="C9265" s="9" t="s">
        <v>3830</v>
      </c>
      <c r="D9265" s="10" t="s">
        <v>3831</v>
      </c>
      <c r="E9265" s="11" t="s">
        <v>12881</v>
      </c>
      <c r="F9265" s="6">
        <v>448949</v>
      </c>
      <c r="G9265" s="6" t="s">
        <v>2482</v>
      </c>
      <c r="H9265" s="16">
        <v>61417319.200000003</v>
      </c>
      <c r="I9265" s="12">
        <v>44031</v>
      </c>
      <c r="J9265" s="12">
        <v>44422</v>
      </c>
      <c r="K9265" s="15">
        <v>0</v>
      </c>
      <c r="L9265" s="13" t="s">
        <v>15</v>
      </c>
      <c r="M9265" s="7">
        <v>1</v>
      </c>
      <c r="N9265" s="17"/>
    </row>
    <row r="9266" spans="1:14" ht="63">
      <c r="A9266" s="6">
        <v>9264</v>
      </c>
      <c r="B9266" s="8" t="s">
        <v>12861</v>
      </c>
      <c r="C9266" s="9" t="s">
        <v>3830</v>
      </c>
      <c r="D9266" s="10" t="s">
        <v>3831</v>
      </c>
      <c r="E9266" s="11" t="s">
        <v>12882</v>
      </c>
      <c r="F9266" s="6">
        <v>384023</v>
      </c>
      <c r="G9266" s="6" t="s">
        <v>2482</v>
      </c>
      <c r="H9266" s="16">
        <v>45557409.649999999</v>
      </c>
      <c r="I9266" s="12">
        <v>43922</v>
      </c>
      <c r="J9266" s="12">
        <v>44339</v>
      </c>
      <c r="K9266" s="15">
        <v>0</v>
      </c>
      <c r="L9266" s="13" t="s">
        <v>15</v>
      </c>
      <c r="M9266" s="7">
        <v>1</v>
      </c>
      <c r="N9266" s="17"/>
    </row>
    <row r="9267" spans="1:14" ht="47.25">
      <c r="A9267" s="6">
        <v>9265</v>
      </c>
      <c r="B9267" s="8" t="s">
        <v>12861</v>
      </c>
      <c r="C9267" s="9" t="s">
        <v>12883</v>
      </c>
      <c r="D9267" s="10" t="s">
        <v>12884</v>
      </c>
      <c r="E9267" s="11" t="s">
        <v>12885</v>
      </c>
      <c r="F9267" s="6">
        <v>490918</v>
      </c>
      <c r="G9267" s="6" t="s">
        <v>16</v>
      </c>
      <c r="H9267" s="16">
        <v>4616336.42</v>
      </c>
      <c r="I9267" s="12">
        <v>44153</v>
      </c>
      <c r="J9267" s="12">
        <v>44212</v>
      </c>
      <c r="K9267" s="15">
        <v>0</v>
      </c>
      <c r="L9267" s="13" t="s">
        <v>15</v>
      </c>
      <c r="M9267" s="7">
        <v>1</v>
      </c>
      <c r="N9267" s="17"/>
    </row>
    <row r="9268" spans="1:14" ht="126">
      <c r="A9268" s="6">
        <v>9266</v>
      </c>
      <c r="B9268" s="8" t="s">
        <v>12861</v>
      </c>
      <c r="C9268" s="9" t="s">
        <v>12883</v>
      </c>
      <c r="D9268" s="10" t="s">
        <v>12884</v>
      </c>
      <c r="E9268" s="11" t="s">
        <v>12886</v>
      </c>
      <c r="F9268" s="6">
        <v>266738</v>
      </c>
      <c r="G9268" s="6" t="s">
        <v>2540</v>
      </c>
      <c r="H9268" s="16">
        <v>21525000.359999999</v>
      </c>
      <c r="I9268" s="12">
        <v>43599</v>
      </c>
      <c r="J9268" s="12">
        <v>43899</v>
      </c>
      <c r="K9268" s="15">
        <v>12941293</v>
      </c>
      <c r="L9268" s="13" t="s">
        <v>15</v>
      </c>
      <c r="M9268" s="7">
        <v>1</v>
      </c>
      <c r="N9268" s="17"/>
    </row>
    <row r="9269" spans="1:14" ht="173.25">
      <c r="A9269" s="6">
        <v>9267</v>
      </c>
      <c r="B9269" s="8" t="s">
        <v>12861</v>
      </c>
      <c r="C9269" s="9" t="s">
        <v>12887</v>
      </c>
      <c r="D9269" s="10" t="s">
        <v>12888</v>
      </c>
      <c r="E9269" s="11" t="s">
        <v>12889</v>
      </c>
      <c r="F9269" s="6">
        <v>384022</v>
      </c>
      <c r="G9269" s="6" t="s">
        <v>2482</v>
      </c>
      <c r="H9269" s="16">
        <v>19153345.649999999</v>
      </c>
      <c r="I9269" s="12">
        <v>43922</v>
      </c>
      <c r="J9269" s="12">
        <v>44328</v>
      </c>
      <c r="K9269" s="15">
        <v>0</v>
      </c>
      <c r="L9269" s="13" t="s">
        <v>15</v>
      </c>
      <c r="M9269" s="7">
        <v>1</v>
      </c>
      <c r="N9269" s="17"/>
    </row>
    <row r="9270" spans="1:14" ht="78.75">
      <c r="A9270" s="6">
        <v>9268</v>
      </c>
      <c r="B9270" s="8" t="s">
        <v>12861</v>
      </c>
      <c r="C9270" s="9" t="s">
        <v>12887</v>
      </c>
      <c r="D9270" s="10" t="s">
        <v>12888</v>
      </c>
      <c r="E9270" s="11" t="s">
        <v>12890</v>
      </c>
      <c r="F9270" s="6">
        <v>317244</v>
      </c>
      <c r="G9270" s="6" t="s">
        <v>2482</v>
      </c>
      <c r="H9270" s="16">
        <v>23730603.789999999</v>
      </c>
      <c r="I9270" s="12">
        <v>43748</v>
      </c>
      <c r="J9270" s="12">
        <v>43995</v>
      </c>
      <c r="K9270" s="15">
        <v>10160195</v>
      </c>
      <c r="L9270" s="13" t="s">
        <v>15</v>
      </c>
      <c r="M9270" s="7">
        <v>1</v>
      </c>
      <c r="N9270" s="17"/>
    </row>
    <row r="9271" spans="1:14" ht="47.25">
      <c r="A9271" s="6">
        <v>9269</v>
      </c>
      <c r="B9271" s="8" t="s">
        <v>12861</v>
      </c>
      <c r="C9271" s="9" t="s">
        <v>12887</v>
      </c>
      <c r="D9271" s="10" t="s">
        <v>12888</v>
      </c>
      <c r="E9271" s="11" t="s">
        <v>12891</v>
      </c>
      <c r="F9271" s="6">
        <v>317246</v>
      </c>
      <c r="G9271" s="6" t="s">
        <v>2482</v>
      </c>
      <c r="H9271" s="16">
        <v>11890033.57</v>
      </c>
      <c r="I9271" s="12">
        <v>43748</v>
      </c>
      <c r="J9271" s="12">
        <v>43995</v>
      </c>
      <c r="K9271" s="15">
        <v>2175522</v>
      </c>
      <c r="L9271" s="13" t="s">
        <v>15</v>
      </c>
      <c r="M9271" s="7">
        <v>1</v>
      </c>
      <c r="N9271" s="17"/>
    </row>
    <row r="9272" spans="1:14" ht="47.25">
      <c r="A9272" s="6">
        <v>9270</v>
      </c>
      <c r="B9272" s="8" t="s">
        <v>12861</v>
      </c>
      <c r="C9272" s="9" t="s">
        <v>12892</v>
      </c>
      <c r="D9272" s="10" t="s">
        <v>12893</v>
      </c>
      <c r="E9272" s="11" t="s">
        <v>12894</v>
      </c>
      <c r="F9272" s="6">
        <v>409064</v>
      </c>
      <c r="G9272" s="6" t="s">
        <v>706</v>
      </c>
      <c r="H9272" s="16">
        <v>12074256.119999999</v>
      </c>
      <c r="I9272" s="12">
        <v>44023</v>
      </c>
      <c r="J9272" s="12">
        <v>44144</v>
      </c>
      <c r="K9272" s="15">
        <v>0</v>
      </c>
      <c r="L9272" s="13" t="s">
        <v>15</v>
      </c>
      <c r="M9272" s="7">
        <v>1</v>
      </c>
      <c r="N9272" s="17"/>
    </row>
    <row r="9273" spans="1:14" ht="31.5">
      <c r="A9273" s="6">
        <v>9271</v>
      </c>
      <c r="B9273" s="8" t="s">
        <v>12861</v>
      </c>
      <c r="C9273" s="9" t="s">
        <v>12895</v>
      </c>
      <c r="D9273" s="10" t="s">
        <v>12896</v>
      </c>
      <c r="E9273" s="11" t="s">
        <v>12897</v>
      </c>
      <c r="F9273" s="6">
        <v>480803</v>
      </c>
      <c r="G9273" s="6" t="s">
        <v>706</v>
      </c>
      <c r="H9273" s="16">
        <v>10641219.300000001</v>
      </c>
      <c r="I9273" s="12">
        <v>44150</v>
      </c>
      <c r="J9273" s="12">
        <v>44269</v>
      </c>
      <c r="K9273" s="15">
        <v>0</v>
      </c>
      <c r="L9273" s="13" t="s">
        <v>15</v>
      </c>
      <c r="M9273" s="7">
        <v>1</v>
      </c>
      <c r="N9273" s="17"/>
    </row>
    <row r="9274" spans="1:14" ht="141.75">
      <c r="A9274" s="6">
        <v>9272</v>
      </c>
      <c r="B9274" s="8" t="s">
        <v>12861</v>
      </c>
      <c r="C9274" s="9" t="s">
        <v>12898</v>
      </c>
      <c r="D9274" s="10" t="s">
        <v>10020</v>
      </c>
      <c r="E9274" s="11" t="s">
        <v>12899</v>
      </c>
      <c r="F9274" s="6">
        <v>124014</v>
      </c>
      <c r="G9274" s="6" t="s">
        <v>873</v>
      </c>
      <c r="H9274" s="16">
        <v>8568000</v>
      </c>
      <c r="I9274" s="12">
        <v>43179</v>
      </c>
      <c r="J9274" s="12">
        <v>43434</v>
      </c>
      <c r="K9274" s="15">
        <v>2055969</v>
      </c>
      <c r="L9274" s="13" t="s">
        <v>15</v>
      </c>
      <c r="M9274" s="7">
        <v>1</v>
      </c>
      <c r="N9274" s="17"/>
    </row>
    <row r="9275" spans="1:14" ht="173.25">
      <c r="A9275" s="6">
        <v>9273</v>
      </c>
      <c r="B9275" s="8" t="s">
        <v>12861</v>
      </c>
      <c r="C9275" s="9" t="s">
        <v>12898</v>
      </c>
      <c r="D9275" s="10" t="s">
        <v>10020</v>
      </c>
      <c r="E9275" s="11" t="s">
        <v>12900</v>
      </c>
      <c r="F9275" s="6">
        <v>124015</v>
      </c>
      <c r="G9275" s="6" t="s">
        <v>873</v>
      </c>
      <c r="H9275" s="16">
        <v>8789400</v>
      </c>
      <c r="I9275" s="12">
        <v>43103</v>
      </c>
      <c r="J9275" s="12">
        <v>43434</v>
      </c>
      <c r="K9275" s="15">
        <v>6152066</v>
      </c>
      <c r="L9275" s="13" t="s">
        <v>15</v>
      </c>
      <c r="M9275" s="7">
        <v>1</v>
      </c>
      <c r="N9275" s="17"/>
    </row>
    <row r="9276" spans="1:14" ht="78.75">
      <c r="A9276" s="6">
        <v>9274</v>
      </c>
      <c r="B9276" s="8" t="s">
        <v>12861</v>
      </c>
      <c r="C9276" s="9" t="s">
        <v>12901</v>
      </c>
      <c r="D9276" s="10" t="s">
        <v>12902</v>
      </c>
      <c r="E9276" s="11" t="s">
        <v>12903</v>
      </c>
      <c r="F9276" s="6">
        <v>409062</v>
      </c>
      <c r="G9276" s="6" t="s">
        <v>873</v>
      </c>
      <c r="H9276" s="16">
        <v>7020500</v>
      </c>
      <c r="I9276" s="12">
        <v>43926</v>
      </c>
      <c r="J9276" s="12">
        <v>44259</v>
      </c>
      <c r="K9276" s="15">
        <v>0</v>
      </c>
      <c r="L9276" s="13" t="s">
        <v>15</v>
      </c>
      <c r="M9276" s="7">
        <v>1</v>
      </c>
      <c r="N9276" s="17"/>
    </row>
    <row r="9277" spans="1:14" ht="78.75">
      <c r="A9277" s="6">
        <v>9275</v>
      </c>
      <c r="B9277" s="8" t="s">
        <v>12861</v>
      </c>
      <c r="C9277" s="9" t="s">
        <v>12904</v>
      </c>
      <c r="D9277" s="10" t="s">
        <v>12905</v>
      </c>
      <c r="E9277" s="11" t="s">
        <v>12906</v>
      </c>
      <c r="F9277" s="6">
        <v>414750</v>
      </c>
      <c r="G9277" s="6" t="s">
        <v>873</v>
      </c>
      <c r="H9277" s="16">
        <v>6787750.4500000002</v>
      </c>
      <c r="I9277" s="12">
        <v>43933</v>
      </c>
      <c r="J9277" s="12">
        <v>44264</v>
      </c>
      <c r="K9277" s="15">
        <v>1548365</v>
      </c>
      <c r="L9277" s="13" t="s">
        <v>15</v>
      </c>
      <c r="M9277" s="7">
        <v>1</v>
      </c>
      <c r="N9277" s="17"/>
    </row>
    <row r="9278" spans="1:14" ht="78.75">
      <c r="A9278" s="6">
        <v>9276</v>
      </c>
      <c r="B9278" s="8" t="s">
        <v>12861</v>
      </c>
      <c r="C9278" s="9" t="s">
        <v>12907</v>
      </c>
      <c r="D9278" s="10" t="s">
        <v>12908</v>
      </c>
      <c r="E9278" s="11" t="s">
        <v>12909</v>
      </c>
      <c r="F9278" s="6">
        <v>438997</v>
      </c>
      <c r="G9278" s="6" t="s">
        <v>2482</v>
      </c>
      <c r="H9278" s="16">
        <v>7261768.0300000003</v>
      </c>
      <c r="I9278" s="12">
        <v>44003</v>
      </c>
      <c r="J9278" s="12">
        <v>44189</v>
      </c>
      <c r="K9278" s="15">
        <v>0</v>
      </c>
      <c r="L9278" s="13" t="s">
        <v>15</v>
      </c>
      <c r="M9278" s="7">
        <v>1</v>
      </c>
      <c r="N9278" s="17"/>
    </row>
    <row r="9279" spans="1:14" ht="63">
      <c r="A9279" s="6">
        <v>9277</v>
      </c>
      <c r="B9279" s="8" t="s">
        <v>12861</v>
      </c>
      <c r="C9279" s="9" t="s">
        <v>12910</v>
      </c>
      <c r="D9279" s="10" t="s">
        <v>12911</v>
      </c>
      <c r="E9279" s="11" t="s">
        <v>12912</v>
      </c>
      <c r="F9279" s="6">
        <v>368187</v>
      </c>
      <c r="G9279" s="6" t="s">
        <v>2482</v>
      </c>
      <c r="H9279" s="16">
        <v>8138577.8399999999</v>
      </c>
      <c r="I9279" s="12">
        <v>43810</v>
      </c>
      <c r="J9279" s="12">
        <v>43966</v>
      </c>
      <c r="K9279" s="15">
        <v>5688990</v>
      </c>
      <c r="L9279" s="13" t="s">
        <v>15</v>
      </c>
      <c r="M9279" s="7">
        <v>1</v>
      </c>
      <c r="N9279" s="17"/>
    </row>
    <row r="9280" spans="1:14" ht="63">
      <c r="A9280" s="6">
        <v>9278</v>
      </c>
      <c r="B9280" s="8" t="s">
        <v>12861</v>
      </c>
      <c r="C9280" s="9" t="s">
        <v>12913</v>
      </c>
      <c r="D9280" s="10" t="s">
        <v>12914</v>
      </c>
      <c r="E9280" s="11" t="s">
        <v>12915</v>
      </c>
      <c r="F9280" s="6">
        <v>438996</v>
      </c>
      <c r="G9280" s="6" t="s">
        <v>2482</v>
      </c>
      <c r="H9280" s="16">
        <v>3744062.65</v>
      </c>
      <c r="I9280" s="12">
        <v>43984</v>
      </c>
      <c r="J9280" s="12">
        <v>44189</v>
      </c>
      <c r="K9280" s="15">
        <v>0</v>
      </c>
      <c r="L9280" s="13" t="s">
        <v>15</v>
      </c>
      <c r="M9280" s="7">
        <v>1</v>
      </c>
      <c r="N9280" s="17"/>
    </row>
    <row r="9281" spans="1:14" ht="63">
      <c r="A9281" s="6">
        <v>9279</v>
      </c>
      <c r="B9281" s="8" t="s">
        <v>12861</v>
      </c>
      <c r="C9281" s="9" t="s">
        <v>12916</v>
      </c>
      <c r="D9281" s="10" t="s">
        <v>12917</v>
      </c>
      <c r="E9281" s="11" t="s">
        <v>12918</v>
      </c>
      <c r="F9281" s="6">
        <v>438999</v>
      </c>
      <c r="G9281" s="6" t="s">
        <v>2482</v>
      </c>
      <c r="H9281" s="16">
        <v>4103721.65</v>
      </c>
      <c r="I9281" s="12">
        <v>44003</v>
      </c>
      <c r="J9281" s="12">
        <v>44189</v>
      </c>
      <c r="K9281" s="15">
        <v>0</v>
      </c>
      <c r="L9281" s="13" t="s">
        <v>15</v>
      </c>
      <c r="M9281" s="7">
        <v>1</v>
      </c>
      <c r="N9281" s="17"/>
    </row>
    <row r="9282" spans="1:14" ht="94.5">
      <c r="A9282" s="6">
        <v>9280</v>
      </c>
      <c r="B9282" s="8" t="s">
        <v>12861</v>
      </c>
      <c r="C9282" s="9" t="s">
        <v>12919</v>
      </c>
      <c r="D9282" s="10" t="s">
        <v>12920</v>
      </c>
      <c r="E9282" s="11" t="s">
        <v>12921</v>
      </c>
      <c r="F9282" s="6">
        <v>306893</v>
      </c>
      <c r="G9282" s="6" t="s">
        <v>2482</v>
      </c>
      <c r="H9282" s="16">
        <v>5280296.1500000004</v>
      </c>
      <c r="I9282" s="12">
        <v>43697</v>
      </c>
      <c r="J9282" s="12" t="s">
        <v>19075</v>
      </c>
      <c r="K9282" s="15">
        <v>3001990</v>
      </c>
      <c r="L9282" s="13" t="s">
        <v>15</v>
      </c>
      <c r="M9282" s="7">
        <v>1</v>
      </c>
      <c r="N9282" s="17"/>
    </row>
    <row r="9283" spans="1:14" ht="47.25">
      <c r="A9283" s="6">
        <v>9281</v>
      </c>
      <c r="B9283" s="8" t="s">
        <v>12861</v>
      </c>
      <c r="C9283" s="9" t="s">
        <v>12922</v>
      </c>
      <c r="D9283" s="10" t="s">
        <v>12923</v>
      </c>
      <c r="E9283" s="11" t="s">
        <v>12924</v>
      </c>
      <c r="F9283" s="6">
        <v>391729</v>
      </c>
      <c r="G9283" s="6" t="s">
        <v>2482</v>
      </c>
      <c r="H9283" s="16">
        <v>5178470.45</v>
      </c>
      <c r="I9283" s="12">
        <v>43891</v>
      </c>
      <c r="J9283" s="12">
        <v>44144</v>
      </c>
      <c r="K9283" s="15">
        <v>3206089</v>
      </c>
      <c r="L9283" s="13" t="s">
        <v>15</v>
      </c>
      <c r="M9283" s="7">
        <v>1</v>
      </c>
      <c r="N9283" s="17"/>
    </row>
    <row r="9284" spans="1:14" ht="78.75">
      <c r="A9284" s="6">
        <v>9282</v>
      </c>
      <c r="B9284" s="8" t="s">
        <v>12861</v>
      </c>
      <c r="C9284" s="9" t="s">
        <v>12925</v>
      </c>
      <c r="D9284" s="10" t="s">
        <v>12926</v>
      </c>
      <c r="E9284" s="11" t="s">
        <v>12927</v>
      </c>
      <c r="F9284" s="6">
        <v>391724</v>
      </c>
      <c r="G9284" s="6" t="s">
        <v>2482</v>
      </c>
      <c r="H9284" s="16">
        <v>3562233.19</v>
      </c>
      <c r="I9284" s="12">
        <v>43886</v>
      </c>
      <c r="J9284" s="12">
        <v>44073</v>
      </c>
      <c r="K9284" s="15">
        <v>2611433</v>
      </c>
      <c r="L9284" s="13" t="s">
        <v>15</v>
      </c>
      <c r="M9284" s="7">
        <v>1</v>
      </c>
      <c r="N9284" s="17"/>
    </row>
    <row r="9285" spans="1:14" ht="47.25">
      <c r="A9285" s="6">
        <v>9283</v>
      </c>
      <c r="B9285" s="8" t="s">
        <v>12861</v>
      </c>
      <c r="C9285" s="9" t="s">
        <v>12928</v>
      </c>
      <c r="D9285" s="10" t="s">
        <v>12929</v>
      </c>
      <c r="E9285" s="11" t="s">
        <v>12930</v>
      </c>
      <c r="F9285" s="6">
        <v>391726</v>
      </c>
      <c r="G9285" s="6" t="s">
        <v>2482</v>
      </c>
      <c r="H9285" s="16">
        <v>4928731.2300000004</v>
      </c>
      <c r="I9285" s="12">
        <v>43885</v>
      </c>
      <c r="J9285" s="12">
        <v>44073</v>
      </c>
      <c r="K9285" s="15">
        <v>0</v>
      </c>
      <c r="L9285" s="13" t="s">
        <v>15</v>
      </c>
      <c r="M9285" s="7">
        <v>1</v>
      </c>
      <c r="N9285" s="17"/>
    </row>
    <row r="9286" spans="1:14" ht="47.25">
      <c r="A9286" s="6">
        <v>9284</v>
      </c>
      <c r="B9286" s="8" t="s">
        <v>12861</v>
      </c>
      <c r="C9286" s="9" t="s">
        <v>12931</v>
      </c>
      <c r="D9286" s="10" t="s">
        <v>12932</v>
      </c>
      <c r="E9286" s="11" t="s">
        <v>12933</v>
      </c>
      <c r="F9286" s="6">
        <v>391725</v>
      </c>
      <c r="G9286" s="6" t="s">
        <v>2482</v>
      </c>
      <c r="H9286" s="16">
        <v>15508155.18</v>
      </c>
      <c r="I9286" s="12">
        <v>43878</v>
      </c>
      <c r="J9286" s="12">
        <v>44229</v>
      </c>
      <c r="K9286" s="15">
        <v>6699984</v>
      </c>
      <c r="L9286" s="13" t="s">
        <v>15</v>
      </c>
      <c r="M9286" s="7">
        <v>1</v>
      </c>
      <c r="N9286" s="17"/>
    </row>
    <row r="9287" spans="1:14" ht="47.25">
      <c r="A9287" s="6">
        <v>9285</v>
      </c>
      <c r="B9287" s="8" t="s">
        <v>12861</v>
      </c>
      <c r="C9287" s="9" t="s">
        <v>12934</v>
      </c>
      <c r="D9287" s="10" t="s">
        <v>12935</v>
      </c>
      <c r="E9287" s="11" t="s">
        <v>12936</v>
      </c>
      <c r="F9287" s="6">
        <v>391727</v>
      </c>
      <c r="G9287" s="6" t="s">
        <v>2482</v>
      </c>
      <c r="H9287" s="16">
        <v>5079007.32</v>
      </c>
      <c r="I9287" s="12">
        <v>43885</v>
      </c>
      <c r="J9287" s="12">
        <v>44073</v>
      </c>
      <c r="K9287" s="15">
        <v>0</v>
      </c>
      <c r="L9287" s="13" t="s">
        <v>15</v>
      </c>
      <c r="M9287" s="7">
        <v>1</v>
      </c>
      <c r="N9287" s="17"/>
    </row>
    <row r="9288" spans="1:14" ht="94.5">
      <c r="A9288" s="6">
        <v>9286</v>
      </c>
      <c r="B9288" s="8" t="s">
        <v>12861</v>
      </c>
      <c r="C9288" s="9" t="s">
        <v>12937</v>
      </c>
      <c r="D9288" s="10" t="s">
        <v>12938</v>
      </c>
      <c r="E9288" s="11" t="s">
        <v>12939</v>
      </c>
      <c r="F9288" s="6">
        <v>298064</v>
      </c>
      <c r="G9288" s="6" t="s">
        <v>2482</v>
      </c>
      <c r="H9288" s="16">
        <v>6322089.4299999997</v>
      </c>
      <c r="I9288" s="12">
        <v>43625</v>
      </c>
      <c r="J9288" s="12" t="s">
        <v>7509</v>
      </c>
      <c r="K9288" s="15">
        <v>4768682</v>
      </c>
      <c r="L9288" s="13" t="s">
        <v>15</v>
      </c>
      <c r="M9288" s="7">
        <v>1</v>
      </c>
      <c r="N9288" s="17"/>
    </row>
    <row r="9289" spans="1:14" ht="63">
      <c r="A9289" s="6">
        <v>9287</v>
      </c>
      <c r="B9289" s="8" t="s">
        <v>12861</v>
      </c>
      <c r="C9289" s="9" t="s">
        <v>12937</v>
      </c>
      <c r="D9289" s="10" t="s">
        <v>12938</v>
      </c>
      <c r="E9289" s="11" t="s">
        <v>12940</v>
      </c>
      <c r="F9289" s="6">
        <v>213883</v>
      </c>
      <c r="G9289" s="6" t="s">
        <v>2540</v>
      </c>
      <c r="H9289" s="16">
        <v>5413289.0700000003</v>
      </c>
      <c r="I9289" s="12">
        <v>43415</v>
      </c>
      <c r="J9289" s="12" t="s">
        <v>4935</v>
      </c>
      <c r="K9289" s="15">
        <v>3400000</v>
      </c>
      <c r="L9289" s="13" t="s">
        <v>15</v>
      </c>
      <c r="M9289" s="7">
        <v>1</v>
      </c>
      <c r="N9289" s="17"/>
    </row>
    <row r="9290" spans="1:14" ht="47.25">
      <c r="A9290" s="6">
        <v>9288</v>
      </c>
      <c r="B9290" s="8" t="s">
        <v>12861</v>
      </c>
      <c r="C9290" s="9" t="s">
        <v>12941</v>
      </c>
      <c r="D9290" s="10" t="s">
        <v>12942</v>
      </c>
      <c r="E9290" s="11" t="s">
        <v>12943</v>
      </c>
      <c r="F9290" s="6">
        <v>354246</v>
      </c>
      <c r="G9290" s="6" t="s">
        <v>2482</v>
      </c>
      <c r="H9290" s="16">
        <v>6974314.8700000001</v>
      </c>
      <c r="I9290" s="12">
        <v>43797</v>
      </c>
      <c r="J9290" s="12">
        <v>44169</v>
      </c>
      <c r="K9290" s="15">
        <v>5017748</v>
      </c>
      <c r="L9290" s="13" t="s">
        <v>15</v>
      </c>
      <c r="M9290" s="7">
        <v>1</v>
      </c>
      <c r="N9290" s="17"/>
    </row>
    <row r="9291" spans="1:14" ht="31.5">
      <c r="A9291" s="6">
        <v>9289</v>
      </c>
      <c r="B9291" s="8" t="s">
        <v>12861</v>
      </c>
      <c r="C9291" s="9" t="s">
        <v>12941</v>
      </c>
      <c r="D9291" s="10" t="s">
        <v>12942</v>
      </c>
      <c r="E9291" s="11" t="s">
        <v>12944</v>
      </c>
      <c r="F9291" s="6">
        <v>483164</v>
      </c>
      <c r="G9291" s="6" t="s">
        <v>2521</v>
      </c>
      <c r="H9291" s="16">
        <v>9210239.0539999995</v>
      </c>
      <c r="I9291" s="12"/>
      <c r="J9291" s="12"/>
      <c r="K9291" s="15">
        <v>0</v>
      </c>
      <c r="L9291" s="13" t="s">
        <v>15</v>
      </c>
      <c r="M9291" s="7">
        <v>1</v>
      </c>
      <c r="N9291" s="17"/>
    </row>
    <row r="9292" spans="1:14" ht="63">
      <c r="A9292" s="6">
        <v>9290</v>
      </c>
      <c r="B9292" s="8" t="s">
        <v>12861</v>
      </c>
      <c r="C9292" s="9" t="s">
        <v>12945</v>
      </c>
      <c r="D9292" s="10" t="s">
        <v>12946</v>
      </c>
      <c r="E9292" s="11" t="s">
        <v>12947</v>
      </c>
      <c r="F9292" s="6">
        <v>354247</v>
      </c>
      <c r="G9292" s="6" t="s">
        <v>2482</v>
      </c>
      <c r="H9292" s="16">
        <v>6503677.3200000003</v>
      </c>
      <c r="I9292" s="12">
        <v>43790</v>
      </c>
      <c r="J9292" s="12">
        <v>44161</v>
      </c>
      <c r="K9292" s="15">
        <v>5409890</v>
      </c>
      <c r="L9292" s="13" t="s">
        <v>15</v>
      </c>
      <c r="M9292" s="7">
        <v>1</v>
      </c>
      <c r="N9292" s="17"/>
    </row>
    <row r="9293" spans="1:14" ht="409.5">
      <c r="A9293" s="6">
        <v>9291</v>
      </c>
      <c r="B9293" s="8" t="s">
        <v>12861</v>
      </c>
      <c r="C9293" s="9" t="s">
        <v>12945</v>
      </c>
      <c r="D9293" s="10" t="s">
        <v>12946</v>
      </c>
      <c r="E9293" s="11" t="s">
        <v>12948</v>
      </c>
      <c r="F9293" s="6">
        <v>447732</v>
      </c>
      <c r="G9293" s="6" t="s">
        <v>2540</v>
      </c>
      <c r="H9293" s="16">
        <v>5683649.4900000002</v>
      </c>
      <c r="I9293" s="12">
        <v>44007</v>
      </c>
      <c r="J9293" s="12">
        <v>44191</v>
      </c>
      <c r="K9293" s="15">
        <v>0</v>
      </c>
      <c r="L9293" s="13" t="s">
        <v>15</v>
      </c>
      <c r="M9293" s="7">
        <v>1</v>
      </c>
      <c r="N9293" s="17"/>
    </row>
    <row r="9294" spans="1:14" ht="47.25">
      <c r="A9294" s="6">
        <v>9292</v>
      </c>
      <c r="B9294" s="8" t="s">
        <v>12861</v>
      </c>
      <c r="C9294" s="9" t="s">
        <v>12949</v>
      </c>
      <c r="D9294" s="10" t="s">
        <v>12893</v>
      </c>
      <c r="E9294" s="11" t="s">
        <v>12894</v>
      </c>
      <c r="F9294" s="6">
        <v>409064</v>
      </c>
      <c r="G9294" s="6" t="s">
        <v>706</v>
      </c>
      <c r="H9294" s="16">
        <v>12074256.119999999</v>
      </c>
      <c r="I9294" s="12">
        <v>44023</v>
      </c>
      <c r="J9294" s="12">
        <v>44144</v>
      </c>
      <c r="K9294" s="15">
        <v>0</v>
      </c>
      <c r="L9294" s="13" t="s">
        <v>15</v>
      </c>
      <c r="M9294" s="7">
        <v>1</v>
      </c>
      <c r="N9294" s="17"/>
    </row>
    <row r="9295" spans="1:14" ht="63">
      <c r="A9295" s="6">
        <v>9293</v>
      </c>
      <c r="B9295" s="8" t="s">
        <v>12861</v>
      </c>
      <c r="C9295" s="9" t="s">
        <v>12950</v>
      </c>
      <c r="D9295" s="10" t="s">
        <v>12951</v>
      </c>
      <c r="E9295" s="11" t="s">
        <v>12952</v>
      </c>
      <c r="F9295" s="6">
        <v>453757</v>
      </c>
      <c r="G9295" s="6" t="s">
        <v>2482</v>
      </c>
      <c r="H9295" s="16">
        <v>2250683.44</v>
      </c>
      <c r="I9295" s="12">
        <v>44070</v>
      </c>
      <c r="J9295" s="12">
        <v>44258</v>
      </c>
      <c r="K9295" s="15">
        <v>0</v>
      </c>
      <c r="L9295" s="13" t="s">
        <v>15</v>
      </c>
      <c r="M9295" s="7">
        <v>1</v>
      </c>
      <c r="N9295" s="17"/>
    </row>
    <row r="9296" spans="1:14" ht="94.5">
      <c r="A9296" s="6">
        <v>9294</v>
      </c>
      <c r="B9296" s="8" t="s">
        <v>12861</v>
      </c>
      <c r="C9296" s="9" t="s">
        <v>12953</v>
      </c>
      <c r="D9296" s="10" t="s">
        <v>12954</v>
      </c>
      <c r="E9296" s="11" t="s">
        <v>12955</v>
      </c>
      <c r="F9296" s="6">
        <v>453758</v>
      </c>
      <c r="G9296" s="6" t="s">
        <v>2482</v>
      </c>
      <c r="H9296" s="16">
        <v>5474285.75</v>
      </c>
      <c r="I9296" s="12">
        <v>44066</v>
      </c>
      <c r="J9296" s="12">
        <v>44254</v>
      </c>
      <c r="K9296" s="15">
        <v>0</v>
      </c>
      <c r="L9296" s="13" t="s">
        <v>15</v>
      </c>
      <c r="M9296" s="7">
        <v>1</v>
      </c>
      <c r="N9296" s="17"/>
    </row>
    <row r="9297" spans="1:14" ht="47.25">
      <c r="A9297" s="6">
        <v>9295</v>
      </c>
      <c r="B9297" s="8" t="s">
        <v>12861</v>
      </c>
      <c r="C9297" s="9" t="s">
        <v>12956</v>
      </c>
      <c r="D9297" s="10" t="s">
        <v>12957</v>
      </c>
      <c r="E9297" s="11" t="s">
        <v>12958</v>
      </c>
      <c r="F9297" s="6">
        <v>453759</v>
      </c>
      <c r="G9297" s="6" t="s">
        <v>2482</v>
      </c>
      <c r="H9297" s="16">
        <v>10267366.68</v>
      </c>
      <c r="I9297" s="12">
        <v>44066</v>
      </c>
      <c r="J9297" s="12">
        <v>44254</v>
      </c>
      <c r="K9297" s="15">
        <v>0</v>
      </c>
      <c r="L9297" s="13" t="s">
        <v>15</v>
      </c>
      <c r="M9297" s="7">
        <v>1</v>
      </c>
      <c r="N9297" s="17"/>
    </row>
    <row r="9298" spans="1:14" ht="47.25">
      <c r="A9298" s="6">
        <v>9296</v>
      </c>
      <c r="B9298" s="8" t="s">
        <v>12861</v>
      </c>
      <c r="C9298" s="9" t="s">
        <v>12959</v>
      </c>
      <c r="D9298" s="10" t="s">
        <v>12960</v>
      </c>
      <c r="E9298" s="11" t="s">
        <v>12961</v>
      </c>
      <c r="F9298" s="6">
        <v>317248</v>
      </c>
      <c r="G9298" s="6" t="s">
        <v>2482</v>
      </c>
      <c r="H9298" s="16">
        <v>6376504.5300000003</v>
      </c>
      <c r="I9298" s="12">
        <v>43697</v>
      </c>
      <c r="J9298" s="12">
        <v>43949</v>
      </c>
      <c r="K9298" s="15">
        <v>2175522</v>
      </c>
      <c r="L9298" s="13" t="s">
        <v>15</v>
      </c>
      <c r="M9298" s="7">
        <v>1</v>
      </c>
      <c r="N9298" s="17"/>
    </row>
    <row r="9299" spans="1:14" ht="63">
      <c r="A9299" s="6">
        <v>9297</v>
      </c>
      <c r="B9299" s="8" t="s">
        <v>12861</v>
      </c>
      <c r="C9299" s="9" t="s">
        <v>12962</v>
      </c>
      <c r="D9299" s="10" t="s">
        <v>12963</v>
      </c>
      <c r="E9299" s="11" t="s">
        <v>12964</v>
      </c>
      <c r="F9299" s="6">
        <v>471594</v>
      </c>
      <c r="G9299" s="6" t="s">
        <v>2482</v>
      </c>
      <c r="H9299" s="16">
        <v>7148165.8600000003</v>
      </c>
      <c r="I9299" s="12">
        <v>44080</v>
      </c>
      <c r="J9299" s="12">
        <v>44263</v>
      </c>
      <c r="K9299" s="15">
        <v>2175522</v>
      </c>
      <c r="L9299" s="13" t="s">
        <v>15</v>
      </c>
      <c r="M9299" s="7">
        <v>1</v>
      </c>
      <c r="N9299" s="17"/>
    </row>
    <row r="9300" spans="1:14" ht="63">
      <c r="A9300" s="6">
        <v>9298</v>
      </c>
      <c r="B9300" s="8" t="s">
        <v>12861</v>
      </c>
      <c r="C9300" s="9" t="s">
        <v>12965</v>
      </c>
      <c r="D9300" s="10" t="s">
        <v>12966</v>
      </c>
      <c r="E9300" s="11" t="s">
        <v>12967</v>
      </c>
      <c r="F9300" s="6">
        <v>478784</v>
      </c>
      <c r="G9300" s="6" t="s">
        <v>2482</v>
      </c>
      <c r="H9300" s="16">
        <v>9228481.4499999993</v>
      </c>
      <c r="I9300" s="12">
        <v>44150</v>
      </c>
      <c r="J9300" s="12">
        <v>44337</v>
      </c>
      <c r="K9300" s="15">
        <v>0</v>
      </c>
      <c r="L9300" s="13" t="s">
        <v>15</v>
      </c>
      <c r="M9300" s="7">
        <v>1</v>
      </c>
      <c r="N9300" s="17"/>
    </row>
    <row r="9301" spans="1:14" ht="94.5">
      <c r="A9301" s="6">
        <v>9299</v>
      </c>
      <c r="B9301" s="8" t="s">
        <v>12861</v>
      </c>
      <c r="C9301" s="9" t="s">
        <v>12968</v>
      </c>
      <c r="D9301" s="10" t="s">
        <v>12969</v>
      </c>
      <c r="E9301" s="11" t="s">
        <v>12970</v>
      </c>
      <c r="F9301" s="6">
        <v>185759</v>
      </c>
      <c r="G9301" s="6" t="s">
        <v>2540</v>
      </c>
      <c r="H9301" s="16">
        <v>10637713.35</v>
      </c>
      <c r="I9301" s="12">
        <v>43283</v>
      </c>
      <c r="J9301" s="12" t="s">
        <v>13235</v>
      </c>
      <c r="K9301" s="15">
        <v>7000000</v>
      </c>
      <c r="L9301" s="13" t="s">
        <v>15</v>
      </c>
      <c r="M9301" s="7">
        <v>1</v>
      </c>
      <c r="N9301" s="17"/>
    </row>
    <row r="9302" spans="1:14" ht="110.25">
      <c r="A9302" s="6">
        <v>9300</v>
      </c>
      <c r="B9302" s="8" t="s">
        <v>12861</v>
      </c>
      <c r="C9302" s="9" t="s">
        <v>12971</v>
      </c>
      <c r="D9302" s="10" t="s">
        <v>12972</v>
      </c>
      <c r="E9302" s="11" t="s">
        <v>12973</v>
      </c>
      <c r="F9302" s="6">
        <v>301424</v>
      </c>
      <c r="G9302" s="6" t="s">
        <v>2540</v>
      </c>
      <c r="H9302" s="16">
        <v>7837739.6600000001</v>
      </c>
      <c r="I9302" s="12">
        <v>43661</v>
      </c>
      <c r="J9302" s="12">
        <v>43919</v>
      </c>
      <c r="K9302" s="15">
        <v>4350000</v>
      </c>
      <c r="L9302" s="13" t="s">
        <v>15</v>
      </c>
      <c r="M9302" s="7">
        <v>1</v>
      </c>
      <c r="N9302" s="17"/>
    </row>
    <row r="9303" spans="1:14" ht="63">
      <c r="A9303" s="6">
        <v>9301</v>
      </c>
      <c r="B9303" s="8" t="s">
        <v>12861</v>
      </c>
      <c r="C9303" s="9" t="s">
        <v>12974</v>
      </c>
      <c r="D9303" s="10" t="s">
        <v>12975</v>
      </c>
      <c r="E9303" s="11" t="s">
        <v>12976</v>
      </c>
      <c r="F9303" s="6">
        <v>306890</v>
      </c>
      <c r="G9303" s="6" t="s">
        <v>2540</v>
      </c>
      <c r="H9303" s="16">
        <v>8324279.25</v>
      </c>
      <c r="I9303" s="12">
        <v>43709</v>
      </c>
      <c r="J9303" s="12">
        <v>43949</v>
      </c>
      <c r="K9303" s="15">
        <v>0</v>
      </c>
      <c r="L9303" s="13" t="s">
        <v>15</v>
      </c>
      <c r="M9303" s="7">
        <v>1</v>
      </c>
      <c r="N9303" s="17"/>
    </row>
    <row r="9304" spans="1:14" ht="63">
      <c r="A9304" s="6">
        <v>9302</v>
      </c>
      <c r="B9304" s="8" t="s">
        <v>12861</v>
      </c>
      <c r="C9304" s="9" t="s">
        <v>12977</v>
      </c>
      <c r="D9304" s="10" t="s">
        <v>12978</v>
      </c>
      <c r="E9304" s="11" t="s">
        <v>12979</v>
      </c>
      <c r="F9304" s="6">
        <v>303453</v>
      </c>
      <c r="G9304" s="6" t="s">
        <v>2540</v>
      </c>
      <c r="H9304" s="16">
        <v>6683084.9199999999</v>
      </c>
      <c r="I9304" s="12">
        <v>43758</v>
      </c>
      <c r="J9304" s="12">
        <v>43947</v>
      </c>
      <c r="K9304" s="15">
        <v>2975000</v>
      </c>
      <c r="L9304" s="13" t="s">
        <v>15</v>
      </c>
      <c r="M9304" s="7">
        <v>1</v>
      </c>
      <c r="N9304" s="17"/>
    </row>
    <row r="9305" spans="1:14" ht="315">
      <c r="A9305" s="6">
        <v>9303</v>
      </c>
      <c r="B9305" s="8" t="s">
        <v>12861</v>
      </c>
      <c r="C9305" s="9" t="s">
        <v>12980</v>
      </c>
      <c r="D9305" s="10" t="s">
        <v>12981</v>
      </c>
      <c r="E9305" s="11" t="s">
        <v>12982</v>
      </c>
      <c r="F9305" s="6">
        <v>447731</v>
      </c>
      <c r="G9305" s="6" t="s">
        <v>2540</v>
      </c>
      <c r="H9305" s="16">
        <v>6223499.9699999997</v>
      </c>
      <c r="I9305" s="12">
        <v>44007</v>
      </c>
      <c r="J9305" s="12">
        <v>44191</v>
      </c>
      <c r="K9305" s="15">
        <v>0</v>
      </c>
      <c r="L9305" s="13" t="s">
        <v>15</v>
      </c>
      <c r="M9305" s="7">
        <v>1</v>
      </c>
      <c r="N9305" s="17"/>
    </row>
    <row r="9306" spans="1:14" ht="346.5">
      <c r="A9306" s="6">
        <v>9304</v>
      </c>
      <c r="B9306" s="8" t="s">
        <v>12861</v>
      </c>
      <c r="C9306" s="9" t="s">
        <v>12983</v>
      </c>
      <c r="D9306" s="10" t="s">
        <v>12984</v>
      </c>
      <c r="E9306" s="11" t="s">
        <v>12985</v>
      </c>
      <c r="F9306" s="6">
        <v>447725</v>
      </c>
      <c r="G9306" s="6" t="s">
        <v>2540</v>
      </c>
      <c r="H9306" s="16">
        <v>7341004.9500000002</v>
      </c>
      <c r="I9306" s="12">
        <v>44020</v>
      </c>
      <c r="J9306" s="12">
        <v>44204</v>
      </c>
      <c r="K9306" s="15">
        <v>0</v>
      </c>
      <c r="L9306" s="13" t="s">
        <v>15</v>
      </c>
      <c r="M9306" s="7">
        <v>1</v>
      </c>
      <c r="N9306" s="17"/>
    </row>
    <row r="9307" spans="1:14" ht="173.25">
      <c r="A9307" s="6">
        <v>9305</v>
      </c>
      <c r="B9307" s="8" t="s">
        <v>12861</v>
      </c>
      <c r="C9307" s="9" t="s">
        <v>12986</v>
      </c>
      <c r="D9307" s="10" t="s">
        <v>12987</v>
      </c>
      <c r="E9307" s="11" t="s">
        <v>12988</v>
      </c>
      <c r="F9307" s="6">
        <v>447730</v>
      </c>
      <c r="G9307" s="6" t="s">
        <v>2540</v>
      </c>
      <c r="H9307" s="16">
        <v>6447913.6500000004</v>
      </c>
      <c r="I9307" s="12">
        <v>44020</v>
      </c>
      <c r="J9307" s="12">
        <v>43838</v>
      </c>
      <c r="K9307" s="15">
        <v>0</v>
      </c>
      <c r="L9307" s="13" t="s">
        <v>15</v>
      </c>
      <c r="M9307" s="7">
        <v>1</v>
      </c>
      <c r="N9307" s="17"/>
    </row>
    <row r="9308" spans="1:14" ht="78.75">
      <c r="A9308" s="6">
        <v>9306</v>
      </c>
      <c r="B9308" s="8" t="s">
        <v>12861</v>
      </c>
      <c r="C9308" s="9" t="s">
        <v>12989</v>
      </c>
      <c r="D9308" s="10" t="s">
        <v>12990</v>
      </c>
      <c r="E9308" s="11" t="s">
        <v>12991</v>
      </c>
      <c r="F9308" s="6">
        <v>368188</v>
      </c>
      <c r="G9308" s="6" t="s">
        <v>2540</v>
      </c>
      <c r="H9308" s="16">
        <v>4923572.5199999996</v>
      </c>
      <c r="I9308" s="12">
        <v>43837</v>
      </c>
      <c r="J9308" s="12">
        <v>43993</v>
      </c>
      <c r="K9308" s="15">
        <v>750000</v>
      </c>
      <c r="L9308" s="13" t="s">
        <v>15</v>
      </c>
      <c r="M9308" s="7">
        <v>1</v>
      </c>
      <c r="N9308" s="17"/>
    </row>
    <row r="9309" spans="1:14" ht="63">
      <c r="A9309" s="6">
        <v>9307</v>
      </c>
      <c r="B9309" s="8" t="s">
        <v>12861</v>
      </c>
      <c r="C9309" s="9" t="s">
        <v>12992</v>
      </c>
      <c r="D9309" s="10" t="s">
        <v>12993</v>
      </c>
      <c r="E9309" s="11" t="s">
        <v>12994</v>
      </c>
      <c r="F9309" s="6">
        <v>189401</v>
      </c>
      <c r="G9309" s="6" t="s">
        <v>2540</v>
      </c>
      <c r="H9309" s="16">
        <v>14270643.779999999</v>
      </c>
      <c r="I9309" s="12">
        <v>43327</v>
      </c>
      <c r="J9309" s="12">
        <v>43646</v>
      </c>
      <c r="K9309" s="15">
        <v>2724000</v>
      </c>
      <c r="L9309" s="13" t="s">
        <v>15</v>
      </c>
      <c r="M9309" s="7">
        <v>1</v>
      </c>
      <c r="N9309" s="17"/>
    </row>
    <row r="9310" spans="1:14" ht="47.25">
      <c r="A9310" s="6">
        <v>9308</v>
      </c>
      <c r="B9310" s="8" t="s">
        <v>12861</v>
      </c>
      <c r="C9310" s="9" t="s">
        <v>12995</v>
      </c>
      <c r="D9310" s="10" t="s">
        <v>12996</v>
      </c>
      <c r="E9310" s="11" t="s">
        <v>12997</v>
      </c>
      <c r="F9310" s="6">
        <v>490916</v>
      </c>
      <c r="G9310" s="6" t="s">
        <v>16</v>
      </c>
      <c r="H9310" s="16">
        <v>13988351.800000001</v>
      </c>
      <c r="I9310" s="12">
        <v>44146</v>
      </c>
      <c r="J9310" s="12">
        <v>44265</v>
      </c>
      <c r="K9310" s="15">
        <v>0</v>
      </c>
      <c r="L9310" s="13" t="s">
        <v>15</v>
      </c>
      <c r="M9310" s="7">
        <v>1</v>
      </c>
      <c r="N9310" s="17"/>
    </row>
    <row r="9311" spans="1:14" ht="63">
      <c r="A9311" s="6">
        <v>9309</v>
      </c>
      <c r="B9311" s="8" t="s">
        <v>12861</v>
      </c>
      <c r="C9311" s="9" t="s">
        <v>12998</v>
      </c>
      <c r="D9311" s="10" t="s">
        <v>12999</v>
      </c>
      <c r="E9311" s="11" t="s">
        <v>13000</v>
      </c>
      <c r="F9311" s="6">
        <v>490941</v>
      </c>
      <c r="G9311" s="6" t="s">
        <v>16</v>
      </c>
      <c r="H9311" s="16">
        <v>11067620.91</v>
      </c>
      <c r="I9311" s="12">
        <v>44146</v>
      </c>
      <c r="J9311" s="12">
        <v>44265</v>
      </c>
      <c r="K9311" s="15">
        <v>0</v>
      </c>
      <c r="L9311" s="13" t="s">
        <v>15</v>
      </c>
      <c r="M9311" s="7">
        <v>1</v>
      </c>
      <c r="N9311" s="17"/>
    </row>
    <row r="9312" spans="1:14" ht="47.25">
      <c r="A9312" s="6">
        <v>9310</v>
      </c>
      <c r="B9312" s="8" t="s">
        <v>12861</v>
      </c>
      <c r="C9312" s="9" t="s">
        <v>13001</v>
      </c>
      <c r="D9312" s="10" t="s">
        <v>13002</v>
      </c>
      <c r="E9312" s="11" t="s">
        <v>13003</v>
      </c>
      <c r="F9312" s="6">
        <v>490944</v>
      </c>
      <c r="G9312" s="6" t="s">
        <v>16</v>
      </c>
      <c r="H9312" s="16">
        <v>11833674.17</v>
      </c>
      <c r="I9312" s="12">
        <v>44159</v>
      </c>
      <c r="J9312" s="12">
        <v>44275</v>
      </c>
      <c r="K9312" s="15">
        <v>0</v>
      </c>
      <c r="L9312" s="13" t="s">
        <v>15</v>
      </c>
      <c r="M9312" s="7">
        <v>1</v>
      </c>
      <c r="N9312" s="17"/>
    </row>
    <row r="9313" spans="1:14" ht="47.25">
      <c r="A9313" s="6">
        <v>9311</v>
      </c>
      <c r="B9313" s="8" t="s">
        <v>12861</v>
      </c>
      <c r="C9313" s="9" t="s">
        <v>13004</v>
      </c>
      <c r="D9313" s="10" t="s">
        <v>13005</v>
      </c>
      <c r="E9313" s="11" t="s">
        <v>13006</v>
      </c>
      <c r="F9313" s="6">
        <v>490934</v>
      </c>
      <c r="G9313" s="6" t="s">
        <v>16</v>
      </c>
      <c r="H9313" s="16">
        <v>6323481.7400000002</v>
      </c>
      <c r="I9313" s="12">
        <v>44146</v>
      </c>
      <c r="J9313" s="12">
        <v>44220</v>
      </c>
      <c r="K9313" s="15">
        <v>0</v>
      </c>
      <c r="L9313" s="13" t="s">
        <v>15</v>
      </c>
      <c r="M9313" s="7">
        <v>1</v>
      </c>
      <c r="N9313" s="17"/>
    </row>
    <row r="9314" spans="1:14" ht="78.75">
      <c r="A9314" s="6">
        <v>9312</v>
      </c>
      <c r="B9314" s="8" t="s">
        <v>12861</v>
      </c>
      <c r="C9314" s="9" t="s">
        <v>13007</v>
      </c>
      <c r="D9314" s="10" t="s">
        <v>13008</v>
      </c>
      <c r="E9314" s="11" t="s">
        <v>13009</v>
      </c>
      <c r="F9314" s="6">
        <v>483157</v>
      </c>
      <c r="G9314" s="6" t="s">
        <v>2521</v>
      </c>
      <c r="H9314" s="16">
        <v>8414421.9499999993</v>
      </c>
      <c r="I9314" s="12">
        <v>44135</v>
      </c>
      <c r="J9314" s="12">
        <v>44224</v>
      </c>
      <c r="K9314" s="15">
        <v>0</v>
      </c>
      <c r="L9314" s="13" t="s">
        <v>15</v>
      </c>
      <c r="M9314" s="7">
        <v>1</v>
      </c>
      <c r="N9314" s="17"/>
    </row>
    <row r="9315" spans="1:14" ht="78.75">
      <c r="A9315" s="6">
        <v>9313</v>
      </c>
      <c r="B9315" s="8" t="s">
        <v>12861</v>
      </c>
      <c r="C9315" s="9" t="s">
        <v>13007</v>
      </c>
      <c r="D9315" s="10" t="s">
        <v>13008</v>
      </c>
      <c r="E9315" s="11" t="s">
        <v>13010</v>
      </c>
      <c r="F9315" s="6">
        <v>483163</v>
      </c>
      <c r="G9315" s="6" t="s">
        <v>2521</v>
      </c>
      <c r="H9315" s="16">
        <v>5170451.87</v>
      </c>
      <c r="I9315" s="12">
        <v>44135</v>
      </c>
      <c r="J9315" s="12">
        <v>44209</v>
      </c>
      <c r="K9315" s="15">
        <v>0</v>
      </c>
      <c r="L9315" s="13" t="s">
        <v>15</v>
      </c>
      <c r="M9315" s="7">
        <v>1</v>
      </c>
      <c r="N9315" s="17"/>
    </row>
    <row r="9316" spans="1:14" ht="47.25">
      <c r="A9316" s="6">
        <v>9314</v>
      </c>
      <c r="B9316" s="8" t="s">
        <v>12861</v>
      </c>
      <c r="C9316" s="9" t="s">
        <v>13011</v>
      </c>
      <c r="D9316" s="10" t="s">
        <v>13012</v>
      </c>
      <c r="E9316" s="11" t="s">
        <v>13013</v>
      </c>
      <c r="F9316" s="6">
        <v>483158</v>
      </c>
      <c r="G9316" s="6" t="s">
        <v>2521</v>
      </c>
      <c r="H9316" s="16">
        <v>4884827.03</v>
      </c>
      <c r="I9316" s="12">
        <v>44137</v>
      </c>
      <c r="J9316" s="12">
        <v>44211</v>
      </c>
      <c r="K9316" s="15">
        <v>0</v>
      </c>
      <c r="L9316" s="13" t="s">
        <v>15</v>
      </c>
      <c r="M9316" s="7">
        <v>1</v>
      </c>
      <c r="N9316" s="17"/>
    </row>
    <row r="9317" spans="1:14" ht="47.25">
      <c r="A9317" s="6">
        <v>9315</v>
      </c>
      <c r="B9317" s="8" t="s">
        <v>12861</v>
      </c>
      <c r="C9317" s="9" t="s">
        <v>13014</v>
      </c>
      <c r="D9317" s="10" t="s">
        <v>13015</v>
      </c>
      <c r="E9317" s="11" t="s">
        <v>13016</v>
      </c>
      <c r="F9317" s="6">
        <v>483159</v>
      </c>
      <c r="G9317" s="6" t="s">
        <v>2521</v>
      </c>
      <c r="H9317" s="16">
        <v>8105116.1900000004</v>
      </c>
      <c r="I9317" s="12">
        <v>44143</v>
      </c>
      <c r="J9317" s="12">
        <v>44233</v>
      </c>
      <c r="K9317" s="15">
        <v>0</v>
      </c>
      <c r="L9317" s="13" t="s">
        <v>15</v>
      </c>
      <c r="M9317" s="7">
        <v>1</v>
      </c>
      <c r="N9317" s="17"/>
    </row>
    <row r="9318" spans="1:14" ht="47.25">
      <c r="A9318" s="6">
        <v>9316</v>
      </c>
      <c r="B9318" s="8" t="s">
        <v>12861</v>
      </c>
      <c r="C9318" s="9" t="s">
        <v>13017</v>
      </c>
      <c r="D9318" s="10" t="s">
        <v>13018</v>
      </c>
      <c r="E9318" s="11" t="s">
        <v>13019</v>
      </c>
      <c r="F9318" s="6">
        <v>483160</v>
      </c>
      <c r="G9318" s="6" t="s">
        <v>2521</v>
      </c>
      <c r="H9318" s="16">
        <v>8857514.8200000003</v>
      </c>
      <c r="I9318" s="12">
        <v>44142</v>
      </c>
      <c r="J9318" s="12">
        <v>44202</v>
      </c>
      <c r="K9318" s="15">
        <v>0</v>
      </c>
      <c r="L9318" s="13" t="s">
        <v>15</v>
      </c>
      <c r="M9318" s="7">
        <v>1</v>
      </c>
      <c r="N9318" s="17"/>
    </row>
    <row r="9319" spans="1:14" ht="47.25">
      <c r="A9319" s="6">
        <v>9317</v>
      </c>
      <c r="B9319" s="8" t="s">
        <v>12861</v>
      </c>
      <c r="C9319" s="9" t="s">
        <v>13020</v>
      </c>
      <c r="D9319" s="10" t="s">
        <v>13021</v>
      </c>
      <c r="E9319" s="11" t="s">
        <v>13022</v>
      </c>
      <c r="F9319" s="6">
        <v>483166</v>
      </c>
      <c r="G9319" s="6" t="s">
        <v>2521</v>
      </c>
      <c r="H9319" s="16">
        <v>4536843.9800000004</v>
      </c>
      <c r="I9319" s="12">
        <v>44142</v>
      </c>
      <c r="J9319" s="12">
        <v>44202</v>
      </c>
      <c r="K9319" s="15">
        <v>0</v>
      </c>
      <c r="L9319" s="13" t="s">
        <v>15</v>
      </c>
      <c r="M9319" s="7">
        <v>1</v>
      </c>
      <c r="N9319" s="17"/>
    </row>
    <row r="9320" spans="1:14" ht="78.75">
      <c r="A9320" s="6">
        <v>9318</v>
      </c>
      <c r="B9320" s="8" t="s">
        <v>12861</v>
      </c>
      <c r="C9320" s="9" t="s">
        <v>13023</v>
      </c>
      <c r="D9320" s="10" t="s">
        <v>13024</v>
      </c>
      <c r="E9320" s="11" t="s">
        <v>13025</v>
      </c>
      <c r="F9320" s="6">
        <v>483162</v>
      </c>
      <c r="G9320" s="6" t="s">
        <v>2521</v>
      </c>
      <c r="H9320" s="16">
        <v>6483738.04</v>
      </c>
      <c r="I9320" s="12">
        <v>44143</v>
      </c>
      <c r="J9320" s="12">
        <v>44220</v>
      </c>
      <c r="K9320" s="15">
        <v>0</v>
      </c>
      <c r="L9320" s="13" t="s">
        <v>15</v>
      </c>
      <c r="M9320" s="7">
        <v>1</v>
      </c>
      <c r="N9320" s="17"/>
    </row>
    <row r="9321" spans="1:14" ht="63">
      <c r="A9321" s="6">
        <v>9319</v>
      </c>
      <c r="B9321" s="8" t="s">
        <v>12861</v>
      </c>
      <c r="C9321" s="9" t="s">
        <v>13026</v>
      </c>
      <c r="D9321" s="10" t="s">
        <v>13027</v>
      </c>
      <c r="E9321" s="11" t="s">
        <v>13028</v>
      </c>
      <c r="F9321" s="6">
        <v>483165</v>
      </c>
      <c r="G9321" s="6" t="s">
        <v>2521</v>
      </c>
      <c r="H9321" s="16">
        <v>4273938.3499999996</v>
      </c>
      <c r="I9321" s="12">
        <v>44142</v>
      </c>
      <c r="J9321" s="12">
        <v>44202</v>
      </c>
      <c r="K9321" s="15">
        <v>0</v>
      </c>
      <c r="L9321" s="13" t="s">
        <v>15</v>
      </c>
      <c r="M9321" s="7">
        <v>1</v>
      </c>
      <c r="N9321" s="17"/>
    </row>
    <row r="9322" spans="1:14" ht="78.75">
      <c r="A9322" s="6">
        <v>9320</v>
      </c>
      <c r="B9322" s="8" t="s">
        <v>12861</v>
      </c>
      <c r="C9322" s="9" t="s">
        <v>13029</v>
      </c>
      <c r="D9322" s="10" t="s">
        <v>13030</v>
      </c>
      <c r="E9322" s="11" t="s">
        <v>13031</v>
      </c>
      <c r="F9322" s="6">
        <v>301382</v>
      </c>
      <c r="G9322" s="6" t="s">
        <v>2521</v>
      </c>
      <c r="H9322" s="16">
        <v>3541602.85</v>
      </c>
      <c r="I9322" s="12">
        <v>43713</v>
      </c>
      <c r="J9322" s="12">
        <v>43783</v>
      </c>
      <c r="K9322" s="15">
        <v>0</v>
      </c>
      <c r="L9322" s="13" t="s">
        <v>15</v>
      </c>
      <c r="M9322" s="7">
        <v>1</v>
      </c>
      <c r="N9322" s="17"/>
    </row>
    <row r="9323" spans="1:14" ht="47.25">
      <c r="A9323" s="6">
        <v>9321</v>
      </c>
      <c r="B9323" s="8" t="s">
        <v>12861</v>
      </c>
      <c r="C9323" s="9" t="s">
        <v>13032</v>
      </c>
      <c r="D9323" s="10" t="s">
        <v>13033</v>
      </c>
      <c r="E9323" s="11" t="s">
        <v>13034</v>
      </c>
      <c r="F9323" s="6">
        <v>490939</v>
      </c>
      <c r="G9323" s="6" t="s">
        <v>16</v>
      </c>
      <c r="H9323" s="16">
        <v>5837537.4699999997</v>
      </c>
      <c r="I9323" s="12">
        <v>44159</v>
      </c>
      <c r="J9323" s="12">
        <v>44234</v>
      </c>
      <c r="K9323" s="15">
        <v>0</v>
      </c>
      <c r="L9323" s="13" t="s">
        <v>15</v>
      </c>
      <c r="M9323" s="7">
        <v>1</v>
      </c>
      <c r="N9323" s="17"/>
    </row>
    <row r="9324" spans="1:14" ht="31.5">
      <c r="A9324" s="6">
        <v>9322</v>
      </c>
      <c r="B9324" s="8" t="s">
        <v>12861</v>
      </c>
      <c r="C9324" s="9" t="s">
        <v>13035</v>
      </c>
      <c r="D9324" s="10" t="s">
        <v>13036</v>
      </c>
      <c r="E9324" s="11" t="s">
        <v>13037</v>
      </c>
      <c r="F9324" s="6">
        <v>490948</v>
      </c>
      <c r="G9324" s="6" t="s">
        <v>16</v>
      </c>
      <c r="H9324" s="16">
        <v>5327837.96</v>
      </c>
      <c r="I9324" s="12">
        <v>44146</v>
      </c>
      <c r="J9324" s="12">
        <v>44220</v>
      </c>
      <c r="K9324" s="15">
        <v>0</v>
      </c>
      <c r="L9324" s="13" t="s">
        <v>15</v>
      </c>
      <c r="M9324" s="7">
        <v>1</v>
      </c>
      <c r="N9324" s="17"/>
    </row>
    <row r="9325" spans="1:14" ht="47.25">
      <c r="A9325" s="6">
        <v>9323</v>
      </c>
      <c r="B9325" s="8" t="s">
        <v>12861</v>
      </c>
      <c r="C9325" s="9" t="s">
        <v>13038</v>
      </c>
      <c r="D9325" s="10" t="s">
        <v>13039</v>
      </c>
      <c r="E9325" s="11" t="s">
        <v>13040</v>
      </c>
      <c r="F9325" s="6">
        <v>490931</v>
      </c>
      <c r="G9325" s="6" t="s">
        <v>16</v>
      </c>
      <c r="H9325" s="16">
        <v>6167623.4699999997</v>
      </c>
      <c r="I9325" s="12">
        <v>44158</v>
      </c>
      <c r="J9325" s="12">
        <v>44233</v>
      </c>
      <c r="K9325" s="15">
        <v>0</v>
      </c>
      <c r="L9325" s="13" t="s">
        <v>15</v>
      </c>
      <c r="M9325" s="7">
        <v>1</v>
      </c>
      <c r="N9325" s="17"/>
    </row>
    <row r="9326" spans="1:14" ht="94.5">
      <c r="A9326" s="6">
        <v>9324</v>
      </c>
      <c r="B9326" s="8" t="s">
        <v>12861</v>
      </c>
      <c r="C9326" s="9" t="s">
        <v>13041</v>
      </c>
      <c r="D9326" s="10" t="s">
        <v>13042</v>
      </c>
      <c r="E9326" s="11" t="s">
        <v>13043</v>
      </c>
      <c r="F9326" s="6">
        <v>490936</v>
      </c>
      <c r="G9326" s="6" t="s">
        <v>16</v>
      </c>
      <c r="H9326" s="16">
        <v>6943870.4199999999</v>
      </c>
      <c r="I9326" s="12">
        <v>44158</v>
      </c>
      <c r="J9326" s="12">
        <v>44232</v>
      </c>
      <c r="K9326" s="15">
        <v>0</v>
      </c>
      <c r="L9326" s="13" t="s">
        <v>15</v>
      </c>
      <c r="M9326" s="7">
        <v>1</v>
      </c>
      <c r="N9326" s="17"/>
    </row>
    <row r="9327" spans="1:14" ht="47.25">
      <c r="A9327" s="6">
        <v>9325</v>
      </c>
      <c r="B9327" s="8" t="s">
        <v>12861</v>
      </c>
      <c r="C9327" s="9" t="s">
        <v>13044</v>
      </c>
      <c r="D9327" s="10" t="s">
        <v>13045</v>
      </c>
      <c r="E9327" s="11" t="s">
        <v>13046</v>
      </c>
      <c r="F9327" s="6">
        <v>490959</v>
      </c>
      <c r="G9327" s="6" t="s">
        <v>16</v>
      </c>
      <c r="H9327" s="16">
        <v>4101054.58</v>
      </c>
      <c r="I9327" s="12">
        <v>44146</v>
      </c>
      <c r="J9327" s="12">
        <v>44205</v>
      </c>
      <c r="K9327" s="15">
        <v>0</v>
      </c>
      <c r="L9327" s="13" t="s">
        <v>15</v>
      </c>
      <c r="M9327" s="7">
        <v>1</v>
      </c>
      <c r="N9327" s="17"/>
    </row>
    <row r="9328" spans="1:14" ht="47.25">
      <c r="A9328" s="6">
        <v>9326</v>
      </c>
      <c r="B9328" s="8" t="s">
        <v>12861</v>
      </c>
      <c r="C9328" s="9" t="s">
        <v>13047</v>
      </c>
      <c r="D9328" s="10" t="s">
        <v>13048</v>
      </c>
      <c r="E9328" s="11" t="s">
        <v>13049</v>
      </c>
      <c r="F9328" s="6">
        <v>490935</v>
      </c>
      <c r="G9328" s="6" t="s">
        <v>16</v>
      </c>
      <c r="H9328" s="16">
        <v>3865179.46</v>
      </c>
      <c r="I9328" s="12">
        <v>44137</v>
      </c>
      <c r="J9328" s="12">
        <v>44196</v>
      </c>
      <c r="K9328" s="15">
        <v>0</v>
      </c>
      <c r="L9328" s="13" t="s">
        <v>15</v>
      </c>
      <c r="M9328" s="7">
        <v>1</v>
      </c>
      <c r="N9328" s="17"/>
    </row>
    <row r="9329" spans="1:14" ht="63">
      <c r="A9329" s="6">
        <v>9327</v>
      </c>
      <c r="B9329" s="8" t="s">
        <v>12861</v>
      </c>
      <c r="C9329" s="9" t="s">
        <v>13050</v>
      </c>
      <c r="D9329" s="10" t="s">
        <v>13051</v>
      </c>
      <c r="E9329" s="11" t="s">
        <v>13052</v>
      </c>
      <c r="F9329" s="6">
        <v>490957</v>
      </c>
      <c r="G9329" s="6" t="s">
        <v>16</v>
      </c>
      <c r="H9329" s="16">
        <v>3207078.31</v>
      </c>
      <c r="I9329" s="12">
        <v>44146</v>
      </c>
      <c r="J9329" s="12">
        <v>44205</v>
      </c>
      <c r="K9329" s="15">
        <v>0</v>
      </c>
      <c r="L9329" s="13" t="s">
        <v>15</v>
      </c>
      <c r="M9329" s="7">
        <v>1</v>
      </c>
      <c r="N9329" s="17"/>
    </row>
    <row r="9330" spans="1:14" ht="47.25">
      <c r="A9330" s="6">
        <v>9328</v>
      </c>
      <c r="B9330" s="8" t="s">
        <v>12861</v>
      </c>
      <c r="C9330" s="9" t="s">
        <v>13053</v>
      </c>
      <c r="D9330" s="10" t="s">
        <v>13054</v>
      </c>
      <c r="E9330" s="11" t="s">
        <v>13055</v>
      </c>
      <c r="F9330" s="6">
        <v>490915</v>
      </c>
      <c r="G9330" s="6" t="s">
        <v>16</v>
      </c>
      <c r="H9330" s="16">
        <v>3768040.05</v>
      </c>
      <c r="I9330" s="12">
        <v>44153</v>
      </c>
      <c r="J9330" s="12">
        <v>44212</v>
      </c>
      <c r="K9330" s="15">
        <v>0</v>
      </c>
      <c r="L9330" s="13" t="s">
        <v>15</v>
      </c>
      <c r="M9330" s="7">
        <v>1</v>
      </c>
      <c r="N9330" s="17"/>
    </row>
    <row r="9331" spans="1:14" ht="94.5">
      <c r="A9331" s="6">
        <v>9329</v>
      </c>
      <c r="B9331" s="8" t="s">
        <v>12861</v>
      </c>
      <c r="C9331" s="9" t="s">
        <v>13056</v>
      </c>
      <c r="D9331" s="10" t="s">
        <v>13057</v>
      </c>
      <c r="E9331" s="11" t="s">
        <v>13058</v>
      </c>
      <c r="F9331" s="6">
        <v>490924</v>
      </c>
      <c r="G9331" s="6" t="s">
        <v>16</v>
      </c>
      <c r="H9331" s="16">
        <v>5715325.8700000001</v>
      </c>
      <c r="I9331" s="12">
        <v>44158</v>
      </c>
      <c r="J9331" s="12">
        <v>44232</v>
      </c>
      <c r="K9331" s="15">
        <v>0</v>
      </c>
      <c r="L9331" s="13" t="s">
        <v>15</v>
      </c>
      <c r="M9331" s="7">
        <v>1</v>
      </c>
      <c r="N9331" s="17"/>
    </row>
    <row r="9332" spans="1:14" ht="63">
      <c r="A9332" s="6">
        <v>9330</v>
      </c>
      <c r="B9332" s="8" t="s">
        <v>12861</v>
      </c>
      <c r="C9332" s="9" t="s">
        <v>13059</v>
      </c>
      <c r="D9332" s="10" t="s">
        <v>13060</v>
      </c>
      <c r="E9332" s="11" t="s">
        <v>13061</v>
      </c>
      <c r="F9332" s="6">
        <v>490954</v>
      </c>
      <c r="G9332" s="6" t="s">
        <v>16</v>
      </c>
      <c r="H9332" s="16">
        <v>4808576.0199999996</v>
      </c>
      <c r="I9332" s="12">
        <v>44146</v>
      </c>
      <c r="J9332" s="12">
        <v>44222</v>
      </c>
      <c r="K9332" s="15">
        <v>0</v>
      </c>
      <c r="L9332" s="13" t="s">
        <v>15</v>
      </c>
      <c r="M9332" s="7">
        <v>1</v>
      </c>
      <c r="N9332" s="17"/>
    </row>
    <row r="9333" spans="1:14" ht="47.25">
      <c r="A9333" s="6">
        <v>9331</v>
      </c>
      <c r="B9333" s="8" t="s">
        <v>12861</v>
      </c>
      <c r="C9333" s="9" t="s">
        <v>13062</v>
      </c>
      <c r="D9333" s="10" t="s">
        <v>13063</v>
      </c>
      <c r="E9333" s="11" t="s">
        <v>13064</v>
      </c>
      <c r="F9333" s="6">
        <v>490921</v>
      </c>
      <c r="G9333" s="6" t="s">
        <v>16</v>
      </c>
      <c r="H9333" s="16">
        <v>3225190.25</v>
      </c>
      <c r="I9333" s="12">
        <v>44146</v>
      </c>
      <c r="J9333" s="12">
        <v>44205</v>
      </c>
      <c r="K9333" s="15">
        <v>0</v>
      </c>
      <c r="L9333" s="13" t="s">
        <v>15</v>
      </c>
      <c r="M9333" s="7">
        <v>1</v>
      </c>
      <c r="N9333" s="17"/>
    </row>
    <row r="9334" spans="1:14" ht="110.25">
      <c r="A9334" s="6">
        <v>9332</v>
      </c>
      <c r="B9334" s="8" t="s">
        <v>12861</v>
      </c>
      <c r="C9334" s="9" t="s">
        <v>13065</v>
      </c>
      <c r="D9334" s="10" t="s">
        <v>13066</v>
      </c>
      <c r="E9334" s="11" t="s">
        <v>13067</v>
      </c>
      <c r="F9334" s="6">
        <v>490942</v>
      </c>
      <c r="G9334" s="6" t="s">
        <v>16</v>
      </c>
      <c r="H9334" s="16">
        <v>4747266.8099999996</v>
      </c>
      <c r="I9334" s="12">
        <v>44158</v>
      </c>
      <c r="J9334" s="12">
        <v>44218</v>
      </c>
      <c r="K9334" s="15">
        <v>0</v>
      </c>
      <c r="L9334" s="13" t="s">
        <v>15</v>
      </c>
      <c r="M9334" s="7">
        <v>1</v>
      </c>
      <c r="N9334" s="17"/>
    </row>
    <row r="9335" spans="1:14" ht="63">
      <c r="A9335" s="6">
        <v>9333</v>
      </c>
      <c r="B9335" s="8" t="s">
        <v>12861</v>
      </c>
      <c r="C9335" s="9" t="s">
        <v>13068</v>
      </c>
      <c r="D9335" s="10" t="s">
        <v>13069</v>
      </c>
      <c r="E9335" s="11" t="s">
        <v>13070</v>
      </c>
      <c r="F9335" s="6">
        <v>490950</v>
      </c>
      <c r="G9335" s="6" t="s">
        <v>16</v>
      </c>
      <c r="H9335" s="16">
        <v>10633207</v>
      </c>
      <c r="I9335" s="12">
        <v>44159</v>
      </c>
      <c r="J9335" s="12">
        <v>44250</v>
      </c>
      <c r="K9335" s="15">
        <v>0</v>
      </c>
      <c r="L9335" s="13" t="s">
        <v>15</v>
      </c>
      <c r="M9335" s="7">
        <v>1</v>
      </c>
      <c r="N9335" s="17"/>
    </row>
    <row r="9336" spans="1:14" ht="47.25">
      <c r="A9336" s="6">
        <v>9334</v>
      </c>
      <c r="B9336" s="8" t="s">
        <v>12861</v>
      </c>
      <c r="C9336" s="9" t="s">
        <v>13071</v>
      </c>
      <c r="D9336" s="10" t="s">
        <v>13072</v>
      </c>
      <c r="E9336" s="11" t="s">
        <v>13073</v>
      </c>
      <c r="F9336" s="6">
        <v>490928</v>
      </c>
      <c r="G9336" s="6" t="s">
        <v>16</v>
      </c>
      <c r="H9336" s="16">
        <v>4218596.51</v>
      </c>
      <c r="I9336" s="12">
        <v>44156</v>
      </c>
      <c r="J9336" s="12">
        <v>44215</v>
      </c>
      <c r="K9336" s="15">
        <v>0</v>
      </c>
      <c r="L9336" s="13" t="s">
        <v>15</v>
      </c>
      <c r="M9336" s="7">
        <v>1</v>
      </c>
      <c r="N9336" s="17"/>
    </row>
    <row r="9337" spans="1:14" ht="47.25">
      <c r="A9337" s="6">
        <v>9335</v>
      </c>
      <c r="B9337" s="8" t="s">
        <v>12861</v>
      </c>
      <c r="C9337" s="9" t="s">
        <v>13074</v>
      </c>
      <c r="D9337" s="10" t="s">
        <v>13075</v>
      </c>
      <c r="E9337" s="11" t="s">
        <v>13076</v>
      </c>
      <c r="F9337" s="6">
        <v>490933</v>
      </c>
      <c r="G9337" s="6" t="s">
        <v>16</v>
      </c>
      <c r="H9337" s="16">
        <v>9692541.2899999991</v>
      </c>
      <c r="I9337" s="12">
        <v>44159</v>
      </c>
      <c r="J9337" s="12">
        <v>44249</v>
      </c>
      <c r="K9337" s="15">
        <v>0</v>
      </c>
      <c r="L9337" s="13" t="s">
        <v>15</v>
      </c>
      <c r="M9337" s="7">
        <v>1</v>
      </c>
      <c r="N9337" s="17"/>
    </row>
    <row r="9338" spans="1:14" ht="94.5">
      <c r="A9338" s="6">
        <v>9336</v>
      </c>
      <c r="B9338" s="8" t="s">
        <v>12861</v>
      </c>
      <c r="C9338" s="9" t="s">
        <v>13077</v>
      </c>
      <c r="D9338" s="10" t="s">
        <v>13078</v>
      </c>
      <c r="E9338" s="11" t="s">
        <v>13079</v>
      </c>
      <c r="F9338" s="6">
        <v>245850</v>
      </c>
      <c r="G9338" s="6" t="s">
        <v>706</v>
      </c>
      <c r="H9338" s="16">
        <v>4277771.74</v>
      </c>
      <c r="I9338" s="12">
        <v>43556</v>
      </c>
      <c r="J9338" s="12">
        <v>43876</v>
      </c>
      <c r="K9338" s="15">
        <v>23036017</v>
      </c>
      <c r="L9338" s="13" t="s">
        <v>14</v>
      </c>
      <c r="M9338" s="7">
        <v>1</v>
      </c>
      <c r="N9338" s="17"/>
    </row>
    <row r="9339" spans="1:14" ht="94.5">
      <c r="A9339" s="6">
        <v>9337</v>
      </c>
      <c r="B9339" s="8" t="s">
        <v>12861</v>
      </c>
      <c r="C9339" s="9" t="s">
        <v>12862</v>
      </c>
      <c r="D9339" s="10" t="s">
        <v>12863</v>
      </c>
      <c r="E9339" s="11" t="s">
        <v>13079</v>
      </c>
      <c r="F9339" s="6">
        <v>245850</v>
      </c>
      <c r="G9339" s="6" t="s">
        <v>706</v>
      </c>
      <c r="H9339" s="16">
        <v>4277771.74</v>
      </c>
      <c r="I9339" s="12">
        <v>43556</v>
      </c>
      <c r="J9339" s="12">
        <v>43876</v>
      </c>
      <c r="K9339" s="15">
        <v>23036017</v>
      </c>
      <c r="L9339" s="13" t="s">
        <v>14</v>
      </c>
      <c r="M9339" s="7">
        <v>0.51</v>
      </c>
      <c r="N9339" s="17"/>
    </row>
    <row r="9340" spans="1:14" ht="94.5">
      <c r="A9340" s="6">
        <v>9338</v>
      </c>
      <c r="B9340" s="8" t="s">
        <v>12861</v>
      </c>
      <c r="C9340" s="9" t="s">
        <v>12874</v>
      </c>
      <c r="D9340" s="10" t="s">
        <v>12875</v>
      </c>
      <c r="E9340" s="11" t="s">
        <v>13079</v>
      </c>
      <c r="F9340" s="6">
        <v>245850</v>
      </c>
      <c r="G9340" s="6" t="s">
        <v>706</v>
      </c>
      <c r="H9340" s="16">
        <v>4277771.74</v>
      </c>
      <c r="I9340" s="12"/>
      <c r="J9340" s="12">
        <v>43876</v>
      </c>
      <c r="K9340" s="15">
        <v>23036017</v>
      </c>
      <c r="L9340" s="13" t="s">
        <v>14</v>
      </c>
      <c r="M9340" s="7">
        <v>0.49</v>
      </c>
      <c r="N9340" s="17"/>
    </row>
    <row r="9341" spans="1:14" ht="47.25">
      <c r="A9341" s="6">
        <v>9339</v>
      </c>
      <c r="B9341" s="8" t="s">
        <v>12861</v>
      </c>
      <c r="C9341" s="9" t="s">
        <v>13080</v>
      </c>
      <c r="D9341" s="10" t="s">
        <v>13081</v>
      </c>
      <c r="E9341" s="11" t="s">
        <v>13082</v>
      </c>
      <c r="F9341" s="6">
        <v>409063</v>
      </c>
      <c r="G9341" s="6" t="s">
        <v>706</v>
      </c>
      <c r="H9341" s="16">
        <v>53904728</v>
      </c>
      <c r="I9341" s="12">
        <v>44016</v>
      </c>
      <c r="J9341" s="12">
        <v>44198</v>
      </c>
      <c r="K9341" s="15">
        <v>0</v>
      </c>
      <c r="L9341" s="13" t="s">
        <v>14</v>
      </c>
      <c r="M9341" s="7">
        <v>1</v>
      </c>
      <c r="N9341" s="17"/>
    </row>
    <row r="9342" spans="1:14" ht="31.5">
      <c r="A9342" s="6">
        <v>9340</v>
      </c>
      <c r="B9342" s="8" t="s">
        <v>12861</v>
      </c>
      <c r="C9342" s="9" t="s">
        <v>12862</v>
      </c>
      <c r="D9342" s="10" t="s">
        <v>12863</v>
      </c>
      <c r="E9342" s="11" t="s">
        <v>13082</v>
      </c>
      <c r="F9342" s="6">
        <v>409063</v>
      </c>
      <c r="G9342" s="6" t="s">
        <v>706</v>
      </c>
      <c r="H9342" s="16">
        <v>53904728</v>
      </c>
      <c r="I9342" s="12">
        <v>44016</v>
      </c>
      <c r="J9342" s="12">
        <v>44198</v>
      </c>
      <c r="K9342" s="15">
        <v>0</v>
      </c>
      <c r="L9342" s="13" t="s">
        <v>14</v>
      </c>
      <c r="M9342" s="7">
        <v>0.25</v>
      </c>
      <c r="N9342" s="17"/>
    </row>
    <row r="9343" spans="1:14" ht="31.5">
      <c r="A9343" s="6">
        <v>9341</v>
      </c>
      <c r="B9343" s="8" t="s">
        <v>12861</v>
      </c>
      <c r="C9343" s="9" t="s">
        <v>3830</v>
      </c>
      <c r="D9343" s="10" t="s">
        <v>3831</v>
      </c>
      <c r="E9343" s="11" t="s">
        <v>13082</v>
      </c>
      <c r="F9343" s="6">
        <v>409063</v>
      </c>
      <c r="G9343" s="6" t="s">
        <v>706</v>
      </c>
      <c r="H9343" s="16">
        <v>53904728</v>
      </c>
      <c r="I9343" s="12"/>
      <c r="J9343" s="12">
        <v>44198</v>
      </c>
      <c r="K9343" s="15">
        <v>0</v>
      </c>
      <c r="L9343" s="13" t="s">
        <v>14</v>
      </c>
      <c r="M9343" s="7">
        <v>0.75</v>
      </c>
      <c r="N9343" s="17"/>
    </row>
    <row r="9344" spans="1:14" ht="31.5">
      <c r="A9344" s="6">
        <v>9342</v>
      </c>
      <c r="B9344" s="8" t="s">
        <v>12861</v>
      </c>
      <c r="C9344" s="9" t="s">
        <v>12862</v>
      </c>
      <c r="D9344" s="10" t="s">
        <v>12863</v>
      </c>
      <c r="E9344" s="11" t="s">
        <v>13083</v>
      </c>
      <c r="F9344" s="6">
        <v>301384</v>
      </c>
      <c r="G9344" s="6" t="s">
        <v>2521</v>
      </c>
      <c r="H9344" s="16">
        <v>5309883.45</v>
      </c>
      <c r="I9344" s="12">
        <v>43739</v>
      </c>
      <c r="J9344" s="12">
        <v>43829</v>
      </c>
      <c r="K9344" s="15">
        <v>2139800</v>
      </c>
      <c r="L9344" s="13" t="s">
        <v>15</v>
      </c>
      <c r="M9344" s="7">
        <v>1</v>
      </c>
      <c r="N9344" s="17"/>
    </row>
    <row r="9345" spans="1:14" ht="47.25">
      <c r="A9345" s="6">
        <v>9343</v>
      </c>
      <c r="B9345" s="8" t="s">
        <v>12861</v>
      </c>
      <c r="C9345" s="9" t="s">
        <v>13080</v>
      </c>
      <c r="D9345" s="10" t="s">
        <v>13081</v>
      </c>
      <c r="E9345" s="11" t="s">
        <v>13084</v>
      </c>
      <c r="F9345" s="6">
        <v>412006</v>
      </c>
      <c r="G9345" s="6" t="s">
        <v>1486</v>
      </c>
      <c r="H9345" s="16">
        <v>28650003.960000001</v>
      </c>
      <c r="I9345" s="12">
        <v>44014</v>
      </c>
      <c r="J9345" s="12">
        <v>44560</v>
      </c>
      <c r="K9345" s="15">
        <v>0</v>
      </c>
      <c r="L9345" s="13" t="s">
        <v>14</v>
      </c>
      <c r="M9345" s="7">
        <v>1</v>
      </c>
      <c r="N9345" s="17"/>
    </row>
    <row r="9346" spans="1:14" ht="47.25">
      <c r="A9346" s="6">
        <v>9344</v>
      </c>
      <c r="B9346" s="8" t="s">
        <v>12861</v>
      </c>
      <c r="C9346" s="9" t="s">
        <v>12862</v>
      </c>
      <c r="D9346" s="10" t="s">
        <v>12863</v>
      </c>
      <c r="E9346" s="11" t="s">
        <v>13084</v>
      </c>
      <c r="F9346" s="6">
        <v>412006</v>
      </c>
      <c r="G9346" s="6" t="s">
        <v>1486</v>
      </c>
      <c r="H9346" s="16">
        <v>28650003.960000001</v>
      </c>
      <c r="I9346" s="12">
        <v>44014</v>
      </c>
      <c r="J9346" s="12">
        <v>44560</v>
      </c>
      <c r="K9346" s="15">
        <v>0</v>
      </c>
      <c r="L9346" s="13" t="s">
        <v>14</v>
      </c>
      <c r="M9346" s="7">
        <v>0.25</v>
      </c>
      <c r="N9346" s="17"/>
    </row>
    <row r="9347" spans="1:14" ht="47.25">
      <c r="A9347" s="6">
        <v>9345</v>
      </c>
      <c r="B9347" s="8" t="s">
        <v>12861</v>
      </c>
      <c r="C9347" s="9" t="s">
        <v>3830</v>
      </c>
      <c r="D9347" s="10" t="s">
        <v>3831</v>
      </c>
      <c r="E9347" s="11" t="s">
        <v>13084</v>
      </c>
      <c r="F9347" s="6">
        <v>412006</v>
      </c>
      <c r="G9347" s="6" t="s">
        <v>1486</v>
      </c>
      <c r="H9347" s="16">
        <v>28650003.960000001</v>
      </c>
      <c r="I9347" s="12">
        <v>44014</v>
      </c>
      <c r="J9347" s="12">
        <v>44560</v>
      </c>
      <c r="K9347" s="15">
        <v>0</v>
      </c>
      <c r="L9347" s="13" t="s">
        <v>14</v>
      </c>
      <c r="M9347" s="7">
        <v>0.75</v>
      </c>
      <c r="N9347" s="17"/>
    </row>
    <row r="9348" spans="1:14" ht="78.75">
      <c r="A9348" s="6">
        <v>9346</v>
      </c>
      <c r="B9348" s="8" t="s">
        <v>12861</v>
      </c>
      <c r="C9348" s="9" t="s">
        <v>12862</v>
      </c>
      <c r="D9348" s="10" t="s">
        <v>12863</v>
      </c>
      <c r="E9348" s="11" t="s">
        <v>13085</v>
      </c>
      <c r="F9348" s="6">
        <v>306891</v>
      </c>
      <c r="G9348" s="6" t="s">
        <v>2482</v>
      </c>
      <c r="H9348" s="16">
        <v>3359026.98</v>
      </c>
      <c r="I9348" s="12">
        <v>43697</v>
      </c>
      <c r="J9348" s="12">
        <v>43914</v>
      </c>
      <c r="K9348" s="15">
        <v>2228000</v>
      </c>
      <c r="L9348" s="13" t="s">
        <v>15</v>
      </c>
      <c r="M9348" s="7">
        <v>1</v>
      </c>
      <c r="N9348" s="17"/>
    </row>
    <row r="9349" spans="1:14" ht="63">
      <c r="A9349" s="6">
        <v>9347</v>
      </c>
      <c r="B9349" s="8" t="s">
        <v>12861</v>
      </c>
      <c r="C9349" s="9" t="s">
        <v>13086</v>
      </c>
      <c r="D9349" s="10" t="s">
        <v>13087</v>
      </c>
      <c r="E9349" s="11" t="s">
        <v>13088</v>
      </c>
      <c r="F9349" s="6">
        <v>281888</v>
      </c>
      <c r="G9349" s="6" t="s">
        <v>2482</v>
      </c>
      <c r="H9349" s="16">
        <v>49488362.960000001</v>
      </c>
      <c r="I9349" s="12">
        <v>43678</v>
      </c>
      <c r="J9349" s="12">
        <v>44052</v>
      </c>
      <c r="K9349" s="15">
        <v>0</v>
      </c>
      <c r="L9349" s="13" t="s">
        <v>14</v>
      </c>
      <c r="M9349" s="7">
        <v>1</v>
      </c>
      <c r="N9349" s="17"/>
    </row>
    <row r="9350" spans="1:14" ht="63">
      <c r="A9350" s="6">
        <v>9348</v>
      </c>
      <c r="B9350" s="8" t="s">
        <v>12861</v>
      </c>
      <c r="C9350" s="9" t="s">
        <v>12862</v>
      </c>
      <c r="D9350" s="10" t="s">
        <v>12863</v>
      </c>
      <c r="E9350" s="11" t="s">
        <v>13088</v>
      </c>
      <c r="F9350" s="6">
        <v>281888</v>
      </c>
      <c r="G9350" s="6" t="s">
        <v>2482</v>
      </c>
      <c r="H9350" s="16">
        <v>49488362.960000001</v>
      </c>
      <c r="I9350" s="12">
        <v>43678</v>
      </c>
      <c r="J9350" s="12">
        <v>44052</v>
      </c>
      <c r="K9350" s="15">
        <v>0</v>
      </c>
      <c r="L9350" s="13" t="s">
        <v>14</v>
      </c>
      <c r="M9350" s="7">
        <v>0.49</v>
      </c>
      <c r="N9350" s="17"/>
    </row>
    <row r="9351" spans="1:14" ht="63">
      <c r="A9351" s="6">
        <v>9349</v>
      </c>
      <c r="B9351" s="8" t="s">
        <v>12861</v>
      </c>
      <c r="C9351" s="9" t="s">
        <v>3830</v>
      </c>
      <c r="D9351" s="10" t="s">
        <v>3831</v>
      </c>
      <c r="E9351" s="11" t="s">
        <v>13088</v>
      </c>
      <c r="F9351" s="6">
        <v>281888</v>
      </c>
      <c r="G9351" s="6" t="s">
        <v>2482</v>
      </c>
      <c r="H9351" s="16">
        <v>49488362.960000001</v>
      </c>
      <c r="I9351" s="12">
        <v>43678</v>
      </c>
      <c r="J9351" s="12">
        <v>44052</v>
      </c>
      <c r="K9351" s="15">
        <v>0</v>
      </c>
      <c r="L9351" s="13" t="s">
        <v>14</v>
      </c>
      <c r="M9351" s="7">
        <v>0.51</v>
      </c>
      <c r="N9351" s="17"/>
    </row>
    <row r="9352" spans="1:14" ht="78.75">
      <c r="A9352" s="6">
        <v>9350</v>
      </c>
      <c r="B9352" s="8" t="s">
        <v>12861</v>
      </c>
      <c r="C9352" s="9" t="s">
        <v>13080</v>
      </c>
      <c r="D9352" s="10" t="s">
        <v>13081</v>
      </c>
      <c r="E9352" s="11" t="s">
        <v>13089</v>
      </c>
      <c r="F9352" s="6">
        <v>365993</v>
      </c>
      <c r="G9352" s="6" t="s">
        <v>2018</v>
      </c>
      <c r="H9352" s="16">
        <v>24719656.32</v>
      </c>
      <c r="I9352" s="12">
        <v>43881</v>
      </c>
      <c r="J9352" s="12">
        <v>44077</v>
      </c>
      <c r="K9352" s="15">
        <v>6048340</v>
      </c>
      <c r="L9352" s="13" t="s">
        <v>14</v>
      </c>
      <c r="M9352" s="7">
        <v>1</v>
      </c>
      <c r="N9352" s="17"/>
    </row>
    <row r="9353" spans="1:14" ht="78.75">
      <c r="A9353" s="6">
        <v>9351</v>
      </c>
      <c r="B9353" s="8" t="s">
        <v>12861</v>
      </c>
      <c r="C9353" s="9" t="s">
        <v>12862</v>
      </c>
      <c r="D9353" s="10" t="s">
        <v>12863</v>
      </c>
      <c r="E9353" s="11" t="s">
        <v>13089</v>
      </c>
      <c r="F9353" s="6">
        <v>365993</v>
      </c>
      <c r="G9353" s="6" t="s">
        <v>2018</v>
      </c>
      <c r="H9353" s="16">
        <v>24719656.32</v>
      </c>
      <c r="I9353" s="12">
        <v>43881</v>
      </c>
      <c r="J9353" s="12">
        <v>44077</v>
      </c>
      <c r="K9353" s="15">
        <v>6048340</v>
      </c>
      <c r="L9353" s="13" t="s">
        <v>14</v>
      </c>
      <c r="M9353" s="7">
        <v>0.25</v>
      </c>
      <c r="N9353" s="17"/>
    </row>
    <row r="9354" spans="1:14" ht="78.75">
      <c r="A9354" s="6">
        <v>9352</v>
      </c>
      <c r="B9354" s="8" t="s">
        <v>12861</v>
      </c>
      <c r="C9354" s="9" t="s">
        <v>3830</v>
      </c>
      <c r="D9354" s="10" t="s">
        <v>3831</v>
      </c>
      <c r="E9354" s="11" t="s">
        <v>13089</v>
      </c>
      <c r="F9354" s="6">
        <v>365993</v>
      </c>
      <c r="G9354" s="6" t="s">
        <v>2018</v>
      </c>
      <c r="H9354" s="16">
        <v>24719656.32</v>
      </c>
      <c r="I9354" s="12">
        <v>43881</v>
      </c>
      <c r="J9354" s="12">
        <v>44077</v>
      </c>
      <c r="K9354" s="15">
        <v>6048340</v>
      </c>
      <c r="L9354" s="13" t="s">
        <v>14</v>
      </c>
      <c r="M9354" s="7">
        <v>0.75</v>
      </c>
      <c r="N9354" s="17"/>
    </row>
    <row r="9355" spans="1:14" ht="283.5">
      <c r="A9355" s="6">
        <v>9353</v>
      </c>
      <c r="B9355" s="8" t="s">
        <v>12861</v>
      </c>
      <c r="C9355" s="9" t="s">
        <v>13080</v>
      </c>
      <c r="D9355" s="10" t="s">
        <v>13081</v>
      </c>
      <c r="E9355" s="11" t="s">
        <v>13090</v>
      </c>
      <c r="F9355" s="6">
        <v>290557</v>
      </c>
      <c r="G9355" s="6" t="s">
        <v>1666</v>
      </c>
      <c r="H9355" s="16">
        <v>303114201.31</v>
      </c>
      <c r="I9355" s="12">
        <v>43809</v>
      </c>
      <c r="J9355" s="12">
        <v>44333</v>
      </c>
      <c r="K9355" s="15">
        <v>11974456</v>
      </c>
      <c r="L9355" s="13" t="s">
        <v>14</v>
      </c>
      <c r="M9355" s="7">
        <v>1</v>
      </c>
      <c r="N9355" s="17"/>
    </row>
    <row r="9356" spans="1:14" ht="283.5">
      <c r="A9356" s="6">
        <v>9354</v>
      </c>
      <c r="B9356" s="8" t="s">
        <v>12861</v>
      </c>
      <c r="C9356" s="9" t="s">
        <v>12862</v>
      </c>
      <c r="D9356" s="10" t="s">
        <v>12863</v>
      </c>
      <c r="E9356" s="11" t="s">
        <v>13090</v>
      </c>
      <c r="F9356" s="6">
        <v>290557</v>
      </c>
      <c r="G9356" s="6" t="s">
        <v>1666</v>
      </c>
      <c r="H9356" s="16">
        <v>303114201.31</v>
      </c>
      <c r="I9356" s="12">
        <v>43809</v>
      </c>
      <c r="J9356" s="12">
        <v>44333</v>
      </c>
      <c r="K9356" s="15">
        <v>11974456</v>
      </c>
      <c r="L9356" s="13" t="s">
        <v>14</v>
      </c>
      <c r="M9356" s="7">
        <v>0.25</v>
      </c>
      <c r="N9356" s="17"/>
    </row>
    <row r="9357" spans="1:14" ht="283.5">
      <c r="A9357" s="6">
        <v>9355</v>
      </c>
      <c r="B9357" s="8" t="s">
        <v>12861</v>
      </c>
      <c r="C9357" s="9" t="s">
        <v>3830</v>
      </c>
      <c r="D9357" s="10" t="s">
        <v>3831</v>
      </c>
      <c r="E9357" s="11" t="s">
        <v>13090</v>
      </c>
      <c r="F9357" s="6">
        <v>290557</v>
      </c>
      <c r="G9357" s="6" t="s">
        <v>1666</v>
      </c>
      <c r="H9357" s="16">
        <v>303114201.31</v>
      </c>
      <c r="I9357" s="12">
        <v>43809</v>
      </c>
      <c r="J9357" s="12">
        <v>44333</v>
      </c>
      <c r="K9357" s="15">
        <v>11974456</v>
      </c>
      <c r="L9357" s="13" t="s">
        <v>14</v>
      </c>
      <c r="M9357" s="7">
        <v>0.75</v>
      </c>
      <c r="N9357" s="17"/>
    </row>
    <row r="9358" spans="1:14" ht="126">
      <c r="A9358" s="6">
        <v>9356</v>
      </c>
      <c r="B9358" s="8" t="s">
        <v>12861</v>
      </c>
      <c r="C9358" s="9" t="s">
        <v>13091</v>
      </c>
      <c r="D9358" s="10" t="s">
        <v>13078</v>
      </c>
      <c r="E9358" s="11" t="s">
        <v>13092</v>
      </c>
      <c r="F9358" s="6">
        <v>266735</v>
      </c>
      <c r="G9358" s="6" t="s">
        <v>2540</v>
      </c>
      <c r="H9358" s="16">
        <v>21001403.870000001</v>
      </c>
      <c r="I9358" s="12">
        <v>43612</v>
      </c>
      <c r="J9358" s="12">
        <v>43925</v>
      </c>
      <c r="K9358" s="15">
        <v>6604000</v>
      </c>
      <c r="L9358" s="13" t="s">
        <v>14</v>
      </c>
      <c r="M9358" s="7">
        <v>1</v>
      </c>
      <c r="N9358" s="17"/>
    </row>
    <row r="9359" spans="1:14" ht="126">
      <c r="A9359" s="6">
        <v>9357</v>
      </c>
      <c r="B9359" s="8" t="s">
        <v>12861</v>
      </c>
      <c r="C9359" s="9" t="s">
        <v>12862</v>
      </c>
      <c r="D9359" s="10" t="s">
        <v>12863</v>
      </c>
      <c r="E9359" s="11" t="s">
        <v>13092</v>
      </c>
      <c r="F9359" s="6">
        <v>266735</v>
      </c>
      <c r="G9359" s="6" t="s">
        <v>2540</v>
      </c>
      <c r="H9359" s="16">
        <v>21001403.870000001</v>
      </c>
      <c r="I9359" s="12">
        <v>43612</v>
      </c>
      <c r="J9359" s="12">
        <v>43925</v>
      </c>
      <c r="K9359" s="15">
        <v>6604000</v>
      </c>
      <c r="L9359" s="13" t="s">
        <v>14</v>
      </c>
      <c r="M9359" s="7">
        <v>0.51</v>
      </c>
      <c r="N9359" s="17"/>
    </row>
    <row r="9360" spans="1:14" ht="126">
      <c r="A9360" s="6">
        <v>9358</v>
      </c>
      <c r="B9360" s="8" t="s">
        <v>12861</v>
      </c>
      <c r="C9360" s="9" t="s">
        <v>12874</v>
      </c>
      <c r="D9360" s="10" t="s">
        <v>12875</v>
      </c>
      <c r="E9360" s="11" t="s">
        <v>13092</v>
      </c>
      <c r="F9360" s="6">
        <v>266735</v>
      </c>
      <c r="G9360" s="6" t="s">
        <v>2540</v>
      </c>
      <c r="H9360" s="16">
        <v>21001403.870000001</v>
      </c>
      <c r="I9360" s="12">
        <v>43612</v>
      </c>
      <c r="J9360" s="12">
        <v>43925</v>
      </c>
      <c r="K9360" s="15">
        <v>6604000</v>
      </c>
      <c r="L9360" s="13" t="s">
        <v>14</v>
      </c>
      <c r="M9360" s="7">
        <v>0.49</v>
      </c>
      <c r="N9360" s="17"/>
    </row>
    <row r="9361" spans="1:14" ht="94.5">
      <c r="A9361" s="6">
        <v>9359</v>
      </c>
      <c r="B9361" s="8" t="s">
        <v>12861</v>
      </c>
      <c r="C9361" s="9" t="s">
        <v>13091</v>
      </c>
      <c r="D9361" s="10" t="s">
        <v>13078</v>
      </c>
      <c r="E9361" s="11" t="s">
        <v>13093</v>
      </c>
      <c r="F9361" s="6">
        <v>266737</v>
      </c>
      <c r="G9361" s="6" t="s">
        <v>2540</v>
      </c>
      <c r="H9361" s="16">
        <v>24333813.199999999</v>
      </c>
      <c r="I9361" s="12">
        <v>43612</v>
      </c>
      <c r="J9361" s="12">
        <v>43925</v>
      </c>
      <c r="K9361" s="15">
        <v>5715000</v>
      </c>
      <c r="L9361" s="13" t="s">
        <v>14</v>
      </c>
      <c r="M9361" s="7">
        <v>1</v>
      </c>
      <c r="N9361" s="17"/>
    </row>
    <row r="9362" spans="1:14" ht="94.5">
      <c r="A9362" s="6">
        <v>9360</v>
      </c>
      <c r="B9362" s="8" t="s">
        <v>12861</v>
      </c>
      <c r="C9362" s="9" t="s">
        <v>12862</v>
      </c>
      <c r="D9362" s="10" t="s">
        <v>12863</v>
      </c>
      <c r="E9362" s="11" t="s">
        <v>13093</v>
      </c>
      <c r="F9362" s="6">
        <v>266737</v>
      </c>
      <c r="G9362" s="6" t="s">
        <v>2540</v>
      </c>
      <c r="H9362" s="16">
        <v>24333813.199999999</v>
      </c>
      <c r="I9362" s="12">
        <v>43612</v>
      </c>
      <c r="J9362" s="12">
        <v>43925</v>
      </c>
      <c r="K9362" s="15">
        <v>5715000</v>
      </c>
      <c r="L9362" s="13" t="s">
        <v>14</v>
      </c>
      <c r="M9362" s="7">
        <v>0.51</v>
      </c>
      <c r="N9362" s="17"/>
    </row>
    <row r="9363" spans="1:14" ht="94.5">
      <c r="A9363" s="6">
        <v>9361</v>
      </c>
      <c r="B9363" s="8" t="s">
        <v>12861</v>
      </c>
      <c r="C9363" s="9" t="s">
        <v>12874</v>
      </c>
      <c r="D9363" s="10" t="s">
        <v>12875</v>
      </c>
      <c r="E9363" s="11" t="s">
        <v>13093</v>
      </c>
      <c r="F9363" s="6">
        <v>266737</v>
      </c>
      <c r="G9363" s="6" t="s">
        <v>2540</v>
      </c>
      <c r="H9363" s="16">
        <v>24333813.199999999</v>
      </c>
      <c r="I9363" s="12">
        <v>43612</v>
      </c>
      <c r="J9363" s="12">
        <v>43925</v>
      </c>
      <c r="K9363" s="15">
        <v>5715000</v>
      </c>
      <c r="L9363" s="13" t="s">
        <v>14</v>
      </c>
      <c r="M9363" s="7">
        <v>0.49</v>
      </c>
      <c r="N9363" s="17"/>
    </row>
    <row r="9364" spans="1:14" ht="63">
      <c r="A9364" s="6">
        <v>9362</v>
      </c>
      <c r="B9364" s="8" t="s">
        <v>12861</v>
      </c>
      <c r="C9364" s="9" t="s">
        <v>13094</v>
      </c>
      <c r="D9364" s="10" t="s">
        <v>13095</v>
      </c>
      <c r="E9364" s="11" t="s">
        <v>13096</v>
      </c>
      <c r="F9364" s="6">
        <v>136366</v>
      </c>
      <c r="G9364" s="6" t="s">
        <v>13097</v>
      </c>
      <c r="H9364" s="16">
        <v>92694161.530000001</v>
      </c>
      <c r="I9364" s="12">
        <v>43178</v>
      </c>
      <c r="J9364" s="12" t="s">
        <v>19076</v>
      </c>
      <c r="K9364" s="15">
        <v>73739293</v>
      </c>
      <c r="L9364" s="13" t="s">
        <v>14</v>
      </c>
      <c r="M9364" s="7">
        <v>1</v>
      </c>
      <c r="N9364" s="17"/>
    </row>
    <row r="9365" spans="1:14" ht="47.25">
      <c r="A9365" s="6">
        <v>9363</v>
      </c>
      <c r="B9365" s="8" t="s">
        <v>12861</v>
      </c>
      <c r="C9365" s="9" t="s">
        <v>13098</v>
      </c>
      <c r="D9365" s="10" t="s">
        <v>276</v>
      </c>
      <c r="E9365" s="11" t="s">
        <v>13096</v>
      </c>
      <c r="F9365" s="6">
        <v>136366</v>
      </c>
      <c r="G9365" s="6" t="s">
        <v>13097</v>
      </c>
      <c r="H9365" s="16">
        <v>92694161.530000001</v>
      </c>
      <c r="I9365" s="12">
        <v>43179</v>
      </c>
      <c r="J9365" s="12" t="s">
        <v>19076</v>
      </c>
      <c r="K9365" s="15">
        <v>73739293</v>
      </c>
      <c r="L9365" s="13" t="s">
        <v>14</v>
      </c>
      <c r="M9365" s="7">
        <v>0.51</v>
      </c>
      <c r="N9365" s="17"/>
    </row>
    <row r="9366" spans="1:14" ht="31.5">
      <c r="A9366" s="6">
        <v>9364</v>
      </c>
      <c r="B9366" s="8" t="s">
        <v>12861</v>
      </c>
      <c r="C9366" s="9" t="s">
        <v>3830</v>
      </c>
      <c r="D9366" s="10" t="s">
        <v>3831</v>
      </c>
      <c r="E9366" s="11" t="s">
        <v>13096</v>
      </c>
      <c r="F9366" s="6">
        <v>136366</v>
      </c>
      <c r="G9366" s="6" t="s">
        <v>13097</v>
      </c>
      <c r="H9366" s="16">
        <v>92694161.530000001</v>
      </c>
      <c r="I9366" s="12">
        <v>43178</v>
      </c>
      <c r="J9366" s="12" t="s">
        <v>19076</v>
      </c>
      <c r="K9366" s="15">
        <v>73739293</v>
      </c>
      <c r="L9366" s="13" t="s">
        <v>14</v>
      </c>
      <c r="M9366" s="7">
        <v>0.49</v>
      </c>
      <c r="N9366" s="17"/>
    </row>
    <row r="9367" spans="1:14" ht="63">
      <c r="A9367" s="6">
        <v>9365</v>
      </c>
      <c r="B9367" s="8" t="s">
        <v>12861</v>
      </c>
      <c r="C9367" s="9" t="s">
        <v>13099</v>
      </c>
      <c r="D9367" s="10" t="s">
        <v>13100</v>
      </c>
      <c r="E9367" s="11" t="s">
        <v>13101</v>
      </c>
      <c r="F9367" s="6">
        <v>126169</v>
      </c>
      <c r="G9367" s="6" t="s">
        <v>2482</v>
      </c>
      <c r="H9367" s="16">
        <v>72332520</v>
      </c>
      <c r="I9367" s="12">
        <v>43130</v>
      </c>
      <c r="J9367" s="12">
        <v>43615</v>
      </c>
      <c r="K9367" s="15">
        <v>17638629</v>
      </c>
      <c r="L9367" s="13" t="s">
        <v>14</v>
      </c>
      <c r="M9367" s="7">
        <v>1</v>
      </c>
      <c r="N9367" s="17"/>
    </row>
    <row r="9368" spans="1:14" ht="63">
      <c r="A9368" s="6">
        <v>9366</v>
      </c>
      <c r="B9368" s="8" t="s">
        <v>12861</v>
      </c>
      <c r="C9368" s="9" t="s">
        <v>13102</v>
      </c>
      <c r="D9368" s="10" t="s">
        <v>5997</v>
      </c>
      <c r="E9368" s="11" t="s">
        <v>13101</v>
      </c>
      <c r="F9368" s="6">
        <v>126169</v>
      </c>
      <c r="G9368" s="6" t="s">
        <v>2482</v>
      </c>
      <c r="H9368" s="16">
        <v>72332520</v>
      </c>
      <c r="I9368" s="12">
        <v>43130</v>
      </c>
      <c r="J9368" s="12">
        <v>43615</v>
      </c>
      <c r="K9368" s="15">
        <v>17638629</v>
      </c>
      <c r="L9368" s="13" t="s">
        <v>14</v>
      </c>
      <c r="M9368" s="7">
        <v>0.4</v>
      </c>
      <c r="N9368" s="17"/>
    </row>
    <row r="9369" spans="1:14" ht="63">
      <c r="A9369" s="6">
        <v>9367</v>
      </c>
      <c r="B9369" s="8" t="s">
        <v>12861</v>
      </c>
      <c r="C9369" s="9" t="s">
        <v>13103</v>
      </c>
      <c r="D9369" s="10" t="s">
        <v>13104</v>
      </c>
      <c r="E9369" s="11" t="s">
        <v>13101</v>
      </c>
      <c r="F9369" s="6">
        <v>126169</v>
      </c>
      <c r="G9369" s="6" t="s">
        <v>2482</v>
      </c>
      <c r="H9369" s="16">
        <v>72332520</v>
      </c>
      <c r="I9369" s="12">
        <v>43130</v>
      </c>
      <c r="J9369" s="12">
        <v>43615</v>
      </c>
      <c r="K9369" s="15">
        <v>17638629</v>
      </c>
      <c r="L9369" s="13" t="s">
        <v>14</v>
      </c>
      <c r="M9369" s="7">
        <v>0.25</v>
      </c>
      <c r="N9369" s="17"/>
    </row>
    <row r="9370" spans="1:14" ht="63">
      <c r="A9370" s="6">
        <v>9368</v>
      </c>
      <c r="B9370" s="8" t="s">
        <v>12861</v>
      </c>
      <c r="C9370" s="9" t="s">
        <v>3830</v>
      </c>
      <c r="D9370" s="10" t="s">
        <v>3831</v>
      </c>
      <c r="E9370" s="11" t="s">
        <v>13101</v>
      </c>
      <c r="F9370" s="6">
        <v>126169</v>
      </c>
      <c r="G9370" s="6" t="s">
        <v>2482</v>
      </c>
      <c r="H9370" s="16">
        <v>72332520</v>
      </c>
      <c r="I9370" s="12">
        <v>43130</v>
      </c>
      <c r="J9370" s="12">
        <v>43615</v>
      </c>
      <c r="K9370" s="15">
        <v>17638629</v>
      </c>
      <c r="L9370" s="13" t="s">
        <v>14</v>
      </c>
      <c r="M9370" s="7">
        <v>0.35</v>
      </c>
      <c r="N9370" s="17"/>
    </row>
    <row r="9371" spans="1:14" ht="47.25">
      <c r="A9371" s="6">
        <v>9369</v>
      </c>
      <c r="B9371" s="8" t="s">
        <v>12861</v>
      </c>
      <c r="C9371" s="9" t="s">
        <v>13105</v>
      </c>
      <c r="D9371" s="10" t="s">
        <v>13106</v>
      </c>
      <c r="E9371" s="11" t="s">
        <v>12864</v>
      </c>
      <c r="F9371" s="6">
        <v>480802</v>
      </c>
      <c r="G9371" s="6" t="s">
        <v>706</v>
      </c>
      <c r="H9371" s="16">
        <v>17741231.059999999</v>
      </c>
      <c r="I9371" s="12">
        <v>44160</v>
      </c>
      <c r="J9371" s="12">
        <v>44310</v>
      </c>
      <c r="K9371" s="15">
        <v>0</v>
      </c>
      <c r="L9371" s="13" t="s">
        <v>14</v>
      </c>
      <c r="M9371" s="7">
        <v>1</v>
      </c>
      <c r="N9371" s="17"/>
    </row>
    <row r="9372" spans="1:14" ht="47.25">
      <c r="A9372" s="6">
        <v>9370</v>
      </c>
      <c r="B9372" s="8" t="s">
        <v>12861</v>
      </c>
      <c r="C9372" s="9" t="s">
        <v>12883</v>
      </c>
      <c r="D9372" s="10" t="s">
        <v>12884</v>
      </c>
      <c r="E9372" s="11" t="s">
        <v>12864</v>
      </c>
      <c r="F9372" s="6">
        <v>480802</v>
      </c>
      <c r="G9372" s="6" t="s">
        <v>706</v>
      </c>
      <c r="H9372" s="16">
        <v>17741231.059999999</v>
      </c>
      <c r="I9372" s="12">
        <v>44160</v>
      </c>
      <c r="J9372" s="12">
        <v>44310</v>
      </c>
      <c r="K9372" s="15">
        <v>0</v>
      </c>
      <c r="L9372" s="13" t="s">
        <v>14</v>
      </c>
      <c r="M9372" s="7">
        <v>0.7</v>
      </c>
      <c r="N9372" s="17"/>
    </row>
    <row r="9373" spans="1:14" ht="31.5">
      <c r="A9373" s="6">
        <v>9371</v>
      </c>
      <c r="B9373" s="8" t="s">
        <v>12861</v>
      </c>
      <c r="C9373" s="9" t="s">
        <v>13107</v>
      </c>
      <c r="D9373" s="10" t="s">
        <v>13108</v>
      </c>
      <c r="E9373" s="11" t="s">
        <v>12864</v>
      </c>
      <c r="F9373" s="6">
        <v>480802</v>
      </c>
      <c r="G9373" s="6" t="s">
        <v>706</v>
      </c>
      <c r="H9373" s="16">
        <v>17741231.059999999</v>
      </c>
      <c r="I9373" s="12">
        <v>44160</v>
      </c>
      <c r="J9373" s="12">
        <v>44310</v>
      </c>
      <c r="K9373" s="15">
        <v>0</v>
      </c>
      <c r="L9373" s="13" t="s">
        <v>14</v>
      </c>
      <c r="M9373" s="7">
        <v>0.3</v>
      </c>
      <c r="N9373" s="17"/>
    </row>
    <row r="9374" spans="1:14" ht="47.25">
      <c r="A9374" s="6">
        <v>9372</v>
      </c>
      <c r="B9374" s="8" t="s">
        <v>12861</v>
      </c>
      <c r="C9374" s="9" t="s">
        <v>13105</v>
      </c>
      <c r="D9374" s="10" t="s">
        <v>13106</v>
      </c>
      <c r="E9374" s="11" t="s">
        <v>13109</v>
      </c>
      <c r="F9374" s="6">
        <v>480804</v>
      </c>
      <c r="G9374" s="6" t="s">
        <v>706</v>
      </c>
      <c r="H9374" s="16">
        <v>29670567.59</v>
      </c>
      <c r="I9374" s="12">
        <v>44160</v>
      </c>
      <c r="J9374" s="12">
        <v>44428</v>
      </c>
      <c r="K9374" s="15">
        <v>0</v>
      </c>
      <c r="L9374" s="13" t="s">
        <v>14</v>
      </c>
      <c r="M9374" s="7">
        <v>1</v>
      </c>
      <c r="N9374" s="17"/>
    </row>
    <row r="9375" spans="1:14" ht="47.25">
      <c r="A9375" s="6">
        <v>9373</v>
      </c>
      <c r="B9375" s="8" t="s">
        <v>12861</v>
      </c>
      <c r="C9375" s="9" t="s">
        <v>12883</v>
      </c>
      <c r="D9375" s="10" t="s">
        <v>12884</v>
      </c>
      <c r="E9375" s="11" t="s">
        <v>13109</v>
      </c>
      <c r="F9375" s="6">
        <v>480804</v>
      </c>
      <c r="G9375" s="6" t="s">
        <v>706</v>
      </c>
      <c r="H9375" s="16">
        <v>29670567.59</v>
      </c>
      <c r="I9375" s="12">
        <v>44160</v>
      </c>
      <c r="J9375" s="12">
        <v>44428</v>
      </c>
      <c r="K9375" s="15">
        <v>0</v>
      </c>
      <c r="L9375" s="13" t="s">
        <v>14</v>
      </c>
      <c r="M9375" s="7">
        <v>0.7</v>
      </c>
      <c r="N9375" s="17"/>
    </row>
    <row r="9376" spans="1:14" ht="31.5">
      <c r="A9376" s="6">
        <v>9374</v>
      </c>
      <c r="B9376" s="8" t="s">
        <v>12861</v>
      </c>
      <c r="C9376" s="9" t="s">
        <v>13107</v>
      </c>
      <c r="D9376" s="10" t="s">
        <v>13108</v>
      </c>
      <c r="E9376" s="11" t="s">
        <v>13109</v>
      </c>
      <c r="F9376" s="6">
        <v>480804</v>
      </c>
      <c r="G9376" s="6" t="s">
        <v>706</v>
      </c>
      <c r="H9376" s="16">
        <v>29670567.59</v>
      </c>
      <c r="I9376" s="12">
        <v>44160</v>
      </c>
      <c r="J9376" s="12">
        <v>44428</v>
      </c>
      <c r="K9376" s="15">
        <v>0</v>
      </c>
      <c r="L9376" s="13" t="s">
        <v>14</v>
      </c>
      <c r="M9376" s="7">
        <v>0.3</v>
      </c>
      <c r="N9376" s="17"/>
    </row>
    <row r="9377" spans="1:14" ht="47.25">
      <c r="A9377" s="6">
        <v>9375</v>
      </c>
      <c r="B9377" s="8" t="s">
        <v>12861</v>
      </c>
      <c r="C9377" s="9" t="s">
        <v>13110</v>
      </c>
      <c r="D9377" s="10" t="s">
        <v>13111</v>
      </c>
      <c r="E9377" s="11" t="s">
        <v>13112</v>
      </c>
      <c r="F9377" s="6">
        <v>411663</v>
      </c>
      <c r="G9377" s="6" t="s">
        <v>2482</v>
      </c>
      <c r="H9377" s="16">
        <v>16447084.67</v>
      </c>
      <c r="I9377" s="12">
        <v>44004</v>
      </c>
      <c r="J9377" s="12">
        <v>44374</v>
      </c>
      <c r="K9377" s="15">
        <v>0</v>
      </c>
      <c r="L9377" s="13" t="s">
        <v>14</v>
      </c>
      <c r="M9377" s="7">
        <v>1</v>
      </c>
      <c r="N9377" s="17"/>
    </row>
    <row r="9378" spans="1:14" ht="47.25">
      <c r="A9378" s="6">
        <v>9376</v>
      </c>
      <c r="B9378" s="8" t="s">
        <v>12861</v>
      </c>
      <c r="C9378" s="9" t="s">
        <v>13113</v>
      </c>
      <c r="D9378" s="10" t="s">
        <v>13114</v>
      </c>
      <c r="E9378" s="11" t="s">
        <v>13112</v>
      </c>
      <c r="F9378" s="6">
        <v>411663</v>
      </c>
      <c r="G9378" s="6" t="s">
        <v>2482</v>
      </c>
      <c r="H9378" s="16">
        <v>16447084.67</v>
      </c>
      <c r="I9378" s="12">
        <v>44004</v>
      </c>
      <c r="J9378" s="12">
        <v>44374</v>
      </c>
      <c r="K9378" s="15">
        <v>0</v>
      </c>
      <c r="L9378" s="13" t="s">
        <v>14</v>
      </c>
      <c r="M9378" s="7">
        <v>0.51</v>
      </c>
      <c r="N9378" s="17"/>
    </row>
    <row r="9379" spans="1:14" ht="47.25">
      <c r="A9379" s="6">
        <v>9377</v>
      </c>
      <c r="B9379" s="8" t="s">
        <v>12861</v>
      </c>
      <c r="C9379" s="9" t="s">
        <v>12907</v>
      </c>
      <c r="D9379" s="10" t="s">
        <v>12908</v>
      </c>
      <c r="E9379" s="11" t="s">
        <v>13112</v>
      </c>
      <c r="F9379" s="6">
        <v>411663</v>
      </c>
      <c r="G9379" s="6" t="s">
        <v>2482</v>
      </c>
      <c r="H9379" s="16">
        <v>16447084.67</v>
      </c>
      <c r="I9379" s="12">
        <v>44004</v>
      </c>
      <c r="J9379" s="12">
        <v>44374</v>
      </c>
      <c r="K9379" s="15">
        <v>0</v>
      </c>
      <c r="L9379" s="13" t="s">
        <v>14</v>
      </c>
      <c r="M9379" s="7">
        <v>0.49</v>
      </c>
      <c r="N9379" s="17"/>
    </row>
    <row r="9380" spans="1:14" ht="78.75">
      <c r="A9380" s="6">
        <v>9378</v>
      </c>
      <c r="B9380" s="8" t="s">
        <v>12861</v>
      </c>
      <c r="C9380" s="9" t="s">
        <v>13110</v>
      </c>
      <c r="D9380" s="10" t="s">
        <v>13111</v>
      </c>
      <c r="E9380" s="11" t="s">
        <v>13115</v>
      </c>
      <c r="F9380" s="6">
        <v>447728</v>
      </c>
      <c r="G9380" s="6" t="s">
        <v>2540</v>
      </c>
      <c r="H9380" s="16">
        <v>22851019.57</v>
      </c>
      <c r="I9380" s="12">
        <v>44115</v>
      </c>
      <c r="J9380" s="12">
        <v>44301</v>
      </c>
      <c r="K9380" s="15">
        <v>0</v>
      </c>
      <c r="L9380" s="13" t="s">
        <v>14</v>
      </c>
      <c r="M9380" s="7">
        <v>1</v>
      </c>
      <c r="N9380" s="17"/>
    </row>
    <row r="9381" spans="1:14" ht="78.75">
      <c r="A9381" s="6">
        <v>9379</v>
      </c>
      <c r="B9381" s="8" t="s">
        <v>12861</v>
      </c>
      <c r="C9381" s="9" t="s">
        <v>12907</v>
      </c>
      <c r="D9381" s="10" t="s">
        <v>12908</v>
      </c>
      <c r="E9381" s="11" t="s">
        <v>13115</v>
      </c>
      <c r="F9381" s="6">
        <v>447728</v>
      </c>
      <c r="G9381" s="6" t="s">
        <v>2540</v>
      </c>
      <c r="H9381" s="16">
        <v>22851019.57</v>
      </c>
      <c r="I9381" s="12">
        <v>44115</v>
      </c>
      <c r="J9381" s="12">
        <v>44301</v>
      </c>
      <c r="K9381" s="15">
        <v>0</v>
      </c>
      <c r="L9381" s="13" t="s">
        <v>14</v>
      </c>
      <c r="M9381" s="7">
        <v>0.49</v>
      </c>
      <c r="N9381" s="17"/>
    </row>
    <row r="9382" spans="1:14" ht="78.75">
      <c r="A9382" s="6">
        <v>9380</v>
      </c>
      <c r="B9382" s="8" t="s">
        <v>12861</v>
      </c>
      <c r="C9382" s="9" t="s">
        <v>13113</v>
      </c>
      <c r="D9382" s="10" t="s">
        <v>13114</v>
      </c>
      <c r="E9382" s="11" t="s">
        <v>13115</v>
      </c>
      <c r="F9382" s="6">
        <v>447728</v>
      </c>
      <c r="G9382" s="6" t="s">
        <v>2540</v>
      </c>
      <c r="H9382" s="16">
        <v>22851019.57</v>
      </c>
      <c r="I9382" s="12">
        <v>44115</v>
      </c>
      <c r="J9382" s="12">
        <v>44301</v>
      </c>
      <c r="K9382" s="15">
        <v>0</v>
      </c>
      <c r="L9382" s="13" t="s">
        <v>14</v>
      </c>
      <c r="M9382" s="7">
        <v>0.51</v>
      </c>
      <c r="N9382" s="17"/>
    </row>
    <row r="9383" spans="1:14" ht="78.75">
      <c r="A9383" s="6">
        <v>9381</v>
      </c>
      <c r="B9383" s="8" t="s">
        <v>12861</v>
      </c>
      <c r="C9383" s="9" t="s">
        <v>13116</v>
      </c>
      <c r="D9383" s="10" t="s">
        <v>13117</v>
      </c>
      <c r="E9383" s="11" t="s">
        <v>13118</v>
      </c>
      <c r="F9383" s="6">
        <v>206816</v>
      </c>
      <c r="G9383" s="6" t="s">
        <v>2482</v>
      </c>
      <c r="H9383" s="16">
        <v>70167199.409999996</v>
      </c>
      <c r="I9383" s="12">
        <v>43398</v>
      </c>
      <c r="J9383" s="12">
        <v>44347</v>
      </c>
      <c r="K9383" s="15">
        <v>61346596</v>
      </c>
      <c r="L9383" s="13" t="s">
        <v>14</v>
      </c>
      <c r="M9383" s="7">
        <v>1</v>
      </c>
      <c r="N9383" s="17"/>
    </row>
    <row r="9384" spans="1:14" ht="78.75">
      <c r="A9384" s="6">
        <v>9382</v>
      </c>
      <c r="B9384" s="8" t="s">
        <v>12861</v>
      </c>
      <c r="C9384" s="9" t="s">
        <v>13119</v>
      </c>
      <c r="D9384" s="10" t="s">
        <v>20</v>
      </c>
      <c r="E9384" s="11" t="s">
        <v>13118</v>
      </c>
      <c r="F9384" s="6">
        <v>206816</v>
      </c>
      <c r="G9384" s="6" t="s">
        <v>2482</v>
      </c>
      <c r="H9384" s="16">
        <v>70167199.409999996</v>
      </c>
      <c r="I9384" s="12">
        <v>43398</v>
      </c>
      <c r="J9384" s="12">
        <v>44347</v>
      </c>
      <c r="K9384" s="15">
        <v>61346596</v>
      </c>
      <c r="L9384" s="13" t="s">
        <v>14</v>
      </c>
      <c r="M9384" s="7">
        <v>0.3</v>
      </c>
      <c r="N9384" s="17"/>
    </row>
    <row r="9385" spans="1:14" ht="110.25">
      <c r="A9385" s="6">
        <v>9383</v>
      </c>
      <c r="B9385" s="8" t="s">
        <v>12861</v>
      </c>
      <c r="C9385" s="9" t="s">
        <v>13120</v>
      </c>
      <c r="D9385" s="10" t="s">
        <v>973</v>
      </c>
      <c r="E9385" s="11" t="s">
        <v>13118</v>
      </c>
      <c r="F9385" s="6">
        <v>206816</v>
      </c>
      <c r="G9385" s="6" t="s">
        <v>2482</v>
      </c>
      <c r="H9385" s="16">
        <v>70167199.409999996</v>
      </c>
      <c r="I9385" s="12">
        <v>43398</v>
      </c>
      <c r="J9385" s="12">
        <v>44347</v>
      </c>
      <c r="K9385" s="15">
        <v>61346596</v>
      </c>
      <c r="L9385" s="13" t="s">
        <v>14</v>
      </c>
      <c r="M9385" s="7">
        <v>0.4</v>
      </c>
      <c r="N9385" s="17"/>
    </row>
    <row r="9386" spans="1:14" ht="78.75">
      <c r="A9386" s="6">
        <v>9384</v>
      </c>
      <c r="B9386" s="8" t="s">
        <v>12861</v>
      </c>
      <c r="C9386" s="9" t="s">
        <v>13121</v>
      </c>
      <c r="D9386" s="10" t="s">
        <v>6331</v>
      </c>
      <c r="E9386" s="11" t="s">
        <v>13118</v>
      </c>
      <c r="F9386" s="6">
        <v>206816</v>
      </c>
      <c r="G9386" s="6" t="s">
        <v>2482</v>
      </c>
      <c r="H9386" s="16">
        <v>70167199.409999996</v>
      </c>
      <c r="I9386" s="12">
        <v>43398</v>
      </c>
      <c r="J9386" s="12">
        <v>44347</v>
      </c>
      <c r="K9386" s="15">
        <v>61346596</v>
      </c>
      <c r="L9386" s="13" t="s">
        <v>14</v>
      </c>
      <c r="M9386" s="7">
        <v>0.3</v>
      </c>
      <c r="N9386" s="17"/>
    </row>
    <row r="9387" spans="1:14" ht="78.75">
      <c r="A9387" s="6">
        <v>9385</v>
      </c>
      <c r="B9387" s="8" t="s">
        <v>19077</v>
      </c>
      <c r="C9387" s="9" t="s">
        <v>19078</v>
      </c>
      <c r="D9387" s="10" t="s">
        <v>19079</v>
      </c>
      <c r="E9387" s="11" t="s">
        <v>19080</v>
      </c>
      <c r="F9387" s="6">
        <v>198412</v>
      </c>
      <c r="G9387" s="6" t="s">
        <v>13122</v>
      </c>
      <c r="H9387" s="16">
        <v>69722604.544</v>
      </c>
      <c r="I9387" s="12">
        <v>43280</v>
      </c>
      <c r="J9387" s="12">
        <v>43591</v>
      </c>
      <c r="K9387" s="15">
        <f>15155000+11433000+13200000</f>
        <v>39788000</v>
      </c>
      <c r="L9387" s="13" t="s">
        <v>15</v>
      </c>
      <c r="M9387" s="7">
        <v>1</v>
      </c>
      <c r="N9387" s="17"/>
    </row>
    <row r="9388" spans="1:14" ht="78.75">
      <c r="A9388" s="6">
        <v>9386</v>
      </c>
      <c r="B9388" s="8" t="s">
        <v>19077</v>
      </c>
      <c r="C9388" s="9" t="s">
        <v>19081</v>
      </c>
      <c r="D9388" s="10" t="s">
        <v>19079</v>
      </c>
      <c r="E9388" s="11" t="s">
        <v>19082</v>
      </c>
      <c r="F9388" s="6">
        <v>198434</v>
      </c>
      <c r="G9388" s="6" t="s">
        <v>13122</v>
      </c>
      <c r="H9388" s="16">
        <v>87723260.968999997</v>
      </c>
      <c r="I9388" s="12">
        <v>43280</v>
      </c>
      <c r="J9388" s="12">
        <v>43591</v>
      </c>
      <c r="K9388" s="15">
        <f>18270000+18098000+6024000</f>
        <v>42392000</v>
      </c>
      <c r="L9388" s="13" t="s">
        <v>15</v>
      </c>
      <c r="M9388" s="7">
        <v>1</v>
      </c>
      <c r="N9388" s="17"/>
    </row>
    <row r="9389" spans="1:14" ht="47.25">
      <c r="A9389" s="6">
        <v>9387</v>
      </c>
      <c r="B9389" s="8" t="s">
        <v>19077</v>
      </c>
      <c r="C9389" s="9" t="s">
        <v>19083</v>
      </c>
      <c r="D9389" s="10" t="s">
        <v>19084</v>
      </c>
      <c r="E9389" s="11" t="s">
        <v>19085</v>
      </c>
      <c r="F9389" s="6">
        <v>276828</v>
      </c>
      <c r="G9389" s="6" t="s">
        <v>13122</v>
      </c>
      <c r="H9389" s="16">
        <v>28106392.829999998</v>
      </c>
      <c r="I9389" s="12">
        <v>43564</v>
      </c>
      <c r="J9389" s="12">
        <v>43750</v>
      </c>
      <c r="K9389" s="15">
        <f>6326500+2895500+5807000+7599556+3000000</f>
        <v>25628556</v>
      </c>
      <c r="L9389" s="13" t="s">
        <v>14</v>
      </c>
      <c r="M9389" s="7">
        <v>1</v>
      </c>
      <c r="N9389" s="17"/>
    </row>
    <row r="9390" spans="1:14" ht="31.5">
      <c r="A9390" s="6">
        <v>9388</v>
      </c>
      <c r="B9390" s="8" t="s">
        <v>19077</v>
      </c>
      <c r="C9390" s="9" t="s">
        <v>19086</v>
      </c>
      <c r="D9390" s="10" t="s">
        <v>9924</v>
      </c>
      <c r="E9390" s="11" t="s">
        <v>19085</v>
      </c>
      <c r="F9390" s="6">
        <v>276828</v>
      </c>
      <c r="G9390" s="6" t="s">
        <v>13122</v>
      </c>
      <c r="H9390" s="16">
        <v>28106392.829999998</v>
      </c>
      <c r="I9390" s="12">
        <v>43564</v>
      </c>
      <c r="J9390" s="12">
        <v>43750</v>
      </c>
      <c r="K9390" s="15">
        <f t="shared" ref="K9390:K9391" si="4">6326500+2895500+5807000+7599556+3000000</f>
        <v>25628556</v>
      </c>
      <c r="L9390" s="13" t="s">
        <v>14</v>
      </c>
      <c r="M9390" s="7">
        <v>0.51</v>
      </c>
      <c r="N9390" s="17"/>
    </row>
    <row r="9391" spans="1:14" ht="47.25">
      <c r="A9391" s="6">
        <v>9389</v>
      </c>
      <c r="B9391" s="8" t="s">
        <v>19077</v>
      </c>
      <c r="C9391" s="9" t="s">
        <v>19087</v>
      </c>
      <c r="D9391" s="10" t="s">
        <v>19088</v>
      </c>
      <c r="E9391" s="11" t="s">
        <v>19085</v>
      </c>
      <c r="F9391" s="6">
        <v>276828</v>
      </c>
      <c r="G9391" s="6" t="s">
        <v>13122</v>
      </c>
      <c r="H9391" s="16">
        <v>28106392.829999998</v>
      </c>
      <c r="I9391" s="12">
        <v>43564</v>
      </c>
      <c r="J9391" s="12">
        <v>43750</v>
      </c>
      <c r="K9391" s="15">
        <f t="shared" si="4"/>
        <v>25628556</v>
      </c>
      <c r="L9391" s="13" t="s">
        <v>14</v>
      </c>
      <c r="M9391" s="7">
        <v>0.49</v>
      </c>
      <c r="N9391" s="17"/>
    </row>
    <row r="9392" spans="1:14" ht="63">
      <c r="A9392" s="6">
        <v>9390</v>
      </c>
      <c r="B9392" s="8" t="s">
        <v>19077</v>
      </c>
      <c r="C9392" s="9" t="s">
        <v>19089</v>
      </c>
      <c r="D9392" s="10" t="s">
        <v>9924</v>
      </c>
      <c r="E9392" s="11" t="s">
        <v>19090</v>
      </c>
      <c r="F9392" s="6">
        <v>246371</v>
      </c>
      <c r="G9392" s="6" t="s">
        <v>9558</v>
      </c>
      <c r="H9392" s="16">
        <v>23884831.511</v>
      </c>
      <c r="I9392" s="12">
        <v>43522</v>
      </c>
      <c r="J9392" s="12">
        <v>43893</v>
      </c>
      <c r="K9392" s="15">
        <f>6000000+5000000+500000</f>
        <v>11500000</v>
      </c>
      <c r="L9392" s="13" t="s">
        <v>15</v>
      </c>
      <c r="M9392" s="7">
        <v>1</v>
      </c>
      <c r="N9392" s="17"/>
    </row>
    <row r="9393" spans="1:14" ht="110.25">
      <c r="A9393" s="6">
        <v>9391</v>
      </c>
      <c r="B9393" s="8" t="s">
        <v>19077</v>
      </c>
      <c r="C9393" s="9" t="s">
        <v>19091</v>
      </c>
      <c r="D9393" s="10" t="s">
        <v>9924</v>
      </c>
      <c r="E9393" s="11" t="s">
        <v>19092</v>
      </c>
      <c r="F9393" s="6">
        <v>325638</v>
      </c>
      <c r="G9393" s="6" t="s">
        <v>7709</v>
      </c>
      <c r="H9393" s="16">
        <v>4362938.1840000004</v>
      </c>
      <c r="I9393" s="12">
        <v>43724</v>
      </c>
      <c r="J9393" s="12">
        <v>44030</v>
      </c>
      <c r="K9393" s="15">
        <v>0</v>
      </c>
      <c r="L9393" s="13" t="s">
        <v>15</v>
      </c>
      <c r="M9393" s="7">
        <v>1</v>
      </c>
      <c r="N9393" s="17"/>
    </row>
    <row r="9394" spans="1:14" ht="63">
      <c r="A9394" s="6">
        <v>9392</v>
      </c>
      <c r="B9394" s="8" t="s">
        <v>19077</v>
      </c>
      <c r="C9394" s="9" t="s">
        <v>19093</v>
      </c>
      <c r="D9394" s="10" t="s">
        <v>9924</v>
      </c>
      <c r="E9394" s="11" t="s">
        <v>19094</v>
      </c>
      <c r="F9394" s="6">
        <v>295940</v>
      </c>
      <c r="G9394" s="6" t="s">
        <v>7709</v>
      </c>
      <c r="H9394" s="16">
        <v>9483439.4220000003</v>
      </c>
      <c r="I9394" s="12">
        <v>43643</v>
      </c>
      <c r="J9394" s="12">
        <v>44014</v>
      </c>
      <c r="K9394" s="15">
        <v>700000</v>
      </c>
      <c r="L9394" s="13" t="s">
        <v>15</v>
      </c>
      <c r="M9394" s="7">
        <v>1</v>
      </c>
      <c r="N9394" s="17"/>
    </row>
    <row r="9395" spans="1:14" ht="110.25">
      <c r="A9395" s="6">
        <v>9393</v>
      </c>
      <c r="B9395" s="8" t="s">
        <v>19077</v>
      </c>
      <c r="C9395" s="9" t="s">
        <v>19091</v>
      </c>
      <c r="D9395" s="10" t="s">
        <v>9924</v>
      </c>
      <c r="E9395" s="11" t="s">
        <v>19095</v>
      </c>
      <c r="F9395" s="6">
        <v>374298</v>
      </c>
      <c r="G9395" s="6" t="s">
        <v>7709</v>
      </c>
      <c r="H9395" s="16">
        <v>32057930.201000001</v>
      </c>
      <c r="I9395" s="12">
        <v>43908</v>
      </c>
      <c r="J9395" s="12">
        <v>43992</v>
      </c>
      <c r="K9395" s="15">
        <v>0</v>
      </c>
      <c r="L9395" s="13" t="s">
        <v>15</v>
      </c>
      <c r="M9395" s="7">
        <v>1</v>
      </c>
      <c r="N9395" s="17"/>
    </row>
    <row r="9396" spans="1:14" ht="94.5">
      <c r="A9396" s="6">
        <v>9394</v>
      </c>
      <c r="B9396" s="8" t="s">
        <v>19077</v>
      </c>
      <c r="C9396" s="9" t="s">
        <v>19096</v>
      </c>
      <c r="D9396" s="10" t="s">
        <v>9924</v>
      </c>
      <c r="E9396" s="11" t="s">
        <v>19097</v>
      </c>
      <c r="F9396" s="6">
        <v>293661</v>
      </c>
      <c r="G9396" s="6" t="s">
        <v>7709</v>
      </c>
      <c r="H9396" s="16">
        <v>10772052.114</v>
      </c>
      <c r="I9396" s="12">
        <v>43643</v>
      </c>
      <c r="J9396" s="12">
        <v>44012</v>
      </c>
      <c r="K9396" s="15">
        <v>0</v>
      </c>
      <c r="L9396" s="13" t="s">
        <v>15</v>
      </c>
      <c r="M9396" s="7">
        <v>1</v>
      </c>
      <c r="N9396" s="17"/>
    </row>
    <row r="9397" spans="1:14" ht="126">
      <c r="A9397" s="6">
        <v>9395</v>
      </c>
      <c r="B9397" s="8" t="s">
        <v>19077</v>
      </c>
      <c r="C9397" s="9" t="s">
        <v>19098</v>
      </c>
      <c r="D9397" s="10" t="s">
        <v>19099</v>
      </c>
      <c r="E9397" s="11" t="s">
        <v>19100</v>
      </c>
      <c r="F9397" s="6">
        <v>447199</v>
      </c>
      <c r="G9397" s="6" t="s">
        <v>9463</v>
      </c>
      <c r="H9397" s="16">
        <v>33853659.825999998</v>
      </c>
      <c r="I9397" s="12">
        <v>44094</v>
      </c>
      <c r="J9397" s="12">
        <v>44458</v>
      </c>
      <c r="K9397" s="15">
        <v>0</v>
      </c>
      <c r="L9397" s="13" t="s">
        <v>14</v>
      </c>
      <c r="M9397" s="7">
        <v>1</v>
      </c>
      <c r="N9397" s="17"/>
    </row>
    <row r="9398" spans="1:14" ht="126">
      <c r="A9398" s="6">
        <v>9396</v>
      </c>
      <c r="B9398" s="8" t="s">
        <v>19077</v>
      </c>
      <c r="C9398" s="9" t="s">
        <v>19101</v>
      </c>
      <c r="D9398" s="10" t="s">
        <v>2687</v>
      </c>
      <c r="E9398" s="11" t="s">
        <v>19100</v>
      </c>
      <c r="F9398" s="6">
        <v>447199</v>
      </c>
      <c r="G9398" s="6" t="s">
        <v>9463</v>
      </c>
      <c r="H9398" s="16">
        <v>33853659.825999998</v>
      </c>
      <c r="I9398" s="12">
        <v>44094</v>
      </c>
      <c r="J9398" s="12">
        <v>44458</v>
      </c>
      <c r="K9398" s="15">
        <v>0</v>
      </c>
      <c r="L9398" s="13" t="s">
        <v>14</v>
      </c>
      <c r="M9398" s="7">
        <v>0.51</v>
      </c>
      <c r="N9398" s="17"/>
    </row>
    <row r="9399" spans="1:14" ht="126">
      <c r="A9399" s="6">
        <v>9397</v>
      </c>
      <c r="B9399" s="8" t="s">
        <v>19077</v>
      </c>
      <c r="C9399" s="9" t="s">
        <v>19102</v>
      </c>
      <c r="D9399" s="10" t="s">
        <v>9924</v>
      </c>
      <c r="E9399" s="11" t="s">
        <v>19100</v>
      </c>
      <c r="F9399" s="6">
        <v>447199</v>
      </c>
      <c r="G9399" s="6" t="s">
        <v>9463</v>
      </c>
      <c r="H9399" s="16">
        <v>33853659.825999998</v>
      </c>
      <c r="I9399" s="12">
        <v>44094</v>
      </c>
      <c r="J9399" s="12">
        <v>44458</v>
      </c>
      <c r="K9399" s="15">
        <v>0</v>
      </c>
      <c r="L9399" s="13" t="s">
        <v>14</v>
      </c>
      <c r="M9399" s="7">
        <v>0.49</v>
      </c>
      <c r="N9399" s="17"/>
    </row>
    <row r="9400" spans="1:14" ht="47.25">
      <c r="A9400" s="6">
        <v>9398</v>
      </c>
      <c r="B9400" s="8" t="s">
        <v>19077</v>
      </c>
      <c r="C9400" s="9" t="s">
        <v>19103</v>
      </c>
      <c r="D9400" s="10" t="s">
        <v>19104</v>
      </c>
      <c r="E9400" s="11" t="s">
        <v>19105</v>
      </c>
      <c r="F9400" s="6">
        <v>260744</v>
      </c>
      <c r="G9400" s="6" t="s">
        <v>9463</v>
      </c>
      <c r="H9400" s="16">
        <v>36198860.229999997</v>
      </c>
      <c r="I9400" s="12">
        <v>43549</v>
      </c>
      <c r="J9400" s="12">
        <v>44095</v>
      </c>
      <c r="K9400" s="15">
        <f>1000000+1500000+4000000+702684+1500000+1250000+1500000+3000000</f>
        <v>14452684</v>
      </c>
      <c r="L9400" s="13" t="s">
        <v>14</v>
      </c>
      <c r="M9400" s="7">
        <v>1</v>
      </c>
      <c r="N9400" s="17"/>
    </row>
    <row r="9401" spans="1:14" ht="47.25">
      <c r="A9401" s="6">
        <v>9399</v>
      </c>
      <c r="B9401" s="8" t="s">
        <v>19077</v>
      </c>
      <c r="C9401" s="9" t="s">
        <v>19102</v>
      </c>
      <c r="D9401" s="10" t="s">
        <v>9924</v>
      </c>
      <c r="E9401" s="11" t="s">
        <v>19105</v>
      </c>
      <c r="F9401" s="6">
        <v>260744</v>
      </c>
      <c r="G9401" s="6" t="s">
        <v>9463</v>
      </c>
      <c r="H9401" s="16">
        <v>36198860.229999997</v>
      </c>
      <c r="I9401" s="12">
        <v>43549</v>
      </c>
      <c r="J9401" s="12">
        <v>44095</v>
      </c>
      <c r="K9401" s="15">
        <f>1000000+1500000+4000000+702684+1500000+1250000+1500000+3000000</f>
        <v>14452684</v>
      </c>
      <c r="L9401" s="13" t="s">
        <v>14</v>
      </c>
      <c r="M9401" s="7">
        <v>0.51</v>
      </c>
      <c r="N9401" s="17"/>
    </row>
    <row r="9402" spans="1:14" ht="47.25">
      <c r="A9402" s="6">
        <v>9400</v>
      </c>
      <c r="B9402" s="8" t="s">
        <v>19077</v>
      </c>
      <c r="C9402" s="9" t="s">
        <v>19087</v>
      </c>
      <c r="D9402" s="10" t="s">
        <v>19088</v>
      </c>
      <c r="E9402" s="11" t="s">
        <v>19105</v>
      </c>
      <c r="F9402" s="6">
        <v>260744</v>
      </c>
      <c r="G9402" s="6" t="s">
        <v>9463</v>
      </c>
      <c r="H9402" s="16">
        <v>36198860.229999997</v>
      </c>
      <c r="I9402" s="12">
        <v>43549</v>
      </c>
      <c r="J9402" s="12">
        <v>44095</v>
      </c>
      <c r="K9402" s="15">
        <f>1000000+1500000+4000000+702684+1500000+1250000+1500000+3000000</f>
        <v>14452684</v>
      </c>
      <c r="L9402" s="13" t="s">
        <v>14</v>
      </c>
      <c r="M9402" s="7">
        <v>0.49</v>
      </c>
      <c r="N9402" s="17"/>
    </row>
    <row r="9403" spans="1:14" ht="126">
      <c r="A9403" s="6">
        <v>9401</v>
      </c>
      <c r="B9403" s="8" t="s">
        <v>19077</v>
      </c>
      <c r="C9403" s="9" t="s">
        <v>19106</v>
      </c>
      <c r="D9403" s="10" t="s">
        <v>11679</v>
      </c>
      <c r="E9403" s="11" t="s">
        <v>19107</v>
      </c>
      <c r="F9403" s="6">
        <v>310532</v>
      </c>
      <c r="G9403" s="6" t="s">
        <v>9463</v>
      </c>
      <c r="H9403" s="16">
        <v>66810408.145999998</v>
      </c>
      <c r="I9403" s="12">
        <v>43709</v>
      </c>
      <c r="J9403" s="12">
        <v>44255</v>
      </c>
      <c r="K9403" s="15">
        <f>1500000+1500000+4000000+600000+1250000+15000000+1000000+5000000</f>
        <v>29850000</v>
      </c>
      <c r="L9403" s="13" t="s">
        <v>14</v>
      </c>
      <c r="M9403" s="7">
        <v>1</v>
      </c>
      <c r="N9403" s="17"/>
    </row>
    <row r="9404" spans="1:14" ht="126">
      <c r="A9404" s="6">
        <v>9402</v>
      </c>
      <c r="B9404" s="8" t="s">
        <v>19077</v>
      </c>
      <c r="C9404" s="9" t="s">
        <v>19108</v>
      </c>
      <c r="D9404" s="10" t="s">
        <v>19109</v>
      </c>
      <c r="E9404" s="11" t="s">
        <v>19107</v>
      </c>
      <c r="F9404" s="6">
        <v>310532</v>
      </c>
      <c r="G9404" s="6" t="s">
        <v>9463</v>
      </c>
      <c r="H9404" s="16">
        <v>66810408.145999998</v>
      </c>
      <c r="I9404" s="12">
        <v>43709</v>
      </c>
      <c r="J9404" s="12">
        <v>44255</v>
      </c>
      <c r="K9404" s="15">
        <f>1500000+1500000+4000000+600000+1250000+15000000+1000000+5000000</f>
        <v>29850000</v>
      </c>
      <c r="L9404" s="13" t="s">
        <v>14</v>
      </c>
      <c r="M9404" s="7">
        <v>0.51</v>
      </c>
      <c r="N9404" s="17"/>
    </row>
    <row r="9405" spans="1:14" ht="126">
      <c r="A9405" s="6">
        <v>9403</v>
      </c>
      <c r="B9405" s="8" t="s">
        <v>19077</v>
      </c>
      <c r="C9405" s="9" t="s">
        <v>19110</v>
      </c>
      <c r="D9405" s="10" t="s">
        <v>9924</v>
      </c>
      <c r="E9405" s="11" t="s">
        <v>19107</v>
      </c>
      <c r="F9405" s="6">
        <v>310532</v>
      </c>
      <c r="G9405" s="6" t="s">
        <v>9463</v>
      </c>
      <c r="H9405" s="16">
        <v>66810408.145999998</v>
      </c>
      <c r="I9405" s="12">
        <v>43709</v>
      </c>
      <c r="J9405" s="12">
        <v>44255</v>
      </c>
      <c r="K9405" s="15">
        <f>1500000+1500000+4000000+600000+1250000+15000000+1000000+5000000</f>
        <v>29850000</v>
      </c>
      <c r="L9405" s="13" t="s">
        <v>14</v>
      </c>
      <c r="M9405" s="7">
        <v>0.49</v>
      </c>
      <c r="N9405" s="17"/>
    </row>
    <row r="9406" spans="1:14" ht="47.25">
      <c r="A9406" s="6">
        <v>9404</v>
      </c>
      <c r="B9406" s="8" t="s">
        <v>19077</v>
      </c>
      <c r="C9406" s="9" t="s">
        <v>19111</v>
      </c>
      <c r="D9406" s="10" t="s">
        <v>19109</v>
      </c>
      <c r="E9406" s="11" t="s">
        <v>19112</v>
      </c>
      <c r="F9406" s="6">
        <v>466138</v>
      </c>
      <c r="G9406" s="6" t="s">
        <v>3293</v>
      </c>
      <c r="H9406" s="16">
        <v>3324946.8</v>
      </c>
      <c r="I9406" s="12">
        <v>44055</v>
      </c>
      <c r="J9406" s="12">
        <v>44241</v>
      </c>
      <c r="K9406" s="15">
        <v>0</v>
      </c>
      <c r="L9406" s="13" t="s">
        <v>15</v>
      </c>
      <c r="M9406" s="7">
        <v>1</v>
      </c>
      <c r="N9406" s="17"/>
    </row>
    <row r="9407" spans="1:14" ht="63">
      <c r="A9407" s="6">
        <v>9405</v>
      </c>
      <c r="B9407" s="8" t="s">
        <v>19077</v>
      </c>
      <c r="C9407" s="9" t="s">
        <v>19113</v>
      </c>
      <c r="D9407" s="10" t="s">
        <v>19114</v>
      </c>
      <c r="E9407" s="11" t="s">
        <v>19115</v>
      </c>
      <c r="F9407" s="6">
        <v>295771</v>
      </c>
      <c r="G9407" s="6" t="s">
        <v>7709</v>
      </c>
      <c r="H9407" s="16">
        <v>10274153.528000001</v>
      </c>
      <c r="I9407" s="12">
        <v>43643</v>
      </c>
      <c r="J9407" s="12">
        <v>44014</v>
      </c>
      <c r="K9407" s="15">
        <f>1318000+1558000+939000</f>
        <v>3815000</v>
      </c>
      <c r="L9407" s="13" t="s">
        <v>14</v>
      </c>
      <c r="M9407" s="7">
        <v>1</v>
      </c>
      <c r="N9407" s="17"/>
    </row>
    <row r="9408" spans="1:14" ht="63">
      <c r="A9408" s="6">
        <v>9406</v>
      </c>
      <c r="B9408" s="8" t="s">
        <v>19077</v>
      </c>
      <c r="C9408" s="9" t="s">
        <v>19116</v>
      </c>
      <c r="D9408" s="10" t="s">
        <v>19109</v>
      </c>
      <c r="E9408" s="11" t="s">
        <v>19115</v>
      </c>
      <c r="F9408" s="6">
        <v>295771</v>
      </c>
      <c r="G9408" s="6" t="s">
        <v>7709</v>
      </c>
      <c r="H9408" s="16">
        <v>10274153.528000001</v>
      </c>
      <c r="I9408" s="12">
        <v>43643</v>
      </c>
      <c r="J9408" s="12">
        <v>44014</v>
      </c>
      <c r="K9408" s="15">
        <f>1318000+1558000+939000</f>
        <v>3815000</v>
      </c>
      <c r="L9408" s="13" t="s">
        <v>14</v>
      </c>
      <c r="M9408" s="7">
        <v>0.51</v>
      </c>
      <c r="N9408" s="17"/>
    </row>
    <row r="9409" spans="1:14" ht="63">
      <c r="A9409" s="6">
        <v>9407</v>
      </c>
      <c r="B9409" s="8" t="s">
        <v>19077</v>
      </c>
      <c r="C9409" s="9" t="s">
        <v>19117</v>
      </c>
      <c r="D9409" s="10" t="s">
        <v>19118</v>
      </c>
      <c r="E9409" s="11" t="s">
        <v>19115</v>
      </c>
      <c r="F9409" s="6">
        <v>295771</v>
      </c>
      <c r="G9409" s="6" t="s">
        <v>7709</v>
      </c>
      <c r="H9409" s="16">
        <v>10274153.528000001</v>
      </c>
      <c r="I9409" s="12">
        <v>43643</v>
      </c>
      <c r="J9409" s="12">
        <v>44014</v>
      </c>
      <c r="K9409" s="15">
        <f>1318000+1558000+939000</f>
        <v>3815000</v>
      </c>
      <c r="L9409" s="13" t="s">
        <v>14</v>
      </c>
      <c r="M9409" s="7">
        <v>0.49</v>
      </c>
      <c r="N9409" s="17"/>
    </row>
    <row r="9410" spans="1:14" ht="63">
      <c r="A9410" s="6">
        <v>9408</v>
      </c>
      <c r="B9410" s="8" t="s">
        <v>19077</v>
      </c>
      <c r="C9410" s="9" t="s">
        <v>19119</v>
      </c>
      <c r="D9410" s="10" t="s">
        <v>19120</v>
      </c>
      <c r="E9410" s="11" t="s">
        <v>19121</v>
      </c>
      <c r="F9410" s="6">
        <v>302660</v>
      </c>
      <c r="G9410" s="6" t="s">
        <v>7709</v>
      </c>
      <c r="H9410" s="16">
        <v>26094230.929000001</v>
      </c>
      <c r="I9410" s="12">
        <v>43727</v>
      </c>
      <c r="J9410" s="12">
        <v>44012</v>
      </c>
      <c r="K9410" s="15">
        <v>0</v>
      </c>
      <c r="L9410" s="13" t="s">
        <v>15</v>
      </c>
      <c r="M9410" s="7">
        <v>1</v>
      </c>
      <c r="N9410" s="17"/>
    </row>
    <row r="9411" spans="1:14" ht="157.5">
      <c r="A9411" s="6">
        <v>9409</v>
      </c>
      <c r="B9411" s="8" t="s">
        <v>19077</v>
      </c>
      <c r="C9411" s="9" t="s">
        <v>19122</v>
      </c>
      <c r="D9411" s="10" t="s">
        <v>19120</v>
      </c>
      <c r="E9411" s="11" t="s">
        <v>19123</v>
      </c>
      <c r="F9411" s="6">
        <v>246338</v>
      </c>
      <c r="G9411" s="6" t="s">
        <v>9463</v>
      </c>
      <c r="H9411" s="16">
        <v>49598007.670000002</v>
      </c>
      <c r="I9411" s="12">
        <v>43522</v>
      </c>
      <c r="J9411" s="12">
        <v>44068</v>
      </c>
      <c r="K9411" s="15">
        <f>7500000+6000000+1000000+16000000+1000000+2500000</f>
        <v>34000000</v>
      </c>
      <c r="L9411" s="13" t="s">
        <v>15</v>
      </c>
      <c r="M9411" s="7">
        <v>1</v>
      </c>
      <c r="N9411" s="17"/>
    </row>
    <row r="9412" spans="1:14" ht="63">
      <c r="A9412" s="6">
        <v>9410</v>
      </c>
      <c r="B9412" s="8" t="s">
        <v>19077</v>
      </c>
      <c r="C9412" s="9" t="s">
        <v>19124</v>
      </c>
      <c r="D9412" s="10" t="s">
        <v>19120</v>
      </c>
      <c r="E9412" s="11" t="s">
        <v>19125</v>
      </c>
      <c r="F9412" s="6">
        <v>370397</v>
      </c>
      <c r="G9412" s="6" t="s">
        <v>9463</v>
      </c>
      <c r="H9412" s="16">
        <v>18101409.151999999</v>
      </c>
      <c r="I9412" s="12">
        <v>43879</v>
      </c>
      <c r="J9412" s="12">
        <v>44335</v>
      </c>
      <c r="K9412" s="15">
        <f>1350000+1100000+1050000</f>
        <v>3500000</v>
      </c>
      <c r="L9412" s="13" t="s">
        <v>15</v>
      </c>
      <c r="M9412" s="7">
        <v>1</v>
      </c>
      <c r="N9412" s="17"/>
    </row>
    <row r="9413" spans="1:14" ht="63">
      <c r="A9413" s="6">
        <v>9411</v>
      </c>
      <c r="B9413" s="8" t="s">
        <v>19077</v>
      </c>
      <c r="C9413" s="9" t="s">
        <v>19126</v>
      </c>
      <c r="D9413" s="10" t="s">
        <v>19127</v>
      </c>
      <c r="E9413" s="11" t="s">
        <v>19128</v>
      </c>
      <c r="F9413" s="6">
        <v>454517</v>
      </c>
      <c r="G9413" s="6" t="s">
        <v>5245</v>
      </c>
      <c r="H9413" s="16">
        <v>20698320.219000001</v>
      </c>
      <c r="I9413" s="12">
        <v>44006</v>
      </c>
      <c r="J9413" s="12">
        <v>44376</v>
      </c>
      <c r="K9413" s="15">
        <v>0</v>
      </c>
      <c r="L9413" s="13" t="s">
        <v>14</v>
      </c>
      <c r="M9413" s="7">
        <v>1</v>
      </c>
      <c r="N9413" s="17"/>
    </row>
    <row r="9414" spans="1:14" ht="63">
      <c r="A9414" s="6">
        <v>9412</v>
      </c>
      <c r="B9414" s="8" t="s">
        <v>19077</v>
      </c>
      <c r="C9414" s="9" t="s">
        <v>19101</v>
      </c>
      <c r="D9414" s="10" t="s">
        <v>2687</v>
      </c>
      <c r="E9414" s="11" t="s">
        <v>19128</v>
      </c>
      <c r="F9414" s="6">
        <v>454517</v>
      </c>
      <c r="G9414" s="6" t="s">
        <v>5245</v>
      </c>
      <c r="H9414" s="16">
        <v>20698320.219000001</v>
      </c>
      <c r="I9414" s="12">
        <v>44006</v>
      </c>
      <c r="J9414" s="12">
        <v>44376</v>
      </c>
      <c r="K9414" s="15">
        <v>0</v>
      </c>
      <c r="L9414" s="13" t="s">
        <v>14</v>
      </c>
      <c r="M9414" s="7">
        <v>0.49</v>
      </c>
      <c r="N9414" s="17"/>
    </row>
    <row r="9415" spans="1:14" ht="63">
      <c r="A9415" s="6">
        <v>9413</v>
      </c>
      <c r="B9415" s="8" t="s">
        <v>19077</v>
      </c>
      <c r="C9415" s="9" t="s">
        <v>19108</v>
      </c>
      <c r="D9415" s="10" t="s">
        <v>9806</v>
      </c>
      <c r="E9415" s="11" t="s">
        <v>19128</v>
      </c>
      <c r="F9415" s="6">
        <v>454517</v>
      </c>
      <c r="G9415" s="6" t="s">
        <v>5245</v>
      </c>
      <c r="H9415" s="16">
        <v>20698320.219000001</v>
      </c>
      <c r="I9415" s="12">
        <v>44006</v>
      </c>
      <c r="J9415" s="12">
        <v>44376</v>
      </c>
      <c r="K9415" s="15">
        <v>0</v>
      </c>
      <c r="L9415" s="13" t="s">
        <v>14</v>
      </c>
      <c r="M9415" s="7">
        <v>0.51</v>
      </c>
      <c r="N9415" s="17"/>
    </row>
    <row r="9416" spans="1:14" ht="141.75">
      <c r="A9416" s="6">
        <v>9414</v>
      </c>
      <c r="B9416" s="8" t="s">
        <v>19077</v>
      </c>
      <c r="C9416" s="9" t="s">
        <v>19124</v>
      </c>
      <c r="D9416" s="10" t="s">
        <v>9806</v>
      </c>
      <c r="E9416" s="11" t="s">
        <v>19129</v>
      </c>
      <c r="F9416" s="6">
        <v>412479</v>
      </c>
      <c r="G9416" s="6" t="s">
        <v>679</v>
      </c>
      <c r="H9416" s="16">
        <v>23739841.541000001</v>
      </c>
      <c r="I9416" s="12">
        <v>43986</v>
      </c>
      <c r="J9416" s="12">
        <v>44356</v>
      </c>
      <c r="K9416" s="15">
        <v>0</v>
      </c>
      <c r="L9416" s="13" t="s">
        <v>15</v>
      </c>
      <c r="M9416" s="7">
        <v>1</v>
      </c>
      <c r="N9416" s="17"/>
    </row>
    <row r="9417" spans="1:14" ht="78.75">
      <c r="A9417" s="6">
        <v>9415</v>
      </c>
      <c r="B9417" s="8" t="s">
        <v>19077</v>
      </c>
      <c r="C9417" s="9" t="s">
        <v>19130</v>
      </c>
      <c r="D9417" s="10" t="s">
        <v>2687</v>
      </c>
      <c r="E9417" s="11" t="s">
        <v>19131</v>
      </c>
      <c r="F9417" s="6">
        <v>166153</v>
      </c>
      <c r="G9417" s="6" t="s">
        <v>19132</v>
      </c>
      <c r="H9417" s="16">
        <v>32973000</v>
      </c>
      <c r="I9417" s="12">
        <v>43212</v>
      </c>
      <c r="J9417" s="12">
        <v>43981</v>
      </c>
      <c r="K9417" s="15">
        <v>24262000</v>
      </c>
      <c r="L9417" s="13" t="s">
        <v>15</v>
      </c>
      <c r="M9417" s="7">
        <v>1</v>
      </c>
      <c r="N9417" s="17"/>
    </row>
    <row r="9418" spans="1:14" ht="78.75">
      <c r="A9418" s="6">
        <v>9416</v>
      </c>
      <c r="B9418" s="8" t="s">
        <v>19077</v>
      </c>
      <c r="C9418" s="9" t="s">
        <v>19133</v>
      </c>
      <c r="D9418" s="10" t="s">
        <v>2687</v>
      </c>
      <c r="E9418" s="11" t="s">
        <v>19134</v>
      </c>
      <c r="F9418" s="6">
        <v>108427</v>
      </c>
      <c r="G9418" s="6" t="s">
        <v>19135</v>
      </c>
      <c r="H9418" s="16">
        <v>15300000</v>
      </c>
      <c r="I9418" s="12">
        <v>42992</v>
      </c>
      <c r="J9418" s="12">
        <v>43363</v>
      </c>
      <c r="K9418" s="15">
        <f>3000000+3500000+2529000+2658000+1813000+1010000</f>
        <v>14510000</v>
      </c>
      <c r="L9418" s="13" t="s">
        <v>15</v>
      </c>
      <c r="M9418" s="7">
        <v>1</v>
      </c>
      <c r="N9418" s="17"/>
    </row>
    <row r="9419" spans="1:14" ht="63">
      <c r="A9419" s="6">
        <v>9417</v>
      </c>
      <c r="B9419" s="8" t="s">
        <v>19077</v>
      </c>
      <c r="C9419" s="9" t="s">
        <v>19136</v>
      </c>
      <c r="D9419" s="10" t="s">
        <v>19137</v>
      </c>
      <c r="E9419" s="11" t="s">
        <v>19138</v>
      </c>
      <c r="F9419" s="6">
        <v>316528</v>
      </c>
      <c r="G9419" s="6" t="s">
        <v>7709</v>
      </c>
      <c r="H9419" s="16">
        <v>17170019.276000001</v>
      </c>
      <c r="I9419" s="12">
        <v>43752</v>
      </c>
      <c r="J9419" s="12">
        <v>43992</v>
      </c>
      <c r="K9419" s="15">
        <v>0</v>
      </c>
      <c r="L9419" s="13" t="s">
        <v>14</v>
      </c>
      <c r="M9419" s="7">
        <v>1</v>
      </c>
      <c r="N9419" s="17"/>
    </row>
    <row r="9420" spans="1:14" ht="63">
      <c r="A9420" s="6">
        <v>9418</v>
      </c>
      <c r="B9420" s="8" t="s">
        <v>19077</v>
      </c>
      <c r="C9420" s="9" t="s">
        <v>19139</v>
      </c>
      <c r="D9420" s="10" t="s">
        <v>2687</v>
      </c>
      <c r="E9420" s="11" t="s">
        <v>19138</v>
      </c>
      <c r="F9420" s="6">
        <v>316528</v>
      </c>
      <c r="G9420" s="6" t="s">
        <v>7709</v>
      </c>
      <c r="H9420" s="16">
        <v>17170019.276000001</v>
      </c>
      <c r="I9420" s="12">
        <v>43752</v>
      </c>
      <c r="J9420" s="12">
        <v>43992</v>
      </c>
      <c r="K9420" s="15">
        <v>0</v>
      </c>
      <c r="L9420" s="13" t="s">
        <v>14</v>
      </c>
      <c r="M9420" s="7">
        <v>0.51</v>
      </c>
      <c r="N9420" s="17"/>
    </row>
    <row r="9421" spans="1:14" ht="63">
      <c r="A9421" s="6">
        <v>9419</v>
      </c>
      <c r="B9421" s="8" t="s">
        <v>19077</v>
      </c>
      <c r="C9421" s="9" t="s">
        <v>19140</v>
      </c>
      <c r="D9421" s="10" t="s">
        <v>19141</v>
      </c>
      <c r="E9421" s="11" t="s">
        <v>19138</v>
      </c>
      <c r="F9421" s="6">
        <v>316528</v>
      </c>
      <c r="G9421" s="6" t="s">
        <v>7709</v>
      </c>
      <c r="H9421" s="16">
        <v>17170019.276000001</v>
      </c>
      <c r="I9421" s="12">
        <v>43752</v>
      </c>
      <c r="J9421" s="12">
        <v>43992</v>
      </c>
      <c r="K9421" s="15">
        <v>0</v>
      </c>
      <c r="L9421" s="13" t="s">
        <v>14</v>
      </c>
      <c r="M9421" s="7">
        <v>0.49</v>
      </c>
      <c r="N9421" s="17"/>
    </row>
    <row r="9422" spans="1:14" ht="299.25">
      <c r="A9422" s="6">
        <v>9420</v>
      </c>
      <c r="B9422" s="8" t="s">
        <v>19077</v>
      </c>
      <c r="C9422" s="9" t="s">
        <v>19142</v>
      </c>
      <c r="D9422" s="10" t="s">
        <v>2687</v>
      </c>
      <c r="E9422" s="11" t="s">
        <v>19143</v>
      </c>
      <c r="F9422" s="6">
        <v>112412</v>
      </c>
      <c r="G9422" s="6" t="s">
        <v>3787</v>
      </c>
      <c r="H9422" s="16">
        <v>44560165.75</v>
      </c>
      <c r="I9422" s="12">
        <v>43026</v>
      </c>
      <c r="J9422" s="12">
        <v>43984</v>
      </c>
      <c r="K9422" s="15">
        <f>4900000+3200000+6000000+2500000+7448000+7208000+2000000+2300000+400000+1500000</f>
        <v>37456000</v>
      </c>
      <c r="L9422" s="13" t="s">
        <v>15</v>
      </c>
      <c r="M9422" s="7">
        <v>1</v>
      </c>
      <c r="N9422" s="17"/>
    </row>
    <row r="9423" spans="1:14" ht="189">
      <c r="A9423" s="6">
        <v>9421</v>
      </c>
      <c r="B9423" s="8" t="s">
        <v>19077</v>
      </c>
      <c r="C9423" s="9" t="s">
        <v>19101</v>
      </c>
      <c r="D9423" s="10" t="s">
        <v>2687</v>
      </c>
      <c r="E9423" s="11" t="s">
        <v>19144</v>
      </c>
      <c r="F9423" s="6">
        <v>246343</v>
      </c>
      <c r="G9423" s="6" t="s">
        <v>9463</v>
      </c>
      <c r="H9423" s="16">
        <v>29861536.877999999</v>
      </c>
      <c r="I9423" s="12">
        <v>43521</v>
      </c>
      <c r="J9423" s="12">
        <v>44067</v>
      </c>
      <c r="K9423" s="15">
        <f>5000000+2600000+7000000+1200000</f>
        <v>15800000</v>
      </c>
      <c r="L9423" s="13" t="s">
        <v>15</v>
      </c>
      <c r="M9423" s="7">
        <v>1</v>
      </c>
      <c r="N9423" s="17"/>
    </row>
    <row r="9424" spans="1:14" ht="78.75">
      <c r="A9424" s="6">
        <v>9422</v>
      </c>
      <c r="B9424" s="8" t="s">
        <v>19077</v>
      </c>
      <c r="C9424" s="9" t="s">
        <v>19145</v>
      </c>
      <c r="D9424" s="10" t="s">
        <v>19146</v>
      </c>
      <c r="E9424" s="11" t="s">
        <v>19147</v>
      </c>
      <c r="F9424" s="6">
        <v>40081</v>
      </c>
      <c r="G9424" s="6" t="s">
        <v>5245</v>
      </c>
      <c r="H9424" s="16">
        <v>24900000.010000002</v>
      </c>
      <c r="I9424" s="12">
        <v>42425</v>
      </c>
      <c r="J9424" s="12">
        <v>43228</v>
      </c>
      <c r="K9424" s="15">
        <v>1068000</v>
      </c>
      <c r="L9424" s="13" t="s">
        <v>14</v>
      </c>
      <c r="M9424" s="7">
        <v>1</v>
      </c>
      <c r="N9424" s="17"/>
    </row>
    <row r="9425" spans="1:14" ht="47.25">
      <c r="A9425" s="6">
        <v>9423</v>
      </c>
      <c r="B9425" s="8" t="s">
        <v>19077</v>
      </c>
      <c r="C9425" s="9" t="s">
        <v>19139</v>
      </c>
      <c r="D9425" s="10" t="s">
        <v>2687</v>
      </c>
      <c r="E9425" s="11" t="s">
        <v>19147</v>
      </c>
      <c r="F9425" s="6">
        <v>40081</v>
      </c>
      <c r="G9425" s="6" t="s">
        <v>5245</v>
      </c>
      <c r="H9425" s="16">
        <v>24900000.010000002</v>
      </c>
      <c r="I9425" s="12">
        <v>42425</v>
      </c>
      <c r="J9425" s="12">
        <v>43228</v>
      </c>
      <c r="K9425" s="15">
        <v>1068000</v>
      </c>
      <c r="L9425" s="13" t="s">
        <v>14</v>
      </c>
      <c r="M9425" s="7">
        <v>0.51</v>
      </c>
      <c r="N9425" s="17"/>
    </row>
    <row r="9426" spans="1:14" ht="47.25">
      <c r="A9426" s="6">
        <v>9424</v>
      </c>
      <c r="B9426" s="8" t="s">
        <v>19077</v>
      </c>
      <c r="C9426" s="9" t="s">
        <v>19148</v>
      </c>
      <c r="D9426" s="10" t="s">
        <v>19149</v>
      </c>
      <c r="E9426" s="11" t="s">
        <v>19147</v>
      </c>
      <c r="F9426" s="6">
        <v>40081</v>
      </c>
      <c r="G9426" s="6" t="s">
        <v>5245</v>
      </c>
      <c r="H9426" s="16">
        <v>24900000.010000002</v>
      </c>
      <c r="I9426" s="12">
        <v>42425</v>
      </c>
      <c r="J9426" s="12">
        <v>43228</v>
      </c>
      <c r="K9426" s="15">
        <v>1068000</v>
      </c>
      <c r="L9426" s="13" t="s">
        <v>14</v>
      </c>
      <c r="M9426" s="7">
        <v>0.49</v>
      </c>
      <c r="N9426" s="17"/>
    </row>
    <row r="9427" spans="1:14" ht="78.75">
      <c r="A9427" s="6">
        <v>9425</v>
      </c>
      <c r="B9427" s="8" t="s">
        <v>19077</v>
      </c>
      <c r="C9427" s="9" t="s">
        <v>19150</v>
      </c>
      <c r="D9427" s="10" t="s">
        <v>2687</v>
      </c>
      <c r="E9427" s="11" t="s">
        <v>19151</v>
      </c>
      <c r="F9427" s="6">
        <v>112365</v>
      </c>
      <c r="G9427" s="6" t="s">
        <v>5245</v>
      </c>
      <c r="H9427" s="16">
        <v>31947443.5</v>
      </c>
      <c r="I9427" s="12">
        <v>43025</v>
      </c>
      <c r="J9427" s="12">
        <v>43571</v>
      </c>
      <c r="K9427" s="15">
        <v>25346855</v>
      </c>
      <c r="L9427" s="13" t="s">
        <v>15</v>
      </c>
      <c r="M9427" s="7">
        <v>1</v>
      </c>
      <c r="N9427" s="17"/>
    </row>
    <row r="9428" spans="1:14" ht="63">
      <c r="A9428" s="6">
        <v>9426</v>
      </c>
      <c r="B9428" s="8" t="s">
        <v>19077</v>
      </c>
      <c r="C9428" s="9" t="s">
        <v>19152</v>
      </c>
      <c r="D9428" s="10" t="s">
        <v>19153</v>
      </c>
      <c r="E9428" s="11" t="s">
        <v>19154</v>
      </c>
      <c r="F9428" s="6">
        <v>218451</v>
      </c>
      <c r="G9428" s="6" t="s">
        <v>13123</v>
      </c>
      <c r="H9428" s="16">
        <v>7226128.1830000002</v>
      </c>
      <c r="I9428" s="12">
        <v>43083</v>
      </c>
      <c r="J9428" s="12">
        <v>43465</v>
      </c>
      <c r="K9428" s="15">
        <f>3994000+2500000</f>
        <v>6494000</v>
      </c>
      <c r="L9428" s="13" t="s">
        <v>15</v>
      </c>
      <c r="M9428" s="7">
        <v>1</v>
      </c>
      <c r="N9428" s="17"/>
    </row>
    <row r="9429" spans="1:14" ht="63">
      <c r="A9429" s="6">
        <v>9427</v>
      </c>
      <c r="B9429" s="8" t="s">
        <v>19077</v>
      </c>
      <c r="C9429" s="9" t="s">
        <v>19155</v>
      </c>
      <c r="D9429" s="10" t="s">
        <v>19156</v>
      </c>
      <c r="E9429" s="11" t="s">
        <v>19157</v>
      </c>
      <c r="F9429" s="6" t="s">
        <v>19158</v>
      </c>
      <c r="G9429" s="6" t="s">
        <v>13123</v>
      </c>
      <c r="H9429" s="16">
        <v>28616557.348000001</v>
      </c>
      <c r="I9429" s="12">
        <v>43741</v>
      </c>
      <c r="J9429" s="12">
        <v>43987</v>
      </c>
      <c r="K9429" s="15">
        <f>8630000+11598000+3150000+1400000+1200000</f>
        <v>25978000</v>
      </c>
      <c r="L9429" s="13" t="s">
        <v>14</v>
      </c>
      <c r="M9429" s="7">
        <v>1</v>
      </c>
      <c r="N9429" s="17"/>
    </row>
    <row r="9430" spans="1:14" ht="63">
      <c r="A9430" s="6">
        <v>9428</v>
      </c>
      <c r="B9430" s="8" t="s">
        <v>19077</v>
      </c>
      <c r="C9430" s="9" t="s">
        <v>19159</v>
      </c>
      <c r="D9430" s="10" t="s">
        <v>19160</v>
      </c>
      <c r="E9430" s="11" t="s">
        <v>19157</v>
      </c>
      <c r="F9430" s="6" t="s">
        <v>19158</v>
      </c>
      <c r="G9430" s="6" t="s">
        <v>13123</v>
      </c>
      <c r="H9430" s="16">
        <v>28616557.348000001</v>
      </c>
      <c r="I9430" s="12">
        <v>43741</v>
      </c>
      <c r="J9430" s="12">
        <v>43987</v>
      </c>
      <c r="K9430" s="15">
        <f>8630000+11598000+3150000+1400000+1200000</f>
        <v>25978000</v>
      </c>
      <c r="L9430" s="13" t="s">
        <v>14</v>
      </c>
      <c r="M9430" s="7">
        <v>0.51</v>
      </c>
      <c r="N9430" s="17"/>
    </row>
    <row r="9431" spans="1:14" ht="63">
      <c r="A9431" s="6">
        <v>9429</v>
      </c>
      <c r="B9431" s="8" t="s">
        <v>19077</v>
      </c>
      <c r="C9431" s="9" t="s">
        <v>19161</v>
      </c>
      <c r="D9431" s="10" t="s">
        <v>19153</v>
      </c>
      <c r="E9431" s="11" t="s">
        <v>19157</v>
      </c>
      <c r="F9431" s="6" t="s">
        <v>19158</v>
      </c>
      <c r="G9431" s="6" t="s">
        <v>13123</v>
      </c>
      <c r="H9431" s="16">
        <v>28616557.348000001</v>
      </c>
      <c r="I9431" s="12">
        <v>43741</v>
      </c>
      <c r="J9431" s="12">
        <v>43987</v>
      </c>
      <c r="K9431" s="15">
        <f>8630000+11598000+3150000+1400000+1200000</f>
        <v>25978000</v>
      </c>
      <c r="L9431" s="13" t="s">
        <v>14</v>
      </c>
      <c r="M9431" s="7">
        <v>0.49</v>
      </c>
      <c r="N9431" s="17"/>
    </row>
    <row r="9432" spans="1:14" ht="94.5">
      <c r="A9432" s="6">
        <v>9430</v>
      </c>
      <c r="B9432" s="8" t="s">
        <v>19077</v>
      </c>
      <c r="C9432" s="9" t="s">
        <v>19162</v>
      </c>
      <c r="D9432" s="10" t="s">
        <v>19163</v>
      </c>
      <c r="E9432" s="11" t="s">
        <v>19164</v>
      </c>
      <c r="F9432" s="6">
        <v>127399</v>
      </c>
      <c r="G9432" s="6" t="s">
        <v>1611</v>
      </c>
      <c r="H9432" s="16">
        <v>39968461.277000003</v>
      </c>
      <c r="I9432" s="12">
        <v>43123</v>
      </c>
      <c r="J9432" s="12">
        <v>43669</v>
      </c>
      <c r="K9432" s="15">
        <v>33882000</v>
      </c>
      <c r="L9432" s="13" t="s">
        <v>14</v>
      </c>
      <c r="M9432" s="7">
        <v>1</v>
      </c>
      <c r="N9432" s="17"/>
    </row>
    <row r="9433" spans="1:14" ht="110.25">
      <c r="A9433" s="6">
        <v>9431</v>
      </c>
      <c r="B9433" s="8" t="s">
        <v>19077</v>
      </c>
      <c r="C9433" s="9" t="s">
        <v>19165</v>
      </c>
      <c r="D9433" s="10" t="s">
        <v>5997</v>
      </c>
      <c r="E9433" s="11" t="s">
        <v>19164</v>
      </c>
      <c r="F9433" s="6">
        <v>127399</v>
      </c>
      <c r="G9433" s="6" t="s">
        <v>1611</v>
      </c>
      <c r="H9433" s="16">
        <v>39968461.277000003</v>
      </c>
      <c r="I9433" s="12">
        <v>43123</v>
      </c>
      <c r="J9433" s="12">
        <v>43669</v>
      </c>
      <c r="K9433" s="15">
        <v>33882000</v>
      </c>
      <c r="L9433" s="13" t="s">
        <v>14</v>
      </c>
      <c r="M9433" s="7">
        <v>0.4</v>
      </c>
      <c r="N9433" s="17"/>
    </row>
    <row r="9434" spans="1:14" ht="94.5">
      <c r="A9434" s="6">
        <v>9432</v>
      </c>
      <c r="B9434" s="8" t="s">
        <v>19077</v>
      </c>
      <c r="C9434" s="9" t="s">
        <v>19166</v>
      </c>
      <c r="D9434" s="10" t="s">
        <v>19153</v>
      </c>
      <c r="E9434" s="11" t="s">
        <v>19164</v>
      </c>
      <c r="F9434" s="6">
        <v>127399</v>
      </c>
      <c r="G9434" s="6" t="s">
        <v>1611</v>
      </c>
      <c r="H9434" s="16">
        <v>39968461.277000003</v>
      </c>
      <c r="I9434" s="12">
        <v>43123</v>
      </c>
      <c r="J9434" s="12">
        <v>43669</v>
      </c>
      <c r="K9434" s="15">
        <v>33882000</v>
      </c>
      <c r="L9434" s="13" t="s">
        <v>14</v>
      </c>
      <c r="M9434" s="7">
        <v>0.3</v>
      </c>
      <c r="N9434" s="17"/>
    </row>
    <row r="9435" spans="1:14" ht="94.5">
      <c r="A9435" s="6">
        <v>9433</v>
      </c>
      <c r="B9435" s="8" t="s">
        <v>19077</v>
      </c>
      <c r="C9435" s="9" t="s">
        <v>19167</v>
      </c>
      <c r="D9435" s="10" t="s">
        <v>19168</v>
      </c>
      <c r="E9435" s="11" t="s">
        <v>19164</v>
      </c>
      <c r="F9435" s="6">
        <v>127399</v>
      </c>
      <c r="G9435" s="6" t="s">
        <v>1611</v>
      </c>
      <c r="H9435" s="16">
        <v>39968461.277000003</v>
      </c>
      <c r="I9435" s="12">
        <v>43123</v>
      </c>
      <c r="J9435" s="12">
        <v>43669</v>
      </c>
      <c r="K9435" s="15">
        <v>33882000</v>
      </c>
      <c r="L9435" s="13" t="s">
        <v>14</v>
      </c>
      <c r="M9435" s="7">
        <v>0.3</v>
      </c>
      <c r="N9435" s="17"/>
    </row>
    <row r="9436" spans="1:14" ht="78.75">
      <c r="A9436" s="6">
        <v>9434</v>
      </c>
      <c r="B9436" s="8" t="s">
        <v>19077</v>
      </c>
      <c r="C9436" s="9" t="s">
        <v>19169</v>
      </c>
      <c r="D9436" s="10" t="s">
        <v>19170</v>
      </c>
      <c r="E9436" s="11" t="s">
        <v>19171</v>
      </c>
      <c r="F9436" s="6">
        <v>151414</v>
      </c>
      <c r="G9436" s="6" t="s">
        <v>1611</v>
      </c>
      <c r="H9436" s="16">
        <v>197573718.80000001</v>
      </c>
      <c r="I9436" s="12">
        <v>43228</v>
      </c>
      <c r="J9436" s="12">
        <v>43964</v>
      </c>
      <c r="K9436" s="15">
        <v>68337000</v>
      </c>
      <c r="L9436" s="13" t="s">
        <v>14</v>
      </c>
      <c r="M9436" s="7">
        <v>1</v>
      </c>
      <c r="N9436" s="17"/>
    </row>
    <row r="9437" spans="1:14" ht="110.25">
      <c r="A9437" s="6">
        <v>9435</v>
      </c>
      <c r="B9437" s="8" t="s">
        <v>19077</v>
      </c>
      <c r="C9437" s="9" t="s">
        <v>19172</v>
      </c>
      <c r="D9437" s="10" t="s">
        <v>5997</v>
      </c>
      <c r="E9437" s="11" t="s">
        <v>19171</v>
      </c>
      <c r="F9437" s="6">
        <v>151414</v>
      </c>
      <c r="G9437" s="6" t="s">
        <v>1611</v>
      </c>
      <c r="H9437" s="16">
        <v>197573718.80000001</v>
      </c>
      <c r="I9437" s="12">
        <v>43228</v>
      </c>
      <c r="J9437" s="12">
        <v>43964</v>
      </c>
      <c r="K9437" s="15">
        <v>68337000</v>
      </c>
      <c r="L9437" s="13" t="s">
        <v>14</v>
      </c>
      <c r="M9437" s="7">
        <v>0.51</v>
      </c>
      <c r="N9437" s="17"/>
    </row>
    <row r="9438" spans="1:14" ht="78.75">
      <c r="A9438" s="6">
        <v>9436</v>
      </c>
      <c r="B9438" s="8" t="s">
        <v>19077</v>
      </c>
      <c r="C9438" s="9" t="s">
        <v>19173</v>
      </c>
      <c r="D9438" s="10" t="s">
        <v>19153</v>
      </c>
      <c r="E9438" s="11" t="s">
        <v>19171</v>
      </c>
      <c r="F9438" s="6">
        <v>151414</v>
      </c>
      <c r="G9438" s="6" t="s">
        <v>1611</v>
      </c>
      <c r="H9438" s="16">
        <v>197573718.80000001</v>
      </c>
      <c r="I9438" s="12">
        <v>43228</v>
      </c>
      <c r="J9438" s="12">
        <v>43964</v>
      </c>
      <c r="K9438" s="15">
        <v>68337000</v>
      </c>
      <c r="L9438" s="13" t="s">
        <v>14</v>
      </c>
      <c r="M9438" s="7">
        <v>0.49</v>
      </c>
      <c r="N9438" s="17"/>
    </row>
    <row r="9439" spans="1:14" ht="94.5">
      <c r="A9439" s="6">
        <v>9437</v>
      </c>
      <c r="B9439" s="8" t="s">
        <v>19077</v>
      </c>
      <c r="C9439" s="9" t="s">
        <v>19173</v>
      </c>
      <c r="D9439" s="10" t="s">
        <v>19153</v>
      </c>
      <c r="E9439" s="11" t="s">
        <v>19174</v>
      </c>
      <c r="F9439" s="6">
        <v>318615</v>
      </c>
      <c r="G9439" s="6" t="s">
        <v>9558</v>
      </c>
      <c r="H9439" s="16">
        <v>21279902.945999999</v>
      </c>
      <c r="I9439" s="12">
        <v>43678</v>
      </c>
      <c r="J9439" s="12">
        <v>43992</v>
      </c>
      <c r="K9439" s="15">
        <f>3255000+5000000+2500000+400000</f>
        <v>11155000</v>
      </c>
      <c r="L9439" s="13" t="s">
        <v>15</v>
      </c>
      <c r="M9439" s="7">
        <v>1</v>
      </c>
      <c r="N9439" s="17"/>
    </row>
    <row r="9440" spans="1:14" ht="47.25">
      <c r="A9440" s="6">
        <v>9438</v>
      </c>
      <c r="B9440" s="8" t="s">
        <v>19077</v>
      </c>
      <c r="C9440" s="9" t="s">
        <v>19175</v>
      </c>
      <c r="D9440" s="10" t="s">
        <v>19153</v>
      </c>
      <c r="E9440" s="11" t="s">
        <v>19176</v>
      </c>
      <c r="F9440" s="6">
        <v>363769</v>
      </c>
      <c r="G9440" s="6" t="s">
        <v>7709</v>
      </c>
      <c r="H9440" s="16">
        <v>3404000</v>
      </c>
      <c r="I9440" s="12">
        <v>43829</v>
      </c>
      <c r="J9440" s="12">
        <v>43992</v>
      </c>
      <c r="K9440" s="15">
        <v>0</v>
      </c>
      <c r="L9440" s="13" t="s">
        <v>15</v>
      </c>
      <c r="M9440" s="7">
        <v>1</v>
      </c>
      <c r="N9440" s="17"/>
    </row>
    <row r="9441" spans="1:14" ht="173.25">
      <c r="A9441" s="6">
        <v>9439</v>
      </c>
      <c r="B9441" s="8" t="s">
        <v>19077</v>
      </c>
      <c r="C9441" s="9" t="s">
        <v>19177</v>
      </c>
      <c r="D9441" s="10" t="s">
        <v>19153</v>
      </c>
      <c r="E9441" s="11" t="s">
        <v>19178</v>
      </c>
      <c r="F9441" s="6">
        <v>278194</v>
      </c>
      <c r="G9441" s="6" t="s">
        <v>9463</v>
      </c>
      <c r="H9441" s="16">
        <v>47923718.335000001</v>
      </c>
      <c r="I9441" s="12">
        <v>43583</v>
      </c>
      <c r="J9441" s="12">
        <v>44129</v>
      </c>
      <c r="K9441" s="15">
        <f>5734000+3500000+3500000+2000000+6000000+2000000+8000000+2000000+800000</f>
        <v>33534000</v>
      </c>
      <c r="L9441" s="13" t="s">
        <v>15</v>
      </c>
      <c r="M9441" s="7">
        <v>1</v>
      </c>
      <c r="N9441" s="17"/>
    </row>
    <row r="9442" spans="1:14" ht="409.5">
      <c r="A9442" s="6">
        <v>9440</v>
      </c>
      <c r="B9442" s="8" t="s">
        <v>19077</v>
      </c>
      <c r="C9442" s="9" t="s">
        <v>19179</v>
      </c>
      <c r="D9442" s="10" t="s">
        <v>19153</v>
      </c>
      <c r="E9442" s="11" t="s">
        <v>19180</v>
      </c>
      <c r="F9442" s="6">
        <v>403793</v>
      </c>
      <c r="G9442" s="6" t="s">
        <v>1687</v>
      </c>
      <c r="H9442" s="16">
        <v>3847288.6430000002</v>
      </c>
      <c r="I9442" s="12">
        <v>43921</v>
      </c>
      <c r="J9442" s="12">
        <v>44104</v>
      </c>
      <c r="K9442" s="15">
        <v>0</v>
      </c>
      <c r="L9442" s="13" t="s">
        <v>15</v>
      </c>
      <c r="M9442" s="7">
        <v>1</v>
      </c>
      <c r="N9442" s="17"/>
    </row>
    <row r="9443" spans="1:14" ht="409.5">
      <c r="A9443" s="6">
        <v>9441</v>
      </c>
      <c r="B9443" s="8" t="s">
        <v>19077</v>
      </c>
      <c r="C9443" s="9" t="s">
        <v>19181</v>
      </c>
      <c r="D9443" s="10" t="s">
        <v>19153</v>
      </c>
      <c r="E9443" s="11" t="s">
        <v>19182</v>
      </c>
      <c r="F9443" s="6">
        <v>468722</v>
      </c>
      <c r="G9443" s="6" t="s">
        <v>679</v>
      </c>
      <c r="H9443" s="16">
        <v>16268785.238</v>
      </c>
      <c r="I9443" s="12">
        <v>44105</v>
      </c>
      <c r="J9443" s="12">
        <v>44475</v>
      </c>
      <c r="K9443" s="15">
        <v>0</v>
      </c>
      <c r="L9443" s="13" t="s">
        <v>15</v>
      </c>
      <c r="M9443" s="7">
        <v>1</v>
      </c>
      <c r="N9443" s="17"/>
    </row>
    <row r="9444" spans="1:14" ht="47.25">
      <c r="A9444" s="6">
        <v>9442</v>
      </c>
      <c r="B9444" s="8" t="s">
        <v>19077</v>
      </c>
      <c r="C9444" s="9" t="s">
        <v>19148</v>
      </c>
      <c r="D9444" s="10" t="s">
        <v>19149</v>
      </c>
      <c r="E9444" s="11" t="s">
        <v>19183</v>
      </c>
      <c r="F9444" s="6">
        <v>365596</v>
      </c>
      <c r="G9444" s="6" t="s">
        <v>13123</v>
      </c>
      <c r="H9444" s="16">
        <v>11428500</v>
      </c>
      <c r="I9444" s="12">
        <v>43808</v>
      </c>
      <c r="J9444" s="12">
        <v>43974</v>
      </c>
      <c r="K9444" s="15">
        <f>6000000+3000000</f>
        <v>9000000</v>
      </c>
      <c r="L9444" s="13" t="s">
        <v>15</v>
      </c>
      <c r="M9444" s="7">
        <v>1</v>
      </c>
      <c r="N9444" s="17"/>
    </row>
    <row r="9445" spans="1:14" ht="88.5">
      <c r="A9445" s="6">
        <v>9443</v>
      </c>
      <c r="B9445" s="8" t="s">
        <v>19077</v>
      </c>
      <c r="C9445" s="9" t="s">
        <v>19148</v>
      </c>
      <c r="D9445" s="10" t="s">
        <v>19149</v>
      </c>
      <c r="E9445" s="11" t="s">
        <v>19184</v>
      </c>
      <c r="F9445" s="6">
        <v>395298</v>
      </c>
      <c r="G9445" s="6" t="s">
        <v>1486</v>
      </c>
      <c r="H9445" s="16">
        <v>21140083.506999999</v>
      </c>
      <c r="I9445" s="12">
        <v>43900</v>
      </c>
      <c r="J9445" s="12">
        <v>44384</v>
      </c>
      <c r="K9445" s="15">
        <v>0</v>
      </c>
      <c r="L9445" s="13" t="s">
        <v>15</v>
      </c>
      <c r="M9445" s="7">
        <v>1</v>
      </c>
      <c r="N9445" s="17"/>
    </row>
    <row r="9446" spans="1:14" ht="63">
      <c r="A9446" s="6">
        <v>9444</v>
      </c>
      <c r="B9446" s="8" t="s">
        <v>19077</v>
      </c>
      <c r="C9446" s="9" t="s">
        <v>19185</v>
      </c>
      <c r="D9446" s="10" t="s">
        <v>19149</v>
      </c>
      <c r="E9446" s="11" t="s">
        <v>19186</v>
      </c>
      <c r="F9446" s="6">
        <v>88410</v>
      </c>
      <c r="G9446" s="6" t="s">
        <v>5245</v>
      </c>
      <c r="H9446" s="16">
        <v>26090126.532000002</v>
      </c>
      <c r="I9446" s="12">
        <v>42866</v>
      </c>
      <c r="J9446" s="12">
        <v>43237</v>
      </c>
      <c r="K9446" s="15">
        <f>3560000+3114627+2625000+3500000</f>
        <v>12799627</v>
      </c>
      <c r="L9446" s="13" t="s">
        <v>15</v>
      </c>
      <c r="M9446" s="7">
        <v>1</v>
      </c>
      <c r="N9446" s="17"/>
    </row>
    <row r="9447" spans="1:14" ht="78.75">
      <c r="A9447" s="6">
        <v>9445</v>
      </c>
      <c r="B9447" s="8" t="s">
        <v>19077</v>
      </c>
      <c r="C9447" s="9" t="s">
        <v>19187</v>
      </c>
      <c r="D9447" s="10" t="s">
        <v>13124</v>
      </c>
      <c r="E9447" s="11" t="s">
        <v>19188</v>
      </c>
      <c r="F9447" s="6">
        <v>422925</v>
      </c>
      <c r="G9447" s="6" t="s">
        <v>1486</v>
      </c>
      <c r="H9447" s="16">
        <v>18936653.048999999</v>
      </c>
      <c r="I9447" s="12">
        <v>43983</v>
      </c>
      <c r="J9447" s="12">
        <v>44529</v>
      </c>
      <c r="K9447" s="15">
        <v>0</v>
      </c>
      <c r="L9447" s="13" t="s">
        <v>15</v>
      </c>
      <c r="M9447" s="7">
        <v>1</v>
      </c>
      <c r="N9447" s="17"/>
    </row>
    <row r="9448" spans="1:14" ht="63">
      <c r="A9448" s="6">
        <v>9446</v>
      </c>
      <c r="B9448" s="8" t="s">
        <v>19077</v>
      </c>
      <c r="C9448" s="9" t="s">
        <v>19187</v>
      </c>
      <c r="D9448" s="10" t="s">
        <v>13124</v>
      </c>
      <c r="E9448" s="11" t="s">
        <v>19189</v>
      </c>
      <c r="F9448" s="6">
        <v>356435</v>
      </c>
      <c r="G9448" s="6" t="s">
        <v>9558</v>
      </c>
      <c r="H9448" s="16">
        <v>15107014</v>
      </c>
      <c r="I9448" s="12">
        <v>43794</v>
      </c>
      <c r="J9448" s="12">
        <v>43992</v>
      </c>
      <c r="K9448" s="15">
        <f>2187292+3750000+2500000+2500000+2700000+362000+1103650</f>
        <v>15102942</v>
      </c>
      <c r="L9448" s="13" t="s">
        <v>15</v>
      </c>
      <c r="M9448" s="7">
        <v>1</v>
      </c>
      <c r="N9448" s="17"/>
    </row>
    <row r="9449" spans="1:14" ht="78.75">
      <c r="A9449" s="6">
        <v>9447</v>
      </c>
      <c r="B9449" s="8" t="s">
        <v>19077</v>
      </c>
      <c r="C9449" s="9" t="s">
        <v>19187</v>
      </c>
      <c r="D9449" s="10" t="s">
        <v>13124</v>
      </c>
      <c r="E9449" s="11" t="s">
        <v>19190</v>
      </c>
      <c r="F9449" s="6">
        <v>310512</v>
      </c>
      <c r="G9449" s="6" t="s">
        <v>9463</v>
      </c>
      <c r="H9449" s="16">
        <v>10970667.448000001</v>
      </c>
      <c r="I9449" s="12">
        <v>43685</v>
      </c>
      <c r="J9449" s="12">
        <v>44056</v>
      </c>
      <c r="K9449" s="15">
        <f>1200000+2300000+2000000+1800000+500000</f>
        <v>7800000</v>
      </c>
      <c r="L9449" s="13" t="s">
        <v>15</v>
      </c>
      <c r="M9449" s="7">
        <v>1</v>
      </c>
      <c r="N9449" s="17"/>
    </row>
    <row r="9450" spans="1:14" ht="63">
      <c r="A9450" s="6">
        <v>9448</v>
      </c>
      <c r="B9450" s="8" t="s">
        <v>19077</v>
      </c>
      <c r="C9450" s="9" t="s">
        <v>19191</v>
      </c>
      <c r="D9450" s="10" t="s">
        <v>13124</v>
      </c>
      <c r="E9450" s="11" t="s">
        <v>19192</v>
      </c>
      <c r="F9450" s="6">
        <v>338154</v>
      </c>
      <c r="G9450" s="6" t="s">
        <v>9463</v>
      </c>
      <c r="H9450" s="16">
        <v>18845585.712000001</v>
      </c>
      <c r="I9450" s="12">
        <v>43752</v>
      </c>
      <c r="J9450" s="12">
        <v>44123</v>
      </c>
      <c r="K9450" s="15">
        <f>4000000+600000</f>
        <v>4600000</v>
      </c>
      <c r="L9450" s="13" t="s">
        <v>15</v>
      </c>
      <c r="M9450" s="7">
        <v>1</v>
      </c>
      <c r="N9450" s="17"/>
    </row>
    <row r="9451" spans="1:14" ht="78.75">
      <c r="A9451" s="6">
        <v>9449</v>
      </c>
      <c r="B9451" s="8" t="s">
        <v>19077</v>
      </c>
      <c r="C9451" s="9" t="s">
        <v>19191</v>
      </c>
      <c r="D9451" s="10" t="s">
        <v>13124</v>
      </c>
      <c r="E9451" s="11" t="s">
        <v>19193</v>
      </c>
      <c r="F9451" s="6">
        <v>362290</v>
      </c>
      <c r="G9451" s="6" t="s">
        <v>9463</v>
      </c>
      <c r="H9451" s="16">
        <v>12745865</v>
      </c>
      <c r="I9451" s="12">
        <v>43796</v>
      </c>
      <c r="J9451" s="12">
        <v>44167</v>
      </c>
      <c r="K9451" s="15">
        <f>1600000+6000000</f>
        <v>7600000</v>
      </c>
      <c r="L9451" s="13" t="s">
        <v>15</v>
      </c>
      <c r="M9451" s="7">
        <v>1</v>
      </c>
      <c r="N9451" s="17"/>
    </row>
    <row r="9452" spans="1:14" ht="63">
      <c r="A9452" s="6">
        <v>9450</v>
      </c>
      <c r="B9452" s="8" t="s">
        <v>19077</v>
      </c>
      <c r="C9452" s="9" t="s">
        <v>19187</v>
      </c>
      <c r="D9452" s="10" t="s">
        <v>13124</v>
      </c>
      <c r="E9452" s="11" t="s">
        <v>19194</v>
      </c>
      <c r="F9452" s="6">
        <v>402459</v>
      </c>
      <c r="G9452" s="6" t="s">
        <v>9463</v>
      </c>
      <c r="H9452" s="16">
        <v>7462562.5499999998</v>
      </c>
      <c r="I9452" s="12">
        <v>43885</v>
      </c>
      <c r="J9452" s="12">
        <v>44161</v>
      </c>
      <c r="K9452" s="15">
        <v>5000000</v>
      </c>
      <c r="L9452" s="13" t="s">
        <v>15</v>
      </c>
      <c r="M9452" s="7">
        <v>1</v>
      </c>
      <c r="N9452" s="17"/>
    </row>
    <row r="9453" spans="1:14" ht="78.75">
      <c r="A9453" s="6">
        <v>9451</v>
      </c>
      <c r="B9453" s="8" t="s">
        <v>19077</v>
      </c>
      <c r="C9453" s="9" t="s">
        <v>19187</v>
      </c>
      <c r="D9453" s="10" t="s">
        <v>13124</v>
      </c>
      <c r="E9453" s="11" t="s">
        <v>19195</v>
      </c>
      <c r="F9453" s="6">
        <v>462973</v>
      </c>
      <c r="G9453" s="6" t="s">
        <v>9463</v>
      </c>
      <c r="H9453" s="16">
        <v>16006469.234999999</v>
      </c>
      <c r="I9453" s="12">
        <v>44061</v>
      </c>
      <c r="J9453" s="12">
        <v>44431</v>
      </c>
      <c r="K9453" s="15">
        <v>0</v>
      </c>
      <c r="L9453" s="13" t="s">
        <v>15</v>
      </c>
      <c r="M9453" s="7">
        <v>1</v>
      </c>
      <c r="N9453" s="17"/>
    </row>
    <row r="9454" spans="1:14" ht="78.75">
      <c r="A9454" s="6">
        <v>9452</v>
      </c>
      <c r="B9454" s="8" t="s">
        <v>19077</v>
      </c>
      <c r="C9454" s="9" t="s">
        <v>19187</v>
      </c>
      <c r="D9454" s="10" t="s">
        <v>13124</v>
      </c>
      <c r="E9454" s="11" t="s">
        <v>19196</v>
      </c>
      <c r="F9454" s="6">
        <v>489787</v>
      </c>
      <c r="G9454" s="6" t="s">
        <v>10547</v>
      </c>
      <c r="H9454" s="16">
        <v>15303218.845000001</v>
      </c>
      <c r="I9454" s="12">
        <v>44216</v>
      </c>
      <c r="J9454" s="12">
        <v>44342</v>
      </c>
      <c r="K9454" s="15">
        <v>0</v>
      </c>
      <c r="L9454" s="13" t="s">
        <v>15</v>
      </c>
      <c r="M9454" s="7">
        <v>1</v>
      </c>
      <c r="N9454" s="17"/>
    </row>
    <row r="9455" spans="1:14" ht="63">
      <c r="A9455" s="6">
        <v>9453</v>
      </c>
      <c r="B9455" s="8" t="s">
        <v>19077</v>
      </c>
      <c r="C9455" s="9" t="s">
        <v>19197</v>
      </c>
      <c r="D9455" s="10" t="s">
        <v>19198</v>
      </c>
      <c r="E9455" s="11" t="s">
        <v>19199</v>
      </c>
      <c r="F9455" s="6">
        <v>90376</v>
      </c>
      <c r="G9455" s="6" t="s">
        <v>19200</v>
      </c>
      <c r="H9455" s="16">
        <v>11515000</v>
      </c>
      <c r="I9455" s="12">
        <v>42866</v>
      </c>
      <c r="J9455" s="12">
        <v>43860</v>
      </c>
      <c r="K9455" s="15">
        <v>8285000</v>
      </c>
      <c r="L9455" s="13" t="s">
        <v>15</v>
      </c>
      <c r="M9455" s="7">
        <v>1</v>
      </c>
      <c r="N9455" s="17"/>
    </row>
    <row r="9456" spans="1:14" ht="110.25">
      <c r="A9456" s="6">
        <v>9454</v>
      </c>
      <c r="B9456" s="8" t="s">
        <v>19077</v>
      </c>
      <c r="C9456" s="9" t="s">
        <v>19197</v>
      </c>
      <c r="D9456" s="10" t="s">
        <v>19198</v>
      </c>
      <c r="E9456" s="11" t="s">
        <v>19201</v>
      </c>
      <c r="F9456" s="6">
        <v>90383</v>
      </c>
      <c r="G9456" s="6" t="s">
        <v>19200</v>
      </c>
      <c r="H9456" s="16">
        <v>29247000</v>
      </c>
      <c r="I9456" s="12">
        <v>42866</v>
      </c>
      <c r="J9456" s="12">
        <v>43951</v>
      </c>
      <c r="K9456" s="15">
        <v>25454000</v>
      </c>
      <c r="L9456" s="13" t="s">
        <v>15</v>
      </c>
      <c r="M9456" s="7">
        <v>1</v>
      </c>
      <c r="N9456" s="17"/>
    </row>
    <row r="9457" spans="1:14" ht="47.25">
      <c r="A9457" s="6">
        <v>9455</v>
      </c>
      <c r="B9457" s="8" t="s">
        <v>19077</v>
      </c>
      <c r="C9457" s="9" t="s">
        <v>19197</v>
      </c>
      <c r="D9457" s="10" t="s">
        <v>19198</v>
      </c>
      <c r="E9457" s="11" t="s">
        <v>19202</v>
      </c>
      <c r="F9457" s="6">
        <v>325633</v>
      </c>
      <c r="G9457" s="6" t="s">
        <v>7709</v>
      </c>
      <c r="H9457" s="16">
        <v>4056983.8339999998</v>
      </c>
      <c r="I9457" s="12">
        <v>43726</v>
      </c>
      <c r="J9457" s="12">
        <v>43992</v>
      </c>
      <c r="K9457" s="15">
        <v>0</v>
      </c>
      <c r="L9457" s="13" t="s">
        <v>15</v>
      </c>
      <c r="M9457" s="7">
        <v>1</v>
      </c>
      <c r="N9457" s="17"/>
    </row>
    <row r="9458" spans="1:14" ht="31.5">
      <c r="A9458" s="6">
        <v>9456</v>
      </c>
      <c r="B9458" s="8" t="s">
        <v>19077</v>
      </c>
      <c r="C9458" s="9" t="s">
        <v>19197</v>
      </c>
      <c r="D9458" s="10" t="s">
        <v>19198</v>
      </c>
      <c r="E9458" s="11" t="s">
        <v>19203</v>
      </c>
      <c r="F9458" s="6">
        <v>325594</v>
      </c>
      <c r="G9458" s="6" t="s">
        <v>7709</v>
      </c>
      <c r="H9458" s="16">
        <v>1463163.3149999999</v>
      </c>
      <c r="I9458" s="12">
        <v>43726</v>
      </c>
      <c r="J9458" s="12">
        <v>43992</v>
      </c>
      <c r="K9458" s="15">
        <v>0</v>
      </c>
      <c r="L9458" s="13" t="s">
        <v>15</v>
      </c>
      <c r="M9458" s="7">
        <v>1</v>
      </c>
      <c r="N9458" s="17"/>
    </row>
    <row r="9459" spans="1:14" ht="78.75">
      <c r="A9459" s="6">
        <v>9457</v>
      </c>
      <c r="B9459" s="8" t="s">
        <v>19077</v>
      </c>
      <c r="C9459" s="9" t="s">
        <v>19204</v>
      </c>
      <c r="D9459" s="10" t="s">
        <v>19198</v>
      </c>
      <c r="E9459" s="11" t="s">
        <v>19205</v>
      </c>
      <c r="F9459" s="6">
        <v>119100</v>
      </c>
      <c r="G9459" s="6" t="s">
        <v>3787</v>
      </c>
      <c r="H9459" s="16">
        <v>9238758.6150000002</v>
      </c>
      <c r="I9459" s="12">
        <v>43067</v>
      </c>
      <c r="J9459" s="12">
        <v>43109</v>
      </c>
      <c r="K9459" s="15">
        <v>2306000</v>
      </c>
      <c r="L9459" s="13" t="s">
        <v>15</v>
      </c>
      <c r="M9459" s="7">
        <v>1</v>
      </c>
      <c r="N9459" s="17"/>
    </row>
    <row r="9460" spans="1:14" ht="63">
      <c r="A9460" s="6">
        <v>9458</v>
      </c>
      <c r="B9460" s="8" t="s">
        <v>19077</v>
      </c>
      <c r="C9460" s="9" t="s">
        <v>19206</v>
      </c>
      <c r="D9460" s="10" t="s">
        <v>19207</v>
      </c>
      <c r="E9460" s="11" t="s">
        <v>19208</v>
      </c>
      <c r="F9460" s="6">
        <v>409257</v>
      </c>
      <c r="G9460" s="6" t="s">
        <v>9463</v>
      </c>
      <c r="H9460" s="16">
        <v>32999247.122000001</v>
      </c>
      <c r="I9460" s="12">
        <v>43971</v>
      </c>
      <c r="J9460" s="12">
        <v>44517</v>
      </c>
      <c r="K9460" s="15">
        <v>0</v>
      </c>
      <c r="L9460" s="13" t="s">
        <v>14</v>
      </c>
      <c r="M9460" s="7">
        <v>1</v>
      </c>
      <c r="N9460" s="17"/>
    </row>
    <row r="9461" spans="1:14" ht="63">
      <c r="A9461" s="6">
        <v>9459</v>
      </c>
      <c r="B9461" s="8" t="s">
        <v>19077</v>
      </c>
      <c r="C9461" s="9" t="s">
        <v>19197</v>
      </c>
      <c r="D9461" s="10" t="s">
        <v>19198</v>
      </c>
      <c r="E9461" s="11" t="s">
        <v>19208</v>
      </c>
      <c r="F9461" s="6">
        <v>409257</v>
      </c>
      <c r="G9461" s="6" t="s">
        <v>9463</v>
      </c>
      <c r="H9461" s="16">
        <v>32999247.122000001</v>
      </c>
      <c r="I9461" s="12">
        <v>43971</v>
      </c>
      <c r="J9461" s="12">
        <v>44517</v>
      </c>
      <c r="K9461" s="15">
        <v>0</v>
      </c>
      <c r="L9461" s="13" t="s">
        <v>14</v>
      </c>
      <c r="M9461" s="7">
        <v>0.51</v>
      </c>
      <c r="N9461" s="17"/>
    </row>
    <row r="9462" spans="1:14" ht="63">
      <c r="A9462" s="6">
        <v>9460</v>
      </c>
      <c r="B9462" s="8" t="s">
        <v>19077</v>
      </c>
      <c r="C9462" s="9" t="s">
        <v>19209</v>
      </c>
      <c r="D9462" s="10" t="s">
        <v>19210</v>
      </c>
      <c r="E9462" s="11" t="s">
        <v>19208</v>
      </c>
      <c r="F9462" s="6">
        <v>409257</v>
      </c>
      <c r="G9462" s="6" t="s">
        <v>9463</v>
      </c>
      <c r="H9462" s="16">
        <v>32999247.122000001</v>
      </c>
      <c r="I9462" s="12">
        <v>43971</v>
      </c>
      <c r="J9462" s="12">
        <v>44517</v>
      </c>
      <c r="K9462" s="15">
        <v>0</v>
      </c>
      <c r="L9462" s="13" t="s">
        <v>14</v>
      </c>
      <c r="M9462" s="7">
        <v>0.49</v>
      </c>
      <c r="N9462" s="17"/>
    </row>
    <row r="9463" spans="1:14" ht="299.25">
      <c r="A9463" s="6">
        <v>9461</v>
      </c>
      <c r="B9463" s="8" t="s">
        <v>19077</v>
      </c>
      <c r="C9463" s="9" t="s">
        <v>19211</v>
      </c>
      <c r="D9463" s="10" t="s">
        <v>19212</v>
      </c>
      <c r="E9463" s="11" t="s">
        <v>19213</v>
      </c>
      <c r="F9463" s="6">
        <v>281002</v>
      </c>
      <c r="G9463" s="6" t="s">
        <v>9463</v>
      </c>
      <c r="H9463" s="16">
        <v>47746918.887000002</v>
      </c>
      <c r="I9463" s="12">
        <v>43619</v>
      </c>
      <c r="J9463" s="12">
        <v>44162</v>
      </c>
      <c r="K9463" s="15">
        <f>2000000+5000000+1500000+550000</f>
        <v>9050000</v>
      </c>
      <c r="L9463" s="13" t="s">
        <v>14</v>
      </c>
      <c r="M9463" s="7">
        <v>1</v>
      </c>
      <c r="N9463" s="17"/>
    </row>
    <row r="9464" spans="1:14" ht="299.25">
      <c r="A9464" s="6">
        <v>9462</v>
      </c>
      <c r="B9464" s="8" t="s">
        <v>19077</v>
      </c>
      <c r="C9464" s="9" t="s">
        <v>19214</v>
      </c>
      <c r="D9464" s="10" t="s">
        <v>19198</v>
      </c>
      <c r="E9464" s="11" t="s">
        <v>19213</v>
      </c>
      <c r="F9464" s="6">
        <v>281002</v>
      </c>
      <c r="G9464" s="6" t="s">
        <v>9463</v>
      </c>
      <c r="H9464" s="16">
        <v>47746918.887000002</v>
      </c>
      <c r="I9464" s="12">
        <v>43619</v>
      </c>
      <c r="J9464" s="12">
        <v>44162</v>
      </c>
      <c r="K9464" s="15">
        <f>2000000+5000000+1500000+550000</f>
        <v>9050000</v>
      </c>
      <c r="L9464" s="13" t="s">
        <v>14</v>
      </c>
      <c r="M9464" s="7">
        <v>0.51</v>
      </c>
      <c r="N9464" s="17"/>
    </row>
    <row r="9465" spans="1:14" ht="299.25">
      <c r="A9465" s="6">
        <v>9463</v>
      </c>
      <c r="B9465" s="8" t="s">
        <v>19077</v>
      </c>
      <c r="C9465" s="9" t="s">
        <v>19215</v>
      </c>
      <c r="D9465" s="10" t="s">
        <v>19216</v>
      </c>
      <c r="E9465" s="11" t="s">
        <v>19213</v>
      </c>
      <c r="F9465" s="6">
        <v>281002</v>
      </c>
      <c r="G9465" s="6" t="s">
        <v>9463</v>
      </c>
      <c r="H9465" s="16">
        <v>47746918.887000002</v>
      </c>
      <c r="I9465" s="12">
        <v>43619</v>
      </c>
      <c r="J9465" s="12">
        <v>44162</v>
      </c>
      <c r="K9465" s="15">
        <f>2000000+5000000+1500000+550000</f>
        <v>9050000</v>
      </c>
      <c r="L9465" s="13" t="s">
        <v>14</v>
      </c>
      <c r="M9465" s="7">
        <v>0.49</v>
      </c>
      <c r="N9465" s="17"/>
    </row>
    <row r="9466" spans="1:14" ht="94.5">
      <c r="A9466" s="6">
        <v>9464</v>
      </c>
      <c r="B9466" s="8" t="s">
        <v>19077</v>
      </c>
      <c r="C9466" s="9" t="s">
        <v>19217</v>
      </c>
      <c r="D9466" s="10" t="s">
        <v>19218</v>
      </c>
      <c r="E9466" s="11" t="s">
        <v>19219</v>
      </c>
      <c r="F9466" s="6">
        <v>445650</v>
      </c>
      <c r="G9466" s="6" t="s">
        <v>2049</v>
      </c>
      <c r="H9466" s="16">
        <v>103600069.09</v>
      </c>
      <c r="I9466" s="12">
        <v>44040</v>
      </c>
      <c r="J9466" s="12">
        <v>44586</v>
      </c>
      <c r="K9466" s="15">
        <v>0</v>
      </c>
      <c r="L9466" s="13" t="s">
        <v>14</v>
      </c>
      <c r="M9466" s="7">
        <v>1</v>
      </c>
      <c r="N9466" s="17"/>
    </row>
    <row r="9467" spans="1:14" ht="94.5">
      <c r="A9467" s="6">
        <v>9465</v>
      </c>
      <c r="B9467" s="8" t="s">
        <v>19077</v>
      </c>
      <c r="C9467" s="9" t="s">
        <v>7511</v>
      </c>
      <c r="D9467" s="10" t="s">
        <v>11523</v>
      </c>
      <c r="E9467" s="11" t="s">
        <v>19219</v>
      </c>
      <c r="F9467" s="6">
        <v>445650</v>
      </c>
      <c r="G9467" s="6" t="s">
        <v>2049</v>
      </c>
      <c r="H9467" s="16">
        <v>103600069.09</v>
      </c>
      <c r="I9467" s="12">
        <v>44040</v>
      </c>
      <c r="J9467" s="12">
        <v>44586</v>
      </c>
      <c r="K9467" s="15">
        <v>0</v>
      </c>
      <c r="L9467" s="13" t="s">
        <v>14</v>
      </c>
      <c r="M9467" s="7">
        <v>0.51</v>
      </c>
      <c r="N9467" s="17"/>
    </row>
    <row r="9468" spans="1:14" ht="94.5">
      <c r="A9468" s="6">
        <v>9466</v>
      </c>
      <c r="B9468" s="8" t="s">
        <v>19077</v>
      </c>
      <c r="C9468" s="9" t="s">
        <v>19220</v>
      </c>
      <c r="D9468" s="10" t="s">
        <v>19198</v>
      </c>
      <c r="E9468" s="11" t="s">
        <v>19219</v>
      </c>
      <c r="F9468" s="6">
        <v>445650</v>
      </c>
      <c r="G9468" s="6" t="s">
        <v>2049</v>
      </c>
      <c r="H9468" s="16">
        <v>103600069.09</v>
      </c>
      <c r="I9468" s="12">
        <v>44040</v>
      </c>
      <c r="J9468" s="12">
        <v>44586</v>
      </c>
      <c r="K9468" s="15">
        <v>0</v>
      </c>
      <c r="L9468" s="13" t="s">
        <v>14</v>
      </c>
      <c r="M9468" s="7">
        <v>0.49</v>
      </c>
      <c r="N9468" s="17"/>
    </row>
    <row r="9469" spans="1:14" ht="78.75">
      <c r="A9469" s="6">
        <v>9467</v>
      </c>
      <c r="B9469" s="8" t="s">
        <v>19077</v>
      </c>
      <c r="C9469" s="9" t="s">
        <v>19220</v>
      </c>
      <c r="D9469" s="10" t="s">
        <v>19198</v>
      </c>
      <c r="E9469" s="11" t="s">
        <v>19221</v>
      </c>
      <c r="F9469" s="6">
        <v>121348</v>
      </c>
      <c r="G9469" s="6" t="s">
        <v>5245</v>
      </c>
      <c r="H9469" s="16">
        <v>80239004.728</v>
      </c>
      <c r="I9469" s="12">
        <v>43096</v>
      </c>
      <c r="J9469" s="12">
        <v>43467</v>
      </c>
      <c r="K9469" s="15">
        <v>61356163</v>
      </c>
      <c r="L9469" s="13" t="s">
        <v>15</v>
      </c>
      <c r="M9469" s="7">
        <v>1</v>
      </c>
      <c r="N9469" s="17"/>
    </row>
    <row r="9470" spans="1:14" ht="63">
      <c r="A9470" s="6">
        <v>9468</v>
      </c>
      <c r="B9470" s="8" t="s">
        <v>19077</v>
      </c>
      <c r="C9470" s="9" t="s">
        <v>19222</v>
      </c>
      <c r="D9470" s="10" t="s">
        <v>19223</v>
      </c>
      <c r="E9470" s="11" t="s">
        <v>19224</v>
      </c>
      <c r="F9470" s="6">
        <v>369765</v>
      </c>
      <c r="G9470" s="6" t="s">
        <v>9463</v>
      </c>
      <c r="H9470" s="16">
        <v>20345843.607999999</v>
      </c>
      <c r="I9470" s="12">
        <v>43870</v>
      </c>
      <c r="J9470" s="12">
        <v>44241</v>
      </c>
      <c r="K9470" s="15">
        <f>3600000+1500000+2500000</f>
        <v>7600000</v>
      </c>
      <c r="L9470" s="13" t="s">
        <v>15</v>
      </c>
      <c r="M9470" s="7">
        <v>1</v>
      </c>
      <c r="N9470" s="17"/>
    </row>
    <row r="9471" spans="1:14" ht="63">
      <c r="A9471" s="6">
        <v>9469</v>
      </c>
      <c r="B9471" s="8" t="s">
        <v>19077</v>
      </c>
      <c r="C9471" s="9" t="s">
        <v>19225</v>
      </c>
      <c r="D9471" s="10" t="s">
        <v>19223</v>
      </c>
      <c r="E9471" s="11" t="s">
        <v>19226</v>
      </c>
      <c r="F9471" s="6">
        <v>370406</v>
      </c>
      <c r="G9471" s="6" t="s">
        <v>9463</v>
      </c>
      <c r="H9471" s="16">
        <v>26644800.671999998</v>
      </c>
      <c r="I9471" s="12">
        <v>43892</v>
      </c>
      <c r="J9471" s="12">
        <v>44378</v>
      </c>
      <c r="K9471" s="15">
        <v>0</v>
      </c>
      <c r="L9471" s="13" t="s">
        <v>15</v>
      </c>
      <c r="M9471" s="7">
        <v>1</v>
      </c>
      <c r="N9471" s="17"/>
    </row>
    <row r="9472" spans="1:14" ht="63">
      <c r="A9472" s="6">
        <v>9470</v>
      </c>
      <c r="B9472" s="8" t="s">
        <v>19077</v>
      </c>
      <c r="C9472" s="9" t="s">
        <v>19225</v>
      </c>
      <c r="D9472" s="10" t="s">
        <v>19223</v>
      </c>
      <c r="E9472" s="11" t="s">
        <v>19227</v>
      </c>
      <c r="F9472" s="6">
        <v>462968</v>
      </c>
      <c r="G9472" s="6" t="s">
        <v>2049</v>
      </c>
      <c r="H9472" s="16">
        <v>61467468.693000004</v>
      </c>
      <c r="I9472" s="12">
        <v>44061</v>
      </c>
      <c r="J9472" s="12">
        <v>44607</v>
      </c>
      <c r="K9472" s="15">
        <v>0</v>
      </c>
      <c r="L9472" s="13" t="s">
        <v>15</v>
      </c>
      <c r="M9472" s="7">
        <v>1</v>
      </c>
      <c r="N9472" s="17"/>
    </row>
    <row r="9473" spans="1:14" ht="94.5">
      <c r="A9473" s="6">
        <v>9471</v>
      </c>
      <c r="B9473" s="8" t="s">
        <v>19077</v>
      </c>
      <c r="C9473" s="9" t="s">
        <v>19228</v>
      </c>
      <c r="D9473" s="10" t="s">
        <v>19229</v>
      </c>
      <c r="E9473" s="11" t="s">
        <v>19230</v>
      </c>
      <c r="F9473" s="6">
        <v>430229</v>
      </c>
      <c r="G9473" s="6" t="s">
        <v>2049</v>
      </c>
      <c r="H9473" s="16">
        <v>82941651.350999996</v>
      </c>
      <c r="I9473" s="12">
        <v>44022</v>
      </c>
      <c r="J9473" s="12">
        <v>44575</v>
      </c>
      <c r="K9473" s="15">
        <v>0</v>
      </c>
      <c r="L9473" s="13" t="s">
        <v>14</v>
      </c>
      <c r="M9473" s="7">
        <v>1</v>
      </c>
      <c r="N9473" s="17"/>
    </row>
    <row r="9474" spans="1:14" ht="94.5">
      <c r="A9474" s="6">
        <v>9472</v>
      </c>
      <c r="B9474" s="8" t="s">
        <v>19077</v>
      </c>
      <c r="C9474" s="9" t="s">
        <v>19225</v>
      </c>
      <c r="D9474" s="10" t="s">
        <v>19223</v>
      </c>
      <c r="E9474" s="11" t="s">
        <v>19230</v>
      </c>
      <c r="F9474" s="6">
        <v>430229</v>
      </c>
      <c r="G9474" s="6" t="s">
        <v>2049</v>
      </c>
      <c r="H9474" s="16">
        <v>82941651.350999996</v>
      </c>
      <c r="I9474" s="12">
        <v>44022</v>
      </c>
      <c r="J9474" s="12">
        <v>44575</v>
      </c>
      <c r="K9474" s="15">
        <v>0</v>
      </c>
      <c r="L9474" s="13" t="s">
        <v>14</v>
      </c>
      <c r="M9474" s="7">
        <v>0.49</v>
      </c>
      <c r="N9474" s="17"/>
    </row>
    <row r="9475" spans="1:14" ht="94.5">
      <c r="A9475" s="6">
        <v>9473</v>
      </c>
      <c r="B9475" s="8" t="s">
        <v>19077</v>
      </c>
      <c r="C9475" s="9" t="s">
        <v>19231</v>
      </c>
      <c r="D9475" s="10" t="s">
        <v>19229</v>
      </c>
      <c r="E9475" s="11" t="s">
        <v>19230</v>
      </c>
      <c r="F9475" s="6">
        <v>430229</v>
      </c>
      <c r="G9475" s="6" t="s">
        <v>2049</v>
      </c>
      <c r="H9475" s="16">
        <v>82941651.350999996</v>
      </c>
      <c r="I9475" s="12">
        <v>44022</v>
      </c>
      <c r="J9475" s="12">
        <v>44575</v>
      </c>
      <c r="K9475" s="15">
        <v>0</v>
      </c>
      <c r="L9475" s="13" t="s">
        <v>14</v>
      </c>
      <c r="M9475" s="7">
        <v>0.51</v>
      </c>
      <c r="N9475" s="17"/>
    </row>
    <row r="9476" spans="1:14" ht="78.75">
      <c r="A9476" s="6">
        <v>9474</v>
      </c>
      <c r="B9476" s="8" t="s">
        <v>19077</v>
      </c>
      <c r="C9476" s="9" t="s">
        <v>19222</v>
      </c>
      <c r="D9476" s="10" t="s">
        <v>19223</v>
      </c>
      <c r="E9476" s="11" t="s">
        <v>19232</v>
      </c>
      <c r="F9476" s="6">
        <v>436793</v>
      </c>
      <c r="G9476" s="6" t="s">
        <v>2049</v>
      </c>
      <c r="H9476" s="16">
        <v>34854969.498000003</v>
      </c>
      <c r="I9476" s="12">
        <v>44035</v>
      </c>
      <c r="J9476" s="12">
        <v>44589</v>
      </c>
      <c r="K9476" s="15">
        <v>0</v>
      </c>
      <c r="L9476" s="13" t="s">
        <v>15</v>
      </c>
      <c r="M9476" s="7">
        <v>1</v>
      </c>
      <c r="N9476" s="17"/>
    </row>
    <row r="9477" spans="1:14" ht="78.75">
      <c r="A9477" s="6">
        <v>9475</v>
      </c>
      <c r="B9477" s="8" t="s">
        <v>19077</v>
      </c>
      <c r="C9477" s="9" t="s">
        <v>19233</v>
      </c>
      <c r="D9477" s="10" t="s">
        <v>19234</v>
      </c>
      <c r="E9477" s="11" t="s">
        <v>19235</v>
      </c>
      <c r="F9477" s="6">
        <v>137092</v>
      </c>
      <c r="G9477" s="6" t="s">
        <v>19200</v>
      </c>
      <c r="H9477" s="16">
        <v>36018947</v>
      </c>
      <c r="I9477" s="12">
        <v>43121</v>
      </c>
      <c r="J9477" s="12">
        <v>44012</v>
      </c>
      <c r="K9477" s="15">
        <v>28872000</v>
      </c>
      <c r="L9477" s="13" t="s">
        <v>14</v>
      </c>
      <c r="M9477" s="7">
        <v>1</v>
      </c>
      <c r="N9477" s="17"/>
    </row>
    <row r="9478" spans="1:14" ht="78.75">
      <c r="A9478" s="6">
        <v>9476</v>
      </c>
      <c r="B9478" s="8" t="s">
        <v>19077</v>
      </c>
      <c r="C9478" s="9" t="s">
        <v>19236</v>
      </c>
      <c r="D9478" s="10" t="s">
        <v>9904</v>
      </c>
      <c r="E9478" s="11" t="s">
        <v>19235</v>
      </c>
      <c r="F9478" s="6">
        <v>137092</v>
      </c>
      <c r="G9478" s="6" t="s">
        <v>19200</v>
      </c>
      <c r="H9478" s="16">
        <v>36018947</v>
      </c>
      <c r="I9478" s="12">
        <v>43121</v>
      </c>
      <c r="J9478" s="12">
        <v>44012</v>
      </c>
      <c r="K9478" s="15">
        <v>28872000</v>
      </c>
      <c r="L9478" s="13" t="s">
        <v>14</v>
      </c>
      <c r="M9478" s="7">
        <v>0.4</v>
      </c>
      <c r="N9478" s="17"/>
    </row>
    <row r="9479" spans="1:14" ht="78.75">
      <c r="A9479" s="6">
        <v>9477</v>
      </c>
      <c r="B9479" s="8" t="s">
        <v>19077</v>
      </c>
      <c r="C9479" s="9" t="s">
        <v>19237</v>
      </c>
      <c r="D9479" s="10" t="s">
        <v>19088</v>
      </c>
      <c r="E9479" s="11" t="s">
        <v>19235</v>
      </c>
      <c r="F9479" s="6">
        <v>137092</v>
      </c>
      <c r="G9479" s="6" t="s">
        <v>19200</v>
      </c>
      <c r="H9479" s="16">
        <v>36018947</v>
      </c>
      <c r="I9479" s="12">
        <v>43121</v>
      </c>
      <c r="J9479" s="12">
        <v>44012</v>
      </c>
      <c r="K9479" s="15">
        <v>28872000</v>
      </c>
      <c r="L9479" s="13" t="s">
        <v>14</v>
      </c>
      <c r="M9479" s="7">
        <v>0.3</v>
      </c>
      <c r="N9479" s="17"/>
    </row>
    <row r="9480" spans="1:14" ht="78.75">
      <c r="A9480" s="6">
        <v>9478</v>
      </c>
      <c r="B9480" s="8" t="s">
        <v>19077</v>
      </c>
      <c r="C9480" s="9" t="s">
        <v>19238</v>
      </c>
      <c r="D9480" s="10" t="s">
        <v>19239</v>
      </c>
      <c r="E9480" s="11" t="s">
        <v>19235</v>
      </c>
      <c r="F9480" s="6">
        <v>137092</v>
      </c>
      <c r="G9480" s="6" t="s">
        <v>19200</v>
      </c>
      <c r="H9480" s="16">
        <v>36018947</v>
      </c>
      <c r="I9480" s="12">
        <v>43121</v>
      </c>
      <c r="J9480" s="12">
        <v>44012</v>
      </c>
      <c r="K9480" s="15">
        <v>28872000</v>
      </c>
      <c r="L9480" s="13" t="s">
        <v>14</v>
      </c>
      <c r="M9480" s="7">
        <v>0.3</v>
      </c>
      <c r="N9480" s="17"/>
    </row>
    <row r="9481" spans="1:14" ht="78.75">
      <c r="A9481" s="6">
        <v>9479</v>
      </c>
      <c r="B9481" s="8" t="s">
        <v>19077</v>
      </c>
      <c r="C9481" s="9" t="s">
        <v>19240</v>
      </c>
      <c r="D9481" s="10" t="s">
        <v>19241</v>
      </c>
      <c r="E9481" s="11" t="s">
        <v>19242</v>
      </c>
      <c r="F9481" s="6">
        <v>210086</v>
      </c>
      <c r="G9481" s="6" t="s">
        <v>19200</v>
      </c>
      <c r="H9481" s="16">
        <v>69748000</v>
      </c>
      <c r="I9481" s="12">
        <v>43402</v>
      </c>
      <c r="J9481" s="12">
        <v>44118</v>
      </c>
      <c r="K9481" s="15">
        <v>48875000</v>
      </c>
      <c r="L9481" s="13" t="s">
        <v>14</v>
      </c>
      <c r="M9481" s="7">
        <v>1</v>
      </c>
      <c r="N9481" s="17"/>
    </row>
    <row r="9482" spans="1:14" ht="78.75">
      <c r="A9482" s="6">
        <v>9480</v>
      </c>
      <c r="B9482" s="8" t="s">
        <v>19077</v>
      </c>
      <c r="C9482" s="9" t="s">
        <v>19087</v>
      </c>
      <c r="D9482" s="10" t="s">
        <v>19088</v>
      </c>
      <c r="E9482" s="11" t="s">
        <v>19242</v>
      </c>
      <c r="F9482" s="6">
        <v>210086</v>
      </c>
      <c r="G9482" s="6" t="s">
        <v>19200</v>
      </c>
      <c r="H9482" s="16">
        <v>69748000</v>
      </c>
      <c r="I9482" s="12">
        <v>43402</v>
      </c>
      <c r="J9482" s="12">
        <v>44118</v>
      </c>
      <c r="K9482" s="15">
        <v>48875000</v>
      </c>
      <c r="L9482" s="13" t="s">
        <v>14</v>
      </c>
      <c r="M9482" s="7">
        <v>0.35</v>
      </c>
      <c r="N9482" s="17"/>
    </row>
    <row r="9483" spans="1:14" ht="78.75">
      <c r="A9483" s="6">
        <v>9481</v>
      </c>
      <c r="B9483" s="8" t="s">
        <v>19077</v>
      </c>
      <c r="C9483" s="9" t="s">
        <v>19243</v>
      </c>
      <c r="D9483" s="10" t="s">
        <v>9904</v>
      </c>
      <c r="E9483" s="11" t="s">
        <v>19242</v>
      </c>
      <c r="F9483" s="6">
        <v>210086</v>
      </c>
      <c r="G9483" s="6" t="s">
        <v>19200</v>
      </c>
      <c r="H9483" s="16">
        <v>69748000</v>
      </c>
      <c r="I9483" s="12">
        <v>43402</v>
      </c>
      <c r="J9483" s="12">
        <v>44118</v>
      </c>
      <c r="K9483" s="15">
        <v>48875000</v>
      </c>
      <c r="L9483" s="13" t="s">
        <v>14</v>
      </c>
      <c r="M9483" s="7">
        <v>0.25</v>
      </c>
      <c r="N9483" s="17"/>
    </row>
    <row r="9484" spans="1:14" ht="78.75">
      <c r="A9484" s="6">
        <v>9482</v>
      </c>
      <c r="B9484" s="8" t="s">
        <v>19077</v>
      </c>
      <c r="C9484" s="9" t="s">
        <v>11422</v>
      </c>
      <c r="D9484" s="10" t="s">
        <v>11423</v>
      </c>
      <c r="E9484" s="11" t="s">
        <v>19242</v>
      </c>
      <c r="F9484" s="6">
        <v>210086</v>
      </c>
      <c r="G9484" s="6" t="s">
        <v>19200</v>
      </c>
      <c r="H9484" s="16">
        <v>69748000</v>
      </c>
      <c r="I9484" s="12">
        <v>43402</v>
      </c>
      <c r="J9484" s="12">
        <v>44118</v>
      </c>
      <c r="K9484" s="15">
        <v>48875000</v>
      </c>
      <c r="L9484" s="13" t="s">
        <v>14</v>
      </c>
      <c r="M9484" s="7">
        <v>0.4</v>
      </c>
      <c r="N9484" s="17"/>
    </row>
    <row r="9485" spans="1:14" ht="47.25">
      <c r="A9485" s="6">
        <v>9483</v>
      </c>
      <c r="B9485" s="8" t="s">
        <v>19077</v>
      </c>
      <c r="C9485" s="9" t="s">
        <v>19244</v>
      </c>
      <c r="D9485" s="10" t="s">
        <v>19088</v>
      </c>
      <c r="E9485" s="11" t="s">
        <v>19245</v>
      </c>
      <c r="F9485" s="6">
        <v>454523</v>
      </c>
      <c r="G9485" s="6" t="s">
        <v>7709</v>
      </c>
      <c r="H9485" s="16">
        <v>2187383.5499999998</v>
      </c>
      <c r="I9485" s="12">
        <v>44029</v>
      </c>
      <c r="J9485" s="12">
        <v>44165</v>
      </c>
      <c r="K9485" s="15">
        <v>0</v>
      </c>
      <c r="L9485" s="13" t="s">
        <v>15</v>
      </c>
      <c r="M9485" s="7">
        <v>1</v>
      </c>
      <c r="N9485" s="17"/>
    </row>
    <row r="9486" spans="1:14" ht="47.25">
      <c r="A9486" s="6">
        <v>9484</v>
      </c>
      <c r="B9486" s="8" t="s">
        <v>19077</v>
      </c>
      <c r="C9486" s="9" t="s">
        <v>19244</v>
      </c>
      <c r="D9486" s="10" t="s">
        <v>19088</v>
      </c>
      <c r="E9486" s="11" t="s">
        <v>19246</v>
      </c>
      <c r="F9486" s="6">
        <v>374297</v>
      </c>
      <c r="G9486" s="6" t="s">
        <v>7709</v>
      </c>
      <c r="H9486" s="16">
        <v>1302322.203</v>
      </c>
      <c r="I9486" s="12">
        <v>43857</v>
      </c>
      <c r="J9486" s="12">
        <v>43992</v>
      </c>
      <c r="K9486" s="15">
        <v>0</v>
      </c>
      <c r="L9486" s="13" t="s">
        <v>15</v>
      </c>
      <c r="M9486" s="7">
        <v>1</v>
      </c>
      <c r="N9486" s="17"/>
    </row>
    <row r="9487" spans="1:14" ht="157.5">
      <c r="A9487" s="6">
        <v>9485</v>
      </c>
      <c r="B9487" s="8" t="s">
        <v>19077</v>
      </c>
      <c r="C9487" s="9" t="s">
        <v>19247</v>
      </c>
      <c r="D9487" s="10" t="s">
        <v>19248</v>
      </c>
      <c r="E9487" s="11" t="s">
        <v>19249</v>
      </c>
      <c r="F9487" s="6">
        <v>400119</v>
      </c>
      <c r="G9487" s="6" t="s">
        <v>3787</v>
      </c>
      <c r="H9487" s="16">
        <v>19948182.467999998</v>
      </c>
      <c r="I9487" s="12">
        <v>43886</v>
      </c>
      <c r="J9487" s="12">
        <v>43992</v>
      </c>
      <c r="K9487" s="15">
        <v>13200000</v>
      </c>
      <c r="L9487" s="13" t="s">
        <v>14</v>
      </c>
      <c r="M9487" s="7">
        <v>1</v>
      </c>
      <c r="N9487" s="17"/>
    </row>
    <row r="9488" spans="1:14" ht="157.5">
      <c r="A9488" s="6">
        <v>9486</v>
      </c>
      <c r="B9488" s="8" t="s">
        <v>19077</v>
      </c>
      <c r="C9488" s="9" t="s">
        <v>19250</v>
      </c>
      <c r="D9488" s="10" t="s">
        <v>9904</v>
      </c>
      <c r="E9488" s="11" t="s">
        <v>19249</v>
      </c>
      <c r="F9488" s="6">
        <v>400119</v>
      </c>
      <c r="G9488" s="6" t="s">
        <v>3787</v>
      </c>
      <c r="H9488" s="16">
        <v>19948182.467999998</v>
      </c>
      <c r="I9488" s="12">
        <v>43886</v>
      </c>
      <c r="J9488" s="12">
        <v>43992</v>
      </c>
      <c r="K9488" s="15">
        <v>13200000</v>
      </c>
      <c r="L9488" s="13" t="s">
        <v>14</v>
      </c>
      <c r="M9488" s="7">
        <v>0.51</v>
      </c>
      <c r="N9488" s="17"/>
    </row>
    <row r="9489" spans="1:14" ht="157.5">
      <c r="A9489" s="6">
        <v>9487</v>
      </c>
      <c r="B9489" s="8" t="s">
        <v>19077</v>
      </c>
      <c r="C9489" s="9" t="s">
        <v>19251</v>
      </c>
      <c r="D9489" s="10" t="s">
        <v>19088</v>
      </c>
      <c r="E9489" s="11" t="s">
        <v>19249</v>
      </c>
      <c r="F9489" s="6">
        <v>400119</v>
      </c>
      <c r="G9489" s="6" t="s">
        <v>3787</v>
      </c>
      <c r="H9489" s="16">
        <v>19948182.467999998</v>
      </c>
      <c r="I9489" s="12">
        <v>43886</v>
      </c>
      <c r="J9489" s="12">
        <v>43992</v>
      </c>
      <c r="K9489" s="15">
        <v>13200000</v>
      </c>
      <c r="L9489" s="13" t="s">
        <v>14</v>
      </c>
      <c r="M9489" s="7">
        <v>0.49</v>
      </c>
      <c r="N9489" s="17"/>
    </row>
    <row r="9490" spans="1:14" ht="63">
      <c r="A9490" s="6">
        <v>9488</v>
      </c>
      <c r="B9490" s="8" t="s">
        <v>19077</v>
      </c>
      <c r="C9490" s="9" t="s">
        <v>19252</v>
      </c>
      <c r="D9490" s="10" t="s">
        <v>19248</v>
      </c>
      <c r="E9490" s="11" t="s">
        <v>19253</v>
      </c>
      <c r="F9490" s="6">
        <v>184660</v>
      </c>
      <c r="G9490" s="6" t="s">
        <v>9463</v>
      </c>
      <c r="H9490" s="16">
        <v>31172387.217999998</v>
      </c>
      <c r="I9490" s="12">
        <v>43347</v>
      </c>
      <c r="J9490" s="12">
        <v>43893</v>
      </c>
      <c r="K9490" s="15">
        <f>1800000+1733000+2000000+1000000+400000+1500000+750000</f>
        <v>9183000</v>
      </c>
      <c r="L9490" s="13" t="s">
        <v>14</v>
      </c>
      <c r="M9490" s="7">
        <v>1</v>
      </c>
      <c r="N9490" s="17"/>
    </row>
    <row r="9491" spans="1:14" ht="63">
      <c r="A9491" s="6">
        <v>9489</v>
      </c>
      <c r="B9491" s="8" t="s">
        <v>19077</v>
      </c>
      <c r="C9491" s="9" t="s">
        <v>19254</v>
      </c>
      <c r="D9491" s="10" t="s">
        <v>9904</v>
      </c>
      <c r="E9491" s="11" t="s">
        <v>19253</v>
      </c>
      <c r="F9491" s="6">
        <v>184660</v>
      </c>
      <c r="G9491" s="6" t="s">
        <v>9463</v>
      </c>
      <c r="H9491" s="16">
        <v>31172387.217999998</v>
      </c>
      <c r="I9491" s="12">
        <v>43347</v>
      </c>
      <c r="J9491" s="12">
        <v>43893</v>
      </c>
      <c r="K9491" s="15">
        <f>1800000+1733000+2000000+1000000+400000+1500000+750000</f>
        <v>9183000</v>
      </c>
      <c r="L9491" s="13" t="s">
        <v>14</v>
      </c>
      <c r="M9491" s="7">
        <v>0.51</v>
      </c>
      <c r="N9491" s="17"/>
    </row>
    <row r="9492" spans="1:14" ht="63">
      <c r="A9492" s="6">
        <v>9490</v>
      </c>
      <c r="B9492" s="8" t="s">
        <v>19077</v>
      </c>
      <c r="C9492" s="9" t="s">
        <v>19251</v>
      </c>
      <c r="D9492" s="10" t="s">
        <v>19088</v>
      </c>
      <c r="E9492" s="11" t="s">
        <v>19253</v>
      </c>
      <c r="F9492" s="6">
        <v>184660</v>
      </c>
      <c r="G9492" s="6" t="s">
        <v>9463</v>
      </c>
      <c r="H9492" s="16">
        <v>31172387.217999998</v>
      </c>
      <c r="I9492" s="12">
        <v>43347</v>
      </c>
      <c r="J9492" s="12">
        <v>43893</v>
      </c>
      <c r="K9492" s="15">
        <f>1800000+1733000+2000000+1000000+400000+1500000+750000</f>
        <v>9183000</v>
      </c>
      <c r="L9492" s="13" t="s">
        <v>14</v>
      </c>
      <c r="M9492" s="7">
        <v>0.49</v>
      </c>
      <c r="N9492" s="17"/>
    </row>
    <row r="9493" spans="1:14" ht="63">
      <c r="A9493" s="6">
        <v>9491</v>
      </c>
      <c r="B9493" s="8" t="s">
        <v>19077</v>
      </c>
      <c r="C9493" s="9" t="s">
        <v>19255</v>
      </c>
      <c r="D9493" s="10" t="s">
        <v>19248</v>
      </c>
      <c r="E9493" s="11" t="s">
        <v>19256</v>
      </c>
      <c r="F9493" s="6">
        <v>375795</v>
      </c>
      <c r="G9493" s="6" t="s">
        <v>9463</v>
      </c>
      <c r="H9493" s="16">
        <v>18688604.894000001</v>
      </c>
      <c r="I9493" s="12">
        <v>43871</v>
      </c>
      <c r="J9493" s="12">
        <v>44242</v>
      </c>
      <c r="K9493" s="15">
        <f>1800000+1000000+1000000+900000</f>
        <v>4700000</v>
      </c>
      <c r="L9493" s="13" t="s">
        <v>14</v>
      </c>
      <c r="M9493" s="7">
        <v>1</v>
      </c>
      <c r="N9493" s="17"/>
    </row>
    <row r="9494" spans="1:14" ht="63">
      <c r="A9494" s="6">
        <v>9492</v>
      </c>
      <c r="B9494" s="8" t="s">
        <v>19077</v>
      </c>
      <c r="C9494" s="9" t="s">
        <v>19250</v>
      </c>
      <c r="D9494" s="10" t="s">
        <v>9904</v>
      </c>
      <c r="E9494" s="11" t="s">
        <v>19256</v>
      </c>
      <c r="F9494" s="6">
        <v>375795</v>
      </c>
      <c r="G9494" s="6" t="s">
        <v>9463</v>
      </c>
      <c r="H9494" s="16">
        <v>18688604.894000001</v>
      </c>
      <c r="I9494" s="12">
        <v>43871</v>
      </c>
      <c r="J9494" s="12">
        <v>44242</v>
      </c>
      <c r="K9494" s="15">
        <f>1800000+1000000+1000000+900000</f>
        <v>4700000</v>
      </c>
      <c r="L9494" s="13" t="s">
        <v>14</v>
      </c>
      <c r="M9494" s="7">
        <v>0.51</v>
      </c>
      <c r="N9494" s="17"/>
    </row>
    <row r="9495" spans="1:14" ht="63">
      <c r="A9495" s="6">
        <v>9493</v>
      </c>
      <c r="B9495" s="8" t="s">
        <v>19077</v>
      </c>
      <c r="C9495" s="9" t="s">
        <v>19251</v>
      </c>
      <c r="D9495" s="10" t="s">
        <v>19088</v>
      </c>
      <c r="E9495" s="11" t="s">
        <v>19256</v>
      </c>
      <c r="F9495" s="6">
        <v>375795</v>
      </c>
      <c r="G9495" s="6" t="s">
        <v>9463</v>
      </c>
      <c r="H9495" s="16">
        <v>18688604.894000001</v>
      </c>
      <c r="I9495" s="12">
        <v>43871</v>
      </c>
      <c r="J9495" s="12">
        <v>44242</v>
      </c>
      <c r="K9495" s="15">
        <f>1800000+1000000+1000000+900000</f>
        <v>4700000</v>
      </c>
      <c r="L9495" s="13" t="s">
        <v>14</v>
      </c>
      <c r="M9495" s="7">
        <v>0.49</v>
      </c>
      <c r="N9495" s="17"/>
    </row>
    <row r="9496" spans="1:14" ht="63">
      <c r="A9496" s="6">
        <v>9494</v>
      </c>
      <c r="B9496" s="8" t="s">
        <v>19077</v>
      </c>
      <c r="C9496" s="9" t="s">
        <v>19257</v>
      </c>
      <c r="D9496" s="10" t="s">
        <v>19248</v>
      </c>
      <c r="E9496" s="11" t="s">
        <v>19258</v>
      </c>
      <c r="F9496" s="6">
        <v>112390</v>
      </c>
      <c r="G9496" s="6" t="s">
        <v>5245</v>
      </c>
      <c r="H9496" s="16">
        <v>30102255.605</v>
      </c>
      <c r="I9496" s="12">
        <v>43020</v>
      </c>
      <c r="J9496" s="12">
        <v>43566</v>
      </c>
      <c r="K9496" s="15">
        <v>26478280</v>
      </c>
      <c r="L9496" s="13" t="s">
        <v>14</v>
      </c>
      <c r="M9496" s="7">
        <v>1</v>
      </c>
      <c r="N9496" s="17"/>
    </row>
    <row r="9497" spans="1:14" ht="63">
      <c r="A9497" s="6">
        <v>9495</v>
      </c>
      <c r="B9497" s="8" t="s">
        <v>19077</v>
      </c>
      <c r="C9497" s="9" t="s">
        <v>19250</v>
      </c>
      <c r="D9497" s="10" t="s">
        <v>9904</v>
      </c>
      <c r="E9497" s="11" t="s">
        <v>19258</v>
      </c>
      <c r="F9497" s="6">
        <v>112390</v>
      </c>
      <c r="G9497" s="6" t="s">
        <v>5245</v>
      </c>
      <c r="H9497" s="16">
        <v>30102255.605</v>
      </c>
      <c r="I9497" s="12">
        <v>43020</v>
      </c>
      <c r="J9497" s="12">
        <v>43566</v>
      </c>
      <c r="K9497" s="15">
        <v>26478280</v>
      </c>
      <c r="L9497" s="13" t="s">
        <v>14</v>
      </c>
      <c r="M9497" s="7">
        <v>0.51</v>
      </c>
      <c r="N9497" s="17"/>
    </row>
    <row r="9498" spans="1:14" ht="63">
      <c r="A9498" s="6">
        <v>9496</v>
      </c>
      <c r="B9498" s="8" t="s">
        <v>19077</v>
      </c>
      <c r="C9498" s="9" t="s">
        <v>19251</v>
      </c>
      <c r="D9498" s="10" t="s">
        <v>19088</v>
      </c>
      <c r="E9498" s="11" t="s">
        <v>19258</v>
      </c>
      <c r="F9498" s="6">
        <v>112390</v>
      </c>
      <c r="G9498" s="6" t="s">
        <v>5245</v>
      </c>
      <c r="H9498" s="16">
        <v>30102255.605</v>
      </c>
      <c r="I9498" s="12">
        <v>43020</v>
      </c>
      <c r="J9498" s="12">
        <v>43566</v>
      </c>
      <c r="K9498" s="15">
        <v>26478280</v>
      </c>
      <c r="L9498" s="13" t="s">
        <v>14</v>
      </c>
      <c r="M9498" s="7">
        <v>0.49</v>
      </c>
      <c r="N9498" s="17"/>
    </row>
    <row r="9499" spans="1:14" ht="94.5">
      <c r="A9499" s="6">
        <v>9497</v>
      </c>
      <c r="B9499" s="8" t="s">
        <v>19077</v>
      </c>
      <c r="C9499" s="9" t="s">
        <v>19259</v>
      </c>
      <c r="D9499" s="10" t="s">
        <v>19260</v>
      </c>
      <c r="E9499" s="11" t="s">
        <v>19261</v>
      </c>
      <c r="F9499" s="6">
        <v>149636</v>
      </c>
      <c r="G9499" s="6" t="s">
        <v>5245</v>
      </c>
      <c r="H9499" s="16">
        <v>35060741.015000001</v>
      </c>
      <c r="I9499" s="12">
        <v>43177</v>
      </c>
      <c r="J9499" s="12">
        <v>43548</v>
      </c>
      <c r="K9499" s="15">
        <v>26800000</v>
      </c>
      <c r="L9499" s="13" t="s">
        <v>14</v>
      </c>
      <c r="M9499" s="7">
        <v>1</v>
      </c>
      <c r="N9499" s="17"/>
    </row>
    <row r="9500" spans="1:14" ht="94.5">
      <c r="A9500" s="6">
        <v>9498</v>
      </c>
      <c r="B9500" s="8" t="s">
        <v>19077</v>
      </c>
      <c r="C9500" s="9" t="s">
        <v>19262</v>
      </c>
      <c r="D9500" s="10" t="s">
        <v>11293</v>
      </c>
      <c r="E9500" s="11" t="s">
        <v>19261</v>
      </c>
      <c r="F9500" s="6">
        <v>149636</v>
      </c>
      <c r="G9500" s="6" t="s">
        <v>5245</v>
      </c>
      <c r="H9500" s="16">
        <v>35060741.015000001</v>
      </c>
      <c r="I9500" s="12">
        <v>43177</v>
      </c>
      <c r="J9500" s="12">
        <v>43548</v>
      </c>
      <c r="K9500" s="15">
        <v>26800000</v>
      </c>
      <c r="L9500" s="13" t="s">
        <v>14</v>
      </c>
      <c r="M9500" s="7">
        <v>0.4</v>
      </c>
      <c r="N9500" s="17"/>
    </row>
    <row r="9501" spans="1:14" ht="94.5">
      <c r="A9501" s="6">
        <v>9499</v>
      </c>
      <c r="B9501" s="8" t="s">
        <v>19077</v>
      </c>
      <c r="C9501" s="9" t="s">
        <v>19087</v>
      </c>
      <c r="D9501" s="10" t="s">
        <v>19088</v>
      </c>
      <c r="E9501" s="11" t="s">
        <v>19261</v>
      </c>
      <c r="F9501" s="6">
        <v>149636</v>
      </c>
      <c r="G9501" s="6" t="s">
        <v>5245</v>
      </c>
      <c r="H9501" s="16">
        <v>35060741.015000001</v>
      </c>
      <c r="I9501" s="12">
        <v>43177</v>
      </c>
      <c r="J9501" s="12">
        <v>43548</v>
      </c>
      <c r="K9501" s="15">
        <v>26800000</v>
      </c>
      <c r="L9501" s="13" t="s">
        <v>14</v>
      </c>
      <c r="M9501" s="7">
        <v>0.35</v>
      </c>
      <c r="N9501" s="17"/>
    </row>
    <row r="9502" spans="1:14" ht="94.5">
      <c r="A9502" s="6">
        <v>9500</v>
      </c>
      <c r="B9502" s="8" t="s">
        <v>19077</v>
      </c>
      <c r="C9502" s="9" t="s">
        <v>19263</v>
      </c>
      <c r="D9502" s="10" t="s">
        <v>19239</v>
      </c>
      <c r="E9502" s="11" t="s">
        <v>19261</v>
      </c>
      <c r="F9502" s="6">
        <v>149636</v>
      </c>
      <c r="G9502" s="6" t="s">
        <v>5245</v>
      </c>
      <c r="H9502" s="16">
        <v>35060741.015000001</v>
      </c>
      <c r="I9502" s="12">
        <v>43177</v>
      </c>
      <c r="J9502" s="12">
        <v>43548</v>
      </c>
      <c r="K9502" s="15">
        <v>26800000</v>
      </c>
      <c r="L9502" s="13" t="s">
        <v>14</v>
      </c>
      <c r="M9502" s="7">
        <v>0.25</v>
      </c>
      <c r="N9502" s="17"/>
    </row>
    <row r="9503" spans="1:14" ht="78.75">
      <c r="A9503" s="6">
        <v>9501</v>
      </c>
      <c r="B9503" s="8" t="s">
        <v>19077</v>
      </c>
      <c r="C9503" s="9" t="s">
        <v>19264</v>
      </c>
      <c r="D9503" s="10" t="s">
        <v>19265</v>
      </c>
      <c r="E9503" s="11" t="s">
        <v>19266</v>
      </c>
      <c r="F9503" s="6">
        <v>369756</v>
      </c>
      <c r="G9503" s="6" t="s">
        <v>9463</v>
      </c>
      <c r="H9503" s="16">
        <v>8412804.8000000007</v>
      </c>
      <c r="I9503" s="12">
        <v>43829</v>
      </c>
      <c r="J9503" s="12">
        <v>44105</v>
      </c>
      <c r="K9503" s="15">
        <v>0</v>
      </c>
      <c r="L9503" s="13" t="s">
        <v>15</v>
      </c>
      <c r="M9503" s="7">
        <v>1</v>
      </c>
      <c r="N9503" s="17"/>
    </row>
    <row r="9504" spans="1:14" ht="78.75">
      <c r="A9504" s="6">
        <v>9502</v>
      </c>
      <c r="B9504" s="8" t="s">
        <v>19077</v>
      </c>
      <c r="C9504" s="9" t="s">
        <v>19264</v>
      </c>
      <c r="D9504" s="10" t="s">
        <v>19265</v>
      </c>
      <c r="E9504" s="11" t="s">
        <v>19267</v>
      </c>
      <c r="F9504" s="6">
        <v>402463</v>
      </c>
      <c r="G9504" s="6" t="s">
        <v>9463</v>
      </c>
      <c r="H9504" s="16">
        <v>7710372.9000000004</v>
      </c>
      <c r="I9504" s="12">
        <v>43881</v>
      </c>
      <c r="J9504" s="12">
        <v>44143</v>
      </c>
      <c r="K9504" s="15">
        <v>2400000</v>
      </c>
      <c r="L9504" s="13" t="s">
        <v>15</v>
      </c>
      <c r="M9504" s="7">
        <v>1</v>
      </c>
      <c r="N9504" s="17"/>
    </row>
    <row r="9505" spans="1:14" ht="409.5">
      <c r="A9505" s="6">
        <v>9503</v>
      </c>
      <c r="B9505" s="8" t="s">
        <v>19077</v>
      </c>
      <c r="C9505" s="9" t="s">
        <v>19264</v>
      </c>
      <c r="D9505" s="10" t="s">
        <v>19265</v>
      </c>
      <c r="E9505" s="11" t="s">
        <v>19268</v>
      </c>
      <c r="F9505" s="6">
        <v>318618</v>
      </c>
      <c r="G9505" s="6" t="s">
        <v>9463</v>
      </c>
      <c r="H9505" s="16">
        <v>15759151.876</v>
      </c>
      <c r="I9505" s="12">
        <v>43685</v>
      </c>
      <c r="J9505" s="12">
        <v>44020</v>
      </c>
      <c r="K9505" s="15">
        <f>1400000+700000+1400000+1500000</f>
        <v>5000000</v>
      </c>
      <c r="L9505" s="13" t="s">
        <v>15</v>
      </c>
      <c r="M9505" s="7">
        <v>1</v>
      </c>
      <c r="N9505" s="17"/>
    </row>
    <row r="9506" spans="1:14" ht="409.5">
      <c r="A9506" s="6">
        <v>9504</v>
      </c>
      <c r="B9506" s="8" t="s">
        <v>19077</v>
      </c>
      <c r="C9506" s="9" t="s">
        <v>19264</v>
      </c>
      <c r="D9506" s="10" t="s">
        <v>19265</v>
      </c>
      <c r="E9506" s="11" t="s">
        <v>19269</v>
      </c>
      <c r="F9506" s="6">
        <v>286953</v>
      </c>
      <c r="G9506" s="6" t="s">
        <v>9463</v>
      </c>
      <c r="H9506" s="16">
        <v>18049565.577</v>
      </c>
      <c r="I9506" s="12">
        <v>43613</v>
      </c>
      <c r="J9506" s="12">
        <v>43984</v>
      </c>
      <c r="K9506" s="15">
        <f>1750000+1732000+1000000+1800000+3500000+1000000+550000</f>
        <v>11332000</v>
      </c>
      <c r="L9506" s="13" t="s">
        <v>15</v>
      </c>
      <c r="M9506" s="7">
        <v>1</v>
      </c>
      <c r="N9506" s="17"/>
    </row>
    <row r="9507" spans="1:14" ht="63">
      <c r="A9507" s="6">
        <v>9505</v>
      </c>
      <c r="B9507" s="8" t="s">
        <v>19077</v>
      </c>
      <c r="C9507" s="9" t="s">
        <v>19270</v>
      </c>
      <c r="D9507" s="10" t="s">
        <v>19265</v>
      </c>
      <c r="E9507" s="11" t="s">
        <v>19271</v>
      </c>
      <c r="F9507" s="6">
        <v>321224</v>
      </c>
      <c r="G9507" s="6" t="s">
        <v>5245</v>
      </c>
      <c r="H9507" s="16">
        <v>16631909.392000001</v>
      </c>
      <c r="I9507" s="12">
        <v>43683</v>
      </c>
      <c r="J9507" s="12">
        <v>43989</v>
      </c>
      <c r="K9507" s="15">
        <f>10695000+2242512</f>
        <v>12937512</v>
      </c>
      <c r="L9507" s="13" t="s">
        <v>15</v>
      </c>
      <c r="M9507" s="7">
        <v>1</v>
      </c>
      <c r="N9507" s="17"/>
    </row>
    <row r="9508" spans="1:14" ht="63">
      <c r="A9508" s="6">
        <v>9506</v>
      </c>
      <c r="B9508" s="8" t="s">
        <v>19077</v>
      </c>
      <c r="C9508" s="9" t="s">
        <v>19272</v>
      </c>
      <c r="D9508" s="10" t="s">
        <v>19273</v>
      </c>
      <c r="E9508" s="11" t="s">
        <v>19274</v>
      </c>
      <c r="F9508" s="6">
        <v>127346</v>
      </c>
      <c r="G9508" s="6" t="s">
        <v>9558</v>
      </c>
      <c r="H9508" s="16">
        <v>3217378.7069999999</v>
      </c>
      <c r="I9508" s="12">
        <v>43088</v>
      </c>
      <c r="J9508" s="12">
        <v>43274</v>
      </c>
      <c r="K9508" s="15">
        <v>1800000</v>
      </c>
      <c r="L9508" s="13" t="s">
        <v>15</v>
      </c>
      <c r="M9508" s="7">
        <v>1</v>
      </c>
      <c r="N9508" s="17"/>
    </row>
    <row r="9509" spans="1:14" ht="47.25">
      <c r="A9509" s="6">
        <v>9507</v>
      </c>
      <c r="B9509" s="8" t="s">
        <v>19077</v>
      </c>
      <c r="C9509" s="9" t="s">
        <v>19275</v>
      </c>
      <c r="D9509" s="10" t="s">
        <v>19273</v>
      </c>
      <c r="E9509" s="11" t="s">
        <v>19276</v>
      </c>
      <c r="F9509" s="6">
        <v>325630</v>
      </c>
      <c r="G9509" s="6" t="s">
        <v>7709</v>
      </c>
      <c r="H9509" s="16">
        <v>2957630.7480000001</v>
      </c>
      <c r="I9509" s="12">
        <v>43727</v>
      </c>
      <c r="J9509" s="12">
        <v>43992</v>
      </c>
      <c r="K9509" s="15">
        <v>0</v>
      </c>
      <c r="L9509" s="13" t="s">
        <v>15</v>
      </c>
      <c r="M9509" s="7">
        <v>1</v>
      </c>
      <c r="N9509" s="17"/>
    </row>
    <row r="9510" spans="1:14" ht="78.75">
      <c r="A9510" s="6">
        <v>9508</v>
      </c>
      <c r="B9510" s="8" t="s">
        <v>19077</v>
      </c>
      <c r="C9510" s="9" t="s">
        <v>19277</v>
      </c>
      <c r="D9510" s="10" t="s">
        <v>19273</v>
      </c>
      <c r="E9510" s="11" t="s">
        <v>19278</v>
      </c>
      <c r="F9510" s="6">
        <v>295930</v>
      </c>
      <c r="G9510" s="6" t="s">
        <v>7709</v>
      </c>
      <c r="H9510" s="16">
        <v>4520273.5240000002</v>
      </c>
      <c r="I9510" s="12">
        <v>43643</v>
      </c>
      <c r="J9510" s="12">
        <v>44012</v>
      </c>
      <c r="K9510" s="15">
        <v>1994000</v>
      </c>
      <c r="L9510" s="13" t="s">
        <v>15</v>
      </c>
      <c r="M9510" s="7">
        <v>1</v>
      </c>
      <c r="N9510" s="17"/>
    </row>
    <row r="9511" spans="1:14" ht="63">
      <c r="A9511" s="6">
        <v>9509</v>
      </c>
      <c r="B9511" s="8" t="s">
        <v>19077</v>
      </c>
      <c r="C9511" s="9" t="s">
        <v>19275</v>
      </c>
      <c r="D9511" s="10" t="s">
        <v>19273</v>
      </c>
      <c r="E9511" s="11" t="s">
        <v>19279</v>
      </c>
      <c r="F9511" s="6">
        <v>326780</v>
      </c>
      <c r="G9511" s="6" t="s">
        <v>7709</v>
      </c>
      <c r="H9511" s="16">
        <v>2590103.7069999999</v>
      </c>
      <c r="I9511" s="12">
        <v>43699</v>
      </c>
      <c r="J9511" s="12">
        <v>43992</v>
      </c>
      <c r="K9511" s="15">
        <v>0</v>
      </c>
      <c r="L9511" s="13" t="s">
        <v>15</v>
      </c>
      <c r="M9511" s="7">
        <v>1</v>
      </c>
      <c r="N9511" s="17"/>
    </row>
    <row r="9512" spans="1:14" ht="78.75">
      <c r="A9512" s="6">
        <v>9510</v>
      </c>
      <c r="B9512" s="8" t="s">
        <v>19077</v>
      </c>
      <c r="C9512" s="9" t="s">
        <v>19277</v>
      </c>
      <c r="D9512" s="10" t="s">
        <v>19273</v>
      </c>
      <c r="E9512" s="11" t="s">
        <v>19280</v>
      </c>
      <c r="F9512" s="6">
        <v>306046</v>
      </c>
      <c r="G9512" s="6" t="s">
        <v>7709</v>
      </c>
      <c r="H9512" s="16">
        <v>2525373.8960000002</v>
      </c>
      <c r="I9512" s="12">
        <v>43657</v>
      </c>
      <c r="J9512" s="12">
        <v>44012</v>
      </c>
      <c r="K9512" s="15">
        <v>0</v>
      </c>
      <c r="L9512" s="13" t="s">
        <v>15</v>
      </c>
      <c r="M9512" s="7">
        <v>1</v>
      </c>
      <c r="N9512" s="17"/>
    </row>
    <row r="9513" spans="1:14" ht="78.75">
      <c r="A9513" s="6">
        <v>9511</v>
      </c>
      <c r="B9513" s="8" t="s">
        <v>19077</v>
      </c>
      <c r="C9513" s="9" t="s">
        <v>19277</v>
      </c>
      <c r="D9513" s="10" t="s">
        <v>19273</v>
      </c>
      <c r="E9513" s="11" t="s">
        <v>19281</v>
      </c>
      <c r="F9513" s="6">
        <v>343787</v>
      </c>
      <c r="G9513" s="6" t="s">
        <v>7709</v>
      </c>
      <c r="H9513" s="16">
        <v>3880618.4840000002</v>
      </c>
      <c r="I9513" s="12">
        <v>43762</v>
      </c>
      <c r="J9513" s="12">
        <v>43992</v>
      </c>
      <c r="K9513" s="15">
        <v>0</v>
      </c>
      <c r="L9513" s="13" t="s">
        <v>15</v>
      </c>
      <c r="M9513" s="7">
        <v>1</v>
      </c>
      <c r="N9513" s="17"/>
    </row>
    <row r="9514" spans="1:14" ht="126">
      <c r="A9514" s="6">
        <v>9512</v>
      </c>
      <c r="B9514" s="8" t="s">
        <v>19077</v>
      </c>
      <c r="C9514" s="9" t="s">
        <v>19277</v>
      </c>
      <c r="D9514" s="10" t="s">
        <v>19273</v>
      </c>
      <c r="E9514" s="11" t="s">
        <v>19282</v>
      </c>
      <c r="F9514" s="6">
        <v>493561</v>
      </c>
      <c r="G9514" s="6" t="s">
        <v>9463</v>
      </c>
      <c r="H9514" s="16">
        <v>23579142.822999999</v>
      </c>
      <c r="I9514" s="12">
        <v>44223</v>
      </c>
      <c r="J9514" s="12">
        <v>44594</v>
      </c>
      <c r="K9514" s="15">
        <v>0</v>
      </c>
      <c r="L9514" s="13" t="s">
        <v>15</v>
      </c>
      <c r="M9514" s="7">
        <v>1</v>
      </c>
      <c r="N9514" s="17"/>
    </row>
    <row r="9515" spans="1:14" ht="78.75">
      <c r="A9515" s="6">
        <v>9513</v>
      </c>
      <c r="B9515" s="8" t="s">
        <v>19077</v>
      </c>
      <c r="C9515" s="9" t="s">
        <v>19283</v>
      </c>
      <c r="D9515" s="10" t="s">
        <v>11300</v>
      </c>
      <c r="E9515" s="11" t="s">
        <v>19284</v>
      </c>
      <c r="F9515" s="6">
        <v>284742</v>
      </c>
      <c r="G9515" s="6" t="s">
        <v>9558</v>
      </c>
      <c r="H9515" s="16">
        <v>8391441.8249999993</v>
      </c>
      <c r="I9515" s="12">
        <v>43585</v>
      </c>
      <c r="J9515" s="12">
        <v>43861</v>
      </c>
      <c r="K9515" s="15">
        <f>1500000+300000+400000</f>
        <v>2200000</v>
      </c>
      <c r="L9515" s="13" t="s">
        <v>15</v>
      </c>
      <c r="M9515" s="7">
        <v>1</v>
      </c>
      <c r="N9515" s="17"/>
    </row>
    <row r="9516" spans="1:14" ht="63">
      <c r="A9516" s="6">
        <v>9514</v>
      </c>
      <c r="B9516" s="8" t="s">
        <v>19077</v>
      </c>
      <c r="C9516" s="9" t="s">
        <v>19285</v>
      </c>
      <c r="D9516" s="10" t="s">
        <v>11300</v>
      </c>
      <c r="E9516" s="11" t="s">
        <v>19286</v>
      </c>
      <c r="F9516" s="6">
        <v>284747</v>
      </c>
      <c r="G9516" s="6" t="s">
        <v>9558</v>
      </c>
      <c r="H9516" s="16">
        <v>8993525.7550000008</v>
      </c>
      <c r="I9516" s="12">
        <v>43585</v>
      </c>
      <c r="J9516" s="12">
        <v>43861</v>
      </c>
      <c r="K9516" s="15">
        <f>700000+800000+868000+800000+475000+850000</f>
        <v>4493000</v>
      </c>
      <c r="L9516" s="13" t="s">
        <v>15</v>
      </c>
      <c r="M9516" s="7">
        <v>1</v>
      </c>
      <c r="N9516" s="17"/>
    </row>
    <row r="9517" spans="1:14" ht="63">
      <c r="A9517" s="6">
        <v>9515</v>
      </c>
      <c r="B9517" s="8" t="s">
        <v>19077</v>
      </c>
      <c r="C9517" s="9" t="s">
        <v>19287</v>
      </c>
      <c r="D9517" s="10" t="s">
        <v>19288</v>
      </c>
      <c r="E9517" s="11" t="s">
        <v>19289</v>
      </c>
      <c r="F9517" s="6">
        <v>436053</v>
      </c>
      <c r="G9517" s="6" t="s">
        <v>19290</v>
      </c>
      <c r="H9517" s="16">
        <v>9170127.6999999993</v>
      </c>
      <c r="I9517" s="12">
        <v>43971</v>
      </c>
      <c r="J9517" s="12">
        <v>44037</v>
      </c>
      <c r="K9517" s="15">
        <v>0</v>
      </c>
      <c r="L9517" s="13" t="s">
        <v>15</v>
      </c>
      <c r="M9517" s="7">
        <v>1</v>
      </c>
      <c r="N9517" s="17"/>
    </row>
    <row r="9518" spans="1:14" ht="78.75">
      <c r="A9518" s="6">
        <v>9516</v>
      </c>
      <c r="B9518" s="8" t="s">
        <v>19077</v>
      </c>
      <c r="C9518" s="9" t="s">
        <v>19291</v>
      </c>
      <c r="D9518" s="10" t="s">
        <v>19288</v>
      </c>
      <c r="E9518" s="11" t="s">
        <v>19292</v>
      </c>
      <c r="F9518" s="6">
        <v>213461</v>
      </c>
      <c r="G9518" s="6" t="s">
        <v>9463</v>
      </c>
      <c r="H9518" s="16">
        <v>10595123.9</v>
      </c>
      <c r="I9518" s="12">
        <v>43375</v>
      </c>
      <c r="J9518" s="12">
        <v>43746</v>
      </c>
      <c r="K9518" s="15">
        <f>3821000+2800000</f>
        <v>6621000</v>
      </c>
      <c r="L9518" s="13" t="s">
        <v>15</v>
      </c>
      <c r="M9518" s="7">
        <v>1</v>
      </c>
      <c r="N9518" s="17"/>
    </row>
    <row r="9519" spans="1:14" ht="47.25">
      <c r="A9519" s="6">
        <v>9517</v>
      </c>
      <c r="B9519" s="8" t="s">
        <v>19077</v>
      </c>
      <c r="C9519" s="9" t="s">
        <v>19293</v>
      </c>
      <c r="D9519" s="10" t="s">
        <v>19288</v>
      </c>
      <c r="E9519" s="11" t="s">
        <v>19294</v>
      </c>
      <c r="F9519" s="6">
        <v>403483</v>
      </c>
      <c r="G9519" s="6" t="s">
        <v>679</v>
      </c>
      <c r="H9519" s="16">
        <v>1851243.15</v>
      </c>
      <c r="I9519" s="12">
        <v>43900</v>
      </c>
      <c r="J9519" s="12">
        <v>43938</v>
      </c>
      <c r="K9519" s="15">
        <v>1240000</v>
      </c>
      <c r="L9519" s="13" t="s">
        <v>15</v>
      </c>
      <c r="M9519" s="7">
        <v>1</v>
      </c>
      <c r="N9519" s="17"/>
    </row>
    <row r="9520" spans="1:14" ht="78.75">
      <c r="A9520" s="6">
        <v>9518</v>
      </c>
      <c r="B9520" s="8" t="s">
        <v>19077</v>
      </c>
      <c r="C9520" s="9" t="s">
        <v>19295</v>
      </c>
      <c r="D9520" s="10" t="s">
        <v>19296</v>
      </c>
      <c r="E9520" s="11" t="s">
        <v>19297</v>
      </c>
      <c r="F9520" s="6">
        <v>113724</v>
      </c>
      <c r="G9520" s="6" t="s">
        <v>9558</v>
      </c>
      <c r="H9520" s="16">
        <v>6126521.8190000001</v>
      </c>
      <c r="I9520" s="12">
        <v>43031</v>
      </c>
      <c r="J9520" s="12">
        <v>43524</v>
      </c>
      <c r="K9520" s="15">
        <f>2900000+1000000+400000</f>
        <v>4300000</v>
      </c>
      <c r="L9520" s="13" t="s">
        <v>15</v>
      </c>
      <c r="M9520" s="7">
        <v>1</v>
      </c>
      <c r="N9520" s="17"/>
    </row>
    <row r="9521" spans="1:14" ht="110.25">
      <c r="A9521" s="6">
        <v>9519</v>
      </c>
      <c r="B9521" s="8" t="s">
        <v>19077</v>
      </c>
      <c r="C9521" s="9" t="s">
        <v>19295</v>
      </c>
      <c r="D9521" s="10" t="s">
        <v>19296</v>
      </c>
      <c r="E9521" s="11" t="s">
        <v>19298</v>
      </c>
      <c r="F9521" s="6">
        <v>251135</v>
      </c>
      <c r="G9521" s="6" t="s">
        <v>3787</v>
      </c>
      <c r="H9521" s="16">
        <v>8166108.7999999998</v>
      </c>
      <c r="I9521" s="12">
        <v>43495</v>
      </c>
      <c r="J9521" s="12">
        <v>43771</v>
      </c>
      <c r="K9521" s="15">
        <f>2658100+706000+1649050</f>
        <v>5013150</v>
      </c>
      <c r="L9521" s="13" t="s">
        <v>15</v>
      </c>
      <c r="M9521" s="7">
        <v>1</v>
      </c>
      <c r="N9521" s="17"/>
    </row>
    <row r="9522" spans="1:14" ht="47.25">
      <c r="A9522" s="6">
        <v>9520</v>
      </c>
      <c r="B9522" s="8" t="s">
        <v>19077</v>
      </c>
      <c r="C9522" s="9" t="s">
        <v>19299</v>
      </c>
      <c r="D9522" s="10" t="s">
        <v>19296</v>
      </c>
      <c r="E9522" s="11" t="s">
        <v>19300</v>
      </c>
      <c r="F9522" s="6">
        <v>213435</v>
      </c>
      <c r="G9522" s="6" t="s">
        <v>9463</v>
      </c>
      <c r="H9522" s="16">
        <v>7199033.4900000002</v>
      </c>
      <c r="I9522" s="12">
        <v>43384</v>
      </c>
      <c r="J9522" s="12">
        <v>43660</v>
      </c>
      <c r="K9522" s="15">
        <f>2650000+2211890+600000</f>
        <v>5461890</v>
      </c>
      <c r="L9522" s="13" t="s">
        <v>15</v>
      </c>
      <c r="M9522" s="7">
        <v>1</v>
      </c>
      <c r="N9522" s="17"/>
    </row>
    <row r="9523" spans="1:14" ht="63">
      <c r="A9523" s="6">
        <v>9521</v>
      </c>
      <c r="B9523" s="8" t="s">
        <v>19077</v>
      </c>
      <c r="C9523" s="9" t="s">
        <v>19299</v>
      </c>
      <c r="D9523" s="10" t="s">
        <v>19296</v>
      </c>
      <c r="E9523" s="11" t="s">
        <v>19301</v>
      </c>
      <c r="F9523" s="6">
        <v>369754</v>
      </c>
      <c r="G9523" s="6" t="s">
        <v>9463</v>
      </c>
      <c r="H9523" s="16">
        <v>8717646.5</v>
      </c>
      <c r="I9523" s="12">
        <v>43830</v>
      </c>
      <c r="J9523" s="12">
        <v>44105</v>
      </c>
      <c r="K9523" s="15">
        <v>0</v>
      </c>
      <c r="L9523" s="13" t="s">
        <v>15</v>
      </c>
      <c r="M9523" s="7">
        <v>1</v>
      </c>
      <c r="N9523" s="17"/>
    </row>
    <row r="9524" spans="1:14" ht="78.75">
      <c r="A9524" s="6">
        <v>9522</v>
      </c>
      <c r="B9524" s="8" t="s">
        <v>19077</v>
      </c>
      <c r="C9524" s="9" t="s">
        <v>19302</v>
      </c>
      <c r="D9524" s="10" t="s">
        <v>19210</v>
      </c>
      <c r="E9524" s="11" t="s">
        <v>19303</v>
      </c>
      <c r="F9524" s="6">
        <v>402449</v>
      </c>
      <c r="G9524" s="6" t="s">
        <v>9463</v>
      </c>
      <c r="H9524" s="16">
        <v>12306751.25</v>
      </c>
      <c r="I9524" s="12">
        <v>43886</v>
      </c>
      <c r="J9524" s="12">
        <v>44256</v>
      </c>
      <c r="K9524" s="15">
        <v>0</v>
      </c>
      <c r="L9524" s="13" t="s">
        <v>15</v>
      </c>
      <c r="M9524" s="7">
        <v>1</v>
      </c>
      <c r="N9524" s="17"/>
    </row>
    <row r="9525" spans="1:14" ht="63">
      <c r="A9525" s="6">
        <v>9523</v>
      </c>
      <c r="B9525" s="8" t="s">
        <v>19077</v>
      </c>
      <c r="C9525" s="9" t="s">
        <v>19209</v>
      </c>
      <c r="D9525" s="10" t="s">
        <v>19210</v>
      </c>
      <c r="E9525" s="11" t="s">
        <v>19304</v>
      </c>
      <c r="F9525" s="6">
        <v>402369</v>
      </c>
      <c r="G9525" s="6" t="s">
        <v>9463</v>
      </c>
      <c r="H9525" s="16">
        <v>2966587.8</v>
      </c>
      <c r="I9525" s="12">
        <v>43893</v>
      </c>
      <c r="J9525" s="12">
        <v>44079</v>
      </c>
      <c r="K9525" s="15">
        <v>2000000</v>
      </c>
      <c r="L9525" s="13" t="s">
        <v>15</v>
      </c>
      <c r="M9525" s="7">
        <v>1</v>
      </c>
      <c r="N9525" s="17"/>
    </row>
    <row r="9526" spans="1:14" ht="63">
      <c r="A9526" s="6">
        <v>9524</v>
      </c>
      <c r="B9526" s="8" t="s">
        <v>19077</v>
      </c>
      <c r="C9526" s="9" t="s">
        <v>19305</v>
      </c>
      <c r="D9526" s="10" t="s">
        <v>19306</v>
      </c>
      <c r="E9526" s="11" t="s">
        <v>19307</v>
      </c>
      <c r="F9526" s="6">
        <v>402465</v>
      </c>
      <c r="G9526" s="6" t="s">
        <v>9463</v>
      </c>
      <c r="H9526" s="16">
        <v>8982119.8499999996</v>
      </c>
      <c r="I9526" s="12">
        <v>43886</v>
      </c>
      <c r="J9526" s="12">
        <v>44256</v>
      </c>
      <c r="K9526" s="15">
        <v>1000000</v>
      </c>
      <c r="L9526" s="13" t="s">
        <v>15</v>
      </c>
      <c r="M9526" s="7">
        <v>1</v>
      </c>
      <c r="N9526" s="17"/>
    </row>
    <row r="9527" spans="1:14" ht="63">
      <c r="A9527" s="6">
        <v>9525</v>
      </c>
      <c r="B9527" s="8" t="s">
        <v>19077</v>
      </c>
      <c r="C9527" s="9" t="s">
        <v>19305</v>
      </c>
      <c r="D9527" s="10" t="s">
        <v>19306</v>
      </c>
      <c r="E9527" s="11" t="s">
        <v>19308</v>
      </c>
      <c r="F9527" s="6">
        <v>402444</v>
      </c>
      <c r="G9527" s="6" t="s">
        <v>9463</v>
      </c>
      <c r="H9527" s="16">
        <v>14916931.35</v>
      </c>
      <c r="I9527" s="12">
        <v>43886</v>
      </c>
      <c r="J9527" s="12">
        <v>44256</v>
      </c>
      <c r="K9527" s="15">
        <f>1300000+400000</f>
        <v>1700000</v>
      </c>
      <c r="L9527" s="13" t="s">
        <v>15</v>
      </c>
      <c r="M9527" s="7">
        <v>1</v>
      </c>
      <c r="N9527" s="17"/>
    </row>
    <row r="9528" spans="1:14" ht="409.5">
      <c r="A9528" s="6">
        <v>9526</v>
      </c>
      <c r="B9528" s="8" t="s">
        <v>19077</v>
      </c>
      <c r="C9528" s="9" t="s">
        <v>19309</v>
      </c>
      <c r="D9528" s="10" t="s">
        <v>19310</v>
      </c>
      <c r="E9528" s="11" t="s">
        <v>19311</v>
      </c>
      <c r="F9528" s="6">
        <v>280864</v>
      </c>
      <c r="G9528" s="6" t="s">
        <v>9463</v>
      </c>
      <c r="H9528" s="16">
        <v>8198592.199</v>
      </c>
      <c r="I9528" s="12" t="s">
        <v>19312</v>
      </c>
      <c r="J9528" s="12">
        <v>43863</v>
      </c>
      <c r="K9528" s="15">
        <f>600000+800000+278000+500000+700000</f>
        <v>2878000</v>
      </c>
      <c r="L9528" s="13" t="s">
        <v>15</v>
      </c>
      <c r="M9528" s="7">
        <v>1</v>
      </c>
      <c r="N9528" s="17"/>
    </row>
    <row r="9529" spans="1:14" ht="47.25">
      <c r="A9529" s="6">
        <v>9527</v>
      </c>
      <c r="B9529" s="8" t="s">
        <v>19077</v>
      </c>
      <c r="C9529" s="9" t="s">
        <v>19309</v>
      </c>
      <c r="D9529" s="10" t="s">
        <v>19310</v>
      </c>
      <c r="E9529" s="11" t="s">
        <v>19313</v>
      </c>
      <c r="F9529" s="6">
        <v>378366</v>
      </c>
      <c r="G9529" s="6" t="s">
        <v>9558</v>
      </c>
      <c r="H9529" s="16">
        <v>18000000</v>
      </c>
      <c r="I9529" s="12">
        <v>43533</v>
      </c>
      <c r="J9529" s="12">
        <v>43992</v>
      </c>
      <c r="K9529" s="15">
        <v>0</v>
      </c>
      <c r="L9529" s="13" t="s">
        <v>15</v>
      </c>
      <c r="M9529" s="7">
        <v>1</v>
      </c>
      <c r="N9529" s="17"/>
    </row>
    <row r="9530" spans="1:14" ht="94.5">
      <c r="A9530" s="6">
        <v>9528</v>
      </c>
      <c r="B9530" s="8" t="s">
        <v>19077</v>
      </c>
      <c r="C9530" s="9" t="s">
        <v>19314</v>
      </c>
      <c r="D9530" s="10" t="s">
        <v>19310</v>
      </c>
      <c r="E9530" s="11" t="s">
        <v>19315</v>
      </c>
      <c r="F9530" s="6">
        <v>106710</v>
      </c>
      <c r="G9530" s="6" t="s">
        <v>3787</v>
      </c>
      <c r="H9530" s="16">
        <v>6000000</v>
      </c>
      <c r="I9530" s="12">
        <v>42957</v>
      </c>
      <c r="J9530" s="12">
        <v>43233</v>
      </c>
      <c r="K9530" s="15">
        <f>800000+1500000</f>
        <v>2300000</v>
      </c>
      <c r="L9530" s="13" t="s">
        <v>15</v>
      </c>
      <c r="M9530" s="7">
        <v>1</v>
      </c>
      <c r="N9530" s="17"/>
    </row>
    <row r="9531" spans="1:14" ht="141.75">
      <c r="A9531" s="6">
        <v>9529</v>
      </c>
      <c r="B9531" s="8" t="s">
        <v>19077</v>
      </c>
      <c r="C9531" s="9" t="s">
        <v>19314</v>
      </c>
      <c r="D9531" s="10" t="s">
        <v>19310</v>
      </c>
      <c r="E9531" s="11" t="s">
        <v>19316</v>
      </c>
      <c r="F9531" s="6">
        <v>116982</v>
      </c>
      <c r="G9531" s="6" t="s">
        <v>3787</v>
      </c>
      <c r="H9531" s="16">
        <v>5870000.0010000002</v>
      </c>
      <c r="I9531" s="12">
        <v>43046</v>
      </c>
      <c r="J9531" s="12">
        <v>43322</v>
      </c>
      <c r="K9531" s="15">
        <f>2500000+250000+1350000</f>
        <v>4100000</v>
      </c>
      <c r="L9531" s="13" t="s">
        <v>15</v>
      </c>
      <c r="M9531" s="7">
        <v>1</v>
      </c>
      <c r="N9531" s="17"/>
    </row>
    <row r="9532" spans="1:14" ht="63">
      <c r="A9532" s="6">
        <v>9530</v>
      </c>
      <c r="B9532" s="8" t="s">
        <v>19077</v>
      </c>
      <c r="C9532" s="9" t="s">
        <v>19317</v>
      </c>
      <c r="D9532" s="10" t="s">
        <v>19310</v>
      </c>
      <c r="E9532" s="11" t="s">
        <v>19318</v>
      </c>
      <c r="F9532" s="6">
        <v>213431</v>
      </c>
      <c r="G9532" s="6" t="s">
        <v>9463</v>
      </c>
      <c r="H9532" s="16">
        <v>11847083.494999999</v>
      </c>
      <c r="I9532" s="12">
        <v>43384</v>
      </c>
      <c r="J9532" s="12">
        <v>43755</v>
      </c>
      <c r="K9532" s="15">
        <f>3502650+1282677+600000</f>
        <v>5385327</v>
      </c>
      <c r="L9532" s="13" t="s">
        <v>15</v>
      </c>
      <c r="M9532" s="7">
        <v>1</v>
      </c>
      <c r="N9532" s="17"/>
    </row>
    <row r="9533" spans="1:14" ht="63">
      <c r="A9533" s="6">
        <v>9531</v>
      </c>
      <c r="B9533" s="8" t="s">
        <v>19077</v>
      </c>
      <c r="C9533" s="9" t="s">
        <v>19319</v>
      </c>
      <c r="D9533" s="10" t="s">
        <v>19320</v>
      </c>
      <c r="E9533" s="11" t="s">
        <v>19321</v>
      </c>
      <c r="F9533" s="6">
        <v>482360</v>
      </c>
      <c r="G9533" s="6" t="s">
        <v>13122</v>
      </c>
      <c r="H9533" s="16">
        <v>4615306.1500000004</v>
      </c>
      <c r="I9533" s="12">
        <v>44109</v>
      </c>
      <c r="J9533" s="12">
        <v>44265</v>
      </c>
      <c r="K9533" s="15">
        <v>0</v>
      </c>
      <c r="L9533" s="13" t="s">
        <v>15</v>
      </c>
      <c r="M9533" s="7">
        <v>1</v>
      </c>
      <c r="N9533" s="17"/>
    </row>
    <row r="9534" spans="1:14" ht="63">
      <c r="A9534" s="6">
        <v>9532</v>
      </c>
      <c r="B9534" s="8" t="s">
        <v>19077</v>
      </c>
      <c r="C9534" s="9" t="s">
        <v>19322</v>
      </c>
      <c r="D9534" s="10" t="s">
        <v>19320</v>
      </c>
      <c r="E9534" s="11" t="s">
        <v>19323</v>
      </c>
      <c r="F9534" s="6">
        <v>409228</v>
      </c>
      <c r="G9534" s="6" t="s">
        <v>9463</v>
      </c>
      <c r="H9534" s="16">
        <v>12881451.85</v>
      </c>
      <c r="I9534" s="12">
        <v>43900</v>
      </c>
      <c r="J9534" s="12">
        <v>44454</v>
      </c>
      <c r="K9534" s="15">
        <v>0</v>
      </c>
      <c r="L9534" s="13" t="s">
        <v>15</v>
      </c>
      <c r="M9534" s="7">
        <v>1</v>
      </c>
      <c r="N9534" s="17"/>
    </row>
    <row r="9535" spans="1:14" ht="78.75">
      <c r="A9535" s="6">
        <v>9533</v>
      </c>
      <c r="B9535" s="8" t="s">
        <v>19077</v>
      </c>
      <c r="C9535" s="9" t="s">
        <v>19324</v>
      </c>
      <c r="D9535" s="10" t="s">
        <v>11420</v>
      </c>
      <c r="E9535" s="11" t="s">
        <v>19325</v>
      </c>
      <c r="F9535" s="6">
        <v>133447</v>
      </c>
      <c r="G9535" s="6" t="s">
        <v>19200</v>
      </c>
      <c r="H9535" s="16">
        <v>63276000</v>
      </c>
      <c r="I9535" s="12">
        <v>43121</v>
      </c>
      <c r="J9535" s="12">
        <v>44012</v>
      </c>
      <c r="K9535" s="15">
        <v>47451000</v>
      </c>
      <c r="L9535" s="13" t="s">
        <v>14</v>
      </c>
      <c r="M9535" s="7">
        <v>1</v>
      </c>
      <c r="N9535" s="17"/>
    </row>
    <row r="9536" spans="1:14" ht="78.75">
      <c r="A9536" s="6">
        <v>9534</v>
      </c>
      <c r="B9536" s="8" t="s">
        <v>19077</v>
      </c>
      <c r="C9536" s="9" t="s">
        <v>19326</v>
      </c>
      <c r="D9536" s="10" t="s">
        <v>11423</v>
      </c>
      <c r="E9536" s="11" t="s">
        <v>19325</v>
      </c>
      <c r="F9536" s="6">
        <v>133447</v>
      </c>
      <c r="G9536" s="6" t="s">
        <v>19200</v>
      </c>
      <c r="H9536" s="16">
        <v>63276000</v>
      </c>
      <c r="I9536" s="12">
        <v>43121</v>
      </c>
      <c r="J9536" s="12">
        <v>44012</v>
      </c>
      <c r="K9536" s="15">
        <v>47451000</v>
      </c>
      <c r="L9536" s="13" t="s">
        <v>14</v>
      </c>
      <c r="M9536" s="7">
        <v>0.51</v>
      </c>
      <c r="N9536" s="17"/>
    </row>
    <row r="9537" spans="1:14" ht="78.75">
      <c r="A9537" s="6">
        <v>9535</v>
      </c>
      <c r="B9537" s="8" t="s">
        <v>19077</v>
      </c>
      <c r="C9537" s="9" t="s">
        <v>19236</v>
      </c>
      <c r="D9537" s="10" t="s">
        <v>9904</v>
      </c>
      <c r="E9537" s="11" t="s">
        <v>19325</v>
      </c>
      <c r="F9537" s="6">
        <v>133447</v>
      </c>
      <c r="G9537" s="6" t="s">
        <v>19200</v>
      </c>
      <c r="H9537" s="16">
        <v>63276000</v>
      </c>
      <c r="I9537" s="12">
        <v>43121</v>
      </c>
      <c r="J9537" s="12">
        <v>44012</v>
      </c>
      <c r="K9537" s="15">
        <v>47451000</v>
      </c>
      <c r="L9537" s="13" t="s">
        <v>14</v>
      </c>
      <c r="M9537" s="7">
        <v>0.49</v>
      </c>
      <c r="N9537" s="17"/>
    </row>
    <row r="9538" spans="1:14" ht="63">
      <c r="A9538" s="6">
        <v>9536</v>
      </c>
      <c r="B9538" s="8" t="s">
        <v>19077</v>
      </c>
      <c r="C9538" s="9" t="s">
        <v>19327</v>
      </c>
      <c r="D9538" s="10" t="s">
        <v>19328</v>
      </c>
      <c r="E9538" s="11" t="s">
        <v>19329</v>
      </c>
      <c r="F9538" s="6">
        <v>37950</v>
      </c>
      <c r="G9538" s="6" t="s">
        <v>13123</v>
      </c>
      <c r="H9538" s="16">
        <v>20915367.603999998</v>
      </c>
      <c r="I9538" s="12">
        <v>42411</v>
      </c>
      <c r="J9538" s="12">
        <v>42956</v>
      </c>
      <c r="K9538" s="15">
        <v>14200000</v>
      </c>
      <c r="L9538" s="13" t="s">
        <v>14</v>
      </c>
      <c r="M9538" s="7">
        <v>1</v>
      </c>
      <c r="N9538" s="17"/>
    </row>
    <row r="9539" spans="1:14" ht="63">
      <c r="A9539" s="6">
        <v>9537</v>
      </c>
      <c r="B9539" s="8" t="s">
        <v>19077</v>
      </c>
      <c r="C9539" s="9" t="s">
        <v>19330</v>
      </c>
      <c r="D9539" s="10" t="s">
        <v>9904</v>
      </c>
      <c r="E9539" s="11" t="s">
        <v>19329</v>
      </c>
      <c r="F9539" s="6">
        <v>37950</v>
      </c>
      <c r="G9539" s="6" t="s">
        <v>13123</v>
      </c>
      <c r="H9539" s="16">
        <v>20915367.603999998</v>
      </c>
      <c r="I9539" s="12">
        <v>42411</v>
      </c>
      <c r="J9539" s="12">
        <v>42956</v>
      </c>
      <c r="K9539" s="15">
        <v>14200000</v>
      </c>
      <c r="L9539" s="13" t="s">
        <v>14</v>
      </c>
      <c r="M9539" s="7">
        <v>0.51</v>
      </c>
      <c r="N9539" s="17"/>
    </row>
    <row r="9540" spans="1:14" ht="63">
      <c r="A9540" s="6">
        <v>9538</v>
      </c>
      <c r="B9540" s="8" t="s">
        <v>19077</v>
      </c>
      <c r="C9540" s="9" t="s">
        <v>19331</v>
      </c>
      <c r="D9540" s="10" t="s">
        <v>19332</v>
      </c>
      <c r="E9540" s="11" t="s">
        <v>19329</v>
      </c>
      <c r="F9540" s="6">
        <v>37950</v>
      </c>
      <c r="G9540" s="6" t="s">
        <v>13123</v>
      </c>
      <c r="H9540" s="16">
        <v>20915367.603999998</v>
      </c>
      <c r="I9540" s="12">
        <v>42411</v>
      </c>
      <c r="J9540" s="12">
        <v>42956</v>
      </c>
      <c r="K9540" s="15">
        <v>14200000</v>
      </c>
      <c r="L9540" s="13" t="s">
        <v>14</v>
      </c>
      <c r="M9540" s="7">
        <v>0.49</v>
      </c>
      <c r="N9540" s="17"/>
    </row>
    <row r="9541" spans="1:14" ht="47.25">
      <c r="A9541" s="6">
        <v>9539</v>
      </c>
      <c r="B9541" s="8" t="s">
        <v>19077</v>
      </c>
      <c r="C9541" s="9" t="s">
        <v>19333</v>
      </c>
      <c r="D9541" s="10" t="s">
        <v>11706</v>
      </c>
      <c r="E9541" s="11" t="s">
        <v>19334</v>
      </c>
      <c r="F9541" s="6">
        <v>402364</v>
      </c>
      <c r="G9541" s="6" t="s">
        <v>9463</v>
      </c>
      <c r="H9541" s="16">
        <v>8514716.0500000007</v>
      </c>
      <c r="I9541" s="12">
        <v>43881</v>
      </c>
      <c r="J9541" s="12">
        <v>44252</v>
      </c>
      <c r="K9541" s="15">
        <v>0</v>
      </c>
      <c r="L9541" s="13" t="s">
        <v>15</v>
      </c>
      <c r="M9541" s="7">
        <v>1</v>
      </c>
      <c r="N9541" s="17"/>
    </row>
    <row r="9542" spans="1:14" ht="94.5">
      <c r="A9542" s="6">
        <v>9540</v>
      </c>
      <c r="B9542" s="8" t="s">
        <v>19077</v>
      </c>
      <c r="C9542" s="9" t="s">
        <v>19333</v>
      </c>
      <c r="D9542" s="10" t="s">
        <v>11706</v>
      </c>
      <c r="E9542" s="11" t="s">
        <v>19335</v>
      </c>
      <c r="F9542" s="6">
        <v>402468</v>
      </c>
      <c r="G9542" s="6" t="s">
        <v>9463</v>
      </c>
      <c r="H9542" s="16">
        <v>11073158.199999999</v>
      </c>
      <c r="I9542" s="12">
        <v>43885</v>
      </c>
      <c r="J9542" s="12">
        <v>44255</v>
      </c>
      <c r="K9542" s="15">
        <v>0</v>
      </c>
      <c r="L9542" s="13" t="s">
        <v>15</v>
      </c>
      <c r="M9542" s="7">
        <v>1</v>
      </c>
      <c r="N9542" s="17"/>
    </row>
    <row r="9543" spans="1:14" ht="31.5">
      <c r="A9543" s="6">
        <v>9541</v>
      </c>
      <c r="B9543" s="8" t="s">
        <v>19077</v>
      </c>
      <c r="C9543" s="9" t="s">
        <v>19336</v>
      </c>
      <c r="D9543" s="10" t="s">
        <v>19337</v>
      </c>
      <c r="E9543" s="11" t="s">
        <v>19338</v>
      </c>
      <c r="F9543" s="6">
        <v>253536</v>
      </c>
      <c r="G9543" s="6" t="s">
        <v>13122</v>
      </c>
      <c r="H9543" s="16">
        <v>4266795.8</v>
      </c>
      <c r="I9543" s="12">
        <v>43495</v>
      </c>
      <c r="J9543" s="12">
        <v>43591</v>
      </c>
      <c r="K9543" s="15">
        <v>0</v>
      </c>
      <c r="L9543" s="13" t="s">
        <v>15</v>
      </c>
      <c r="M9543" s="7">
        <v>1</v>
      </c>
      <c r="N9543" s="17"/>
    </row>
    <row r="9544" spans="1:14" ht="47.25">
      <c r="A9544" s="6">
        <v>9542</v>
      </c>
      <c r="B9544" s="8" t="s">
        <v>19077</v>
      </c>
      <c r="C9544" s="9" t="s">
        <v>19339</v>
      </c>
      <c r="D9544" s="10" t="s">
        <v>19340</v>
      </c>
      <c r="E9544" s="11" t="s">
        <v>19341</v>
      </c>
      <c r="F9544" s="6">
        <v>387673</v>
      </c>
      <c r="G9544" s="6" t="s">
        <v>1493</v>
      </c>
      <c r="H9544" s="16">
        <v>695342.05</v>
      </c>
      <c r="I9544" s="12">
        <v>43866</v>
      </c>
      <c r="J9544" s="12">
        <v>43932</v>
      </c>
      <c r="K9544" s="15">
        <v>0</v>
      </c>
      <c r="L9544" s="13" t="s">
        <v>15</v>
      </c>
      <c r="M9544" s="7">
        <v>1</v>
      </c>
      <c r="N9544" s="17"/>
    </row>
    <row r="9545" spans="1:14" ht="47.25">
      <c r="A9545" s="6">
        <v>9543</v>
      </c>
      <c r="B9545" s="8" t="s">
        <v>19077</v>
      </c>
      <c r="C9545" s="9" t="s">
        <v>19342</v>
      </c>
      <c r="D9545" s="10" t="s">
        <v>11365</v>
      </c>
      <c r="E9545" s="11" t="s">
        <v>19343</v>
      </c>
      <c r="F9545" s="6">
        <v>395348</v>
      </c>
      <c r="G9545" s="6" t="s">
        <v>1493</v>
      </c>
      <c r="H9545" s="16">
        <v>4498002.05</v>
      </c>
      <c r="I9545" s="12">
        <v>43874</v>
      </c>
      <c r="J9545" s="12">
        <v>44060</v>
      </c>
      <c r="K9545" s="15">
        <v>3000000</v>
      </c>
      <c r="L9545" s="13" t="s">
        <v>15</v>
      </c>
      <c r="M9545" s="7">
        <v>1</v>
      </c>
      <c r="N9545" s="17"/>
    </row>
    <row r="9546" spans="1:14" ht="78.75">
      <c r="A9546" s="6">
        <v>9544</v>
      </c>
      <c r="B9546" s="8" t="s">
        <v>19077</v>
      </c>
      <c r="C9546" s="9" t="s">
        <v>19344</v>
      </c>
      <c r="D9546" s="10" t="s">
        <v>19345</v>
      </c>
      <c r="E9546" s="11" t="s">
        <v>19346</v>
      </c>
      <c r="F9546" s="6">
        <v>395333</v>
      </c>
      <c r="G9546" s="6" t="s">
        <v>1493</v>
      </c>
      <c r="H9546" s="16">
        <v>1627113.45</v>
      </c>
      <c r="I9546" s="12">
        <v>43874</v>
      </c>
      <c r="J9546" s="12">
        <v>43940</v>
      </c>
      <c r="K9546" s="15">
        <v>0</v>
      </c>
      <c r="L9546" s="13" t="s">
        <v>15</v>
      </c>
      <c r="M9546" s="7">
        <v>1</v>
      </c>
      <c r="N9546" s="17"/>
    </row>
    <row r="9547" spans="1:14" ht="141.75">
      <c r="A9547" s="6">
        <v>9545</v>
      </c>
      <c r="B9547" s="8" t="s">
        <v>19077</v>
      </c>
      <c r="C9547" s="9" t="s">
        <v>19347</v>
      </c>
      <c r="D9547" s="10" t="s">
        <v>19348</v>
      </c>
      <c r="E9547" s="11" t="s">
        <v>19349</v>
      </c>
      <c r="F9547" s="6">
        <v>395301</v>
      </c>
      <c r="G9547" s="6" t="s">
        <v>1493</v>
      </c>
      <c r="H9547" s="16">
        <v>4330537</v>
      </c>
      <c r="I9547" s="12">
        <v>43874</v>
      </c>
      <c r="J9547" s="12">
        <v>44060</v>
      </c>
      <c r="K9547" s="15">
        <v>2736323</v>
      </c>
      <c r="L9547" s="13" t="s">
        <v>15</v>
      </c>
      <c r="M9547" s="7">
        <v>1</v>
      </c>
      <c r="N9547" s="17"/>
    </row>
    <row r="9548" spans="1:14" ht="173.25">
      <c r="A9548" s="6">
        <v>9546</v>
      </c>
      <c r="B9548" s="8" t="s">
        <v>19077</v>
      </c>
      <c r="C9548" s="9" t="s">
        <v>19350</v>
      </c>
      <c r="D9548" s="10" t="s">
        <v>19351</v>
      </c>
      <c r="E9548" s="11" t="s">
        <v>19352</v>
      </c>
      <c r="F9548" s="6">
        <v>449574</v>
      </c>
      <c r="G9548" s="6" t="s">
        <v>1493</v>
      </c>
      <c r="H9548" s="16">
        <v>3863760.2</v>
      </c>
      <c r="I9548" s="12">
        <v>44000</v>
      </c>
      <c r="J9548" s="12">
        <v>44383</v>
      </c>
      <c r="K9548" s="15">
        <v>0</v>
      </c>
      <c r="L9548" s="13" t="s">
        <v>15</v>
      </c>
      <c r="M9548" s="7">
        <v>1</v>
      </c>
      <c r="N9548" s="17"/>
    </row>
    <row r="9549" spans="1:14" ht="283.5">
      <c r="A9549" s="6">
        <v>9547</v>
      </c>
      <c r="B9549" s="8" t="s">
        <v>19077</v>
      </c>
      <c r="C9549" s="9" t="s">
        <v>19353</v>
      </c>
      <c r="D9549" s="10" t="s">
        <v>19354</v>
      </c>
      <c r="E9549" s="11" t="s">
        <v>19355</v>
      </c>
      <c r="F9549" s="6">
        <v>488107</v>
      </c>
      <c r="G9549" s="6" t="s">
        <v>1493</v>
      </c>
      <c r="H9549" s="16">
        <v>8757563.5999999996</v>
      </c>
      <c r="I9549" s="12">
        <v>44146</v>
      </c>
      <c r="J9549" s="12">
        <v>44516</v>
      </c>
      <c r="K9549" s="15">
        <v>0</v>
      </c>
      <c r="L9549" s="13" t="s">
        <v>15</v>
      </c>
      <c r="M9549" s="7">
        <v>1</v>
      </c>
      <c r="N9549" s="17"/>
    </row>
    <row r="9550" spans="1:14" ht="47.25">
      <c r="A9550" s="6">
        <v>9548</v>
      </c>
      <c r="B9550" s="8" t="s">
        <v>19077</v>
      </c>
      <c r="C9550" s="9" t="s">
        <v>19356</v>
      </c>
      <c r="D9550" s="10" t="s">
        <v>19357</v>
      </c>
      <c r="E9550" s="11" t="s">
        <v>19358</v>
      </c>
      <c r="F9550" s="6">
        <v>238422</v>
      </c>
      <c r="G9550" s="6" t="s">
        <v>3293</v>
      </c>
      <c r="H9550" s="16">
        <v>3185827.85</v>
      </c>
      <c r="I9550" s="12">
        <v>43475</v>
      </c>
      <c r="J9550" s="12">
        <v>43661</v>
      </c>
      <c r="K9550" s="15">
        <v>0</v>
      </c>
      <c r="L9550" s="13" t="s">
        <v>15</v>
      </c>
      <c r="M9550" s="7">
        <v>1</v>
      </c>
      <c r="N9550" s="17"/>
    </row>
    <row r="9551" spans="1:14" ht="78.75">
      <c r="A9551" s="6">
        <v>9549</v>
      </c>
      <c r="B9551" s="8" t="s">
        <v>19077</v>
      </c>
      <c r="C9551" s="9" t="s">
        <v>19359</v>
      </c>
      <c r="D9551" s="10" t="s">
        <v>19360</v>
      </c>
      <c r="E9551" s="11" t="s">
        <v>19361</v>
      </c>
      <c r="F9551" s="6">
        <v>149608</v>
      </c>
      <c r="G9551" s="6" t="s">
        <v>1611</v>
      </c>
      <c r="H9551" s="16">
        <v>127302141.97499999</v>
      </c>
      <c r="I9551" s="12">
        <v>43177</v>
      </c>
      <c r="J9551" s="12">
        <v>44349</v>
      </c>
      <c r="K9551" s="15">
        <v>79781000</v>
      </c>
      <c r="L9551" s="13" t="s">
        <v>14</v>
      </c>
      <c r="M9551" s="7">
        <v>1</v>
      </c>
      <c r="N9551" s="17"/>
    </row>
    <row r="9552" spans="1:14" ht="78.75">
      <c r="A9552" s="6">
        <v>9550</v>
      </c>
      <c r="B9552" s="8" t="s">
        <v>19077</v>
      </c>
      <c r="C9552" s="9" t="s">
        <v>12095</v>
      </c>
      <c r="D9552" s="10" t="s">
        <v>19362</v>
      </c>
      <c r="E9552" s="11" t="s">
        <v>19361</v>
      </c>
      <c r="F9552" s="6">
        <v>149608</v>
      </c>
      <c r="G9552" s="6" t="s">
        <v>1611</v>
      </c>
      <c r="H9552" s="16">
        <v>127302141.97499999</v>
      </c>
      <c r="I9552" s="12">
        <v>43177</v>
      </c>
      <c r="J9552" s="12">
        <v>44349</v>
      </c>
      <c r="K9552" s="15">
        <v>79781000</v>
      </c>
      <c r="L9552" s="13" t="s">
        <v>14</v>
      </c>
      <c r="M9552" s="7">
        <v>0.51</v>
      </c>
      <c r="N9552" s="17"/>
    </row>
    <row r="9553" spans="1:14" ht="78.75">
      <c r="A9553" s="6">
        <v>9551</v>
      </c>
      <c r="B9553" s="8" t="s">
        <v>19077</v>
      </c>
      <c r="C9553" s="9" t="s">
        <v>19363</v>
      </c>
      <c r="D9553" s="10" t="s">
        <v>19364</v>
      </c>
      <c r="E9553" s="11" t="s">
        <v>19361</v>
      </c>
      <c r="F9553" s="6">
        <v>149608</v>
      </c>
      <c r="G9553" s="6" t="s">
        <v>1611</v>
      </c>
      <c r="H9553" s="16">
        <v>127302141.97499999</v>
      </c>
      <c r="I9553" s="12">
        <v>43177</v>
      </c>
      <c r="J9553" s="12">
        <v>44349</v>
      </c>
      <c r="K9553" s="15">
        <v>79781000</v>
      </c>
      <c r="L9553" s="13" t="s">
        <v>14</v>
      </c>
      <c r="M9553" s="7">
        <v>0.49</v>
      </c>
      <c r="N9553" s="17"/>
    </row>
    <row r="9554" spans="1:14" ht="63">
      <c r="A9554" s="6">
        <v>9552</v>
      </c>
      <c r="B9554" s="8" t="s">
        <v>19077</v>
      </c>
      <c r="C9554" s="9" t="s">
        <v>19365</v>
      </c>
      <c r="D9554" s="10" t="s">
        <v>5153</v>
      </c>
      <c r="E9554" s="11" t="s">
        <v>19366</v>
      </c>
      <c r="F9554" s="6">
        <v>479813</v>
      </c>
      <c r="G9554" s="6" t="s">
        <v>1486</v>
      </c>
      <c r="H9554" s="16">
        <v>25075000</v>
      </c>
      <c r="I9554" s="12">
        <v>44117</v>
      </c>
      <c r="J9554" s="12">
        <v>44663</v>
      </c>
      <c r="K9554" s="15">
        <v>0</v>
      </c>
      <c r="L9554" s="13" t="s">
        <v>15</v>
      </c>
      <c r="M9554" s="7">
        <v>1</v>
      </c>
      <c r="N9554" s="17"/>
    </row>
    <row r="9555" spans="1:14" ht="31.5">
      <c r="A9555" s="6">
        <v>9553</v>
      </c>
      <c r="B9555" s="8" t="s">
        <v>19077</v>
      </c>
      <c r="C9555" s="9" t="s">
        <v>19367</v>
      </c>
      <c r="D9555" s="10" t="s">
        <v>19368</v>
      </c>
      <c r="E9555" s="11" t="s">
        <v>19369</v>
      </c>
      <c r="F9555" s="6">
        <v>55629</v>
      </c>
      <c r="G9555" s="6" t="s">
        <v>2018</v>
      </c>
      <c r="H9555" s="16">
        <v>19703194.833999999</v>
      </c>
      <c r="I9555" s="12">
        <v>42562</v>
      </c>
      <c r="J9555" s="12">
        <v>43087</v>
      </c>
      <c r="K9555" s="15">
        <f>2400000+1100000+3100000+2880000</f>
        <v>9480000</v>
      </c>
      <c r="L9555" s="13" t="s">
        <v>14</v>
      </c>
      <c r="M9555" s="7">
        <v>1</v>
      </c>
      <c r="N9555" s="17"/>
    </row>
    <row r="9556" spans="1:14" ht="63">
      <c r="A9556" s="6">
        <v>9554</v>
      </c>
      <c r="B9556" s="8" t="s">
        <v>19077</v>
      </c>
      <c r="C9556" s="9" t="s">
        <v>19370</v>
      </c>
      <c r="D9556" s="10" t="s">
        <v>19371</v>
      </c>
      <c r="E9556" s="11" t="s">
        <v>19369</v>
      </c>
      <c r="F9556" s="6">
        <v>55629</v>
      </c>
      <c r="G9556" s="6" t="s">
        <v>2018</v>
      </c>
      <c r="H9556" s="16">
        <v>19703194.833999999</v>
      </c>
      <c r="I9556" s="12">
        <v>42562</v>
      </c>
      <c r="J9556" s="12">
        <v>43087</v>
      </c>
      <c r="K9556" s="15">
        <f>2400000+1100000+3100000+2880000</f>
        <v>9480000</v>
      </c>
      <c r="L9556" s="13" t="s">
        <v>14</v>
      </c>
      <c r="M9556" s="7">
        <v>0.51</v>
      </c>
      <c r="N9556" s="17"/>
    </row>
    <row r="9557" spans="1:14" ht="78.75">
      <c r="A9557" s="6">
        <v>9555</v>
      </c>
      <c r="B9557" s="8" t="s">
        <v>19077</v>
      </c>
      <c r="C9557" s="9" t="s">
        <v>19372</v>
      </c>
      <c r="D9557" s="10" t="s">
        <v>19373</v>
      </c>
      <c r="E9557" s="11" t="s">
        <v>19369</v>
      </c>
      <c r="F9557" s="6">
        <v>55629</v>
      </c>
      <c r="G9557" s="6" t="s">
        <v>2018</v>
      </c>
      <c r="H9557" s="16">
        <v>19703194.833999999</v>
      </c>
      <c r="I9557" s="12">
        <v>42562</v>
      </c>
      <c r="J9557" s="12">
        <v>43087</v>
      </c>
      <c r="K9557" s="15">
        <f>2400000+1100000+3100000+2880000</f>
        <v>9480000</v>
      </c>
      <c r="L9557" s="13" t="s">
        <v>14</v>
      </c>
      <c r="M9557" s="7">
        <v>0.49</v>
      </c>
      <c r="N9557" s="17"/>
    </row>
    <row r="9558" spans="1:14" ht="63">
      <c r="A9558" s="6">
        <v>9556</v>
      </c>
      <c r="B9558" s="8" t="s">
        <v>19077</v>
      </c>
      <c r="C9558" s="9" t="s">
        <v>19374</v>
      </c>
      <c r="D9558" s="10" t="s">
        <v>2206</v>
      </c>
      <c r="E9558" s="11" t="s">
        <v>19375</v>
      </c>
      <c r="F9558" s="6">
        <v>47914</v>
      </c>
      <c r="G9558" s="6" t="s">
        <v>19290</v>
      </c>
      <c r="H9558" s="16">
        <v>77997723.794</v>
      </c>
      <c r="I9558" s="12">
        <v>42508</v>
      </c>
      <c r="J9558" s="12">
        <v>44135</v>
      </c>
      <c r="K9558" s="15">
        <f>5500000+12000000+6300000+4682000+6892000+7866000+6240800</f>
        <v>49480800</v>
      </c>
      <c r="L9558" s="13" t="s">
        <v>15</v>
      </c>
      <c r="M9558" s="7">
        <v>1</v>
      </c>
      <c r="N9558" s="17"/>
    </row>
    <row r="9559" spans="1:14" ht="110.25">
      <c r="A9559" s="6">
        <v>9557</v>
      </c>
      <c r="B9559" s="8" t="s">
        <v>19077</v>
      </c>
      <c r="C9559" s="9" t="s">
        <v>19376</v>
      </c>
      <c r="D9559" s="10" t="s">
        <v>19377</v>
      </c>
      <c r="E9559" s="11" t="s">
        <v>19378</v>
      </c>
      <c r="F9559" s="6">
        <v>94496</v>
      </c>
      <c r="G9559" s="6" t="s">
        <v>19132</v>
      </c>
      <c r="H9559" s="16">
        <v>19995000</v>
      </c>
      <c r="I9559" s="12">
        <v>42915</v>
      </c>
      <c r="J9559" s="12">
        <v>44012</v>
      </c>
      <c r="K9559" s="15">
        <v>14513000</v>
      </c>
      <c r="L9559" s="13" t="s">
        <v>15</v>
      </c>
      <c r="M9559" s="7">
        <v>1</v>
      </c>
      <c r="N9559" s="17"/>
    </row>
    <row r="9560" spans="1:14" ht="63">
      <c r="A9560" s="6">
        <v>9558</v>
      </c>
      <c r="B9560" s="8" t="s">
        <v>19077</v>
      </c>
      <c r="C9560" s="9" t="s">
        <v>19379</v>
      </c>
      <c r="D9560" s="10" t="s">
        <v>732</v>
      </c>
      <c r="E9560" s="11" t="s">
        <v>19380</v>
      </c>
      <c r="F9560" s="6">
        <v>146234</v>
      </c>
      <c r="G9560" s="6" t="s">
        <v>19132</v>
      </c>
      <c r="H9560" s="16">
        <v>36104000</v>
      </c>
      <c r="I9560" s="12">
        <v>43163</v>
      </c>
      <c r="J9560" s="12">
        <v>43951</v>
      </c>
      <c r="K9560" s="15">
        <v>22690000</v>
      </c>
      <c r="L9560" s="13" t="s">
        <v>15</v>
      </c>
      <c r="M9560" s="7">
        <v>1</v>
      </c>
      <c r="N9560" s="17"/>
    </row>
    <row r="9561" spans="1:14" ht="47.25">
      <c r="A9561" s="6">
        <v>9559</v>
      </c>
      <c r="B9561" s="8" t="s">
        <v>19077</v>
      </c>
      <c r="C9561" s="9" t="s">
        <v>19381</v>
      </c>
      <c r="D9561" s="10" t="s">
        <v>19382</v>
      </c>
      <c r="E9561" s="11" t="s">
        <v>19383</v>
      </c>
      <c r="F9561" s="6">
        <v>284751</v>
      </c>
      <c r="G9561" s="6" t="s">
        <v>9558</v>
      </c>
      <c r="H9561" s="16">
        <v>8418059.0999999996</v>
      </c>
      <c r="I9561" s="12">
        <v>43585</v>
      </c>
      <c r="J9561" s="12">
        <v>43862</v>
      </c>
      <c r="K9561" s="15">
        <f>2000000+3200000</f>
        <v>5200000</v>
      </c>
      <c r="L9561" s="13" t="s">
        <v>15</v>
      </c>
      <c r="M9561" s="7">
        <v>1</v>
      </c>
      <c r="N9561" s="17"/>
    </row>
    <row r="9562" spans="1:14" ht="47.25">
      <c r="A9562" s="6">
        <v>9560</v>
      </c>
      <c r="B9562" s="8" t="s">
        <v>19077</v>
      </c>
      <c r="C9562" s="9" t="s">
        <v>19384</v>
      </c>
      <c r="D9562" s="10" t="s">
        <v>11175</v>
      </c>
      <c r="E9562" s="11" t="s">
        <v>19385</v>
      </c>
      <c r="F9562" s="6">
        <v>321229</v>
      </c>
      <c r="G9562" s="6" t="s">
        <v>9558</v>
      </c>
      <c r="H9562" s="16">
        <v>7770886</v>
      </c>
      <c r="I9562" s="12">
        <v>43677</v>
      </c>
      <c r="J9562" s="12">
        <v>44165</v>
      </c>
      <c r="K9562" s="15">
        <f>1200000+500000+1500000+2400000+1500000+649100</f>
        <v>7749100</v>
      </c>
      <c r="L9562" s="13" t="s">
        <v>15</v>
      </c>
      <c r="M9562" s="7">
        <v>1</v>
      </c>
      <c r="N9562" s="17"/>
    </row>
    <row r="9563" spans="1:14" ht="78.75">
      <c r="A9563" s="6">
        <v>9561</v>
      </c>
      <c r="B9563" s="8" t="s">
        <v>19077</v>
      </c>
      <c r="C9563" s="9" t="s">
        <v>19386</v>
      </c>
      <c r="D9563" s="10" t="s">
        <v>19387</v>
      </c>
      <c r="E9563" s="11" t="s">
        <v>19388</v>
      </c>
      <c r="F9563" s="6">
        <v>263317</v>
      </c>
      <c r="G9563" s="6" t="s">
        <v>9558</v>
      </c>
      <c r="H9563" s="16">
        <v>24046574.535</v>
      </c>
      <c r="I9563" s="12">
        <v>43558</v>
      </c>
      <c r="J9563" s="12">
        <v>44165</v>
      </c>
      <c r="K9563" s="15">
        <f>4564000+5472026+3299391+1000000+3300000+4000000</f>
        <v>21635417</v>
      </c>
      <c r="L9563" s="13" t="s">
        <v>14</v>
      </c>
      <c r="M9563" s="7">
        <v>0.49</v>
      </c>
      <c r="N9563" s="17"/>
    </row>
    <row r="9564" spans="1:14" ht="63">
      <c r="A9564" s="6">
        <v>9562</v>
      </c>
      <c r="B9564" s="8" t="s">
        <v>19077</v>
      </c>
      <c r="C9564" s="9" t="s">
        <v>19389</v>
      </c>
      <c r="D9564" s="10" t="s">
        <v>19310</v>
      </c>
      <c r="E9564" s="11" t="s">
        <v>19388</v>
      </c>
      <c r="F9564" s="6">
        <v>263317</v>
      </c>
      <c r="G9564" s="6" t="s">
        <v>9558</v>
      </c>
      <c r="H9564" s="16">
        <v>24046574.535</v>
      </c>
      <c r="I9564" s="12">
        <v>43558</v>
      </c>
      <c r="J9564" s="12">
        <v>44165</v>
      </c>
      <c r="K9564" s="15">
        <f>4564000+5472026+3299391+1000000+3300000+4000000</f>
        <v>21635417</v>
      </c>
      <c r="L9564" s="13" t="s">
        <v>14</v>
      </c>
      <c r="M9564" s="7">
        <v>0.51</v>
      </c>
      <c r="N9564" s="17"/>
    </row>
    <row r="9565" spans="1:14" ht="78.75">
      <c r="A9565" s="6">
        <v>9563</v>
      </c>
      <c r="B9565" s="8" t="s">
        <v>19077</v>
      </c>
      <c r="C9565" s="9" t="s">
        <v>19386</v>
      </c>
      <c r="D9565" s="10" t="s">
        <v>19387</v>
      </c>
      <c r="E9565" s="11" t="s">
        <v>19390</v>
      </c>
      <c r="F9565" s="6">
        <v>321231</v>
      </c>
      <c r="G9565" s="6" t="s">
        <v>9558</v>
      </c>
      <c r="H9565" s="16">
        <v>8443628.3389999997</v>
      </c>
      <c r="I9565" s="12">
        <v>43677</v>
      </c>
      <c r="J9565" s="12">
        <v>43953</v>
      </c>
      <c r="K9565" s="15">
        <v>4500000</v>
      </c>
      <c r="L9565" s="13" t="s">
        <v>15</v>
      </c>
      <c r="M9565" s="7">
        <v>1</v>
      </c>
      <c r="N9565" s="17"/>
    </row>
    <row r="9566" spans="1:14" ht="63">
      <c r="A9566" s="6">
        <v>9564</v>
      </c>
      <c r="B9566" s="8" t="s">
        <v>19077</v>
      </c>
      <c r="C9566" s="9" t="s">
        <v>19391</v>
      </c>
      <c r="D9566" s="10" t="s">
        <v>19392</v>
      </c>
      <c r="E9566" s="11" t="s">
        <v>19393</v>
      </c>
      <c r="F9566" s="6">
        <v>378371</v>
      </c>
      <c r="G9566" s="6" t="s">
        <v>9558</v>
      </c>
      <c r="H9566" s="16">
        <v>13132096.24</v>
      </c>
      <c r="I9566" s="12">
        <v>43886</v>
      </c>
      <c r="J9566" s="12">
        <v>43992</v>
      </c>
      <c r="K9566" s="15">
        <v>0</v>
      </c>
      <c r="L9566" s="13" t="s">
        <v>15</v>
      </c>
      <c r="M9566" s="7">
        <v>1</v>
      </c>
      <c r="N9566" s="17"/>
    </row>
    <row r="9567" spans="1:14" ht="63">
      <c r="A9567" s="6">
        <v>9565</v>
      </c>
      <c r="B9567" s="8" t="s">
        <v>19077</v>
      </c>
      <c r="C9567" s="9" t="s">
        <v>19394</v>
      </c>
      <c r="D9567" s="10" t="s">
        <v>19395</v>
      </c>
      <c r="E9567" s="11" t="s">
        <v>19396</v>
      </c>
      <c r="F9567" s="6">
        <v>378372</v>
      </c>
      <c r="G9567" s="6" t="s">
        <v>9558</v>
      </c>
      <c r="H9567" s="16">
        <v>11913843.6</v>
      </c>
      <c r="I9567" s="12">
        <v>43845</v>
      </c>
      <c r="J9567" s="12">
        <v>43992</v>
      </c>
      <c r="K9567" s="15">
        <v>2200000</v>
      </c>
      <c r="L9567" s="13" t="s">
        <v>15</v>
      </c>
      <c r="M9567" s="7">
        <v>1</v>
      </c>
      <c r="N9567" s="17"/>
    </row>
    <row r="9568" spans="1:14" ht="63">
      <c r="A9568" s="6">
        <v>9566</v>
      </c>
      <c r="B9568" s="8" t="s">
        <v>19077</v>
      </c>
      <c r="C9568" s="9" t="s">
        <v>19394</v>
      </c>
      <c r="D9568" s="10" t="s">
        <v>19395</v>
      </c>
      <c r="E9568" s="11" t="s">
        <v>19397</v>
      </c>
      <c r="F9568" s="6">
        <v>378373</v>
      </c>
      <c r="G9568" s="6" t="s">
        <v>9558</v>
      </c>
      <c r="H9568" s="16">
        <v>3736445.95</v>
      </c>
      <c r="I9568" s="12">
        <v>43845</v>
      </c>
      <c r="J9568" s="12">
        <v>43992</v>
      </c>
      <c r="K9568" s="15">
        <v>0</v>
      </c>
      <c r="L9568" s="13" t="s">
        <v>15</v>
      </c>
      <c r="M9568" s="7">
        <v>1</v>
      </c>
      <c r="N9568" s="17"/>
    </row>
    <row r="9569" spans="1:14" ht="63">
      <c r="A9569" s="6">
        <v>9567</v>
      </c>
      <c r="B9569" s="8" t="s">
        <v>19077</v>
      </c>
      <c r="C9569" s="9" t="s">
        <v>19398</v>
      </c>
      <c r="D9569" s="10" t="s">
        <v>19399</v>
      </c>
      <c r="E9569" s="11" t="s">
        <v>19400</v>
      </c>
      <c r="F9569" s="6">
        <v>321233</v>
      </c>
      <c r="G9569" s="6" t="s">
        <v>9558</v>
      </c>
      <c r="H9569" s="16">
        <v>6432612.4500000002</v>
      </c>
      <c r="I9569" s="12">
        <v>43678</v>
      </c>
      <c r="J9569" s="12">
        <v>43954</v>
      </c>
      <c r="K9569" s="15">
        <f>500000+1400000+850000+1500000</f>
        <v>4250000</v>
      </c>
      <c r="L9569" s="13" t="s">
        <v>15</v>
      </c>
      <c r="M9569" s="7">
        <v>1</v>
      </c>
      <c r="N9569" s="17"/>
    </row>
    <row r="9570" spans="1:14" ht="63">
      <c r="A9570" s="6">
        <v>9568</v>
      </c>
      <c r="B9570" s="8" t="s">
        <v>19077</v>
      </c>
      <c r="C9570" s="9" t="s">
        <v>19401</v>
      </c>
      <c r="D9570" s="10" t="s">
        <v>19402</v>
      </c>
      <c r="E9570" s="11" t="s">
        <v>19403</v>
      </c>
      <c r="F9570" s="6">
        <v>349011</v>
      </c>
      <c r="G9570" s="6" t="s">
        <v>9558</v>
      </c>
      <c r="H9570" s="16">
        <v>14160006.5</v>
      </c>
      <c r="I9570" s="12">
        <v>43728</v>
      </c>
      <c r="J9570" s="12">
        <v>43998</v>
      </c>
      <c r="K9570" s="15">
        <f>3413000+2263000+250000+2000000+1500000+1800000</f>
        <v>11226000</v>
      </c>
      <c r="L9570" s="13" t="s">
        <v>15</v>
      </c>
      <c r="M9570" s="7">
        <v>1</v>
      </c>
      <c r="N9570" s="17"/>
    </row>
    <row r="9571" spans="1:14" ht="47.25">
      <c r="A9571" s="6">
        <v>9569</v>
      </c>
      <c r="B9571" s="8" t="s">
        <v>19077</v>
      </c>
      <c r="C9571" s="9" t="s">
        <v>19404</v>
      </c>
      <c r="D9571" s="10" t="s">
        <v>19405</v>
      </c>
      <c r="E9571" s="11" t="s">
        <v>19406</v>
      </c>
      <c r="F9571" s="6">
        <v>368204</v>
      </c>
      <c r="G9571" s="6" t="s">
        <v>7709</v>
      </c>
      <c r="H9571" s="16">
        <v>611169.96400000004</v>
      </c>
      <c r="I9571" s="12">
        <v>43870</v>
      </c>
      <c r="J9571" s="12">
        <v>43992</v>
      </c>
      <c r="K9571" s="15">
        <v>0</v>
      </c>
      <c r="L9571" s="13" t="s">
        <v>15</v>
      </c>
      <c r="M9571" s="7">
        <v>1</v>
      </c>
      <c r="N9571" s="17"/>
    </row>
    <row r="9572" spans="1:14" ht="63">
      <c r="A9572" s="6">
        <v>9570</v>
      </c>
      <c r="B9572" s="8" t="s">
        <v>19077</v>
      </c>
      <c r="C9572" s="9" t="s">
        <v>19407</v>
      </c>
      <c r="D9572" s="10" t="s">
        <v>19408</v>
      </c>
      <c r="E9572" s="11" t="s">
        <v>19409</v>
      </c>
      <c r="F9572" s="6">
        <v>326785</v>
      </c>
      <c r="G9572" s="6" t="s">
        <v>7709</v>
      </c>
      <c r="H9572" s="16">
        <v>1839683.912</v>
      </c>
      <c r="I9572" s="12">
        <v>43762</v>
      </c>
      <c r="J9572" s="12">
        <v>43992</v>
      </c>
      <c r="K9572" s="15">
        <v>0</v>
      </c>
      <c r="L9572" s="13" t="s">
        <v>15</v>
      </c>
      <c r="M9572" s="7">
        <v>1</v>
      </c>
      <c r="N9572" s="17"/>
    </row>
    <row r="9573" spans="1:14" ht="63">
      <c r="A9573" s="6">
        <v>9571</v>
      </c>
      <c r="B9573" s="8" t="s">
        <v>19077</v>
      </c>
      <c r="C9573" s="9" t="s">
        <v>19410</v>
      </c>
      <c r="D9573" s="10" t="s">
        <v>19411</v>
      </c>
      <c r="E9573" s="11" t="s">
        <v>19412</v>
      </c>
      <c r="F9573" s="6">
        <v>374175</v>
      </c>
      <c r="G9573" s="6" t="s">
        <v>7709</v>
      </c>
      <c r="H9573" s="16">
        <v>1274724.1029999999</v>
      </c>
      <c r="I9573" s="12">
        <v>43857</v>
      </c>
      <c r="J9573" s="12">
        <v>43992</v>
      </c>
      <c r="K9573" s="15">
        <v>0</v>
      </c>
      <c r="L9573" s="13" t="s">
        <v>15</v>
      </c>
      <c r="M9573" s="7">
        <v>1</v>
      </c>
      <c r="N9573" s="17"/>
    </row>
    <row r="9574" spans="1:14" ht="63">
      <c r="A9574" s="6">
        <v>9572</v>
      </c>
      <c r="B9574" s="8" t="s">
        <v>19077</v>
      </c>
      <c r="C9574" s="9" t="s">
        <v>19410</v>
      </c>
      <c r="D9574" s="10" t="s">
        <v>19411</v>
      </c>
      <c r="E9574" s="11" t="s">
        <v>19413</v>
      </c>
      <c r="F9574" s="6">
        <v>374177</v>
      </c>
      <c r="G9574" s="6" t="s">
        <v>7709</v>
      </c>
      <c r="H9574" s="16">
        <v>1175368.594</v>
      </c>
      <c r="I9574" s="12">
        <v>43857</v>
      </c>
      <c r="J9574" s="12">
        <v>43992</v>
      </c>
      <c r="K9574" s="15">
        <v>0</v>
      </c>
      <c r="L9574" s="13" t="s">
        <v>15</v>
      </c>
      <c r="M9574" s="7">
        <v>1</v>
      </c>
      <c r="N9574" s="17"/>
    </row>
    <row r="9575" spans="1:14" ht="47.25">
      <c r="A9575" s="6">
        <v>9573</v>
      </c>
      <c r="B9575" s="8" t="s">
        <v>19077</v>
      </c>
      <c r="C9575" s="9" t="s">
        <v>19414</v>
      </c>
      <c r="D9575" s="10" t="s">
        <v>19415</v>
      </c>
      <c r="E9575" s="11" t="s">
        <v>19416</v>
      </c>
      <c r="F9575" s="6">
        <v>374291</v>
      </c>
      <c r="G9575" s="6" t="s">
        <v>7709</v>
      </c>
      <c r="H9575" s="16">
        <v>1192515.7320000001</v>
      </c>
      <c r="I9575" s="12">
        <v>43870</v>
      </c>
      <c r="J9575" s="12">
        <v>43992</v>
      </c>
      <c r="K9575" s="15">
        <v>0</v>
      </c>
      <c r="L9575" s="13" t="s">
        <v>15</v>
      </c>
      <c r="M9575" s="7">
        <v>1</v>
      </c>
      <c r="N9575" s="17"/>
    </row>
    <row r="9576" spans="1:14" ht="47.25">
      <c r="A9576" s="6">
        <v>9574</v>
      </c>
      <c r="B9576" s="8" t="s">
        <v>19077</v>
      </c>
      <c r="C9576" s="9" t="s">
        <v>19414</v>
      </c>
      <c r="D9576" s="10" t="s">
        <v>19415</v>
      </c>
      <c r="E9576" s="11" t="s">
        <v>19417</v>
      </c>
      <c r="F9576" s="6">
        <v>374294</v>
      </c>
      <c r="G9576" s="6" t="s">
        <v>7709</v>
      </c>
      <c r="H9576" s="16">
        <v>1198271.5919999999</v>
      </c>
      <c r="I9576" s="12">
        <v>43870</v>
      </c>
      <c r="J9576" s="12">
        <v>43992</v>
      </c>
      <c r="K9576" s="15">
        <v>0</v>
      </c>
      <c r="L9576" s="13" t="s">
        <v>15</v>
      </c>
      <c r="M9576" s="7">
        <v>1</v>
      </c>
      <c r="N9576" s="17"/>
    </row>
    <row r="9577" spans="1:14" ht="94.5">
      <c r="A9577" s="6">
        <v>9575</v>
      </c>
      <c r="B9577" s="8" t="s">
        <v>19077</v>
      </c>
      <c r="C9577" s="9" t="s">
        <v>19418</v>
      </c>
      <c r="D9577" s="10" t="s">
        <v>19419</v>
      </c>
      <c r="E9577" s="11" t="s">
        <v>19420</v>
      </c>
      <c r="F9577" s="6">
        <v>365593</v>
      </c>
      <c r="G9577" s="6" t="s">
        <v>3787</v>
      </c>
      <c r="H9577" s="16">
        <v>11400049.4</v>
      </c>
      <c r="I9577" s="12">
        <v>43808</v>
      </c>
      <c r="J9577" s="12">
        <v>44014</v>
      </c>
      <c r="K9577" s="15">
        <f>2600000+705000+2500000+700000+600000</f>
        <v>7105000</v>
      </c>
      <c r="L9577" s="13" t="s">
        <v>15</v>
      </c>
      <c r="M9577" s="7">
        <v>1</v>
      </c>
      <c r="N9577" s="17"/>
    </row>
    <row r="9578" spans="1:14" ht="138.75">
      <c r="A9578" s="6">
        <v>9576</v>
      </c>
      <c r="B9578" s="8" t="s">
        <v>19077</v>
      </c>
      <c r="C9578" s="9" t="s">
        <v>19421</v>
      </c>
      <c r="D9578" s="10" t="s">
        <v>19422</v>
      </c>
      <c r="E9578" s="11" t="s">
        <v>19423</v>
      </c>
      <c r="F9578" s="6">
        <v>251133</v>
      </c>
      <c r="G9578" s="6" t="s">
        <v>3787</v>
      </c>
      <c r="H9578" s="16">
        <v>9371529.5999999996</v>
      </c>
      <c r="I9578" s="12">
        <v>43495</v>
      </c>
      <c r="J9578" s="12">
        <v>43771</v>
      </c>
      <c r="K9578" s="15">
        <v>0</v>
      </c>
      <c r="L9578" s="13" t="s">
        <v>15</v>
      </c>
      <c r="M9578" s="7">
        <v>1</v>
      </c>
      <c r="N9578" s="17"/>
    </row>
    <row r="9579" spans="1:14" ht="141.75">
      <c r="A9579" s="6">
        <v>9577</v>
      </c>
      <c r="B9579" s="8" t="s">
        <v>19077</v>
      </c>
      <c r="C9579" s="9" t="s">
        <v>19424</v>
      </c>
      <c r="D9579" s="10" t="s">
        <v>19373</v>
      </c>
      <c r="E9579" s="11" t="s">
        <v>19425</v>
      </c>
      <c r="F9579" s="6">
        <v>56711</v>
      </c>
      <c r="G9579" s="6" t="s">
        <v>3787</v>
      </c>
      <c r="H9579" s="16">
        <v>4663362.17</v>
      </c>
      <c r="I9579" s="12">
        <v>42563</v>
      </c>
      <c r="J9579" s="12">
        <v>42869</v>
      </c>
      <c r="K9579" s="15">
        <v>500000</v>
      </c>
      <c r="L9579" s="13" t="s">
        <v>15</v>
      </c>
      <c r="M9579" s="7">
        <v>1</v>
      </c>
      <c r="N9579" s="17"/>
    </row>
    <row r="9580" spans="1:14" ht="157.5">
      <c r="A9580" s="6">
        <v>9578</v>
      </c>
      <c r="B9580" s="8" t="s">
        <v>19077</v>
      </c>
      <c r="C9580" s="9" t="s">
        <v>19426</v>
      </c>
      <c r="D9580" s="10" t="s">
        <v>19427</v>
      </c>
      <c r="E9580" s="11" t="s">
        <v>19428</v>
      </c>
      <c r="F9580" s="6">
        <v>231831</v>
      </c>
      <c r="G9580" s="6" t="s">
        <v>3787</v>
      </c>
      <c r="H9580" s="16">
        <v>9370861.75</v>
      </c>
      <c r="I9580" s="12">
        <v>43452</v>
      </c>
      <c r="J9580" s="12">
        <v>43651</v>
      </c>
      <c r="K9580" s="15">
        <f>1148000+4000000+500000+650000</f>
        <v>6298000</v>
      </c>
      <c r="L9580" s="13" t="s">
        <v>15</v>
      </c>
      <c r="M9580" s="7">
        <v>1</v>
      </c>
      <c r="N9580" s="17"/>
    </row>
    <row r="9581" spans="1:14" ht="63">
      <c r="A9581" s="6">
        <v>9579</v>
      </c>
      <c r="B9581" s="8" t="s">
        <v>19077</v>
      </c>
      <c r="C9581" s="9" t="s">
        <v>19429</v>
      </c>
      <c r="D9581" s="10" t="s">
        <v>19430</v>
      </c>
      <c r="E9581" s="11" t="s">
        <v>19431</v>
      </c>
      <c r="F9581" s="6">
        <v>119148</v>
      </c>
      <c r="G9581" s="6" t="s">
        <v>3787</v>
      </c>
      <c r="H9581" s="16">
        <v>25626022.794</v>
      </c>
      <c r="I9581" s="12">
        <v>43075</v>
      </c>
      <c r="J9581" s="12">
        <v>43621</v>
      </c>
      <c r="K9581" s="15">
        <f>5000000+3021000+5315784+3683349+1900000</f>
        <v>18920133</v>
      </c>
      <c r="L9581" s="13" t="s">
        <v>14</v>
      </c>
      <c r="M9581" s="7">
        <v>1</v>
      </c>
      <c r="N9581" s="17"/>
    </row>
    <row r="9582" spans="1:14" ht="63">
      <c r="A9582" s="6">
        <v>9580</v>
      </c>
      <c r="B9582" s="8" t="s">
        <v>19077</v>
      </c>
      <c r="C9582" s="9" t="s">
        <v>19432</v>
      </c>
      <c r="D9582" s="10" t="s">
        <v>1985</v>
      </c>
      <c r="E9582" s="11" t="s">
        <v>19431</v>
      </c>
      <c r="F9582" s="6">
        <v>119148</v>
      </c>
      <c r="G9582" s="6" t="s">
        <v>3787</v>
      </c>
      <c r="H9582" s="16">
        <v>25626022.794</v>
      </c>
      <c r="I9582" s="12">
        <v>43075</v>
      </c>
      <c r="J9582" s="12">
        <v>43621</v>
      </c>
      <c r="K9582" s="15">
        <f>5000000+3021000+5315784+3683349+1900000</f>
        <v>18920133</v>
      </c>
      <c r="L9582" s="13" t="s">
        <v>14</v>
      </c>
      <c r="M9582" s="7">
        <v>0.25</v>
      </c>
      <c r="N9582" s="17"/>
    </row>
    <row r="9583" spans="1:14" ht="63">
      <c r="A9583" s="6">
        <v>9581</v>
      </c>
      <c r="B9583" s="8" t="s">
        <v>19077</v>
      </c>
      <c r="C9583" s="9" t="s">
        <v>19433</v>
      </c>
      <c r="D9583" s="10" t="s">
        <v>612</v>
      </c>
      <c r="E9583" s="11" t="s">
        <v>19431</v>
      </c>
      <c r="F9583" s="6">
        <v>119148</v>
      </c>
      <c r="G9583" s="6" t="s">
        <v>3787</v>
      </c>
      <c r="H9583" s="16">
        <v>25626022.794</v>
      </c>
      <c r="I9583" s="12">
        <v>43075</v>
      </c>
      <c r="J9583" s="12">
        <v>43621</v>
      </c>
      <c r="K9583" s="15">
        <f>5000000+3021000+5315784+3683349+1900000</f>
        <v>18920133</v>
      </c>
      <c r="L9583" s="13" t="s">
        <v>14</v>
      </c>
      <c r="M9583" s="7">
        <v>0.75</v>
      </c>
      <c r="N9583" s="17"/>
    </row>
    <row r="9584" spans="1:14" ht="157.5">
      <c r="A9584" s="6">
        <v>9582</v>
      </c>
      <c r="B9584" s="8" t="s">
        <v>19077</v>
      </c>
      <c r="C9584" s="9" t="s">
        <v>19434</v>
      </c>
      <c r="D9584" s="10" t="s">
        <v>19435</v>
      </c>
      <c r="E9584" s="11" t="s">
        <v>19436</v>
      </c>
      <c r="F9584" s="6">
        <v>385167</v>
      </c>
      <c r="G9584" s="6" t="s">
        <v>3787</v>
      </c>
      <c r="H9584" s="16">
        <v>9798269.5999999996</v>
      </c>
      <c r="I9584" s="12">
        <v>43853</v>
      </c>
      <c r="J9584" s="12">
        <v>44039</v>
      </c>
      <c r="K9584" s="15">
        <f>3600000+1700000</f>
        <v>5300000</v>
      </c>
      <c r="L9584" s="13" t="s">
        <v>15</v>
      </c>
      <c r="M9584" s="7">
        <v>1</v>
      </c>
      <c r="N9584" s="17"/>
    </row>
    <row r="9585" spans="1:14" ht="110.25">
      <c r="A9585" s="6">
        <v>9583</v>
      </c>
      <c r="B9585" s="8" t="s">
        <v>19077</v>
      </c>
      <c r="C9585" s="9" t="s">
        <v>19437</v>
      </c>
      <c r="D9585" s="10" t="s">
        <v>19438</v>
      </c>
      <c r="E9585" s="11" t="s">
        <v>19439</v>
      </c>
      <c r="F9585" s="6">
        <v>412263</v>
      </c>
      <c r="G9585" s="6" t="s">
        <v>3787</v>
      </c>
      <c r="H9585" s="16">
        <v>7463075.5499999998</v>
      </c>
      <c r="I9585" s="12">
        <v>43894</v>
      </c>
      <c r="J9585" s="12">
        <v>43992</v>
      </c>
      <c r="K9585" s="15">
        <f>495334+500000+300000</f>
        <v>1295334</v>
      </c>
      <c r="L9585" s="13" t="s">
        <v>15</v>
      </c>
      <c r="M9585" s="7">
        <v>1</v>
      </c>
      <c r="N9585" s="17"/>
    </row>
    <row r="9586" spans="1:14" ht="110.25">
      <c r="A9586" s="6">
        <v>9584</v>
      </c>
      <c r="B9586" s="8" t="s">
        <v>19077</v>
      </c>
      <c r="C9586" s="9" t="s">
        <v>19440</v>
      </c>
      <c r="D9586" s="10" t="s">
        <v>19441</v>
      </c>
      <c r="E9586" s="11" t="s">
        <v>19442</v>
      </c>
      <c r="F9586" s="6">
        <v>44591</v>
      </c>
      <c r="G9586" s="6" t="s">
        <v>3787</v>
      </c>
      <c r="H9586" s="16">
        <v>5782318.5640000002</v>
      </c>
      <c r="I9586" s="12">
        <v>42443</v>
      </c>
      <c r="J9586" s="12">
        <v>42747</v>
      </c>
      <c r="K9586" s="15">
        <f>400000+400000+1400000+955000+950000</f>
        <v>4105000</v>
      </c>
      <c r="L9586" s="13" t="s">
        <v>15</v>
      </c>
      <c r="M9586" s="7">
        <v>1</v>
      </c>
      <c r="N9586" s="17"/>
    </row>
    <row r="9587" spans="1:14" ht="220.5">
      <c r="A9587" s="6">
        <v>9585</v>
      </c>
      <c r="B9587" s="8" t="s">
        <v>19077</v>
      </c>
      <c r="C9587" s="9" t="s">
        <v>19443</v>
      </c>
      <c r="D9587" s="10" t="s">
        <v>7656</v>
      </c>
      <c r="E9587" s="11" t="s">
        <v>19444</v>
      </c>
      <c r="F9587" s="6">
        <v>94490</v>
      </c>
      <c r="G9587" s="6" t="s">
        <v>3787</v>
      </c>
      <c r="H9587" s="16">
        <v>27198067.941</v>
      </c>
      <c r="I9587" s="12">
        <v>42908</v>
      </c>
      <c r="J9587" s="12">
        <v>43997</v>
      </c>
      <c r="K9587" s="15">
        <f>500000+1200000+400000+3738000+2698000+2650000+2000000+350000+2000000+1500000+500000+800000+700000+2500000</f>
        <v>21536000</v>
      </c>
      <c r="L9587" s="13" t="s">
        <v>15</v>
      </c>
      <c r="M9587" s="7">
        <v>1</v>
      </c>
      <c r="N9587" s="17"/>
    </row>
    <row r="9588" spans="1:14" ht="94.5">
      <c r="A9588" s="6">
        <v>9586</v>
      </c>
      <c r="B9588" s="8" t="s">
        <v>19077</v>
      </c>
      <c r="C9588" s="9" t="s">
        <v>19445</v>
      </c>
      <c r="D9588" s="10" t="s">
        <v>19446</v>
      </c>
      <c r="E9588" s="11" t="s">
        <v>19447</v>
      </c>
      <c r="F9588" s="6">
        <v>365570</v>
      </c>
      <c r="G9588" s="6" t="s">
        <v>19448</v>
      </c>
      <c r="H9588" s="16">
        <v>74604545.863999993</v>
      </c>
      <c r="I9588" s="12">
        <v>43822</v>
      </c>
      <c r="J9588" s="12">
        <v>44368</v>
      </c>
      <c r="K9588" s="15">
        <v>8000000</v>
      </c>
      <c r="L9588" s="13" t="s">
        <v>14</v>
      </c>
      <c r="M9588" s="7">
        <v>1</v>
      </c>
      <c r="N9588" s="17"/>
    </row>
    <row r="9589" spans="1:14" ht="78.75">
      <c r="A9589" s="6">
        <v>9587</v>
      </c>
      <c r="B9589" s="8" t="s">
        <v>19077</v>
      </c>
      <c r="C9589" s="9" t="s">
        <v>19432</v>
      </c>
      <c r="D9589" s="10" t="s">
        <v>1985</v>
      </c>
      <c r="E9589" s="11" t="s">
        <v>19447</v>
      </c>
      <c r="F9589" s="6">
        <v>365570</v>
      </c>
      <c r="G9589" s="6" t="s">
        <v>19448</v>
      </c>
      <c r="H9589" s="16">
        <v>74604545.863999993</v>
      </c>
      <c r="I9589" s="12">
        <v>43822</v>
      </c>
      <c r="J9589" s="12">
        <v>44368</v>
      </c>
      <c r="K9589" s="15">
        <v>8000000</v>
      </c>
      <c r="L9589" s="13" t="s">
        <v>14</v>
      </c>
      <c r="M9589" s="7">
        <v>0.3</v>
      </c>
      <c r="N9589" s="17"/>
    </row>
    <row r="9590" spans="1:14" ht="78.75">
      <c r="A9590" s="6">
        <v>9588</v>
      </c>
      <c r="B9590" s="8" t="s">
        <v>19077</v>
      </c>
      <c r="C9590" s="9" t="s">
        <v>19449</v>
      </c>
      <c r="D9590" s="10" t="s">
        <v>19450</v>
      </c>
      <c r="E9590" s="11" t="s">
        <v>19447</v>
      </c>
      <c r="F9590" s="6">
        <v>365570</v>
      </c>
      <c r="G9590" s="6" t="s">
        <v>19448</v>
      </c>
      <c r="H9590" s="16">
        <v>74604545.863999993</v>
      </c>
      <c r="I9590" s="12">
        <v>43822</v>
      </c>
      <c r="J9590" s="12">
        <v>44368</v>
      </c>
      <c r="K9590" s="15">
        <v>8000000</v>
      </c>
      <c r="L9590" s="13" t="s">
        <v>14</v>
      </c>
      <c r="M9590" s="7">
        <v>0.7</v>
      </c>
      <c r="N9590" s="17"/>
    </row>
    <row r="9591" spans="1:14" ht="63">
      <c r="A9591" s="6">
        <v>9589</v>
      </c>
      <c r="B9591" s="8" t="s">
        <v>19077</v>
      </c>
      <c r="C9591" s="9" t="s">
        <v>19451</v>
      </c>
      <c r="D9591" s="10" t="s">
        <v>19408</v>
      </c>
      <c r="E9591" s="11" t="s">
        <v>19452</v>
      </c>
      <c r="F9591" s="6">
        <v>362293</v>
      </c>
      <c r="G9591" s="6" t="s">
        <v>9463</v>
      </c>
      <c r="H9591" s="16">
        <v>4447614.05</v>
      </c>
      <c r="I9591" s="12">
        <v>43787</v>
      </c>
      <c r="J9591" s="12">
        <v>43973</v>
      </c>
      <c r="K9591" s="15">
        <f>800000+2000000+300000</f>
        <v>3100000</v>
      </c>
      <c r="L9591" s="13" t="s">
        <v>15</v>
      </c>
      <c r="M9591" s="7">
        <v>1</v>
      </c>
      <c r="N9591" s="17"/>
    </row>
    <row r="9592" spans="1:14" ht="78.75">
      <c r="A9592" s="6">
        <v>9590</v>
      </c>
      <c r="B9592" s="8" t="s">
        <v>19077</v>
      </c>
      <c r="C9592" s="9" t="s">
        <v>19453</v>
      </c>
      <c r="D9592" s="10" t="s">
        <v>19454</v>
      </c>
      <c r="E9592" s="11" t="s">
        <v>19455</v>
      </c>
      <c r="F9592" s="6">
        <v>369762</v>
      </c>
      <c r="G9592" s="6" t="s">
        <v>9463</v>
      </c>
      <c r="H9592" s="16">
        <v>9062790.0500000007</v>
      </c>
      <c r="I9592" s="12">
        <v>43829</v>
      </c>
      <c r="J9592" s="12">
        <v>44115</v>
      </c>
      <c r="K9592" s="15">
        <f>2000000+1300000+600000+1500000</f>
        <v>5400000</v>
      </c>
      <c r="L9592" s="13" t="s">
        <v>15</v>
      </c>
      <c r="M9592" s="7">
        <v>1</v>
      </c>
      <c r="N9592" s="17"/>
    </row>
    <row r="9593" spans="1:14" ht="78.75">
      <c r="A9593" s="6">
        <v>9591</v>
      </c>
      <c r="B9593" s="8" t="s">
        <v>19077</v>
      </c>
      <c r="C9593" s="9" t="s">
        <v>19456</v>
      </c>
      <c r="D9593" s="10" t="s">
        <v>19457</v>
      </c>
      <c r="E9593" s="11" t="s">
        <v>19458</v>
      </c>
      <c r="F9593" s="6">
        <v>402467</v>
      </c>
      <c r="G9593" s="6" t="s">
        <v>9463</v>
      </c>
      <c r="H9593" s="16">
        <v>8257439.9000000004</v>
      </c>
      <c r="I9593" s="12">
        <v>43905</v>
      </c>
      <c r="J9593" s="12">
        <v>44269</v>
      </c>
      <c r="K9593" s="15">
        <f>500000+280000+3300000+1050000</f>
        <v>5130000</v>
      </c>
      <c r="L9593" s="13" t="s">
        <v>15</v>
      </c>
      <c r="M9593" s="7">
        <v>1</v>
      </c>
      <c r="N9593" s="17"/>
    </row>
    <row r="9594" spans="1:14" ht="63">
      <c r="A9594" s="6">
        <v>9592</v>
      </c>
      <c r="B9594" s="8" t="s">
        <v>19077</v>
      </c>
      <c r="C9594" s="9" t="s">
        <v>19459</v>
      </c>
      <c r="D9594" s="10" t="s">
        <v>11154</v>
      </c>
      <c r="E9594" s="11" t="s">
        <v>19460</v>
      </c>
      <c r="F9594" s="6">
        <v>402472</v>
      </c>
      <c r="G9594" s="6" t="s">
        <v>9463</v>
      </c>
      <c r="H9594" s="16">
        <v>12709010.699999999</v>
      </c>
      <c r="I9594" s="12">
        <v>43892</v>
      </c>
      <c r="J9594" s="12">
        <v>7737</v>
      </c>
      <c r="K9594" s="15">
        <v>1800000</v>
      </c>
      <c r="L9594" s="13" t="s">
        <v>15</v>
      </c>
      <c r="M9594" s="7">
        <v>1</v>
      </c>
      <c r="N9594" s="17"/>
    </row>
    <row r="9595" spans="1:14" ht="63">
      <c r="A9595" s="6">
        <v>9593</v>
      </c>
      <c r="B9595" s="8" t="s">
        <v>19077</v>
      </c>
      <c r="C9595" s="9" t="s">
        <v>19453</v>
      </c>
      <c r="D9595" s="10" t="s">
        <v>19454</v>
      </c>
      <c r="E9595" s="11" t="s">
        <v>19461</v>
      </c>
      <c r="F9595" s="6">
        <v>402443</v>
      </c>
      <c r="G9595" s="6" t="s">
        <v>9463</v>
      </c>
      <c r="H9595" s="16">
        <v>8671483.1500000004</v>
      </c>
      <c r="I9595" s="12">
        <v>43874</v>
      </c>
      <c r="J9595" s="12">
        <v>44245</v>
      </c>
      <c r="K9595" s="15">
        <f>1500000+650000+4000000+1500000</f>
        <v>7650000</v>
      </c>
      <c r="L9595" s="13" t="s">
        <v>15</v>
      </c>
      <c r="M9595" s="7">
        <v>1</v>
      </c>
      <c r="N9595" s="17"/>
    </row>
    <row r="9596" spans="1:14" ht="63">
      <c r="A9596" s="6">
        <v>9594</v>
      </c>
      <c r="B9596" s="8" t="s">
        <v>19077</v>
      </c>
      <c r="C9596" s="9" t="s">
        <v>19462</v>
      </c>
      <c r="D9596" s="10" t="s">
        <v>19463</v>
      </c>
      <c r="E9596" s="11" t="s">
        <v>19464</v>
      </c>
      <c r="F9596" s="6">
        <v>402440</v>
      </c>
      <c r="G9596" s="6" t="s">
        <v>9463</v>
      </c>
      <c r="H9596" s="16">
        <v>2141115.7000000002</v>
      </c>
      <c r="I9596" s="12">
        <v>43893</v>
      </c>
      <c r="J9596" s="12">
        <v>44019</v>
      </c>
      <c r="K9596" s="15">
        <v>1000000</v>
      </c>
      <c r="L9596" s="13" t="s">
        <v>15</v>
      </c>
      <c r="M9596" s="7">
        <v>1</v>
      </c>
      <c r="N9596" s="17"/>
    </row>
    <row r="9597" spans="1:14" ht="63">
      <c r="A9597" s="6">
        <v>9595</v>
      </c>
      <c r="B9597" s="8" t="s">
        <v>19077</v>
      </c>
      <c r="C9597" s="9" t="s">
        <v>19465</v>
      </c>
      <c r="D9597" s="10" t="s">
        <v>19466</v>
      </c>
      <c r="E9597" s="11" t="s">
        <v>19467</v>
      </c>
      <c r="F9597" s="6">
        <v>435830</v>
      </c>
      <c r="G9597" s="6" t="s">
        <v>9463</v>
      </c>
      <c r="H9597" s="16">
        <v>12786487.949999999</v>
      </c>
      <c r="I9597" s="12">
        <v>43962</v>
      </c>
      <c r="J9597" s="12">
        <v>44332</v>
      </c>
      <c r="K9597" s="15">
        <v>0</v>
      </c>
      <c r="L9597" s="13" t="s">
        <v>15</v>
      </c>
      <c r="M9597" s="7">
        <v>1</v>
      </c>
      <c r="N9597" s="17"/>
    </row>
    <row r="9598" spans="1:14" ht="78.75">
      <c r="A9598" s="6">
        <v>9596</v>
      </c>
      <c r="B9598" s="8" t="s">
        <v>19077</v>
      </c>
      <c r="C9598" s="9" t="s">
        <v>19468</v>
      </c>
      <c r="D9598" s="10" t="s">
        <v>19469</v>
      </c>
      <c r="E9598" s="11" t="s">
        <v>19470</v>
      </c>
      <c r="F9598" s="6">
        <v>459097</v>
      </c>
      <c r="G9598" s="6" t="s">
        <v>9463</v>
      </c>
      <c r="H9598" s="16">
        <v>41337060.722000003</v>
      </c>
      <c r="I9598" s="12">
        <v>44056</v>
      </c>
      <c r="J9598" s="12">
        <v>44602</v>
      </c>
      <c r="K9598" s="15">
        <v>0</v>
      </c>
      <c r="L9598" s="13" t="s">
        <v>14</v>
      </c>
      <c r="M9598" s="7">
        <v>1</v>
      </c>
      <c r="N9598" s="17"/>
    </row>
    <row r="9599" spans="1:14" ht="78.75">
      <c r="A9599" s="6">
        <v>9597</v>
      </c>
      <c r="B9599" s="8" t="s">
        <v>19077</v>
      </c>
      <c r="C9599" s="9" t="s">
        <v>19087</v>
      </c>
      <c r="D9599" s="10" t="s">
        <v>19088</v>
      </c>
      <c r="E9599" s="11" t="s">
        <v>19470</v>
      </c>
      <c r="F9599" s="6">
        <v>459097</v>
      </c>
      <c r="G9599" s="6" t="s">
        <v>9463</v>
      </c>
      <c r="H9599" s="16">
        <v>41337060.722000003</v>
      </c>
      <c r="I9599" s="12">
        <v>44056</v>
      </c>
      <c r="J9599" s="12">
        <v>44602</v>
      </c>
      <c r="K9599" s="15">
        <v>0</v>
      </c>
      <c r="L9599" s="13" t="s">
        <v>14</v>
      </c>
      <c r="M9599" s="7">
        <v>0.49</v>
      </c>
      <c r="N9599" s="17"/>
    </row>
    <row r="9600" spans="1:14" ht="78.75">
      <c r="A9600" s="6">
        <v>9598</v>
      </c>
      <c r="B9600" s="8" t="s">
        <v>19077</v>
      </c>
      <c r="C9600" s="9" t="s">
        <v>11830</v>
      </c>
      <c r="D9600" s="10" t="s">
        <v>11107</v>
      </c>
      <c r="E9600" s="11" t="s">
        <v>19470</v>
      </c>
      <c r="F9600" s="6">
        <v>459097</v>
      </c>
      <c r="G9600" s="6" t="s">
        <v>9463</v>
      </c>
      <c r="H9600" s="16">
        <v>41337060.722000003</v>
      </c>
      <c r="I9600" s="12">
        <v>44056</v>
      </c>
      <c r="J9600" s="12">
        <v>44602</v>
      </c>
      <c r="K9600" s="15">
        <v>0</v>
      </c>
      <c r="L9600" s="13" t="s">
        <v>14</v>
      </c>
      <c r="M9600" s="7">
        <v>0.51</v>
      </c>
      <c r="N9600" s="17"/>
    </row>
    <row r="9601" spans="1:14" ht="47.25">
      <c r="A9601" s="6">
        <v>9599</v>
      </c>
      <c r="B9601" s="8" t="s">
        <v>19077</v>
      </c>
      <c r="C9601" s="9" t="s">
        <v>19471</v>
      </c>
      <c r="D9601" s="10" t="s">
        <v>19472</v>
      </c>
      <c r="E9601" s="11" t="s">
        <v>19473</v>
      </c>
      <c r="F9601" s="6">
        <v>171464</v>
      </c>
      <c r="G9601" s="6" t="s">
        <v>9463</v>
      </c>
      <c r="H9601" s="16">
        <v>2715570.25</v>
      </c>
      <c r="I9601" s="12">
        <v>43227</v>
      </c>
      <c r="J9601" s="12">
        <v>43554</v>
      </c>
      <c r="K9601" s="15">
        <v>0</v>
      </c>
      <c r="L9601" s="13" t="s">
        <v>15</v>
      </c>
      <c r="M9601" s="7">
        <v>1</v>
      </c>
      <c r="N9601" s="17"/>
    </row>
    <row r="9602" spans="1:14" ht="78.75">
      <c r="A9602" s="6">
        <v>9600</v>
      </c>
      <c r="B9602" s="8" t="s">
        <v>19077</v>
      </c>
      <c r="C9602" s="9" t="s">
        <v>19474</v>
      </c>
      <c r="D9602" s="10" t="s">
        <v>19475</v>
      </c>
      <c r="E9602" s="11" t="s">
        <v>19476</v>
      </c>
      <c r="F9602" s="6">
        <v>188453</v>
      </c>
      <c r="G9602" s="6" t="s">
        <v>9463</v>
      </c>
      <c r="H9602" s="16">
        <v>14281424.48</v>
      </c>
      <c r="I9602" s="12">
        <v>43291</v>
      </c>
      <c r="J9602" s="12">
        <v>43662</v>
      </c>
      <c r="K9602" s="15">
        <f>2721448+1530000+1692369+1500000+1000000+1000000</f>
        <v>9443817</v>
      </c>
      <c r="L9602" s="13" t="s">
        <v>15</v>
      </c>
      <c r="M9602" s="7">
        <v>1</v>
      </c>
      <c r="N9602" s="17"/>
    </row>
    <row r="9603" spans="1:14" ht="78.75">
      <c r="A9603" s="6">
        <v>9601</v>
      </c>
      <c r="B9603" s="8" t="s">
        <v>19077</v>
      </c>
      <c r="C9603" s="9" t="s">
        <v>19477</v>
      </c>
      <c r="D9603" s="10" t="s">
        <v>19478</v>
      </c>
      <c r="E9603" s="11" t="s">
        <v>19479</v>
      </c>
      <c r="F9603" s="6">
        <v>356448</v>
      </c>
      <c r="G9603" s="6" t="s">
        <v>9463</v>
      </c>
      <c r="H9603" s="16">
        <v>11425835.25</v>
      </c>
      <c r="I9603" s="12">
        <v>43787</v>
      </c>
      <c r="J9603" s="12">
        <v>44063</v>
      </c>
      <c r="K9603" s="15">
        <f>2800000+2182999+1212000</f>
        <v>6194999</v>
      </c>
      <c r="L9603" s="13" t="s">
        <v>15</v>
      </c>
      <c r="M9603" s="7">
        <v>1</v>
      </c>
      <c r="N9603" s="17"/>
    </row>
    <row r="9604" spans="1:14" ht="47.25">
      <c r="A9604" s="6">
        <v>9602</v>
      </c>
      <c r="B9604" s="8" t="s">
        <v>19077</v>
      </c>
      <c r="C9604" s="9" t="s">
        <v>19480</v>
      </c>
      <c r="D9604" s="10" t="s">
        <v>19481</v>
      </c>
      <c r="E9604" s="11" t="s">
        <v>19482</v>
      </c>
      <c r="F9604" s="6">
        <v>370408</v>
      </c>
      <c r="G9604" s="6" t="s">
        <v>9463</v>
      </c>
      <c r="H9604" s="16">
        <v>7385723.7000000002</v>
      </c>
      <c r="I9604" s="12">
        <v>43829</v>
      </c>
      <c r="J9604" s="12">
        <v>44105</v>
      </c>
      <c r="K9604" s="15">
        <f>600000+1000000+500000+550000+500000</f>
        <v>3150000</v>
      </c>
      <c r="L9604" s="13" t="s">
        <v>15</v>
      </c>
      <c r="M9604" s="7">
        <v>1</v>
      </c>
      <c r="N9604" s="17"/>
    </row>
    <row r="9605" spans="1:14" ht="63">
      <c r="A9605" s="6">
        <v>9603</v>
      </c>
      <c r="B9605" s="8" t="s">
        <v>19077</v>
      </c>
      <c r="C9605" s="9" t="s">
        <v>19483</v>
      </c>
      <c r="D9605" s="10" t="s">
        <v>19469</v>
      </c>
      <c r="E9605" s="11" t="s">
        <v>19484</v>
      </c>
      <c r="F9605" s="6">
        <v>449562</v>
      </c>
      <c r="G9605" s="6" t="s">
        <v>9463</v>
      </c>
      <c r="H9605" s="16">
        <v>31890905.866</v>
      </c>
      <c r="I9605" s="12">
        <v>44056</v>
      </c>
      <c r="J9605" s="12">
        <v>44836</v>
      </c>
      <c r="K9605" s="15">
        <v>0</v>
      </c>
      <c r="L9605" s="13" t="s">
        <v>14</v>
      </c>
      <c r="M9605" s="7">
        <v>1</v>
      </c>
      <c r="N9605" s="17"/>
    </row>
    <row r="9606" spans="1:14" ht="63">
      <c r="A9606" s="6">
        <v>9604</v>
      </c>
      <c r="B9606" s="8" t="s">
        <v>19077</v>
      </c>
      <c r="C9606" s="9" t="s">
        <v>19087</v>
      </c>
      <c r="D9606" s="10" t="s">
        <v>19088</v>
      </c>
      <c r="E9606" s="11" t="s">
        <v>19484</v>
      </c>
      <c r="F9606" s="6">
        <v>449562</v>
      </c>
      <c r="G9606" s="6" t="s">
        <v>9463</v>
      </c>
      <c r="H9606" s="16">
        <v>31890905.866</v>
      </c>
      <c r="I9606" s="12">
        <v>44056</v>
      </c>
      <c r="J9606" s="12">
        <v>44836</v>
      </c>
      <c r="K9606" s="15">
        <v>0</v>
      </c>
      <c r="L9606" s="13" t="s">
        <v>14</v>
      </c>
      <c r="M9606" s="7">
        <v>0.49</v>
      </c>
      <c r="N9606" s="17"/>
    </row>
    <row r="9607" spans="1:14" ht="63">
      <c r="A9607" s="6">
        <v>9605</v>
      </c>
      <c r="B9607" s="8" t="s">
        <v>19077</v>
      </c>
      <c r="C9607" s="9" t="s">
        <v>11830</v>
      </c>
      <c r="D9607" s="10" t="s">
        <v>11107</v>
      </c>
      <c r="E9607" s="11" t="s">
        <v>19484</v>
      </c>
      <c r="F9607" s="6">
        <v>449562</v>
      </c>
      <c r="G9607" s="6" t="s">
        <v>9463</v>
      </c>
      <c r="H9607" s="16">
        <v>31890905.866</v>
      </c>
      <c r="I9607" s="12">
        <v>44056</v>
      </c>
      <c r="J9607" s="12">
        <v>44836</v>
      </c>
      <c r="K9607" s="15">
        <v>0</v>
      </c>
      <c r="L9607" s="13" t="s">
        <v>14</v>
      </c>
      <c r="M9607" s="7">
        <v>0.51</v>
      </c>
      <c r="N9607" s="17"/>
    </row>
    <row r="9608" spans="1:14" ht="157.5">
      <c r="A9608" s="6">
        <v>9606</v>
      </c>
      <c r="B9608" s="8" t="s">
        <v>19077</v>
      </c>
      <c r="C9608" s="9" t="s">
        <v>19485</v>
      </c>
      <c r="D9608" s="10" t="s">
        <v>19486</v>
      </c>
      <c r="E9608" s="11" t="s">
        <v>19487</v>
      </c>
      <c r="F9608" s="6">
        <v>313524</v>
      </c>
      <c r="G9608" s="6" t="s">
        <v>9463</v>
      </c>
      <c r="H9608" s="16">
        <v>6610246.4139999999</v>
      </c>
      <c r="I9608" s="12">
        <v>43670</v>
      </c>
      <c r="J9608" s="12">
        <v>43946</v>
      </c>
      <c r="K9608" s="15">
        <v>900000</v>
      </c>
      <c r="L9608" s="13" t="s">
        <v>15</v>
      </c>
      <c r="M9608" s="7">
        <v>1</v>
      </c>
      <c r="N9608" s="17"/>
    </row>
    <row r="9609" spans="1:14" ht="409.5">
      <c r="A9609" s="6">
        <v>9607</v>
      </c>
      <c r="B9609" s="8" t="s">
        <v>19077</v>
      </c>
      <c r="C9609" s="9" t="s">
        <v>19488</v>
      </c>
      <c r="D9609" s="10" t="s">
        <v>13125</v>
      </c>
      <c r="E9609" s="11" t="s">
        <v>19489</v>
      </c>
      <c r="F9609" s="6">
        <v>293787</v>
      </c>
      <c r="G9609" s="6" t="s">
        <v>9463</v>
      </c>
      <c r="H9609" s="16">
        <v>19616063.544</v>
      </c>
      <c r="I9609" s="12">
        <v>43619</v>
      </c>
      <c r="J9609" s="12">
        <v>43990</v>
      </c>
      <c r="K9609" s="15">
        <f>4000000+2000000+4000000+500000+500000</f>
        <v>11000000</v>
      </c>
      <c r="L9609" s="13" t="s">
        <v>15</v>
      </c>
      <c r="M9609" s="7">
        <v>1</v>
      </c>
      <c r="N9609" s="17"/>
    </row>
    <row r="9610" spans="1:14" ht="78.75">
      <c r="A9610" s="6">
        <v>9608</v>
      </c>
      <c r="B9610" s="8" t="s">
        <v>19077</v>
      </c>
      <c r="C9610" s="9" t="s">
        <v>19490</v>
      </c>
      <c r="D9610" s="10" t="s">
        <v>19491</v>
      </c>
      <c r="E9610" s="11" t="s">
        <v>19492</v>
      </c>
      <c r="F9610" s="6">
        <v>370138</v>
      </c>
      <c r="G9610" s="6" t="s">
        <v>9463</v>
      </c>
      <c r="H9610" s="16">
        <v>8930569.0500000007</v>
      </c>
      <c r="I9610" s="12">
        <v>43829</v>
      </c>
      <c r="J9610" s="12">
        <v>44105</v>
      </c>
      <c r="K9610" s="15">
        <v>4600000</v>
      </c>
      <c r="L9610" s="13" t="s">
        <v>15</v>
      </c>
      <c r="M9610" s="7">
        <v>1</v>
      </c>
      <c r="N9610" s="17"/>
    </row>
    <row r="9611" spans="1:14" ht="94.5">
      <c r="A9611" s="6">
        <v>9609</v>
      </c>
      <c r="B9611" s="8" t="s">
        <v>19077</v>
      </c>
      <c r="C9611" s="9" t="s">
        <v>19493</v>
      </c>
      <c r="D9611" s="10" t="s">
        <v>19494</v>
      </c>
      <c r="E9611" s="11" t="s">
        <v>19495</v>
      </c>
      <c r="F9611" s="6">
        <v>402484</v>
      </c>
      <c r="G9611" s="6" t="s">
        <v>9463</v>
      </c>
      <c r="H9611" s="16">
        <v>11731681.1</v>
      </c>
      <c r="I9611" s="12">
        <v>43886</v>
      </c>
      <c r="J9611" s="12">
        <v>44256</v>
      </c>
      <c r="K9611" s="15">
        <f>1400000+240000</f>
        <v>1640000</v>
      </c>
      <c r="L9611" s="13" t="s">
        <v>15</v>
      </c>
      <c r="M9611" s="7">
        <v>1</v>
      </c>
      <c r="N9611" s="17"/>
    </row>
    <row r="9612" spans="1:14" ht="94.5">
      <c r="A9612" s="6">
        <v>9610</v>
      </c>
      <c r="B9612" s="8" t="s">
        <v>19077</v>
      </c>
      <c r="C9612" s="9" t="s">
        <v>19496</v>
      </c>
      <c r="D9612" s="10" t="s">
        <v>19497</v>
      </c>
      <c r="E9612" s="11" t="s">
        <v>19498</v>
      </c>
      <c r="F9612" s="6">
        <v>213426</v>
      </c>
      <c r="G9612" s="6" t="s">
        <v>9463</v>
      </c>
      <c r="H9612" s="16">
        <v>11121259.550000001</v>
      </c>
      <c r="I9612" s="12">
        <v>43370</v>
      </c>
      <c r="J9612" s="12">
        <v>43741</v>
      </c>
      <c r="K9612" s="15">
        <f>2865200+1295800+1000000+1200000</f>
        <v>6361000</v>
      </c>
      <c r="L9612" s="13" t="s">
        <v>15</v>
      </c>
      <c r="M9612" s="7">
        <v>1</v>
      </c>
      <c r="N9612" s="17"/>
    </row>
    <row r="9613" spans="1:14" ht="157.5">
      <c r="A9613" s="6">
        <v>9611</v>
      </c>
      <c r="B9613" s="8" t="s">
        <v>19077</v>
      </c>
      <c r="C9613" s="9" t="s">
        <v>19499</v>
      </c>
      <c r="D9613" s="10" t="s">
        <v>19500</v>
      </c>
      <c r="E9613" s="11" t="s">
        <v>19501</v>
      </c>
      <c r="F9613" s="6">
        <v>255414</v>
      </c>
      <c r="G9613" s="6" t="s">
        <v>9463</v>
      </c>
      <c r="H9613" s="16">
        <v>12790763.9</v>
      </c>
      <c r="I9613" s="12">
        <v>43503</v>
      </c>
      <c r="J9613" s="12">
        <v>43874</v>
      </c>
      <c r="K9613" s="15">
        <f>2100000+6000000+660000+500000+1500000</f>
        <v>10760000</v>
      </c>
      <c r="L9613" s="13" t="s">
        <v>15</v>
      </c>
      <c r="M9613" s="7">
        <v>1</v>
      </c>
      <c r="N9613" s="17"/>
    </row>
    <row r="9614" spans="1:14" ht="157.5">
      <c r="A9614" s="6">
        <v>9612</v>
      </c>
      <c r="B9614" s="8" t="s">
        <v>19077</v>
      </c>
      <c r="C9614" s="9" t="s">
        <v>19502</v>
      </c>
      <c r="D9614" s="10" t="s">
        <v>19503</v>
      </c>
      <c r="E9614" s="11" t="s">
        <v>19504</v>
      </c>
      <c r="F9614" s="6">
        <v>260739</v>
      </c>
      <c r="G9614" s="6" t="s">
        <v>9463</v>
      </c>
      <c r="H9614" s="16">
        <v>12937909.4</v>
      </c>
      <c r="I9614" s="12">
        <v>43529</v>
      </c>
      <c r="J9614" s="12">
        <v>43900</v>
      </c>
      <c r="K9614" s="15">
        <v>815000</v>
      </c>
      <c r="L9614" s="13" t="s">
        <v>15</v>
      </c>
      <c r="M9614" s="7">
        <v>1</v>
      </c>
      <c r="N9614" s="17"/>
    </row>
    <row r="9615" spans="1:14" ht="47.25">
      <c r="A9615" s="6">
        <v>9613</v>
      </c>
      <c r="B9615" s="8" t="s">
        <v>19077</v>
      </c>
      <c r="C9615" s="9" t="s">
        <v>19404</v>
      </c>
      <c r="D9615" s="10" t="s">
        <v>19405</v>
      </c>
      <c r="E9615" s="11" t="s">
        <v>19505</v>
      </c>
      <c r="F9615" s="6">
        <v>213424</v>
      </c>
      <c r="G9615" s="6" t="s">
        <v>9463</v>
      </c>
      <c r="H9615" s="16">
        <v>7941349.4060000004</v>
      </c>
      <c r="I9615" s="12">
        <v>43383</v>
      </c>
      <c r="J9615" s="12">
        <v>43754</v>
      </c>
      <c r="K9615" s="15">
        <f>3238000+2349491+270000</f>
        <v>5857491</v>
      </c>
      <c r="L9615" s="13" t="s">
        <v>15</v>
      </c>
      <c r="M9615" s="7">
        <v>1</v>
      </c>
      <c r="N9615" s="17"/>
    </row>
    <row r="9616" spans="1:14" ht="126">
      <c r="A9616" s="6">
        <v>9614</v>
      </c>
      <c r="B9616" s="8" t="s">
        <v>19077</v>
      </c>
      <c r="C9616" s="9" t="s">
        <v>19506</v>
      </c>
      <c r="D9616" s="10" t="s">
        <v>19507</v>
      </c>
      <c r="E9616" s="11" t="s">
        <v>19508</v>
      </c>
      <c r="F9616" s="6">
        <v>286955</v>
      </c>
      <c r="G9616" s="6" t="s">
        <v>9463</v>
      </c>
      <c r="H9616" s="16">
        <v>14947080.223999999</v>
      </c>
      <c r="I9616" s="12">
        <v>43745</v>
      </c>
      <c r="J9616" s="12">
        <v>44116</v>
      </c>
      <c r="K9616" s="15">
        <f>696000+1500000+1200000+1100000+460000+2000000+2000000</f>
        <v>8956000</v>
      </c>
      <c r="L9616" s="13" t="s">
        <v>15</v>
      </c>
      <c r="M9616" s="7">
        <v>1</v>
      </c>
      <c r="N9616" s="17"/>
    </row>
    <row r="9617" spans="1:14" ht="63">
      <c r="A9617" s="6">
        <v>9615</v>
      </c>
      <c r="B9617" s="8" t="s">
        <v>19077</v>
      </c>
      <c r="C9617" s="9" t="s">
        <v>19509</v>
      </c>
      <c r="D9617" s="10" t="s">
        <v>19510</v>
      </c>
      <c r="E9617" s="11" t="s">
        <v>19511</v>
      </c>
      <c r="F9617" s="6">
        <v>406159</v>
      </c>
      <c r="G9617" s="6" t="s">
        <v>9463</v>
      </c>
      <c r="H9617" s="16">
        <v>29507183.848000001</v>
      </c>
      <c r="I9617" s="12">
        <v>43915</v>
      </c>
      <c r="J9617" s="12">
        <v>44404</v>
      </c>
      <c r="K9617" s="15">
        <v>0</v>
      </c>
      <c r="L9617" s="13" t="s">
        <v>14</v>
      </c>
      <c r="M9617" s="7">
        <v>1</v>
      </c>
      <c r="N9617" s="17"/>
    </row>
    <row r="9618" spans="1:14" ht="63">
      <c r="A9618" s="6">
        <v>9616</v>
      </c>
      <c r="B9618" s="8" t="s">
        <v>19077</v>
      </c>
      <c r="C9618" s="9" t="s">
        <v>19512</v>
      </c>
      <c r="D9618" s="10" t="s">
        <v>19513</v>
      </c>
      <c r="E9618" s="11" t="s">
        <v>19511</v>
      </c>
      <c r="F9618" s="6">
        <v>406159</v>
      </c>
      <c r="G9618" s="6" t="s">
        <v>9463</v>
      </c>
      <c r="H9618" s="16">
        <v>29507183.848000001</v>
      </c>
      <c r="I9618" s="12">
        <v>43915</v>
      </c>
      <c r="J9618" s="12">
        <v>44404</v>
      </c>
      <c r="K9618" s="15">
        <v>0</v>
      </c>
      <c r="L9618" s="13" t="s">
        <v>14</v>
      </c>
      <c r="M9618" s="7">
        <v>0.49</v>
      </c>
      <c r="N9618" s="17"/>
    </row>
    <row r="9619" spans="1:14" ht="63">
      <c r="A9619" s="6">
        <v>9617</v>
      </c>
      <c r="B9619" s="8" t="s">
        <v>19077</v>
      </c>
      <c r="C9619" s="9" t="s">
        <v>19214</v>
      </c>
      <c r="D9619" s="10" t="s">
        <v>19198</v>
      </c>
      <c r="E9619" s="11" t="s">
        <v>19511</v>
      </c>
      <c r="F9619" s="6">
        <v>406159</v>
      </c>
      <c r="G9619" s="6" t="s">
        <v>9463</v>
      </c>
      <c r="H9619" s="16">
        <v>29507183.848000001</v>
      </c>
      <c r="I9619" s="12">
        <v>43915</v>
      </c>
      <c r="J9619" s="12">
        <v>44404</v>
      </c>
      <c r="K9619" s="15">
        <v>0</v>
      </c>
      <c r="L9619" s="13" t="s">
        <v>14</v>
      </c>
      <c r="M9619" s="7">
        <v>0.51</v>
      </c>
      <c r="N9619" s="17"/>
    </row>
    <row r="9620" spans="1:14" ht="63">
      <c r="A9620" s="6">
        <v>9618</v>
      </c>
      <c r="B9620" s="8" t="s">
        <v>19077</v>
      </c>
      <c r="C9620" s="9" t="s">
        <v>19514</v>
      </c>
      <c r="D9620" s="10" t="s">
        <v>19515</v>
      </c>
      <c r="E9620" s="11" t="s">
        <v>19516</v>
      </c>
      <c r="F9620" s="6">
        <v>406162</v>
      </c>
      <c r="G9620" s="6" t="s">
        <v>9463</v>
      </c>
      <c r="H9620" s="16">
        <v>28096861.695</v>
      </c>
      <c r="I9620" s="12">
        <v>43919</v>
      </c>
      <c r="J9620" s="12">
        <v>44472</v>
      </c>
      <c r="K9620" s="15">
        <v>0</v>
      </c>
      <c r="L9620" s="13" t="s">
        <v>14</v>
      </c>
      <c r="M9620" s="7">
        <v>1</v>
      </c>
      <c r="N9620" s="17"/>
    </row>
    <row r="9621" spans="1:14" ht="63">
      <c r="A9621" s="6">
        <v>9619</v>
      </c>
      <c r="B9621" s="8" t="s">
        <v>19077</v>
      </c>
      <c r="C9621" s="9" t="s">
        <v>11889</v>
      </c>
      <c r="D9621" s="10" t="s">
        <v>11406</v>
      </c>
      <c r="E9621" s="11" t="s">
        <v>19516</v>
      </c>
      <c r="F9621" s="6">
        <v>406162</v>
      </c>
      <c r="G9621" s="6" t="s">
        <v>9463</v>
      </c>
      <c r="H9621" s="16">
        <v>28096861.695</v>
      </c>
      <c r="I9621" s="12">
        <v>43919</v>
      </c>
      <c r="J9621" s="12">
        <v>44472</v>
      </c>
      <c r="K9621" s="15">
        <v>0</v>
      </c>
      <c r="L9621" s="13" t="s">
        <v>14</v>
      </c>
      <c r="M9621" s="7">
        <v>0.51</v>
      </c>
      <c r="N9621" s="17"/>
    </row>
    <row r="9622" spans="1:14" ht="63">
      <c r="A9622" s="6">
        <v>9620</v>
      </c>
      <c r="B9622" s="8" t="s">
        <v>19077</v>
      </c>
      <c r="C9622" s="9" t="s">
        <v>19517</v>
      </c>
      <c r="D9622" s="10" t="s">
        <v>19518</v>
      </c>
      <c r="E9622" s="11" t="s">
        <v>19516</v>
      </c>
      <c r="F9622" s="6">
        <v>406162</v>
      </c>
      <c r="G9622" s="6" t="s">
        <v>9463</v>
      </c>
      <c r="H9622" s="16">
        <v>28096861.695</v>
      </c>
      <c r="I9622" s="12">
        <v>43919</v>
      </c>
      <c r="J9622" s="12">
        <v>44472</v>
      </c>
      <c r="K9622" s="15">
        <v>0</v>
      </c>
      <c r="L9622" s="13" t="s">
        <v>14</v>
      </c>
      <c r="M9622" s="7">
        <v>0.49</v>
      </c>
      <c r="N9622" s="17"/>
    </row>
    <row r="9623" spans="1:14" ht="283.5">
      <c r="A9623" s="6">
        <v>9621</v>
      </c>
      <c r="B9623" s="8" t="s">
        <v>19077</v>
      </c>
      <c r="C9623" s="9" t="s">
        <v>19519</v>
      </c>
      <c r="D9623" s="10" t="s">
        <v>19507</v>
      </c>
      <c r="E9623" s="11" t="s">
        <v>19520</v>
      </c>
      <c r="F9623" s="6">
        <v>302684</v>
      </c>
      <c r="G9623" s="6" t="s">
        <v>9463</v>
      </c>
      <c r="H9623" s="16">
        <v>10341618.619000001</v>
      </c>
      <c r="I9623" s="12">
        <v>43647</v>
      </c>
      <c r="J9623" s="12">
        <v>43923</v>
      </c>
      <c r="K9623" s="15">
        <f>1200000+600000+2500000+250000</f>
        <v>4550000</v>
      </c>
      <c r="L9623" s="13" t="s">
        <v>15</v>
      </c>
      <c r="M9623" s="7">
        <v>1</v>
      </c>
      <c r="N9623" s="17"/>
    </row>
    <row r="9624" spans="1:14" ht="63">
      <c r="A9624" s="6">
        <v>9622</v>
      </c>
      <c r="B9624" s="8" t="s">
        <v>19077</v>
      </c>
      <c r="C9624" s="9" t="s">
        <v>19521</v>
      </c>
      <c r="D9624" s="10" t="s">
        <v>19522</v>
      </c>
      <c r="E9624" s="11" t="s">
        <v>19523</v>
      </c>
      <c r="F9624" s="6">
        <v>369724</v>
      </c>
      <c r="G9624" s="6" t="s">
        <v>9463</v>
      </c>
      <c r="H9624" s="16">
        <v>5620763.3499999996</v>
      </c>
      <c r="I9624" s="12">
        <v>43829</v>
      </c>
      <c r="J9624" s="12">
        <v>44015</v>
      </c>
      <c r="K9624" s="15">
        <v>1300000</v>
      </c>
      <c r="L9624" s="13" t="s">
        <v>15</v>
      </c>
      <c r="M9624" s="7">
        <v>1</v>
      </c>
      <c r="N9624" s="17"/>
    </row>
    <row r="9625" spans="1:14" ht="63">
      <c r="A9625" s="6">
        <v>9623</v>
      </c>
      <c r="B9625" s="8" t="s">
        <v>19077</v>
      </c>
      <c r="C9625" s="9" t="s">
        <v>19524</v>
      </c>
      <c r="D9625" s="10" t="s">
        <v>19525</v>
      </c>
      <c r="E9625" s="11" t="s">
        <v>19526</v>
      </c>
      <c r="F9625" s="6">
        <v>369753</v>
      </c>
      <c r="G9625" s="6" t="s">
        <v>9463</v>
      </c>
      <c r="H9625" s="16">
        <v>13976973.800000001</v>
      </c>
      <c r="I9625" s="12">
        <v>43837</v>
      </c>
      <c r="J9625" s="12">
        <v>44208</v>
      </c>
      <c r="K9625" s="15">
        <v>0</v>
      </c>
      <c r="L9625" s="13" t="s">
        <v>15</v>
      </c>
      <c r="M9625" s="7">
        <v>1</v>
      </c>
      <c r="N9625" s="17"/>
    </row>
    <row r="9626" spans="1:14" ht="63">
      <c r="A9626" s="6">
        <v>9624</v>
      </c>
      <c r="B9626" s="8" t="s">
        <v>19077</v>
      </c>
      <c r="C9626" s="9" t="s">
        <v>19527</v>
      </c>
      <c r="D9626" s="10" t="s">
        <v>19528</v>
      </c>
      <c r="E9626" s="11" t="s">
        <v>19529</v>
      </c>
      <c r="F9626" s="6">
        <v>435802</v>
      </c>
      <c r="G9626" s="6" t="s">
        <v>9463</v>
      </c>
      <c r="H9626" s="16">
        <v>4211846.8499999996</v>
      </c>
      <c r="I9626" s="12">
        <v>43965</v>
      </c>
      <c r="J9626" s="12">
        <v>44151</v>
      </c>
      <c r="K9626" s="15">
        <v>0</v>
      </c>
      <c r="L9626" s="13" t="s">
        <v>15</v>
      </c>
      <c r="M9626" s="7">
        <v>1</v>
      </c>
      <c r="N9626" s="17"/>
    </row>
    <row r="9627" spans="1:14" ht="141.75">
      <c r="A9627" s="6">
        <v>9625</v>
      </c>
      <c r="B9627" s="8" t="s">
        <v>19077</v>
      </c>
      <c r="C9627" s="9" t="s">
        <v>19527</v>
      </c>
      <c r="D9627" s="10" t="s">
        <v>19528</v>
      </c>
      <c r="E9627" s="11" t="s">
        <v>19530</v>
      </c>
      <c r="F9627" s="6">
        <v>260693</v>
      </c>
      <c r="G9627" s="6" t="s">
        <v>9463</v>
      </c>
      <c r="H9627" s="16">
        <v>5079250.05</v>
      </c>
      <c r="I9627" s="12">
        <v>43529</v>
      </c>
      <c r="J9627" s="12">
        <v>43715</v>
      </c>
      <c r="K9627" s="15">
        <f>1300000+135000+1000000+400000</f>
        <v>2835000</v>
      </c>
      <c r="L9627" s="13" t="s">
        <v>15</v>
      </c>
      <c r="M9627" s="7">
        <v>1</v>
      </c>
      <c r="N9627" s="17"/>
    </row>
    <row r="9628" spans="1:14" ht="63">
      <c r="A9628" s="6">
        <v>9626</v>
      </c>
      <c r="B9628" s="8" t="s">
        <v>19077</v>
      </c>
      <c r="C9628" s="9" t="s">
        <v>19531</v>
      </c>
      <c r="D9628" s="10" t="s">
        <v>2806</v>
      </c>
      <c r="E9628" s="11" t="s">
        <v>19532</v>
      </c>
      <c r="F9628" s="6">
        <v>55763</v>
      </c>
      <c r="G9628" s="6" t="s">
        <v>5245</v>
      </c>
      <c r="H9628" s="16">
        <v>73474043.164000005</v>
      </c>
      <c r="I9628" s="12">
        <v>42614</v>
      </c>
      <c r="J9628" s="12">
        <v>43159</v>
      </c>
      <c r="K9628" s="15">
        <v>62600000</v>
      </c>
      <c r="L9628" s="13" t="s">
        <v>15</v>
      </c>
      <c r="M9628" s="7">
        <v>1</v>
      </c>
      <c r="N9628" s="17"/>
    </row>
    <row r="9629" spans="1:14" ht="94.5">
      <c r="A9629" s="6">
        <v>9627</v>
      </c>
      <c r="B9629" s="8" t="s">
        <v>19077</v>
      </c>
      <c r="C9629" s="9" t="s">
        <v>19243</v>
      </c>
      <c r="D9629" s="10" t="s">
        <v>9904</v>
      </c>
      <c r="E9629" s="11" t="s">
        <v>19533</v>
      </c>
      <c r="F9629" s="6">
        <v>278170</v>
      </c>
      <c r="G9629" s="6" t="s">
        <v>19534</v>
      </c>
      <c r="H9629" s="16">
        <v>28588211.285</v>
      </c>
      <c r="I9629" s="12">
        <v>43592</v>
      </c>
      <c r="J9629" s="12">
        <v>44048</v>
      </c>
      <c r="K9629" s="15">
        <v>13366130</v>
      </c>
      <c r="L9629" s="13" t="s">
        <v>15</v>
      </c>
      <c r="M9629" s="7">
        <v>1</v>
      </c>
      <c r="N9629" s="17"/>
    </row>
    <row r="9630" spans="1:14" ht="94.5">
      <c r="A9630" s="6">
        <v>9628</v>
      </c>
      <c r="B9630" s="8" t="s">
        <v>19077</v>
      </c>
      <c r="C9630" s="9" t="s">
        <v>19535</v>
      </c>
      <c r="D9630" s="10" t="s">
        <v>19536</v>
      </c>
      <c r="E9630" s="11" t="s">
        <v>19537</v>
      </c>
      <c r="F9630" s="6">
        <v>374116</v>
      </c>
      <c r="G9630" s="6" t="s">
        <v>19538</v>
      </c>
      <c r="H9630" s="16">
        <v>5698100</v>
      </c>
      <c r="I9630" s="12">
        <v>43829</v>
      </c>
      <c r="J9630" s="12">
        <v>44015</v>
      </c>
      <c r="K9630" s="15">
        <f>800000+201814</f>
        <v>1001814</v>
      </c>
      <c r="L9630" s="13" t="s">
        <v>15</v>
      </c>
      <c r="M9630" s="7">
        <v>1</v>
      </c>
      <c r="N9630" s="17"/>
    </row>
    <row r="9631" spans="1:14" ht="31.5">
      <c r="A9631" s="6">
        <v>9629</v>
      </c>
      <c r="B9631" s="8" t="s">
        <v>19077</v>
      </c>
      <c r="C9631" s="9" t="s">
        <v>19539</v>
      </c>
      <c r="D9631" s="10" t="s">
        <v>19540</v>
      </c>
      <c r="E9631" s="11" t="s">
        <v>19541</v>
      </c>
      <c r="F9631" s="6">
        <v>395363</v>
      </c>
      <c r="G9631" s="6" t="s">
        <v>19542</v>
      </c>
      <c r="H9631" s="16">
        <v>6935000</v>
      </c>
      <c r="I9631" s="12">
        <v>43870</v>
      </c>
      <c r="J9631" s="12">
        <v>44176</v>
      </c>
      <c r="K9631" s="15">
        <v>0</v>
      </c>
      <c r="L9631" s="13" t="s">
        <v>15</v>
      </c>
      <c r="M9631" s="7">
        <v>1</v>
      </c>
      <c r="N9631" s="17"/>
    </row>
    <row r="9632" spans="1:14" ht="31.5">
      <c r="A9632" s="6">
        <v>9630</v>
      </c>
      <c r="B9632" s="8" t="s">
        <v>19077</v>
      </c>
      <c r="C9632" s="9" t="s">
        <v>19543</v>
      </c>
      <c r="D9632" s="10" t="s">
        <v>19544</v>
      </c>
      <c r="E9632" s="11" t="s">
        <v>19545</v>
      </c>
      <c r="F9632" s="6">
        <v>395368</v>
      </c>
      <c r="G9632" s="6" t="s">
        <v>19542</v>
      </c>
      <c r="H9632" s="16">
        <v>8546200</v>
      </c>
      <c r="I9632" s="12">
        <v>43878</v>
      </c>
      <c r="J9632" s="12">
        <v>44184</v>
      </c>
      <c r="K9632" s="15">
        <v>0</v>
      </c>
      <c r="L9632" s="13" t="s">
        <v>15</v>
      </c>
      <c r="M9632" s="7">
        <v>1</v>
      </c>
      <c r="N9632" s="17"/>
    </row>
    <row r="9633" spans="1:14" ht="47.25">
      <c r="A9633" s="6">
        <v>9631</v>
      </c>
      <c r="B9633" s="8" t="s">
        <v>19077</v>
      </c>
      <c r="C9633" s="9" t="s">
        <v>19546</v>
      </c>
      <c r="D9633" s="10" t="s">
        <v>19547</v>
      </c>
      <c r="E9633" s="11" t="s">
        <v>19548</v>
      </c>
      <c r="F9633" s="6">
        <v>338172</v>
      </c>
      <c r="G9633" s="6" t="s">
        <v>19542</v>
      </c>
      <c r="H9633" s="16">
        <v>11051350</v>
      </c>
      <c r="I9633" s="12">
        <v>43733</v>
      </c>
      <c r="J9633" s="12">
        <v>44009</v>
      </c>
      <c r="K9633" s="15">
        <f>2000000+3500000+3624771</f>
        <v>9124771</v>
      </c>
      <c r="L9633" s="13" t="s">
        <v>15</v>
      </c>
      <c r="M9633" s="7">
        <v>1</v>
      </c>
      <c r="N9633" s="17"/>
    </row>
    <row r="9634" spans="1:14" ht="47.25">
      <c r="A9634" s="6">
        <v>9632</v>
      </c>
      <c r="B9634" s="8" t="s">
        <v>19077</v>
      </c>
      <c r="C9634" s="9" t="s">
        <v>19549</v>
      </c>
      <c r="D9634" s="10" t="s">
        <v>11154</v>
      </c>
      <c r="E9634" s="11" t="s">
        <v>19550</v>
      </c>
      <c r="F9634" s="6">
        <v>365067</v>
      </c>
      <c r="G9634" s="6" t="s">
        <v>19542</v>
      </c>
      <c r="H9634" s="16">
        <v>12682500</v>
      </c>
      <c r="I9634" s="12">
        <v>43814</v>
      </c>
      <c r="J9634" s="12">
        <v>44185</v>
      </c>
      <c r="K9634" s="15">
        <f>1300000+119000</f>
        <v>1419000</v>
      </c>
      <c r="L9634" s="13" t="s">
        <v>15</v>
      </c>
      <c r="M9634" s="7">
        <v>1</v>
      </c>
      <c r="N9634" s="17"/>
    </row>
    <row r="9635" spans="1:14" ht="47.25">
      <c r="A9635" s="6">
        <v>9633</v>
      </c>
      <c r="B9635" s="8" t="s">
        <v>19077</v>
      </c>
      <c r="C9635" s="9" t="s">
        <v>19551</v>
      </c>
      <c r="D9635" s="10" t="s">
        <v>19552</v>
      </c>
      <c r="E9635" s="11" t="s">
        <v>19553</v>
      </c>
      <c r="F9635" s="6">
        <v>365068</v>
      </c>
      <c r="G9635" s="6" t="s">
        <v>19542</v>
      </c>
      <c r="H9635" s="16">
        <v>11851250</v>
      </c>
      <c r="I9635" s="12">
        <v>43817</v>
      </c>
      <c r="J9635" s="12">
        <v>44188</v>
      </c>
      <c r="K9635" s="15">
        <f>1100000+1255000+1200000+500000</f>
        <v>4055000</v>
      </c>
      <c r="L9635" s="13" t="s">
        <v>15</v>
      </c>
      <c r="M9635" s="7">
        <v>1</v>
      </c>
      <c r="N9635" s="17"/>
    </row>
    <row r="9636" spans="1:14" ht="63">
      <c r="A9636" s="6">
        <v>9634</v>
      </c>
      <c r="B9636" s="8" t="s">
        <v>19077</v>
      </c>
      <c r="C9636" s="9" t="s">
        <v>19554</v>
      </c>
      <c r="D9636" s="10" t="s">
        <v>19555</v>
      </c>
      <c r="E9636" s="11" t="s">
        <v>19556</v>
      </c>
      <c r="F9636" s="6">
        <v>395427</v>
      </c>
      <c r="G9636" s="6" t="s">
        <v>19542</v>
      </c>
      <c r="H9636" s="16">
        <v>8073100</v>
      </c>
      <c r="I9636" s="12">
        <v>43872</v>
      </c>
      <c r="J9636" s="12">
        <v>44178</v>
      </c>
      <c r="K9636" s="15">
        <v>500000</v>
      </c>
      <c r="L9636" s="13" t="s">
        <v>15</v>
      </c>
      <c r="M9636" s="7">
        <v>1</v>
      </c>
      <c r="N9636" s="17"/>
    </row>
    <row r="9637" spans="1:14" ht="63">
      <c r="A9637" s="6">
        <v>9635</v>
      </c>
      <c r="B9637" s="8" t="s">
        <v>19077</v>
      </c>
      <c r="C9637" s="9" t="s">
        <v>19557</v>
      </c>
      <c r="D9637" s="10" t="s">
        <v>19558</v>
      </c>
      <c r="E9637" s="11" t="s">
        <v>19559</v>
      </c>
      <c r="F9637" s="6">
        <v>395456</v>
      </c>
      <c r="G9637" s="6" t="s">
        <v>19542</v>
      </c>
      <c r="H9637" s="16">
        <v>8075000</v>
      </c>
      <c r="I9637" s="12">
        <v>43870</v>
      </c>
      <c r="J9637" s="12">
        <v>44176</v>
      </c>
      <c r="K9637" s="15">
        <v>400000</v>
      </c>
      <c r="L9637" s="13" t="s">
        <v>15</v>
      </c>
      <c r="M9637" s="7">
        <v>1</v>
      </c>
      <c r="N9637" s="17"/>
    </row>
    <row r="9638" spans="1:14" ht="47.25">
      <c r="A9638" s="6">
        <v>9636</v>
      </c>
      <c r="B9638" s="8" t="s">
        <v>19077</v>
      </c>
      <c r="C9638" s="9" t="s">
        <v>19560</v>
      </c>
      <c r="D9638" s="10" t="s">
        <v>19561</v>
      </c>
      <c r="E9638" s="11" t="s">
        <v>19562</v>
      </c>
      <c r="F9638" s="6">
        <v>374158</v>
      </c>
      <c r="G9638" s="6" t="s">
        <v>19542</v>
      </c>
      <c r="H9638" s="16">
        <v>5884300</v>
      </c>
      <c r="I9638" s="12">
        <v>43829</v>
      </c>
      <c r="J9638" s="12">
        <v>44135</v>
      </c>
      <c r="K9638" s="15">
        <v>450000</v>
      </c>
      <c r="L9638" s="13" t="s">
        <v>15</v>
      </c>
      <c r="M9638" s="7">
        <v>1</v>
      </c>
      <c r="N9638" s="17"/>
    </row>
    <row r="9639" spans="1:14" ht="47.25">
      <c r="A9639" s="6">
        <v>9637</v>
      </c>
      <c r="B9639" s="8" t="s">
        <v>19077</v>
      </c>
      <c r="C9639" s="9" t="s">
        <v>19563</v>
      </c>
      <c r="D9639" s="10" t="s">
        <v>19564</v>
      </c>
      <c r="E9639" s="11" t="s">
        <v>19565</v>
      </c>
      <c r="F9639" s="6">
        <v>388141</v>
      </c>
      <c r="G9639" s="6" t="s">
        <v>19542</v>
      </c>
      <c r="H9639" s="16">
        <v>6507500</v>
      </c>
      <c r="I9639" s="12">
        <v>43866</v>
      </c>
      <c r="J9639" s="12">
        <v>44177</v>
      </c>
      <c r="K9639" s="15">
        <v>500000</v>
      </c>
      <c r="L9639" s="13" t="s">
        <v>15</v>
      </c>
      <c r="M9639" s="7">
        <v>1</v>
      </c>
      <c r="N9639" s="17"/>
    </row>
    <row r="9640" spans="1:14" ht="78.75">
      <c r="A9640" s="6">
        <v>9638</v>
      </c>
      <c r="B9640" s="8" t="s">
        <v>19077</v>
      </c>
      <c r="C9640" s="9" t="s">
        <v>19566</v>
      </c>
      <c r="D9640" s="10" t="s">
        <v>19567</v>
      </c>
      <c r="E9640" s="11" t="s">
        <v>19568</v>
      </c>
      <c r="F9640" s="6">
        <v>374130</v>
      </c>
      <c r="G9640" s="6" t="s">
        <v>19542</v>
      </c>
      <c r="H9640" s="16">
        <v>6108500</v>
      </c>
      <c r="I9640" s="12">
        <v>43829</v>
      </c>
      <c r="J9640" s="12">
        <v>44104</v>
      </c>
      <c r="K9640" s="15">
        <f>1300000+1343985+800000</f>
        <v>3443985</v>
      </c>
      <c r="L9640" s="13" t="s">
        <v>15</v>
      </c>
      <c r="M9640" s="7">
        <v>1</v>
      </c>
      <c r="N9640" s="17"/>
    </row>
    <row r="9641" spans="1:14" ht="47.25">
      <c r="A9641" s="6">
        <v>9639</v>
      </c>
      <c r="B9641" s="8" t="s">
        <v>19077</v>
      </c>
      <c r="C9641" s="9" t="s">
        <v>19569</v>
      </c>
      <c r="D9641" s="10" t="s">
        <v>19570</v>
      </c>
      <c r="E9641" s="11" t="s">
        <v>19571</v>
      </c>
      <c r="F9641" s="6">
        <v>388136</v>
      </c>
      <c r="G9641" s="6" t="s">
        <v>19542</v>
      </c>
      <c r="H9641" s="16">
        <v>6544550</v>
      </c>
      <c r="I9641" s="12">
        <v>43867</v>
      </c>
      <c r="J9641" s="12">
        <v>44173</v>
      </c>
      <c r="K9641" s="15">
        <f>1133000+900000</f>
        <v>2033000</v>
      </c>
      <c r="L9641" s="13" t="s">
        <v>15</v>
      </c>
      <c r="M9641" s="7">
        <v>1</v>
      </c>
      <c r="N9641" s="17"/>
    </row>
    <row r="9642" spans="1:14" ht="126">
      <c r="A9642" s="6">
        <v>9640</v>
      </c>
      <c r="B9642" s="8" t="s">
        <v>19077</v>
      </c>
      <c r="C9642" s="9" t="s">
        <v>19572</v>
      </c>
      <c r="D9642" s="10" t="s">
        <v>19469</v>
      </c>
      <c r="E9642" s="11" t="s">
        <v>19573</v>
      </c>
      <c r="F9642" s="6">
        <v>424197</v>
      </c>
      <c r="G9642" s="6" t="s">
        <v>2049</v>
      </c>
      <c r="H9642" s="16">
        <v>66051812.082000002</v>
      </c>
      <c r="I9642" s="12">
        <v>44024</v>
      </c>
      <c r="J9642" s="12">
        <v>44577</v>
      </c>
      <c r="K9642" s="15">
        <v>0</v>
      </c>
      <c r="L9642" s="13" t="s">
        <v>14</v>
      </c>
      <c r="M9642" s="7">
        <v>1</v>
      </c>
      <c r="N9642" s="17"/>
    </row>
    <row r="9643" spans="1:14" ht="126">
      <c r="A9643" s="6">
        <v>9641</v>
      </c>
      <c r="B9643" s="8" t="s">
        <v>19077</v>
      </c>
      <c r="C9643" s="9" t="s">
        <v>19087</v>
      </c>
      <c r="D9643" s="10" t="s">
        <v>19088</v>
      </c>
      <c r="E9643" s="11" t="s">
        <v>19573</v>
      </c>
      <c r="F9643" s="6">
        <v>424197</v>
      </c>
      <c r="G9643" s="6" t="s">
        <v>2049</v>
      </c>
      <c r="H9643" s="16">
        <v>66051812.082000002</v>
      </c>
      <c r="I9643" s="12">
        <v>44024</v>
      </c>
      <c r="J9643" s="12">
        <v>44577</v>
      </c>
      <c r="K9643" s="15">
        <v>0</v>
      </c>
      <c r="L9643" s="13" t="s">
        <v>14</v>
      </c>
      <c r="M9643" s="7">
        <v>0.49</v>
      </c>
      <c r="N9643" s="17"/>
    </row>
    <row r="9644" spans="1:14" ht="126">
      <c r="A9644" s="6">
        <v>9642</v>
      </c>
      <c r="B9644" s="8" t="s">
        <v>19077</v>
      </c>
      <c r="C9644" s="9" t="s">
        <v>11830</v>
      </c>
      <c r="D9644" s="10" t="s">
        <v>11107</v>
      </c>
      <c r="E9644" s="11" t="s">
        <v>19573</v>
      </c>
      <c r="F9644" s="6">
        <v>424197</v>
      </c>
      <c r="G9644" s="6" t="s">
        <v>2049</v>
      </c>
      <c r="H9644" s="16">
        <v>66051812.082000002</v>
      </c>
      <c r="I9644" s="12">
        <v>44024</v>
      </c>
      <c r="J9644" s="12">
        <v>44577</v>
      </c>
      <c r="K9644" s="15">
        <v>0</v>
      </c>
      <c r="L9644" s="13" t="s">
        <v>14</v>
      </c>
      <c r="M9644" s="7">
        <v>0.51</v>
      </c>
      <c r="N9644" s="17"/>
    </row>
    <row r="9645" spans="1:14" ht="78.75">
      <c r="A9645" s="6">
        <v>9643</v>
      </c>
      <c r="B9645" s="8" t="s">
        <v>19077</v>
      </c>
      <c r="C9645" s="9" t="s">
        <v>19574</v>
      </c>
      <c r="D9645" s="10" t="s">
        <v>19510</v>
      </c>
      <c r="E9645" s="11" t="s">
        <v>19575</v>
      </c>
      <c r="F9645" s="6">
        <v>431117</v>
      </c>
      <c r="G9645" s="6" t="s">
        <v>2049</v>
      </c>
      <c r="H9645" s="16">
        <v>34564622.945</v>
      </c>
      <c r="I9645" s="12">
        <v>44029</v>
      </c>
      <c r="J9645" s="12">
        <v>44573</v>
      </c>
      <c r="K9645" s="15">
        <v>0</v>
      </c>
      <c r="L9645" s="13" t="s">
        <v>14</v>
      </c>
      <c r="M9645" s="7">
        <v>1</v>
      </c>
      <c r="N9645" s="17"/>
    </row>
    <row r="9646" spans="1:14" ht="78.75">
      <c r="A9646" s="6">
        <v>9644</v>
      </c>
      <c r="B9646" s="8" t="s">
        <v>19077</v>
      </c>
      <c r="C9646" s="9" t="s">
        <v>19512</v>
      </c>
      <c r="D9646" s="10" t="s">
        <v>19513</v>
      </c>
      <c r="E9646" s="11" t="s">
        <v>19575</v>
      </c>
      <c r="F9646" s="6">
        <v>431117</v>
      </c>
      <c r="G9646" s="6" t="s">
        <v>2049</v>
      </c>
      <c r="H9646" s="16">
        <v>34564622.945</v>
      </c>
      <c r="I9646" s="12">
        <v>44029</v>
      </c>
      <c r="J9646" s="12">
        <v>44573</v>
      </c>
      <c r="K9646" s="15">
        <v>0</v>
      </c>
      <c r="L9646" s="13" t="s">
        <v>14</v>
      </c>
      <c r="M9646" s="7">
        <v>0.49</v>
      </c>
      <c r="N9646" s="17"/>
    </row>
    <row r="9647" spans="1:14" ht="78.75">
      <c r="A9647" s="6">
        <v>9645</v>
      </c>
      <c r="B9647" s="8" t="s">
        <v>19077</v>
      </c>
      <c r="C9647" s="9" t="s">
        <v>19214</v>
      </c>
      <c r="D9647" s="10" t="s">
        <v>19198</v>
      </c>
      <c r="E9647" s="11" t="s">
        <v>19575</v>
      </c>
      <c r="F9647" s="6">
        <v>431117</v>
      </c>
      <c r="G9647" s="6" t="s">
        <v>2049</v>
      </c>
      <c r="H9647" s="16">
        <v>34564622.945</v>
      </c>
      <c r="I9647" s="12">
        <v>44029</v>
      </c>
      <c r="J9647" s="12">
        <v>44573</v>
      </c>
      <c r="K9647" s="15">
        <v>0</v>
      </c>
      <c r="L9647" s="13" t="s">
        <v>14</v>
      </c>
      <c r="M9647" s="7">
        <v>0.51</v>
      </c>
      <c r="N9647" s="17"/>
    </row>
    <row r="9648" spans="1:14" ht="78.75">
      <c r="A9648" s="6">
        <v>9646</v>
      </c>
      <c r="B9648" s="8" t="s">
        <v>19077</v>
      </c>
      <c r="C9648" s="9" t="s">
        <v>19576</v>
      </c>
      <c r="D9648" s="10" t="s">
        <v>19577</v>
      </c>
      <c r="E9648" s="11" t="s">
        <v>19578</v>
      </c>
      <c r="F9648" s="6">
        <v>426908</v>
      </c>
      <c r="G9648" s="6" t="s">
        <v>2049</v>
      </c>
      <c r="H9648" s="16">
        <v>62861314.583999999</v>
      </c>
      <c r="I9648" s="12">
        <v>44022</v>
      </c>
      <c r="J9648" s="12">
        <v>44575</v>
      </c>
      <c r="K9648" s="15">
        <v>0</v>
      </c>
      <c r="L9648" s="13" t="s">
        <v>15</v>
      </c>
      <c r="M9648" s="7">
        <v>1</v>
      </c>
      <c r="N9648" s="17"/>
    </row>
    <row r="9649" spans="1:14" ht="78.75">
      <c r="A9649" s="6">
        <v>9647</v>
      </c>
      <c r="B9649" s="8" t="s">
        <v>19077</v>
      </c>
      <c r="C9649" s="9" t="s">
        <v>19579</v>
      </c>
      <c r="D9649" s="10" t="s">
        <v>2669</v>
      </c>
      <c r="E9649" s="11" t="s">
        <v>19578</v>
      </c>
      <c r="F9649" s="6">
        <v>426908</v>
      </c>
      <c r="G9649" s="6" t="s">
        <v>2049</v>
      </c>
      <c r="H9649" s="16">
        <v>62861314.583999999</v>
      </c>
      <c r="I9649" s="12">
        <v>44022</v>
      </c>
      <c r="J9649" s="12">
        <v>44575</v>
      </c>
      <c r="K9649" s="15">
        <v>0</v>
      </c>
      <c r="L9649" s="13" t="s">
        <v>15</v>
      </c>
      <c r="M9649" s="7">
        <v>1</v>
      </c>
      <c r="N9649" s="17"/>
    </row>
    <row r="9650" spans="1:14" ht="78.75">
      <c r="A9650" s="6">
        <v>9648</v>
      </c>
      <c r="B9650" s="8" t="s">
        <v>19077</v>
      </c>
      <c r="C9650" s="9" t="s">
        <v>11548</v>
      </c>
      <c r="D9650" s="10" t="s">
        <v>11549</v>
      </c>
      <c r="E9650" s="11" t="s">
        <v>19578</v>
      </c>
      <c r="F9650" s="6">
        <v>426908</v>
      </c>
      <c r="G9650" s="6" t="s">
        <v>2049</v>
      </c>
      <c r="H9650" s="16">
        <v>62861314.583999999</v>
      </c>
      <c r="I9650" s="12">
        <v>44022</v>
      </c>
      <c r="J9650" s="12">
        <v>44575</v>
      </c>
      <c r="K9650" s="15">
        <v>0</v>
      </c>
      <c r="L9650" s="13" t="s">
        <v>15</v>
      </c>
      <c r="M9650" s="7">
        <v>1</v>
      </c>
      <c r="N9650" s="17"/>
    </row>
    <row r="9651" spans="1:14" ht="47.25">
      <c r="A9651" s="6">
        <v>9649</v>
      </c>
      <c r="B9651" s="8" t="s">
        <v>19077</v>
      </c>
      <c r="C9651" s="9" t="s">
        <v>19580</v>
      </c>
      <c r="D9651" s="10" t="s">
        <v>19581</v>
      </c>
      <c r="E9651" s="11" t="s">
        <v>19582</v>
      </c>
      <c r="F9651" s="6">
        <v>403469</v>
      </c>
      <c r="G9651" s="6" t="s">
        <v>679</v>
      </c>
      <c r="H9651" s="16">
        <v>1923610.35</v>
      </c>
      <c r="I9651" s="12">
        <v>43906</v>
      </c>
      <c r="J9651" s="12">
        <v>44032</v>
      </c>
      <c r="K9651" s="15">
        <v>0</v>
      </c>
      <c r="L9651" s="13" t="s">
        <v>15</v>
      </c>
      <c r="M9651" s="7">
        <v>1</v>
      </c>
      <c r="N9651" s="17"/>
    </row>
    <row r="9652" spans="1:14" ht="157.5">
      <c r="A9652" s="6">
        <v>9650</v>
      </c>
      <c r="B9652" s="8" t="s">
        <v>19077</v>
      </c>
      <c r="C9652" s="9" t="s">
        <v>19583</v>
      </c>
      <c r="D9652" s="10" t="s">
        <v>19584</v>
      </c>
      <c r="E9652" s="11" t="s">
        <v>19585</v>
      </c>
      <c r="F9652" s="6">
        <v>403490</v>
      </c>
      <c r="G9652" s="6" t="s">
        <v>679</v>
      </c>
      <c r="H9652" s="16">
        <v>8383003.2999999998</v>
      </c>
      <c r="I9652" s="12">
        <v>43906</v>
      </c>
      <c r="J9652" s="12">
        <v>44152</v>
      </c>
      <c r="K9652" s="15">
        <v>0</v>
      </c>
      <c r="L9652" s="13" t="s">
        <v>15</v>
      </c>
      <c r="M9652" s="7">
        <v>1</v>
      </c>
      <c r="N9652" s="17"/>
    </row>
    <row r="9653" spans="1:14" ht="173.25">
      <c r="A9653" s="6">
        <v>9651</v>
      </c>
      <c r="B9653" s="8" t="s">
        <v>19077</v>
      </c>
      <c r="C9653" s="9" t="s">
        <v>19586</v>
      </c>
      <c r="D9653" s="10" t="s">
        <v>19587</v>
      </c>
      <c r="E9653" s="11" t="s">
        <v>19588</v>
      </c>
      <c r="F9653" s="6">
        <v>403491</v>
      </c>
      <c r="G9653" s="6" t="s">
        <v>679</v>
      </c>
      <c r="H9653" s="16">
        <v>6384522.5</v>
      </c>
      <c r="I9653" s="12">
        <v>43906</v>
      </c>
      <c r="J9653" s="12">
        <v>44152</v>
      </c>
      <c r="K9653" s="15">
        <v>0</v>
      </c>
      <c r="L9653" s="13" t="s">
        <v>15</v>
      </c>
      <c r="M9653" s="7">
        <v>1</v>
      </c>
      <c r="N9653" s="17"/>
    </row>
    <row r="9654" spans="1:14" ht="315">
      <c r="A9654" s="6">
        <v>9652</v>
      </c>
      <c r="B9654" s="8" t="s">
        <v>19077</v>
      </c>
      <c r="C9654" s="9" t="s">
        <v>19583</v>
      </c>
      <c r="D9654" s="10" t="s">
        <v>19584</v>
      </c>
      <c r="E9654" s="11" t="s">
        <v>19589</v>
      </c>
      <c r="F9654" s="6">
        <v>403486</v>
      </c>
      <c r="G9654" s="6" t="s">
        <v>679</v>
      </c>
      <c r="H9654" s="16">
        <v>13189124.550000001</v>
      </c>
      <c r="I9654" s="12">
        <v>43906</v>
      </c>
      <c r="J9654" s="12">
        <v>7751</v>
      </c>
      <c r="K9654" s="15">
        <v>0</v>
      </c>
      <c r="L9654" s="13" t="s">
        <v>15</v>
      </c>
      <c r="M9654" s="7">
        <v>1</v>
      </c>
      <c r="N9654" s="17"/>
    </row>
    <row r="9655" spans="1:14" ht="189">
      <c r="A9655" s="6">
        <v>9653</v>
      </c>
      <c r="B9655" s="8" t="s">
        <v>19077</v>
      </c>
      <c r="C9655" s="9" t="s">
        <v>19590</v>
      </c>
      <c r="D9655" s="10" t="s">
        <v>19118</v>
      </c>
      <c r="E9655" s="11" t="s">
        <v>19591</v>
      </c>
      <c r="F9655" s="6">
        <v>403488</v>
      </c>
      <c r="G9655" s="6" t="s">
        <v>679</v>
      </c>
      <c r="H9655" s="16">
        <v>5436089.0499999998</v>
      </c>
      <c r="I9655" s="12">
        <v>43920</v>
      </c>
      <c r="J9655" s="12">
        <v>44076</v>
      </c>
      <c r="K9655" s="15">
        <f>3350000+660000</f>
        <v>4010000</v>
      </c>
      <c r="L9655" s="13" t="s">
        <v>15</v>
      </c>
      <c r="M9655" s="7">
        <v>1</v>
      </c>
      <c r="N9655" s="17"/>
    </row>
    <row r="9656" spans="1:14" ht="204.75">
      <c r="A9656" s="6">
        <v>9654</v>
      </c>
      <c r="B9656" s="8" t="s">
        <v>19077</v>
      </c>
      <c r="C9656" s="9" t="s">
        <v>19592</v>
      </c>
      <c r="D9656" s="10" t="s">
        <v>19593</v>
      </c>
      <c r="E9656" s="11" t="s">
        <v>19594</v>
      </c>
      <c r="F9656" s="6">
        <v>403489</v>
      </c>
      <c r="G9656" s="6" t="s">
        <v>679</v>
      </c>
      <c r="H9656" s="16">
        <v>9085354.4499999993</v>
      </c>
      <c r="I9656" s="12">
        <v>43906</v>
      </c>
      <c r="J9656" s="12">
        <v>44276</v>
      </c>
      <c r="K9656" s="15">
        <v>4750000</v>
      </c>
      <c r="L9656" s="13" t="s">
        <v>15</v>
      </c>
      <c r="M9656" s="7">
        <v>1</v>
      </c>
      <c r="N9656" s="17"/>
    </row>
    <row r="9657" spans="1:14" ht="63">
      <c r="A9657" s="6">
        <v>9655</v>
      </c>
      <c r="B9657" s="8" t="s">
        <v>19077</v>
      </c>
      <c r="C9657" s="9" t="s">
        <v>19595</v>
      </c>
      <c r="D9657" s="10" t="s">
        <v>19596</v>
      </c>
      <c r="E9657" s="11" t="s">
        <v>19597</v>
      </c>
      <c r="F9657" s="6">
        <v>412481</v>
      </c>
      <c r="G9657" s="6" t="s">
        <v>679</v>
      </c>
      <c r="H9657" s="16">
        <v>1744978.05</v>
      </c>
      <c r="I9657" s="12">
        <v>43937</v>
      </c>
      <c r="J9657" s="12">
        <v>44063</v>
      </c>
      <c r="K9657" s="15">
        <v>0</v>
      </c>
      <c r="L9657" s="13" t="s">
        <v>15</v>
      </c>
      <c r="M9657" s="7">
        <v>1</v>
      </c>
      <c r="N9657" s="17"/>
    </row>
    <row r="9658" spans="1:14" ht="173.25">
      <c r="A9658" s="6">
        <v>9656</v>
      </c>
      <c r="B9658" s="8" t="s">
        <v>19077</v>
      </c>
      <c r="C9658" s="9" t="s">
        <v>19598</v>
      </c>
      <c r="D9658" s="10" t="s">
        <v>19599</v>
      </c>
      <c r="E9658" s="11" t="s">
        <v>19600</v>
      </c>
      <c r="F9658" s="6">
        <v>412480</v>
      </c>
      <c r="G9658" s="6" t="s">
        <v>679</v>
      </c>
      <c r="H9658" s="16">
        <v>1249933.05</v>
      </c>
      <c r="I9658" s="12">
        <v>43931</v>
      </c>
      <c r="J9658" s="12">
        <v>44058</v>
      </c>
      <c r="K9658" s="15">
        <v>0</v>
      </c>
      <c r="L9658" s="13" t="s">
        <v>15</v>
      </c>
      <c r="M9658" s="7">
        <v>1</v>
      </c>
      <c r="N9658" s="17"/>
    </row>
    <row r="9659" spans="1:14" ht="63">
      <c r="A9659" s="6">
        <v>9657</v>
      </c>
      <c r="B9659" s="8" t="s">
        <v>19077</v>
      </c>
      <c r="C9659" s="9" t="s">
        <v>19601</v>
      </c>
      <c r="D9659" s="10" t="s">
        <v>19602</v>
      </c>
      <c r="E9659" s="11" t="s">
        <v>19603</v>
      </c>
      <c r="F9659" s="6">
        <v>430251</v>
      </c>
      <c r="G9659" s="6" t="s">
        <v>679</v>
      </c>
      <c r="H9659" s="16">
        <v>3065935</v>
      </c>
      <c r="I9659" s="12">
        <v>43963</v>
      </c>
      <c r="J9659" s="12">
        <v>44153</v>
      </c>
      <c r="K9659" s="15">
        <v>0</v>
      </c>
      <c r="L9659" s="13" t="s">
        <v>15</v>
      </c>
      <c r="M9659" s="7">
        <v>1</v>
      </c>
      <c r="N9659" s="17"/>
    </row>
    <row r="9660" spans="1:14" ht="63">
      <c r="A9660" s="6">
        <v>9658</v>
      </c>
      <c r="B9660" s="8" t="s">
        <v>19077</v>
      </c>
      <c r="C9660" s="9" t="s">
        <v>19604</v>
      </c>
      <c r="D9660" s="10" t="s">
        <v>19596</v>
      </c>
      <c r="E9660" s="11" t="s">
        <v>19605</v>
      </c>
      <c r="F9660" s="6">
        <v>430247</v>
      </c>
      <c r="G9660" s="6" t="s">
        <v>679</v>
      </c>
      <c r="H9660" s="16">
        <v>14149738.9</v>
      </c>
      <c r="I9660" s="12">
        <v>43971</v>
      </c>
      <c r="J9660" s="12">
        <v>44157</v>
      </c>
      <c r="K9660" s="15">
        <v>1000000</v>
      </c>
      <c r="L9660" s="13" t="s">
        <v>15</v>
      </c>
      <c r="M9660" s="7">
        <v>1</v>
      </c>
      <c r="N9660" s="17"/>
    </row>
    <row r="9661" spans="1:14" ht="78.75">
      <c r="A9661" s="6">
        <v>9659</v>
      </c>
      <c r="B9661" s="8" t="s">
        <v>19077</v>
      </c>
      <c r="C9661" s="9" t="s">
        <v>19606</v>
      </c>
      <c r="D9661" s="10" t="s">
        <v>19607</v>
      </c>
      <c r="E9661" s="11" t="s">
        <v>19608</v>
      </c>
      <c r="F9661" s="6">
        <v>430230</v>
      </c>
      <c r="G9661" s="6" t="s">
        <v>679</v>
      </c>
      <c r="H9661" s="16">
        <v>8705463.6999999993</v>
      </c>
      <c r="I9661" s="12">
        <v>43965</v>
      </c>
      <c r="J9661" s="12">
        <v>44155</v>
      </c>
      <c r="K9661" s="15">
        <v>0</v>
      </c>
      <c r="L9661" s="13" t="s">
        <v>15</v>
      </c>
      <c r="M9661" s="7">
        <v>1</v>
      </c>
      <c r="N9661" s="17"/>
    </row>
    <row r="9662" spans="1:14" ht="126">
      <c r="A9662" s="6">
        <v>9660</v>
      </c>
      <c r="B9662" s="8" t="s">
        <v>19077</v>
      </c>
      <c r="C9662" s="9" t="s">
        <v>19609</v>
      </c>
      <c r="D9662" s="10" t="s">
        <v>19610</v>
      </c>
      <c r="E9662" s="11" t="s">
        <v>19611</v>
      </c>
      <c r="F9662" s="6">
        <v>430236</v>
      </c>
      <c r="G9662" s="6" t="s">
        <v>679</v>
      </c>
      <c r="H9662" s="16">
        <v>11943256.550000001</v>
      </c>
      <c r="I9662" s="12">
        <v>43965</v>
      </c>
      <c r="J9662" s="12">
        <v>44154</v>
      </c>
      <c r="K9662" s="15">
        <v>0</v>
      </c>
      <c r="L9662" s="13" t="s">
        <v>15</v>
      </c>
      <c r="M9662" s="7">
        <v>1</v>
      </c>
      <c r="N9662" s="17"/>
    </row>
    <row r="9663" spans="1:14" ht="283.5">
      <c r="A9663" s="6">
        <v>9661</v>
      </c>
      <c r="B9663" s="8" t="s">
        <v>19077</v>
      </c>
      <c r="C9663" s="9" t="s">
        <v>19612</v>
      </c>
      <c r="D9663" s="10" t="s">
        <v>19613</v>
      </c>
      <c r="E9663" s="11" t="s">
        <v>19614</v>
      </c>
      <c r="F9663" s="6">
        <v>468811</v>
      </c>
      <c r="G9663" s="6" t="s">
        <v>679</v>
      </c>
      <c r="H9663" s="16">
        <v>639677.75</v>
      </c>
      <c r="I9663" s="12">
        <v>44066</v>
      </c>
      <c r="J9663" s="12">
        <v>44192</v>
      </c>
      <c r="K9663" s="15">
        <v>0</v>
      </c>
      <c r="L9663" s="13" t="s">
        <v>15</v>
      </c>
      <c r="M9663" s="7">
        <v>1</v>
      </c>
      <c r="N9663" s="17"/>
    </row>
    <row r="9664" spans="1:14" ht="299.25">
      <c r="A9664" s="6">
        <v>9662</v>
      </c>
      <c r="B9664" s="8" t="s">
        <v>19077</v>
      </c>
      <c r="C9664" s="9" t="s">
        <v>19615</v>
      </c>
      <c r="D9664" s="10" t="s">
        <v>19494</v>
      </c>
      <c r="E9664" s="11" t="s">
        <v>19616</v>
      </c>
      <c r="F9664" s="6">
        <v>468809</v>
      </c>
      <c r="G9664" s="6" t="s">
        <v>679</v>
      </c>
      <c r="H9664" s="16">
        <v>10348514.35</v>
      </c>
      <c r="I9664" s="12"/>
      <c r="J9664" s="12"/>
      <c r="K9664" s="15">
        <v>0</v>
      </c>
      <c r="L9664" s="13" t="s">
        <v>15</v>
      </c>
      <c r="M9664" s="7">
        <v>1</v>
      </c>
      <c r="N9664" s="17"/>
    </row>
    <row r="9665" spans="1:14" ht="78.75">
      <c r="A9665" s="6">
        <v>9663</v>
      </c>
      <c r="B9665" s="8" t="s">
        <v>19077</v>
      </c>
      <c r="C9665" s="9" t="s">
        <v>19617</v>
      </c>
      <c r="D9665" s="10" t="s">
        <v>19618</v>
      </c>
      <c r="E9665" s="11" t="s">
        <v>19619</v>
      </c>
      <c r="F9665" s="6">
        <v>478544</v>
      </c>
      <c r="G9665" s="6" t="s">
        <v>10547</v>
      </c>
      <c r="H9665" s="16">
        <v>5322901.3</v>
      </c>
      <c r="I9665" s="12">
        <v>44081</v>
      </c>
      <c r="J9665" s="12">
        <v>44153</v>
      </c>
      <c r="K9665" s="15">
        <v>3845000</v>
      </c>
      <c r="L9665" s="13" t="s">
        <v>15</v>
      </c>
      <c r="M9665" s="7">
        <v>1</v>
      </c>
      <c r="N9665" s="17"/>
    </row>
    <row r="9666" spans="1:14" ht="78.75">
      <c r="A9666" s="6">
        <v>9664</v>
      </c>
      <c r="B9666" s="8" t="s">
        <v>19077</v>
      </c>
      <c r="C9666" s="9" t="s">
        <v>19620</v>
      </c>
      <c r="D9666" s="10" t="s">
        <v>19621</v>
      </c>
      <c r="E9666" s="11" t="s">
        <v>19622</v>
      </c>
      <c r="F9666" s="6">
        <v>489774</v>
      </c>
      <c r="G9666" s="6" t="s">
        <v>10547</v>
      </c>
      <c r="H9666" s="16">
        <v>7243214.2000000002</v>
      </c>
      <c r="I9666" s="12">
        <v>44153</v>
      </c>
      <c r="J9666" s="12">
        <v>44228</v>
      </c>
      <c r="K9666" s="15">
        <v>476277</v>
      </c>
      <c r="L9666" s="13" t="s">
        <v>15</v>
      </c>
      <c r="M9666" s="7">
        <v>1</v>
      </c>
      <c r="N9666" s="17"/>
    </row>
    <row r="9667" spans="1:14" ht="63">
      <c r="A9667" s="6">
        <v>9665</v>
      </c>
      <c r="B9667" s="8" t="s">
        <v>19077</v>
      </c>
      <c r="C9667" s="9" t="s">
        <v>19623</v>
      </c>
      <c r="D9667" s="10" t="s">
        <v>19624</v>
      </c>
      <c r="E9667" s="11" t="s">
        <v>19625</v>
      </c>
      <c r="F9667" s="6">
        <v>489794</v>
      </c>
      <c r="G9667" s="6" t="s">
        <v>10547</v>
      </c>
      <c r="H9667" s="16">
        <v>11145189.1</v>
      </c>
      <c r="I9667" s="12">
        <v>44153</v>
      </c>
      <c r="J9667" s="12">
        <v>44243</v>
      </c>
      <c r="K9667" s="15">
        <v>0</v>
      </c>
      <c r="L9667" s="13" t="s">
        <v>15</v>
      </c>
      <c r="M9667" s="7">
        <v>1</v>
      </c>
      <c r="N9667" s="17"/>
    </row>
    <row r="9668" spans="1:14" ht="78.75">
      <c r="A9668" s="6">
        <v>9666</v>
      </c>
      <c r="B9668" s="8" t="s">
        <v>19077</v>
      </c>
      <c r="C9668" s="9" t="s">
        <v>19626</v>
      </c>
      <c r="D9668" s="10" t="s">
        <v>19627</v>
      </c>
      <c r="E9668" s="11" t="s">
        <v>19628</v>
      </c>
      <c r="F9668" s="6">
        <v>489766</v>
      </c>
      <c r="G9668" s="6" t="s">
        <v>10547</v>
      </c>
      <c r="H9668" s="16">
        <v>147810.5</v>
      </c>
      <c r="I9668" s="12">
        <v>44138</v>
      </c>
      <c r="J9668" s="12">
        <v>44234</v>
      </c>
      <c r="K9668" s="15">
        <v>0</v>
      </c>
      <c r="L9668" s="13" t="s">
        <v>15</v>
      </c>
      <c r="M9668" s="7">
        <v>1</v>
      </c>
      <c r="N9668" s="17"/>
    </row>
    <row r="9669" spans="1:14" ht="78.75">
      <c r="A9669" s="6">
        <v>9667</v>
      </c>
      <c r="B9669" s="8" t="s">
        <v>19077</v>
      </c>
      <c r="C9669" s="9" t="s">
        <v>19629</v>
      </c>
      <c r="D9669" s="10" t="s">
        <v>19630</v>
      </c>
      <c r="E9669" s="11" t="s">
        <v>19631</v>
      </c>
      <c r="F9669" s="6">
        <v>489790</v>
      </c>
      <c r="G9669" s="6" t="s">
        <v>10547</v>
      </c>
      <c r="H9669" s="16">
        <v>9502984.9000000004</v>
      </c>
      <c r="I9669" s="12">
        <v>44157</v>
      </c>
      <c r="J9669" s="12">
        <v>44222</v>
      </c>
      <c r="K9669" s="15">
        <v>0</v>
      </c>
      <c r="L9669" s="13" t="s">
        <v>15</v>
      </c>
      <c r="M9669" s="7">
        <v>1</v>
      </c>
      <c r="N9669" s="17"/>
    </row>
    <row r="9670" spans="1:14" ht="78.75">
      <c r="A9670" s="6">
        <v>9668</v>
      </c>
      <c r="B9670" s="8" t="s">
        <v>19077</v>
      </c>
      <c r="C9670" s="9" t="s">
        <v>19632</v>
      </c>
      <c r="D9670" s="10" t="s">
        <v>19633</v>
      </c>
      <c r="E9670" s="11" t="s">
        <v>19634</v>
      </c>
      <c r="F9670" s="6">
        <v>489729</v>
      </c>
      <c r="G9670" s="6" t="s">
        <v>10547</v>
      </c>
      <c r="H9670" s="16">
        <v>2238426.1</v>
      </c>
      <c r="I9670" s="12">
        <v>44138</v>
      </c>
      <c r="J9670" s="12">
        <v>44234</v>
      </c>
      <c r="K9670" s="15">
        <v>0</v>
      </c>
      <c r="L9670" s="13" t="s">
        <v>15</v>
      </c>
      <c r="M9670" s="7">
        <v>1</v>
      </c>
      <c r="N9670" s="17"/>
    </row>
    <row r="9671" spans="1:14" ht="94.5">
      <c r="A9671" s="6">
        <v>9669</v>
      </c>
      <c r="B9671" s="8" t="s">
        <v>19077</v>
      </c>
      <c r="C9671" s="9" t="s">
        <v>19635</v>
      </c>
      <c r="D9671" s="10" t="s">
        <v>19636</v>
      </c>
      <c r="E9671" s="11" t="s">
        <v>19637</v>
      </c>
      <c r="F9671" s="6">
        <v>489758</v>
      </c>
      <c r="G9671" s="6" t="s">
        <v>10547</v>
      </c>
      <c r="H9671" s="16">
        <v>2967590.05</v>
      </c>
      <c r="I9671" s="12">
        <v>44138</v>
      </c>
      <c r="J9671" s="12">
        <v>44234</v>
      </c>
      <c r="K9671" s="15">
        <v>0</v>
      </c>
      <c r="L9671" s="13" t="s">
        <v>15</v>
      </c>
      <c r="M9671" s="7">
        <v>1</v>
      </c>
      <c r="N9671" s="17"/>
    </row>
    <row r="9672" spans="1:14" ht="78.75">
      <c r="A9672" s="6">
        <v>9670</v>
      </c>
      <c r="B9672" s="8" t="s">
        <v>19077</v>
      </c>
      <c r="C9672" s="9" t="s">
        <v>19638</v>
      </c>
      <c r="D9672" s="10" t="s">
        <v>19639</v>
      </c>
      <c r="E9672" s="11" t="s">
        <v>19640</v>
      </c>
      <c r="F9672" s="6">
        <v>489763</v>
      </c>
      <c r="G9672" s="6" t="s">
        <v>10547</v>
      </c>
      <c r="H9672" s="16">
        <v>304248.90000000002</v>
      </c>
      <c r="I9672" s="12">
        <v>44138</v>
      </c>
      <c r="J9672" s="12">
        <v>44234</v>
      </c>
      <c r="K9672" s="15">
        <v>0</v>
      </c>
      <c r="L9672" s="13" t="s">
        <v>15</v>
      </c>
      <c r="M9672" s="7">
        <v>1</v>
      </c>
      <c r="N9672" s="17"/>
    </row>
    <row r="9673" spans="1:14" ht="78.75">
      <c r="A9673" s="6">
        <v>9671</v>
      </c>
      <c r="B9673" s="8" t="s">
        <v>19077</v>
      </c>
      <c r="C9673" s="9" t="s">
        <v>19641</v>
      </c>
      <c r="D9673" s="10" t="s">
        <v>19216</v>
      </c>
      <c r="E9673" s="11" t="s">
        <v>19642</v>
      </c>
      <c r="F9673" s="6">
        <v>489768</v>
      </c>
      <c r="G9673" s="6" t="s">
        <v>10547</v>
      </c>
      <c r="H9673" s="16">
        <v>1832958.5</v>
      </c>
      <c r="I9673" s="12">
        <v>44138</v>
      </c>
      <c r="J9673" s="12">
        <v>44204</v>
      </c>
      <c r="K9673" s="15">
        <v>0</v>
      </c>
      <c r="L9673" s="13" t="s">
        <v>15</v>
      </c>
      <c r="M9673" s="7">
        <v>1</v>
      </c>
      <c r="N9673" s="17"/>
    </row>
    <row r="9674" spans="1:14" ht="78.75">
      <c r="A9674" s="6">
        <v>9672</v>
      </c>
      <c r="B9674" s="8" t="s">
        <v>19077</v>
      </c>
      <c r="C9674" s="9" t="s">
        <v>19643</v>
      </c>
      <c r="D9674" s="10" t="s">
        <v>19644</v>
      </c>
      <c r="E9674" s="11" t="s">
        <v>19645</v>
      </c>
      <c r="F9674" s="6">
        <v>489770</v>
      </c>
      <c r="G9674" s="6" t="s">
        <v>10547</v>
      </c>
      <c r="H9674" s="16">
        <v>1270896.7</v>
      </c>
      <c r="I9674" s="12">
        <v>44138</v>
      </c>
      <c r="J9674" s="12">
        <v>44204</v>
      </c>
      <c r="K9674" s="15">
        <v>0</v>
      </c>
      <c r="L9674" s="13" t="s">
        <v>15</v>
      </c>
      <c r="M9674" s="7">
        <v>1</v>
      </c>
      <c r="N9674" s="17"/>
    </row>
    <row r="9675" spans="1:14" ht="78.75">
      <c r="A9675" s="6">
        <v>9673</v>
      </c>
      <c r="B9675" s="8" t="s">
        <v>19077</v>
      </c>
      <c r="C9675" s="9" t="s">
        <v>19646</v>
      </c>
      <c r="D9675" s="10" t="s">
        <v>19647</v>
      </c>
      <c r="E9675" s="11" t="s">
        <v>19648</v>
      </c>
      <c r="F9675" s="6">
        <v>489771</v>
      </c>
      <c r="G9675" s="6" t="s">
        <v>10547</v>
      </c>
      <c r="H9675" s="16">
        <v>2088246.3</v>
      </c>
      <c r="I9675" s="12">
        <v>44138</v>
      </c>
      <c r="J9675" s="12">
        <v>44204</v>
      </c>
      <c r="K9675" s="15">
        <v>0</v>
      </c>
      <c r="L9675" s="13" t="s">
        <v>15</v>
      </c>
      <c r="M9675" s="7">
        <v>1</v>
      </c>
      <c r="N9675" s="17"/>
    </row>
    <row r="9676" spans="1:14" ht="63">
      <c r="A9676" s="6">
        <v>9674</v>
      </c>
      <c r="B9676" s="8" t="s">
        <v>19077</v>
      </c>
      <c r="C9676" s="9" t="s">
        <v>19649</v>
      </c>
      <c r="D9676" s="10" t="s">
        <v>19650</v>
      </c>
      <c r="E9676" s="11" t="s">
        <v>19651</v>
      </c>
      <c r="F9676" s="6">
        <v>489773</v>
      </c>
      <c r="G9676" s="6" t="s">
        <v>10547</v>
      </c>
      <c r="H9676" s="16">
        <v>5878519.25</v>
      </c>
      <c r="I9676" s="12">
        <v>44157</v>
      </c>
      <c r="J9676" s="12">
        <v>44238</v>
      </c>
      <c r="K9676" s="15">
        <v>0</v>
      </c>
      <c r="L9676" s="13" t="s">
        <v>15</v>
      </c>
      <c r="M9676" s="7">
        <v>1</v>
      </c>
      <c r="N9676" s="17"/>
    </row>
    <row r="9677" spans="1:14" ht="63">
      <c r="A9677" s="6">
        <v>9675</v>
      </c>
      <c r="B9677" s="8" t="s">
        <v>19077</v>
      </c>
      <c r="C9677" s="9" t="s">
        <v>19652</v>
      </c>
      <c r="D9677" s="10" t="s">
        <v>19653</v>
      </c>
      <c r="E9677" s="11" t="s">
        <v>19654</v>
      </c>
      <c r="F9677" s="6">
        <v>489776</v>
      </c>
      <c r="G9677" s="6" t="s">
        <v>10547</v>
      </c>
      <c r="H9677" s="16">
        <v>5458690.5</v>
      </c>
      <c r="I9677" s="12">
        <v>44132</v>
      </c>
      <c r="J9677" s="12">
        <v>44214</v>
      </c>
      <c r="K9677" s="15">
        <v>0</v>
      </c>
      <c r="L9677" s="13" t="s">
        <v>15</v>
      </c>
      <c r="M9677" s="7">
        <v>1</v>
      </c>
      <c r="N9677" s="17"/>
    </row>
    <row r="9678" spans="1:14" ht="78.75">
      <c r="A9678" s="6">
        <v>9676</v>
      </c>
      <c r="B9678" s="8" t="s">
        <v>19077</v>
      </c>
      <c r="C9678" s="9" t="s">
        <v>19655</v>
      </c>
      <c r="D9678" s="10" t="s">
        <v>19656</v>
      </c>
      <c r="E9678" s="11" t="s">
        <v>19657</v>
      </c>
      <c r="F9678" s="6">
        <v>489573</v>
      </c>
      <c r="G9678" s="6" t="s">
        <v>10547</v>
      </c>
      <c r="H9678" s="16">
        <v>5141681.2</v>
      </c>
      <c r="I9678" s="12">
        <v>44133</v>
      </c>
      <c r="J9678" s="12">
        <v>44214</v>
      </c>
      <c r="K9678" s="15">
        <v>600000</v>
      </c>
      <c r="L9678" s="13" t="s">
        <v>15</v>
      </c>
      <c r="M9678" s="7">
        <v>1</v>
      </c>
      <c r="N9678" s="17"/>
    </row>
    <row r="9679" spans="1:14" ht="78.75">
      <c r="A9679" s="6">
        <v>9677</v>
      </c>
      <c r="B9679" s="8" t="s">
        <v>19077</v>
      </c>
      <c r="C9679" s="9" t="s">
        <v>19658</v>
      </c>
      <c r="D9679" s="10" t="s">
        <v>9806</v>
      </c>
      <c r="E9679" s="11" t="s">
        <v>19659</v>
      </c>
      <c r="F9679" s="6">
        <v>489739</v>
      </c>
      <c r="G9679" s="6" t="s">
        <v>10547</v>
      </c>
      <c r="H9679" s="16">
        <v>6470390.1500000004</v>
      </c>
      <c r="I9679" s="12">
        <v>44157</v>
      </c>
      <c r="J9679" s="12">
        <v>44238</v>
      </c>
      <c r="K9679" s="15">
        <v>0</v>
      </c>
      <c r="L9679" s="13" t="s">
        <v>15</v>
      </c>
      <c r="M9679" s="7">
        <v>1</v>
      </c>
      <c r="N9679" s="17"/>
    </row>
    <row r="9680" spans="1:14" ht="63">
      <c r="A9680" s="6">
        <v>9678</v>
      </c>
      <c r="B9680" s="8" t="s">
        <v>19077</v>
      </c>
      <c r="C9680" s="9" t="s">
        <v>19660</v>
      </c>
      <c r="D9680" s="10" t="s">
        <v>19564</v>
      </c>
      <c r="E9680" s="11" t="s">
        <v>19661</v>
      </c>
      <c r="F9680" s="6">
        <v>489788</v>
      </c>
      <c r="G9680" s="6" t="s">
        <v>10547</v>
      </c>
      <c r="H9680" s="16">
        <v>8555826.3499999996</v>
      </c>
      <c r="I9680" s="12">
        <v>44153</v>
      </c>
      <c r="J9680" s="12">
        <v>44243</v>
      </c>
      <c r="K9680" s="15">
        <v>0</v>
      </c>
      <c r="L9680" s="13" t="s">
        <v>15</v>
      </c>
      <c r="M9680" s="7">
        <v>1</v>
      </c>
      <c r="N9680" s="17"/>
    </row>
    <row r="9681" spans="1:14" ht="63">
      <c r="A9681" s="6">
        <v>9679</v>
      </c>
      <c r="B9681" s="8" t="s">
        <v>19077</v>
      </c>
      <c r="C9681" s="9" t="s">
        <v>19662</v>
      </c>
      <c r="D9681" s="10" t="s">
        <v>19663</v>
      </c>
      <c r="E9681" s="11" t="s">
        <v>19664</v>
      </c>
      <c r="F9681" s="6">
        <v>489772</v>
      </c>
      <c r="G9681" s="6" t="s">
        <v>10547</v>
      </c>
      <c r="H9681" s="16">
        <v>351333.7</v>
      </c>
      <c r="I9681" s="12">
        <v>44173</v>
      </c>
      <c r="J9681" s="12">
        <v>44209</v>
      </c>
      <c r="K9681" s="15">
        <v>0</v>
      </c>
      <c r="L9681" s="13" t="s">
        <v>15</v>
      </c>
      <c r="M9681" s="7">
        <v>1</v>
      </c>
      <c r="N9681" s="17"/>
    </row>
    <row r="9682" spans="1:14" ht="78.75">
      <c r="A9682" s="6">
        <v>9680</v>
      </c>
      <c r="B9682" s="8" t="s">
        <v>19077</v>
      </c>
      <c r="C9682" s="9" t="s">
        <v>19665</v>
      </c>
      <c r="D9682" s="10" t="s">
        <v>19666</v>
      </c>
      <c r="E9682" s="11" t="s">
        <v>19667</v>
      </c>
      <c r="F9682" s="6">
        <v>489764</v>
      </c>
      <c r="G9682" s="6" t="s">
        <v>10547</v>
      </c>
      <c r="H9682" s="16">
        <v>294649.15000000002</v>
      </c>
      <c r="I9682" s="12">
        <v>44173</v>
      </c>
      <c r="J9682" s="12">
        <v>44269</v>
      </c>
      <c r="K9682" s="15">
        <v>0</v>
      </c>
      <c r="L9682" s="13" t="s">
        <v>15</v>
      </c>
      <c r="M9682" s="7">
        <v>1</v>
      </c>
      <c r="N9682" s="17"/>
    </row>
    <row r="9683" spans="1:14" ht="63">
      <c r="A9683" s="6">
        <v>9681</v>
      </c>
      <c r="B9683" s="8" t="s">
        <v>19077</v>
      </c>
      <c r="C9683" s="9" t="s">
        <v>19512</v>
      </c>
      <c r="D9683" s="10" t="s">
        <v>19513</v>
      </c>
      <c r="E9683" s="11" t="s">
        <v>19668</v>
      </c>
      <c r="F9683" s="6">
        <v>501890</v>
      </c>
      <c r="G9683" s="6" t="s">
        <v>10547</v>
      </c>
      <c r="H9683" s="16">
        <v>12245977.444</v>
      </c>
      <c r="I9683" s="12">
        <v>44195</v>
      </c>
      <c r="J9683" s="12">
        <v>44321</v>
      </c>
      <c r="K9683" s="15">
        <v>0</v>
      </c>
      <c r="L9683" s="13" t="s">
        <v>15</v>
      </c>
      <c r="M9683" s="7">
        <v>1</v>
      </c>
      <c r="N9683" s="17"/>
    </row>
    <row r="9684" spans="1:14" ht="63">
      <c r="A9684" s="6">
        <v>9682</v>
      </c>
      <c r="B9684" s="8" t="s">
        <v>19077</v>
      </c>
      <c r="C9684" s="9" t="s">
        <v>19669</v>
      </c>
      <c r="D9684" s="10" t="s">
        <v>19670</v>
      </c>
      <c r="E9684" s="11" t="s">
        <v>19671</v>
      </c>
      <c r="F9684" s="6">
        <v>526726</v>
      </c>
      <c r="G9684" s="6" t="s">
        <v>10547</v>
      </c>
      <c r="H9684" s="16">
        <v>14034244.550000001</v>
      </c>
      <c r="I9684" s="12">
        <v>44222</v>
      </c>
      <c r="J9684" s="12">
        <v>44346</v>
      </c>
      <c r="K9684" s="15">
        <v>0</v>
      </c>
      <c r="L9684" s="13" t="s">
        <v>15</v>
      </c>
      <c r="M9684" s="7">
        <v>1</v>
      </c>
      <c r="N9684" s="17"/>
    </row>
    <row r="9685" spans="1:14" ht="141.75">
      <c r="A9685" s="6">
        <v>9683</v>
      </c>
      <c r="B9685" s="8" t="s">
        <v>19077</v>
      </c>
      <c r="C9685" s="9" t="s">
        <v>19672</v>
      </c>
      <c r="D9685" s="10" t="s">
        <v>19673</v>
      </c>
      <c r="E9685" s="11" t="s">
        <v>19674</v>
      </c>
      <c r="F9685" s="6">
        <v>497401</v>
      </c>
      <c r="G9685" s="6" t="s">
        <v>9463</v>
      </c>
      <c r="H9685" s="16">
        <v>19561990.741999999</v>
      </c>
      <c r="I9685" s="12">
        <v>44214</v>
      </c>
      <c r="J9685" s="12">
        <v>44584</v>
      </c>
      <c r="K9685" s="15">
        <v>0</v>
      </c>
      <c r="L9685" s="13" t="s">
        <v>14</v>
      </c>
      <c r="M9685" s="7">
        <v>1</v>
      </c>
      <c r="N9685" s="17"/>
    </row>
    <row r="9686" spans="1:14" ht="141.75">
      <c r="A9686" s="6">
        <v>9684</v>
      </c>
      <c r="B9686" s="8" t="s">
        <v>19077</v>
      </c>
      <c r="C9686" s="9" t="s">
        <v>19675</v>
      </c>
      <c r="D9686" s="10" t="s">
        <v>19348</v>
      </c>
      <c r="E9686" s="11" t="s">
        <v>19674</v>
      </c>
      <c r="F9686" s="6">
        <v>497401</v>
      </c>
      <c r="G9686" s="6" t="s">
        <v>9463</v>
      </c>
      <c r="H9686" s="16">
        <v>19561990.741999999</v>
      </c>
      <c r="I9686" s="12">
        <v>44214</v>
      </c>
      <c r="J9686" s="12">
        <v>44584</v>
      </c>
      <c r="K9686" s="15">
        <v>0</v>
      </c>
      <c r="L9686" s="13" t="s">
        <v>14</v>
      </c>
      <c r="M9686" s="7">
        <v>0.51</v>
      </c>
      <c r="N9686" s="17"/>
    </row>
    <row r="9687" spans="1:14" ht="141.75">
      <c r="A9687" s="6">
        <v>9685</v>
      </c>
      <c r="B9687" s="8" t="s">
        <v>19077</v>
      </c>
      <c r="C9687" s="9" t="s">
        <v>19676</v>
      </c>
      <c r="D9687" s="10" t="s">
        <v>19118</v>
      </c>
      <c r="E9687" s="11" t="s">
        <v>19674</v>
      </c>
      <c r="F9687" s="6">
        <v>497401</v>
      </c>
      <c r="G9687" s="6" t="s">
        <v>9463</v>
      </c>
      <c r="H9687" s="16">
        <v>19561990.741999999</v>
      </c>
      <c r="I9687" s="12">
        <v>44214</v>
      </c>
      <c r="J9687" s="12">
        <v>44584</v>
      </c>
      <c r="K9687" s="15">
        <v>0</v>
      </c>
      <c r="L9687" s="13" t="s">
        <v>14</v>
      </c>
      <c r="M9687" s="7">
        <v>0.49</v>
      </c>
      <c r="N9687" s="17"/>
    </row>
    <row r="9688" spans="1:14" ht="157.5">
      <c r="A9688" s="6">
        <v>9686</v>
      </c>
      <c r="B9688" s="8" t="s">
        <v>19677</v>
      </c>
      <c r="C9688" s="9" t="s">
        <v>19678</v>
      </c>
      <c r="D9688" s="10" t="s">
        <v>19679</v>
      </c>
      <c r="E9688" s="11" t="s">
        <v>19680</v>
      </c>
      <c r="F9688" s="6">
        <v>179347</v>
      </c>
      <c r="G9688" s="6" t="s">
        <v>4644</v>
      </c>
      <c r="H9688" s="16">
        <v>10905714.67</v>
      </c>
      <c r="I9688" s="12" t="s">
        <v>19681</v>
      </c>
      <c r="J9688" s="12" t="s">
        <v>19682</v>
      </c>
      <c r="K9688" s="15">
        <v>6817199</v>
      </c>
      <c r="L9688" s="13" t="s">
        <v>15</v>
      </c>
      <c r="M9688" s="7">
        <v>1</v>
      </c>
      <c r="N9688" s="17"/>
    </row>
    <row r="9689" spans="1:14" ht="63">
      <c r="A9689" s="6">
        <v>9687</v>
      </c>
      <c r="B9689" s="8" t="s">
        <v>19677</v>
      </c>
      <c r="C9689" s="9" t="s">
        <v>19683</v>
      </c>
      <c r="D9689" s="10" t="s">
        <v>4917</v>
      </c>
      <c r="E9689" s="11" t="s">
        <v>19684</v>
      </c>
      <c r="F9689" s="6">
        <v>198525</v>
      </c>
      <c r="G9689" s="6" t="s">
        <v>4644</v>
      </c>
      <c r="H9689" s="16">
        <v>13693725.85</v>
      </c>
      <c r="I9689" s="12" t="s">
        <v>19685</v>
      </c>
      <c r="J9689" s="12" t="s">
        <v>10165</v>
      </c>
      <c r="K9689" s="15">
        <v>8446133</v>
      </c>
      <c r="L9689" s="13" t="s">
        <v>15</v>
      </c>
      <c r="M9689" s="7">
        <v>1</v>
      </c>
      <c r="N9689" s="17"/>
    </row>
    <row r="9690" spans="1:14" ht="94.5">
      <c r="A9690" s="6">
        <v>9688</v>
      </c>
      <c r="B9690" s="8" t="s">
        <v>19677</v>
      </c>
      <c r="C9690" s="9" t="s">
        <v>19683</v>
      </c>
      <c r="D9690" s="10" t="s">
        <v>4917</v>
      </c>
      <c r="E9690" s="11" t="s">
        <v>19686</v>
      </c>
      <c r="F9690" s="6">
        <v>198520</v>
      </c>
      <c r="G9690" s="6" t="s">
        <v>4644</v>
      </c>
      <c r="H9690" s="16">
        <v>15340097.6</v>
      </c>
      <c r="I9690" s="12" t="s">
        <v>19685</v>
      </c>
      <c r="J9690" s="12" t="s">
        <v>10165</v>
      </c>
      <c r="K9690" s="15">
        <v>8917547</v>
      </c>
      <c r="L9690" s="13" t="s">
        <v>15</v>
      </c>
      <c r="M9690" s="7">
        <v>1</v>
      </c>
      <c r="N9690" s="17"/>
    </row>
    <row r="9691" spans="1:14" ht="110.25">
      <c r="A9691" s="6">
        <v>9689</v>
      </c>
      <c r="B9691" s="8" t="s">
        <v>19677</v>
      </c>
      <c r="C9691" s="9" t="s">
        <v>19687</v>
      </c>
      <c r="D9691" s="10" t="s">
        <v>19688</v>
      </c>
      <c r="E9691" s="11" t="s">
        <v>19689</v>
      </c>
      <c r="F9691" s="6">
        <v>188085</v>
      </c>
      <c r="G9691" s="6" t="s">
        <v>4644</v>
      </c>
      <c r="H9691" s="16">
        <v>16819658.320999999</v>
      </c>
      <c r="I9691" s="12" t="s">
        <v>19690</v>
      </c>
      <c r="J9691" s="12" t="s">
        <v>10671</v>
      </c>
      <c r="K9691" s="15">
        <v>6741999</v>
      </c>
      <c r="L9691" s="13" t="s">
        <v>15</v>
      </c>
      <c r="M9691" s="7">
        <v>1</v>
      </c>
      <c r="N9691" s="17"/>
    </row>
    <row r="9692" spans="1:14" ht="78.75">
      <c r="A9692" s="6">
        <v>9690</v>
      </c>
      <c r="B9692" s="8" t="s">
        <v>19677</v>
      </c>
      <c r="C9692" s="9" t="s">
        <v>19691</v>
      </c>
      <c r="D9692" s="10" t="s">
        <v>19692</v>
      </c>
      <c r="E9692" s="11" t="s">
        <v>19693</v>
      </c>
      <c r="F9692" s="6">
        <v>198518</v>
      </c>
      <c r="G9692" s="6" t="s">
        <v>4644</v>
      </c>
      <c r="H9692" s="16">
        <v>8658017.8699999992</v>
      </c>
      <c r="I9692" s="12" t="s">
        <v>19694</v>
      </c>
      <c r="J9692" s="12" t="s">
        <v>1021</v>
      </c>
      <c r="K9692" s="15">
        <v>6453195</v>
      </c>
      <c r="L9692" s="13" t="s">
        <v>15</v>
      </c>
      <c r="M9692" s="7">
        <v>1</v>
      </c>
      <c r="N9692" s="17"/>
    </row>
    <row r="9693" spans="1:14" ht="63">
      <c r="A9693" s="6">
        <v>9691</v>
      </c>
      <c r="B9693" s="8" t="s">
        <v>19677</v>
      </c>
      <c r="C9693" s="9" t="s">
        <v>19683</v>
      </c>
      <c r="D9693" s="10" t="s">
        <v>4917</v>
      </c>
      <c r="E9693" s="11" t="s">
        <v>19695</v>
      </c>
      <c r="F9693" s="6">
        <v>198522</v>
      </c>
      <c r="G9693" s="6" t="s">
        <v>4644</v>
      </c>
      <c r="H9693" s="16">
        <v>7966154.6509999996</v>
      </c>
      <c r="I9693" s="12" t="s">
        <v>10083</v>
      </c>
      <c r="J9693" s="12" t="s">
        <v>19696</v>
      </c>
      <c r="K9693" s="15">
        <v>7811708</v>
      </c>
      <c r="L9693" s="13" t="s">
        <v>15</v>
      </c>
      <c r="M9693" s="7">
        <v>1</v>
      </c>
      <c r="N9693" s="17"/>
    </row>
    <row r="9694" spans="1:14" ht="63">
      <c r="A9694" s="6">
        <v>9692</v>
      </c>
      <c r="B9694" s="8" t="s">
        <v>19677</v>
      </c>
      <c r="C9694" s="9" t="s">
        <v>19683</v>
      </c>
      <c r="D9694" s="10" t="s">
        <v>4917</v>
      </c>
      <c r="E9694" s="11" t="s">
        <v>19697</v>
      </c>
      <c r="F9694" s="6">
        <v>198517</v>
      </c>
      <c r="G9694" s="6" t="s">
        <v>4644</v>
      </c>
      <c r="H9694" s="16">
        <v>17026694.789000001</v>
      </c>
      <c r="I9694" s="12" t="s">
        <v>10083</v>
      </c>
      <c r="J9694" s="12" t="s">
        <v>19696</v>
      </c>
      <c r="K9694" s="15">
        <v>16202953</v>
      </c>
      <c r="L9694" s="13" t="s">
        <v>15</v>
      </c>
      <c r="M9694" s="7">
        <v>1</v>
      </c>
      <c r="N9694" s="17"/>
    </row>
    <row r="9695" spans="1:14" ht="126">
      <c r="A9695" s="6">
        <v>9693</v>
      </c>
      <c r="B9695" s="8" t="s">
        <v>19677</v>
      </c>
      <c r="C9695" s="9" t="s">
        <v>19683</v>
      </c>
      <c r="D9695" s="10" t="s">
        <v>4917</v>
      </c>
      <c r="E9695" s="11" t="s">
        <v>19698</v>
      </c>
      <c r="F9695" s="6">
        <v>198527</v>
      </c>
      <c r="G9695" s="6" t="s">
        <v>4644</v>
      </c>
      <c r="H9695" s="16">
        <v>16493765.574999999</v>
      </c>
      <c r="I9695" s="12" t="s">
        <v>10083</v>
      </c>
      <c r="J9695" s="12" t="s">
        <v>19696</v>
      </c>
      <c r="K9695" s="15">
        <v>10784280</v>
      </c>
      <c r="L9695" s="13" t="s">
        <v>15</v>
      </c>
      <c r="M9695" s="7">
        <v>1</v>
      </c>
      <c r="N9695" s="17"/>
    </row>
    <row r="9696" spans="1:14" ht="126">
      <c r="A9696" s="6">
        <v>9694</v>
      </c>
      <c r="B9696" s="8" t="s">
        <v>19677</v>
      </c>
      <c r="C9696" s="9" t="s">
        <v>19699</v>
      </c>
      <c r="D9696" s="10" t="s">
        <v>19700</v>
      </c>
      <c r="E9696" s="11" t="s">
        <v>19701</v>
      </c>
      <c r="F9696" s="6">
        <v>198523</v>
      </c>
      <c r="G9696" s="6" t="s">
        <v>4644</v>
      </c>
      <c r="H9696" s="16">
        <v>15719554.747</v>
      </c>
      <c r="I9696" s="12" t="s">
        <v>10083</v>
      </c>
      <c r="J9696" s="12" t="s">
        <v>19702</v>
      </c>
      <c r="K9696" s="15">
        <v>9894229</v>
      </c>
      <c r="L9696" s="13" t="s">
        <v>15</v>
      </c>
      <c r="M9696" s="7">
        <v>1</v>
      </c>
      <c r="N9696" s="17"/>
    </row>
    <row r="9697" spans="1:14" ht="63">
      <c r="A9697" s="6">
        <v>9695</v>
      </c>
      <c r="B9697" s="8" t="s">
        <v>19677</v>
      </c>
      <c r="C9697" s="9" t="s">
        <v>19699</v>
      </c>
      <c r="D9697" s="10" t="s">
        <v>19700</v>
      </c>
      <c r="E9697" s="11" t="s">
        <v>19703</v>
      </c>
      <c r="F9697" s="6">
        <v>198526</v>
      </c>
      <c r="G9697" s="6" t="s">
        <v>4644</v>
      </c>
      <c r="H9697" s="16">
        <v>7738431.682</v>
      </c>
      <c r="I9697" s="12" t="s">
        <v>10083</v>
      </c>
      <c r="J9697" s="12" t="s">
        <v>19696</v>
      </c>
      <c r="K9697" s="15">
        <v>7332491</v>
      </c>
      <c r="L9697" s="13" t="s">
        <v>15</v>
      </c>
      <c r="M9697" s="7">
        <v>1</v>
      </c>
      <c r="N9697" s="17"/>
    </row>
    <row r="9698" spans="1:14" ht="126">
      <c r="A9698" s="6">
        <v>9696</v>
      </c>
      <c r="B9698" s="8" t="s">
        <v>19677</v>
      </c>
      <c r="C9698" s="9" t="s">
        <v>19704</v>
      </c>
      <c r="D9698" s="10" t="s">
        <v>6517</v>
      </c>
      <c r="E9698" s="11" t="s">
        <v>19705</v>
      </c>
      <c r="F9698" s="6">
        <v>198516</v>
      </c>
      <c r="G9698" s="6" t="s">
        <v>4644</v>
      </c>
      <c r="H9698" s="16">
        <v>20574694.408</v>
      </c>
      <c r="I9698" s="12" t="s">
        <v>19706</v>
      </c>
      <c r="J9698" s="12" t="s">
        <v>13126</v>
      </c>
      <c r="K9698" s="15">
        <v>14126118</v>
      </c>
      <c r="L9698" s="13" t="s">
        <v>15</v>
      </c>
      <c r="M9698" s="7">
        <v>1</v>
      </c>
      <c r="N9698" s="17"/>
    </row>
    <row r="9699" spans="1:14" ht="78.75">
      <c r="A9699" s="6">
        <v>9697</v>
      </c>
      <c r="B9699" s="8" t="s">
        <v>19677</v>
      </c>
      <c r="C9699" s="9" t="s">
        <v>19707</v>
      </c>
      <c r="D9699" s="10" t="s">
        <v>19708</v>
      </c>
      <c r="E9699" s="11" t="s">
        <v>19709</v>
      </c>
      <c r="F9699" s="6">
        <v>230295</v>
      </c>
      <c r="G9699" s="6" t="s">
        <v>4644</v>
      </c>
      <c r="H9699" s="16">
        <v>32571036.283</v>
      </c>
      <c r="I9699" s="12" t="s">
        <v>19710</v>
      </c>
      <c r="J9699" s="12" t="s">
        <v>13127</v>
      </c>
      <c r="K9699" s="15">
        <v>16224040</v>
      </c>
      <c r="L9699" s="13" t="s">
        <v>15</v>
      </c>
      <c r="M9699" s="7">
        <v>1</v>
      </c>
      <c r="N9699" s="17"/>
    </row>
    <row r="9700" spans="1:14" ht="94.5">
      <c r="A9700" s="6">
        <v>9698</v>
      </c>
      <c r="B9700" s="8" t="s">
        <v>19677</v>
      </c>
      <c r="C9700" s="9" t="s">
        <v>19711</v>
      </c>
      <c r="D9700" s="10" t="s">
        <v>19712</v>
      </c>
      <c r="E9700" s="11" t="s">
        <v>19713</v>
      </c>
      <c r="F9700" s="6">
        <v>230294</v>
      </c>
      <c r="G9700" s="6" t="s">
        <v>4644</v>
      </c>
      <c r="H9700" s="16">
        <v>13635202.449999999</v>
      </c>
      <c r="I9700" s="12" t="s">
        <v>840</v>
      </c>
      <c r="J9700" s="12" t="s">
        <v>13128</v>
      </c>
      <c r="K9700" s="15">
        <v>8406053</v>
      </c>
      <c r="L9700" s="13" t="s">
        <v>15</v>
      </c>
      <c r="M9700" s="7">
        <v>1</v>
      </c>
      <c r="N9700" s="17"/>
    </row>
    <row r="9701" spans="1:14" ht="47.25">
      <c r="A9701" s="6">
        <v>9699</v>
      </c>
      <c r="B9701" s="8" t="s">
        <v>19677</v>
      </c>
      <c r="C9701" s="9" t="s">
        <v>19714</v>
      </c>
      <c r="D9701" s="10" t="s">
        <v>19715</v>
      </c>
      <c r="E9701" s="11" t="s">
        <v>19716</v>
      </c>
      <c r="F9701" s="6">
        <v>230301</v>
      </c>
      <c r="G9701" s="6" t="s">
        <v>4644</v>
      </c>
      <c r="H9701" s="16">
        <v>7088012.8430000003</v>
      </c>
      <c r="I9701" s="12" t="s">
        <v>19717</v>
      </c>
      <c r="J9701" s="12" t="s">
        <v>19718</v>
      </c>
      <c r="K9701" s="15">
        <v>7025157</v>
      </c>
      <c r="L9701" s="13" t="s">
        <v>15</v>
      </c>
      <c r="M9701" s="7">
        <v>1</v>
      </c>
      <c r="N9701" s="17"/>
    </row>
    <row r="9702" spans="1:14" ht="63">
      <c r="A9702" s="6">
        <v>9700</v>
      </c>
      <c r="B9702" s="8" t="s">
        <v>19677</v>
      </c>
      <c r="C9702" s="9" t="s">
        <v>19719</v>
      </c>
      <c r="D9702" s="10" t="s">
        <v>19692</v>
      </c>
      <c r="E9702" s="11" t="s">
        <v>19720</v>
      </c>
      <c r="F9702" s="6">
        <v>230297</v>
      </c>
      <c r="G9702" s="6" t="s">
        <v>4644</v>
      </c>
      <c r="H9702" s="16">
        <v>10172758.051999999</v>
      </c>
      <c r="I9702" s="12" t="s">
        <v>19721</v>
      </c>
      <c r="J9702" s="12" t="s">
        <v>10143</v>
      </c>
      <c r="K9702" s="15">
        <v>7048834</v>
      </c>
      <c r="L9702" s="13" t="s">
        <v>15</v>
      </c>
      <c r="M9702" s="7">
        <v>1</v>
      </c>
      <c r="N9702" s="17"/>
    </row>
    <row r="9703" spans="1:14" ht="141.75">
      <c r="A9703" s="6">
        <v>9701</v>
      </c>
      <c r="B9703" s="8" t="s">
        <v>19677</v>
      </c>
      <c r="C9703" s="9" t="s">
        <v>19722</v>
      </c>
      <c r="D9703" s="10" t="s">
        <v>19723</v>
      </c>
      <c r="E9703" s="11" t="s">
        <v>19724</v>
      </c>
      <c r="F9703" s="6">
        <v>230293</v>
      </c>
      <c r="G9703" s="6" t="s">
        <v>4644</v>
      </c>
      <c r="H9703" s="16">
        <v>23556898.535</v>
      </c>
      <c r="I9703" s="12" t="s">
        <v>19725</v>
      </c>
      <c r="J9703" s="12" t="s">
        <v>13129</v>
      </c>
      <c r="K9703" s="15">
        <v>12336964</v>
      </c>
      <c r="L9703" s="13" t="s">
        <v>15</v>
      </c>
      <c r="M9703" s="7">
        <v>1</v>
      </c>
      <c r="N9703" s="17"/>
    </row>
    <row r="9704" spans="1:14" ht="78.75">
      <c r="A9704" s="6">
        <v>9702</v>
      </c>
      <c r="B9704" s="8" t="s">
        <v>19677</v>
      </c>
      <c r="C9704" s="9" t="s">
        <v>19726</v>
      </c>
      <c r="D9704" s="10" t="s">
        <v>19692</v>
      </c>
      <c r="E9704" s="11" t="s">
        <v>19727</v>
      </c>
      <c r="F9704" s="6">
        <v>253823</v>
      </c>
      <c r="G9704" s="6" t="s">
        <v>4644</v>
      </c>
      <c r="H9704" s="16">
        <v>11107873.585000001</v>
      </c>
      <c r="I9704" s="12" t="s">
        <v>19728</v>
      </c>
      <c r="J9704" s="12" t="s">
        <v>879</v>
      </c>
      <c r="K9704" s="15">
        <v>6613500</v>
      </c>
      <c r="L9704" s="13" t="s">
        <v>15</v>
      </c>
      <c r="M9704" s="7">
        <v>1</v>
      </c>
      <c r="N9704" s="17"/>
    </row>
    <row r="9705" spans="1:14" ht="63">
      <c r="A9705" s="6">
        <v>9703</v>
      </c>
      <c r="B9705" s="8" t="s">
        <v>19677</v>
      </c>
      <c r="C9705" s="9" t="s">
        <v>19729</v>
      </c>
      <c r="D9705" s="10" t="s">
        <v>19730</v>
      </c>
      <c r="E9705" s="11" t="s">
        <v>19731</v>
      </c>
      <c r="F9705" s="6">
        <v>253825</v>
      </c>
      <c r="G9705" s="6" t="s">
        <v>4644</v>
      </c>
      <c r="H9705" s="16">
        <v>11874023.647</v>
      </c>
      <c r="I9705" s="12" t="s">
        <v>19732</v>
      </c>
      <c r="J9705" s="12" t="s">
        <v>1298</v>
      </c>
      <c r="K9705" s="15">
        <v>5045496</v>
      </c>
      <c r="L9705" s="13" t="s">
        <v>15</v>
      </c>
      <c r="M9705" s="7">
        <v>1</v>
      </c>
      <c r="N9705" s="17"/>
    </row>
    <row r="9706" spans="1:14" ht="126">
      <c r="A9706" s="6">
        <v>9704</v>
      </c>
      <c r="B9706" s="8" t="s">
        <v>19677</v>
      </c>
      <c r="C9706" s="9" t="s">
        <v>19683</v>
      </c>
      <c r="D9706" s="10" t="s">
        <v>4917</v>
      </c>
      <c r="E9706" s="11" t="s">
        <v>19733</v>
      </c>
      <c r="F9706" s="6">
        <v>253822</v>
      </c>
      <c r="G9706" s="6" t="s">
        <v>4644</v>
      </c>
      <c r="H9706" s="16">
        <v>11994219.775</v>
      </c>
      <c r="I9706" s="12" t="s">
        <v>19734</v>
      </c>
      <c r="J9706" s="12" t="s">
        <v>19735</v>
      </c>
      <c r="K9706" s="15">
        <v>7880286</v>
      </c>
      <c r="L9706" s="13" t="s">
        <v>15</v>
      </c>
      <c r="M9706" s="7">
        <v>1</v>
      </c>
      <c r="N9706" s="17"/>
    </row>
    <row r="9707" spans="1:14" ht="63">
      <c r="A9707" s="6">
        <v>9705</v>
      </c>
      <c r="B9707" s="8" t="s">
        <v>19677</v>
      </c>
      <c r="C9707" s="9" t="s">
        <v>19736</v>
      </c>
      <c r="D9707" s="10" t="s">
        <v>19700</v>
      </c>
      <c r="E9707" s="11" t="s">
        <v>19737</v>
      </c>
      <c r="F9707" s="6">
        <v>253824</v>
      </c>
      <c r="G9707" s="6" t="s">
        <v>4644</v>
      </c>
      <c r="H9707" s="16">
        <v>7869401.5130000003</v>
      </c>
      <c r="I9707" s="12" t="s">
        <v>19734</v>
      </c>
      <c r="J9707" s="12" t="s">
        <v>19738</v>
      </c>
      <c r="K9707" s="15">
        <v>4660602</v>
      </c>
      <c r="L9707" s="13" t="s">
        <v>15</v>
      </c>
      <c r="M9707" s="7">
        <v>1</v>
      </c>
      <c r="N9707" s="17"/>
    </row>
    <row r="9708" spans="1:14" ht="110.25">
      <c r="A9708" s="6">
        <v>9706</v>
      </c>
      <c r="B9708" s="8" t="s">
        <v>19677</v>
      </c>
      <c r="C9708" s="9" t="s">
        <v>19739</v>
      </c>
      <c r="D9708" s="10" t="s">
        <v>19708</v>
      </c>
      <c r="E9708" s="11" t="s">
        <v>19740</v>
      </c>
      <c r="F9708" s="6">
        <v>253815</v>
      </c>
      <c r="G9708" s="6" t="s">
        <v>4644</v>
      </c>
      <c r="H9708" s="16">
        <v>24687261.690000001</v>
      </c>
      <c r="I9708" s="12" t="s">
        <v>1186</v>
      </c>
      <c r="J9708" s="12" t="s">
        <v>19741</v>
      </c>
      <c r="K9708" s="15">
        <v>16073898</v>
      </c>
      <c r="L9708" s="13" t="s">
        <v>15</v>
      </c>
      <c r="M9708" s="7">
        <v>1</v>
      </c>
      <c r="N9708" s="17"/>
    </row>
    <row r="9709" spans="1:14" ht="126">
      <c r="A9709" s="6">
        <v>9707</v>
      </c>
      <c r="B9709" s="8" t="s">
        <v>19677</v>
      </c>
      <c r="C9709" s="9" t="s">
        <v>19742</v>
      </c>
      <c r="D9709" s="10" t="s">
        <v>19708</v>
      </c>
      <c r="E9709" s="11" t="s">
        <v>19743</v>
      </c>
      <c r="F9709" s="6">
        <v>253820</v>
      </c>
      <c r="G9709" s="6" t="s">
        <v>4644</v>
      </c>
      <c r="H9709" s="16">
        <v>34473933.494999997</v>
      </c>
      <c r="I9709" s="12" t="s">
        <v>1186</v>
      </c>
      <c r="J9709" s="12" t="s">
        <v>19741</v>
      </c>
      <c r="K9709" s="15">
        <v>13500000</v>
      </c>
      <c r="L9709" s="13" t="s">
        <v>15</v>
      </c>
      <c r="M9709" s="7">
        <v>1</v>
      </c>
      <c r="N9709" s="17"/>
    </row>
    <row r="9710" spans="1:14" ht="173.25">
      <c r="A9710" s="6">
        <v>9708</v>
      </c>
      <c r="B9710" s="8" t="s">
        <v>19677</v>
      </c>
      <c r="C9710" s="9" t="s">
        <v>19744</v>
      </c>
      <c r="D9710" s="10" t="s">
        <v>4917</v>
      </c>
      <c r="E9710" s="11" t="s">
        <v>19745</v>
      </c>
      <c r="F9710" s="6">
        <v>253816</v>
      </c>
      <c r="G9710" s="6" t="s">
        <v>4644</v>
      </c>
      <c r="H9710" s="16">
        <v>46407243.873000003</v>
      </c>
      <c r="I9710" s="12" t="s">
        <v>19746</v>
      </c>
      <c r="J9710" s="12" t="s">
        <v>10866</v>
      </c>
      <c r="K9710" s="15">
        <v>24613711</v>
      </c>
      <c r="L9710" s="13" t="s">
        <v>15</v>
      </c>
      <c r="M9710" s="7">
        <v>1</v>
      </c>
      <c r="N9710" s="17"/>
    </row>
    <row r="9711" spans="1:14" ht="110.25">
      <c r="A9711" s="6">
        <v>9709</v>
      </c>
      <c r="B9711" s="8" t="s">
        <v>19677</v>
      </c>
      <c r="C9711" s="9" t="s">
        <v>19744</v>
      </c>
      <c r="D9711" s="10" t="s">
        <v>4917</v>
      </c>
      <c r="E9711" s="11" t="s">
        <v>19747</v>
      </c>
      <c r="F9711" s="6">
        <v>253821</v>
      </c>
      <c r="G9711" s="6" t="s">
        <v>4644</v>
      </c>
      <c r="H9711" s="16">
        <v>30656669.420000002</v>
      </c>
      <c r="I9711" s="12" t="s">
        <v>19746</v>
      </c>
      <c r="J9711" s="12" t="s">
        <v>10866</v>
      </c>
      <c r="K9711" s="15">
        <v>20809276</v>
      </c>
      <c r="L9711" s="13" t="s">
        <v>15</v>
      </c>
      <c r="M9711" s="7">
        <v>1</v>
      </c>
      <c r="N9711" s="17"/>
    </row>
    <row r="9712" spans="1:14" ht="110.25">
      <c r="A9712" s="6">
        <v>9710</v>
      </c>
      <c r="B9712" s="8" t="s">
        <v>19677</v>
      </c>
      <c r="C9712" s="9" t="s">
        <v>19748</v>
      </c>
      <c r="D9712" s="10" t="s">
        <v>19749</v>
      </c>
      <c r="E9712" s="11" t="s">
        <v>19750</v>
      </c>
      <c r="F9712" s="6">
        <v>253818</v>
      </c>
      <c r="G9712" s="6" t="s">
        <v>4644</v>
      </c>
      <c r="H9712" s="16">
        <v>21642885.022</v>
      </c>
      <c r="I9712" s="12" t="s">
        <v>19751</v>
      </c>
      <c r="J9712" s="12" t="s">
        <v>966</v>
      </c>
      <c r="K9712" s="15">
        <v>15211865</v>
      </c>
      <c r="L9712" s="13" t="s">
        <v>15</v>
      </c>
      <c r="M9712" s="7">
        <v>1</v>
      </c>
      <c r="N9712" s="17"/>
    </row>
    <row r="9713" spans="1:14" ht="94.5">
      <c r="A9713" s="6">
        <v>9711</v>
      </c>
      <c r="B9713" s="8" t="s">
        <v>19677</v>
      </c>
      <c r="C9713" s="9" t="s">
        <v>19752</v>
      </c>
      <c r="D9713" s="10" t="s">
        <v>19753</v>
      </c>
      <c r="E9713" s="11" t="s">
        <v>19754</v>
      </c>
      <c r="F9713" s="6">
        <v>287953</v>
      </c>
      <c r="G9713" s="6" t="s">
        <v>4644</v>
      </c>
      <c r="H9713" s="16">
        <v>16466743.029999999</v>
      </c>
      <c r="I9713" s="12" t="s">
        <v>19755</v>
      </c>
      <c r="J9713" s="12" t="s">
        <v>10099</v>
      </c>
      <c r="K9713" s="15">
        <v>12435812</v>
      </c>
      <c r="L9713" s="13" t="s">
        <v>15</v>
      </c>
      <c r="M9713" s="7">
        <v>1</v>
      </c>
      <c r="N9713" s="17"/>
    </row>
    <row r="9714" spans="1:14" ht="78.75">
      <c r="A9714" s="6">
        <v>9712</v>
      </c>
      <c r="B9714" s="8" t="s">
        <v>19677</v>
      </c>
      <c r="C9714" s="9" t="s">
        <v>19752</v>
      </c>
      <c r="D9714" s="10" t="s">
        <v>19753</v>
      </c>
      <c r="E9714" s="11" t="s">
        <v>19756</v>
      </c>
      <c r="F9714" s="6">
        <v>287963</v>
      </c>
      <c r="G9714" s="6" t="s">
        <v>4644</v>
      </c>
      <c r="H9714" s="16">
        <v>19933242.888999999</v>
      </c>
      <c r="I9714" s="12" t="s">
        <v>19755</v>
      </c>
      <c r="J9714" s="12" t="s">
        <v>10099</v>
      </c>
      <c r="K9714" s="15">
        <v>0</v>
      </c>
      <c r="L9714" s="13" t="s">
        <v>15</v>
      </c>
      <c r="M9714" s="7">
        <v>1</v>
      </c>
      <c r="N9714" s="17"/>
    </row>
    <row r="9715" spans="1:14" ht="63">
      <c r="A9715" s="6">
        <v>9713</v>
      </c>
      <c r="B9715" s="8" t="s">
        <v>19677</v>
      </c>
      <c r="C9715" s="9" t="s">
        <v>19757</v>
      </c>
      <c r="D9715" s="10" t="s">
        <v>13130</v>
      </c>
      <c r="E9715" s="11" t="s">
        <v>19758</v>
      </c>
      <c r="F9715" s="6">
        <v>287962</v>
      </c>
      <c r="G9715" s="6" t="s">
        <v>4644</v>
      </c>
      <c r="H9715" s="16">
        <v>15433337.562000001</v>
      </c>
      <c r="I9715" s="12" t="s">
        <v>19759</v>
      </c>
      <c r="J9715" s="12" t="s">
        <v>13131</v>
      </c>
      <c r="K9715" s="15">
        <v>496868</v>
      </c>
      <c r="L9715" s="13" t="s">
        <v>15</v>
      </c>
      <c r="M9715" s="7">
        <v>1</v>
      </c>
      <c r="N9715" s="17"/>
    </row>
    <row r="9716" spans="1:14" ht="78.75">
      <c r="A9716" s="6">
        <v>9714</v>
      </c>
      <c r="B9716" s="8" t="s">
        <v>19677</v>
      </c>
      <c r="C9716" s="9" t="s">
        <v>19760</v>
      </c>
      <c r="D9716" s="10" t="s">
        <v>19761</v>
      </c>
      <c r="E9716" s="11" t="s">
        <v>19762</v>
      </c>
      <c r="F9716" s="6">
        <v>295910</v>
      </c>
      <c r="G9716" s="6" t="s">
        <v>4644</v>
      </c>
      <c r="H9716" s="16">
        <v>6411108.4309999999</v>
      </c>
      <c r="I9716" s="12" t="s">
        <v>19763</v>
      </c>
      <c r="J9716" s="12" t="s">
        <v>10640</v>
      </c>
      <c r="K9716" s="15">
        <v>0</v>
      </c>
      <c r="L9716" s="13" t="s">
        <v>15</v>
      </c>
      <c r="M9716" s="7">
        <v>1</v>
      </c>
      <c r="N9716" s="17"/>
    </row>
    <row r="9717" spans="1:14" ht="78.75">
      <c r="A9717" s="6">
        <v>9715</v>
      </c>
      <c r="B9717" s="8" t="s">
        <v>19677</v>
      </c>
      <c r="C9717" s="9" t="s">
        <v>19764</v>
      </c>
      <c r="D9717" s="10" t="s">
        <v>19723</v>
      </c>
      <c r="E9717" s="11" t="s">
        <v>19765</v>
      </c>
      <c r="F9717" s="6">
        <v>287961</v>
      </c>
      <c r="G9717" s="6" t="s">
        <v>4644</v>
      </c>
      <c r="H9717" s="16">
        <v>17069457.844999999</v>
      </c>
      <c r="I9717" s="12" t="s">
        <v>19766</v>
      </c>
      <c r="J9717" s="12" t="s">
        <v>13131</v>
      </c>
      <c r="K9717" s="15">
        <v>9515000</v>
      </c>
      <c r="L9717" s="13" t="s">
        <v>15</v>
      </c>
      <c r="M9717" s="7">
        <v>1</v>
      </c>
      <c r="N9717" s="17"/>
    </row>
    <row r="9718" spans="1:14" ht="157.5">
      <c r="A9718" s="6">
        <v>9716</v>
      </c>
      <c r="B9718" s="8" t="s">
        <v>19677</v>
      </c>
      <c r="C9718" s="9" t="s">
        <v>19767</v>
      </c>
      <c r="D9718" s="10" t="s">
        <v>6517</v>
      </c>
      <c r="E9718" s="11" t="s">
        <v>19768</v>
      </c>
      <c r="F9718" s="6">
        <v>281928</v>
      </c>
      <c r="G9718" s="6" t="s">
        <v>4644</v>
      </c>
      <c r="H9718" s="16">
        <v>35435876.82</v>
      </c>
      <c r="I9718" s="12" t="s">
        <v>19769</v>
      </c>
      <c r="J9718" s="12" t="s">
        <v>10360</v>
      </c>
      <c r="K9718" s="15">
        <v>0</v>
      </c>
      <c r="L9718" s="13" t="s">
        <v>15</v>
      </c>
      <c r="M9718" s="7">
        <v>1</v>
      </c>
      <c r="N9718" s="17"/>
    </row>
    <row r="9719" spans="1:14" ht="94.5">
      <c r="A9719" s="6">
        <v>9717</v>
      </c>
      <c r="B9719" s="8" t="s">
        <v>19677</v>
      </c>
      <c r="C9719" s="9" t="s">
        <v>19767</v>
      </c>
      <c r="D9719" s="10" t="s">
        <v>6517</v>
      </c>
      <c r="E9719" s="11" t="s">
        <v>19770</v>
      </c>
      <c r="F9719" s="6">
        <v>292994</v>
      </c>
      <c r="G9719" s="6" t="s">
        <v>4644</v>
      </c>
      <c r="H9719" s="16">
        <v>33717667.413000003</v>
      </c>
      <c r="I9719" s="12" t="s">
        <v>19771</v>
      </c>
      <c r="J9719" s="12" t="s">
        <v>10152</v>
      </c>
      <c r="K9719" s="15">
        <v>0</v>
      </c>
      <c r="L9719" s="13" t="s">
        <v>15</v>
      </c>
      <c r="M9719" s="7">
        <v>1</v>
      </c>
      <c r="N9719" s="17"/>
    </row>
    <row r="9720" spans="1:14" ht="78.75">
      <c r="A9720" s="6">
        <v>9718</v>
      </c>
      <c r="B9720" s="8" t="s">
        <v>19677</v>
      </c>
      <c r="C9720" s="9" t="s">
        <v>19772</v>
      </c>
      <c r="D9720" s="10" t="s">
        <v>19773</v>
      </c>
      <c r="E9720" s="11" t="s">
        <v>19774</v>
      </c>
      <c r="F9720" s="6">
        <v>292995</v>
      </c>
      <c r="G9720" s="6" t="s">
        <v>4644</v>
      </c>
      <c r="H9720" s="16">
        <v>32952701.620999999</v>
      </c>
      <c r="I9720" s="12" t="s">
        <v>19769</v>
      </c>
      <c r="J9720" s="12" t="s">
        <v>10360</v>
      </c>
      <c r="K9720" s="15">
        <v>0</v>
      </c>
      <c r="L9720" s="13" t="s">
        <v>14</v>
      </c>
      <c r="M9720" s="7">
        <v>1</v>
      </c>
      <c r="N9720" s="17"/>
    </row>
    <row r="9721" spans="1:14" ht="78.75">
      <c r="A9721" s="6">
        <v>9719</v>
      </c>
      <c r="B9721" s="8" t="s">
        <v>19677</v>
      </c>
      <c r="C9721" s="9" t="s">
        <v>19775</v>
      </c>
      <c r="D9721" s="10" t="s">
        <v>19776</v>
      </c>
      <c r="E9721" s="11" t="s">
        <v>19774</v>
      </c>
      <c r="F9721" s="6">
        <v>292995</v>
      </c>
      <c r="G9721" s="6" t="s">
        <v>4644</v>
      </c>
      <c r="H9721" s="16">
        <v>32952701.620999999</v>
      </c>
      <c r="I9721" s="12" t="s">
        <v>19769</v>
      </c>
      <c r="J9721" s="12" t="s">
        <v>10360</v>
      </c>
      <c r="K9721" s="15">
        <v>0</v>
      </c>
      <c r="L9721" s="13" t="s">
        <v>14</v>
      </c>
      <c r="M9721" s="7">
        <v>0.51</v>
      </c>
      <c r="N9721" s="17"/>
    </row>
    <row r="9722" spans="1:14" ht="78.75">
      <c r="A9722" s="6">
        <v>9720</v>
      </c>
      <c r="B9722" s="8" t="s">
        <v>19677</v>
      </c>
      <c r="C9722" s="9" t="s">
        <v>19777</v>
      </c>
      <c r="D9722" s="10" t="s">
        <v>4917</v>
      </c>
      <c r="E9722" s="11" t="s">
        <v>19774</v>
      </c>
      <c r="F9722" s="6">
        <v>292995</v>
      </c>
      <c r="G9722" s="6" t="s">
        <v>4644</v>
      </c>
      <c r="H9722" s="16">
        <v>32952701.620999999</v>
      </c>
      <c r="I9722" s="12" t="s">
        <v>19769</v>
      </c>
      <c r="J9722" s="12" t="s">
        <v>10360</v>
      </c>
      <c r="K9722" s="15">
        <v>0</v>
      </c>
      <c r="L9722" s="13" t="s">
        <v>14</v>
      </c>
      <c r="M9722" s="7">
        <v>0.49</v>
      </c>
      <c r="N9722" s="17"/>
    </row>
    <row r="9723" spans="1:14" ht="63">
      <c r="A9723" s="6">
        <v>9721</v>
      </c>
      <c r="B9723" s="8" t="s">
        <v>19677</v>
      </c>
      <c r="C9723" s="9" t="s">
        <v>19778</v>
      </c>
      <c r="D9723" s="10" t="s">
        <v>6517</v>
      </c>
      <c r="E9723" s="11" t="s">
        <v>19779</v>
      </c>
      <c r="F9723" s="6">
        <v>287960</v>
      </c>
      <c r="G9723" s="6" t="s">
        <v>4644</v>
      </c>
      <c r="H9723" s="16">
        <v>30083684.309999999</v>
      </c>
      <c r="I9723" s="12" t="s">
        <v>19771</v>
      </c>
      <c r="J9723" s="12" t="s">
        <v>10333</v>
      </c>
      <c r="K9723" s="15">
        <v>0</v>
      </c>
      <c r="L9723" s="13" t="s">
        <v>15</v>
      </c>
      <c r="M9723" s="7">
        <v>1</v>
      </c>
      <c r="N9723" s="17"/>
    </row>
    <row r="9724" spans="1:14" ht="110.25">
      <c r="A9724" s="6">
        <v>9722</v>
      </c>
      <c r="B9724" s="8" t="s">
        <v>19677</v>
      </c>
      <c r="C9724" s="9" t="s">
        <v>19780</v>
      </c>
      <c r="D9724" s="10" t="s">
        <v>19781</v>
      </c>
      <c r="E9724" s="11" t="s">
        <v>19782</v>
      </c>
      <c r="F9724" s="6">
        <v>287956</v>
      </c>
      <c r="G9724" s="6" t="s">
        <v>4644</v>
      </c>
      <c r="H9724" s="16">
        <v>18079101.399999999</v>
      </c>
      <c r="I9724" s="12" t="s">
        <v>19783</v>
      </c>
      <c r="J9724" s="12" t="s">
        <v>19784</v>
      </c>
      <c r="K9724" s="15">
        <v>7000000</v>
      </c>
      <c r="L9724" s="13" t="s">
        <v>15</v>
      </c>
      <c r="M9724" s="7">
        <v>1</v>
      </c>
      <c r="N9724" s="17"/>
    </row>
    <row r="9725" spans="1:14" ht="110.25">
      <c r="A9725" s="6">
        <v>9723</v>
      </c>
      <c r="B9725" s="8" t="s">
        <v>19677</v>
      </c>
      <c r="C9725" s="9" t="s">
        <v>19780</v>
      </c>
      <c r="D9725" s="10" t="s">
        <v>19781</v>
      </c>
      <c r="E9725" s="11" t="s">
        <v>19785</v>
      </c>
      <c r="F9725" s="6">
        <v>287958</v>
      </c>
      <c r="G9725" s="6" t="s">
        <v>4644</v>
      </c>
      <c r="H9725" s="16">
        <v>17829372.852000002</v>
      </c>
      <c r="I9725" s="12" t="s">
        <v>19783</v>
      </c>
      <c r="J9725" s="12" t="s">
        <v>19784</v>
      </c>
      <c r="K9725" s="15">
        <v>6400000</v>
      </c>
      <c r="L9725" s="13" t="s">
        <v>15</v>
      </c>
      <c r="M9725" s="7">
        <v>1</v>
      </c>
      <c r="N9725" s="17"/>
    </row>
    <row r="9726" spans="1:14" ht="78.75">
      <c r="A9726" s="6">
        <v>9724</v>
      </c>
      <c r="B9726" s="8" t="s">
        <v>19677</v>
      </c>
      <c r="C9726" s="9" t="s">
        <v>19786</v>
      </c>
      <c r="D9726" s="10" t="s">
        <v>19787</v>
      </c>
      <c r="E9726" s="11" t="s">
        <v>19788</v>
      </c>
      <c r="F9726" s="6">
        <v>305901</v>
      </c>
      <c r="G9726" s="6" t="s">
        <v>4644</v>
      </c>
      <c r="H9726" s="16">
        <v>6144366.4620000003</v>
      </c>
      <c r="I9726" s="12" t="s">
        <v>13132</v>
      </c>
      <c r="J9726" s="12" t="s">
        <v>4898</v>
      </c>
      <c r="K9726" s="15">
        <v>750000</v>
      </c>
      <c r="L9726" s="13" t="s">
        <v>15</v>
      </c>
      <c r="M9726" s="7">
        <v>1</v>
      </c>
      <c r="N9726" s="17"/>
    </row>
    <row r="9727" spans="1:14" ht="78.75">
      <c r="A9727" s="6">
        <v>9725</v>
      </c>
      <c r="B9727" s="8" t="s">
        <v>19677</v>
      </c>
      <c r="C9727" s="9" t="s">
        <v>19739</v>
      </c>
      <c r="D9727" s="10" t="s">
        <v>19708</v>
      </c>
      <c r="E9727" s="11" t="s">
        <v>19789</v>
      </c>
      <c r="F9727" s="6">
        <v>305902</v>
      </c>
      <c r="G9727" s="6" t="s">
        <v>4644</v>
      </c>
      <c r="H9727" s="16">
        <v>17500243.59</v>
      </c>
      <c r="I9727" s="12" t="s">
        <v>19790</v>
      </c>
      <c r="J9727" s="12" t="s">
        <v>19791</v>
      </c>
      <c r="K9727" s="15">
        <v>0</v>
      </c>
      <c r="L9727" s="13" t="s">
        <v>15</v>
      </c>
      <c r="M9727" s="7">
        <v>1</v>
      </c>
      <c r="N9727" s="17"/>
    </row>
    <row r="9728" spans="1:14" ht="63">
      <c r="A9728" s="6">
        <v>9726</v>
      </c>
      <c r="B9728" s="8" t="s">
        <v>19677</v>
      </c>
      <c r="C9728" s="9" t="s">
        <v>19792</v>
      </c>
      <c r="D9728" s="10" t="s">
        <v>19793</v>
      </c>
      <c r="E9728" s="11" t="s">
        <v>19794</v>
      </c>
      <c r="F9728" s="6">
        <v>333412</v>
      </c>
      <c r="G9728" s="6" t="s">
        <v>4644</v>
      </c>
      <c r="H9728" s="16">
        <v>8910352.8029999994</v>
      </c>
      <c r="I9728" s="12" t="s">
        <v>13133</v>
      </c>
      <c r="J9728" s="12" t="s">
        <v>13134</v>
      </c>
      <c r="K9728" s="15">
        <v>2160000</v>
      </c>
      <c r="L9728" s="13" t="s">
        <v>15</v>
      </c>
      <c r="M9728" s="7">
        <v>1</v>
      </c>
      <c r="N9728" s="17"/>
    </row>
    <row r="9729" spans="1:14" ht="78.75">
      <c r="A9729" s="6">
        <v>9727</v>
      </c>
      <c r="B9729" s="8" t="s">
        <v>19677</v>
      </c>
      <c r="C9729" s="9" t="s">
        <v>19795</v>
      </c>
      <c r="D9729" s="10" t="s">
        <v>19796</v>
      </c>
      <c r="E9729" s="11" t="s">
        <v>19797</v>
      </c>
      <c r="F9729" s="6">
        <v>333413</v>
      </c>
      <c r="G9729" s="6" t="s">
        <v>4644</v>
      </c>
      <c r="H9729" s="16">
        <v>9443171.0099999998</v>
      </c>
      <c r="I9729" s="12" t="s">
        <v>10679</v>
      </c>
      <c r="J9729" s="12" t="s">
        <v>2437</v>
      </c>
      <c r="K9729" s="15">
        <v>250000</v>
      </c>
      <c r="L9729" s="13" t="s">
        <v>15</v>
      </c>
      <c r="M9729" s="7">
        <v>1</v>
      </c>
      <c r="N9729" s="17"/>
    </row>
    <row r="9730" spans="1:14" ht="78.75">
      <c r="A9730" s="6">
        <v>9728</v>
      </c>
      <c r="B9730" s="8" t="s">
        <v>19677</v>
      </c>
      <c r="C9730" s="9" t="s">
        <v>19798</v>
      </c>
      <c r="D9730" s="10" t="s">
        <v>19708</v>
      </c>
      <c r="E9730" s="11" t="s">
        <v>19799</v>
      </c>
      <c r="F9730" s="6">
        <v>349096</v>
      </c>
      <c r="G9730" s="6" t="s">
        <v>4644</v>
      </c>
      <c r="H9730" s="16">
        <v>13011411.18</v>
      </c>
      <c r="I9730" s="12" t="s">
        <v>5334</v>
      </c>
      <c r="J9730" s="12" t="s">
        <v>19800</v>
      </c>
      <c r="K9730" s="15">
        <v>0</v>
      </c>
      <c r="L9730" s="13" t="s">
        <v>15</v>
      </c>
      <c r="M9730" s="7">
        <v>1</v>
      </c>
      <c r="N9730" s="17"/>
    </row>
    <row r="9731" spans="1:14" ht="63">
      <c r="A9731" s="6">
        <v>9729</v>
      </c>
      <c r="B9731" s="8" t="s">
        <v>19677</v>
      </c>
      <c r="C9731" s="9" t="s">
        <v>19798</v>
      </c>
      <c r="D9731" s="10" t="s">
        <v>19708</v>
      </c>
      <c r="E9731" s="11" t="s">
        <v>19801</v>
      </c>
      <c r="F9731" s="6">
        <v>349097</v>
      </c>
      <c r="G9731" s="6" t="s">
        <v>4644</v>
      </c>
      <c r="H9731" s="16">
        <v>10185878.888</v>
      </c>
      <c r="I9731" s="12" t="s">
        <v>5334</v>
      </c>
      <c r="J9731" s="12" t="s">
        <v>19800</v>
      </c>
      <c r="K9731" s="15">
        <v>0</v>
      </c>
      <c r="L9731" s="13" t="s">
        <v>15</v>
      </c>
      <c r="M9731" s="7">
        <v>1</v>
      </c>
      <c r="N9731" s="17"/>
    </row>
    <row r="9732" spans="1:14" ht="63">
      <c r="A9732" s="6">
        <v>9730</v>
      </c>
      <c r="B9732" s="8" t="s">
        <v>19677</v>
      </c>
      <c r="C9732" s="9" t="s">
        <v>19802</v>
      </c>
      <c r="D9732" s="10" t="s">
        <v>4917</v>
      </c>
      <c r="E9732" s="11" t="s">
        <v>19803</v>
      </c>
      <c r="F9732" s="6">
        <v>333414</v>
      </c>
      <c r="G9732" s="6" t="s">
        <v>4644</v>
      </c>
      <c r="H9732" s="16">
        <v>29318272.517000001</v>
      </c>
      <c r="I9732" s="12" t="s">
        <v>10218</v>
      </c>
      <c r="J9732" s="12" t="s">
        <v>1046</v>
      </c>
      <c r="K9732" s="15">
        <v>0</v>
      </c>
      <c r="L9732" s="13" t="s">
        <v>15</v>
      </c>
      <c r="M9732" s="7">
        <v>1</v>
      </c>
      <c r="N9732" s="17"/>
    </row>
    <row r="9733" spans="1:14" ht="94.5">
      <c r="A9733" s="6">
        <v>9731</v>
      </c>
      <c r="B9733" s="8" t="s">
        <v>19677</v>
      </c>
      <c r="C9733" s="9" t="s">
        <v>19804</v>
      </c>
      <c r="D9733" s="10" t="s">
        <v>19793</v>
      </c>
      <c r="E9733" s="11" t="s">
        <v>19805</v>
      </c>
      <c r="F9733" s="6">
        <v>390559</v>
      </c>
      <c r="G9733" s="6" t="s">
        <v>4644</v>
      </c>
      <c r="H9733" s="16">
        <v>5960960.5789999999</v>
      </c>
      <c r="I9733" s="12" t="s">
        <v>10129</v>
      </c>
      <c r="J9733" s="12" t="s">
        <v>13135</v>
      </c>
      <c r="K9733" s="15">
        <v>0</v>
      </c>
      <c r="L9733" s="13" t="s">
        <v>15</v>
      </c>
      <c r="M9733" s="7">
        <v>1</v>
      </c>
      <c r="N9733" s="17"/>
    </row>
    <row r="9734" spans="1:14" ht="94.5">
      <c r="A9734" s="6">
        <v>9732</v>
      </c>
      <c r="B9734" s="8" t="s">
        <v>19677</v>
      </c>
      <c r="C9734" s="9" t="s">
        <v>19806</v>
      </c>
      <c r="D9734" s="10" t="s">
        <v>4914</v>
      </c>
      <c r="E9734" s="11" t="s">
        <v>19807</v>
      </c>
      <c r="F9734" s="6">
        <v>402808</v>
      </c>
      <c r="G9734" s="6" t="s">
        <v>4644</v>
      </c>
      <c r="H9734" s="16">
        <v>41085293.038000003</v>
      </c>
      <c r="I9734" s="12" t="s">
        <v>9780</v>
      </c>
      <c r="J9734" s="12" t="s">
        <v>19808</v>
      </c>
      <c r="K9734" s="15">
        <v>1150000</v>
      </c>
      <c r="L9734" s="13" t="s">
        <v>15</v>
      </c>
      <c r="M9734" s="7">
        <v>1</v>
      </c>
      <c r="N9734" s="17"/>
    </row>
    <row r="9735" spans="1:14" ht="110.25">
      <c r="A9735" s="6">
        <v>9733</v>
      </c>
      <c r="B9735" s="8" t="s">
        <v>19677</v>
      </c>
      <c r="C9735" s="9" t="s">
        <v>19809</v>
      </c>
      <c r="D9735" s="10" t="s">
        <v>6517</v>
      </c>
      <c r="E9735" s="11" t="s">
        <v>19810</v>
      </c>
      <c r="F9735" s="6">
        <v>402807</v>
      </c>
      <c r="G9735" s="6" t="s">
        <v>4644</v>
      </c>
      <c r="H9735" s="16">
        <v>35119274.305</v>
      </c>
      <c r="I9735" s="12" t="s">
        <v>9780</v>
      </c>
      <c r="J9735" s="12" t="s">
        <v>19808</v>
      </c>
      <c r="K9735" s="15">
        <v>0</v>
      </c>
      <c r="L9735" s="13" t="s">
        <v>15</v>
      </c>
      <c r="M9735" s="7">
        <v>1</v>
      </c>
      <c r="N9735" s="17"/>
    </row>
    <row r="9736" spans="1:14" ht="63">
      <c r="A9736" s="6">
        <v>9734</v>
      </c>
      <c r="B9736" s="8" t="s">
        <v>19677</v>
      </c>
      <c r="C9736" s="9" t="s">
        <v>19811</v>
      </c>
      <c r="D9736" s="10" t="s">
        <v>13136</v>
      </c>
      <c r="E9736" s="11" t="s">
        <v>19812</v>
      </c>
      <c r="F9736" s="6">
        <v>476550</v>
      </c>
      <c r="G9736" s="6" t="s">
        <v>13137</v>
      </c>
      <c r="H9736" s="16">
        <v>20069154.414999999</v>
      </c>
      <c r="I9736" s="12" t="s">
        <v>10489</v>
      </c>
      <c r="J9736" s="12" t="s">
        <v>6047</v>
      </c>
      <c r="K9736" s="15">
        <v>2632183</v>
      </c>
      <c r="L9736" s="13" t="s">
        <v>15</v>
      </c>
      <c r="M9736" s="7">
        <v>1</v>
      </c>
      <c r="N9736" s="17"/>
    </row>
    <row r="9737" spans="1:14" ht="63">
      <c r="A9737" s="6">
        <v>9735</v>
      </c>
      <c r="B9737" s="8" t="s">
        <v>19677</v>
      </c>
      <c r="C9737" s="9" t="s">
        <v>19811</v>
      </c>
      <c r="D9737" s="10" t="s">
        <v>13136</v>
      </c>
      <c r="E9737" s="11" t="s">
        <v>19813</v>
      </c>
      <c r="F9737" s="6">
        <v>476546</v>
      </c>
      <c r="G9737" s="6" t="s">
        <v>13137</v>
      </c>
      <c r="H9737" s="16">
        <v>17782304.609999999</v>
      </c>
      <c r="I9737" s="12" t="s">
        <v>10489</v>
      </c>
      <c r="J9737" s="12" t="s">
        <v>6047</v>
      </c>
      <c r="K9737" s="15">
        <v>0</v>
      </c>
      <c r="L9737" s="13" t="s">
        <v>15</v>
      </c>
      <c r="M9737" s="7">
        <v>1</v>
      </c>
      <c r="N9737" s="17"/>
    </row>
    <row r="9738" spans="1:14" ht="63">
      <c r="A9738" s="6">
        <v>9736</v>
      </c>
      <c r="B9738" s="8" t="s">
        <v>19677</v>
      </c>
      <c r="C9738" s="9" t="s">
        <v>19811</v>
      </c>
      <c r="D9738" s="10" t="s">
        <v>13136</v>
      </c>
      <c r="E9738" s="11" t="s">
        <v>19814</v>
      </c>
      <c r="F9738" s="6">
        <v>476548</v>
      </c>
      <c r="G9738" s="6" t="s">
        <v>13137</v>
      </c>
      <c r="H9738" s="16">
        <v>12873055.232000001</v>
      </c>
      <c r="I9738" s="12" t="s">
        <v>10489</v>
      </c>
      <c r="J9738" s="12" t="s">
        <v>6047</v>
      </c>
      <c r="K9738" s="15">
        <v>0</v>
      </c>
      <c r="L9738" s="13" t="s">
        <v>15</v>
      </c>
      <c r="M9738" s="7">
        <v>1</v>
      </c>
      <c r="N9738" s="17"/>
    </row>
    <row r="9739" spans="1:14" ht="78.75">
      <c r="A9739" s="6">
        <v>9737</v>
      </c>
      <c r="B9739" s="8" t="s">
        <v>19677</v>
      </c>
      <c r="C9739" s="9" t="s">
        <v>19815</v>
      </c>
      <c r="D9739" s="10" t="s">
        <v>19816</v>
      </c>
      <c r="E9739" s="11" t="s">
        <v>19817</v>
      </c>
      <c r="F9739" s="6">
        <v>476549</v>
      </c>
      <c r="G9739" s="6" t="s">
        <v>13137</v>
      </c>
      <c r="H9739" s="16">
        <v>4548906.8339999998</v>
      </c>
      <c r="I9739" s="12" t="s">
        <v>10489</v>
      </c>
      <c r="J9739" s="12" t="s">
        <v>19818</v>
      </c>
      <c r="K9739" s="15">
        <v>0</v>
      </c>
      <c r="L9739" s="13" t="s">
        <v>15</v>
      </c>
      <c r="M9739" s="7">
        <v>1</v>
      </c>
      <c r="N9739" s="17"/>
    </row>
    <row r="9740" spans="1:14" ht="78.75">
      <c r="A9740" s="6">
        <v>9738</v>
      </c>
      <c r="B9740" s="8" t="s">
        <v>19677</v>
      </c>
      <c r="C9740" s="9" t="s">
        <v>19707</v>
      </c>
      <c r="D9740" s="10" t="s">
        <v>19708</v>
      </c>
      <c r="E9740" s="11" t="s">
        <v>19819</v>
      </c>
      <c r="F9740" s="6">
        <v>787408</v>
      </c>
      <c r="G9740" s="6" t="s">
        <v>13137</v>
      </c>
      <c r="H9740" s="16">
        <v>13571201.106000001</v>
      </c>
      <c r="I9740" s="12" t="s">
        <v>19820</v>
      </c>
      <c r="J9740" s="12" t="s">
        <v>13138</v>
      </c>
      <c r="K9740" s="15">
        <v>8270639</v>
      </c>
      <c r="L9740" s="13" t="s">
        <v>15</v>
      </c>
      <c r="M9740" s="7">
        <v>1</v>
      </c>
      <c r="N9740" s="17"/>
    </row>
    <row r="9741" spans="1:14" ht="63">
      <c r="A9741" s="6">
        <v>9739</v>
      </c>
      <c r="B9741" s="8" t="s">
        <v>19677</v>
      </c>
      <c r="C9741" s="9" t="s">
        <v>19821</v>
      </c>
      <c r="D9741" s="10" t="s">
        <v>19822</v>
      </c>
      <c r="E9741" s="11" t="s">
        <v>19823</v>
      </c>
      <c r="F9741" s="6">
        <v>302603</v>
      </c>
      <c r="G9741" s="6" t="s">
        <v>13137</v>
      </c>
      <c r="H9741" s="16">
        <v>17726977.25</v>
      </c>
      <c r="I9741" s="12" t="s">
        <v>19824</v>
      </c>
      <c r="J9741" s="12" t="s">
        <v>13138</v>
      </c>
      <c r="K9741" s="15">
        <v>15223884</v>
      </c>
      <c r="L9741" s="13" t="s">
        <v>15</v>
      </c>
      <c r="M9741" s="7">
        <v>1</v>
      </c>
      <c r="N9741" s="17"/>
    </row>
    <row r="9742" spans="1:14" ht="78.75">
      <c r="A9742" s="6">
        <v>9740</v>
      </c>
      <c r="B9742" s="8" t="s">
        <v>19677</v>
      </c>
      <c r="C9742" s="9" t="s">
        <v>19825</v>
      </c>
      <c r="D9742" s="10" t="s">
        <v>19826</v>
      </c>
      <c r="E9742" s="11" t="s">
        <v>19827</v>
      </c>
      <c r="F9742" s="6">
        <v>287407</v>
      </c>
      <c r="G9742" s="6" t="s">
        <v>13137</v>
      </c>
      <c r="H9742" s="16">
        <v>25469163.861000001</v>
      </c>
      <c r="I9742" s="12" t="s">
        <v>10651</v>
      </c>
      <c r="J9742" s="12" t="s">
        <v>10753</v>
      </c>
      <c r="K9742" s="15">
        <v>21770417</v>
      </c>
      <c r="L9742" s="13" t="s">
        <v>14</v>
      </c>
      <c r="M9742" s="7">
        <v>1</v>
      </c>
      <c r="N9742" s="17"/>
    </row>
    <row r="9743" spans="1:14" ht="78.75">
      <c r="A9743" s="6">
        <v>9741</v>
      </c>
      <c r="B9743" s="8" t="s">
        <v>19677</v>
      </c>
      <c r="C9743" s="9" t="s">
        <v>19777</v>
      </c>
      <c r="D9743" s="10" t="s">
        <v>4917</v>
      </c>
      <c r="E9743" s="11" t="s">
        <v>19827</v>
      </c>
      <c r="F9743" s="6">
        <v>287407</v>
      </c>
      <c r="G9743" s="6" t="s">
        <v>13137</v>
      </c>
      <c r="H9743" s="16">
        <v>25469163.861000001</v>
      </c>
      <c r="I9743" s="12" t="s">
        <v>10651</v>
      </c>
      <c r="J9743" s="12" t="s">
        <v>10753</v>
      </c>
      <c r="K9743" s="15">
        <v>21770417</v>
      </c>
      <c r="L9743" s="13" t="s">
        <v>14</v>
      </c>
      <c r="M9743" s="7">
        <v>0.6</v>
      </c>
      <c r="N9743" s="17"/>
    </row>
    <row r="9744" spans="1:14" ht="78.75">
      <c r="A9744" s="6">
        <v>9742</v>
      </c>
      <c r="B9744" s="8" t="s">
        <v>19677</v>
      </c>
      <c r="C9744" s="9" t="s">
        <v>19828</v>
      </c>
      <c r="D9744" s="10" t="s">
        <v>19822</v>
      </c>
      <c r="E9744" s="11" t="s">
        <v>19827</v>
      </c>
      <c r="F9744" s="6">
        <v>287407</v>
      </c>
      <c r="G9744" s="6" t="s">
        <v>13137</v>
      </c>
      <c r="H9744" s="16">
        <v>25469163.861000001</v>
      </c>
      <c r="I9744" s="12" t="s">
        <v>10651</v>
      </c>
      <c r="J9744" s="12" t="s">
        <v>10753</v>
      </c>
      <c r="K9744" s="15">
        <v>21770417</v>
      </c>
      <c r="L9744" s="13" t="s">
        <v>14</v>
      </c>
      <c r="M9744" s="7">
        <v>0.4</v>
      </c>
      <c r="N9744" s="17"/>
    </row>
    <row r="9745" spans="1:14" ht="63">
      <c r="A9745" s="6">
        <v>9743</v>
      </c>
      <c r="B9745" s="8" t="s">
        <v>19677</v>
      </c>
      <c r="C9745" s="9" t="s">
        <v>19829</v>
      </c>
      <c r="D9745" s="10" t="s">
        <v>19830</v>
      </c>
      <c r="E9745" s="11" t="s">
        <v>19831</v>
      </c>
      <c r="F9745" s="6">
        <v>495476</v>
      </c>
      <c r="G9745" s="6" t="s">
        <v>13137</v>
      </c>
      <c r="H9745" s="16">
        <v>19590276.829999998</v>
      </c>
      <c r="I9745" s="12" t="s">
        <v>932</v>
      </c>
      <c r="J9745" s="12" t="s">
        <v>19832</v>
      </c>
      <c r="K9745" s="15" t="s">
        <v>1695</v>
      </c>
      <c r="L9745" s="13" t="s">
        <v>14</v>
      </c>
      <c r="M9745" s="7">
        <v>1</v>
      </c>
      <c r="N9745" s="17"/>
    </row>
    <row r="9746" spans="1:14" ht="63">
      <c r="A9746" s="6">
        <v>9744</v>
      </c>
      <c r="B9746" s="8" t="s">
        <v>19677</v>
      </c>
      <c r="C9746" s="9" t="s">
        <v>19833</v>
      </c>
      <c r="D9746" s="10" t="s">
        <v>19834</v>
      </c>
      <c r="E9746" s="11" t="s">
        <v>19831</v>
      </c>
      <c r="F9746" s="6">
        <v>495476</v>
      </c>
      <c r="G9746" s="6" t="s">
        <v>13137</v>
      </c>
      <c r="H9746" s="16">
        <v>19590276.829999998</v>
      </c>
      <c r="I9746" s="12" t="s">
        <v>932</v>
      </c>
      <c r="J9746" s="12" t="s">
        <v>19832</v>
      </c>
      <c r="K9746" s="15" t="s">
        <v>1695</v>
      </c>
      <c r="L9746" s="13" t="s">
        <v>14</v>
      </c>
      <c r="M9746" s="7">
        <v>0.7</v>
      </c>
      <c r="N9746" s="17"/>
    </row>
    <row r="9747" spans="1:14" ht="63">
      <c r="A9747" s="6">
        <v>9745</v>
      </c>
      <c r="B9747" s="8" t="s">
        <v>19677</v>
      </c>
      <c r="C9747" s="9" t="s">
        <v>19835</v>
      </c>
      <c r="D9747" s="10" t="s">
        <v>19836</v>
      </c>
      <c r="E9747" s="11" t="s">
        <v>19831</v>
      </c>
      <c r="F9747" s="6">
        <v>495476</v>
      </c>
      <c r="G9747" s="6" t="s">
        <v>13137</v>
      </c>
      <c r="H9747" s="16">
        <v>19590276.829999998</v>
      </c>
      <c r="I9747" s="12" t="s">
        <v>932</v>
      </c>
      <c r="J9747" s="12" t="s">
        <v>19832</v>
      </c>
      <c r="K9747" s="15" t="s">
        <v>1695</v>
      </c>
      <c r="L9747" s="13" t="s">
        <v>14</v>
      </c>
      <c r="M9747" s="7">
        <v>0.3</v>
      </c>
      <c r="N9747" s="17"/>
    </row>
    <row r="9748" spans="1:14" ht="63">
      <c r="A9748" s="6">
        <v>9746</v>
      </c>
      <c r="B9748" s="8" t="s">
        <v>19677</v>
      </c>
      <c r="C9748" s="9" t="s">
        <v>19837</v>
      </c>
      <c r="D9748" s="10" t="s">
        <v>19838</v>
      </c>
      <c r="E9748" s="11" t="s">
        <v>19839</v>
      </c>
      <c r="F9748" s="6">
        <v>495477</v>
      </c>
      <c r="G9748" s="6" t="s">
        <v>13137</v>
      </c>
      <c r="H9748" s="16">
        <v>16192007.625</v>
      </c>
      <c r="I9748" s="12" t="s">
        <v>2469</v>
      </c>
      <c r="J9748" s="12" t="s">
        <v>19840</v>
      </c>
      <c r="K9748" s="15" t="s">
        <v>1695</v>
      </c>
      <c r="L9748" s="13" t="s">
        <v>15</v>
      </c>
      <c r="M9748" s="7">
        <v>1</v>
      </c>
      <c r="N9748" s="17"/>
    </row>
    <row r="9749" spans="1:14" ht="78.75">
      <c r="A9749" s="6">
        <v>9747</v>
      </c>
      <c r="B9749" s="8" t="s">
        <v>19677</v>
      </c>
      <c r="C9749" s="9" t="s">
        <v>19841</v>
      </c>
      <c r="D9749" s="10" t="s">
        <v>4917</v>
      </c>
      <c r="E9749" s="11" t="s">
        <v>19842</v>
      </c>
      <c r="F9749" s="6">
        <v>408847</v>
      </c>
      <c r="G9749" s="6" t="s">
        <v>5245</v>
      </c>
      <c r="H9749" s="16">
        <v>55065855.181000002</v>
      </c>
      <c r="I9749" s="12" t="s">
        <v>10763</v>
      </c>
      <c r="J9749" s="12" t="s">
        <v>1213</v>
      </c>
      <c r="K9749" s="15">
        <v>0</v>
      </c>
      <c r="L9749" s="13" t="s">
        <v>15</v>
      </c>
      <c r="M9749" s="7">
        <v>1</v>
      </c>
      <c r="N9749" s="17"/>
    </row>
    <row r="9750" spans="1:14" ht="47.25">
      <c r="A9750" s="6">
        <v>9748</v>
      </c>
      <c r="B9750" s="8" t="s">
        <v>19677</v>
      </c>
      <c r="C9750" s="9" t="s">
        <v>19843</v>
      </c>
      <c r="D9750" s="10" t="s">
        <v>19844</v>
      </c>
      <c r="E9750" s="11" t="s">
        <v>19845</v>
      </c>
      <c r="F9750" s="6">
        <v>350784</v>
      </c>
      <c r="G9750" s="6" t="s">
        <v>5245</v>
      </c>
      <c r="H9750" s="16">
        <v>4899341.7240000004</v>
      </c>
      <c r="I9750" s="12" t="s">
        <v>19846</v>
      </c>
      <c r="J9750" s="12" t="s">
        <v>19847</v>
      </c>
      <c r="K9750" s="15">
        <v>0</v>
      </c>
      <c r="L9750" s="13" t="s">
        <v>15</v>
      </c>
      <c r="M9750" s="7">
        <v>1</v>
      </c>
      <c r="N9750" s="17"/>
    </row>
    <row r="9751" spans="1:14" ht="78.75">
      <c r="A9751" s="6">
        <v>9749</v>
      </c>
      <c r="B9751" s="8" t="s">
        <v>19677</v>
      </c>
      <c r="C9751" s="9" t="s">
        <v>19848</v>
      </c>
      <c r="D9751" s="10" t="s">
        <v>19849</v>
      </c>
      <c r="E9751" s="11" t="s">
        <v>19850</v>
      </c>
      <c r="F9751" s="6">
        <v>314368</v>
      </c>
      <c r="G9751" s="6" t="s">
        <v>5245</v>
      </c>
      <c r="H9751" s="16">
        <v>62066813.914999999</v>
      </c>
      <c r="I9751" s="12" t="s">
        <v>19851</v>
      </c>
      <c r="J9751" s="12" t="s">
        <v>9780</v>
      </c>
      <c r="K9751" s="15">
        <v>0</v>
      </c>
      <c r="L9751" s="13" t="s">
        <v>15</v>
      </c>
      <c r="M9751" s="7">
        <v>1</v>
      </c>
      <c r="N9751" s="17"/>
    </row>
    <row r="9752" spans="1:14" ht="78.75">
      <c r="A9752" s="6">
        <v>9750</v>
      </c>
      <c r="B9752" s="8" t="s">
        <v>19677</v>
      </c>
      <c r="C9752" s="9" t="s">
        <v>19848</v>
      </c>
      <c r="D9752" s="10" t="s">
        <v>19849</v>
      </c>
      <c r="E9752" s="11" t="s">
        <v>19852</v>
      </c>
      <c r="F9752" s="6">
        <v>314366</v>
      </c>
      <c r="G9752" s="6" t="s">
        <v>5245</v>
      </c>
      <c r="H9752" s="16">
        <v>106572455.698</v>
      </c>
      <c r="I9752" s="12" t="s">
        <v>19851</v>
      </c>
      <c r="J9752" s="12" t="s">
        <v>19853</v>
      </c>
      <c r="K9752" s="15">
        <v>0</v>
      </c>
      <c r="L9752" s="13" t="s">
        <v>15</v>
      </c>
      <c r="M9752" s="7">
        <v>1</v>
      </c>
      <c r="N9752" s="17"/>
    </row>
    <row r="9753" spans="1:14" ht="78.75">
      <c r="A9753" s="6">
        <v>9751</v>
      </c>
      <c r="B9753" s="8" t="s">
        <v>19677</v>
      </c>
      <c r="C9753" s="9" t="s">
        <v>19795</v>
      </c>
      <c r="D9753" s="10" t="s">
        <v>19796</v>
      </c>
      <c r="E9753" s="11" t="s">
        <v>19854</v>
      </c>
      <c r="F9753" s="6">
        <v>305909</v>
      </c>
      <c r="G9753" s="6" t="s">
        <v>3787</v>
      </c>
      <c r="H9753" s="16">
        <v>6083083.2539999997</v>
      </c>
      <c r="I9753" s="12" t="s">
        <v>13132</v>
      </c>
      <c r="J9753" s="12" t="s">
        <v>19855</v>
      </c>
      <c r="K9753" s="15">
        <v>2974511</v>
      </c>
      <c r="L9753" s="13" t="s">
        <v>15</v>
      </c>
      <c r="M9753" s="7">
        <v>1</v>
      </c>
      <c r="N9753" s="17"/>
    </row>
    <row r="9754" spans="1:14" ht="141.75">
      <c r="A9754" s="6">
        <v>9752</v>
      </c>
      <c r="B9754" s="8" t="s">
        <v>19677</v>
      </c>
      <c r="C9754" s="9" t="s">
        <v>19843</v>
      </c>
      <c r="D9754" s="10" t="s">
        <v>19844</v>
      </c>
      <c r="E9754" s="11" t="s">
        <v>19856</v>
      </c>
      <c r="F9754" s="6">
        <v>354313</v>
      </c>
      <c r="G9754" s="6" t="s">
        <v>3787</v>
      </c>
      <c r="H9754" s="16">
        <v>10372741.184</v>
      </c>
      <c r="I9754" s="12" t="s">
        <v>1021</v>
      </c>
      <c r="J9754" s="12" t="s">
        <v>13139</v>
      </c>
      <c r="K9754" s="15">
        <v>7500000</v>
      </c>
      <c r="L9754" s="13" t="s">
        <v>15</v>
      </c>
      <c r="M9754" s="7">
        <v>1</v>
      </c>
      <c r="N9754" s="17"/>
    </row>
    <row r="9755" spans="1:14" ht="47.25">
      <c r="A9755" s="6">
        <v>9753</v>
      </c>
      <c r="B9755" s="8" t="s">
        <v>19677</v>
      </c>
      <c r="C9755" s="9" t="s">
        <v>19857</v>
      </c>
      <c r="D9755" s="10" t="s">
        <v>19858</v>
      </c>
      <c r="E9755" s="11" t="s">
        <v>19859</v>
      </c>
      <c r="F9755" s="6">
        <v>318434</v>
      </c>
      <c r="G9755" s="6" t="s">
        <v>3787</v>
      </c>
      <c r="H9755" s="16">
        <v>3523787.5</v>
      </c>
      <c r="I9755" s="12" t="s">
        <v>19860</v>
      </c>
      <c r="J9755" s="12" t="s">
        <v>1241</v>
      </c>
      <c r="K9755" s="15">
        <v>1200000</v>
      </c>
      <c r="L9755" s="13" t="s">
        <v>15</v>
      </c>
      <c r="M9755" s="7">
        <v>1</v>
      </c>
      <c r="N9755" s="17"/>
    </row>
    <row r="9756" spans="1:14" ht="94.5">
      <c r="A9756" s="6">
        <v>9754</v>
      </c>
      <c r="B9756" s="8" t="s">
        <v>19677</v>
      </c>
      <c r="C9756" s="9" t="s">
        <v>19861</v>
      </c>
      <c r="D9756" s="10" t="s">
        <v>19862</v>
      </c>
      <c r="E9756" s="11" t="s">
        <v>19863</v>
      </c>
      <c r="F9756" s="6">
        <v>390425</v>
      </c>
      <c r="G9756" s="6" t="s">
        <v>3787</v>
      </c>
      <c r="H9756" s="16">
        <v>6292244.108</v>
      </c>
      <c r="I9756" s="12" t="s">
        <v>19864</v>
      </c>
      <c r="J9756" s="12" t="s">
        <v>13139</v>
      </c>
      <c r="K9756" s="15">
        <v>5400000</v>
      </c>
      <c r="L9756" s="13" t="s">
        <v>15</v>
      </c>
      <c r="M9756" s="7">
        <v>1</v>
      </c>
      <c r="N9756" s="17"/>
    </row>
    <row r="9757" spans="1:14" ht="157.5">
      <c r="A9757" s="6">
        <v>9755</v>
      </c>
      <c r="B9757" s="8" t="s">
        <v>19677</v>
      </c>
      <c r="C9757" s="9" t="s">
        <v>19821</v>
      </c>
      <c r="D9757" s="10" t="s">
        <v>19822</v>
      </c>
      <c r="E9757" s="11" t="s">
        <v>19865</v>
      </c>
      <c r="F9757" s="6">
        <v>302606</v>
      </c>
      <c r="G9757" s="6" t="s">
        <v>679</v>
      </c>
      <c r="H9757" s="16">
        <v>11768956.108999999</v>
      </c>
      <c r="I9757" s="12" t="s">
        <v>19824</v>
      </c>
      <c r="J9757" s="12" t="s">
        <v>10264</v>
      </c>
      <c r="K9757" s="15">
        <v>9500000</v>
      </c>
      <c r="L9757" s="13" t="s">
        <v>15</v>
      </c>
      <c r="M9757" s="7">
        <v>1</v>
      </c>
      <c r="N9757" s="17"/>
    </row>
    <row r="9758" spans="1:14" ht="94.5">
      <c r="A9758" s="6">
        <v>9756</v>
      </c>
      <c r="B9758" s="8" t="s">
        <v>19677</v>
      </c>
      <c r="C9758" s="9" t="s">
        <v>19866</v>
      </c>
      <c r="D9758" s="10" t="s">
        <v>19867</v>
      </c>
      <c r="E9758" s="11" t="s">
        <v>19868</v>
      </c>
      <c r="F9758" s="6">
        <v>397814</v>
      </c>
      <c r="G9758" s="6" t="s">
        <v>679</v>
      </c>
      <c r="H9758" s="16">
        <v>6071588.7000000002</v>
      </c>
      <c r="I9758" s="12" t="s">
        <v>1320</v>
      </c>
      <c r="J9758" s="12" t="s">
        <v>13140</v>
      </c>
      <c r="K9758" s="15">
        <v>0</v>
      </c>
      <c r="L9758" s="13" t="s">
        <v>15</v>
      </c>
      <c r="M9758" s="7">
        <v>1</v>
      </c>
      <c r="N9758" s="17"/>
    </row>
    <row r="9759" spans="1:14" ht="141.75">
      <c r="A9759" s="6">
        <v>9757</v>
      </c>
      <c r="B9759" s="8" t="s">
        <v>19677</v>
      </c>
      <c r="C9759" s="9" t="s">
        <v>19869</v>
      </c>
      <c r="D9759" s="10" t="s">
        <v>4917</v>
      </c>
      <c r="E9759" s="11" t="s">
        <v>19870</v>
      </c>
      <c r="F9759" s="6">
        <v>338565</v>
      </c>
      <c r="G9759" s="6" t="s">
        <v>679</v>
      </c>
      <c r="H9759" s="16">
        <v>9283738.2870000005</v>
      </c>
      <c r="I9759" s="12" t="s">
        <v>10218</v>
      </c>
      <c r="J9759" s="12" t="s">
        <v>1046</v>
      </c>
      <c r="K9759" s="15">
        <v>0</v>
      </c>
      <c r="L9759" s="13" t="s">
        <v>15</v>
      </c>
      <c r="M9759" s="7">
        <v>1</v>
      </c>
      <c r="N9759" s="17"/>
    </row>
    <row r="9760" spans="1:14" ht="78.75">
      <c r="A9760" s="6">
        <v>9758</v>
      </c>
      <c r="B9760" s="8" t="s">
        <v>19677</v>
      </c>
      <c r="C9760" s="9" t="s">
        <v>19871</v>
      </c>
      <c r="D9760" s="10" t="s">
        <v>19787</v>
      </c>
      <c r="E9760" s="11" t="s">
        <v>19872</v>
      </c>
      <c r="F9760" s="6">
        <v>397815</v>
      </c>
      <c r="G9760" s="6" t="s">
        <v>679</v>
      </c>
      <c r="H9760" s="16">
        <v>4896722.75</v>
      </c>
      <c r="I9760" s="12" t="s">
        <v>1320</v>
      </c>
      <c r="J9760" s="12" t="s">
        <v>13141</v>
      </c>
      <c r="K9760" s="15">
        <v>3349294</v>
      </c>
      <c r="L9760" s="13" t="s">
        <v>15</v>
      </c>
      <c r="M9760" s="7">
        <v>1</v>
      </c>
      <c r="N9760" s="17"/>
    </row>
    <row r="9761" spans="1:14" ht="63">
      <c r="A9761" s="6">
        <v>9759</v>
      </c>
      <c r="B9761" s="8" t="s">
        <v>19677</v>
      </c>
      <c r="C9761" s="9" t="s">
        <v>19792</v>
      </c>
      <c r="D9761" s="10" t="s">
        <v>19793</v>
      </c>
      <c r="E9761" s="11" t="s">
        <v>19873</v>
      </c>
      <c r="F9761" s="6">
        <v>397813</v>
      </c>
      <c r="G9761" s="6" t="s">
        <v>679</v>
      </c>
      <c r="H9761" s="16">
        <v>8782279.75</v>
      </c>
      <c r="I9761" s="12" t="s">
        <v>10129</v>
      </c>
      <c r="J9761" s="12" t="s">
        <v>1329</v>
      </c>
      <c r="K9761" s="15">
        <v>650706</v>
      </c>
      <c r="L9761" s="13" t="s">
        <v>15</v>
      </c>
      <c r="M9761" s="7">
        <v>1</v>
      </c>
      <c r="N9761" s="17"/>
    </row>
    <row r="9762" spans="1:14" ht="47.25">
      <c r="A9762" s="6">
        <v>9760</v>
      </c>
      <c r="B9762" s="8" t="s">
        <v>19677</v>
      </c>
      <c r="C9762" s="9" t="s">
        <v>19874</v>
      </c>
      <c r="D9762" s="10" t="s">
        <v>19875</v>
      </c>
      <c r="E9762" s="11" t="s">
        <v>19876</v>
      </c>
      <c r="F9762" s="6">
        <v>397816</v>
      </c>
      <c r="G9762" s="6" t="s">
        <v>679</v>
      </c>
      <c r="H9762" s="16">
        <v>3464230.1</v>
      </c>
      <c r="I9762" s="12" t="s">
        <v>10129</v>
      </c>
      <c r="J9762" s="12" t="s">
        <v>19877</v>
      </c>
      <c r="K9762" s="15">
        <v>0</v>
      </c>
      <c r="L9762" s="13" t="s">
        <v>15</v>
      </c>
      <c r="M9762" s="7">
        <v>1</v>
      </c>
      <c r="N9762" s="17"/>
    </row>
    <row r="9763" spans="1:14" ht="315">
      <c r="A9763" s="6">
        <v>9761</v>
      </c>
      <c r="B9763" s="8" t="s">
        <v>19677</v>
      </c>
      <c r="C9763" s="9" t="s">
        <v>19878</v>
      </c>
      <c r="D9763" s="10" t="s">
        <v>5320</v>
      </c>
      <c r="E9763" s="11" t="s">
        <v>19879</v>
      </c>
      <c r="F9763" s="6">
        <v>286316</v>
      </c>
      <c r="G9763" s="6" t="s">
        <v>1666</v>
      </c>
      <c r="H9763" s="16">
        <v>113799375.68000001</v>
      </c>
      <c r="I9763" s="12" t="s">
        <v>13142</v>
      </c>
      <c r="J9763" s="12" t="s">
        <v>19880</v>
      </c>
      <c r="K9763" s="15">
        <v>11379937</v>
      </c>
      <c r="L9763" s="13" t="s">
        <v>15</v>
      </c>
      <c r="M9763" s="7">
        <v>1</v>
      </c>
      <c r="N9763" s="17"/>
    </row>
    <row r="9764" spans="1:14" ht="63">
      <c r="A9764" s="6">
        <v>9762</v>
      </c>
      <c r="B9764" s="8" t="s">
        <v>19677</v>
      </c>
      <c r="C9764" s="9" t="s">
        <v>19878</v>
      </c>
      <c r="D9764" s="10" t="s">
        <v>5320</v>
      </c>
      <c r="E9764" s="11" t="s">
        <v>19881</v>
      </c>
      <c r="F9764" s="6">
        <v>437160</v>
      </c>
      <c r="G9764" s="6" t="s">
        <v>1666</v>
      </c>
      <c r="H9764" s="16">
        <v>560196678.13999999</v>
      </c>
      <c r="I9764" s="12" t="s">
        <v>1021</v>
      </c>
      <c r="J9764" s="12" t="s">
        <v>19882</v>
      </c>
      <c r="K9764" s="15">
        <v>26666666</v>
      </c>
      <c r="L9764" s="13" t="s">
        <v>15</v>
      </c>
      <c r="M9764" s="7">
        <v>1</v>
      </c>
      <c r="N9764" s="17"/>
    </row>
    <row r="9765" spans="1:14" ht="63">
      <c r="A9765" s="6">
        <v>9763</v>
      </c>
      <c r="B9765" s="8" t="s">
        <v>19677</v>
      </c>
      <c r="C9765" s="9" t="s">
        <v>19883</v>
      </c>
      <c r="D9765" s="10" t="s">
        <v>5320</v>
      </c>
      <c r="E9765" s="11" t="s">
        <v>19884</v>
      </c>
      <c r="F9765" s="6">
        <v>494114</v>
      </c>
      <c r="G9765" s="6" t="s">
        <v>16</v>
      </c>
      <c r="H9765" s="16">
        <v>6414810.4000000004</v>
      </c>
      <c r="I9765" s="12" t="s">
        <v>6037</v>
      </c>
      <c r="J9765" s="12" t="s">
        <v>19885</v>
      </c>
      <c r="K9765" s="15">
        <v>0</v>
      </c>
      <c r="L9765" s="13" t="s">
        <v>15</v>
      </c>
      <c r="M9765" s="7">
        <v>1</v>
      </c>
      <c r="N9765" s="17"/>
    </row>
    <row r="9766" spans="1:14" ht="63">
      <c r="A9766" s="6">
        <v>9764</v>
      </c>
      <c r="B9766" s="8" t="s">
        <v>19677</v>
      </c>
      <c r="C9766" s="9" t="s">
        <v>19886</v>
      </c>
      <c r="D9766" s="10" t="s">
        <v>19887</v>
      </c>
      <c r="E9766" s="11" t="s">
        <v>19888</v>
      </c>
      <c r="F9766" s="6">
        <v>494126</v>
      </c>
      <c r="G9766" s="6" t="s">
        <v>16</v>
      </c>
      <c r="H9766" s="16">
        <v>9139194.75</v>
      </c>
      <c r="I9766" s="12" t="s">
        <v>6037</v>
      </c>
      <c r="J9766" s="12" t="s">
        <v>1483</v>
      </c>
      <c r="K9766" s="15">
        <v>0</v>
      </c>
      <c r="L9766" s="13" t="s">
        <v>15</v>
      </c>
      <c r="M9766" s="7">
        <v>1</v>
      </c>
      <c r="N9766" s="17"/>
    </row>
    <row r="9767" spans="1:14" ht="78.75">
      <c r="A9767" s="6">
        <v>9765</v>
      </c>
      <c r="B9767" s="8" t="s">
        <v>19677</v>
      </c>
      <c r="C9767" s="9" t="s">
        <v>19889</v>
      </c>
      <c r="D9767" s="10" t="s">
        <v>19890</v>
      </c>
      <c r="E9767" s="11" t="s">
        <v>19891</v>
      </c>
      <c r="F9767" s="6">
        <v>494112</v>
      </c>
      <c r="G9767" s="6" t="s">
        <v>16</v>
      </c>
      <c r="H9767" s="16">
        <v>1967148.85</v>
      </c>
      <c r="I9767" s="12" t="s">
        <v>10489</v>
      </c>
      <c r="J9767" s="12" t="s">
        <v>1483</v>
      </c>
      <c r="K9767" s="15">
        <v>0</v>
      </c>
      <c r="L9767" s="13" t="s">
        <v>15</v>
      </c>
      <c r="M9767" s="7">
        <v>1</v>
      </c>
      <c r="N9767" s="17"/>
    </row>
    <row r="9768" spans="1:14" ht="78.75">
      <c r="A9768" s="6">
        <v>9766</v>
      </c>
      <c r="B9768" s="8" t="s">
        <v>19677</v>
      </c>
      <c r="C9768" s="9" t="s">
        <v>19892</v>
      </c>
      <c r="D9768" s="10" t="s">
        <v>19893</v>
      </c>
      <c r="E9768" s="11" t="s">
        <v>19894</v>
      </c>
      <c r="F9768" s="6">
        <v>494105</v>
      </c>
      <c r="G9768" s="6" t="s">
        <v>16</v>
      </c>
      <c r="H9768" s="16">
        <v>1492160.25</v>
      </c>
      <c r="I9768" s="12" t="s">
        <v>2603</v>
      </c>
      <c r="J9768" s="12" t="s">
        <v>5789</v>
      </c>
      <c r="K9768" s="15">
        <v>0</v>
      </c>
      <c r="L9768" s="13" t="s">
        <v>15</v>
      </c>
      <c r="M9768" s="7">
        <v>1</v>
      </c>
      <c r="N9768" s="17"/>
    </row>
    <row r="9769" spans="1:14" ht="63">
      <c r="A9769" s="6">
        <v>9767</v>
      </c>
      <c r="B9769" s="8" t="s">
        <v>19677</v>
      </c>
      <c r="C9769" s="9" t="s">
        <v>19895</v>
      </c>
      <c r="D9769" s="10" t="s">
        <v>19723</v>
      </c>
      <c r="E9769" s="11" t="s">
        <v>19896</v>
      </c>
      <c r="F9769" s="6">
        <v>494119</v>
      </c>
      <c r="G9769" s="6" t="s">
        <v>16</v>
      </c>
      <c r="H9769" s="16">
        <v>5538085.7999999998</v>
      </c>
      <c r="I9769" s="12" t="s">
        <v>6037</v>
      </c>
      <c r="J9769" s="12" t="s">
        <v>19885</v>
      </c>
      <c r="K9769" s="15">
        <v>0</v>
      </c>
      <c r="L9769" s="13" t="s">
        <v>15</v>
      </c>
      <c r="M9769" s="7">
        <v>1</v>
      </c>
      <c r="N9769" s="17"/>
    </row>
    <row r="9770" spans="1:14" ht="63">
      <c r="A9770" s="6">
        <v>9768</v>
      </c>
      <c r="B9770" s="8" t="s">
        <v>19677</v>
      </c>
      <c r="C9770" s="9" t="s">
        <v>19714</v>
      </c>
      <c r="D9770" s="10" t="s">
        <v>19715</v>
      </c>
      <c r="E9770" s="11" t="s">
        <v>19897</v>
      </c>
      <c r="F9770" s="6">
        <v>494125</v>
      </c>
      <c r="G9770" s="6" t="s">
        <v>16</v>
      </c>
      <c r="H9770" s="16">
        <v>9889192.1999999993</v>
      </c>
      <c r="I9770" s="12" t="s">
        <v>10173</v>
      </c>
      <c r="J9770" s="12" t="s">
        <v>10575</v>
      </c>
      <c r="K9770" s="15">
        <v>0</v>
      </c>
      <c r="L9770" s="13" t="s">
        <v>15</v>
      </c>
      <c r="M9770" s="7">
        <v>1</v>
      </c>
      <c r="N9770" s="17"/>
    </row>
    <row r="9771" spans="1:14" ht="94.5">
      <c r="A9771" s="6">
        <v>9769</v>
      </c>
      <c r="B9771" s="8" t="s">
        <v>19677</v>
      </c>
      <c r="C9771" s="9" t="s">
        <v>19898</v>
      </c>
      <c r="D9771" s="10" t="s">
        <v>19899</v>
      </c>
      <c r="E9771" s="11" t="s">
        <v>19900</v>
      </c>
      <c r="F9771" s="6">
        <v>494122</v>
      </c>
      <c r="G9771" s="6" t="s">
        <v>16</v>
      </c>
      <c r="H9771" s="16">
        <v>11764355.4</v>
      </c>
      <c r="I9771" s="12" t="s">
        <v>6037</v>
      </c>
      <c r="J9771" s="12" t="s">
        <v>1142</v>
      </c>
      <c r="K9771" s="15">
        <v>0</v>
      </c>
      <c r="L9771" s="13" t="s">
        <v>15</v>
      </c>
      <c r="M9771" s="7">
        <v>1</v>
      </c>
      <c r="N9771" s="17"/>
    </row>
    <row r="9772" spans="1:14" ht="63">
      <c r="A9772" s="6">
        <v>9770</v>
      </c>
      <c r="B9772" s="8" t="s">
        <v>19677</v>
      </c>
      <c r="C9772" s="9" t="s">
        <v>19901</v>
      </c>
      <c r="D9772" s="10" t="s">
        <v>19902</v>
      </c>
      <c r="E9772" s="11" t="s">
        <v>19903</v>
      </c>
      <c r="F9772" s="6">
        <v>494115</v>
      </c>
      <c r="G9772" s="6" t="s">
        <v>16</v>
      </c>
      <c r="H9772" s="16">
        <v>5781263.9500000002</v>
      </c>
      <c r="I9772" s="12" t="s">
        <v>6037</v>
      </c>
      <c r="J9772" s="12" t="s">
        <v>19885</v>
      </c>
      <c r="K9772" s="15">
        <v>0</v>
      </c>
      <c r="L9772" s="13" t="s">
        <v>15</v>
      </c>
      <c r="M9772" s="7">
        <v>1</v>
      </c>
      <c r="N9772" s="17"/>
    </row>
    <row r="9773" spans="1:14" ht="63">
      <c r="A9773" s="6">
        <v>9771</v>
      </c>
      <c r="B9773" s="8" t="s">
        <v>19677</v>
      </c>
      <c r="C9773" s="9" t="s">
        <v>19901</v>
      </c>
      <c r="D9773" s="10" t="s">
        <v>19902</v>
      </c>
      <c r="E9773" s="11" t="s">
        <v>19904</v>
      </c>
      <c r="F9773" s="6">
        <v>494101</v>
      </c>
      <c r="G9773" s="6" t="s">
        <v>16</v>
      </c>
      <c r="H9773" s="16">
        <v>4637294.8499999996</v>
      </c>
      <c r="I9773" s="12" t="s">
        <v>10489</v>
      </c>
      <c r="J9773" s="12" t="s">
        <v>10336</v>
      </c>
      <c r="K9773" s="15">
        <v>0</v>
      </c>
      <c r="L9773" s="13" t="s">
        <v>15</v>
      </c>
      <c r="M9773" s="7">
        <v>1</v>
      </c>
      <c r="N9773" s="17"/>
    </row>
    <row r="9774" spans="1:14" ht="94.5">
      <c r="A9774" s="6">
        <v>9772</v>
      </c>
      <c r="B9774" s="8" t="s">
        <v>19677</v>
      </c>
      <c r="C9774" s="9" t="s">
        <v>19905</v>
      </c>
      <c r="D9774" s="10" t="s">
        <v>19906</v>
      </c>
      <c r="E9774" s="11" t="s">
        <v>19907</v>
      </c>
      <c r="F9774" s="6">
        <v>494120</v>
      </c>
      <c r="G9774" s="6" t="s">
        <v>16</v>
      </c>
      <c r="H9774" s="16">
        <v>13239150.6</v>
      </c>
      <c r="I9774" s="12" t="s">
        <v>10469</v>
      </c>
      <c r="J9774" s="12" t="s">
        <v>13143</v>
      </c>
      <c r="K9774" s="15">
        <v>0</v>
      </c>
      <c r="L9774" s="13" t="s">
        <v>15</v>
      </c>
      <c r="M9774" s="7">
        <v>1</v>
      </c>
      <c r="N9774" s="17"/>
    </row>
    <row r="9775" spans="1:14" ht="78.75">
      <c r="A9775" s="6">
        <v>9773</v>
      </c>
      <c r="B9775" s="8" t="s">
        <v>19677</v>
      </c>
      <c r="C9775" s="9" t="s">
        <v>19707</v>
      </c>
      <c r="D9775" s="10" t="s">
        <v>19708</v>
      </c>
      <c r="E9775" s="11" t="s">
        <v>19908</v>
      </c>
      <c r="F9775" s="6">
        <v>494103</v>
      </c>
      <c r="G9775" s="6" t="s">
        <v>16</v>
      </c>
      <c r="H9775" s="16">
        <v>3745659.05</v>
      </c>
      <c r="I9775" s="12" t="s">
        <v>10489</v>
      </c>
      <c r="J9775" s="12" t="s">
        <v>10336</v>
      </c>
      <c r="K9775" s="15">
        <v>0</v>
      </c>
      <c r="L9775" s="13" t="s">
        <v>15</v>
      </c>
      <c r="M9775" s="7">
        <v>1</v>
      </c>
      <c r="N9775" s="17"/>
    </row>
    <row r="9776" spans="1:14" ht="78.75">
      <c r="A9776" s="6">
        <v>9774</v>
      </c>
      <c r="B9776" s="8" t="s">
        <v>19677</v>
      </c>
      <c r="C9776" s="9" t="s">
        <v>19909</v>
      </c>
      <c r="D9776" s="10" t="s">
        <v>19910</v>
      </c>
      <c r="E9776" s="11" t="s">
        <v>19911</v>
      </c>
      <c r="F9776" s="6">
        <v>494127</v>
      </c>
      <c r="G9776" s="6" t="s">
        <v>16</v>
      </c>
      <c r="H9776" s="16">
        <v>7480471</v>
      </c>
      <c r="I9776" s="12" t="s">
        <v>10469</v>
      </c>
      <c r="J9776" s="12" t="s">
        <v>19912</v>
      </c>
      <c r="K9776" s="15">
        <v>0</v>
      </c>
      <c r="L9776" s="13" t="s">
        <v>15</v>
      </c>
      <c r="M9776" s="7">
        <v>1</v>
      </c>
      <c r="N9776" s="17"/>
    </row>
    <row r="9777" spans="1:14" ht="78.75">
      <c r="A9777" s="6">
        <v>9775</v>
      </c>
      <c r="B9777" s="8" t="s">
        <v>19677</v>
      </c>
      <c r="C9777" s="9" t="s">
        <v>19815</v>
      </c>
      <c r="D9777" s="10" t="s">
        <v>19816</v>
      </c>
      <c r="E9777" s="11" t="s">
        <v>19913</v>
      </c>
      <c r="F9777" s="6">
        <v>494117</v>
      </c>
      <c r="G9777" s="6" t="s">
        <v>16</v>
      </c>
      <c r="H9777" s="16">
        <v>6575397.4500000002</v>
      </c>
      <c r="I9777" s="12" t="s">
        <v>10484</v>
      </c>
      <c r="J9777" s="12" t="s">
        <v>5715</v>
      </c>
      <c r="K9777" s="15">
        <v>0</v>
      </c>
      <c r="L9777" s="13" t="s">
        <v>15</v>
      </c>
      <c r="M9777" s="7">
        <v>1</v>
      </c>
      <c r="N9777" s="17"/>
    </row>
    <row r="9778" spans="1:14" ht="47.25">
      <c r="A9778" s="6">
        <v>9776</v>
      </c>
      <c r="B9778" s="8" t="s">
        <v>19677</v>
      </c>
      <c r="C9778" s="9" t="s">
        <v>19914</v>
      </c>
      <c r="D9778" s="10" t="s">
        <v>19915</v>
      </c>
      <c r="E9778" s="11" t="s">
        <v>19916</v>
      </c>
      <c r="F9778" s="6">
        <v>494118</v>
      </c>
      <c r="G9778" s="6" t="s">
        <v>16</v>
      </c>
      <c r="H9778" s="16">
        <v>5261271</v>
      </c>
      <c r="I9778" s="12" t="s">
        <v>10469</v>
      </c>
      <c r="J9778" s="12" t="s">
        <v>10695</v>
      </c>
      <c r="K9778" s="15">
        <v>0</v>
      </c>
      <c r="L9778" s="13" t="s">
        <v>15</v>
      </c>
      <c r="M9778" s="7">
        <v>1</v>
      </c>
      <c r="N9778" s="17"/>
    </row>
    <row r="9779" spans="1:14" ht="47.25">
      <c r="A9779" s="6">
        <v>9777</v>
      </c>
      <c r="B9779" s="8" t="s">
        <v>19677</v>
      </c>
      <c r="C9779" s="9" t="s">
        <v>19917</v>
      </c>
      <c r="D9779" s="10" t="s">
        <v>5379</v>
      </c>
      <c r="E9779" s="11" t="s">
        <v>19918</v>
      </c>
      <c r="F9779" s="6">
        <v>494100</v>
      </c>
      <c r="G9779" s="6" t="s">
        <v>16</v>
      </c>
      <c r="H9779" s="16">
        <v>2932271.9</v>
      </c>
      <c r="I9779" s="12" t="s">
        <v>10489</v>
      </c>
      <c r="J9779" s="12" t="s">
        <v>10336</v>
      </c>
      <c r="K9779" s="15">
        <v>0</v>
      </c>
      <c r="L9779" s="13" t="s">
        <v>15</v>
      </c>
      <c r="M9779" s="7">
        <v>1</v>
      </c>
      <c r="N9779" s="17"/>
    </row>
    <row r="9780" spans="1:14" ht="78.75">
      <c r="A9780" s="6">
        <v>9778</v>
      </c>
      <c r="B9780" s="8" t="s">
        <v>19677</v>
      </c>
      <c r="C9780" s="9" t="s">
        <v>19919</v>
      </c>
      <c r="D9780" s="10" t="s">
        <v>19920</v>
      </c>
      <c r="E9780" s="11" t="s">
        <v>19921</v>
      </c>
      <c r="F9780" s="6">
        <v>494128</v>
      </c>
      <c r="G9780" s="6" t="s">
        <v>16</v>
      </c>
      <c r="H9780" s="16">
        <v>9430923.5999999996</v>
      </c>
      <c r="I9780" s="12" t="s">
        <v>10484</v>
      </c>
      <c r="J9780" s="12" t="s">
        <v>10695</v>
      </c>
      <c r="K9780" s="15">
        <v>0</v>
      </c>
      <c r="L9780" s="13" t="s">
        <v>15</v>
      </c>
      <c r="M9780" s="7">
        <v>1</v>
      </c>
      <c r="N9780" s="17"/>
    </row>
    <row r="9781" spans="1:14" ht="94.5">
      <c r="A9781" s="6">
        <v>9779</v>
      </c>
      <c r="B9781" s="8" t="s">
        <v>19677</v>
      </c>
      <c r="C9781" s="9" t="s">
        <v>19922</v>
      </c>
      <c r="D9781" s="10" t="s">
        <v>19923</v>
      </c>
      <c r="E9781" s="11" t="s">
        <v>19924</v>
      </c>
      <c r="F9781" s="6">
        <v>494121</v>
      </c>
      <c r="G9781" s="6" t="s">
        <v>16</v>
      </c>
      <c r="H9781" s="16">
        <v>13793983.85</v>
      </c>
      <c r="I9781" s="12" t="s">
        <v>10484</v>
      </c>
      <c r="J9781" s="12" t="s">
        <v>10485</v>
      </c>
      <c r="K9781" s="15">
        <v>0</v>
      </c>
      <c r="L9781" s="13" t="s">
        <v>15</v>
      </c>
      <c r="M9781" s="7">
        <v>1</v>
      </c>
      <c r="N9781" s="17"/>
    </row>
    <row r="9782" spans="1:14" ht="78.75">
      <c r="A9782" s="6">
        <v>9780</v>
      </c>
      <c r="B9782" s="8" t="s">
        <v>19677</v>
      </c>
      <c r="C9782" s="9" t="s">
        <v>19925</v>
      </c>
      <c r="D9782" s="10" t="s">
        <v>19926</v>
      </c>
      <c r="E9782" s="11" t="s">
        <v>19927</v>
      </c>
      <c r="F9782" s="6">
        <v>494109</v>
      </c>
      <c r="G9782" s="6" t="s">
        <v>16</v>
      </c>
      <c r="H9782" s="16">
        <v>642192.4</v>
      </c>
      <c r="I9782" s="12" t="s">
        <v>10484</v>
      </c>
      <c r="J9782" s="12" t="s">
        <v>10695</v>
      </c>
      <c r="K9782" s="15">
        <v>0</v>
      </c>
      <c r="L9782" s="13" t="s">
        <v>15</v>
      </c>
      <c r="M9782" s="7">
        <v>1</v>
      </c>
      <c r="N9782" s="17"/>
    </row>
    <row r="9783" spans="1:14" ht="78.75">
      <c r="A9783" s="6">
        <v>9781</v>
      </c>
      <c r="B9783" s="8" t="s">
        <v>19677</v>
      </c>
      <c r="C9783" s="9" t="s">
        <v>19925</v>
      </c>
      <c r="D9783" s="10" t="s">
        <v>19926</v>
      </c>
      <c r="E9783" s="11" t="s">
        <v>19928</v>
      </c>
      <c r="F9783" s="6">
        <v>494111</v>
      </c>
      <c r="G9783" s="6" t="s">
        <v>16</v>
      </c>
      <c r="H9783" s="16">
        <v>1232910.95</v>
      </c>
      <c r="I9783" s="12" t="s">
        <v>10484</v>
      </c>
      <c r="J9783" s="12" t="s">
        <v>10695</v>
      </c>
      <c r="K9783" s="15">
        <v>0</v>
      </c>
      <c r="L9783" s="13" t="s">
        <v>15</v>
      </c>
      <c r="M9783" s="7">
        <v>1</v>
      </c>
      <c r="N9783" s="17"/>
    </row>
    <row r="9784" spans="1:14" ht="78.75">
      <c r="A9784" s="6">
        <v>9782</v>
      </c>
      <c r="B9784" s="8" t="s">
        <v>19677</v>
      </c>
      <c r="C9784" s="9" t="s">
        <v>19929</v>
      </c>
      <c r="D9784" s="10" t="s">
        <v>19930</v>
      </c>
      <c r="E9784" s="11" t="s">
        <v>19931</v>
      </c>
      <c r="F9784" s="6">
        <v>494106</v>
      </c>
      <c r="G9784" s="6" t="s">
        <v>16</v>
      </c>
      <c r="H9784" s="16">
        <v>676433.15</v>
      </c>
      <c r="I9784" s="12" t="s">
        <v>10484</v>
      </c>
      <c r="J9784" s="12" t="s">
        <v>10695</v>
      </c>
      <c r="K9784" s="15">
        <v>0</v>
      </c>
      <c r="L9784" s="13" t="s">
        <v>15</v>
      </c>
      <c r="M9784" s="7">
        <v>1</v>
      </c>
      <c r="N9784" s="17"/>
    </row>
    <row r="9785" spans="1:14" ht="63">
      <c r="A9785" s="6">
        <v>9783</v>
      </c>
      <c r="B9785" s="8" t="s">
        <v>19677</v>
      </c>
      <c r="C9785" s="9" t="s">
        <v>19719</v>
      </c>
      <c r="D9785" s="10" t="s">
        <v>19692</v>
      </c>
      <c r="E9785" s="11" t="s">
        <v>19932</v>
      </c>
      <c r="F9785" s="6">
        <v>494124</v>
      </c>
      <c r="G9785" s="6" t="s">
        <v>16</v>
      </c>
      <c r="H9785" s="16">
        <v>7552380.2999999998</v>
      </c>
      <c r="I9785" s="12" t="s">
        <v>1064</v>
      </c>
      <c r="J9785" s="12" t="s">
        <v>19885</v>
      </c>
      <c r="K9785" s="15">
        <v>0</v>
      </c>
      <c r="L9785" s="13" t="s">
        <v>15</v>
      </c>
      <c r="M9785" s="7">
        <v>1</v>
      </c>
      <c r="N9785" s="17"/>
    </row>
    <row r="9786" spans="1:14" ht="78.75">
      <c r="A9786" s="6">
        <v>9784</v>
      </c>
      <c r="B9786" s="8" t="s">
        <v>19677</v>
      </c>
      <c r="C9786" s="9" t="s">
        <v>19933</v>
      </c>
      <c r="D9786" s="10" t="s">
        <v>19934</v>
      </c>
      <c r="E9786" s="11" t="s">
        <v>19935</v>
      </c>
      <c r="F9786" s="6">
        <v>494110</v>
      </c>
      <c r="G9786" s="6" t="s">
        <v>16</v>
      </c>
      <c r="H9786" s="16">
        <v>987289.4</v>
      </c>
      <c r="I9786" s="12" t="s">
        <v>1041</v>
      </c>
      <c r="J9786" s="12" t="s">
        <v>13144</v>
      </c>
      <c r="K9786" s="15">
        <v>0</v>
      </c>
      <c r="L9786" s="13" t="s">
        <v>15</v>
      </c>
      <c r="M9786" s="7">
        <v>1</v>
      </c>
      <c r="N9786" s="17"/>
    </row>
    <row r="9787" spans="1:14" ht="63">
      <c r="A9787" s="6">
        <v>9785</v>
      </c>
      <c r="B9787" s="8" t="s">
        <v>19677</v>
      </c>
      <c r="C9787" s="9" t="s">
        <v>19936</v>
      </c>
      <c r="D9787" s="10" t="s">
        <v>19937</v>
      </c>
      <c r="E9787" s="11" t="s">
        <v>19938</v>
      </c>
      <c r="F9787" s="6">
        <v>494116</v>
      </c>
      <c r="G9787" s="6" t="s">
        <v>16</v>
      </c>
      <c r="H9787" s="16">
        <v>4964369.4000000004</v>
      </c>
      <c r="I9787" s="12" t="s">
        <v>938</v>
      </c>
      <c r="J9787" s="12" t="s">
        <v>1187</v>
      </c>
      <c r="K9787" s="15">
        <v>0</v>
      </c>
      <c r="L9787" s="13" t="s">
        <v>15</v>
      </c>
      <c r="M9787" s="7">
        <v>1</v>
      </c>
      <c r="N9787" s="17"/>
    </row>
    <row r="9788" spans="1:14" ht="47.25">
      <c r="A9788" s="6">
        <v>9786</v>
      </c>
      <c r="B9788" s="8" t="s">
        <v>19677</v>
      </c>
      <c r="C9788" s="9" t="s">
        <v>19909</v>
      </c>
      <c r="D9788" s="10" t="s">
        <v>19910</v>
      </c>
      <c r="E9788" s="11" t="s">
        <v>19939</v>
      </c>
      <c r="F9788" s="6">
        <v>494102</v>
      </c>
      <c r="G9788" s="6" t="s">
        <v>16</v>
      </c>
      <c r="H9788" s="16">
        <v>2688007.9</v>
      </c>
      <c r="I9788" s="12" t="s">
        <v>1041</v>
      </c>
      <c r="J9788" s="12" t="s">
        <v>1217</v>
      </c>
      <c r="K9788" s="15">
        <v>0</v>
      </c>
      <c r="L9788" s="13" t="s">
        <v>15</v>
      </c>
      <c r="M9788" s="7">
        <v>1</v>
      </c>
      <c r="N9788" s="17"/>
    </row>
    <row r="9789" spans="1:14" ht="63">
      <c r="A9789" s="6">
        <v>9787</v>
      </c>
      <c r="B9789" s="8" t="s">
        <v>19677</v>
      </c>
      <c r="C9789" s="9" t="s">
        <v>19940</v>
      </c>
      <c r="D9789" s="10" t="s">
        <v>19941</v>
      </c>
      <c r="E9789" s="11" t="s">
        <v>19942</v>
      </c>
      <c r="F9789" s="6">
        <v>494095</v>
      </c>
      <c r="G9789" s="6" t="s">
        <v>16</v>
      </c>
      <c r="H9789" s="16">
        <v>1106196.1499999999</v>
      </c>
      <c r="I9789" s="12" t="s">
        <v>2470</v>
      </c>
      <c r="J9789" s="12" t="s">
        <v>19943</v>
      </c>
      <c r="K9789" s="15">
        <v>0</v>
      </c>
      <c r="L9789" s="13" t="s">
        <v>15</v>
      </c>
      <c r="M9789" s="7">
        <v>1</v>
      </c>
      <c r="N9789" s="17"/>
    </row>
    <row r="9790" spans="1:14" ht="63">
      <c r="A9790" s="6">
        <v>9788</v>
      </c>
      <c r="B9790" s="8" t="s">
        <v>19677</v>
      </c>
      <c r="C9790" s="9" t="s">
        <v>19944</v>
      </c>
      <c r="D9790" s="10" t="s">
        <v>19945</v>
      </c>
      <c r="E9790" s="11" t="s">
        <v>19946</v>
      </c>
      <c r="F9790" s="6">
        <v>494098</v>
      </c>
      <c r="G9790" s="6" t="s">
        <v>16</v>
      </c>
      <c r="H9790" s="16">
        <v>1057535.25</v>
      </c>
      <c r="I9790" s="12" t="s">
        <v>2470</v>
      </c>
      <c r="J9790" s="12" t="s">
        <v>10780</v>
      </c>
      <c r="K9790" s="15">
        <v>0</v>
      </c>
      <c r="L9790" s="13" t="s">
        <v>15</v>
      </c>
      <c r="M9790" s="7">
        <v>1</v>
      </c>
      <c r="N9790" s="17"/>
    </row>
    <row r="9791" spans="1:14" ht="78.75">
      <c r="A9791" s="6">
        <v>9789</v>
      </c>
      <c r="B9791" s="8" t="s">
        <v>19677</v>
      </c>
      <c r="C9791" s="9" t="s">
        <v>19947</v>
      </c>
      <c r="D9791" s="10" t="s">
        <v>19948</v>
      </c>
      <c r="E9791" s="11" t="s">
        <v>19949</v>
      </c>
      <c r="F9791" s="6">
        <v>494108</v>
      </c>
      <c r="G9791" s="6" t="s">
        <v>16</v>
      </c>
      <c r="H9791" s="16">
        <v>1137176.6000000001</v>
      </c>
      <c r="I9791" s="12" t="s">
        <v>2470</v>
      </c>
      <c r="J9791" s="12" t="s">
        <v>1126</v>
      </c>
      <c r="K9791" s="15">
        <v>0</v>
      </c>
      <c r="L9791" s="13" t="s">
        <v>15</v>
      </c>
      <c r="M9791" s="7">
        <v>1</v>
      </c>
      <c r="N9791" s="17"/>
    </row>
    <row r="9792" spans="1:14" ht="78.75">
      <c r="A9792" s="6">
        <v>9790</v>
      </c>
      <c r="B9792" s="8" t="s">
        <v>19677</v>
      </c>
      <c r="C9792" s="9" t="s">
        <v>19950</v>
      </c>
      <c r="D9792" s="10" t="s">
        <v>19951</v>
      </c>
      <c r="E9792" s="11" t="s">
        <v>19952</v>
      </c>
      <c r="F9792" s="6">
        <v>494104</v>
      </c>
      <c r="G9792" s="6" t="s">
        <v>16</v>
      </c>
      <c r="H9792" s="16">
        <v>984140.15</v>
      </c>
      <c r="I9792" s="12" t="s">
        <v>1125</v>
      </c>
      <c r="J9792" s="12" t="s">
        <v>10174</v>
      </c>
      <c r="K9792" s="15">
        <v>0</v>
      </c>
      <c r="L9792" s="13" t="s">
        <v>15</v>
      </c>
      <c r="M9792" s="7">
        <v>1</v>
      </c>
      <c r="N9792" s="17"/>
    </row>
    <row r="9793" spans="1:14" ht="78.75">
      <c r="A9793" s="6">
        <v>9791</v>
      </c>
      <c r="B9793" s="8" t="s">
        <v>19677</v>
      </c>
      <c r="C9793" s="9" t="s">
        <v>19950</v>
      </c>
      <c r="D9793" s="10" t="s">
        <v>19951</v>
      </c>
      <c r="E9793" s="11" t="s">
        <v>19953</v>
      </c>
      <c r="F9793" s="6">
        <v>494099</v>
      </c>
      <c r="G9793" s="6" t="s">
        <v>16</v>
      </c>
      <c r="H9793" s="16">
        <v>4038017.75</v>
      </c>
      <c r="I9793" s="12" t="s">
        <v>1125</v>
      </c>
      <c r="J9793" s="12" t="s">
        <v>19800</v>
      </c>
      <c r="K9793" s="15">
        <v>0</v>
      </c>
      <c r="L9793" s="13" t="s">
        <v>15</v>
      </c>
      <c r="M9793" s="7">
        <v>1</v>
      </c>
      <c r="N9793" s="17"/>
    </row>
    <row r="9794" spans="1:14" ht="63">
      <c r="A9794" s="6">
        <v>9792</v>
      </c>
      <c r="B9794" s="8" t="s">
        <v>19677</v>
      </c>
      <c r="C9794" s="9" t="s">
        <v>19954</v>
      </c>
      <c r="D9794" s="10" t="s">
        <v>19955</v>
      </c>
      <c r="E9794" s="11" t="s">
        <v>19956</v>
      </c>
      <c r="F9794" s="6">
        <v>494123</v>
      </c>
      <c r="G9794" s="6" t="s">
        <v>16</v>
      </c>
      <c r="H9794" s="16">
        <v>14970669.335999999</v>
      </c>
      <c r="I9794" s="12" t="s">
        <v>19877</v>
      </c>
      <c r="J9794" s="12" t="s">
        <v>10198</v>
      </c>
      <c r="K9794" s="15">
        <v>0</v>
      </c>
      <c r="L9794" s="13" t="s">
        <v>15</v>
      </c>
      <c r="M9794" s="7">
        <v>1</v>
      </c>
      <c r="N9794" s="17"/>
    </row>
    <row r="9795" spans="1:14" ht="409.5">
      <c r="A9795" s="6">
        <v>9793</v>
      </c>
      <c r="B9795" s="8" t="s">
        <v>19677</v>
      </c>
      <c r="C9795" s="9" t="s">
        <v>19704</v>
      </c>
      <c r="D9795" s="10" t="s">
        <v>6517</v>
      </c>
      <c r="E9795" s="11" t="s">
        <v>19957</v>
      </c>
      <c r="F9795" s="6">
        <v>460176</v>
      </c>
      <c r="G9795" s="6" t="s">
        <v>1687</v>
      </c>
      <c r="H9795" s="16">
        <v>5573038.9050000003</v>
      </c>
      <c r="I9795" s="12" t="s">
        <v>10116</v>
      </c>
      <c r="J9795" s="12" t="s">
        <v>19958</v>
      </c>
      <c r="K9795" s="15">
        <v>0</v>
      </c>
      <c r="L9795" s="13" t="s">
        <v>15</v>
      </c>
      <c r="M9795" s="7">
        <v>1</v>
      </c>
      <c r="N9795" s="17"/>
    </row>
    <row r="9796" spans="1:14" ht="236.25">
      <c r="A9796" s="6">
        <v>9794</v>
      </c>
      <c r="B9796" s="8" t="s">
        <v>19677</v>
      </c>
      <c r="C9796" s="9" t="s">
        <v>19959</v>
      </c>
      <c r="D9796" s="10" t="s">
        <v>6517</v>
      </c>
      <c r="E9796" s="11" t="s">
        <v>19960</v>
      </c>
      <c r="F9796" s="6">
        <v>460168</v>
      </c>
      <c r="G9796" s="6" t="s">
        <v>1687</v>
      </c>
      <c r="H9796" s="16">
        <v>7579071.2570000002</v>
      </c>
      <c r="I9796" s="12" t="s">
        <v>10116</v>
      </c>
      <c r="J9796" s="12" t="s">
        <v>19855</v>
      </c>
      <c r="K9796" s="15">
        <v>0</v>
      </c>
      <c r="L9796" s="13" t="s">
        <v>15</v>
      </c>
      <c r="M9796" s="7">
        <v>1</v>
      </c>
      <c r="N9796" s="17"/>
    </row>
    <row r="9797" spans="1:14" ht="409.5">
      <c r="A9797" s="6">
        <v>9795</v>
      </c>
      <c r="B9797" s="8" t="s">
        <v>19677</v>
      </c>
      <c r="C9797" s="9" t="s">
        <v>19959</v>
      </c>
      <c r="D9797" s="10" t="s">
        <v>6517</v>
      </c>
      <c r="E9797" s="11" t="s">
        <v>19961</v>
      </c>
      <c r="F9797" s="6">
        <v>460177</v>
      </c>
      <c r="G9797" s="6" t="s">
        <v>1687</v>
      </c>
      <c r="H9797" s="16">
        <v>4597099.2439999999</v>
      </c>
      <c r="I9797" s="12" t="s">
        <v>10116</v>
      </c>
      <c r="J9797" s="12" t="s">
        <v>19958</v>
      </c>
      <c r="K9797" s="15">
        <v>0</v>
      </c>
      <c r="L9797" s="13" t="s">
        <v>15</v>
      </c>
      <c r="M9797" s="7">
        <v>1</v>
      </c>
      <c r="N9797" s="17"/>
    </row>
    <row r="9798" spans="1:14" ht="378">
      <c r="A9798" s="6">
        <v>9796</v>
      </c>
      <c r="B9798" s="8" t="s">
        <v>19677</v>
      </c>
      <c r="C9798" s="9" t="s">
        <v>19962</v>
      </c>
      <c r="D9798" s="10" t="s">
        <v>19963</v>
      </c>
      <c r="E9798" s="11" t="s">
        <v>19964</v>
      </c>
      <c r="F9798" s="6">
        <v>339248</v>
      </c>
      <c r="G9798" s="6" t="s">
        <v>1687</v>
      </c>
      <c r="H9798" s="16">
        <v>2354108.0950000002</v>
      </c>
      <c r="I9798" s="12" t="s">
        <v>19965</v>
      </c>
      <c r="J9798" s="12" t="s">
        <v>860</v>
      </c>
      <c r="K9798" s="15">
        <v>0</v>
      </c>
      <c r="L9798" s="13" t="s">
        <v>15</v>
      </c>
      <c r="M9798" s="7">
        <v>1</v>
      </c>
      <c r="N9798" s="17"/>
    </row>
    <row r="9799" spans="1:14" ht="78.75">
      <c r="A9799" s="6">
        <v>9797</v>
      </c>
      <c r="B9799" s="8" t="s">
        <v>19677</v>
      </c>
      <c r="C9799" s="9" t="s">
        <v>19966</v>
      </c>
      <c r="D9799" s="10" t="s">
        <v>19967</v>
      </c>
      <c r="E9799" s="11" t="s">
        <v>19968</v>
      </c>
      <c r="F9799" s="6">
        <v>139181</v>
      </c>
      <c r="G9799" s="6" t="s">
        <v>765</v>
      </c>
      <c r="H9799" s="16">
        <v>27941345.649</v>
      </c>
      <c r="I9799" s="12" t="s">
        <v>19969</v>
      </c>
      <c r="J9799" s="12" t="s">
        <v>19717</v>
      </c>
      <c r="K9799" s="15">
        <v>0</v>
      </c>
      <c r="L9799" s="13" t="s">
        <v>14</v>
      </c>
      <c r="M9799" s="7">
        <v>1</v>
      </c>
      <c r="N9799" s="17"/>
    </row>
    <row r="9800" spans="1:14" ht="78.75">
      <c r="A9800" s="6">
        <v>9798</v>
      </c>
      <c r="B9800" s="8" t="s">
        <v>19677</v>
      </c>
      <c r="C9800" s="9" t="s">
        <v>19970</v>
      </c>
      <c r="D9800" s="10" t="s">
        <v>4914</v>
      </c>
      <c r="E9800" s="11" t="s">
        <v>19968</v>
      </c>
      <c r="F9800" s="6">
        <v>139181</v>
      </c>
      <c r="G9800" s="6" t="s">
        <v>765</v>
      </c>
      <c r="H9800" s="16">
        <v>27941345.649</v>
      </c>
      <c r="I9800" s="12" t="s">
        <v>19969</v>
      </c>
      <c r="J9800" s="12" t="s">
        <v>19717</v>
      </c>
      <c r="K9800" s="15">
        <v>0</v>
      </c>
      <c r="L9800" s="13" t="s">
        <v>14</v>
      </c>
      <c r="M9800" s="7">
        <v>0.5</v>
      </c>
      <c r="N9800" s="17"/>
    </row>
    <row r="9801" spans="1:14" ht="78.75">
      <c r="A9801" s="6">
        <v>9799</v>
      </c>
      <c r="B9801" s="8" t="s">
        <v>19677</v>
      </c>
      <c r="C9801" s="9" t="s">
        <v>19971</v>
      </c>
      <c r="D9801" s="10" t="s">
        <v>19822</v>
      </c>
      <c r="E9801" s="11" t="s">
        <v>19968</v>
      </c>
      <c r="F9801" s="6">
        <v>139181</v>
      </c>
      <c r="G9801" s="6" t="s">
        <v>765</v>
      </c>
      <c r="H9801" s="16">
        <v>27941345.649</v>
      </c>
      <c r="I9801" s="12" t="s">
        <v>19969</v>
      </c>
      <c r="J9801" s="12" t="s">
        <v>19717</v>
      </c>
      <c r="K9801" s="15">
        <v>0</v>
      </c>
      <c r="L9801" s="13" t="s">
        <v>14</v>
      </c>
      <c r="M9801" s="7">
        <v>0.25</v>
      </c>
      <c r="N9801" s="17"/>
    </row>
    <row r="9802" spans="1:14" ht="78.75">
      <c r="A9802" s="6">
        <v>9800</v>
      </c>
      <c r="B9802" s="8" t="s">
        <v>19677</v>
      </c>
      <c r="C9802" s="9" t="s">
        <v>19972</v>
      </c>
      <c r="D9802" s="10" t="s">
        <v>19973</v>
      </c>
      <c r="E9802" s="11" t="s">
        <v>19968</v>
      </c>
      <c r="F9802" s="6">
        <v>139181</v>
      </c>
      <c r="G9802" s="6" t="s">
        <v>765</v>
      </c>
      <c r="H9802" s="16">
        <v>27941345.649</v>
      </c>
      <c r="I9802" s="12" t="s">
        <v>19969</v>
      </c>
      <c r="J9802" s="12" t="s">
        <v>19717</v>
      </c>
      <c r="K9802" s="15">
        <v>0</v>
      </c>
      <c r="L9802" s="13" t="s">
        <v>14</v>
      </c>
      <c r="M9802" s="7">
        <v>0.25</v>
      </c>
      <c r="N9802" s="17"/>
    </row>
    <row r="9803" spans="1:14" ht="63">
      <c r="A9803" s="6">
        <v>9801</v>
      </c>
      <c r="B9803" s="8" t="s">
        <v>19677</v>
      </c>
      <c r="C9803" s="9" t="s">
        <v>19974</v>
      </c>
      <c r="D9803" s="10" t="s">
        <v>19975</v>
      </c>
      <c r="E9803" s="11" t="s">
        <v>19976</v>
      </c>
      <c r="F9803" s="6">
        <v>73181</v>
      </c>
      <c r="G9803" s="6" t="s">
        <v>765</v>
      </c>
      <c r="H9803" s="16">
        <v>126999798.523</v>
      </c>
      <c r="I9803" s="12" t="s">
        <v>19977</v>
      </c>
      <c r="J9803" s="12" t="s">
        <v>19978</v>
      </c>
      <c r="K9803" s="15">
        <v>68991117</v>
      </c>
      <c r="L9803" s="13" t="s">
        <v>15</v>
      </c>
      <c r="M9803" s="7">
        <v>1</v>
      </c>
      <c r="N9803" s="17"/>
    </row>
    <row r="9804" spans="1:14" ht="63">
      <c r="A9804" s="6">
        <v>9802</v>
      </c>
      <c r="B9804" s="8" t="s">
        <v>19677</v>
      </c>
      <c r="C9804" s="9" t="s">
        <v>19979</v>
      </c>
      <c r="D9804" s="10" t="s">
        <v>19980</v>
      </c>
      <c r="E9804" s="11" t="s">
        <v>19981</v>
      </c>
      <c r="F9804" s="6">
        <v>481497</v>
      </c>
      <c r="G9804" s="6" t="s">
        <v>1486</v>
      </c>
      <c r="H9804" s="16">
        <v>20817000</v>
      </c>
      <c r="I9804" s="12" t="s">
        <v>6037</v>
      </c>
      <c r="J9804" s="12" t="s">
        <v>19982</v>
      </c>
      <c r="K9804" s="15">
        <v>0</v>
      </c>
      <c r="L9804" s="13" t="s">
        <v>14</v>
      </c>
      <c r="M9804" s="7">
        <v>1</v>
      </c>
      <c r="N9804" s="17"/>
    </row>
    <row r="9805" spans="1:14" ht="63">
      <c r="A9805" s="6">
        <v>9803</v>
      </c>
      <c r="B9805" s="8" t="s">
        <v>19677</v>
      </c>
      <c r="C9805" s="9" t="s">
        <v>19983</v>
      </c>
      <c r="D9805" s="10" t="s">
        <v>19973</v>
      </c>
      <c r="E9805" s="11" t="s">
        <v>19981</v>
      </c>
      <c r="F9805" s="6">
        <v>481497</v>
      </c>
      <c r="G9805" s="6" t="s">
        <v>1486</v>
      </c>
      <c r="H9805" s="16">
        <v>20817000</v>
      </c>
      <c r="I9805" s="12" t="s">
        <v>6037</v>
      </c>
      <c r="J9805" s="12" t="s">
        <v>19982</v>
      </c>
      <c r="K9805" s="15">
        <v>0</v>
      </c>
      <c r="L9805" s="13" t="s">
        <v>14</v>
      </c>
      <c r="M9805" s="7">
        <v>0.51</v>
      </c>
      <c r="N9805" s="17"/>
    </row>
    <row r="9806" spans="1:14" ht="63">
      <c r="A9806" s="6">
        <v>9804</v>
      </c>
      <c r="B9806" s="8" t="s">
        <v>19677</v>
      </c>
      <c r="C9806" s="9" t="s">
        <v>19984</v>
      </c>
      <c r="D9806" s="10" t="s">
        <v>19985</v>
      </c>
      <c r="E9806" s="11" t="s">
        <v>19981</v>
      </c>
      <c r="F9806" s="6">
        <v>481497</v>
      </c>
      <c r="G9806" s="6" t="s">
        <v>1486</v>
      </c>
      <c r="H9806" s="16">
        <v>20817000</v>
      </c>
      <c r="I9806" s="12" t="s">
        <v>6037</v>
      </c>
      <c r="J9806" s="12" t="s">
        <v>19982</v>
      </c>
      <c r="K9806" s="15">
        <v>0</v>
      </c>
      <c r="L9806" s="13" t="s">
        <v>14</v>
      </c>
      <c r="M9806" s="7">
        <v>0.49</v>
      </c>
      <c r="N9806" s="17"/>
    </row>
    <row r="9807" spans="1:14" ht="63">
      <c r="A9807" s="6">
        <v>9805</v>
      </c>
      <c r="B9807" s="8" t="s">
        <v>19677</v>
      </c>
      <c r="C9807" s="9" t="s">
        <v>19986</v>
      </c>
      <c r="D9807" s="10" t="s">
        <v>19987</v>
      </c>
      <c r="E9807" s="11" t="s">
        <v>19988</v>
      </c>
      <c r="F9807" s="6">
        <v>181496</v>
      </c>
      <c r="G9807" s="6" t="s">
        <v>1486</v>
      </c>
      <c r="H9807" s="16">
        <v>18479999.754999999</v>
      </c>
      <c r="I9807" s="12" t="s">
        <v>6037</v>
      </c>
      <c r="J9807" s="12" t="s">
        <v>19982</v>
      </c>
      <c r="K9807" s="15">
        <v>0</v>
      </c>
      <c r="L9807" s="13" t="s">
        <v>15</v>
      </c>
      <c r="M9807" s="7">
        <v>1</v>
      </c>
      <c r="N9807" s="17"/>
    </row>
    <row r="9808" spans="1:14" ht="110.25">
      <c r="A9808" s="6">
        <v>9806</v>
      </c>
      <c r="B9808" s="8" t="s">
        <v>19989</v>
      </c>
      <c r="C9808" s="9" t="s">
        <v>19990</v>
      </c>
      <c r="D9808" s="10" t="s">
        <v>19991</v>
      </c>
      <c r="E9808" s="11" t="s">
        <v>19992</v>
      </c>
      <c r="F9808" s="6">
        <v>331598</v>
      </c>
      <c r="G9808" s="6" t="s">
        <v>1666</v>
      </c>
      <c r="H9808" s="16">
        <v>109900314.94400001</v>
      </c>
      <c r="I9808" s="12" t="s">
        <v>19993</v>
      </c>
      <c r="J9808" s="12" t="s">
        <v>19994</v>
      </c>
      <c r="K9808" s="15">
        <v>10990000</v>
      </c>
      <c r="L9808" s="13" t="s">
        <v>14</v>
      </c>
      <c r="M9808" s="7">
        <v>1</v>
      </c>
      <c r="N9808" s="17"/>
    </row>
    <row r="9809" spans="1:14" ht="110.25">
      <c r="A9809" s="6">
        <v>9807</v>
      </c>
      <c r="B9809" s="8" t="s">
        <v>19989</v>
      </c>
      <c r="C9809" s="9" t="s">
        <v>19995</v>
      </c>
      <c r="D9809" s="10" t="s">
        <v>3279</v>
      </c>
      <c r="E9809" s="11" t="s">
        <v>19992</v>
      </c>
      <c r="F9809" s="6">
        <v>331598</v>
      </c>
      <c r="G9809" s="6" t="s">
        <v>1666</v>
      </c>
      <c r="H9809" s="16">
        <v>109900314.94400001</v>
      </c>
      <c r="I9809" s="12" t="s">
        <v>19993</v>
      </c>
      <c r="J9809" s="12" t="s">
        <v>19994</v>
      </c>
      <c r="K9809" s="15">
        <v>10990000</v>
      </c>
      <c r="L9809" s="13" t="s">
        <v>14</v>
      </c>
      <c r="M9809" s="7">
        <v>0.51</v>
      </c>
      <c r="N9809" s="17"/>
    </row>
    <row r="9810" spans="1:14" ht="110.25">
      <c r="A9810" s="6">
        <v>9808</v>
      </c>
      <c r="B9810" s="8" t="s">
        <v>19989</v>
      </c>
      <c r="C9810" s="9" t="s">
        <v>19996</v>
      </c>
      <c r="D9810" s="10" t="s">
        <v>19997</v>
      </c>
      <c r="E9810" s="11" t="s">
        <v>19992</v>
      </c>
      <c r="F9810" s="6">
        <v>331598</v>
      </c>
      <c r="G9810" s="6" t="s">
        <v>1666</v>
      </c>
      <c r="H9810" s="16">
        <v>109900314.94400001</v>
      </c>
      <c r="I9810" s="12" t="s">
        <v>19993</v>
      </c>
      <c r="J9810" s="12" t="s">
        <v>19994</v>
      </c>
      <c r="K9810" s="15">
        <v>10990000</v>
      </c>
      <c r="L9810" s="13" t="s">
        <v>14</v>
      </c>
      <c r="M9810" s="7">
        <v>0.49</v>
      </c>
      <c r="N9810" s="17"/>
    </row>
    <row r="9811" spans="1:14" ht="204.75">
      <c r="A9811" s="6">
        <v>9809</v>
      </c>
      <c r="B9811" s="8" t="s">
        <v>19989</v>
      </c>
      <c r="C9811" s="9" t="s">
        <v>19998</v>
      </c>
      <c r="D9811" s="10" t="s">
        <v>19999</v>
      </c>
      <c r="E9811" s="11" t="s">
        <v>20000</v>
      </c>
      <c r="F9811" s="6">
        <v>368871</v>
      </c>
      <c r="G9811" s="6" t="s">
        <v>1666</v>
      </c>
      <c r="H9811" s="16">
        <v>307770594.09600002</v>
      </c>
      <c r="I9811" s="12" t="s">
        <v>20001</v>
      </c>
      <c r="J9811" s="12" t="s">
        <v>20002</v>
      </c>
      <c r="K9811" s="15">
        <v>30777059</v>
      </c>
      <c r="L9811" s="13" t="s">
        <v>14</v>
      </c>
      <c r="M9811" s="7">
        <v>1</v>
      </c>
      <c r="N9811" s="17"/>
    </row>
    <row r="9812" spans="1:14" ht="204.75">
      <c r="A9812" s="6">
        <v>9810</v>
      </c>
      <c r="B9812" s="8" t="s">
        <v>19989</v>
      </c>
      <c r="C9812" s="9" t="s">
        <v>3830</v>
      </c>
      <c r="D9812" s="10" t="s">
        <v>3831</v>
      </c>
      <c r="E9812" s="11" t="s">
        <v>20000</v>
      </c>
      <c r="F9812" s="6">
        <v>368871</v>
      </c>
      <c r="G9812" s="6" t="s">
        <v>1666</v>
      </c>
      <c r="H9812" s="16">
        <v>307770594.09600002</v>
      </c>
      <c r="I9812" s="12" t="s">
        <v>20001</v>
      </c>
      <c r="J9812" s="12" t="s">
        <v>20002</v>
      </c>
      <c r="K9812" s="15">
        <v>30777059</v>
      </c>
      <c r="L9812" s="13" t="s">
        <v>14</v>
      </c>
      <c r="M9812" s="7">
        <v>0.51</v>
      </c>
      <c r="N9812" s="17"/>
    </row>
    <row r="9813" spans="1:14" ht="204.75">
      <c r="A9813" s="6">
        <v>9811</v>
      </c>
      <c r="B9813" s="8" t="s">
        <v>19989</v>
      </c>
      <c r="C9813" s="9" t="s">
        <v>2080</v>
      </c>
      <c r="D9813" s="10" t="s">
        <v>2081</v>
      </c>
      <c r="E9813" s="11" t="s">
        <v>20000</v>
      </c>
      <c r="F9813" s="6">
        <v>368871</v>
      </c>
      <c r="G9813" s="6" t="s">
        <v>1666</v>
      </c>
      <c r="H9813" s="16">
        <v>307770594.09600002</v>
      </c>
      <c r="I9813" s="12" t="s">
        <v>20001</v>
      </c>
      <c r="J9813" s="12" t="s">
        <v>20002</v>
      </c>
      <c r="K9813" s="15">
        <v>30777059</v>
      </c>
      <c r="L9813" s="13" t="s">
        <v>14</v>
      </c>
      <c r="M9813" s="7">
        <v>0.49</v>
      </c>
      <c r="N9813" s="17"/>
    </row>
    <row r="9814" spans="1:14" ht="204.75">
      <c r="A9814" s="6">
        <v>9812</v>
      </c>
      <c r="B9814" s="8" t="s">
        <v>19989</v>
      </c>
      <c r="C9814" s="9" t="s">
        <v>20003</v>
      </c>
      <c r="D9814" s="10" t="s">
        <v>20004</v>
      </c>
      <c r="E9814" s="11" t="s">
        <v>20005</v>
      </c>
      <c r="F9814" s="6">
        <v>408719</v>
      </c>
      <c r="G9814" s="6" t="s">
        <v>1666</v>
      </c>
      <c r="H9814" s="16">
        <v>227527719.27500001</v>
      </c>
      <c r="I9814" s="12" t="s">
        <v>20006</v>
      </c>
      <c r="J9814" s="12" t="s">
        <v>20007</v>
      </c>
      <c r="K9814" s="15">
        <v>227527719.27500001</v>
      </c>
      <c r="L9814" s="13" t="s">
        <v>14</v>
      </c>
      <c r="M9814" s="7">
        <v>1</v>
      </c>
      <c r="N9814" s="17"/>
    </row>
    <row r="9815" spans="1:14" ht="204.75">
      <c r="A9815" s="6">
        <v>9813</v>
      </c>
      <c r="B9815" s="8" t="s">
        <v>19989</v>
      </c>
      <c r="C9815" s="9" t="s">
        <v>20008</v>
      </c>
      <c r="D9815" s="10" t="s">
        <v>12075</v>
      </c>
      <c r="E9815" s="11" t="s">
        <v>20005</v>
      </c>
      <c r="F9815" s="6">
        <v>408719</v>
      </c>
      <c r="G9815" s="6" t="s">
        <v>1666</v>
      </c>
      <c r="H9815" s="16">
        <v>227527719.27500001</v>
      </c>
      <c r="I9815" s="12" t="s">
        <v>20006</v>
      </c>
      <c r="J9815" s="12" t="s">
        <v>20007</v>
      </c>
      <c r="K9815" s="15">
        <v>227527719.27500001</v>
      </c>
      <c r="L9815" s="13" t="s">
        <v>14</v>
      </c>
      <c r="M9815" s="7">
        <v>0.51</v>
      </c>
      <c r="N9815" s="17"/>
    </row>
    <row r="9816" spans="1:14" ht="204.75">
      <c r="A9816" s="6">
        <v>9814</v>
      </c>
      <c r="B9816" s="8" t="s">
        <v>19989</v>
      </c>
      <c r="C9816" s="9" t="s">
        <v>20009</v>
      </c>
      <c r="D9816" s="10" t="s">
        <v>3447</v>
      </c>
      <c r="E9816" s="11" t="s">
        <v>20005</v>
      </c>
      <c r="F9816" s="6">
        <v>408719</v>
      </c>
      <c r="G9816" s="6" t="s">
        <v>1666</v>
      </c>
      <c r="H9816" s="16">
        <v>227527719.27500001</v>
      </c>
      <c r="I9816" s="12" t="s">
        <v>20006</v>
      </c>
      <c r="J9816" s="12" t="s">
        <v>20007</v>
      </c>
      <c r="K9816" s="15">
        <v>227527719.27500001</v>
      </c>
      <c r="L9816" s="13" t="s">
        <v>14</v>
      </c>
      <c r="M9816" s="7">
        <v>0.49</v>
      </c>
      <c r="N9816" s="17"/>
    </row>
    <row r="9817" spans="1:14" ht="141.75">
      <c r="A9817" s="6">
        <v>9815</v>
      </c>
      <c r="B9817" s="8" t="s">
        <v>19989</v>
      </c>
      <c r="C9817" s="9" t="s">
        <v>20010</v>
      </c>
      <c r="D9817" s="10" t="s">
        <v>20011</v>
      </c>
      <c r="E9817" s="11" t="s">
        <v>20012</v>
      </c>
      <c r="F9817" s="6">
        <v>379751</v>
      </c>
      <c r="G9817" s="6" t="s">
        <v>2018</v>
      </c>
      <c r="H9817" s="16">
        <v>25513293.521000002</v>
      </c>
      <c r="I9817" s="12" t="s">
        <v>20013</v>
      </c>
      <c r="J9817" s="12" t="s">
        <v>20014</v>
      </c>
      <c r="K9817" s="15">
        <v>4999490</v>
      </c>
      <c r="L9817" s="13" t="s">
        <v>15</v>
      </c>
      <c r="M9817" s="7">
        <v>1</v>
      </c>
      <c r="N9817" s="17"/>
    </row>
    <row r="9818" spans="1:14" ht="94.5">
      <c r="A9818" s="6">
        <v>9816</v>
      </c>
      <c r="B9818" s="8" t="s">
        <v>19989</v>
      </c>
      <c r="C9818" s="9" t="s">
        <v>20015</v>
      </c>
      <c r="D9818" s="10" t="s">
        <v>20016</v>
      </c>
      <c r="E9818" s="11" t="s">
        <v>20017</v>
      </c>
      <c r="F9818" s="6">
        <v>487279</v>
      </c>
      <c r="G9818" s="6" t="s">
        <v>16</v>
      </c>
      <c r="H9818" s="16">
        <v>13709750.65</v>
      </c>
      <c r="I9818" s="12">
        <v>44171</v>
      </c>
      <c r="J9818" s="12">
        <v>44292</v>
      </c>
      <c r="K9818" s="15">
        <v>0</v>
      </c>
      <c r="L9818" s="13" t="s">
        <v>15</v>
      </c>
      <c r="M9818" s="7">
        <v>1</v>
      </c>
      <c r="N9818" s="17"/>
    </row>
    <row r="9819" spans="1:14" ht="110.25">
      <c r="A9819" s="6">
        <v>9817</v>
      </c>
      <c r="B9819" s="8" t="s">
        <v>19989</v>
      </c>
      <c r="C9819" s="9" t="s">
        <v>20018</v>
      </c>
      <c r="D9819" s="10" t="s">
        <v>20019</v>
      </c>
      <c r="E9819" s="11" t="s">
        <v>20020</v>
      </c>
      <c r="F9819" s="6">
        <v>487280</v>
      </c>
      <c r="G9819" s="6" t="s">
        <v>16</v>
      </c>
      <c r="H9819" s="16">
        <v>12826623.92</v>
      </c>
      <c r="I9819" s="12">
        <v>44171</v>
      </c>
      <c r="J9819" s="12">
        <v>44292</v>
      </c>
      <c r="K9819" s="15">
        <v>0</v>
      </c>
      <c r="L9819" s="13" t="s">
        <v>15</v>
      </c>
      <c r="M9819" s="7">
        <v>1</v>
      </c>
      <c r="N9819" s="17"/>
    </row>
    <row r="9820" spans="1:14" ht="110.25">
      <c r="A9820" s="6">
        <v>9818</v>
      </c>
      <c r="B9820" s="8" t="s">
        <v>19989</v>
      </c>
      <c r="C9820" s="9" t="s">
        <v>20021</v>
      </c>
      <c r="D9820" s="10" t="s">
        <v>20022</v>
      </c>
      <c r="E9820" s="11" t="s">
        <v>20023</v>
      </c>
      <c r="F9820" s="6">
        <v>487281</v>
      </c>
      <c r="G9820" s="6" t="s">
        <v>16</v>
      </c>
      <c r="H9820" s="16">
        <v>12831548.57</v>
      </c>
      <c r="I9820" s="12">
        <v>44171</v>
      </c>
      <c r="J9820" s="12">
        <v>44269</v>
      </c>
      <c r="K9820" s="15">
        <v>0</v>
      </c>
      <c r="L9820" s="13" t="s">
        <v>15</v>
      </c>
      <c r="M9820" s="7">
        <v>1</v>
      </c>
      <c r="N9820" s="17"/>
    </row>
    <row r="9821" spans="1:14" ht="126">
      <c r="A9821" s="6">
        <v>9819</v>
      </c>
      <c r="B9821" s="8" t="s">
        <v>19989</v>
      </c>
      <c r="C9821" s="9" t="s">
        <v>20024</v>
      </c>
      <c r="D9821" s="10" t="s">
        <v>20025</v>
      </c>
      <c r="E9821" s="11" t="s">
        <v>20026</v>
      </c>
      <c r="F9821" s="6">
        <v>487282</v>
      </c>
      <c r="G9821" s="6" t="s">
        <v>16</v>
      </c>
      <c r="H9821" s="16">
        <v>9114555.9600000009</v>
      </c>
      <c r="I9821" s="12">
        <v>44171</v>
      </c>
      <c r="J9821" s="12">
        <v>44261</v>
      </c>
      <c r="K9821" s="15">
        <v>0</v>
      </c>
      <c r="L9821" s="13" t="s">
        <v>15</v>
      </c>
      <c r="M9821" s="7">
        <v>1</v>
      </c>
      <c r="N9821" s="17"/>
    </row>
    <row r="9822" spans="1:14" ht="94.5">
      <c r="A9822" s="6">
        <v>9820</v>
      </c>
      <c r="B9822" s="8" t="s">
        <v>19989</v>
      </c>
      <c r="C9822" s="9" t="s">
        <v>20027</v>
      </c>
      <c r="D9822" s="10" t="s">
        <v>20028</v>
      </c>
      <c r="E9822" s="11" t="s">
        <v>20029</v>
      </c>
      <c r="F9822" s="6">
        <v>487283</v>
      </c>
      <c r="G9822" s="6" t="s">
        <v>16</v>
      </c>
      <c r="H9822" s="16">
        <v>23467830.32</v>
      </c>
      <c r="I9822" s="12">
        <v>44171</v>
      </c>
      <c r="J9822" s="12">
        <v>44292</v>
      </c>
      <c r="K9822" s="15">
        <v>0</v>
      </c>
      <c r="L9822" s="13" t="s">
        <v>15</v>
      </c>
      <c r="M9822" s="7">
        <v>1</v>
      </c>
      <c r="N9822" s="17"/>
    </row>
    <row r="9823" spans="1:14" ht="94.5">
      <c r="A9823" s="6">
        <v>9821</v>
      </c>
      <c r="B9823" s="8" t="s">
        <v>19989</v>
      </c>
      <c r="C9823" s="9" t="s">
        <v>20030</v>
      </c>
      <c r="D9823" s="10" t="s">
        <v>20031</v>
      </c>
      <c r="E9823" s="11" t="s">
        <v>20032</v>
      </c>
      <c r="F9823" s="6">
        <v>487284</v>
      </c>
      <c r="G9823" s="6" t="s">
        <v>16</v>
      </c>
      <c r="H9823" s="16">
        <v>23215259.699999999</v>
      </c>
      <c r="I9823" s="12">
        <v>44171</v>
      </c>
      <c r="J9823" s="12">
        <v>44292</v>
      </c>
      <c r="K9823" s="15">
        <v>0</v>
      </c>
      <c r="L9823" s="13" t="s">
        <v>15</v>
      </c>
      <c r="M9823" s="7">
        <v>1</v>
      </c>
      <c r="N9823" s="17"/>
    </row>
    <row r="9824" spans="1:14" ht="126">
      <c r="A9824" s="6">
        <v>9822</v>
      </c>
      <c r="B9824" s="8" t="s">
        <v>19989</v>
      </c>
      <c r="C9824" s="9" t="s">
        <v>20033</v>
      </c>
      <c r="D9824" s="10" t="s">
        <v>20034</v>
      </c>
      <c r="E9824" s="11" t="s">
        <v>20035</v>
      </c>
      <c r="F9824" s="6">
        <v>480166</v>
      </c>
      <c r="G9824" s="6" t="s">
        <v>16</v>
      </c>
      <c r="H9824" s="16">
        <v>9830708.7799999993</v>
      </c>
      <c r="I9824" s="12">
        <v>44136</v>
      </c>
      <c r="J9824" s="12">
        <v>44228</v>
      </c>
      <c r="K9824" s="15">
        <v>0</v>
      </c>
      <c r="L9824" s="13" t="s">
        <v>15</v>
      </c>
      <c r="M9824" s="7">
        <v>1</v>
      </c>
      <c r="N9824" s="17"/>
    </row>
    <row r="9825" spans="1:14" ht="63">
      <c r="A9825" s="6">
        <v>9823</v>
      </c>
      <c r="B9825" s="8" t="s">
        <v>19989</v>
      </c>
      <c r="C9825" s="9" t="s">
        <v>20036</v>
      </c>
      <c r="D9825" s="10" t="s">
        <v>10501</v>
      </c>
      <c r="E9825" s="11" t="s">
        <v>20037</v>
      </c>
      <c r="F9825" s="6">
        <v>502325</v>
      </c>
      <c r="G9825" s="6" t="s">
        <v>16</v>
      </c>
      <c r="H9825" s="16"/>
      <c r="I9825" s="12"/>
      <c r="J9825" s="12"/>
      <c r="K9825" s="15">
        <v>0</v>
      </c>
      <c r="L9825" s="13" t="s">
        <v>15</v>
      </c>
      <c r="M9825" s="7">
        <v>1</v>
      </c>
      <c r="N9825" s="17"/>
    </row>
    <row r="9826" spans="1:14" ht="126">
      <c r="A9826" s="6">
        <v>9824</v>
      </c>
      <c r="B9826" s="8" t="s">
        <v>19989</v>
      </c>
      <c r="C9826" s="9" t="s">
        <v>20038</v>
      </c>
      <c r="D9826" s="10" t="s">
        <v>20039</v>
      </c>
      <c r="E9826" s="11" t="s">
        <v>20040</v>
      </c>
      <c r="F9826" s="6">
        <v>487315</v>
      </c>
      <c r="G9826" s="6" t="s">
        <v>16</v>
      </c>
      <c r="H9826" s="16">
        <v>11603547.32</v>
      </c>
      <c r="I9826" s="12">
        <v>44152</v>
      </c>
      <c r="J9826" s="12">
        <v>44244</v>
      </c>
      <c r="K9826" s="15">
        <v>0</v>
      </c>
      <c r="L9826" s="13" t="s">
        <v>15</v>
      </c>
      <c r="M9826" s="7">
        <v>1</v>
      </c>
      <c r="N9826" s="17"/>
    </row>
    <row r="9827" spans="1:14" ht="94.5">
      <c r="A9827" s="6">
        <v>9825</v>
      </c>
      <c r="B9827" s="8" t="s">
        <v>19989</v>
      </c>
      <c r="C9827" s="9" t="s">
        <v>20041</v>
      </c>
      <c r="D9827" s="10" t="s">
        <v>20042</v>
      </c>
      <c r="E9827" s="11" t="s">
        <v>20043</v>
      </c>
      <c r="F9827" s="6">
        <v>487316</v>
      </c>
      <c r="G9827" s="6" t="s">
        <v>16</v>
      </c>
      <c r="H9827" s="16">
        <v>9306577.2400000002</v>
      </c>
      <c r="I9827" s="12">
        <v>44145</v>
      </c>
      <c r="J9827" s="12">
        <v>44237</v>
      </c>
      <c r="K9827" s="15">
        <v>0</v>
      </c>
      <c r="L9827" s="13" t="s">
        <v>15</v>
      </c>
      <c r="M9827" s="7">
        <v>1</v>
      </c>
      <c r="N9827" s="17"/>
    </row>
    <row r="9828" spans="1:14" ht="126">
      <c r="A9828" s="6">
        <v>9826</v>
      </c>
      <c r="B9828" s="8" t="s">
        <v>19989</v>
      </c>
      <c r="C9828" s="9" t="s">
        <v>20044</v>
      </c>
      <c r="D9828" s="10" t="s">
        <v>20045</v>
      </c>
      <c r="E9828" s="11" t="s">
        <v>20046</v>
      </c>
      <c r="F9828" s="6">
        <v>487317</v>
      </c>
      <c r="G9828" s="6" t="s">
        <v>16</v>
      </c>
      <c r="H9828" s="16">
        <v>9546091.5600000005</v>
      </c>
      <c r="I9828" s="12">
        <v>44157</v>
      </c>
      <c r="J9828" s="12">
        <v>44277</v>
      </c>
      <c r="K9828" s="15">
        <v>0</v>
      </c>
      <c r="L9828" s="13" t="s">
        <v>15</v>
      </c>
      <c r="M9828" s="7">
        <v>1</v>
      </c>
      <c r="N9828" s="17"/>
    </row>
    <row r="9829" spans="1:14" ht="78.75">
      <c r="A9829" s="6">
        <v>9827</v>
      </c>
      <c r="B9829" s="8" t="s">
        <v>19989</v>
      </c>
      <c r="C9829" s="9" t="s">
        <v>20047</v>
      </c>
      <c r="D9829" s="10" t="s">
        <v>10154</v>
      </c>
      <c r="E9829" s="11" t="s">
        <v>20048</v>
      </c>
      <c r="F9829" s="6">
        <v>502317</v>
      </c>
      <c r="G9829" s="6" t="s">
        <v>16</v>
      </c>
      <c r="H9829" s="16"/>
      <c r="I9829" s="12"/>
      <c r="J9829" s="12"/>
      <c r="K9829" s="15">
        <v>0</v>
      </c>
      <c r="L9829" s="13" t="s">
        <v>15</v>
      </c>
      <c r="M9829" s="7">
        <v>1</v>
      </c>
      <c r="N9829" s="17"/>
    </row>
    <row r="9830" spans="1:14" ht="94.5">
      <c r="A9830" s="6">
        <v>9828</v>
      </c>
      <c r="B9830" s="8" t="s">
        <v>19989</v>
      </c>
      <c r="C9830" s="9" t="s">
        <v>20049</v>
      </c>
      <c r="D9830" s="10" t="s">
        <v>20042</v>
      </c>
      <c r="E9830" s="11" t="s">
        <v>20050</v>
      </c>
      <c r="F9830" s="6">
        <v>487312</v>
      </c>
      <c r="G9830" s="6" t="s">
        <v>16</v>
      </c>
      <c r="H9830" s="16">
        <v>6428966.1200000001</v>
      </c>
      <c r="I9830" s="12">
        <v>44145</v>
      </c>
      <c r="J9830" s="12">
        <v>44220</v>
      </c>
      <c r="K9830" s="15">
        <v>0</v>
      </c>
      <c r="L9830" s="13" t="s">
        <v>15</v>
      </c>
      <c r="M9830" s="7">
        <v>1</v>
      </c>
      <c r="N9830" s="17"/>
    </row>
    <row r="9831" spans="1:14" ht="63">
      <c r="A9831" s="6">
        <v>9829</v>
      </c>
      <c r="B9831" s="8" t="s">
        <v>19989</v>
      </c>
      <c r="C9831" s="9" t="s">
        <v>20036</v>
      </c>
      <c r="D9831" s="10" t="s">
        <v>10501</v>
      </c>
      <c r="E9831" s="11" t="s">
        <v>20051</v>
      </c>
      <c r="F9831" s="6">
        <v>502321</v>
      </c>
      <c r="G9831" s="6" t="s">
        <v>16</v>
      </c>
      <c r="H9831" s="16"/>
      <c r="I9831" s="12"/>
      <c r="J9831" s="12"/>
      <c r="K9831" s="15">
        <v>0</v>
      </c>
      <c r="L9831" s="13" t="s">
        <v>15</v>
      </c>
      <c r="M9831" s="7">
        <v>1</v>
      </c>
      <c r="N9831" s="17"/>
    </row>
    <row r="9832" spans="1:14" ht="47.25">
      <c r="A9832" s="6">
        <v>9830</v>
      </c>
      <c r="B9832" s="8" t="s">
        <v>19989</v>
      </c>
      <c r="C9832" s="9"/>
      <c r="D9832" s="10" t="s">
        <v>4060</v>
      </c>
      <c r="E9832" s="11" t="s">
        <v>20052</v>
      </c>
      <c r="F9832" s="6">
        <v>506755</v>
      </c>
      <c r="G9832" s="6" t="s">
        <v>16</v>
      </c>
      <c r="H9832" s="16"/>
      <c r="I9832" s="12"/>
      <c r="J9832" s="12"/>
      <c r="K9832" s="15">
        <v>0</v>
      </c>
      <c r="L9832" s="13" t="s">
        <v>15</v>
      </c>
      <c r="M9832" s="7">
        <v>1</v>
      </c>
      <c r="N9832" s="17"/>
    </row>
    <row r="9833" spans="1:14" ht="94.5">
      <c r="A9833" s="6">
        <v>9831</v>
      </c>
      <c r="B9833" s="8" t="s">
        <v>19989</v>
      </c>
      <c r="C9833" s="9" t="s">
        <v>20053</v>
      </c>
      <c r="D9833" s="10" t="s">
        <v>20054</v>
      </c>
      <c r="E9833" s="11" t="s">
        <v>20055</v>
      </c>
      <c r="F9833" s="6">
        <v>487309</v>
      </c>
      <c r="G9833" s="6" t="s">
        <v>16</v>
      </c>
      <c r="H9833" s="16">
        <v>2579826.4700000002</v>
      </c>
      <c r="I9833" s="12">
        <v>44154</v>
      </c>
      <c r="J9833" s="12">
        <v>44215</v>
      </c>
      <c r="K9833" s="15">
        <v>0</v>
      </c>
      <c r="L9833" s="13" t="s">
        <v>15</v>
      </c>
      <c r="M9833" s="7">
        <v>1</v>
      </c>
      <c r="N9833" s="17"/>
    </row>
    <row r="9834" spans="1:14" ht="110.25">
      <c r="A9834" s="6">
        <v>9832</v>
      </c>
      <c r="B9834" s="8" t="s">
        <v>19989</v>
      </c>
      <c r="C9834" s="9" t="s">
        <v>20056</v>
      </c>
      <c r="D9834" s="10" t="s">
        <v>20057</v>
      </c>
      <c r="E9834" s="11" t="s">
        <v>20058</v>
      </c>
      <c r="F9834" s="6">
        <v>487310</v>
      </c>
      <c r="G9834" s="6" t="s">
        <v>16</v>
      </c>
      <c r="H9834" s="16">
        <v>3025818.71</v>
      </c>
      <c r="I9834" s="12">
        <v>44146</v>
      </c>
      <c r="J9834" s="12">
        <v>44207</v>
      </c>
      <c r="K9834" s="15">
        <v>0</v>
      </c>
      <c r="L9834" s="13" t="s">
        <v>15</v>
      </c>
      <c r="M9834" s="7">
        <v>1</v>
      </c>
      <c r="N9834" s="17"/>
    </row>
    <row r="9835" spans="1:14" ht="110.25">
      <c r="A9835" s="6">
        <v>9833</v>
      </c>
      <c r="B9835" s="8" t="s">
        <v>19989</v>
      </c>
      <c r="C9835" s="9" t="s">
        <v>20059</v>
      </c>
      <c r="D9835" s="10" t="s">
        <v>20060</v>
      </c>
      <c r="E9835" s="11" t="s">
        <v>20061</v>
      </c>
      <c r="F9835" s="6">
        <v>487348</v>
      </c>
      <c r="G9835" s="6" t="s">
        <v>16</v>
      </c>
      <c r="H9835" s="16">
        <v>11526339.550000001</v>
      </c>
      <c r="I9835" s="12">
        <v>44164</v>
      </c>
      <c r="J9835" s="12">
        <v>44286</v>
      </c>
      <c r="K9835" s="15">
        <v>0</v>
      </c>
      <c r="L9835" s="13" t="s">
        <v>15</v>
      </c>
      <c r="M9835" s="7">
        <v>1</v>
      </c>
      <c r="N9835" s="17"/>
    </row>
    <row r="9836" spans="1:14" ht="141.75">
      <c r="A9836" s="6">
        <v>9834</v>
      </c>
      <c r="B9836" s="8" t="s">
        <v>19989</v>
      </c>
      <c r="C9836" s="9" t="s">
        <v>20062</v>
      </c>
      <c r="D9836" s="10" t="s">
        <v>20063</v>
      </c>
      <c r="E9836" s="11" t="s">
        <v>20064</v>
      </c>
      <c r="F9836" s="6">
        <v>487349</v>
      </c>
      <c r="G9836" s="6" t="s">
        <v>16</v>
      </c>
      <c r="H9836" s="16">
        <v>7636688.0499999998</v>
      </c>
      <c r="I9836" s="12">
        <v>44159</v>
      </c>
      <c r="J9836" s="12">
        <v>44253</v>
      </c>
      <c r="K9836" s="15">
        <v>0</v>
      </c>
      <c r="L9836" s="13" t="s">
        <v>15</v>
      </c>
      <c r="M9836" s="7">
        <v>1</v>
      </c>
      <c r="N9836" s="17"/>
    </row>
    <row r="9837" spans="1:14" ht="126">
      <c r="A9837" s="6">
        <v>9835</v>
      </c>
      <c r="B9837" s="8" t="s">
        <v>19989</v>
      </c>
      <c r="C9837" s="9" t="s">
        <v>20065</v>
      </c>
      <c r="D9837" s="10" t="s">
        <v>20066</v>
      </c>
      <c r="E9837" s="11" t="s">
        <v>20067</v>
      </c>
      <c r="F9837" s="6">
        <v>487345</v>
      </c>
      <c r="G9837" s="6" t="s">
        <v>16</v>
      </c>
      <c r="H9837" s="16">
        <v>5573322.25</v>
      </c>
      <c r="I9837" s="12">
        <v>44157</v>
      </c>
      <c r="J9837" s="12">
        <v>44206</v>
      </c>
      <c r="K9837" s="15">
        <v>0</v>
      </c>
      <c r="L9837" s="13" t="s">
        <v>15</v>
      </c>
      <c r="M9837" s="7">
        <v>1</v>
      </c>
      <c r="N9837" s="17"/>
    </row>
    <row r="9838" spans="1:14" ht="44.25">
      <c r="A9838" s="6">
        <v>9836</v>
      </c>
      <c r="B9838" s="8" t="s">
        <v>19989</v>
      </c>
      <c r="C9838" s="9" t="s">
        <v>20068</v>
      </c>
      <c r="D9838" s="10" t="s">
        <v>20069</v>
      </c>
      <c r="E9838" s="11" t="s">
        <v>20070</v>
      </c>
      <c r="F9838" s="6">
        <v>487346</v>
      </c>
      <c r="G9838" s="6" t="s">
        <v>16</v>
      </c>
      <c r="H9838" s="16">
        <v>5763832.7999999998</v>
      </c>
      <c r="I9838" s="12">
        <v>44159</v>
      </c>
      <c r="J9838" s="12">
        <v>44233</v>
      </c>
      <c r="K9838" s="15">
        <v>0</v>
      </c>
      <c r="L9838" s="13" t="s">
        <v>15</v>
      </c>
      <c r="M9838" s="7">
        <v>1</v>
      </c>
      <c r="N9838" s="17"/>
    </row>
    <row r="9839" spans="1:14" ht="110.25">
      <c r="A9839" s="6">
        <v>9837</v>
      </c>
      <c r="B9839" s="8" t="s">
        <v>19989</v>
      </c>
      <c r="C9839" s="9" t="s">
        <v>20071</v>
      </c>
      <c r="D9839" s="10" t="s">
        <v>10511</v>
      </c>
      <c r="E9839" s="11" t="s">
        <v>20072</v>
      </c>
      <c r="F9839" s="6">
        <v>487347</v>
      </c>
      <c r="G9839" s="6" t="s">
        <v>16</v>
      </c>
      <c r="H9839" s="16">
        <v>5169263.5</v>
      </c>
      <c r="I9839" s="12">
        <v>44158</v>
      </c>
      <c r="J9839" s="12">
        <v>44237</v>
      </c>
      <c r="K9839" s="15">
        <v>0</v>
      </c>
      <c r="L9839" s="13" t="s">
        <v>15</v>
      </c>
      <c r="M9839" s="7">
        <v>1</v>
      </c>
      <c r="N9839" s="17"/>
    </row>
    <row r="9840" spans="1:14" ht="126">
      <c r="A9840" s="6">
        <v>9838</v>
      </c>
      <c r="B9840" s="8" t="s">
        <v>19989</v>
      </c>
      <c r="C9840" s="9" t="s">
        <v>20073</v>
      </c>
      <c r="D9840" s="10" t="s">
        <v>20074</v>
      </c>
      <c r="E9840" s="11" t="s">
        <v>20075</v>
      </c>
      <c r="F9840" s="6">
        <v>487339</v>
      </c>
      <c r="G9840" s="6" t="s">
        <v>16</v>
      </c>
      <c r="H9840" s="16">
        <v>3438679.85</v>
      </c>
      <c r="I9840" s="12">
        <v>44166</v>
      </c>
      <c r="J9840" s="12">
        <v>44226</v>
      </c>
      <c r="K9840" s="15">
        <v>0</v>
      </c>
      <c r="L9840" s="13" t="s">
        <v>15</v>
      </c>
      <c r="M9840" s="7">
        <v>1</v>
      </c>
      <c r="N9840" s="17"/>
    </row>
    <row r="9841" spans="1:14" ht="141.75">
      <c r="A9841" s="6">
        <v>9839</v>
      </c>
      <c r="B9841" s="8" t="s">
        <v>19989</v>
      </c>
      <c r="C9841" s="9" t="s">
        <v>20076</v>
      </c>
      <c r="D9841" s="10" t="s">
        <v>20077</v>
      </c>
      <c r="E9841" s="11" t="s">
        <v>20078</v>
      </c>
      <c r="F9841" s="6">
        <v>487340</v>
      </c>
      <c r="G9841" s="6" t="s">
        <v>16</v>
      </c>
      <c r="H9841" s="16">
        <v>1810298.15</v>
      </c>
      <c r="I9841" s="12">
        <v>44173</v>
      </c>
      <c r="J9841" s="12">
        <v>44235</v>
      </c>
      <c r="K9841" s="15">
        <v>0</v>
      </c>
      <c r="L9841" s="13" t="s">
        <v>15</v>
      </c>
      <c r="M9841" s="7">
        <v>1</v>
      </c>
      <c r="N9841" s="17"/>
    </row>
    <row r="9842" spans="1:14" ht="126">
      <c r="A9842" s="6">
        <v>9840</v>
      </c>
      <c r="B9842" s="8" t="s">
        <v>19989</v>
      </c>
      <c r="C9842" s="9" t="s">
        <v>20079</v>
      </c>
      <c r="D9842" s="10" t="s">
        <v>20080</v>
      </c>
      <c r="E9842" s="11" t="s">
        <v>20081</v>
      </c>
      <c r="F9842" s="6">
        <v>487341</v>
      </c>
      <c r="G9842" s="6" t="s">
        <v>16</v>
      </c>
      <c r="H9842" s="16">
        <v>3663469.8</v>
      </c>
      <c r="I9842" s="12">
        <v>44166</v>
      </c>
      <c r="J9842" s="12">
        <v>44218</v>
      </c>
      <c r="K9842" s="15">
        <v>0</v>
      </c>
      <c r="L9842" s="13" t="s">
        <v>15</v>
      </c>
      <c r="M9842" s="7">
        <v>1</v>
      </c>
      <c r="N9842" s="17"/>
    </row>
    <row r="9843" spans="1:14" ht="126">
      <c r="A9843" s="6">
        <v>9841</v>
      </c>
      <c r="B9843" s="8" t="s">
        <v>19989</v>
      </c>
      <c r="C9843" s="9" t="s">
        <v>20079</v>
      </c>
      <c r="D9843" s="10" t="s">
        <v>20080</v>
      </c>
      <c r="E9843" s="11" t="s">
        <v>20082</v>
      </c>
      <c r="F9843" s="6">
        <v>487342</v>
      </c>
      <c r="G9843" s="6" t="s">
        <v>16</v>
      </c>
      <c r="H9843" s="16">
        <v>2668684.9</v>
      </c>
      <c r="I9843" s="12">
        <v>44166</v>
      </c>
      <c r="J9843" s="12">
        <v>44218</v>
      </c>
      <c r="K9843" s="15">
        <v>0</v>
      </c>
      <c r="L9843" s="13" t="s">
        <v>15</v>
      </c>
      <c r="M9843" s="7">
        <v>1</v>
      </c>
      <c r="N9843" s="17"/>
    </row>
    <row r="9844" spans="1:14" ht="173.25">
      <c r="A9844" s="6">
        <v>9842</v>
      </c>
      <c r="B9844" s="8" t="s">
        <v>19989</v>
      </c>
      <c r="C9844" s="9" t="s">
        <v>20083</v>
      </c>
      <c r="D9844" s="10" t="s">
        <v>10541</v>
      </c>
      <c r="E9844" s="11" t="s">
        <v>20084</v>
      </c>
      <c r="F9844" s="6">
        <v>487343</v>
      </c>
      <c r="G9844" s="6" t="s">
        <v>16</v>
      </c>
      <c r="H9844" s="16">
        <v>2393873.65</v>
      </c>
      <c r="I9844" s="12">
        <v>44165</v>
      </c>
      <c r="J9844" s="12">
        <v>44212</v>
      </c>
      <c r="K9844" s="15">
        <v>0</v>
      </c>
      <c r="L9844" s="13" t="s">
        <v>15</v>
      </c>
      <c r="M9844" s="7">
        <v>1</v>
      </c>
      <c r="N9844" s="17"/>
    </row>
    <row r="9845" spans="1:14" ht="63">
      <c r="A9845" s="6">
        <v>9843</v>
      </c>
      <c r="B9845" s="8" t="s">
        <v>19989</v>
      </c>
      <c r="C9845" s="9" t="s">
        <v>20085</v>
      </c>
      <c r="D9845" s="10" t="s">
        <v>20086</v>
      </c>
      <c r="E9845" s="11" t="s">
        <v>20087</v>
      </c>
      <c r="F9845" s="6">
        <v>487344</v>
      </c>
      <c r="G9845" s="6" t="s">
        <v>16</v>
      </c>
      <c r="H9845" s="16">
        <v>4584813.05</v>
      </c>
      <c r="I9845" s="12">
        <v>44157</v>
      </c>
      <c r="J9845" s="12">
        <v>44206</v>
      </c>
      <c r="K9845" s="15">
        <v>0</v>
      </c>
      <c r="L9845" s="13" t="s">
        <v>15</v>
      </c>
      <c r="M9845" s="7">
        <v>1</v>
      </c>
      <c r="N9845" s="17"/>
    </row>
    <row r="9846" spans="1:14" ht="94.5">
      <c r="A9846" s="6">
        <v>9844</v>
      </c>
      <c r="B9846" s="8" t="s">
        <v>19989</v>
      </c>
      <c r="C9846" s="9" t="s">
        <v>20088</v>
      </c>
      <c r="D9846" s="10" t="s">
        <v>20089</v>
      </c>
      <c r="E9846" s="11" t="s">
        <v>20090</v>
      </c>
      <c r="F9846" s="6">
        <v>376401</v>
      </c>
      <c r="G9846" s="6" t="s">
        <v>16</v>
      </c>
      <c r="H9846" s="16">
        <v>344273</v>
      </c>
      <c r="I9846" s="12">
        <v>43860</v>
      </c>
      <c r="J9846" s="12">
        <v>43950</v>
      </c>
      <c r="K9846" s="15">
        <v>0</v>
      </c>
      <c r="L9846" s="13" t="s">
        <v>15</v>
      </c>
      <c r="M9846" s="7">
        <v>1</v>
      </c>
      <c r="N9846" s="17"/>
    </row>
    <row r="9847" spans="1:14" ht="157.5">
      <c r="A9847" s="6">
        <v>9845</v>
      </c>
      <c r="B9847" s="8" t="s">
        <v>19989</v>
      </c>
      <c r="C9847" s="9" t="s">
        <v>20091</v>
      </c>
      <c r="D9847" s="10" t="s">
        <v>20092</v>
      </c>
      <c r="E9847" s="11" t="s">
        <v>20093</v>
      </c>
      <c r="F9847" s="6">
        <v>376353</v>
      </c>
      <c r="G9847" s="6" t="s">
        <v>16</v>
      </c>
      <c r="H9847" s="16">
        <v>732868</v>
      </c>
      <c r="I9847" s="12">
        <v>43867</v>
      </c>
      <c r="J9847" s="12">
        <v>43957</v>
      </c>
      <c r="K9847" s="15">
        <v>0</v>
      </c>
      <c r="L9847" s="13" t="s">
        <v>15</v>
      </c>
      <c r="M9847" s="7">
        <v>1</v>
      </c>
      <c r="N9847" s="17"/>
    </row>
    <row r="9848" spans="1:14" ht="94.5">
      <c r="A9848" s="6">
        <v>9846</v>
      </c>
      <c r="B9848" s="8" t="s">
        <v>19989</v>
      </c>
      <c r="C9848" s="9" t="s">
        <v>20094</v>
      </c>
      <c r="D9848" s="10" t="s">
        <v>20095</v>
      </c>
      <c r="E9848" s="11" t="s">
        <v>20096</v>
      </c>
      <c r="F9848" s="6">
        <v>487305</v>
      </c>
      <c r="G9848" s="6" t="s">
        <v>16</v>
      </c>
      <c r="H9848" s="16">
        <v>15378509.57</v>
      </c>
      <c r="I9848" s="12">
        <v>44173</v>
      </c>
      <c r="J9848" s="12">
        <v>44294</v>
      </c>
      <c r="K9848" s="15">
        <v>0</v>
      </c>
      <c r="L9848" s="13" t="s">
        <v>15</v>
      </c>
      <c r="M9848" s="7">
        <v>1</v>
      </c>
      <c r="N9848" s="17"/>
    </row>
    <row r="9849" spans="1:14" ht="94.5">
      <c r="A9849" s="6">
        <v>9847</v>
      </c>
      <c r="B9849" s="8" t="s">
        <v>19989</v>
      </c>
      <c r="C9849" s="9" t="s">
        <v>20094</v>
      </c>
      <c r="D9849" s="10" t="s">
        <v>20095</v>
      </c>
      <c r="E9849" s="11" t="s">
        <v>20097</v>
      </c>
      <c r="F9849" s="6">
        <v>487306</v>
      </c>
      <c r="G9849" s="6" t="s">
        <v>16</v>
      </c>
      <c r="H9849" s="16">
        <v>17866710.289999999</v>
      </c>
      <c r="I9849" s="12">
        <v>44173</v>
      </c>
      <c r="J9849" s="12">
        <v>44294</v>
      </c>
      <c r="K9849" s="15">
        <v>0</v>
      </c>
      <c r="L9849" s="13" t="s">
        <v>15</v>
      </c>
      <c r="M9849" s="7">
        <v>1</v>
      </c>
      <c r="N9849" s="17"/>
    </row>
    <row r="9850" spans="1:14" ht="94.5">
      <c r="A9850" s="6">
        <v>9848</v>
      </c>
      <c r="B9850" s="8" t="s">
        <v>19989</v>
      </c>
      <c r="C9850" s="9" t="s">
        <v>20094</v>
      </c>
      <c r="D9850" s="10" t="s">
        <v>20095</v>
      </c>
      <c r="E9850" s="11" t="s">
        <v>20098</v>
      </c>
      <c r="F9850" s="6">
        <v>487307</v>
      </c>
      <c r="G9850" s="6" t="s">
        <v>16</v>
      </c>
      <c r="H9850" s="16">
        <v>7626629.3600000003</v>
      </c>
      <c r="I9850" s="12">
        <v>44136</v>
      </c>
      <c r="J9850" s="12">
        <v>44228</v>
      </c>
      <c r="K9850" s="15">
        <v>0</v>
      </c>
      <c r="L9850" s="13" t="s">
        <v>15</v>
      </c>
      <c r="M9850" s="7">
        <v>1</v>
      </c>
      <c r="N9850" s="17"/>
    </row>
    <row r="9851" spans="1:14" ht="141.75">
      <c r="A9851" s="6">
        <v>9849</v>
      </c>
      <c r="B9851" s="8" t="s">
        <v>19989</v>
      </c>
      <c r="C9851" s="9" t="s">
        <v>20099</v>
      </c>
      <c r="D9851" s="10" t="s">
        <v>20100</v>
      </c>
      <c r="E9851" s="11" t="s">
        <v>20101</v>
      </c>
      <c r="F9851" s="6">
        <v>487297</v>
      </c>
      <c r="G9851" s="6" t="s">
        <v>16</v>
      </c>
      <c r="H9851" s="16">
        <v>2270219.5</v>
      </c>
      <c r="I9851" s="12">
        <v>44136</v>
      </c>
      <c r="J9851" s="12">
        <v>44197</v>
      </c>
      <c r="K9851" s="15">
        <v>0</v>
      </c>
      <c r="L9851" s="13" t="s">
        <v>15</v>
      </c>
      <c r="M9851" s="7">
        <v>1</v>
      </c>
      <c r="N9851" s="17"/>
    </row>
    <row r="9852" spans="1:14" ht="126">
      <c r="A9852" s="6">
        <v>9850</v>
      </c>
      <c r="B9852" s="8" t="s">
        <v>19989</v>
      </c>
      <c r="C9852" s="9" t="s">
        <v>20102</v>
      </c>
      <c r="D9852" s="10" t="s">
        <v>13145</v>
      </c>
      <c r="E9852" s="11" t="s">
        <v>20103</v>
      </c>
      <c r="F9852" s="6">
        <v>502023</v>
      </c>
      <c r="G9852" s="6" t="s">
        <v>16</v>
      </c>
      <c r="H9852" s="16">
        <v>2645406.89</v>
      </c>
      <c r="I9852" s="12"/>
      <c r="J9852" s="12"/>
      <c r="K9852" s="15">
        <v>0</v>
      </c>
      <c r="L9852" s="13" t="s">
        <v>15</v>
      </c>
      <c r="M9852" s="7">
        <v>1</v>
      </c>
      <c r="N9852" s="17"/>
    </row>
    <row r="9853" spans="1:14" ht="126">
      <c r="A9853" s="6">
        <v>9851</v>
      </c>
      <c r="B9853" s="8" t="s">
        <v>19989</v>
      </c>
      <c r="C9853" s="9" t="s">
        <v>20104</v>
      </c>
      <c r="D9853" s="10" t="s">
        <v>20105</v>
      </c>
      <c r="E9853" s="11" t="s">
        <v>20106</v>
      </c>
      <c r="F9853" s="6">
        <v>487299</v>
      </c>
      <c r="G9853" s="6" t="s">
        <v>16</v>
      </c>
      <c r="H9853" s="16">
        <v>2844107.32</v>
      </c>
      <c r="I9853" s="12">
        <v>44146</v>
      </c>
      <c r="J9853" s="12">
        <v>44207</v>
      </c>
      <c r="K9853" s="15">
        <v>0</v>
      </c>
      <c r="L9853" s="13" t="s">
        <v>15</v>
      </c>
      <c r="M9853" s="7">
        <v>1</v>
      </c>
      <c r="N9853" s="17"/>
    </row>
    <row r="9854" spans="1:14" ht="94.5">
      <c r="A9854" s="6">
        <v>9852</v>
      </c>
      <c r="B9854" s="8" t="s">
        <v>19989</v>
      </c>
      <c r="C9854" s="9" t="s">
        <v>20094</v>
      </c>
      <c r="D9854" s="10" t="s">
        <v>20095</v>
      </c>
      <c r="E9854" s="11" t="s">
        <v>20107</v>
      </c>
      <c r="F9854" s="6">
        <v>487300</v>
      </c>
      <c r="G9854" s="6" t="s">
        <v>16</v>
      </c>
      <c r="H9854" s="16">
        <v>2934937.23</v>
      </c>
      <c r="I9854" s="12">
        <v>44136</v>
      </c>
      <c r="J9854" s="12">
        <v>44197</v>
      </c>
      <c r="K9854" s="15">
        <v>0</v>
      </c>
      <c r="L9854" s="13" t="s">
        <v>15</v>
      </c>
      <c r="M9854" s="7">
        <v>1</v>
      </c>
      <c r="N9854" s="17"/>
    </row>
    <row r="9855" spans="1:14" ht="94.5">
      <c r="A9855" s="6">
        <v>9853</v>
      </c>
      <c r="B9855" s="8" t="s">
        <v>19989</v>
      </c>
      <c r="C9855" s="9" t="s">
        <v>20094</v>
      </c>
      <c r="D9855" s="10" t="s">
        <v>20095</v>
      </c>
      <c r="E9855" s="11" t="s">
        <v>20108</v>
      </c>
      <c r="F9855" s="6">
        <v>4887301</v>
      </c>
      <c r="G9855" s="6" t="s">
        <v>16</v>
      </c>
      <c r="H9855" s="16">
        <v>2230608.83</v>
      </c>
      <c r="I9855" s="12">
        <v>44136</v>
      </c>
      <c r="J9855" s="12">
        <v>44197</v>
      </c>
      <c r="K9855" s="15">
        <v>0</v>
      </c>
      <c r="L9855" s="13" t="s">
        <v>15</v>
      </c>
      <c r="M9855" s="7">
        <v>1</v>
      </c>
      <c r="N9855" s="17"/>
    </row>
    <row r="9856" spans="1:14" ht="141.75">
      <c r="A9856" s="6">
        <v>9854</v>
      </c>
      <c r="B9856" s="8" t="s">
        <v>19989</v>
      </c>
      <c r="C9856" s="9" t="s">
        <v>20099</v>
      </c>
      <c r="D9856" s="10" t="s">
        <v>20100</v>
      </c>
      <c r="E9856" s="11" t="s">
        <v>20109</v>
      </c>
      <c r="F9856" s="6">
        <v>487303</v>
      </c>
      <c r="G9856" s="6" t="s">
        <v>16</v>
      </c>
      <c r="H9856" s="16">
        <v>2582015.08</v>
      </c>
      <c r="I9856" s="12">
        <v>44136</v>
      </c>
      <c r="J9856" s="12">
        <v>44197</v>
      </c>
      <c r="K9856" s="15">
        <v>0</v>
      </c>
      <c r="L9856" s="13" t="s">
        <v>15</v>
      </c>
      <c r="M9856" s="7">
        <v>1</v>
      </c>
      <c r="N9856" s="17"/>
    </row>
    <row r="9857" spans="1:14" ht="94.5">
      <c r="A9857" s="6">
        <v>9855</v>
      </c>
      <c r="B9857" s="8" t="s">
        <v>19989</v>
      </c>
      <c r="C9857" s="9" t="s">
        <v>20094</v>
      </c>
      <c r="D9857" s="10" t="s">
        <v>20095</v>
      </c>
      <c r="E9857" s="11" t="s">
        <v>20110</v>
      </c>
      <c r="F9857" s="6">
        <v>487354</v>
      </c>
      <c r="G9857" s="6" t="s">
        <v>16</v>
      </c>
      <c r="H9857" s="16">
        <v>2488394.2400000002</v>
      </c>
      <c r="I9857" s="12">
        <v>44136</v>
      </c>
      <c r="J9857" s="12">
        <v>44197</v>
      </c>
      <c r="K9857" s="15">
        <v>0</v>
      </c>
      <c r="L9857" s="13" t="s">
        <v>15</v>
      </c>
      <c r="M9857" s="7">
        <v>1</v>
      </c>
      <c r="N9857" s="17"/>
    </row>
    <row r="9858" spans="1:14" ht="94.5">
      <c r="A9858" s="6">
        <v>9856</v>
      </c>
      <c r="B9858" s="8" t="s">
        <v>19989</v>
      </c>
      <c r="C9858" s="9" t="s">
        <v>20111</v>
      </c>
      <c r="D9858" s="10" t="s">
        <v>20034</v>
      </c>
      <c r="E9858" s="11" t="s">
        <v>20112</v>
      </c>
      <c r="F9858" s="6">
        <v>487350</v>
      </c>
      <c r="G9858" s="6" t="s">
        <v>16</v>
      </c>
      <c r="H9858" s="16">
        <v>15931641.960000001</v>
      </c>
      <c r="I9858" s="12">
        <v>44172</v>
      </c>
      <c r="J9858" s="12">
        <v>44295</v>
      </c>
      <c r="K9858" s="15">
        <v>0</v>
      </c>
      <c r="L9858" s="13" t="s">
        <v>15</v>
      </c>
      <c r="M9858" s="7">
        <v>1</v>
      </c>
      <c r="N9858" s="17"/>
    </row>
    <row r="9859" spans="1:14" ht="94.5">
      <c r="A9859" s="6">
        <v>9857</v>
      </c>
      <c r="B9859" s="8" t="s">
        <v>19989</v>
      </c>
      <c r="C9859" s="9" t="s">
        <v>20111</v>
      </c>
      <c r="D9859" s="10" t="s">
        <v>20034</v>
      </c>
      <c r="E9859" s="11" t="s">
        <v>20113</v>
      </c>
      <c r="F9859" s="6">
        <v>487351</v>
      </c>
      <c r="G9859" s="6" t="s">
        <v>16</v>
      </c>
      <c r="H9859" s="16">
        <v>11387395.82</v>
      </c>
      <c r="I9859" s="12">
        <v>44152</v>
      </c>
      <c r="J9859" s="12">
        <v>44244</v>
      </c>
      <c r="K9859" s="15">
        <v>0</v>
      </c>
      <c r="L9859" s="13" t="s">
        <v>15</v>
      </c>
      <c r="M9859" s="7">
        <v>1</v>
      </c>
      <c r="N9859" s="17"/>
    </row>
    <row r="9860" spans="1:14" ht="94.5">
      <c r="A9860" s="6">
        <v>9858</v>
      </c>
      <c r="B9860" s="8" t="s">
        <v>19989</v>
      </c>
      <c r="C9860" s="9" t="s">
        <v>20111</v>
      </c>
      <c r="D9860" s="10" t="s">
        <v>20034</v>
      </c>
      <c r="E9860" s="11" t="s">
        <v>20114</v>
      </c>
      <c r="F9860" s="6">
        <v>487352</v>
      </c>
      <c r="G9860" s="6" t="s">
        <v>16</v>
      </c>
      <c r="H9860" s="16">
        <v>15614083.699999999</v>
      </c>
      <c r="I9860" s="12"/>
      <c r="J9860" s="12"/>
      <c r="K9860" s="15">
        <v>0</v>
      </c>
      <c r="L9860" s="13" t="s">
        <v>15</v>
      </c>
      <c r="M9860" s="7">
        <v>1</v>
      </c>
      <c r="N9860" s="17"/>
    </row>
    <row r="9861" spans="1:14" ht="94.5">
      <c r="A9861" s="6">
        <v>9859</v>
      </c>
      <c r="B9861" s="8" t="s">
        <v>19989</v>
      </c>
      <c r="C9861" s="9" t="s">
        <v>20111</v>
      </c>
      <c r="D9861" s="10" t="s">
        <v>20034</v>
      </c>
      <c r="E9861" s="11" t="s">
        <v>20115</v>
      </c>
      <c r="F9861" s="6">
        <v>487353</v>
      </c>
      <c r="G9861" s="6" t="s">
        <v>16</v>
      </c>
      <c r="H9861" s="16">
        <v>12199965.9</v>
      </c>
      <c r="I9861" s="12">
        <v>44152</v>
      </c>
      <c r="J9861" s="12">
        <v>44274</v>
      </c>
      <c r="K9861" s="15">
        <v>0</v>
      </c>
      <c r="L9861" s="13" t="s">
        <v>15</v>
      </c>
      <c r="M9861" s="7">
        <v>1</v>
      </c>
      <c r="N9861" s="17"/>
    </row>
    <row r="9862" spans="1:14" ht="110.25">
      <c r="A9862" s="6">
        <v>9860</v>
      </c>
      <c r="B9862" s="8" t="s">
        <v>19989</v>
      </c>
      <c r="C9862" s="9" t="s">
        <v>20018</v>
      </c>
      <c r="D9862" s="10" t="s">
        <v>20019</v>
      </c>
      <c r="E9862" s="11" t="s">
        <v>20116</v>
      </c>
      <c r="F9862" s="6">
        <v>487286</v>
      </c>
      <c r="G9862" s="6" t="s">
        <v>16</v>
      </c>
      <c r="H9862" s="16">
        <v>39788780.159999996</v>
      </c>
      <c r="I9862" s="12">
        <v>44171</v>
      </c>
      <c r="J9862" s="12">
        <v>44270</v>
      </c>
      <c r="K9862" s="15">
        <v>0</v>
      </c>
      <c r="L9862" s="13" t="s">
        <v>15</v>
      </c>
      <c r="M9862" s="7">
        <v>1</v>
      </c>
      <c r="N9862" s="17"/>
    </row>
    <row r="9863" spans="1:14" ht="126">
      <c r="A9863" s="6">
        <v>9861</v>
      </c>
      <c r="B9863" s="8" t="s">
        <v>19989</v>
      </c>
      <c r="C9863" s="9" t="s">
        <v>20117</v>
      </c>
      <c r="D9863" s="10" t="s">
        <v>20118</v>
      </c>
      <c r="E9863" s="11" t="s">
        <v>20119</v>
      </c>
      <c r="F9863" s="6">
        <v>487287</v>
      </c>
      <c r="G9863" s="6" t="s">
        <v>16</v>
      </c>
      <c r="H9863" s="16">
        <v>21855125.469000001</v>
      </c>
      <c r="I9863" s="12">
        <v>44171</v>
      </c>
      <c r="J9863" s="12">
        <v>44269</v>
      </c>
      <c r="K9863" s="15">
        <v>0</v>
      </c>
      <c r="L9863" s="13" t="s">
        <v>15</v>
      </c>
      <c r="M9863" s="7">
        <v>1</v>
      </c>
      <c r="N9863" s="17"/>
    </row>
    <row r="9864" spans="1:14" ht="94.5">
      <c r="A9864" s="6">
        <v>9862</v>
      </c>
      <c r="B9864" s="8" t="s">
        <v>19989</v>
      </c>
      <c r="C9864" s="9" t="s">
        <v>20015</v>
      </c>
      <c r="D9864" s="10" t="s">
        <v>20016</v>
      </c>
      <c r="E9864" s="11" t="s">
        <v>20120</v>
      </c>
      <c r="F9864" s="6">
        <v>487288</v>
      </c>
      <c r="G9864" s="6" t="s">
        <v>16</v>
      </c>
      <c r="H9864" s="16">
        <v>23502103.84</v>
      </c>
      <c r="I9864" s="12">
        <v>44171</v>
      </c>
      <c r="J9864" s="12">
        <v>44269</v>
      </c>
      <c r="K9864" s="15">
        <v>0</v>
      </c>
      <c r="L9864" s="13" t="s">
        <v>15</v>
      </c>
      <c r="M9864" s="7">
        <v>1</v>
      </c>
      <c r="N9864" s="17"/>
    </row>
    <row r="9865" spans="1:14" ht="110.25">
      <c r="A9865" s="6">
        <v>9863</v>
      </c>
      <c r="B9865" s="8" t="s">
        <v>19989</v>
      </c>
      <c r="C9865" s="9" t="s">
        <v>20121</v>
      </c>
      <c r="D9865" s="10" t="s">
        <v>20122</v>
      </c>
      <c r="E9865" s="11" t="s">
        <v>20123</v>
      </c>
      <c r="F9865" s="6">
        <v>487289</v>
      </c>
      <c r="G9865" s="6" t="s">
        <v>16</v>
      </c>
      <c r="H9865" s="16">
        <v>16683753.32</v>
      </c>
      <c r="I9865" s="12">
        <v>44171</v>
      </c>
      <c r="J9865" s="12">
        <v>44269</v>
      </c>
      <c r="K9865" s="15">
        <v>0</v>
      </c>
      <c r="L9865" s="13" t="s">
        <v>15</v>
      </c>
      <c r="M9865" s="7">
        <v>1</v>
      </c>
      <c r="N9865" s="17"/>
    </row>
    <row r="9866" spans="1:14" ht="110.25">
      <c r="A9866" s="6">
        <v>9864</v>
      </c>
      <c r="B9866" s="8" t="s">
        <v>19989</v>
      </c>
      <c r="C9866" s="9" t="s">
        <v>20121</v>
      </c>
      <c r="D9866" s="10" t="s">
        <v>20122</v>
      </c>
      <c r="E9866" s="11" t="s">
        <v>20124</v>
      </c>
      <c r="F9866" s="6">
        <v>487285</v>
      </c>
      <c r="G9866" s="6" t="s">
        <v>16</v>
      </c>
      <c r="H9866" s="16">
        <v>4702796.83</v>
      </c>
      <c r="I9866" s="12">
        <v>44171</v>
      </c>
      <c r="J9866" s="12">
        <v>44233</v>
      </c>
      <c r="K9866" s="15">
        <v>0</v>
      </c>
      <c r="L9866" s="13" t="s">
        <v>15</v>
      </c>
      <c r="M9866" s="7">
        <v>1</v>
      </c>
      <c r="N9866" s="17"/>
    </row>
    <row r="9867" spans="1:14" ht="141.75">
      <c r="A9867" s="6">
        <v>9865</v>
      </c>
      <c r="B9867" s="8" t="s">
        <v>19989</v>
      </c>
      <c r="C9867" s="9" t="s">
        <v>20125</v>
      </c>
      <c r="D9867" s="10" t="s">
        <v>20126</v>
      </c>
      <c r="E9867" s="11" t="s">
        <v>20127</v>
      </c>
      <c r="F9867" s="6">
        <v>487290</v>
      </c>
      <c r="G9867" s="6" t="s">
        <v>16</v>
      </c>
      <c r="H9867" s="16">
        <v>1044967.51</v>
      </c>
      <c r="I9867" s="12">
        <v>44171</v>
      </c>
      <c r="J9867" s="12">
        <v>44233</v>
      </c>
      <c r="K9867" s="15">
        <v>0</v>
      </c>
      <c r="L9867" s="13" t="s">
        <v>15</v>
      </c>
      <c r="M9867" s="7">
        <v>1</v>
      </c>
      <c r="N9867" s="17"/>
    </row>
    <row r="9868" spans="1:14" ht="157.5">
      <c r="A9868" s="6">
        <v>9866</v>
      </c>
      <c r="B9868" s="8" t="s">
        <v>19989</v>
      </c>
      <c r="C9868" s="9" t="s">
        <v>20091</v>
      </c>
      <c r="D9868" s="10" t="s">
        <v>20092</v>
      </c>
      <c r="E9868" s="11" t="s">
        <v>20128</v>
      </c>
      <c r="F9868" s="6">
        <v>487337</v>
      </c>
      <c r="G9868" s="6" t="s">
        <v>16</v>
      </c>
      <c r="H9868" s="16">
        <v>11459519.4</v>
      </c>
      <c r="I9868" s="12">
        <v>44159</v>
      </c>
      <c r="J9868" s="12">
        <v>44279</v>
      </c>
      <c r="K9868" s="15">
        <v>0</v>
      </c>
      <c r="L9868" s="13" t="s">
        <v>15</v>
      </c>
      <c r="M9868" s="7">
        <v>1</v>
      </c>
      <c r="N9868" s="17"/>
    </row>
    <row r="9869" spans="1:14" ht="94.5">
      <c r="A9869" s="6">
        <v>9867</v>
      </c>
      <c r="B9869" s="8" t="s">
        <v>19989</v>
      </c>
      <c r="C9869" s="9" t="s">
        <v>20129</v>
      </c>
      <c r="D9869" s="10" t="s">
        <v>20069</v>
      </c>
      <c r="E9869" s="11" t="s">
        <v>20130</v>
      </c>
      <c r="F9869" s="6">
        <v>487338</v>
      </c>
      <c r="G9869" s="6" t="s">
        <v>16</v>
      </c>
      <c r="H9869" s="16">
        <v>7430729.9500000002</v>
      </c>
      <c r="I9869" s="12">
        <v>44159</v>
      </c>
      <c r="J9869" s="12">
        <v>44251</v>
      </c>
      <c r="K9869" s="15">
        <v>0</v>
      </c>
      <c r="L9869" s="13" t="s">
        <v>15</v>
      </c>
      <c r="M9869" s="7">
        <v>1</v>
      </c>
      <c r="N9869" s="17"/>
    </row>
    <row r="9870" spans="1:14" ht="157.5">
      <c r="A9870" s="6">
        <v>9868</v>
      </c>
      <c r="B9870" s="8" t="s">
        <v>19989</v>
      </c>
      <c r="C9870" s="9" t="s">
        <v>20091</v>
      </c>
      <c r="D9870" s="10" t="s">
        <v>20092</v>
      </c>
      <c r="E9870" s="11" t="s">
        <v>20131</v>
      </c>
      <c r="F9870" s="6">
        <v>487335</v>
      </c>
      <c r="G9870" s="6" t="s">
        <v>16</v>
      </c>
      <c r="H9870" s="16">
        <v>5205917.3499999996</v>
      </c>
      <c r="I9870" s="12">
        <v>44159</v>
      </c>
      <c r="J9870" s="12">
        <v>44233</v>
      </c>
      <c r="K9870" s="15">
        <v>0</v>
      </c>
      <c r="L9870" s="13" t="s">
        <v>15</v>
      </c>
      <c r="M9870" s="7">
        <v>1</v>
      </c>
      <c r="N9870" s="17"/>
    </row>
    <row r="9871" spans="1:14" ht="94.5">
      <c r="A9871" s="6">
        <v>9869</v>
      </c>
      <c r="B9871" s="8" t="s">
        <v>19989</v>
      </c>
      <c r="C9871" s="9" t="s">
        <v>20129</v>
      </c>
      <c r="D9871" s="10" t="s">
        <v>20069</v>
      </c>
      <c r="E9871" s="11" t="s">
        <v>20132</v>
      </c>
      <c r="F9871" s="6">
        <v>487336</v>
      </c>
      <c r="G9871" s="6" t="s">
        <v>16</v>
      </c>
      <c r="H9871" s="16">
        <v>5874936.7999999998</v>
      </c>
      <c r="I9871" s="12">
        <v>44159</v>
      </c>
      <c r="J9871" s="12">
        <v>44233</v>
      </c>
      <c r="K9871" s="15">
        <v>0</v>
      </c>
      <c r="L9871" s="13" t="s">
        <v>15</v>
      </c>
      <c r="M9871" s="7">
        <v>1</v>
      </c>
      <c r="N9871" s="17"/>
    </row>
    <row r="9872" spans="1:14" ht="63">
      <c r="A9872" s="6">
        <v>9870</v>
      </c>
      <c r="B9872" s="8" t="s">
        <v>19989</v>
      </c>
      <c r="C9872" s="9" t="s">
        <v>20133</v>
      </c>
      <c r="D9872" s="10" t="s">
        <v>10374</v>
      </c>
      <c r="E9872" s="11" t="s">
        <v>20134</v>
      </c>
      <c r="F9872" s="6">
        <v>487326</v>
      </c>
      <c r="G9872" s="6" t="s">
        <v>16</v>
      </c>
      <c r="H9872" s="16">
        <v>3931468.6</v>
      </c>
      <c r="I9872" s="12">
        <v>44161</v>
      </c>
      <c r="J9872" s="12">
        <v>44222</v>
      </c>
      <c r="K9872" s="15">
        <v>0</v>
      </c>
      <c r="L9872" s="13" t="s">
        <v>15</v>
      </c>
      <c r="M9872" s="7">
        <v>1</v>
      </c>
      <c r="N9872" s="17"/>
    </row>
    <row r="9873" spans="1:14" ht="94.5">
      <c r="A9873" s="6">
        <v>9871</v>
      </c>
      <c r="B9873" s="8" t="s">
        <v>19989</v>
      </c>
      <c r="C9873" s="9" t="s">
        <v>20129</v>
      </c>
      <c r="D9873" s="10" t="s">
        <v>20069</v>
      </c>
      <c r="E9873" s="11" t="s">
        <v>20135</v>
      </c>
      <c r="F9873" s="6">
        <v>487327</v>
      </c>
      <c r="G9873" s="6" t="s">
        <v>16</v>
      </c>
      <c r="H9873" s="16">
        <v>4717619.25</v>
      </c>
      <c r="I9873" s="12">
        <v>44159</v>
      </c>
      <c r="J9873" s="12">
        <v>44220</v>
      </c>
      <c r="K9873" s="15">
        <v>0</v>
      </c>
      <c r="L9873" s="13" t="s">
        <v>15</v>
      </c>
      <c r="M9873" s="7">
        <v>1</v>
      </c>
      <c r="N9873" s="17"/>
    </row>
    <row r="9874" spans="1:14" ht="157.5">
      <c r="A9874" s="6">
        <v>9872</v>
      </c>
      <c r="B9874" s="8" t="s">
        <v>19989</v>
      </c>
      <c r="C9874" s="9" t="s">
        <v>20091</v>
      </c>
      <c r="D9874" s="10" t="s">
        <v>20092</v>
      </c>
      <c r="E9874" s="11" t="s">
        <v>20136</v>
      </c>
      <c r="F9874" s="6">
        <v>487328</v>
      </c>
      <c r="G9874" s="6" t="s">
        <v>16</v>
      </c>
      <c r="H9874" s="16">
        <v>2077465.7</v>
      </c>
      <c r="I9874" s="12">
        <v>44159</v>
      </c>
      <c r="J9874" s="12">
        <v>44220</v>
      </c>
      <c r="K9874" s="15">
        <v>0</v>
      </c>
      <c r="L9874" s="13" t="s">
        <v>15</v>
      </c>
      <c r="M9874" s="7">
        <v>1</v>
      </c>
      <c r="N9874" s="17"/>
    </row>
    <row r="9875" spans="1:14" ht="157.5">
      <c r="A9875" s="6">
        <v>9873</v>
      </c>
      <c r="B9875" s="8" t="s">
        <v>19989</v>
      </c>
      <c r="C9875" s="9" t="s">
        <v>20091</v>
      </c>
      <c r="D9875" s="10" t="s">
        <v>20092</v>
      </c>
      <c r="E9875" s="11" t="s">
        <v>20137</v>
      </c>
      <c r="F9875" s="6">
        <v>487329</v>
      </c>
      <c r="G9875" s="6" t="s">
        <v>16</v>
      </c>
      <c r="H9875" s="16">
        <v>2014242.2</v>
      </c>
      <c r="I9875" s="12">
        <v>44159</v>
      </c>
      <c r="J9875" s="12">
        <v>44220</v>
      </c>
      <c r="K9875" s="15">
        <v>0</v>
      </c>
      <c r="L9875" s="13" t="s">
        <v>15</v>
      </c>
      <c r="M9875" s="7">
        <v>1</v>
      </c>
      <c r="N9875" s="17"/>
    </row>
    <row r="9876" spans="1:14" ht="157.5">
      <c r="A9876" s="6">
        <v>9874</v>
      </c>
      <c r="B9876" s="8" t="s">
        <v>19989</v>
      </c>
      <c r="C9876" s="9" t="s">
        <v>20091</v>
      </c>
      <c r="D9876" s="10" t="s">
        <v>20092</v>
      </c>
      <c r="E9876" s="11" t="s">
        <v>20138</v>
      </c>
      <c r="F9876" s="6">
        <v>487330</v>
      </c>
      <c r="G9876" s="6" t="s">
        <v>16</v>
      </c>
      <c r="H9876" s="16">
        <v>2042671</v>
      </c>
      <c r="I9876" s="12">
        <v>44159</v>
      </c>
      <c r="J9876" s="12">
        <v>44220</v>
      </c>
      <c r="K9876" s="15">
        <v>0</v>
      </c>
      <c r="L9876" s="13" t="s">
        <v>15</v>
      </c>
      <c r="M9876" s="7">
        <v>1</v>
      </c>
      <c r="N9876" s="17"/>
    </row>
    <row r="9877" spans="1:14" ht="47.25">
      <c r="A9877" s="6">
        <v>9875</v>
      </c>
      <c r="B9877" s="8" t="s">
        <v>19989</v>
      </c>
      <c r="C9877" s="9" t="s">
        <v>20133</v>
      </c>
      <c r="D9877" s="10" t="s">
        <v>10374</v>
      </c>
      <c r="E9877" s="11" t="s">
        <v>20139</v>
      </c>
      <c r="F9877" s="6">
        <v>487331</v>
      </c>
      <c r="G9877" s="6" t="s">
        <v>16</v>
      </c>
      <c r="H9877" s="16">
        <v>1730372.75</v>
      </c>
      <c r="I9877" s="12">
        <v>44161</v>
      </c>
      <c r="J9877" s="12">
        <v>44222</v>
      </c>
      <c r="K9877" s="15">
        <v>0</v>
      </c>
      <c r="L9877" s="13" t="s">
        <v>15</v>
      </c>
      <c r="M9877" s="7">
        <v>1</v>
      </c>
      <c r="N9877" s="17"/>
    </row>
    <row r="9878" spans="1:14" ht="47.25">
      <c r="A9878" s="6">
        <v>9876</v>
      </c>
      <c r="B9878" s="8" t="s">
        <v>19989</v>
      </c>
      <c r="C9878" s="9" t="s">
        <v>20133</v>
      </c>
      <c r="D9878" s="10" t="s">
        <v>10374</v>
      </c>
      <c r="E9878" s="11" t="s">
        <v>20140</v>
      </c>
      <c r="F9878" s="6">
        <v>487332</v>
      </c>
      <c r="G9878" s="6" t="s">
        <v>16</v>
      </c>
      <c r="H9878" s="16">
        <v>1289766.55</v>
      </c>
      <c r="I9878" s="12">
        <v>44161</v>
      </c>
      <c r="J9878" s="12">
        <v>44222</v>
      </c>
      <c r="K9878" s="15">
        <v>0</v>
      </c>
      <c r="L9878" s="13" t="s">
        <v>15</v>
      </c>
      <c r="M9878" s="7">
        <v>1</v>
      </c>
      <c r="N9878" s="17"/>
    </row>
    <row r="9879" spans="1:14" ht="47.25">
      <c r="A9879" s="6">
        <v>9877</v>
      </c>
      <c r="B9879" s="8" t="s">
        <v>19989</v>
      </c>
      <c r="C9879" s="9" t="s">
        <v>20133</v>
      </c>
      <c r="D9879" s="10" t="s">
        <v>10374</v>
      </c>
      <c r="E9879" s="11" t="s">
        <v>20141</v>
      </c>
      <c r="F9879" s="6">
        <v>487333</v>
      </c>
      <c r="G9879" s="6" t="s">
        <v>16</v>
      </c>
      <c r="H9879" s="16">
        <v>2544734</v>
      </c>
      <c r="I9879" s="12">
        <v>44161</v>
      </c>
      <c r="J9879" s="12">
        <v>44222</v>
      </c>
      <c r="K9879" s="15">
        <v>0</v>
      </c>
      <c r="L9879" s="13" t="s">
        <v>15</v>
      </c>
      <c r="M9879" s="7">
        <v>1</v>
      </c>
      <c r="N9879" s="17"/>
    </row>
    <row r="9880" spans="1:14" ht="126">
      <c r="A9880" s="6">
        <v>9878</v>
      </c>
      <c r="B9880" s="8" t="s">
        <v>19989</v>
      </c>
      <c r="C9880" s="9" t="s">
        <v>20142</v>
      </c>
      <c r="D9880" s="10" t="s">
        <v>20143</v>
      </c>
      <c r="E9880" s="11" t="s">
        <v>20144</v>
      </c>
      <c r="F9880" s="6">
        <v>487322</v>
      </c>
      <c r="G9880" s="6" t="s">
        <v>16</v>
      </c>
      <c r="H9880" s="16">
        <v>13699526.939999999</v>
      </c>
      <c r="I9880" s="12">
        <v>44168</v>
      </c>
      <c r="J9880" s="12">
        <v>44279</v>
      </c>
      <c r="K9880" s="15">
        <v>0</v>
      </c>
      <c r="L9880" s="13" t="s">
        <v>15</v>
      </c>
      <c r="M9880" s="7">
        <v>1</v>
      </c>
      <c r="N9880" s="17"/>
    </row>
    <row r="9881" spans="1:14" ht="110.25">
      <c r="A9881" s="6">
        <v>9879</v>
      </c>
      <c r="B9881" s="8" t="s">
        <v>19989</v>
      </c>
      <c r="C9881" s="9" t="s">
        <v>20145</v>
      </c>
      <c r="D9881" s="10" t="s">
        <v>20146</v>
      </c>
      <c r="E9881" s="11" t="s">
        <v>20147</v>
      </c>
      <c r="F9881" s="6">
        <v>487323</v>
      </c>
      <c r="G9881" s="6" t="s">
        <v>16</v>
      </c>
      <c r="H9881" s="16">
        <v>11748289.949999999</v>
      </c>
      <c r="I9881" s="12">
        <v>44159</v>
      </c>
      <c r="J9881" s="12">
        <v>44267</v>
      </c>
      <c r="K9881" s="15">
        <v>0</v>
      </c>
      <c r="L9881" s="13" t="s">
        <v>15</v>
      </c>
      <c r="M9881" s="7">
        <v>1</v>
      </c>
      <c r="N9881" s="17"/>
    </row>
    <row r="9882" spans="1:14" ht="78.75">
      <c r="A9882" s="6">
        <v>9880</v>
      </c>
      <c r="B9882" s="8" t="s">
        <v>19989</v>
      </c>
      <c r="C9882" s="9" t="s">
        <v>20148</v>
      </c>
      <c r="D9882" s="10" t="s">
        <v>20042</v>
      </c>
      <c r="E9882" s="11" t="s">
        <v>20149</v>
      </c>
      <c r="F9882" s="6">
        <v>487324</v>
      </c>
      <c r="G9882" s="6" t="s">
        <v>16</v>
      </c>
      <c r="H9882" s="16">
        <v>16022780.960000001</v>
      </c>
      <c r="I9882" s="12">
        <v>44168</v>
      </c>
      <c r="J9882" s="12">
        <v>44339</v>
      </c>
      <c r="K9882" s="15">
        <v>0</v>
      </c>
      <c r="L9882" s="13" t="s">
        <v>15</v>
      </c>
      <c r="M9882" s="7">
        <v>1</v>
      </c>
      <c r="N9882" s="17"/>
    </row>
    <row r="9883" spans="1:14" ht="126">
      <c r="A9883" s="6">
        <v>9881</v>
      </c>
      <c r="B9883" s="8" t="s">
        <v>19989</v>
      </c>
      <c r="C9883" s="9" t="s">
        <v>20150</v>
      </c>
      <c r="D9883" s="10" t="s">
        <v>20151</v>
      </c>
      <c r="E9883" s="11" t="s">
        <v>20152</v>
      </c>
      <c r="F9883" s="6">
        <v>487319</v>
      </c>
      <c r="G9883" s="6" t="s">
        <v>16</v>
      </c>
      <c r="H9883" s="16">
        <v>5287895.7</v>
      </c>
      <c r="I9883" s="12">
        <v>44152</v>
      </c>
      <c r="J9883" s="12">
        <v>44229</v>
      </c>
      <c r="K9883" s="15">
        <v>0</v>
      </c>
      <c r="L9883" s="13" t="s">
        <v>15</v>
      </c>
      <c r="M9883" s="7">
        <v>1</v>
      </c>
      <c r="N9883" s="17"/>
    </row>
    <row r="9884" spans="1:14" ht="94.5">
      <c r="A9884" s="6">
        <v>9882</v>
      </c>
      <c r="B9884" s="8" t="s">
        <v>19989</v>
      </c>
      <c r="C9884" s="9" t="s">
        <v>20153</v>
      </c>
      <c r="D9884" s="10" t="s">
        <v>20154</v>
      </c>
      <c r="E9884" s="11" t="s">
        <v>20155</v>
      </c>
      <c r="F9884" s="6">
        <v>487320</v>
      </c>
      <c r="G9884" s="6" t="s">
        <v>16</v>
      </c>
      <c r="H9884" s="16">
        <v>5238647.7</v>
      </c>
      <c r="I9884" s="12">
        <v>44160</v>
      </c>
      <c r="J9884" s="12">
        <v>44239</v>
      </c>
      <c r="K9884" s="15">
        <v>0</v>
      </c>
      <c r="L9884" s="13" t="s">
        <v>15</v>
      </c>
      <c r="M9884" s="7">
        <v>1</v>
      </c>
      <c r="N9884" s="17"/>
    </row>
    <row r="9885" spans="1:14" ht="126">
      <c r="A9885" s="6">
        <v>9883</v>
      </c>
      <c r="B9885" s="8" t="s">
        <v>19989</v>
      </c>
      <c r="C9885" s="9" t="s">
        <v>20142</v>
      </c>
      <c r="D9885" s="10" t="s">
        <v>20143</v>
      </c>
      <c r="E9885" s="11" t="s">
        <v>20156</v>
      </c>
      <c r="F9885" s="6">
        <v>487321</v>
      </c>
      <c r="G9885" s="6" t="s">
        <v>16</v>
      </c>
      <c r="H9885" s="16">
        <v>4993634.13</v>
      </c>
      <c r="I9885" s="12">
        <v>44161</v>
      </c>
      <c r="J9885" s="12">
        <v>44226</v>
      </c>
      <c r="K9885" s="15">
        <v>0</v>
      </c>
      <c r="L9885" s="13" t="s">
        <v>15</v>
      </c>
      <c r="M9885" s="7">
        <v>1</v>
      </c>
      <c r="N9885" s="17"/>
    </row>
    <row r="9886" spans="1:14" ht="94.5">
      <c r="A9886" s="6">
        <v>9884</v>
      </c>
      <c r="B9886" s="8" t="s">
        <v>19989</v>
      </c>
      <c r="C9886" s="9" t="s">
        <v>20157</v>
      </c>
      <c r="D9886" s="10" t="s">
        <v>20154</v>
      </c>
      <c r="E9886" s="11" t="s">
        <v>20158</v>
      </c>
      <c r="F9886" s="6">
        <v>487318</v>
      </c>
      <c r="G9886" s="6" t="s">
        <v>16</v>
      </c>
      <c r="H9886" s="16">
        <v>3856183.95</v>
      </c>
      <c r="I9886" s="12">
        <v>44160</v>
      </c>
      <c r="J9886" s="12">
        <v>44221</v>
      </c>
      <c r="K9886" s="15">
        <v>0</v>
      </c>
      <c r="L9886" s="13" t="s">
        <v>15</v>
      </c>
      <c r="M9886" s="7">
        <v>1</v>
      </c>
      <c r="N9886" s="17"/>
    </row>
    <row r="9887" spans="1:14" ht="110.25">
      <c r="A9887" s="6">
        <v>9885</v>
      </c>
      <c r="B9887" s="8" t="s">
        <v>19989</v>
      </c>
      <c r="C9887" s="9" t="s">
        <v>20159</v>
      </c>
      <c r="D9887" s="10" t="s">
        <v>20146</v>
      </c>
      <c r="E9887" s="11" t="s">
        <v>20160</v>
      </c>
      <c r="F9887" s="6">
        <v>487325</v>
      </c>
      <c r="G9887" s="6" t="s">
        <v>16</v>
      </c>
      <c r="H9887" s="16">
        <v>2593139.9500000002</v>
      </c>
      <c r="I9887" s="12">
        <v>44159</v>
      </c>
      <c r="J9887" s="12">
        <v>44211</v>
      </c>
      <c r="K9887" s="15">
        <v>0</v>
      </c>
      <c r="L9887" s="13" t="s">
        <v>15</v>
      </c>
      <c r="M9887" s="7">
        <v>1</v>
      </c>
      <c r="N9887" s="17"/>
    </row>
    <row r="9888" spans="1:14" ht="126">
      <c r="A9888" s="6">
        <v>9886</v>
      </c>
      <c r="B9888" s="8" t="s">
        <v>19989</v>
      </c>
      <c r="C9888" s="9" t="s">
        <v>20117</v>
      </c>
      <c r="D9888" s="10" t="s">
        <v>20118</v>
      </c>
      <c r="E9888" s="11" t="s">
        <v>20161</v>
      </c>
      <c r="F9888" s="6">
        <v>487293</v>
      </c>
      <c r="G9888" s="6" t="s">
        <v>16</v>
      </c>
      <c r="H9888" s="16">
        <v>8921764.2799999993</v>
      </c>
      <c r="I9888" s="12">
        <v>44171</v>
      </c>
      <c r="J9888" s="12">
        <v>44261</v>
      </c>
      <c r="K9888" s="15">
        <v>0</v>
      </c>
      <c r="L9888" s="13" t="s">
        <v>15</v>
      </c>
      <c r="M9888" s="7">
        <v>1</v>
      </c>
      <c r="N9888" s="17"/>
    </row>
    <row r="9889" spans="1:14" ht="157.5">
      <c r="A9889" s="6">
        <v>9887</v>
      </c>
      <c r="B9889" s="8" t="s">
        <v>19989</v>
      </c>
      <c r="C9889" s="9" t="s">
        <v>20162</v>
      </c>
      <c r="D9889" s="10" t="s">
        <v>20163</v>
      </c>
      <c r="E9889" s="11" t="s">
        <v>20164</v>
      </c>
      <c r="F9889" s="6">
        <v>487294</v>
      </c>
      <c r="G9889" s="6" t="s">
        <v>16</v>
      </c>
      <c r="H9889" s="16">
        <v>21372136.219999999</v>
      </c>
      <c r="I9889" s="12">
        <v>44171</v>
      </c>
      <c r="J9889" s="12">
        <v>44269</v>
      </c>
      <c r="K9889" s="15">
        <v>0</v>
      </c>
      <c r="L9889" s="13" t="s">
        <v>15</v>
      </c>
      <c r="M9889" s="7">
        <v>1</v>
      </c>
      <c r="N9889" s="17"/>
    </row>
    <row r="9890" spans="1:14" ht="94.5">
      <c r="A9890" s="6">
        <v>9888</v>
      </c>
      <c r="B9890" s="8" t="s">
        <v>19989</v>
      </c>
      <c r="C9890" s="9" t="s">
        <v>20030</v>
      </c>
      <c r="D9890" s="10" t="s">
        <v>20031</v>
      </c>
      <c r="E9890" s="11" t="s">
        <v>20165</v>
      </c>
      <c r="F9890" s="6">
        <v>487295</v>
      </c>
      <c r="G9890" s="6" t="s">
        <v>16</v>
      </c>
      <c r="H9890" s="16">
        <v>7801643.2400000002</v>
      </c>
      <c r="I9890" s="12">
        <v>44171</v>
      </c>
      <c r="J9890" s="12">
        <v>44261</v>
      </c>
      <c r="K9890" s="15">
        <v>0</v>
      </c>
      <c r="L9890" s="13" t="s">
        <v>15</v>
      </c>
      <c r="M9890" s="7">
        <v>1</v>
      </c>
      <c r="N9890" s="17"/>
    </row>
    <row r="9891" spans="1:14" ht="157.5">
      <c r="A9891" s="6">
        <v>9889</v>
      </c>
      <c r="B9891" s="8" t="s">
        <v>19989</v>
      </c>
      <c r="C9891" s="9" t="s">
        <v>20166</v>
      </c>
      <c r="D9891" s="10" t="s">
        <v>20163</v>
      </c>
      <c r="E9891" s="11" t="s">
        <v>20167</v>
      </c>
      <c r="F9891" s="6">
        <v>487291</v>
      </c>
      <c r="G9891" s="6" t="s">
        <v>16</v>
      </c>
      <c r="H9891" s="16">
        <v>4397533.5999999996</v>
      </c>
      <c r="I9891" s="12">
        <v>44171</v>
      </c>
      <c r="J9891" s="12">
        <v>44233</v>
      </c>
      <c r="K9891" s="15">
        <v>0</v>
      </c>
      <c r="L9891" s="13" t="s">
        <v>15</v>
      </c>
      <c r="M9891" s="7">
        <v>1</v>
      </c>
      <c r="N9891" s="17"/>
    </row>
    <row r="9892" spans="1:14" ht="94.5">
      <c r="A9892" s="6">
        <v>9890</v>
      </c>
      <c r="B9892" s="8" t="s">
        <v>19989</v>
      </c>
      <c r="C9892" s="9" t="s">
        <v>20168</v>
      </c>
      <c r="D9892" s="10" t="s">
        <v>20169</v>
      </c>
      <c r="E9892" s="11" t="s">
        <v>20170</v>
      </c>
      <c r="F9892" s="6">
        <v>487292</v>
      </c>
      <c r="G9892" s="6" t="s">
        <v>16</v>
      </c>
      <c r="H9892" s="16">
        <v>3376333.62</v>
      </c>
      <c r="I9892" s="12">
        <v>44171</v>
      </c>
      <c r="J9892" s="12">
        <v>44233</v>
      </c>
      <c r="K9892" s="15">
        <v>0</v>
      </c>
      <c r="L9892" s="13" t="s">
        <v>15</v>
      </c>
      <c r="M9892" s="7">
        <v>1</v>
      </c>
      <c r="N9892" s="17"/>
    </row>
    <row r="9893" spans="1:14" ht="78.75">
      <c r="A9893" s="6">
        <v>9891</v>
      </c>
      <c r="B9893" s="8" t="s">
        <v>19989</v>
      </c>
      <c r="C9893" s="9" t="s">
        <v>20171</v>
      </c>
      <c r="D9893" s="10" t="s">
        <v>13146</v>
      </c>
      <c r="E9893" s="11" t="s">
        <v>20172</v>
      </c>
      <c r="F9893" s="6">
        <v>487296</v>
      </c>
      <c r="G9893" s="6" t="s">
        <v>16</v>
      </c>
      <c r="H9893" s="16">
        <v>1197422.3799999999</v>
      </c>
      <c r="I9893" s="12">
        <v>44171</v>
      </c>
      <c r="J9893" s="12">
        <v>44233</v>
      </c>
      <c r="K9893" s="15">
        <v>0</v>
      </c>
      <c r="L9893" s="13" t="s">
        <v>15</v>
      </c>
      <c r="M9893" s="7">
        <v>1</v>
      </c>
      <c r="N9893" s="17"/>
    </row>
    <row r="9894" spans="1:14" ht="78.75">
      <c r="A9894" s="6">
        <v>9892</v>
      </c>
      <c r="B9894" s="8" t="s">
        <v>19989</v>
      </c>
      <c r="C9894" s="9" t="s">
        <v>20148</v>
      </c>
      <c r="D9894" s="10" t="s">
        <v>20042</v>
      </c>
      <c r="E9894" s="11" t="s">
        <v>20173</v>
      </c>
      <c r="F9894" s="6">
        <v>425413</v>
      </c>
      <c r="G9894" s="6" t="s">
        <v>2521</v>
      </c>
      <c r="H9894" s="16">
        <v>6993815.2110000001</v>
      </c>
      <c r="I9894" s="12">
        <v>43968</v>
      </c>
      <c r="J9894" s="12">
        <v>44045</v>
      </c>
      <c r="K9894" s="15">
        <v>1000000</v>
      </c>
      <c r="L9894" s="13" t="s">
        <v>15</v>
      </c>
      <c r="M9894" s="7">
        <v>1</v>
      </c>
      <c r="N9894" s="17"/>
    </row>
    <row r="9895" spans="1:14" ht="110.25">
      <c r="A9895" s="6">
        <v>9893</v>
      </c>
      <c r="B9895" s="8" t="s">
        <v>19989</v>
      </c>
      <c r="C9895" s="9" t="s">
        <v>20021</v>
      </c>
      <c r="D9895" s="10" t="s">
        <v>20022</v>
      </c>
      <c r="E9895" s="11" t="s">
        <v>20174</v>
      </c>
      <c r="F9895" s="6">
        <v>425416</v>
      </c>
      <c r="G9895" s="6" t="s">
        <v>2521</v>
      </c>
      <c r="H9895" s="16">
        <v>3038879.9</v>
      </c>
      <c r="I9895" s="12">
        <v>43965</v>
      </c>
      <c r="J9895" s="12">
        <v>44195</v>
      </c>
      <c r="K9895" s="15">
        <v>0</v>
      </c>
      <c r="L9895" s="13" t="s">
        <v>15</v>
      </c>
      <c r="M9895" s="7">
        <v>1</v>
      </c>
      <c r="N9895" s="17"/>
    </row>
    <row r="9896" spans="1:14" ht="126">
      <c r="A9896" s="6">
        <v>9894</v>
      </c>
      <c r="B9896" s="8" t="s">
        <v>19989</v>
      </c>
      <c r="C9896" s="9" t="s">
        <v>20175</v>
      </c>
      <c r="D9896" s="10" t="s">
        <v>20176</v>
      </c>
      <c r="E9896" s="11" t="s">
        <v>20177</v>
      </c>
      <c r="F9896" s="6">
        <v>425419</v>
      </c>
      <c r="G9896" s="6" t="s">
        <v>2521</v>
      </c>
      <c r="H9896" s="16">
        <v>4494262.3169999998</v>
      </c>
      <c r="I9896" s="12">
        <v>43971</v>
      </c>
      <c r="J9896" s="12">
        <v>44032</v>
      </c>
      <c r="K9896" s="15">
        <v>0</v>
      </c>
      <c r="L9896" s="13" t="s">
        <v>15</v>
      </c>
      <c r="M9896" s="7">
        <v>1</v>
      </c>
      <c r="N9896" s="17"/>
    </row>
    <row r="9897" spans="1:14" ht="110.25">
      <c r="A9897" s="6">
        <v>9895</v>
      </c>
      <c r="B9897" s="8" t="s">
        <v>19989</v>
      </c>
      <c r="C9897" s="9" t="s">
        <v>20021</v>
      </c>
      <c r="D9897" s="10" t="s">
        <v>20022</v>
      </c>
      <c r="E9897" s="11" t="s">
        <v>20178</v>
      </c>
      <c r="F9897" s="6">
        <v>425441</v>
      </c>
      <c r="G9897" s="6" t="s">
        <v>2521</v>
      </c>
      <c r="H9897" s="16">
        <v>2390892.9550000001</v>
      </c>
      <c r="I9897" s="12">
        <v>44136</v>
      </c>
      <c r="J9897" s="12">
        <v>44195</v>
      </c>
      <c r="K9897" s="15">
        <v>0</v>
      </c>
      <c r="L9897" s="13" t="s">
        <v>15</v>
      </c>
      <c r="M9897" s="7">
        <v>1</v>
      </c>
      <c r="N9897" s="17"/>
    </row>
    <row r="9898" spans="1:14" ht="110.25">
      <c r="A9898" s="6">
        <v>9896</v>
      </c>
      <c r="B9898" s="8" t="s">
        <v>19989</v>
      </c>
      <c r="C9898" s="9" t="s">
        <v>20059</v>
      </c>
      <c r="D9898" s="10" t="s">
        <v>20060</v>
      </c>
      <c r="E9898" s="11" t="s">
        <v>20179</v>
      </c>
      <c r="F9898" s="6">
        <v>287431</v>
      </c>
      <c r="G9898" s="6" t="s">
        <v>2521</v>
      </c>
      <c r="H9898" s="16">
        <v>9494204.3300000001</v>
      </c>
      <c r="I9898" s="12">
        <v>43770</v>
      </c>
      <c r="J9898" s="12">
        <v>44171</v>
      </c>
      <c r="K9898" s="15">
        <v>2742215</v>
      </c>
      <c r="L9898" s="13" t="s">
        <v>15</v>
      </c>
      <c r="M9898" s="7">
        <v>1</v>
      </c>
      <c r="N9898" s="17"/>
    </row>
    <row r="9899" spans="1:14" ht="126">
      <c r="A9899" s="6">
        <v>9897</v>
      </c>
      <c r="B9899" s="8" t="s">
        <v>19989</v>
      </c>
      <c r="C9899" s="9" t="s">
        <v>20180</v>
      </c>
      <c r="D9899" s="10" t="s">
        <v>20181</v>
      </c>
      <c r="E9899" s="11" t="s">
        <v>20182</v>
      </c>
      <c r="F9899" s="6">
        <v>449400</v>
      </c>
      <c r="G9899" s="6" t="s">
        <v>2521</v>
      </c>
      <c r="H9899" s="16">
        <v>5220937.2</v>
      </c>
      <c r="I9899" s="12">
        <v>44075</v>
      </c>
      <c r="J9899" s="12">
        <v>44149</v>
      </c>
      <c r="K9899" s="15">
        <v>0</v>
      </c>
      <c r="L9899" s="13" t="s">
        <v>15</v>
      </c>
      <c r="M9899" s="7">
        <v>1</v>
      </c>
      <c r="N9899" s="17"/>
    </row>
    <row r="9900" spans="1:14" ht="94.5">
      <c r="A9900" s="6">
        <v>9898</v>
      </c>
      <c r="B9900" s="8" t="s">
        <v>19989</v>
      </c>
      <c r="C9900" s="9" t="s">
        <v>20183</v>
      </c>
      <c r="D9900" s="10" t="s">
        <v>20184</v>
      </c>
      <c r="E9900" s="11" t="s">
        <v>20185</v>
      </c>
      <c r="F9900" s="6">
        <v>449403</v>
      </c>
      <c r="G9900" s="6" t="s">
        <v>2521</v>
      </c>
      <c r="H9900" s="16">
        <v>3828528.78</v>
      </c>
      <c r="I9900" s="12">
        <v>44165</v>
      </c>
      <c r="J9900" s="12">
        <v>44226</v>
      </c>
      <c r="K9900" s="15">
        <v>0</v>
      </c>
      <c r="L9900" s="13" t="s">
        <v>15</v>
      </c>
      <c r="M9900" s="7">
        <v>1</v>
      </c>
      <c r="N9900" s="17"/>
    </row>
    <row r="9901" spans="1:14" ht="110.25">
      <c r="A9901" s="6">
        <v>9899</v>
      </c>
      <c r="B9901" s="8" t="s">
        <v>19989</v>
      </c>
      <c r="C9901" s="9" t="s">
        <v>20186</v>
      </c>
      <c r="D9901" s="10" t="s">
        <v>20187</v>
      </c>
      <c r="E9901" s="11" t="s">
        <v>20188</v>
      </c>
      <c r="F9901" s="6">
        <v>449404</v>
      </c>
      <c r="G9901" s="6" t="s">
        <v>2521</v>
      </c>
      <c r="H9901" s="16">
        <v>3358723.62</v>
      </c>
      <c r="I9901" s="12">
        <v>44075</v>
      </c>
      <c r="J9901" s="12">
        <v>44134</v>
      </c>
      <c r="K9901" s="15">
        <v>0</v>
      </c>
      <c r="L9901" s="13" t="s">
        <v>15</v>
      </c>
      <c r="M9901" s="7">
        <v>1</v>
      </c>
      <c r="N9901" s="17"/>
    </row>
    <row r="9902" spans="1:14" ht="110.25">
      <c r="A9902" s="6">
        <v>9900</v>
      </c>
      <c r="B9902" s="8" t="s">
        <v>19989</v>
      </c>
      <c r="C9902" s="9" t="s">
        <v>20189</v>
      </c>
      <c r="D9902" s="10" t="s">
        <v>20190</v>
      </c>
      <c r="E9902" s="11" t="s">
        <v>20191</v>
      </c>
      <c r="F9902" s="6">
        <v>498194</v>
      </c>
      <c r="G9902" s="6" t="s">
        <v>2521</v>
      </c>
      <c r="H9902" s="16">
        <v>3599062.97</v>
      </c>
      <c r="I9902" s="12" t="s">
        <v>20192</v>
      </c>
      <c r="J9902" s="12">
        <v>44226</v>
      </c>
      <c r="K9902" s="15">
        <v>0</v>
      </c>
      <c r="L9902" s="13" t="s">
        <v>15</v>
      </c>
      <c r="M9902" s="7">
        <v>1</v>
      </c>
      <c r="N9902" s="17"/>
    </row>
    <row r="9903" spans="1:14" ht="110.25">
      <c r="A9903" s="6">
        <v>9901</v>
      </c>
      <c r="B9903" s="8" t="s">
        <v>19989</v>
      </c>
      <c r="C9903" s="9" t="s">
        <v>20186</v>
      </c>
      <c r="D9903" s="10" t="s">
        <v>20187</v>
      </c>
      <c r="E9903" s="11" t="s">
        <v>20193</v>
      </c>
      <c r="F9903" s="6">
        <v>449415</v>
      </c>
      <c r="G9903" s="6" t="s">
        <v>2521</v>
      </c>
      <c r="H9903" s="16">
        <v>1328426.26</v>
      </c>
      <c r="I9903" s="12">
        <v>44075</v>
      </c>
      <c r="J9903" s="12">
        <v>44134</v>
      </c>
      <c r="K9903" s="15">
        <v>0</v>
      </c>
      <c r="L9903" s="13" t="s">
        <v>15</v>
      </c>
      <c r="M9903" s="7">
        <v>1</v>
      </c>
      <c r="N9903" s="17"/>
    </row>
    <row r="9904" spans="1:14" ht="110.25">
      <c r="A9904" s="6">
        <v>9902</v>
      </c>
      <c r="B9904" s="8" t="s">
        <v>19989</v>
      </c>
      <c r="C9904" s="9" t="s">
        <v>20021</v>
      </c>
      <c r="D9904" s="10" t="s">
        <v>20022</v>
      </c>
      <c r="E9904" s="11" t="s">
        <v>20194</v>
      </c>
      <c r="F9904" s="6">
        <v>449418</v>
      </c>
      <c r="G9904" s="6" t="s">
        <v>2521</v>
      </c>
      <c r="H9904" s="16">
        <v>14035302.433</v>
      </c>
      <c r="I9904" s="12">
        <v>44101</v>
      </c>
      <c r="J9904" s="12">
        <v>44172</v>
      </c>
      <c r="K9904" s="15">
        <v>2500000</v>
      </c>
      <c r="L9904" s="13" t="s">
        <v>15</v>
      </c>
      <c r="M9904" s="7">
        <v>1</v>
      </c>
      <c r="N9904" s="17"/>
    </row>
    <row r="9905" spans="1:14" ht="141.75">
      <c r="A9905" s="6">
        <v>9903</v>
      </c>
      <c r="B9905" s="8" t="s">
        <v>19989</v>
      </c>
      <c r="C9905" s="9" t="s">
        <v>20195</v>
      </c>
      <c r="D9905" s="10" t="s">
        <v>20196</v>
      </c>
      <c r="E9905" s="11" t="s">
        <v>20197</v>
      </c>
      <c r="F9905" s="6">
        <v>458750</v>
      </c>
      <c r="G9905" s="6" t="s">
        <v>2521</v>
      </c>
      <c r="H9905" s="16">
        <v>3560775.75</v>
      </c>
      <c r="I9905" s="12">
        <v>44097</v>
      </c>
      <c r="J9905" s="12">
        <v>44158</v>
      </c>
      <c r="K9905" s="15">
        <v>0</v>
      </c>
      <c r="L9905" s="13" t="s">
        <v>15</v>
      </c>
      <c r="M9905" s="7">
        <v>1</v>
      </c>
      <c r="N9905" s="17"/>
    </row>
    <row r="9906" spans="1:14" ht="94.5">
      <c r="A9906" s="6">
        <v>9904</v>
      </c>
      <c r="B9906" s="8" t="s">
        <v>19989</v>
      </c>
      <c r="C9906" s="9" t="s">
        <v>20198</v>
      </c>
      <c r="D9906" s="10" t="s">
        <v>20199</v>
      </c>
      <c r="E9906" s="11" t="s">
        <v>20200</v>
      </c>
      <c r="F9906" s="6">
        <v>458751</v>
      </c>
      <c r="G9906" s="6" t="s">
        <v>2521</v>
      </c>
      <c r="H9906" s="16">
        <v>9135469.8000000007</v>
      </c>
      <c r="I9906" s="12">
        <v>44087</v>
      </c>
      <c r="J9906" s="12">
        <v>44179</v>
      </c>
      <c r="K9906" s="15">
        <v>1172000</v>
      </c>
      <c r="L9906" s="13" t="s">
        <v>15</v>
      </c>
      <c r="M9906" s="7">
        <v>1</v>
      </c>
      <c r="N9906" s="17"/>
    </row>
    <row r="9907" spans="1:14" ht="110.25">
      <c r="A9907" s="6">
        <v>9905</v>
      </c>
      <c r="B9907" s="8" t="s">
        <v>19989</v>
      </c>
      <c r="C9907" s="9" t="s">
        <v>20056</v>
      </c>
      <c r="D9907" s="10" t="s">
        <v>20057</v>
      </c>
      <c r="E9907" s="11" t="s">
        <v>20201</v>
      </c>
      <c r="F9907" s="6">
        <v>458752</v>
      </c>
      <c r="G9907" s="6" t="s">
        <v>2521</v>
      </c>
      <c r="H9907" s="16">
        <v>3821332.25</v>
      </c>
      <c r="I9907" s="12">
        <v>44087</v>
      </c>
      <c r="J9907" s="12">
        <v>44148</v>
      </c>
      <c r="K9907" s="15">
        <v>0</v>
      </c>
      <c r="L9907" s="13" t="s">
        <v>15</v>
      </c>
      <c r="M9907" s="7">
        <v>1</v>
      </c>
      <c r="N9907" s="17"/>
    </row>
    <row r="9908" spans="1:14" ht="126">
      <c r="A9908" s="6">
        <v>9906</v>
      </c>
      <c r="B9908" s="8" t="s">
        <v>19989</v>
      </c>
      <c r="C9908" s="9" t="s">
        <v>20202</v>
      </c>
      <c r="D9908" s="10" t="s">
        <v>20203</v>
      </c>
      <c r="E9908" s="11" t="s">
        <v>20204</v>
      </c>
      <c r="F9908" s="6">
        <v>458753</v>
      </c>
      <c r="G9908" s="6" t="s">
        <v>2521</v>
      </c>
      <c r="H9908" s="16">
        <v>3131707.3</v>
      </c>
      <c r="I9908" s="12">
        <v>44097</v>
      </c>
      <c r="J9908" s="12">
        <v>44158</v>
      </c>
      <c r="K9908" s="15">
        <v>0</v>
      </c>
      <c r="L9908" s="13" t="s">
        <v>15</v>
      </c>
      <c r="M9908" s="7">
        <v>1</v>
      </c>
      <c r="N9908" s="17"/>
    </row>
    <row r="9909" spans="1:14" ht="110.25">
      <c r="A9909" s="6">
        <v>9907</v>
      </c>
      <c r="B9909" s="8" t="s">
        <v>19989</v>
      </c>
      <c r="C9909" s="9" t="s">
        <v>20205</v>
      </c>
      <c r="D9909" s="10" t="s">
        <v>20206</v>
      </c>
      <c r="E9909" s="11" t="s">
        <v>20207</v>
      </c>
      <c r="F9909" s="6">
        <v>458755</v>
      </c>
      <c r="G9909" s="6" t="s">
        <v>2521</v>
      </c>
      <c r="H9909" s="16">
        <v>2824273.05</v>
      </c>
      <c r="I9909" s="12">
        <v>44097</v>
      </c>
      <c r="J9909" s="12">
        <v>44158</v>
      </c>
      <c r="K9909" s="15">
        <v>0</v>
      </c>
      <c r="L9909" s="13" t="s">
        <v>15</v>
      </c>
      <c r="M9909" s="7">
        <v>1</v>
      </c>
      <c r="N9909" s="17"/>
    </row>
    <row r="9910" spans="1:14" ht="126">
      <c r="A9910" s="6">
        <v>9908</v>
      </c>
      <c r="B9910" s="8" t="s">
        <v>19989</v>
      </c>
      <c r="C9910" s="9" t="s">
        <v>20208</v>
      </c>
      <c r="D9910" s="10" t="s">
        <v>20074</v>
      </c>
      <c r="E9910" s="11" t="s">
        <v>20209</v>
      </c>
      <c r="F9910" s="6">
        <v>458756</v>
      </c>
      <c r="G9910" s="6" t="s">
        <v>2521</v>
      </c>
      <c r="H9910" s="16">
        <v>7929495.1500000004</v>
      </c>
      <c r="I9910" s="12">
        <v>44097</v>
      </c>
      <c r="J9910" s="12">
        <v>44188</v>
      </c>
      <c r="K9910" s="15">
        <v>0</v>
      </c>
      <c r="L9910" s="13" t="s">
        <v>15</v>
      </c>
      <c r="M9910" s="7">
        <v>1</v>
      </c>
      <c r="N9910" s="17"/>
    </row>
    <row r="9911" spans="1:14" ht="47.25">
      <c r="A9911" s="6">
        <v>9909</v>
      </c>
      <c r="B9911" s="8" t="s">
        <v>19989</v>
      </c>
      <c r="C9911" s="9" t="s">
        <v>20210</v>
      </c>
      <c r="D9911" s="10" t="s">
        <v>10374</v>
      </c>
      <c r="E9911" s="11" t="s">
        <v>20211</v>
      </c>
      <c r="F9911" s="6">
        <v>458757</v>
      </c>
      <c r="G9911" s="6" t="s">
        <v>2521</v>
      </c>
      <c r="H9911" s="16">
        <v>3395206.9</v>
      </c>
      <c r="I9911" s="12">
        <v>44097</v>
      </c>
      <c r="J9911" s="12">
        <v>44158</v>
      </c>
      <c r="K9911" s="15">
        <v>0</v>
      </c>
      <c r="L9911" s="13" t="s">
        <v>15</v>
      </c>
      <c r="M9911" s="7">
        <v>1</v>
      </c>
      <c r="N9911" s="17"/>
    </row>
    <row r="9912" spans="1:14" ht="110.25">
      <c r="A9912" s="6">
        <v>9910</v>
      </c>
      <c r="B9912" s="8" t="s">
        <v>19989</v>
      </c>
      <c r="C9912" s="9" t="s">
        <v>20212</v>
      </c>
      <c r="D9912" s="10" t="s">
        <v>20213</v>
      </c>
      <c r="E9912" s="11" t="s">
        <v>20214</v>
      </c>
      <c r="F9912" s="6">
        <v>458758</v>
      </c>
      <c r="G9912" s="6" t="s">
        <v>2521</v>
      </c>
      <c r="H9912" s="16">
        <v>4051546.7</v>
      </c>
      <c r="I9912" s="12">
        <v>44094</v>
      </c>
      <c r="J9912" s="12">
        <v>44155</v>
      </c>
      <c r="K9912" s="15">
        <v>442000</v>
      </c>
      <c r="L9912" s="13" t="s">
        <v>15</v>
      </c>
      <c r="M9912" s="7">
        <v>1</v>
      </c>
      <c r="N9912" s="17"/>
    </row>
    <row r="9913" spans="1:14" ht="63">
      <c r="A9913" s="6">
        <v>9911</v>
      </c>
      <c r="B9913" s="8" t="s">
        <v>19989</v>
      </c>
      <c r="C9913" s="9" t="s">
        <v>20215</v>
      </c>
      <c r="D9913" s="10" t="s">
        <v>20216</v>
      </c>
      <c r="E9913" s="11" t="s">
        <v>20217</v>
      </c>
      <c r="F9913" s="6">
        <v>458759</v>
      </c>
      <c r="G9913" s="6" t="s">
        <v>2521</v>
      </c>
      <c r="H9913" s="16">
        <v>3459859.15</v>
      </c>
      <c r="I9913" s="12">
        <v>44097</v>
      </c>
      <c r="J9913" s="12">
        <v>44158</v>
      </c>
      <c r="K9913" s="15">
        <v>0</v>
      </c>
      <c r="L9913" s="13" t="s">
        <v>15</v>
      </c>
      <c r="M9913" s="7">
        <v>1</v>
      </c>
      <c r="N9913" s="17"/>
    </row>
    <row r="9914" spans="1:14" ht="126">
      <c r="A9914" s="6">
        <v>9912</v>
      </c>
      <c r="B9914" s="8" t="s">
        <v>19989</v>
      </c>
      <c r="C9914" s="9" t="s">
        <v>20218</v>
      </c>
      <c r="D9914" s="10" t="s">
        <v>20219</v>
      </c>
      <c r="E9914" s="11" t="s">
        <v>20220</v>
      </c>
      <c r="F9914" s="6">
        <v>463476</v>
      </c>
      <c r="G9914" s="6" t="s">
        <v>2521</v>
      </c>
      <c r="H9914" s="16">
        <v>7909592.6189999999</v>
      </c>
      <c r="I9914" s="12">
        <v>44116</v>
      </c>
      <c r="J9914" s="12">
        <v>44192</v>
      </c>
      <c r="K9914" s="15">
        <v>0</v>
      </c>
      <c r="L9914" s="13" t="s">
        <v>15</v>
      </c>
      <c r="M9914" s="7">
        <v>1</v>
      </c>
      <c r="N9914" s="17"/>
    </row>
    <row r="9915" spans="1:14" ht="94.5">
      <c r="A9915" s="6">
        <v>9913</v>
      </c>
      <c r="B9915" s="8" t="s">
        <v>19989</v>
      </c>
      <c r="C9915" s="9" t="s">
        <v>20168</v>
      </c>
      <c r="D9915" s="10" t="s">
        <v>20169</v>
      </c>
      <c r="E9915" s="11" t="s">
        <v>20221</v>
      </c>
      <c r="F9915" s="6">
        <v>425409</v>
      </c>
      <c r="G9915" s="6" t="s">
        <v>2521</v>
      </c>
      <c r="H9915" s="16">
        <v>5974453.1490000002</v>
      </c>
      <c r="I9915" s="12">
        <v>44150</v>
      </c>
      <c r="J9915" s="12">
        <v>44226</v>
      </c>
      <c r="K9915" s="15">
        <v>0</v>
      </c>
      <c r="L9915" s="13" t="s">
        <v>15</v>
      </c>
      <c r="M9915" s="7">
        <v>1</v>
      </c>
      <c r="N9915" s="17"/>
    </row>
    <row r="9916" spans="1:14" ht="78.75">
      <c r="A9916" s="6">
        <v>9914</v>
      </c>
      <c r="B9916" s="8" t="s">
        <v>19989</v>
      </c>
      <c r="C9916" s="9" t="s">
        <v>20171</v>
      </c>
      <c r="D9916" s="10" t="s">
        <v>4060</v>
      </c>
      <c r="E9916" s="11" t="s">
        <v>20222</v>
      </c>
      <c r="F9916" s="6">
        <v>425410</v>
      </c>
      <c r="G9916" s="6" t="s">
        <v>2521</v>
      </c>
      <c r="H9916" s="16">
        <v>5027268.8279999997</v>
      </c>
      <c r="I9916" s="12">
        <v>44150</v>
      </c>
      <c r="J9916" s="12">
        <v>44226</v>
      </c>
      <c r="K9916" s="15">
        <v>0</v>
      </c>
      <c r="L9916" s="13" t="s">
        <v>15</v>
      </c>
      <c r="M9916" s="7">
        <v>1</v>
      </c>
      <c r="N9916" s="17"/>
    </row>
    <row r="9917" spans="1:14" ht="110.25">
      <c r="A9917" s="6">
        <v>9915</v>
      </c>
      <c r="B9917" s="8" t="s">
        <v>19989</v>
      </c>
      <c r="C9917" s="9" t="s">
        <v>20021</v>
      </c>
      <c r="D9917" s="10" t="s">
        <v>20022</v>
      </c>
      <c r="E9917" s="11" t="s">
        <v>20223</v>
      </c>
      <c r="F9917" s="6">
        <v>449381</v>
      </c>
      <c r="G9917" s="6" t="s">
        <v>2521</v>
      </c>
      <c r="H9917" s="16">
        <v>13077239.267999999</v>
      </c>
      <c r="I9917" s="12">
        <v>44087</v>
      </c>
      <c r="J9917" s="12">
        <v>44172</v>
      </c>
      <c r="K9917" s="15">
        <v>0</v>
      </c>
      <c r="L9917" s="13" t="s">
        <v>15</v>
      </c>
      <c r="M9917" s="7">
        <v>1</v>
      </c>
      <c r="N9917" s="17"/>
    </row>
    <row r="9918" spans="1:14" ht="157.5">
      <c r="A9918" s="6">
        <v>9916</v>
      </c>
      <c r="B9918" s="8" t="s">
        <v>19989</v>
      </c>
      <c r="C9918" s="9" t="s">
        <v>20091</v>
      </c>
      <c r="D9918" s="10" t="s">
        <v>20092</v>
      </c>
      <c r="E9918" s="11" t="s">
        <v>20224</v>
      </c>
      <c r="F9918" s="6">
        <v>449389</v>
      </c>
      <c r="G9918" s="6" t="s">
        <v>2521</v>
      </c>
      <c r="H9918" s="16">
        <v>5773746</v>
      </c>
      <c r="I9918" s="12">
        <v>44159</v>
      </c>
      <c r="J9918" s="12">
        <v>44233</v>
      </c>
      <c r="K9918" s="15">
        <v>0</v>
      </c>
      <c r="L9918" s="13" t="s">
        <v>15</v>
      </c>
      <c r="M9918" s="7">
        <v>1</v>
      </c>
      <c r="N9918" s="17"/>
    </row>
    <row r="9919" spans="1:14" ht="110.25">
      <c r="A9919" s="6">
        <v>9917</v>
      </c>
      <c r="B9919" s="8" t="s">
        <v>19989</v>
      </c>
      <c r="C9919" s="9" t="s">
        <v>20225</v>
      </c>
      <c r="D9919" s="10" t="s">
        <v>20226</v>
      </c>
      <c r="E9919" s="11" t="s">
        <v>20227</v>
      </c>
      <c r="F9919" s="6">
        <v>425452</v>
      </c>
      <c r="G9919" s="6" t="s">
        <v>2521</v>
      </c>
      <c r="H9919" s="16">
        <v>7388712.4000000004</v>
      </c>
      <c r="I9919" s="12">
        <v>43977</v>
      </c>
      <c r="J9919" s="12">
        <v>44069</v>
      </c>
      <c r="K9919" s="15">
        <v>662800</v>
      </c>
      <c r="L9919" s="13" t="s">
        <v>15</v>
      </c>
      <c r="M9919" s="7">
        <v>1</v>
      </c>
      <c r="N9919" s="17"/>
    </row>
    <row r="9920" spans="1:14" ht="157.5">
      <c r="A9920" s="6">
        <v>9918</v>
      </c>
      <c r="B9920" s="8" t="s">
        <v>19989</v>
      </c>
      <c r="C9920" s="9" t="s">
        <v>20125</v>
      </c>
      <c r="D9920" s="10" t="s">
        <v>20228</v>
      </c>
      <c r="E9920" s="11" t="s">
        <v>20229</v>
      </c>
      <c r="F9920" s="6">
        <v>425453</v>
      </c>
      <c r="G9920" s="6" t="s">
        <v>2521</v>
      </c>
      <c r="H9920" s="16">
        <v>3336945.9479999999</v>
      </c>
      <c r="I9920" s="12">
        <v>44075</v>
      </c>
      <c r="J9920" s="12">
        <v>44136</v>
      </c>
      <c r="K9920" s="15">
        <v>0</v>
      </c>
      <c r="L9920" s="13" t="s">
        <v>15</v>
      </c>
      <c r="M9920" s="7">
        <v>1</v>
      </c>
      <c r="N9920" s="17"/>
    </row>
    <row r="9921" spans="1:14" ht="78.75">
      <c r="A9921" s="6">
        <v>9919</v>
      </c>
      <c r="B9921" s="8" t="s">
        <v>19989</v>
      </c>
      <c r="C9921" s="9" t="s">
        <v>20230</v>
      </c>
      <c r="D9921" s="10" t="s">
        <v>13147</v>
      </c>
      <c r="E9921" s="11" t="s">
        <v>20231</v>
      </c>
      <c r="F9921" s="6">
        <v>425454</v>
      </c>
      <c r="G9921" s="6" t="s">
        <v>2521</v>
      </c>
      <c r="H9921" s="16">
        <v>2077261.83</v>
      </c>
      <c r="I9921" s="12">
        <v>44075</v>
      </c>
      <c r="J9921" s="12">
        <v>44134</v>
      </c>
      <c r="K9921" s="15">
        <v>0</v>
      </c>
      <c r="L9921" s="13" t="s">
        <v>15</v>
      </c>
      <c r="M9921" s="7">
        <v>1</v>
      </c>
      <c r="N9921" s="17"/>
    </row>
    <row r="9922" spans="1:14" ht="94.5">
      <c r="A9922" s="6">
        <v>9920</v>
      </c>
      <c r="B9922" s="8" t="s">
        <v>19989</v>
      </c>
      <c r="C9922" s="9" t="s">
        <v>20232</v>
      </c>
      <c r="D9922" s="10" t="s">
        <v>20233</v>
      </c>
      <c r="E9922" s="11" t="s">
        <v>20234</v>
      </c>
      <c r="F9922" s="6">
        <v>425455</v>
      </c>
      <c r="G9922" s="6" t="s">
        <v>2521</v>
      </c>
      <c r="H9922" s="16">
        <v>1833588.1869999999</v>
      </c>
      <c r="I9922" s="12">
        <v>44075</v>
      </c>
      <c r="J9922" s="12">
        <v>44136</v>
      </c>
      <c r="K9922" s="15">
        <v>0</v>
      </c>
      <c r="L9922" s="13" t="s">
        <v>15</v>
      </c>
      <c r="M9922" s="7">
        <v>1</v>
      </c>
      <c r="N9922" s="17"/>
    </row>
    <row r="9923" spans="1:14" ht="126">
      <c r="A9923" s="6">
        <v>9921</v>
      </c>
      <c r="B9923" s="8" t="s">
        <v>19989</v>
      </c>
      <c r="C9923" s="9" t="s">
        <v>20235</v>
      </c>
      <c r="D9923" s="10" t="s">
        <v>20236</v>
      </c>
      <c r="E9923" s="11" t="s">
        <v>20237</v>
      </c>
      <c r="F9923" s="6">
        <v>425456</v>
      </c>
      <c r="G9923" s="6" t="s">
        <v>2521</v>
      </c>
      <c r="H9923" s="16">
        <v>3223779.5759999999</v>
      </c>
      <c r="I9923" s="12">
        <v>44075</v>
      </c>
      <c r="J9923" s="12">
        <v>44136</v>
      </c>
      <c r="K9923" s="15">
        <v>0</v>
      </c>
      <c r="L9923" s="13" t="s">
        <v>15</v>
      </c>
      <c r="M9923" s="7">
        <v>1</v>
      </c>
      <c r="N9923" s="17"/>
    </row>
    <row r="9924" spans="1:14" ht="94.5">
      <c r="A9924" s="6">
        <v>9922</v>
      </c>
      <c r="B9924" s="8" t="s">
        <v>19989</v>
      </c>
      <c r="C9924" s="9" t="s">
        <v>20157</v>
      </c>
      <c r="D9924" s="10" t="s">
        <v>20154</v>
      </c>
      <c r="E9924" s="11" t="s">
        <v>20238</v>
      </c>
      <c r="F9924" s="6">
        <v>425457</v>
      </c>
      <c r="G9924" s="6" t="s">
        <v>2521</v>
      </c>
      <c r="H9924" s="16"/>
      <c r="I9924" s="12"/>
      <c r="J9924" s="12"/>
      <c r="K9924" s="15">
        <v>0</v>
      </c>
      <c r="L9924" s="13" t="s">
        <v>15</v>
      </c>
      <c r="M9924" s="7">
        <v>1</v>
      </c>
      <c r="N9924" s="17"/>
    </row>
    <row r="9925" spans="1:14" ht="94.5">
      <c r="A9925" s="6">
        <v>9923</v>
      </c>
      <c r="B9925" s="8" t="s">
        <v>19989</v>
      </c>
      <c r="C9925" s="9" t="s">
        <v>20157</v>
      </c>
      <c r="D9925" s="10" t="s">
        <v>20154</v>
      </c>
      <c r="E9925" s="11" t="s">
        <v>20239</v>
      </c>
      <c r="F9925" s="6">
        <v>425458</v>
      </c>
      <c r="G9925" s="6" t="s">
        <v>2521</v>
      </c>
      <c r="H9925" s="16">
        <v>3054979.523</v>
      </c>
      <c r="I9925" s="12">
        <v>44003</v>
      </c>
      <c r="J9925" s="12">
        <v>44064</v>
      </c>
      <c r="K9925" s="15">
        <v>0</v>
      </c>
      <c r="L9925" s="13" t="s">
        <v>15</v>
      </c>
      <c r="M9925" s="7">
        <v>1</v>
      </c>
      <c r="N9925" s="17"/>
    </row>
    <row r="9926" spans="1:14" ht="78.75">
      <c r="A9926" s="6">
        <v>9924</v>
      </c>
      <c r="B9926" s="8" t="s">
        <v>19989</v>
      </c>
      <c r="C9926" s="9" t="s">
        <v>20230</v>
      </c>
      <c r="D9926" s="10" t="s">
        <v>13147</v>
      </c>
      <c r="E9926" s="11" t="s">
        <v>20240</v>
      </c>
      <c r="F9926" s="6">
        <v>425459</v>
      </c>
      <c r="G9926" s="6" t="s">
        <v>2521</v>
      </c>
      <c r="H9926" s="16">
        <v>5916438.8329999996</v>
      </c>
      <c r="I9926" s="12">
        <v>44075</v>
      </c>
      <c r="J9926" s="12">
        <v>44149</v>
      </c>
      <c r="K9926" s="15">
        <v>0</v>
      </c>
      <c r="L9926" s="13" t="s">
        <v>15</v>
      </c>
      <c r="M9926" s="7">
        <v>1</v>
      </c>
      <c r="N9926" s="17"/>
    </row>
    <row r="9927" spans="1:14" ht="110.25">
      <c r="A9927" s="6">
        <v>9925</v>
      </c>
      <c r="B9927" s="8" t="s">
        <v>19989</v>
      </c>
      <c r="C9927" s="9" t="s">
        <v>20021</v>
      </c>
      <c r="D9927" s="10" t="s">
        <v>20022</v>
      </c>
      <c r="E9927" s="11" t="s">
        <v>20241</v>
      </c>
      <c r="F9927" s="6">
        <v>425444</v>
      </c>
      <c r="G9927" s="6" t="s">
        <v>2521</v>
      </c>
      <c r="H9927" s="16">
        <v>10536381.244000001</v>
      </c>
      <c r="I9927" s="12">
        <v>44075</v>
      </c>
      <c r="J9927" s="12">
        <v>44197</v>
      </c>
      <c r="K9927" s="15">
        <v>1550000</v>
      </c>
      <c r="L9927" s="13" t="s">
        <v>15</v>
      </c>
      <c r="M9927" s="7">
        <v>1</v>
      </c>
      <c r="N9927" s="17"/>
    </row>
    <row r="9928" spans="1:14" ht="94.5">
      <c r="A9928" s="6">
        <v>9926</v>
      </c>
      <c r="B9928" s="8" t="s">
        <v>19989</v>
      </c>
      <c r="C9928" s="9" t="s">
        <v>20094</v>
      </c>
      <c r="D9928" s="10" t="s">
        <v>20095</v>
      </c>
      <c r="E9928" s="11" t="s">
        <v>20242</v>
      </c>
      <c r="F9928" s="6">
        <v>449391</v>
      </c>
      <c r="G9928" s="6" t="s">
        <v>2521</v>
      </c>
      <c r="H9928" s="16">
        <v>9380058.4059999995</v>
      </c>
      <c r="I9928" s="12">
        <v>44075</v>
      </c>
      <c r="J9928" s="12">
        <v>44166</v>
      </c>
      <c r="K9928" s="15">
        <v>917000</v>
      </c>
      <c r="L9928" s="13" t="s">
        <v>15</v>
      </c>
      <c r="M9928" s="7">
        <v>1</v>
      </c>
      <c r="N9928" s="17"/>
    </row>
    <row r="9929" spans="1:14" ht="110.25">
      <c r="A9929" s="6">
        <v>9927</v>
      </c>
      <c r="B9929" s="8" t="s">
        <v>19989</v>
      </c>
      <c r="C9929" s="9" t="s">
        <v>20121</v>
      </c>
      <c r="D9929" s="10" t="s">
        <v>20122</v>
      </c>
      <c r="E9929" s="11" t="s">
        <v>20243</v>
      </c>
      <c r="F9929" s="6">
        <v>425420</v>
      </c>
      <c r="G9929" s="6" t="s">
        <v>2521</v>
      </c>
      <c r="H9929" s="16">
        <v>3519916.1529999999</v>
      </c>
      <c r="I9929" s="12">
        <v>44150</v>
      </c>
      <c r="J9929" s="12">
        <v>44211</v>
      </c>
      <c r="K9929" s="15">
        <v>0</v>
      </c>
      <c r="L9929" s="13" t="s">
        <v>15</v>
      </c>
      <c r="M9929" s="7">
        <v>1</v>
      </c>
      <c r="N9929" s="17"/>
    </row>
    <row r="9930" spans="1:14" ht="126">
      <c r="A9930" s="6">
        <v>9928</v>
      </c>
      <c r="B9930" s="8" t="s">
        <v>19989</v>
      </c>
      <c r="C9930" s="9" t="s">
        <v>20117</v>
      </c>
      <c r="D9930" s="10" t="s">
        <v>20118</v>
      </c>
      <c r="E9930" s="11" t="s">
        <v>20244</v>
      </c>
      <c r="F9930" s="6">
        <v>425421</v>
      </c>
      <c r="G9930" s="6" t="s">
        <v>2521</v>
      </c>
      <c r="H9930" s="16">
        <v>4702624.6679999996</v>
      </c>
      <c r="I9930" s="12">
        <v>44150</v>
      </c>
      <c r="J9930" s="12">
        <v>44211</v>
      </c>
      <c r="K9930" s="15">
        <v>0</v>
      </c>
      <c r="L9930" s="13" t="s">
        <v>15</v>
      </c>
      <c r="M9930" s="7">
        <v>1</v>
      </c>
      <c r="N9930" s="17"/>
    </row>
    <row r="9931" spans="1:14" ht="94.5">
      <c r="A9931" s="6">
        <v>9929</v>
      </c>
      <c r="B9931" s="8" t="s">
        <v>19989</v>
      </c>
      <c r="C9931" s="9" t="s">
        <v>20168</v>
      </c>
      <c r="D9931" s="10" t="s">
        <v>20169</v>
      </c>
      <c r="E9931" s="11" t="s">
        <v>20245</v>
      </c>
      <c r="F9931" s="6">
        <v>425422</v>
      </c>
      <c r="G9931" s="6" t="s">
        <v>2521</v>
      </c>
      <c r="H9931" s="16">
        <v>3817385</v>
      </c>
      <c r="I9931" s="12">
        <v>44150</v>
      </c>
      <c r="J9931" s="12">
        <v>44211</v>
      </c>
      <c r="K9931" s="15">
        <v>0</v>
      </c>
      <c r="L9931" s="13" t="s">
        <v>15</v>
      </c>
      <c r="M9931" s="7">
        <v>1</v>
      </c>
      <c r="N9931" s="17"/>
    </row>
    <row r="9932" spans="1:14" ht="157.5">
      <c r="A9932" s="6">
        <v>9930</v>
      </c>
      <c r="B9932" s="8" t="s">
        <v>19989</v>
      </c>
      <c r="C9932" s="9" t="s">
        <v>20162</v>
      </c>
      <c r="D9932" s="10" t="s">
        <v>20163</v>
      </c>
      <c r="E9932" s="11" t="s">
        <v>20246</v>
      </c>
      <c r="F9932" s="6">
        <v>425423</v>
      </c>
      <c r="G9932" s="6" t="s">
        <v>2521</v>
      </c>
      <c r="H9932" s="16">
        <v>4077441.1919999998</v>
      </c>
      <c r="I9932" s="12">
        <v>44150</v>
      </c>
      <c r="J9932" s="12">
        <v>44211</v>
      </c>
      <c r="K9932" s="15">
        <v>0</v>
      </c>
      <c r="L9932" s="13" t="s">
        <v>15</v>
      </c>
      <c r="M9932" s="7">
        <v>1</v>
      </c>
      <c r="N9932" s="17"/>
    </row>
    <row r="9933" spans="1:14" ht="126">
      <c r="A9933" s="6">
        <v>9931</v>
      </c>
      <c r="B9933" s="8" t="s">
        <v>19989</v>
      </c>
      <c r="C9933" s="9" t="s">
        <v>20024</v>
      </c>
      <c r="D9933" s="10" t="s">
        <v>20025</v>
      </c>
      <c r="E9933" s="11" t="s">
        <v>20247</v>
      </c>
      <c r="F9933" s="6">
        <v>425424</v>
      </c>
      <c r="G9933" s="6" t="s">
        <v>2521</v>
      </c>
      <c r="H9933" s="16">
        <v>4494875.625</v>
      </c>
      <c r="I9933" s="12">
        <v>44150</v>
      </c>
      <c r="J9933" s="12">
        <v>44211</v>
      </c>
      <c r="K9933" s="15">
        <v>0</v>
      </c>
      <c r="L9933" s="13" t="s">
        <v>15</v>
      </c>
      <c r="M9933" s="7">
        <v>1</v>
      </c>
      <c r="N9933" s="17"/>
    </row>
    <row r="9934" spans="1:14" ht="78.75">
      <c r="A9934" s="6">
        <v>9932</v>
      </c>
      <c r="B9934" s="8" t="s">
        <v>19989</v>
      </c>
      <c r="C9934" s="9" t="s">
        <v>20171</v>
      </c>
      <c r="D9934" s="10" t="s">
        <v>13146</v>
      </c>
      <c r="E9934" s="11" t="s">
        <v>20248</v>
      </c>
      <c r="F9934" s="6">
        <v>425425</v>
      </c>
      <c r="G9934" s="6" t="s">
        <v>2521</v>
      </c>
      <c r="H9934" s="16">
        <v>7158963.2439999999</v>
      </c>
      <c r="I9934" s="12">
        <v>44150</v>
      </c>
      <c r="J9934" s="12">
        <v>44226</v>
      </c>
      <c r="K9934" s="15">
        <v>0</v>
      </c>
      <c r="L9934" s="13" t="s">
        <v>15</v>
      </c>
      <c r="M9934" s="7">
        <v>1</v>
      </c>
      <c r="N9934" s="17"/>
    </row>
    <row r="9935" spans="1:14" ht="157.5">
      <c r="A9935" s="6">
        <v>9933</v>
      </c>
      <c r="B9935" s="8" t="s">
        <v>19989</v>
      </c>
      <c r="C9935" s="9" t="s">
        <v>20162</v>
      </c>
      <c r="D9935" s="10" t="s">
        <v>20163</v>
      </c>
      <c r="E9935" s="11" t="s">
        <v>20249</v>
      </c>
      <c r="F9935" s="6">
        <v>458153</v>
      </c>
      <c r="G9935" s="6" t="s">
        <v>2521</v>
      </c>
      <c r="H9935" s="16">
        <v>10413306.119000001</v>
      </c>
      <c r="I9935" s="12">
        <v>44101</v>
      </c>
      <c r="J9935" s="12">
        <v>44207</v>
      </c>
      <c r="K9935" s="15">
        <v>0</v>
      </c>
      <c r="L9935" s="13" t="s">
        <v>15</v>
      </c>
      <c r="M9935" s="7">
        <v>1</v>
      </c>
      <c r="N9935" s="17"/>
    </row>
    <row r="9936" spans="1:14" ht="126">
      <c r="A9936" s="6">
        <v>9934</v>
      </c>
      <c r="B9936" s="8" t="s">
        <v>19989</v>
      </c>
      <c r="C9936" s="9" t="s">
        <v>20250</v>
      </c>
      <c r="D9936" s="10" t="s">
        <v>20251</v>
      </c>
      <c r="E9936" s="11" t="s">
        <v>20252</v>
      </c>
      <c r="F9936" s="6">
        <v>365669</v>
      </c>
      <c r="G9936" s="6" t="s">
        <v>873</v>
      </c>
      <c r="H9936" s="16">
        <v>13267682.25</v>
      </c>
      <c r="I9936" s="12" t="s">
        <v>20253</v>
      </c>
      <c r="J9936" s="12" t="s">
        <v>20254</v>
      </c>
      <c r="K9936" s="15">
        <v>4187674</v>
      </c>
      <c r="L9936" s="13" t="s">
        <v>15</v>
      </c>
      <c r="M9936" s="7">
        <v>1</v>
      </c>
      <c r="N9936" s="17"/>
    </row>
    <row r="9937" spans="1:14" ht="110.25">
      <c r="A9937" s="6">
        <v>9935</v>
      </c>
      <c r="B9937" s="8" t="s">
        <v>19989</v>
      </c>
      <c r="C9937" s="9" t="s">
        <v>20255</v>
      </c>
      <c r="D9937" s="10" t="s">
        <v>20089</v>
      </c>
      <c r="E9937" s="11" t="s">
        <v>20256</v>
      </c>
      <c r="F9937" s="6">
        <v>365671</v>
      </c>
      <c r="G9937" s="6" t="s">
        <v>873</v>
      </c>
      <c r="H9937" s="16">
        <v>12183750</v>
      </c>
      <c r="I9937" s="12" t="s">
        <v>20257</v>
      </c>
      <c r="J9937" s="12" t="s">
        <v>20258</v>
      </c>
      <c r="K9937" s="15">
        <v>2000000</v>
      </c>
      <c r="L9937" s="13" t="s">
        <v>15</v>
      </c>
      <c r="M9937" s="7">
        <v>1</v>
      </c>
      <c r="N9937" s="17"/>
    </row>
    <row r="9938" spans="1:14" ht="110.25">
      <c r="A9938" s="6">
        <v>9936</v>
      </c>
      <c r="B9938" s="8" t="s">
        <v>19989</v>
      </c>
      <c r="C9938" s="9" t="s">
        <v>20259</v>
      </c>
      <c r="D9938" s="10" t="s">
        <v>20260</v>
      </c>
      <c r="E9938" s="11" t="s">
        <v>20261</v>
      </c>
      <c r="F9938" s="6">
        <v>365670</v>
      </c>
      <c r="G9938" s="6" t="s">
        <v>873</v>
      </c>
      <c r="H9938" s="16">
        <v>8094000</v>
      </c>
      <c r="I9938" s="12" t="s">
        <v>20253</v>
      </c>
      <c r="J9938" s="12" t="s">
        <v>20192</v>
      </c>
      <c r="K9938" s="15">
        <v>5041371</v>
      </c>
      <c r="L9938" s="13" t="s">
        <v>15</v>
      </c>
      <c r="M9938" s="7">
        <v>1</v>
      </c>
      <c r="N9938" s="17"/>
    </row>
    <row r="9939" spans="1:14" ht="110.25">
      <c r="A9939" s="6">
        <v>9937</v>
      </c>
      <c r="B9939" s="8" t="s">
        <v>19989</v>
      </c>
      <c r="C9939" s="9" t="s">
        <v>20021</v>
      </c>
      <c r="D9939" s="10" t="s">
        <v>20022</v>
      </c>
      <c r="E9939" s="11" t="s">
        <v>20262</v>
      </c>
      <c r="F9939" s="6">
        <v>401762</v>
      </c>
      <c r="G9939" s="6" t="s">
        <v>873</v>
      </c>
      <c r="H9939" s="16">
        <v>7127861</v>
      </c>
      <c r="I9939" s="12" t="s">
        <v>20263</v>
      </c>
      <c r="J9939" s="12" t="s">
        <v>20264</v>
      </c>
      <c r="K9939" s="15">
        <v>1006439</v>
      </c>
      <c r="L9939" s="13" t="s">
        <v>15</v>
      </c>
      <c r="M9939" s="7">
        <v>1</v>
      </c>
      <c r="N9939" s="17"/>
    </row>
    <row r="9940" spans="1:14" ht="110.25">
      <c r="A9940" s="6">
        <v>9938</v>
      </c>
      <c r="B9940" s="8" t="s">
        <v>19989</v>
      </c>
      <c r="C9940" s="9" t="s">
        <v>20265</v>
      </c>
      <c r="D9940" s="10" t="s">
        <v>20266</v>
      </c>
      <c r="E9940" s="11" t="s">
        <v>20267</v>
      </c>
      <c r="F9940" s="6">
        <v>401761</v>
      </c>
      <c r="G9940" s="6" t="s">
        <v>873</v>
      </c>
      <c r="H9940" s="16">
        <v>7122862</v>
      </c>
      <c r="I9940" s="12" t="s">
        <v>20263</v>
      </c>
      <c r="J9940" s="12" t="s">
        <v>20268</v>
      </c>
      <c r="K9940" s="15">
        <v>2078798</v>
      </c>
      <c r="L9940" s="13" t="s">
        <v>15</v>
      </c>
      <c r="M9940" s="7">
        <v>1</v>
      </c>
      <c r="N9940" s="17"/>
    </row>
    <row r="9941" spans="1:14" ht="110.25">
      <c r="A9941" s="6">
        <v>9939</v>
      </c>
      <c r="B9941" s="8" t="s">
        <v>19989</v>
      </c>
      <c r="C9941" s="9" t="s">
        <v>20269</v>
      </c>
      <c r="D9941" s="10" t="s">
        <v>20270</v>
      </c>
      <c r="E9941" s="11" t="s">
        <v>20271</v>
      </c>
      <c r="F9941" s="6">
        <v>418568</v>
      </c>
      <c r="G9941" s="6" t="s">
        <v>20272</v>
      </c>
      <c r="H9941" s="16">
        <v>14433960.893999999</v>
      </c>
      <c r="I9941" s="12" t="s">
        <v>20273</v>
      </c>
      <c r="J9941" s="12" t="s">
        <v>20274</v>
      </c>
      <c r="K9941" s="15">
        <v>0</v>
      </c>
      <c r="L9941" s="13" t="s">
        <v>15</v>
      </c>
      <c r="M9941" s="7">
        <v>1</v>
      </c>
      <c r="N9941" s="17"/>
    </row>
    <row r="9942" spans="1:14" ht="110.25">
      <c r="A9942" s="6">
        <v>9940</v>
      </c>
      <c r="B9942" s="8" t="s">
        <v>19989</v>
      </c>
      <c r="C9942" s="9" t="s">
        <v>20275</v>
      </c>
      <c r="D9942" s="10" t="s">
        <v>20276</v>
      </c>
      <c r="E9942" s="11" t="s">
        <v>20277</v>
      </c>
      <c r="F9942" s="6">
        <v>418564</v>
      </c>
      <c r="G9942" s="6" t="s">
        <v>20272</v>
      </c>
      <c r="H9942" s="16">
        <v>11707770.017999999</v>
      </c>
      <c r="I9942" s="12" t="s">
        <v>20278</v>
      </c>
      <c r="J9942" s="12" t="s">
        <v>20279</v>
      </c>
      <c r="K9942" s="15">
        <v>0</v>
      </c>
      <c r="L9942" s="13" t="s">
        <v>15</v>
      </c>
      <c r="M9942" s="7">
        <v>1</v>
      </c>
      <c r="N9942" s="17"/>
    </row>
    <row r="9943" spans="1:14" ht="110.25">
      <c r="A9943" s="6">
        <v>9941</v>
      </c>
      <c r="B9943" s="8" t="s">
        <v>19989</v>
      </c>
      <c r="C9943" s="9" t="s">
        <v>20275</v>
      </c>
      <c r="D9943" s="10" t="s">
        <v>20276</v>
      </c>
      <c r="E9943" s="11" t="s">
        <v>20280</v>
      </c>
      <c r="F9943" s="6">
        <v>418566</v>
      </c>
      <c r="G9943" s="6" t="s">
        <v>20272</v>
      </c>
      <c r="H9943" s="16">
        <v>1207780.8</v>
      </c>
      <c r="I9943" s="12" t="s">
        <v>20278</v>
      </c>
      <c r="J9943" s="12" t="s">
        <v>20279</v>
      </c>
      <c r="K9943" s="15">
        <v>0</v>
      </c>
      <c r="L9943" s="13" t="s">
        <v>15</v>
      </c>
      <c r="M9943" s="7">
        <v>1</v>
      </c>
      <c r="N9943" s="17"/>
    </row>
    <row r="9944" spans="1:14" ht="110.25">
      <c r="A9944" s="6">
        <v>9942</v>
      </c>
      <c r="B9944" s="8" t="s">
        <v>19989</v>
      </c>
      <c r="C9944" s="9" t="s">
        <v>20275</v>
      </c>
      <c r="D9944" s="10" t="s">
        <v>20276</v>
      </c>
      <c r="E9944" s="11" t="s">
        <v>20281</v>
      </c>
      <c r="F9944" s="6">
        <v>418565</v>
      </c>
      <c r="G9944" s="6" t="s">
        <v>20272</v>
      </c>
      <c r="H9944" s="16">
        <v>1799725.504</v>
      </c>
      <c r="I9944" s="12" t="s">
        <v>20278</v>
      </c>
      <c r="J9944" s="12" t="s">
        <v>20279</v>
      </c>
      <c r="K9944" s="15">
        <v>0</v>
      </c>
      <c r="L9944" s="13" t="s">
        <v>15</v>
      </c>
      <c r="M9944" s="7">
        <v>1</v>
      </c>
      <c r="N9944" s="17"/>
    </row>
    <row r="9945" spans="1:14" ht="141.75">
      <c r="A9945" s="6">
        <v>9943</v>
      </c>
      <c r="B9945" s="8" t="s">
        <v>19989</v>
      </c>
      <c r="C9945" s="9" t="s">
        <v>20282</v>
      </c>
      <c r="D9945" s="10" t="s">
        <v>20283</v>
      </c>
      <c r="E9945" s="11" t="s">
        <v>20284</v>
      </c>
      <c r="F9945" s="6">
        <v>415097</v>
      </c>
      <c r="G9945" s="6" t="s">
        <v>706</v>
      </c>
      <c r="H9945" s="16">
        <v>29714090.32</v>
      </c>
      <c r="I9945" s="12">
        <v>44075</v>
      </c>
      <c r="J9945" s="12">
        <v>44256</v>
      </c>
      <c r="K9945" s="15">
        <v>0</v>
      </c>
      <c r="L9945" s="13" t="s">
        <v>15</v>
      </c>
      <c r="M9945" s="7">
        <v>1</v>
      </c>
      <c r="N9945" s="17"/>
    </row>
    <row r="9946" spans="1:14" ht="126">
      <c r="A9946" s="6">
        <v>9944</v>
      </c>
      <c r="B9946" s="8" t="s">
        <v>19989</v>
      </c>
      <c r="C9946" s="9" t="s">
        <v>20202</v>
      </c>
      <c r="D9946" s="10" t="s">
        <v>20203</v>
      </c>
      <c r="E9946" s="11" t="s">
        <v>20285</v>
      </c>
      <c r="F9946" s="6">
        <v>415098</v>
      </c>
      <c r="G9946" s="6" t="s">
        <v>706</v>
      </c>
      <c r="H9946" s="16">
        <v>12232615.15</v>
      </c>
      <c r="I9946" s="12">
        <v>43971</v>
      </c>
      <c r="J9946" s="12">
        <v>44063</v>
      </c>
      <c r="K9946" s="15">
        <v>0</v>
      </c>
      <c r="L9946" s="13" t="s">
        <v>15</v>
      </c>
      <c r="M9946" s="7">
        <v>1</v>
      </c>
      <c r="N9946" s="17"/>
    </row>
    <row r="9947" spans="1:14" ht="126">
      <c r="A9947" s="6">
        <v>9945</v>
      </c>
      <c r="B9947" s="8" t="s">
        <v>19989</v>
      </c>
      <c r="C9947" s="9" t="s">
        <v>20286</v>
      </c>
      <c r="D9947" s="10" t="s">
        <v>20287</v>
      </c>
      <c r="E9947" s="11" t="s">
        <v>20288</v>
      </c>
      <c r="F9947" s="6">
        <v>415099</v>
      </c>
      <c r="G9947" s="6" t="s">
        <v>706</v>
      </c>
      <c r="H9947" s="16">
        <v>44550547.890000001</v>
      </c>
      <c r="I9947" s="12">
        <v>44024</v>
      </c>
      <c r="J9947" s="12">
        <v>44239</v>
      </c>
      <c r="K9947" s="15">
        <v>0</v>
      </c>
      <c r="L9947" s="13" t="s">
        <v>14</v>
      </c>
      <c r="M9947" s="7">
        <v>1</v>
      </c>
      <c r="N9947" s="17"/>
    </row>
    <row r="9948" spans="1:14" ht="94.5">
      <c r="A9948" s="6">
        <v>9946</v>
      </c>
      <c r="B9948" s="8" t="s">
        <v>19989</v>
      </c>
      <c r="C9948" s="9" t="s">
        <v>20289</v>
      </c>
      <c r="D9948" s="10" t="s">
        <v>20028</v>
      </c>
      <c r="E9948" s="11" t="s">
        <v>20288</v>
      </c>
      <c r="F9948" s="6">
        <v>415099</v>
      </c>
      <c r="G9948" s="6" t="s">
        <v>706</v>
      </c>
      <c r="H9948" s="16">
        <v>44550547.890000001</v>
      </c>
      <c r="I9948" s="12">
        <v>44024</v>
      </c>
      <c r="J9948" s="12">
        <v>44239</v>
      </c>
      <c r="K9948" s="15">
        <v>0</v>
      </c>
      <c r="L9948" s="13" t="s">
        <v>14</v>
      </c>
      <c r="M9948" s="7">
        <v>0.51</v>
      </c>
      <c r="N9948" s="17"/>
    </row>
    <row r="9949" spans="1:14" ht="94.5">
      <c r="A9949" s="6">
        <v>9947</v>
      </c>
      <c r="B9949" s="8" t="s">
        <v>19989</v>
      </c>
      <c r="C9949" s="9" t="s">
        <v>20290</v>
      </c>
      <c r="D9949" s="10" t="s">
        <v>20291</v>
      </c>
      <c r="E9949" s="11" t="s">
        <v>20288</v>
      </c>
      <c r="F9949" s="6">
        <v>415099</v>
      </c>
      <c r="G9949" s="6" t="s">
        <v>706</v>
      </c>
      <c r="H9949" s="16">
        <v>44550547.890000001</v>
      </c>
      <c r="I9949" s="12">
        <v>44024</v>
      </c>
      <c r="J9949" s="12">
        <v>44239</v>
      </c>
      <c r="K9949" s="15">
        <v>0</v>
      </c>
      <c r="L9949" s="13" t="s">
        <v>14</v>
      </c>
      <c r="M9949" s="7">
        <v>0.49</v>
      </c>
      <c r="N9949" s="17"/>
    </row>
    <row r="9950" spans="1:14" ht="110.25">
      <c r="A9950" s="6">
        <v>9948</v>
      </c>
      <c r="B9950" s="8" t="s">
        <v>19989</v>
      </c>
      <c r="C9950" s="9" t="s">
        <v>20292</v>
      </c>
      <c r="D9950" s="10" t="s">
        <v>20293</v>
      </c>
      <c r="E9950" s="11" t="s">
        <v>20294</v>
      </c>
      <c r="F9950" s="6">
        <v>426667</v>
      </c>
      <c r="G9950" s="6" t="s">
        <v>706</v>
      </c>
      <c r="H9950" s="16">
        <v>24556873.239</v>
      </c>
      <c r="I9950" s="12">
        <v>44024</v>
      </c>
      <c r="J9950" s="12">
        <v>44138</v>
      </c>
      <c r="K9950" s="15">
        <v>0</v>
      </c>
      <c r="L9950" s="13" t="s">
        <v>15</v>
      </c>
      <c r="M9950" s="7">
        <v>1</v>
      </c>
      <c r="N9950" s="17"/>
    </row>
    <row r="9951" spans="1:14" ht="110.25">
      <c r="A9951" s="6">
        <v>9949</v>
      </c>
      <c r="B9951" s="8" t="s">
        <v>19989</v>
      </c>
      <c r="C9951" s="9" t="s">
        <v>20295</v>
      </c>
      <c r="D9951" s="10" t="s">
        <v>20031</v>
      </c>
      <c r="E9951" s="11" t="s">
        <v>20296</v>
      </c>
      <c r="F9951" s="6">
        <v>426668</v>
      </c>
      <c r="G9951" s="6" t="s">
        <v>706</v>
      </c>
      <c r="H9951" s="16">
        <v>40376274.920000002</v>
      </c>
      <c r="I9951" s="12">
        <v>44075</v>
      </c>
      <c r="J9951" s="12">
        <v>44316</v>
      </c>
      <c r="K9951" s="15">
        <v>17500000</v>
      </c>
      <c r="L9951" s="13" t="s">
        <v>15</v>
      </c>
      <c r="M9951" s="7">
        <v>1</v>
      </c>
      <c r="N9951" s="17"/>
    </row>
    <row r="9952" spans="1:14" ht="141.75">
      <c r="A9952" s="6">
        <v>9950</v>
      </c>
      <c r="B9952" s="8" t="s">
        <v>19989</v>
      </c>
      <c r="C9952" s="9" t="s">
        <v>20297</v>
      </c>
      <c r="D9952" s="10" t="s">
        <v>20126</v>
      </c>
      <c r="E9952" s="11" t="s">
        <v>20298</v>
      </c>
      <c r="F9952" s="6">
        <v>426666</v>
      </c>
      <c r="G9952" s="6" t="s">
        <v>706</v>
      </c>
      <c r="H9952" s="16">
        <v>62571033.505000003</v>
      </c>
      <c r="I9952" s="12">
        <v>44075</v>
      </c>
      <c r="J9952" s="12">
        <v>44346</v>
      </c>
      <c r="K9952" s="15">
        <v>10000000</v>
      </c>
      <c r="L9952" s="13" t="s">
        <v>15</v>
      </c>
      <c r="M9952" s="7">
        <v>1</v>
      </c>
      <c r="N9952" s="17"/>
    </row>
    <row r="9953" spans="1:14" ht="110.25">
      <c r="A9953" s="6">
        <v>9951</v>
      </c>
      <c r="B9953" s="8" t="s">
        <v>19989</v>
      </c>
      <c r="C9953" s="9" t="s">
        <v>20299</v>
      </c>
      <c r="D9953" s="10" t="s">
        <v>20089</v>
      </c>
      <c r="E9953" s="11" t="s">
        <v>20300</v>
      </c>
      <c r="F9953" s="6">
        <v>480407</v>
      </c>
      <c r="G9953" s="6" t="s">
        <v>706</v>
      </c>
      <c r="H9953" s="16">
        <v>1477643.3</v>
      </c>
      <c r="I9953" s="12">
        <v>44166</v>
      </c>
      <c r="J9953" s="12">
        <v>44226</v>
      </c>
      <c r="K9953" s="15">
        <v>0</v>
      </c>
      <c r="L9953" s="13" t="s">
        <v>15</v>
      </c>
      <c r="M9953" s="7">
        <v>1</v>
      </c>
      <c r="N9953" s="17"/>
    </row>
    <row r="9954" spans="1:14" ht="110.25">
      <c r="A9954" s="6">
        <v>9952</v>
      </c>
      <c r="B9954" s="8" t="s">
        <v>19989</v>
      </c>
      <c r="C9954" s="9" t="s">
        <v>20299</v>
      </c>
      <c r="D9954" s="10" t="s">
        <v>20089</v>
      </c>
      <c r="E9954" s="11" t="s">
        <v>20301</v>
      </c>
      <c r="F9954" s="6">
        <v>480408</v>
      </c>
      <c r="G9954" s="6" t="s">
        <v>706</v>
      </c>
      <c r="H9954" s="16">
        <v>6942164.9000000004</v>
      </c>
      <c r="I9954" s="12">
        <v>44166</v>
      </c>
      <c r="J9954" s="12">
        <v>44256</v>
      </c>
      <c r="K9954" s="15">
        <v>0</v>
      </c>
      <c r="L9954" s="13" t="s">
        <v>15</v>
      </c>
      <c r="M9954" s="7">
        <v>1</v>
      </c>
      <c r="N9954" s="17"/>
    </row>
    <row r="9955" spans="1:14" ht="126">
      <c r="A9955" s="6">
        <v>9953</v>
      </c>
      <c r="B9955" s="8" t="s">
        <v>19989</v>
      </c>
      <c r="C9955" s="9" t="s">
        <v>20302</v>
      </c>
      <c r="D9955" s="10" t="s">
        <v>3843</v>
      </c>
      <c r="E9955" s="11" t="s">
        <v>20303</v>
      </c>
      <c r="F9955" s="6">
        <v>351387</v>
      </c>
      <c r="G9955" s="6" t="s">
        <v>1486</v>
      </c>
      <c r="H9955" s="16">
        <v>23496995.32</v>
      </c>
      <c r="I9955" s="12" t="s">
        <v>20304</v>
      </c>
      <c r="J9955" s="12" t="s">
        <v>20305</v>
      </c>
      <c r="K9955" s="15">
        <v>0</v>
      </c>
      <c r="L9955" s="13" t="s">
        <v>15</v>
      </c>
      <c r="M9955" s="7">
        <v>1</v>
      </c>
      <c r="N9955" s="17"/>
    </row>
    <row r="9956" spans="1:14" ht="157.5">
      <c r="A9956" s="6">
        <v>9954</v>
      </c>
      <c r="B9956" s="8" t="s">
        <v>19989</v>
      </c>
      <c r="C9956" s="9" t="s">
        <v>20162</v>
      </c>
      <c r="D9956" s="10" t="s">
        <v>20163</v>
      </c>
      <c r="E9956" s="11" t="s">
        <v>20306</v>
      </c>
      <c r="F9956" s="6">
        <v>351374</v>
      </c>
      <c r="G9956" s="6" t="s">
        <v>1486</v>
      </c>
      <c r="H9956" s="16">
        <v>25230057.438999999</v>
      </c>
      <c r="I9956" s="12" t="s">
        <v>20307</v>
      </c>
      <c r="J9956" s="12" t="s">
        <v>20308</v>
      </c>
      <c r="K9956" s="15">
        <v>0</v>
      </c>
      <c r="L9956" s="13" t="s">
        <v>15</v>
      </c>
      <c r="M9956" s="7">
        <v>1</v>
      </c>
      <c r="N9956" s="17"/>
    </row>
    <row r="9957" spans="1:14" ht="110.25">
      <c r="A9957" s="6">
        <v>9955</v>
      </c>
      <c r="B9957" s="8" t="s">
        <v>19989</v>
      </c>
      <c r="C9957" s="9" t="s">
        <v>20021</v>
      </c>
      <c r="D9957" s="10" t="s">
        <v>20022</v>
      </c>
      <c r="E9957" s="11" t="s">
        <v>20309</v>
      </c>
      <c r="F9957" s="6">
        <v>425500</v>
      </c>
      <c r="G9957" s="6" t="s">
        <v>1493</v>
      </c>
      <c r="H9957" s="16">
        <v>9708113.6410000008</v>
      </c>
      <c r="I9957" s="12">
        <v>43969</v>
      </c>
      <c r="J9957" s="12" t="s">
        <v>20310</v>
      </c>
      <c r="K9957" s="15">
        <v>0</v>
      </c>
      <c r="L9957" s="13" t="s">
        <v>15</v>
      </c>
      <c r="M9957" s="7">
        <v>1</v>
      </c>
      <c r="N9957" s="17"/>
    </row>
    <row r="9958" spans="1:14" ht="110.25">
      <c r="A9958" s="6">
        <v>9956</v>
      </c>
      <c r="B9958" s="8" t="s">
        <v>19989</v>
      </c>
      <c r="C9958" s="9" t="s">
        <v>20311</v>
      </c>
      <c r="D9958" s="10" t="s">
        <v>20312</v>
      </c>
      <c r="E9958" s="11" t="s">
        <v>20313</v>
      </c>
      <c r="F9958" s="6">
        <v>425501</v>
      </c>
      <c r="G9958" s="6" t="s">
        <v>1493</v>
      </c>
      <c r="H9958" s="16">
        <v>4272733.5489999996</v>
      </c>
      <c r="I9958" s="12">
        <v>43983</v>
      </c>
      <c r="J9958" s="12" t="s">
        <v>20314</v>
      </c>
      <c r="K9958" s="15">
        <v>0</v>
      </c>
      <c r="L9958" s="13" t="s">
        <v>15</v>
      </c>
      <c r="M9958" s="7">
        <v>1</v>
      </c>
      <c r="N9958" s="17"/>
    </row>
    <row r="9959" spans="1:14" ht="409.5">
      <c r="A9959" s="6">
        <v>9957</v>
      </c>
      <c r="B9959" s="8" t="s">
        <v>19989</v>
      </c>
      <c r="C9959" s="9" t="s">
        <v>20269</v>
      </c>
      <c r="D9959" s="10" t="s">
        <v>20270</v>
      </c>
      <c r="E9959" s="11" t="s">
        <v>20315</v>
      </c>
      <c r="F9959" s="6">
        <v>287193</v>
      </c>
      <c r="G9959" s="6" t="s">
        <v>20316</v>
      </c>
      <c r="H9959" s="16">
        <v>29506123.670000002</v>
      </c>
      <c r="I9959" s="12" t="s">
        <v>20317</v>
      </c>
      <c r="J9959" s="12" t="s">
        <v>20318</v>
      </c>
      <c r="K9959" s="15">
        <v>16900000</v>
      </c>
      <c r="L9959" s="13" t="s">
        <v>15</v>
      </c>
      <c r="M9959" s="7">
        <v>1</v>
      </c>
      <c r="N9959" s="17"/>
    </row>
    <row r="9960" spans="1:14" ht="409.5">
      <c r="A9960" s="6">
        <v>9958</v>
      </c>
      <c r="B9960" s="8" t="s">
        <v>19989</v>
      </c>
      <c r="C9960" s="9" t="s">
        <v>20319</v>
      </c>
      <c r="D9960" s="10" t="s">
        <v>20320</v>
      </c>
      <c r="E9960" s="11" t="s">
        <v>20321</v>
      </c>
      <c r="F9960" s="6">
        <v>287194</v>
      </c>
      <c r="G9960" s="6" t="s">
        <v>20316</v>
      </c>
      <c r="H9960" s="16">
        <v>31837275.18</v>
      </c>
      <c r="I9960" s="12" t="s">
        <v>20317</v>
      </c>
      <c r="J9960" s="12" t="s">
        <v>20322</v>
      </c>
      <c r="K9960" s="15">
        <v>13000000</v>
      </c>
      <c r="L9960" s="13" t="s">
        <v>15</v>
      </c>
      <c r="M9960" s="7">
        <v>1</v>
      </c>
      <c r="N9960" s="17"/>
    </row>
    <row r="9961" spans="1:14" ht="409.5">
      <c r="A9961" s="6">
        <v>9959</v>
      </c>
      <c r="B9961" s="8" t="s">
        <v>19989</v>
      </c>
      <c r="C9961" s="9" t="s">
        <v>20269</v>
      </c>
      <c r="D9961" s="10" t="s">
        <v>20270</v>
      </c>
      <c r="E9961" s="11" t="s">
        <v>20323</v>
      </c>
      <c r="F9961" s="6">
        <v>287195</v>
      </c>
      <c r="G9961" s="6" t="s">
        <v>20316</v>
      </c>
      <c r="H9961" s="16">
        <v>31390103.809999999</v>
      </c>
      <c r="I9961" s="12" t="s">
        <v>20317</v>
      </c>
      <c r="J9961" s="12" t="s">
        <v>20318</v>
      </c>
      <c r="K9961" s="15">
        <v>12600000</v>
      </c>
      <c r="L9961" s="13" t="s">
        <v>15</v>
      </c>
      <c r="M9961" s="7">
        <v>1</v>
      </c>
      <c r="N9961" s="17"/>
    </row>
    <row r="9962" spans="1:14" ht="409.5">
      <c r="A9962" s="6">
        <v>9960</v>
      </c>
      <c r="B9962" s="8" t="s">
        <v>19989</v>
      </c>
      <c r="C9962" s="9" t="s">
        <v>20324</v>
      </c>
      <c r="D9962" s="10" t="s">
        <v>20325</v>
      </c>
      <c r="E9962" s="11" t="s">
        <v>20326</v>
      </c>
      <c r="F9962" s="6">
        <v>246831</v>
      </c>
      <c r="G9962" s="6" t="s">
        <v>20316</v>
      </c>
      <c r="H9962" s="16">
        <v>35074956</v>
      </c>
      <c r="I9962" s="12" t="s">
        <v>20327</v>
      </c>
      <c r="J9962" s="12" t="s">
        <v>20322</v>
      </c>
      <c r="K9962" s="15">
        <v>20300000</v>
      </c>
      <c r="L9962" s="13" t="s">
        <v>15</v>
      </c>
      <c r="M9962" s="7">
        <v>1</v>
      </c>
      <c r="N9962" s="17"/>
    </row>
    <row r="9963" spans="1:14" ht="409.5">
      <c r="A9963" s="6">
        <v>9961</v>
      </c>
      <c r="B9963" s="8" t="s">
        <v>19989</v>
      </c>
      <c r="C9963" s="9" t="s">
        <v>20269</v>
      </c>
      <c r="D9963" s="10" t="s">
        <v>20270</v>
      </c>
      <c r="E9963" s="11" t="s">
        <v>20328</v>
      </c>
      <c r="F9963" s="6">
        <v>246832</v>
      </c>
      <c r="G9963" s="6" t="s">
        <v>20316</v>
      </c>
      <c r="H9963" s="16">
        <v>35784150</v>
      </c>
      <c r="I9963" s="12" t="s">
        <v>20329</v>
      </c>
      <c r="J9963" s="12" t="s">
        <v>20330</v>
      </c>
      <c r="K9963" s="15">
        <v>22600000</v>
      </c>
      <c r="L9963" s="13" t="s">
        <v>15</v>
      </c>
      <c r="M9963" s="7">
        <v>1</v>
      </c>
      <c r="N9963" s="17"/>
    </row>
    <row r="9964" spans="1:14" ht="362.25">
      <c r="A9964" s="6">
        <v>9962</v>
      </c>
      <c r="B9964" s="8" t="s">
        <v>19989</v>
      </c>
      <c r="C9964" s="9" t="s">
        <v>20319</v>
      </c>
      <c r="D9964" s="10" t="s">
        <v>20320</v>
      </c>
      <c r="E9964" s="11" t="s">
        <v>20331</v>
      </c>
      <c r="F9964" s="6">
        <v>246843</v>
      </c>
      <c r="G9964" s="6" t="s">
        <v>20316</v>
      </c>
      <c r="H9964" s="16">
        <v>29957137</v>
      </c>
      <c r="I9964" s="12" t="s">
        <v>20332</v>
      </c>
      <c r="J9964" s="12" t="s">
        <v>20322</v>
      </c>
      <c r="K9964" s="15">
        <v>0</v>
      </c>
      <c r="L9964" s="13" t="s">
        <v>15</v>
      </c>
      <c r="M9964" s="7">
        <v>1</v>
      </c>
      <c r="N9964" s="17"/>
    </row>
    <row r="9965" spans="1:14" ht="346.5">
      <c r="A9965" s="6">
        <v>9963</v>
      </c>
      <c r="B9965" s="8" t="s">
        <v>19989</v>
      </c>
      <c r="C9965" s="9" t="s">
        <v>20319</v>
      </c>
      <c r="D9965" s="10" t="s">
        <v>20320</v>
      </c>
      <c r="E9965" s="11" t="s">
        <v>20333</v>
      </c>
      <c r="F9965" s="6">
        <v>283033</v>
      </c>
      <c r="G9965" s="6" t="s">
        <v>20316</v>
      </c>
      <c r="H9965" s="16">
        <v>21410544.989999998</v>
      </c>
      <c r="I9965" s="12" t="s">
        <v>20317</v>
      </c>
      <c r="J9965" s="12" t="s">
        <v>20322</v>
      </c>
      <c r="K9965" s="15">
        <v>8900000</v>
      </c>
      <c r="L9965" s="13" t="s">
        <v>15</v>
      </c>
      <c r="M9965" s="7">
        <v>1</v>
      </c>
      <c r="N9965" s="17"/>
    </row>
    <row r="9966" spans="1:14" ht="409.5">
      <c r="A9966" s="6">
        <v>9964</v>
      </c>
      <c r="B9966" s="8" t="s">
        <v>19989</v>
      </c>
      <c r="C9966" s="9" t="s">
        <v>20319</v>
      </c>
      <c r="D9966" s="10" t="s">
        <v>20320</v>
      </c>
      <c r="E9966" s="11" t="s">
        <v>20334</v>
      </c>
      <c r="F9966" s="6">
        <v>283032</v>
      </c>
      <c r="G9966" s="6" t="s">
        <v>20316</v>
      </c>
      <c r="H9966" s="16">
        <v>20525413.82</v>
      </c>
      <c r="I9966" s="12" t="s">
        <v>20317</v>
      </c>
      <c r="J9966" s="12" t="s">
        <v>20322</v>
      </c>
      <c r="K9966" s="15">
        <v>12900000</v>
      </c>
      <c r="L9966" s="13" t="s">
        <v>15</v>
      </c>
      <c r="M9966" s="7">
        <v>1</v>
      </c>
      <c r="N9966" s="17"/>
    </row>
    <row r="9967" spans="1:14" ht="409.5">
      <c r="A9967" s="6">
        <v>9965</v>
      </c>
      <c r="B9967" s="8" t="s">
        <v>19989</v>
      </c>
      <c r="C9967" s="9" t="s">
        <v>20269</v>
      </c>
      <c r="D9967" s="10" t="s">
        <v>20270</v>
      </c>
      <c r="E9967" s="11" t="s">
        <v>20335</v>
      </c>
      <c r="F9967" s="6">
        <v>283034</v>
      </c>
      <c r="G9967" s="6" t="s">
        <v>20316</v>
      </c>
      <c r="H9967" s="16">
        <v>35701030.439999998</v>
      </c>
      <c r="I9967" s="12" t="s">
        <v>20336</v>
      </c>
      <c r="J9967" s="12" t="s">
        <v>20318</v>
      </c>
      <c r="K9967" s="15">
        <v>28305100</v>
      </c>
      <c r="L9967" s="13" t="s">
        <v>15</v>
      </c>
      <c r="M9967" s="7">
        <v>1</v>
      </c>
      <c r="N9967" s="17"/>
    </row>
    <row r="9968" spans="1:14" ht="189">
      <c r="A9968" s="6">
        <v>9966</v>
      </c>
      <c r="B9968" s="8" t="s">
        <v>19989</v>
      </c>
      <c r="C9968" s="9" t="s">
        <v>20269</v>
      </c>
      <c r="D9968" s="10" t="s">
        <v>20270</v>
      </c>
      <c r="E9968" s="11" t="s">
        <v>20337</v>
      </c>
      <c r="F9968" s="6">
        <v>371031</v>
      </c>
      <c r="G9968" s="6" t="s">
        <v>20316</v>
      </c>
      <c r="H9968" s="16">
        <v>17137920</v>
      </c>
      <c r="I9968" s="12" t="s">
        <v>20338</v>
      </c>
      <c r="J9968" s="12" t="s">
        <v>20330</v>
      </c>
      <c r="K9968" s="15">
        <v>5000000</v>
      </c>
      <c r="L9968" s="13" t="s">
        <v>15</v>
      </c>
      <c r="M9968" s="7">
        <v>1</v>
      </c>
      <c r="N9968" s="17"/>
    </row>
    <row r="9969" spans="1:14" ht="94.5">
      <c r="A9969" s="6">
        <v>9967</v>
      </c>
      <c r="B9969" s="8" t="s">
        <v>19989</v>
      </c>
      <c r="C9969" s="9" t="s">
        <v>20148</v>
      </c>
      <c r="D9969" s="10" t="s">
        <v>20042</v>
      </c>
      <c r="E9969" s="11" t="s">
        <v>20339</v>
      </c>
      <c r="F9969" s="6">
        <v>387582</v>
      </c>
      <c r="G9969" s="6" t="s">
        <v>20316</v>
      </c>
      <c r="H9969" s="16">
        <v>4768129</v>
      </c>
      <c r="I9969" s="12" t="s">
        <v>20340</v>
      </c>
      <c r="J9969" s="12" t="s">
        <v>20341</v>
      </c>
      <c r="K9969" s="15">
        <v>0</v>
      </c>
      <c r="L9969" s="13" t="s">
        <v>15</v>
      </c>
      <c r="M9969" s="7">
        <v>1</v>
      </c>
      <c r="N9969" s="17"/>
    </row>
    <row r="9970" spans="1:14" ht="126">
      <c r="A9970" s="6">
        <v>9968</v>
      </c>
      <c r="B9970" s="8" t="s">
        <v>19989</v>
      </c>
      <c r="C9970" s="9" t="s">
        <v>20342</v>
      </c>
      <c r="D9970" s="10" t="s">
        <v>20343</v>
      </c>
      <c r="E9970" s="11" t="s">
        <v>20344</v>
      </c>
      <c r="F9970" s="6">
        <v>387583</v>
      </c>
      <c r="G9970" s="6" t="s">
        <v>20316</v>
      </c>
      <c r="H9970" s="16">
        <v>9044248</v>
      </c>
      <c r="I9970" s="12" t="s">
        <v>20345</v>
      </c>
      <c r="J9970" s="12" t="s">
        <v>20346</v>
      </c>
      <c r="K9970" s="15">
        <v>0</v>
      </c>
      <c r="L9970" s="13" t="s">
        <v>15</v>
      </c>
      <c r="M9970" s="7">
        <v>1</v>
      </c>
      <c r="N9970" s="17"/>
    </row>
    <row r="9971" spans="1:14" ht="110.25">
      <c r="A9971" s="6">
        <v>9969</v>
      </c>
      <c r="B9971" s="8" t="s">
        <v>19989</v>
      </c>
      <c r="C9971" s="9" t="s">
        <v>20347</v>
      </c>
      <c r="D9971" s="10" t="s">
        <v>20348</v>
      </c>
      <c r="E9971" s="11" t="s">
        <v>20349</v>
      </c>
      <c r="F9971" s="6">
        <v>387584</v>
      </c>
      <c r="G9971" s="6" t="s">
        <v>20316</v>
      </c>
      <c r="H9971" s="16">
        <v>7658698</v>
      </c>
      <c r="I9971" s="12" t="s">
        <v>20350</v>
      </c>
      <c r="J9971" s="12" t="s">
        <v>20322</v>
      </c>
      <c r="K9971" s="15">
        <v>3300000</v>
      </c>
      <c r="L9971" s="13" t="s">
        <v>15</v>
      </c>
      <c r="M9971" s="7">
        <v>1</v>
      </c>
      <c r="N9971" s="17"/>
    </row>
    <row r="9972" spans="1:14" ht="110.25">
      <c r="A9972" s="6">
        <v>9970</v>
      </c>
      <c r="B9972" s="8" t="s">
        <v>19989</v>
      </c>
      <c r="C9972" s="9" t="s">
        <v>20275</v>
      </c>
      <c r="D9972" s="10" t="s">
        <v>20276</v>
      </c>
      <c r="E9972" s="11" t="s">
        <v>20351</v>
      </c>
      <c r="F9972" s="6">
        <v>387585</v>
      </c>
      <c r="G9972" s="6" t="s">
        <v>20316</v>
      </c>
      <c r="H9972" s="16">
        <v>4961430</v>
      </c>
      <c r="I9972" s="12" t="s">
        <v>20350</v>
      </c>
      <c r="J9972" s="12" t="s">
        <v>20322</v>
      </c>
      <c r="K9972" s="15">
        <v>3000000</v>
      </c>
      <c r="L9972" s="13" t="s">
        <v>15</v>
      </c>
      <c r="M9972" s="7">
        <v>1</v>
      </c>
      <c r="N9972" s="17"/>
    </row>
    <row r="9973" spans="1:14" ht="78.75">
      <c r="A9973" s="6">
        <v>9971</v>
      </c>
      <c r="B9973" s="8" t="s">
        <v>19989</v>
      </c>
      <c r="C9973" s="9" t="s">
        <v>20148</v>
      </c>
      <c r="D9973" s="10" t="s">
        <v>20042</v>
      </c>
      <c r="E9973" s="11" t="s">
        <v>20352</v>
      </c>
      <c r="F9973" s="6">
        <v>387587</v>
      </c>
      <c r="G9973" s="6" t="s">
        <v>20316</v>
      </c>
      <c r="H9973" s="16">
        <v>4338961</v>
      </c>
      <c r="I9973" s="12" t="s">
        <v>20353</v>
      </c>
      <c r="J9973" s="12" t="s">
        <v>20322</v>
      </c>
      <c r="K9973" s="15">
        <v>2500000</v>
      </c>
      <c r="L9973" s="13" t="s">
        <v>15</v>
      </c>
      <c r="M9973" s="7">
        <v>1</v>
      </c>
      <c r="N9973" s="17"/>
    </row>
    <row r="9974" spans="1:14" ht="110.25">
      <c r="A9974" s="6">
        <v>9972</v>
      </c>
      <c r="B9974" s="8" t="s">
        <v>19989</v>
      </c>
      <c r="C9974" s="9" t="s">
        <v>20347</v>
      </c>
      <c r="D9974" s="10" t="s">
        <v>20348</v>
      </c>
      <c r="E9974" s="11" t="s">
        <v>20354</v>
      </c>
      <c r="F9974" s="6">
        <v>387588</v>
      </c>
      <c r="G9974" s="6" t="s">
        <v>20316</v>
      </c>
      <c r="H9974" s="16">
        <v>5738894</v>
      </c>
      <c r="I9974" s="12" t="s">
        <v>20350</v>
      </c>
      <c r="J9974" s="12" t="s">
        <v>20322</v>
      </c>
      <c r="K9974" s="15">
        <v>2500000</v>
      </c>
      <c r="L9974" s="13" t="s">
        <v>15</v>
      </c>
      <c r="M9974" s="7">
        <v>1</v>
      </c>
      <c r="N9974" s="17"/>
    </row>
    <row r="9975" spans="1:14" ht="110.25">
      <c r="A9975" s="6">
        <v>9973</v>
      </c>
      <c r="B9975" s="8" t="s">
        <v>19989</v>
      </c>
      <c r="C9975" s="9" t="s">
        <v>20355</v>
      </c>
      <c r="D9975" s="10" t="s">
        <v>20045</v>
      </c>
      <c r="E9975" s="11" t="s">
        <v>20356</v>
      </c>
      <c r="F9975" s="6">
        <v>387589</v>
      </c>
      <c r="G9975" s="6" t="s">
        <v>20316</v>
      </c>
      <c r="H9975" s="16">
        <v>4594422</v>
      </c>
      <c r="I9975" s="12" t="s">
        <v>20357</v>
      </c>
      <c r="J9975" s="12" t="s">
        <v>20358</v>
      </c>
      <c r="K9975" s="15">
        <v>0</v>
      </c>
      <c r="L9975" s="13" t="s">
        <v>15</v>
      </c>
      <c r="M9975" s="7">
        <v>1</v>
      </c>
      <c r="N9975" s="17"/>
    </row>
    <row r="9976" spans="1:14" ht="110.25">
      <c r="A9976" s="6">
        <v>9974</v>
      </c>
      <c r="B9976" s="8" t="s">
        <v>19989</v>
      </c>
      <c r="C9976" s="9" t="s">
        <v>20275</v>
      </c>
      <c r="D9976" s="10" t="s">
        <v>20276</v>
      </c>
      <c r="E9976" s="11" t="s">
        <v>20359</v>
      </c>
      <c r="F9976" s="6">
        <v>387590</v>
      </c>
      <c r="G9976" s="6" t="s">
        <v>20316</v>
      </c>
      <c r="H9976" s="16">
        <v>11344362</v>
      </c>
      <c r="I9976" s="12" t="s">
        <v>20338</v>
      </c>
      <c r="J9976" s="12" t="s">
        <v>20330</v>
      </c>
      <c r="K9976" s="15">
        <v>2000000</v>
      </c>
      <c r="L9976" s="13" t="s">
        <v>15</v>
      </c>
      <c r="M9976" s="7">
        <v>1</v>
      </c>
      <c r="N9976" s="17"/>
    </row>
    <row r="9977" spans="1:14" ht="141.75">
      <c r="A9977" s="6">
        <v>9975</v>
      </c>
      <c r="B9977" s="8" t="s">
        <v>19989</v>
      </c>
      <c r="C9977" s="9" t="s">
        <v>20319</v>
      </c>
      <c r="D9977" s="10" t="s">
        <v>20320</v>
      </c>
      <c r="E9977" s="11" t="s">
        <v>20360</v>
      </c>
      <c r="F9977" s="6">
        <v>387591</v>
      </c>
      <c r="G9977" s="6" t="s">
        <v>20316</v>
      </c>
      <c r="H9977" s="16">
        <v>9838279</v>
      </c>
      <c r="I9977" s="12" t="s">
        <v>20361</v>
      </c>
      <c r="J9977" s="12" t="s">
        <v>20322</v>
      </c>
      <c r="K9977" s="15">
        <v>5000000</v>
      </c>
      <c r="L9977" s="13" t="s">
        <v>15</v>
      </c>
      <c r="M9977" s="7">
        <v>1</v>
      </c>
      <c r="N9977" s="17"/>
    </row>
    <row r="9978" spans="1:14" ht="126">
      <c r="A9978" s="6">
        <v>9976</v>
      </c>
      <c r="B9978" s="8" t="s">
        <v>19989</v>
      </c>
      <c r="C9978" s="9" t="s">
        <v>20342</v>
      </c>
      <c r="D9978" s="10" t="s">
        <v>20343</v>
      </c>
      <c r="E9978" s="11" t="s">
        <v>20362</v>
      </c>
      <c r="F9978" s="6">
        <v>387592</v>
      </c>
      <c r="G9978" s="6" t="s">
        <v>20316</v>
      </c>
      <c r="H9978" s="16">
        <v>9420871</v>
      </c>
      <c r="I9978" s="12" t="s">
        <v>20345</v>
      </c>
      <c r="J9978" s="12" t="s">
        <v>20346</v>
      </c>
      <c r="K9978" s="15">
        <v>0</v>
      </c>
      <c r="L9978" s="13" t="s">
        <v>15</v>
      </c>
      <c r="M9978" s="7">
        <v>1</v>
      </c>
      <c r="N9978" s="17"/>
    </row>
    <row r="9979" spans="1:14" ht="110.25">
      <c r="A9979" s="6">
        <v>9977</v>
      </c>
      <c r="B9979" s="8" t="s">
        <v>19989</v>
      </c>
      <c r="C9979" s="9" t="s">
        <v>20186</v>
      </c>
      <c r="D9979" s="10" t="s">
        <v>20187</v>
      </c>
      <c r="E9979" s="11" t="s">
        <v>20363</v>
      </c>
      <c r="F9979" s="6">
        <v>387593</v>
      </c>
      <c r="G9979" s="6" t="s">
        <v>20316</v>
      </c>
      <c r="H9979" s="16">
        <v>7847680</v>
      </c>
      <c r="I9979" s="12" t="s">
        <v>20361</v>
      </c>
      <c r="J9979" s="12" t="s">
        <v>20358</v>
      </c>
      <c r="K9979" s="15">
        <v>0</v>
      </c>
      <c r="L9979" s="13" t="s">
        <v>15</v>
      </c>
      <c r="M9979" s="7">
        <v>1</v>
      </c>
      <c r="N9979" s="17"/>
    </row>
    <row r="9980" spans="1:14" ht="78.75">
      <c r="A9980" s="6">
        <v>9978</v>
      </c>
      <c r="B9980" s="8" t="s">
        <v>19989</v>
      </c>
      <c r="C9980" s="9" t="s">
        <v>20148</v>
      </c>
      <c r="D9980" s="10" t="s">
        <v>20042</v>
      </c>
      <c r="E9980" s="11" t="s">
        <v>20364</v>
      </c>
      <c r="F9980" s="6">
        <v>387595</v>
      </c>
      <c r="G9980" s="6" t="s">
        <v>20316</v>
      </c>
      <c r="H9980" s="16">
        <v>4300405</v>
      </c>
      <c r="I9980" s="12" t="s">
        <v>20353</v>
      </c>
      <c r="J9980" s="12" t="s">
        <v>20341</v>
      </c>
      <c r="K9980" s="15">
        <v>2250000</v>
      </c>
      <c r="L9980" s="13" t="s">
        <v>15</v>
      </c>
      <c r="M9980" s="7">
        <v>1</v>
      </c>
      <c r="N9980" s="17"/>
    </row>
    <row r="9981" spans="1:14" ht="126">
      <c r="A9981" s="6">
        <v>9979</v>
      </c>
      <c r="B9981" s="8" t="s">
        <v>19989</v>
      </c>
      <c r="C9981" s="9" t="s">
        <v>20365</v>
      </c>
      <c r="D9981" s="10" t="s">
        <v>20366</v>
      </c>
      <c r="E9981" s="11" t="s">
        <v>20367</v>
      </c>
      <c r="F9981" s="6">
        <v>387596</v>
      </c>
      <c r="G9981" s="6" t="s">
        <v>20316</v>
      </c>
      <c r="H9981" s="16">
        <v>7107682</v>
      </c>
      <c r="I9981" s="12" t="s">
        <v>20368</v>
      </c>
      <c r="J9981" s="12" t="s">
        <v>20322</v>
      </c>
      <c r="K9981" s="15">
        <v>4000000</v>
      </c>
      <c r="L9981" s="13" t="s">
        <v>15</v>
      </c>
      <c r="M9981" s="7">
        <v>1</v>
      </c>
      <c r="N9981" s="17"/>
    </row>
    <row r="9982" spans="1:14" ht="126">
      <c r="A9982" s="6">
        <v>9980</v>
      </c>
      <c r="B9982" s="8" t="s">
        <v>19989</v>
      </c>
      <c r="C9982" s="9" t="s">
        <v>20369</v>
      </c>
      <c r="D9982" s="10" t="s">
        <v>20343</v>
      </c>
      <c r="E9982" s="11" t="s">
        <v>20370</v>
      </c>
      <c r="F9982" s="6">
        <v>387598</v>
      </c>
      <c r="G9982" s="6" t="s">
        <v>20316</v>
      </c>
      <c r="H9982" s="16">
        <v>10003004</v>
      </c>
      <c r="I9982" s="12" t="s">
        <v>20371</v>
      </c>
      <c r="J9982" s="12" t="s">
        <v>20318</v>
      </c>
      <c r="K9982" s="15">
        <v>6300000</v>
      </c>
      <c r="L9982" s="13" t="s">
        <v>15</v>
      </c>
      <c r="M9982" s="7">
        <v>1</v>
      </c>
      <c r="N9982" s="17"/>
    </row>
    <row r="9983" spans="1:14" ht="110.25">
      <c r="A9983" s="6">
        <v>9981</v>
      </c>
      <c r="B9983" s="8" t="s">
        <v>19989</v>
      </c>
      <c r="C9983" s="9" t="s">
        <v>20355</v>
      </c>
      <c r="D9983" s="10" t="s">
        <v>20045</v>
      </c>
      <c r="E9983" s="11" t="s">
        <v>20372</v>
      </c>
      <c r="F9983" s="6">
        <v>387599</v>
      </c>
      <c r="G9983" s="6" t="s">
        <v>20316</v>
      </c>
      <c r="H9983" s="16">
        <v>8608068</v>
      </c>
      <c r="I9983" s="12" t="s">
        <v>20361</v>
      </c>
      <c r="J9983" s="12" t="s">
        <v>20322</v>
      </c>
      <c r="K9983" s="15">
        <v>5500000</v>
      </c>
      <c r="L9983" s="13" t="s">
        <v>15</v>
      </c>
      <c r="M9983" s="7">
        <v>1</v>
      </c>
      <c r="N9983" s="17"/>
    </row>
    <row r="9984" spans="1:14" ht="94.5">
      <c r="A9984" s="6">
        <v>9982</v>
      </c>
      <c r="B9984" s="8" t="s">
        <v>19989</v>
      </c>
      <c r="C9984" s="9" t="s">
        <v>20373</v>
      </c>
      <c r="D9984" s="10" t="s">
        <v>20016</v>
      </c>
      <c r="E9984" s="11" t="s">
        <v>20374</v>
      </c>
      <c r="F9984" s="6">
        <v>294439</v>
      </c>
      <c r="G9984" s="6" t="s">
        <v>10085</v>
      </c>
      <c r="H9984" s="16">
        <v>26365244.947000001</v>
      </c>
      <c r="I9984" s="12" t="s">
        <v>20375</v>
      </c>
      <c r="J9984" s="12" t="s">
        <v>20376</v>
      </c>
      <c r="K9984" s="15">
        <v>26148819</v>
      </c>
      <c r="L9984" s="13" t="s">
        <v>15</v>
      </c>
      <c r="M9984" s="7">
        <v>1</v>
      </c>
      <c r="N9984" s="17"/>
    </row>
    <row r="9985" spans="1:14" ht="110.25">
      <c r="A9985" s="6">
        <v>9983</v>
      </c>
      <c r="B9985" s="8" t="s">
        <v>19989</v>
      </c>
      <c r="C9985" s="9" t="s">
        <v>20377</v>
      </c>
      <c r="D9985" s="10" t="s">
        <v>20019</v>
      </c>
      <c r="E9985" s="11" t="s">
        <v>20378</v>
      </c>
      <c r="F9985" s="6">
        <v>294456</v>
      </c>
      <c r="G9985" s="6" t="s">
        <v>10085</v>
      </c>
      <c r="H9985" s="16">
        <v>23433630.151000001</v>
      </c>
      <c r="I9985" s="12" t="s">
        <v>20375</v>
      </c>
      <c r="J9985" s="12" t="s">
        <v>20379</v>
      </c>
      <c r="K9985" s="15">
        <v>23209370</v>
      </c>
      <c r="L9985" s="13" t="s">
        <v>15</v>
      </c>
      <c r="M9985" s="7">
        <v>1</v>
      </c>
      <c r="N9985" s="17"/>
    </row>
    <row r="9986" spans="1:14" ht="94.5">
      <c r="A9986" s="6">
        <v>9984</v>
      </c>
      <c r="B9986" s="8" t="s">
        <v>19989</v>
      </c>
      <c r="C9986" s="9" t="s">
        <v>20380</v>
      </c>
      <c r="D9986" s="10" t="s">
        <v>20025</v>
      </c>
      <c r="E9986" s="11" t="s">
        <v>20381</v>
      </c>
      <c r="F9986" s="6">
        <v>294433</v>
      </c>
      <c r="G9986" s="6" t="s">
        <v>10085</v>
      </c>
      <c r="H9986" s="16">
        <v>12857330</v>
      </c>
      <c r="I9986" s="12" t="s">
        <v>20382</v>
      </c>
      <c r="J9986" s="12" t="s">
        <v>20383</v>
      </c>
      <c r="K9986" s="15">
        <v>12358728</v>
      </c>
      <c r="L9986" s="13" t="s">
        <v>15</v>
      </c>
      <c r="M9986" s="7">
        <v>1</v>
      </c>
      <c r="N9986" s="17"/>
    </row>
    <row r="9987" spans="1:14" ht="141.75">
      <c r="A9987" s="6">
        <v>9985</v>
      </c>
      <c r="B9987" s="8" t="s">
        <v>19989</v>
      </c>
      <c r="C9987" s="9" t="s">
        <v>20384</v>
      </c>
      <c r="D9987" s="10" t="s">
        <v>20385</v>
      </c>
      <c r="E9987" s="11" t="s">
        <v>20386</v>
      </c>
      <c r="F9987" s="6">
        <v>429939</v>
      </c>
      <c r="G9987" s="6" t="s">
        <v>10085</v>
      </c>
      <c r="H9987" s="16">
        <v>11472490.636</v>
      </c>
      <c r="I9987" s="12" t="s">
        <v>20387</v>
      </c>
      <c r="J9987" s="12" t="s">
        <v>20388</v>
      </c>
      <c r="K9987" s="15">
        <v>0</v>
      </c>
      <c r="L9987" s="13" t="s">
        <v>15</v>
      </c>
      <c r="M9987" s="7">
        <v>1</v>
      </c>
      <c r="N9987" s="17"/>
    </row>
    <row r="9988" spans="1:14" ht="94.5">
      <c r="A9988" s="6">
        <v>9986</v>
      </c>
      <c r="B9988" s="8" t="s">
        <v>19989</v>
      </c>
      <c r="C9988" s="9" t="s">
        <v>20373</v>
      </c>
      <c r="D9988" s="10" t="s">
        <v>20016</v>
      </c>
      <c r="E9988" s="11" t="s">
        <v>20389</v>
      </c>
      <c r="F9988" s="6">
        <v>429940</v>
      </c>
      <c r="G9988" s="6" t="s">
        <v>10085</v>
      </c>
      <c r="H9988" s="16">
        <v>35927905.542000003</v>
      </c>
      <c r="I9988" s="12" t="s">
        <v>20390</v>
      </c>
      <c r="J9988" s="12" t="s">
        <v>20391</v>
      </c>
      <c r="K9988" s="15">
        <v>0</v>
      </c>
      <c r="L9988" s="13" t="s">
        <v>15</v>
      </c>
      <c r="M9988" s="7">
        <v>1</v>
      </c>
      <c r="N9988" s="17"/>
    </row>
    <row r="9989" spans="1:14" ht="141.75">
      <c r="A9989" s="6">
        <v>9987</v>
      </c>
      <c r="B9989" s="8" t="s">
        <v>19989</v>
      </c>
      <c r="C9989" s="9" t="s">
        <v>20384</v>
      </c>
      <c r="D9989" s="10" t="s">
        <v>20385</v>
      </c>
      <c r="E9989" s="11" t="s">
        <v>20392</v>
      </c>
      <c r="F9989" s="6">
        <v>466177</v>
      </c>
      <c r="G9989" s="6" t="s">
        <v>10085</v>
      </c>
      <c r="H9989" s="16">
        <v>7248881.801</v>
      </c>
      <c r="I9989" s="12" t="s">
        <v>20393</v>
      </c>
      <c r="J9989" s="12" t="s">
        <v>20394</v>
      </c>
      <c r="K9989" s="15">
        <v>0</v>
      </c>
      <c r="L9989" s="13" t="s">
        <v>15</v>
      </c>
      <c r="M9989" s="7">
        <v>1</v>
      </c>
      <c r="N9989" s="17"/>
    </row>
    <row r="9990" spans="1:14" ht="173.25">
      <c r="A9990" s="6">
        <v>9988</v>
      </c>
      <c r="B9990" s="8" t="s">
        <v>19989</v>
      </c>
      <c r="C9990" s="9" t="s">
        <v>20395</v>
      </c>
      <c r="D9990" s="10" t="s">
        <v>20396</v>
      </c>
      <c r="E9990" s="11" t="s">
        <v>20397</v>
      </c>
      <c r="F9990" s="6">
        <v>289444</v>
      </c>
      <c r="G9990" s="6" t="s">
        <v>10085</v>
      </c>
      <c r="H9990" s="16">
        <v>39575063.173</v>
      </c>
      <c r="I9990" s="12" t="s">
        <v>20398</v>
      </c>
      <c r="J9990" s="12" t="s">
        <v>20399</v>
      </c>
      <c r="K9990" s="15">
        <v>35768631</v>
      </c>
      <c r="L9990" s="13" t="s">
        <v>15</v>
      </c>
      <c r="M9990" s="7">
        <v>1</v>
      </c>
      <c r="N9990" s="17"/>
    </row>
    <row r="9991" spans="1:14" ht="78.75">
      <c r="A9991" s="6">
        <v>9989</v>
      </c>
      <c r="B9991" s="8" t="s">
        <v>19989</v>
      </c>
      <c r="C9991" s="9" t="s">
        <v>20395</v>
      </c>
      <c r="D9991" s="10" t="s">
        <v>20016</v>
      </c>
      <c r="E9991" s="11" t="s">
        <v>20400</v>
      </c>
      <c r="F9991" s="6">
        <v>294424</v>
      </c>
      <c r="G9991" s="6" t="s">
        <v>10085</v>
      </c>
      <c r="H9991" s="16">
        <v>23288305</v>
      </c>
      <c r="I9991" s="12" t="s">
        <v>20375</v>
      </c>
      <c r="J9991" s="12" t="s">
        <v>20376</v>
      </c>
      <c r="K9991" s="15">
        <v>22958789</v>
      </c>
      <c r="L9991" s="13" t="s">
        <v>15</v>
      </c>
      <c r="M9991" s="7">
        <v>1</v>
      </c>
      <c r="N9991" s="17"/>
    </row>
    <row r="9992" spans="1:14" ht="110.25">
      <c r="A9992" s="6">
        <v>9990</v>
      </c>
      <c r="B9992" s="8" t="s">
        <v>19989</v>
      </c>
      <c r="C9992" s="9" t="s">
        <v>20377</v>
      </c>
      <c r="D9992" s="10" t="s">
        <v>20019</v>
      </c>
      <c r="E9992" s="11" t="s">
        <v>20401</v>
      </c>
      <c r="F9992" s="6">
        <v>351180</v>
      </c>
      <c r="G9992" s="6" t="s">
        <v>10085</v>
      </c>
      <c r="H9992" s="16">
        <v>25766114.010000002</v>
      </c>
      <c r="I9992" s="12" t="s">
        <v>20402</v>
      </c>
      <c r="J9992" s="12" t="s">
        <v>20403</v>
      </c>
      <c r="K9992" s="15">
        <v>14007900</v>
      </c>
      <c r="L9992" s="13" t="s">
        <v>15</v>
      </c>
      <c r="M9992" s="7">
        <v>1</v>
      </c>
      <c r="N9992" s="17"/>
    </row>
    <row r="9993" spans="1:14" ht="110.25">
      <c r="A9993" s="6">
        <v>9991</v>
      </c>
      <c r="B9993" s="8" t="s">
        <v>19989</v>
      </c>
      <c r="C9993" s="9" t="s">
        <v>20377</v>
      </c>
      <c r="D9993" s="10" t="s">
        <v>20019</v>
      </c>
      <c r="E9993" s="11" t="s">
        <v>20404</v>
      </c>
      <c r="F9993" s="6">
        <v>289445</v>
      </c>
      <c r="G9993" s="6" t="s">
        <v>10085</v>
      </c>
      <c r="H9993" s="16">
        <v>31994685</v>
      </c>
      <c r="I9993" s="12" t="s">
        <v>20398</v>
      </c>
      <c r="J9993" s="12" t="s">
        <v>20399</v>
      </c>
      <c r="K9993" s="15">
        <v>29305442</v>
      </c>
      <c r="L9993" s="13" t="s">
        <v>15</v>
      </c>
      <c r="M9993" s="7">
        <v>1</v>
      </c>
      <c r="N9993" s="17"/>
    </row>
    <row r="9994" spans="1:14" ht="110.25">
      <c r="A9994" s="6">
        <v>9992</v>
      </c>
      <c r="B9994" s="8" t="s">
        <v>19989</v>
      </c>
      <c r="C9994" s="9" t="s">
        <v>20405</v>
      </c>
      <c r="D9994" s="10" t="s">
        <v>20406</v>
      </c>
      <c r="E9994" s="11" t="s">
        <v>20407</v>
      </c>
      <c r="F9994" s="6">
        <v>399203</v>
      </c>
      <c r="G9994" s="6" t="s">
        <v>10085</v>
      </c>
      <c r="H9994" s="16">
        <v>2956524.2310000001</v>
      </c>
      <c r="I9994" s="12" t="s">
        <v>20408</v>
      </c>
      <c r="J9994" s="12" t="s">
        <v>20409</v>
      </c>
      <c r="K9994" s="15">
        <v>0</v>
      </c>
      <c r="L9994" s="13" t="s">
        <v>15</v>
      </c>
      <c r="M9994" s="7">
        <v>1</v>
      </c>
      <c r="N9994" s="17"/>
    </row>
    <row r="9995" spans="1:14" ht="94.5">
      <c r="A9995" s="6">
        <v>9993</v>
      </c>
      <c r="B9995" s="8" t="s">
        <v>19989</v>
      </c>
      <c r="C9995" s="9" t="s">
        <v>20410</v>
      </c>
      <c r="D9995" s="10" t="s">
        <v>13146</v>
      </c>
      <c r="E9995" s="11" t="s">
        <v>20411</v>
      </c>
      <c r="F9995" s="6">
        <v>488295</v>
      </c>
      <c r="G9995" s="6" t="s">
        <v>10085</v>
      </c>
      <c r="H9995" s="16">
        <v>11091206.617000001</v>
      </c>
      <c r="I9995" s="12" t="s">
        <v>20412</v>
      </c>
      <c r="J9995" s="12" t="s">
        <v>20413</v>
      </c>
      <c r="K9995" s="15">
        <v>0</v>
      </c>
      <c r="L9995" s="13" t="s">
        <v>15</v>
      </c>
      <c r="M9995" s="7">
        <v>1</v>
      </c>
      <c r="N9995" s="17"/>
    </row>
    <row r="9996" spans="1:14" ht="252">
      <c r="A9996" s="6">
        <v>9994</v>
      </c>
      <c r="B9996" s="8" t="s">
        <v>19989</v>
      </c>
      <c r="C9996" s="9" t="s">
        <v>20414</v>
      </c>
      <c r="D9996" s="10" t="s">
        <v>20415</v>
      </c>
      <c r="E9996" s="11" t="s">
        <v>20416</v>
      </c>
      <c r="F9996" s="6">
        <v>285654</v>
      </c>
      <c r="G9996" s="6" t="s">
        <v>10085</v>
      </c>
      <c r="H9996" s="16">
        <v>38408106.423</v>
      </c>
      <c r="I9996" s="12" t="s">
        <v>20417</v>
      </c>
      <c r="J9996" s="12" t="s">
        <v>20418</v>
      </c>
      <c r="K9996" s="15">
        <v>24089000</v>
      </c>
      <c r="L9996" s="13" t="s">
        <v>15</v>
      </c>
      <c r="M9996" s="7">
        <v>1</v>
      </c>
      <c r="N9996" s="17"/>
    </row>
    <row r="9997" spans="1:14" ht="220.5">
      <c r="A9997" s="6">
        <v>9995</v>
      </c>
      <c r="B9997" s="8" t="s">
        <v>19989</v>
      </c>
      <c r="C9997" s="9" t="s">
        <v>20419</v>
      </c>
      <c r="D9997" s="10" t="s">
        <v>20415</v>
      </c>
      <c r="E9997" s="11" t="s">
        <v>20420</v>
      </c>
      <c r="F9997" s="6">
        <v>285653</v>
      </c>
      <c r="G9997" s="6" t="s">
        <v>10085</v>
      </c>
      <c r="H9997" s="16">
        <v>31498323.800999999</v>
      </c>
      <c r="I9997" s="12" t="s">
        <v>20417</v>
      </c>
      <c r="J9997" s="12" t="s">
        <v>20418</v>
      </c>
      <c r="K9997" s="15">
        <v>10000000</v>
      </c>
      <c r="L9997" s="13" t="s">
        <v>15</v>
      </c>
      <c r="M9997" s="7">
        <v>1</v>
      </c>
      <c r="N9997" s="17"/>
    </row>
    <row r="9998" spans="1:14" ht="315">
      <c r="A9998" s="6">
        <v>9996</v>
      </c>
      <c r="B9998" s="8" t="s">
        <v>19989</v>
      </c>
      <c r="C9998" s="9" t="s">
        <v>20421</v>
      </c>
      <c r="D9998" s="10" t="s">
        <v>13148</v>
      </c>
      <c r="E9998" s="11" t="s">
        <v>20422</v>
      </c>
      <c r="F9998" s="6">
        <v>308588</v>
      </c>
      <c r="G9998" s="6" t="s">
        <v>10085</v>
      </c>
      <c r="H9998" s="16">
        <v>31115835.692000002</v>
      </c>
      <c r="I9998" s="12" t="s">
        <v>20423</v>
      </c>
      <c r="J9998" s="12" t="s">
        <v>20424</v>
      </c>
      <c r="K9998" s="15">
        <v>18615900</v>
      </c>
      <c r="L9998" s="13" t="s">
        <v>15</v>
      </c>
      <c r="M9998" s="7">
        <v>1</v>
      </c>
      <c r="N9998" s="17"/>
    </row>
    <row r="9999" spans="1:14" ht="141.75">
      <c r="A9999" s="6">
        <v>9997</v>
      </c>
      <c r="B9999" s="8" t="s">
        <v>19989</v>
      </c>
      <c r="C9999" s="9" t="s">
        <v>20425</v>
      </c>
      <c r="D9999" s="10" t="s">
        <v>20100</v>
      </c>
      <c r="E9999" s="11" t="s">
        <v>20426</v>
      </c>
      <c r="F9999" s="6">
        <v>351363</v>
      </c>
      <c r="G9999" s="6" t="s">
        <v>10085</v>
      </c>
      <c r="H9999" s="16">
        <v>9381107.8629999999</v>
      </c>
      <c r="I9999" s="12" t="s">
        <v>20427</v>
      </c>
      <c r="J9999" s="12" t="s">
        <v>20428</v>
      </c>
      <c r="K9999" s="15">
        <v>0</v>
      </c>
      <c r="L9999" s="13" t="s">
        <v>15</v>
      </c>
      <c r="M9999" s="7">
        <v>1</v>
      </c>
      <c r="N9999" s="17"/>
    </row>
    <row r="10000" spans="1:14" ht="236.25">
      <c r="A10000" s="6">
        <v>9998</v>
      </c>
      <c r="B10000" s="8" t="s">
        <v>19989</v>
      </c>
      <c r="C10000" s="9" t="s">
        <v>20429</v>
      </c>
      <c r="D10000" s="10" t="s">
        <v>13148</v>
      </c>
      <c r="E10000" s="11" t="s">
        <v>20430</v>
      </c>
      <c r="F10000" s="6">
        <v>308608</v>
      </c>
      <c r="G10000" s="6" t="s">
        <v>10085</v>
      </c>
      <c r="H10000" s="16">
        <v>17117253.537</v>
      </c>
      <c r="I10000" s="12" t="s">
        <v>20423</v>
      </c>
      <c r="J10000" s="12" t="s">
        <v>20431</v>
      </c>
      <c r="K10000" s="15">
        <v>10950000</v>
      </c>
      <c r="L10000" s="13" t="s">
        <v>15</v>
      </c>
      <c r="M10000" s="7">
        <v>1</v>
      </c>
      <c r="N10000" s="17"/>
    </row>
    <row r="10001" spans="1:14" ht="94.5">
      <c r="A10001" s="6">
        <v>9999</v>
      </c>
      <c r="B10001" s="8" t="s">
        <v>19989</v>
      </c>
      <c r="C10001" s="9" t="s">
        <v>20432</v>
      </c>
      <c r="D10001" s="10" t="s">
        <v>20095</v>
      </c>
      <c r="E10001" s="11" t="s">
        <v>20433</v>
      </c>
      <c r="F10001" s="6">
        <v>448892</v>
      </c>
      <c r="G10001" s="6" t="s">
        <v>10085</v>
      </c>
      <c r="H10001" s="16">
        <v>11740724.083000001</v>
      </c>
      <c r="I10001" s="12" t="s">
        <v>20434</v>
      </c>
      <c r="J10001" s="12" t="s">
        <v>20435</v>
      </c>
      <c r="K10001" s="15">
        <v>0</v>
      </c>
      <c r="L10001" s="13" t="s">
        <v>15</v>
      </c>
      <c r="M10001" s="7">
        <v>1</v>
      </c>
      <c r="N10001" s="17"/>
    </row>
    <row r="10002" spans="1:14" ht="126">
      <c r="A10002" s="6">
        <v>10000</v>
      </c>
      <c r="B10002" s="8" t="s">
        <v>19989</v>
      </c>
      <c r="C10002" s="9" t="s">
        <v>20432</v>
      </c>
      <c r="D10002" s="10" t="s">
        <v>20095</v>
      </c>
      <c r="E10002" s="11" t="s">
        <v>20436</v>
      </c>
      <c r="F10002" s="6">
        <v>370819</v>
      </c>
      <c r="G10002" s="6" t="s">
        <v>10085</v>
      </c>
      <c r="H10002" s="16">
        <v>30926965.160999998</v>
      </c>
      <c r="I10002" s="12" t="s">
        <v>20437</v>
      </c>
      <c r="J10002" s="12" t="s">
        <v>20438</v>
      </c>
      <c r="K10002" s="15">
        <v>0</v>
      </c>
      <c r="L10002" s="13" t="s">
        <v>15</v>
      </c>
      <c r="M10002" s="7">
        <v>1</v>
      </c>
      <c r="N10002" s="17"/>
    </row>
    <row r="10003" spans="1:14" ht="173.25">
      <c r="A10003" s="6">
        <v>10001</v>
      </c>
      <c r="B10003" s="8" t="s">
        <v>19989</v>
      </c>
      <c r="C10003" s="9" t="s">
        <v>20419</v>
      </c>
      <c r="D10003" s="10" t="s">
        <v>20415</v>
      </c>
      <c r="E10003" s="11" t="s">
        <v>20439</v>
      </c>
      <c r="F10003" s="6">
        <v>410171</v>
      </c>
      <c r="G10003" s="6" t="s">
        <v>10085</v>
      </c>
      <c r="H10003" s="16">
        <v>26816622.039999999</v>
      </c>
      <c r="I10003" s="12" t="s">
        <v>20440</v>
      </c>
      <c r="J10003" s="12" t="s">
        <v>20441</v>
      </c>
      <c r="K10003" s="15">
        <v>0</v>
      </c>
      <c r="L10003" s="13" t="s">
        <v>15</v>
      </c>
      <c r="M10003" s="7">
        <v>1</v>
      </c>
      <c r="N10003" s="17"/>
    </row>
    <row r="10004" spans="1:14" ht="126">
      <c r="A10004" s="6">
        <v>10002</v>
      </c>
      <c r="B10004" s="8" t="s">
        <v>19989</v>
      </c>
      <c r="C10004" s="9" t="s">
        <v>20442</v>
      </c>
      <c r="D10004" s="10" t="s">
        <v>20100</v>
      </c>
      <c r="E10004" s="11" t="s">
        <v>20443</v>
      </c>
      <c r="F10004" s="6">
        <v>363455</v>
      </c>
      <c r="G10004" s="6" t="s">
        <v>10085</v>
      </c>
      <c r="H10004" s="16">
        <v>9956224.5010000002</v>
      </c>
      <c r="I10004" s="12" t="s">
        <v>20444</v>
      </c>
      <c r="J10004" s="12" t="s">
        <v>20445</v>
      </c>
      <c r="K10004" s="15">
        <v>0</v>
      </c>
      <c r="L10004" s="13" t="s">
        <v>15</v>
      </c>
      <c r="M10004" s="7">
        <v>1</v>
      </c>
      <c r="N10004" s="17"/>
    </row>
    <row r="10005" spans="1:14" ht="78.75">
      <c r="A10005" s="6">
        <v>10003</v>
      </c>
      <c r="B10005" s="8" t="s">
        <v>19989</v>
      </c>
      <c r="C10005" s="9" t="s">
        <v>20429</v>
      </c>
      <c r="D10005" s="10" t="s">
        <v>13148</v>
      </c>
      <c r="E10005" s="11" t="s">
        <v>20446</v>
      </c>
      <c r="F10005" s="6">
        <v>363456</v>
      </c>
      <c r="G10005" s="6" t="s">
        <v>10085</v>
      </c>
      <c r="H10005" s="16">
        <v>8429459.3359999992</v>
      </c>
      <c r="I10005" s="12" t="s">
        <v>20447</v>
      </c>
      <c r="J10005" s="12" t="s">
        <v>20448</v>
      </c>
      <c r="K10005" s="15">
        <v>2500000</v>
      </c>
      <c r="L10005" s="13" t="s">
        <v>15</v>
      </c>
      <c r="M10005" s="7">
        <v>1</v>
      </c>
      <c r="N10005" s="17"/>
    </row>
    <row r="10006" spans="1:14" ht="94.5">
      <c r="A10006" s="6">
        <v>10004</v>
      </c>
      <c r="B10006" s="8" t="s">
        <v>19989</v>
      </c>
      <c r="C10006" s="9" t="s">
        <v>20419</v>
      </c>
      <c r="D10006" s="10" t="s">
        <v>20415</v>
      </c>
      <c r="E10006" s="11" t="s">
        <v>20449</v>
      </c>
      <c r="F10006" s="6">
        <v>410094</v>
      </c>
      <c r="G10006" s="6" t="s">
        <v>10085</v>
      </c>
      <c r="H10006" s="16">
        <v>6737494.1639999999</v>
      </c>
      <c r="I10006" s="12" t="s">
        <v>20440</v>
      </c>
      <c r="J10006" s="12" t="s">
        <v>20441</v>
      </c>
      <c r="K10006" s="15">
        <v>0</v>
      </c>
      <c r="L10006" s="13" t="s">
        <v>15</v>
      </c>
      <c r="M10006" s="7">
        <v>1</v>
      </c>
      <c r="N10006" s="17"/>
    </row>
    <row r="10007" spans="1:14" ht="126">
      <c r="A10007" s="6">
        <v>10005</v>
      </c>
      <c r="B10007" s="8" t="s">
        <v>19989</v>
      </c>
      <c r="C10007" s="9" t="s">
        <v>20450</v>
      </c>
      <c r="D10007" s="10" t="s">
        <v>20451</v>
      </c>
      <c r="E10007" s="11" t="s">
        <v>20452</v>
      </c>
      <c r="F10007" s="6">
        <v>403020</v>
      </c>
      <c r="G10007" s="6" t="s">
        <v>10085</v>
      </c>
      <c r="H10007" s="16">
        <v>975510.03399999999</v>
      </c>
      <c r="I10007" s="12" t="s">
        <v>20387</v>
      </c>
      <c r="J10007" s="12" t="s">
        <v>20412</v>
      </c>
      <c r="K10007" s="15">
        <v>0</v>
      </c>
      <c r="L10007" s="13" t="s">
        <v>15</v>
      </c>
      <c r="M10007" s="7">
        <v>1</v>
      </c>
      <c r="N10007" s="17"/>
    </row>
    <row r="10008" spans="1:14" ht="94.5">
      <c r="A10008" s="6">
        <v>10006</v>
      </c>
      <c r="B10008" s="8" t="s">
        <v>19989</v>
      </c>
      <c r="C10008" s="9" t="s">
        <v>20419</v>
      </c>
      <c r="D10008" s="10" t="s">
        <v>20415</v>
      </c>
      <c r="E10008" s="11" t="s">
        <v>20453</v>
      </c>
      <c r="F10008" s="6">
        <v>410096</v>
      </c>
      <c r="G10008" s="6" t="s">
        <v>10085</v>
      </c>
      <c r="H10008" s="16">
        <v>9841935.0170000009</v>
      </c>
      <c r="I10008" s="12" t="s">
        <v>20440</v>
      </c>
      <c r="J10008" s="12" t="s">
        <v>20441</v>
      </c>
      <c r="K10008" s="15">
        <v>0</v>
      </c>
      <c r="L10008" s="13" t="s">
        <v>15</v>
      </c>
      <c r="M10008" s="7">
        <v>1</v>
      </c>
      <c r="N10008" s="17"/>
    </row>
    <row r="10009" spans="1:14" ht="94.5">
      <c r="A10009" s="6">
        <v>10007</v>
      </c>
      <c r="B10009" s="8" t="s">
        <v>19989</v>
      </c>
      <c r="C10009" s="9" t="s">
        <v>20419</v>
      </c>
      <c r="D10009" s="10" t="s">
        <v>20415</v>
      </c>
      <c r="E10009" s="11" t="s">
        <v>20454</v>
      </c>
      <c r="F10009" s="6">
        <v>410099</v>
      </c>
      <c r="G10009" s="6" t="s">
        <v>10085</v>
      </c>
      <c r="H10009" s="16">
        <v>6727525.9579999996</v>
      </c>
      <c r="I10009" s="12" t="s">
        <v>20440</v>
      </c>
      <c r="J10009" s="12" t="s">
        <v>20441</v>
      </c>
      <c r="K10009" s="15">
        <v>2500000</v>
      </c>
      <c r="L10009" s="13" t="s">
        <v>15</v>
      </c>
      <c r="M10009" s="7">
        <v>1</v>
      </c>
      <c r="N10009" s="17"/>
    </row>
    <row r="10010" spans="1:14" ht="94.5">
      <c r="A10010" s="6">
        <v>10008</v>
      </c>
      <c r="B10010" s="8" t="s">
        <v>19989</v>
      </c>
      <c r="C10010" s="9" t="s">
        <v>20429</v>
      </c>
      <c r="D10010" s="10" t="s">
        <v>13148</v>
      </c>
      <c r="E10010" s="11" t="s">
        <v>20455</v>
      </c>
      <c r="F10010" s="6">
        <v>363462</v>
      </c>
      <c r="G10010" s="6" t="s">
        <v>10085</v>
      </c>
      <c r="H10010" s="16">
        <v>11309178.668</v>
      </c>
      <c r="I10010" s="12" t="s">
        <v>20456</v>
      </c>
      <c r="J10010" s="12" t="s">
        <v>20457</v>
      </c>
      <c r="K10010" s="15">
        <v>6426000</v>
      </c>
      <c r="L10010" s="13" t="s">
        <v>15</v>
      </c>
      <c r="M10010" s="7">
        <v>1</v>
      </c>
      <c r="N10010" s="17"/>
    </row>
    <row r="10011" spans="1:14" ht="94.5">
      <c r="A10011" s="6">
        <v>10009</v>
      </c>
      <c r="B10011" s="8" t="s">
        <v>19989</v>
      </c>
      <c r="C10011" s="9" t="s">
        <v>20432</v>
      </c>
      <c r="D10011" s="10" t="s">
        <v>20095</v>
      </c>
      <c r="E10011" s="11" t="s">
        <v>20458</v>
      </c>
      <c r="F10011" s="6">
        <v>373714</v>
      </c>
      <c r="G10011" s="6" t="s">
        <v>10085</v>
      </c>
      <c r="H10011" s="16">
        <v>3872112.7220000001</v>
      </c>
      <c r="I10011" s="12" t="s">
        <v>20459</v>
      </c>
      <c r="J10011" s="12" t="s">
        <v>20460</v>
      </c>
      <c r="K10011" s="15">
        <v>1335500</v>
      </c>
      <c r="L10011" s="13" t="s">
        <v>15</v>
      </c>
      <c r="M10011" s="7">
        <v>1</v>
      </c>
      <c r="N10011" s="17"/>
    </row>
    <row r="10012" spans="1:14" ht="126">
      <c r="A10012" s="6">
        <v>10010</v>
      </c>
      <c r="B10012" s="8" t="s">
        <v>19989</v>
      </c>
      <c r="C10012" s="9" t="s">
        <v>20450</v>
      </c>
      <c r="D10012" s="10" t="s">
        <v>20451</v>
      </c>
      <c r="E10012" s="11" t="s">
        <v>20461</v>
      </c>
      <c r="F10012" s="6">
        <v>403018</v>
      </c>
      <c r="G10012" s="6" t="s">
        <v>10085</v>
      </c>
      <c r="H10012" s="16">
        <v>5678567.2640000004</v>
      </c>
      <c r="I10012" s="12" t="s">
        <v>20387</v>
      </c>
      <c r="J10012" s="12" t="s">
        <v>20412</v>
      </c>
      <c r="K10012" s="15">
        <v>0</v>
      </c>
      <c r="L10012" s="13" t="s">
        <v>15</v>
      </c>
      <c r="M10012" s="7">
        <v>1</v>
      </c>
      <c r="N10012" s="17"/>
    </row>
    <row r="10013" spans="1:14" ht="126">
      <c r="A10013" s="6">
        <v>10011</v>
      </c>
      <c r="B10013" s="8" t="s">
        <v>19989</v>
      </c>
      <c r="C10013" s="9" t="s">
        <v>20442</v>
      </c>
      <c r="D10013" s="10" t="s">
        <v>20100</v>
      </c>
      <c r="E10013" s="11" t="s">
        <v>20462</v>
      </c>
      <c r="F10013" s="6">
        <v>363476</v>
      </c>
      <c r="G10013" s="6" t="s">
        <v>10085</v>
      </c>
      <c r="H10013" s="16">
        <v>2423805.412</v>
      </c>
      <c r="I10013" s="12" t="s">
        <v>20444</v>
      </c>
      <c r="J10013" s="12" t="s">
        <v>20445</v>
      </c>
      <c r="K10013" s="15">
        <v>640000</v>
      </c>
      <c r="L10013" s="13" t="s">
        <v>15</v>
      </c>
      <c r="M10013" s="7">
        <v>1</v>
      </c>
      <c r="N10013" s="17"/>
    </row>
    <row r="10014" spans="1:14" ht="126">
      <c r="A10014" s="6">
        <v>10012</v>
      </c>
      <c r="B10014" s="8" t="s">
        <v>19989</v>
      </c>
      <c r="C10014" s="9" t="s">
        <v>20450</v>
      </c>
      <c r="D10014" s="10" t="s">
        <v>20451</v>
      </c>
      <c r="E10014" s="11" t="s">
        <v>20463</v>
      </c>
      <c r="F10014" s="6">
        <v>363477</v>
      </c>
      <c r="G10014" s="6" t="s">
        <v>10085</v>
      </c>
      <c r="H10014" s="16">
        <v>3541190.5490000001</v>
      </c>
      <c r="I10014" s="12" t="s">
        <v>20464</v>
      </c>
      <c r="J10014" s="12" t="s">
        <v>20465</v>
      </c>
      <c r="K10014" s="15">
        <v>0</v>
      </c>
      <c r="L10014" s="13" t="s">
        <v>15</v>
      </c>
      <c r="M10014" s="7">
        <v>1</v>
      </c>
      <c r="N10014" s="17"/>
    </row>
    <row r="10015" spans="1:14" ht="126">
      <c r="A10015" s="6">
        <v>10013</v>
      </c>
      <c r="B10015" s="8" t="s">
        <v>19989</v>
      </c>
      <c r="C10015" s="9" t="s">
        <v>20442</v>
      </c>
      <c r="D10015" s="10" t="s">
        <v>20100</v>
      </c>
      <c r="E10015" s="11" t="s">
        <v>20466</v>
      </c>
      <c r="F10015" s="6">
        <v>363478</v>
      </c>
      <c r="G10015" s="6" t="s">
        <v>10085</v>
      </c>
      <c r="H10015" s="16">
        <v>2730921.017</v>
      </c>
      <c r="I10015" s="12" t="s">
        <v>20444</v>
      </c>
      <c r="J10015" s="12" t="s">
        <v>20445</v>
      </c>
      <c r="K10015" s="15">
        <v>0</v>
      </c>
      <c r="L10015" s="13" t="s">
        <v>15</v>
      </c>
      <c r="M10015" s="7">
        <v>1</v>
      </c>
      <c r="N10015" s="17"/>
    </row>
    <row r="10016" spans="1:14" ht="126">
      <c r="A10016" s="6">
        <v>10014</v>
      </c>
      <c r="B10016" s="8" t="s">
        <v>19989</v>
      </c>
      <c r="C10016" s="9" t="s">
        <v>20442</v>
      </c>
      <c r="D10016" s="10" t="s">
        <v>20100</v>
      </c>
      <c r="E10016" s="11" t="s">
        <v>20467</v>
      </c>
      <c r="F10016" s="6">
        <v>410371</v>
      </c>
      <c r="G10016" s="6" t="s">
        <v>10085</v>
      </c>
      <c r="H10016" s="16">
        <v>1642008.679</v>
      </c>
      <c r="I10016" s="12" t="s">
        <v>20468</v>
      </c>
      <c r="J10016" s="12" t="s">
        <v>20469</v>
      </c>
      <c r="K10016" s="15">
        <v>0</v>
      </c>
      <c r="L10016" s="13" t="s">
        <v>15</v>
      </c>
      <c r="M10016" s="7">
        <v>1</v>
      </c>
      <c r="N10016" s="17"/>
    </row>
    <row r="10017" spans="1:14" ht="94.5">
      <c r="A10017" s="6">
        <v>10015</v>
      </c>
      <c r="B10017" s="8" t="s">
        <v>19989</v>
      </c>
      <c r="C10017" s="9" t="s">
        <v>20432</v>
      </c>
      <c r="D10017" s="10" t="s">
        <v>20095</v>
      </c>
      <c r="E10017" s="11" t="s">
        <v>20470</v>
      </c>
      <c r="F10017" s="6">
        <v>450040</v>
      </c>
      <c r="G10017" s="6" t="s">
        <v>10085</v>
      </c>
      <c r="H10017" s="16">
        <v>7199170.1409999998</v>
      </c>
      <c r="I10017" s="12" t="s">
        <v>20434</v>
      </c>
      <c r="J10017" s="12" t="s">
        <v>20471</v>
      </c>
      <c r="K10017" s="15">
        <v>0</v>
      </c>
      <c r="L10017" s="13" t="s">
        <v>15</v>
      </c>
      <c r="M10017" s="7">
        <v>1</v>
      </c>
      <c r="N10017" s="17"/>
    </row>
    <row r="10018" spans="1:14" ht="409.5">
      <c r="A10018" s="6">
        <v>10016</v>
      </c>
      <c r="B10018" s="8" t="s">
        <v>19989</v>
      </c>
      <c r="C10018" s="9" t="s">
        <v>20472</v>
      </c>
      <c r="D10018" s="10" t="s">
        <v>20473</v>
      </c>
      <c r="E10018" s="11" t="s">
        <v>20474</v>
      </c>
      <c r="F10018" s="6">
        <v>217404</v>
      </c>
      <c r="G10018" s="6" t="s">
        <v>10085</v>
      </c>
      <c r="H10018" s="16">
        <v>25759558.008000001</v>
      </c>
      <c r="I10018" s="12" t="s">
        <v>20475</v>
      </c>
      <c r="J10018" s="12" t="s">
        <v>20476</v>
      </c>
      <c r="K10018" s="15">
        <v>22013540</v>
      </c>
      <c r="L10018" s="13" t="s">
        <v>15</v>
      </c>
      <c r="M10018" s="7">
        <v>1</v>
      </c>
      <c r="N10018" s="17"/>
    </row>
    <row r="10019" spans="1:14" ht="94.5">
      <c r="A10019" s="6">
        <v>10017</v>
      </c>
      <c r="B10019" s="8" t="s">
        <v>19989</v>
      </c>
      <c r="C10019" s="9" t="s">
        <v>20477</v>
      </c>
      <c r="D10019" s="10" t="s">
        <v>20089</v>
      </c>
      <c r="E10019" s="11" t="s">
        <v>20478</v>
      </c>
      <c r="F10019" s="6">
        <v>303822</v>
      </c>
      <c r="G10019" s="6" t="s">
        <v>10085</v>
      </c>
      <c r="H10019" s="16">
        <v>7899925</v>
      </c>
      <c r="I10019" s="12" t="s">
        <v>20479</v>
      </c>
      <c r="J10019" s="12" t="s">
        <v>20480</v>
      </c>
      <c r="K10019" s="15">
        <v>0</v>
      </c>
      <c r="L10019" s="13" t="s">
        <v>15</v>
      </c>
      <c r="M10019" s="7">
        <v>1</v>
      </c>
      <c r="N10019" s="17"/>
    </row>
    <row r="10020" spans="1:14" ht="126">
      <c r="A10020" s="6">
        <v>10018</v>
      </c>
      <c r="B10020" s="8" t="s">
        <v>19989</v>
      </c>
      <c r="C10020" s="9" t="s">
        <v>20481</v>
      </c>
      <c r="D10020" s="10" t="s">
        <v>20482</v>
      </c>
      <c r="E10020" s="11" t="s">
        <v>20483</v>
      </c>
      <c r="F10020" s="6">
        <v>294420</v>
      </c>
      <c r="G10020" s="6" t="s">
        <v>10085</v>
      </c>
      <c r="H10020" s="16">
        <v>5607216.0099999998</v>
      </c>
      <c r="I10020" s="12" t="s">
        <v>20484</v>
      </c>
      <c r="J10020" s="12" t="s">
        <v>20485</v>
      </c>
      <c r="K10020" s="15">
        <v>0</v>
      </c>
      <c r="L10020" s="13" t="s">
        <v>15</v>
      </c>
      <c r="M10020" s="7">
        <v>1</v>
      </c>
      <c r="N10020" s="17"/>
    </row>
    <row r="10021" spans="1:14" ht="94.5">
      <c r="A10021" s="6">
        <v>10019</v>
      </c>
      <c r="B10021" s="8" t="s">
        <v>19989</v>
      </c>
      <c r="C10021" s="9" t="s">
        <v>20477</v>
      </c>
      <c r="D10021" s="10" t="s">
        <v>20089</v>
      </c>
      <c r="E10021" s="11" t="s">
        <v>20486</v>
      </c>
      <c r="F10021" s="6">
        <v>294450</v>
      </c>
      <c r="G10021" s="6" t="s">
        <v>10085</v>
      </c>
      <c r="H10021" s="16">
        <v>4074212.19</v>
      </c>
      <c r="I10021" s="12" t="s">
        <v>20484</v>
      </c>
      <c r="J10021" s="12" t="s">
        <v>20459</v>
      </c>
      <c r="K10021" s="15">
        <v>0</v>
      </c>
      <c r="L10021" s="13" t="s">
        <v>15</v>
      </c>
      <c r="M10021" s="7">
        <v>1</v>
      </c>
      <c r="N10021" s="17"/>
    </row>
    <row r="10022" spans="1:14" ht="157.5">
      <c r="A10022" s="6">
        <v>10020</v>
      </c>
      <c r="B10022" s="8" t="s">
        <v>19989</v>
      </c>
      <c r="C10022" s="9" t="s">
        <v>20487</v>
      </c>
      <c r="D10022" s="10" t="s">
        <v>10541</v>
      </c>
      <c r="E10022" s="11" t="s">
        <v>20488</v>
      </c>
      <c r="F10022" s="6">
        <v>397332</v>
      </c>
      <c r="G10022" s="6" t="s">
        <v>10085</v>
      </c>
      <c r="H10022" s="16">
        <v>5106929.82</v>
      </c>
      <c r="I10022" s="12" t="s">
        <v>20489</v>
      </c>
      <c r="J10022" s="12" t="s">
        <v>20460</v>
      </c>
      <c r="K10022" s="15">
        <v>0</v>
      </c>
      <c r="L10022" s="13" t="s">
        <v>15</v>
      </c>
      <c r="M10022" s="7">
        <v>1</v>
      </c>
      <c r="N10022" s="17"/>
    </row>
    <row r="10023" spans="1:14" ht="78.75">
      <c r="A10023" s="6">
        <v>10021</v>
      </c>
      <c r="B10023" s="8" t="s">
        <v>19989</v>
      </c>
      <c r="C10023" s="9" t="s">
        <v>20490</v>
      </c>
      <c r="D10023" s="10" t="s">
        <v>20089</v>
      </c>
      <c r="E10023" s="11" t="s">
        <v>20491</v>
      </c>
      <c r="F10023" s="6">
        <v>397342</v>
      </c>
      <c r="G10023" s="6" t="s">
        <v>10085</v>
      </c>
      <c r="H10023" s="16">
        <v>4123974.02</v>
      </c>
      <c r="I10023" s="12" t="s">
        <v>20489</v>
      </c>
      <c r="J10023" s="12">
        <v>43898</v>
      </c>
      <c r="K10023" s="15">
        <v>0</v>
      </c>
      <c r="L10023" s="13" t="s">
        <v>15</v>
      </c>
      <c r="M10023" s="7">
        <v>1</v>
      </c>
      <c r="N10023" s="17"/>
    </row>
    <row r="10024" spans="1:14" ht="189">
      <c r="A10024" s="6">
        <v>10022</v>
      </c>
      <c r="B10024" s="8" t="s">
        <v>19989</v>
      </c>
      <c r="C10024" s="9" t="s">
        <v>20492</v>
      </c>
      <c r="D10024" s="10" t="s">
        <v>20493</v>
      </c>
      <c r="E10024" s="11" t="s">
        <v>20494</v>
      </c>
      <c r="F10024" s="6">
        <v>397336</v>
      </c>
      <c r="G10024" s="6" t="s">
        <v>10085</v>
      </c>
      <c r="H10024" s="16">
        <v>6346445.9400000004</v>
      </c>
      <c r="I10024" s="12">
        <v>43943</v>
      </c>
      <c r="J10024" s="12">
        <v>44315</v>
      </c>
      <c r="K10024" s="15">
        <v>0</v>
      </c>
      <c r="L10024" s="13" t="s">
        <v>15</v>
      </c>
      <c r="M10024" s="7">
        <v>1</v>
      </c>
      <c r="N10024" s="17"/>
    </row>
    <row r="10025" spans="1:14" ht="189">
      <c r="A10025" s="6">
        <v>10023</v>
      </c>
      <c r="B10025" s="8" t="s">
        <v>19989</v>
      </c>
      <c r="C10025" s="9" t="s">
        <v>20492</v>
      </c>
      <c r="D10025" s="10" t="s">
        <v>20493</v>
      </c>
      <c r="E10025" s="11" t="s">
        <v>20495</v>
      </c>
      <c r="F10025" s="6">
        <v>397335</v>
      </c>
      <c r="G10025" s="6" t="s">
        <v>10085</v>
      </c>
      <c r="H10025" s="16">
        <v>2946304</v>
      </c>
      <c r="I10025" s="12" t="s">
        <v>20496</v>
      </c>
      <c r="J10025" s="12">
        <v>44315</v>
      </c>
      <c r="K10025" s="15">
        <v>0</v>
      </c>
      <c r="L10025" s="13" t="s">
        <v>15</v>
      </c>
      <c r="M10025" s="7">
        <v>1</v>
      </c>
      <c r="N10025" s="17"/>
    </row>
    <row r="10026" spans="1:14" ht="173.25">
      <c r="A10026" s="6">
        <v>10024</v>
      </c>
      <c r="B10026" s="8" t="s">
        <v>19989</v>
      </c>
      <c r="C10026" s="9" t="s">
        <v>20497</v>
      </c>
      <c r="D10026" s="10" t="s">
        <v>20493</v>
      </c>
      <c r="E10026" s="11" t="s">
        <v>20498</v>
      </c>
      <c r="F10026" s="6">
        <v>397334</v>
      </c>
      <c r="G10026" s="6" t="s">
        <v>10085</v>
      </c>
      <c r="H10026" s="16">
        <v>2913511.69</v>
      </c>
      <c r="I10026" s="12">
        <v>43943</v>
      </c>
      <c r="J10026" s="12" t="s">
        <v>20499</v>
      </c>
      <c r="K10026" s="15">
        <v>0</v>
      </c>
      <c r="L10026" s="13" t="s">
        <v>15</v>
      </c>
      <c r="M10026" s="7">
        <v>1</v>
      </c>
      <c r="N10026" s="17"/>
    </row>
    <row r="10027" spans="1:14" ht="173.25">
      <c r="A10027" s="6">
        <v>10025</v>
      </c>
      <c r="B10027" s="8" t="s">
        <v>19989</v>
      </c>
      <c r="C10027" s="9" t="s">
        <v>20497</v>
      </c>
      <c r="D10027" s="10" t="s">
        <v>20493</v>
      </c>
      <c r="E10027" s="11" t="s">
        <v>20500</v>
      </c>
      <c r="F10027" s="6">
        <v>397333</v>
      </c>
      <c r="G10027" s="6" t="s">
        <v>10085</v>
      </c>
      <c r="H10027" s="16">
        <v>1299145.1850000001</v>
      </c>
      <c r="I10027" s="12" t="s">
        <v>20496</v>
      </c>
      <c r="J10027" s="12" t="s">
        <v>20428</v>
      </c>
      <c r="K10027" s="15">
        <v>0</v>
      </c>
      <c r="L10027" s="13" t="s">
        <v>15</v>
      </c>
      <c r="M10027" s="7">
        <v>1</v>
      </c>
      <c r="N10027" s="17"/>
    </row>
    <row r="10028" spans="1:14" ht="267.75">
      <c r="A10028" s="6">
        <v>10026</v>
      </c>
      <c r="B10028" s="8" t="s">
        <v>19989</v>
      </c>
      <c r="C10028" s="9" t="s">
        <v>20501</v>
      </c>
      <c r="D10028" s="10" t="s">
        <v>1691</v>
      </c>
      <c r="E10028" s="11" t="s">
        <v>20502</v>
      </c>
      <c r="F10028" s="6">
        <v>370772</v>
      </c>
      <c r="G10028" s="6" t="s">
        <v>10085</v>
      </c>
      <c r="H10028" s="16">
        <v>13368177.562000001</v>
      </c>
      <c r="I10028" s="12" t="s">
        <v>20408</v>
      </c>
      <c r="J10028" s="12" t="s">
        <v>20503</v>
      </c>
      <c r="K10028" s="15">
        <v>0</v>
      </c>
      <c r="L10028" s="13" t="s">
        <v>15</v>
      </c>
      <c r="M10028" s="7">
        <v>1</v>
      </c>
      <c r="N10028" s="17"/>
    </row>
    <row r="10029" spans="1:14" ht="189">
      <c r="A10029" s="6">
        <v>10027</v>
      </c>
      <c r="B10029" s="8" t="s">
        <v>19989</v>
      </c>
      <c r="C10029" s="9" t="s">
        <v>20497</v>
      </c>
      <c r="D10029" s="10" t="s">
        <v>20493</v>
      </c>
      <c r="E10029" s="11" t="s">
        <v>20504</v>
      </c>
      <c r="F10029" s="6">
        <v>310088</v>
      </c>
      <c r="G10029" s="6" t="s">
        <v>10085</v>
      </c>
      <c r="H10029" s="16">
        <v>18879320.791999999</v>
      </c>
      <c r="I10029" s="12" t="s">
        <v>20505</v>
      </c>
      <c r="J10029" s="12" t="s">
        <v>20506</v>
      </c>
      <c r="K10029" s="15">
        <v>10519000</v>
      </c>
      <c r="L10029" s="13" t="s">
        <v>15</v>
      </c>
      <c r="M10029" s="7">
        <v>1</v>
      </c>
      <c r="N10029" s="17"/>
    </row>
    <row r="10030" spans="1:14" ht="267.75">
      <c r="A10030" s="6">
        <v>10028</v>
      </c>
      <c r="B10030" s="8" t="s">
        <v>19989</v>
      </c>
      <c r="C10030" s="9" t="s">
        <v>20507</v>
      </c>
      <c r="D10030" s="10" t="s">
        <v>1691</v>
      </c>
      <c r="E10030" s="11" t="s">
        <v>20508</v>
      </c>
      <c r="F10030" s="6">
        <v>370800</v>
      </c>
      <c r="G10030" s="6" t="s">
        <v>10085</v>
      </c>
      <c r="H10030" s="16">
        <v>14495225.111</v>
      </c>
      <c r="I10030" s="12" t="s">
        <v>20408</v>
      </c>
      <c r="J10030" s="12" t="s">
        <v>20503</v>
      </c>
      <c r="K10030" s="15">
        <v>0</v>
      </c>
      <c r="L10030" s="13" t="s">
        <v>15</v>
      </c>
      <c r="M10030" s="7">
        <v>1</v>
      </c>
      <c r="N10030" s="17"/>
    </row>
    <row r="10031" spans="1:14" ht="157.5">
      <c r="A10031" s="6">
        <v>10029</v>
      </c>
      <c r="B10031" s="8" t="s">
        <v>19989</v>
      </c>
      <c r="C10031" s="9" t="s">
        <v>20509</v>
      </c>
      <c r="D10031" s="10" t="s">
        <v>1969</v>
      </c>
      <c r="E10031" s="11" t="s">
        <v>20510</v>
      </c>
      <c r="F10031" s="6">
        <v>349016</v>
      </c>
      <c r="G10031" s="6" t="s">
        <v>10085</v>
      </c>
      <c r="H10031" s="16">
        <v>23724420.276999999</v>
      </c>
      <c r="I10031" s="12" t="s">
        <v>20505</v>
      </c>
      <c r="J10031" s="12" t="s">
        <v>20511</v>
      </c>
      <c r="K10031" s="15">
        <v>0</v>
      </c>
      <c r="L10031" s="13" t="s">
        <v>15</v>
      </c>
      <c r="M10031" s="7">
        <v>1</v>
      </c>
      <c r="N10031" s="17"/>
    </row>
    <row r="10032" spans="1:14" ht="173.25">
      <c r="A10032" s="6">
        <v>10030</v>
      </c>
      <c r="B10032" s="8" t="s">
        <v>19989</v>
      </c>
      <c r="C10032" s="9" t="s">
        <v>20497</v>
      </c>
      <c r="D10032" s="10" t="s">
        <v>20493</v>
      </c>
      <c r="E10032" s="11" t="s">
        <v>20512</v>
      </c>
      <c r="F10032" s="6">
        <v>363488</v>
      </c>
      <c r="G10032" s="6" t="s">
        <v>10085</v>
      </c>
      <c r="H10032" s="16">
        <v>13977707.09</v>
      </c>
      <c r="I10032" s="12" t="s">
        <v>20505</v>
      </c>
      <c r="J10032" s="12" t="s">
        <v>20513</v>
      </c>
      <c r="K10032" s="15">
        <v>7563885</v>
      </c>
      <c r="L10032" s="13" t="s">
        <v>15</v>
      </c>
      <c r="M10032" s="7">
        <v>1</v>
      </c>
      <c r="N10032" s="17"/>
    </row>
    <row r="10033" spans="1:14" ht="141.75">
      <c r="A10033" s="6">
        <v>10031</v>
      </c>
      <c r="B10033" s="8" t="s">
        <v>19989</v>
      </c>
      <c r="C10033" s="9" t="s">
        <v>20514</v>
      </c>
      <c r="D10033" s="10" t="s">
        <v>10541</v>
      </c>
      <c r="E10033" s="11" t="s">
        <v>20515</v>
      </c>
      <c r="F10033" s="6">
        <v>429941</v>
      </c>
      <c r="G10033" s="6" t="s">
        <v>10085</v>
      </c>
      <c r="H10033" s="16">
        <v>4227172.25</v>
      </c>
      <c r="I10033" s="12"/>
      <c r="J10033" s="12"/>
      <c r="K10033" s="15">
        <v>0</v>
      </c>
      <c r="L10033" s="13" t="s">
        <v>15</v>
      </c>
      <c r="M10033" s="7">
        <v>1</v>
      </c>
      <c r="N10033" s="17"/>
    </row>
    <row r="10034" spans="1:14" ht="141.75">
      <c r="A10034" s="6">
        <v>10032</v>
      </c>
      <c r="B10034" s="8" t="s">
        <v>19989</v>
      </c>
      <c r="C10034" s="9" t="s">
        <v>20514</v>
      </c>
      <c r="D10034" s="10" t="s">
        <v>10541</v>
      </c>
      <c r="E10034" s="11" t="s">
        <v>20516</v>
      </c>
      <c r="F10034" s="6">
        <v>429942</v>
      </c>
      <c r="G10034" s="6" t="s">
        <v>10085</v>
      </c>
      <c r="H10034" s="16">
        <v>1335517.6000000001</v>
      </c>
      <c r="I10034" s="12" t="s">
        <v>20517</v>
      </c>
      <c r="J10034" s="12" t="s">
        <v>20518</v>
      </c>
      <c r="K10034" s="15">
        <v>0</v>
      </c>
      <c r="L10034" s="13" t="s">
        <v>15</v>
      </c>
      <c r="M10034" s="7">
        <v>1</v>
      </c>
      <c r="N10034" s="17"/>
    </row>
    <row r="10035" spans="1:14" ht="173.25">
      <c r="A10035" s="6">
        <v>10033</v>
      </c>
      <c r="B10035" s="8" t="s">
        <v>19989</v>
      </c>
      <c r="C10035" s="9" t="s">
        <v>20519</v>
      </c>
      <c r="D10035" s="10" t="s">
        <v>20520</v>
      </c>
      <c r="E10035" s="11" t="s">
        <v>20521</v>
      </c>
      <c r="F10035" s="6">
        <v>466178</v>
      </c>
      <c r="G10035" s="6" t="s">
        <v>10085</v>
      </c>
      <c r="H10035" s="16" t="s">
        <v>20522</v>
      </c>
      <c r="I10035" s="12" t="s">
        <v>20523</v>
      </c>
      <c r="J10035" s="12" t="s">
        <v>20524</v>
      </c>
      <c r="K10035" s="15">
        <v>0</v>
      </c>
      <c r="L10035" s="13" t="s">
        <v>15</v>
      </c>
      <c r="M10035" s="7">
        <v>1</v>
      </c>
      <c r="N10035" s="17"/>
    </row>
    <row r="10036" spans="1:14" ht="409.5">
      <c r="A10036" s="6">
        <v>10034</v>
      </c>
      <c r="B10036" s="8" t="s">
        <v>19989</v>
      </c>
      <c r="C10036" s="9" t="s">
        <v>20302</v>
      </c>
      <c r="D10036" s="10" t="s">
        <v>3843</v>
      </c>
      <c r="E10036" s="11" t="s">
        <v>20525</v>
      </c>
      <c r="F10036" s="6">
        <v>217408</v>
      </c>
      <c r="G10036" s="6" t="s">
        <v>10085</v>
      </c>
      <c r="H10036" s="16">
        <v>24007730.690000001</v>
      </c>
      <c r="I10036" s="12" t="s">
        <v>20526</v>
      </c>
      <c r="J10036" s="12" t="s">
        <v>20527</v>
      </c>
      <c r="K10036" s="15">
        <v>10077812</v>
      </c>
      <c r="L10036" s="13" t="s">
        <v>15</v>
      </c>
      <c r="M10036" s="7">
        <v>1</v>
      </c>
      <c r="N10036" s="17"/>
    </row>
    <row r="10037" spans="1:14" ht="378">
      <c r="A10037" s="6">
        <v>10035</v>
      </c>
      <c r="B10037" s="8" t="s">
        <v>19989</v>
      </c>
      <c r="C10037" s="9" t="s">
        <v>20528</v>
      </c>
      <c r="D10037" s="10" t="s">
        <v>20226</v>
      </c>
      <c r="E10037" s="11" t="s">
        <v>20529</v>
      </c>
      <c r="F10037" s="6">
        <v>370802</v>
      </c>
      <c r="G10037" s="6" t="s">
        <v>10085</v>
      </c>
      <c r="H10037" s="16">
        <v>26508767.162999999</v>
      </c>
      <c r="I10037" s="12" t="s">
        <v>20408</v>
      </c>
      <c r="J10037" s="12" t="s">
        <v>20503</v>
      </c>
      <c r="K10037" s="15">
        <v>0</v>
      </c>
      <c r="L10037" s="13" t="s">
        <v>15</v>
      </c>
      <c r="M10037" s="7">
        <v>1</v>
      </c>
      <c r="N10037" s="17"/>
    </row>
    <row r="10038" spans="1:14" ht="362.25">
      <c r="A10038" s="6">
        <v>10036</v>
      </c>
      <c r="B10038" s="8" t="s">
        <v>19989</v>
      </c>
      <c r="C10038" s="9" t="s">
        <v>20153</v>
      </c>
      <c r="D10038" s="10" t="s">
        <v>20154</v>
      </c>
      <c r="E10038" s="11" t="s">
        <v>20530</v>
      </c>
      <c r="F10038" s="6">
        <v>309508</v>
      </c>
      <c r="G10038" s="6" t="s">
        <v>10085</v>
      </c>
      <c r="H10038" s="16">
        <v>19381275.953000002</v>
      </c>
      <c r="I10038" s="12" t="s">
        <v>20484</v>
      </c>
      <c r="J10038" s="12" t="s">
        <v>20531</v>
      </c>
      <c r="K10038" s="15">
        <v>6034000</v>
      </c>
      <c r="L10038" s="13" t="s">
        <v>15</v>
      </c>
      <c r="M10038" s="7">
        <v>1</v>
      </c>
      <c r="N10038" s="17"/>
    </row>
    <row r="10039" spans="1:14" ht="393.75">
      <c r="A10039" s="6">
        <v>10037</v>
      </c>
      <c r="B10039" s="8" t="s">
        <v>19989</v>
      </c>
      <c r="C10039" s="9" t="s">
        <v>20532</v>
      </c>
      <c r="D10039" s="10" t="s">
        <v>20533</v>
      </c>
      <c r="E10039" s="11" t="s">
        <v>20534</v>
      </c>
      <c r="F10039" s="6">
        <v>241603</v>
      </c>
      <c r="G10039" s="6" t="s">
        <v>10085</v>
      </c>
      <c r="H10039" s="16">
        <v>23974090.306000002</v>
      </c>
      <c r="I10039" s="12" t="s">
        <v>20535</v>
      </c>
      <c r="J10039" s="12" t="s">
        <v>20536</v>
      </c>
      <c r="K10039" s="15">
        <v>14299035</v>
      </c>
      <c r="L10039" s="13" t="s">
        <v>15</v>
      </c>
      <c r="M10039" s="7">
        <v>1</v>
      </c>
      <c r="N10039" s="17"/>
    </row>
    <row r="10040" spans="1:14" ht="346.5">
      <c r="A10040" s="6">
        <v>10038</v>
      </c>
      <c r="B10040" s="8" t="s">
        <v>19989</v>
      </c>
      <c r="C10040" s="9" t="s">
        <v>20537</v>
      </c>
      <c r="D10040" s="10" t="s">
        <v>20538</v>
      </c>
      <c r="E10040" s="11" t="s">
        <v>20539</v>
      </c>
      <c r="F10040" s="6">
        <v>241604</v>
      </c>
      <c r="G10040" s="6" t="s">
        <v>10085</v>
      </c>
      <c r="H10040" s="16">
        <v>22476729.210000001</v>
      </c>
      <c r="I10040" s="12" t="s">
        <v>20540</v>
      </c>
      <c r="J10040" s="12" t="s">
        <v>20541</v>
      </c>
      <c r="K10040" s="15">
        <v>15831793</v>
      </c>
      <c r="L10040" s="13" t="s">
        <v>15</v>
      </c>
      <c r="M10040" s="7">
        <v>1</v>
      </c>
      <c r="N10040" s="17"/>
    </row>
    <row r="10041" spans="1:14" ht="204.75">
      <c r="A10041" s="6">
        <v>10039</v>
      </c>
      <c r="B10041" s="8" t="s">
        <v>19989</v>
      </c>
      <c r="C10041" s="9" t="s">
        <v>20542</v>
      </c>
      <c r="D10041" s="10" t="s">
        <v>3400</v>
      </c>
      <c r="E10041" s="11" t="s">
        <v>20543</v>
      </c>
      <c r="F10041" s="6">
        <v>370801</v>
      </c>
      <c r="G10041" s="6" t="s">
        <v>10085</v>
      </c>
      <c r="H10041" s="16">
        <v>13964466.358999999</v>
      </c>
      <c r="I10041" s="12" t="s">
        <v>20408</v>
      </c>
      <c r="J10041" s="12" t="s">
        <v>20503</v>
      </c>
      <c r="K10041" s="15">
        <v>4755000</v>
      </c>
      <c r="L10041" s="13" t="s">
        <v>15</v>
      </c>
      <c r="M10041" s="7">
        <v>1</v>
      </c>
      <c r="N10041" s="17"/>
    </row>
    <row r="10042" spans="1:14" ht="409.5">
      <c r="A10042" s="6">
        <v>10040</v>
      </c>
      <c r="B10042" s="8" t="s">
        <v>19989</v>
      </c>
      <c r="C10042" s="9" t="s">
        <v>20544</v>
      </c>
      <c r="D10042" s="10" t="s">
        <v>20154</v>
      </c>
      <c r="E10042" s="11" t="s">
        <v>20545</v>
      </c>
      <c r="F10042" s="6">
        <v>370774</v>
      </c>
      <c r="G10042" s="6" t="s">
        <v>10085</v>
      </c>
      <c r="H10042" s="16">
        <v>24895099.41</v>
      </c>
      <c r="I10042" s="12" t="s">
        <v>20546</v>
      </c>
      <c r="J10042" s="12" t="s">
        <v>20388</v>
      </c>
      <c r="K10042" s="15">
        <v>1930112</v>
      </c>
      <c r="L10042" s="13" t="s">
        <v>15</v>
      </c>
      <c r="M10042" s="7">
        <v>1</v>
      </c>
      <c r="N10042" s="17"/>
    </row>
    <row r="10043" spans="1:14" ht="189">
      <c r="A10043" s="6">
        <v>10041</v>
      </c>
      <c r="B10043" s="8" t="s">
        <v>19989</v>
      </c>
      <c r="C10043" s="9" t="s">
        <v>20547</v>
      </c>
      <c r="D10043" s="10" t="s">
        <v>20548</v>
      </c>
      <c r="E10043" s="11" t="s">
        <v>20549</v>
      </c>
      <c r="F10043" s="6">
        <v>370746</v>
      </c>
      <c r="G10043" s="6" t="s">
        <v>10085</v>
      </c>
      <c r="H10043" s="16">
        <v>10329286.356000001</v>
      </c>
      <c r="I10043" s="12" t="s">
        <v>20550</v>
      </c>
      <c r="J10043" s="12" t="s">
        <v>20551</v>
      </c>
      <c r="K10043" s="15">
        <v>0</v>
      </c>
      <c r="L10043" s="13" t="s">
        <v>15</v>
      </c>
      <c r="M10043" s="7">
        <v>1</v>
      </c>
      <c r="N10043" s="17"/>
    </row>
    <row r="10044" spans="1:14" ht="204.75">
      <c r="A10044" s="6">
        <v>10042</v>
      </c>
      <c r="B10044" s="8" t="s">
        <v>19989</v>
      </c>
      <c r="C10044" s="9" t="s">
        <v>20544</v>
      </c>
      <c r="D10044" s="10" t="s">
        <v>20154</v>
      </c>
      <c r="E10044" s="11" t="s">
        <v>20552</v>
      </c>
      <c r="F10044" s="6">
        <v>308635</v>
      </c>
      <c r="G10044" s="6" t="s">
        <v>10085</v>
      </c>
      <c r="H10044" s="16">
        <v>17151351.248</v>
      </c>
      <c r="I10044" s="12" t="s">
        <v>20484</v>
      </c>
      <c r="J10044" s="12" t="s">
        <v>20531</v>
      </c>
      <c r="K10044" s="15">
        <v>9918000</v>
      </c>
      <c r="L10044" s="13" t="s">
        <v>15</v>
      </c>
      <c r="M10044" s="7">
        <v>1</v>
      </c>
      <c r="N10044" s="17"/>
    </row>
    <row r="10045" spans="1:14" ht="220.5">
      <c r="A10045" s="6">
        <v>10043</v>
      </c>
      <c r="B10045" s="8" t="s">
        <v>19989</v>
      </c>
      <c r="C10045" s="9" t="s">
        <v>20553</v>
      </c>
      <c r="D10045" s="10" t="s">
        <v>20554</v>
      </c>
      <c r="E10045" s="11" t="s">
        <v>20555</v>
      </c>
      <c r="F10045" s="6">
        <v>370745</v>
      </c>
      <c r="G10045" s="6" t="s">
        <v>10085</v>
      </c>
      <c r="H10045" s="16">
        <v>20326998.982000001</v>
      </c>
      <c r="I10045" s="12" t="s">
        <v>20550</v>
      </c>
      <c r="J10045" s="12" t="s">
        <v>20551</v>
      </c>
      <c r="K10045" s="15">
        <v>0</v>
      </c>
      <c r="L10045" s="13" t="s">
        <v>15</v>
      </c>
      <c r="M10045" s="7">
        <v>1</v>
      </c>
      <c r="N10045" s="17"/>
    </row>
    <row r="10046" spans="1:14" ht="110.25">
      <c r="A10046" s="6">
        <v>10044</v>
      </c>
      <c r="B10046" s="8" t="s">
        <v>19989</v>
      </c>
      <c r="C10046" s="9" t="s">
        <v>20556</v>
      </c>
      <c r="D10046" s="10" t="s">
        <v>20557</v>
      </c>
      <c r="E10046" s="11" t="s">
        <v>20558</v>
      </c>
      <c r="F10046" s="6">
        <v>363479</v>
      </c>
      <c r="G10046" s="6" t="s">
        <v>10085</v>
      </c>
      <c r="H10046" s="16">
        <v>4689385.3990000002</v>
      </c>
      <c r="I10046" s="12" t="s">
        <v>20559</v>
      </c>
      <c r="J10046" s="12" t="s">
        <v>20412</v>
      </c>
      <c r="K10046" s="15">
        <v>2954903</v>
      </c>
      <c r="L10046" s="13" t="s">
        <v>15</v>
      </c>
      <c r="M10046" s="7">
        <v>1</v>
      </c>
      <c r="N10046" s="17"/>
    </row>
    <row r="10047" spans="1:14" ht="110.25">
      <c r="A10047" s="6">
        <v>10045</v>
      </c>
      <c r="B10047" s="8" t="s">
        <v>19989</v>
      </c>
      <c r="C10047" s="9" t="s">
        <v>20556</v>
      </c>
      <c r="D10047" s="10" t="s">
        <v>20557</v>
      </c>
      <c r="E10047" s="11" t="s">
        <v>20560</v>
      </c>
      <c r="F10047" s="6">
        <v>381802</v>
      </c>
      <c r="G10047" s="6" t="s">
        <v>10085</v>
      </c>
      <c r="H10047" s="16">
        <v>4014975.1460000002</v>
      </c>
      <c r="I10047" s="12" t="s">
        <v>20561</v>
      </c>
      <c r="J10047" s="12" t="s">
        <v>20562</v>
      </c>
      <c r="K10047" s="15">
        <v>0</v>
      </c>
      <c r="L10047" s="13" t="s">
        <v>15</v>
      </c>
      <c r="M10047" s="7">
        <v>1</v>
      </c>
      <c r="N10047" s="17"/>
    </row>
    <row r="10048" spans="1:14" ht="110.25">
      <c r="A10048" s="6">
        <v>10046</v>
      </c>
      <c r="B10048" s="8" t="s">
        <v>19989</v>
      </c>
      <c r="C10048" s="9" t="s">
        <v>20556</v>
      </c>
      <c r="D10048" s="10" t="s">
        <v>20557</v>
      </c>
      <c r="E10048" s="11" t="s">
        <v>20563</v>
      </c>
      <c r="F10048" s="6">
        <v>381803</v>
      </c>
      <c r="G10048" s="6" t="s">
        <v>10085</v>
      </c>
      <c r="H10048" s="16">
        <v>4109285.844</v>
      </c>
      <c r="I10048" s="12" t="s">
        <v>20561</v>
      </c>
      <c r="J10048" s="12">
        <v>44208</v>
      </c>
      <c r="K10048" s="15">
        <v>0</v>
      </c>
      <c r="L10048" s="13" t="s">
        <v>15</v>
      </c>
      <c r="M10048" s="7">
        <v>1</v>
      </c>
      <c r="N10048" s="17"/>
    </row>
    <row r="10049" spans="1:14" ht="110.25">
      <c r="A10049" s="6">
        <v>10047</v>
      </c>
      <c r="B10049" s="8" t="s">
        <v>19989</v>
      </c>
      <c r="C10049" s="9" t="s">
        <v>20556</v>
      </c>
      <c r="D10049" s="10" t="s">
        <v>20557</v>
      </c>
      <c r="E10049" s="11" t="s">
        <v>20564</v>
      </c>
      <c r="F10049" s="6">
        <v>381806</v>
      </c>
      <c r="G10049" s="6" t="s">
        <v>10085</v>
      </c>
      <c r="H10049" s="16">
        <v>4361442.1749999998</v>
      </c>
      <c r="I10049" s="12" t="s">
        <v>20561</v>
      </c>
      <c r="J10049" s="12" t="s">
        <v>20562</v>
      </c>
      <c r="K10049" s="15">
        <v>0</v>
      </c>
      <c r="L10049" s="13" t="s">
        <v>15</v>
      </c>
      <c r="M10049" s="7">
        <v>1</v>
      </c>
      <c r="N10049" s="17"/>
    </row>
    <row r="10050" spans="1:14" ht="94.5">
      <c r="A10050" s="6">
        <v>10048</v>
      </c>
      <c r="B10050" s="8" t="s">
        <v>19989</v>
      </c>
      <c r="C10050" s="9" t="s">
        <v>20565</v>
      </c>
      <c r="D10050" s="10" t="s">
        <v>20566</v>
      </c>
      <c r="E10050" s="11" t="s">
        <v>20567</v>
      </c>
      <c r="F10050" s="6">
        <v>457900</v>
      </c>
      <c r="G10050" s="6" t="s">
        <v>10085</v>
      </c>
      <c r="H10050" s="16">
        <v>6447398.2000000002</v>
      </c>
      <c r="I10050" s="12" t="s">
        <v>20568</v>
      </c>
      <c r="J10050" s="12" t="s">
        <v>20569</v>
      </c>
      <c r="K10050" s="15">
        <v>0</v>
      </c>
      <c r="L10050" s="13" t="s">
        <v>15</v>
      </c>
      <c r="M10050" s="7">
        <v>1</v>
      </c>
      <c r="N10050" s="17"/>
    </row>
    <row r="10051" spans="1:14" ht="141.75">
      <c r="A10051" s="6">
        <v>10049</v>
      </c>
      <c r="B10051" s="8" t="s">
        <v>19989</v>
      </c>
      <c r="C10051" s="9" t="s">
        <v>20514</v>
      </c>
      <c r="D10051" s="10" t="s">
        <v>10541</v>
      </c>
      <c r="E10051" s="11" t="s">
        <v>20570</v>
      </c>
      <c r="F10051" s="6">
        <v>450039</v>
      </c>
      <c r="G10051" s="6" t="s">
        <v>10085</v>
      </c>
      <c r="H10051" s="16">
        <v>5996987.0070000002</v>
      </c>
      <c r="I10051" s="12" t="s">
        <v>20571</v>
      </c>
      <c r="J10051" s="12" t="s">
        <v>20572</v>
      </c>
      <c r="K10051" s="15">
        <v>0</v>
      </c>
      <c r="L10051" s="13" t="s">
        <v>15</v>
      </c>
      <c r="M10051" s="7">
        <v>1</v>
      </c>
      <c r="N10051" s="17"/>
    </row>
    <row r="10052" spans="1:14" ht="94.5">
      <c r="A10052" s="6">
        <v>10050</v>
      </c>
      <c r="B10052" s="8" t="s">
        <v>19989</v>
      </c>
      <c r="C10052" s="9" t="s">
        <v>20565</v>
      </c>
      <c r="D10052" s="10" t="s">
        <v>20566</v>
      </c>
      <c r="E10052" s="11" t="s">
        <v>20573</v>
      </c>
      <c r="F10052" s="6">
        <v>457901</v>
      </c>
      <c r="G10052" s="6" t="s">
        <v>10085</v>
      </c>
      <c r="H10052" s="16">
        <v>3436881.6260000002</v>
      </c>
      <c r="I10052" s="12" t="s">
        <v>20568</v>
      </c>
      <c r="J10052" s="12" t="s">
        <v>20574</v>
      </c>
      <c r="K10052" s="15">
        <v>0</v>
      </c>
      <c r="L10052" s="13" t="s">
        <v>15</v>
      </c>
      <c r="M10052" s="7">
        <v>1</v>
      </c>
      <c r="N10052" s="17"/>
    </row>
    <row r="10053" spans="1:14" ht="110.25">
      <c r="A10053" s="6">
        <v>10051</v>
      </c>
      <c r="B10053" s="8" t="s">
        <v>19989</v>
      </c>
      <c r="C10053" s="9" t="s">
        <v>20575</v>
      </c>
      <c r="D10053" s="10" t="s">
        <v>3400</v>
      </c>
      <c r="E10053" s="11" t="s">
        <v>20576</v>
      </c>
      <c r="F10053" s="6">
        <v>457898</v>
      </c>
      <c r="G10053" s="6" t="s">
        <v>10085</v>
      </c>
      <c r="H10053" s="16">
        <v>5581137.9179999996</v>
      </c>
      <c r="I10053" s="12" t="s">
        <v>20568</v>
      </c>
      <c r="J10053" s="12" t="s">
        <v>20577</v>
      </c>
      <c r="K10053" s="15">
        <v>0</v>
      </c>
      <c r="L10053" s="13" t="s">
        <v>15</v>
      </c>
      <c r="M10053" s="7">
        <v>1</v>
      </c>
      <c r="N10053" s="17"/>
    </row>
    <row r="10054" spans="1:14" ht="110.25">
      <c r="A10054" s="6">
        <v>10052</v>
      </c>
      <c r="B10054" s="8" t="s">
        <v>19989</v>
      </c>
      <c r="C10054" s="9" t="s">
        <v>20532</v>
      </c>
      <c r="D10054" s="10" t="s">
        <v>20533</v>
      </c>
      <c r="E10054" s="11" t="s">
        <v>20578</v>
      </c>
      <c r="F10054" s="6">
        <v>410374</v>
      </c>
      <c r="G10054" s="6" t="s">
        <v>10085</v>
      </c>
      <c r="H10054" s="16">
        <v>4940611.6220000004</v>
      </c>
      <c r="I10054" s="12" t="s">
        <v>20579</v>
      </c>
      <c r="J10054" s="12" t="s">
        <v>20580</v>
      </c>
      <c r="K10054" s="15">
        <v>0</v>
      </c>
      <c r="L10054" s="13" t="s">
        <v>15</v>
      </c>
      <c r="M10054" s="7">
        <v>1</v>
      </c>
      <c r="N10054" s="17"/>
    </row>
    <row r="10055" spans="1:14" ht="157.5">
      <c r="A10055" s="6">
        <v>10053</v>
      </c>
      <c r="B10055" s="8" t="s">
        <v>19989</v>
      </c>
      <c r="C10055" s="9" t="s">
        <v>20581</v>
      </c>
      <c r="D10055" s="10" t="s">
        <v>20582</v>
      </c>
      <c r="E10055" s="11" t="s">
        <v>20583</v>
      </c>
      <c r="F10055" s="6">
        <v>450038</v>
      </c>
      <c r="G10055" s="6" t="s">
        <v>10085</v>
      </c>
      <c r="H10055" s="16">
        <v>6328266.9129999997</v>
      </c>
      <c r="I10055" s="12" t="s">
        <v>20584</v>
      </c>
      <c r="J10055" s="12" t="s">
        <v>20585</v>
      </c>
      <c r="K10055" s="15">
        <v>0</v>
      </c>
      <c r="L10055" s="13" t="s">
        <v>15</v>
      </c>
      <c r="M10055" s="7">
        <v>1</v>
      </c>
      <c r="N10055" s="17"/>
    </row>
    <row r="10056" spans="1:14" ht="330.75">
      <c r="A10056" s="6">
        <v>10054</v>
      </c>
      <c r="B10056" s="8" t="s">
        <v>19989</v>
      </c>
      <c r="C10056" s="9" t="s">
        <v>20556</v>
      </c>
      <c r="D10056" s="10" t="s">
        <v>20557</v>
      </c>
      <c r="E10056" s="11" t="s">
        <v>20586</v>
      </c>
      <c r="F10056" s="6">
        <v>430471</v>
      </c>
      <c r="G10056" s="6" t="s">
        <v>10085</v>
      </c>
      <c r="H10056" s="16">
        <v>4182394.406</v>
      </c>
      <c r="I10056" s="12" t="s">
        <v>20587</v>
      </c>
      <c r="J10056" s="12" t="s">
        <v>20399</v>
      </c>
      <c r="K10056" s="15">
        <v>0</v>
      </c>
      <c r="L10056" s="13" t="s">
        <v>15</v>
      </c>
      <c r="M10056" s="7">
        <v>1</v>
      </c>
      <c r="N10056" s="17"/>
    </row>
    <row r="10057" spans="1:14" ht="94.5">
      <c r="A10057" s="6">
        <v>10055</v>
      </c>
      <c r="B10057" s="8" t="s">
        <v>19989</v>
      </c>
      <c r="C10057" s="9" t="s">
        <v>20588</v>
      </c>
      <c r="D10057" s="10" t="s">
        <v>20154</v>
      </c>
      <c r="E10057" s="11" t="s">
        <v>20589</v>
      </c>
      <c r="F10057" s="6">
        <v>303789</v>
      </c>
      <c r="G10057" s="6" t="s">
        <v>10085</v>
      </c>
      <c r="H10057" s="16">
        <v>5588316.3020000001</v>
      </c>
      <c r="I10057" s="12" t="s">
        <v>20479</v>
      </c>
      <c r="J10057" s="12" t="s">
        <v>20590</v>
      </c>
      <c r="K10057" s="15">
        <v>3800000</v>
      </c>
      <c r="L10057" s="13" t="s">
        <v>15</v>
      </c>
      <c r="M10057" s="7">
        <v>1</v>
      </c>
      <c r="N10057" s="17"/>
    </row>
    <row r="10058" spans="1:14" ht="126">
      <c r="A10058" s="6">
        <v>10056</v>
      </c>
      <c r="B10058" s="8" t="s">
        <v>19989</v>
      </c>
      <c r="C10058" s="9" t="s">
        <v>20591</v>
      </c>
      <c r="D10058" s="10" t="s">
        <v>20592</v>
      </c>
      <c r="E10058" s="11" t="s">
        <v>20593</v>
      </c>
      <c r="F10058" s="6">
        <v>303796</v>
      </c>
      <c r="G10058" s="6" t="s">
        <v>10085</v>
      </c>
      <c r="H10058" s="16">
        <v>8107383.1009999998</v>
      </c>
      <c r="I10058" s="12" t="s">
        <v>20594</v>
      </c>
      <c r="J10058" s="12" t="s">
        <v>20595</v>
      </c>
      <c r="K10058" s="15">
        <v>3216800</v>
      </c>
      <c r="L10058" s="13" t="s">
        <v>15</v>
      </c>
      <c r="M10058" s="7">
        <v>1</v>
      </c>
      <c r="N10058" s="17"/>
    </row>
    <row r="10059" spans="1:14" ht="110.25">
      <c r="A10059" s="6">
        <v>10057</v>
      </c>
      <c r="B10059" s="8" t="s">
        <v>19989</v>
      </c>
      <c r="C10059" s="9" t="s">
        <v>20596</v>
      </c>
      <c r="D10059" s="10" t="s">
        <v>20597</v>
      </c>
      <c r="E10059" s="11" t="s">
        <v>20598</v>
      </c>
      <c r="F10059" s="6">
        <v>370758</v>
      </c>
      <c r="G10059" s="6" t="s">
        <v>10085</v>
      </c>
      <c r="H10059" s="16">
        <v>5457469.591</v>
      </c>
      <c r="I10059" s="12" t="s">
        <v>20464</v>
      </c>
      <c r="J10059" s="12" t="s">
        <v>20460</v>
      </c>
      <c r="K10059" s="15">
        <v>0</v>
      </c>
      <c r="L10059" s="13" t="s">
        <v>15</v>
      </c>
      <c r="M10059" s="7">
        <v>1</v>
      </c>
      <c r="N10059" s="17"/>
    </row>
    <row r="10060" spans="1:14" ht="110.25">
      <c r="A10060" s="6">
        <v>10058</v>
      </c>
      <c r="B10060" s="8" t="s">
        <v>19989</v>
      </c>
      <c r="C10060" s="9" t="s">
        <v>20599</v>
      </c>
      <c r="D10060" s="10" t="s">
        <v>20600</v>
      </c>
      <c r="E10060" s="11" t="s">
        <v>20601</v>
      </c>
      <c r="F10060" s="6">
        <v>294432</v>
      </c>
      <c r="G10060" s="6" t="s">
        <v>10085</v>
      </c>
      <c r="H10060" s="16">
        <v>9725770.2569999993</v>
      </c>
      <c r="I10060" s="12" t="s">
        <v>20602</v>
      </c>
      <c r="J10060" s="12" t="s">
        <v>20603</v>
      </c>
      <c r="K10060" s="15">
        <v>0</v>
      </c>
      <c r="L10060" s="13" t="s">
        <v>15</v>
      </c>
      <c r="M10060" s="7">
        <v>1</v>
      </c>
      <c r="N10060" s="17"/>
    </row>
    <row r="10061" spans="1:14" ht="110.25">
      <c r="A10061" s="6">
        <v>10059</v>
      </c>
      <c r="B10061" s="8" t="s">
        <v>19989</v>
      </c>
      <c r="C10061" s="9" t="s">
        <v>20599</v>
      </c>
      <c r="D10061" s="10" t="s">
        <v>20600</v>
      </c>
      <c r="E10061" s="11" t="s">
        <v>20604</v>
      </c>
      <c r="F10061" s="6">
        <v>294419</v>
      </c>
      <c r="G10061" s="6" t="s">
        <v>10085</v>
      </c>
      <c r="H10061" s="16">
        <v>2124951.4249999998</v>
      </c>
      <c r="I10061" s="12" t="s">
        <v>20602</v>
      </c>
      <c r="J10061" s="12" t="s">
        <v>20603</v>
      </c>
      <c r="K10061" s="15">
        <v>1300000</v>
      </c>
      <c r="L10061" s="13" t="s">
        <v>15</v>
      </c>
      <c r="M10061" s="7">
        <v>1</v>
      </c>
      <c r="N10061" s="17"/>
    </row>
    <row r="10062" spans="1:14" ht="110.25">
      <c r="A10062" s="6">
        <v>10060</v>
      </c>
      <c r="B10062" s="8" t="s">
        <v>19989</v>
      </c>
      <c r="C10062" s="9" t="s">
        <v>20599</v>
      </c>
      <c r="D10062" s="10" t="s">
        <v>20600</v>
      </c>
      <c r="E10062" s="11" t="s">
        <v>20605</v>
      </c>
      <c r="F10062" s="6">
        <v>294446</v>
      </c>
      <c r="G10062" s="6" t="s">
        <v>10085</v>
      </c>
      <c r="H10062" s="16">
        <v>8214477.6660000002</v>
      </c>
      <c r="I10062" s="12" t="s">
        <v>20602</v>
      </c>
      <c r="J10062" s="12" t="s">
        <v>20603</v>
      </c>
      <c r="K10062" s="15">
        <v>0</v>
      </c>
      <c r="L10062" s="13" t="s">
        <v>15</v>
      </c>
      <c r="M10062" s="7">
        <v>1</v>
      </c>
      <c r="N10062" s="17"/>
    </row>
    <row r="10063" spans="1:14" ht="157.5">
      <c r="A10063" s="6">
        <v>10061</v>
      </c>
      <c r="B10063" s="8" t="s">
        <v>19989</v>
      </c>
      <c r="C10063" s="9" t="s">
        <v>20606</v>
      </c>
      <c r="D10063" s="10" t="s">
        <v>20233</v>
      </c>
      <c r="E10063" s="11" t="s">
        <v>20607</v>
      </c>
      <c r="F10063" s="6">
        <v>450033</v>
      </c>
      <c r="G10063" s="6" t="s">
        <v>10085</v>
      </c>
      <c r="H10063" s="16">
        <v>4885002.7189999996</v>
      </c>
      <c r="I10063" s="12" t="s">
        <v>20608</v>
      </c>
      <c r="J10063" s="12" t="s">
        <v>20609</v>
      </c>
      <c r="K10063" s="15">
        <v>0</v>
      </c>
      <c r="L10063" s="13" t="s">
        <v>15</v>
      </c>
      <c r="M10063" s="7">
        <v>1</v>
      </c>
      <c r="N10063" s="17"/>
    </row>
    <row r="10064" spans="1:14" ht="78.75">
      <c r="A10064" s="6">
        <v>10062</v>
      </c>
      <c r="B10064" s="8" t="s">
        <v>19989</v>
      </c>
      <c r="C10064" s="9" t="s">
        <v>20610</v>
      </c>
      <c r="D10064" s="10" t="s">
        <v>20611</v>
      </c>
      <c r="E10064" s="11" t="s">
        <v>20612</v>
      </c>
      <c r="F10064" s="6">
        <v>294435</v>
      </c>
      <c r="G10064" s="6" t="s">
        <v>10085</v>
      </c>
      <c r="H10064" s="16">
        <v>4259326.5860000001</v>
      </c>
      <c r="I10064" s="12" t="s">
        <v>20613</v>
      </c>
      <c r="J10064" s="12" t="s">
        <v>20614</v>
      </c>
      <c r="K10064" s="15">
        <v>0</v>
      </c>
      <c r="L10064" s="13" t="s">
        <v>15</v>
      </c>
      <c r="M10064" s="7">
        <v>1</v>
      </c>
      <c r="N10064" s="17"/>
    </row>
    <row r="10065" spans="1:14" ht="126">
      <c r="A10065" s="6">
        <v>10063</v>
      </c>
      <c r="B10065" s="8" t="s">
        <v>19989</v>
      </c>
      <c r="C10065" s="9" t="s">
        <v>20615</v>
      </c>
      <c r="D10065" s="10" t="s">
        <v>20616</v>
      </c>
      <c r="E10065" s="11" t="s">
        <v>20617</v>
      </c>
      <c r="F10065" s="6">
        <v>294460</v>
      </c>
      <c r="G10065" s="6" t="s">
        <v>10085</v>
      </c>
      <c r="H10065" s="16">
        <v>5317480.9800000004</v>
      </c>
      <c r="I10065" s="12" t="s">
        <v>20613</v>
      </c>
      <c r="J10065" s="12" t="s">
        <v>20614</v>
      </c>
      <c r="K10065" s="15">
        <v>3496188</v>
      </c>
      <c r="L10065" s="13" t="s">
        <v>15</v>
      </c>
      <c r="M10065" s="7">
        <v>1</v>
      </c>
      <c r="N10065" s="17"/>
    </row>
    <row r="10066" spans="1:14" ht="110.25">
      <c r="A10066" s="6">
        <v>10064</v>
      </c>
      <c r="B10066" s="8" t="s">
        <v>19989</v>
      </c>
      <c r="C10066" s="9" t="s">
        <v>20618</v>
      </c>
      <c r="D10066" s="10" t="s">
        <v>20619</v>
      </c>
      <c r="E10066" s="11" t="s">
        <v>20620</v>
      </c>
      <c r="F10066" s="6">
        <v>399196</v>
      </c>
      <c r="G10066" s="6" t="s">
        <v>10085</v>
      </c>
      <c r="H10066" s="16">
        <v>4207782.0640000002</v>
      </c>
      <c r="I10066" s="12" t="s">
        <v>20621</v>
      </c>
      <c r="J10066" s="12" t="s">
        <v>20622</v>
      </c>
      <c r="K10066" s="15">
        <v>2632200</v>
      </c>
      <c r="L10066" s="13" t="s">
        <v>15</v>
      </c>
      <c r="M10066" s="7">
        <v>1</v>
      </c>
      <c r="N10066" s="17"/>
    </row>
    <row r="10067" spans="1:14" ht="126">
      <c r="A10067" s="6">
        <v>10065</v>
      </c>
      <c r="B10067" s="8" t="s">
        <v>19989</v>
      </c>
      <c r="C10067" s="9" t="s">
        <v>20623</v>
      </c>
      <c r="D10067" s="10" t="s">
        <v>20592</v>
      </c>
      <c r="E10067" s="11" t="s">
        <v>20624</v>
      </c>
      <c r="F10067" s="6">
        <v>303793</v>
      </c>
      <c r="G10067" s="6" t="s">
        <v>10085</v>
      </c>
      <c r="H10067" s="16">
        <v>4336143.6919999998</v>
      </c>
      <c r="I10067" s="12" t="s">
        <v>20382</v>
      </c>
      <c r="J10067" s="12" t="s">
        <v>20625</v>
      </c>
      <c r="K10067" s="15">
        <v>2477060</v>
      </c>
      <c r="L10067" s="13" t="s">
        <v>15</v>
      </c>
      <c r="M10067" s="7">
        <v>1</v>
      </c>
      <c r="N10067" s="17"/>
    </row>
    <row r="10068" spans="1:14" ht="94.5">
      <c r="A10068" s="6">
        <v>10066</v>
      </c>
      <c r="B10068" s="8" t="s">
        <v>19989</v>
      </c>
      <c r="C10068" s="9" t="s">
        <v>20153</v>
      </c>
      <c r="D10068" s="10" t="s">
        <v>20154</v>
      </c>
      <c r="E10068" s="11" t="s">
        <v>20626</v>
      </c>
      <c r="F10068" s="6">
        <v>303794</v>
      </c>
      <c r="G10068" s="6" t="s">
        <v>10085</v>
      </c>
      <c r="H10068" s="16">
        <v>8077622.1840000004</v>
      </c>
      <c r="I10068" s="12" t="s">
        <v>20479</v>
      </c>
      <c r="J10068" s="12" t="s">
        <v>20590</v>
      </c>
      <c r="K10068" s="15">
        <v>5000000</v>
      </c>
      <c r="L10068" s="13" t="s">
        <v>15</v>
      </c>
      <c r="M10068" s="7">
        <v>1</v>
      </c>
      <c r="N10068" s="17"/>
    </row>
    <row r="10069" spans="1:14" ht="126">
      <c r="A10069" s="6">
        <v>10067</v>
      </c>
      <c r="B10069" s="8" t="s">
        <v>19989</v>
      </c>
      <c r="C10069" s="9" t="s">
        <v>20591</v>
      </c>
      <c r="D10069" s="10" t="s">
        <v>20592</v>
      </c>
      <c r="E10069" s="11" t="s">
        <v>20627</v>
      </c>
      <c r="F10069" s="6">
        <v>303795</v>
      </c>
      <c r="G10069" s="6" t="s">
        <v>10085</v>
      </c>
      <c r="H10069" s="16">
        <v>5147218.2070000004</v>
      </c>
      <c r="I10069" s="12" t="s">
        <v>20628</v>
      </c>
      <c r="J10069" s="12" t="s">
        <v>20460</v>
      </c>
      <c r="K10069" s="15">
        <v>2994000</v>
      </c>
      <c r="L10069" s="13" t="s">
        <v>15</v>
      </c>
      <c r="M10069" s="7">
        <v>1</v>
      </c>
      <c r="N10069" s="17"/>
    </row>
    <row r="10070" spans="1:14" ht="94.5">
      <c r="A10070" s="6">
        <v>10068</v>
      </c>
      <c r="B10070" s="8" t="s">
        <v>19989</v>
      </c>
      <c r="C10070" s="9" t="s">
        <v>20629</v>
      </c>
      <c r="D10070" s="10" t="s">
        <v>20146</v>
      </c>
      <c r="E10070" s="11" t="s">
        <v>20630</v>
      </c>
      <c r="F10070" s="6">
        <v>303797</v>
      </c>
      <c r="G10070" s="6" t="s">
        <v>10085</v>
      </c>
      <c r="H10070" s="16">
        <v>4292968.0240000002</v>
      </c>
      <c r="I10070" s="12" t="s">
        <v>20382</v>
      </c>
      <c r="J10070" s="12" t="s">
        <v>20625</v>
      </c>
      <c r="K10070" s="15">
        <v>3446514</v>
      </c>
      <c r="L10070" s="13" t="s">
        <v>15</v>
      </c>
      <c r="M10070" s="7">
        <v>1</v>
      </c>
      <c r="N10070" s="17"/>
    </row>
    <row r="10071" spans="1:14" ht="94.5">
      <c r="A10071" s="6">
        <v>10069</v>
      </c>
      <c r="B10071" s="8" t="s">
        <v>19989</v>
      </c>
      <c r="C10071" s="9" t="s">
        <v>20629</v>
      </c>
      <c r="D10071" s="10" t="s">
        <v>20146</v>
      </c>
      <c r="E10071" s="11" t="s">
        <v>20631</v>
      </c>
      <c r="F10071" s="6">
        <v>303799</v>
      </c>
      <c r="G10071" s="6" t="s">
        <v>10085</v>
      </c>
      <c r="H10071" s="16">
        <v>1874460.571</v>
      </c>
      <c r="I10071" s="12" t="s">
        <v>20613</v>
      </c>
      <c r="J10071" s="12" t="s">
        <v>20614</v>
      </c>
      <c r="K10071" s="15">
        <v>800000</v>
      </c>
      <c r="L10071" s="13" t="s">
        <v>15</v>
      </c>
      <c r="M10071" s="7">
        <v>1</v>
      </c>
      <c r="N10071" s="17"/>
    </row>
    <row r="10072" spans="1:14" ht="94.5">
      <c r="A10072" s="6">
        <v>10070</v>
      </c>
      <c r="B10072" s="8" t="s">
        <v>19989</v>
      </c>
      <c r="C10072" s="9" t="s">
        <v>20629</v>
      </c>
      <c r="D10072" s="10" t="s">
        <v>20146</v>
      </c>
      <c r="E10072" s="11" t="s">
        <v>20632</v>
      </c>
      <c r="F10072" s="6">
        <v>303801</v>
      </c>
      <c r="G10072" s="6" t="s">
        <v>10085</v>
      </c>
      <c r="H10072" s="16">
        <v>3067367.6510000001</v>
      </c>
      <c r="I10072" s="12" t="s">
        <v>20382</v>
      </c>
      <c r="J10072" s="12" t="s">
        <v>20603</v>
      </c>
      <c r="K10072" s="15">
        <v>0</v>
      </c>
      <c r="L10072" s="13" t="s">
        <v>15</v>
      </c>
      <c r="M10072" s="7">
        <v>1</v>
      </c>
      <c r="N10072" s="17"/>
    </row>
    <row r="10073" spans="1:14" ht="110.25">
      <c r="A10073" s="6">
        <v>10071</v>
      </c>
      <c r="B10073" s="8" t="s">
        <v>19989</v>
      </c>
      <c r="C10073" s="9" t="s">
        <v>20596</v>
      </c>
      <c r="D10073" s="10" t="s">
        <v>20597</v>
      </c>
      <c r="E10073" s="11" t="s">
        <v>20633</v>
      </c>
      <c r="F10073" s="6">
        <v>370761</v>
      </c>
      <c r="G10073" s="6" t="s">
        <v>10085</v>
      </c>
      <c r="H10073" s="16">
        <v>4266150.176</v>
      </c>
      <c r="I10073" s="12" t="s">
        <v>20634</v>
      </c>
      <c r="J10073" s="12" t="s">
        <v>20635</v>
      </c>
      <c r="K10073" s="15">
        <v>1700000</v>
      </c>
      <c r="L10073" s="13" t="s">
        <v>15</v>
      </c>
      <c r="M10073" s="7">
        <v>1</v>
      </c>
      <c r="N10073" s="17"/>
    </row>
    <row r="10074" spans="1:14" ht="110.25">
      <c r="A10074" s="6">
        <v>10072</v>
      </c>
      <c r="B10074" s="8" t="s">
        <v>19989</v>
      </c>
      <c r="C10074" s="9" t="s">
        <v>20596</v>
      </c>
      <c r="D10074" s="10" t="s">
        <v>20597</v>
      </c>
      <c r="E10074" s="11" t="s">
        <v>20636</v>
      </c>
      <c r="F10074" s="6">
        <v>370764</v>
      </c>
      <c r="G10074" s="6" t="s">
        <v>10085</v>
      </c>
      <c r="H10074" s="16">
        <v>4113973.0980000002</v>
      </c>
      <c r="I10074" s="12" t="s">
        <v>20464</v>
      </c>
      <c r="J10074" s="12" t="s">
        <v>20635</v>
      </c>
      <c r="K10074" s="15">
        <v>0</v>
      </c>
      <c r="L10074" s="13" t="s">
        <v>15</v>
      </c>
      <c r="M10074" s="7">
        <v>1</v>
      </c>
      <c r="N10074" s="17"/>
    </row>
    <row r="10075" spans="1:14" ht="110.25">
      <c r="A10075" s="6">
        <v>10073</v>
      </c>
      <c r="B10075" s="8" t="s">
        <v>19989</v>
      </c>
      <c r="C10075" s="9" t="s">
        <v>20596</v>
      </c>
      <c r="D10075" s="10" t="s">
        <v>20597</v>
      </c>
      <c r="E10075" s="11" t="s">
        <v>20637</v>
      </c>
      <c r="F10075" s="6">
        <v>399193</v>
      </c>
      <c r="G10075" s="6" t="s">
        <v>10085</v>
      </c>
      <c r="H10075" s="16">
        <v>3839503.3939999999</v>
      </c>
      <c r="I10075" s="12" t="s">
        <v>20638</v>
      </c>
      <c r="J10075" s="12" t="s">
        <v>20639</v>
      </c>
      <c r="K10075" s="15">
        <v>0</v>
      </c>
      <c r="L10075" s="13" t="s">
        <v>15</v>
      </c>
      <c r="M10075" s="7">
        <v>1</v>
      </c>
      <c r="N10075" s="17"/>
    </row>
    <row r="10076" spans="1:14" ht="110.25">
      <c r="A10076" s="6">
        <v>10074</v>
      </c>
      <c r="B10076" s="8" t="s">
        <v>19989</v>
      </c>
      <c r="C10076" s="9" t="s">
        <v>20596</v>
      </c>
      <c r="D10076" s="10" t="s">
        <v>20597</v>
      </c>
      <c r="E10076" s="11" t="s">
        <v>20640</v>
      </c>
      <c r="F10076" s="6">
        <v>370767</v>
      </c>
      <c r="G10076" s="6" t="s">
        <v>10085</v>
      </c>
      <c r="H10076" s="16">
        <v>3719822.9479999999</v>
      </c>
      <c r="I10076" s="12" t="s">
        <v>20464</v>
      </c>
      <c r="J10076" s="12" t="s">
        <v>20635</v>
      </c>
      <c r="K10076" s="15">
        <v>0</v>
      </c>
      <c r="L10076" s="13" t="s">
        <v>15</v>
      </c>
      <c r="M10076" s="7">
        <v>1</v>
      </c>
      <c r="N10076" s="17"/>
    </row>
    <row r="10077" spans="1:14" ht="110.25">
      <c r="A10077" s="6">
        <v>10075</v>
      </c>
      <c r="B10077" s="8" t="s">
        <v>19989</v>
      </c>
      <c r="C10077" s="9" t="s">
        <v>20596</v>
      </c>
      <c r="D10077" s="10" t="s">
        <v>20597</v>
      </c>
      <c r="E10077" s="11" t="s">
        <v>20641</v>
      </c>
      <c r="F10077" s="6">
        <v>370769</v>
      </c>
      <c r="G10077" s="6" t="s">
        <v>10085</v>
      </c>
      <c r="H10077" s="16">
        <v>3753265.2820000001</v>
      </c>
      <c r="I10077" s="12" t="s">
        <v>20464</v>
      </c>
      <c r="J10077" s="12" t="s">
        <v>20635</v>
      </c>
      <c r="K10077" s="15">
        <v>0</v>
      </c>
      <c r="L10077" s="13" t="s">
        <v>15</v>
      </c>
      <c r="M10077" s="7">
        <v>1</v>
      </c>
      <c r="N10077" s="17"/>
    </row>
    <row r="10078" spans="1:14" ht="110.25">
      <c r="A10078" s="6">
        <v>10076</v>
      </c>
      <c r="B10078" s="8" t="s">
        <v>19989</v>
      </c>
      <c r="C10078" s="9" t="s">
        <v>20642</v>
      </c>
      <c r="D10078" s="10" t="s">
        <v>20592</v>
      </c>
      <c r="E10078" s="11" t="s">
        <v>20643</v>
      </c>
      <c r="F10078" s="6">
        <v>303815</v>
      </c>
      <c r="G10078" s="6" t="s">
        <v>10085</v>
      </c>
      <c r="H10078" s="16">
        <v>7933528.6859999998</v>
      </c>
      <c r="I10078" s="12" t="s">
        <v>20382</v>
      </c>
      <c r="J10078" s="12" t="s">
        <v>20625</v>
      </c>
      <c r="K10078" s="15">
        <v>5494000</v>
      </c>
      <c r="L10078" s="13" t="s">
        <v>15</v>
      </c>
      <c r="M10078" s="7">
        <v>1</v>
      </c>
      <c r="N10078" s="17"/>
    </row>
    <row r="10079" spans="1:14" ht="126">
      <c r="A10079" s="6">
        <v>10077</v>
      </c>
      <c r="B10079" s="8" t="s">
        <v>19989</v>
      </c>
      <c r="C10079" s="9" t="s">
        <v>20228</v>
      </c>
      <c r="D10079" s="10" t="s">
        <v>20126</v>
      </c>
      <c r="E10079" s="11" t="s">
        <v>20644</v>
      </c>
      <c r="F10079" s="6">
        <v>481281</v>
      </c>
      <c r="G10079" s="6" t="s">
        <v>10085</v>
      </c>
      <c r="H10079" s="16" t="s">
        <v>20645</v>
      </c>
      <c r="I10079" s="12" t="s">
        <v>20646</v>
      </c>
      <c r="J10079" s="12" t="s">
        <v>20647</v>
      </c>
      <c r="K10079" s="15">
        <v>0</v>
      </c>
      <c r="L10079" s="13" t="s">
        <v>15</v>
      </c>
      <c r="M10079" s="7">
        <v>1</v>
      </c>
      <c r="N10079" s="17"/>
    </row>
    <row r="10080" spans="1:14" ht="110.25">
      <c r="A10080" s="6">
        <v>10078</v>
      </c>
      <c r="B10080" s="8" t="s">
        <v>19989</v>
      </c>
      <c r="C10080" s="9" t="s">
        <v>20542</v>
      </c>
      <c r="D10080" s="10" t="s">
        <v>3400</v>
      </c>
      <c r="E10080" s="11" t="s">
        <v>20648</v>
      </c>
      <c r="F10080" s="6">
        <v>463490</v>
      </c>
      <c r="G10080" s="6" t="s">
        <v>10085</v>
      </c>
      <c r="H10080" s="16">
        <v>4860779.28</v>
      </c>
      <c r="I10080" s="12" t="s">
        <v>20649</v>
      </c>
      <c r="J10080" s="12" t="s">
        <v>20650</v>
      </c>
      <c r="K10080" s="15">
        <v>0</v>
      </c>
      <c r="L10080" s="13" t="s">
        <v>15</v>
      </c>
      <c r="M10080" s="7">
        <v>1</v>
      </c>
      <c r="N10080" s="17"/>
    </row>
    <row r="10081" spans="1:14" ht="157.5">
      <c r="A10081" s="6">
        <v>10079</v>
      </c>
      <c r="B10081" s="8" t="s">
        <v>19989</v>
      </c>
      <c r="C10081" s="9" t="s">
        <v>20618</v>
      </c>
      <c r="D10081" s="10" t="s">
        <v>20619</v>
      </c>
      <c r="E10081" s="11" t="s">
        <v>20651</v>
      </c>
      <c r="F10081" s="6">
        <v>310146</v>
      </c>
      <c r="G10081" s="6" t="s">
        <v>10085</v>
      </c>
      <c r="H10081" s="16">
        <v>11836599.397</v>
      </c>
      <c r="I10081" s="12" t="s">
        <v>20652</v>
      </c>
      <c r="J10081" s="12" t="s">
        <v>20653</v>
      </c>
      <c r="K10081" s="15">
        <v>6243000</v>
      </c>
      <c r="L10081" s="13" t="s">
        <v>15</v>
      </c>
      <c r="M10081" s="7">
        <v>1</v>
      </c>
      <c r="N10081" s="17"/>
    </row>
    <row r="10082" spans="1:14" ht="204.75">
      <c r="A10082" s="6">
        <v>10080</v>
      </c>
      <c r="B10082" s="8" t="s">
        <v>19989</v>
      </c>
      <c r="C10082" s="9" t="s">
        <v>20153</v>
      </c>
      <c r="D10082" s="10" t="s">
        <v>20154</v>
      </c>
      <c r="E10082" s="11" t="s">
        <v>20654</v>
      </c>
      <c r="F10082" s="6">
        <v>436341</v>
      </c>
      <c r="G10082" s="6" t="s">
        <v>10085</v>
      </c>
      <c r="H10082" s="16">
        <v>20426689.171</v>
      </c>
      <c r="I10082" s="12" t="s">
        <v>20655</v>
      </c>
      <c r="J10082" s="12" t="s">
        <v>20656</v>
      </c>
      <c r="K10082" s="15">
        <v>0</v>
      </c>
      <c r="L10082" s="13" t="s">
        <v>15</v>
      </c>
      <c r="M10082" s="7">
        <v>1</v>
      </c>
      <c r="N10082" s="17"/>
    </row>
    <row r="10083" spans="1:14" ht="393.75">
      <c r="A10083" s="6">
        <v>10081</v>
      </c>
      <c r="B10083" s="8" t="s">
        <v>19989</v>
      </c>
      <c r="C10083" s="9" t="s">
        <v>20606</v>
      </c>
      <c r="D10083" s="10" t="s">
        <v>20233</v>
      </c>
      <c r="E10083" s="11" t="s">
        <v>20657</v>
      </c>
      <c r="F10083" s="6">
        <v>381796</v>
      </c>
      <c r="G10083" s="6" t="s">
        <v>10085</v>
      </c>
      <c r="H10083" s="16">
        <v>24674406.942000002</v>
      </c>
      <c r="I10083" s="12" t="s">
        <v>20658</v>
      </c>
      <c r="J10083" s="12" t="s">
        <v>20659</v>
      </c>
      <c r="K10083" s="15">
        <v>10753010</v>
      </c>
      <c r="L10083" s="13" t="s">
        <v>15</v>
      </c>
      <c r="M10083" s="7">
        <v>1</v>
      </c>
      <c r="N10083" s="17"/>
    </row>
    <row r="10084" spans="1:14" ht="141.75">
      <c r="A10084" s="6">
        <v>10082</v>
      </c>
      <c r="B10084" s="8" t="s">
        <v>19989</v>
      </c>
      <c r="C10084" s="9" t="s">
        <v>20150</v>
      </c>
      <c r="D10084" s="10" t="s">
        <v>20151</v>
      </c>
      <c r="E10084" s="11" t="s">
        <v>20660</v>
      </c>
      <c r="F10084" s="6">
        <v>370803</v>
      </c>
      <c r="G10084" s="6" t="s">
        <v>10085</v>
      </c>
      <c r="H10084" s="16">
        <v>5458083.1900000004</v>
      </c>
      <c r="I10084" s="12" t="s">
        <v>20661</v>
      </c>
      <c r="J10084" s="12" t="s">
        <v>20662</v>
      </c>
      <c r="K10084" s="15">
        <v>551000</v>
      </c>
      <c r="L10084" s="13" t="s">
        <v>15</v>
      </c>
      <c r="M10084" s="7">
        <v>1</v>
      </c>
      <c r="N10084" s="17"/>
    </row>
    <row r="10085" spans="1:14" ht="110.25">
      <c r="A10085" s="6">
        <v>10083</v>
      </c>
      <c r="B10085" s="8" t="s">
        <v>19989</v>
      </c>
      <c r="C10085" s="9" t="s">
        <v>20542</v>
      </c>
      <c r="D10085" s="10" t="s">
        <v>3400</v>
      </c>
      <c r="E10085" s="11" t="s">
        <v>20663</v>
      </c>
      <c r="F10085" s="6">
        <v>354517</v>
      </c>
      <c r="G10085" s="6" t="s">
        <v>10085</v>
      </c>
      <c r="H10085" s="16">
        <v>6050134.4939999999</v>
      </c>
      <c r="I10085" s="12" t="s">
        <v>20427</v>
      </c>
      <c r="J10085" s="12" t="s">
        <v>20664</v>
      </c>
      <c r="K10085" s="15">
        <v>4185000</v>
      </c>
      <c r="L10085" s="13" t="s">
        <v>15</v>
      </c>
      <c r="M10085" s="7">
        <v>1</v>
      </c>
      <c r="N10085" s="17"/>
    </row>
    <row r="10086" spans="1:14" ht="110.25">
      <c r="A10086" s="6">
        <v>10084</v>
      </c>
      <c r="B10086" s="8" t="s">
        <v>19989</v>
      </c>
      <c r="C10086" s="9" t="s">
        <v>20556</v>
      </c>
      <c r="D10086" s="10" t="s">
        <v>20557</v>
      </c>
      <c r="E10086" s="11" t="s">
        <v>20665</v>
      </c>
      <c r="F10086" s="6">
        <v>399204</v>
      </c>
      <c r="G10086" s="6" t="s">
        <v>10085</v>
      </c>
      <c r="H10086" s="16">
        <v>11476261.237</v>
      </c>
      <c r="I10086" s="12" t="s">
        <v>20621</v>
      </c>
      <c r="J10086" s="12" t="s">
        <v>20666</v>
      </c>
      <c r="K10086" s="15">
        <v>0</v>
      </c>
      <c r="L10086" s="13" t="s">
        <v>15</v>
      </c>
      <c r="M10086" s="7">
        <v>1</v>
      </c>
      <c r="N10086" s="17"/>
    </row>
    <row r="10087" spans="1:14" ht="110.25">
      <c r="A10087" s="6">
        <v>10085</v>
      </c>
      <c r="B10087" s="8" t="s">
        <v>19989</v>
      </c>
      <c r="C10087" s="9" t="s">
        <v>20556</v>
      </c>
      <c r="D10087" s="10" t="s">
        <v>20557</v>
      </c>
      <c r="E10087" s="11" t="s">
        <v>20667</v>
      </c>
      <c r="F10087" s="6">
        <v>354520</v>
      </c>
      <c r="G10087" s="6" t="s">
        <v>10085</v>
      </c>
      <c r="H10087" s="16">
        <v>7944227.7800000003</v>
      </c>
      <c r="I10087" s="12" t="s">
        <v>20559</v>
      </c>
      <c r="J10087" s="12" t="s">
        <v>20668</v>
      </c>
      <c r="K10087" s="15">
        <v>5123000</v>
      </c>
      <c r="L10087" s="13" t="s">
        <v>15</v>
      </c>
      <c r="M10087" s="7">
        <v>1</v>
      </c>
      <c r="N10087" s="17"/>
    </row>
    <row r="10088" spans="1:14" ht="110.25">
      <c r="A10088" s="6">
        <v>10086</v>
      </c>
      <c r="B10088" s="8" t="s">
        <v>19989</v>
      </c>
      <c r="C10088" s="9" t="s">
        <v>20542</v>
      </c>
      <c r="D10088" s="10" t="s">
        <v>3400</v>
      </c>
      <c r="E10088" s="11" t="s">
        <v>20669</v>
      </c>
      <c r="F10088" s="6">
        <v>354522</v>
      </c>
      <c r="G10088" s="6" t="s">
        <v>10085</v>
      </c>
      <c r="H10088" s="16">
        <v>12383102.222999999</v>
      </c>
      <c r="I10088" s="12" t="s">
        <v>20427</v>
      </c>
      <c r="J10088" s="12" t="s">
        <v>20664</v>
      </c>
      <c r="K10088" s="15">
        <v>8860000</v>
      </c>
      <c r="L10088" s="13" t="s">
        <v>15</v>
      </c>
      <c r="M10088" s="7">
        <v>1</v>
      </c>
      <c r="N10088" s="17"/>
    </row>
    <row r="10089" spans="1:14" ht="141.75">
      <c r="A10089" s="6">
        <v>10087</v>
      </c>
      <c r="B10089" s="8" t="s">
        <v>19989</v>
      </c>
      <c r="C10089" s="9" t="s">
        <v>20670</v>
      </c>
      <c r="D10089" s="10" t="s">
        <v>20671</v>
      </c>
      <c r="E10089" s="11" t="s">
        <v>20672</v>
      </c>
      <c r="F10089" s="6">
        <v>354523</v>
      </c>
      <c r="G10089" s="6" t="s">
        <v>10085</v>
      </c>
      <c r="H10089" s="16">
        <v>4554765.2570000002</v>
      </c>
      <c r="I10089" s="12" t="s">
        <v>20427</v>
      </c>
      <c r="J10089" s="12" t="s">
        <v>20673</v>
      </c>
      <c r="K10089" s="15">
        <v>2500000</v>
      </c>
      <c r="L10089" s="13" t="s">
        <v>15</v>
      </c>
      <c r="M10089" s="7">
        <v>1</v>
      </c>
      <c r="N10089" s="17"/>
    </row>
    <row r="10090" spans="1:14" ht="110.25">
      <c r="A10090" s="6">
        <v>10088</v>
      </c>
      <c r="B10090" s="8" t="s">
        <v>19989</v>
      </c>
      <c r="C10090" s="9" t="s">
        <v>20674</v>
      </c>
      <c r="D10090" s="10" t="s">
        <v>20266</v>
      </c>
      <c r="E10090" s="11" t="s">
        <v>20675</v>
      </c>
      <c r="F10090" s="6">
        <v>354524</v>
      </c>
      <c r="G10090" s="6" t="s">
        <v>10085</v>
      </c>
      <c r="H10090" s="16">
        <v>8015249.9270000001</v>
      </c>
      <c r="I10090" s="12" t="s">
        <v>20676</v>
      </c>
      <c r="J10090" s="12" t="s">
        <v>20506</v>
      </c>
      <c r="K10090" s="15">
        <v>4743200</v>
      </c>
      <c r="L10090" s="13" t="s">
        <v>15</v>
      </c>
      <c r="M10090" s="7">
        <v>1</v>
      </c>
      <c r="N10090" s="17"/>
    </row>
    <row r="10091" spans="1:14" ht="110.25">
      <c r="A10091" s="6">
        <v>10089</v>
      </c>
      <c r="B10091" s="8" t="s">
        <v>19989</v>
      </c>
      <c r="C10091" s="9" t="s">
        <v>20677</v>
      </c>
      <c r="D10091" s="10" t="s">
        <v>20678</v>
      </c>
      <c r="E10091" s="11" t="s">
        <v>20679</v>
      </c>
      <c r="F10091" s="6">
        <v>381809</v>
      </c>
      <c r="G10091" s="6" t="s">
        <v>10085</v>
      </c>
      <c r="H10091" s="16">
        <v>8309717</v>
      </c>
      <c r="I10091" s="12" t="s">
        <v>20680</v>
      </c>
      <c r="J10091" s="12" t="s">
        <v>20681</v>
      </c>
      <c r="K10091" s="15">
        <v>5376000</v>
      </c>
      <c r="L10091" s="13" t="s">
        <v>15</v>
      </c>
      <c r="M10091" s="7">
        <v>1</v>
      </c>
      <c r="N10091" s="17"/>
    </row>
    <row r="10092" spans="1:14" ht="110.25">
      <c r="A10092" s="6">
        <v>10090</v>
      </c>
      <c r="B10092" s="8" t="s">
        <v>19989</v>
      </c>
      <c r="C10092" s="9" t="s">
        <v>20642</v>
      </c>
      <c r="D10092" s="10" t="s">
        <v>20592</v>
      </c>
      <c r="E10092" s="11" t="s">
        <v>20682</v>
      </c>
      <c r="F10092" s="6">
        <v>363491</v>
      </c>
      <c r="G10092" s="6" t="s">
        <v>10085</v>
      </c>
      <c r="H10092" s="16">
        <v>8948893.1199999992</v>
      </c>
      <c r="I10092" s="12"/>
      <c r="J10092" s="12"/>
      <c r="K10092" s="15">
        <v>0</v>
      </c>
      <c r="L10092" s="13" t="s">
        <v>15</v>
      </c>
      <c r="M10092" s="7">
        <v>1</v>
      </c>
      <c r="N10092" s="17"/>
    </row>
    <row r="10093" spans="1:14" ht="110.25">
      <c r="A10093" s="6">
        <v>10091</v>
      </c>
      <c r="B10093" s="8" t="s">
        <v>19989</v>
      </c>
      <c r="C10093" s="9" t="s">
        <v>20642</v>
      </c>
      <c r="D10093" s="10" t="s">
        <v>20592</v>
      </c>
      <c r="E10093" s="11" t="s">
        <v>20683</v>
      </c>
      <c r="F10093" s="6" t="s">
        <v>4060</v>
      </c>
      <c r="G10093" s="6" t="s">
        <v>10085</v>
      </c>
      <c r="H10093" s="16">
        <v>8948893.1199999992</v>
      </c>
      <c r="I10093" s="12"/>
      <c r="J10093" s="12"/>
      <c r="K10093" s="15">
        <v>0</v>
      </c>
      <c r="L10093" s="13" t="s">
        <v>15</v>
      </c>
      <c r="M10093" s="7">
        <v>1</v>
      </c>
      <c r="N10093" s="17"/>
    </row>
    <row r="10094" spans="1:14" ht="110.25">
      <c r="A10094" s="6">
        <v>10092</v>
      </c>
      <c r="B10094" s="8" t="s">
        <v>19989</v>
      </c>
      <c r="C10094" s="9" t="s">
        <v>20556</v>
      </c>
      <c r="D10094" s="10" t="s">
        <v>20557</v>
      </c>
      <c r="E10094" s="11" t="s">
        <v>20684</v>
      </c>
      <c r="F10094" s="6">
        <v>363493</v>
      </c>
      <c r="G10094" s="6" t="s">
        <v>10085</v>
      </c>
      <c r="H10094" s="16">
        <v>8076431.4780000001</v>
      </c>
      <c r="I10094" s="12" t="s">
        <v>20559</v>
      </c>
      <c r="J10094" s="12" t="s">
        <v>20412</v>
      </c>
      <c r="K10094" s="15">
        <v>4877000</v>
      </c>
      <c r="L10094" s="13" t="s">
        <v>15</v>
      </c>
      <c r="M10094" s="7">
        <v>1</v>
      </c>
      <c r="N10094" s="17"/>
    </row>
    <row r="10095" spans="1:14" ht="78.75">
      <c r="A10095" s="6">
        <v>10093</v>
      </c>
      <c r="B10095" s="8" t="s">
        <v>19989</v>
      </c>
      <c r="C10095" s="9" t="s">
        <v>20606</v>
      </c>
      <c r="D10095" s="10" t="s">
        <v>20233</v>
      </c>
      <c r="E10095" s="11" t="s">
        <v>20685</v>
      </c>
      <c r="F10095" s="6">
        <v>430473</v>
      </c>
      <c r="G10095" s="6" t="s">
        <v>10085</v>
      </c>
      <c r="H10095" s="16">
        <v>5636000.3430000003</v>
      </c>
      <c r="I10095" s="12" t="s">
        <v>20517</v>
      </c>
      <c r="J10095" s="12" t="s">
        <v>20399</v>
      </c>
      <c r="K10095" s="15">
        <v>0</v>
      </c>
      <c r="L10095" s="13" t="s">
        <v>15</v>
      </c>
      <c r="M10095" s="7">
        <v>1</v>
      </c>
      <c r="N10095" s="17"/>
    </row>
    <row r="10096" spans="1:14" ht="126">
      <c r="A10096" s="6">
        <v>10094</v>
      </c>
      <c r="B10096" s="8" t="s">
        <v>19989</v>
      </c>
      <c r="C10096" s="9" t="s">
        <v>20686</v>
      </c>
      <c r="D10096" s="10" t="s">
        <v>20151</v>
      </c>
      <c r="E10096" s="11" t="s">
        <v>20687</v>
      </c>
      <c r="F10096" s="6">
        <v>430474</v>
      </c>
      <c r="G10096" s="6" t="s">
        <v>10085</v>
      </c>
      <c r="H10096" s="16">
        <v>3300871.443</v>
      </c>
      <c r="I10096" s="12" t="s">
        <v>20688</v>
      </c>
      <c r="J10096" s="12" t="s">
        <v>20518</v>
      </c>
      <c r="K10096" s="15">
        <v>1000000</v>
      </c>
      <c r="L10096" s="13" t="s">
        <v>15</v>
      </c>
      <c r="M10096" s="7">
        <v>1</v>
      </c>
      <c r="N10096" s="17"/>
    </row>
    <row r="10097" spans="1:14" ht="110.25">
      <c r="A10097" s="6">
        <v>10095</v>
      </c>
      <c r="B10097" s="8" t="s">
        <v>19989</v>
      </c>
      <c r="C10097" s="9" t="s">
        <v>20618</v>
      </c>
      <c r="D10097" s="10" t="s">
        <v>20619</v>
      </c>
      <c r="E10097" s="11" t="s">
        <v>20689</v>
      </c>
      <c r="F10097" s="6">
        <v>450016</v>
      </c>
      <c r="G10097" s="6" t="s">
        <v>10085</v>
      </c>
      <c r="H10097" s="16">
        <v>4254369.92</v>
      </c>
      <c r="I10097" s="12" t="s">
        <v>20690</v>
      </c>
      <c r="J10097" s="12" t="s">
        <v>20691</v>
      </c>
      <c r="K10097" s="15">
        <v>0</v>
      </c>
      <c r="L10097" s="13" t="s">
        <v>15</v>
      </c>
      <c r="M10097" s="7">
        <v>1</v>
      </c>
      <c r="N10097" s="17"/>
    </row>
    <row r="10098" spans="1:14" ht="110.25">
      <c r="A10098" s="6">
        <v>10096</v>
      </c>
      <c r="B10098" s="8" t="s">
        <v>19989</v>
      </c>
      <c r="C10098" s="9" t="s">
        <v>20618</v>
      </c>
      <c r="D10098" s="10" t="s">
        <v>20619</v>
      </c>
      <c r="E10098" s="11" t="s">
        <v>20692</v>
      </c>
      <c r="F10098" s="6">
        <v>450018</v>
      </c>
      <c r="G10098" s="6" t="s">
        <v>10085</v>
      </c>
      <c r="H10098" s="16">
        <v>2257329.4640000002</v>
      </c>
      <c r="I10098" s="12" t="s">
        <v>20690</v>
      </c>
      <c r="J10098" s="12" t="s">
        <v>20693</v>
      </c>
      <c r="K10098" s="15">
        <v>0</v>
      </c>
      <c r="L10098" s="13" t="s">
        <v>15</v>
      </c>
      <c r="M10098" s="7">
        <v>1</v>
      </c>
      <c r="N10098" s="17"/>
    </row>
    <row r="10099" spans="1:14" ht="126">
      <c r="A10099" s="6">
        <v>10097</v>
      </c>
      <c r="B10099" s="8" t="s">
        <v>19989</v>
      </c>
      <c r="C10099" s="9" t="s">
        <v>20591</v>
      </c>
      <c r="D10099" s="10" t="s">
        <v>20592</v>
      </c>
      <c r="E10099" s="11" t="s">
        <v>20694</v>
      </c>
      <c r="F10099" s="6">
        <v>363511</v>
      </c>
      <c r="G10099" s="6" t="s">
        <v>10085</v>
      </c>
      <c r="H10099" s="16">
        <v>4594745.5999999996</v>
      </c>
      <c r="I10099" s="12" t="s">
        <v>20695</v>
      </c>
      <c r="J10099" s="12" t="s">
        <v>20696</v>
      </c>
      <c r="K10099" s="15">
        <v>0</v>
      </c>
      <c r="L10099" s="13" t="s">
        <v>15</v>
      </c>
      <c r="M10099" s="7">
        <v>1</v>
      </c>
      <c r="N10099" s="17"/>
    </row>
    <row r="10100" spans="1:14" ht="110.25">
      <c r="A10100" s="6">
        <v>10098</v>
      </c>
      <c r="B10100" s="8" t="s">
        <v>19989</v>
      </c>
      <c r="C10100" s="9" t="s">
        <v>20618</v>
      </c>
      <c r="D10100" s="10" t="s">
        <v>20619</v>
      </c>
      <c r="E10100" s="11" t="s">
        <v>20697</v>
      </c>
      <c r="F10100" s="6">
        <v>450019</v>
      </c>
      <c r="G10100" s="6" t="s">
        <v>10085</v>
      </c>
      <c r="H10100" s="16">
        <v>3976743.3730000001</v>
      </c>
      <c r="I10100" s="12" t="s">
        <v>20690</v>
      </c>
      <c r="J10100" s="12" t="s">
        <v>20693</v>
      </c>
      <c r="K10100" s="15">
        <v>0</v>
      </c>
      <c r="L10100" s="13" t="s">
        <v>15</v>
      </c>
      <c r="M10100" s="7">
        <v>1</v>
      </c>
      <c r="N10100" s="17"/>
    </row>
    <row r="10101" spans="1:14" ht="110.25">
      <c r="A10101" s="6">
        <v>10099</v>
      </c>
      <c r="B10101" s="8" t="s">
        <v>19989</v>
      </c>
      <c r="C10101" s="9" t="s">
        <v>20698</v>
      </c>
      <c r="D10101" s="10" t="s">
        <v>20678</v>
      </c>
      <c r="E10101" s="11" t="s">
        <v>20699</v>
      </c>
      <c r="F10101" s="6">
        <v>381823</v>
      </c>
      <c r="G10101" s="6" t="s">
        <v>10085</v>
      </c>
      <c r="H10101" s="16">
        <v>2959423.548</v>
      </c>
      <c r="I10101" s="12" t="s">
        <v>20680</v>
      </c>
      <c r="J10101" s="12" t="s">
        <v>20681</v>
      </c>
      <c r="K10101" s="15">
        <v>0</v>
      </c>
      <c r="L10101" s="13" t="s">
        <v>15</v>
      </c>
      <c r="M10101" s="7">
        <v>1</v>
      </c>
      <c r="N10101" s="17"/>
    </row>
    <row r="10102" spans="1:14" ht="94.5">
      <c r="A10102" s="6">
        <v>10100</v>
      </c>
      <c r="B10102" s="8" t="s">
        <v>19989</v>
      </c>
      <c r="C10102" s="9" t="s">
        <v>20629</v>
      </c>
      <c r="D10102" s="10" t="s">
        <v>20146</v>
      </c>
      <c r="E10102" s="11" t="s">
        <v>20700</v>
      </c>
      <c r="F10102" s="6">
        <v>363514</v>
      </c>
      <c r="G10102" s="6" t="s">
        <v>10085</v>
      </c>
      <c r="H10102" s="16">
        <v>3163371.415</v>
      </c>
      <c r="I10102" s="12" t="s">
        <v>20695</v>
      </c>
      <c r="J10102" s="12" t="s">
        <v>20701</v>
      </c>
      <c r="K10102" s="15">
        <v>0</v>
      </c>
      <c r="L10102" s="13" t="s">
        <v>15</v>
      </c>
      <c r="M10102" s="7">
        <v>1</v>
      </c>
      <c r="N10102" s="17"/>
    </row>
    <row r="10103" spans="1:14" ht="110.25">
      <c r="A10103" s="6">
        <v>10101</v>
      </c>
      <c r="B10103" s="8" t="s">
        <v>19989</v>
      </c>
      <c r="C10103" s="9" t="s">
        <v>20556</v>
      </c>
      <c r="D10103" s="10" t="s">
        <v>20557</v>
      </c>
      <c r="E10103" s="11" t="s">
        <v>20702</v>
      </c>
      <c r="F10103" s="6">
        <v>410353</v>
      </c>
      <c r="G10103" s="6" t="s">
        <v>10085</v>
      </c>
      <c r="H10103" s="16">
        <v>6740900.6900000004</v>
      </c>
      <c r="I10103" s="12" t="s">
        <v>20703</v>
      </c>
      <c r="J10103" s="12" t="s">
        <v>20704</v>
      </c>
      <c r="K10103" s="15">
        <v>4400000</v>
      </c>
      <c r="L10103" s="13" t="s">
        <v>15</v>
      </c>
      <c r="M10103" s="7">
        <v>1</v>
      </c>
      <c r="N10103" s="17"/>
    </row>
    <row r="10104" spans="1:14" ht="110.25">
      <c r="A10104" s="6">
        <v>10102</v>
      </c>
      <c r="B10104" s="8" t="s">
        <v>19989</v>
      </c>
      <c r="C10104" s="9" t="s">
        <v>20556</v>
      </c>
      <c r="D10104" s="10" t="s">
        <v>20557</v>
      </c>
      <c r="E10104" s="11" t="s">
        <v>20705</v>
      </c>
      <c r="F10104" s="6">
        <v>410354</v>
      </c>
      <c r="G10104" s="6"/>
      <c r="H10104" s="16">
        <v>6437972.148</v>
      </c>
      <c r="I10104" s="12" t="s">
        <v>20703</v>
      </c>
      <c r="J10104" s="12" t="s">
        <v>20704</v>
      </c>
      <c r="K10104" s="15">
        <v>0</v>
      </c>
      <c r="L10104" s="13" t="s">
        <v>15</v>
      </c>
      <c r="M10104" s="7">
        <v>1</v>
      </c>
      <c r="N10104" s="17"/>
    </row>
    <row r="10105" spans="1:14" ht="110.25">
      <c r="A10105" s="6">
        <v>10103</v>
      </c>
      <c r="B10105" s="8" t="s">
        <v>19989</v>
      </c>
      <c r="C10105" s="9" t="s">
        <v>20618</v>
      </c>
      <c r="D10105" s="10" t="s">
        <v>20619</v>
      </c>
      <c r="E10105" s="11" t="s">
        <v>20706</v>
      </c>
      <c r="F10105" s="6">
        <v>450023</v>
      </c>
      <c r="G10105" s="6" t="s">
        <v>10085</v>
      </c>
      <c r="H10105" s="16">
        <v>3554362.102</v>
      </c>
      <c r="I10105" s="12" t="s">
        <v>20690</v>
      </c>
      <c r="J10105" s="12" t="s">
        <v>20693</v>
      </c>
      <c r="K10105" s="15">
        <v>0</v>
      </c>
      <c r="L10105" s="13" t="s">
        <v>15</v>
      </c>
      <c r="M10105" s="7">
        <v>1</v>
      </c>
      <c r="N10105" s="17"/>
    </row>
    <row r="10106" spans="1:14" ht="94.5">
      <c r="A10106" s="6">
        <v>10104</v>
      </c>
      <c r="B10106" s="8" t="s">
        <v>19989</v>
      </c>
      <c r="C10106" s="9" t="s">
        <v>20629</v>
      </c>
      <c r="D10106" s="10" t="s">
        <v>20146</v>
      </c>
      <c r="E10106" s="11" t="s">
        <v>20707</v>
      </c>
      <c r="F10106" s="6">
        <v>457899</v>
      </c>
      <c r="G10106" s="6" t="s">
        <v>10085</v>
      </c>
      <c r="H10106" s="16">
        <v>3951121.14</v>
      </c>
      <c r="I10106" s="12" t="s">
        <v>20571</v>
      </c>
      <c r="J10106" s="12" t="s">
        <v>20693</v>
      </c>
      <c r="K10106" s="15">
        <v>0</v>
      </c>
      <c r="L10106" s="13" t="s">
        <v>15</v>
      </c>
      <c r="M10106" s="7">
        <v>1</v>
      </c>
      <c r="N10106" s="17"/>
    </row>
    <row r="10107" spans="1:14" ht="110.25">
      <c r="A10107" s="6">
        <v>10105</v>
      </c>
      <c r="B10107" s="8" t="s">
        <v>19989</v>
      </c>
      <c r="C10107" s="9" t="s">
        <v>20556</v>
      </c>
      <c r="D10107" s="10" t="s">
        <v>20557</v>
      </c>
      <c r="E10107" s="11" t="s">
        <v>20708</v>
      </c>
      <c r="F10107" s="6">
        <v>410349</v>
      </c>
      <c r="G10107" s="6" t="s">
        <v>10085</v>
      </c>
      <c r="H10107" s="16">
        <v>5358613.0630000001</v>
      </c>
      <c r="I10107" s="12" t="s">
        <v>20703</v>
      </c>
      <c r="J10107" s="12" t="s">
        <v>20704</v>
      </c>
      <c r="K10107" s="15">
        <v>3600000</v>
      </c>
      <c r="L10107" s="13" t="s">
        <v>15</v>
      </c>
      <c r="M10107" s="7">
        <v>1</v>
      </c>
      <c r="N10107" s="17"/>
    </row>
    <row r="10108" spans="1:14" ht="110.25">
      <c r="A10108" s="6">
        <v>10106</v>
      </c>
      <c r="B10108" s="8" t="s">
        <v>19989</v>
      </c>
      <c r="C10108" s="9" t="s">
        <v>20556</v>
      </c>
      <c r="D10108" s="10" t="s">
        <v>20557</v>
      </c>
      <c r="E10108" s="11" t="s">
        <v>20709</v>
      </c>
      <c r="F10108" s="6">
        <v>410350</v>
      </c>
      <c r="G10108" s="6" t="s">
        <v>10085</v>
      </c>
      <c r="H10108" s="16">
        <v>5926797.3600000003</v>
      </c>
      <c r="I10108" s="12" t="s">
        <v>20703</v>
      </c>
      <c r="J10108" s="12" t="s">
        <v>20704</v>
      </c>
      <c r="K10108" s="15">
        <v>2700000</v>
      </c>
      <c r="L10108" s="13" t="s">
        <v>15</v>
      </c>
      <c r="M10108" s="7">
        <v>1</v>
      </c>
      <c r="N10108" s="17"/>
    </row>
    <row r="10109" spans="1:14" ht="110.25">
      <c r="A10109" s="6">
        <v>10107</v>
      </c>
      <c r="B10109" s="8" t="s">
        <v>19989</v>
      </c>
      <c r="C10109" s="9" t="s">
        <v>20710</v>
      </c>
      <c r="D10109" s="10" t="s">
        <v>20600</v>
      </c>
      <c r="E10109" s="11" t="s">
        <v>20711</v>
      </c>
      <c r="F10109" s="6">
        <v>410372</v>
      </c>
      <c r="G10109" s="6" t="s">
        <v>10085</v>
      </c>
      <c r="H10109" s="16">
        <v>5274951.7889999999</v>
      </c>
      <c r="I10109" s="12"/>
      <c r="J10109" s="12"/>
      <c r="K10109" s="15">
        <v>0</v>
      </c>
      <c r="L10109" s="13" t="s">
        <v>15</v>
      </c>
      <c r="M10109" s="7">
        <v>1</v>
      </c>
      <c r="N10109" s="17"/>
    </row>
    <row r="10110" spans="1:14" ht="126">
      <c r="A10110" s="6">
        <v>10108</v>
      </c>
      <c r="B10110" s="8" t="s">
        <v>19989</v>
      </c>
      <c r="C10110" s="9" t="s">
        <v>20712</v>
      </c>
      <c r="D10110" s="10" t="s">
        <v>20236</v>
      </c>
      <c r="E10110" s="11" t="s">
        <v>20713</v>
      </c>
      <c r="F10110" s="6">
        <v>430471</v>
      </c>
      <c r="G10110" s="6" t="s">
        <v>10085</v>
      </c>
      <c r="H10110" s="16">
        <v>6232570.2369999997</v>
      </c>
      <c r="I10110" s="12" t="s">
        <v>20714</v>
      </c>
      <c r="J10110" s="12" t="s">
        <v>20715</v>
      </c>
      <c r="K10110" s="15">
        <v>0</v>
      </c>
      <c r="L10110" s="13" t="s">
        <v>15</v>
      </c>
      <c r="M10110" s="7">
        <v>1</v>
      </c>
      <c r="N10110" s="17"/>
    </row>
    <row r="10111" spans="1:14" ht="126">
      <c r="A10111" s="6">
        <v>10109</v>
      </c>
      <c r="B10111" s="8" t="s">
        <v>19989</v>
      </c>
      <c r="C10111" s="9" t="s">
        <v>20686</v>
      </c>
      <c r="D10111" s="10" t="s">
        <v>20151</v>
      </c>
      <c r="E10111" s="11" t="s">
        <v>20716</v>
      </c>
      <c r="F10111" s="6">
        <v>463491</v>
      </c>
      <c r="G10111" s="6" t="s">
        <v>10085</v>
      </c>
      <c r="H10111" s="16">
        <v>14281757.545</v>
      </c>
      <c r="I10111" s="12" t="s">
        <v>20523</v>
      </c>
      <c r="J10111" s="12" t="s">
        <v>20717</v>
      </c>
      <c r="K10111" s="15">
        <v>0</v>
      </c>
      <c r="L10111" s="13" t="s">
        <v>15</v>
      </c>
      <c r="M10111" s="7">
        <v>1</v>
      </c>
      <c r="N10111" s="17"/>
    </row>
    <row r="10112" spans="1:14" ht="94.5">
      <c r="A10112" s="6">
        <v>10110</v>
      </c>
      <c r="B10112" s="8" t="s">
        <v>19989</v>
      </c>
      <c r="C10112" s="9" t="s">
        <v>20588</v>
      </c>
      <c r="D10112" s="10" t="s">
        <v>20154</v>
      </c>
      <c r="E10112" s="11" t="s">
        <v>20718</v>
      </c>
      <c r="F10112" s="6">
        <v>463483</v>
      </c>
      <c r="G10112" s="6" t="s">
        <v>10085</v>
      </c>
      <c r="H10112" s="16">
        <v>8834450.6339999996</v>
      </c>
      <c r="I10112" s="12" t="s">
        <v>20655</v>
      </c>
      <c r="J10112" s="12" t="s">
        <v>20656</v>
      </c>
      <c r="K10112" s="15">
        <v>0</v>
      </c>
      <c r="L10112" s="13" t="s">
        <v>15</v>
      </c>
      <c r="M10112" s="7">
        <v>1</v>
      </c>
      <c r="N10112" s="17"/>
    </row>
    <row r="10113" spans="1:14" ht="94.5">
      <c r="A10113" s="6">
        <v>10111</v>
      </c>
      <c r="B10113" s="8" t="s">
        <v>19989</v>
      </c>
      <c r="C10113" s="9" t="s">
        <v>20588</v>
      </c>
      <c r="D10113" s="10" t="s">
        <v>20154</v>
      </c>
      <c r="E10113" s="11" t="s">
        <v>20719</v>
      </c>
      <c r="F10113" s="6">
        <v>463484</v>
      </c>
      <c r="G10113" s="6" t="s">
        <v>10085</v>
      </c>
      <c r="H10113" s="16">
        <v>8225867.6509999996</v>
      </c>
      <c r="I10113" s="12" t="s">
        <v>20655</v>
      </c>
      <c r="J10113" s="12" t="s">
        <v>20656</v>
      </c>
      <c r="K10113" s="15">
        <v>0</v>
      </c>
      <c r="L10113" s="13" t="s">
        <v>15</v>
      </c>
      <c r="M10113" s="7">
        <v>1</v>
      </c>
      <c r="N10113" s="17"/>
    </row>
    <row r="10114" spans="1:14" ht="94.5">
      <c r="A10114" s="6">
        <v>10112</v>
      </c>
      <c r="B10114" s="8" t="s">
        <v>19989</v>
      </c>
      <c r="C10114" s="9" t="s">
        <v>20588</v>
      </c>
      <c r="D10114" s="10" t="s">
        <v>20154</v>
      </c>
      <c r="E10114" s="11" t="s">
        <v>20720</v>
      </c>
      <c r="F10114" s="6">
        <v>463486</v>
      </c>
      <c r="G10114" s="6" t="s">
        <v>10085</v>
      </c>
      <c r="H10114" s="16">
        <v>6132200.3490000004</v>
      </c>
      <c r="I10114" s="12" t="s">
        <v>20655</v>
      </c>
      <c r="J10114" s="12" t="s">
        <v>20656</v>
      </c>
      <c r="K10114" s="15">
        <v>0</v>
      </c>
      <c r="L10114" s="13" t="s">
        <v>15</v>
      </c>
      <c r="M10114" s="7">
        <v>1</v>
      </c>
      <c r="N10114" s="17"/>
    </row>
    <row r="10115" spans="1:14" ht="110.25">
      <c r="A10115" s="6">
        <v>10113</v>
      </c>
      <c r="B10115" s="8" t="s">
        <v>19989</v>
      </c>
      <c r="C10115" s="9" t="s">
        <v>20721</v>
      </c>
      <c r="D10115" s="10" t="s">
        <v>20722</v>
      </c>
      <c r="E10115" s="11" t="s">
        <v>20723</v>
      </c>
      <c r="F10115" s="6">
        <v>463488</v>
      </c>
      <c r="G10115" s="6" t="s">
        <v>10085</v>
      </c>
      <c r="H10115" s="16">
        <v>8832290</v>
      </c>
      <c r="I10115" s="12" t="s">
        <v>20608</v>
      </c>
      <c r="J10115" s="12" t="s">
        <v>20724</v>
      </c>
      <c r="K10115" s="15">
        <v>0</v>
      </c>
      <c r="L10115" s="13" t="s">
        <v>15</v>
      </c>
      <c r="M10115" s="7">
        <v>1</v>
      </c>
      <c r="N10115" s="17"/>
    </row>
    <row r="10116" spans="1:14" ht="110.25">
      <c r="A10116" s="6">
        <v>10114</v>
      </c>
      <c r="B10116" s="8" t="s">
        <v>19989</v>
      </c>
      <c r="C10116" s="9" t="s">
        <v>20542</v>
      </c>
      <c r="D10116" s="10" t="s">
        <v>3400</v>
      </c>
      <c r="E10116" s="11" t="s">
        <v>20725</v>
      </c>
      <c r="F10116" s="6">
        <v>463489</v>
      </c>
      <c r="G10116" s="6" t="s">
        <v>10085</v>
      </c>
      <c r="H10116" s="16">
        <v>4234686.5120000001</v>
      </c>
      <c r="I10116" s="12" t="s">
        <v>20649</v>
      </c>
      <c r="J10116" s="12" t="s">
        <v>20726</v>
      </c>
      <c r="K10116" s="15">
        <v>0</v>
      </c>
      <c r="L10116" s="13" t="s">
        <v>15</v>
      </c>
      <c r="M10116" s="7">
        <v>1</v>
      </c>
      <c r="N10116" s="17"/>
    </row>
    <row r="10117" spans="1:14" ht="126">
      <c r="A10117" s="6">
        <v>10115</v>
      </c>
      <c r="B10117" s="8" t="s">
        <v>19989</v>
      </c>
      <c r="C10117" s="9" t="s">
        <v>20228</v>
      </c>
      <c r="D10117" s="10" t="s">
        <v>20126</v>
      </c>
      <c r="E10117" s="11" t="s">
        <v>20727</v>
      </c>
      <c r="F10117" s="6">
        <v>481282</v>
      </c>
      <c r="G10117" s="6" t="s">
        <v>10085</v>
      </c>
      <c r="H10117" s="16">
        <v>5351867.75</v>
      </c>
      <c r="I10117" s="12" t="s">
        <v>20646</v>
      </c>
      <c r="J10117" s="12" t="s">
        <v>20647</v>
      </c>
      <c r="K10117" s="15">
        <v>0</v>
      </c>
      <c r="L10117" s="13" t="s">
        <v>15</v>
      </c>
      <c r="M10117" s="7">
        <v>1</v>
      </c>
      <c r="N10117" s="17"/>
    </row>
    <row r="10118" spans="1:14" ht="126">
      <c r="A10118" s="6">
        <v>10116</v>
      </c>
      <c r="B10118" s="8" t="s">
        <v>19989</v>
      </c>
      <c r="C10118" s="9" t="s">
        <v>20228</v>
      </c>
      <c r="D10118" s="10" t="s">
        <v>20126</v>
      </c>
      <c r="E10118" s="11" t="s">
        <v>20728</v>
      </c>
      <c r="F10118" s="6">
        <v>481284</v>
      </c>
      <c r="G10118" s="6" t="s">
        <v>10085</v>
      </c>
      <c r="H10118" s="16">
        <v>8854106.4000000004</v>
      </c>
      <c r="I10118" s="12" t="s">
        <v>20646</v>
      </c>
      <c r="J10118" s="12" t="s">
        <v>20647</v>
      </c>
      <c r="K10118" s="15">
        <v>0</v>
      </c>
      <c r="L10118" s="13" t="s">
        <v>15</v>
      </c>
      <c r="M10118" s="7">
        <v>1</v>
      </c>
      <c r="N10118" s="17"/>
    </row>
    <row r="10119" spans="1:14" ht="157.5">
      <c r="A10119" s="6">
        <v>10117</v>
      </c>
      <c r="B10119" s="8" t="s">
        <v>19989</v>
      </c>
      <c r="C10119" s="9" t="s">
        <v>20228</v>
      </c>
      <c r="D10119" s="10" t="s">
        <v>20126</v>
      </c>
      <c r="E10119" s="11" t="s">
        <v>20729</v>
      </c>
      <c r="F10119" s="6">
        <v>481285</v>
      </c>
      <c r="G10119" s="6" t="s">
        <v>10085</v>
      </c>
      <c r="H10119" s="16">
        <v>5522282.5499999998</v>
      </c>
      <c r="I10119" s="12" t="s">
        <v>20646</v>
      </c>
      <c r="J10119" s="12" t="s">
        <v>20647</v>
      </c>
      <c r="K10119" s="15">
        <v>0</v>
      </c>
      <c r="L10119" s="13" t="s">
        <v>15</v>
      </c>
      <c r="M10119" s="7">
        <v>1</v>
      </c>
      <c r="N10119" s="17"/>
    </row>
    <row r="10120" spans="1:14" ht="126">
      <c r="A10120" s="6">
        <v>10118</v>
      </c>
      <c r="B10120" s="8" t="s">
        <v>19989</v>
      </c>
      <c r="C10120" s="9" t="s">
        <v>20228</v>
      </c>
      <c r="D10120" s="10" t="s">
        <v>20126</v>
      </c>
      <c r="E10120" s="11" t="s">
        <v>20730</v>
      </c>
      <c r="F10120" s="6">
        <v>481286</v>
      </c>
      <c r="G10120" s="6" t="s">
        <v>10085</v>
      </c>
      <c r="H10120" s="16">
        <v>1837740.8</v>
      </c>
      <c r="I10120" s="12" t="s">
        <v>20646</v>
      </c>
      <c r="J10120" s="12" t="s">
        <v>20731</v>
      </c>
      <c r="K10120" s="15">
        <v>0</v>
      </c>
      <c r="L10120" s="13" t="s">
        <v>15</v>
      </c>
      <c r="M10120" s="7">
        <v>1</v>
      </c>
      <c r="N10120" s="17"/>
    </row>
    <row r="10121" spans="1:14" ht="126">
      <c r="A10121" s="6">
        <v>10119</v>
      </c>
      <c r="B10121" s="8" t="s">
        <v>19989</v>
      </c>
      <c r="C10121" s="9" t="s">
        <v>20732</v>
      </c>
      <c r="D10121" s="10" t="s">
        <v>20733</v>
      </c>
      <c r="E10121" s="11" t="s">
        <v>20734</v>
      </c>
      <c r="F10121" s="6">
        <v>481287</v>
      </c>
      <c r="G10121" s="6"/>
      <c r="H10121" s="16">
        <v>2339136.5499999998</v>
      </c>
      <c r="I10121" s="12" t="s">
        <v>20735</v>
      </c>
      <c r="J10121" s="12" t="s">
        <v>20736</v>
      </c>
      <c r="K10121" s="15">
        <v>0</v>
      </c>
      <c r="L10121" s="13" t="s">
        <v>15</v>
      </c>
      <c r="M10121" s="7">
        <v>1</v>
      </c>
      <c r="N10121" s="17"/>
    </row>
    <row r="10122" spans="1:14" ht="126">
      <c r="A10122" s="6">
        <v>10120</v>
      </c>
      <c r="B10122" s="8" t="s">
        <v>19989</v>
      </c>
      <c r="C10122" s="9" t="s">
        <v>20737</v>
      </c>
      <c r="D10122" s="10" t="s">
        <v>20738</v>
      </c>
      <c r="E10122" s="11" t="s">
        <v>20739</v>
      </c>
      <c r="F10122" s="6">
        <v>410168</v>
      </c>
      <c r="G10122" s="6" t="s">
        <v>10085</v>
      </c>
      <c r="H10122" s="16">
        <v>4433706.2920000004</v>
      </c>
      <c r="I10122" s="12" t="s">
        <v>20740</v>
      </c>
      <c r="J10122" s="12" t="s">
        <v>20741</v>
      </c>
      <c r="K10122" s="15">
        <v>0</v>
      </c>
      <c r="L10122" s="13" t="s">
        <v>15</v>
      </c>
      <c r="M10122" s="7">
        <v>1</v>
      </c>
      <c r="N10122" s="17"/>
    </row>
    <row r="10123" spans="1:14" ht="126">
      <c r="A10123" s="6">
        <v>10121</v>
      </c>
      <c r="B10123" s="8" t="s">
        <v>19989</v>
      </c>
      <c r="C10123" s="9" t="s">
        <v>20742</v>
      </c>
      <c r="D10123" s="10" t="s">
        <v>20406</v>
      </c>
      <c r="E10123" s="11" t="s">
        <v>20743</v>
      </c>
      <c r="F10123" s="6">
        <v>381795</v>
      </c>
      <c r="G10123" s="6" t="s">
        <v>10085</v>
      </c>
      <c r="H10123" s="16">
        <v>3390804.2620000001</v>
      </c>
      <c r="I10123" s="12" t="s">
        <v>20680</v>
      </c>
      <c r="J10123" s="12" t="s">
        <v>20653</v>
      </c>
      <c r="K10123" s="15">
        <v>0</v>
      </c>
      <c r="L10123" s="13" t="s">
        <v>15</v>
      </c>
      <c r="M10123" s="7">
        <v>1</v>
      </c>
      <c r="N10123" s="17"/>
    </row>
    <row r="10124" spans="1:14" ht="189">
      <c r="A10124" s="6">
        <v>10122</v>
      </c>
      <c r="B10124" s="8" t="s">
        <v>19989</v>
      </c>
      <c r="C10124" s="9" t="s">
        <v>20737</v>
      </c>
      <c r="D10124" s="10" t="s">
        <v>20738</v>
      </c>
      <c r="E10124" s="11" t="s">
        <v>20744</v>
      </c>
      <c r="F10124" s="6">
        <v>370805</v>
      </c>
      <c r="G10124" s="6" t="s">
        <v>10085</v>
      </c>
      <c r="H10124" s="16">
        <v>9215129.4670000002</v>
      </c>
      <c r="I10124" s="12" t="s">
        <v>20661</v>
      </c>
      <c r="J10124" s="12" t="s">
        <v>20745</v>
      </c>
      <c r="K10124" s="15">
        <v>1522500</v>
      </c>
      <c r="L10124" s="13" t="s">
        <v>15</v>
      </c>
      <c r="M10124" s="7">
        <v>1</v>
      </c>
      <c r="N10124" s="17"/>
    </row>
    <row r="10125" spans="1:14" ht="236.25">
      <c r="A10125" s="6">
        <v>10123</v>
      </c>
      <c r="B10125" s="8" t="s">
        <v>19989</v>
      </c>
      <c r="C10125" s="9" t="s">
        <v>20742</v>
      </c>
      <c r="D10125" s="10" t="s">
        <v>20406</v>
      </c>
      <c r="E10125" s="11" t="s">
        <v>20746</v>
      </c>
      <c r="F10125" s="6">
        <v>426860</v>
      </c>
      <c r="G10125" s="6" t="s">
        <v>10085</v>
      </c>
      <c r="H10125" s="16">
        <v>14389286.024</v>
      </c>
      <c r="I10125" s="12" t="s">
        <v>20747</v>
      </c>
      <c r="J10125" s="12" t="s">
        <v>20748</v>
      </c>
      <c r="K10125" s="15">
        <v>0</v>
      </c>
      <c r="L10125" s="13" t="s">
        <v>15</v>
      </c>
      <c r="M10125" s="7">
        <v>1</v>
      </c>
      <c r="N10125" s="17"/>
    </row>
    <row r="10126" spans="1:14" ht="153">
      <c r="A10126" s="6">
        <v>10124</v>
      </c>
      <c r="B10126" s="8" t="s">
        <v>19989</v>
      </c>
      <c r="C10126" s="9" t="s">
        <v>20749</v>
      </c>
      <c r="D10126" s="10" t="s">
        <v>20270</v>
      </c>
      <c r="E10126" s="11" t="s">
        <v>20750</v>
      </c>
      <c r="F10126" s="6">
        <v>308376</v>
      </c>
      <c r="G10126" s="6" t="s">
        <v>10085</v>
      </c>
      <c r="H10126" s="16">
        <v>16758619.183</v>
      </c>
      <c r="I10126" s="12" t="s">
        <v>20484</v>
      </c>
      <c r="J10126" s="12" t="s">
        <v>20625</v>
      </c>
      <c r="K10126" s="15">
        <v>9785000</v>
      </c>
      <c r="L10126" s="13" t="s">
        <v>15</v>
      </c>
      <c r="M10126" s="7">
        <v>1</v>
      </c>
      <c r="N10126" s="17"/>
    </row>
    <row r="10127" spans="1:14" ht="110.25">
      <c r="A10127" s="6">
        <v>10125</v>
      </c>
      <c r="B10127" s="8" t="s">
        <v>19989</v>
      </c>
      <c r="C10127" s="9" t="s">
        <v>20751</v>
      </c>
      <c r="D10127" s="10" t="s">
        <v>20022</v>
      </c>
      <c r="E10127" s="11" t="s">
        <v>20752</v>
      </c>
      <c r="F10127" s="6">
        <v>396022</v>
      </c>
      <c r="G10127" s="6" t="s">
        <v>10085</v>
      </c>
      <c r="H10127" s="16">
        <v>9526207.3059999999</v>
      </c>
      <c r="I10127" s="12" t="s">
        <v>20753</v>
      </c>
      <c r="J10127" s="12" t="s">
        <v>20754</v>
      </c>
      <c r="K10127" s="15">
        <v>0</v>
      </c>
      <c r="L10127" s="13" t="s">
        <v>15</v>
      </c>
      <c r="M10127" s="7">
        <v>1</v>
      </c>
      <c r="N10127" s="17"/>
    </row>
    <row r="10128" spans="1:14" ht="110.25">
      <c r="A10128" s="6">
        <v>10126</v>
      </c>
      <c r="B10128" s="8" t="s">
        <v>19989</v>
      </c>
      <c r="C10128" s="9" t="s">
        <v>20755</v>
      </c>
      <c r="D10128" s="10" t="s">
        <v>20756</v>
      </c>
      <c r="E10128" s="11" t="s">
        <v>20757</v>
      </c>
      <c r="F10128" s="6">
        <v>396020</v>
      </c>
      <c r="G10128" s="6" t="s">
        <v>10085</v>
      </c>
      <c r="H10128" s="16">
        <v>10716016.091</v>
      </c>
      <c r="I10128" s="12" t="s">
        <v>20753</v>
      </c>
      <c r="J10128" s="12" t="s">
        <v>20758</v>
      </c>
      <c r="K10128" s="15">
        <v>0</v>
      </c>
      <c r="L10128" s="13" t="s">
        <v>15</v>
      </c>
      <c r="M10128" s="7">
        <v>1</v>
      </c>
      <c r="N10128" s="17"/>
    </row>
    <row r="10129" spans="1:14" ht="110.25">
      <c r="A10129" s="6">
        <v>10127</v>
      </c>
      <c r="B10129" s="8" t="s">
        <v>19989</v>
      </c>
      <c r="C10129" s="9" t="s">
        <v>20759</v>
      </c>
      <c r="D10129" s="10" t="s">
        <v>20325</v>
      </c>
      <c r="E10129" s="11" t="s">
        <v>20760</v>
      </c>
      <c r="F10129" s="6">
        <v>381787</v>
      </c>
      <c r="G10129" s="6" t="s">
        <v>10085</v>
      </c>
      <c r="H10129" s="16">
        <v>7455737.8739999998</v>
      </c>
      <c r="I10129" s="12" t="s">
        <v>20761</v>
      </c>
      <c r="J10129" s="12" t="s">
        <v>20659</v>
      </c>
      <c r="K10129" s="15">
        <v>2781500</v>
      </c>
      <c r="L10129" s="13" t="s">
        <v>15</v>
      </c>
      <c r="M10129" s="7">
        <v>1</v>
      </c>
      <c r="N10129" s="17"/>
    </row>
    <row r="10130" spans="1:14" ht="126">
      <c r="A10130" s="6">
        <v>10128</v>
      </c>
      <c r="B10130" s="8" t="s">
        <v>19989</v>
      </c>
      <c r="C10130" s="9" t="s">
        <v>20762</v>
      </c>
      <c r="D10130" s="10" t="s">
        <v>20320</v>
      </c>
      <c r="E10130" s="11" t="s">
        <v>20763</v>
      </c>
      <c r="F10130" s="6">
        <v>363487</v>
      </c>
      <c r="G10130" s="6" t="s">
        <v>10085</v>
      </c>
      <c r="H10130" s="16">
        <v>8527352.318</v>
      </c>
      <c r="I10130" s="12" t="s">
        <v>20464</v>
      </c>
      <c r="J10130" s="12" t="s">
        <v>20764</v>
      </c>
      <c r="K10130" s="15">
        <v>1963477</v>
      </c>
      <c r="L10130" s="13" t="s">
        <v>15</v>
      </c>
      <c r="M10130" s="7">
        <v>1</v>
      </c>
      <c r="N10130" s="17"/>
    </row>
    <row r="10131" spans="1:14" ht="110.25">
      <c r="A10131" s="6">
        <v>10129</v>
      </c>
      <c r="B10131" s="8" t="s">
        <v>19989</v>
      </c>
      <c r="C10131" s="9" t="s">
        <v>20759</v>
      </c>
      <c r="D10131" s="10" t="s">
        <v>20325</v>
      </c>
      <c r="E10131" s="11" t="s">
        <v>20765</v>
      </c>
      <c r="F10131" s="6">
        <v>410357</v>
      </c>
      <c r="G10131" s="6" t="s">
        <v>10085</v>
      </c>
      <c r="H10131" s="16">
        <v>4618688.05</v>
      </c>
      <c r="I10131" s="12" t="s">
        <v>20766</v>
      </c>
      <c r="J10131" s="12" t="s">
        <v>20704</v>
      </c>
      <c r="K10131" s="15">
        <v>0</v>
      </c>
      <c r="L10131" s="13" t="s">
        <v>15</v>
      </c>
      <c r="M10131" s="7">
        <v>1</v>
      </c>
      <c r="N10131" s="17"/>
    </row>
    <row r="10132" spans="1:14" ht="110.25">
      <c r="A10132" s="6">
        <v>10130</v>
      </c>
      <c r="B10132" s="8" t="s">
        <v>19989</v>
      </c>
      <c r="C10132" s="9" t="s">
        <v>20759</v>
      </c>
      <c r="D10132" s="10" t="s">
        <v>20325</v>
      </c>
      <c r="E10132" s="11" t="s">
        <v>20767</v>
      </c>
      <c r="F10132" s="6">
        <v>410358</v>
      </c>
      <c r="G10132" s="6" t="s">
        <v>10085</v>
      </c>
      <c r="H10132" s="16">
        <v>6541778.3200000003</v>
      </c>
      <c r="I10132" s="12" t="s">
        <v>20766</v>
      </c>
      <c r="J10132" s="12" t="s">
        <v>20704</v>
      </c>
      <c r="K10132" s="15">
        <v>0</v>
      </c>
      <c r="L10132" s="13" t="s">
        <v>15</v>
      </c>
      <c r="M10132" s="7">
        <v>1</v>
      </c>
      <c r="N10132" s="17"/>
    </row>
    <row r="10133" spans="1:14" ht="110.25">
      <c r="A10133" s="6">
        <v>10131</v>
      </c>
      <c r="B10133" s="8" t="s">
        <v>19989</v>
      </c>
      <c r="C10133" s="9" t="s">
        <v>20759</v>
      </c>
      <c r="D10133" s="10" t="s">
        <v>20325</v>
      </c>
      <c r="E10133" s="11" t="s">
        <v>20768</v>
      </c>
      <c r="F10133" s="6">
        <v>410359</v>
      </c>
      <c r="G10133" s="6" t="s">
        <v>10085</v>
      </c>
      <c r="H10133" s="16">
        <v>3866860.48</v>
      </c>
      <c r="I10133" s="12" t="s">
        <v>20766</v>
      </c>
      <c r="J10133" s="12" t="s">
        <v>20704</v>
      </c>
      <c r="K10133" s="15">
        <v>0</v>
      </c>
      <c r="L10133" s="13" t="s">
        <v>15</v>
      </c>
      <c r="M10133" s="7">
        <v>1</v>
      </c>
      <c r="N10133" s="17"/>
    </row>
    <row r="10134" spans="1:14" ht="110.25">
      <c r="A10134" s="6">
        <v>10132</v>
      </c>
      <c r="B10134" s="8" t="s">
        <v>19989</v>
      </c>
      <c r="C10134" s="9" t="s">
        <v>20759</v>
      </c>
      <c r="D10134" s="10" t="s">
        <v>20325</v>
      </c>
      <c r="E10134" s="11" t="s">
        <v>20769</v>
      </c>
      <c r="F10134" s="6">
        <v>410360</v>
      </c>
      <c r="G10134" s="6" t="s">
        <v>10085</v>
      </c>
      <c r="H10134" s="16">
        <v>3876011.72</v>
      </c>
      <c r="I10134" s="12" t="s">
        <v>20766</v>
      </c>
      <c r="J10134" s="12" t="s">
        <v>20704</v>
      </c>
      <c r="K10134" s="15">
        <v>0</v>
      </c>
      <c r="L10134" s="13" t="s">
        <v>15</v>
      </c>
      <c r="M10134" s="7">
        <v>1</v>
      </c>
      <c r="N10134" s="17"/>
    </row>
    <row r="10135" spans="1:14" ht="110.25">
      <c r="A10135" s="6">
        <v>10133</v>
      </c>
      <c r="B10135" s="8" t="s">
        <v>19989</v>
      </c>
      <c r="C10135" s="9" t="s">
        <v>20759</v>
      </c>
      <c r="D10135" s="10" t="s">
        <v>20325</v>
      </c>
      <c r="E10135" s="11" t="s">
        <v>20770</v>
      </c>
      <c r="F10135" s="6">
        <v>410361</v>
      </c>
      <c r="G10135" s="6" t="s">
        <v>10085</v>
      </c>
      <c r="H10135" s="16">
        <v>4227240.78</v>
      </c>
      <c r="I10135" s="12" t="s">
        <v>20766</v>
      </c>
      <c r="J10135" s="12" t="s">
        <v>20704</v>
      </c>
      <c r="K10135" s="15">
        <v>0</v>
      </c>
      <c r="L10135" s="13" t="s">
        <v>15</v>
      </c>
      <c r="M10135" s="7">
        <v>1</v>
      </c>
      <c r="N10135" s="17"/>
    </row>
    <row r="10136" spans="1:14" ht="110.25">
      <c r="A10136" s="6">
        <v>10134</v>
      </c>
      <c r="B10136" s="8" t="s">
        <v>19989</v>
      </c>
      <c r="C10136" s="9" t="s">
        <v>20759</v>
      </c>
      <c r="D10136" s="10" t="s">
        <v>20325</v>
      </c>
      <c r="E10136" s="11" t="s">
        <v>20771</v>
      </c>
      <c r="F10136" s="6">
        <v>410363</v>
      </c>
      <c r="G10136" s="6" t="s">
        <v>10085</v>
      </c>
      <c r="H10136" s="16">
        <v>6122799.9000000004</v>
      </c>
      <c r="I10136" s="12" t="s">
        <v>20766</v>
      </c>
      <c r="J10136" s="12" t="s">
        <v>20704</v>
      </c>
      <c r="K10136" s="15">
        <v>0</v>
      </c>
      <c r="L10136" s="13" t="s">
        <v>15</v>
      </c>
      <c r="M10136" s="7">
        <v>1</v>
      </c>
      <c r="N10136" s="17"/>
    </row>
    <row r="10137" spans="1:14" ht="110.25">
      <c r="A10137" s="6">
        <v>10135</v>
      </c>
      <c r="B10137" s="8" t="s">
        <v>19989</v>
      </c>
      <c r="C10137" s="9" t="s">
        <v>20759</v>
      </c>
      <c r="D10137" s="10" t="s">
        <v>20325</v>
      </c>
      <c r="E10137" s="11" t="s">
        <v>20772</v>
      </c>
      <c r="F10137" s="6">
        <v>410366</v>
      </c>
      <c r="G10137" s="6" t="s">
        <v>10085</v>
      </c>
      <c r="H10137" s="16">
        <v>5478322.5</v>
      </c>
      <c r="I10137" s="12" t="s">
        <v>20766</v>
      </c>
      <c r="J10137" s="12" t="s">
        <v>20704</v>
      </c>
      <c r="K10137" s="15">
        <v>0</v>
      </c>
      <c r="L10137" s="13" t="s">
        <v>15</v>
      </c>
      <c r="M10137" s="7">
        <v>1</v>
      </c>
      <c r="N10137" s="17"/>
    </row>
    <row r="10138" spans="1:14" ht="126">
      <c r="A10138" s="6">
        <v>10136</v>
      </c>
      <c r="B10138" s="8" t="s">
        <v>19989</v>
      </c>
      <c r="C10138" s="9" t="s">
        <v>20773</v>
      </c>
      <c r="D10138" s="10" t="s">
        <v>20045</v>
      </c>
      <c r="E10138" s="11" t="s">
        <v>20774</v>
      </c>
      <c r="F10138" s="6">
        <v>410370</v>
      </c>
      <c r="G10138" s="6" t="s">
        <v>10085</v>
      </c>
      <c r="H10138" s="16">
        <v>3595149.1490000002</v>
      </c>
      <c r="I10138" s="12" t="s">
        <v>20775</v>
      </c>
      <c r="J10138" s="12" t="s">
        <v>20776</v>
      </c>
      <c r="K10138" s="15">
        <v>0</v>
      </c>
      <c r="L10138" s="13" t="s">
        <v>15</v>
      </c>
      <c r="M10138" s="7">
        <v>1</v>
      </c>
      <c r="N10138" s="17"/>
    </row>
    <row r="10139" spans="1:14" ht="126">
      <c r="A10139" s="6">
        <v>10137</v>
      </c>
      <c r="B10139" s="8" t="s">
        <v>19989</v>
      </c>
      <c r="C10139" s="9" t="s">
        <v>20777</v>
      </c>
      <c r="D10139" s="10" t="s">
        <v>20348</v>
      </c>
      <c r="E10139" s="11" t="s">
        <v>20778</v>
      </c>
      <c r="F10139" s="6">
        <v>410368</v>
      </c>
      <c r="G10139" s="6" t="s">
        <v>10085</v>
      </c>
      <c r="H10139" s="16">
        <v>9808971.0869999994</v>
      </c>
      <c r="I10139" s="12" t="s">
        <v>20779</v>
      </c>
      <c r="J10139" s="12" t="s">
        <v>20741</v>
      </c>
      <c r="K10139" s="15">
        <v>0</v>
      </c>
      <c r="L10139" s="13" t="s">
        <v>15</v>
      </c>
      <c r="M10139" s="7">
        <v>1</v>
      </c>
      <c r="N10139" s="17"/>
    </row>
    <row r="10140" spans="1:14" ht="110.25">
      <c r="A10140" s="6">
        <v>10138</v>
      </c>
      <c r="B10140" s="8" t="s">
        <v>19989</v>
      </c>
      <c r="C10140" s="9" t="s">
        <v>20780</v>
      </c>
      <c r="D10140" s="10" t="s">
        <v>20343</v>
      </c>
      <c r="E10140" s="11" t="s">
        <v>20781</v>
      </c>
      <c r="F10140" s="6">
        <v>410369</v>
      </c>
      <c r="G10140" s="6" t="s">
        <v>10085</v>
      </c>
      <c r="H10140" s="16">
        <v>4209916.1260000002</v>
      </c>
      <c r="I10140" s="12" t="s">
        <v>20782</v>
      </c>
      <c r="J10140" s="12" t="s">
        <v>20783</v>
      </c>
      <c r="K10140" s="15">
        <v>0</v>
      </c>
      <c r="L10140" s="13" t="s">
        <v>15</v>
      </c>
      <c r="M10140" s="7">
        <v>1</v>
      </c>
      <c r="N10140" s="17"/>
    </row>
    <row r="10141" spans="1:14" ht="126">
      <c r="A10141" s="6">
        <v>10139</v>
      </c>
      <c r="B10141" s="8" t="s">
        <v>19989</v>
      </c>
      <c r="C10141" s="9" t="s">
        <v>20773</v>
      </c>
      <c r="D10141" s="10" t="s">
        <v>20045</v>
      </c>
      <c r="E10141" s="11" t="s">
        <v>20784</v>
      </c>
      <c r="F10141" s="6">
        <v>410370</v>
      </c>
      <c r="G10141" s="6" t="s">
        <v>10085</v>
      </c>
      <c r="H10141" s="16">
        <v>5949562.1119999997</v>
      </c>
      <c r="I10141" s="12" t="s">
        <v>20779</v>
      </c>
      <c r="J10141" s="12" t="s">
        <v>20776</v>
      </c>
      <c r="K10141" s="15">
        <v>0</v>
      </c>
      <c r="L10141" s="13" t="s">
        <v>15</v>
      </c>
      <c r="M10141" s="7">
        <v>1</v>
      </c>
      <c r="N10141" s="17"/>
    </row>
    <row r="10142" spans="1:14" ht="110.25">
      <c r="A10142" s="6">
        <v>10140</v>
      </c>
      <c r="B10142" s="8" t="s">
        <v>19989</v>
      </c>
      <c r="C10142" s="9" t="s">
        <v>20780</v>
      </c>
      <c r="D10142" s="10" t="s">
        <v>20343</v>
      </c>
      <c r="E10142" s="11" t="s">
        <v>20785</v>
      </c>
      <c r="F10142" s="6">
        <v>410373</v>
      </c>
      <c r="G10142" s="6" t="s">
        <v>10085</v>
      </c>
      <c r="H10142" s="16">
        <v>6524134.5</v>
      </c>
      <c r="I10142" s="12" t="s">
        <v>20782</v>
      </c>
      <c r="J10142" s="12" t="s">
        <v>20783</v>
      </c>
      <c r="K10142" s="15">
        <v>0</v>
      </c>
      <c r="L10142" s="13" t="s">
        <v>15</v>
      </c>
      <c r="M10142" s="7">
        <v>1</v>
      </c>
      <c r="N10142" s="17"/>
    </row>
    <row r="10143" spans="1:14" ht="110.25">
      <c r="A10143" s="6">
        <v>10141</v>
      </c>
      <c r="B10143" s="8" t="s">
        <v>19989</v>
      </c>
      <c r="C10143" s="9" t="s">
        <v>20532</v>
      </c>
      <c r="D10143" s="10" t="s">
        <v>20533</v>
      </c>
      <c r="E10143" s="11" t="s">
        <v>20786</v>
      </c>
      <c r="F10143" s="6">
        <v>468725</v>
      </c>
      <c r="G10143" s="6" t="s">
        <v>10085</v>
      </c>
      <c r="H10143" s="16">
        <v>2357734.4190000002</v>
      </c>
      <c r="I10143" s="12" t="s">
        <v>20787</v>
      </c>
      <c r="J10143" s="12" t="s">
        <v>20788</v>
      </c>
      <c r="K10143" s="15">
        <v>0</v>
      </c>
      <c r="L10143" s="13" t="s">
        <v>15</v>
      </c>
      <c r="M10143" s="7">
        <v>1</v>
      </c>
      <c r="N10143" s="17"/>
    </row>
    <row r="10144" spans="1:14" ht="110.25">
      <c r="A10144" s="6">
        <v>10142</v>
      </c>
      <c r="B10144" s="8" t="s">
        <v>19989</v>
      </c>
      <c r="C10144" s="9" t="s">
        <v>20189</v>
      </c>
      <c r="D10144" s="10" t="s">
        <v>20190</v>
      </c>
      <c r="E10144" s="11" t="s">
        <v>20789</v>
      </c>
      <c r="F10144" s="6">
        <v>463479</v>
      </c>
      <c r="G10144" s="6" t="s">
        <v>10085</v>
      </c>
      <c r="H10144" s="16">
        <v>7050661.0800000001</v>
      </c>
      <c r="I10144" s="12" t="s">
        <v>20790</v>
      </c>
      <c r="J10144" s="12" t="s">
        <v>20791</v>
      </c>
      <c r="K10144" s="15">
        <v>0</v>
      </c>
      <c r="L10144" s="13" t="s">
        <v>15</v>
      </c>
      <c r="M10144" s="7">
        <v>1</v>
      </c>
      <c r="N10144" s="17"/>
    </row>
    <row r="10145" spans="1:14" ht="110.25">
      <c r="A10145" s="6">
        <v>10143</v>
      </c>
      <c r="B10145" s="8" t="s">
        <v>19989</v>
      </c>
      <c r="C10145" s="9" t="s">
        <v>20183</v>
      </c>
      <c r="D10145" s="10" t="s">
        <v>20184</v>
      </c>
      <c r="E10145" s="11" t="s">
        <v>20792</v>
      </c>
      <c r="F10145" s="6">
        <v>463480</v>
      </c>
      <c r="G10145" s="6" t="s">
        <v>10085</v>
      </c>
      <c r="H10145" s="16">
        <v>3500882.4079999998</v>
      </c>
      <c r="I10145" s="12" t="s">
        <v>20790</v>
      </c>
      <c r="J10145" s="12" t="s">
        <v>20793</v>
      </c>
      <c r="K10145" s="15">
        <v>0</v>
      </c>
      <c r="L10145" s="13" t="s">
        <v>15</v>
      </c>
      <c r="M10145" s="7">
        <v>1</v>
      </c>
      <c r="N10145" s="17"/>
    </row>
    <row r="10146" spans="1:14" ht="94.5">
      <c r="A10146" s="6">
        <v>10144</v>
      </c>
      <c r="B10146" s="8" t="s">
        <v>19989</v>
      </c>
      <c r="C10146" s="9" t="s">
        <v>20183</v>
      </c>
      <c r="D10146" s="10" t="s">
        <v>20184</v>
      </c>
      <c r="E10146" s="11" t="s">
        <v>20794</v>
      </c>
      <c r="F10146" s="6">
        <v>463481</v>
      </c>
      <c r="G10146" s="6" t="s">
        <v>10085</v>
      </c>
      <c r="H10146" s="16">
        <v>3523433.34</v>
      </c>
      <c r="I10146" s="12" t="s">
        <v>20790</v>
      </c>
      <c r="J10146" s="12" t="s">
        <v>20793</v>
      </c>
      <c r="K10146" s="15">
        <v>0</v>
      </c>
      <c r="L10146" s="13" t="s">
        <v>15</v>
      </c>
      <c r="M10146" s="7">
        <v>1</v>
      </c>
      <c r="N10146" s="17"/>
    </row>
    <row r="10147" spans="1:14" ht="110.25">
      <c r="A10147" s="6">
        <v>10145</v>
      </c>
      <c r="B10147" s="8" t="s">
        <v>19989</v>
      </c>
      <c r="C10147" s="9" t="s">
        <v>20189</v>
      </c>
      <c r="D10147" s="10" t="s">
        <v>20190</v>
      </c>
      <c r="E10147" s="11" t="s">
        <v>20795</v>
      </c>
      <c r="F10147" s="6">
        <v>463482</v>
      </c>
      <c r="G10147" s="6" t="s">
        <v>10085</v>
      </c>
      <c r="H10147" s="16">
        <v>3492647.0060000001</v>
      </c>
      <c r="I10147" s="12" t="s">
        <v>20790</v>
      </c>
      <c r="J10147" s="12" t="s">
        <v>20793</v>
      </c>
      <c r="K10147" s="15">
        <v>0</v>
      </c>
      <c r="L10147" s="13" t="s">
        <v>15</v>
      </c>
      <c r="M10147" s="7">
        <v>1</v>
      </c>
      <c r="N10147" s="17"/>
    </row>
    <row r="10148" spans="1:14" ht="126">
      <c r="A10148" s="6">
        <v>10146</v>
      </c>
      <c r="B10148" s="8" t="s">
        <v>19989</v>
      </c>
      <c r="C10148" s="9" t="s">
        <v>20796</v>
      </c>
      <c r="D10148" s="10" t="s">
        <v>20797</v>
      </c>
      <c r="E10148" s="11" t="s">
        <v>20798</v>
      </c>
      <c r="F10148" s="6" t="s">
        <v>4060</v>
      </c>
      <c r="G10148" s="6"/>
      <c r="H10148" s="16">
        <v>2544192.7790000001</v>
      </c>
      <c r="I10148" s="12" t="s">
        <v>20799</v>
      </c>
      <c r="J10148" s="12" t="s">
        <v>20800</v>
      </c>
      <c r="K10148" s="15">
        <v>0</v>
      </c>
      <c r="L10148" s="13" t="s">
        <v>15</v>
      </c>
      <c r="M10148" s="7">
        <v>1</v>
      </c>
      <c r="N10148" s="17"/>
    </row>
    <row r="10149" spans="1:14" ht="173.25">
      <c r="A10149" s="6">
        <v>10147</v>
      </c>
      <c r="B10149" s="8" t="s">
        <v>19989</v>
      </c>
      <c r="C10149" s="9" t="s">
        <v>20801</v>
      </c>
      <c r="D10149" s="10" t="s">
        <v>20802</v>
      </c>
      <c r="E10149" s="11" t="s">
        <v>20803</v>
      </c>
      <c r="F10149" s="6">
        <v>238083</v>
      </c>
      <c r="G10149" s="6" t="s">
        <v>10085</v>
      </c>
      <c r="H10149" s="16">
        <v>20495790.307</v>
      </c>
      <c r="I10149" s="12" t="s">
        <v>20804</v>
      </c>
      <c r="J10149" s="12" t="s">
        <v>20590</v>
      </c>
      <c r="K10149" s="15">
        <v>14721456</v>
      </c>
      <c r="L10149" s="13" t="s">
        <v>15</v>
      </c>
      <c r="M10149" s="7">
        <v>1</v>
      </c>
      <c r="N10149" s="17"/>
    </row>
    <row r="10150" spans="1:14" ht="110.25">
      <c r="A10150" s="6">
        <v>10148</v>
      </c>
      <c r="B10150" s="8" t="s">
        <v>19989</v>
      </c>
      <c r="C10150" s="9" t="s">
        <v>20805</v>
      </c>
      <c r="D10150" s="10" t="s">
        <v>19997</v>
      </c>
      <c r="E10150" s="11" t="s">
        <v>20806</v>
      </c>
      <c r="F10150" s="6">
        <v>303816</v>
      </c>
      <c r="G10150" s="6" t="s">
        <v>10085</v>
      </c>
      <c r="H10150" s="16">
        <v>41470155</v>
      </c>
      <c r="I10150" s="12" t="s">
        <v>20807</v>
      </c>
      <c r="J10150" s="12" t="s">
        <v>20808</v>
      </c>
      <c r="K10150" s="15">
        <v>34576000</v>
      </c>
      <c r="L10150" s="13" t="s">
        <v>15</v>
      </c>
      <c r="M10150" s="7">
        <v>1</v>
      </c>
      <c r="N10150" s="17"/>
    </row>
    <row r="10151" spans="1:14" ht="126">
      <c r="A10151" s="6">
        <v>10149</v>
      </c>
      <c r="B10151" s="8" t="s">
        <v>19989</v>
      </c>
      <c r="C10151" s="9" t="s">
        <v>20805</v>
      </c>
      <c r="D10151" s="10" t="s">
        <v>19997</v>
      </c>
      <c r="E10151" s="11" t="s">
        <v>20809</v>
      </c>
      <c r="F10151" s="6">
        <v>303817</v>
      </c>
      <c r="G10151" s="6" t="s">
        <v>10085</v>
      </c>
      <c r="H10151" s="16">
        <v>12489250</v>
      </c>
      <c r="I10151" s="12" t="s">
        <v>20807</v>
      </c>
      <c r="J10151" s="12" t="s">
        <v>20393</v>
      </c>
      <c r="K10151" s="15">
        <v>11462500</v>
      </c>
      <c r="L10151" s="13" t="s">
        <v>15</v>
      </c>
      <c r="M10151" s="7">
        <v>1</v>
      </c>
      <c r="N10151" s="17"/>
    </row>
    <row r="10152" spans="1:14" ht="299.25">
      <c r="A10152" s="6">
        <v>10150</v>
      </c>
      <c r="B10152" s="8" t="s">
        <v>19989</v>
      </c>
      <c r="C10152" s="9" t="s">
        <v>20810</v>
      </c>
      <c r="D10152" s="10" t="s">
        <v>20811</v>
      </c>
      <c r="E10152" s="11" t="s">
        <v>20812</v>
      </c>
      <c r="F10152" s="6">
        <v>310157</v>
      </c>
      <c r="G10152" s="6" t="s">
        <v>10085</v>
      </c>
      <c r="H10152" s="16">
        <v>26527184.052000001</v>
      </c>
      <c r="I10152" s="12" t="s">
        <v>20807</v>
      </c>
      <c r="J10152" s="12" t="s">
        <v>20393</v>
      </c>
      <c r="K10152" s="15">
        <v>12006806</v>
      </c>
      <c r="L10152" s="13" t="s">
        <v>15</v>
      </c>
      <c r="M10152" s="7">
        <v>1</v>
      </c>
      <c r="N10152" s="17"/>
    </row>
    <row r="10153" spans="1:14" ht="126">
      <c r="A10153" s="6">
        <v>10151</v>
      </c>
      <c r="B10153" s="8" t="s">
        <v>19989</v>
      </c>
      <c r="C10153" s="9" t="s">
        <v>20442</v>
      </c>
      <c r="D10153" s="10" t="s">
        <v>20100</v>
      </c>
      <c r="E10153" s="11" t="s">
        <v>20813</v>
      </c>
      <c r="F10153" s="6">
        <v>313235</v>
      </c>
      <c r="G10153" s="6" t="s">
        <v>10082</v>
      </c>
      <c r="H10153" s="16">
        <v>3581949.3390000002</v>
      </c>
      <c r="I10153" s="12" t="s">
        <v>20417</v>
      </c>
      <c r="J10153" s="12" t="s">
        <v>20485</v>
      </c>
      <c r="K10153" s="15">
        <v>0</v>
      </c>
      <c r="L10153" s="13" t="s">
        <v>15</v>
      </c>
      <c r="M10153" s="7">
        <v>1</v>
      </c>
      <c r="N10153" s="17"/>
    </row>
    <row r="10154" spans="1:14" ht="126">
      <c r="A10154" s="6">
        <v>10152</v>
      </c>
      <c r="B10154" s="8" t="s">
        <v>19989</v>
      </c>
      <c r="C10154" s="9" t="s">
        <v>20442</v>
      </c>
      <c r="D10154" s="10" t="s">
        <v>20100</v>
      </c>
      <c r="E10154" s="11" t="s">
        <v>20814</v>
      </c>
      <c r="F10154" s="6">
        <v>313236</v>
      </c>
      <c r="G10154" s="6" t="s">
        <v>10082</v>
      </c>
      <c r="H10154" s="16">
        <v>3629442.5189999999</v>
      </c>
      <c r="I10154" s="12" t="s">
        <v>20417</v>
      </c>
      <c r="J10154" s="12" t="s">
        <v>20485</v>
      </c>
      <c r="K10154" s="15">
        <v>0</v>
      </c>
      <c r="L10154" s="13" t="s">
        <v>15</v>
      </c>
      <c r="M10154" s="7">
        <v>1</v>
      </c>
      <c r="N10154" s="17"/>
    </row>
    <row r="10155" spans="1:14" ht="126">
      <c r="A10155" s="6">
        <v>10153</v>
      </c>
      <c r="B10155" s="8" t="s">
        <v>19989</v>
      </c>
      <c r="C10155" s="9" t="s">
        <v>20442</v>
      </c>
      <c r="D10155" s="10" t="s">
        <v>20100</v>
      </c>
      <c r="E10155" s="11" t="s">
        <v>20815</v>
      </c>
      <c r="F10155" s="6">
        <v>294413</v>
      </c>
      <c r="G10155" s="6" t="s">
        <v>10082</v>
      </c>
      <c r="H10155" s="16">
        <v>5012629.034</v>
      </c>
      <c r="I10155" s="12" t="s">
        <v>20816</v>
      </c>
      <c r="J10155" s="12" t="s">
        <v>20817</v>
      </c>
      <c r="K10155" s="15">
        <v>0</v>
      </c>
      <c r="L10155" s="13" t="s">
        <v>15</v>
      </c>
      <c r="M10155" s="7">
        <v>1</v>
      </c>
      <c r="N10155" s="17"/>
    </row>
    <row r="10156" spans="1:14" ht="141.75">
      <c r="A10156" s="6">
        <v>10154</v>
      </c>
      <c r="B10156" s="8" t="s">
        <v>19989</v>
      </c>
      <c r="C10156" s="9" t="s">
        <v>20818</v>
      </c>
      <c r="D10156" s="10" t="s">
        <v>20819</v>
      </c>
      <c r="E10156" s="11" t="s">
        <v>20820</v>
      </c>
      <c r="F10156" s="6">
        <v>399183</v>
      </c>
      <c r="G10156" s="6" t="s">
        <v>10082</v>
      </c>
      <c r="H10156" s="16">
        <v>2917027.7220000001</v>
      </c>
      <c r="I10156" s="12" t="s">
        <v>20821</v>
      </c>
      <c r="J10156" s="12" t="s">
        <v>20822</v>
      </c>
      <c r="K10156" s="15">
        <v>0</v>
      </c>
      <c r="L10156" s="13" t="s">
        <v>15</v>
      </c>
      <c r="M10156" s="7">
        <v>1</v>
      </c>
      <c r="N10156" s="17"/>
    </row>
    <row r="10157" spans="1:14" ht="126">
      <c r="A10157" s="6">
        <v>10155</v>
      </c>
      <c r="B10157" s="8" t="s">
        <v>19989</v>
      </c>
      <c r="C10157" s="9" t="s">
        <v>20823</v>
      </c>
      <c r="D10157" s="10" t="s">
        <v>20824</v>
      </c>
      <c r="E10157" s="11" t="s">
        <v>20825</v>
      </c>
      <c r="F10157" s="6" t="s">
        <v>4060</v>
      </c>
      <c r="G10157" s="6" t="s">
        <v>10082</v>
      </c>
      <c r="H10157" s="16">
        <v>5542405.2970000003</v>
      </c>
      <c r="I10157" s="12" t="s">
        <v>20826</v>
      </c>
      <c r="J10157" s="12" t="s">
        <v>20827</v>
      </c>
      <c r="K10157" s="15">
        <v>0</v>
      </c>
      <c r="L10157" s="13" t="s">
        <v>15</v>
      </c>
      <c r="M10157" s="7">
        <v>1</v>
      </c>
      <c r="N10157" s="17"/>
    </row>
    <row r="10158" spans="1:14" ht="110.25">
      <c r="A10158" s="6">
        <v>10156</v>
      </c>
      <c r="B10158" s="8" t="s">
        <v>19989</v>
      </c>
      <c r="C10158" s="9" t="s">
        <v>20751</v>
      </c>
      <c r="D10158" s="10" t="s">
        <v>20022</v>
      </c>
      <c r="E10158" s="11" t="s">
        <v>20828</v>
      </c>
      <c r="F10158" s="6">
        <v>410318</v>
      </c>
      <c r="G10158" s="6" t="s">
        <v>10082</v>
      </c>
      <c r="H10158" s="16">
        <v>12537058.929</v>
      </c>
      <c r="I10158" s="12" t="s">
        <v>20680</v>
      </c>
      <c r="J10158" s="12" t="s">
        <v>20822</v>
      </c>
      <c r="K10158" s="15">
        <v>0</v>
      </c>
      <c r="L10158" s="13" t="s">
        <v>15</v>
      </c>
      <c r="M10158" s="7">
        <v>1</v>
      </c>
      <c r="N10158" s="17"/>
    </row>
    <row r="10159" spans="1:14" ht="110.25">
      <c r="A10159" s="6">
        <v>10157</v>
      </c>
      <c r="B10159" s="8" t="s">
        <v>19989</v>
      </c>
      <c r="C10159" s="9" t="s">
        <v>20677</v>
      </c>
      <c r="D10159" s="10" t="s">
        <v>20678</v>
      </c>
      <c r="E10159" s="11" t="s">
        <v>20829</v>
      </c>
      <c r="F10159" s="6" t="s">
        <v>4060</v>
      </c>
      <c r="G10159" s="6" t="s">
        <v>10082</v>
      </c>
      <c r="H10159" s="16">
        <v>1816723</v>
      </c>
      <c r="I10159" s="12" t="s">
        <v>20830</v>
      </c>
      <c r="J10159" s="12">
        <v>44012</v>
      </c>
      <c r="K10159" s="15">
        <v>0</v>
      </c>
      <c r="L10159" s="13" t="s">
        <v>15</v>
      </c>
      <c r="M10159" s="7">
        <v>1</v>
      </c>
      <c r="N10159" s="17"/>
    </row>
    <row r="10160" spans="1:14" ht="204.75">
      <c r="A10160" s="6">
        <v>10158</v>
      </c>
      <c r="B10160" s="8" t="s">
        <v>19989</v>
      </c>
      <c r="C10160" s="9" t="s">
        <v>20588</v>
      </c>
      <c r="D10160" s="10" t="s">
        <v>20154</v>
      </c>
      <c r="E10160" s="11" t="s">
        <v>20831</v>
      </c>
      <c r="F10160" s="6">
        <v>383956</v>
      </c>
      <c r="G10160" s="6" t="s">
        <v>10082</v>
      </c>
      <c r="H10160" s="16">
        <v>21759875.502</v>
      </c>
      <c r="I10160" s="12" t="s">
        <v>20832</v>
      </c>
      <c r="J10160" s="12" t="s">
        <v>20822</v>
      </c>
      <c r="K10160" s="15">
        <v>0</v>
      </c>
      <c r="L10160" s="13" t="s">
        <v>15</v>
      </c>
      <c r="M10160" s="7">
        <v>1</v>
      </c>
      <c r="N10160" s="17"/>
    </row>
    <row r="10161" spans="1:14" ht="94.5">
      <c r="A10161" s="6">
        <v>10159</v>
      </c>
      <c r="B10161" s="8" t="s">
        <v>19989</v>
      </c>
      <c r="C10161" s="9" t="s">
        <v>20629</v>
      </c>
      <c r="D10161" s="10" t="s">
        <v>20146</v>
      </c>
      <c r="E10161" s="11" t="s">
        <v>20833</v>
      </c>
      <c r="F10161" s="6">
        <v>370810</v>
      </c>
      <c r="G10161" s="6" t="s">
        <v>10082</v>
      </c>
      <c r="H10161" s="16">
        <v>5874673.7889999999</v>
      </c>
      <c r="I10161" s="12" t="s">
        <v>20834</v>
      </c>
      <c r="J10161" s="12" t="s">
        <v>20822</v>
      </c>
      <c r="K10161" s="15">
        <v>0</v>
      </c>
      <c r="L10161" s="13" t="s">
        <v>15</v>
      </c>
      <c r="M10161" s="7">
        <v>1</v>
      </c>
      <c r="N10161" s="17"/>
    </row>
    <row r="10162" spans="1:14" ht="94.5">
      <c r="A10162" s="6">
        <v>10160</v>
      </c>
      <c r="B10162" s="8" t="s">
        <v>19989</v>
      </c>
      <c r="C10162" s="9" t="s">
        <v>20835</v>
      </c>
      <c r="D10162" s="10" t="s">
        <v>20597</v>
      </c>
      <c r="E10162" s="11" t="s">
        <v>20836</v>
      </c>
      <c r="F10162" s="6">
        <v>370811</v>
      </c>
      <c r="G10162" s="6" t="s">
        <v>10082</v>
      </c>
      <c r="H10162" s="16">
        <v>2353934.2820000001</v>
      </c>
      <c r="I10162" s="12" t="s">
        <v>20464</v>
      </c>
      <c r="J10162" s="12" t="s">
        <v>20822</v>
      </c>
      <c r="K10162" s="15">
        <v>0</v>
      </c>
      <c r="L10162" s="13" t="s">
        <v>15</v>
      </c>
      <c r="M10162" s="7">
        <v>1</v>
      </c>
      <c r="N10162" s="17"/>
    </row>
    <row r="10163" spans="1:14" ht="94.5">
      <c r="A10163" s="6">
        <v>10161</v>
      </c>
      <c r="B10163" s="8" t="s">
        <v>19989</v>
      </c>
      <c r="C10163" s="9" t="s">
        <v>20835</v>
      </c>
      <c r="D10163" s="10" t="s">
        <v>20597</v>
      </c>
      <c r="E10163" s="11" t="s">
        <v>20837</v>
      </c>
      <c r="F10163" s="6">
        <v>370416</v>
      </c>
      <c r="G10163" s="6" t="s">
        <v>10082</v>
      </c>
      <c r="H10163" s="16">
        <v>3888557.0669999998</v>
      </c>
      <c r="I10163" s="12" t="s">
        <v>20464</v>
      </c>
      <c r="J10163" s="12" t="s">
        <v>20817</v>
      </c>
      <c r="K10163" s="15">
        <v>387600</v>
      </c>
      <c r="L10163" s="13" t="s">
        <v>15</v>
      </c>
      <c r="M10163" s="7">
        <v>1</v>
      </c>
      <c r="N10163" s="17"/>
    </row>
    <row r="10164" spans="1:14" ht="110.25">
      <c r="A10164" s="6">
        <v>10162</v>
      </c>
      <c r="B10164" s="8" t="s">
        <v>19989</v>
      </c>
      <c r="C10164" s="9" t="s">
        <v>20838</v>
      </c>
      <c r="D10164" s="10" t="s">
        <v>20619</v>
      </c>
      <c r="E10164" s="11" t="s">
        <v>20839</v>
      </c>
      <c r="F10164" s="6">
        <v>370421</v>
      </c>
      <c r="G10164" s="6" t="s">
        <v>10082</v>
      </c>
      <c r="H10164" s="16">
        <v>4061743.3139999998</v>
      </c>
      <c r="I10164" s="12" t="s">
        <v>20652</v>
      </c>
      <c r="J10164" s="12" t="s">
        <v>20822</v>
      </c>
      <c r="K10164" s="15">
        <v>360247</v>
      </c>
      <c r="L10164" s="13" t="s">
        <v>15</v>
      </c>
      <c r="M10164" s="7">
        <v>1</v>
      </c>
      <c r="N10164" s="17"/>
    </row>
    <row r="10165" spans="1:14" ht="94.5">
      <c r="A10165" s="6">
        <v>10163</v>
      </c>
      <c r="B10165" s="8" t="s">
        <v>19989</v>
      </c>
      <c r="C10165" s="9" t="s">
        <v>20835</v>
      </c>
      <c r="D10165" s="10" t="s">
        <v>20597</v>
      </c>
      <c r="E10165" s="11" t="s">
        <v>20840</v>
      </c>
      <c r="F10165" s="6">
        <v>370414</v>
      </c>
      <c r="G10165" s="6" t="s">
        <v>10082</v>
      </c>
      <c r="H10165" s="16">
        <v>4588904.6229999997</v>
      </c>
      <c r="I10165" s="12" t="s">
        <v>20464</v>
      </c>
      <c r="J10165" s="12" t="s">
        <v>20817</v>
      </c>
      <c r="K10165" s="15">
        <v>387863</v>
      </c>
      <c r="L10165" s="13" t="s">
        <v>15</v>
      </c>
      <c r="M10165" s="7">
        <v>1</v>
      </c>
      <c r="N10165" s="17"/>
    </row>
    <row r="10166" spans="1:14" ht="126">
      <c r="A10166" s="6">
        <v>10164</v>
      </c>
      <c r="B10166" s="8" t="s">
        <v>19989</v>
      </c>
      <c r="C10166" s="9" t="s">
        <v>20841</v>
      </c>
      <c r="D10166" s="10" t="s">
        <v>20842</v>
      </c>
      <c r="E10166" s="11" t="s">
        <v>20843</v>
      </c>
      <c r="F10166" s="6">
        <v>410320</v>
      </c>
      <c r="G10166" s="6" t="s">
        <v>10082</v>
      </c>
      <c r="H10166" s="16">
        <v>15124505.186000001</v>
      </c>
      <c r="I10166" s="12" t="s">
        <v>20844</v>
      </c>
      <c r="J10166" s="12" t="s">
        <v>20822</v>
      </c>
      <c r="K10166" s="15">
        <v>0</v>
      </c>
      <c r="L10166" s="13" t="s">
        <v>15</v>
      </c>
      <c r="M10166" s="7">
        <v>1</v>
      </c>
      <c r="N10166" s="17"/>
    </row>
    <row r="10167" spans="1:14" ht="63">
      <c r="A10167" s="6">
        <v>10165</v>
      </c>
      <c r="B10167" s="8" t="s">
        <v>19989</v>
      </c>
      <c r="C10167" s="9"/>
      <c r="D10167" s="10" t="s">
        <v>4060</v>
      </c>
      <c r="E10167" s="11" t="s">
        <v>20845</v>
      </c>
      <c r="F10167" s="6" t="s">
        <v>4060</v>
      </c>
      <c r="G10167" s="6"/>
      <c r="H10167" s="16">
        <v>8131535.267</v>
      </c>
      <c r="I10167" s="12" t="s">
        <v>20844</v>
      </c>
      <c r="J10167" s="12" t="s">
        <v>20822</v>
      </c>
      <c r="K10167" s="15">
        <v>0</v>
      </c>
      <c r="L10167" s="13" t="s">
        <v>15</v>
      </c>
      <c r="M10167" s="7">
        <v>1</v>
      </c>
      <c r="N10167" s="17"/>
    </row>
    <row r="10168" spans="1:14" ht="141.75">
      <c r="A10168" s="6">
        <v>10166</v>
      </c>
      <c r="B10168" s="8" t="s">
        <v>19989</v>
      </c>
      <c r="C10168" s="9" t="s">
        <v>20846</v>
      </c>
      <c r="D10168" s="10" t="s">
        <v>20196</v>
      </c>
      <c r="E10168" s="11" t="s">
        <v>20847</v>
      </c>
      <c r="F10168" s="6">
        <v>383474</v>
      </c>
      <c r="G10168" s="6" t="s">
        <v>10082</v>
      </c>
      <c r="H10168" s="16">
        <v>3460964.8560000001</v>
      </c>
      <c r="I10168" s="12" t="s">
        <v>20848</v>
      </c>
      <c r="J10168" s="12" t="s">
        <v>20849</v>
      </c>
      <c r="K10168" s="15">
        <v>0</v>
      </c>
      <c r="L10168" s="13" t="s">
        <v>15</v>
      </c>
      <c r="M10168" s="7">
        <v>1</v>
      </c>
      <c r="N10168" s="17"/>
    </row>
    <row r="10169" spans="1:14" ht="141.75">
      <c r="A10169" s="6">
        <v>10167</v>
      </c>
      <c r="B10169" s="8" t="s">
        <v>19989</v>
      </c>
      <c r="C10169" s="9" t="s">
        <v>20846</v>
      </c>
      <c r="D10169" s="10" t="s">
        <v>20196</v>
      </c>
      <c r="E10169" s="11" t="s">
        <v>20850</v>
      </c>
      <c r="F10169" s="6">
        <v>383475</v>
      </c>
      <c r="G10169" s="6" t="s">
        <v>10082</v>
      </c>
      <c r="H10169" s="16">
        <v>3783946.466</v>
      </c>
      <c r="I10169" s="12" t="s">
        <v>20848</v>
      </c>
      <c r="J10169" s="12" t="s">
        <v>20849</v>
      </c>
      <c r="K10169" s="15">
        <v>0</v>
      </c>
      <c r="L10169" s="13" t="s">
        <v>15</v>
      </c>
      <c r="M10169" s="7">
        <v>1</v>
      </c>
      <c r="N10169" s="17"/>
    </row>
    <row r="10170" spans="1:14" ht="141.75">
      <c r="A10170" s="6">
        <v>10168</v>
      </c>
      <c r="B10170" s="8" t="s">
        <v>19989</v>
      </c>
      <c r="C10170" s="9" t="s">
        <v>20846</v>
      </c>
      <c r="D10170" s="10" t="s">
        <v>20196</v>
      </c>
      <c r="E10170" s="11" t="s">
        <v>20851</v>
      </c>
      <c r="F10170" s="6">
        <v>383477</v>
      </c>
      <c r="G10170" s="6" t="s">
        <v>10082</v>
      </c>
      <c r="H10170" s="16">
        <v>3870701.5380000002</v>
      </c>
      <c r="I10170" s="12" t="s">
        <v>20848</v>
      </c>
      <c r="J10170" s="12" t="s">
        <v>20849</v>
      </c>
      <c r="K10170" s="15">
        <v>0</v>
      </c>
      <c r="L10170" s="13" t="s">
        <v>15</v>
      </c>
      <c r="M10170" s="7">
        <v>1</v>
      </c>
      <c r="N10170" s="17"/>
    </row>
    <row r="10171" spans="1:14" ht="110.25">
      <c r="A10171" s="6">
        <v>10169</v>
      </c>
      <c r="B10171" s="8" t="s">
        <v>19989</v>
      </c>
      <c r="C10171" s="9" t="s">
        <v>20225</v>
      </c>
      <c r="D10171" s="10" t="s">
        <v>20226</v>
      </c>
      <c r="E10171" s="11" t="s">
        <v>20852</v>
      </c>
      <c r="F10171" s="6">
        <v>383469</v>
      </c>
      <c r="G10171" s="6" t="s">
        <v>10082</v>
      </c>
      <c r="H10171" s="16">
        <v>10815628.723999999</v>
      </c>
      <c r="I10171" s="12" t="s">
        <v>20844</v>
      </c>
      <c r="J10171" s="12" t="s">
        <v>20822</v>
      </c>
      <c r="K10171" s="15">
        <v>0</v>
      </c>
      <c r="L10171" s="13" t="s">
        <v>15</v>
      </c>
      <c r="M10171" s="7">
        <v>1</v>
      </c>
      <c r="N10171" s="17"/>
    </row>
    <row r="10172" spans="1:14" ht="110.25">
      <c r="A10172" s="6">
        <v>10170</v>
      </c>
      <c r="B10172" s="8" t="s">
        <v>19989</v>
      </c>
      <c r="C10172" s="9" t="s">
        <v>20225</v>
      </c>
      <c r="D10172" s="10" t="s">
        <v>20226</v>
      </c>
      <c r="E10172" s="11" t="s">
        <v>20853</v>
      </c>
      <c r="F10172" s="6">
        <v>383470</v>
      </c>
      <c r="G10172" s="6" t="s">
        <v>10082</v>
      </c>
      <c r="H10172" s="16">
        <v>10632080.02</v>
      </c>
      <c r="I10172" s="12" t="s">
        <v>20844</v>
      </c>
      <c r="J10172" s="12" t="s">
        <v>20822</v>
      </c>
      <c r="K10172" s="15">
        <v>0</v>
      </c>
      <c r="L10172" s="13" t="s">
        <v>15</v>
      </c>
      <c r="M10172" s="7">
        <v>1</v>
      </c>
      <c r="N10172" s="17"/>
    </row>
    <row r="10173" spans="1:14" ht="110.25">
      <c r="A10173" s="6">
        <v>10171</v>
      </c>
      <c r="B10173" s="8" t="s">
        <v>19989</v>
      </c>
      <c r="C10173" s="9" t="s">
        <v>20311</v>
      </c>
      <c r="D10173" s="10" t="s">
        <v>20312</v>
      </c>
      <c r="E10173" s="11" t="s">
        <v>20854</v>
      </c>
      <c r="F10173" s="6">
        <v>383471</v>
      </c>
      <c r="G10173" s="6" t="s">
        <v>10082</v>
      </c>
      <c r="H10173" s="16">
        <v>7329981.8909999998</v>
      </c>
      <c r="I10173" s="12" t="s">
        <v>20844</v>
      </c>
      <c r="J10173" s="12" t="s">
        <v>20822</v>
      </c>
      <c r="K10173" s="15">
        <v>0</v>
      </c>
      <c r="L10173" s="13" t="s">
        <v>15</v>
      </c>
      <c r="M10173" s="7">
        <v>1</v>
      </c>
      <c r="N10173" s="17"/>
    </row>
    <row r="10174" spans="1:14" ht="110.25">
      <c r="A10174" s="6">
        <v>10172</v>
      </c>
      <c r="B10174" s="8" t="s">
        <v>19989</v>
      </c>
      <c r="C10174" s="9" t="s">
        <v>20751</v>
      </c>
      <c r="D10174" s="10" t="s">
        <v>20022</v>
      </c>
      <c r="E10174" s="11" t="s">
        <v>20855</v>
      </c>
      <c r="F10174" s="6">
        <v>370417</v>
      </c>
      <c r="G10174" s="6" t="s">
        <v>10082</v>
      </c>
      <c r="H10174" s="16">
        <v>8769110.375</v>
      </c>
      <c r="I10174" s="12" t="s">
        <v>20652</v>
      </c>
      <c r="J10174" s="12" t="s">
        <v>20856</v>
      </c>
      <c r="K10174" s="15">
        <v>457398</v>
      </c>
      <c r="L10174" s="13" t="s">
        <v>15</v>
      </c>
      <c r="M10174" s="7">
        <v>1</v>
      </c>
      <c r="N10174" s="17"/>
    </row>
    <row r="10175" spans="1:14" ht="110.25">
      <c r="A10175" s="6">
        <v>10173</v>
      </c>
      <c r="B10175" s="8" t="s">
        <v>19989</v>
      </c>
      <c r="C10175" s="9" t="s">
        <v>20618</v>
      </c>
      <c r="D10175" s="10" t="s">
        <v>20619</v>
      </c>
      <c r="E10175" s="11" t="s">
        <v>20857</v>
      </c>
      <c r="F10175" s="6">
        <v>370422</v>
      </c>
      <c r="G10175" s="6" t="s">
        <v>10082</v>
      </c>
      <c r="H10175" s="16">
        <v>10307568.578</v>
      </c>
      <c r="I10175" s="12" t="s">
        <v>20858</v>
      </c>
      <c r="J10175" s="12" t="s">
        <v>20859</v>
      </c>
      <c r="K10175" s="15">
        <v>0</v>
      </c>
      <c r="L10175" s="13" t="s">
        <v>15</v>
      </c>
      <c r="M10175" s="7">
        <v>1</v>
      </c>
      <c r="N10175" s="17"/>
    </row>
    <row r="10176" spans="1:14" ht="204.75">
      <c r="A10176" s="6">
        <v>10174</v>
      </c>
      <c r="B10176" s="8" t="s">
        <v>19989</v>
      </c>
      <c r="C10176" s="9" t="s">
        <v>20618</v>
      </c>
      <c r="D10176" s="10" t="s">
        <v>20619</v>
      </c>
      <c r="E10176" s="11" t="s">
        <v>20860</v>
      </c>
      <c r="F10176" s="6">
        <v>142544</v>
      </c>
      <c r="G10176" s="6" t="s">
        <v>10082</v>
      </c>
      <c r="H10176" s="16">
        <v>18268285.129999999</v>
      </c>
      <c r="I10176" s="12" t="s">
        <v>20861</v>
      </c>
      <c r="J10176" s="12" t="s">
        <v>20862</v>
      </c>
      <c r="K10176" s="15">
        <v>448220</v>
      </c>
      <c r="L10176" s="13" t="s">
        <v>15</v>
      </c>
      <c r="M10176" s="7">
        <v>1</v>
      </c>
      <c r="N10176" s="17"/>
    </row>
    <row r="10177" spans="1:14" ht="204.75">
      <c r="A10177" s="6">
        <v>10175</v>
      </c>
      <c r="B10177" s="8" t="s">
        <v>19989</v>
      </c>
      <c r="C10177" s="9" t="s">
        <v>20863</v>
      </c>
      <c r="D10177" s="10" t="s">
        <v>20126</v>
      </c>
      <c r="E10177" s="11" t="s">
        <v>20864</v>
      </c>
      <c r="F10177" s="6">
        <v>142545</v>
      </c>
      <c r="G10177" s="6" t="s">
        <v>10082</v>
      </c>
      <c r="H10177" s="16">
        <v>17437379.702</v>
      </c>
      <c r="I10177" s="12" t="s">
        <v>20865</v>
      </c>
      <c r="J10177" s="12" t="s">
        <v>20862</v>
      </c>
      <c r="K10177" s="15">
        <v>778560</v>
      </c>
      <c r="L10177" s="13" t="s">
        <v>15</v>
      </c>
      <c r="M10177" s="7">
        <v>1</v>
      </c>
      <c r="N10177" s="17"/>
    </row>
    <row r="10178" spans="1:14" ht="78.75">
      <c r="A10178" s="6">
        <v>10176</v>
      </c>
      <c r="B10178" s="8" t="s">
        <v>19989</v>
      </c>
      <c r="C10178" s="9" t="s">
        <v>20866</v>
      </c>
      <c r="D10178" s="10" t="s">
        <v>20867</v>
      </c>
      <c r="E10178" s="11" t="s">
        <v>20868</v>
      </c>
      <c r="F10178" s="6">
        <v>383472</v>
      </c>
      <c r="G10178" s="6" t="s">
        <v>10082</v>
      </c>
      <c r="H10178" s="16">
        <v>15245393.847999999</v>
      </c>
      <c r="I10178" s="12" t="s">
        <v>20869</v>
      </c>
      <c r="J10178" s="12" t="s">
        <v>20358</v>
      </c>
      <c r="K10178" s="15">
        <v>0</v>
      </c>
      <c r="L10178" s="13" t="s">
        <v>15</v>
      </c>
      <c r="M10178" s="7">
        <v>1</v>
      </c>
      <c r="N10178" s="17"/>
    </row>
    <row r="10179" spans="1:14" ht="78.75">
      <c r="A10179" s="6">
        <v>10177</v>
      </c>
      <c r="B10179" s="8" t="s">
        <v>19989</v>
      </c>
      <c r="C10179" s="9" t="s">
        <v>20866</v>
      </c>
      <c r="D10179" s="10" t="s">
        <v>20867</v>
      </c>
      <c r="E10179" s="11" t="s">
        <v>20870</v>
      </c>
      <c r="F10179" s="6">
        <v>383473</v>
      </c>
      <c r="G10179" s="6" t="s">
        <v>10082</v>
      </c>
      <c r="H10179" s="16">
        <v>11807480.91</v>
      </c>
      <c r="I10179" s="12" t="s">
        <v>20869</v>
      </c>
      <c r="J10179" s="12" t="s">
        <v>20358</v>
      </c>
      <c r="K10179" s="15">
        <v>0</v>
      </c>
      <c r="L10179" s="13" t="s">
        <v>15</v>
      </c>
      <c r="M10179" s="7">
        <v>1</v>
      </c>
      <c r="N10179" s="17"/>
    </row>
    <row r="10180" spans="1:14" ht="126">
      <c r="A10180" s="6">
        <v>10178</v>
      </c>
      <c r="B10180" s="8" t="s">
        <v>19989</v>
      </c>
      <c r="C10180" s="9" t="s">
        <v>20871</v>
      </c>
      <c r="D10180" s="10" t="s">
        <v>20872</v>
      </c>
      <c r="E10180" s="11" t="s">
        <v>20873</v>
      </c>
      <c r="F10180" s="6">
        <v>410303</v>
      </c>
      <c r="G10180" s="6" t="s">
        <v>1109</v>
      </c>
      <c r="H10180" s="16">
        <v>520049</v>
      </c>
      <c r="I10180" s="12" t="s">
        <v>2131</v>
      </c>
      <c r="J10180" s="12" t="s">
        <v>6994</v>
      </c>
      <c r="K10180" s="15">
        <v>520049</v>
      </c>
      <c r="L10180" s="13" t="s">
        <v>15</v>
      </c>
      <c r="M10180" s="7">
        <v>1</v>
      </c>
      <c r="N10180" s="17"/>
    </row>
    <row r="10181" spans="1:14" ht="94.5">
      <c r="A10181" s="6">
        <v>10179</v>
      </c>
      <c r="B10181" s="8" t="s">
        <v>19989</v>
      </c>
      <c r="C10181" s="9" t="s">
        <v>20874</v>
      </c>
      <c r="D10181" s="10" t="s">
        <v>20042</v>
      </c>
      <c r="E10181" s="11" t="s">
        <v>20875</v>
      </c>
      <c r="F10181" s="6">
        <v>425491</v>
      </c>
      <c r="G10181" s="6" t="s">
        <v>1109</v>
      </c>
      <c r="H10181" s="16">
        <v>297000</v>
      </c>
      <c r="I10181" s="12" t="s">
        <v>20876</v>
      </c>
      <c r="J10181" s="12" t="s">
        <v>7107</v>
      </c>
      <c r="K10181" s="15">
        <v>297000</v>
      </c>
      <c r="L10181" s="13" t="s">
        <v>15</v>
      </c>
      <c r="M10181" s="7">
        <v>1</v>
      </c>
      <c r="N10181" s="17"/>
    </row>
    <row r="10182" spans="1:14" ht="126">
      <c r="A10182" s="6">
        <v>10180</v>
      </c>
      <c r="B10182" s="8" t="s">
        <v>19989</v>
      </c>
      <c r="C10182" s="9" t="s">
        <v>20877</v>
      </c>
      <c r="D10182" s="10" t="s">
        <v>20878</v>
      </c>
      <c r="E10182" s="11" t="s">
        <v>20879</v>
      </c>
      <c r="F10182" s="6">
        <v>498971</v>
      </c>
      <c r="G10182" s="6" t="s">
        <v>1109</v>
      </c>
      <c r="H10182" s="16">
        <v>285000</v>
      </c>
      <c r="I10182" s="12" t="s">
        <v>5218</v>
      </c>
      <c r="J10182" s="12" t="s">
        <v>20880</v>
      </c>
      <c r="K10182" s="15">
        <v>285000</v>
      </c>
      <c r="L10182" s="13" t="s">
        <v>15</v>
      </c>
      <c r="M10182" s="7">
        <v>1</v>
      </c>
      <c r="N10182" s="17"/>
    </row>
    <row r="10183" spans="1:14" ht="110.25">
      <c r="A10183" s="6">
        <v>10181</v>
      </c>
      <c r="B10183" s="8" t="s">
        <v>19989</v>
      </c>
      <c r="C10183" s="9" t="s">
        <v>20881</v>
      </c>
      <c r="D10183" s="10" t="s">
        <v>20882</v>
      </c>
      <c r="E10183" s="11" t="s">
        <v>20883</v>
      </c>
      <c r="F10183" s="6">
        <v>498970</v>
      </c>
      <c r="G10183" s="6" t="s">
        <v>1109</v>
      </c>
      <c r="H10183" s="16">
        <v>615533</v>
      </c>
      <c r="I10183" s="12" t="s">
        <v>1693</v>
      </c>
      <c r="J10183" s="12" t="s">
        <v>1997</v>
      </c>
      <c r="K10183" s="15">
        <v>615533</v>
      </c>
      <c r="L10183" s="13" t="s">
        <v>15</v>
      </c>
      <c r="M10183" s="7">
        <v>1</v>
      </c>
      <c r="N10183" s="17"/>
    </row>
    <row r="10184" spans="1:14" ht="110.25">
      <c r="A10184" s="6">
        <v>10182</v>
      </c>
      <c r="B10184" s="8" t="s">
        <v>19989</v>
      </c>
      <c r="C10184" s="9" t="s">
        <v>20599</v>
      </c>
      <c r="D10184" s="10" t="s">
        <v>20600</v>
      </c>
      <c r="E10184" s="11" t="s">
        <v>20884</v>
      </c>
      <c r="F10184" s="6">
        <v>410305</v>
      </c>
      <c r="G10184" s="6" t="s">
        <v>1109</v>
      </c>
      <c r="H10184" s="16">
        <v>1217900</v>
      </c>
      <c r="I10184" s="12" t="s">
        <v>6766</v>
      </c>
      <c r="J10184" s="12" t="s">
        <v>4785</v>
      </c>
      <c r="K10184" s="15">
        <v>1217900</v>
      </c>
      <c r="L10184" s="13" t="s">
        <v>15</v>
      </c>
      <c r="M10184" s="7">
        <v>1</v>
      </c>
      <c r="N10184" s="17"/>
    </row>
    <row r="10185" spans="1:14" ht="94.5">
      <c r="A10185" s="6">
        <v>10183</v>
      </c>
      <c r="B10185" s="8" t="s">
        <v>19989</v>
      </c>
      <c r="C10185" s="9" t="s">
        <v>20874</v>
      </c>
      <c r="D10185" s="10" t="s">
        <v>20042</v>
      </c>
      <c r="E10185" s="11" t="s">
        <v>20885</v>
      </c>
      <c r="F10185" s="6">
        <v>425495</v>
      </c>
      <c r="G10185" s="6" t="s">
        <v>1109</v>
      </c>
      <c r="H10185" s="16">
        <v>395878</v>
      </c>
      <c r="I10185" s="12" t="s">
        <v>20876</v>
      </c>
      <c r="J10185" s="12" t="s">
        <v>7107</v>
      </c>
      <c r="K10185" s="15">
        <v>395878</v>
      </c>
      <c r="L10185" s="13" t="s">
        <v>15</v>
      </c>
      <c r="M10185" s="7">
        <v>1</v>
      </c>
      <c r="N10185" s="17"/>
    </row>
    <row r="10186" spans="1:14" ht="126">
      <c r="A10186" s="6">
        <v>10184</v>
      </c>
      <c r="B10186" s="8" t="s">
        <v>19989</v>
      </c>
      <c r="C10186" s="9" t="s">
        <v>20686</v>
      </c>
      <c r="D10186" s="10" t="s">
        <v>20151</v>
      </c>
      <c r="E10186" s="11" t="s">
        <v>20886</v>
      </c>
      <c r="F10186" s="6">
        <v>421207</v>
      </c>
      <c r="G10186" s="6" t="s">
        <v>1109</v>
      </c>
      <c r="H10186" s="16">
        <v>337170</v>
      </c>
      <c r="I10186" s="12" t="s">
        <v>2109</v>
      </c>
      <c r="J10186" s="12" t="s">
        <v>1824</v>
      </c>
      <c r="K10186" s="15">
        <v>337170</v>
      </c>
      <c r="L10186" s="13" t="s">
        <v>15</v>
      </c>
      <c r="M10186" s="7">
        <v>1</v>
      </c>
      <c r="N10186" s="17"/>
    </row>
    <row r="10187" spans="1:14" ht="141.75">
      <c r="A10187" s="6">
        <v>10185</v>
      </c>
      <c r="B10187" s="8" t="s">
        <v>19989</v>
      </c>
      <c r="C10187" s="9" t="s">
        <v>20887</v>
      </c>
      <c r="D10187" s="10" t="s">
        <v>20888</v>
      </c>
      <c r="E10187" s="11" t="s">
        <v>20889</v>
      </c>
      <c r="F10187" s="6">
        <v>496849</v>
      </c>
      <c r="G10187" s="6" t="s">
        <v>1109</v>
      </c>
      <c r="H10187" s="16">
        <v>541240</v>
      </c>
      <c r="I10187" s="12"/>
      <c r="J10187" s="12"/>
      <c r="K10187" s="15">
        <v>541240</v>
      </c>
      <c r="L10187" s="13" t="s">
        <v>15</v>
      </c>
      <c r="M10187" s="7">
        <v>1</v>
      </c>
      <c r="N10187" s="17"/>
    </row>
    <row r="10188" spans="1:14" ht="94.5">
      <c r="A10188" s="6">
        <v>10186</v>
      </c>
      <c r="B10188" s="8" t="s">
        <v>19989</v>
      </c>
      <c r="C10188" s="9" t="s">
        <v>20874</v>
      </c>
      <c r="D10188" s="10" t="s">
        <v>20042</v>
      </c>
      <c r="E10188" s="11" t="s">
        <v>20890</v>
      </c>
      <c r="F10188" s="6">
        <v>472915</v>
      </c>
      <c r="G10188" s="6" t="s">
        <v>1109</v>
      </c>
      <c r="H10188" s="16">
        <v>285000</v>
      </c>
      <c r="I10188" s="12" t="s">
        <v>1537</v>
      </c>
      <c r="J10188" s="12" t="s">
        <v>20891</v>
      </c>
      <c r="K10188" s="15">
        <v>285000</v>
      </c>
      <c r="L10188" s="13" t="s">
        <v>15</v>
      </c>
      <c r="M10188" s="7">
        <v>1</v>
      </c>
      <c r="N10188" s="17"/>
    </row>
    <row r="10189" spans="1:14" ht="94.5">
      <c r="A10189" s="6">
        <v>10187</v>
      </c>
      <c r="B10189" s="8" t="s">
        <v>19989</v>
      </c>
      <c r="C10189" s="9" t="s">
        <v>20874</v>
      </c>
      <c r="D10189" s="10" t="s">
        <v>20042</v>
      </c>
      <c r="E10189" s="11" t="s">
        <v>20892</v>
      </c>
      <c r="F10189" s="6">
        <v>472916</v>
      </c>
      <c r="G10189" s="6" t="s">
        <v>1109</v>
      </c>
      <c r="H10189" s="16">
        <v>475002</v>
      </c>
      <c r="I10189" s="12" t="s">
        <v>1537</v>
      </c>
      <c r="J10189" s="12" t="s">
        <v>20891</v>
      </c>
      <c r="K10189" s="15">
        <v>475002</v>
      </c>
      <c r="L10189" s="13" t="s">
        <v>15</v>
      </c>
      <c r="M10189" s="7">
        <v>1</v>
      </c>
      <c r="N10189" s="17"/>
    </row>
    <row r="10190" spans="1:14" ht="94.5">
      <c r="A10190" s="6">
        <v>10188</v>
      </c>
      <c r="B10190" s="8" t="s">
        <v>19989</v>
      </c>
      <c r="C10190" s="9" t="s">
        <v>20874</v>
      </c>
      <c r="D10190" s="10" t="s">
        <v>20042</v>
      </c>
      <c r="E10190" s="11" t="s">
        <v>20893</v>
      </c>
      <c r="F10190" s="6">
        <v>472912</v>
      </c>
      <c r="G10190" s="6" t="s">
        <v>1109</v>
      </c>
      <c r="H10190" s="16">
        <v>750500</v>
      </c>
      <c r="I10190" s="12" t="s">
        <v>1537</v>
      </c>
      <c r="J10190" s="12" t="s">
        <v>20891</v>
      </c>
      <c r="K10190" s="15">
        <v>750500</v>
      </c>
      <c r="L10190" s="13" t="s">
        <v>15</v>
      </c>
      <c r="M10190" s="7">
        <v>1</v>
      </c>
      <c r="N10190" s="17"/>
    </row>
    <row r="10191" spans="1:14" ht="94.5">
      <c r="A10191" s="6">
        <v>10189</v>
      </c>
      <c r="B10191" s="8" t="s">
        <v>19989</v>
      </c>
      <c r="C10191" s="9" t="s">
        <v>20874</v>
      </c>
      <c r="D10191" s="10" t="s">
        <v>20042</v>
      </c>
      <c r="E10191" s="11" t="s">
        <v>20894</v>
      </c>
      <c r="F10191" s="6">
        <v>472914</v>
      </c>
      <c r="G10191" s="6" t="s">
        <v>1109</v>
      </c>
      <c r="H10191" s="16">
        <v>531854</v>
      </c>
      <c r="I10191" s="12" t="s">
        <v>1537</v>
      </c>
      <c r="J10191" s="12" t="s">
        <v>20891</v>
      </c>
      <c r="K10191" s="15">
        <v>531854</v>
      </c>
      <c r="L10191" s="13" t="s">
        <v>15</v>
      </c>
      <c r="M10191" s="7">
        <v>1</v>
      </c>
      <c r="N10191" s="17"/>
    </row>
    <row r="10192" spans="1:14" ht="141.75">
      <c r="A10192" s="6">
        <v>10190</v>
      </c>
      <c r="B10192" s="8" t="s">
        <v>19989</v>
      </c>
      <c r="C10192" s="9" t="s">
        <v>20895</v>
      </c>
      <c r="D10192" s="10" t="s">
        <v>20896</v>
      </c>
      <c r="E10192" s="11" t="s">
        <v>20897</v>
      </c>
      <c r="F10192" s="6">
        <v>346676</v>
      </c>
      <c r="G10192" s="6" t="s">
        <v>1109</v>
      </c>
      <c r="H10192" s="16">
        <v>499170</v>
      </c>
      <c r="I10192" s="12" t="s">
        <v>20898</v>
      </c>
      <c r="J10192" s="12" t="s">
        <v>20899</v>
      </c>
      <c r="K10192" s="15">
        <v>499170</v>
      </c>
      <c r="L10192" s="13" t="s">
        <v>15</v>
      </c>
      <c r="M10192" s="7">
        <v>1</v>
      </c>
      <c r="N10192" s="17"/>
    </row>
    <row r="10193" spans="1:14" ht="110.25">
      <c r="A10193" s="6">
        <v>10191</v>
      </c>
      <c r="B10193" s="8" t="s">
        <v>19989</v>
      </c>
      <c r="C10193" s="9" t="s">
        <v>20900</v>
      </c>
      <c r="D10193" s="10" t="s">
        <v>20901</v>
      </c>
      <c r="E10193" s="11" t="s">
        <v>20902</v>
      </c>
      <c r="F10193" s="6">
        <v>365664</v>
      </c>
      <c r="G10193" s="6" t="s">
        <v>1109</v>
      </c>
      <c r="H10193" s="16">
        <v>436916</v>
      </c>
      <c r="I10193" s="12" t="s">
        <v>2152</v>
      </c>
      <c r="J10193" s="12" t="s">
        <v>13149</v>
      </c>
      <c r="K10193" s="15">
        <v>436916</v>
      </c>
      <c r="L10193" s="13" t="s">
        <v>15</v>
      </c>
      <c r="M10193" s="7">
        <v>1</v>
      </c>
      <c r="N10193" s="17"/>
    </row>
    <row r="10194" spans="1:14" ht="110.25">
      <c r="A10194" s="6">
        <v>10192</v>
      </c>
      <c r="B10194" s="8" t="s">
        <v>19989</v>
      </c>
      <c r="C10194" s="9" t="s">
        <v>20900</v>
      </c>
      <c r="D10194" s="10" t="s">
        <v>20901</v>
      </c>
      <c r="E10194" s="11" t="s">
        <v>20903</v>
      </c>
      <c r="F10194" s="6">
        <v>365667</v>
      </c>
      <c r="G10194" s="6" t="s">
        <v>1109</v>
      </c>
      <c r="H10194" s="16">
        <v>491928</v>
      </c>
      <c r="I10194" s="12" t="s">
        <v>2152</v>
      </c>
      <c r="J10194" s="12" t="s">
        <v>13149</v>
      </c>
      <c r="K10194" s="15">
        <v>491928</v>
      </c>
      <c r="L10194" s="13" t="s">
        <v>15</v>
      </c>
      <c r="M10194" s="7">
        <v>1</v>
      </c>
      <c r="N10194" s="17"/>
    </row>
    <row r="10195" spans="1:14" ht="110.25">
      <c r="A10195" s="6">
        <v>10193</v>
      </c>
      <c r="B10195" s="8" t="s">
        <v>19989</v>
      </c>
      <c r="C10195" s="9" t="s">
        <v>20904</v>
      </c>
      <c r="D10195" s="10" t="s">
        <v>20533</v>
      </c>
      <c r="E10195" s="11" t="s">
        <v>20905</v>
      </c>
      <c r="F10195" s="6" t="s">
        <v>4060</v>
      </c>
      <c r="G10195" s="6" t="s">
        <v>1109</v>
      </c>
      <c r="H10195" s="16">
        <v>468122</v>
      </c>
      <c r="I10195" s="12" t="s">
        <v>2071</v>
      </c>
      <c r="J10195" s="12" t="s">
        <v>13150</v>
      </c>
      <c r="K10195" s="15">
        <v>468122</v>
      </c>
      <c r="L10195" s="13" t="s">
        <v>15</v>
      </c>
      <c r="M10195" s="7">
        <v>1</v>
      </c>
      <c r="N10195" s="17"/>
    </row>
    <row r="10196" spans="1:14" ht="94.5">
      <c r="A10196" s="6">
        <v>10194</v>
      </c>
      <c r="B10196" s="8" t="s">
        <v>19989</v>
      </c>
      <c r="C10196" s="9" t="s">
        <v>20874</v>
      </c>
      <c r="D10196" s="10" t="s">
        <v>20042</v>
      </c>
      <c r="E10196" s="11" t="s">
        <v>20906</v>
      </c>
      <c r="F10196" s="6" t="s">
        <v>4060</v>
      </c>
      <c r="G10196" s="6" t="s">
        <v>1109</v>
      </c>
      <c r="H10196" s="16">
        <v>300724</v>
      </c>
      <c r="I10196" s="12" t="s">
        <v>1537</v>
      </c>
      <c r="J10196" s="12" t="s">
        <v>20891</v>
      </c>
      <c r="K10196" s="15">
        <v>0</v>
      </c>
      <c r="L10196" s="13" t="s">
        <v>15</v>
      </c>
      <c r="M10196" s="7">
        <v>1</v>
      </c>
      <c r="N10196" s="17"/>
    </row>
    <row r="10197" spans="1:14" ht="173.25">
      <c r="A10197" s="6">
        <v>10195</v>
      </c>
      <c r="B10197" s="8" t="s">
        <v>19989</v>
      </c>
      <c r="C10197" s="9" t="s">
        <v>20497</v>
      </c>
      <c r="D10197" s="10" t="s">
        <v>20493</v>
      </c>
      <c r="E10197" s="11" t="s">
        <v>20907</v>
      </c>
      <c r="F10197" s="6" t="s">
        <v>4060</v>
      </c>
      <c r="G10197" s="6" t="s">
        <v>1109</v>
      </c>
      <c r="H10197" s="16">
        <v>284810</v>
      </c>
      <c r="I10197" s="12" t="s">
        <v>20908</v>
      </c>
      <c r="J10197" s="12" t="s">
        <v>1936</v>
      </c>
      <c r="K10197" s="15">
        <v>0</v>
      </c>
      <c r="L10197" s="13" t="s">
        <v>15</v>
      </c>
      <c r="M10197" s="7">
        <v>1</v>
      </c>
      <c r="N10197" s="17"/>
    </row>
    <row r="10198" spans="1:14" ht="157.5">
      <c r="A10198" s="6">
        <v>10196</v>
      </c>
      <c r="B10198" s="8" t="s">
        <v>19989</v>
      </c>
      <c r="C10198" s="9" t="s">
        <v>20909</v>
      </c>
      <c r="D10198" s="10" t="s">
        <v>20092</v>
      </c>
      <c r="E10198" s="11" t="s">
        <v>20910</v>
      </c>
      <c r="F10198" s="6">
        <v>496850</v>
      </c>
      <c r="G10198" s="6" t="s">
        <v>1109</v>
      </c>
      <c r="H10198" s="16">
        <v>383547</v>
      </c>
      <c r="I10198" s="12" t="s">
        <v>1693</v>
      </c>
      <c r="J10198" s="12" t="s">
        <v>20911</v>
      </c>
      <c r="K10198" s="15">
        <v>383547</v>
      </c>
      <c r="L10198" s="13" t="s">
        <v>15</v>
      </c>
      <c r="M10198" s="7">
        <v>1</v>
      </c>
      <c r="N10198" s="17"/>
    </row>
    <row r="10199" spans="1:14" ht="94.5">
      <c r="A10199" s="6">
        <v>10197</v>
      </c>
      <c r="B10199" s="8" t="s">
        <v>19989</v>
      </c>
      <c r="C10199" s="9" t="s">
        <v>20088</v>
      </c>
      <c r="D10199" s="10" t="s">
        <v>20089</v>
      </c>
      <c r="E10199" s="11" t="s">
        <v>20912</v>
      </c>
      <c r="F10199" s="6">
        <v>498969</v>
      </c>
      <c r="G10199" s="6" t="s">
        <v>1109</v>
      </c>
      <c r="H10199" s="16">
        <v>474059</v>
      </c>
      <c r="I10199" s="12"/>
      <c r="J10199" s="12"/>
      <c r="K10199" s="15">
        <v>474059</v>
      </c>
      <c r="L10199" s="13" t="s">
        <v>15</v>
      </c>
      <c r="M10199" s="7">
        <v>1</v>
      </c>
      <c r="N10199" s="17"/>
    </row>
    <row r="10200" spans="1:14" ht="94.5">
      <c r="A10200" s="6">
        <v>10198</v>
      </c>
      <c r="B10200" s="8" t="s">
        <v>19989</v>
      </c>
      <c r="C10200" s="9" t="s">
        <v>20913</v>
      </c>
      <c r="D10200" s="10" t="s">
        <v>20914</v>
      </c>
      <c r="E10200" s="11" t="s">
        <v>20915</v>
      </c>
      <c r="F10200" s="6">
        <v>238207</v>
      </c>
      <c r="G10200" s="6" t="s">
        <v>1109</v>
      </c>
      <c r="H10200" s="16">
        <v>301400</v>
      </c>
      <c r="I10200" s="12" t="s">
        <v>20916</v>
      </c>
      <c r="J10200" s="12" t="s">
        <v>20917</v>
      </c>
      <c r="K10200" s="15">
        <v>301400</v>
      </c>
      <c r="L10200" s="13" t="s">
        <v>15</v>
      </c>
      <c r="M10200" s="7">
        <v>1</v>
      </c>
      <c r="N10200" s="17"/>
    </row>
    <row r="10201" spans="1:14" ht="126">
      <c r="A10201" s="6">
        <v>10199</v>
      </c>
      <c r="B10201" s="8" t="s">
        <v>19989</v>
      </c>
      <c r="C10201" s="9" t="s">
        <v>20918</v>
      </c>
      <c r="D10201" s="10" t="s">
        <v>20320</v>
      </c>
      <c r="E10201" s="11" t="s">
        <v>20919</v>
      </c>
      <c r="F10201" s="6">
        <v>354629</v>
      </c>
      <c r="G10201" s="6" t="s">
        <v>1109</v>
      </c>
      <c r="H10201" s="16">
        <v>2940079</v>
      </c>
      <c r="I10201" s="12" t="s">
        <v>2184</v>
      </c>
      <c r="J10201" s="12" t="s">
        <v>13151</v>
      </c>
      <c r="K10201" s="15">
        <v>1203095</v>
      </c>
      <c r="L10201" s="13" t="s">
        <v>15</v>
      </c>
      <c r="M10201" s="7">
        <v>1</v>
      </c>
      <c r="N10201" s="17"/>
    </row>
    <row r="10202" spans="1:14" ht="94.5">
      <c r="A10202" s="6">
        <v>10200</v>
      </c>
      <c r="B10202" s="8" t="s">
        <v>19989</v>
      </c>
      <c r="C10202" s="9" t="s">
        <v>20874</v>
      </c>
      <c r="D10202" s="10" t="s">
        <v>20042</v>
      </c>
      <c r="E10202" s="11" t="s">
        <v>20920</v>
      </c>
      <c r="F10202" s="6">
        <v>479195</v>
      </c>
      <c r="G10202" s="6" t="s">
        <v>1109</v>
      </c>
      <c r="H10202" s="16">
        <v>396256</v>
      </c>
      <c r="I10202" s="12" t="s">
        <v>20921</v>
      </c>
      <c r="J10202" s="12" t="s">
        <v>20921</v>
      </c>
      <c r="K10202" s="15">
        <v>0</v>
      </c>
      <c r="L10202" s="13" t="s">
        <v>15</v>
      </c>
      <c r="M10202" s="7">
        <v>1</v>
      </c>
      <c r="N10202" s="17"/>
    </row>
    <row r="10203" spans="1:14" ht="110.25">
      <c r="A10203" s="6">
        <v>10201</v>
      </c>
      <c r="B10203" s="8" t="s">
        <v>19989</v>
      </c>
      <c r="C10203" s="9" t="s">
        <v>20922</v>
      </c>
      <c r="D10203" s="10" t="s">
        <v>20276</v>
      </c>
      <c r="E10203" s="11" t="s">
        <v>20923</v>
      </c>
      <c r="F10203" s="6">
        <v>425497</v>
      </c>
      <c r="G10203" s="6" t="s">
        <v>1109</v>
      </c>
      <c r="H10203" s="16">
        <v>799375</v>
      </c>
      <c r="I10203" s="12" t="s">
        <v>13152</v>
      </c>
      <c r="J10203" s="12" t="s">
        <v>13150</v>
      </c>
      <c r="K10203" s="15">
        <v>799375</v>
      </c>
      <c r="L10203" s="13" t="s">
        <v>15</v>
      </c>
      <c r="M10203" s="7">
        <v>1</v>
      </c>
      <c r="N10203" s="17"/>
    </row>
    <row r="10204" spans="1:14" ht="94.5">
      <c r="A10204" s="6">
        <v>10202</v>
      </c>
      <c r="B10204" s="8" t="s">
        <v>19989</v>
      </c>
      <c r="C10204" s="9" t="s">
        <v>20874</v>
      </c>
      <c r="D10204" s="10" t="s">
        <v>20042</v>
      </c>
      <c r="E10204" s="11" t="s">
        <v>20924</v>
      </c>
      <c r="F10204" s="6">
        <v>472919</v>
      </c>
      <c r="G10204" s="6" t="s">
        <v>1109</v>
      </c>
      <c r="H10204" s="16">
        <v>475000</v>
      </c>
      <c r="I10204" s="12" t="s">
        <v>1537</v>
      </c>
      <c r="J10204" s="12" t="s">
        <v>20891</v>
      </c>
      <c r="K10204" s="15">
        <v>475000</v>
      </c>
      <c r="L10204" s="13" t="s">
        <v>15</v>
      </c>
      <c r="M10204" s="7">
        <v>1</v>
      </c>
      <c r="N10204" s="17"/>
    </row>
    <row r="10205" spans="1:14" ht="126">
      <c r="A10205" s="6">
        <v>10203</v>
      </c>
      <c r="B10205" s="8" t="s">
        <v>19989</v>
      </c>
      <c r="C10205" s="9" t="s">
        <v>20925</v>
      </c>
      <c r="D10205" s="10" t="s">
        <v>20926</v>
      </c>
      <c r="E10205" s="11" t="s">
        <v>20927</v>
      </c>
      <c r="F10205" s="6">
        <v>500235</v>
      </c>
      <c r="G10205" s="6" t="s">
        <v>1109</v>
      </c>
      <c r="H10205" s="16" t="s">
        <v>20928</v>
      </c>
      <c r="I10205" s="12"/>
      <c r="J10205" s="12"/>
      <c r="K10205" s="15">
        <v>1458110</v>
      </c>
      <c r="L10205" s="13" t="s">
        <v>15</v>
      </c>
      <c r="M10205" s="7">
        <v>1</v>
      </c>
      <c r="N10205" s="17"/>
    </row>
    <row r="10206" spans="1:14" ht="94.5">
      <c r="A10206" s="6">
        <v>10204</v>
      </c>
      <c r="B10206" s="8" t="s">
        <v>19989</v>
      </c>
      <c r="C10206" s="9" t="s">
        <v>20929</v>
      </c>
      <c r="D10206" s="10" t="s">
        <v>20095</v>
      </c>
      <c r="E10206" s="11" t="s">
        <v>20930</v>
      </c>
      <c r="F10206" s="6">
        <v>487305</v>
      </c>
      <c r="G10206" s="6" t="s">
        <v>16</v>
      </c>
      <c r="H10206" s="16">
        <v>15378509.574999999</v>
      </c>
      <c r="I10206" s="12" t="s">
        <v>20931</v>
      </c>
      <c r="J10206" s="12" t="s">
        <v>1714</v>
      </c>
      <c r="K10206" s="15">
        <v>13995099</v>
      </c>
      <c r="L10206" s="13" t="s">
        <v>15</v>
      </c>
      <c r="M10206" s="7">
        <v>1</v>
      </c>
      <c r="N10206" s="17"/>
    </row>
    <row r="10207" spans="1:14" ht="94.5">
      <c r="A10207" s="6">
        <v>10205</v>
      </c>
      <c r="B10207" s="8" t="s">
        <v>19989</v>
      </c>
      <c r="C10207" s="9" t="s">
        <v>20929</v>
      </c>
      <c r="D10207" s="10" t="s">
        <v>20095</v>
      </c>
      <c r="E10207" s="11" t="s">
        <v>20932</v>
      </c>
      <c r="F10207" s="6">
        <v>487306</v>
      </c>
      <c r="G10207" s="6" t="s">
        <v>16</v>
      </c>
      <c r="H10207" s="16">
        <v>17866710.289999999</v>
      </c>
      <c r="I10207" s="12" t="s">
        <v>20931</v>
      </c>
      <c r="J10207" s="12" t="s">
        <v>1714</v>
      </c>
      <c r="K10207" s="15">
        <v>0</v>
      </c>
      <c r="L10207" s="13" t="s">
        <v>15</v>
      </c>
      <c r="M10207" s="7">
        <v>1</v>
      </c>
      <c r="N10207" s="17"/>
    </row>
    <row r="10208" spans="1:14" ht="126">
      <c r="A10208" s="6">
        <v>10206</v>
      </c>
      <c r="B10208" s="8" t="s">
        <v>19989</v>
      </c>
      <c r="C10208" s="9" t="s">
        <v>20933</v>
      </c>
      <c r="D10208" s="10" t="s">
        <v>13145</v>
      </c>
      <c r="E10208" s="11" t="s">
        <v>20934</v>
      </c>
      <c r="F10208" s="6">
        <v>502023</v>
      </c>
      <c r="G10208" s="6" t="s">
        <v>16</v>
      </c>
      <c r="H10208" s="16">
        <v>2645406.8990000002</v>
      </c>
      <c r="I10208" s="12" t="s">
        <v>20931</v>
      </c>
      <c r="J10208" s="12" t="s">
        <v>6768</v>
      </c>
      <c r="K10208" s="15">
        <v>0</v>
      </c>
      <c r="L10208" s="13" t="s">
        <v>15</v>
      </c>
      <c r="M10208" s="7">
        <v>1</v>
      </c>
      <c r="N10208" s="17"/>
    </row>
    <row r="10209" spans="1:14" ht="110.25">
      <c r="A10209" s="6">
        <v>10207</v>
      </c>
      <c r="B10209" s="8" t="s">
        <v>19989</v>
      </c>
      <c r="C10209" s="9" t="s">
        <v>20935</v>
      </c>
      <c r="D10209" s="10" t="s">
        <v>10154</v>
      </c>
      <c r="E10209" s="11" t="s">
        <v>20936</v>
      </c>
      <c r="F10209" s="6">
        <v>502317</v>
      </c>
      <c r="G10209" s="6" t="s">
        <v>16</v>
      </c>
      <c r="H10209" s="16">
        <v>6515306.1500000004</v>
      </c>
      <c r="I10209" s="12" t="s">
        <v>20937</v>
      </c>
      <c r="J10209" s="12" t="s">
        <v>13153</v>
      </c>
      <c r="K10209" s="15">
        <v>0</v>
      </c>
      <c r="L10209" s="13" t="s">
        <v>15</v>
      </c>
      <c r="M10209" s="7">
        <v>1</v>
      </c>
      <c r="N10209" s="17"/>
    </row>
    <row r="10210" spans="1:14" ht="126">
      <c r="A10210" s="6">
        <v>10208</v>
      </c>
      <c r="B10210" s="8" t="s">
        <v>19989</v>
      </c>
      <c r="C10210" s="9" t="s">
        <v>20938</v>
      </c>
      <c r="D10210" s="10" t="s">
        <v>10501</v>
      </c>
      <c r="E10210" s="11" t="s">
        <v>20939</v>
      </c>
      <c r="F10210" s="6">
        <v>502321</v>
      </c>
      <c r="G10210" s="6" t="s">
        <v>16</v>
      </c>
      <c r="H10210" s="16">
        <v>7090839.9000000004</v>
      </c>
      <c r="I10210" s="12" t="s">
        <v>20937</v>
      </c>
      <c r="J10210" s="12" t="s">
        <v>13153</v>
      </c>
      <c r="K10210" s="15">
        <v>0</v>
      </c>
      <c r="L10210" s="13" t="s">
        <v>15</v>
      </c>
      <c r="M10210" s="7">
        <v>1</v>
      </c>
      <c r="N10210" s="17"/>
    </row>
    <row r="10211" spans="1:14" ht="126">
      <c r="A10211" s="6">
        <v>10209</v>
      </c>
      <c r="B10211" s="8" t="s">
        <v>19989</v>
      </c>
      <c r="C10211" s="9" t="s">
        <v>20938</v>
      </c>
      <c r="D10211" s="10" t="s">
        <v>10501</v>
      </c>
      <c r="E10211" s="11" t="s">
        <v>20940</v>
      </c>
      <c r="F10211" s="6">
        <v>502325</v>
      </c>
      <c r="G10211" s="6" t="s">
        <v>16</v>
      </c>
      <c r="H10211" s="16">
        <v>8038790.75</v>
      </c>
      <c r="I10211" s="12" t="s">
        <v>20937</v>
      </c>
      <c r="J10211" s="12" t="s">
        <v>7138</v>
      </c>
      <c r="K10211" s="15">
        <v>0</v>
      </c>
      <c r="L10211" s="13" t="s">
        <v>15</v>
      </c>
      <c r="M10211" s="7">
        <v>1</v>
      </c>
      <c r="N10211" s="17"/>
    </row>
    <row r="10212" spans="1:14" ht="141.75">
      <c r="A10212" s="6">
        <v>10210</v>
      </c>
      <c r="B10212" s="8" t="s">
        <v>19989</v>
      </c>
      <c r="C10212" s="9" t="s">
        <v>20076</v>
      </c>
      <c r="D10212" s="10" t="s">
        <v>20077</v>
      </c>
      <c r="E10212" s="11" t="s">
        <v>20941</v>
      </c>
      <c r="F10212" s="6">
        <v>487340</v>
      </c>
      <c r="G10212" s="6" t="s">
        <v>16</v>
      </c>
      <c r="H10212" s="16">
        <v>1810298.15</v>
      </c>
      <c r="I10212" s="12" t="s">
        <v>20931</v>
      </c>
      <c r="J10212" s="12" t="s">
        <v>1622</v>
      </c>
      <c r="K10212" s="15">
        <v>0</v>
      </c>
      <c r="L10212" s="13" t="s">
        <v>15</v>
      </c>
      <c r="M10212" s="7">
        <v>1</v>
      </c>
      <c r="N10212" s="17"/>
    </row>
    <row r="10213" spans="1:14" ht="94.5">
      <c r="A10213" s="6">
        <v>10211</v>
      </c>
      <c r="B10213" s="8" t="s">
        <v>19989</v>
      </c>
      <c r="C10213" s="9" t="s">
        <v>20942</v>
      </c>
      <c r="D10213" s="10" t="s">
        <v>20034</v>
      </c>
      <c r="E10213" s="11" t="s">
        <v>20943</v>
      </c>
      <c r="F10213" s="6">
        <v>487352</v>
      </c>
      <c r="G10213" s="6" t="s">
        <v>16</v>
      </c>
      <c r="H10213" s="16">
        <v>15614083.699999999</v>
      </c>
      <c r="I10213" s="12" t="s">
        <v>20944</v>
      </c>
      <c r="J10213" s="12" t="s">
        <v>2087</v>
      </c>
      <c r="K10213" s="15">
        <v>0</v>
      </c>
      <c r="L10213" s="13" t="s">
        <v>15</v>
      </c>
      <c r="M10213" s="7">
        <v>1</v>
      </c>
      <c r="N10213" s="17"/>
    </row>
    <row r="10214" spans="1:14" ht="110.25">
      <c r="A10214" s="6">
        <v>10212</v>
      </c>
      <c r="B10214" s="8" t="s">
        <v>19989</v>
      </c>
      <c r="C10214" s="9" t="s">
        <v>20255</v>
      </c>
      <c r="D10214" s="10" t="s">
        <v>20089</v>
      </c>
      <c r="E10214" s="11" t="s">
        <v>20945</v>
      </c>
      <c r="F10214" s="6">
        <v>498969</v>
      </c>
      <c r="G10214" s="6" t="s">
        <v>1109</v>
      </c>
      <c r="H10214" s="16">
        <v>474059.5</v>
      </c>
      <c r="I10214" s="12" t="s">
        <v>20946</v>
      </c>
      <c r="J10214" s="12" t="s">
        <v>1751</v>
      </c>
      <c r="K10214" s="15">
        <v>0</v>
      </c>
      <c r="L10214" s="13" t="s">
        <v>15</v>
      </c>
      <c r="M10214" s="7">
        <v>1</v>
      </c>
      <c r="N10214" s="17"/>
    </row>
    <row r="10215" spans="1:14" ht="141.75">
      <c r="A10215" s="6">
        <v>10213</v>
      </c>
      <c r="B10215" s="8" t="s">
        <v>19989</v>
      </c>
      <c r="C10215" s="9" t="s">
        <v>20947</v>
      </c>
      <c r="D10215" s="10" t="s">
        <v>10541</v>
      </c>
      <c r="E10215" s="11" t="s">
        <v>20948</v>
      </c>
      <c r="F10215" s="6">
        <v>496861</v>
      </c>
      <c r="G10215" s="6" t="s">
        <v>10085</v>
      </c>
      <c r="H10215" s="16">
        <v>3312911.25</v>
      </c>
      <c r="I10215" s="12" t="s">
        <v>20949</v>
      </c>
      <c r="J10215" s="12" t="s">
        <v>20950</v>
      </c>
      <c r="K10215" s="15">
        <v>0</v>
      </c>
      <c r="L10215" s="13" t="s">
        <v>15</v>
      </c>
      <c r="M10215" s="7">
        <v>1</v>
      </c>
      <c r="N10215" s="17"/>
    </row>
    <row r="10216" spans="1:14" ht="141.75">
      <c r="A10216" s="6">
        <v>10214</v>
      </c>
      <c r="B10216" s="8" t="s">
        <v>19989</v>
      </c>
      <c r="C10216" s="9" t="s">
        <v>20951</v>
      </c>
      <c r="D10216" s="10" t="s">
        <v>20952</v>
      </c>
      <c r="E10216" s="11" t="s">
        <v>20953</v>
      </c>
      <c r="F10216" s="6">
        <v>500455</v>
      </c>
      <c r="G10216" s="6" t="s">
        <v>10085</v>
      </c>
      <c r="H10216" s="16">
        <v>7167283.5499999998</v>
      </c>
      <c r="I10216" s="12" t="s">
        <v>20954</v>
      </c>
      <c r="J10216" s="12" t="s">
        <v>6956</v>
      </c>
      <c r="K10216" s="15">
        <v>0</v>
      </c>
      <c r="L10216" s="13" t="s">
        <v>15</v>
      </c>
      <c r="M10216" s="7">
        <v>1</v>
      </c>
      <c r="N10216" s="17"/>
    </row>
    <row r="10217" spans="1:14" ht="141.75">
      <c r="A10217" s="6">
        <v>10215</v>
      </c>
      <c r="B10217" s="8" t="s">
        <v>19989</v>
      </c>
      <c r="C10217" s="9" t="s">
        <v>20955</v>
      </c>
      <c r="D10217" s="10" t="s">
        <v>20956</v>
      </c>
      <c r="E10217" s="11" t="s">
        <v>20957</v>
      </c>
      <c r="F10217" s="6">
        <v>512471</v>
      </c>
      <c r="G10217" s="6" t="s">
        <v>16</v>
      </c>
      <c r="H10217" s="16">
        <v>1678855.2</v>
      </c>
      <c r="I10217" s="12" t="s">
        <v>20958</v>
      </c>
      <c r="J10217" s="12" t="s">
        <v>20959</v>
      </c>
      <c r="K10217" s="15">
        <v>0</v>
      </c>
      <c r="L10217" s="13" t="s">
        <v>15</v>
      </c>
      <c r="M10217" s="7">
        <v>1</v>
      </c>
      <c r="N10217" s="17"/>
    </row>
    <row r="10218" spans="1:14" ht="141.75">
      <c r="A10218" s="6">
        <v>10216</v>
      </c>
      <c r="B10218" s="8" t="s">
        <v>19989</v>
      </c>
      <c r="C10218" s="9" t="s">
        <v>20955</v>
      </c>
      <c r="D10218" s="10" t="s">
        <v>20956</v>
      </c>
      <c r="E10218" s="11" t="s">
        <v>20960</v>
      </c>
      <c r="F10218" s="6">
        <v>512472</v>
      </c>
      <c r="G10218" s="6" t="s">
        <v>16</v>
      </c>
      <c r="H10218" s="16">
        <v>1528044.6</v>
      </c>
      <c r="I10218" s="12" t="s">
        <v>20958</v>
      </c>
      <c r="J10218" s="12" t="s">
        <v>20959</v>
      </c>
      <c r="K10218" s="15">
        <v>0</v>
      </c>
      <c r="L10218" s="13" t="s">
        <v>15</v>
      </c>
      <c r="M10218" s="7">
        <v>1</v>
      </c>
      <c r="N10218" s="17"/>
    </row>
    <row r="10219" spans="1:14" ht="141.75">
      <c r="A10219" s="6">
        <v>10217</v>
      </c>
      <c r="B10219" s="8" t="s">
        <v>19989</v>
      </c>
      <c r="C10219" s="9" t="s">
        <v>20955</v>
      </c>
      <c r="D10219" s="10" t="s">
        <v>20956</v>
      </c>
      <c r="E10219" s="11" t="s">
        <v>20961</v>
      </c>
      <c r="F10219" s="6">
        <v>514982</v>
      </c>
      <c r="G10219" s="6" t="s">
        <v>16</v>
      </c>
      <c r="H10219" s="16">
        <v>740568.7</v>
      </c>
      <c r="I10219" s="12" t="s">
        <v>20958</v>
      </c>
      <c r="J10219" s="12" t="s">
        <v>20962</v>
      </c>
      <c r="K10219" s="15">
        <v>0</v>
      </c>
      <c r="L10219" s="13" t="s">
        <v>15</v>
      </c>
      <c r="M10219" s="7">
        <v>1</v>
      </c>
      <c r="N10219" s="17"/>
    </row>
    <row r="10220" spans="1:14" ht="126">
      <c r="A10220" s="6">
        <v>10218</v>
      </c>
      <c r="B10220" s="8" t="s">
        <v>19989</v>
      </c>
      <c r="C10220" s="9" t="s">
        <v>20963</v>
      </c>
      <c r="D10220" s="10" t="s">
        <v>20533</v>
      </c>
      <c r="E10220" s="11" t="s">
        <v>20964</v>
      </c>
      <c r="F10220" s="6">
        <v>512470</v>
      </c>
      <c r="G10220" s="6" t="s">
        <v>16</v>
      </c>
      <c r="H10220" s="16">
        <v>1644393.95</v>
      </c>
      <c r="I10220" s="12" t="s">
        <v>20965</v>
      </c>
      <c r="J10220" s="12" t="s">
        <v>20966</v>
      </c>
      <c r="K10220" s="15">
        <v>0</v>
      </c>
      <c r="L10220" s="13" t="s">
        <v>15</v>
      </c>
      <c r="M10220" s="7">
        <v>1</v>
      </c>
      <c r="N10220" s="17"/>
    </row>
    <row r="10221" spans="1:14" ht="110.25">
      <c r="A10221" s="6">
        <v>10219</v>
      </c>
      <c r="B10221" s="8" t="s">
        <v>19989</v>
      </c>
      <c r="C10221" s="9" t="s">
        <v>20967</v>
      </c>
      <c r="D10221" s="10" t="s">
        <v>20968</v>
      </c>
      <c r="E10221" s="11" t="s">
        <v>20969</v>
      </c>
      <c r="F10221" s="6">
        <v>514981</v>
      </c>
      <c r="G10221" s="6" t="s">
        <v>16</v>
      </c>
      <c r="H10221" s="16">
        <v>13918273.300000001</v>
      </c>
      <c r="I10221" s="12" t="s">
        <v>20965</v>
      </c>
      <c r="J10221" s="12" t="s">
        <v>20970</v>
      </c>
      <c r="K10221" s="15">
        <v>0</v>
      </c>
      <c r="L10221" s="13" t="s">
        <v>15</v>
      </c>
      <c r="M10221" s="7">
        <v>1</v>
      </c>
      <c r="N10221" s="17"/>
    </row>
    <row r="10222" spans="1:14" ht="94.5">
      <c r="A10222" s="6">
        <v>10220</v>
      </c>
      <c r="B10222" s="8" t="s">
        <v>19989</v>
      </c>
      <c r="C10222" s="9" t="s">
        <v>20971</v>
      </c>
      <c r="D10222" s="10" t="s">
        <v>19997</v>
      </c>
      <c r="E10222" s="11" t="s">
        <v>20972</v>
      </c>
      <c r="F10222" s="6">
        <v>531746</v>
      </c>
      <c r="G10222" s="6" t="s">
        <v>16</v>
      </c>
      <c r="H10222" s="16">
        <v>174544.41200000001</v>
      </c>
      <c r="I10222" s="12" t="s">
        <v>20973</v>
      </c>
      <c r="J10222" s="12" t="s">
        <v>20974</v>
      </c>
      <c r="K10222" s="15">
        <v>0</v>
      </c>
      <c r="L10222" s="13" t="s">
        <v>15</v>
      </c>
      <c r="M10222" s="7">
        <v>1</v>
      </c>
      <c r="N10222" s="17"/>
    </row>
    <row r="10223" spans="1:14" ht="110.25">
      <c r="A10223" s="6">
        <v>10221</v>
      </c>
      <c r="B10223" s="8" t="s">
        <v>19989</v>
      </c>
      <c r="C10223" s="9" t="s">
        <v>20975</v>
      </c>
      <c r="D10223" s="10" t="s">
        <v>20976</v>
      </c>
      <c r="E10223" s="11" t="s">
        <v>20977</v>
      </c>
      <c r="F10223" s="6">
        <v>506150</v>
      </c>
      <c r="G10223" s="6" t="s">
        <v>1109</v>
      </c>
      <c r="H10223" s="16">
        <v>399680</v>
      </c>
      <c r="I10223" s="12" t="s">
        <v>20978</v>
      </c>
      <c r="J10223" s="12" t="s">
        <v>20979</v>
      </c>
      <c r="K10223" s="15">
        <v>0</v>
      </c>
      <c r="L10223" s="13" t="s">
        <v>15</v>
      </c>
      <c r="M10223" s="7">
        <v>1</v>
      </c>
      <c r="N10223" s="17"/>
    </row>
    <row r="10224" spans="1:14" ht="141.75">
      <c r="A10224" s="6">
        <v>10222</v>
      </c>
      <c r="B10224" s="8" t="s">
        <v>19989</v>
      </c>
      <c r="C10224" s="9" t="s">
        <v>20980</v>
      </c>
      <c r="D10224" s="10" t="s">
        <v>20063</v>
      </c>
      <c r="E10224" s="11" t="s">
        <v>20981</v>
      </c>
      <c r="F10224" s="6">
        <v>505004</v>
      </c>
      <c r="G10224" s="6" t="s">
        <v>1109</v>
      </c>
      <c r="H10224" s="16">
        <v>308972.3</v>
      </c>
      <c r="I10224" s="12" t="s">
        <v>20982</v>
      </c>
      <c r="J10224" s="12" t="s">
        <v>20983</v>
      </c>
      <c r="K10224" s="15">
        <v>0</v>
      </c>
      <c r="L10224" s="13" t="s">
        <v>15</v>
      </c>
      <c r="M10224" s="7">
        <v>1</v>
      </c>
      <c r="N10224" s="17"/>
    </row>
    <row r="10225" spans="1:14" ht="141.75">
      <c r="A10225" s="6">
        <v>10223</v>
      </c>
      <c r="B10225" s="8" t="s">
        <v>19989</v>
      </c>
      <c r="C10225" s="9" t="s">
        <v>20984</v>
      </c>
      <c r="D10225" s="10" t="s">
        <v>20985</v>
      </c>
      <c r="E10225" s="11" t="s">
        <v>20986</v>
      </c>
      <c r="F10225" s="6">
        <v>512467</v>
      </c>
      <c r="G10225" s="6" t="s">
        <v>1109</v>
      </c>
      <c r="H10225" s="16">
        <v>475000</v>
      </c>
      <c r="I10225" s="12" t="s">
        <v>20958</v>
      </c>
      <c r="J10225" s="12" t="s">
        <v>20962</v>
      </c>
      <c r="K10225" s="15">
        <v>0</v>
      </c>
      <c r="L10225" s="13" t="s">
        <v>15</v>
      </c>
      <c r="M10225" s="7">
        <v>1</v>
      </c>
      <c r="N10225" s="17"/>
    </row>
    <row r="10226" spans="1:14" ht="110.25">
      <c r="A10226" s="6">
        <v>10224</v>
      </c>
      <c r="B10226" s="8" t="s">
        <v>19989</v>
      </c>
      <c r="C10226" s="9" t="s">
        <v>20987</v>
      </c>
      <c r="D10226" s="10" t="s">
        <v>20988</v>
      </c>
      <c r="E10226" s="11" t="s">
        <v>20989</v>
      </c>
      <c r="F10226" s="6">
        <v>504798</v>
      </c>
      <c r="G10226" s="6" t="s">
        <v>2521</v>
      </c>
      <c r="H10226" s="16">
        <v>7962397.2350000003</v>
      </c>
      <c r="I10226" s="12" t="s">
        <v>20990</v>
      </c>
      <c r="J10226" s="12" t="s">
        <v>20991</v>
      </c>
      <c r="K10226" s="15">
        <v>0</v>
      </c>
      <c r="L10226" s="13" t="s">
        <v>15</v>
      </c>
      <c r="M10226" s="7">
        <v>1</v>
      </c>
      <c r="N10226" s="17"/>
    </row>
    <row r="10227" spans="1:14" ht="110.25">
      <c r="A10227" s="6">
        <v>10225</v>
      </c>
      <c r="B10227" s="8" t="s">
        <v>19989</v>
      </c>
      <c r="C10227" s="9" t="s">
        <v>20987</v>
      </c>
      <c r="D10227" s="10" t="s">
        <v>20988</v>
      </c>
      <c r="E10227" s="11" t="s">
        <v>20992</v>
      </c>
      <c r="F10227" s="6">
        <v>504790</v>
      </c>
      <c r="G10227" s="6" t="s">
        <v>2521</v>
      </c>
      <c r="H10227" s="16">
        <v>8234625.5549999997</v>
      </c>
      <c r="I10227" s="12" t="s">
        <v>20990</v>
      </c>
      <c r="J10227" s="12" t="s">
        <v>20991</v>
      </c>
      <c r="K10227" s="15">
        <v>0</v>
      </c>
      <c r="L10227" s="13" t="s">
        <v>15</v>
      </c>
      <c r="M10227" s="7">
        <v>1</v>
      </c>
      <c r="N10227" s="17"/>
    </row>
    <row r="10228" spans="1:14" ht="110.25">
      <c r="A10228" s="6">
        <v>10226</v>
      </c>
      <c r="B10228" s="8" t="s">
        <v>19989</v>
      </c>
      <c r="C10228" s="9" t="s">
        <v>20987</v>
      </c>
      <c r="D10228" s="10" t="s">
        <v>20988</v>
      </c>
      <c r="E10228" s="11" t="s">
        <v>20993</v>
      </c>
      <c r="F10228" s="6">
        <v>504784</v>
      </c>
      <c r="G10228" s="6" t="s">
        <v>2521</v>
      </c>
      <c r="H10228" s="16">
        <v>8784699.8469999991</v>
      </c>
      <c r="I10228" s="12" t="s">
        <v>20990</v>
      </c>
      <c r="J10228" s="12" t="s">
        <v>20991</v>
      </c>
      <c r="K10228" s="15">
        <v>0</v>
      </c>
      <c r="L10228" s="13" t="s">
        <v>15</v>
      </c>
      <c r="M10228" s="7">
        <v>1</v>
      </c>
      <c r="N10228" s="17"/>
    </row>
    <row r="10229" spans="1:14" ht="110.25">
      <c r="A10229" s="6">
        <v>10227</v>
      </c>
      <c r="B10229" s="8" t="s">
        <v>19989</v>
      </c>
      <c r="C10229" s="9" t="s">
        <v>20994</v>
      </c>
      <c r="D10229" s="10" t="s">
        <v>10515</v>
      </c>
      <c r="E10229" s="11" t="s">
        <v>20995</v>
      </c>
      <c r="F10229" s="6">
        <v>504820</v>
      </c>
      <c r="G10229" s="6" t="s">
        <v>2521</v>
      </c>
      <c r="H10229" s="16">
        <v>8945315.9000000004</v>
      </c>
      <c r="I10229" s="12" t="s">
        <v>20996</v>
      </c>
      <c r="J10229" s="12" t="s">
        <v>20997</v>
      </c>
      <c r="K10229" s="15">
        <v>0</v>
      </c>
      <c r="L10229" s="13" t="s">
        <v>15</v>
      </c>
      <c r="M10229" s="7">
        <v>1</v>
      </c>
      <c r="N10229" s="17"/>
    </row>
    <row r="10230" spans="1:14" ht="110.25">
      <c r="A10230" s="6">
        <v>10228</v>
      </c>
      <c r="B10230" s="8" t="s">
        <v>19989</v>
      </c>
      <c r="C10230" s="9" t="s">
        <v>20994</v>
      </c>
      <c r="D10230" s="10" t="s">
        <v>10515</v>
      </c>
      <c r="E10230" s="11" t="s">
        <v>20998</v>
      </c>
      <c r="F10230" s="6">
        <v>504823</v>
      </c>
      <c r="G10230" s="6" t="s">
        <v>2521</v>
      </c>
      <c r="H10230" s="16">
        <v>6819226.3499999996</v>
      </c>
      <c r="I10230" s="12" t="s">
        <v>20996</v>
      </c>
      <c r="J10230" s="12" t="s">
        <v>20999</v>
      </c>
      <c r="K10230" s="15">
        <v>0</v>
      </c>
      <c r="L10230" s="13" t="s">
        <v>15</v>
      </c>
      <c r="M10230" s="7">
        <v>1</v>
      </c>
      <c r="N10230" s="17"/>
    </row>
    <row r="10231" spans="1:14" ht="110.25">
      <c r="A10231" s="6">
        <v>10229</v>
      </c>
      <c r="B10231" s="8" t="s">
        <v>19989</v>
      </c>
      <c r="C10231" s="9" t="s">
        <v>20994</v>
      </c>
      <c r="D10231" s="10" t="s">
        <v>10515</v>
      </c>
      <c r="E10231" s="11" t="s">
        <v>21000</v>
      </c>
      <c r="F10231" s="6">
        <v>504824</v>
      </c>
      <c r="G10231" s="6" t="s">
        <v>2521</v>
      </c>
      <c r="H10231" s="16">
        <v>6964353.0999999996</v>
      </c>
      <c r="I10231" s="12" t="s">
        <v>20996</v>
      </c>
      <c r="J10231" s="12" t="s">
        <v>20999</v>
      </c>
      <c r="K10231" s="15">
        <v>0</v>
      </c>
      <c r="L10231" s="13" t="s">
        <v>15</v>
      </c>
      <c r="M10231" s="7">
        <v>1</v>
      </c>
      <c r="N10231" s="17"/>
    </row>
    <row r="10232" spans="1:14" ht="110.25">
      <c r="A10232" s="6">
        <v>10230</v>
      </c>
      <c r="B10232" s="8" t="s">
        <v>19989</v>
      </c>
      <c r="C10232" s="9" t="s">
        <v>21001</v>
      </c>
      <c r="D10232" s="10" t="s">
        <v>21002</v>
      </c>
      <c r="E10232" s="11" t="s">
        <v>21003</v>
      </c>
      <c r="F10232" s="6">
        <v>504806</v>
      </c>
      <c r="G10232" s="6" t="s">
        <v>2521</v>
      </c>
      <c r="H10232" s="16">
        <v>4200001.3</v>
      </c>
      <c r="I10232" s="12" t="s">
        <v>21004</v>
      </c>
      <c r="J10232" s="12" t="s">
        <v>21005</v>
      </c>
      <c r="K10232" s="15">
        <v>0</v>
      </c>
      <c r="L10232" s="13" t="s">
        <v>15</v>
      </c>
      <c r="M10232" s="7">
        <v>1</v>
      </c>
      <c r="N10232" s="17"/>
    </row>
    <row r="10233" spans="1:14" ht="126">
      <c r="A10233" s="6">
        <v>10231</v>
      </c>
      <c r="B10233" s="8" t="s">
        <v>19989</v>
      </c>
      <c r="C10233" s="9" t="s">
        <v>20033</v>
      </c>
      <c r="D10233" s="10" t="s">
        <v>20181</v>
      </c>
      <c r="E10233" s="11" t="s">
        <v>21006</v>
      </c>
      <c r="F10233" s="6">
        <v>504813</v>
      </c>
      <c r="G10233" s="6" t="s">
        <v>2521</v>
      </c>
      <c r="H10233" s="16">
        <v>5502626.6270000003</v>
      </c>
      <c r="I10233" s="12" t="s">
        <v>21007</v>
      </c>
      <c r="J10233" s="12" t="s">
        <v>21008</v>
      </c>
      <c r="K10233" s="15">
        <v>0</v>
      </c>
      <c r="L10233" s="13" t="s">
        <v>15</v>
      </c>
      <c r="M10233" s="7">
        <v>1</v>
      </c>
      <c r="N10233" s="17"/>
    </row>
    <row r="10234" spans="1:14" ht="126">
      <c r="A10234" s="6">
        <v>10232</v>
      </c>
      <c r="B10234" s="8" t="s">
        <v>19989</v>
      </c>
      <c r="C10234" s="9" t="s">
        <v>21009</v>
      </c>
      <c r="D10234" s="10" t="s">
        <v>20060</v>
      </c>
      <c r="E10234" s="11" t="s">
        <v>21010</v>
      </c>
      <c r="F10234" s="6">
        <v>504817</v>
      </c>
      <c r="G10234" s="6" t="s">
        <v>2521</v>
      </c>
      <c r="H10234" s="16">
        <v>4230835.6969999997</v>
      </c>
      <c r="I10234" s="12" t="s">
        <v>20996</v>
      </c>
      <c r="J10234" s="12" t="s">
        <v>21011</v>
      </c>
      <c r="K10234" s="15">
        <v>0</v>
      </c>
      <c r="L10234" s="13" t="s">
        <v>15</v>
      </c>
      <c r="M10234" s="7">
        <v>1</v>
      </c>
      <c r="N10234" s="17"/>
    </row>
    <row r="10235" spans="1:14" ht="126">
      <c r="A10235" s="6">
        <v>10233</v>
      </c>
      <c r="B10235" s="8" t="s">
        <v>19989</v>
      </c>
      <c r="C10235" s="9" t="s">
        <v>21012</v>
      </c>
      <c r="D10235" s="10" t="s">
        <v>20213</v>
      </c>
      <c r="E10235" s="11" t="s">
        <v>21013</v>
      </c>
      <c r="F10235" s="6">
        <v>509615</v>
      </c>
      <c r="G10235" s="6" t="s">
        <v>2521</v>
      </c>
      <c r="H10235" s="16">
        <v>3381483.2</v>
      </c>
      <c r="I10235" s="12" t="s">
        <v>20996</v>
      </c>
      <c r="J10235" s="12" t="s">
        <v>21011</v>
      </c>
      <c r="K10235" s="15">
        <v>0</v>
      </c>
      <c r="L10235" s="13" t="s">
        <v>15</v>
      </c>
      <c r="M10235" s="7">
        <v>1</v>
      </c>
      <c r="N10235" s="17"/>
    </row>
    <row r="10236" spans="1:14" ht="94.5">
      <c r="A10236" s="6">
        <v>10234</v>
      </c>
      <c r="B10236" s="8" t="s">
        <v>19989</v>
      </c>
      <c r="C10236" s="9" t="s">
        <v>21014</v>
      </c>
      <c r="D10236" s="10" t="s">
        <v>21015</v>
      </c>
      <c r="E10236" s="11" t="s">
        <v>21016</v>
      </c>
      <c r="F10236" s="6">
        <v>504821</v>
      </c>
      <c r="G10236" s="6" t="s">
        <v>2521</v>
      </c>
      <c r="H10236" s="16">
        <v>4503342</v>
      </c>
      <c r="I10236" s="12" t="s">
        <v>21017</v>
      </c>
      <c r="J10236" s="12" t="s">
        <v>21018</v>
      </c>
      <c r="K10236" s="15">
        <v>0</v>
      </c>
      <c r="L10236" s="13" t="s">
        <v>15</v>
      </c>
      <c r="M10236" s="7">
        <v>1</v>
      </c>
      <c r="N10236" s="17"/>
    </row>
    <row r="10237" spans="1:14" ht="126">
      <c r="A10237" s="6">
        <v>10235</v>
      </c>
      <c r="B10237" s="8" t="s">
        <v>19989</v>
      </c>
      <c r="C10237" s="9" t="s">
        <v>21019</v>
      </c>
      <c r="D10237" s="10" t="s">
        <v>21020</v>
      </c>
      <c r="E10237" s="11" t="s">
        <v>21021</v>
      </c>
      <c r="F10237" s="6">
        <v>509618</v>
      </c>
      <c r="G10237" s="6" t="s">
        <v>2521</v>
      </c>
      <c r="H10237" s="16">
        <v>9198025.4000000004</v>
      </c>
      <c r="I10237" s="12" t="s">
        <v>21022</v>
      </c>
      <c r="J10237" s="12" t="s">
        <v>21023</v>
      </c>
      <c r="K10237" s="15">
        <v>0</v>
      </c>
      <c r="L10237" s="13" t="s">
        <v>15</v>
      </c>
      <c r="M10237" s="7">
        <v>1</v>
      </c>
      <c r="N10237" s="17"/>
    </row>
    <row r="10238" spans="1:14" ht="126">
      <c r="A10238" s="6">
        <v>10236</v>
      </c>
      <c r="B10238" s="8" t="s">
        <v>19989</v>
      </c>
      <c r="C10238" s="9" t="s">
        <v>21024</v>
      </c>
      <c r="D10238" s="10" t="s">
        <v>20756</v>
      </c>
      <c r="E10238" s="11" t="s">
        <v>21025</v>
      </c>
      <c r="F10238" s="6">
        <v>504812</v>
      </c>
      <c r="G10238" s="6" t="s">
        <v>2521</v>
      </c>
      <c r="H10238" s="16">
        <v>2664320.4479999999</v>
      </c>
      <c r="I10238" s="12" t="s">
        <v>21007</v>
      </c>
      <c r="J10238" s="12" t="s">
        <v>21026</v>
      </c>
      <c r="K10238" s="15">
        <v>0</v>
      </c>
      <c r="L10238" s="13" t="s">
        <v>15</v>
      </c>
      <c r="M10238" s="7">
        <v>1</v>
      </c>
      <c r="N10238" s="17"/>
    </row>
    <row r="10239" spans="1:14" ht="141.75">
      <c r="A10239" s="6">
        <v>10237</v>
      </c>
      <c r="B10239" s="8" t="s">
        <v>19989</v>
      </c>
      <c r="C10239" s="9" t="s">
        <v>21027</v>
      </c>
      <c r="D10239" s="10" t="s">
        <v>21028</v>
      </c>
      <c r="E10239" s="11" t="s">
        <v>21029</v>
      </c>
      <c r="F10239" s="6">
        <v>496867</v>
      </c>
      <c r="G10239" s="6" t="s">
        <v>10085</v>
      </c>
      <c r="H10239" s="16">
        <v>8226900.2280000001</v>
      </c>
      <c r="I10239" s="12" t="s">
        <v>21030</v>
      </c>
      <c r="J10239" s="12" t="s">
        <v>21031</v>
      </c>
      <c r="K10239" s="15">
        <v>0</v>
      </c>
      <c r="L10239" s="13" t="s">
        <v>15</v>
      </c>
      <c r="M10239" s="7">
        <v>1</v>
      </c>
      <c r="N10239" s="17"/>
    </row>
    <row r="10240" spans="1:14" ht="126">
      <c r="A10240" s="6">
        <v>10238</v>
      </c>
      <c r="B10240" s="8" t="s">
        <v>19989</v>
      </c>
      <c r="C10240" s="9" t="s">
        <v>21027</v>
      </c>
      <c r="D10240" s="10" t="s">
        <v>21028</v>
      </c>
      <c r="E10240" s="11" t="s">
        <v>21032</v>
      </c>
      <c r="F10240" s="6">
        <v>496863</v>
      </c>
      <c r="G10240" s="6" t="s">
        <v>10085</v>
      </c>
      <c r="H10240" s="16">
        <v>8112459.6730000004</v>
      </c>
      <c r="I10240" s="12" t="s">
        <v>21030</v>
      </c>
      <c r="J10240" s="12" t="s">
        <v>21031</v>
      </c>
      <c r="K10240" s="15">
        <v>0</v>
      </c>
      <c r="L10240" s="13" t="s">
        <v>15</v>
      </c>
      <c r="M10240" s="7">
        <v>1</v>
      </c>
      <c r="N10240" s="17"/>
    </row>
    <row r="10241" spans="1:14" ht="141.75">
      <c r="A10241" s="6">
        <v>10239</v>
      </c>
      <c r="B10241" s="8" t="s">
        <v>19989</v>
      </c>
      <c r="C10241" s="9" t="s">
        <v>21033</v>
      </c>
      <c r="D10241" s="10" t="s">
        <v>20095</v>
      </c>
      <c r="E10241" s="11" t="s">
        <v>21034</v>
      </c>
      <c r="F10241" s="6">
        <v>507171</v>
      </c>
      <c r="G10241" s="6" t="s">
        <v>10085</v>
      </c>
      <c r="H10241" s="16">
        <v>13795899</v>
      </c>
      <c r="I10241" s="12" t="s">
        <v>21004</v>
      </c>
      <c r="J10241" s="12" t="s">
        <v>21035</v>
      </c>
      <c r="K10241" s="15">
        <v>0</v>
      </c>
      <c r="L10241" s="13" t="s">
        <v>15</v>
      </c>
      <c r="M10241" s="7">
        <v>1</v>
      </c>
      <c r="N10241" s="17"/>
    </row>
    <row r="10242" spans="1:14" ht="94.5">
      <c r="A10242" s="6">
        <v>10240</v>
      </c>
      <c r="B10242" s="8" t="s">
        <v>19989</v>
      </c>
      <c r="C10242" s="9" t="s">
        <v>21033</v>
      </c>
      <c r="D10242" s="10" t="s">
        <v>20095</v>
      </c>
      <c r="E10242" s="11" t="s">
        <v>21036</v>
      </c>
      <c r="F10242" s="6">
        <v>496864</v>
      </c>
      <c r="G10242" s="6" t="s">
        <v>10085</v>
      </c>
      <c r="H10242" s="16">
        <v>8117883.1310000001</v>
      </c>
      <c r="I10242" s="12" t="s">
        <v>21030</v>
      </c>
      <c r="J10242" s="12" t="s">
        <v>21031</v>
      </c>
      <c r="K10242" s="15">
        <v>0</v>
      </c>
      <c r="L10242" s="13" t="s">
        <v>15</v>
      </c>
      <c r="M10242" s="7">
        <v>1</v>
      </c>
      <c r="N10242" s="17"/>
    </row>
    <row r="10243" spans="1:14" ht="110.25">
      <c r="A10243" s="6">
        <v>10241</v>
      </c>
      <c r="B10243" s="8" t="s">
        <v>19989</v>
      </c>
      <c r="C10243" s="9" t="s">
        <v>21037</v>
      </c>
      <c r="D10243" s="10" t="s">
        <v>21038</v>
      </c>
      <c r="E10243" s="11" t="s">
        <v>21039</v>
      </c>
      <c r="F10243" s="6">
        <v>496866</v>
      </c>
      <c r="G10243" s="6" t="s">
        <v>10085</v>
      </c>
      <c r="H10243" s="16">
        <v>4085107.4679999999</v>
      </c>
      <c r="I10243" s="12" t="s">
        <v>21030</v>
      </c>
      <c r="J10243" s="12" t="s">
        <v>21040</v>
      </c>
      <c r="K10243" s="15">
        <v>0</v>
      </c>
      <c r="L10243" s="13" t="s">
        <v>15</v>
      </c>
      <c r="M10243" s="7">
        <v>1</v>
      </c>
      <c r="N10243" s="17"/>
    </row>
    <row r="10244" spans="1:14" ht="110.25">
      <c r="A10244" s="6">
        <v>10242</v>
      </c>
      <c r="B10244" s="8" t="s">
        <v>19989</v>
      </c>
      <c r="C10244" s="9" t="s">
        <v>21037</v>
      </c>
      <c r="D10244" s="10" t="s">
        <v>21038</v>
      </c>
      <c r="E10244" s="11" t="s">
        <v>21041</v>
      </c>
      <c r="F10244" s="6">
        <v>496870</v>
      </c>
      <c r="G10244" s="6" t="s">
        <v>10085</v>
      </c>
      <c r="H10244" s="16">
        <v>5990849.5899999999</v>
      </c>
      <c r="I10244" s="12" t="s">
        <v>21030</v>
      </c>
      <c r="J10244" s="12" t="s">
        <v>21042</v>
      </c>
      <c r="K10244" s="15">
        <v>0</v>
      </c>
      <c r="L10244" s="13" t="s">
        <v>15</v>
      </c>
      <c r="M10244" s="7">
        <v>1</v>
      </c>
      <c r="N10244" s="17"/>
    </row>
    <row r="10245" spans="1:14" ht="126">
      <c r="A10245" s="6">
        <v>10243</v>
      </c>
      <c r="B10245" s="8" t="s">
        <v>19989</v>
      </c>
      <c r="C10245" s="9" t="s">
        <v>21037</v>
      </c>
      <c r="D10245" s="10" t="s">
        <v>21038</v>
      </c>
      <c r="E10245" s="11" t="s">
        <v>21043</v>
      </c>
      <c r="F10245" s="6">
        <v>496865</v>
      </c>
      <c r="G10245" s="6" t="s">
        <v>10085</v>
      </c>
      <c r="H10245" s="16">
        <v>10673091.831</v>
      </c>
      <c r="I10245" s="12" t="s">
        <v>21030</v>
      </c>
      <c r="J10245" s="12" t="s">
        <v>21042</v>
      </c>
      <c r="K10245" s="15">
        <v>0</v>
      </c>
      <c r="L10245" s="13" t="s">
        <v>15</v>
      </c>
      <c r="M10245" s="7">
        <v>1</v>
      </c>
      <c r="N10245" s="17"/>
    </row>
    <row r="10246" spans="1:14" ht="110.25">
      <c r="A10246" s="6">
        <v>10244</v>
      </c>
      <c r="B10246" s="8" t="s">
        <v>19989</v>
      </c>
      <c r="C10246" s="9" t="s">
        <v>21037</v>
      </c>
      <c r="D10246" s="10" t="s">
        <v>21038</v>
      </c>
      <c r="E10246" s="11" t="s">
        <v>21044</v>
      </c>
      <c r="F10246" s="6">
        <v>496868</v>
      </c>
      <c r="G10246" s="6" t="s">
        <v>10085</v>
      </c>
      <c r="H10246" s="16">
        <v>1325392.3049999999</v>
      </c>
      <c r="I10246" s="12" t="s">
        <v>21030</v>
      </c>
      <c r="J10246" s="12" t="s">
        <v>21040</v>
      </c>
      <c r="K10246" s="15">
        <v>0</v>
      </c>
      <c r="L10246" s="13" t="s">
        <v>15</v>
      </c>
      <c r="M10246" s="7">
        <v>1</v>
      </c>
      <c r="N10246" s="17"/>
    </row>
    <row r="10247" spans="1:14" ht="157.5">
      <c r="A10247" s="6">
        <v>10245</v>
      </c>
      <c r="B10247" s="8" t="s">
        <v>19989</v>
      </c>
      <c r="C10247" s="9" t="s">
        <v>21045</v>
      </c>
      <c r="D10247" s="10" t="s">
        <v>20199</v>
      </c>
      <c r="E10247" s="11" t="s">
        <v>21046</v>
      </c>
      <c r="F10247" s="6">
        <v>496862</v>
      </c>
      <c r="G10247" s="6" t="s">
        <v>10085</v>
      </c>
      <c r="H10247" s="16">
        <v>8643806.9250000007</v>
      </c>
      <c r="I10247" s="12" t="s">
        <v>21030</v>
      </c>
      <c r="J10247" s="12" t="s">
        <v>21047</v>
      </c>
      <c r="K10247" s="15">
        <v>0</v>
      </c>
      <c r="L10247" s="13" t="s">
        <v>15</v>
      </c>
      <c r="M10247" s="7">
        <v>1</v>
      </c>
      <c r="N10247" s="17"/>
    </row>
    <row r="10248" spans="1:14" ht="157.5">
      <c r="A10248" s="6">
        <v>10246</v>
      </c>
      <c r="B10248" s="8" t="s">
        <v>19989</v>
      </c>
      <c r="C10248" s="9" t="s">
        <v>21048</v>
      </c>
      <c r="D10248" s="10" t="s">
        <v>21049</v>
      </c>
      <c r="E10248" s="11" t="s">
        <v>21050</v>
      </c>
      <c r="F10248" s="6">
        <v>496859</v>
      </c>
      <c r="G10248" s="6" t="s">
        <v>10085</v>
      </c>
      <c r="H10248" s="16">
        <v>12785888.5</v>
      </c>
      <c r="I10248" s="12" t="s">
        <v>20978</v>
      </c>
      <c r="J10248" s="12" t="s">
        <v>21051</v>
      </c>
      <c r="K10248" s="15">
        <v>0</v>
      </c>
      <c r="L10248" s="13" t="s">
        <v>15</v>
      </c>
      <c r="M10248" s="7">
        <v>1</v>
      </c>
      <c r="N10248" s="17"/>
    </row>
    <row r="10249" spans="1:14" ht="157.5">
      <c r="A10249" s="6">
        <v>10247</v>
      </c>
      <c r="B10249" s="8" t="s">
        <v>19989</v>
      </c>
      <c r="C10249" s="9" t="s">
        <v>21052</v>
      </c>
      <c r="D10249" s="10" t="s">
        <v>20100</v>
      </c>
      <c r="E10249" s="11" t="s">
        <v>21053</v>
      </c>
      <c r="F10249" s="6">
        <v>496869</v>
      </c>
      <c r="G10249" s="6" t="s">
        <v>10085</v>
      </c>
      <c r="H10249" s="16">
        <v>6343791.6560000004</v>
      </c>
      <c r="I10249" s="12" t="s">
        <v>20982</v>
      </c>
      <c r="J10249" s="12" t="s">
        <v>21054</v>
      </c>
      <c r="K10249" s="15">
        <v>0</v>
      </c>
      <c r="L10249" s="13" t="s">
        <v>15</v>
      </c>
      <c r="M10249" s="7">
        <v>1</v>
      </c>
      <c r="N10249" s="17"/>
    </row>
    <row r="10250" spans="1:14" ht="126">
      <c r="A10250" s="6">
        <v>10248</v>
      </c>
      <c r="B10250" s="8" t="s">
        <v>19989</v>
      </c>
      <c r="C10250" s="9" t="s">
        <v>21055</v>
      </c>
      <c r="D10250" s="10" t="s">
        <v>20533</v>
      </c>
      <c r="E10250" s="11" t="s">
        <v>21056</v>
      </c>
      <c r="F10250" s="6">
        <v>507172</v>
      </c>
      <c r="G10250" s="6" t="s">
        <v>10085</v>
      </c>
      <c r="H10250" s="16">
        <v>5145004.3219999997</v>
      </c>
      <c r="I10250" s="12" t="s">
        <v>20965</v>
      </c>
      <c r="J10250" s="12" t="s">
        <v>21057</v>
      </c>
      <c r="K10250" s="15">
        <v>0</v>
      </c>
      <c r="L10250" s="13" t="s">
        <v>15</v>
      </c>
      <c r="M10250" s="7">
        <v>1</v>
      </c>
      <c r="N10250" s="17"/>
    </row>
    <row r="10251" spans="1:14" ht="141.75">
      <c r="A10251" s="6">
        <v>10249</v>
      </c>
      <c r="B10251" s="8" t="s">
        <v>19989</v>
      </c>
      <c r="C10251" s="9" t="s">
        <v>21058</v>
      </c>
      <c r="D10251" s="10" t="s">
        <v>20086</v>
      </c>
      <c r="E10251" s="11" t="s">
        <v>21059</v>
      </c>
      <c r="F10251" s="6">
        <v>507175</v>
      </c>
      <c r="G10251" s="6" t="s">
        <v>10085</v>
      </c>
      <c r="H10251" s="16">
        <v>4322728</v>
      </c>
      <c r="I10251" s="12" t="s">
        <v>21004</v>
      </c>
      <c r="J10251" s="12" t="s">
        <v>21060</v>
      </c>
      <c r="K10251" s="15">
        <v>0</v>
      </c>
      <c r="L10251" s="13" t="s">
        <v>15</v>
      </c>
      <c r="M10251" s="7">
        <v>1</v>
      </c>
      <c r="N10251" s="17"/>
    </row>
    <row r="10252" spans="1:14" ht="141.75">
      <c r="A10252" s="6">
        <v>10250</v>
      </c>
      <c r="B10252" s="8" t="s">
        <v>19989</v>
      </c>
      <c r="C10252" s="9" t="s">
        <v>21061</v>
      </c>
      <c r="D10252" s="10" t="s">
        <v>20233</v>
      </c>
      <c r="E10252" s="11" t="s">
        <v>21062</v>
      </c>
      <c r="F10252" s="6">
        <v>498972</v>
      </c>
      <c r="G10252" s="6" t="s">
        <v>10085</v>
      </c>
      <c r="H10252" s="16">
        <v>6410057.6550000003</v>
      </c>
      <c r="I10252" s="12" t="s">
        <v>21030</v>
      </c>
      <c r="J10252" s="12" t="s">
        <v>21063</v>
      </c>
      <c r="K10252" s="15">
        <v>0</v>
      </c>
      <c r="L10252" s="13" t="s">
        <v>15</v>
      </c>
      <c r="M10252" s="7">
        <v>1</v>
      </c>
      <c r="N10252" s="17"/>
    </row>
    <row r="10253" spans="1:14" ht="141.75">
      <c r="A10253" s="6">
        <v>10251</v>
      </c>
      <c r="B10253" s="8" t="s">
        <v>19989</v>
      </c>
      <c r="C10253" s="9" t="s">
        <v>21055</v>
      </c>
      <c r="D10253" s="10" t="s">
        <v>20533</v>
      </c>
      <c r="E10253" s="11" t="s">
        <v>21064</v>
      </c>
      <c r="F10253" s="6">
        <v>507179</v>
      </c>
      <c r="G10253" s="6" t="s">
        <v>10085</v>
      </c>
      <c r="H10253" s="16">
        <v>6264196.4500000002</v>
      </c>
      <c r="I10253" s="12" t="s">
        <v>20965</v>
      </c>
      <c r="J10253" s="12" t="s">
        <v>21057</v>
      </c>
      <c r="K10253" s="15">
        <v>0</v>
      </c>
      <c r="L10253" s="13" t="s">
        <v>15</v>
      </c>
      <c r="M10253" s="7">
        <v>1</v>
      </c>
      <c r="N10253" s="17"/>
    </row>
    <row r="10254" spans="1:14" ht="126">
      <c r="A10254" s="6">
        <v>10252</v>
      </c>
      <c r="B10254" s="8" t="s">
        <v>19989</v>
      </c>
      <c r="C10254" s="9" t="s">
        <v>21012</v>
      </c>
      <c r="D10254" s="10" t="s">
        <v>20213</v>
      </c>
      <c r="E10254" s="11" t="s">
        <v>21065</v>
      </c>
      <c r="F10254" s="6">
        <v>530556</v>
      </c>
      <c r="G10254" s="6" t="s">
        <v>21066</v>
      </c>
      <c r="H10254" s="16">
        <v>8526390.5999999996</v>
      </c>
      <c r="I10254" s="12" t="s">
        <v>21067</v>
      </c>
      <c r="J10254" s="12" t="s">
        <v>21068</v>
      </c>
      <c r="K10254" s="15">
        <v>0</v>
      </c>
      <c r="L10254" s="13" t="s">
        <v>15</v>
      </c>
      <c r="M10254" s="7">
        <v>1</v>
      </c>
      <c r="N10254" s="17"/>
    </row>
    <row r="10255" spans="1:14" ht="47.25">
      <c r="A10255" s="6">
        <v>10253</v>
      </c>
      <c r="B10255" s="8" t="s">
        <v>21069</v>
      </c>
      <c r="C10255" s="9" t="s">
        <v>21070</v>
      </c>
      <c r="D10255" s="10" t="s">
        <v>21071</v>
      </c>
      <c r="E10255" s="11" t="s">
        <v>21072</v>
      </c>
      <c r="F10255" s="6">
        <v>253184</v>
      </c>
      <c r="G10255" s="6" t="s">
        <v>21073</v>
      </c>
      <c r="H10255" s="16">
        <v>82204070</v>
      </c>
      <c r="I10255" s="12" t="s">
        <v>21074</v>
      </c>
      <c r="J10255" s="12" t="s">
        <v>21075</v>
      </c>
      <c r="K10255" s="15">
        <v>38335291</v>
      </c>
      <c r="L10255" s="13" t="s">
        <v>15</v>
      </c>
      <c r="M10255" s="7">
        <v>1</v>
      </c>
      <c r="N10255" s="17"/>
    </row>
    <row r="10256" spans="1:14" ht="236.25">
      <c r="A10256" s="6">
        <v>10254</v>
      </c>
      <c r="B10256" s="8" t="s">
        <v>21069</v>
      </c>
      <c r="C10256" s="9" t="s">
        <v>21076</v>
      </c>
      <c r="D10256" s="10" t="s">
        <v>5327</v>
      </c>
      <c r="E10256" s="11" t="s">
        <v>21077</v>
      </c>
      <c r="F10256" s="6">
        <v>284502</v>
      </c>
      <c r="G10256" s="6" t="s">
        <v>21073</v>
      </c>
      <c r="H10256" s="16">
        <v>358320455</v>
      </c>
      <c r="I10256" s="12" t="s">
        <v>21078</v>
      </c>
      <c r="J10256" s="12" t="s">
        <v>2003</v>
      </c>
      <c r="K10256" s="15">
        <v>177939621</v>
      </c>
      <c r="L10256" s="13" t="s">
        <v>15</v>
      </c>
      <c r="M10256" s="7">
        <v>1</v>
      </c>
      <c r="N10256" s="17"/>
    </row>
    <row r="10257" spans="1:14" ht="47.25">
      <c r="A10257" s="6">
        <v>10255</v>
      </c>
      <c r="B10257" s="8" t="s">
        <v>21069</v>
      </c>
      <c r="C10257" s="9" t="s">
        <v>21070</v>
      </c>
      <c r="D10257" s="10" t="s">
        <v>21071</v>
      </c>
      <c r="E10257" s="11" t="s">
        <v>21079</v>
      </c>
      <c r="F10257" s="6">
        <v>301680</v>
      </c>
      <c r="G10257" s="6" t="s">
        <v>21073</v>
      </c>
      <c r="H10257" s="16">
        <v>48102858.170999996</v>
      </c>
      <c r="I10257" s="12">
        <v>43531</v>
      </c>
      <c r="J10257" s="12" t="s">
        <v>4470</v>
      </c>
      <c r="K10257" s="15">
        <v>40101155</v>
      </c>
      <c r="L10257" s="13" t="s">
        <v>15</v>
      </c>
      <c r="M10257" s="7">
        <v>1</v>
      </c>
      <c r="N10257" s="17"/>
    </row>
    <row r="10258" spans="1:14" ht="78.75">
      <c r="A10258" s="6">
        <v>10256</v>
      </c>
      <c r="B10258" s="8" t="s">
        <v>21069</v>
      </c>
      <c r="C10258" s="9" t="s">
        <v>21080</v>
      </c>
      <c r="D10258" s="10" t="s">
        <v>21081</v>
      </c>
      <c r="E10258" s="11" t="s">
        <v>21082</v>
      </c>
      <c r="F10258" s="6">
        <v>301677</v>
      </c>
      <c r="G10258" s="6" t="s">
        <v>21073</v>
      </c>
      <c r="H10258" s="16">
        <v>90563131.699000001</v>
      </c>
      <c r="I10258" s="12">
        <v>43531</v>
      </c>
      <c r="J10258" s="12" t="s">
        <v>4470</v>
      </c>
      <c r="K10258" s="15">
        <v>82997881</v>
      </c>
      <c r="L10258" s="13" t="s">
        <v>14</v>
      </c>
      <c r="M10258" s="7">
        <v>1</v>
      </c>
      <c r="N10258" s="17"/>
    </row>
    <row r="10259" spans="1:14" ht="63">
      <c r="A10259" s="6">
        <v>10257</v>
      </c>
      <c r="B10259" s="8" t="s">
        <v>21069</v>
      </c>
      <c r="C10259" s="9" t="s">
        <v>21070</v>
      </c>
      <c r="D10259" s="10" t="s">
        <v>21071</v>
      </c>
      <c r="E10259" s="11" t="s">
        <v>21082</v>
      </c>
      <c r="F10259" s="6">
        <v>301677</v>
      </c>
      <c r="G10259" s="6" t="s">
        <v>21073</v>
      </c>
      <c r="H10259" s="16">
        <v>90563131.699000001</v>
      </c>
      <c r="I10259" s="12">
        <v>43531</v>
      </c>
      <c r="J10259" s="12" t="s">
        <v>4470</v>
      </c>
      <c r="K10259" s="15">
        <v>82997881</v>
      </c>
      <c r="L10259" s="13" t="s">
        <v>14</v>
      </c>
      <c r="M10259" s="7">
        <v>0.49</v>
      </c>
      <c r="N10259" s="17"/>
    </row>
    <row r="10260" spans="1:14" ht="63">
      <c r="A10260" s="6">
        <v>10258</v>
      </c>
      <c r="B10260" s="8" t="s">
        <v>21069</v>
      </c>
      <c r="C10260" s="9" t="s">
        <v>21076</v>
      </c>
      <c r="D10260" s="10" t="s">
        <v>5327</v>
      </c>
      <c r="E10260" s="11" t="s">
        <v>21082</v>
      </c>
      <c r="F10260" s="6">
        <v>301677</v>
      </c>
      <c r="G10260" s="6" t="s">
        <v>21073</v>
      </c>
      <c r="H10260" s="16">
        <v>90563131.699000001</v>
      </c>
      <c r="I10260" s="12">
        <v>43531</v>
      </c>
      <c r="J10260" s="12" t="s">
        <v>4470</v>
      </c>
      <c r="K10260" s="15">
        <v>82997881</v>
      </c>
      <c r="L10260" s="13" t="s">
        <v>14</v>
      </c>
      <c r="M10260" s="7">
        <v>0.51</v>
      </c>
      <c r="N10260" s="17"/>
    </row>
    <row r="10261" spans="1:14" ht="94.5">
      <c r="A10261" s="6">
        <v>10259</v>
      </c>
      <c r="B10261" s="8" t="s">
        <v>21069</v>
      </c>
      <c r="C10261" s="9" t="s">
        <v>21083</v>
      </c>
      <c r="D10261" s="10" t="s">
        <v>21084</v>
      </c>
      <c r="E10261" s="11" t="s">
        <v>21085</v>
      </c>
      <c r="F10261" s="6">
        <v>301678</v>
      </c>
      <c r="G10261" s="6" t="s">
        <v>21073</v>
      </c>
      <c r="H10261" s="16">
        <v>147386498.882</v>
      </c>
      <c r="I10261" s="12">
        <v>43531</v>
      </c>
      <c r="J10261" s="12" t="s">
        <v>776</v>
      </c>
      <c r="K10261" s="15">
        <v>88796944</v>
      </c>
      <c r="L10261" s="13" t="s">
        <v>15</v>
      </c>
      <c r="M10261" s="7">
        <v>1</v>
      </c>
      <c r="N10261" s="17"/>
    </row>
    <row r="10262" spans="1:14" ht="157.5">
      <c r="A10262" s="6">
        <v>10260</v>
      </c>
      <c r="B10262" s="8" t="s">
        <v>21069</v>
      </c>
      <c r="C10262" s="9" t="s">
        <v>21086</v>
      </c>
      <c r="D10262" s="10" t="s">
        <v>21071</v>
      </c>
      <c r="E10262" s="11" t="s">
        <v>21087</v>
      </c>
      <c r="F10262" s="6">
        <v>301679</v>
      </c>
      <c r="G10262" s="6" t="s">
        <v>21073</v>
      </c>
      <c r="H10262" s="16">
        <v>358320455</v>
      </c>
      <c r="I10262" s="12" t="s">
        <v>21088</v>
      </c>
      <c r="J10262" s="12" t="s">
        <v>9423</v>
      </c>
      <c r="K10262" s="15">
        <v>75129562</v>
      </c>
      <c r="L10262" s="13" t="s">
        <v>14</v>
      </c>
      <c r="M10262" s="7">
        <v>1</v>
      </c>
      <c r="N10262" s="17"/>
    </row>
    <row r="10263" spans="1:14" ht="157.5">
      <c r="A10263" s="6">
        <v>10261</v>
      </c>
      <c r="B10263" s="8" t="s">
        <v>21069</v>
      </c>
      <c r="C10263" s="9" t="s">
        <v>21070</v>
      </c>
      <c r="D10263" s="10" t="s">
        <v>21071</v>
      </c>
      <c r="E10263" s="11" t="s">
        <v>21087</v>
      </c>
      <c r="F10263" s="6">
        <v>301679</v>
      </c>
      <c r="G10263" s="6" t="s">
        <v>21073</v>
      </c>
      <c r="H10263" s="16">
        <v>358320455</v>
      </c>
      <c r="I10263" s="12" t="s">
        <v>21088</v>
      </c>
      <c r="J10263" s="12" t="s">
        <v>9423</v>
      </c>
      <c r="K10263" s="15">
        <v>75129562</v>
      </c>
      <c r="L10263" s="13" t="s">
        <v>14</v>
      </c>
      <c r="M10263" s="7">
        <v>0.49</v>
      </c>
      <c r="N10263" s="17"/>
    </row>
    <row r="10264" spans="1:14" ht="157.5">
      <c r="A10264" s="6">
        <v>10262</v>
      </c>
      <c r="B10264" s="8" t="s">
        <v>21069</v>
      </c>
      <c r="C10264" s="9" t="s">
        <v>21076</v>
      </c>
      <c r="D10264" s="10" t="s">
        <v>5327</v>
      </c>
      <c r="E10264" s="11" t="s">
        <v>21087</v>
      </c>
      <c r="F10264" s="6">
        <v>301679</v>
      </c>
      <c r="G10264" s="6" t="s">
        <v>21073</v>
      </c>
      <c r="H10264" s="16">
        <v>366147181</v>
      </c>
      <c r="I10264" s="12" t="s">
        <v>9439</v>
      </c>
      <c r="J10264" s="12" t="s">
        <v>9423</v>
      </c>
      <c r="K10264" s="15">
        <v>75129562</v>
      </c>
      <c r="L10264" s="13" t="s">
        <v>14</v>
      </c>
      <c r="M10264" s="7">
        <v>0.51</v>
      </c>
      <c r="N10264" s="17"/>
    </row>
    <row r="10265" spans="1:14" ht="94.5">
      <c r="A10265" s="6">
        <v>10263</v>
      </c>
      <c r="B10265" s="8" t="s">
        <v>21069</v>
      </c>
      <c r="C10265" s="9" t="s">
        <v>21089</v>
      </c>
      <c r="D10265" s="10" t="s">
        <v>21090</v>
      </c>
      <c r="E10265" s="11" t="s">
        <v>21091</v>
      </c>
      <c r="F10265" s="6">
        <v>450678</v>
      </c>
      <c r="G10265" s="6" t="s">
        <v>21073</v>
      </c>
      <c r="H10265" s="16">
        <v>62637960</v>
      </c>
      <c r="I10265" s="12" t="s">
        <v>8740</v>
      </c>
      <c r="J10265" s="12">
        <v>44295</v>
      </c>
      <c r="K10265" s="15">
        <v>0</v>
      </c>
      <c r="L10265" s="13" t="s">
        <v>15</v>
      </c>
      <c r="M10265" s="7">
        <v>1</v>
      </c>
      <c r="N10265" s="17"/>
    </row>
    <row r="10266" spans="1:14" ht="63">
      <c r="A10266" s="6">
        <v>10264</v>
      </c>
      <c r="B10266" s="8" t="s">
        <v>21069</v>
      </c>
      <c r="C10266" s="9" t="s">
        <v>21076</v>
      </c>
      <c r="D10266" s="10" t="s">
        <v>5327</v>
      </c>
      <c r="E10266" s="11" t="s">
        <v>21092</v>
      </c>
      <c r="F10266" s="6">
        <v>450680</v>
      </c>
      <c r="G10266" s="6" t="s">
        <v>21073</v>
      </c>
      <c r="H10266" s="16">
        <v>51848286</v>
      </c>
      <c r="I10266" s="12" t="s">
        <v>21093</v>
      </c>
      <c r="J10266" s="12" t="s">
        <v>11388</v>
      </c>
      <c r="K10266" s="15">
        <v>0</v>
      </c>
      <c r="L10266" s="13" t="s">
        <v>15</v>
      </c>
      <c r="M10266" s="7">
        <v>1</v>
      </c>
      <c r="N10266" s="17"/>
    </row>
    <row r="10267" spans="1:14" ht="47.25">
      <c r="A10267" s="6">
        <v>10265</v>
      </c>
      <c r="B10267" s="8" t="s">
        <v>21069</v>
      </c>
      <c r="C10267" s="9" t="s">
        <v>21070</v>
      </c>
      <c r="D10267" s="10" t="s">
        <v>21071</v>
      </c>
      <c r="E10267" s="11" t="s">
        <v>21094</v>
      </c>
      <c r="F10267" s="6">
        <v>306138</v>
      </c>
      <c r="G10267" s="6" t="s">
        <v>2540</v>
      </c>
      <c r="H10267" s="16">
        <v>10441067</v>
      </c>
      <c r="I10267" s="12" t="s">
        <v>13154</v>
      </c>
      <c r="J10267" s="12" t="s">
        <v>9710</v>
      </c>
      <c r="K10267" s="15">
        <v>2000000</v>
      </c>
      <c r="L10267" s="13" t="s">
        <v>15</v>
      </c>
      <c r="M10267" s="7">
        <v>1</v>
      </c>
      <c r="N10267" s="17"/>
    </row>
    <row r="10268" spans="1:14" ht="47.25">
      <c r="A10268" s="6">
        <v>10266</v>
      </c>
      <c r="B10268" s="8" t="s">
        <v>21069</v>
      </c>
      <c r="C10268" s="9" t="s">
        <v>21095</v>
      </c>
      <c r="D10268" s="10" t="s">
        <v>21096</v>
      </c>
      <c r="E10268" s="11" t="s">
        <v>21097</v>
      </c>
      <c r="F10268" s="6">
        <v>185227</v>
      </c>
      <c r="G10268" s="6" t="s">
        <v>21098</v>
      </c>
      <c r="H10268" s="16">
        <v>9240829</v>
      </c>
      <c r="I10268" s="12">
        <v>43263</v>
      </c>
      <c r="J10268" s="12">
        <v>43385</v>
      </c>
      <c r="K10268" s="15">
        <v>4000000</v>
      </c>
      <c r="L10268" s="13" t="s">
        <v>15</v>
      </c>
      <c r="M10268" s="7">
        <v>1</v>
      </c>
      <c r="N10268" s="17"/>
    </row>
    <row r="10269" spans="1:14" ht="110.25">
      <c r="A10269" s="6">
        <v>10267</v>
      </c>
      <c r="B10269" s="8" t="s">
        <v>21069</v>
      </c>
      <c r="C10269" s="9" t="s">
        <v>21099</v>
      </c>
      <c r="D10269" s="10" t="s">
        <v>21100</v>
      </c>
      <c r="E10269" s="11" t="s">
        <v>21101</v>
      </c>
      <c r="F10269" s="6">
        <v>182300</v>
      </c>
      <c r="G10269" s="6" t="s">
        <v>21098</v>
      </c>
      <c r="H10269" s="16">
        <v>9945294</v>
      </c>
      <c r="I10269" s="12">
        <v>43441</v>
      </c>
      <c r="J10269" s="12">
        <v>43470</v>
      </c>
      <c r="K10269" s="15">
        <v>7900000</v>
      </c>
      <c r="L10269" s="13" t="s">
        <v>15</v>
      </c>
      <c r="M10269" s="7">
        <v>1</v>
      </c>
      <c r="N10269" s="17"/>
    </row>
    <row r="10270" spans="1:14" ht="94.5">
      <c r="A10270" s="6">
        <v>10268</v>
      </c>
      <c r="B10270" s="8" t="s">
        <v>21069</v>
      </c>
      <c r="C10270" s="9" t="s">
        <v>21102</v>
      </c>
      <c r="D10270" s="10" t="s">
        <v>21103</v>
      </c>
      <c r="E10270" s="11" t="s">
        <v>21104</v>
      </c>
      <c r="F10270" s="6">
        <v>182301</v>
      </c>
      <c r="G10270" s="6" t="s">
        <v>21098</v>
      </c>
      <c r="H10270" s="16">
        <v>14002909</v>
      </c>
      <c r="I10270" s="12">
        <v>43319</v>
      </c>
      <c r="J10270" s="12" t="s">
        <v>21105</v>
      </c>
      <c r="K10270" s="15">
        <v>8088277</v>
      </c>
      <c r="L10270" s="13" t="s">
        <v>15</v>
      </c>
      <c r="M10270" s="7">
        <v>1</v>
      </c>
      <c r="N10270" s="17"/>
    </row>
    <row r="10271" spans="1:14" ht="126">
      <c r="A10271" s="6">
        <v>10269</v>
      </c>
      <c r="B10271" s="8" t="s">
        <v>21069</v>
      </c>
      <c r="C10271" s="9" t="s">
        <v>21106</v>
      </c>
      <c r="D10271" s="10" t="s">
        <v>21107</v>
      </c>
      <c r="E10271" s="11" t="s">
        <v>21108</v>
      </c>
      <c r="F10271" s="6">
        <v>182303</v>
      </c>
      <c r="G10271" s="6" t="s">
        <v>2540</v>
      </c>
      <c r="H10271" s="16">
        <v>7226065</v>
      </c>
      <c r="I10271" s="12">
        <v>43441</v>
      </c>
      <c r="J10271" s="12">
        <v>43470</v>
      </c>
      <c r="K10271" s="15">
        <v>3500000</v>
      </c>
      <c r="L10271" s="13" t="s">
        <v>15</v>
      </c>
      <c r="M10271" s="7">
        <v>1</v>
      </c>
      <c r="N10271" s="17"/>
    </row>
    <row r="10272" spans="1:14" ht="47.25">
      <c r="A10272" s="6">
        <v>10270</v>
      </c>
      <c r="B10272" s="8" t="s">
        <v>21069</v>
      </c>
      <c r="C10272" s="9" t="s">
        <v>21109</v>
      </c>
      <c r="D10272" s="10" t="s">
        <v>21110</v>
      </c>
      <c r="E10272" s="11" t="s">
        <v>21111</v>
      </c>
      <c r="F10272" s="6">
        <v>182304</v>
      </c>
      <c r="G10272" s="6" t="s">
        <v>2540</v>
      </c>
      <c r="H10272" s="16">
        <v>14522000</v>
      </c>
      <c r="I10272" s="12">
        <v>43227</v>
      </c>
      <c r="J10272" s="12">
        <v>43470</v>
      </c>
      <c r="K10272" s="15">
        <v>10160000</v>
      </c>
      <c r="L10272" s="13" t="s">
        <v>15</v>
      </c>
      <c r="M10272" s="7">
        <v>1</v>
      </c>
      <c r="N10272" s="17"/>
    </row>
    <row r="10273" spans="1:14" ht="94.5">
      <c r="A10273" s="6">
        <v>10271</v>
      </c>
      <c r="B10273" s="8" t="s">
        <v>21069</v>
      </c>
      <c r="C10273" s="9" t="s">
        <v>21070</v>
      </c>
      <c r="D10273" s="10" t="s">
        <v>21071</v>
      </c>
      <c r="E10273" s="11" t="s">
        <v>21112</v>
      </c>
      <c r="F10273" s="6">
        <v>253186</v>
      </c>
      <c r="G10273" s="6" t="s">
        <v>2540</v>
      </c>
      <c r="H10273" s="16">
        <v>29175584</v>
      </c>
      <c r="I10273" s="12" t="s">
        <v>21113</v>
      </c>
      <c r="J10273" s="12" t="s">
        <v>631</v>
      </c>
      <c r="K10273" s="15">
        <v>5080000</v>
      </c>
      <c r="L10273" s="13" t="s">
        <v>15</v>
      </c>
      <c r="M10273" s="7">
        <v>1</v>
      </c>
      <c r="N10273" s="17"/>
    </row>
    <row r="10274" spans="1:14" ht="47.25">
      <c r="A10274" s="6">
        <v>10272</v>
      </c>
      <c r="B10274" s="8" t="s">
        <v>21069</v>
      </c>
      <c r="C10274" s="9" t="s">
        <v>21114</v>
      </c>
      <c r="D10274" s="10" t="s">
        <v>10047</v>
      </c>
      <c r="E10274" s="11" t="s">
        <v>21115</v>
      </c>
      <c r="F10274" s="6">
        <v>295750</v>
      </c>
      <c r="G10274" s="6" t="s">
        <v>2540</v>
      </c>
      <c r="H10274" s="16">
        <v>15515761</v>
      </c>
      <c r="I10274" s="12" t="s">
        <v>13155</v>
      </c>
      <c r="J10274" s="12" t="s">
        <v>4431</v>
      </c>
      <c r="K10274" s="15">
        <v>7698000</v>
      </c>
      <c r="L10274" s="13" t="s">
        <v>15</v>
      </c>
      <c r="M10274" s="7">
        <v>1</v>
      </c>
      <c r="N10274" s="17"/>
    </row>
    <row r="10275" spans="1:14" ht="47.25">
      <c r="A10275" s="6">
        <v>10273</v>
      </c>
      <c r="B10275" s="8" t="s">
        <v>21069</v>
      </c>
      <c r="C10275" s="9" t="s">
        <v>21116</v>
      </c>
      <c r="D10275" s="10" t="s">
        <v>21117</v>
      </c>
      <c r="E10275" s="11" t="s">
        <v>21118</v>
      </c>
      <c r="F10275" s="6">
        <v>335296</v>
      </c>
      <c r="G10275" s="6" t="s">
        <v>2540</v>
      </c>
      <c r="H10275" s="16">
        <v>7584895</v>
      </c>
      <c r="I10275" s="12" t="s">
        <v>9709</v>
      </c>
      <c r="J10275" s="12" t="s">
        <v>9710</v>
      </c>
      <c r="K10275" s="15">
        <v>0</v>
      </c>
      <c r="L10275" s="13" t="s">
        <v>15</v>
      </c>
      <c r="M10275" s="7">
        <v>1</v>
      </c>
      <c r="N10275" s="17"/>
    </row>
    <row r="10276" spans="1:14" ht="78.75">
      <c r="A10276" s="6">
        <v>10274</v>
      </c>
      <c r="B10276" s="8" t="s">
        <v>21069</v>
      </c>
      <c r="C10276" s="9" t="s">
        <v>21119</v>
      </c>
      <c r="D10276" s="10" t="s">
        <v>3272</v>
      </c>
      <c r="E10276" s="11" t="s">
        <v>21120</v>
      </c>
      <c r="F10276" s="6">
        <v>301674</v>
      </c>
      <c r="G10276" s="6" t="s">
        <v>2540</v>
      </c>
      <c r="H10276" s="16">
        <v>82961044</v>
      </c>
      <c r="I10276" s="12" t="s">
        <v>11435</v>
      </c>
      <c r="J10276" s="12" t="s">
        <v>11199</v>
      </c>
      <c r="K10276" s="15">
        <v>34350000</v>
      </c>
      <c r="L10276" s="13" t="s">
        <v>14</v>
      </c>
      <c r="M10276" s="7">
        <v>1</v>
      </c>
      <c r="N10276" s="17"/>
    </row>
    <row r="10277" spans="1:14" ht="78.75">
      <c r="A10277" s="6">
        <v>10275</v>
      </c>
      <c r="B10277" s="8" t="s">
        <v>21069</v>
      </c>
      <c r="C10277" s="9" t="s">
        <v>21121</v>
      </c>
      <c r="D10277" s="10" t="s">
        <v>3277</v>
      </c>
      <c r="E10277" s="11" t="s">
        <v>21120</v>
      </c>
      <c r="F10277" s="6">
        <v>301674</v>
      </c>
      <c r="G10277" s="6" t="s">
        <v>2540</v>
      </c>
      <c r="H10277" s="16">
        <v>82961044</v>
      </c>
      <c r="I10277" s="12" t="s">
        <v>11435</v>
      </c>
      <c r="J10277" s="12" t="s">
        <v>11199</v>
      </c>
      <c r="K10277" s="15">
        <v>34350000</v>
      </c>
      <c r="L10277" s="13" t="s">
        <v>14</v>
      </c>
      <c r="M10277" s="7">
        <v>0.49</v>
      </c>
      <c r="N10277" s="17"/>
    </row>
    <row r="10278" spans="1:14" ht="78.75">
      <c r="A10278" s="6">
        <v>10276</v>
      </c>
      <c r="B10278" s="8" t="s">
        <v>21069</v>
      </c>
      <c r="C10278" s="9" t="s">
        <v>21122</v>
      </c>
      <c r="D10278" s="10" t="s">
        <v>3279</v>
      </c>
      <c r="E10278" s="11" t="s">
        <v>21120</v>
      </c>
      <c r="F10278" s="6">
        <v>301674</v>
      </c>
      <c r="G10278" s="6" t="s">
        <v>2540</v>
      </c>
      <c r="H10278" s="16">
        <v>82961044</v>
      </c>
      <c r="I10278" s="12" t="s">
        <v>11435</v>
      </c>
      <c r="J10278" s="12" t="s">
        <v>11199</v>
      </c>
      <c r="K10278" s="15">
        <v>34350000</v>
      </c>
      <c r="L10278" s="13" t="s">
        <v>14</v>
      </c>
      <c r="M10278" s="7">
        <v>0.51</v>
      </c>
      <c r="N10278" s="17"/>
    </row>
    <row r="10279" spans="1:14" ht="63">
      <c r="A10279" s="6">
        <v>10277</v>
      </c>
      <c r="B10279" s="8" t="s">
        <v>21069</v>
      </c>
      <c r="C10279" s="9" t="s">
        <v>21123</v>
      </c>
      <c r="D10279" s="10" t="s">
        <v>21124</v>
      </c>
      <c r="E10279" s="11" t="s">
        <v>21125</v>
      </c>
      <c r="F10279" s="6">
        <v>301675</v>
      </c>
      <c r="G10279" s="6" t="s">
        <v>2540</v>
      </c>
      <c r="H10279" s="16">
        <v>37631915</v>
      </c>
      <c r="I10279" s="12" t="s">
        <v>11435</v>
      </c>
      <c r="J10279" s="12" t="s">
        <v>11199</v>
      </c>
      <c r="K10279" s="15">
        <v>10650000</v>
      </c>
      <c r="L10279" s="13" t="s">
        <v>15</v>
      </c>
      <c r="M10279" s="7">
        <v>1</v>
      </c>
      <c r="N10279" s="17"/>
    </row>
    <row r="10280" spans="1:14" ht="47.25">
      <c r="A10280" s="6">
        <v>10278</v>
      </c>
      <c r="B10280" s="8" t="s">
        <v>21069</v>
      </c>
      <c r="C10280" s="9" t="s">
        <v>21070</v>
      </c>
      <c r="D10280" s="10" t="s">
        <v>21071</v>
      </c>
      <c r="E10280" s="11" t="s">
        <v>21094</v>
      </c>
      <c r="F10280" s="6">
        <v>306180</v>
      </c>
      <c r="G10280" s="6" t="s">
        <v>2540</v>
      </c>
      <c r="H10280" s="16">
        <v>10441067</v>
      </c>
      <c r="I10280" s="12" t="s">
        <v>13154</v>
      </c>
      <c r="J10280" s="12" t="s">
        <v>9710</v>
      </c>
      <c r="K10280" s="15">
        <v>2000000</v>
      </c>
      <c r="L10280" s="13" t="s">
        <v>15</v>
      </c>
      <c r="M10280" s="7">
        <v>1</v>
      </c>
      <c r="N10280" s="17"/>
    </row>
    <row r="10281" spans="1:14" ht="47.25">
      <c r="A10281" s="6">
        <v>10279</v>
      </c>
      <c r="B10281" s="8" t="s">
        <v>21069</v>
      </c>
      <c r="C10281" s="9" t="s">
        <v>21126</v>
      </c>
      <c r="D10281" s="10" t="s">
        <v>21127</v>
      </c>
      <c r="E10281" s="11" t="s">
        <v>21128</v>
      </c>
      <c r="F10281" s="6">
        <v>307862</v>
      </c>
      <c r="G10281" s="6" t="s">
        <v>2540</v>
      </c>
      <c r="H10281" s="16">
        <v>22491055</v>
      </c>
      <c r="I10281" s="12" t="s">
        <v>21129</v>
      </c>
      <c r="J10281" s="12" t="s">
        <v>13156</v>
      </c>
      <c r="K10281" s="15">
        <v>20170000</v>
      </c>
      <c r="L10281" s="13" t="s">
        <v>15</v>
      </c>
      <c r="M10281" s="7">
        <v>1</v>
      </c>
      <c r="N10281" s="17"/>
    </row>
    <row r="10282" spans="1:14" ht="63">
      <c r="A10282" s="6">
        <v>10280</v>
      </c>
      <c r="B10282" s="8" t="s">
        <v>21069</v>
      </c>
      <c r="C10282" s="9" t="s">
        <v>21089</v>
      </c>
      <c r="D10282" s="10" t="s">
        <v>21090</v>
      </c>
      <c r="E10282" s="11" t="s">
        <v>21130</v>
      </c>
      <c r="F10282" s="6">
        <v>346414</v>
      </c>
      <c r="G10282" s="6" t="s">
        <v>2540</v>
      </c>
      <c r="H10282" s="16">
        <v>58647217</v>
      </c>
      <c r="I10282" s="12" t="s">
        <v>4411</v>
      </c>
      <c r="J10282" s="12">
        <v>43873</v>
      </c>
      <c r="K10282" s="15">
        <v>0</v>
      </c>
      <c r="L10282" s="13" t="s">
        <v>15</v>
      </c>
      <c r="M10282" s="7">
        <v>1</v>
      </c>
      <c r="N10282" s="17"/>
    </row>
    <row r="10283" spans="1:14" ht="78.75">
      <c r="A10283" s="6">
        <v>10281</v>
      </c>
      <c r="B10283" s="8" t="s">
        <v>21069</v>
      </c>
      <c r="C10283" s="9" t="s">
        <v>21131</v>
      </c>
      <c r="D10283" s="10" t="s">
        <v>21132</v>
      </c>
      <c r="E10283" s="11" t="s">
        <v>21133</v>
      </c>
      <c r="F10283" s="6">
        <v>395844</v>
      </c>
      <c r="G10283" s="6" t="s">
        <v>2540</v>
      </c>
      <c r="H10283" s="16">
        <v>6560795</v>
      </c>
      <c r="I10283" s="12" t="s">
        <v>9135</v>
      </c>
      <c r="J10283" s="12" t="s">
        <v>774</v>
      </c>
      <c r="K10283" s="15">
        <v>0</v>
      </c>
      <c r="L10283" s="13" t="s">
        <v>15</v>
      </c>
      <c r="M10283" s="7">
        <v>1</v>
      </c>
      <c r="N10283" s="17"/>
    </row>
    <row r="10284" spans="1:14" ht="78.75">
      <c r="A10284" s="6">
        <v>10282</v>
      </c>
      <c r="B10284" s="8" t="s">
        <v>21069</v>
      </c>
      <c r="C10284" s="9" t="s">
        <v>21134</v>
      </c>
      <c r="D10284" s="10" t="s">
        <v>21135</v>
      </c>
      <c r="E10284" s="11" t="s">
        <v>21136</v>
      </c>
      <c r="F10284" s="6">
        <v>413792</v>
      </c>
      <c r="G10284" s="6" t="s">
        <v>2540</v>
      </c>
      <c r="H10284" s="16">
        <v>35895562</v>
      </c>
      <c r="I10284" s="12" t="s">
        <v>749</v>
      </c>
      <c r="J10284" s="12">
        <v>44564</v>
      </c>
      <c r="K10284" s="15">
        <v>0</v>
      </c>
      <c r="L10284" s="13" t="s">
        <v>14</v>
      </c>
      <c r="M10284" s="7">
        <v>1</v>
      </c>
      <c r="N10284" s="17"/>
    </row>
    <row r="10285" spans="1:14" ht="110.25">
      <c r="A10285" s="6">
        <v>10283</v>
      </c>
      <c r="B10285" s="8" t="s">
        <v>21069</v>
      </c>
      <c r="C10285" s="9" t="s">
        <v>21137</v>
      </c>
      <c r="D10285" s="10" t="s">
        <v>6734</v>
      </c>
      <c r="E10285" s="11" t="s">
        <v>21136</v>
      </c>
      <c r="F10285" s="6">
        <v>413792</v>
      </c>
      <c r="G10285" s="6" t="s">
        <v>2540</v>
      </c>
      <c r="H10285" s="16">
        <v>35895562</v>
      </c>
      <c r="I10285" s="12" t="s">
        <v>749</v>
      </c>
      <c r="J10285" s="12">
        <v>44564</v>
      </c>
      <c r="K10285" s="15">
        <v>0</v>
      </c>
      <c r="L10285" s="13" t="s">
        <v>14</v>
      </c>
      <c r="M10285" s="7">
        <v>0.51</v>
      </c>
      <c r="N10285" s="17"/>
    </row>
    <row r="10286" spans="1:14" ht="78.75">
      <c r="A10286" s="6">
        <v>10284</v>
      </c>
      <c r="B10286" s="8" t="s">
        <v>21069</v>
      </c>
      <c r="C10286" s="9" t="s">
        <v>21138</v>
      </c>
      <c r="D10286" s="10" t="s">
        <v>10047</v>
      </c>
      <c r="E10286" s="11" t="s">
        <v>21136</v>
      </c>
      <c r="F10286" s="6">
        <v>413792</v>
      </c>
      <c r="G10286" s="6" t="s">
        <v>2540</v>
      </c>
      <c r="H10286" s="16">
        <v>35895562</v>
      </c>
      <c r="I10286" s="12" t="s">
        <v>749</v>
      </c>
      <c r="J10286" s="12">
        <v>44564</v>
      </c>
      <c r="K10286" s="15">
        <v>0</v>
      </c>
      <c r="L10286" s="13" t="s">
        <v>14</v>
      </c>
      <c r="M10286" s="7">
        <v>0.49</v>
      </c>
      <c r="N10286" s="17"/>
    </row>
    <row r="10287" spans="1:14" ht="110.25">
      <c r="A10287" s="6">
        <v>10285</v>
      </c>
      <c r="B10287" s="8" t="s">
        <v>21069</v>
      </c>
      <c r="C10287" s="9" t="s">
        <v>21137</v>
      </c>
      <c r="D10287" s="10" t="s">
        <v>21139</v>
      </c>
      <c r="E10287" s="11" t="s">
        <v>21140</v>
      </c>
      <c r="F10287" s="6">
        <v>405675</v>
      </c>
      <c r="G10287" s="6" t="s">
        <v>2540</v>
      </c>
      <c r="H10287" s="16">
        <v>47600351</v>
      </c>
      <c r="I10287" s="12" t="s">
        <v>702</v>
      </c>
      <c r="J10287" s="12">
        <v>44564</v>
      </c>
      <c r="K10287" s="15">
        <v>0</v>
      </c>
      <c r="L10287" s="13" t="s">
        <v>14</v>
      </c>
      <c r="M10287" s="7">
        <v>1</v>
      </c>
      <c r="N10287" s="17"/>
    </row>
    <row r="10288" spans="1:14" ht="110.25">
      <c r="A10288" s="6">
        <v>10286</v>
      </c>
      <c r="B10288" s="8" t="s">
        <v>21069</v>
      </c>
      <c r="C10288" s="9" t="s">
        <v>21137</v>
      </c>
      <c r="D10288" s="10" t="s">
        <v>6734</v>
      </c>
      <c r="E10288" s="11" t="s">
        <v>21140</v>
      </c>
      <c r="F10288" s="6">
        <v>405675</v>
      </c>
      <c r="G10288" s="6" t="s">
        <v>2540</v>
      </c>
      <c r="H10288" s="16">
        <v>47600351</v>
      </c>
      <c r="I10288" s="12" t="s">
        <v>702</v>
      </c>
      <c r="J10288" s="12">
        <v>44564</v>
      </c>
      <c r="K10288" s="15">
        <v>0</v>
      </c>
      <c r="L10288" s="13" t="s">
        <v>14</v>
      </c>
      <c r="M10288" s="7">
        <v>0.51</v>
      </c>
      <c r="N10288" s="17"/>
    </row>
    <row r="10289" spans="1:14" ht="78.75">
      <c r="A10289" s="6">
        <v>10287</v>
      </c>
      <c r="B10289" s="8" t="s">
        <v>21069</v>
      </c>
      <c r="C10289" s="9" t="s">
        <v>21138</v>
      </c>
      <c r="D10289" s="10" t="s">
        <v>10047</v>
      </c>
      <c r="E10289" s="11" t="s">
        <v>21140</v>
      </c>
      <c r="F10289" s="6">
        <v>405675</v>
      </c>
      <c r="G10289" s="6" t="s">
        <v>2540</v>
      </c>
      <c r="H10289" s="16">
        <v>47600351</v>
      </c>
      <c r="I10289" s="12" t="s">
        <v>702</v>
      </c>
      <c r="J10289" s="12">
        <v>44564</v>
      </c>
      <c r="K10289" s="15">
        <v>0</v>
      </c>
      <c r="L10289" s="13" t="s">
        <v>14</v>
      </c>
      <c r="M10289" s="7">
        <v>0.49</v>
      </c>
      <c r="N10289" s="17"/>
    </row>
    <row r="10290" spans="1:14" ht="78.75">
      <c r="A10290" s="6">
        <v>10288</v>
      </c>
      <c r="B10290" s="8" t="s">
        <v>21069</v>
      </c>
      <c r="C10290" s="9" t="s">
        <v>21141</v>
      </c>
      <c r="D10290" s="10" t="s">
        <v>21142</v>
      </c>
      <c r="E10290" s="11" t="s">
        <v>21143</v>
      </c>
      <c r="F10290" s="6">
        <v>405674</v>
      </c>
      <c r="G10290" s="6" t="s">
        <v>2540</v>
      </c>
      <c r="H10290" s="16">
        <v>48126416</v>
      </c>
      <c r="I10290" s="12" t="s">
        <v>702</v>
      </c>
      <c r="J10290" s="12" t="s">
        <v>21144</v>
      </c>
      <c r="K10290" s="15">
        <v>0</v>
      </c>
      <c r="L10290" s="13" t="s">
        <v>15</v>
      </c>
      <c r="M10290" s="7">
        <v>1</v>
      </c>
      <c r="N10290" s="17"/>
    </row>
    <row r="10291" spans="1:14" ht="236.25">
      <c r="A10291" s="6">
        <v>10289</v>
      </c>
      <c r="B10291" s="8" t="s">
        <v>21069</v>
      </c>
      <c r="C10291" s="9" t="s">
        <v>21145</v>
      </c>
      <c r="D10291" s="10" t="s">
        <v>21146</v>
      </c>
      <c r="E10291" s="11" t="s">
        <v>21147</v>
      </c>
      <c r="F10291" s="6">
        <v>253187</v>
      </c>
      <c r="G10291" s="6" t="s">
        <v>2540</v>
      </c>
      <c r="H10291" s="16">
        <v>28409773</v>
      </c>
      <c r="I10291" s="12">
        <v>43651</v>
      </c>
      <c r="J10291" s="12" t="s">
        <v>8936</v>
      </c>
      <c r="K10291" s="15">
        <v>18711000</v>
      </c>
      <c r="L10291" s="13" t="s">
        <v>14</v>
      </c>
      <c r="M10291" s="7">
        <v>1</v>
      </c>
      <c r="N10291" s="17"/>
    </row>
    <row r="10292" spans="1:14" ht="236.25">
      <c r="A10292" s="6">
        <v>10290</v>
      </c>
      <c r="B10292" s="8" t="s">
        <v>21069</v>
      </c>
      <c r="C10292" s="9" t="s">
        <v>21148</v>
      </c>
      <c r="D10292" s="10" t="s">
        <v>21149</v>
      </c>
      <c r="E10292" s="11" t="s">
        <v>21147</v>
      </c>
      <c r="F10292" s="6">
        <v>253187</v>
      </c>
      <c r="G10292" s="6" t="s">
        <v>2540</v>
      </c>
      <c r="H10292" s="16">
        <v>28409773</v>
      </c>
      <c r="I10292" s="12">
        <v>43651</v>
      </c>
      <c r="J10292" s="12" t="s">
        <v>8936</v>
      </c>
      <c r="K10292" s="15">
        <v>18711000</v>
      </c>
      <c r="L10292" s="13" t="s">
        <v>14</v>
      </c>
      <c r="M10292" s="7">
        <v>0.51</v>
      </c>
      <c r="N10292" s="17"/>
    </row>
    <row r="10293" spans="1:14" ht="236.25">
      <c r="A10293" s="6">
        <v>10291</v>
      </c>
      <c r="B10293" s="8" t="s">
        <v>21069</v>
      </c>
      <c r="C10293" s="9" t="s">
        <v>21150</v>
      </c>
      <c r="D10293" s="10" t="s">
        <v>21151</v>
      </c>
      <c r="E10293" s="11" t="s">
        <v>21147</v>
      </c>
      <c r="F10293" s="6">
        <v>253187</v>
      </c>
      <c r="G10293" s="6" t="s">
        <v>2540</v>
      </c>
      <c r="H10293" s="16">
        <v>28409773</v>
      </c>
      <c r="I10293" s="12">
        <v>43651</v>
      </c>
      <c r="J10293" s="12" t="s">
        <v>8936</v>
      </c>
      <c r="K10293" s="15">
        <v>18711000</v>
      </c>
      <c r="L10293" s="13" t="s">
        <v>14</v>
      </c>
      <c r="M10293" s="7">
        <v>0.49</v>
      </c>
      <c r="N10293" s="17"/>
    </row>
    <row r="10294" spans="1:14" ht="63">
      <c r="A10294" s="6">
        <v>10292</v>
      </c>
      <c r="B10294" s="8" t="s">
        <v>21069</v>
      </c>
      <c r="C10294" s="9" t="s">
        <v>21152</v>
      </c>
      <c r="D10294" s="10" t="s">
        <v>21153</v>
      </c>
      <c r="E10294" s="11" t="s">
        <v>21154</v>
      </c>
      <c r="F10294" s="6">
        <v>312864</v>
      </c>
      <c r="G10294" s="6" t="s">
        <v>2540</v>
      </c>
      <c r="H10294" s="16">
        <v>10871277</v>
      </c>
      <c r="I10294" s="12">
        <v>43505</v>
      </c>
      <c r="J10294" s="12">
        <v>44083</v>
      </c>
      <c r="K10294" s="15">
        <v>0</v>
      </c>
      <c r="L10294" s="13" t="s">
        <v>14</v>
      </c>
      <c r="M10294" s="7">
        <v>1</v>
      </c>
      <c r="N10294" s="17"/>
    </row>
    <row r="10295" spans="1:14" ht="63">
      <c r="A10295" s="6">
        <v>10293</v>
      </c>
      <c r="B10295" s="8" t="s">
        <v>21069</v>
      </c>
      <c r="C10295" s="9" t="s">
        <v>21150</v>
      </c>
      <c r="D10295" s="10" t="s">
        <v>21151</v>
      </c>
      <c r="E10295" s="11" t="s">
        <v>21154</v>
      </c>
      <c r="F10295" s="6">
        <v>312864</v>
      </c>
      <c r="G10295" s="6" t="s">
        <v>2540</v>
      </c>
      <c r="H10295" s="16">
        <v>10871277</v>
      </c>
      <c r="I10295" s="12">
        <v>43505</v>
      </c>
      <c r="J10295" s="12">
        <v>44083</v>
      </c>
      <c r="K10295" s="15">
        <v>0</v>
      </c>
      <c r="L10295" s="13" t="s">
        <v>14</v>
      </c>
      <c r="M10295" s="7">
        <v>0.49</v>
      </c>
      <c r="N10295" s="17"/>
    </row>
    <row r="10296" spans="1:14" ht="63">
      <c r="A10296" s="6">
        <v>10294</v>
      </c>
      <c r="B10296" s="8" t="s">
        <v>21069</v>
      </c>
      <c r="C10296" s="9" t="s">
        <v>21155</v>
      </c>
      <c r="D10296" s="10" t="s">
        <v>21156</v>
      </c>
      <c r="E10296" s="11" t="s">
        <v>21154</v>
      </c>
      <c r="F10296" s="6">
        <v>312864</v>
      </c>
      <c r="G10296" s="6" t="s">
        <v>2540</v>
      </c>
      <c r="H10296" s="16">
        <v>10871277</v>
      </c>
      <c r="I10296" s="12">
        <v>43505</v>
      </c>
      <c r="J10296" s="12">
        <v>44083</v>
      </c>
      <c r="K10296" s="15">
        <v>0</v>
      </c>
      <c r="L10296" s="13" t="s">
        <v>14</v>
      </c>
      <c r="M10296" s="7">
        <v>0.51</v>
      </c>
      <c r="N10296" s="17"/>
    </row>
    <row r="10297" spans="1:14" ht="94.5">
      <c r="A10297" s="6">
        <v>10295</v>
      </c>
      <c r="B10297" s="8" t="s">
        <v>21069</v>
      </c>
      <c r="C10297" s="9" t="s">
        <v>21157</v>
      </c>
      <c r="D10297" s="10" t="s">
        <v>21158</v>
      </c>
      <c r="E10297" s="11" t="s">
        <v>21159</v>
      </c>
      <c r="F10297" s="6">
        <v>189056</v>
      </c>
      <c r="G10297" s="6" t="s">
        <v>2540</v>
      </c>
      <c r="H10297" s="16">
        <v>10066094</v>
      </c>
      <c r="I10297" s="12">
        <v>43227</v>
      </c>
      <c r="J10297" s="12">
        <v>43470</v>
      </c>
      <c r="K10297" s="15">
        <v>6740000</v>
      </c>
      <c r="L10297" s="13" t="s">
        <v>15</v>
      </c>
      <c r="M10297" s="7">
        <v>1</v>
      </c>
      <c r="N10297" s="17"/>
    </row>
    <row r="10298" spans="1:14" ht="31.5">
      <c r="A10298" s="6">
        <v>10296</v>
      </c>
      <c r="B10298" s="8" t="s">
        <v>21069</v>
      </c>
      <c r="C10298" s="9" t="s">
        <v>21160</v>
      </c>
      <c r="D10298" s="10" t="s">
        <v>21161</v>
      </c>
      <c r="E10298" s="11" t="s">
        <v>21162</v>
      </c>
      <c r="F10298" s="6">
        <v>189053</v>
      </c>
      <c r="G10298" s="6" t="s">
        <v>2540</v>
      </c>
      <c r="H10298" s="16">
        <v>10569558</v>
      </c>
      <c r="I10298" s="12">
        <v>43138</v>
      </c>
      <c r="J10298" s="12">
        <v>43470</v>
      </c>
      <c r="K10298" s="15">
        <v>6487000</v>
      </c>
      <c r="L10298" s="13" t="s">
        <v>15</v>
      </c>
      <c r="M10298" s="7">
        <v>1</v>
      </c>
      <c r="N10298" s="17"/>
    </row>
    <row r="10299" spans="1:14" ht="94.5">
      <c r="A10299" s="6">
        <v>10297</v>
      </c>
      <c r="B10299" s="8" t="s">
        <v>21069</v>
      </c>
      <c r="C10299" s="9" t="s">
        <v>21163</v>
      </c>
      <c r="D10299" s="10" t="s">
        <v>21164</v>
      </c>
      <c r="E10299" s="11" t="s">
        <v>21165</v>
      </c>
      <c r="F10299" s="6">
        <v>189058</v>
      </c>
      <c r="G10299" s="6" t="s">
        <v>2540</v>
      </c>
      <c r="H10299" s="16">
        <v>8117910</v>
      </c>
      <c r="I10299" s="12">
        <v>43227</v>
      </c>
      <c r="J10299" s="12">
        <v>43470</v>
      </c>
      <c r="K10299" s="15">
        <v>5525000</v>
      </c>
      <c r="L10299" s="13" t="s">
        <v>15</v>
      </c>
      <c r="M10299" s="7">
        <v>1</v>
      </c>
      <c r="N10299" s="17"/>
    </row>
    <row r="10300" spans="1:14" ht="47.25">
      <c r="A10300" s="6">
        <v>10298</v>
      </c>
      <c r="B10300" s="8" t="s">
        <v>21069</v>
      </c>
      <c r="C10300" s="9" t="s">
        <v>21166</v>
      </c>
      <c r="D10300" s="10" t="s">
        <v>21167</v>
      </c>
      <c r="E10300" s="11" t="s">
        <v>21168</v>
      </c>
      <c r="F10300" s="6">
        <v>312865</v>
      </c>
      <c r="G10300" s="6" t="s">
        <v>2540</v>
      </c>
      <c r="H10300" s="16">
        <v>6526788</v>
      </c>
      <c r="I10300" s="12" t="s">
        <v>21169</v>
      </c>
      <c r="J10300" s="12" t="s">
        <v>21170</v>
      </c>
      <c r="K10300" s="15">
        <v>0</v>
      </c>
      <c r="L10300" s="13" t="s">
        <v>15</v>
      </c>
      <c r="M10300" s="7">
        <v>1</v>
      </c>
      <c r="N10300" s="17"/>
    </row>
    <row r="10301" spans="1:14" ht="94.5">
      <c r="A10301" s="6">
        <v>10299</v>
      </c>
      <c r="B10301" s="8" t="s">
        <v>21069</v>
      </c>
      <c r="C10301" s="9" t="s">
        <v>21171</v>
      </c>
      <c r="D10301" s="10" t="s">
        <v>21172</v>
      </c>
      <c r="E10301" s="11" t="s">
        <v>21173</v>
      </c>
      <c r="F10301" s="6">
        <v>185189</v>
      </c>
      <c r="G10301" s="6" t="s">
        <v>2540</v>
      </c>
      <c r="H10301" s="16">
        <v>7902233</v>
      </c>
      <c r="I10301" s="12" t="s">
        <v>11280</v>
      </c>
      <c r="J10301" s="12" t="s">
        <v>21174</v>
      </c>
      <c r="K10301" s="15">
        <v>6660000</v>
      </c>
      <c r="L10301" s="13" t="s">
        <v>15</v>
      </c>
      <c r="M10301" s="7">
        <v>1</v>
      </c>
      <c r="N10301" s="17"/>
    </row>
    <row r="10302" spans="1:14" ht="31.5">
      <c r="A10302" s="6">
        <v>10300</v>
      </c>
      <c r="B10302" s="8" t="s">
        <v>21069</v>
      </c>
      <c r="C10302" s="9" t="s">
        <v>21175</v>
      </c>
      <c r="D10302" s="10" t="s">
        <v>21176</v>
      </c>
      <c r="E10302" s="11" t="s">
        <v>21177</v>
      </c>
      <c r="F10302" s="6">
        <v>395845</v>
      </c>
      <c r="G10302" s="6" t="s">
        <v>2540</v>
      </c>
      <c r="H10302" s="16">
        <v>6815221</v>
      </c>
      <c r="I10302" s="12" t="s">
        <v>9469</v>
      </c>
      <c r="J10302" s="12" t="s">
        <v>11199</v>
      </c>
      <c r="K10302" s="15">
        <v>0</v>
      </c>
      <c r="L10302" s="13" t="s">
        <v>15</v>
      </c>
      <c r="M10302" s="7">
        <v>1</v>
      </c>
      <c r="N10302" s="17"/>
    </row>
    <row r="10303" spans="1:14" ht="47.25">
      <c r="A10303" s="6">
        <v>10301</v>
      </c>
      <c r="B10303" s="8" t="s">
        <v>21069</v>
      </c>
      <c r="C10303" s="9" t="s">
        <v>21178</v>
      </c>
      <c r="D10303" s="10" t="s">
        <v>21179</v>
      </c>
      <c r="E10303" s="11" t="s">
        <v>21180</v>
      </c>
      <c r="F10303" s="6">
        <v>432275</v>
      </c>
      <c r="G10303" s="6" t="s">
        <v>2540</v>
      </c>
      <c r="H10303" s="16">
        <v>12575333</v>
      </c>
      <c r="I10303" s="12">
        <v>43927</v>
      </c>
      <c r="J10303" s="12">
        <v>44869</v>
      </c>
      <c r="K10303" s="15">
        <v>0</v>
      </c>
      <c r="L10303" s="13" t="s">
        <v>15</v>
      </c>
      <c r="M10303" s="7">
        <v>1</v>
      </c>
      <c r="N10303" s="17"/>
    </row>
    <row r="10304" spans="1:14" ht="94.5">
      <c r="A10304" s="6">
        <v>10302</v>
      </c>
      <c r="B10304" s="8" t="s">
        <v>21069</v>
      </c>
      <c r="C10304" s="9" t="s">
        <v>21181</v>
      </c>
      <c r="D10304" s="10" t="s">
        <v>21182</v>
      </c>
      <c r="E10304" s="11" t="s">
        <v>21183</v>
      </c>
      <c r="F10304" s="6">
        <v>199638</v>
      </c>
      <c r="G10304" s="6" t="s">
        <v>2540</v>
      </c>
      <c r="H10304" s="16">
        <v>12292527</v>
      </c>
      <c r="I10304" s="12" t="s">
        <v>11712</v>
      </c>
      <c r="J10304" s="12">
        <v>43471</v>
      </c>
      <c r="K10304" s="15">
        <v>9658000</v>
      </c>
      <c r="L10304" s="13" t="s">
        <v>15</v>
      </c>
      <c r="M10304" s="7">
        <v>1</v>
      </c>
      <c r="N10304" s="17"/>
    </row>
    <row r="10305" spans="1:14" ht="31.5">
      <c r="A10305" s="6">
        <v>10303</v>
      </c>
      <c r="B10305" s="8" t="s">
        <v>21069</v>
      </c>
      <c r="C10305" s="9" t="s">
        <v>21184</v>
      </c>
      <c r="D10305" s="10" t="s">
        <v>21185</v>
      </c>
      <c r="E10305" s="11" t="s">
        <v>21186</v>
      </c>
      <c r="F10305" s="6">
        <v>238055</v>
      </c>
      <c r="G10305" s="6" t="s">
        <v>2540</v>
      </c>
      <c r="H10305" s="16">
        <v>7349359</v>
      </c>
      <c r="I10305" s="12" t="s">
        <v>21187</v>
      </c>
      <c r="J10305" s="12" t="s">
        <v>21188</v>
      </c>
      <c r="K10305" s="15">
        <v>1230000</v>
      </c>
      <c r="L10305" s="13" t="s">
        <v>15</v>
      </c>
      <c r="M10305" s="7">
        <v>1</v>
      </c>
      <c r="N10305" s="17"/>
    </row>
    <row r="10306" spans="1:14" ht="31.5">
      <c r="A10306" s="6">
        <v>10304</v>
      </c>
      <c r="B10306" s="8" t="s">
        <v>21069</v>
      </c>
      <c r="C10306" s="9" t="s">
        <v>21189</v>
      </c>
      <c r="D10306" s="10" t="s">
        <v>21176</v>
      </c>
      <c r="E10306" s="11" t="s">
        <v>21190</v>
      </c>
      <c r="F10306" s="6">
        <v>417140</v>
      </c>
      <c r="G10306" s="6" t="s">
        <v>2540</v>
      </c>
      <c r="H10306" s="16">
        <v>11637835</v>
      </c>
      <c r="I10306" s="12">
        <v>43947</v>
      </c>
      <c r="J10306" s="12">
        <v>44229</v>
      </c>
      <c r="K10306" s="15">
        <v>0</v>
      </c>
      <c r="L10306" s="13" t="s">
        <v>15</v>
      </c>
      <c r="M10306" s="7">
        <v>1</v>
      </c>
      <c r="N10306" s="17"/>
    </row>
    <row r="10307" spans="1:14" ht="31.5">
      <c r="A10307" s="6">
        <v>10305</v>
      </c>
      <c r="B10307" s="8" t="s">
        <v>21069</v>
      </c>
      <c r="C10307" s="9" t="s">
        <v>21191</v>
      </c>
      <c r="D10307" s="10" t="s">
        <v>21192</v>
      </c>
      <c r="E10307" s="11" t="s">
        <v>21193</v>
      </c>
      <c r="F10307" s="6">
        <v>417141</v>
      </c>
      <c r="G10307" s="6" t="s">
        <v>2540</v>
      </c>
      <c r="H10307" s="16">
        <v>10546655</v>
      </c>
      <c r="I10307" s="12">
        <v>43949</v>
      </c>
      <c r="J10307" s="12">
        <v>44232</v>
      </c>
      <c r="K10307" s="15">
        <v>0</v>
      </c>
      <c r="L10307" s="13" t="s">
        <v>15</v>
      </c>
      <c r="M10307" s="7">
        <v>1</v>
      </c>
      <c r="N10307" s="17"/>
    </row>
    <row r="10308" spans="1:14" ht="78.75">
      <c r="A10308" s="6">
        <v>10306</v>
      </c>
      <c r="B10308" s="8" t="s">
        <v>21069</v>
      </c>
      <c r="C10308" s="9" t="s">
        <v>21194</v>
      </c>
      <c r="D10308" s="10" t="s">
        <v>21195</v>
      </c>
      <c r="E10308" s="11" t="s">
        <v>21196</v>
      </c>
      <c r="F10308" s="6">
        <v>417142</v>
      </c>
      <c r="G10308" s="6" t="s">
        <v>2540</v>
      </c>
      <c r="H10308" s="16">
        <v>10726812</v>
      </c>
      <c r="I10308" s="12">
        <v>43950</v>
      </c>
      <c r="J10308" s="12">
        <v>44233</v>
      </c>
      <c r="K10308" s="15">
        <v>1500000</v>
      </c>
      <c r="L10308" s="13" t="s">
        <v>15</v>
      </c>
      <c r="M10308" s="7">
        <v>1</v>
      </c>
      <c r="N10308" s="17"/>
    </row>
    <row r="10309" spans="1:14" ht="78.75">
      <c r="A10309" s="6">
        <v>10307</v>
      </c>
      <c r="B10309" s="8" t="s">
        <v>21069</v>
      </c>
      <c r="C10309" s="9" t="s">
        <v>21197</v>
      </c>
      <c r="D10309" s="10" t="s">
        <v>21198</v>
      </c>
      <c r="E10309" s="11" t="s">
        <v>21199</v>
      </c>
      <c r="F10309" s="6">
        <v>417143</v>
      </c>
      <c r="G10309" s="6" t="s">
        <v>2540</v>
      </c>
      <c r="H10309" s="16">
        <v>13205988</v>
      </c>
      <c r="I10309" s="12">
        <v>43947</v>
      </c>
      <c r="J10309" s="12">
        <v>44229</v>
      </c>
      <c r="K10309" s="15">
        <v>0</v>
      </c>
      <c r="L10309" s="13" t="s">
        <v>15</v>
      </c>
      <c r="M10309" s="7">
        <v>6</v>
      </c>
      <c r="N10309" s="17"/>
    </row>
    <row r="10310" spans="1:14" ht="47.25">
      <c r="A10310" s="6">
        <v>10308</v>
      </c>
      <c r="B10310" s="8" t="s">
        <v>21069</v>
      </c>
      <c r="C10310" s="9" t="s">
        <v>21200</v>
      </c>
      <c r="D10310" s="10" t="s">
        <v>21201</v>
      </c>
      <c r="E10310" s="11" t="s">
        <v>21202</v>
      </c>
      <c r="F10310" s="6">
        <v>417144</v>
      </c>
      <c r="G10310" s="6" t="s">
        <v>2540</v>
      </c>
      <c r="H10310" s="16">
        <v>7616339</v>
      </c>
      <c r="I10310" s="12">
        <v>43955</v>
      </c>
      <c r="J10310" s="12">
        <v>44244</v>
      </c>
      <c r="K10310" s="15">
        <v>4800000</v>
      </c>
      <c r="L10310" s="13" t="s">
        <v>15</v>
      </c>
      <c r="M10310" s="7">
        <v>6</v>
      </c>
      <c r="N10310" s="17"/>
    </row>
    <row r="10311" spans="1:14" ht="63">
      <c r="A10311" s="6">
        <v>10309</v>
      </c>
      <c r="B10311" s="8" t="s">
        <v>21069</v>
      </c>
      <c r="C10311" s="9" t="s">
        <v>21203</v>
      </c>
      <c r="D10311" s="10" t="s">
        <v>6745</v>
      </c>
      <c r="E10311" s="11" t="s">
        <v>21204</v>
      </c>
      <c r="F10311" s="6">
        <v>265647</v>
      </c>
      <c r="G10311" s="6" t="s">
        <v>2540</v>
      </c>
      <c r="H10311" s="16">
        <v>21435276</v>
      </c>
      <c r="I10311" s="12" t="s">
        <v>10270</v>
      </c>
      <c r="J10311" s="12" t="s">
        <v>21205</v>
      </c>
      <c r="K10311" s="15">
        <v>0</v>
      </c>
      <c r="L10311" s="13" t="s">
        <v>15</v>
      </c>
      <c r="M10311" s="7">
        <v>1</v>
      </c>
      <c r="N10311" s="17"/>
    </row>
    <row r="10312" spans="1:14" ht="47.25">
      <c r="A10312" s="6">
        <v>10310</v>
      </c>
      <c r="B10312" s="8" t="s">
        <v>21069</v>
      </c>
      <c r="C10312" s="9" t="s">
        <v>21206</v>
      </c>
      <c r="D10312" s="10" t="s">
        <v>21207</v>
      </c>
      <c r="E10312" s="11" t="s">
        <v>21208</v>
      </c>
      <c r="F10312" s="6">
        <v>301676</v>
      </c>
      <c r="G10312" s="6" t="s">
        <v>2540</v>
      </c>
      <c r="H10312" s="16">
        <v>6907249</v>
      </c>
      <c r="I10312" s="12" t="s">
        <v>21209</v>
      </c>
      <c r="J10312" s="12" t="s">
        <v>996</v>
      </c>
      <c r="K10312" s="15">
        <v>1100000</v>
      </c>
      <c r="L10312" s="13" t="s">
        <v>15</v>
      </c>
      <c r="M10312" s="7">
        <v>1</v>
      </c>
      <c r="N10312" s="17"/>
    </row>
    <row r="10313" spans="1:14" ht="78.75">
      <c r="A10313" s="6">
        <v>10311</v>
      </c>
      <c r="B10313" s="8" t="s">
        <v>21069</v>
      </c>
      <c r="C10313" s="9" t="s">
        <v>21210</v>
      </c>
      <c r="D10313" s="10" t="s">
        <v>21211</v>
      </c>
      <c r="E10313" s="11" t="s">
        <v>21212</v>
      </c>
      <c r="F10313" s="6">
        <v>395847</v>
      </c>
      <c r="G10313" s="6" t="s">
        <v>2540</v>
      </c>
      <c r="H10313" s="16">
        <v>12020426</v>
      </c>
      <c r="I10313" s="12" t="s">
        <v>10694</v>
      </c>
      <c r="J10313" s="12" t="s">
        <v>4612</v>
      </c>
      <c r="K10313" s="15">
        <v>7000000</v>
      </c>
      <c r="L10313" s="13" t="s">
        <v>15</v>
      </c>
      <c r="M10313" s="7">
        <v>1</v>
      </c>
      <c r="N10313" s="17"/>
    </row>
    <row r="10314" spans="1:14" ht="63">
      <c r="A10314" s="6">
        <v>10312</v>
      </c>
      <c r="B10314" s="8" t="s">
        <v>21069</v>
      </c>
      <c r="C10314" s="9" t="s">
        <v>21213</v>
      </c>
      <c r="D10314" s="10" t="s">
        <v>21214</v>
      </c>
      <c r="E10314" s="11" t="s">
        <v>21215</v>
      </c>
      <c r="F10314" s="6">
        <v>412880</v>
      </c>
      <c r="G10314" s="6" t="s">
        <v>2540</v>
      </c>
      <c r="H10314" s="16">
        <v>8282286</v>
      </c>
      <c r="I10314" s="12">
        <v>43915</v>
      </c>
      <c r="J10314" s="12">
        <v>44198</v>
      </c>
      <c r="K10314" s="15">
        <v>0</v>
      </c>
      <c r="L10314" s="13" t="s">
        <v>15</v>
      </c>
      <c r="M10314" s="7">
        <v>1</v>
      </c>
      <c r="N10314" s="17"/>
    </row>
    <row r="10315" spans="1:14" ht="78.75">
      <c r="A10315" s="6">
        <v>10313</v>
      </c>
      <c r="B10315" s="8" t="s">
        <v>21069</v>
      </c>
      <c r="C10315" s="9" t="s">
        <v>21216</v>
      </c>
      <c r="D10315" s="10" t="s">
        <v>21217</v>
      </c>
      <c r="E10315" s="11" t="s">
        <v>21218</v>
      </c>
      <c r="F10315" s="6" t="s">
        <v>21219</v>
      </c>
      <c r="G10315" s="6" t="s">
        <v>2540</v>
      </c>
      <c r="H10315" s="16">
        <v>11833352</v>
      </c>
      <c r="I10315" s="12">
        <v>43906</v>
      </c>
      <c r="J10315" s="12">
        <v>44188</v>
      </c>
      <c r="K10315" s="15">
        <v>4500000</v>
      </c>
      <c r="L10315" s="13" t="s">
        <v>15</v>
      </c>
      <c r="M10315" s="7">
        <v>1</v>
      </c>
      <c r="N10315" s="17"/>
    </row>
    <row r="10316" spans="1:14" ht="63">
      <c r="A10316" s="6">
        <v>10314</v>
      </c>
      <c r="B10316" s="8" t="s">
        <v>21069</v>
      </c>
      <c r="C10316" s="9" t="s">
        <v>21220</v>
      </c>
      <c r="D10316" s="10" t="s">
        <v>21221</v>
      </c>
      <c r="E10316" s="11" t="s">
        <v>21222</v>
      </c>
      <c r="F10316" s="6">
        <v>412883</v>
      </c>
      <c r="G10316" s="6" t="s">
        <v>2540</v>
      </c>
      <c r="H10316" s="16">
        <v>11580328</v>
      </c>
      <c r="I10316" s="12">
        <v>43905</v>
      </c>
      <c r="J10316" s="12">
        <v>44222</v>
      </c>
      <c r="K10316" s="15">
        <v>0</v>
      </c>
      <c r="L10316" s="13" t="s">
        <v>15</v>
      </c>
      <c r="M10316" s="7">
        <v>1</v>
      </c>
      <c r="N10316" s="17"/>
    </row>
    <row r="10317" spans="1:14" ht="47.25">
      <c r="A10317" s="6">
        <v>10315</v>
      </c>
      <c r="B10317" s="8" t="s">
        <v>21069</v>
      </c>
      <c r="C10317" s="9" t="s">
        <v>21223</v>
      </c>
      <c r="D10317" s="10" t="s">
        <v>21224</v>
      </c>
      <c r="E10317" s="11" t="s">
        <v>21225</v>
      </c>
      <c r="F10317" s="6">
        <v>413793</v>
      </c>
      <c r="G10317" s="6" t="s">
        <v>2540</v>
      </c>
      <c r="H10317" s="16">
        <v>3823697</v>
      </c>
      <c r="I10317" s="12">
        <v>43915</v>
      </c>
      <c r="J10317" s="12">
        <v>44106</v>
      </c>
      <c r="K10317" s="15">
        <v>0</v>
      </c>
      <c r="L10317" s="13" t="s">
        <v>15</v>
      </c>
      <c r="M10317" s="7">
        <v>1</v>
      </c>
      <c r="N10317" s="17"/>
    </row>
    <row r="10318" spans="1:14" ht="78.75">
      <c r="A10318" s="6">
        <v>10316</v>
      </c>
      <c r="B10318" s="8" t="s">
        <v>21069</v>
      </c>
      <c r="C10318" s="9" t="s">
        <v>21226</v>
      </c>
      <c r="D10318" s="10" t="s">
        <v>21227</v>
      </c>
      <c r="E10318" s="11" t="s">
        <v>21228</v>
      </c>
      <c r="F10318" s="6">
        <v>413795</v>
      </c>
      <c r="G10318" s="6" t="s">
        <v>2540</v>
      </c>
      <c r="H10318" s="16">
        <v>11811863</v>
      </c>
      <c r="I10318" s="12">
        <v>43915</v>
      </c>
      <c r="J10318" s="12">
        <v>44167</v>
      </c>
      <c r="K10318" s="15">
        <v>2000000</v>
      </c>
      <c r="L10318" s="13" t="s">
        <v>15</v>
      </c>
      <c r="M10318" s="7">
        <v>1</v>
      </c>
      <c r="N10318" s="17"/>
    </row>
    <row r="10319" spans="1:14" ht="31.5">
      <c r="A10319" s="6">
        <v>10317</v>
      </c>
      <c r="B10319" s="8" t="s">
        <v>21069</v>
      </c>
      <c r="C10319" s="9" t="s">
        <v>21229</v>
      </c>
      <c r="D10319" s="10" t="s">
        <v>21230</v>
      </c>
      <c r="E10319" s="11" t="s">
        <v>21231</v>
      </c>
      <c r="F10319" s="6">
        <v>413796</v>
      </c>
      <c r="G10319" s="6" t="s">
        <v>2540</v>
      </c>
      <c r="H10319" s="16">
        <v>9493811</v>
      </c>
      <c r="I10319" s="12">
        <v>43915</v>
      </c>
      <c r="J10319" s="12">
        <v>44198</v>
      </c>
      <c r="K10319" s="15">
        <v>6800000</v>
      </c>
      <c r="L10319" s="13" t="s">
        <v>15</v>
      </c>
      <c r="M10319" s="7">
        <v>1</v>
      </c>
      <c r="N10319" s="17"/>
    </row>
    <row r="10320" spans="1:14" ht="78.75">
      <c r="A10320" s="6">
        <v>10318</v>
      </c>
      <c r="B10320" s="8" t="s">
        <v>21069</v>
      </c>
      <c r="C10320" s="9" t="s">
        <v>21232</v>
      </c>
      <c r="D10320" s="10" t="s">
        <v>21233</v>
      </c>
      <c r="E10320" s="11" t="s">
        <v>21234</v>
      </c>
      <c r="F10320" s="6">
        <v>219735</v>
      </c>
      <c r="G10320" s="6" t="s">
        <v>2540</v>
      </c>
      <c r="H10320" s="16">
        <v>14656012</v>
      </c>
      <c r="I10320" s="12" t="s">
        <v>21235</v>
      </c>
      <c r="J10320" s="12" t="s">
        <v>6668</v>
      </c>
      <c r="K10320" s="15">
        <v>7550000</v>
      </c>
      <c r="L10320" s="13" t="s">
        <v>15</v>
      </c>
      <c r="M10320" s="7">
        <v>1</v>
      </c>
      <c r="N10320" s="17"/>
    </row>
    <row r="10321" spans="1:14" ht="110.25">
      <c r="A10321" s="6">
        <v>10319</v>
      </c>
      <c r="B10321" s="8" t="s">
        <v>21069</v>
      </c>
      <c r="C10321" s="9" t="s">
        <v>21236</v>
      </c>
      <c r="D10321" s="10" t="s">
        <v>21237</v>
      </c>
      <c r="E10321" s="11" t="s">
        <v>21238</v>
      </c>
      <c r="F10321" s="6">
        <v>265647</v>
      </c>
      <c r="G10321" s="6" t="s">
        <v>2540</v>
      </c>
      <c r="H10321" s="16">
        <v>14871866</v>
      </c>
      <c r="I10321" s="12" t="s">
        <v>2408</v>
      </c>
      <c r="J10321" s="12" t="s">
        <v>6797</v>
      </c>
      <c r="K10321" s="15">
        <v>6607000</v>
      </c>
      <c r="L10321" s="13" t="s">
        <v>15</v>
      </c>
      <c r="M10321" s="7">
        <v>1</v>
      </c>
      <c r="N10321" s="17"/>
    </row>
    <row r="10322" spans="1:14" ht="47.25">
      <c r="A10322" s="6">
        <v>10320</v>
      </c>
      <c r="B10322" s="8" t="s">
        <v>21069</v>
      </c>
      <c r="C10322" s="9" t="s">
        <v>21239</v>
      </c>
      <c r="D10322" s="10" t="s">
        <v>21240</v>
      </c>
      <c r="E10322" s="11" t="s">
        <v>21241</v>
      </c>
      <c r="F10322" s="6">
        <v>325604</v>
      </c>
      <c r="G10322" s="6" t="s">
        <v>2540</v>
      </c>
      <c r="H10322" s="16">
        <v>43963046.767999999</v>
      </c>
      <c r="I10322" s="12" t="s">
        <v>21242</v>
      </c>
      <c r="J10322" s="12" t="s">
        <v>21243</v>
      </c>
      <c r="K10322" s="15">
        <v>20000000</v>
      </c>
      <c r="L10322" s="13" t="s">
        <v>14</v>
      </c>
      <c r="M10322" s="7">
        <v>1</v>
      </c>
      <c r="N10322" s="17"/>
    </row>
    <row r="10323" spans="1:14" ht="47.25">
      <c r="A10323" s="6">
        <v>10321</v>
      </c>
      <c r="B10323" s="8" t="s">
        <v>21069</v>
      </c>
      <c r="C10323" s="9" t="s">
        <v>21141</v>
      </c>
      <c r="D10323" s="10" t="s">
        <v>21244</v>
      </c>
      <c r="E10323" s="11" t="s">
        <v>21241</v>
      </c>
      <c r="F10323" s="6">
        <v>325604</v>
      </c>
      <c r="G10323" s="6" t="s">
        <v>2540</v>
      </c>
      <c r="H10323" s="16">
        <v>43963046.767999999</v>
      </c>
      <c r="I10323" s="12" t="s">
        <v>21242</v>
      </c>
      <c r="J10323" s="12" t="s">
        <v>21243</v>
      </c>
      <c r="K10323" s="15">
        <v>20000000</v>
      </c>
      <c r="L10323" s="13" t="s">
        <v>14</v>
      </c>
      <c r="M10323" s="7">
        <v>0.51</v>
      </c>
      <c r="N10323" s="17"/>
    </row>
    <row r="10324" spans="1:14" ht="63">
      <c r="A10324" s="6">
        <v>10322</v>
      </c>
      <c r="B10324" s="8" t="s">
        <v>21069</v>
      </c>
      <c r="C10324" s="9" t="s">
        <v>21245</v>
      </c>
      <c r="D10324" s="10" t="s">
        <v>21246</v>
      </c>
      <c r="E10324" s="11" t="s">
        <v>21241</v>
      </c>
      <c r="F10324" s="6">
        <v>325604</v>
      </c>
      <c r="G10324" s="6" t="s">
        <v>2540</v>
      </c>
      <c r="H10324" s="16">
        <v>43963046.767999999</v>
      </c>
      <c r="I10324" s="12" t="s">
        <v>21242</v>
      </c>
      <c r="J10324" s="12" t="s">
        <v>21243</v>
      </c>
      <c r="K10324" s="15">
        <v>20000000</v>
      </c>
      <c r="L10324" s="13" t="s">
        <v>14</v>
      </c>
      <c r="M10324" s="7">
        <v>0.49</v>
      </c>
      <c r="N10324" s="17"/>
    </row>
    <row r="10325" spans="1:14" ht="299.25">
      <c r="A10325" s="6">
        <v>10323</v>
      </c>
      <c r="B10325" s="8" t="s">
        <v>21069</v>
      </c>
      <c r="C10325" s="9" t="s">
        <v>21247</v>
      </c>
      <c r="D10325" s="10" t="s">
        <v>3277</v>
      </c>
      <c r="E10325" s="11" t="s">
        <v>21248</v>
      </c>
      <c r="F10325" s="6">
        <v>208367</v>
      </c>
      <c r="G10325" s="6" t="s">
        <v>2540</v>
      </c>
      <c r="H10325" s="16">
        <v>21945802</v>
      </c>
      <c r="I10325" s="12" t="s">
        <v>1625</v>
      </c>
      <c r="J10325" s="12" t="s">
        <v>21249</v>
      </c>
      <c r="K10325" s="15">
        <v>17030000</v>
      </c>
      <c r="L10325" s="13" t="s">
        <v>15</v>
      </c>
      <c r="M10325" s="7">
        <v>1</v>
      </c>
      <c r="N10325" s="17"/>
    </row>
    <row r="10326" spans="1:14" ht="252">
      <c r="A10326" s="6">
        <v>10324</v>
      </c>
      <c r="B10326" s="8" t="s">
        <v>21069</v>
      </c>
      <c r="C10326" s="9" t="s">
        <v>21250</v>
      </c>
      <c r="D10326" s="10" t="s">
        <v>21251</v>
      </c>
      <c r="E10326" s="11" t="s">
        <v>21252</v>
      </c>
      <c r="F10326" s="6">
        <v>265641</v>
      </c>
      <c r="G10326" s="6" t="s">
        <v>2540</v>
      </c>
      <c r="H10326" s="16">
        <v>20495192</v>
      </c>
      <c r="I10326" s="12" t="s">
        <v>21253</v>
      </c>
      <c r="J10326" s="12" t="s">
        <v>13157</v>
      </c>
      <c r="K10326" s="15">
        <v>6612000</v>
      </c>
      <c r="L10326" s="13" t="s">
        <v>15</v>
      </c>
      <c r="M10326" s="7">
        <v>1</v>
      </c>
      <c r="N10326" s="17"/>
    </row>
    <row r="10327" spans="1:14" ht="110.25">
      <c r="A10327" s="6">
        <v>10325</v>
      </c>
      <c r="B10327" s="8" t="s">
        <v>21069</v>
      </c>
      <c r="C10327" s="9" t="s">
        <v>21254</v>
      </c>
      <c r="D10327" s="10" t="s">
        <v>13158</v>
      </c>
      <c r="E10327" s="11" t="s">
        <v>21255</v>
      </c>
      <c r="F10327" s="6">
        <v>265642</v>
      </c>
      <c r="G10327" s="6" t="s">
        <v>2540</v>
      </c>
      <c r="H10327" s="16">
        <v>18616500</v>
      </c>
      <c r="I10327" s="12">
        <v>43598</v>
      </c>
      <c r="J10327" s="12">
        <v>44063</v>
      </c>
      <c r="K10327" s="15">
        <v>4200000</v>
      </c>
      <c r="L10327" s="13" t="s">
        <v>15</v>
      </c>
      <c r="M10327" s="7">
        <v>1</v>
      </c>
      <c r="N10327" s="17"/>
    </row>
    <row r="10328" spans="1:14" ht="47.25">
      <c r="A10328" s="6">
        <v>10326</v>
      </c>
      <c r="B10328" s="8" t="s">
        <v>21069</v>
      </c>
      <c r="C10328" s="9" t="s">
        <v>21256</v>
      </c>
      <c r="D10328" s="10" t="s">
        <v>21257</v>
      </c>
      <c r="E10328" s="11" t="s">
        <v>21258</v>
      </c>
      <c r="F10328" s="6">
        <v>417139</v>
      </c>
      <c r="G10328" s="6" t="s">
        <v>2540</v>
      </c>
      <c r="H10328" s="16">
        <v>8518156</v>
      </c>
      <c r="I10328" s="12" t="s">
        <v>21259</v>
      </c>
      <c r="J10328" s="12" t="s">
        <v>21260</v>
      </c>
      <c r="K10328" s="15">
        <v>0</v>
      </c>
      <c r="L10328" s="13" t="s">
        <v>15</v>
      </c>
      <c r="M10328" s="7">
        <v>1</v>
      </c>
      <c r="N10328" s="17"/>
    </row>
    <row r="10329" spans="1:14" ht="31.5">
      <c r="A10329" s="6">
        <v>10327</v>
      </c>
      <c r="B10329" s="8" t="s">
        <v>21069</v>
      </c>
      <c r="C10329" s="9" t="s">
        <v>21261</v>
      </c>
      <c r="D10329" s="10" t="s">
        <v>21262</v>
      </c>
      <c r="E10329" s="11" t="s">
        <v>21263</v>
      </c>
      <c r="F10329" s="6">
        <v>435580</v>
      </c>
      <c r="G10329" s="6" t="s">
        <v>2540</v>
      </c>
      <c r="H10329" s="16">
        <v>6657162</v>
      </c>
      <c r="I10329" s="12" t="s">
        <v>2035</v>
      </c>
      <c r="J10329" s="12" t="s">
        <v>2245</v>
      </c>
      <c r="K10329" s="15">
        <v>0</v>
      </c>
      <c r="L10329" s="13" t="s">
        <v>15</v>
      </c>
      <c r="M10329" s="7">
        <v>1</v>
      </c>
      <c r="N10329" s="17"/>
    </row>
    <row r="10330" spans="1:14" ht="94.5">
      <c r="A10330" s="6">
        <v>10328</v>
      </c>
      <c r="B10330" s="8" t="s">
        <v>21069</v>
      </c>
      <c r="C10330" s="9" t="s">
        <v>21264</v>
      </c>
      <c r="D10330" s="10" t="s">
        <v>21132</v>
      </c>
      <c r="E10330" s="11" t="s">
        <v>21265</v>
      </c>
      <c r="F10330" s="6">
        <v>220855</v>
      </c>
      <c r="G10330" s="6" t="s">
        <v>2540</v>
      </c>
      <c r="H10330" s="16">
        <v>11377710</v>
      </c>
      <c r="I10330" s="12" t="s">
        <v>4240</v>
      </c>
      <c r="J10330" s="12" t="s">
        <v>6914</v>
      </c>
      <c r="K10330" s="15">
        <v>7600000</v>
      </c>
      <c r="L10330" s="13" t="s">
        <v>15</v>
      </c>
      <c r="M10330" s="7">
        <v>1</v>
      </c>
      <c r="N10330" s="17"/>
    </row>
    <row r="10331" spans="1:14" ht="78.75">
      <c r="A10331" s="6">
        <v>10329</v>
      </c>
      <c r="B10331" s="8" t="s">
        <v>21069</v>
      </c>
      <c r="C10331" s="9" t="s">
        <v>21266</v>
      </c>
      <c r="D10331" s="10" t="s">
        <v>21251</v>
      </c>
      <c r="E10331" s="11" t="s">
        <v>21267</v>
      </c>
      <c r="F10331" s="6">
        <v>284496</v>
      </c>
      <c r="G10331" s="6" t="s">
        <v>2540</v>
      </c>
      <c r="H10331" s="16">
        <v>15687565</v>
      </c>
      <c r="I10331" s="12" t="s">
        <v>13159</v>
      </c>
      <c r="J10331" s="12" t="s">
        <v>7673</v>
      </c>
      <c r="K10331" s="15">
        <v>4300000</v>
      </c>
      <c r="L10331" s="13" t="s">
        <v>15</v>
      </c>
      <c r="M10331" s="7">
        <v>1</v>
      </c>
      <c r="N10331" s="17"/>
    </row>
    <row r="10332" spans="1:14" ht="78.75">
      <c r="A10332" s="6">
        <v>10330</v>
      </c>
      <c r="B10332" s="8" t="s">
        <v>21069</v>
      </c>
      <c r="C10332" s="9" t="s">
        <v>21268</v>
      </c>
      <c r="D10332" s="10" t="s">
        <v>2691</v>
      </c>
      <c r="E10332" s="11" t="s">
        <v>21269</v>
      </c>
      <c r="F10332" s="6">
        <v>284497</v>
      </c>
      <c r="G10332" s="6" t="s">
        <v>2540</v>
      </c>
      <c r="H10332" s="16">
        <v>18523394</v>
      </c>
      <c r="I10332" s="12" t="s">
        <v>21270</v>
      </c>
      <c r="J10332" s="12" t="s">
        <v>21271</v>
      </c>
      <c r="K10332" s="15">
        <v>7368000</v>
      </c>
      <c r="L10332" s="13" t="s">
        <v>15</v>
      </c>
      <c r="M10332" s="7">
        <v>1</v>
      </c>
      <c r="N10332" s="17"/>
    </row>
    <row r="10333" spans="1:14" ht="94.5">
      <c r="A10333" s="6">
        <v>10331</v>
      </c>
      <c r="B10333" s="8" t="s">
        <v>21069</v>
      </c>
      <c r="C10333" s="9" t="s">
        <v>21272</v>
      </c>
      <c r="D10333" s="10" t="s">
        <v>21251</v>
      </c>
      <c r="E10333" s="11" t="s">
        <v>21273</v>
      </c>
      <c r="F10333" s="6">
        <v>284773</v>
      </c>
      <c r="G10333" s="6" t="s">
        <v>2540</v>
      </c>
      <c r="H10333" s="16">
        <v>20034093</v>
      </c>
      <c r="I10333" s="12" t="s">
        <v>21274</v>
      </c>
      <c r="J10333" s="12" t="s">
        <v>10118</v>
      </c>
      <c r="K10333" s="15">
        <v>5414000</v>
      </c>
      <c r="L10333" s="13" t="s">
        <v>15</v>
      </c>
      <c r="M10333" s="7">
        <v>1</v>
      </c>
      <c r="N10333" s="17"/>
    </row>
    <row r="10334" spans="1:14" ht="47.25">
      <c r="A10334" s="6">
        <v>10332</v>
      </c>
      <c r="B10334" s="8" t="s">
        <v>21069</v>
      </c>
      <c r="C10334" s="9" t="s">
        <v>21275</v>
      </c>
      <c r="D10334" s="10" t="s">
        <v>5327</v>
      </c>
      <c r="E10334" s="11" t="s">
        <v>21276</v>
      </c>
      <c r="F10334" s="6">
        <v>312860</v>
      </c>
      <c r="G10334" s="6" t="s">
        <v>2540</v>
      </c>
      <c r="H10334" s="16">
        <v>9570745</v>
      </c>
      <c r="I10334" s="12" t="s">
        <v>9579</v>
      </c>
      <c r="J10334" s="12" t="s">
        <v>1528</v>
      </c>
      <c r="K10334" s="15">
        <v>6392000</v>
      </c>
      <c r="L10334" s="13" t="s">
        <v>15</v>
      </c>
      <c r="M10334" s="7">
        <v>1</v>
      </c>
      <c r="N10334" s="17"/>
    </row>
    <row r="10335" spans="1:14" ht="47.25">
      <c r="A10335" s="6">
        <v>10333</v>
      </c>
      <c r="B10335" s="8" t="s">
        <v>21069</v>
      </c>
      <c r="C10335" s="9" t="s">
        <v>21277</v>
      </c>
      <c r="D10335" s="10" t="s">
        <v>21278</v>
      </c>
      <c r="E10335" s="11" t="s">
        <v>21279</v>
      </c>
      <c r="F10335" s="6">
        <v>312861</v>
      </c>
      <c r="G10335" s="6" t="s">
        <v>2540</v>
      </c>
      <c r="H10335" s="16">
        <v>8764308</v>
      </c>
      <c r="I10335" s="12" t="s">
        <v>10165</v>
      </c>
      <c r="J10335" s="12" t="s">
        <v>9580</v>
      </c>
      <c r="K10335" s="15">
        <v>1100000</v>
      </c>
      <c r="L10335" s="13" t="s">
        <v>15</v>
      </c>
      <c r="M10335" s="7">
        <v>1</v>
      </c>
      <c r="N10335" s="17"/>
    </row>
    <row r="10336" spans="1:14" ht="110.25">
      <c r="A10336" s="6">
        <v>10334</v>
      </c>
      <c r="B10336" s="8" t="s">
        <v>21069</v>
      </c>
      <c r="C10336" s="9" t="s">
        <v>21275</v>
      </c>
      <c r="D10336" s="10" t="s">
        <v>5327</v>
      </c>
      <c r="E10336" s="11" t="s">
        <v>21280</v>
      </c>
      <c r="F10336" s="6">
        <v>312862</v>
      </c>
      <c r="G10336" s="6" t="s">
        <v>2540</v>
      </c>
      <c r="H10336" s="16">
        <v>12793090</v>
      </c>
      <c r="I10336" s="12" t="s">
        <v>9579</v>
      </c>
      <c r="J10336" s="12" t="s">
        <v>21281</v>
      </c>
      <c r="K10336" s="15">
        <v>7743000</v>
      </c>
      <c r="L10336" s="13" t="s">
        <v>15</v>
      </c>
      <c r="M10336" s="7">
        <v>1</v>
      </c>
      <c r="N10336" s="17"/>
    </row>
    <row r="10337" spans="1:14" ht="110.25">
      <c r="A10337" s="6">
        <v>10335</v>
      </c>
      <c r="B10337" s="8" t="s">
        <v>21069</v>
      </c>
      <c r="C10337" s="9" t="s">
        <v>21275</v>
      </c>
      <c r="D10337" s="10" t="s">
        <v>5327</v>
      </c>
      <c r="E10337" s="11" t="s">
        <v>21282</v>
      </c>
      <c r="F10337" s="6">
        <v>312863</v>
      </c>
      <c r="G10337" s="6" t="s">
        <v>2540</v>
      </c>
      <c r="H10337" s="16">
        <v>19076087</v>
      </c>
      <c r="I10337" s="12">
        <v>43730</v>
      </c>
      <c r="J10337" s="12">
        <v>44102</v>
      </c>
      <c r="K10337" s="15">
        <v>6197000</v>
      </c>
      <c r="L10337" s="13" t="s">
        <v>15</v>
      </c>
      <c r="M10337" s="7">
        <v>1</v>
      </c>
      <c r="N10337" s="17"/>
    </row>
    <row r="10338" spans="1:14" ht="94.5">
      <c r="A10338" s="6">
        <v>10336</v>
      </c>
      <c r="B10338" s="8" t="s">
        <v>21069</v>
      </c>
      <c r="C10338" s="9" t="s">
        <v>21283</v>
      </c>
      <c r="D10338" s="10" t="s">
        <v>21284</v>
      </c>
      <c r="E10338" s="11" t="s">
        <v>21285</v>
      </c>
      <c r="F10338" s="6">
        <v>413797</v>
      </c>
      <c r="G10338" s="6" t="s">
        <v>2540</v>
      </c>
      <c r="H10338" s="16">
        <v>9311151</v>
      </c>
      <c r="I10338" s="12" t="s">
        <v>2584</v>
      </c>
      <c r="J10338" s="12" t="s">
        <v>1187</v>
      </c>
      <c r="K10338" s="15">
        <v>0</v>
      </c>
      <c r="L10338" s="13" t="s">
        <v>15</v>
      </c>
      <c r="M10338" s="7">
        <v>1</v>
      </c>
      <c r="N10338" s="17"/>
    </row>
    <row r="10339" spans="1:14" ht="78.75">
      <c r="A10339" s="6">
        <v>10337</v>
      </c>
      <c r="B10339" s="8" t="s">
        <v>21069</v>
      </c>
      <c r="C10339" s="9" t="s">
        <v>21286</v>
      </c>
      <c r="D10339" s="10" t="s">
        <v>21287</v>
      </c>
      <c r="E10339" s="11" t="s">
        <v>21288</v>
      </c>
      <c r="F10339" s="6">
        <v>413798</v>
      </c>
      <c r="G10339" s="6" t="s">
        <v>2540</v>
      </c>
      <c r="H10339" s="16">
        <v>11279368</v>
      </c>
      <c r="I10339" s="12" t="s">
        <v>10865</v>
      </c>
      <c r="J10339" s="12" t="s">
        <v>13160</v>
      </c>
      <c r="K10339" s="15">
        <v>0</v>
      </c>
      <c r="L10339" s="13" t="s">
        <v>15</v>
      </c>
      <c r="M10339" s="7">
        <v>1</v>
      </c>
      <c r="N10339" s="17"/>
    </row>
    <row r="10340" spans="1:14" ht="78.75">
      <c r="A10340" s="6">
        <v>10338</v>
      </c>
      <c r="B10340" s="8" t="s">
        <v>21069</v>
      </c>
      <c r="C10340" s="9" t="s">
        <v>21289</v>
      </c>
      <c r="D10340" s="10" t="s">
        <v>21290</v>
      </c>
      <c r="E10340" s="11" t="s">
        <v>21291</v>
      </c>
      <c r="F10340" s="6">
        <v>413799</v>
      </c>
      <c r="G10340" s="6" t="s">
        <v>2540</v>
      </c>
      <c r="H10340" s="16">
        <v>9881897</v>
      </c>
      <c r="I10340" s="12" t="s">
        <v>2584</v>
      </c>
      <c r="J10340" s="12" t="s">
        <v>10336</v>
      </c>
      <c r="K10340" s="15">
        <v>0</v>
      </c>
      <c r="L10340" s="13" t="s">
        <v>15</v>
      </c>
      <c r="M10340" s="7">
        <v>1</v>
      </c>
      <c r="N10340" s="17"/>
    </row>
    <row r="10341" spans="1:14" ht="110.25">
      <c r="A10341" s="6">
        <v>10339</v>
      </c>
      <c r="B10341" s="8" t="s">
        <v>21069</v>
      </c>
      <c r="C10341" s="9" t="s">
        <v>21292</v>
      </c>
      <c r="D10341" s="10" t="s">
        <v>19160</v>
      </c>
      <c r="E10341" s="11" t="s">
        <v>21293</v>
      </c>
      <c r="F10341" s="6">
        <v>478210</v>
      </c>
      <c r="G10341" s="6" t="s">
        <v>2540</v>
      </c>
      <c r="H10341" s="16">
        <v>22618082</v>
      </c>
      <c r="I10341" s="12" t="s">
        <v>1084</v>
      </c>
      <c r="J10341" s="12" t="s">
        <v>21294</v>
      </c>
      <c r="K10341" s="15">
        <v>0</v>
      </c>
      <c r="L10341" s="13" t="s">
        <v>15</v>
      </c>
      <c r="M10341" s="7">
        <v>1</v>
      </c>
      <c r="N10341" s="17"/>
    </row>
    <row r="10342" spans="1:14" ht="78.75">
      <c r="A10342" s="6">
        <v>10340</v>
      </c>
      <c r="B10342" s="8" t="s">
        <v>21069</v>
      </c>
      <c r="C10342" s="9" t="s">
        <v>21295</v>
      </c>
      <c r="D10342" s="10" t="s">
        <v>21296</v>
      </c>
      <c r="E10342" s="11" t="s">
        <v>21297</v>
      </c>
      <c r="F10342" s="6">
        <v>478212</v>
      </c>
      <c r="G10342" s="6" t="s">
        <v>2540</v>
      </c>
      <c r="H10342" s="16">
        <v>27889201</v>
      </c>
      <c r="I10342" s="12" t="s">
        <v>21298</v>
      </c>
      <c r="J10342" s="12" t="s">
        <v>21299</v>
      </c>
      <c r="K10342" s="15">
        <v>0</v>
      </c>
      <c r="L10342" s="13" t="s">
        <v>14</v>
      </c>
      <c r="M10342" s="7">
        <v>1</v>
      </c>
      <c r="N10342" s="17"/>
    </row>
    <row r="10343" spans="1:14" ht="78.75">
      <c r="A10343" s="6">
        <v>10341</v>
      </c>
      <c r="B10343" s="8" t="s">
        <v>21069</v>
      </c>
      <c r="C10343" s="9" t="s">
        <v>21300</v>
      </c>
      <c r="D10343" s="10" t="s">
        <v>21084</v>
      </c>
      <c r="E10343" s="11" t="s">
        <v>21297</v>
      </c>
      <c r="F10343" s="6">
        <v>478212</v>
      </c>
      <c r="G10343" s="6" t="s">
        <v>2540</v>
      </c>
      <c r="H10343" s="16">
        <v>27889201</v>
      </c>
      <c r="I10343" s="12" t="s">
        <v>21298</v>
      </c>
      <c r="J10343" s="12" t="s">
        <v>21299</v>
      </c>
      <c r="K10343" s="15">
        <v>0</v>
      </c>
      <c r="L10343" s="13" t="s">
        <v>14</v>
      </c>
      <c r="M10343" s="7">
        <v>0.6</v>
      </c>
      <c r="N10343" s="17"/>
    </row>
    <row r="10344" spans="1:14" ht="78.75">
      <c r="A10344" s="6">
        <v>10342</v>
      </c>
      <c r="B10344" s="8" t="s">
        <v>21069</v>
      </c>
      <c r="C10344" s="9" t="s">
        <v>21301</v>
      </c>
      <c r="D10344" s="10" t="s">
        <v>21302</v>
      </c>
      <c r="E10344" s="11" t="s">
        <v>21297</v>
      </c>
      <c r="F10344" s="6">
        <v>478212</v>
      </c>
      <c r="G10344" s="6" t="s">
        <v>2540</v>
      </c>
      <c r="H10344" s="16">
        <v>27889201</v>
      </c>
      <c r="I10344" s="12" t="s">
        <v>21298</v>
      </c>
      <c r="J10344" s="12" t="s">
        <v>21299</v>
      </c>
      <c r="K10344" s="15">
        <v>0</v>
      </c>
      <c r="L10344" s="13" t="s">
        <v>14</v>
      </c>
      <c r="M10344" s="7">
        <v>0.4</v>
      </c>
      <c r="N10344" s="17"/>
    </row>
    <row r="10345" spans="1:14" ht="126">
      <c r="A10345" s="6">
        <v>10343</v>
      </c>
      <c r="B10345" s="8" t="s">
        <v>21069</v>
      </c>
      <c r="C10345" s="9" t="s">
        <v>21303</v>
      </c>
      <c r="D10345" s="10" t="s">
        <v>21304</v>
      </c>
      <c r="E10345" s="11" t="s">
        <v>21305</v>
      </c>
      <c r="F10345" s="6">
        <v>103141</v>
      </c>
      <c r="G10345" s="6" t="s">
        <v>21306</v>
      </c>
      <c r="H10345" s="16">
        <v>50830118</v>
      </c>
      <c r="I10345" s="12" t="s">
        <v>21307</v>
      </c>
      <c r="J10345" s="12" t="s">
        <v>10383</v>
      </c>
      <c r="K10345" s="15">
        <v>47602761</v>
      </c>
      <c r="L10345" s="13" t="s">
        <v>14</v>
      </c>
      <c r="M10345" s="7">
        <v>1</v>
      </c>
      <c r="N10345" s="17"/>
    </row>
    <row r="10346" spans="1:14" ht="78.75">
      <c r="A10346" s="6">
        <v>10344</v>
      </c>
      <c r="B10346" s="8" t="s">
        <v>21069</v>
      </c>
      <c r="C10346" s="9" t="s">
        <v>21308</v>
      </c>
      <c r="D10346" s="10" t="s">
        <v>21309</v>
      </c>
      <c r="E10346" s="11" t="s">
        <v>21310</v>
      </c>
      <c r="F10346" s="6">
        <v>103141</v>
      </c>
      <c r="G10346" s="6" t="s">
        <v>21306</v>
      </c>
      <c r="H10346" s="16">
        <v>50830118</v>
      </c>
      <c r="I10346" s="12" t="s">
        <v>21307</v>
      </c>
      <c r="J10346" s="12" t="s">
        <v>10383</v>
      </c>
      <c r="K10346" s="15">
        <v>47602761</v>
      </c>
      <c r="L10346" s="13" t="s">
        <v>14</v>
      </c>
      <c r="M10346" s="7">
        <v>0.7</v>
      </c>
      <c r="N10346" s="17"/>
    </row>
    <row r="10347" spans="1:14" ht="78.75">
      <c r="A10347" s="6">
        <v>10345</v>
      </c>
      <c r="B10347" s="8" t="s">
        <v>21069</v>
      </c>
      <c r="C10347" s="9" t="s">
        <v>21311</v>
      </c>
      <c r="D10347" s="10" t="s">
        <v>21312</v>
      </c>
      <c r="E10347" s="11" t="s">
        <v>21310</v>
      </c>
      <c r="F10347" s="6">
        <v>103141</v>
      </c>
      <c r="G10347" s="6" t="s">
        <v>21306</v>
      </c>
      <c r="H10347" s="16">
        <v>50830118</v>
      </c>
      <c r="I10347" s="12" t="s">
        <v>21307</v>
      </c>
      <c r="J10347" s="12" t="s">
        <v>10383</v>
      </c>
      <c r="K10347" s="15">
        <v>47602761</v>
      </c>
      <c r="L10347" s="13" t="s">
        <v>14</v>
      </c>
      <c r="M10347" s="7">
        <v>0.3</v>
      </c>
      <c r="N10347" s="17"/>
    </row>
    <row r="10348" spans="1:14" ht="63">
      <c r="A10348" s="6">
        <v>10346</v>
      </c>
      <c r="B10348" s="8" t="s">
        <v>21069</v>
      </c>
      <c r="C10348" s="9" t="s">
        <v>21313</v>
      </c>
      <c r="D10348" s="10" t="s">
        <v>21314</v>
      </c>
      <c r="E10348" s="11" t="s">
        <v>21315</v>
      </c>
      <c r="F10348" s="6">
        <v>253183</v>
      </c>
      <c r="G10348" s="6" t="s">
        <v>21306</v>
      </c>
      <c r="H10348" s="16">
        <v>25372378</v>
      </c>
      <c r="I10348" s="12" t="s">
        <v>2345</v>
      </c>
      <c r="J10348" s="12" t="s">
        <v>10383</v>
      </c>
      <c r="K10348" s="15">
        <v>19546000</v>
      </c>
      <c r="L10348" s="13" t="s">
        <v>15</v>
      </c>
      <c r="M10348" s="7">
        <v>1</v>
      </c>
      <c r="N10348" s="17"/>
    </row>
    <row r="10349" spans="1:14" ht="63">
      <c r="A10349" s="6">
        <v>10347</v>
      </c>
      <c r="B10349" s="8" t="s">
        <v>21069</v>
      </c>
      <c r="C10349" s="9" t="s">
        <v>21316</v>
      </c>
      <c r="D10349" s="10" t="s">
        <v>21317</v>
      </c>
      <c r="E10349" s="11" t="s">
        <v>21318</v>
      </c>
      <c r="F10349" s="6">
        <v>110577</v>
      </c>
      <c r="G10349" s="6" t="s">
        <v>21306</v>
      </c>
      <c r="H10349" s="16">
        <v>63894688</v>
      </c>
      <c r="I10349" s="12" t="s">
        <v>21319</v>
      </c>
      <c r="J10349" s="12" t="s">
        <v>21320</v>
      </c>
      <c r="K10349" s="15">
        <v>17980000</v>
      </c>
      <c r="L10349" s="13" t="s">
        <v>15</v>
      </c>
      <c r="M10349" s="7">
        <v>1</v>
      </c>
      <c r="N10349" s="17"/>
    </row>
    <row r="10350" spans="1:14" ht="47.25">
      <c r="A10350" s="6">
        <v>10348</v>
      </c>
      <c r="B10350" s="8" t="s">
        <v>21069</v>
      </c>
      <c r="C10350" s="9" t="s">
        <v>21321</v>
      </c>
      <c r="D10350" s="10" t="s">
        <v>21240</v>
      </c>
      <c r="E10350" s="11" t="s">
        <v>21322</v>
      </c>
      <c r="F10350" s="6">
        <v>180720</v>
      </c>
      <c r="G10350" s="6" t="s">
        <v>21306</v>
      </c>
      <c r="H10350" s="16">
        <v>59195719</v>
      </c>
      <c r="I10350" s="12" t="s">
        <v>21323</v>
      </c>
      <c r="J10350" s="12" t="s">
        <v>21324</v>
      </c>
      <c r="K10350" s="15">
        <v>56480000</v>
      </c>
      <c r="L10350" s="13" t="s">
        <v>14</v>
      </c>
      <c r="M10350" s="7">
        <v>1</v>
      </c>
      <c r="N10350" s="17"/>
    </row>
    <row r="10351" spans="1:14" ht="47.25">
      <c r="A10351" s="6">
        <v>10349</v>
      </c>
      <c r="B10351" s="8" t="s">
        <v>21069</v>
      </c>
      <c r="C10351" s="9" t="s">
        <v>21141</v>
      </c>
      <c r="D10351" s="10" t="s">
        <v>21244</v>
      </c>
      <c r="E10351" s="11" t="s">
        <v>21322</v>
      </c>
      <c r="F10351" s="6">
        <v>180720</v>
      </c>
      <c r="G10351" s="6" t="s">
        <v>21306</v>
      </c>
      <c r="H10351" s="16">
        <v>59195719</v>
      </c>
      <c r="I10351" s="12" t="s">
        <v>21323</v>
      </c>
      <c r="J10351" s="12" t="s">
        <v>21324</v>
      </c>
      <c r="K10351" s="15">
        <v>56480000</v>
      </c>
      <c r="L10351" s="13" t="s">
        <v>14</v>
      </c>
      <c r="M10351" s="7">
        <v>0.51</v>
      </c>
      <c r="N10351" s="17"/>
    </row>
    <row r="10352" spans="1:14" ht="63">
      <c r="A10352" s="6">
        <v>10350</v>
      </c>
      <c r="B10352" s="8" t="s">
        <v>21069</v>
      </c>
      <c r="C10352" s="9" t="s">
        <v>21245</v>
      </c>
      <c r="D10352" s="10" t="s">
        <v>21246</v>
      </c>
      <c r="E10352" s="11" t="s">
        <v>21322</v>
      </c>
      <c r="F10352" s="6">
        <v>180720</v>
      </c>
      <c r="G10352" s="6" t="s">
        <v>21306</v>
      </c>
      <c r="H10352" s="16">
        <v>59195719</v>
      </c>
      <c r="I10352" s="12" t="s">
        <v>21323</v>
      </c>
      <c r="J10352" s="12" t="s">
        <v>21324</v>
      </c>
      <c r="K10352" s="15">
        <v>56480000</v>
      </c>
      <c r="L10352" s="13" t="s">
        <v>14</v>
      </c>
      <c r="M10352" s="7">
        <v>0.49</v>
      </c>
      <c r="N10352" s="17"/>
    </row>
    <row r="10353" spans="1:14" ht="47.25">
      <c r="A10353" s="6">
        <v>10351</v>
      </c>
      <c r="B10353" s="8" t="s">
        <v>21069</v>
      </c>
      <c r="C10353" s="9" t="s">
        <v>21325</v>
      </c>
      <c r="D10353" s="10" t="s">
        <v>21317</v>
      </c>
      <c r="E10353" s="11" t="s">
        <v>21326</v>
      </c>
      <c r="F10353" s="6">
        <v>150867</v>
      </c>
      <c r="G10353" s="6" t="s">
        <v>21306</v>
      </c>
      <c r="H10353" s="16">
        <v>77135979</v>
      </c>
      <c r="I10353" s="12" t="s">
        <v>21327</v>
      </c>
      <c r="J10353" s="12" t="s">
        <v>21328</v>
      </c>
      <c r="K10353" s="15">
        <v>58638000</v>
      </c>
      <c r="L10353" s="13" t="s">
        <v>15</v>
      </c>
      <c r="M10353" s="7">
        <v>1</v>
      </c>
      <c r="N10353" s="17"/>
    </row>
    <row r="10354" spans="1:14" ht="63">
      <c r="A10354" s="6">
        <v>10352</v>
      </c>
      <c r="B10354" s="8" t="s">
        <v>21069</v>
      </c>
      <c r="C10354" s="9" t="s">
        <v>21329</v>
      </c>
      <c r="D10354" s="10" t="s">
        <v>21330</v>
      </c>
      <c r="E10354" s="11" t="s">
        <v>21331</v>
      </c>
      <c r="F10354" s="6">
        <v>211978</v>
      </c>
      <c r="G10354" s="6" t="s">
        <v>21306</v>
      </c>
      <c r="H10354" s="16">
        <v>40404614</v>
      </c>
      <c r="I10354" s="12" t="s">
        <v>21332</v>
      </c>
      <c r="J10354" s="12" t="s">
        <v>21333</v>
      </c>
      <c r="K10354" s="15">
        <v>37864000</v>
      </c>
      <c r="L10354" s="13" t="s">
        <v>14</v>
      </c>
      <c r="M10354" s="7">
        <v>1</v>
      </c>
      <c r="N10354" s="17"/>
    </row>
    <row r="10355" spans="1:14" ht="63">
      <c r="A10355" s="6">
        <v>10353</v>
      </c>
      <c r="B10355" s="8" t="s">
        <v>21069</v>
      </c>
      <c r="C10355" s="9" t="s">
        <v>21316</v>
      </c>
      <c r="D10355" s="10" t="s">
        <v>21317</v>
      </c>
      <c r="E10355" s="11" t="s">
        <v>21331</v>
      </c>
      <c r="F10355" s="6">
        <v>211978</v>
      </c>
      <c r="G10355" s="6" t="s">
        <v>21306</v>
      </c>
      <c r="H10355" s="16">
        <v>40404614</v>
      </c>
      <c r="I10355" s="12" t="s">
        <v>21332</v>
      </c>
      <c r="J10355" s="12" t="s">
        <v>21333</v>
      </c>
      <c r="K10355" s="15">
        <v>37864000</v>
      </c>
      <c r="L10355" s="13" t="s">
        <v>14</v>
      </c>
      <c r="M10355" s="7">
        <v>0.6</v>
      </c>
      <c r="N10355" s="17"/>
    </row>
    <row r="10356" spans="1:14" ht="63">
      <c r="A10356" s="6">
        <v>10354</v>
      </c>
      <c r="B10356" s="8" t="s">
        <v>21069</v>
      </c>
      <c r="C10356" s="9" t="s">
        <v>21334</v>
      </c>
      <c r="D10356" s="10" t="s">
        <v>993</v>
      </c>
      <c r="E10356" s="11" t="s">
        <v>21331</v>
      </c>
      <c r="F10356" s="6">
        <v>211978</v>
      </c>
      <c r="G10356" s="6" t="s">
        <v>21306</v>
      </c>
      <c r="H10356" s="16">
        <v>40404614</v>
      </c>
      <c r="I10356" s="12" t="s">
        <v>21332</v>
      </c>
      <c r="J10356" s="12" t="s">
        <v>21333</v>
      </c>
      <c r="K10356" s="15">
        <v>37864000</v>
      </c>
      <c r="L10356" s="13" t="s">
        <v>14</v>
      </c>
      <c r="M10356" s="7">
        <v>0.4</v>
      </c>
      <c r="N10356" s="17"/>
    </row>
    <row r="10357" spans="1:14" ht="94.5">
      <c r="A10357" s="6">
        <v>10355</v>
      </c>
      <c r="B10357" s="8" t="s">
        <v>21069</v>
      </c>
      <c r="C10357" s="9" t="s">
        <v>21335</v>
      </c>
      <c r="D10357" s="10" t="s">
        <v>21336</v>
      </c>
      <c r="E10357" s="11" t="s">
        <v>21337</v>
      </c>
      <c r="F10357" s="6">
        <v>150868</v>
      </c>
      <c r="G10357" s="6" t="s">
        <v>21306</v>
      </c>
      <c r="H10357" s="16">
        <v>55774921</v>
      </c>
      <c r="I10357" s="12" t="s">
        <v>2374</v>
      </c>
      <c r="J10357" s="12" t="s">
        <v>21338</v>
      </c>
      <c r="K10357" s="15">
        <v>41883256</v>
      </c>
      <c r="L10357" s="13" t="s">
        <v>15</v>
      </c>
      <c r="M10357" s="7">
        <v>1</v>
      </c>
      <c r="N10357" s="17"/>
    </row>
    <row r="10358" spans="1:14" ht="110.25">
      <c r="A10358" s="6">
        <v>10356</v>
      </c>
      <c r="B10358" s="8" t="s">
        <v>21069</v>
      </c>
      <c r="C10358" s="9" t="s">
        <v>21339</v>
      </c>
      <c r="D10358" s="10" t="s">
        <v>21127</v>
      </c>
      <c r="E10358" s="11" t="s">
        <v>21340</v>
      </c>
      <c r="F10358" s="6">
        <v>290856</v>
      </c>
      <c r="G10358" s="6" t="s">
        <v>21306</v>
      </c>
      <c r="H10358" s="16">
        <v>10257454</v>
      </c>
      <c r="I10358" s="12" t="s">
        <v>4003</v>
      </c>
      <c r="J10358" s="12" t="s">
        <v>21341</v>
      </c>
      <c r="K10358" s="15">
        <v>8326000</v>
      </c>
      <c r="L10358" s="13" t="s">
        <v>15</v>
      </c>
      <c r="M10358" s="7">
        <v>1</v>
      </c>
      <c r="N10358" s="17"/>
    </row>
    <row r="10359" spans="1:14" ht="63">
      <c r="A10359" s="6">
        <v>10357</v>
      </c>
      <c r="B10359" s="8" t="s">
        <v>21069</v>
      </c>
      <c r="C10359" s="9" t="s">
        <v>21342</v>
      </c>
      <c r="D10359" s="10" t="s">
        <v>21343</v>
      </c>
      <c r="E10359" s="11" t="s">
        <v>21344</v>
      </c>
      <c r="F10359" s="6">
        <v>395886</v>
      </c>
      <c r="G10359" s="6" t="s">
        <v>21306</v>
      </c>
      <c r="H10359" s="16">
        <v>13130700</v>
      </c>
      <c r="I10359" s="12" t="s">
        <v>21345</v>
      </c>
      <c r="J10359" s="12" t="s">
        <v>2135</v>
      </c>
      <c r="K10359" s="15">
        <v>9076435</v>
      </c>
      <c r="L10359" s="13" t="s">
        <v>15</v>
      </c>
      <c r="M10359" s="7">
        <v>1</v>
      </c>
      <c r="N10359" s="17"/>
    </row>
    <row r="10360" spans="1:14" ht="126">
      <c r="A10360" s="6">
        <v>10358</v>
      </c>
      <c r="B10360" s="8" t="s">
        <v>21069</v>
      </c>
      <c r="C10360" s="9" t="s">
        <v>21346</v>
      </c>
      <c r="D10360" s="10" t="s">
        <v>21347</v>
      </c>
      <c r="E10360" s="11" t="s">
        <v>21348</v>
      </c>
      <c r="F10360" s="6">
        <v>301672</v>
      </c>
      <c r="G10360" s="6" t="s">
        <v>21306</v>
      </c>
      <c r="H10360" s="16">
        <v>39856537</v>
      </c>
      <c r="I10360" s="12" t="s">
        <v>13161</v>
      </c>
      <c r="J10360" s="12" t="s">
        <v>1989</v>
      </c>
      <c r="K10360" s="15">
        <v>29866000</v>
      </c>
      <c r="L10360" s="13" t="s">
        <v>15</v>
      </c>
      <c r="M10360" s="7">
        <v>1</v>
      </c>
      <c r="N10360" s="17"/>
    </row>
    <row r="10361" spans="1:14" ht="63">
      <c r="A10361" s="6">
        <v>10359</v>
      </c>
      <c r="B10361" s="8" t="s">
        <v>21069</v>
      </c>
      <c r="C10361" s="9" t="s">
        <v>21349</v>
      </c>
      <c r="D10361" s="10" t="s">
        <v>21350</v>
      </c>
      <c r="E10361" s="11" t="s">
        <v>21351</v>
      </c>
      <c r="F10361" s="6">
        <v>365133</v>
      </c>
      <c r="G10361" s="6" t="s">
        <v>21306</v>
      </c>
      <c r="H10361" s="16">
        <v>9254527.3719999995</v>
      </c>
      <c r="I10361" s="12" t="s">
        <v>21352</v>
      </c>
      <c r="J10361" s="12" t="s">
        <v>2071</v>
      </c>
      <c r="K10361" s="15">
        <v>0</v>
      </c>
      <c r="L10361" s="13" t="s">
        <v>15</v>
      </c>
      <c r="M10361" s="7">
        <v>1</v>
      </c>
      <c r="N10361" s="17"/>
    </row>
    <row r="10362" spans="1:14" ht="47.25">
      <c r="A10362" s="6">
        <v>10360</v>
      </c>
      <c r="B10362" s="8" t="s">
        <v>21069</v>
      </c>
      <c r="C10362" s="9" t="s">
        <v>21353</v>
      </c>
      <c r="D10362" s="10" t="s">
        <v>21354</v>
      </c>
      <c r="E10362" s="11" t="s">
        <v>21355</v>
      </c>
      <c r="F10362" s="6">
        <v>150875</v>
      </c>
      <c r="G10362" s="6" t="s">
        <v>21306</v>
      </c>
      <c r="H10362" s="16">
        <v>3248290</v>
      </c>
      <c r="I10362" s="12" t="s">
        <v>7654</v>
      </c>
      <c r="J10362" s="12" t="s">
        <v>21356</v>
      </c>
      <c r="K10362" s="15">
        <v>1880000</v>
      </c>
      <c r="L10362" s="13" t="s">
        <v>15</v>
      </c>
      <c r="M10362" s="7">
        <v>1</v>
      </c>
      <c r="N10362" s="17"/>
    </row>
    <row r="10363" spans="1:14" ht="110.25">
      <c r="A10363" s="6">
        <v>10361</v>
      </c>
      <c r="B10363" s="8" t="s">
        <v>21069</v>
      </c>
      <c r="C10363" s="9" t="s">
        <v>21353</v>
      </c>
      <c r="D10363" s="10" t="s">
        <v>21354</v>
      </c>
      <c r="E10363" s="11" t="s">
        <v>21357</v>
      </c>
      <c r="F10363" s="6">
        <v>150875</v>
      </c>
      <c r="G10363" s="6" t="s">
        <v>21306</v>
      </c>
      <c r="H10363" s="16">
        <v>3248290</v>
      </c>
      <c r="I10363" s="12" t="s">
        <v>7654</v>
      </c>
      <c r="J10363" s="12" t="s">
        <v>21356</v>
      </c>
      <c r="K10363" s="15">
        <v>1880000</v>
      </c>
      <c r="L10363" s="13" t="s">
        <v>15</v>
      </c>
      <c r="M10363" s="7">
        <v>1</v>
      </c>
      <c r="N10363" s="17"/>
    </row>
    <row r="10364" spans="1:14" ht="47.25">
      <c r="A10364" s="6">
        <v>10362</v>
      </c>
      <c r="B10364" s="8" t="s">
        <v>21069</v>
      </c>
      <c r="C10364" s="9" t="s">
        <v>21358</v>
      </c>
      <c r="D10364" s="10" t="s">
        <v>13162</v>
      </c>
      <c r="E10364" s="11" t="s">
        <v>21359</v>
      </c>
      <c r="F10364" s="6">
        <v>150886</v>
      </c>
      <c r="G10364" s="6" t="s">
        <v>21306</v>
      </c>
      <c r="H10364" s="16">
        <v>12318354</v>
      </c>
      <c r="I10364" s="12" t="s">
        <v>7225</v>
      </c>
      <c r="J10364" s="12" t="s">
        <v>21360</v>
      </c>
      <c r="K10364" s="15">
        <v>10800000</v>
      </c>
      <c r="L10364" s="13" t="s">
        <v>15</v>
      </c>
      <c r="M10364" s="7">
        <v>1</v>
      </c>
      <c r="N10364" s="17"/>
    </row>
    <row r="10365" spans="1:14" ht="63">
      <c r="A10365" s="6">
        <v>10363</v>
      </c>
      <c r="B10365" s="8" t="s">
        <v>21069</v>
      </c>
      <c r="C10365" s="9" t="s">
        <v>21089</v>
      </c>
      <c r="D10365" s="10" t="s">
        <v>21090</v>
      </c>
      <c r="E10365" s="11" t="s">
        <v>21359</v>
      </c>
      <c r="F10365" s="6">
        <v>528278</v>
      </c>
      <c r="G10365" s="6" t="s">
        <v>21306</v>
      </c>
      <c r="H10365" s="16">
        <v>9440783</v>
      </c>
      <c r="I10365" s="12" t="s">
        <v>21361</v>
      </c>
      <c r="J10365" s="12" t="s">
        <v>1989</v>
      </c>
      <c r="K10365" s="15">
        <v>0</v>
      </c>
      <c r="L10365" s="13" t="s">
        <v>15</v>
      </c>
      <c r="M10365" s="7">
        <v>1</v>
      </c>
      <c r="N10365" s="17"/>
    </row>
    <row r="10366" spans="1:14" ht="78.75">
      <c r="A10366" s="6">
        <v>10364</v>
      </c>
      <c r="B10366" s="8" t="s">
        <v>21069</v>
      </c>
      <c r="C10366" s="9" t="s">
        <v>21362</v>
      </c>
      <c r="D10366" s="10" t="s">
        <v>21363</v>
      </c>
      <c r="E10366" s="11" t="s">
        <v>21364</v>
      </c>
      <c r="F10366" s="6">
        <v>528279</v>
      </c>
      <c r="G10366" s="6" t="s">
        <v>21306</v>
      </c>
      <c r="H10366" s="16">
        <v>1674174</v>
      </c>
      <c r="I10366" s="12" t="s">
        <v>15024</v>
      </c>
      <c r="J10366" s="12" t="s">
        <v>21365</v>
      </c>
      <c r="K10366" s="15">
        <v>0</v>
      </c>
      <c r="L10366" s="13" t="s">
        <v>15</v>
      </c>
      <c r="M10366" s="7">
        <v>1</v>
      </c>
      <c r="N10366" s="17"/>
    </row>
    <row r="10367" spans="1:14" ht="47.25">
      <c r="A10367" s="6">
        <v>10365</v>
      </c>
      <c r="B10367" s="8" t="s">
        <v>21069</v>
      </c>
      <c r="C10367" s="9" t="s">
        <v>21366</v>
      </c>
      <c r="D10367" s="10" t="s">
        <v>21367</v>
      </c>
      <c r="E10367" s="11" t="s">
        <v>21368</v>
      </c>
      <c r="F10367" s="6">
        <v>380927</v>
      </c>
      <c r="G10367" s="6" t="s">
        <v>16</v>
      </c>
      <c r="H10367" s="16">
        <v>9690000</v>
      </c>
      <c r="I10367" s="12">
        <v>43849</v>
      </c>
      <c r="J10367" s="12">
        <v>43940</v>
      </c>
      <c r="K10367" s="15">
        <v>5000000</v>
      </c>
      <c r="L10367" s="13" t="s">
        <v>15</v>
      </c>
      <c r="M10367" s="7">
        <v>1</v>
      </c>
      <c r="N10367" s="17"/>
    </row>
    <row r="10368" spans="1:14" ht="47.25">
      <c r="A10368" s="6">
        <v>10366</v>
      </c>
      <c r="B10368" s="8" t="s">
        <v>21069</v>
      </c>
      <c r="C10368" s="9" t="s">
        <v>21369</v>
      </c>
      <c r="D10368" s="10" t="s">
        <v>21370</v>
      </c>
      <c r="E10368" s="11" t="s">
        <v>21371</v>
      </c>
      <c r="F10368" s="6">
        <v>383311</v>
      </c>
      <c r="G10368" s="6" t="s">
        <v>16</v>
      </c>
      <c r="H10368" s="16">
        <v>4077424</v>
      </c>
      <c r="I10368" s="12">
        <v>43846</v>
      </c>
      <c r="J10368" s="12">
        <v>43922</v>
      </c>
      <c r="K10368" s="15">
        <v>3500000</v>
      </c>
      <c r="L10368" s="13" t="s">
        <v>15</v>
      </c>
      <c r="M10368" s="7">
        <v>1</v>
      </c>
      <c r="N10368" s="17"/>
    </row>
    <row r="10369" spans="1:14" ht="63">
      <c r="A10369" s="6">
        <v>10367</v>
      </c>
      <c r="B10369" s="8" t="s">
        <v>21069</v>
      </c>
      <c r="C10369" s="9" t="s">
        <v>21372</v>
      </c>
      <c r="D10369" s="10" t="s">
        <v>21373</v>
      </c>
      <c r="E10369" s="11" t="s">
        <v>21374</v>
      </c>
      <c r="F10369" s="6">
        <v>492643</v>
      </c>
      <c r="G10369" s="6" t="s">
        <v>16</v>
      </c>
      <c r="H10369" s="16">
        <v>11536200.550000001</v>
      </c>
      <c r="I10369" s="12">
        <v>44159</v>
      </c>
      <c r="J10369" s="12">
        <v>44278</v>
      </c>
      <c r="K10369" s="15">
        <v>4850000</v>
      </c>
      <c r="L10369" s="13" t="s">
        <v>15</v>
      </c>
      <c r="M10369" s="7">
        <v>1</v>
      </c>
      <c r="N10369" s="17"/>
    </row>
    <row r="10370" spans="1:14" ht="63">
      <c r="A10370" s="6">
        <v>10368</v>
      </c>
      <c r="B10370" s="8" t="s">
        <v>21069</v>
      </c>
      <c r="C10370" s="9" t="s">
        <v>21375</v>
      </c>
      <c r="D10370" s="10" t="s">
        <v>21376</v>
      </c>
      <c r="E10370" s="11" t="s">
        <v>21368</v>
      </c>
      <c r="F10370" s="6">
        <v>492644</v>
      </c>
      <c r="G10370" s="6" t="s">
        <v>16</v>
      </c>
      <c r="H10370" s="16">
        <v>9862722.3499999996</v>
      </c>
      <c r="I10370" s="12">
        <v>44145</v>
      </c>
      <c r="J10370" s="12">
        <v>44237</v>
      </c>
      <c r="K10370" s="15">
        <v>9100000</v>
      </c>
      <c r="L10370" s="13" t="s">
        <v>15</v>
      </c>
      <c r="M10370" s="7">
        <v>1</v>
      </c>
      <c r="N10370" s="17"/>
    </row>
    <row r="10371" spans="1:14" ht="47.25">
      <c r="A10371" s="6">
        <v>10369</v>
      </c>
      <c r="B10371" s="8" t="s">
        <v>21069</v>
      </c>
      <c r="C10371" s="9" t="s">
        <v>21377</v>
      </c>
      <c r="D10371" s="10" t="s">
        <v>21378</v>
      </c>
      <c r="E10371" s="11" t="s">
        <v>21379</v>
      </c>
      <c r="F10371" s="6">
        <v>492651</v>
      </c>
      <c r="G10371" s="6" t="s">
        <v>16</v>
      </c>
      <c r="H10371" s="16">
        <v>13763357.310000001</v>
      </c>
      <c r="I10371" s="12">
        <v>44191</v>
      </c>
      <c r="J10371" s="12">
        <v>44285</v>
      </c>
      <c r="K10371" s="15">
        <v>0</v>
      </c>
      <c r="L10371" s="13" t="s">
        <v>14</v>
      </c>
      <c r="M10371" s="7">
        <v>0.6</v>
      </c>
      <c r="N10371" s="17"/>
    </row>
    <row r="10372" spans="1:14" ht="47.25">
      <c r="A10372" s="6">
        <v>10370</v>
      </c>
      <c r="B10372" s="8" t="s">
        <v>21069</v>
      </c>
      <c r="C10372" s="9" t="s">
        <v>21380</v>
      </c>
      <c r="D10372" s="10" t="s">
        <v>21381</v>
      </c>
      <c r="E10372" s="11" t="s">
        <v>21379</v>
      </c>
      <c r="F10372" s="6">
        <v>492651</v>
      </c>
      <c r="G10372" s="6" t="s">
        <v>16</v>
      </c>
      <c r="H10372" s="16">
        <v>13763357.310000001</v>
      </c>
      <c r="I10372" s="12">
        <v>44191</v>
      </c>
      <c r="J10372" s="12">
        <v>44285</v>
      </c>
      <c r="K10372" s="15">
        <v>0</v>
      </c>
      <c r="L10372" s="13" t="s">
        <v>14</v>
      </c>
      <c r="M10372" s="7">
        <v>0.6</v>
      </c>
      <c r="N10372" s="17"/>
    </row>
    <row r="10373" spans="1:14" ht="47.25">
      <c r="A10373" s="6">
        <v>10371</v>
      </c>
      <c r="B10373" s="8" t="s">
        <v>21069</v>
      </c>
      <c r="C10373" s="9" t="s">
        <v>21382</v>
      </c>
      <c r="D10373" s="10" t="s">
        <v>21302</v>
      </c>
      <c r="E10373" s="11" t="s">
        <v>21379</v>
      </c>
      <c r="F10373" s="6">
        <v>492651</v>
      </c>
      <c r="G10373" s="6" t="s">
        <v>16</v>
      </c>
      <c r="H10373" s="16">
        <v>13763357.310000001</v>
      </c>
      <c r="I10373" s="12">
        <v>44191</v>
      </c>
      <c r="J10373" s="12">
        <v>44285</v>
      </c>
      <c r="K10373" s="15">
        <v>0</v>
      </c>
      <c r="L10373" s="13" t="s">
        <v>14</v>
      </c>
      <c r="M10373" s="7">
        <v>0.4</v>
      </c>
      <c r="N10373" s="17"/>
    </row>
    <row r="10374" spans="1:14" ht="47.25">
      <c r="A10374" s="6">
        <v>10372</v>
      </c>
      <c r="B10374" s="8" t="s">
        <v>21069</v>
      </c>
      <c r="C10374" s="9" t="s">
        <v>21383</v>
      </c>
      <c r="D10374" s="10" t="s">
        <v>5327</v>
      </c>
      <c r="E10374" s="11" t="s">
        <v>21384</v>
      </c>
      <c r="F10374" s="6">
        <v>492652</v>
      </c>
      <c r="G10374" s="6" t="s">
        <v>16</v>
      </c>
      <c r="H10374" s="16">
        <v>11867750.699999999</v>
      </c>
      <c r="I10374" s="12">
        <v>44198</v>
      </c>
      <c r="J10374" s="12">
        <v>44232</v>
      </c>
      <c r="K10374" s="15">
        <v>0</v>
      </c>
      <c r="L10374" s="13" t="s">
        <v>15</v>
      </c>
      <c r="M10374" s="7">
        <v>1</v>
      </c>
      <c r="N10374" s="17"/>
    </row>
    <row r="10375" spans="1:14" ht="63">
      <c r="A10375" s="6">
        <v>10373</v>
      </c>
      <c r="B10375" s="8" t="s">
        <v>21069</v>
      </c>
      <c r="C10375" s="9" t="s">
        <v>21385</v>
      </c>
      <c r="D10375" s="10" t="s">
        <v>21386</v>
      </c>
      <c r="E10375" s="11" t="s">
        <v>21387</v>
      </c>
      <c r="F10375" s="6">
        <v>496297</v>
      </c>
      <c r="G10375" s="6" t="s">
        <v>16</v>
      </c>
      <c r="H10375" s="16">
        <v>864056.35</v>
      </c>
      <c r="I10375" s="12" t="s">
        <v>924</v>
      </c>
      <c r="J10375" s="12" t="s">
        <v>21388</v>
      </c>
      <c r="K10375" s="15">
        <v>0</v>
      </c>
      <c r="L10375" s="13" t="s">
        <v>15</v>
      </c>
      <c r="M10375" s="7">
        <v>1</v>
      </c>
      <c r="N10375" s="17"/>
    </row>
    <row r="10376" spans="1:14" ht="47.25">
      <c r="A10376" s="6">
        <v>10374</v>
      </c>
      <c r="B10376" s="8" t="s">
        <v>21069</v>
      </c>
      <c r="C10376" s="9" t="s">
        <v>21389</v>
      </c>
      <c r="D10376" s="10" t="s">
        <v>21390</v>
      </c>
      <c r="E10376" s="11" t="s">
        <v>21391</v>
      </c>
      <c r="F10376" s="6">
        <v>492738</v>
      </c>
      <c r="G10376" s="6" t="s">
        <v>16</v>
      </c>
      <c r="H10376" s="16">
        <v>6687074.7000000002</v>
      </c>
      <c r="I10376" s="12" t="s">
        <v>10469</v>
      </c>
      <c r="J10376" s="12" t="s">
        <v>21392</v>
      </c>
      <c r="K10376" s="15">
        <v>0</v>
      </c>
      <c r="L10376" s="13" t="s">
        <v>15</v>
      </c>
      <c r="M10376" s="7">
        <v>1</v>
      </c>
      <c r="N10376" s="17"/>
    </row>
    <row r="10377" spans="1:14" ht="47.25">
      <c r="A10377" s="6">
        <v>10375</v>
      </c>
      <c r="B10377" s="8" t="s">
        <v>21069</v>
      </c>
      <c r="C10377" s="9" t="s">
        <v>21393</v>
      </c>
      <c r="D10377" s="10" t="s">
        <v>21394</v>
      </c>
      <c r="E10377" s="11" t="s">
        <v>21395</v>
      </c>
      <c r="F10377" s="6">
        <v>492734</v>
      </c>
      <c r="G10377" s="6" t="s">
        <v>16</v>
      </c>
      <c r="H10377" s="16">
        <v>7886319.5499999998</v>
      </c>
      <c r="I10377" s="12" t="s">
        <v>10469</v>
      </c>
      <c r="J10377" s="12" t="s">
        <v>1167</v>
      </c>
      <c r="K10377" s="15">
        <v>2850000</v>
      </c>
      <c r="L10377" s="13" t="s">
        <v>15</v>
      </c>
      <c r="M10377" s="7">
        <v>1</v>
      </c>
      <c r="N10377" s="17"/>
    </row>
    <row r="10378" spans="1:14" ht="47.25">
      <c r="A10378" s="6">
        <v>10376</v>
      </c>
      <c r="B10378" s="8" t="s">
        <v>21069</v>
      </c>
      <c r="C10378" s="9" t="s">
        <v>21396</v>
      </c>
      <c r="D10378" s="10" t="s">
        <v>21397</v>
      </c>
      <c r="E10378" s="11" t="s">
        <v>21398</v>
      </c>
      <c r="F10378" s="6">
        <v>492641</v>
      </c>
      <c r="G10378" s="6" t="s">
        <v>16</v>
      </c>
      <c r="H10378" s="16">
        <v>13719259.699999999</v>
      </c>
      <c r="I10378" s="12" t="s">
        <v>6037</v>
      </c>
      <c r="J10378" s="12" t="s">
        <v>21399</v>
      </c>
      <c r="K10378" s="15">
        <v>0</v>
      </c>
      <c r="L10378" s="13" t="s">
        <v>15</v>
      </c>
      <c r="M10378" s="7">
        <v>1</v>
      </c>
      <c r="N10378" s="17"/>
    </row>
    <row r="10379" spans="1:14" ht="63">
      <c r="A10379" s="6">
        <v>10377</v>
      </c>
      <c r="B10379" s="8" t="s">
        <v>21069</v>
      </c>
      <c r="C10379" s="9" t="s">
        <v>21400</v>
      </c>
      <c r="D10379" s="10" t="s">
        <v>21401</v>
      </c>
      <c r="E10379" s="11" t="s">
        <v>21402</v>
      </c>
      <c r="F10379" s="6">
        <v>496293</v>
      </c>
      <c r="G10379" s="6" t="s">
        <v>16</v>
      </c>
      <c r="H10379" s="16">
        <v>1643579.8</v>
      </c>
      <c r="I10379" s="12" t="s">
        <v>2603</v>
      </c>
      <c r="J10379" s="12" t="s">
        <v>10596</v>
      </c>
      <c r="K10379" s="15">
        <v>0</v>
      </c>
      <c r="L10379" s="13" t="s">
        <v>15</v>
      </c>
      <c r="M10379" s="7">
        <v>1</v>
      </c>
      <c r="N10379" s="17"/>
    </row>
    <row r="10380" spans="1:14" ht="47.25">
      <c r="A10380" s="6">
        <v>10378</v>
      </c>
      <c r="B10380" s="8" t="s">
        <v>21069</v>
      </c>
      <c r="C10380" s="9" t="s">
        <v>21403</v>
      </c>
      <c r="D10380" s="10" t="s">
        <v>21404</v>
      </c>
      <c r="E10380" s="11" t="s">
        <v>21405</v>
      </c>
      <c r="F10380" s="6">
        <v>496294</v>
      </c>
      <c r="G10380" s="6" t="s">
        <v>16</v>
      </c>
      <c r="H10380" s="16">
        <v>1568330.3</v>
      </c>
      <c r="I10380" s="12" t="s">
        <v>924</v>
      </c>
      <c r="J10380" s="12" t="s">
        <v>10470</v>
      </c>
      <c r="K10380" s="15">
        <v>860000</v>
      </c>
      <c r="L10380" s="13" t="s">
        <v>15</v>
      </c>
      <c r="M10380" s="7">
        <v>1</v>
      </c>
      <c r="N10380" s="17"/>
    </row>
    <row r="10381" spans="1:14" ht="47.25">
      <c r="A10381" s="6">
        <v>10379</v>
      </c>
      <c r="B10381" s="8" t="s">
        <v>21069</v>
      </c>
      <c r="C10381" s="9" t="s">
        <v>21406</v>
      </c>
      <c r="D10381" s="10" t="s">
        <v>21142</v>
      </c>
      <c r="E10381" s="11" t="s">
        <v>21407</v>
      </c>
      <c r="F10381" s="6">
        <v>492647</v>
      </c>
      <c r="G10381" s="6" t="s">
        <v>16</v>
      </c>
      <c r="H10381" s="16">
        <v>13772842.560000001</v>
      </c>
      <c r="I10381" s="12">
        <v>44191</v>
      </c>
      <c r="J10381" s="12">
        <v>44312</v>
      </c>
      <c r="K10381" s="15">
        <v>0</v>
      </c>
      <c r="L10381" s="13" t="s">
        <v>15</v>
      </c>
      <c r="M10381" s="7">
        <v>1</v>
      </c>
      <c r="N10381" s="17"/>
    </row>
    <row r="10382" spans="1:14" ht="31.5">
      <c r="A10382" s="6">
        <v>10380</v>
      </c>
      <c r="B10382" s="8" t="s">
        <v>21069</v>
      </c>
      <c r="C10382" s="9" t="s">
        <v>21408</v>
      </c>
      <c r="D10382" s="10" t="s">
        <v>21409</v>
      </c>
      <c r="E10382" s="11" t="s">
        <v>21410</v>
      </c>
      <c r="F10382" s="6">
        <v>492648</v>
      </c>
      <c r="G10382" s="6" t="s">
        <v>16</v>
      </c>
      <c r="H10382" s="16">
        <v>11141453.58</v>
      </c>
      <c r="I10382" s="12">
        <v>44191</v>
      </c>
      <c r="J10382" s="12">
        <v>44312</v>
      </c>
      <c r="K10382" s="15">
        <v>0</v>
      </c>
      <c r="L10382" s="13" t="s">
        <v>15</v>
      </c>
      <c r="M10382" s="7">
        <v>1</v>
      </c>
      <c r="N10382" s="17"/>
    </row>
    <row r="10383" spans="1:14" ht="31.5">
      <c r="A10383" s="6">
        <v>10381</v>
      </c>
      <c r="B10383" s="8" t="s">
        <v>21069</v>
      </c>
      <c r="C10383" s="9" t="s">
        <v>21411</v>
      </c>
      <c r="D10383" s="10" t="s">
        <v>21412</v>
      </c>
      <c r="E10383" s="11" t="s">
        <v>21413</v>
      </c>
      <c r="F10383" s="6">
        <v>492736</v>
      </c>
      <c r="G10383" s="6" t="s">
        <v>16</v>
      </c>
      <c r="H10383" s="16">
        <v>8013605.2999999998</v>
      </c>
      <c r="I10383" s="12">
        <v>44157</v>
      </c>
      <c r="J10383" s="12">
        <v>44247</v>
      </c>
      <c r="K10383" s="15">
        <v>0</v>
      </c>
      <c r="L10383" s="13" t="s">
        <v>15</v>
      </c>
      <c r="M10383" s="7">
        <v>1</v>
      </c>
      <c r="N10383" s="17"/>
    </row>
    <row r="10384" spans="1:14" ht="47.25">
      <c r="A10384" s="6">
        <v>10382</v>
      </c>
      <c r="B10384" s="8" t="s">
        <v>21069</v>
      </c>
      <c r="C10384" s="9" t="s">
        <v>21414</v>
      </c>
      <c r="D10384" s="10" t="s">
        <v>21415</v>
      </c>
      <c r="E10384" s="11" t="s">
        <v>21416</v>
      </c>
      <c r="F10384" s="6">
        <v>492737</v>
      </c>
      <c r="G10384" s="6" t="s">
        <v>16</v>
      </c>
      <c r="H10384" s="16">
        <v>8945200</v>
      </c>
      <c r="I10384" s="12" t="s">
        <v>6046</v>
      </c>
      <c r="J10384" s="12" t="s">
        <v>10568</v>
      </c>
      <c r="K10384" s="15">
        <v>6750000</v>
      </c>
      <c r="L10384" s="13" t="s">
        <v>15</v>
      </c>
      <c r="M10384" s="7">
        <v>1</v>
      </c>
      <c r="N10384" s="17"/>
    </row>
    <row r="10385" spans="1:14" ht="31.5">
      <c r="A10385" s="6">
        <v>10383</v>
      </c>
      <c r="B10385" s="8" t="s">
        <v>21069</v>
      </c>
      <c r="C10385" s="9" t="s">
        <v>21417</v>
      </c>
      <c r="D10385" s="10" t="s">
        <v>21418</v>
      </c>
      <c r="E10385" s="11" t="s">
        <v>21419</v>
      </c>
      <c r="F10385" s="6">
        <v>492639</v>
      </c>
      <c r="G10385" s="6" t="s">
        <v>16</v>
      </c>
      <c r="H10385" s="16">
        <v>14084135.699999999</v>
      </c>
      <c r="I10385" s="12" t="s">
        <v>6037</v>
      </c>
      <c r="J10385" s="12" t="s">
        <v>21399</v>
      </c>
      <c r="K10385" s="15">
        <v>0</v>
      </c>
      <c r="L10385" s="13" t="s">
        <v>15</v>
      </c>
      <c r="M10385" s="7">
        <v>1</v>
      </c>
      <c r="N10385" s="17"/>
    </row>
    <row r="10386" spans="1:14" ht="63">
      <c r="A10386" s="6">
        <v>10384</v>
      </c>
      <c r="B10386" s="8" t="s">
        <v>21069</v>
      </c>
      <c r="C10386" s="9" t="s">
        <v>21420</v>
      </c>
      <c r="D10386" s="10" t="s">
        <v>21421</v>
      </c>
      <c r="E10386" s="11" t="s">
        <v>21422</v>
      </c>
      <c r="F10386" s="6">
        <v>494497</v>
      </c>
      <c r="G10386" s="6" t="s">
        <v>16</v>
      </c>
      <c r="H10386" s="16">
        <v>5497435.2999999998</v>
      </c>
      <c r="I10386" s="12" t="s">
        <v>904</v>
      </c>
      <c r="J10386" s="12" t="s">
        <v>1283</v>
      </c>
      <c r="K10386" s="15">
        <v>2040000</v>
      </c>
      <c r="L10386" s="13" t="s">
        <v>15</v>
      </c>
      <c r="M10386" s="7">
        <v>1</v>
      </c>
      <c r="N10386" s="17"/>
    </row>
    <row r="10387" spans="1:14" ht="31.5">
      <c r="A10387" s="6">
        <v>10385</v>
      </c>
      <c r="B10387" s="8" t="s">
        <v>21069</v>
      </c>
      <c r="C10387" s="9" t="s">
        <v>21423</v>
      </c>
      <c r="D10387" s="10" t="s">
        <v>21251</v>
      </c>
      <c r="E10387" s="11" t="s">
        <v>21424</v>
      </c>
      <c r="F10387" s="6">
        <v>496292</v>
      </c>
      <c r="G10387" s="6" t="s">
        <v>16</v>
      </c>
      <c r="H10387" s="16">
        <v>3314469.25</v>
      </c>
      <c r="I10387" s="12" t="s">
        <v>2603</v>
      </c>
      <c r="J10387" s="12" t="s">
        <v>10596</v>
      </c>
      <c r="K10387" s="15">
        <v>1100000</v>
      </c>
      <c r="L10387" s="13" t="s">
        <v>15</v>
      </c>
      <c r="M10387" s="7">
        <v>1</v>
      </c>
      <c r="N10387" s="17"/>
    </row>
    <row r="10388" spans="1:14" ht="31.5">
      <c r="A10388" s="6">
        <v>10386</v>
      </c>
      <c r="B10388" s="8" t="s">
        <v>21069</v>
      </c>
      <c r="C10388" s="9" t="s">
        <v>21425</v>
      </c>
      <c r="D10388" s="10" t="s">
        <v>13162</v>
      </c>
      <c r="E10388" s="11" t="s">
        <v>21426</v>
      </c>
      <c r="F10388" s="6">
        <v>377669</v>
      </c>
      <c r="G10388" s="6" t="s">
        <v>16</v>
      </c>
      <c r="H10388" s="16">
        <v>12117140</v>
      </c>
      <c r="I10388" s="12" t="s">
        <v>879</v>
      </c>
      <c r="J10388" s="12" t="s">
        <v>841</v>
      </c>
      <c r="K10388" s="15">
        <v>3200000</v>
      </c>
      <c r="L10388" s="13" t="s">
        <v>15</v>
      </c>
      <c r="M10388" s="7">
        <v>1</v>
      </c>
      <c r="N10388" s="17"/>
    </row>
    <row r="10389" spans="1:14" ht="63">
      <c r="A10389" s="6">
        <v>10387</v>
      </c>
      <c r="B10389" s="8" t="s">
        <v>21069</v>
      </c>
      <c r="C10389" s="9" t="s">
        <v>21427</v>
      </c>
      <c r="D10389" s="10" t="s">
        <v>21257</v>
      </c>
      <c r="E10389" s="11" t="s">
        <v>21428</v>
      </c>
      <c r="F10389" s="6">
        <v>492635</v>
      </c>
      <c r="G10389" s="6" t="s">
        <v>16</v>
      </c>
      <c r="H10389" s="16">
        <v>10189797.85</v>
      </c>
      <c r="I10389" s="12" t="s">
        <v>6037</v>
      </c>
      <c r="J10389" s="12" t="s">
        <v>13163</v>
      </c>
      <c r="K10389" s="15">
        <v>0</v>
      </c>
      <c r="L10389" s="13" t="s">
        <v>15</v>
      </c>
      <c r="M10389" s="7">
        <v>1</v>
      </c>
      <c r="N10389" s="17"/>
    </row>
    <row r="10390" spans="1:14" ht="47.25">
      <c r="A10390" s="6">
        <v>10388</v>
      </c>
      <c r="B10390" s="8" t="s">
        <v>21069</v>
      </c>
      <c r="C10390" s="9" t="s">
        <v>21429</v>
      </c>
      <c r="D10390" s="10" t="s">
        <v>21430</v>
      </c>
      <c r="E10390" s="11" t="s">
        <v>21431</v>
      </c>
      <c r="F10390" s="6">
        <v>494494</v>
      </c>
      <c r="G10390" s="6" t="s">
        <v>16</v>
      </c>
      <c r="H10390" s="16">
        <v>562937.30000000005</v>
      </c>
      <c r="I10390" s="12" t="s">
        <v>10484</v>
      </c>
      <c r="J10390" s="12" t="s">
        <v>1187</v>
      </c>
      <c r="K10390" s="15">
        <v>0</v>
      </c>
      <c r="L10390" s="13" t="s">
        <v>15</v>
      </c>
      <c r="M10390" s="7">
        <v>1</v>
      </c>
      <c r="N10390" s="17"/>
    </row>
    <row r="10391" spans="1:14" ht="47.25">
      <c r="A10391" s="6">
        <v>10389</v>
      </c>
      <c r="B10391" s="8" t="s">
        <v>21069</v>
      </c>
      <c r="C10391" s="9" t="s">
        <v>21432</v>
      </c>
      <c r="D10391" s="10" t="s">
        <v>21433</v>
      </c>
      <c r="E10391" s="11" t="s">
        <v>21434</v>
      </c>
      <c r="F10391" s="6">
        <v>494495</v>
      </c>
      <c r="G10391" s="6" t="s">
        <v>16</v>
      </c>
      <c r="H10391" s="16">
        <v>6740789.5999999996</v>
      </c>
      <c r="I10391" s="12" t="s">
        <v>6046</v>
      </c>
      <c r="J10391" s="12" t="s">
        <v>10568</v>
      </c>
      <c r="K10391" s="15">
        <v>1780000</v>
      </c>
      <c r="L10391" s="13" t="s">
        <v>15</v>
      </c>
      <c r="M10391" s="7">
        <v>1</v>
      </c>
      <c r="N10391" s="17"/>
    </row>
    <row r="10392" spans="1:14" ht="47.25">
      <c r="A10392" s="6">
        <v>10390</v>
      </c>
      <c r="B10392" s="8" t="s">
        <v>21069</v>
      </c>
      <c r="C10392" s="9" t="s">
        <v>21435</v>
      </c>
      <c r="D10392" s="10" t="s">
        <v>21436</v>
      </c>
      <c r="E10392" s="11" t="s">
        <v>21437</v>
      </c>
      <c r="F10392" s="6">
        <v>492735</v>
      </c>
      <c r="G10392" s="6" t="s">
        <v>16</v>
      </c>
      <c r="H10392" s="16">
        <v>8672733.3499999996</v>
      </c>
      <c r="I10392" s="12" t="s">
        <v>10469</v>
      </c>
      <c r="J10392" s="12" t="s">
        <v>1167</v>
      </c>
      <c r="K10392" s="15">
        <v>0</v>
      </c>
      <c r="L10392" s="13" t="s">
        <v>15</v>
      </c>
      <c r="M10392" s="7">
        <v>1</v>
      </c>
      <c r="N10392" s="17"/>
    </row>
    <row r="10393" spans="1:14" ht="47.25">
      <c r="A10393" s="6">
        <v>10391</v>
      </c>
      <c r="B10393" s="8" t="s">
        <v>21069</v>
      </c>
      <c r="C10393" s="9" t="s">
        <v>21438</v>
      </c>
      <c r="D10393" s="10" t="s">
        <v>21237</v>
      </c>
      <c r="E10393" s="11" t="s">
        <v>21439</v>
      </c>
      <c r="F10393" s="6">
        <v>494498</v>
      </c>
      <c r="G10393" s="6" t="s">
        <v>16</v>
      </c>
      <c r="H10393" s="16">
        <v>5880625.4000000004</v>
      </c>
      <c r="I10393" s="12" t="s">
        <v>6046</v>
      </c>
      <c r="J10393" s="12" t="s">
        <v>10568</v>
      </c>
      <c r="K10393" s="15">
        <v>0</v>
      </c>
      <c r="L10393" s="13" t="s">
        <v>15</v>
      </c>
      <c r="M10393" s="7">
        <v>1</v>
      </c>
      <c r="N10393" s="17"/>
    </row>
    <row r="10394" spans="1:14" ht="47.25">
      <c r="A10394" s="6">
        <v>10392</v>
      </c>
      <c r="B10394" s="8" t="s">
        <v>21069</v>
      </c>
      <c r="C10394" s="9" t="s">
        <v>21440</v>
      </c>
      <c r="D10394" s="10" t="s">
        <v>21441</v>
      </c>
      <c r="E10394" s="11" t="s">
        <v>21442</v>
      </c>
      <c r="F10394" s="6">
        <v>496295</v>
      </c>
      <c r="G10394" s="6" t="s">
        <v>16</v>
      </c>
      <c r="H10394" s="16">
        <v>4610093.5</v>
      </c>
      <c r="I10394" s="12" t="s">
        <v>924</v>
      </c>
      <c r="J10394" s="12" t="s">
        <v>10470</v>
      </c>
      <c r="K10394" s="15">
        <v>0</v>
      </c>
      <c r="L10394" s="13" t="s">
        <v>15</v>
      </c>
      <c r="M10394" s="7">
        <v>1</v>
      </c>
      <c r="N10394" s="17"/>
    </row>
    <row r="10395" spans="1:14" ht="63">
      <c r="A10395" s="6">
        <v>10393</v>
      </c>
      <c r="B10395" s="8" t="s">
        <v>21069</v>
      </c>
      <c r="C10395" s="9" t="s">
        <v>21443</v>
      </c>
      <c r="D10395" s="10" t="s">
        <v>21444</v>
      </c>
      <c r="E10395" s="11" t="s">
        <v>21445</v>
      </c>
      <c r="F10395" s="6">
        <v>492637</v>
      </c>
      <c r="G10395" s="6" t="s">
        <v>16</v>
      </c>
      <c r="H10395" s="16">
        <v>13347553.199999999</v>
      </c>
      <c r="I10395" s="12" t="s">
        <v>6037</v>
      </c>
      <c r="J10395" s="12" t="s">
        <v>13164</v>
      </c>
      <c r="K10395" s="15">
        <v>8211381</v>
      </c>
      <c r="L10395" s="13" t="s">
        <v>15</v>
      </c>
      <c r="M10395" s="7">
        <v>1</v>
      </c>
      <c r="N10395" s="17"/>
    </row>
    <row r="10396" spans="1:14" ht="63">
      <c r="A10396" s="6">
        <v>10394</v>
      </c>
      <c r="B10396" s="8" t="s">
        <v>21069</v>
      </c>
      <c r="C10396" s="9" t="s">
        <v>21446</v>
      </c>
      <c r="D10396" s="10" t="s">
        <v>21447</v>
      </c>
      <c r="E10396" s="11" t="s">
        <v>21448</v>
      </c>
      <c r="F10396" s="6">
        <v>492645</v>
      </c>
      <c r="G10396" s="6" t="s">
        <v>16</v>
      </c>
      <c r="H10396" s="16">
        <v>10134892.6</v>
      </c>
      <c r="I10396" s="12" t="s">
        <v>6046</v>
      </c>
      <c r="J10396" s="12" t="s">
        <v>21449</v>
      </c>
      <c r="K10396" s="15">
        <v>0</v>
      </c>
      <c r="L10396" s="13" t="s">
        <v>15</v>
      </c>
      <c r="M10396" s="7">
        <v>1</v>
      </c>
      <c r="N10396" s="17"/>
    </row>
    <row r="10397" spans="1:14" ht="47.25">
      <c r="A10397" s="6">
        <v>10395</v>
      </c>
      <c r="B10397" s="8" t="s">
        <v>21069</v>
      </c>
      <c r="C10397" s="9" t="s">
        <v>21450</v>
      </c>
      <c r="D10397" s="10" t="s">
        <v>21451</v>
      </c>
      <c r="E10397" s="11" t="s">
        <v>21452</v>
      </c>
      <c r="F10397" s="6">
        <v>496296</v>
      </c>
      <c r="G10397" s="6" t="s">
        <v>16</v>
      </c>
      <c r="H10397" s="16">
        <v>2028329.8</v>
      </c>
      <c r="I10397" s="12" t="s">
        <v>2603</v>
      </c>
      <c r="J10397" s="12" t="s">
        <v>1217</v>
      </c>
      <c r="K10397" s="15">
        <v>0</v>
      </c>
      <c r="L10397" s="13" t="s">
        <v>15</v>
      </c>
      <c r="M10397" s="7">
        <v>1</v>
      </c>
      <c r="N10397" s="17"/>
    </row>
    <row r="10398" spans="1:14" ht="47.25">
      <c r="A10398" s="6">
        <v>10396</v>
      </c>
      <c r="B10398" s="8" t="s">
        <v>21069</v>
      </c>
      <c r="C10398" s="9" t="s">
        <v>21453</v>
      </c>
      <c r="D10398" s="10" t="s">
        <v>21454</v>
      </c>
      <c r="E10398" s="11" t="s">
        <v>21455</v>
      </c>
      <c r="F10398" s="6">
        <v>492519</v>
      </c>
      <c r="G10398" s="6" t="s">
        <v>16</v>
      </c>
      <c r="H10398" s="16">
        <v>11618154.199999999</v>
      </c>
      <c r="I10398" s="12" t="s">
        <v>10144</v>
      </c>
      <c r="J10398" s="12" t="s">
        <v>13165</v>
      </c>
      <c r="K10398" s="15">
        <v>0</v>
      </c>
      <c r="L10398" s="13" t="s">
        <v>15</v>
      </c>
      <c r="M10398" s="7">
        <v>1</v>
      </c>
      <c r="N10398" s="17"/>
    </row>
    <row r="10399" spans="1:14" ht="31.5">
      <c r="A10399" s="6">
        <v>10397</v>
      </c>
      <c r="B10399" s="8" t="s">
        <v>21069</v>
      </c>
      <c r="C10399" s="9" t="s">
        <v>21425</v>
      </c>
      <c r="D10399" s="10" t="s">
        <v>13162</v>
      </c>
      <c r="E10399" s="11" t="s">
        <v>21456</v>
      </c>
      <c r="F10399" s="6">
        <v>377670</v>
      </c>
      <c r="G10399" s="6" t="s">
        <v>16</v>
      </c>
      <c r="H10399" s="16">
        <v>12058036</v>
      </c>
      <c r="I10399" s="12" t="s">
        <v>879</v>
      </c>
      <c r="J10399" s="12" t="s">
        <v>841</v>
      </c>
      <c r="K10399" s="15">
        <v>7772822</v>
      </c>
      <c r="L10399" s="13" t="s">
        <v>15</v>
      </c>
      <c r="M10399" s="7">
        <v>1</v>
      </c>
      <c r="N10399" s="17"/>
    </row>
    <row r="10400" spans="1:14" ht="47.25">
      <c r="A10400" s="6">
        <v>10398</v>
      </c>
      <c r="B10400" s="8" t="s">
        <v>21069</v>
      </c>
      <c r="C10400" s="9" t="s">
        <v>21457</v>
      </c>
      <c r="D10400" s="10" t="s">
        <v>21458</v>
      </c>
      <c r="E10400" s="11" t="s">
        <v>21459</v>
      </c>
      <c r="F10400" s="6">
        <v>380928</v>
      </c>
      <c r="G10400" s="6" t="s">
        <v>16</v>
      </c>
      <c r="H10400" s="16">
        <v>12487839</v>
      </c>
      <c r="I10400" s="12" t="s">
        <v>19846</v>
      </c>
      <c r="J10400" s="12" t="s">
        <v>2525</v>
      </c>
      <c r="K10400" s="15">
        <v>10000000</v>
      </c>
      <c r="L10400" s="13" t="s">
        <v>15</v>
      </c>
      <c r="M10400" s="7">
        <v>1</v>
      </c>
      <c r="N10400" s="17"/>
    </row>
    <row r="10401" spans="1:14" ht="63">
      <c r="A10401" s="6">
        <v>10399</v>
      </c>
      <c r="B10401" s="8" t="s">
        <v>21069</v>
      </c>
      <c r="C10401" s="9" t="s">
        <v>21460</v>
      </c>
      <c r="D10401" s="10" t="s">
        <v>21461</v>
      </c>
      <c r="E10401" s="11" t="s">
        <v>21462</v>
      </c>
      <c r="F10401" s="6">
        <v>492640</v>
      </c>
      <c r="G10401" s="6" t="s">
        <v>16</v>
      </c>
      <c r="H10401" s="16">
        <v>14022101.65</v>
      </c>
      <c r="I10401" s="12" t="s">
        <v>6046</v>
      </c>
      <c r="J10401" s="12" t="s">
        <v>10203</v>
      </c>
      <c r="K10401" s="15">
        <v>0</v>
      </c>
      <c r="L10401" s="13" t="s">
        <v>15</v>
      </c>
      <c r="M10401" s="7">
        <v>1</v>
      </c>
      <c r="N10401" s="17"/>
    </row>
    <row r="10402" spans="1:14" ht="31.5">
      <c r="A10402" s="6">
        <v>10400</v>
      </c>
      <c r="B10402" s="8" t="s">
        <v>21069</v>
      </c>
      <c r="C10402" s="9" t="s">
        <v>21408</v>
      </c>
      <c r="D10402" s="10" t="s">
        <v>21409</v>
      </c>
      <c r="E10402" s="11" t="s">
        <v>21462</v>
      </c>
      <c r="F10402" s="6">
        <v>492646</v>
      </c>
      <c r="G10402" s="6" t="s">
        <v>16</v>
      </c>
      <c r="H10402" s="16">
        <v>12995179.199999999</v>
      </c>
      <c r="I10402" s="12">
        <v>44191</v>
      </c>
      <c r="J10402" s="12">
        <v>44312</v>
      </c>
      <c r="K10402" s="15">
        <v>0</v>
      </c>
      <c r="L10402" s="13" t="s">
        <v>15</v>
      </c>
      <c r="M10402" s="7">
        <v>1</v>
      </c>
      <c r="N10402" s="17"/>
    </row>
    <row r="10403" spans="1:14" ht="31.5">
      <c r="A10403" s="6">
        <v>10401</v>
      </c>
      <c r="B10403" s="8" t="s">
        <v>21069</v>
      </c>
      <c r="C10403" s="9" t="s">
        <v>21463</v>
      </c>
      <c r="D10403" s="10" t="s">
        <v>21464</v>
      </c>
      <c r="E10403" s="11" t="s">
        <v>21465</v>
      </c>
      <c r="F10403" s="6">
        <v>494499</v>
      </c>
      <c r="G10403" s="6" t="s">
        <v>16</v>
      </c>
      <c r="H10403" s="16">
        <v>4862819.1500000004</v>
      </c>
      <c r="I10403" s="12" t="s">
        <v>6046</v>
      </c>
      <c r="J10403" s="12" t="s">
        <v>10568</v>
      </c>
      <c r="K10403" s="15">
        <v>0</v>
      </c>
      <c r="L10403" s="13" t="s">
        <v>15</v>
      </c>
      <c r="M10403" s="7">
        <v>1</v>
      </c>
      <c r="N10403" s="17"/>
    </row>
    <row r="10404" spans="1:14" ht="47.25">
      <c r="A10404" s="6">
        <v>10402</v>
      </c>
      <c r="B10404" s="8" t="s">
        <v>21069</v>
      </c>
      <c r="C10404" s="9" t="s">
        <v>21466</v>
      </c>
      <c r="D10404" s="10" t="s">
        <v>21467</v>
      </c>
      <c r="E10404" s="11" t="s">
        <v>21468</v>
      </c>
      <c r="F10404" s="6">
        <v>496299</v>
      </c>
      <c r="G10404" s="6" t="s">
        <v>16</v>
      </c>
      <c r="H10404" s="16">
        <v>4680117.05</v>
      </c>
      <c r="I10404" s="12" t="s">
        <v>924</v>
      </c>
      <c r="J10404" s="12" t="s">
        <v>10470</v>
      </c>
      <c r="K10404" s="15">
        <v>2700000</v>
      </c>
      <c r="L10404" s="13" t="s">
        <v>15</v>
      </c>
      <c r="M10404" s="7">
        <v>1</v>
      </c>
      <c r="N10404" s="17"/>
    </row>
    <row r="10405" spans="1:14" ht="47.25">
      <c r="A10405" s="6">
        <v>10403</v>
      </c>
      <c r="B10405" s="8" t="s">
        <v>21069</v>
      </c>
      <c r="C10405" s="9" t="s">
        <v>21469</v>
      </c>
      <c r="D10405" s="10" t="s">
        <v>21470</v>
      </c>
      <c r="E10405" s="11" t="s">
        <v>21471</v>
      </c>
      <c r="F10405" s="6">
        <v>492636</v>
      </c>
      <c r="G10405" s="6" t="s">
        <v>16</v>
      </c>
      <c r="H10405" s="16">
        <v>9937061.75</v>
      </c>
      <c r="I10405" s="12" t="s">
        <v>2603</v>
      </c>
      <c r="J10405" s="12" t="s">
        <v>13144</v>
      </c>
      <c r="K10405" s="15">
        <v>5523668</v>
      </c>
      <c r="L10405" s="13" t="s">
        <v>15</v>
      </c>
      <c r="M10405" s="7">
        <v>1</v>
      </c>
      <c r="N10405" s="17"/>
    </row>
    <row r="10406" spans="1:14" ht="47.25">
      <c r="A10406" s="6">
        <v>10404</v>
      </c>
      <c r="B10406" s="8" t="s">
        <v>21069</v>
      </c>
      <c r="C10406" s="9" t="s">
        <v>21472</v>
      </c>
      <c r="D10406" s="10" t="s">
        <v>21244</v>
      </c>
      <c r="E10406" s="11" t="s">
        <v>21473</v>
      </c>
      <c r="F10406" s="6">
        <v>492650</v>
      </c>
      <c r="G10406" s="6" t="s">
        <v>16</v>
      </c>
      <c r="H10406" s="16">
        <v>12914334.98</v>
      </c>
      <c r="I10406" s="12">
        <v>44191</v>
      </c>
      <c r="J10406" s="12">
        <v>44312</v>
      </c>
      <c r="K10406" s="15">
        <v>0</v>
      </c>
      <c r="L10406" s="13" t="s">
        <v>15</v>
      </c>
      <c r="M10406" s="7">
        <v>1</v>
      </c>
      <c r="N10406" s="17"/>
    </row>
    <row r="10407" spans="1:14" ht="47.25">
      <c r="A10407" s="6">
        <v>10405</v>
      </c>
      <c r="B10407" s="8" t="s">
        <v>21069</v>
      </c>
      <c r="C10407" s="9" t="s">
        <v>21474</v>
      </c>
      <c r="D10407" s="10" t="s">
        <v>21475</v>
      </c>
      <c r="E10407" s="11" t="s">
        <v>21476</v>
      </c>
      <c r="F10407" s="6">
        <v>496290</v>
      </c>
      <c r="G10407" s="6" t="s">
        <v>16</v>
      </c>
      <c r="H10407" s="16">
        <v>3839146.65</v>
      </c>
      <c r="I10407" s="12">
        <v>44153</v>
      </c>
      <c r="J10407" s="12">
        <v>44213</v>
      </c>
      <c r="K10407" s="15">
        <v>2450000</v>
      </c>
      <c r="L10407" s="13" t="s">
        <v>15</v>
      </c>
      <c r="M10407" s="7">
        <v>1</v>
      </c>
      <c r="N10407" s="17"/>
    </row>
    <row r="10408" spans="1:14" ht="63">
      <c r="A10408" s="6">
        <v>10406</v>
      </c>
      <c r="B10408" s="8" t="s">
        <v>21069</v>
      </c>
      <c r="C10408" s="9" t="s">
        <v>21477</v>
      </c>
      <c r="D10408" s="10" t="s">
        <v>21478</v>
      </c>
      <c r="E10408" s="11" t="s">
        <v>21479</v>
      </c>
      <c r="F10408" s="6">
        <v>496291</v>
      </c>
      <c r="G10408" s="6" t="s">
        <v>16</v>
      </c>
      <c r="H10408" s="16">
        <v>4617001.9000000004</v>
      </c>
      <c r="I10408" s="12" t="s">
        <v>2603</v>
      </c>
      <c r="J10408" s="12" t="s">
        <v>10596</v>
      </c>
      <c r="K10408" s="15">
        <v>0</v>
      </c>
      <c r="L10408" s="13" t="s">
        <v>15</v>
      </c>
      <c r="M10408" s="7">
        <v>1</v>
      </c>
      <c r="N10408" s="17"/>
    </row>
    <row r="10409" spans="1:14" ht="31.5">
      <c r="A10409" s="6">
        <v>10407</v>
      </c>
      <c r="B10409" s="8" t="s">
        <v>21069</v>
      </c>
      <c r="C10409" s="9" t="s">
        <v>21480</v>
      </c>
      <c r="D10409" s="10" t="s">
        <v>21481</v>
      </c>
      <c r="E10409" s="11" t="s">
        <v>21482</v>
      </c>
      <c r="F10409" s="6">
        <v>482063</v>
      </c>
      <c r="G10409" s="6" t="s">
        <v>16</v>
      </c>
      <c r="H10409" s="16">
        <v>2410000</v>
      </c>
      <c r="I10409" s="12" t="s">
        <v>2553</v>
      </c>
      <c r="J10409" s="12" t="s">
        <v>13166</v>
      </c>
      <c r="K10409" s="15">
        <v>604000</v>
      </c>
      <c r="L10409" s="13" t="s">
        <v>15</v>
      </c>
      <c r="M10409" s="7">
        <v>1</v>
      </c>
      <c r="N10409" s="17"/>
    </row>
    <row r="10410" spans="1:14" ht="47.25">
      <c r="A10410" s="6">
        <v>10408</v>
      </c>
      <c r="B10410" s="8" t="s">
        <v>21069</v>
      </c>
      <c r="C10410" s="9" t="s">
        <v>21483</v>
      </c>
      <c r="D10410" s="10" t="s">
        <v>21484</v>
      </c>
      <c r="E10410" s="11" t="s">
        <v>21485</v>
      </c>
      <c r="F10410" s="6">
        <v>494484</v>
      </c>
      <c r="G10410" s="6" t="s">
        <v>16</v>
      </c>
      <c r="H10410" s="16">
        <v>69278.75</v>
      </c>
      <c r="I10410" s="12">
        <v>44160</v>
      </c>
      <c r="J10410" s="12">
        <v>44235</v>
      </c>
      <c r="K10410" s="15">
        <v>0</v>
      </c>
      <c r="L10410" s="13" t="s">
        <v>15</v>
      </c>
      <c r="M10410" s="7">
        <v>1</v>
      </c>
      <c r="N10410" s="17"/>
    </row>
    <row r="10411" spans="1:14" ht="47.25">
      <c r="A10411" s="6">
        <v>10409</v>
      </c>
      <c r="B10411" s="8" t="s">
        <v>21069</v>
      </c>
      <c r="C10411" s="9" t="s">
        <v>21486</v>
      </c>
      <c r="D10411" s="10" t="s">
        <v>21487</v>
      </c>
      <c r="E10411" s="11" t="s">
        <v>21488</v>
      </c>
      <c r="F10411" s="6">
        <v>494485</v>
      </c>
      <c r="G10411" s="6" t="s">
        <v>16</v>
      </c>
      <c r="H10411" s="16">
        <v>137398.5</v>
      </c>
      <c r="I10411" s="12">
        <v>44160</v>
      </c>
      <c r="J10411" s="12">
        <v>44235</v>
      </c>
      <c r="K10411" s="15">
        <v>0</v>
      </c>
      <c r="L10411" s="13" t="s">
        <v>15</v>
      </c>
      <c r="M10411" s="7">
        <v>1</v>
      </c>
      <c r="N10411" s="17"/>
    </row>
    <row r="10412" spans="1:14" ht="63">
      <c r="A10412" s="6">
        <v>10410</v>
      </c>
      <c r="B10412" s="8" t="s">
        <v>21069</v>
      </c>
      <c r="C10412" s="9" t="s">
        <v>21489</v>
      </c>
      <c r="D10412" s="10" t="s">
        <v>21490</v>
      </c>
      <c r="E10412" s="11" t="s">
        <v>21491</v>
      </c>
      <c r="F10412" s="6">
        <v>494501</v>
      </c>
      <c r="G10412" s="6" t="s">
        <v>16</v>
      </c>
      <c r="H10412" s="16">
        <v>80696.800000000003</v>
      </c>
      <c r="I10412" s="12">
        <v>44160</v>
      </c>
      <c r="J10412" s="12">
        <v>44235</v>
      </c>
      <c r="K10412" s="15">
        <v>0</v>
      </c>
      <c r="L10412" s="13" t="s">
        <v>15</v>
      </c>
      <c r="M10412" s="7">
        <v>1</v>
      </c>
      <c r="N10412" s="17"/>
    </row>
    <row r="10413" spans="1:14" ht="47.25">
      <c r="A10413" s="6">
        <v>10411</v>
      </c>
      <c r="B10413" s="8" t="s">
        <v>21069</v>
      </c>
      <c r="C10413" s="9" t="s">
        <v>21489</v>
      </c>
      <c r="D10413" s="10" t="s">
        <v>21490</v>
      </c>
      <c r="E10413" s="11" t="s">
        <v>21492</v>
      </c>
      <c r="F10413" s="6">
        <v>494486</v>
      </c>
      <c r="G10413" s="6" t="s">
        <v>16</v>
      </c>
      <c r="H10413" s="16">
        <v>167638.9</v>
      </c>
      <c r="I10413" s="12">
        <v>44160</v>
      </c>
      <c r="J10413" s="12">
        <v>44235</v>
      </c>
      <c r="K10413" s="15">
        <v>0</v>
      </c>
      <c r="L10413" s="13" t="s">
        <v>15</v>
      </c>
      <c r="M10413" s="7">
        <v>1</v>
      </c>
      <c r="N10413" s="17"/>
    </row>
    <row r="10414" spans="1:14" ht="47.25">
      <c r="A10414" s="6">
        <v>10412</v>
      </c>
      <c r="B10414" s="8" t="s">
        <v>21069</v>
      </c>
      <c r="C10414" s="9" t="s">
        <v>21493</v>
      </c>
      <c r="D10414" s="10" t="s">
        <v>21494</v>
      </c>
      <c r="E10414" s="11" t="s">
        <v>21495</v>
      </c>
      <c r="F10414" s="6">
        <v>494488</v>
      </c>
      <c r="G10414" s="6" t="s">
        <v>16</v>
      </c>
      <c r="H10414" s="16">
        <v>174413.35</v>
      </c>
      <c r="I10414" s="12">
        <v>44160</v>
      </c>
      <c r="J10414" s="12">
        <v>44235</v>
      </c>
      <c r="K10414" s="15">
        <v>0</v>
      </c>
      <c r="L10414" s="13" t="s">
        <v>15</v>
      </c>
      <c r="M10414" s="7">
        <v>1</v>
      </c>
      <c r="N10414" s="17"/>
    </row>
    <row r="10415" spans="1:14" ht="63">
      <c r="A10415" s="6">
        <v>10413</v>
      </c>
      <c r="B10415" s="8" t="s">
        <v>21069</v>
      </c>
      <c r="C10415" s="9" t="s">
        <v>21496</v>
      </c>
      <c r="D10415" s="10" t="s">
        <v>21497</v>
      </c>
      <c r="E10415" s="11" t="s">
        <v>21498</v>
      </c>
      <c r="F10415" s="6">
        <v>494493</v>
      </c>
      <c r="G10415" s="6" t="s">
        <v>16</v>
      </c>
      <c r="H10415" s="16">
        <v>1408755.95</v>
      </c>
      <c r="I10415" s="12">
        <v>44160</v>
      </c>
      <c r="J10415" s="12">
        <v>44235</v>
      </c>
      <c r="K10415" s="15">
        <v>0</v>
      </c>
      <c r="L10415" s="13" t="s">
        <v>15</v>
      </c>
      <c r="M10415" s="7">
        <v>1</v>
      </c>
      <c r="N10415" s="17"/>
    </row>
    <row r="10416" spans="1:14" ht="47.25">
      <c r="A10416" s="6">
        <v>10414</v>
      </c>
      <c r="B10416" s="8" t="s">
        <v>21069</v>
      </c>
      <c r="C10416" s="9" t="s">
        <v>21499</v>
      </c>
      <c r="D10416" s="10" t="s">
        <v>21500</v>
      </c>
      <c r="E10416" s="11" t="s">
        <v>21501</v>
      </c>
      <c r="F10416" s="6">
        <v>494490</v>
      </c>
      <c r="G10416" s="6" t="s">
        <v>16</v>
      </c>
      <c r="H10416" s="16">
        <v>2444710.0499999998</v>
      </c>
      <c r="I10416" s="12">
        <v>44160</v>
      </c>
      <c r="J10416" s="12">
        <v>44250</v>
      </c>
      <c r="K10416" s="15">
        <v>0</v>
      </c>
      <c r="L10416" s="13" t="s">
        <v>15</v>
      </c>
      <c r="M10416" s="7">
        <v>1</v>
      </c>
      <c r="N10416" s="17"/>
    </row>
    <row r="10417" spans="1:14" ht="47.25">
      <c r="A10417" s="6">
        <v>10415</v>
      </c>
      <c r="B10417" s="8" t="s">
        <v>21069</v>
      </c>
      <c r="C10417" s="9" t="s">
        <v>21502</v>
      </c>
      <c r="D10417" s="10" t="s">
        <v>21503</v>
      </c>
      <c r="E10417" s="11" t="s">
        <v>21504</v>
      </c>
      <c r="F10417" s="6">
        <v>494491</v>
      </c>
      <c r="G10417" s="6" t="s">
        <v>16</v>
      </c>
      <c r="H10417" s="16">
        <v>2444710.0499999998</v>
      </c>
      <c r="I10417" s="12">
        <v>44152</v>
      </c>
      <c r="J10417" s="12">
        <v>44239</v>
      </c>
      <c r="K10417" s="15">
        <v>0</v>
      </c>
      <c r="L10417" s="13" t="s">
        <v>15</v>
      </c>
      <c r="M10417" s="7">
        <v>1</v>
      </c>
      <c r="N10417" s="17"/>
    </row>
    <row r="10418" spans="1:14" ht="63">
      <c r="A10418" s="6">
        <v>10416</v>
      </c>
      <c r="B10418" s="8" t="s">
        <v>21069</v>
      </c>
      <c r="C10418" s="9" t="s">
        <v>21505</v>
      </c>
      <c r="D10418" s="10" t="s">
        <v>21506</v>
      </c>
      <c r="E10418" s="11" t="s">
        <v>21507</v>
      </c>
      <c r="F10418" s="6">
        <v>494489</v>
      </c>
      <c r="G10418" s="6" t="s">
        <v>16</v>
      </c>
      <c r="H10418" s="16">
        <v>1509010.4</v>
      </c>
      <c r="I10418" s="12">
        <v>44151</v>
      </c>
      <c r="J10418" s="12">
        <v>44238</v>
      </c>
      <c r="K10418" s="15">
        <v>0</v>
      </c>
      <c r="L10418" s="13" t="s">
        <v>15</v>
      </c>
      <c r="M10418" s="7">
        <v>1</v>
      </c>
      <c r="N10418" s="17"/>
    </row>
    <row r="10419" spans="1:14" ht="78.75">
      <c r="A10419" s="6">
        <v>10417</v>
      </c>
      <c r="B10419" s="8" t="s">
        <v>21069</v>
      </c>
      <c r="C10419" s="9" t="s">
        <v>21508</v>
      </c>
      <c r="D10419" s="10" t="s">
        <v>21509</v>
      </c>
      <c r="E10419" s="11" t="s">
        <v>21510</v>
      </c>
      <c r="F10419" s="6">
        <v>494492</v>
      </c>
      <c r="G10419" s="6" t="s">
        <v>16</v>
      </c>
      <c r="H10419" s="16">
        <v>557384</v>
      </c>
      <c r="I10419" s="12">
        <v>44160</v>
      </c>
      <c r="J10419" s="12">
        <v>44250</v>
      </c>
      <c r="K10419" s="15">
        <v>0</v>
      </c>
      <c r="L10419" s="13" t="s">
        <v>15</v>
      </c>
      <c r="M10419" s="7">
        <v>1</v>
      </c>
      <c r="N10419" s="17"/>
    </row>
    <row r="10420" spans="1:14" ht="31.5">
      <c r="A10420" s="6">
        <v>10418</v>
      </c>
      <c r="B10420" s="8" t="s">
        <v>21069</v>
      </c>
      <c r="C10420" s="9" t="s">
        <v>21511</v>
      </c>
      <c r="D10420" s="10" t="s">
        <v>21512</v>
      </c>
      <c r="E10420" s="11" t="s">
        <v>21513</v>
      </c>
      <c r="F10420" s="6">
        <v>417134</v>
      </c>
      <c r="G10420" s="6" t="s">
        <v>2521</v>
      </c>
      <c r="H10420" s="16">
        <v>8569798</v>
      </c>
      <c r="I10420" s="12">
        <v>43947</v>
      </c>
      <c r="J10420" s="12">
        <v>44038</v>
      </c>
      <c r="K10420" s="15">
        <v>2800000</v>
      </c>
      <c r="L10420" s="13" t="s">
        <v>15</v>
      </c>
      <c r="M10420" s="7">
        <v>1</v>
      </c>
      <c r="N10420" s="17"/>
    </row>
    <row r="10421" spans="1:14" ht="47.25">
      <c r="A10421" s="6">
        <v>10419</v>
      </c>
      <c r="B10421" s="8" t="s">
        <v>21069</v>
      </c>
      <c r="C10421" s="9" t="s">
        <v>21514</v>
      </c>
      <c r="D10421" s="10" t="s">
        <v>21515</v>
      </c>
      <c r="E10421" s="11" t="s">
        <v>21516</v>
      </c>
      <c r="F10421" s="6">
        <v>417135</v>
      </c>
      <c r="G10421" s="6" t="s">
        <v>2521</v>
      </c>
      <c r="H10421" s="16">
        <v>4447167</v>
      </c>
      <c r="I10421" s="12">
        <v>43947</v>
      </c>
      <c r="J10421" s="12">
        <v>44008</v>
      </c>
      <c r="K10421" s="15">
        <v>0</v>
      </c>
      <c r="L10421" s="13" t="s">
        <v>15</v>
      </c>
      <c r="M10421" s="7">
        <v>1</v>
      </c>
      <c r="N10421" s="17"/>
    </row>
    <row r="10422" spans="1:14" ht="47.25">
      <c r="A10422" s="6">
        <v>10420</v>
      </c>
      <c r="B10422" s="8" t="s">
        <v>21069</v>
      </c>
      <c r="C10422" s="9" t="s">
        <v>21517</v>
      </c>
      <c r="D10422" s="10" t="s">
        <v>13158</v>
      </c>
      <c r="E10422" s="11" t="s">
        <v>21518</v>
      </c>
      <c r="F10422" s="6">
        <v>416927</v>
      </c>
      <c r="G10422" s="6" t="s">
        <v>2521</v>
      </c>
      <c r="H10422" s="16">
        <v>8314074.4210000001</v>
      </c>
      <c r="I10422" s="12">
        <v>43839</v>
      </c>
      <c r="J10422" s="12" t="s">
        <v>1418</v>
      </c>
      <c r="K10422" s="15">
        <v>3150000</v>
      </c>
      <c r="L10422" s="13" t="s">
        <v>15</v>
      </c>
      <c r="M10422" s="7">
        <v>1</v>
      </c>
      <c r="N10422" s="17"/>
    </row>
    <row r="10423" spans="1:14" ht="31.5">
      <c r="A10423" s="6">
        <v>10421</v>
      </c>
      <c r="B10423" s="8" t="s">
        <v>21069</v>
      </c>
      <c r="C10423" s="9" t="s">
        <v>21519</v>
      </c>
      <c r="D10423" s="10" t="s">
        <v>21481</v>
      </c>
      <c r="E10423" s="11" t="s">
        <v>21520</v>
      </c>
      <c r="F10423" s="6">
        <v>417137</v>
      </c>
      <c r="G10423" s="6" t="s">
        <v>2521</v>
      </c>
      <c r="H10423" s="16">
        <v>5170286</v>
      </c>
      <c r="I10423" s="12">
        <v>43961</v>
      </c>
      <c r="J10423" s="12">
        <v>44037</v>
      </c>
      <c r="K10423" s="15">
        <v>1580000</v>
      </c>
      <c r="L10423" s="13" t="s">
        <v>15</v>
      </c>
      <c r="M10423" s="7">
        <v>1</v>
      </c>
      <c r="N10423" s="17"/>
    </row>
    <row r="10424" spans="1:14" ht="63">
      <c r="A10424" s="6">
        <v>10422</v>
      </c>
      <c r="B10424" s="8" t="s">
        <v>21069</v>
      </c>
      <c r="C10424" s="9" t="s">
        <v>21521</v>
      </c>
      <c r="D10424" s="10" t="s">
        <v>21246</v>
      </c>
      <c r="E10424" s="11" t="s">
        <v>21522</v>
      </c>
      <c r="F10424" s="6">
        <v>328959</v>
      </c>
      <c r="G10424" s="6" t="s">
        <v>2521</v>
      </c>
      <c r="H10424" s="16">
        <v>8190493</v>
      </c>
      <c r="I10424" s="12">
        <v>43715</v>
      </c>
      <c r="J10424" s="12">
        <v>43837</v>
      </c>
      <c r="K10424" s="15">
        <v>0</v>
      </c>
      <c r="L10424" s="13" t="s">
        <v>15</v>
      </c>
      <c r="M10424" s="7">
        <v>1</v>
      </c>
      <c r="N10424" s="17"/>
    </row>
    <row r="10425" spans="1:14" ht="47.25">
      <c r="A10425" s="6">
        <v>10423</v>
      </c>
      <c r="B10425" s="8" t="s">
        <v>21069</v>
      </c>
      <c r="C10425" s="9" t="s">
        <v>21523</v>
      </c>
      <c r="D10425" s="10" t="s">
        <v>21127</v>
      </c>
      <c r="E10425" s="11" t="s">
        <v>21524</v>
      </c>
      <c r="F10425" s="6">
        <v>417136</v>
      </c>
      <c r="G10425" s="6" t="s">
        <v>2521</v>
      </c>
      <c r="H10425" s="16">
        <v>2543168</v>
      </c>
      <c r="I10425" s="12">
        <v>43951</v>
      </c>
      <c r="J10425" s="12">
        <v>44012</v>
      </c>
      <c r="K10425" s="15">
        <v>2000000</v>
      </c>
      <c r="L10425" s="13" t="s">
        <v>15</v>
      </c>
      <c r="M10425" s="7">
        <v>1</v>
      </c>
      <c r="N10425" s="17"/>
    </row>
    <row r="10426" spans="1:14" ht="63">
      <c r="A10426" s="6">
        <v>10424</v>
      </c>
      <c r="B10426" s="8" t="s">
        <v>21069</v>
      </c>
      <c r="C10426" s="9" t="s">
        <v>21525</v>
      </c>
      <c r="D10426" s="10" t="s">
        <v>21526</v>
      </c>
      <c r="E10426" s="11" t="s">
        <v>21527</v>
      </c>
      <c r="F10426" s="6">
        <v>216605</v>
      </c>
      <c r="G10426" s="6" t="s">
        <v>1611</v>
      </c>
      <c r="H10426" s="16">
        <v>85292965.900000006</v>
      </c>
      <c r="I10426" s="12" t="s">
        <v>990</v>
      </c>
      <c r="J10426" s="12" t="s">
        <v>924</v>
      </c>
      <c r="K10426" s="15">
        <v>49700000</v>
      </c>
      <c r="L10426" s="13" t="s">
        <v>14</v>
      </c>
      <c r="M10426" s="7">
        <v>1</v>
      </c>
      <c r="N10426" s="17"/>
    </row>
    <row r="10427" spans="1:14" ht="47.25">
      <c r="A10427" s="6">
        <v>10425</v>
      </c>
      <c r="B10427" s="8" t="s">
        <v>21069</v>
      </c>
      <c r="C10427" s="9" t="s">
        <v>21528</v>
      </c>
      <c r="D10427" s="10" t="s">
        <v>6517</v>
      </c>
      <c r="E10427" s="11" t="s">
        <v>21527</v>
      </c>
      <c r="F10427" s="6">
        <v>216605</v>
      </c>
      <c r="G10427" s="6" t="s">
        <v>1611</v>
      </c>
      <c r="H10427" s="16">
        <v>85292965.900000006</v>
      </c>
      <c r="I10427" s="12" t="s">
        <v>990</v>
      </c>
      <c r="J10427" s="12" t="s">
        <v>924</v>
      </c>
      <c r="K10427" s="15">
        <v>48890000</v>
      </c>
      <c r="L10427" s="13" t="s">
        <v>14</v>
      </c>
      <c r="M10427" s="7">
        <v>0.51</v>
      </c>
      <c r="N10427" s="17"/>
    </row>
    <row r="10428" spans="1:14" ht="94.5">
      <c r="A10428" s="6">
        <v>10426</v>
      </c>
      <c r="B10428" s="8" t="s">
        <v>21069</v>
      </c>
      <c r="C10428" s="9" t="s">
        <v>21529</v>
      </c>
      <c r="D10428" s="10" t="s">
        <v>2476</v>
      </c>
      <c r="E10428" s="11" t="s">
        <v>21527</v>
      </c>
      <c r="F10428" s="6">
        <v>216605</v>
      </c>
      <c r="G10428" s="6" t="s">
        <v>1611</v>
      </c>
      <c r="H10428" s="16">
        <v>85292965.900000006</v>
      </c>
      <c r="I10428" s="12" t="s">
        <v>990</v>
      </c>
      <c r="J10428" s="12" t="s">
        <v>924</v>
      </c>
      <c r="K10428" s="15">
        <v>48890000</v>
      </c>
      <c r="L10428" s="13" t="s">
        <v>14</v>
      </c>
      <c r="M10428" s="7">
        <v>0.49</v>
      </c>
      <c r="N10428" s="17"/>
    </row>
    <row r="10429" spans="1:14" ht="78.75">
      <c r="A10429" s="6">
        <v>10427</v>
      </c>
      <c r="B10429" s="8" t="s">
        <v>21069</v>
      </c>
      <c r="C10429" s="9" t="s">
        <v>21530</v>
      </c>
      <c r="D10429" s="10" t="s">
        <v>21531</v>
      </c>
      <c r="E10429" s="11" t="s">
        <v>21532</v>
      </c>
      <c r="F10429" s="6">
        <v>437286</v>
      </c>
      <c r="G10429" s="6" t="s">
        <v>1611</v>
      </c>
      <c r="H10429" s="16">
        <v>267477235</v>
      </c>
      <c r="I10429" s="12" t="s">
        <v>9518</v>
      </c>
      <c r="J10429" s="12" t="s">
        <v>21533</v>
      </c>
      <c r="K10429" s="15">
        <v>0</v>
      </c>
      <c r="L10429" s="13" t="s">
        <v>14</v>
      </c>
      <c r="M10429" s="7">
        <v>1</v>
      </c>
      <c r="N10429" s="17"/>
    </row>
    <row r="10430" spans="1:14" ht="78.75">
      <c r="A10430" s="6">
        <v>10428</v>
      </c>
      <c r="B10430" s="8" t="s">
        <v>21069</v>
      </c>
      <c r="C10430" s="9" t="s">
        <v>21534</v>
      </c>
      <c r="D10430" s="10" t="s">
        <v>13167</v>
      </c>
      <c r="E10430" s="11" t="s">
        <v>21532</v>
      </c>
      <c r="F10430" s="6">
        <v>437286</v>
      </c>
      <c r="G10430" s="6" t="s">
        <v>1611</v>
      </c>
      <c r="H10430" s="16">
        <v>267477235</v>
      </c>
      <c r="I10430" s="12" t="s">
        <v>9518</v>
      </c>
      <c r="J10430" s="12" t="s">
        <v>21533</v>
      </c>
      <c r="K10430" s="15">
        <v>0</v>
      </c>
      <c r="L10430" s="13" t="s">
        <v>14</v>
      </c>
      <c r="M10430" s="7">
        <v>0.51</v>
      </c>
      <c r="N10430" s="17"/>
    </row>
    <row r="10431" spans="1:14" ht="78.75">
      <c r="A10431" s="6">
        <v>10429</v>
      </c>
      <c r="B10431" s="8" t="s">
        <v>21069</v>
      </c>
      <c r="C10431" s="9" t="s">
        <v>21535</v>
      </c>
      <c r="D10431" s="10" t="s">
        <v>21536</v>
      </c>
      <c r="E10431" s="11" t="s">
        <v>21532</v>
      </c>
      <c r="F10431" s="6">
        <v>437286</v>
      </c>
      <c r="G10431" s="6" t="s">
        <v>1611</v>
      </c>
      <c r="H10431" s="16">
        <v>267477235</v>
      </c>
      <c r="I10431" s="12" t="s">
        <v>9518</v>
      </c>
      <c r="J10431" s="12" t="s">
        <v>21533</v>
      </c>
      <c r="K10431" s="15">
        <v>0</v>
      </c>
      <c r="L10431" s="13" t="s">
        <v>14</v>
      </c>
      <c r="M10431" s="7">
        <v>0.49</v>
      </c>
      <c r="N10431" s="17"/>
    </row>
    <row r="10432" spans="1:14" ht="47.25">
      <c r="A10432" s="6">
        <v>10430</v>
      </c>
      <c r="B10432" s="8" t="s">
        <v>21069</v>
      </c>
      <c r="C10432" s="9" t="s">
        <v>21537</v>
      </c>
      <c r="D10432" s="10" t="s">
        <v>21538</v>
      </c>
      <c r="E10432" s="11" t="s">
        <v>21539</v>
      </c>
      <c r="F10432" s="6">
        <v>403109</v>
      </c>
      <c r="G10432" s="6" t="s">
        <v>3293</v>
      </c>
      <c r="H10432" s="16">
        <v>3324878.4</v>
      </c>
      <c r="I10432" s="12">
        <v>43901</v>
      </c>
      <c r="J10432" s="12">
        <v>44030</v>
      </c>
      <c r="K10432" s="15">
        <v>0</v>
      </c>
      <c r="L10432" s="13" t="s">
        <v>15</v>
      </c>
      <c r="M10432" s="7">
        <v>1</v>
      </c>
      <c r="N10432" s="17"/>
    </row>
    <row r="10433" spans="1:14" ht="63">
      <c r="A10433" s="6">
        <v>10431</v>
      </c>
      <c r="B10433" s="8" t="s">
        <v>21069</v>
      </c>
      <c r="C10433" s="9" t="s">
        <v>21540</v>
      </c>
      <c r="D10433" s="10" t="s">
        <v>5327</v>
      </c>
      <c r="E10433" s="11" t="s">
        <v>21541</v>
      </c>
      <c r="F10433" s="6">
        <v>403110</v>
      </c>
      <c r="G10433" s="6" t="s">
        <v>3293</v>
      </c>
      <c r="H10433" s="16">
        <v>13607545</v>
      </c>
      <c r="I10433" s="12">
        <v>43915</v>
      </c>
      <c r="J10433" s="12">
        <v>44012</v>
      </c>
      <c r="K10433" s="15">
        <v>4549000</v>
      </c>
      <c r="L10433" s="13" t="s">
        <v>15</v>
      </c>
      <c r="M10433" s="7">
        <v>1</v>
      </c>
      <c r="N10433" s="17"/>
    </row>
    <row r="10434" spans="1:14" ht="47.25">
      <c r="A10434" s="6">
        <v>10432</v>
      </c>
      <c r="B10434" s="8" t="s">
        <v>21069</v>
      </c>
      <c r="C10434" s="9" t="s">
        <v>21542</v>
      </c>
      <c r="D10434" s="10" t="s">
        <v>21543</v>
      </c>
      <c r="E10434" s="11" t="s">
        <v>21544</v>
      </c>
      <c r="F10434" s="6">
        <v>307863</v>
      </c>
      <c r="G10434" s="6" t="s">
        <v>1486</v>
      </c>
      <c r="H10434" s="16">
        <v>21780000</v>
      </c>
      <c r="I10434" s="12" t="s">
        <v>21545</v>
      </c>
      <c r="J10434" s="12" t="s">
        <v>13168</v>
      </c>
      <c r="K10434" s="15">
        <v>5100000</v>
      </c>
      <c r="L10434" s="13" t="s">
        <v>15</v>
      </c>
      <c r="M10434" s="7">
        <v>1</v>
      </c>
      <c r="N10434" s="17"/>
    </row>
    <row r="10435" spans="1:14" ht="47.25">
      <c r="A10435" s="6">
        <v>10433</v>
      </c>
      <c r="B10435" s="8" t="s">
        <v>21069</v>
      </c>
      <c r="C10435" s="9" t="s">
        <v>21546</v>
      </c>
      <c r="D10435" s="10" t="s">
        <v>21547</v>
      </c>
      <c r="E10435" s="11" t="s">
        <v>21548</v>
      </c>
      <c r="F10435" s="6">
        <v>307865</v>
      </c>
      <c r="G10435" s="6" t="s">
        <v>1486</v>
      </c>
      <c r="H10435" s="16">
        <v>17180998.620000001</v>
      </c>
      <c r="I10435" s="12" t="s">
        <v>21549</v>
      </c>
      <c r="J10435" s="12" t="s">
        <v>13128</v>
      </c>
      <c r="K10435" s="15">
        <v>15008000</v>
      </c>
      <c r="L10435" s="13" t="s">
        <v>14</v>
      </c>
      <c r="M10435" s="7">
        <v>1</v>
      </c>
      <c r="N10435" s="17"/>
    </row>
    <row r="10436" spans="1:14" ht="47.25">
      <c r="A10436" s="6">
        <v>10434</v>
      </c>
      <c r="B10436" s="8" t="s">
        <v>21069</v>
      </c>
      <c r="C10436" s="9" t="s">
        <v>21550</v>
      </c>
      <c r="D10436" s="10" t="s">
        <v>29</v>
      </c>
      <c r="E10436" s="11" t="s">
        <v>21548</v>
      </c>
      <c r="F10436" s="6">
        <v>307865</v>
      </c>
      <c r="G10436" s="6" t="s">
        <v>1486</v>
      </c>
      <c r="H10436" s="16">
        <v>17180998.620000001</v>
      </c>
      <c r="I10436" s="12" t="s">
        <v>21549</v>
      </c>
      <c r="J10436" s="12" t="s">
        <v>13128</v>
      </c>
      <c r="K10436" s="15">
        <v>15008000</v>
      </c>
      <c r="L10436" s="13" t="s">
        <v>14</v>
      </c>
      <c r="M10436" s="7">
        <v>0.51</v>
      </c>
      <c r="N10436" s="17"/>
    </row>
    <row r="10437" spans="1:14" ht="47.25">
      <c r="A10437" s="6">
        <v>10435</v>
      </c>
      <c r="B10437" s="8" t="s">
        <v>21069</v>
      </c>
      <c r="C10437" s="9" t="s">
        <v>21551</v>
      </c>
      <c r="D10437" s="10" t="s">
        <v>21552</v>
      </c>
      <c r="E10437" s="11" t="s">
        <v>21548</v>
      </c>
      <c r="F10437" s="6">
        <v>307865</v>
      </c>
      <c r="G10437" s="6" t="s">
        <v>1486</v>
      </c>
      <c r="H10437" s="16">
        <v>17180998.620000001</v>
      </c>
      <c r="I10437" s="12" t="s">
        <v>21549</v>
      </c>
      <c r="J10437" s="12" t="s">
        <v>13128</v>
      </c>
      <c r="K10437" s="15">
        <v>15008000</v>
      </c>
      <c r="L10437" s="13" t="s">
        <v>14</v>
      </c>
      <c r="M10437" s="7">
        <v>0.49</v>
      </c>
      <c r="N10437" s="17"/>
    </row>
    <row r="10438" spans="1:14" ht="47.25">
      <c r="A10438" s="6">
        <v>10436</v>
      </c>
      <c r="B10438" s="8" t="s">
        <v>21069</v>
      </c>
      <c r="C10438" s="9" t="s">
        <v>21553</v>
      </c>
      <c r="D10438" s="10" t="s">
        <v>21244</v>
      </c>
      <c r="E10438" s="11" t="s">
        <v>21554</v>
      </c>
      <c r="F10438" s="6">
        <v>307864</v>
      </c>
      <c r="G10438" s="6" t="s">
        <v>1486</v>
      </c>
      <c r="H10438" s="16">
        <v>15639800</v>
      </c>
      <c r="I10438" s="12" t="s">
        <v>19766</v>
      </c>
      <c r="J10438" s="12" t="s">
        <v>13138</v>
      </c>
      <c r="K10438" s="15">
        <v>4187793</v>
      </c>
      <c r="L10438" s="13" t="s">
        <v>14</v>
      </c>
      <c r="M10438" s="7">
        <v>0.51</v>
      </c>
      <c r="N10438" s="17"/>
    </row>
    <row r="10439" spans="1:14" ht="63">
      <c r="A10439" s="6">
        <v>10437</v>
      </c>
      <c r="B10439" s="8" t="s">
        <v>21069</v>
      </c>
      <c r="C10439" s="9" t="s">
        <v>21555</v>
      </c>
      <c r="D10439" s="10" t="s">
        <v>21556</v>
      </c>
      <c r="E10439" s="11" t="s">
        <v>21554</v>
      </c>
      <c r="F10439" s="6">
        <v>307864</v>
      </c>
      <c r="G10439" s="6" t="s">
        <v>1486</v>
      </c>
      <c r="H10439" s="16">
        <v>15639800</v>
      </c>
      <c r="I10439" s="12" t="s">
        <v>19766</v>
      </c>
      <c r="J10439" s="12" t="s">
        <v>13138</v>
      </c>
      <c r="K10439" s="15">
        <v>4187793</v>
      </c>
      <c r="L10439" s="13" t="s">
        <v>14</v>
      </c>
      <c r="M10439" s="7">
        <v>0.49</v>
      </c>
      <c r="N10439" s="17"/>
    </row>
    <row r="10440" spans="1:14" ht="47.25">
      <c r="A10440" s="6">
        <v>10438</v>
      </c>
      <c r="B10440" s="8" t="s">
        <v>21069</v>
      </c>
      <c r="C10440" s="9" t="s">
        <v>21557</v>
      </c>
      <c r="D10440" s="10" t="s">
        <v>21240</v>
      </c>
      <c r="E10440" s="11" t="s">
        <v>21558</v>
      </c>
      <c r="F10440" s="6">
        <v>329201</v>
      </c>
      <c r="G10440" s="6" t="s">
        <v>1486</v>
      </c>
      <c r="H10440" s="16">
        <v>25724763.309999999</v>
      </c>
      <c r="I10440" s="12" t="s">
        <v>10186</v>
      </c>
      <c r="J10440" s="12" t="s">
        <v>1528</v>
      </c>
      <c r="K10440" s="15">
        <v>0</v>
      </c>
      <c r="L10440" s="13" t="s">
        <v>14</v>
      </c>
      <c r="M10440" s="7">
        <v>1</v>
      </c>
      <c r="N10440" s="17"/>
    </row>
    <row r="10441" spans="1:14" ht="47.25">
      <c r="A10441" s="6">
        <v>10439</v>
      </c>
      <c r="B10441" s="8" t="s">
        <v>21069</v>
      </c>
      <c r="C10441" s="9" t="s">
        <v>21553</v>
      </c>
      <c r="D10441" s="10" t="s">
        <v>21244</v>
      </c>
      <c r="E10441" s="11" t="s">
        <v>21558</v>
      </c>
      <c r="F10441" s="6">
        <v>329201</v>
      </c>
      <c r="G10441" s="6" t="s">
        <v>1486</v>
      </c>
      <c r="H10441" s="16">
        <v>25724763.309999999</v>
      </c>
      <c r="I10441" s="12" t="s">
        <v>10186</v>
      </c>
      <c r="J10441" s="12" t="s">
        <v>1528</v>
      </c>
      <c r="K10441" s="15">
        <v>0</v>
      </c>
      <c r="L10441" s="13" t="s">
        <v>14</v>
      </c>
      <c r="M10441" s="7">
        <v>0.51</v>
      </c>
      <c r="N10441" s="17"/>
    </row>
    <row r="10442" spans="1:14" ht="63">
      <c r="A10442" s="6">
        <v>10440</v>
      </c>
      <c r="B10442" s="8" t="s">
        <v>21069</v>
      </c>
      <c r="C10442" s="9" t="s">
        <v>21555</v>
      </c>
      <c r="D10442" s="10" t="s">
        <v>21556</v>
      </c>
      <c r="E10442" s="11" t="s">
        <v>21558</v>
      </c>
      <c r="F10442" s="6">
        <v>329201</v>
      </c>
      <c r="G10442" s="6" t="s">
        <v>1486</v>
      </c>
      <c r="H10442" s="16">
        <v>25724763.309999999</v>
      </c>
      <c r="I10442" s="12" t="s">
        <v>10186</v>
      </c>
      <c r="J10442" s="12" t="s">
        <v>1528</v>
      </c>
      <c r="K10442" s="15">
        <v>0</v>
      </c>
      <c r="L10442" s="13" t="s">
        <v>14</v>
      </c>
      <c r="M10442" s="7">
        <v>0.49</v>
      </c>
      <c r="N10442" s="17"/>
    </row>
    <row r="10443" spans="1:14" ht="47.25">
      <c r="A10443" s="6">
        <v>10441</v>
      </c>
      <c r="B10443" s="8" t="s">
        <v>21069</v>
      </c>
      <c r="C10443" s="9" t="s">
        <v>21559</v>
      </c>
      <c r="D10443" s="10" t="s">
        <v>19160</v>
      </c>
      <c r="E10443" s="11" t="s">
        <v>21560</v>
      </c>
      <c r="F10443" s="6">
        <v>349856</v>
      </c>
      <c r="G10443" s="6" t="s">
        <v>1486</v>
      </c>
      <c r="H10443" s="16">
        <v>18411485</v>
      </c>
      <c r="I10443" s="12" t="s">
        <v>13169</v>
      </c>
      <c r="J10443" s="12" t="s">
        <v>21561</v>
      </c>
      <c r="K10443" s="15">
        <v>3204207</v>
      </c>
      <c r="L10443" s="13" t="s">
        <v>15</v>
      </c>
      <c r="M10443" s="7">
        <v>1</v>
      </c>
      <c r="N10443" s="17"/>
    </row>
    <row r="10444" spans="1:14" ht="47.25">
      <c r="A10444" s="6">
        <v>10442</v>
      </c>
      <c r="B10444" s="8" t="s">
        <v>21069</v>
      </c>
      <c r="C10444" s="9" t="s">
        <v>21562</v>
      </c>
      <c r="D10444" s="10" t="s">
        <v>21563</v>
      </c>
      <c r="E10444" s="11" t="s">
        <v>21564</v>
      </c>
      <c r="F10444" s="6">
        <v>238057</v>
      </c>
      <c r="G10444" s="6" t="s">
        <v>873</v>
      </c>
      <c r="H10444" s="16">
        <v>9700450</v>
      </c>
      <c r="I10444" s="12" t="s">
        <v>911</v>
      </c>
      <c r="J10444" s="12" t="s">
        <v>21565</v>
      </c>
      <c r="K10444" s="15">
        <v>4230479</v>
      </c>
      <c r="L10444" s="13" t="s">
        <v>15</v>
      </c>
      <c r="M10444" s="7">
        <v>1</v>
      </c>
      <c r="N10444" s="17"/>
    </row>
    <row r="10445" spans="1:14" ht="47.25">
      <c r="A10445" s="6">
        <v>10443</v>
      </c>
      <c r="B10445" s="8" t="s">
        <v>21069</v>
      </c>
      <c r="C10445" s="9" t="s">
        <v>21566</v>
      </c>
      <c r="D10445" s="10" t="s">
        <v>21567</v>
      </c>
      <c r="E10445" s="11" t="s">
        <v>21568</v>
      </c>
      <c r="F10445" s="6">
        <v>339202</v>
      </c>
      <c r="G10445" s="6" t="s">
        <v>873</v>
      </c>
      <c r="H10445" s="16">
        <v>10394900</v>
      </c>
      <c r="I10445" s="12" t="s">
        <v>10676</v>
      </c>
      <c r="J10445" s="12">
        <v>44346</v>
      </c>
      <c r="K10445" s="15">
        <v>4818661</v>
      </c>
      <c r="L10445" s="13" t="s">
        <v>15</v>
      </c>
      <c r="M10445" s="7">
        <v>1</v>
      </c>
      <c r="N10445" s="17"/>
    </row>
    <row r="10446" spans="1:14" ht="47.25">
      <c r="A10446" s="6">
        <v>10444</v>
      </c>
      <c r="B10446" s="8" t="s">
        <v>21069</v>
      </c>
      <c r="C10446" s="9" t="s">
        <v>21569</v>
      </c>
      <c r="D10446" s="10" t="s">
        <v>21570</v>
      </c>
      <c r="E10446" s="11" t="s">
        <v>21571</v>
      </c>
      <c r="F10446" s="6">
        <v>366876</v>
      </c>
      <c r="G10446" s="6" t="s">
        <v>873</v>
      </c>
      <c r="H10446" s="16">
        <v>11094100</v>
      </c>
      <c r="I10446" s="12" t="s">
        <v>874</v>
      </c>
      <c r="J10446" s="12" t="s">
        <v>21572</v>
      </c>
      <c r="K10446" s="15">
        <v>1537353</v>
      </c>
      <c r="L10446" s="13" t="s">
        <v>15</v>
      </c>
      <c r="M10446" s="7">
        <v>1</v>
      </c>
      <c r="N10446" s="17"/>
    </row>
    <row r="10447" spans="1:14" ht="47.25">
      <c r="A10447" s="6">
        <v>10445</v>
      </c>
      <c r="B10447" s="8" t="s">
        <v>21069</v>
      </c>
      <c r="C10447" s="9" t="s">
        <v>21573</v>
      </c>
      <c r="D10447" s="10" t="s">
        <v>21574</v>
      </c>
      <c r="E10447" s="11" t="s">
        <v>21575</v>
      </c>
      <c r="F10447" s="6">
        <v>402916</v>
      </c>
      <c r="G10447" s="6" t="s">
        <v>873</v>
      </c>
      <c r="H10447" s="16">
        <v>6388750</v>
      </c>
      <c r="I10447" s="12" t="s">
        <v>4611</v>
      </c>
      <c r="J10447" s="12" t="s">
        <v>932</v>
      </c>
      <c r="K10447" s="15">
        <v>1000000</v>
      </c>
      <c r="L10447" s="13" t="s">
        <v>15</v>
      </c>
      <c r="M10447" s="7">
        <v>1</v>
      </c>
      <c r="N10447" s="17"/>
    </row>
    <row r="10448" spans="1:14" ht="47.25">
      <c r="A10448" s="6">
        <v>10446</v>
      </c>
      <c r="B10448" s="8" t="s">
        <v>21069</v>
      </c>
      <c r="C10448" s="9" t="s">
        <v>21576</v>
      </c>
      <c r="D10448" s="10" t="s">
        <v>21577</v>
      </c>
      <c r="E10448" s="11" t="s">
        <v>21578</v>
      </c>
      <c r="F10448" s="6">
        <v>391987</v>
      </c>
      <c r="G10448" s="6" t="s">
        <v>873</v>
      </c>
      <c r="H10448" s="16">
        <v>6279500</v>
      </c>
      <c r="I10448" s="12" t="s">
        <v>10905</v>
      </c>
      <c r="J10448" s="12" t="s">
        <v>1148</v>
      </c>
      <c r="K10448" s="15">
        <v>0</v>
      </c>
      <c r="L10448" s="13" t="s">
        <v>15</v>
      </c>
      <c r="M10448" s="7">
        <v>1</v>
      </c>
      <c r="N10448" s="17"/>
    </row>
    <row r="10449" spans="1:14" ht="31.5">
      <c r="A10449" s="6">
        <v>10447</v>
      </c>
      <c r="B10449" s="8" t="s">
        <v>21069</v>
      </c>
      <c r="C10449" s="9" t="s">
        <v>21579</v>
      </c>
      <c r="D10449" s="10" t="s">
        <v>21580</v>
      </c>
      <c r="E10449" s="11" t="s">
        <v>21581</v>
      </c>
      <c r="F10449" s="6">
        <v>315485</v>
      </c>
      <c r="G10449" s="6" t="s">
        <v>2442</v>
      </c>
      <c r="H10449" s="16">
        <v>32482689</v>
      </c>
      <c r="I10449" s="12">
        <v>43686</v>
      </c>
      <c r="J10449" s="12" t="s">
        <v>21582</v>
      </c>
      <c r="K10449" s="15">
        <v>25870000</v>
      </c>
      <c r="L10449" s="13" t="s">
        <v>15</v>
      </c>
      <c r="M10449" s="7">
        <v>1</v>
      </c>
      <c r="N10449" s="17"/>
    </row>
    <row r="10450" spans="1:14" ht="78.75">
      <c r="A10450" s="6">
        <v>10448</v>
      </c>
      <c r="B10450" s="8" t="s">
        <v>21069</v>
      </c>
      <c r="C10450" s="9" t="s">
        <v>21583</v>
      </c>
      <c r="D10450" s="10" t="s">
        <v>21584</v>
      </c>
      <c r="E10450" s="11" t="s">
        <v>21585</v>
      </c>
      <c r="F10450" s="6">
        <v>478218</v>
      </c>
      <c r="G10450" s="6" t="s">
        <v>21586</v>
      </c>
      <c r="H10450" s="16">
        <v>54689897.368000001</v>
      </c>
      <c r="I10450" s="12">
        <v>43902</v>
      </c>
      <c r="J10450" s="12">
        <v>44840</v>
      </c>
      <c r="K10450" s="15">
        <v>0</v>
      </c>
      <c r="L10450" s="13" t="s">
        <v>14</v>
      </c>
      <c r="M10450" s="7">
        <v>1</v>
      </c>
      <c r="N10450" s="17"/>
    </row>
    <row r="10451" spans="1:14" ht="78.75">
      <c r="A10451" s="6">
        <v>10449</v>
      </c>
      <c r="B10451" s="8" t="s">
        <v>21069</v>
      </c>
      <c r="C10451" s="9" t="s">
        <v>21534</v>
      </c>
      <c r="D10451" s="10" t="s">
        <v>13167</v>
      </c>
      <c r="E10451" s="11" t="s">
        <v>21585</v>
      </c>
      <c r="F10451" s="6">
        <v>478218</v>
      </c>
      <c r="G10451" s="6" t="s">
        <v>21586</v>
      </c>
      <c r="H10451" s="16">
        <v>54689897.368000001</v>
      </c>
      <c r="I10451" s="12">
        <v>43902</v>
      </c>
      <c r="J10451" s="12">
        <v>44840</v>
      </c>
      <c r="K10451" s="15">
        <v>0</v>
      </c>
      <c r="L10451" s="13" t="s">
        <v>14</v>
      </c>
      <c r="M10451" s="7">
        <v>0.51</v>
      </c>
      <c r="N10451" s="17"/>
    </row>
    <row r="10452" spans="1:14" ht="78.75">
      <c r="A10452" s="6">
        <v>10450</v>
      </c>
      <c r="B10452" s="8" t="s">
        <v>21069</v>
      </c>
      <c r="C10452" s="9" t="s">
        <v>21138</v>
      </c>
      <c r="D10452" s="10" t="s">
        <v>21587</v>
      </c>
      <c r="E10452" s="11" t="s">
        <v>21585</v>
      </c>
      <c r="F10452" s="6">
        <v>478218</v>
      </c>
      <c r="G10452" s="6" t="s">
        <v>21586</v>
      </c>
      <c r="H10452" s="16">
        <v>54689897.368000001</v>
      </c>
      <c r="I10452" s="12">
        <v>43902</v>
      </c>
      <c r="J10452" s="12">
        <v>44840</v>
      </c>
      <c r="K10452" s="15">
        <v>0</v>
      </c>
      <c r="L10452" s="13" t="s">
        <v>14</v>
      </c>
      <c r="M10452" s="7">
        <v>0.49</v>
      </c>
      <c r="N10452" s="17"/>
    </row>
    <row r="10453" spans="1:14" ht="157.5">
      <c r="A10453" s="6">
        <v>10451</v>
      </c>
      <c r="B10453" s="8" t="s">
        <v>21069</v>
      </c>
      <c r="C10453" s="9" t="s">
        <v>21588</v>
      </c>
      <c r="D10453" s="10" t="s">
        <v>21589</v>
      </c>
      <c r="E10453" s="11" t="s">
        <v>21590</v>
      </c>
      <c r="F10453" s="6">
        <v>489363</v>
      </c>
      <c r="G10453" s="6" t="s">
        <v>1687</v>
      </c>
      <c r="H10453" s="16">
        <v>2438455.37</v>
      </c>
      <c r="I10453" s="12">
        <v>43902</v>
      </c>
      <c r="J10453" s="12">
        <v>44481</v>
      </c>
      <c r="K10453" s="15">
        <v>0</v>
      </c>
      <c r="L10453" s="13" t="s">
        <v>15</v>
      </c>
      <c r="M10453" s="7">
        <v>1</v>
      </c>
      <c r="N10453" s="17"/>
    </row>
    <row r="10454" spans="1:14" ht="63">
      <c r="A10454" s="6">
        <v>10452</v>
      </c>
      <c r="B10454" s="8" t="s">
        <v>21069</v>
      </c>
      <c r="C10454" s="9" t="s">
        <v>21591</v>
      </c>
      <c r="D10454" s="10" t="s">
        <v>21592</v>
      </c>
      <c r="E10454" s="11" t="s">
        <v>21593</v>
      </c>
      <c r="F10454" s="6">
        <v>505754</v>
      </c>
      <c r="G10454" s="6" t="s">
        <v>3787</v>
      </c>
      <c r="H10454" s="16">
        <v>4066000</v>
      </c>
      <c r="I10454" s="12">
        <v>43994</v>
      </c>
      <c r="J10454" s="12">
        <v>44534</v>
      </c>
      <c r="K10454" s="15">
        <v>0</v>
      </c>
      <c r="L10454" s="13" t="s">
        <v>15</v>
      </c>
      <c r="M10454" s="7">
        <v>1</v>
      </c>
      <c r="N10454" s="17"/>
    </row>
    <row r="10455" spans="1:14" ht="63">
      <c r="A10455" s="6">
        <v>10453</v>
      </c>
      <c r="B10455" s="8" t="s">
        <v>21069</v>
      </c>
      <c r="C10455" s="9" t="s">
        <v>21594</v>
      </c>
      <c r="D10455" s="10" t="s">
        <v>21164</v>
      </c>
      <c r="E10455" s="11" t="s">
        <v>21595</v>
      </c>
      <c r="F10455" s="6">
        <v>193266</v>
      </c>
      <c r="G10455" s="6" t="s">
        <v>3787</v>
      </c>
      <c r="H10455" s="16">
        <v>2656000</v>
      </c>
      <c r="I10455" s="12" t="s">
        <v>11712</v>
      </c>
      <c r="J10455" s="12" t="s">
        <v>21596</v>
      </c>
      <c r="K10455" s="15">
        <v>1695000</v>
      </c>
      <c r="L10455" s="13" t="s">
        <v>15</v>
      </c>
      <c r="M10455" s="7">
        <v>1</v>
      </c>
      <c r="N10455" s="17"/>
    </row>
    <row r="10456" spans="1:14" ht="126">
      <c r="A10456" s="6">
        <v>10454</v>
      </c>
      <c r="B10456" s="8" t="s">
        <v>21069</v>
      </c>
      <c r="C10456" s="9" t="s">
        <v>21597</v>
      </c>
      <c r="D10456" s="10" t="s">
        <v>21598</v>
      </c>
      <c r="E10456" s="11" t="s">
        <v>21599</v>
      </c>
      <c r="F10456" s="6">
        <v>290567</v>
      </c>
      <c r="G10456" s="6" t="s">
        <v>3787</v>
      </c>
      <c r="H10456" s="16">
        <v>8092000</v>
      </c>
      <c r="I10456" s="12" t="s">
        <v>21113</v>
      </c>
      <c r="J10456" s="12" t="s">
        <v>667</v>
      </c>
      <c r="K10456" s="15">
        <v>5320000</v>
      </c>
      <c r="L10456" s="13" t="s">
        <v>15</v>
      </c>
      <c r="M10456" s="7">
        <v>1</v>
      </c>
      <c r="N10456" s="17"/>
    </row>
    <row r="10457" spans="1:14" ht="78.75">
      <c r="A10457" s="6">
        <v>10455</v>
      </c>
      <c r="B10457" s="8" t="s">
        <v>21069</v>
      </c>
      <c r="C10457" s="9" t="s">
        <v>21600</v>
      </c>
      <c r="D10457" s="10" t="s">
        <v>21601</v>
      </c>
      <c r="E10457" s="11" t="s">
        <v>21602</v>
      </c>
      <c r="F10457" s="6">
        <v>365135</v>
      </c>
      <c r="G10457" s="6" t="s">
        <v>3787</v>
      </c>
      <c r="H10457" s="16">
        <v>12466000</v>
      </c>
      <c r="I10457" s="12">
        <v>43831</v>
      </c>
      <c r="J10457" s="12" t="s">
        <v>667</v>
      </c>
      <c r="K10457" s="15">
        <v>2500000</v>
      </c>
      <c r="L10457" s="13" t="s">
        <v>15</v>
      </c>
      <c r="M10457" s="7">
        <v>1</v>
      </c>
      <c r="N10457" s="17"/>
    </row>
    <row r="10458" spans="1:14" ht="63">
      <c r="A10458" s="6">
        <v>10456</v>
      </c>
      <c r="B10458" s="8" t="s">
        <v>21069</v>
      </c>
      <c r="C10458" s="9" t="s">
        <v>21603</v>
      </c>
      <c r="D10458" s="10" t="s">
        <v>21556</v>
      </c>
      <c r="E10458" s="11" t="s">
        <v>21604</v>
      </c>
      <c r="F10458" s="6">
        <v>365136</v>
      </c>
      <c r="G10458" s="6" t="s">
        <v>3787</v>
      </c>
      <c r="H10458" s="16">
        <v>16206000</v>
      </c>
      <c r="I10458" s="12" t="s">
        <v>8976</v>
      </c>
      <c r="J10458" s="12" t="s">
        <v>4470</v>
      </c>
      <c r="K10458" s="15">
        <v>8021000</v>
      </c>
      <c r="L10458" s="13" t="s">
        <v>15</v>
      </c>
      <c r="M10458" s="7">
        <v>1</v>
      </c>
      <c r="N10458" s="17"/>
    </row>
    <row r="10459" spans="1:14" ht="110.25">
      <c r="A10459" s="6">
        <v>10457</v>
      </c>
      <c r="B10459" s="8" t="s">
        <v>21069</v>
      </c>
      <c r="C10459" s="9" t="s">
        <v>21605</v>
      </c>
      <c r="D10459" s="10" t="s">
        <v>21606</v>
      </c>
      <c r="E10459" s="11" t="s">
        <v>21607</v>
      </c>
      <c r="F10459" s="6">
        <v>331167</v>
      </c>
      <c r="G10459" s="6" t="s">
        <v>3787</v>
      </c>
      <c r="H10459" s="16">
        <v>7669000</v>
      </c>
      <c r="I10459" s="12" t="s">
        <v>21608</v>
      </c>
      <c r="J10459" s="12">
        <v>43833</v>
      </c>
      <c r="K10459" s="15">
        <v>4896000</v>
      </c>
      <c r="L10459" s="13" t="s">
        <v>15</v>
      </c>
      <c r="M10459" s="7">
        <v>1</v>
      </c>
      <c r="N10459" s="17"/>
    </row>
    <row r="10460" spans="1:14" ht="78.75">
      <c r="A10460" s="6">
        <v>10458</v>
      </c>
      <c r="B10460" s="8" t="s">
        <v>21069</v>
      </c>
      <c r="C10460" s="9" t="s">
        <v>21609</v>
      </c>
      <c r="D10460" s="10" t="s">
        <v>21610</v>
      </c>
      <c r="E10460" s="11" t="s">
        <v>21611</v>
      </c>
      <c r="F10460" s="6">
        <v>182290</v>
      </c>
      <c r="G10460" s="6" t="s">
        <v>3787</v>
      </c>
      <c r="H10460" s="16">
        <v>1551000</v>
      </c>
      <c r="I10460" s="12" t="s">
        <v>21612</v>
      </c>
      <c r="J10460" s="12" t="s">
        <v>21613</v>
      </c>
      <c r="K10460" s="15">
        <v>968000</v>
      </c>
      <c r="L10460" s="13" t="s">
        <v>15</v>
      </c>
      <c r="M10460" s="7">
        <v>1</v>
      </c>
      <c r="N10460" s="17"/>
    </row>
    <row r="10461" spans="1:14" ht="47.25">
      <c r="A10461" s="6">
        <v>10459</v>
      </c>
      <c r="B10461" s="8" t="s">
        <v>21069</v>
      </c>
      <c r="C10461" s="9" t="s">
        <v>21614</v>
      </c>
      <c r="D10461" s="10" t="s">
        <v>21615</v>
      </c>
      <c r="E10461" s="11" t="s">
        <v>21616</v>
      </c>
      <c r="F10461" s="6">
        <v>504152</v>
      </c>
      <c r="G10461" s="6" t="s">
        <v>1109</v>
      </c>
      <c r="H10461" s="16">
        <v>285000</v>
      </c>
      <c r="I10461" s="12">
        <v>43902</v>
      </c>
      <c r="J10461" s="12">
        <v>44442</v>
      </c>
      <c r="K10461" s="15">
        <v>0</v>
      </c>
      <c r="L10461" s="13" t="s">
        <v>15</v>
      </c>
      <c r="M10461" s="7">
        <v>1</v>
      </c>
      <c r="N10461" s="17"/>
    </row>
    <row r="10462" spans="1:14" ht="47.25">
      <c r="A10462" s="6">
        <v>10460</v>
      </c>
      <c r="B10462" s="8" t="s">
        <v>21069</v>
      </c>
      <c r="C10462" s="9" t="s">
        <v>21617</v>
      </c>
      <c r="D10462" s="10" t="s">
        <v>21618</v>
      </c>
      <c r="E10462" s="11" t="s">
        <v>21619</v>
      </c>
      <c r="F10462" s="6">
        <v>504153</v>
      </c>
      <c r="G10462" s="6" t="s">
        <v>1109</v>
      </c>
      <c r="H10462" s="16">
        <v>285000</v>
      </c>
      <c r="I10462" s="12">
        <v>43902</v>
      </c>
      <c r="J10462" s="12">
        <v>44442</v>
      </c>
      <c r="K10462" s="15">
        <v>0</v>
      </c>
      <c r="L10462" s="13" t="s">
        <v>15</v>
      </c>
      <c r="M10462" s="7">
        <v>1</v>
      </c>
      <c r="N10462" s="17"/>
    </row>
    <row r="10463" spans="1:14" ht="78.75">
      <c r="A10463" s="6">
        <v>10461</v>
      </c>
      <c r="B10463" s="8" t="s">
        <v>21069</v>
      </c>
      <c r="C10463" s="9" t="s">
        <v>21600</v>
      </c>
      <c r="D10463" s="10" t="s">
        <v>21601</v>
      </c>
      <c r="E10463" s="11" t="s">
        <v>21620</v>
      </c>
      <c r="F10463" s="6">
        <v>417146</v>
      </c>
      <c r="G10463" s="6" t="s">
        <v>1109</v>
      </c>
      <c r="H10463" s="16">
        <v>1091000</v>
      </c>
      <c r="I10463" s="12" t="s">
        <v>4443</v>
      </c>
      <c r="J10463" s="12" t="s">
        <v>13170</v>
      </c>
      <c r="K10463" s="15">
        <v>0</v>
      </c>
      <c r="L10463" s="13" t="s">
        <v>15</v>
      </c>
      <c r="M10463" s="7">
        <v>1</v>
      </c>
      <c r="N10463" s="17"/>
    </row>
    <row r="10464" spans="1:14" ht="47.25">
      <c r="A10464" s="6">
        <v>10462</v>
      </c>
      <c r="B10464" s="8" t="s">
        <v>21069</v>
      </c>
      <c r="C10464" s="9" t="s">
        <v>21621</v>
      </c>
      <c r="D10464" s="10" t="s">
        <v>21622</v>
      </c>
      <c r="E10464" s="11" t="s">
        <v>21623</v>
      </c>
      <c r="F10464" s="6">
        <v>504154</v>
      </c>
      <c r="G10464" s="6" t="s">
        <v>1109</v>
      </c>
      <c r="H10464" s="16">
        <v>401361</v>
      </c>
      <c r="I10464" s="12">
        <v>43902</v>
      </c>
      <c r="J10464" s="12">
        <v>44442</v>
      </c>
      <c r="K10464" s="15">
        <v>0</v>
      </c>
      <c r="L10464" s="13" t="s">
        <v>15</v>
      </c>
      <c r="M10464" s="7">
        <v>1</v>
      </c>
      <c r="N10464" s="17"/>
    </row>
    <row r="10465" spans="1:14" ht="78.75">
      <c r="A10465" s="6">
        <v>10463</v>
      </c>
      <c r="B10465" s="8" t="s">
        <v>21069</v>
      </c>
      <c r="C10465" s="9" t="s">
        <v>21624</v>
      </c>
      <c r="D10465" s="10" t="s">
        <v>21625</v>
      </c>
      <c r="E10465" s="11" t="s">
        <v>21626</v>
      </c>
      <c r="F10465" s="6">
        <v>369314</v>
      </c>
      <c r="G10465" s="6" t="s">
        <v>1109</v>
      </c>
      <c r="H10465" s="16">
        <v>904000</v>
      </c>
      <c r="I10465" s="12" t="s">
        <v>8491</v>
      </c>
      <c r="J10465" s="12" t="s">
        <v>13171</v>
      </c>
      <c r="K10465" s="15">
        <v>0</v>
      </c>
      <c r="L10465" s="13" t="s">
        <v>15</v>
      </c>
      <c r="M10465" s="7">
        <v>1</v>
      </c>
      <c r="N10465" s="17"/>
    </row>
    <row r="10466" spans="1:14" ht="110.25">
      <c r="A10466" s="6">
        <v>10464</v>
      </c>
      <c r="B10466" s="8" t="s">
        <v>21627</v>
      </c>
      <c r="C10466" s="9" t="s">
        <v>21628</v>
      </c>
      <c r="D10466" s="10" t="s">
        <v>21629</v>
      </c>
      <c r="E10466" s="11" t="s">
        <v>21630</v>
      </c>
      <c r="F10466" s="6">
        <v>286822</v>
      </c>
      <c r="G10466" s="6" t="s">
        <v>1666</v>
      </c>
      <c r="H10466" s="16">
        <v>306253501.63099998</v>
      </c>
      <c r="I10466" s="12" t="s">
        <v>8752</v>
      </c>
      <c r="J10466" s="12" t="s">
        <v>610</v>
      </c>
      <c r="K10466" s="15">
        <v>81717838</v>
      </c>
      <c r="L10466" s="13" t="s">
        <v>14</v>
      </c>
      <c r="M10466" s="7">
        <v>0.75</v>
      </c>
      <c r="N10466" s="17"/>
    </row>
    <row r="10467" spans="1:14" ht="110.25">
      <c r="A10467" s="6">
        <v>10465</v>
      </c>
      <c r="B10467" s="8" t="s">
        <v>21627</v>
      </c>
      <c r="C10467" s="9" t="s">
        <v>21631</v>
      </c>
      <c r="D10467" s="10" t="s">
        <v>21629</v>
      </c>
      <c r="E10467" s="11" t="s">
        <v>21630</v>
      </c>
      <c r="F10467" s="6">
        <v>286822</v>
      </c>
      <c r="G10467" s="6" t="s">
        <v>1666</v>
      </c>
      <c r="H10467" s="16">
        <v>306253501.63099998</v>
      </c>
      <c r="I10467" s="12" t="s">
        <v>8752</v>
      </c>
      <c r="J10467" s="12" t="s">
        <v>610</v>
      </c>
      <c r="K10467" s="15">
        <v>81717838</v>
      </c>
      <c r="L10467" s="13" t="s">
        <v>14</v>
      </c>
      <c r="M10467" s="7">
        <v>0.25</v>
      </c>
      <c r="N10467" s="17"/>
    </row>
    <row r="10468" spans="1:14" ht="110.25">
      <c r="A10468" s="6">
        <v>10466</v>
      </c>
      <c r="B10468" s="8" t="s">
        <v>21627</v>
      </c>
      <c r="C10468" s="9" t="s">
        <v>21632</v>
      </c>
      <c r="D10468" s="10" t="s">
        <v>21633</v>
      </c>
      <c r="E10468" s="11" t="s">
        <v>21634</v>
      </c>
      <c r="F10468" s="6">
        <v>425359</v>
      </c>
      <c r="G10468" s="6" t="s">
        <v>1666</v>
      </c>
      <c r="H10468" s="16">
        <v>208311125.76899999</v>
      </c>
      <c r="I10468" s="12" t="s">
        <v>11584</v>
      </c>
      <c r="J10468" s="12" t="s">
        <v>21635</v>
      </c>
      <c r="K10468" s="15">
        <v>0</v>
      </c>
      <c r="L10468" s="13" t="s">
        <v>14</v>
      </c>
      <c r="M10468" s="7">
        <v>0.49</v>
      </c>
      <c r="N10468" s="17"/>
    </row>
    <row r="10469" spans="1:14" ht="110.25">
      <c r="A10469" s="6">
        <v>10467</v>
      </c>
      <c r="B10469" s="8" t="s">
        <v>21627</v>
      </c>
      <c r="C10469" s="9" t="s">
        <v>21636</v>
      </c>
      <c r="D10469" s="10" t="s">
        <v>21633</v>
      </c>
      <c r="E10469" s="11" t="s">
        <v>21634</v>
      </c>
      <c r="F10469" s="6">
        <v>425359</v>
      </c>
      <c r="G10469" s="6" t="s">
        <v>1666</v>
      </c>
      <c r="H10469" s="16">
        <v>208311125.76899999</v>
      </c>
      <c r="I10469" s="12" t="s">
        <v>11584</v>
      </c>
      <c r="J10469" s="12" t="s">
        <v>21635</v>
      </c>
      <c r="K10469" s="15">
        <v>0</v>
      </c>
      <c r="L10469" s="13" t="s">
        <v>14</v>
      </c>
      <c r="M10469" s="7">
        <v>0.51</v>
      </c>
      <c r="N10469" s="17"/>
    </row>
    <row r="10470" spans="1:14" ht="173.25">
      <c r="A10470" s="6">
        <v>10468</v>
      </c>
      <c r="B10470" s="8" t="s">
        <v>21627</v>
      </c>
      <c r="C10470" s="9" t="s">
        <v>21637</v>
      </c>
      <c r="D10470" s="10" t="s">
        <v>21638</v>
      </c>
      <c r="E10470" s="11" t="s">
        <v>21639</v>
      </c>
      <c r="F10470" s="6">
        <v>425887</v>
      </c>
      <c r="G10470" s="6" t="s">
        <v>1666</v>
      </c>
      <c r="H10470" s="16">
        <v>245839239.38299999</v>
      </c>
      <c r="I10470" s="12" t="s">
        <v>11584</v>
      </c>
      <c r="J10470" s="12" t="s">
        <v>21635</v>
      </c>
      <c r="K10470" s="15">
        <v>0</v>
      </c>
      <c r="L10470" s="13" t="s">
        <v>14</v>
      </c>
      <c r="M10470" s="7">
        <v>0.75</v>
      </c>
      <c r="N10470" s="17"/>
    </row>
    <row r="10471" spans="1:14" ht="173.25">
      <c r="A10471" s="6">
        <v>10469</v>
      </c>
      <c r="B10471" s="8" t="s">
        <v>21627</v>
      </c>
      <c r="C10471" s="9" t="s">
        <v>21640</v>
      </c>
      <c r="D10471" s="10" t="s">
        <v>21638</v>
      </c>
      <c r="E10471" s="11" t="s">
        <v>21639</v>
      </c>
      <c r="F10471" s="6">
        <v>425887</v>
      </c>
      <c r="G10471" s="6" t="s">
        <v>1666</v>
      </c>
      <c r="H10471" s="16">
        <v>245839239.38299999</v>
      </c>
      <c r="I10471" s="12" t="s">
        <v>11584</v>
      </c>
      <c r="J10471" s="12" t="s">
        <v>21635</v>
      </c>
      <c r="K10471" s="15">
        <v>0</v>
      </c>
      <c r="L10471" s="13" t="s">
        <v>14</v>
      </c>
      <c r="M10471" s="7">
        <v>0.25</v>
      </c>
      <c r="N10471" s="17"/>
    </row>
    <row r="10472" spans="1:14" ht="47.25">
      <c r="A10472" s="6">
        <v>10470</v>
      </c>
      <c r="B10472" s="8" t="s">
        <v>21627</v>
      </c>
      <c r="C10472" s="9" t="s">
        <v>21641</v>
      </c>
      <c r="D10472" s="10" t="s">
        <v>21642</v>
      </c>
      <c r="E10472" s="11" t="s">
        <v>21643</v>
      </c>
      <c r="F10472" s="6">
        <v>298010</v>
      </c>
      <c r="G10472" s="6" t="s">
        <v>21644</v>
      </c>
      <c r="H10472" s="16">
        <v>19578069.098999999</v>
      </c>
      <c r="I10472" s="12" t="s">
        <v>11629</v>
      </c>
      <c r="J10472" s="12">
        <v>43933</v>
      </c>
      <c r="K10472" s="15">
        <v>13108387</v>
      </c>
      <c r="L10472" s="13" t="s">
        <v>15</v>
      </c>
      <c r="M10472" s="7">
        <v>1</v>
      </c>
      <c r="N10472" s="17"/>
    </row>
    <row r="10473" spans="1:14" ht="252">
      <c r="A10473" s="6">
        <v>10471</v>
      </c>
      <c r="B10473" s="8" t="s">
        <v>21627</v>
      </c>
      <c r="C10473" s="9" t="s">
        <v>21645</v>
      </c>
      <c r="D10473" s="10" t="s">
        <v>21646</v>
      </c>
      <c r="E10473" s="11" t="s">
        <v>21647</v>
      </c>
      <c r="F10473" s="6">
        <v>97547</v>
      </c>
      <c r="G10473" s="6" t="s">
        <v>21648</v>
      </c>
      <c r="H10473" s="16">
        <v>21342770.386</v>
      </c>
      <c r="I10473" s="12">
        <v>42801</v>
      </c>
      <c r="J10473" s="12">
        <v>43897</v>
      </c>
      <c r="K10473" s="15">
        <v>17987865</v>
      </c>
      <c r="L10473" s="13" t="s">
        <v>15</v>
      </c>
      <c r="M10473" s="7">
        <v>1</v>
      </c>
      <c r="N10473" s="17"/>
    </row>
    <row r="10474" spans="1:14" ht="189">
      <c r="A10474" s="6">
        <v>10472</v>
      </c>
      <c r="B10474" s="8" t="s">
        <v>21627</v>
      </c>
      <c r="C10474" s="9" t="s">
        <v>21645</v>
      </c>
      <c r="D10474" s="10" t="s">
        <v>21646</v>
      </c>
      <c r="E10474" s="11" t="s">
        <v>21649</v>
      </c>
      <c r="F10474" s="6">
        <v>90946</v>
      </c>
      <c r="G10474" s="6" t="s">
        <v>21648</v>
      </c>
      <c r="H10474" s="16">
        <v>6034008.1349999998</v>
      </c>
      <c r="I10474" s="12" t="s">
        <v>21650</v>
      </c>
      <c r="J10474" s="12" t="s">
        <v>21651</v>
      </c>
      <c r="K10474" s="15">
        <v>5230996</v>
      </c>
      <c r="L10474" s="13" t="s">
        <v>15</v>
      </c>
      <c r="M10474" s="7">
        <v>1</v>
      </c>
      <c r="N10474" s="17"/>
    </row>
    <row r="10475" spans="1:14" ht="110.25">
      <c r="A10475" s="6">
        <v>10473</v>
      </c>
      <c r="B10475" s="8" t="s">
        <v>21627</v>
      </c>
      <c r="C10475" s="9" t="s">
        <v>21652</v>
      </c>
      <c r="D10475" s="10" t="s">
        <v>21653</v>
      </c>
      <c r="E10475" s="11" t="s">
        <v>21654</v>
      </c>
      <c r="F10475" s="6">
        <v>188945</v>
      </c>
      <c r="G10475" s="6" t="s">
        <v>21648</v>
      </c>
      <c r="H10475" s="16">
        <v>11266626.539999999</v>
      </c>
      <c r="I10475" s="12" t="s">
        <v>21655</v>
      </c>
      <c r="J10475" s="12" t="s">
        <v>21656</v>
      </c>
      <c r="K10475" s="15">
        <v>9919311</v>
      </c>
      <c r="L10475" s="13" t="s">
        <v>15</v>
      </c>
      <c r="M10475" s="7">
        <v>1</v>
      </c>
      <c r="N10475" s="17"/>
    </row>
    <row r="10476" spans="1:14" ht="78.75">
      <c r="A10476" s="6">
        <v>10474</v>
      </c>
      <c r="B10476" s="8" t="s">
        <v>21627</v>
      </c>
      <c r="C10476" s="9" t="s">
        <v>21657</v>
      </c>
      <c r="D10476" s="10" t="s">
        <v>5446</v>
      </c>
      <c r="E10476" s="11" t="s">
        <v>21658</v>
      </c>
      <c r="F10476" s="6">
        <v>476795</v>
      </c>
      <c r="G10476" s="6" t="s">
        <v>21648</v>
      </c>
      <c r="H10476" s="16">
        <v>10548146.699999999</v>
      </c>
      <c r="I10476" s="12" t="s">
        <v>8660</v>
      </c>
      <c r="J10476" s="12" t="s">
        <v>21659</v>
      </c>
      <c r="K10476" s="15">
        <v>4378780</v>
      </c>
      <c r="L10476" s="13" t="s">
        <v>15</v>
      </c>
      <c r="M10476" s="7">
        <v>1</v>
      </c>
      <c r="N10476" s="17"/>
    </row>
    <row r="10477" spans="1:14" ht="63">
      <c r="A10477" s="6">
        <v>10475</v>
      </c>
      <c r="B10477" s="8" t="s">
        <v>21627</v>
      </c>
      <c r="C10477" s="9" t="s">
        <v>21660</v>
      </c>
      <c r="D10477" s="10" t="s">
        <v>21661</v>
      </c>
      <c r="E10477" s="11" t="s">
        <v>21662</v>
      </c>
      <c r="F10477" s="6">
        <v>476796</v>
      </c>
      <c r="G10477" s="6" t="s">
        <v>21648</v>
      </c>
      <c r="H10477" s="16">
        <v>5787135</v>
      </c>
      <c r="I10477" s="12">
        <v>44146</v>
      </c>
      <c r="J10477" s="12" t="s">
        <v>21659</v>
      </c>
      <c r="K10477" s="15">
        <v>0</v>
      </c>
      <c r="L10477" s="13" t="s">
        <v>15</v>
      </c>
      <c r="M10477" s="7">
        <v>1</v>
      </c>
      <c r="N10477" s="17"/>
    </row>
    <row r="10478" spans="1:14" ht="63">
      <c r="A10478" s="6">
        <v>10476</v>
      </c>
      <c r="B10478" s="8" t="s">
        <v>21627</v>
      </c>
      <c r="C10478" s="9" t="s">
        <v>21663</v>
      </c>
      <c r="D10478" s="10" t="s">
        <v>6517</v>
      </c>
      <c r="E10478" s="11" t="s">
        <v>21664</v>
      </c>
      <c r="F10478" s="6">
        <v>476797</v>
      </c>
      <c r="G10478" s="6" t="s">
        <v>21648</v>
      </c>
      <c r="H10478" s="16">
        <v>11168834.4</v>
      </c>
      <c r="I10478" s="12" t="s">
        <v>1453</v>
      </c>
      <c r="J10478" s="12" t="s">
        <v>21659</v>
      </c>
      <c r="K10478" s="15">
        <v>0</v>
      </c>
      <c r="L10478" s="13" t="s">
        <v>15</v>
      </c>
      <c r="M10478" s="7">
        <v>1</v>
      </c>
      <c r="N10478" s="17"/>
    </row>
    <row r="10479" spans="1:14" ht="78.75">
      <c r="A10479" s="6">
        <v>10477</v>
      </c>
      <c r="B10479" s="8" t="s">
        <v>21627</v>
      </c>
      <c r="C10479" s="9" t="s">
        <v>21665</v>
      </c>
      <c r="D10479" s="10" t="s">
        <v>4923</v>
      </c>
      <c r="E10479" s="11" t="s">
        <v>21666</v>
      </c>
      <c r="F10479" s="6">
        <v>476798</v>
      </c>
      <c r="G10479" s="6" t="s">
        <v>21648</v>
      </c>
      <c r="H10479" s="16">
        <v>17441334</v>
      </c>
      <c r="I10479" s="12" t="s">
        <v>1453</v>
      </c>
      <c r="J10479" s="12" t="s">
        <v>21659</v>
      </c>
      <c r="K10479" s="15">
        <v>2546835</v>
      </c>
      <c r="L10479" s="13" t="s">
        <v>15</v>
      </c>
      <c r="M10479" s="7">
        <v>1</v>
      </c>
      <c r="N10479" s="17"/>
    </row>
    <row r="10480" spans="1:14" ht="63">
      <c r="A10480" s="6">
        <v>10478</v>
      </c>
      <c r="B10480" s="8" t="s">
        <v>21627</v>
      </c>
      <c r="C10480" s="9" t="s">
        <v>21667</v>
      </c>
      <c r="D10480" s="10" t="s">
        <v>4705</v>
      </c>
      <c r="E10480" s="11" t="s">
        <v>21668</v>
      </c>
      <c r="F10480" s="6">
        <v>476801</v>
      </c>
      <c r="G10480" s="6" t="s">
        <v>21648</v>
      </c>
      <c r="H10480" s="16">
        <v>20787152.399999999</v>
      </c>
      <c r="I10480" s="12" t="s">
        <v>6438</v>
      </c>
      <c r="J10480" s="12" t="s">
        <v>21659</v>
      </c>
      <c r="K10480" s="15">
        <v>0</v>
      </c>
      <c r="L10480" s="13" t="s">
        <v>15</v>
      </c>
      <c r="M10480" s="7">
        <v>1</v>
      </c>
      <c r="N10480" s="17"/>
    </row>
    <row r="10481" spans="1:14" ht="63">
      <c r="A10481" s="6">
        <v>10479</v>
      </c>
      <c r="B10481" s="8" t="s">
        <v>21627</v>
      </c>
      <c r="C10481" s="9" t="s">
        <v>21660</v>
      </c>
      <c r="D10481" s="10" t="s">
        <v>21661</v>
      </c>
      <c r="E10481" s="11" t="s">
        <v>21669</v>
      </c>
      <c r="F10481" s="6">
        <v>476804</v>
      </c>
      <c r="G10481" s="6" t="s">
        <v>21648</v>
      </c>
      <c r="H10481" s="16">
        <v>24333183.899999999</v>
      </c>
      <c r="I10481" s="12" t="s">
        <v>1453</v>
      </c>
      <c r="J10481" s="12" t="s">
        <v>21659</v>
      </c>
      <c r="K10481" s="15">
        <v>0</v>
      </c>
      <c r="L10481" s="13" t="s">
        <v>15</v>
      </c>
      <c r="M10481" s="7">
        <v>1</v>
      </c>
      <c r="N10481" s="17"/>
    </row>
    <row r="10482" spans="1:14" ht="63">
      <c r="A10482" s="6">
        <v>10480</v>
      </c>
      <c r="B10482" s="8" t="s">
        <v>21627</v>
      </c>
      <c r="C10482" s="9" t="s">
        <v>21660</v>
      </c>
      <c r="D10482" s="10" t="s">
        <v>21661</v>
      </c>
      <c r="E10482" s="11" t="s">
        <v>21670</v>
      </c>
      <c r="F10482" s="6">
        <v>476805</v>
      </c>
      <c r="G10482" s="6" t="s">
        <v>21648</v>
      </c>
      <c r="H10482" s="16">
        <v>21998691</v>
      </c>
      <c r="I10482" s="12">
        <v>44146</v>
      </c>
      <c r="J10482" s="12" t="s">
        <v>21659</v>
      </c>
      <c r="K10482" s="15">
        <v>0</v>
      </c>
      <c r="L10482" s="13" t="s">
        <v>15</v>
      </c>
      <c r="M10482" s="7">
        <v>1</v>
      </c>
      <c r="N10482" s="17"/>
    </row>
    <row r="10483" spans="1:14" ht="78.75">
      <c r="A10483" s="6">
        <v>10481</v>
      </c>
      <c r="B10483" s="8" t="s">
        <v>21627</v>
      </c>
      <c r="C10483" s="9" t="s">
        <v>21660</v>
      </c>
      <c r="D10483" s="10" t="s">
        <v>21661</v>
      </c>
      <c r="E10483" s="11" t="s">
        <v>21671</v>
      </c>
      <c r="F10483" s="6">
        <v>476803</v>
      </c>
      <c r="G10483" s="6" t="s">
        <v>21648</v>
      </c>
      <c r="H10483" s="16">
        <v>26533305.899999999</v>
      </c>
      <c r="I10483" s="12" t="s">
        <v>21672</v>
      </c>
      <c r="J10483" s="12" t="s">
        <v>21659</v>
      </c>
      <c r="K10483" s="15">
        <v>0</v>
      </c>
      <c r="L10483" s="13" t="s">
        <v>15</v>
      </c>
      <c r="M10483" s="7">
        <v>1</v>
      </c>
      <c r="N10483" s="17"/>
    </row>
    <row r="10484" spans="1:14" ht="126">
      <c r="A10484" s="6">
        <v>10482</v>
      </c>
      <c r="B10484" s="8" t="s">
        <v>21627</v>
      </c>
      <c r="C10484" s="9" t="s">
        <v>21673</v>
      </c>
      <c r="D10484" s="10" t="s">
        <v>21674</v>
      </c>
      <c r="E10484" s="11" t="s">
        <v>21675</v>
      </c>
      <c r="F10484" s="6">
        <v>478467</v>
      </c>
      <c r="G10484" s="6" t="s">
        <v>21648</v>
      </c>
      <c r="H10484" s="16">
        <v>3178723.5</v>
      </c>
      <c r="I10484" s="12" t="s">
        <v>1449</v>
      </c>
      <c r="J10484" s="12" t="s">
        <v>21659</v>
      </c>
      <c r="K10484" s="15">
        <v>425189</v>
      </c>
      <c r="L10484" s="13" t="s">
        <v>15</v>
      </c>
      <c r="M10484" s="7">
        <v>1</v>
      </c>
      <c r="N10484" s="17"/>
    </row>
    <row r="10485" spans="1:14" ht="110.25">
      <c r="A10485" s="6">
        <v>10483</v>
      </c>
      <c r="B10485" s="8" t="s">
        <v>21627</v>
      </c>
      <c r="C10485" s="9" t="s">
        <v>21676</v>
      </c>
      <c r="D10485" s="10" t="s">
        <v>21677</v>
      </c>
      <c r="E10485" s="11" t="s">
        <v>21678</v>
      </c>
      <c r="F10485" s="6">
        <v>478468</v>
      </c>
      <c r="G10485" s="6" t="s">
        <v>21648</v>
      </c>
      <c r="H10485" s="16">
        <v>3468253.5</v>
      </c>
      <c r="I10485" s="12" t="s">
        <v>1449</v>
      </c>
      <c r="J10485" s="12" t="s">
        <v>21659</v>
      </c>
      <c r="K10485" s="15">
        <v>511677</v>
      </c>
      <c r="L10485" s="13" t="s">
        <v>15</v>
      </c>
      <c r="M10485" s="7">
        <v>1</v>
      </c>
      <c r="N10485" s="17"/>
    </row>
    <row r="10486" spans="1:14" ht="78.75">
      <c r="A10486" s="6">
        <v>10484</v>
      </c>
      <c r="B10486" s="8" t="s">
        <v>21627</v>
      </c>
      <c r="C10486" s="9" t="s">
        <v>21673</v>
      </c>
      <c r="D10486" s="10" t="s">
        <v>21674</v>
      </c>
      <c r="E10486" s="11" t="s">
        <v>21679</v>
      </c>
      <c r="F10486" s="6">
        <v>478469</v>
      </c>
      <c r="G10486" s="6" t="s">
        <v>21648</v>
      </c>
      <c r="H10486" s="16">
        <v>3934405.8</v>
      </c>
      <c r="I10486" s="12" t="s">
        <v>1449</v>
      </c>
      <c r="J10486" s="12" t="s">
        <v>21659</v>
      </c>
      <c r="K10486" s="15">
        <v>826997</v>
      </c>
      <c r="L10486" s="13" t="s">
        <v>15</v>
      </c>
      <c r="M10486" s="7">
        <v>1</v>
      </c>
      <c r="N10486" s="17"/>
    </row>
    <row r="10487" spans="1:14" ht="141.75">
      <c r="A10487" s="6">
        <v>10485</v>
      </c>
      <c r="B10487" s="8" t="s">
        <v>21627</v>
      </c>
      <c r="C10487" s="9" t="s">
        <v>21665</v>
      </c>
      <c r="D10487" s="10" t="s">
        <v>4923</v>
      </c>
      <c r="E10487" s="11" t="s">
        <v>21680</v>
      </c>
      <c r="F10487" s="6">
        <v>508909</v>
      </c>
      <c r="G10487" s="6" t="s">
        <v>21648</v>
      </c>
      <c r="H10487" s="16">
        <v>10012242.6</v>
      </c>
      <c r="I10487" s="12" t="s">
        <v>668</v>
      </c>
      <c r="J10487" s="12" t="s">
        <v>21659</v>
      </c>
      <c r="K10487" s="15">
        <v>1823303</v>
      </c>
      <c r="L10487" s="13" t="s">
        <v>15</v>
      </c>
      <c r="M10487" s="7">
        <v>1</v>
      </c>
      <c r="N10487" s="17"/>
    </row>
    <row r="10488" spans="1:14" ht="141.75">
      <c r="A10488" s="6">
        <v>10486</v>
      </c>
      <c r="B10488" s="8" t="s">
        <v>21627</v>
      </c>
      <c r="C10488" s="9" t="s">
        <v>21667</v>
      </c>
      <c r="D10488" s="10" t="s">
        <v>4705</v>
      </c>
      <c r="E10488" s="11" t="s">
        <v>21681</v>
      </c>
      <c r="F10488" s="6">
        <v>508929</v>
      </c>
      <c r="G10488" s="6" t="s">
        <v>21648</v>
      </c>
      <c r="H10488" s="16">
        <v>10012242.6</v>
      </c>
      <c r="I10488" s="12">
        <v>44287</v>
      </c>
      <c r="J10488" s="12" t="s">
        <v>21659</v>
      </c>
      <c r="K10488" s="15">
        <v>0</v>
      </c>
      <c r="L10488" s="13" t="s">
        <v>15</v>
      </c>
      <c r="M10488" s="7">
        <v>1</v>
      </c>
      <c r="N10488" s="17"/>
    </row>
    <row r="10489" spans="1:14" ht="47.25">
      <c r="A10489" s="6">
        <v>10487</v>
      </c>
      <c r="B10489" s="8" t="s">
        <v>21627</v>
      </c>
      <c r="C10489" s="9" t="s">
        <v>21682</v>
      </c>
      <c r="D10489" s="10" t="s">
        <v>19915</v>
      </c>
      <c r="E10489" s="11" t="s">
        <v>21683</v>
      </c>
      <c r="F10489" s="6">
        <v>148595</v>
      </c>
      <c r="G10489" s="6" t="s">
        <v>21648</v>
      </c>
      <c r="H10489" s="16">
        <v>6192000</v>
      </c>
      <c r="I10489" s="12" t="s">
        <v>21684</v>
      </c>
      <c r="J10489" s="12" t="s">
        <v>9788</v>
      </c>
      <c r="K10489" s="15">
        <v>5752079</v>
      </c>
      <c r="L10489" s="13" t="s">
        <v>15</v>
      </c>
      <c r="M10489" s="7">
        <v>1</v>
      </c>
      <c r="N10489" s="17"/>
    </row>
    <row r="10490" spans="1:14" ht="63">
      <c r="A10490" s="6">
        <v>10488</v>
      </c>
      <c r="B10490" s="8" t="s">
        <v>21627</v>
      </c>
      <c r="C10490" s="9" t="s">
        <v>21685</v>
      </c>
      <c r="D10490" s="10" t="s">
        <v>21686</v>
      </c>
      <c r="E10490" s="11" t="s">
        <v>21687</v>
      </c>
      <c r="F10490" s="6">
        <v>113095</v>
      </c>
      <c r="G10490" s="6" t="s">
        <v>21648</v>
      </c>
      <c r="H10490" s="16">
        <v>3834637.56</v>
      </c>
      <c r="I10490" s="12" t="s">
        <v>21688</v>
      </c>
      <c r="J10490" s="12" t="s">
        <v>21651</v>
      </c>
      <c r="K10490" s="15">
        <v>2368094</v>
      </c>
      <c r="L10490" s="13" t="s">
        <v>15</v>
      </c>
      <c r="M10490" s="7">
        <v>1</v>
      </c>
      <c r="N10490" s="17"/>
    </row>
    <row r="10491" spans="1:14" ht="31.5">
      <c r="A10491" s="6">
        <v>10489</v>
      </c>
      <c r="B10491" s="8" t="s">
        <v>21627</v>
      </c>
      <c r="C10491" s="9" t="s">
        <v>21689</v>
      </c>
      <c r="D10491" s="10" t="s">
        <v>5192</v>
      </c>
      <c r="E10491" s="11" t="s">
        <v>21690</v>
      </c>
      <c r="F10491" s="6">
        <v>178078</v>
      </c>
      <c r="G10491" s="6" t="s">
        <v>21648</v>
      </c>
      <c r="H10491" s="16">
        <v>3977431.51</v>
      </c>
      <c r="I10491" s="12" t="s">
        <v>21691</v>
      </c>
      <c r="J10491" s="12" t="s">
        <v>667</v>
      </c>
      <c r="K10491" s="15">
        <v>2624767</v>
      </c>
      <c r="L10491" s="13" t="s">
        <v>15</v>
      </c>
      <c r="M10491" s="7">
        <v>1</v>
      </c>
      <c r="N10491" s="17"/>
    </row>
    <row r="10492" spans="1:14" ht="346.5">
      <c r="A10492" s="6">
        <v>10490</v>
      </c>
      <c r="B10492" s="8" t="s">
        <v>21627</v>
      </c>
      <c r="C10492" s="9" t="s">
        <v>21692</v>
      </c>
      <c r="D10492" s="10" t="s">
        <v>21693</v>
      </c>
      <c r="E10492" s="11" t="s">
        <v>21694</v>
      </c>
      <c r="F10492" s="6">
        <v>240760</v>
      </c>
      <c r="G10492" s="6" t="s">
        <v>21648</v>
      </c>
      <c r="H10492" s="16">
        <v>8594063.3939999994</v>
      </c>
      <c r="I10492" s="12">
        <v>43526</v>
      </c>
      <c r="J10492" s="12" t="s">
        <v>776</v>
      </c>
      <c r="K10492" s="15">
        <v>7839119</v>
      </c>
      <c r="L10492" s="13" t="s">
        <v>15</v>
      </c>
      <c r="M10492" s="7">
        <v>1</v>
      </c>
      <c r="N10492" s="17"/>
    </row>
    <row r="10493" spans="1:14" ht="63">
      <c r="A10493" s="6">
        <v>10491</v>
      </c>
      <c r="B10493" s="8" t="s">
        <v>21627</v>
      </c>
      <c r="C10493" s="9" t="s">
        <v>21695</v>
      </c>
      <c r="D10493" s="10" t="s">
        <v>21696</v>
      </c>
      <c r="E10493" s="11" t="s">
        <v>21697</v>
      </c>
      <c r="F10493" s="6">
        <v>346088</v>
      </c>
      <c r="G10493" s="6" t="s">
        <v>1109</v>
      </c>
      <c r="H10493" s="16">
        <v>285000</v>
      </c>
      <c r="I10493" s="12" t="s">
        <v>9709</v>
      </c>
      <c r="J10493" s="12" t="s">
        <v>21698</v>
      </c>
      <c r="K10493" s="15">
        <v>0</v>
      </c>
      <c r="L10493" s="13" t="s">
        <v>15</v>
      </c>
      <c r="M10493" s="7">
        <v>1</v>
      </c>
      <c r="N10493" s="17"/>
    </row>
    <row r="10494" spans="1:14" ht="63">
      <c r="A10494" s="6">
        <v>10492</v>
      </c>
      <c r="B10494" s="8" t="s">
        <v>21627</v>
      </c>
      <c r="C10494" s="9" t="s">
        <v>21699</v>
      </c>
      <c r="D10494" s="10" t="s">
        <v>21700</v>
      </c>
      <c r="E10494" s="11" t="s">
        <v>21701</v>
      </c>
      <c r="F10494" s="6">
        <v>346744</v>
      </c>
      <c r="G10494" s="6" t="s">
        <v>1109</v>
      </c>
      <c r="H10494" s="16">
        <v>285000</v>
      </c>
      <c r="I10494" s="12" t="s">
        <v>9709</v>
      </c>
      <c r="J10494" s="12" t="s">
        <v>21698</v>
      </c>
      <c r="K10494" s="15">
        <v>0</v>
      </c>
      <c r="L10494" s="13" t="s">
        <v>15</v>
      </c>
      <c r="M10494" s="7">
        <v>1</v>
      </c>
      <c r="N10494" s="17"/>
    </row>
    <row r="10495" spans="1:14" ht="78.75">
      <c r="A10495" s="6">
        <v>10493</v>
      </c>
      <c r="B10495" s="8" t="s">
        <v>21627</v>
      </c>
      <c r="C10495" s="9" t="s">
        <v>21702</v>
      </c>
      <c r="D10495" s="10" t="s">
        <v>21703</v>
      </c>
      <c r="E10495" s="11" t="s">
        <v>21704</v>
      </c>
      <c r="F10495" s="6">
        <v>172736</v>
      </c>
      <c r="G10495" s="6" t="s">
        <v>5245</v>
      </c>
      <c r="H10495" s="16">
        <v>28314284.715999998</v>
      </c>
      <c r="I10495" s="12" t="s">
        <v>21705</v>
      </c>
      <c r="J10495" s="12" t="s">
        <v>11598</v>
      </c>
      <c r="K10495" s="15">
        <v>17829337</v>
      </c>
      <c r="L10495" s="13" t="s">
        <v>14</v>
      </c>
      <c r="M10495" s="7">
        <v>0.51</v>
      </c>
      <c r="N10495" s="17"/>
    </row>
    <row r="10496" spans="1:14" ht="78.75">
      <c r="A10496" s="6">
        <v>10494</v>
      </c>
      <c r="B10496" s="8" t="s">
        <v>21627</v>
      </c>
      <c r="C10496" s="9" t="s">
        <v>21706</v>
      </c>
      <c r="D10496" s="10" t="s">
        <v>21703</v>
      </c>
      <c r="E10496" s="11" t="s">
        <v>21704</v>
      </c>
      <c r="F10496" s="6">
        <v>172736</v>
      </c>
      <c r="G10496" s="6" t="s">
        <v>5245</v>
      </c>
      <c r="H10496" s="16">
        <v>28314284.715999998</v>
      </c>
      <c r="I10496" s="12" t="s">
        <v>21705</v>
      </c>
      <c r="J10496" s="12" t="s">
        <v>11598</v>
      </c>
      <c r="K10496" s="15">
        <v>17829337</v>
      </c>
      <c r="L10496" s="13" t="s">
        <v>14</v>
      </c>
      <c r="M10496" s="7">
        <v>0.49</v>
      </c>
      <c r="N10496" s="17"/>
    </row>
    <row r="10497" spans="1:14" ht="63">
      <c r="A10497" s="6">
        <v>10495</v>
      </c>
      <c r="B10497" s="8" t="s">
        <v>21627</v>
      </c>
      <c r="C10497" s="9" t="s">
        <v>21707</v>
      </c>
      <c r="D10497" s="10" t="s">
        <v>21708</v>
      </c>
      <c r="E10497" s="11" t="s">
        <v>21709</v>
      </c>
      <c r="F10497" s="6">
        <v>323869</v>
      </c>
      <c r="G10497" s="6" t="s">
        <v>5245</v>
      </c>
      <c r="H10497" s="16">
        <v>59601741.651000001</v>
      </c>
      <c r="I10497" s="12" t="s">
        <v>9052</v>
      </c>
      <c r="J10497" s="12" t="s">
        <v>13952</v>
      </c>
      <c r="K10497" s="15">
        <v>38154291</v>
      </c>
      <c r="L10497" s="13" t="s">
        <v>14</v>
      </c>
      <c r="M10497" s="7">
        <v>0.5</v>
      </c>
      <c r="N10497" s="17"/>
    </row>
    <row r="10498" spans="1:14" ht="63">
      <c r="A10498" s="6">
        <v>10496</v>
      </c>
      <c r="B10498" s="8" t="s">
        <v>21627</v>
      </c>
      <c r="C10498" s="9" t="s">
        <v>21710</v>
      </c>
      <c r="D10498" s="10" t="s">
        <v>21708</v>
      </c>
      <c r="E10498" s="11" t="s">
        <v>21709</v>
      </c>
      <c r="F10498" s="6">
        <v>323869</v>
      </c>
      <c r="G10498" s="6" t="s">
        <v>5245</v>
      </c>
      <c r="H10498" s="16">
        <v>59601741.651000001</v>
      </c>
      <c r="I10498" s="12" t="s">
        <v>9052</v>
      </c>
      <c r="J10498" s="12" t="s">
        <v>13952</v>
      </c>
      <c r="K10498" s="15">
        <v>38154291</v>
      </c>
      <c r="L10498" s="13" t="s">
        <v>14</v>
      </c>
      <c r="M10498" s="7">
        <v>0.5</v>
      </c>
      <c r="N10498" s="17"/>
    </row>
    <row r="10499" spans="1:14" ht="63">
      <c r="A10499" s="6">
        <v>10497</v>
      </c>
      <c r="B10499" s="8" t="s">
        <v>21627</v>
      </c>
      <c r="C10499" s="9" t="s">
        <v>21711</v>
      </c>
      <c r="D10499" s="10" t="s">
        <v>21712</v>
      </c>
      <c r="E10499" s="11" t="s">
        <v>21713</v>
      </c>
      <c r="F10499" s="6">
        <v>469281</v>
      </c>
      <c r="G10499" s="6" t="s">
        <v>5245</v>
      </c>
      <c r="H10499" s="16">
        <v>95811353.707000002</v>
      </c>
      <c r="I10499" s="12" t="s">
        <v>6361</v>
      </c>
      <c r="J10499" s="12" t="s">
        <v>8664</v>
      </c>
      <c r="K10499" s="15">
        <v>0</v>
      </c>
      <c r="L10499" s="13" t="s">
        <v>14</v>
      </c>
      <c r="M10499" s="7">
        <v>0.51</v>
      </c>
      <c r="N10499" s="17"/>
    </row>
    <row r="10500" spans="1:14" ht="63">
      <c r="A10500" s="6">
        <v>10498</v>
      </c>
      <c r="B10500" s="8" t="s">
        <v>21627</v>
      </c>
      <c r="C10500" s="9" t="s">
        <v>21710</v>
      </c>
      <c r="D10500" s="10" t="s">
        <v>21712</v>
      </c>
      <c r="E10500" s="11" t="s">
        <v>21713</v>
      </c>
      <c r="F10500" s="6">
        <v>469281</v>
      </c>
      <c r="G10500" s="6" t="s">
        <v>5245</v>
      </c>
      <c r="H10500" s="16">
        <v>95811353.707000002</v>
      </c>
      <c r="I10500" s="12" t="s">
        <v>6361</v>
      </c>
      <c r="J10500" s="12" t="s">
        <v>8664</v>
      </c>
      <c r="K10500" s="15">
        <v>0</v>
      </c>
      <c r="L10500" s="13" t="s">
        <v>14</v>
      </c>
      <c r="M10500" s="7">
        <v>0.49</v>
      </c>
      <c r="N10500" s="17"/>
    </row>
    <row r="10501" spans="1:14" ht="409.5">
      <c r="A10501" s="6">
        <v>10499</v>
      </c>
      <c r="B10501" s="8" t="s">
        <v>21627</v>
      </c>
      <c r="C10501" s="9" t="s">
        <v>21714</v>
      </c>
      <c r="D10501" s="10" t="s">
        <v>21715</v>
      </c>
      <c r="E10501" s="11" t="s">
        <v>21716</v>
      </c>
      <c r="F10501" s="6">
        <v>449146</v>
      </c>
      <c r="G10501" s="6" t="s">
        <v>1687</v>
      </c>
      <c r="H10501" s="16">
        <v>8709951.8790000007</v>
      </c>
      <c r="I10501" s="12" t="s">
        <v>14737</v>
      </c>
      <c r="J10501" s="12" t="s">
        <v>653</v>
      </c>
      <c r="K10501" s="15">
        <v>0</v>
      </c>
      <c r="L10501" s="13" t="s">
        <v>14</v>
      </c>
      <c r="M10501" s="7">
        <v>0.51</v>
      </c>
      <c r="N10501" s="17"/>
    </row>
    <row r="10502" spans="1:14" ht="409.5">
      <c r="A10502" s="6">
        <v>10500</v>
      </c>
      <c r="B10502" s="8" t="s">
        <v>21627</v>
      </c>
      <c r="C10502" s="9" t="s">
        <v>21717</v>
      </c>
      <c r="D10502" s="10" t="s">
        <v>21715</v>
      </c>
      <c r="E10502" s="11" t="s">
        <v>21716</v>
      </c>
      <c r="F10502" s="6">
        <v>449146</v>
      </c>
      <c r="G10502" s="6" t="s">
        <v>1687</v>
      </c>
      <c r="H10502" s="16">
        <v>8709951.8790000007</v>
      </c>
      <c r="I10502" s="12" t="s">
        <v>14737</v>
      </c>
      <c r="J10502" s="12" t="s">
        <v>653</v>
      </c>
      <c r="K10502" s="15">
        <v>0</v>
      </c>
      <c r="L10502" s="13" t="s">
        <v>14</v>
      </c>
      <c r="M10502" s="7">
        <v>0.49</v>
      </c>
      <c r="N10502" s="17"/>
    </row>
    <row r="10503" spans="1:14" ht="47.25">
      <c r="A10503" s="6">
        <v>10501</v>
      </c>
      <c r="B10503" s="8" t="s">
        <v>21627</v>
      </c>
      <c r="C10503" s="9" t="s">
        <v>21718</v>
      </c>
      <c r="D10503" s="10" t="s">
        <v>21719</v>
      </c>
      <c r="E10503" s="11" t="s">
        <v>21720</v>
      </c>
      <c r="F10503" s="6">
        <v>133909</v>
      </c>
      <c r="G10503" s="6" t="s">
        <v>873</v>
      </c>
      <c r="H10503" s="16">
        <v>8757900</v>
      </c>
      <c r="I10503" s="12">
        <v>43103</v>
      </c>
      <c r="J10503" s="12" t="s">
        <v>11348</v>
      </c>
      <c r="K10503" s="15">
        <v>7073508</v>
      </c>
      <c r="L10503" s="13" t="s">
        <v>15</v>
      </c>
      <c r="M10503" s="7">
        <v>1</v>
      </c>
      <c r="N10503" s="17"/>
    </row>
    <row r="10504" spans="1:14" ht="47.25">
      <c r="A10504" s="6">
        <v>10502</v>
      </c>
      <c r="B10504" s="8" t="s">
        <v>21627</v>
      </c>
      <c r="C10504" s="9" t="s">
        <v>21718</v>
      </c>
      <c r="D10504" s="10" t="s">
        <v>21719</v>
      </c>
      <c r="E10504" s="11" t="s">
        <v>21721</v>
      </c>
      <c r="F10504" s="6">
        <v>133910</v>
      </c>
      <c r="G10504" s="6" t="s">
        <v>873</v>
      </c>
      <c r="H10504" s="16">
        <v>8550000</v>
      </c>
      <c r="I10504" s="12">
        <v>43102</v>
      </c>
      <c r="J10504" s="12" t="s">
        <v>21722</v>
      </c>
      <c r="K10504" s="15">
        <v>7974203</v>
      </c>
      <c r="L10504" s="13" t="s">
        <v>15</v>
      </c>
      <c r="M10504" s="7">
        <v>1</v>
      </c>
      <c r="N10504" s="17"/>
    </row>
    <row r="10505" spans="1:14" ht="47.25">
      <c r="A10505" s="6">
        <v>10503</v>
      </c>
      <c r="B10505" s="8" t="s">
        <v>21627</v>
      </c>
      <c r="C10505" s="9" t="s">
        <v>21723</v>
      </c>
      <c r="D10505" s="10" t="s">
        <v>19915</v>
      </c>
      <c r="E10505" s="11" t="s">
        <v>21724</v>
      </c>
      <c r="F10505" s="6">
        <v>172734</v>
      </c>
      <c r="G10505" s="6" t="s">
        <v>873</v>
      </c>
      <c r="H10505" s="16">
        <v>9976900</v>
      </c>
      <c r="I10505" s="12" t="s">
        <v>21725</v>
      </c>
      <c r="J10505" s="12" t="s">
        <v>21726</v>
      </c>
      <c r="K10505" s="15">
        <v>9214486</v>
      </c>
      <c r="L10505" s="13" t="s">
        <v>15</v>
      </c>
      <c r="M10505" s="7">
        <v>1</v>
      </c>
      <c r="N10505" s="17"/>
    </row>
    <row r="10506" spans="1:14" ht="47.25">
      <c r="A10506" s="6">
        <v>10504</v>
      </c>
      <c r="B10506" s="8" t="s">
        <v>21627</v>
      </c>
      <c r="C10506" s="9" t="s">
        <v>21727</v>
      </c>
      <c r="D10506" s="10" t="s">
        <v>21728</v>
      </c>
      <c r="E10506" s="11" t="s">
        <v>21729</v>
      </c>
      <c r="F10506" s="6">
        <v>213836</v>
      </c>
      <c r="G10506" s="6" t="s">
        <v>4644</v>
      </c>
      <c r="H10506" s="16">
        <v>8353497.6490000002</v>
      </c>
      <c r="I10506" s="12" t="s">
        <v>21730</v>
      </c>
      <c r="J10506" s="12" t="s">
        <v>21731</v>
      </c>
      <c r="K10506" s="15">
        <v>1235921</v>
      </c>
      <c r="L10506" s="13" t="s">
        <v>15</v>
      </c>
      <c r="M10506" s="7">
        <v>1</v>
      </c>
      <c r="N10506" s="17"/>
    </row>
    <row r="10507" spans="1:14" ht="47.25">
      <c r="A10507" s="6">
        <v>10505</v>
      </c>
      <c r="B10507" s="8" t="s">
        <v>21627</v>
      </c>
      <c r="C10507" s="9" t="s">
        <v>21732</v>
      </c>
      <c r="D10507" s="10" t="s">
        <v>21733</v>
      </c>
      <c r="E10507" s="11" t="s">
        <v>21734</v>
      </c>
      <c r="F10507" s="6">
        <v>344277</v>
      </c>
      <c r="G10507" s="6" t="s">
        <v>4644</v>
      </c>
      <c r="H10507" s="16">
        <v>8396738.1999999993</v>
      </c>
      <c r="I10507" s="12" t="s">
        <v>9709</v>
      </c>
      <c r="J10507" s="12" t="s">
        <v>11367</v>
      </c>
      <c r="K10507" s="15">
        <v>6021571</v>
      </c>
      <c r="L10507" s="13" t="s">
        <v>15</v>
      </c>
      <c r="M10507" s="7">
        <v>1</v>
      </c>
      <c r="N10507" s="17"/>
    </row>
    <row r="10508" spans="1:14" ht="63">
      <c r="A10508" s="6">
        <v>10506</v>
      </c>
      <c r="B10508" s="8" t="s">
        <v>21627</v>
      </c>
      <c r="C10508" s="9" t="s">
        <v>21735</v>
      </c>
      <c r="D10508" s="10" t="s">
        <v>21661</v>
      </c>
      <c r="E10508" s="11" t="s">
        <v>21736</v>
      </c>
      <c r="F10508" s="6">
        <v>264674</v>
      </c>
      <c r="G10508" s="6" t="s">
        <v>4644</v>
      </c>
      <c r="H10508" s="16">
        <v>25242930.116</v>
      </c>
      <c r="I10508" s="12" t="s">
        <v>21737</v>
      </c>
      <c r="J10508" s="12" t="s">
        <v>21738</v>
      </c>
      <c r="K10508" s="15">
        <v>17389247</v>
      </c>
      <c r="L10508" s="13" t="s">
        <v>15</v>
      </c>
      <c r="M10508" s="7">
        <v>1</v>
      </c>
      <c r="N10508" s="17"/>
    </row>
    <row r="10509" spans="1:14" ht="47.25">
      <c r="A10509" s="6">
        <v>10507</v>
      </c>
      <c r="B10509" s="8" t="s">
        <v>21627</v>
      </c>
      <c r="C10509" s="9" t="s">
        <v>21739</v>
      </c>
      <c r="D10509" s="10" t="s">
        <v>21740</v>
      </c>
      <c r="E10509" s="11" t="s">
        <v>21741</v>
      </c>
      <c r="F10509" s="6">
        <v>220494</v>
      </c>
      <c r="G10509" s="6" t="s">
        <v>4644</v>
      </c>
      <c r="H10509" s="16">
        <v>13099800.096999999</v>
      </c>
      <c r="I10509" s="12" t="s">
        <v>21730</v>
      </c>
      <c r="J10509" s="12" t="s">
        <v>21731</v>
      </c>
      <c r="K10509" s="15">
        <v>4997194</v>
      </c>
      <c r="L10509" s="13" t="s">
        <v>15</v>
      </c>
      <c r="M10509" s="7">
        <v>1</v>
      </c>
      <c r="N10509" s="17"/>
    </row>
    <row r="10510" spans="1:14" ht="78.75">
      <c r="A10510" s="6">
        <v>10508</v>
      </c>
      <c r="B10510" s="8" t="s">
        <v>21627</v>
      </c>
      <c r="C10510" s="9" t="s">
        <v>21742</v>
      </c>
      <c r="D10510" s="10" t="s">
        <v>21743</v>
      </c>
      <c r="E10510" s="11" t="s">
        <v>21744</v>
      </c>
      <c r="F10510" s="6">
        <v>344441</v>
      </c>
      <c r="G10510" s="6" t="s">
        <v>4644</v>
      </c>
      <c r="H10510" s="16">
        <v>5769862.8959999997</v>
      </c>
      <c r="I10510" s="12" t="s">
        <v>9709</v>
      </c>
      <c r="J10510" s="12" t="s">
        <v>11367</v>
      </c>
      <c r="K10510" s="15">
        <v>0</v>
      </c>
      <c r="L10510" s="13" t="s">
        <v>15</v>
      </c>
      <c r="M10510" s="7">
        <v>1</v>
      </c>
      <c r="N10510" s="17"/>
    </row>
    <row r="10511" spans="1:14" ht="110.25">
      <c r="A10511" s="6">
        <v>10509</v>
      </c>
      <c r="B10511" s="8" t="s">
        <v>21627</v>
      </c>
      <c r="C10511" s="9" t="s">
        <v>21745</v>
      </c>
      <c r="D10511" s="10" t="s">
        <v>21746</v>
      </c>
      <c r="E10511" s="11" t="s">
        <v>21747</v>
      </c>
      <c r="F10511" s="6">
        <v>349757</v>
      </c>
      <c r="G10511" s="6" t="s">
        <v>4644</v>
      </c>
      <c r="H10511" s="16">
        <v>14532274.036</v>
      </c>
      <c r="I10511" s="12" t="s">
        <v>21748</v>
      </c>
      <c r="J10511" s="12" t="s">
        <v>21749</v>
      </c>
      <c r="K10511" s="15">
        <v>0</v>
      </c>
      <c r="L10511" s="13" t="s">
        <v>14</v>
      </c>
      <c r="M10511" s="7">
        <v>0.6</v>
      </c>
      <c r="N10511" s="17"/>
    </row>
    <row r="10512" spans="1:14" ht="110.25">
      <c r="A10512" s="6">
        <v>10510</v>
      </c>
      <c r="B10512" s="8" t="s">
        <v>21627</v>
      </c>
      <c r="C10512" s="9" t="s">
        <v>21750</v>
      </c>
      <c r="D10512" s="10" t="s">
        <v>21746</v>
      </c>
      <c r="E10512" s="11" t="s">
        <v>21747</v>
      </c>
      <c r="F10512" s="6">
        <v>349757</v>
      </c>
      <c r="G10512" s="6" t="s">
        <v>4644</v>
      </c>
      <c r="H10512" s="16">
        <v>14532274.036</v>
      </c>
      <c r="I10512" s="12" t="s">
        <v>21748</v>
      </c>
      <c r="J10512" s="12" t="s">
        <v>21749</v>
      </c>
      <c r="K10512" s="15">
        <v>0</v>
      </c>
      <c r="L10512" s="13" t="s">
        <v>14</v>
      </c>
      <c r="M10512" s="7">
        <v>0.4</v>
      </c>
      <c r="N10512" s="17"/>
    </row>
    <row r="10513" spans="1:14" ht="110.25">
      <c r="A10513" s="6">
        <v>10511</v>
      </c>
      <c r="B10513" s="8" t="s">
        <v>21627</v>
      </c>
      <c r="C10513" s="9" t="s">
        <v>21751</v>
      </c>
      <c r="D10513" s="10" t="s">
        <v>21752</v>
      </c>
      <c r="E10513" s="11" t="s">
        <v>21753</v>
      </c>
      <c r="F10513" s="6">
        <v>349821</v>
      </c>
      <c r="G10513" s="6" t="s">
        <v>4644</v>
      </c>
      <c r="H10513" s="16">
        <v>19047158.908</v>
      </c>
      <c r="I10513" s="12" t="s">
        <v>8582</v>
      </c>
      <c r="J10513" s="12" t="s">
        <v>21754</v>
      </c>
      <c r="K10513" s="15">
        <v>9406218</v>
      </c>
      <c r="L10513" s="13" t="s">
        <v>14</v>
      </c>
      <c r="M10513" s="7">
        <v>0.3</v>
      </c>
      <c r="N10513" s="17"/>
    </row>
    <row r="10514" spans="1:14" ht="110.25">
      <c r="A10514" s="6">
        <v>10512</v>
      </c>
      <c r="B10514" s="8" t="s">
        <v>21627</v>
      </c>
      <c r="C10514" s="9" t="s">
        <v>21755</v>
      </c>
      <c r="D10514" s="10" t="s">
        <v>21752</v>
      </c>
      <c r="E10514" s="11" t="s">
        <v>21753</v>
      </c>
      <c r="F10514" s="6">
        <v>349821</v>
      </c>
      <c r="G10514" s="6" t="s">
        <v>4644</v>
      </c>
      <c r="H10514" s="16">
        <v>19047158.908</v>
      </c>
      <c r="I10514" s="12" t="s">
        <v>8582</v>
      </c>
      <c r="J10514" s="12" t="s">
        <v>21754</v>
      </c>
      <c r="K10514" s="15">
        <v>9406218</v>
      </c>
      <c r="L10514" s="13" t="s">
        <v>14</v>
      </c>
      <c r="M10514" s="7">
        <v>0.7</v>
      </c>
      <c r="N10514" s="17"/>
    </row>
    <row r="10515" spans="1:14" ht="63">
      <c r="A10515" s="6">
        <v>10513</v>
      </c>
      <c r="B10515" s="8" t="s">
        <v>21627</v>
      </c>
      <c r="C10515" s="9" t="s">
        <v>21756</v>
      </c>
      <c r="D10515" s="10" t="s">
        <v>21752</v>
      </c>
      <c r="E10515" s="11" t="s">
        <v>21757</v>
      </c>
      <c r="F10515" s="6">
        <v>288020</v>
      </c>
      <c r="G10515" s="6" t="s">
        <v>4644</v>
      </c>
      <c r="H10515" s="16">
        <v>21377897.728</v>
      </c>
      <c r="I10515" s="12">
        <v>43775</v>
      </c>
      <c r="J10515" s="12" t="s">
        <v>11412</v>
      </c>
      <c r="K10515" s="15">
        <v>8954019</v>
      </c>
      <c r="L10515" s="13" t="s">
        <v>14</v>
      </c>
      <c r="M10515" s="7">
        <v>0.3</v>
      </c>
      <c r="N10515" s="17"/>
    </row>
    <row r="10516" spans="1:14" ht="63">
      <c r="A10516" s="6">
        <v>10514</v>
      </c>
      <c r="B10516" s="8" t="s">
        <v>21627</v>
      </c>
      <c r="C10516" s="9" t="s">
        <v>21758</v>
      </c>
      <c r="D10516" s="10" t="s">
        <v>21752</v>
      </c>
      <c r="E10516" s="11" t="s">
        <v>21757</v>
      </c>
      <c r="F10516" s="6">
        <v>288020</v>
      </c>
      <c r="G10516" s="6" t="s">
        <v>4644</v>
      </c>
      <c r="H10516" s="16">
        <v>21377897.728</v>
      </c>
      <c r="I10516" s="12">
        <v>43775</v>
      </c>
      <c r="J10516" s="12" t="s">
        <v>11412</v>
      </c>
      <c r="K10516" s="15">
        <v>8954019</v>
      </c>
      <c r="L10516" s="13" t="s">
        <v>14</v>
      </c>
      <c r="M10516" s="7">
        <v>0.7</v>
      </c>
      <c r="N10516" s="17"/>
    </row>
    <row r="10517" spans="1:14" ht="78.75">
      <c r="A10517" s="6">
        <v>10515</v>
      </c>
      <c r="B10517" s="8" t="s">
        <v>21627</v>
      </c>
      <c r="C10517" s="9" t="s">
        <v>21759</v>
      </c>
      <c r="D10517" s="10" t="s">
        <v>21728</v>
      </c>
      <c r="E10517" s="11" t="s">
        <v>21760</v>
      </c>
      <c r="F10517" s="6">
        <v>220492</v>
      </c>
      <c r="G10517" s="6" t="s">
        <v>4644</v>
      </c>
      <c r="H10517" s="16">
        <v>11442237.380000001</v>
      </c>
      <c r="I10517" s="12" t="s">
        <v>21730</v>
      </c>
      <c r="J10517" s="12" t="s">
        <v>21731</v>
      </c>
      <c r="K10517" s="15">
        <v>7855958</v>
      </c>
      <c r="L10517" s="13" t="s">
        <v>15</v>
      </c>
      <c r="M10517" s="7">
        <v>1</v>
      </c>
      <c r="N10517" s="17"/>
    </row>
    <row r="10518" spans="1:14" ht="47.25">
      <c r="A10518" s="6">
        <v>10516</v>
      </c>
      <c r="B10518" s="8" t="s">
        <v>21627</v>
      </c>
      <c r="C10518" s="9" t="s">
        <v>21761</v>
      </c>
      <c r="D10518" s="10" t="s">
        <v>21762</v>
      </c>
      <c r="E10518" s="11" t="s">
        <v>21763</v>
      </c>
      <c r="F10518" s="6">
        <v>220488</v>
      </c>
      <c r="G10518" s="6" t="s">
        <v>4644</v>
      </c>
      <c r="H10518" s="16">
        <v>9770645.1109999996</v>
      </c>
      <c r="I10518" s="12" t="s">
        <v>21764</v>
      </c>
      <c r="J10518" s="12" t="s">
        <v>21731</v>
      </c>
      <c r="K10518" s="15">
        <v>2985000</v>
      </c>
      <c r="L10518" s="13" t="s">
        <v>15</v>
      </c>
      <c r="M10518" s="7">
        <v>1</v>
      </c>
      <c r="N10518" s="17"/>
    </row>
    <row r="10519" spans="1:14" ht="47.25">
      <c r="A10519" s="6">
        <v>10517</v>
      </c>
      <c r="B10519" s="8" t="s">
        <v>21627</v>
      </c>
      <c r="C10519" s="9" t="s">
        <v>21765</v>
      </c>
      <c r="D10519" s="10" t="s">
        <v>21766</v>
      </c>
      <c r="E10519" s="11" t="s">
        <v>21767</v>
      </c>
      <c r="F10519" s="6">
        <v>346093</v>
      </c>
      <c r="G10519" s="6" t="s">
        <v>4644</v>
      </c>
      <c r="H10519" s="16">
        <v>10454600.638</v>
      </c>
      <c r="I10519" s="12" t="s">
        <v>8739</v>
      </c>
      <c r="J10519" s="12" t="s">
        <v>21075</v>
      </c>
      <c r="K10519" s="15">
        <v>6423773</v>
      </c>
      <c r="L10519" s="13" t="s">
        <v>15</v>
      </c>
      <c r="M10519" s="7">
        <v>1</v>
      </c>
      <c r="N10519" s="17"/>
    </row>
    <row r="10520" spans="1:14" ht="47.25">
      <c r="A10520" s="6">
        <v>10518</v>
      </c>
      <c r="B10520" s="8" t="s">
        <v>21627</v>
      </c>
      <c r="C10520" s="9" t="s">
        <v>21768</v>
      </c>
      <c r="D10520" s="10" t="s">
        <v>21769</v>
      </c>
      <c r="E10520" s="11" t="s">
        <v>21770</v>
      </c>
      <c r="F10520" s="6">
        <v>316296</v>
      </c>
      <c r="G10520" s="6" t="s">
        <v>4644</v>
      </c>
      <c r="H10520" s="16">
        <v>9452959.6889999993</v>
      </c>
      <c r="I10520" s="12" t="s">
        <v>6458</v>
      </c>
      <c r="J10520" s="12" t="s">
        <v>1453</v>
      </c>
      <c r="K10520" s="15">
        <v>0</v>
      </c>
      <c r="L10520" s="13" t="s">
        <v>15</v>
      </c>
      <c r="M10520" s="7">
        <v>1</v>
      </c>
      <c r="N10520" s="17"/>
    </row>
    <row r="10521" spans="1:14" ht="47.25">
      <c r="A10521" s="6">
        <v>10519</v>
      </c>
      <c r="B10521" s="8" t="s">
        <v>21627</v>
      </c>
      <c r="C10521" s="9" t="s">
        <v>21771</v>
      </c>
      <c r="D10521" s="10" t="s">
        <v>21746</v>
      </c>
      <c r="E10521" s="11" t="s">
        <v>21772</v>
      </c>
      <c r="F10521" s="6">
        <v>349837</v>
      </c>
      <c r="G10521" s="6" t="s">
        <v>4644</v>
      </c>
      <c r="H10521" s="16">
        <v>11577384.903000001</v>
      </c>
      <c r="I10521" s="12" t="s">
        <v>21748</v>
      </c>
      <c r="J10521" s="12" t="s">
        <v>21749</v>
      </c>
      <c r="K10521" s="15">
        <v>0</v>
      </c>
      <c r="L10521" s="13" t="s">
        <v>14</v>
      </c>
      <c r="M10521" s="7">
        <v>0.6</v>
      </c>
      <c r="N10521" s="17"/>
    </row>
    <row r="10522" spans="1:14" ht="47.25">
      <c r="A10522" s="6">
        <v>10520</v>
      </c>
      <c r="B10522" s="8" t="s">
        <v>21627</v>
      </c>
      <c r="C10522" s="9" t="s">
        <v>21773</v>
      </c>
      <c r="D10522" s="10" t="s">
        <v>21746</v>
      </c>
      <c r="E10522" s="11" t="s">
        <v>21772</v>
      </c>
      <c r="F10522" s="6">
        <v>349837</v>
      </c>
      <c r="G10522" s="6" t="s">
        <v>4644</v>
      </c>
      <c r="H10522" s="16">
        <v>11577384.903000001</v>
      </c>
      <c r="I10522" s="12" t="s">
        <v>21748</v>
      </c>
      <c r="J10522" s="12" t="s">
        <v>21749</v>
      </c>
      <c r="K10522" s="15">
        <v>0</v>
      </c>
      <c r="L10522" s="13" t="s">
        <v>14</v>
      </c>
      <c r="M10522" s="7">
        <v>0.4</v>
      </c>
      <c r="N10522" s="17"/>
    </row>
    <row r="10523" spans="1:14" ht="47.25">
      <c r="A10523" s="6">
        <v>10521</v>
      </c>
      <c r="B10523" s="8" t="s">
        <v>21627</v>
      </c>
      <c r="C10523" s="9" t="s">
        <v>21774</v>
      </c>
      <c r="D10523" s="10" t="s">
        <v>21775</v>
      </c>
      <c r="E10523" s="11" t="s">
        <v>21776</v>
      </c>
      <c r="F10523" s="6">
        <v>318983</v>
      </c>
      <c r="G10523" s="6" t="s">
        <v>4644</v>
      </c>
      <c r="H10523" s="16">
        <v>21714244.432999998</v>
      </c>
      <c r="I10523" s="12" t="s">
        <v>8739</v>
      </c>
      <c r="J10523" s="12" t="s">
        <v>8940</v>
      </c>
      <c r="K10523" s="15">
        <v>7813224</v>
      </c>
      <c r="L10523" s="13" t="s">
        <v>15</v>
      </c>
      <c r="M10523" s="7">
        <v>1</v>
      </c>
      <c r="N10523" s="17"/>
    </row>
    <row r="10524" spans="1:14" ht="47.25">
      <c r="A10524" s="6">
        <v>10522</v>
      </c>
      <c r="B10524" s="8" t="s">
        <v>21627</v>
      </c>
      <c r="C10524" s="9" t="s">
        <v>21777</v>
      </c>
      <c r="D10524" s="10" t="s">
        <v>21752</v>
      </c>
      <c r="E10524" s="11" t="s">
        <v>21778</v>
      </c>
      <c r="F10524" s="6">
        <v>288045</v>
      </c>
      <c r="G10524" s="6" t="s">
        <v>4644</v>
      </c>
      <c r="H10524" s="16">
        <v>18082944.666000001</v>
      </c>
      <c r="I10524" s="12" t="s">
        <v>21779</v>
      </c>
      <c r="J10524" s="12" t="s">
        <v>11412</v>
      </c>
      <c r="K10524" s="15">
        <v>0</v>
      </c>
      <c r="L10524" s="13" t="s">
        <v>14</v>
      </c>
      <c r="M10524" s="7">
        <v>0.3</v>
      </c>
      <c r="N10524" s="17"/>
    </row>
    <row r="10525" spans="1:14" ht="47.25">
      <c r="A10525" s="6">
        <v>10523</v>
      </c>
      <c r="B10525" s="8" t="s">
        <v>21627</v>
      </c>
      <c r="C10525" s="9" t="s">
        <v>21780</v>
      </c>
      <c r="D10525" s="10" t="s">
        <v>21752</v>
      </c>
      <c r="E10525" s="11" t="s">
        <v>21778</v>
      </c>
      <c r="F10525" s="6">
        <v>288045</v>
      </c>
      <c r="G10525" s="6" t="s">
        <v>4644</v>
      </c>
      <c r="H10525" s="16">
        <v>18082944.666000001</v>
      </c>
      <c r="I10525" s="12" t="s">
        <v>21779</v>
      </c>
      <c r="J10525" s="12" t="s">
        <v>11412</v>
      </c>
      <c r="K10525" s="15">
        <v>0</v>
      </c>
      <c r="L10525" s="13" t="s">
        <v>14</v>
      </c>
      <c r="M10525" s="7">
        <v>0.7</v>
      </c>
      <c r="N10525" s="17"/>
    </row>
    <row r="10526" spans="1:14" ht="94.5">
      <c r="A10526" s="6">
        <v>10524</v>
      </c>
      <c r="B10526" s="8" t="s">
        <v>21627</v>
      </c>
      <c r="C10526" s="9" t="s">
        <v>21781</v>
      </c>
      <c r="D10526" s="10" t="s">
        <v>21766</v>
      </c>
      <c r="E10526" s="11" t="s">
        <v>21782</v>
      </c>
      <c r="F10526" s="6">
        <v>346287</v>
      </c>
      <c r="G10526" s="6" t="s">
        <v>4644</v>
      </c>
      <c r="H10526" s="16">
        <v>24267800.715999998</v>
      </c>
      <c r="I10526" s="12" t="s">
        <v>8739</v>
      </c>
      <c r="J10526" s="12" t="s">
        <v>8940</v>
      </c>
      <c r="K10526" s="15">
        <v>5914325</v>
      </c>
      <c r="L10526" s="13" t="s">
        <v>15</v>
      </c>
      <c r="M10526" s="7">
        <v>1</v>
      </c>
      <c r="N10526" s="17"/>
    </row>
    <row r="10527" spans="1:14" ht="63">
      <c r="A10527" s="6">
        <v>10525</v>
      </c>
      <c r="B10527" s="8" t="s">
        <v>21627</v>
      </c>
      <c r="C10527" s="9" t="s">
        <v>21783</v>
      </c>
      <c r="D10527" s="10" t="s">
        <v>21784</v>
      </c>
      <c r="E10527" s="11" t="s">
        <v>21785</v>
      </c>
      <c r="F10527" s="6">
        <v>346574</v>
      </c>
      <c r="G10527" s="6" t="s">
        <v>4644</v>
      </c>
      <c r="H10527" s="16">
        <v>7630688.3820000002</v>
      </c>
      <c r="I10527" s="12" t="s">
        <v>21786</v>
      </c>
      <c r="J10527" s="12" t="s">
        <v>8929</v>
      </c>
      <c r="K10527" s="15">
        <v>1000000</v>
      </c>
      <c r="L10527" s="13" t="s">
        <v>15</v>
      </c>
      <c r="M10527" s="7">
        <v>1</v>
      </c>
      <c r="N10527" s="17"/>
    </row>
    <row r="10528" spans="1:14" ht="47.25">
      <c r="A10528" s="6">
        <v>10526</v>
      </c>
      <c r="B10528" s="8" t="s">
        <v>21627</v>
      </c>
      <c r="C10528" s="9" t="s">
        <v>21787</v>
      </c>
      <c r="D10528" s="10" t="s">
        <v>21762</v>
      </c>
      <c r="E10528" s="11" t="s">
        <v>21788</v>
      </c>
      <c r="F10528" s="6">
        <v>220146</v>
      </c>
      <c r="G10528" s="6" t="s">
        <v>4644</v>
      </c>
      <c r="H10528" s="16">
        <v>4660434.0760000004</v>
      </c>
      <c r="I10528" s="12" t="s">
        <v>21730</v>
      </c>
      <c r="J10528" s="12" t="s">
        <v>21789</v>
      </c>
      <c r="K10528" s="15">
        <v>3610949</v>
      </c>
      <c r="L10528" s="13" t="s">
        <v>15</v>
      </c>
      <c r="M10528" s="7">
        <v>1</v>
      </c>
      <c r="N10528" s="17"/>
    </row>
    <row r="10529" spans="1:14" ht="63">
      <c r="A10529" s="6">
        <v>10527</v>
      </c>
      <c r="B10529" s="8" t="s">
        <v>21627</v>
      </c>
      <c r="C10529" s="9" t="s">
        <v>21790</v>
      </c>
      <c r="D10529" s="10" t="s">
        <v>21661</v>
      </c>
      <c r="E10529" s="11" t="s">
        <v>21791</v>
      </c>
      <c r="F10529" s="6">
        <v>263607</v>
      </c>
      <c r="G10529" s="6" t="s">
        <v>4644</v>
      </c>
      <c r="H10529" s="16">
        <v>12634026.676999999</v>
      </c>
      <c r="I10529" s="12" t="s">
        <v>4519</v>
      </c>
      <c r="J10529" s="12" t="s">
        <v>9142</v>
      </c>
      <c r="K10529" s="15">
        <v>7326447</v>
      </c>
      <c r="L10529" s="13" t="s">
        <v>15</v>
      </c>
      <c r="M10529" s="7">
        <v>1</v>
      </c>
      <c r="N10529" s="17"/>
    </row>
    <row r="10530" spans="1:14" ht="47.25">
      <c r="A10530" s="6">
        <v>10528</v>
      </c>
      <c r="B10530" s="8" t="s">
        <v>21627</v>
      </c>
      <c r="C10530" s="9" t="s">
        <v>21792</v>
      </c>
      <c r="D10530" s="10" t="s">
        <v>21793</v>
      </c>
      <c r="E10530" s="11" t="s">
        <v>21794</v>
      </c>
      <c r="F10530" s="6">
        <v>288030</v>
      </c>
      <c r="G10530" s="6" t="s">
        <v>4644</v>
      </c>
      <c r="H10530" s="16">
        <v>14924776.892000001</v>
      </c>
      <c r="I10530" s="12" t="s">
        <v>21779</v>
      </c>
      <c r="J10530" s="12" t="s">
        <v>11412</v>
      </c>
      <c r="K10530" s="15">
        <v>5187330</v>
      </c>
      <c r="L10530" s="13" t="s">
        <v>15</v>
      </c>
      <c r="M10530" s="7">
        <v>1</v>
      </c>
      <c r="N10530" s="17"/>
    </row>
    <row r="10531" spans="1:14" ht="47.25">
      <c r="A10531" s="6">
        <v>10529</v>
      </c>
      <c r="B10531" s="8" t="s">
        <v>21627</v>
      </c>
      <c r="C10531" s="9" t="s">
        <v>21795</v>
      </c>
      <c r="D10531" s="10" t="s">
        <v>21796</v>
      </c>
      <c r="E10531" s="11" t="s">
        <v>21797</v>
      </c>
      <c r="F10531" s="6">
        <v>288029</v>
      </c>
      <c r="G10531" s="6" t="s">
        <v>4644</v>
      </c>
      <c r="H10531" s="16">
        <v>10536137.58</v>
      </c>
      <c r="I10531" s="12" t="s">
        <v>21798</v>
      </c>
      <c r="J10531" s="12" t="s">
        <v>11371</v>
      </c>
      <c r="K10531" s="15">
        <v>3260340</v>
      </c>
      <c r="L10531" s="13" t="s">
        <v>15</v>
      </c>
      <c r="M10531" s="7">
        <v>1</v>
      </c>
      <c r="N10531" s="17"/>
    </row>
    <row r="10532" spans="1:14" ht="47.25">
      <c r="A10532" s="6">
        <v>10530</v>
      </c>
      <c r="B10532" s="8" t="s">
        <v>21627</v>
      </c>
      <c r="C10532" s="9" t="s">
        <v>21799</v>
      </c>
      <c r="D10532" s="10" t="s">
        <v>21800</v>
      </c>
      <c r="E10532" s="11" t="s">
        <v>21801</v>
      </c>
      <c r="F10532" s="6">
        <v>284699</v>
      </c>
      <c r="G10532" s="6" t="s">
        <v>4644</v>
      </c>
      <c r="H10532" s="16">
        <v>5718677.3609999996</v>
      </c>
      <c r="I10532" s="12" t="s">
        <v>21802</v>
      </c>
      <c r="J10532" s="12" t="s">
        <v>21803</v>
      </c>
      <c r="K10532" s="15">
        <v>1771420</v>
      </c>
      <c r="L10532" s="13" t="s">
        <v>15</v>
      </c>
      <c r="M10532" s="7">
        <v>1</v>
      </c>
      <c r="N10532" s="17"/>
    </row>
    <row r="10533" spans="1:14" ht="63">
      <c r="A10533" s="6">
        <v>10531</v>
      </c>
      <c r="B10533" s="8" t="s">
        <v>21627</v>
      </c>
      <c r="C10533" s="9" t="s">
        <v>21804</v>
      </c>
      <c r="D10533" s="10" t="s">
        <v>21805</v>
      </c>
      <c r="E10533" s="11" t="s">
        <v>21806</v>
      </c>
      <c r="F10533" s="6">
        <v>312480</v>
      </c>
      <c r="G10533" s="6" t="s">
        <v>4644</v>
      </c>
      <c r="H10533" s="16">
        <v>10883231.385</v>
      </c>
      <c r="I10533" s="12" t="s">
        <v>6458</v>
      </c>
      <c r="J10533" s="12" t="s">
        <v>1453</v>
      </c>
      <c r="K10533" s="15">
        <v>4846792</v>
      </c>
      <c r="L10533" s="13" t="s">
        <v>15</v>
      </c>
      <c r="M10533" s="7">
        <v>1</v>
      </c>
      <c r="N10533" s="17"/>
    </row>
    <row r="10534" spans="1:14" ht="78.75">
      <c r="A10534" s="6">
        <v>10532</v>
      </c>
      <c r="B10534" s="8" t="s">
        <v>21627</v>
      </c>
      <c r="C10534" s="9" t="s">
        <v>21807</v>
      </c>
      <c r="D10534" s="10" t="s">
        <v>21808</v>
      </c>
      <c r="E10534" s="11" t="s">
        <v>21809</v>
      </c>
      <c r="F10534" s="6">
        <v>365979</v>
      </c>
      <c r="G10534" s="6" t="s">
        <v>4644</v>
      </c>
      <c r="H10534" s="16">
        <v>24814595.057999998</v>
      </c>
      <c r="I10534" s="12" t="s">
        <v>21810</v>
      </c>
      <c r="J10534" s="12" t="s">
        <v>21811</v>
      </c>
      <c r="K10534" s="15">
        <v>4478341</v>
      </c>
      <c r="L10534" s="13" t="s">
        <v>14</v>
      </c>
      <c r="M10534" s="7">
        <v>0.75</v>
      </c>
      <c r="N10534" s="17"/>
    </row>
    <row r="10535" spans="1:14" ht="78.75">
      <c r="A10535" s="6">
        <v>10533</v>
      </c>
      <c r="B10535" s="8" t="s">
        <v>21627</v>
      </c>
      <c r="C10535" s="9" t="s">
        <v>21812</v>
      </c>
      <c r="D10535" s="10" t="s">
        <v>21808</v>
      </c>
      <c r="E10535" s="11" t="s">
        <v>21809</v>
      </c>
      <c r="F10535" s="6">
        <v>365979</v>
      </c>
      <c r="G10535" s="6" t="s">
        <v>4644</v>
      </c>
      <c r="H10535" s="16">
        <v>24814595.057999998</v>
      </c>
      <c r="I10535" s="12" t="s">
        <v>21810</v>
      </c>
      <c r="J10535" s="12" t="s">
        <v>21811</v>
      </c>
      <c r="K10535" s="15">
        <v>4478341</v>
      </c>
      <c r="L10535" s="13" t="s">
        <v>14</v>
      </c>
      <c r="M10535" s="7">
        <v>0.25</v>
      </c>
      <c r="N10535" s="17"/>
    </row>
    <row r="10536" spans="1:14" ht="78.75">
      <c r="A10536" s="6">
        <v>10534</v>
      </c>
      <c r="B10536" s="8" t="s">
        <v>21627</v>
      </c>
      <c r="C10536" s="9" t="s">
        <v>21813</v>
      </c>
      <c r="D10536" s="10" t="s">
        <v>21775</v>
      </c>
      <c r="E10536" s="11" t="s">
        <v>21814</v>
      </c>
      <c r="F10536" s="6">
        <v>310922</v>
      </c>
      <c r="G10536" s="6" t="s">
        <v>4644</v>
      </c>
      <c r="H10536" s="16">
        <v>10884992.812000001</v>
      </c>
      <c r="I10536" s="12" t="s">
        <v>6458</v>
      </c>
      <c r="J10536" s="12" t="s">
        <v>1453</v>
      </c>
      <c r="K10536" s="15">
        <v>1000000</v>
      </c>
      <c r="L10536" s="13" t="s">
        <v>15</v>
      </c>
      <c r="M10536" s="7">
        <v>1</v>
      </c>
      <c r="N10536" s="17"/>
    </row>
    <row r="10537" spans="1:14" ht="189">
      <c r="A10537" s="6">
        <v>10535</v>
      </c>
      <c r="B10537" s="8" t="s">
        <v>21627</v>
      </c>
      <c r="C10537" s="9" t="s">
        <v>21815</v>
      </c>
      <c r="D10537" s="10" t="s">
        <v>21816</v>
      </c>
      <c r="E10537" s="11" t="s">
        <v>21817</v>
      </c>
      <c r="F10537" s="6">
        <v>346289</v>
      </c>
      <c r="G10537" s="6" t="s">
        <v>4644</v>
      </c>
      <c r="H10537" s="16">
        <v>13718867.516000001</v>
      </c>
      <c r="I10537" s="12" t="s">
        <v>6458</v>
      </c>
      <c r="J10537" s="12" t="s">
        <v>1453</v>
      </c>
      <c r="K10537" s="15">
        <v>8179461</v>
      </c>
      <c r="L10537" s="13" t="s">
        <v>15</v>
      </c>
      <c r="M10537" s="7">
        <v>1</v>
      </c>
      <c r="N10537" s="17"/>
    </row>
    <row r="10538" spans="1:14" ht="94.5">
      <c r="A10538" s="6">
        <v>10536</v>
      </c>
      <c r="B10538" s="8" t="s">
        <v>21627</v>
      </c>
      <c r="C10538" s="9" t="s">
        <v>21818</v>
      </c>
      <c r="D10538" s="10" t="s">
        <v>21766</v>
      </c>
      <c r="E10538" s="11" t="s">
        <v>21819</v>
      </c>
      <c r="F10538" s="6">
        <v>346292</v>
      </c>
      <c r="G10538" s="6" t="s">
        <v>4644</v>
      </c>
      <c r="H10538" s="16">
        <v>12607051.453</v>
      </c>
      <c r="I10538" s="12" t="s">
        <v>8739</v>
      </c>
      <c r="J10538" s="12" t="s">
        <v>21075</v>
      </c>
      <c r="K10538" s="15">
        <v>0</v>
      </c>
      <c r="L10538" s="13" t="s">
        <v>15</v>
      </c>
      <c r="M10538" s="7">
        <v>1</v>
      </c>
      <c r="N10538" s="17"/>
    </row>
    <row r="10539" spans="1:14" ht="157.5">
      <c r="A10539" s="6">
        <v>10537</v>
      </c>
      <c r="B10539" s="8" t="s">
        <v>21627</v>
      </c>
      <c r="C10539" s="9" t="s">
        <v>21820</v>
      </c>
      <c r="D10539" s="10" t="s">
        <v>21775</v>
      </c>
      <c r="E10539" s="11" t="s">
        <v>21821</v>
      </c>
      <c r="F10539" s="6">
        <v>414573</v>
      </c>
      <c r="G10539" s="6" t="s">
        <v>4644</v>
      </c>
      <c r="H10539" s="16">
        <v>14298429.506999999</v>
      </c>
      <c r="I10539" s="12" t="s">
        <v>21822</v>
      </c>
      <c r="J10539" s="12" t="s">
        <v>21823</v>
      </c>
      <c r="K10539" s="15">
        <v>0</v>
      </c>
      <c r="L10539" s="13" t="s">
        <v>15</v>
      </c>
      <c r="M10539" s="7">
        <v>1</v>
      </c>
      <c r="N10539" s="17"/>
    </row>
    <row r="10540" spans="1:14" ht="157.5">
      <c r="A10540" s="6">
        <v>10538</v>
      </c>
      <c r="B10540" s="8" t="s">
        <v>21627</v>
      </c>
      <c r="C10540" s="9" t="s">
        <v>21824</v>
      </c>
      <c r="D10540" s="10" t="s">
        <v>21825</v>
      </c>
      <c r="E10540" s="11" t="s">
        <v>21826</v>
      </c>
      <c r="F10540" s="6">
        <v>414860</v>
      </c>
      <c r="G10540" s="6" t="s">
        <v>4644</v>
      </c>
      <c r="H10540" s="16">
        <v>18460629.816</v>
      </c>
      <c r="I10540" s="12" t="s">
        <v>8976</v>
      </c>
      <c r="J10540" s="12" t="s">
        <v>16874</v>
      </c>
      <c r="K10540" s="15">
        <v>0</v>
      </c>
      <c r="L10540" s="13" t="s">
        <v>15</v>
      </c>
      <c r="M10540" s="7">
        <v>1</v>
      </c>
      <c r="N10540" s="17"/>
    </row>
    <row r="10541" spans="1:14" ht="141.75">
      <c r="A10541" s="6">
        <v>10539</v>
      </c>
      <c r="B10541" s="8" t="s">
        <v>21627</v>
      </c>
      <c r="C10541" s="9" t="s">
        <v>21827</v>
      </c>
      <c r="D10541" s="10" t="s">
        <v>21661</v>
      </c>
      <c r="E10541" s="11" t="s">
        <v>21828</v>
      </c>
      <c r="F10541" s="6">
        <v>414870</v>
      </c>
      <c r="G10541" s="6" t="s">
        <v>4644</v>
      </c>
      <c r="H10541" s="16">
        <v>21506320.566</v>
      </c>
      <c r="I10541" s="12" t="s">
        <v>712</v>
      </c>
      <c r="J10541" s="12" t="s">
        <v>16875</v>
      </c>
      <c r="K10541" s="15">
        <v>4091000</v>
      </c>
      <c r="L10541" s="13" t="s">
        <v>15</v>
      </c>
      <c r="M10541" s="7">
        <v>1</v>
      </c>
      <c r="N10541" s="17"/>
    </row>
    <row r="10542" spans="1:14" ht="141.75">
      <c r="A10542" s="6">
        <v>10540</v>
      </c>
      <c r="B10542" s="8" t="s">
        <v>21627</v>
      </c>
      <c r="C10542" s="9" t="s">
        <v>21829</v>
      </c>
      <c r="D10542" s="10" t="s">
        <v>21830</v>
      </c>
      <c r="E10542" s="11" t="s">
        <v>21831</v>
      </c>
      <c r="F10542" s="6">
        <v>414881</v>
      </c>
      <c r="G10542" s="6" t="s">
        <v>4644</v>
      </c>
      <c r="H10542" s="16">
        <v>8702963.5850000009</v>
      </c>
      <c r="I10542" s="12" t="s">
        <v>4443</v>
      </c>
      <c r="J10542" s="12" t="s">
        <v>4444</v>
      </c>
      <c r="K10542" s="15">
        <v>0</v>
      </c>
      <c r="L10542" s="13" t="s">
        <v>15</v>
      </c>
      <c r="M10542" s="7">
        <v>1</v>
      </c>
      <c r="N10542" s="17"/>
    </row>
    <row r="10543" spans="1:14" ht="157.5">
      <c r="A10543" s="6">
        <v>10541</v>
      </c>
      <c r="B10543" s="8" t="s">
        <v>21627</v>
      </c>
      <c r="C10543" s="9" t="s">
        <v>21827</v>
      </c>
      <c r="D10543" s="10" t="s">
        <v>21661</v>
      </c>
      <c r="E10543" s="11" t="s">
        <v>21832</v>
      </c>
      <c r="F10543" s="6">
        <v>414873</v>
      </c>
      <c r="G10543" s="6" t="s">
        <v>4644</v>
      </c>
      <c r="H10543" s="16">
        <v>18755257.838</v>
      </c>
      <c r="I10543" s="12" t="s">
        <v>712</v>
      </c>
      <c r="J10543" s="12" t="s">
        <v>16875</v>
      </c>
      <c r="K10543" s="15">
        <v>0</v>
      </c>
      <c r="L10543" s="13" t="s">
        <v>15</v>
      </c>
      <c r="M10543" s="7">
        <v>1</v>
      </c>
      <c r="N10543" s="17"/>
    </row>
    <row r="10544" spans="1:14" ht="141.75">
      <c r="A10544" s="6">
        <v>10542</v>
      </c>
      <c r="B10544" s="8" t="s">
        <v>21627</v>
      </c>
      <c r="C10544" s="9" t="s">
        <v>21820</v>
      </c>
      <c r="D10544" s="10" t="s">
        <v>21775</v>
      </c>
      <c r="E10544" s="11" t="s">
        <v>21833</v>
      </c>
      <c r="F10544" s="6">
        <v>414859</v>
      </c>
      <c r="G10544" s="6" t="s">
        <v>4644</v>
      </c>
      <c r="H10544" s="16">
        <v>14554999.23</v>
      </c>
      <c r="I10544" s="12" t="s">
        <v>21822</v>
      </c>
      <c r="J10544" s="12" t="s">
        <v>21823</v>
      </c>
      <c r="K10544" s="15">
        <v>0</v>
      </c>
      <c r="L10544" s="13" t="s">
        <v>15</v>
      </c>
      <c r="M10544" s="7">
        <v>1</v>
      </c>
      <c r="N10544" s="17"/>
    </row>
    <row r="10545" spans="1:14" ht="63">
      <c r="A10545" s="6">
        <v>10543</v>
      </c>
      <c r="B10545" s="8" t="s">
        <v>21627</v>
      </c>
      <c r="C10545" s="9" t="s">
        <v>21834</v>
      </c>
      <c r="D10545" s="10" t="s">
        <v>21835</v>
      </c>
      <c r="E10545" s="11" t="s">
        <v>21836</v>
      </c>
      <c r="F10545" s="6">
        <v>232067</v>
      </c>
      <c r="G10545" s="6" t="s">
        <v>16</v>
      </c>
      <c r="H10545" s="16">
        <v>18801431.787</v>
      </c>
      <c r="I10545" s="12" t="s">
        <v>21837</v>
      </c>
      <c r="J10545" s="12" t="s">
        <v>1418</v>
      </c>
      <c r="K10545" s="15">
        <v>11037371</v>
      </c>
      <c r="L10545" s="13" t="s">
        <v>15</v>
      </c>
      <c r="M10545" s="7">
        <v>1</v>
      </c>
      <c r="N10545" s="17"/>
    </row>
    <row r="10546" spans="1:14" ht="47.25">
      <c r="A10546" s="6">
        <v>10544</v>
      </c>
      <c r="B10546" s="8" t="s">
        <v>21627</v>
      </c>
      <c r="C10546" s="9" t="s">
        <v>21838</v>
      </c>
      <c r="D10546" s="10" t="s">
        <v>21839</v>
      </c>
      <c r="E10546" s="11" t="s">
        <v>21840</v>
      </c>
      <c r="F10546" s="6">
        <v>491774</v>
      </c>
      <c r="G10546" s="6" t="s">
        <v>16</v>
      </c>
      <c r="H10546" s="16">
        <v>4140361.25</v>
      </c>
      <c r="I10546" s="12" t="s">
        <v>6438</v>
      </c>
      <c r="J10546" s="12">
        <v>44256</v>
      </c>
      <c r="K10546" s="15">
        <v>0</v>
      </c>
      <c r="L10546" s="13" t="s">
        <v>15</v>
      </c>
      <c r="M10546" s="7">
        <v>1</v>
      </c>
      <c r="N10546" s="17"/>
    </row>
    <row r="10547" spans="1:14" ht="47.25">
      <c r="A10547" s="6">
        <v>10545</v>
      </c>
      <c r="B10547" s="8" t="s">
        <v>21627</v>
      </c>
      <c r="C10547" s="9" t="s">
        <v>21841</v>
      </c>
      <c r="D10547" s="10" t="s">
        <v>21842</v>
      </c>
      <c r="E10547" s="11" t="s">
        <v>21843</v>
      </c>
      <c r="F10547" s="6">
        <v>491777</v>
      </c>
      <c r="G10547" s="6" t="s">
        <v>16</v>
      </c>
      <c r="H10547" s="16">
        <v>1289948</v>
      </c>
      <c r="I10547" s="12" t="s">
        <v>21844</v>
      </c>
      <c r="J10547" s="12">
        <v>44317</v>
      </c>
      <c r="K10547" s="15">
        <v>0</v>
      </c>
      <c r="L10547" s="13" t="s">
        <v>15</v>
      </c>
      <c r="M10547" s="7">
        <v>1</v>
      </c>
      <c r="N10547" s="17"/>
    </row>
    <row r="10548" spans="1:14" ht="47.25">
      <c r="A10548" s="6">
        <v>10546</v>
      </c>
      <c r="B10548" s="8" t="s">
        <v>21627</v>
      </c>
      <c r="C10548" s="9" t="s">
        <v>21845</v>
      </c>
      <c r="D10548" s="10" t="s">
        <v>21846</v>
      </c>
      <c r="E10548" s="11" t="s">
        <v>21847</v>
      </c>
      <c r="F10548" s="6">
        <v>491808</v>
      </c>
      <c r="G10548" s="6" t="s">
        <v>16</v>
      </c>
      <c r="H10548" s="16">
        <v>1116552.1000000001</v>
      </c>
      <c r="I10548" s="12" t="s">
        <v>8660</v>
      </c>
      <c r="J10548" s="12" t="s">
        <v>9263</v>
      </c>
      <c r="K10548" s="15">
        <v>0</v>
      </c>
      <c r="L10548" s="13" t="s">
        <v>15</v>
      </c>
      <c r="M10548" s="7">
        <v>1</v>
      </c>
      <c r="N10548" s="17"/>
    </row>
    <row r="10549" spans="1:14" ht="47.25">
      <c r="A10549" s="6">
        <v>10547</v>
      </c>
      <c r="B10549" s="8" t="s">
        <v>21627</v>
      </c>
      <c r="C10549" s="9" t="s">
        <v>21848</v>
      </c>
      <c r="D10549" s="10" t="s">
        <v>21849</v>
      </c>
      <c r="E10549" s="11" t="s">
        <v>21850</v>
      </c>
      <c r="F10549" s="6">
        <v>491810</v>
      </c>
      <c r="G10549" s="6" t="s">
        <v>16</v>
      </c>
      <c r="H10549" s="16">
        <v>929928.4</v>
      </c>
      <c r="I10549" s="12" t="s">
        <v>8661</v>
      </c>
      <c r="J10549" s="12">
        <v>43873</v>
      </c>
      <c r="K10549" s="15">
        <v>0</v>
      </c>
      <c r="L10549" s="13" t="s">
        <v>15</v>
      </c>
      <c r="M10549" s="7">
        <v>1</v>
      </c>
      <c r="N10549" s="17"/>
    </row>
    <row r="10550" spans="1:14" ht="47.25">
      <c r="A10550" s="6">
        <v>10548</v>
      </c>
      <c r="B10550" s="8" t="s">
        <v>21627</v>
      </c>
      <c r="C10550" s="9" t="s">
        <v>21851</v>
      </c>
      <c r="D10550" s="10" t="s">
        <v>21661</v>
      </c>
      <c r="E10550" s="11" t="s">
        <v>21852</v>
      </c>
      <c r="F10550" s="6">
        <v>492475</v>
      </c>
      <c r="G10550" s="6" t="s">
        <v>16</v>
      </c>
      <c r="H10550" s="16">
        <v>12606548.449999999</v>
      </c>
      <c r="I10550" s="12" t="s">
        <v>21844</v>
      </c>
      <c r="J10550" s="12">
        <v>44350</v>
      </c>
      <c r="K10550" s="15">
        <v>0</v>
      </c>
      <c r="L10550" s="13" t="s">
        <v>15</v>
      </c>
      <c r="M10550" s="7">
        <v>1</v>
      </c>
      <c r="N10550" s="17"/>
    </row>
    <row r="10551" spans="1:14" ht="47.25">
      <c r="A10551" s="6">
        <v>10549</v>
      </c>
      <c r="B10551" s="8" t="s">
        <v>21627</v>
      </c>
      <c r="C10551" s="9" t="s">
        <v>21853</v>
      </c>
      <c r="D10551" s="10" t="s">
        <v>21854</v>
      </c>
      <c r="E10551" s="11" t="s">
        <v>21855</v>
      </c>
      <c r="F10551" s="6">
        <v>492477</v>
      </c>
      <c r="G10551" s="6" t="s">
        <v>16</v>
      </c>
      <c r="H10551" s="16">
        <v>11453387.15</v>
      </c>
      <c r="I10551" s="12" t="s">
        <v>21844</v>
      </c>
      <c r="J10551" s="12">
        <v>44350</v>
      </c>
      <c r="K10551" s="15">
        <v>0</v>
      </c>
      <c r="L10551" s="13" t="s">
        <v>15</v>
      </c>
      <c r="M10551" s="7">
        <v>1</v>
      </c>
      <c r="N10551" s="17"/>
    </row>
    <row r="10552" spans="1:14" ht="47.25">
      <c r="A10552" s="6">
        <v>10550</v>
      </c>
      <c r="B10552" s="8" t="s">
        <v>21627</v>
      </c>
      <c r="C10552" s="9" t="s">
        <v>21856</v>
      </c>
      <c r="D10552" s="10" t="s">
        <v>21857</v>
      </c>
      <c r="E10552" s="11" t="s">
        <v>21858</v>
      </c>
      <c r="F10552" s="6">
        <v>492469</v>
      </c>
      <c r="G10552" s="6" t="s">
        <v>16</v>
      </c>
      <c r="H10552" s="16">
        <v>8131909.75</v>
      </c>
      <c r="I10552" s="12" t="s">
        <v>21844</v>
      </c>
      <c r="J10552" s="12">
        <v>44288</v>
      </c>
      <c r="K10552" s="15">
        <v>0</v>
      </c>
      <c r="L10552" s="13" t="s">
        <v>15</v>
      </c>
      <c r="M10552" s="7">
        <v>1</v>
      </c>
      <c r="N10552" s="17"/>
    </row>
    <row r="10553" spans="1:14" ht="47.25">
      <c r="A10553" s="6">
        <v>10551</v>
      </c>
      <c r="B10553" s="8" t="s">
        <v>21627</v>
      </c>
      <c r="C10553" s="9" t="s">
        <v>21859</v>
      </c>
      <c r="D10553" s="10" t="s">
        <v>21860</v>
      </c>
      <c r="E10553" s="11" t="s">
        <v>21861</v>
      </c>
      <c r="F10553" s="6">
        <v>491794</v>
      </c>
      <c r="G10553" s="6" t="s">
        <v>16</v>
      </c>
      <c r="H10553" s="16">
        <v>4305748.6500000004</v>
      </c>
      <c r="I10553" s="12" t="s">
        <v>8660</v>
      </c>
      <c r="J10553" s="12" t="s">
        <v>772</v>
      </c>
      <c r="K10553" s="15">
        <v>0</v>
      </c>
      <c r="L10553" s="13" t="s">
        <v>15</v>
      </c>
      <c r="M10553" s="7">
        <v>1</v>
      </c>
      <c r="N10553" s="17"/>
    </row>
    <row r="10554" spans="1:14" ht="47.25">
      <c r="A10554" s="6">
        <v>10552</v>
      </c>
      <c r="B10554" s="8" t="s">
        <v>21627</v>
      </c>
      <c r="C10554" s="9" t="s">
        <v>21862</v>
      </c>
      <c r="D10554" s="10" t="s">
        <v>21863</v>
      </c>
      <c r="E10554" s="11" t="s">
        <v>21864</v>
      </c>
      <c r="F10554" s="6">
        <v>491799</v>
      </c>
      <c r="G10554" s="6" t="s">
        <v>16</v>
      </c>
      <c r="H10554" s="16">
        <v>963836.75</v>
      </c>
      <c r="I10554" s="12"/>
      <c r="J10554" s="12">
        <v>44256</v>
      </c>
      <c r="K10554" s="15">
        <v>0</v>
      </c>
      <c r="L10554" s="13" t="s">
        <v>15</v>
      </c>
      <c r="M10554" s="7">
        <v>1</v>
      </c>
      <c r="N10554" s="17"/>
    </row>
    <row r="10555" spans="1:14" ht="47.25">
      <c r="A10555" s="6">
        <v>10553</v>
      </c>
      <c r="B10555" s="8" t="s">
        <v>21627</v>
      </c>
      <c r="C10555" s="9" t="s">
        <v>21865</v>
      </c>
      <c r="D10555" s="10" t="s">
        <v>21642</v>
      </c>
      <c r="E10555" s="11" t="s">
        <v>21866</v>
      </c>
      <c r="F10555" s="6">
        <v>493300</v>
      </c>
      <c r="G10555" s="6" t="s">
        <v>16</v>
      </c>
      <c r="H10555" s="16">
        <v>30020512.752</v>
      </c>
      <c r="I10555" s="12" t="s">
        <v>24</v>
      </c>
      <c r="J10555" s="12" t="s">
        <v>15141</v>
      </c>
      <c r="K10555" s="15">
        <v>0</v>
      </c>
      <c r="L10555" s="13" t="s">
        <v>15</v>
      </c>
      <c r="M10555" s="7">
        <v>1</v>
      </c>
      <c r="N10555" s="17"/>
    </row>
    <row r="10556" spans="1:14" ht="47.25">
      <c r="A10556" s="6">
        <v>10554</v>
      </c>
      <c r="B10556" s="8" t="s">
        <v>21627</v>
      </c>
      <c r="C10556" s="9" t="s">
        <v>21867</v>
      </c>
      <c r="D10556" s="10" t="s">
        <v>21868</v>
      </c>
      <c r="E10556" s="11" t="s">
        <v>21869</v>
      </c>
      <c r="F10556" s="6">
        <v>493302</v>
      </c>
      <c r="G10556" s="6" t="s">
        <v>16</v>
      </c>
      <c r="H10556" s="16">
        <v>30305117.394000001</v>
      </c>
      <c r="I10556" s="12" t="s">
        <v>1384</v>
      </c>
      <c r="J10556" s="12" t="s">
        <v>15713</v>
      </c>
      <c r="K10556" s="15">
        <v>0</v>
      </c>
      <c r="L10556" s="13" t="s">
        <v>14</v>
      </c>
      <c r="M10556" s="7">
        <v>0.51</v>
      </c>
      <c r="N10556" s="17"/>
    </row>
    <row r="10557" spans="1:14" ht="47.25">
      <c r="A10557" s="6">
        <v>10555</v>
      </c>
      <c r="B10557" s="8" t="s">
        <v>21627</v>
      </c>
      <c r="C10557" s="9" t="s">
        <v>21870</v>
      </c>
      <c r="D10557" s="10" t="s">
        <v>21868</v>
      </c>
      <c r="E10557" s="11" t="s">
        <v>21869</v>
      </c>
      <c r="F10557" s="6">
        <v>493302</v>
      </c>
      <c r="G10557" s="6" t="s">
        <v>16</v>
      </c>
      <c r="H10557" s="16">
        <v>30305117.394000001</v>
      </c>
      <c r="I10557" s="12" t="s">
        <v>1384</v>
      </c>
      <c r="J10557" s="12" t="s">
        <v>15713</v>
      </c>
      <c r="K10557" s="15">
        <v>0</v>
      </c>
      <c r="L10557" s="13" t="s">
        <v>14</v>
      </c>
      <c r="M10557" s="7">
        <v>0.49</v>
      </c>
      <c r="N10557" s="17"/>
    </row>
    <row r="10558" spans="1:14" ht="47.25">
      <c r="A10558" s="6">
        <v>10556</v>
      </c>
      <c r="B10558" s="8" t="s">
        <v>21627</v>
      </c>
      <c r="C10558" s="9" t="s">
        <v>21871</v>
      </c>
      <c r="D10558" s="10" t="s">
        <v>21872</v>
      </c>
      <c r="E10558" s="11" t="s">
        <v>21873</v>
      </c>
      <c r="F10558" s="6">
        <v>491812</v>
      </c>
      <c r="G10558" s="6" t="s">
        <v>16</v>
      </c>
      <c r="H10558" s="16">
        <v>743054.85</v>
      </c>
      <c r="I10558" s="12" t="s">
        <v>6438</v>
      </c>
      <c r="J10558" s="12">
        <v>43933</v>
      </c>
      <c r="K10558" s="15">
        <v>0</v>
      </c>
      <c r="L10558" s="13" t="s">
        <v>15</v>
      </c>
      <c r="M10558" s="7">
        <v>1</v>
      </c>
      <c r="N10558" s="17"/>
    </row>
    <row r="10559" spans="1:14" ht="47.25">
      <c r="A10559" s="6">
        <v>10557</v>
      </c>
      <c r="B10559" s="8" t="s">
        <v>21627</v>
      </c>
      <c r="C10559" s="9" t="s">
        <v>21874</v>
      </c>
      <c r="D10559" s="10" t="s">
        <v>21875</v>
      </c>
      <c r="E10559" s="11" t="s">
        <v>21876</v>
      </c>
      <c r="F10559" s="6">
        <v>491819</v>
      </c>
      <c r="G10559" s="6" t="s">
        <v>16</v>
      </c>
      <c r="H10559" s="16">
        <v>919255.15</v>
      </c>
      <c r="I10559" s="12" t="s">
        <v>21877</v>
      </c>
      <c r="J10559" s="12">
        <v>43994</v>
      </c>
      <c r="K10559" s="15">
        <v>0</v>
      </c>
      <c r="L10559" s="13" t="s">
        <v>15</v>
      </c>
      <c r="M10559" s="7">
        <v>1</v>
      </c>
      <c r="N10559" s="17"/>
    </row>
    <row r="10560" spans="1:14" ht="47.25">
      <c r="A10560" s="6">
        <v>10558</v>
      </c>
      <c r="B10560" s="8" t="s">
        <v>21627</v>
      </c>
      <c r="C10560" s="9" t="s">
        <v>21878</v>
      </c>
      <c r="D10560" s="10" t="s">
        <v>21879</v>
      </c>
      <c r="E10560" s="11" t="s">
        <v>21880</v>
      </c>
      <c r="F10560" s="6">
        <v>492231</v>
      </c>
      <c r="G10560" s="6" t="s">
        <v>16</v>
      </c>
      <c r="H10560" s="16">
        <v>827417.7</v>
      </c>
      <c r="I10560" s="12" t="s">
        <v>8660</v>
      </c>
      <c r="J10560" s="12" t="s">
        <v>675</v>
      </c>
      <c r="K10560" s="15">
        <v>0</v>
      </c>
      <c r="L10560" s="13" t="s">
        <v>15</v>
      </c>
      <c r="M10560" s="7">
        <v>1</v>
      </c>
      <c r="N10560" s="17"/>
    </row>
    <row r="10561" spans="1:14" ht="47.25">
      <c r="A10561" s="6">
        <v>10559</v>
      </c>
      <c r="B10561" s="8" t="s">
        <v>21627</v>
      </c>
      <c r="C10561" s="9" t="s">
        <v>21881</v>
      </c>
      <c r="D10561" s="10" t="s">
        <v>21882</v>
      </c>
      <c r="E10561" s="11" t="s">
        <v>21883</v>
      </c>
      <c r="F10561" s="6">
        <v>492258</v>
      </c>
      <c r="G10561" s="6" t="s">
        <v>16</v>
      </c>
      <c r="H10561" s="16">
        <v>1532096.35</v>
      </c>
      <c r="I10561" s="12" t="s">
        <v>8661</v>
      </c>
      <c r="J10561" s="12">
        <v>43873</v>
      </c>
      <c r="K10561" s="15">
        <v>0</v>
      </c>
      <c r="L10561" s="13" t="s">
        <v>15</v>
      </c>
      <c r="M10561" s="7">
        <v>1</v>
      </c>
      <c r="N10561" s="17"/>
    </row>
    <row r="10562" spans="1:14" ht="47.25">
      <c r="A10562" s="6">
        <v>10560</v>
      </c>
      <c r="B10562" s="8" t="s">
        <v>21627</v>
      </c>
      <c r="C10562" s="9" t="s">
        <v>21884</v>
      </c>
      <c r="D10562" s="10" t="s">
        <v>21885</v>
      </c>
      <c r="E10562" s="11" t="s">
        <v>21886</v>
      </c>
      <c r="F10562" s="6">
        <v>492466</v>
      </c>
      <c r="G10562" s="6" t="s">
        <v>16</v>
      </c>
      <c r="H10562" s="16">
        <v>7214549.8499999996</v>
      </c>
      <c r="I10562" s="12" t="s">
        <v>21887</v>
      </c>
      <c r="J10562" s="12">
        <v>44350</v>
      </c>
      <c r="K10562" s="15">
        <v>0</v>
      </c>
      <c r="L10562" s="13" t="s">
        <v>15</v>
      </c>
      <c r="M10562" s="7">
        <v>1</v>
      </c>
      <c r="N10562" s="17"/>
    </row>
    <row r="10563" spans="1:14" ht="63">
      <c r="A10563" s="6">
        <v>10561</v>
      </c>
      <c r="B10563" s="8" t="s">
        <v>21627</v>
      </c>
      <c r="C10563" s="9" t="s">
        <v>21888</v>
      </c>
      <c r="D10563" s="10" t="s">
        <v>19723</v>
      </c>
      <c r="E10563" s="11" t="s">
        <v>21889</v>
      </c>
      <c r="F10563" s="6">
        <v>491767</v>
      </c>
      <c r="G10563" s="6" t="s">
        <v>16</v>
      </c>
      <c r="H10563" s="16">
        <v>1740440.85</v>
      </c>
      <c r="I10563" s="12" t="s">
        <v>21890</v>
      </c>
      <c r="J10563" s="12">
        <v>44256</v>
      </c>
      <c r="K10563" s="15">
        <v>0</v>
      </c>
      <c r="L10563" s="13" t="s">
        <v>15</v>
      </c>
      <c r="M10563" s="7">
        <v>1</v>
      </c>
      <c r="N10563" s="17"/>
    </row>
    <row r="10564" spans="1:14" ht="63">
      <c r="A10564" s="6">
        <v>10562</v>
      </c>
      <c r="B10564" s="8" t="s">
        <v>21627</v>
      </c>
      <c r="C10564" s="9" t="s">
        <v>21891</v>
      </c>
      <c r="D10564" s="10" t="s">
        <v>21892</v>
      </c>
      <c r="E10564" s="11" t="s">
        <v>21893</v>
      </c>
      <c r="F10564" s="6">
        <v>491771</v>
      </c>
      <c r="G10564" s="6" t="s">
        <v>16</v>
      </c>
      <c r="H10564" s="16">
        <v>2877696.3</v>
      </c>
      <c r="I10564" s="12" t="s">
        <v>21894</v>
      </c>
      <c r="J10564" s="12" t="s">
        <v>772</v>
      </c>
      <c r="K10564" s="15">
        <v>0</v>
      </c>
      <c r="L10564" s="13" t="s">
        <v>15</v>
      </c>
      <c r="M10564" s="7">
        <v>1</v>
      </c>
      <c r="N10564" s="17"/>
    </row>
    <row r="10565" spans="1:14" ht="47.25">
      <c r="A10565" s="6">
        <v>10563</v>
      </c>
      <c r="B10565" s="8" t="s">
        <v>21627</v>
      </c>
      <c r="C10565" s="9" t="s">
        <v>21895</v>
      </c>
      <c r="D10565" s="10" t="s">
        <v>21896</v>
      </c>
      <c r="E10565" s="11" t="s">
        <v>21897</v>
      </c>
      <c r="F10565" s="6">
        <v>491772</v>
      </c>
      <c r="G10565" s="6" t="s">
        <v>16</v>
      </c>
      <c r="H10565" s="16">
        <v>566863.1</v>
      </c>
      <c r="I10565" s="12" t="s">
        <v>21887</v>
      </c>
      <c r="J10565" s="12">
        <v>44317</v>
      </c>
      <c r="K10565" s="15">
        <v>0</v>
      </c>
      <c r="L10565" s="13" t="s">
        <v>15</v>
      </c>
      <c r="M10565" s="7">
        <v>1</v>
      </c>
      <c r="N10565" s="17"/>
    </row>
    <row r="10566" spans="1:14" ht="63">
      <c r="A10566" s="6">
        <v>10564</v>
      </c>
      <c r="B10566" s="8" t="s">
        <v>21627</v>
      </c>
      <c r="C10566" s="9" t="s">
        <v>21898</v>
      </c>
      <c r="D10566" s="10" t="s">
        <v>21899</v>
      </c>
      <c r="E10566" s="11" t="s">
        <v>21900</v>
      </c>
      <c r="F10566" s="6">
        <v>491805</v>
      </c>
      <c r="G10566" s="6" t="s">
        <v>16</v>
      </c>
      <c r="H10566" s="16">
        <v>942615.65</v>
      </c>
      <c r="I10566" s="12" t="s">
        <v>21887</v>
      </c>
      <c r="J10566" s="12">
        <v>43994</v>
      </c>
      <c r="K10566" s="15">
        <v>0</v>
      </c>
      <c r="L10566" s="13" t="s">
        <v>15</v>
      </c>
      <c r="M10566" s="7">
        <v>1</v>
      </c>
      <c r="N10566" s="17"/>
    </row>
    <row r="10567" spans="1:14" ht="63">
      <c r="A10567" s="6">
        <v>10565</v>
      </c>
      <c r="B10567" s="8" t="s">
        <v>21627</v>
      </c>
      <c r="C10567" s="9" t="s">
        <v>21901</v>
      </c>
      <c r="D10567" s="10" t="s">
        <v>21902</v>
      </c>
      <c r="E10567" s="11" t="s">
        <v>21903</v>
      </c>
      <c r="F10567" s="6">
        <v>491806</v>
      </c>
      <c r="G10567" s="6" t="s">
        <v>16</v>
      </c>
      <c r="H10567" s="16">
        <v>1177771.05</v>
      </c>
      <c r="I10567" s="12" t="s">
        <v>21887</v>
      </c>
      <c r="J10567" s="12">
        <v>43994</v>
      </c>
      <c r="K10567" s="15">
        <v>0</v>
      </c>
      <c r="L10567" s="13" t="s">
        <v>15</v>
      </c>
      <c r="M10567" s="7">
        <v>1</v>
      </c>
      <c r="N10567" s="17"/>
    </row>
    <row r="10568" spans="1:14" ht="94.5">
      <c r="A10568" s="6">
        <v>10566</v>
      </c>
      <c r="B10568" s="8" t="s">
        <v>21627</v>
      </c>
      <c r="C10568" s="9" t="s">
        <v>21904</v>
      </c>
      <c r="D10568" s="10" t="s">
        <v>21816</v>
      </c>
      <c r="E10568" s="11" t="s">
        <v>21905</v>
      </c>
      <c r="F10568" s="6">
        <v>491239</v>
      </c>
      <c r="G10568" s="6" t="s">
        <v>16</v>
      </c>
      <c r="H10568" s="16">
        <v>934895</v>
      </c>
      <c r="I10568" s="12" t="s">
        <v>21906</v>
      </c>
      <c r="J10568" s="12" t="s">
        <v>1404</v>
      </c>
      <c r="K10568" s="15">
        <v>0</v>
      </c>
      <c r="L10568" s="13" t="s">
        <v>15</v>
      </c>
      <c r="M10568" s="7">
        <v>1</v>
      </c>
      <c r="N10568" s="17"/>
    </row>
    <row r="10569" spans="1:14" ht="94.5">
      <c r="A10569" s="6">
        <v>10567</v>
      </c>
      <c r="B10569" s="8" t="s">
        <v>21627</v>
      </c>
      <c r="C10569" s="9" t="s">
        <v>21907</v>
      </c>
      <c r="D10569" s="10" t="s">
        <v>21908</v>
      </c>
      <c r="E10569" s="11" t="s">
        <v>21909</v>
      </c>
      <c r="F10569" s="6">
        <v>491258</v>
      </c>
      <c r="G10569" s="6" t="s">
        <v>16</v>
      </c>
      <c r="H10569" s="16">
        <v>2559441.15</v>
      </c>
      <c r="I10569" s="12" t="s">
        <v>21910</v>
      </c>
      <c r="J10569" s="12" t="s">
        <v>8652</v>
      </c>
      <c r="K10569" s="15">
        <v>0</v>
      </c>
      <c r="L10569" s="13" t="s">
        <v>15</v>
      </c>
      <c r="M10569" s="7">
        <v>1</v>
      </c>
      <c r="N10569" s="17"/>
    </row>
    <row r="10570" spans="1:14" ht="63">
      <c r="A10570" s="6">
        <v>10568</v>
      </c>
      <c r="B10570" s="8" t="s">
        <v>21627</v>
      </c>
      <c r="C10570" s="9" t="s">
        <v>21911</v>
      </c>
      <c r="D10570" s="10" t="s">
        <v>21912</v>
      </c>
      <c r="E10570" s="11" t="s">
        <v>21913</v>
      </c>
      <c r="F10570" s="6">
        <v>491261</v>
      </c>
      <c r="G10570" s="6" t="s">
        <v>16</v>
      </c>
      <c r="H10570" s="16">
        <v>1144275</v>
      </c>
      <c r="I10570" s="12" t="s">
        <v>21914</v>
      </c>
      <c r="J10570" s="12">
        <v>44288</v>
      </c>
      <c r="K10570" s="15">
        <v>0</v>
      </c>
      <c r="L10570" s="13" t="s">
        <v>15</v>
      </c>
      <c r="M10570" s="7">
        <v>1</v>
      </c>
      <c r="N10570" s="17"/>
    </row>
    <row r="10571" spans="1:14" ht="63">
      <c r="A10571" s="6">
        <v>10569</v>
      </c>
      <c r="B10571" s="8" t="s">
        <v>21627</v>
      </c>
      <c r="C10571" s="9" t="s">
        <v>21915</v>
      </c>
      <c r="D10571" s="10" t="s">
        <v>5016</v>
      </c>
      <c r="E10571" s="11" t="s">
        <v>21916</v>
      </c>
      <c r="F10571" s="6">
        <v>491278</v>
      </c>
      <c r="G10571" s="6" t="s">
        <v>16</v>
      </c>
      <c r="H10571" s="16">
        <v>2095225</v>
      </c>
      <c r="I10571" s="12" t="s">
        <v>21917</v>
      </c>
      <c r="J10571" s="12" t="s">
        <v>1404</v>
      </c>
      <c r="K10571" s="15">
        <v>0</v>
      </c>
      <c r="L10571" s="13" t="s">
        <v>15</v>
      </c>
      <c r="M10571" s="7">
        <v>1</v>
      </c>
      <c r="N10571" s="17"/>
    </row>
    <row r="10572" spans="1:14" ht="78.75">
      <c r="A10572" s="6">
        <v>10570</v>
      </c>
      <c r="B10572" s="8" t="s">
        <v>21627</v>
      </c>
      <c r="C10572" s="9" t="s">
        <v>21918</v>
      </c>
      <c r="D10572" s="10" t="s">
        <v>21919</v>
      </c>
      <c r="E10572" s="11" t="s">
        <v>21920</v>
      </c>
      <c r="F10572" s="6">
        <v>491285</v>
      </c>
      <c r="G10572" s="6" t="s">
        <v>16</v>
      </c>
      <c r="H10572" s="16">
        <v>2411100</v>
      </c>
      <c r="I10572" s="12">
        <v>43841</v>
      </c>
      <c r="J10572" s="12">
        <v>44288</v>
      </c>
      <c r="K10572" s="15">
        <v>0</v>
      </c>
      <c r="L10572" s="13" t="s">
        <v>15</v>
      </c>
      <c r="M10572" s="7">
        <v>1</v>
      </c>
      <c r="N10572" s="17"/>
    </row>
    <row r="10573" spans="1:14" ht="63">
      <c r="A10573" s="6">
        <v>10571</v>
      </c>
      <c r="B10573" s="8" t="s">
        <v>21627</v>
      </c>
      <c r="C10573" s="9" t="s">
        <v>21921</v>
      </c>
      <c r="D10573" s="10" t="s">
        <v>21922</v>
      </c>
      <c r="E10573" s="11" t="s">
        <v>21923</v>
      </c>
      <c r="F10573" s="6">
        <v>491286</v>
      </c>
      <c r="G10573" s="6" t="s">
        <v>16</v>
      </c>
      <c r="H10573" s="16">
        <v>1144275</v>
      </c>
      <c r="I10573" s="12" t="s">
        <v>21877</v>
      </c>
      <c r="J10573" s="12">
        <v>44288</v>
      </c>
      <c r="K10573" s="15">
        <v>0</v>
      </c>
      <c r="L10573" s="13" t="s">
        <v>15</v>
      </c>
      <c r="M10573" s="7">
        <v>1</v>
      </c>
      <c r="N10573" s="17"/>
    </row>
    <row r="10574" spans="1:14" ht="78.75">
      <c r="A10574" s="6">
        <v>10572</v>
      </c>
      <c r="B10574" s="8" t="s">
        <v>21627</v>
      </c>
      <c r="C10574" s="9" t="s">
        <v>21924</v>
      </c>
      <c r="D10574" s="10" t="s">
        <v>21925</v>
      </c>
      <c r="E10574" s="11" t="s">
        <v>21926</v>
      </c>
      <c r="F10574" s="6">
        <v>491756</v>
      </c>
      <c r="G10574" s="6" t="s">
        <v>16</v>
      </c>
      <c r="H10574" s="16">
        <v>2198300</v>
      </c>
      <c r="I10574" s="12" t="s">
        <v>21877</v>
      </c>
      <c r="J10574" s="12">
        <v>44288</v>
      </c>
      <c r="K10574" s="15">
        <v>0</v>
      </c>
      <c r="L10574" s="13" t="s">
        <v>15</v>
      </c>
      <c r="M10574" s="7">
        <v>1</v>
      </c>
      <c r="N10574" s="17"/>
    </row>
    <row r="10575" spans="1:14" ht="63">
      <c r="A10575" s="6">
        <v>10573</v>
      </c>
      <c r="B10575" s="8" t="s">
        <v>21627</v>
      </c>
      <c r="C10575" s="9" t="s">
        <v>21927</v>
      </c>
      <c r="D10575" s="10" t="s">
        <v>21928</v>
      </c>
      <c r="E10575" s="11" t="s">
        <v>21929</v>
      </c>
      <c r="F10575" s="6">
        <v>491763</v>
      </c>
      <c r="G10575" s="6" t="s">
        <v>16</v>
      </c>
      <c r="H10575" s="16">
        <v>1670894.2</v>
      </c>
      <c r="I10575" s="12" t="s">
        <v>8661</v>
      </c>
      <c r="J10575" s="12" t="s">
        <v>8652</v>
      </c>
      <c r="K10575" s="15">
        <v>0</v>
      </c>
      <c r="L10575" s="13" t="s">
        <v>15</v>
      </c>
      <c r="M10575" s="7">
        <v>1</v>
      </c>
      <c r="N10575" s="17"/>
    </row>
    <row r="10576" spans="1:14" ht="63">
      <c r="A10576" s="6">
        <v>10574</v>
      </c>
      <c r="B10576" s="8" t="s">
        <v>21627</v>
      </c>
      <c r="C10576" s="9" t="s">
        <v>21930</v>
      </c>
      <c r="D10576" s="10" t="s">
        <v>21931</v>
      </c>
      <c r="E10576" s="11" t="s">
        <v>21932</v>
      </c>
      <c r="F10576" s="6">
        <v>491766</v>
      </c>
      <c r="G10576" s="6" t="s">
        <v>16</v>
      </c>
      <c r="H10576" s="16">
        <v>508995.75</v>
      </c>
      <c r="I10576" s="12" t="s">
        <v>6438</v>
      </c>
      <c r="J10576" s="12">
        <v>44229</v>
      </c>
      <c r="K10576" s="15">
        <v>0</v>
      </c>
      <c r="L10576" s="13" t="s">
        <v>15</v>
      </c>
      <c r="M10576" s="7">
        <v>1</v>
      </c>
      <c r="N10576" s="17"/>
    </row>
    <row r="10577" spans="1:14" ht="63">
      <c r="A10577" s="6">
        <v>10575</v>
      </c>
      <c r="B10577" s="8" t="s">
        <v>21627</v>
      </c>
      <c r="C10577" s="9" t="s">
        <v>21933</v>
      </c>
      <c r="D10577" s="10" t="s">
        <v>21934</v>
      </c>
      <c r="E10577" s="11" t="s">
        <v>21935</v>
      </c>
      <c r="F10577" s="6">
        <v>491974</v>
      </c>
      <c r="G10577" s="6" t="s">
        <v>16</v>
      </c>
      <c r="H10577" s="16">
        <v>2204325.85</v>
      </c>
      <c r="I10577" s="12" t="s">
        <v>8660</v>
      </c>
      <c r="J10577" s="12" t="s">
        <v>1404</v>
      </c>
      <c r="K10577" s="15">
        <v>0</v>
      </c>
      <c r="L10577" s="13" t="s">
        <v>15</v>
      </c>
      <c r="M10577" s="7">
        <v>1</v>
      </c>
      <c r="N10577" s="17"/>
    </row>
    <row r="10578" spans="1:14" ht="63">
      <c r="A10578" s="6">
        <v>10576</v>
      </c>
      <c r="B10578" s="8" t="s">
        <v>21627</v>
      </c>
      <c r="C10578" s="9" t="s">
        <v>21936</v>
      </c>
      <c r="D10578" s="10" t="s">
        <v>21937</v>
      </c>
      <c r="E10578" s="11" t="s">
        <v>21938</v>
      </c>
      <c r="F10578" s="6">
        <v>491977</v>
      </c>
      <c r="G10578" s="6" t="s">
        <v>16</v>
      </c>
      <c r="H10578" s="16">
        <v>1973718.1</v>
      </c>
      <c r="I10578" s="12" t="s">
        <v>6438</v>
      </c>
      <c r="J10578" s="12">
        <v>44229</v>
      </c>
      <c r="K10578" s="15">
        <v>0</v>
      </c>
      <c r="L10578" s="13" t="s">
        <v>15</v>
      </c>
      <c r="M10578" s="7">
        <v>1</v>
      </c>
      <c r="N10578" s="17"/>
    </row>
    <row r="10579" spans="1:14" ht="63">
      <c r="A10579" s="6">
        <v>10577</v>
      </c>
      <c r="B10579" s="8" t="s">
        <v>21627</v>
      </c>
      <c r="C10579" s="9" t="s">
        <v>21939</v>
      </c>
      <c r="D10579" s="10" t="s">
        <v>21940</v>
      </c>
      <c r="E10579" s="11" t="s">
        <v>21941</v>
      </c>
      <c r="F10579" s="6">
        <v>491980</v>
      </c>
      <c r="G10579" s="6" t="s">
        <v>16</v>
      </c>
      <c r="H10579" s="16">
        <v>1222139.8500000001</v>
      </c>
      <c r="I10579" s="12" t="s">
        <v>6438</v>
      </c>
      <c r="J10579" s="12">
        <v>44229</v>
      </c>
      <c r="K10579" s="15">
        <v>0</v>
      </c>
      <c r="L10579" s="13" t="s">
        <v>15</v>
      </c>
      <c r="M10579" s="7">
        <v>1</v>
      </c>
      <c r="N10579" s="17"/>
    </row>
    <row r="10580" spans="1:14" ht="63">
      <c r="A10580" s="6">
        <v>10578</v>
      </c>
      <c r="B10580" s="8" t="s">
        <v>21627</v>
      </c>
      <c r="C10580" s="9" t="s">
        <v>21942</v>
      </c>
      <c r="D10580" s="10" t="s">
        <v>21943</v>
      </c>
      <c r="E10580" s="11" t="s">
        <v>21944</v>
      </c>
      <c r="F10580" s="6">
        <v>491981</v>
      </c>
      <c r="G10580" s="6" t="s">
        <v>16</v>
      </c>
      <c r="H10580" s="16">
        <v>1222139.8500000001</v>
      </c>
      <c r="I10580" s="12" t="s">
        <v>21945</v>
      </c>
      <c r="J10580" s="12">
        <v>44229</v>
      </c>
      <c r="K10580" s="15">
        <v>0</v>
      </c>
      <c r="L10580" s="13" t="s">
        <v>15</v>
      </c>
      <c r="M10580" s="7">
        <v>1</v>
      </c>
      <c r="N10580" s="17"/>
    </row>
    <row r="10581" spans="1:14" ht="63">
      <c r="A10581" s="6">
        <v>10579</v>
      </c>
      <c r="B10581" s="8" t="s">
        <v>21627</v>
      </c>
      <c r="C10581" s="9" t="s">
        <v>21939</v>
      </c>
      <c r="D10581" s="10" t="s">
        <v>21946</v>
      </c>
      <c r="E10581" s="11" t="s">
        <v>21947</v>
      </c>
      <c r="F10581" s="6">
        <v>492083</v>
      </c>
      <c r="G10581" s="6" t="s">
        <v>16</v>
      </c>
      <c r="H10581" s="16">
        <v>1122139.8500000001</v>
      </c>
      <c r="I10581" s="12" t="s">
        <v>21948</v>
      </c>
      <c r="J10581" s="12">
        <v>44229</v>
      </c>
      <c r="K10581" s="15">
        <v>0</v>
      </c>
      <c r="L10581" s="13" t="s">
        <v>15</v>
      </c>
      <c r="M10581" s="7">
        <v>1</v>
      </c>
      <c r="N10581" s="17"/>
    </row>
    <row r="10582" spans="1:14" ht="78.75">
      <c r="A10582" s="6">
        <v>10580</v>
      </c>
      <c r="B10582" s="8" t="s">
        <v>21627</v>
      </c>
      <c r="C10582" s="9" t="s">
        <v>21949</v>
      </c>
      <c r="D10582" s="10" t="s">
        <v>19838</v>
      </c>
      <c r="E10582" s="11" t="s">
        <v>21950</v>
      </c>
      <c r="F10582" s="6">
        <v>491784</v>
      </c>
      <c r="G10582" s="6" t="s">
        <v>16</v>
      </c>
      <c r="H10582" s="16">
        <v>1157753.6000000001</v>
      </c>
      <c r="I10582" s="12" t="s">
        <v>21906</v>
      </c>
      <c r="J10582" s="12" t="s">
        <v>1404</v>
      </c>
      <c r="K10582" s="15">
        <v>0</v>
      </c>
      <c r="L10582" s="13" t="s">
        <v>15</v>
      </c>
      <c r="M10582" s="7">
        <v>1</v>
      </c>
      <c r="N10582" s="17"/>
    </row>
    <row r="10583" spans="1:14" ht="63">
      <c r="A10583" s="6">
        <v>10581</v>
      </c>
      <c r="B10583" s="8" t="s">
        <v>21627</v>
      </c>
      <c r="C10583" s="9" t="s">
        <v>21951</v>
      </c>
      <c r="D10583" s="10" t="s">
        <v>21952</v>
      </c>
      <c r="E10583" s="11" t="s">
        <v>21953</v>
      </c>
      <c r="F10583" s="6">
        <v>491807</v>
      </c>
      <c r="G10583" s="6" t="s">
        <v>16</v>
      </c>
      <c r="H10583" s="16">
        <v>1174226.6000000001</v>
      </c>
      <c r="I10583" s="12" t="s">
        <v>21948</v>
      </c>
      <c r="J10583" s="12">
        <v>44229</v>
      </c>
      <c r="K10583" s="15">
        <v>0</v>
      </c>
      <c r="L10583" s="13" t="s">
        <v>15</v>
      </c>
      <c r="M10583" s="7">
        <v>1</v>
      </c>
      <c r="N10583" s="17"/>
    </row>
    <row r="10584" spans="1:14" ht="63">
      <c r="A10584" s="6">
        <v>10582</v>
      </c>
      <c r="B10584" s="8" t="s">
        <v>21627</v>
      </c>
      <c r="C10584" s="9" t="s">
        <v>21954</v>
      </c>
      <c r="D10584" s="10" t="s">
        <v>21955</v>
      </c>
      <c r="E10584" s="11" t="s">
        <v>21956</v>
      </c>
      <c r="F10584" s="6">
        <v>491809</v>
      </c>
      <c r="G10584" s="6" t="s">
        <v>16</v>
      </c>
      <c r="H10584" s="16">
        <v>1157753.6000000001</v>
      </c>
      <c r="I10584" s="12" t="s">
        <v>8661</v>
      </c>
      <c r="J10584" s="12" t="s">
        <v>8652</v>
      </c>
      <c r="K10584" s="15">
        <v>0</v>
      </c>
      <c r="L10584" s="13" t="s">
        <v>15</v>
      </c>
      <c r="M10584" s="7">
        <v>1</v>
      </c>
      <c r="N10584" s="17"/>
    </row>
    <row r="10585" spans="1:14" ht="63">
      <c r="A10585" s="6">
        <v>10583</v>
      </c>
      <c r="B10585" s="8" t="s">
        <v>21627</v>
      </c>
      <c r="C10585" s="9" t="s">
        <v>21957</v>
      </c>
      <c r="D10585" s="10" t="s">
        <v>21958</v>
      </c>
      <c r="E10585" s="11" t="s">
        <v>21959</v>
      </c>
      <c r="F10585" s="6">
        <v>491811</v>
      </c>
      <c r="G10585" s="6" t="s">
        <v>16</v>
      </c>
      <c r="H10585" s="16">
        <v>1157753.6000000001</v>
      </c>
      <c r="I10585" s="12" t="s">
        <v>21917</v>
      </c>
      <c r="J10585" s="12" t="s">
        <v>1404</v>
      </c>
      <c r="K10585" s="15">
        <v>0</v>
      </c>
      <c r="L10585" s="13" t="s">
        <v>15</v>
      </c>
      <c r="M10585" s="7">
        <v>1</v>
      </c>
      <c r="N10585" s="17"/>
    </row>
    <row r="10586" spans="1:14" ht="78.75">
      <c r="A10586" s="6">
        <v>10584</v>
      </c>
      <c r="B10586" s="8" t="s">
        <v>21627</v>
      </c>
      <c r="C10586" s="9" t="s">
        <v>21960</v>
      </c>
      <c r="D10586" s="10" t="s">
        <v>21961</v>
      </c>
      <c r="E10586" s="11" t="s">
        <v>21962</v>
      </c>
      <c r="F10586" s="6">
        <v>491869</v>
      </c>
      <c r="G10586" s="6" t="s">
        <v>16</v>
      </c>
      <c r="H10586" s="16">
        <v>1610822.85</v>
      </c>
      <c r="I10586" s="12" t="s">
        <v>21963</v>
      </c>
      <c r="J10586" s="12">
        <v>44318</v>
      </c>
      <c r="K10586" s="15">
        <v>0</v>
      </c>
      <c r="L10586" s="13" t="s">
        <v>15</v>
      </c>
      <c r="M10586" s="7">
        <v>1</v>
      </c>
      <c r="N10586" s="17"/>
    </row>
    <row r="10587" spans="1:14" ht="63">
      <c r="A10587" s="6">
        <v>10585</v>
      </c>
      <c r="B10587" s="8" t="s">
        <v>21627</v>
      </c>
      <c r="C10587" s="9" t="s">
        <v>21964</v>
      </c>
      <c r="D10587" s="10" t="s">
        <v>21965</v>
      </c>
      <c r="E10587" s="11" t="s">
        <v>21966</v>
      </c>
      <c r="F10587" s="6">
        <v>491870</v>
      </c>
      <c r="G10587" s="6" t="s">
        <v>16</v>
      </c>
      <c r="H10587" s="16">
        <v>1157753.6000000001</v>
      </c>
      <c r="I10587" s="12"/>
      <c r="J10587" s="12" t="s">
        <v>8652</v>
      </c>
      <c r="K10587" s="15">
        <v>0</v>
      </c>
      <c r="L10587" s="13" t="s">
        <v>15</v>
      </c>
      <c r="M10587" s="7">
        <v>1</v>
      </c>
      <c r="N10587" s="17"/>
    </row>
    <row r="10588" spans="1:14" ht="78.75">
      <c r="A10588" s="6">
        <v>10586</v>
      </c>
      <c r="B10588" s="8" t="s">
        <v>21627</v>
      </c>
      <c r="C10588" s="9" t="s">
        <v>21967</v>
      </c>
      <c r="D10588" s="10" t="s">
        <v>21860</v>
      </c>
      <c r="E10588" s="11" t="s">
        <v>21968</v>
      </c>
      <c r="F10588" s="6">
        <v>491970</v>
      </c>
      <c r="G10588" s="6" t="s">
        <v>16</v>
      </c>
      <c r="H10588" s="16">
        <v>1157753.6000000001</v>
      </c>
      <c r="I10588" s="12" t="s">
        <v>21969</v>
      </c>
      <c r="J10588" s="12">
        <v>44229</v>
      </c>
      <c r="K10588" s="15">
        <v>0</v>
      </c>
      <c r="L10588" s="13" t="s">
        <v>15</v>
      </c>
      <c r="M10588" s="7">
        <v>1</v>
      </c>
      <c r="N10588" s="17"/>
    </row>
    <row r="10589" spans="1:14" ht="267.75">
      <c r="A10589" s="6">
        <v>10587</v>
      </c>
      <c r="B10589" s="8" t="s">
        <v>21627</v>
      </c>
      <c r="C10589" s="9" t="s">
        <v>21970</v>
      </c>
      <c r="D10589" s="10" t="s">
        <v>21971</v>
      </c>
      <c r="E10589" s="11" t="s">
        <v>21972</v>
      </c>
      <c r="F10589" s="6">
        <v>488470</v>
      </c>
      <c r="G10589" s="6" t="s">
        <v>1493</v>
      </c>
      <c r="H10589" s="16">
        <v>11082176.550000001</v>
      </c>
      <c r="I10589" s="12">
        <v>44146</v>
      </c>
      <c r="J10589" s="12" t="s">
        <v>21973</v>
      </c>
      <c r="K10589" s="15">
        <v>0</v>
      </c>
      <c r="L10589" s="13" t="s">
        <v>15</v>
      </c>
      <c r="M10589" s="7">
        <v>1</v>
      </c>
      <c r="N10589" s="17"/>
    </row>
    <row r="10590" spans="1:14" ht="393.75">
      <c r="A10590" s="6">
        <v>10588</v>
      </c>
      <c r="B10590" s="8" t="s">
        <v>21627</v>
      </c>
      <c r="C10590" s="9" t="s">
        <v>21974</v>
      </c>
      <c r="D10590" s="10" t="s">
        <v>21975</v>
      </c>
      <c r="E10590" s="11" t="s">
        <v>21976</v>
      </c>
      <c r="F10590" s="6">
        <v>488469</v>
      </c>
      <c r="G10590" s="6" t="s">
        <v>1493</v>
      </c>
      <c r="H10590" s="16">
        <v>10502375.4</v>
      </c>
      <c r="I10590" s="12" t="s">
        <v>6407</v>
      </c>
      <c r="J10590" s="12" t="s">
        <v>6228</v>
      </c>
      <c r="K10590" s="15">
        <v>0</v>
      </c>
      <c r="L10590" s="13" t="s">
        <v>15</v>
      </c>
      <c r="M10590" s="7">
        <v>1</v>
      </c>
      <c r="N10590" s="17"/>
    </row>
    <row r="10591" spans="1:14" ht="409.5">
      <c r="A10591" s="6">
        <v>10589</v>
      </c>
      <c r="B10591" s="8" t="s">
        <v>21627</v>
      </c>
      <c r="C10591" s="9" t="s">
        <v>21977</v>
      </c>
      <c r="D10591" s="10" t="s">
        <v>4642</v>
      </c>
      <c r="E10591" s="11" t="s">
        <v>21978</v>
      </c>
      <c r="F10591" s="6">
        <v>438786</v>
      </c>
      <c r="G10591" s="6" t="s">
        <v>1493</v>
      </c>
      <c r="H10591" s="16">
        <v>11591814.5</v>
      </c>
      <c r="I10591" s="12" t="s">
        <v>638</v>
      </c>
      <c r="J10591" s="12" t="s">
        <v>21979</v>
      </c>
      <c r="K10591" s="15">
        <v>0</v>
      </c>
      <c r="L10591" s="13" t="s">
        <v>15</v>
      </c>
      <c r="M10591" s="7">
        <v>1</v>
      </c>
      <c r="N10591" s="17"/>
    </row>
    <row r="10592" spans="1:14" ht="204.75">
      <c r="A10592" s="6">
        <v>10590</v>
      </c>
      <c r="B10592" s="8" t="s">
        <v>21627</v>
      </c>
      <c r="C10592" s="9" t="s">
        <v>21980</v>
      </c>
      <c r="D10592" s="10" t="s">
        <v>21981</v>
      </c>
      <c r="E10592" s="11" t="s">
        <v>21982</v>
      </c>
      <c r="F10592" s="6">
        <v>495610</v>
      </c>
      <c r="G10592" s="6" t="s">
        <v>1493</v>
      </c>
      <c r="H10592" s="16">
        <v>6146473.4000000004</v>
      </c>
      <c r="I10592" s="12">
        <v>44055</v>
      </c>
      <c r="J10592" s="12" t="s">
        <v>9281</v>
      </c>
      <c r="K10592" s="15">
        <v>0</v>
      </c>
      <c r="L10592" s="13" t="s">
        <v>15</v>
      </c>
      <c r="M10592" s="7">
        <v>1</v>
      </c>
      <c r="N10592" s="17"/>
    </row>
    <row r="10593" spans="1:14" ht="204.75">
      <c r="A10593" s="6">
        <v>10591</v>
      </c>
      <c r="B10593" s="8" t="s">
        <v>21627</v>
      </c>
      <c r="C10593" s="9" t="s">
        <v>21983</v>
      </c>
      <c r="D10593" s="10" t="s">
        <v>21984</v>
      </c>
      <c r="E10593" s="11" t="s">
        <v>21985</v>
      </c>
      <c r="F10593" s="6">
        <v>495874</v>
      </c>
      <c r="G10593" s="6" t="s">
        <v>1493</v>
      </c>
      <c r="H10593" s="16">
        <v>8207054.75</v>
      </c>
      <c r="I10593" s="12">
        <v>44055</v>
      </c>
      <c r="J10593" s="12" t="s">
        <v>9281</v>
      </c>
      <c r="K10593" s="15">
        <v>0</v>
      </c>
      <c r="L10593" s="13" t="s">
        <v>15</v>
      </c>
      <c r="M10593" s="7">
        <v>1</v>
      </c>
      <c r="N10593" s="17"/>
    </row>
    <row r="10594" spans="1:14" ht="78.75">
      <c r="A10594" s="6">
        <v>10592</v>
      </c>
      <c r="B10594" s="8" t="s">
        <v>21627</v>
      </c>
      <c r="C10594" s="9" t="s">
        <v>21986</v>
      </c>
      <c r="D10594" s="10" t="s">
        <v>21987</v>
      </c>
      <c r="E10594" s="11" t="s">
        <v>21988</v>
      </c>
      <c r="F10594" s="6">
        <v>495891</v>
      </c>
      <c r="G10594" s="6" t="s">
        <v>1493</v>
      </c>
      <c r="H10594" s="16">
        <v>6909008</v>
      </c>
      <c r="I10594" s="12">
        <v>44055</v>
      </c>
      <c r="J10594" s="12" t="s">
        <v>9281</v>
      </c>
      <c r="K10594" s="15">
        <v>0</v>
      </c>
      <c r="L10594" s="13" t="s">
        <v>15</v>
      </c>
      <c r="M10594" s="7">
        <v>1</v>
      </c>
      <c r="N10594" s="17"/>
    </row>
    <row r="10595" spans="1:14" ht="94.5">
      <c r="A10595" s="6">
        <v>10593</v>
      </c>
      <c r="B10595" s="8" t="s">
        <v>21627</v>
      </c>
      <c r="C10595" s="9" t="s">
        <v>21989</v>
      </c>
      <c r="D10595" s="10" t="s">
        <v>21990</v>
      </c>
      <c r="E10595" s="11" t="s">
        <v>21991</v>
      </c>
      <c r="F10595" s="6">
        <v>438795</v>
      </c>
      <c r="G10595" s="6" t="s">
        <v>1493</v>
      </c>
      <c r="H10595" s="16">
        <v>7911790</v>
      </c>
      <c r="I10595" s="12">
        <v>44142</v>
      </c>
      <c r="J10595" s="12" t="s">
        <v>21992</v>
      </c>
      <c r="K10595" s="15">
        <v>0</v>
      </c>
      <c r="L10595" s="13" t="s">
        <v>15</v>
      </c>
      <c r="M10595" s="7">
        <v>1</v>
      </c>
      <c r="N10595" s="17"/>
    </row>
    <row r="10596" spans="1:14" ht="283.5">
      <c r="A10596" s="6">
        <v>10594</v>
      </c>
      <c r="B10596" s="8" t="s">
        <v>21627</v>
      </c>
      <c r="C10596" s="9" t="s">
        <v>21993</v>
      </c>
      <c r="D10596" s="10" t="s">
        <v>21994</v>
      </c>
      <c r="E10596" s="11" t="s">
        <v>21995</v>
      </c>
      <c r="F10596" s="6">
        <v>488468</v>
      </c>
      <c r="G10596" s="6" t="s">
        <v>1493</v>
      </c>
      <c r="H10596" s="16">
        <v>7186792.75</v>
      </c>
      <c r="I10596" s="12" t="s">
        <v>6407</v>
      </c>
      <c r="J10596" s="12" t="s">
        <v>6228</v>
      </c>
      <c r="K10596" s="15">
        <v>0</v>
      </c>
      <c r="L10596" s="13" t="s">
        <v>15</v>
      </c>
      <c r="M10596" s="7">
        <v>1</v>
      </c>
      <c r="N10596" s="17"/>
    </row>
    <row r="10597" spans="1:14" ht="330.75">
      <c r="A10597" s="6">
        <v>10595</v>
      </c>
      <c r="B10597" s="8" t="s">
        <v>21627</v>
      </c>
      <c r="C10597" s="9" t="s">
        <v>21996</v>
      </c>
      <c r="D10597" s="10" t="s">
        <v>21997</v>
      </c>
      <c r="E10597" s="11" t="s">
        <v>21998</v>
      </c>
      <c r="F10597" s="6">
        <v>438797</v>
      </c>
      <c r="G10597" s="6" t="s">
        <v>1493</v>
      </c>
      <c r="H10597" s="16">
        <v>7467533.9000000004</v>
      </c>
      <c r="I10597" s="12">
        <v>44142</v>
      </c>
      <c r="J10597" s="12" t="s">
        <v>21992</v>
      </c>
      <c r="K10597" s="15">
        <v>0</v>
      </c>
      <c r="L10597" s="13" t="s">
        <v>15</v>
      </c>
      <c r="M10597" s="7">
        <v>1</v>
      </c>
      <c r="N10597" s="17"/>
    </row>
    <row r="10598" spans="1:14" ht="283.5">
      <c r="A10598" s="6">
        <v>10596</v>
      </c>
      <c r="B10598" s="8" t="s">
        <v>21627</v>
      </c>
      <c r="C10598" s="9" t="s">
        <v>21999</v>
      </c>
      <c r="D10598" s="10" t="s">
        <v>22000</v>
      </c>
      <c r="E10598" s="11" t="s">
        <v>22001</v>
      </c>
      <c r="F10598" s="6">
        <v>488299</v>
      </c>
      <c r="G10598" s="6" t="s">
        <v>1493</v>
      </c>
      <c r="H10598" s="16">
        <v>5533077.4000000004</v>
      </c>
      <c r="I10598" s="12" t="s">
        <v>6407</v>
      </c>
      <c r="J10598" s="12" t="s">
        <v>6228</v>
      </c>
      <c r="K10598" s="15">
        <v>0</v>
      </c>
      <c r="L10598" s="13" t="s">
        <v>15</v>
      </c>
      <c r="M10598" s="7">
        <v>1</v>
      </c>
      <c r="N10598" s="17"/>
    </row>
    <row r="10599" spans="1:14" ht="110.25">
      <c r="A10599" s="6">
        <v>10597</v>
      </c>
      <c r="B10599" s="8" t="s">
        <v>21627</v>
      </c>
      <c r="C10599" s="9" t="s">
        <v>22002</v>
      </c>
      <c r="D10599" s="10" t="s">
        <v>21882</v>
      </c>
      <c r="E10599" s="11" t="s">
        <v>22003</v>
      </c>
      <c r="F10599" s="6">
        <v>381673</v>
      </c>
      <c r="G10599" s="6" t="s">
        <v>679</v>
      </c>
      <c r="H10599" s="16">
        <v>9412100</v>
      </c>
      <c r="I10599" s="12">
        <v>44013</v>
      </c>
      <c r="J10599" s="12" t="s">
        <v>776</v>
      </c>
      <c r="K10599" s="15">
        <v>0</v>
      </c>
      <c r="L10599" s="13" t="s">
        <v>15</v>
      </c>
      <c r="M10599" s="7">
        <v>1</v>
      </c>
      <c r="N10599" s="17"/>
    </row>
    <row r="10600" spans="1:14" ht="47.25">
      <c r="A10600" s="6">
        <v>10598</v>
      </c>
      <c r="B10600" s="8" t="s">
        <v>21627</v>
      </c>
      <c r="C10600" s="9" t="s">
        <v>22004</v>
      </c>
      <c r="D10600" s="10" t="s">
        <v>22005</v>
      </c>
      <c r="E10600" s="11" t="s">
        <v>22006</v>
      </c>
      <c r="F10600" s="6">
        <v>381676</v>
      </c>
      <c r="G10600" s="6" t="s">
        <v>679</v>
      </c>
      <c r="H10600" s="16">
        <v>9437662.9000000004</v>
      </c>
      <c r="I10600" s="12" t="s">
        <v>22007</v>
      </c>
      <c r="J10600" s="12" t="s">
        <v>774</v>
      </c>
      <c r="K10600" s="15">
        <v>0</v>
      </c>
      <c r="L10600" s="13" t="s">
        <v>15</v>
      </c>
      <c r="M10600" s="7">
        <v>1</v>
      </c>
      <c r="N10600" s="17"/>
    </row>
    <row r="10601" spans="1:14" ht="63">
      <c r="A10601" s="6">
        <v>10599</v>
      </c>
      <c r="B10601" s="8" t="s">
        <v>21627</v>
      </c>
      <c r="C10601" s="9" t="s">
        <v>22008</v>
      </c>
      <c r="D10601" s="10" t="s">
        <v>22009</v>
      </c>
      <c r="E10601" s="11" t="s">
        <v>22010</v>
      </c>
      <c r="F10601" s="6">
        <v>403943</v>
      </c>
      <c r="G10601" s="6" t="s">
        <v>679</v>
      </c>
      <c r="H10601" s="16">
        <v>12570428.5</v>
      </c>
      <c r="I10601" s="12" t="s">
        <v>9469</v>
      </c>
      <c r="J10601" s="12" t="s">
        <v>22011</v>
      </c>
      <c r="K10601" s="15">
        <v>0</v>
      </c>
      <c r="L10601" s="13" t="s">
        <v>15</v>
      </c>
      <c r="M10601" s="7">
        <v>1</v>
      </c>
      <c r="N10601" s="17"/>
    </row>
    <row r="10602" spans="1:14" ht="63">
      <c r="A10602" s="6">
        <v>10600</v>
      </c>
      <c r="B10602" s="8" t="s">
        <v>21627</v>
      </c>
      <c r="C10602" s="9" t="s">
        <v>22012</v>
      </c>
      <c r="D10602" s="10" t="s">
        <v>22013</v>
      </c>
      <c r="E10602" s="11" t="s">
        <v>22014</v>
      </c>
      <c r="F10602" s="6">
        <v>403958</v>
      </c>
      <c r="G10602" s="6" t="s">
        <v>679</v>
      </c>
      <c r="H10602" s="16">
        <v>12677000.130000001</v>
      </c>
      <c r="I10602" s="12">
        <v>43867</v>
      </c>
      <c r="J10602" s="12">
        <v>44383</v>
      </c>
      <c r="K10602" s="15">
        <v>0</v>
      </c>
      <c r="L10602" s="13" t="s">
        <v>15</v>
      </c>
      <c r="M10602" s="7">
        <v>1</v>
      </c>
      <c r="N10602" s="17"/>
    </row>
    <row r="10603" spans="1:14" ht="47.25">
      <c r="A10603" s="6">
        <v>10601</v>
      </c>
      <c r="B10603" s="8" t="s">
        <v>21627</v>
      </c>
      <c r="C10603" s="9" t="s">
        <v>22015</v>
      </c>
      <c r="D10603" s="10" t="s">
        <v>22016</v>
      </c>
      <c r="E10603" s="11" t="s">
        <v>22017</v>
      </c>
      <c r="F10603" s="6">
        <v>528195</v>
      </c>
      <c r="G10603" s="6" t="s">
        <v>11327</v>
      </c>
      <c r="H10603" s="16">
        <v>475000</v>
      </c>
      <c r="I10603" s="12" t="s">
        <v>728</v>
      </c>
      <c r="J10603" s="12" t="s">
        <v>22018</v>
      </c>
      <c r="K10603" s="15">
        <v>0</v>
      </c>
      <c r="L10603" s="13" t="s">
        <v>15</v>
      </c>
      <c r="M10603" s="7">
        <v>1</v>
      </c>
      <c r="N10603" s="17"/>
    </row>
    <row r="10604" spans="1:14" ht="47.25">
      <c r="A10604" s="6">
        <v>10602</v>
      </c>
      <c r="B10604" s="8" t="s">
        <v>21627</v>
      </c>
      <c r="C10604" s="9" t="s">
        <v>22019</v>
      </c>
      <c r="D10604" s="10" t="s">
        <v>21984</v>
      </c>
      <c r="E10604" s="11" t="s">
        <v>22020</v>
      </c>
      <c r="F10604" s="6">
        <v>528193</v>
      </c>
      <c r="G10604" s="6" t="s">
        <v>11327</v>
      </c>
      <c r="H10604" s="16">
        <v>475000</v>
      </c>
      <c r="I10604" s="12" t="s">
        <v>728</v>
      </c>
      <c r="J10604" s="12" t="s">
        <v>22018</v>
      </c>
      <c r="K10604" s="15">
        <v>0</v>
      </c>
      <c r="L10604" s="13" t="s">
        <v>15</v>
      </c>
      <c r="M10604" s="7">
        <v>1</v>
      </c>
      <c r="N10604" s="17"/>
    </row>
    <row r="10605" spans="1:14" ht="126">
      <c r="A10605" s="6">
        <v>10603</v>
      </c>
      <c r="B10605" s="8" t="s">
        <v>21627</v>
      </c>
      <c r="C10605" s="9" t="s">
        <v>22021</v>
      </c>
      <c r="D10605" s="10" t="s">
        <v>22022</v>
      </c>
      <c r="E10605" s="11" t="s">
        <v>22023</v>
      </c>
      <c r="F10605" s="6">
        <v>498234</v>
      </c>
      <c r="G10605" s="6" t="s">
        <v>6007</v>
      </c>
      <c r="H10605" s="16">
        <v>13559364.34</v>
      </c>
      <c r="I10605" s="12" t="s">
        <v>25</v>
      </c>
      <c r="J10605" s="12" t="s">
        <v>22024</v>
      </c>
      <c r="K10605" s="15">
        <v>0</v>
      </c>
      <c r="L10605" s="13" t="s">
        <v>14</v>
      </c>
      <c r="M10605" s="7">
        <v>0.6</v>
      </c>
      <c r="N10605" s="17"/>
    </row>
    <row r="10606" spans="1:14" ht="126">
      <c r="A10606" s="6">
        <v>10604</v>
      </c>
      <c r="B10606" s="8" t="s">
        <v>21627</v>
      </c>
      <c r="C10606" s="9" t="s">
        <v>22025</v>
      </c>
      <c r="D10606" s="10" t="s">
        <v>22022</v>
      </c>
      <c r="E10606" s="11" t="s">
        <v>22023</v>
      </c>
      <c r="F10606" s="6">
        <v>498234</v>
      </c>
      <c r="G10606" s="6" t="s">
        <v>6007</v>
      </c>
      <c r="H10606" s="16">
        <v>13559364.34</v>
      </c>
      <c r="I10606" s="12" t="s">
        <v>25</v>
      </c>
      <c r="J10606" s="12" t="s">
        <v>22024</v>
      </c>
      <c r="K10606" s="15">
        <v>0</v>
      </c>
      <c r="L10606" s="13" t="s">
        <v>14</v>
      </c>
      <c r="M10606" s="7">
        <v>0.4</v>
      </c>
      <c r="N10606" s="17"/>
    </row>
    <row r="10607" spans="1:14" ht="63">
      <c r="A10607" s="6">
        <v>10605</v>
      </c>
      <c r="B10607" s="8" t="s">
        <v>21627</v>
      </c>
      <c r="C10607" s="9" t="s">
        <v>22026</v>
      </c>
      <c r="D10607" s="10" t="s">
        <v>22027</v>
      </c>
      <c r="E10607" s="11" t="s">
        <v>22028</v>
      </c>
      <c r="F10607" s="6">
        <v>510318</v>
      </c>
      <c r="G10607" s="6" t="s">
        <v>706</v>
      </c>
      <c r="H10607" s="16">
        <v>7514304.2999999998</v>
      </c>
      <c r="I10607" s="12">
        <v>44317</v>
      </c>
      <c r="J10607" s="12">
        <v>44505</v>
      </c>
      <c r="K10607" s="15">
        <v>0</v>
      </c>
      <c r="L10607" s="13" t="s">
        <v>15</v>
      </c>
      <c r="M10607" s="7">
        <v>1</v>
      </c>
      <c r="N10607" s="17"/>
    </row>
    <row r="10608" spans="1:14" ht="47.25">
      <c r="A10608" s="6">
        <v>10606</v>
      </c>
      <c r="B10608" s="8" t="s">
        <v>21627</v>
      </c>
      <c r="C10608" s="9" t="s">
        <v>22029</v>
      </c>
      <c r="D10608" s="10" t="s">
        <v>22030</v>
      </c>
      <c r="E10608" s="11" t="s">
        <v>22031</v>
      </c>
      <c r="F10608" s="6">
        <v>413036</v>
      </c>
      <c r="G10608" s="6" t="s">
        <v>1486</v>
      </c>
      <c r="H10608" s="16">
        <v>17886026.660999998</v>
      </c>
      <c r="I10608" s="12">
        <v>43867</v>
      </c>
      <c r="J10608" s="12" t="s">
        <v>6228</v>
      </c>
      <c r="K10608" s="15">
        <v>1500000</v>
      </c>
      <c r="L10608" s="13" t="s">
        <v>15</v>
      </c>
      <c r="M10608" s="7">
        <v>1</v>
      </c>
      <c r="N10608" s="17"/>
    </row>
    <row r="10609" spans="1:14" ht="47.25">
      <c r="A10609" s="6">
        <v>10607</v>
      </c>
      <c r="B10609" s="8" t="s">
        <v>21627</v>
      </c>
      <c r="C10609" s="9" t="s">
        <v>22032</v>
      </c>
      <c r="D10609" s="10" t="s">
        <v>22033</v>
      </c>
      <c r="E10609" s="11" t="s">
        <v>22034</v>
      </c>
      <c r="F10609" s="6">
        <v>367303</v>
      </c>
      <c r="G10609" s="6" t="s">
        <v>1486</v>
      </c>
      <c r="H10609" s="16">
        <v>16464715.155999999</v>
      </c>
      <c r="I10609" s="12" t="s">
        <v>4411</v>
      </c>
      <c r="J10609" s="12" t="s">
        <v>22035</v>
      </c>
      <c r="K10609" s="15">
        <v>3500000</v>
      </c>
      <c r="L10609" s="13" t="s">
        <v>15</v>
      </c>
      <c r="M10609" s="7">
        <v>1</v>
      </c>
      <c r="N10609" s="17"/>
    </row>
    <row r="10610" spans="1:14" ht="315">
      <c r="A10610" s="6">
        <v>10608</v>
      </c>
      <c r="B10610" s="8" t="s">
        <v>22036</v>
      </c>
      <c r="C10610" s="9" t="s">
        <v>22037</v>
      </c>
      <c r="D10610" s="10" t="s">
        <v>22038</v>
      </c>
      <c r="E10610" s="11" t="s">
        <v>22039</v>
      </c>
      <c r="F10610" s="6">
        <v>277140</v>
      </c>
      <c r="G10610" s="6" t="s">
        <v>22040</v>
      </c>
      <c r="H10610" s="16">
        <v>30321717.105999999</v>
      </c>
      <c r="I10610" s="12" t="s">
        <v>22041</v>
      </c>
      <c r="J10610" s="12" t="s">
        <v>22042</v>
      </c>
      <c r="K10610" s="15">
        <v>26000000</v>
      </c>
      <c r="L10610" s="13" t="s">
        <v>14</v>
      </c>
      <c r="M10610" s="7">
        <v>1</v>
      </c>
      <c r="N10610" s="17"/>
    </row>
    <row r="10611" spans="1:14" ht="315">
      <c r="A10611" s="6">
        <v>10609</v>
      </c>
      <c r="B10611" s="8" t="s">
        <v>22036</v>
      </c>
      <c r="C10611" s="9" t="s">
        <v>22043</v>
      </c>
      <c r="D10611" s="10" t="s">
        <v>13172</v>
      </c>
      <c r="E10611" s="11" t="s">
        <v>22039</v>
      </c>
      <c r="F10611" s="6">
        <v>277140</v>
      </c>
      <c r="G10611" s="6" t="s">
        <v>22040</v>
      </c>
      <c r="H10611" s="16">
        <v>30321717.105999999</v>
      </c>
      <c r="I10611" s="12" t="s">
        <v>22041</v>
      </c>
      <c r="J10611" s="12" t="s">
        <v>22042</v>
      </c>
      <c r="K10611" s="15">
        <v>26000000</v>
      </c>
      <c r="L10611" s="13" t="s">
        <v>14</v>
      </c>
      <c r="M10611" s="7">
        <v>0.51</v>
      </c>
      <c r="N10611" s="17"/>
    </row>
    <row r="10612" spans="1:14" ht="315">
      <c r="A10612" s="6">
        <v>10610</v>
      </c>
      <c r="B10612" s="8" t="s">
        <v>22036</v>
      </c>
      <c r="C10612" s="9" t="s">
        <v>22044</v>
      </c>
      <c r="D10612" s="10" t="s">
        <v>22045</v>
      </c>
      <c r="E10612" s="11" t="s">
        <v>22039</v>
      </c>
      <c r="F10612" s="6">
        <v>277140</v>
      </c>
      <c r="G10612" s="6" t="s">
        <v>22040</v>
      </c>
      <c r="H10612" s="16">
        <v>30321717.105999999</v>
      </c>
      <c r="I10612" s="12" t="s">
        <v>22041</v>
      </c>
      <c r="J10612" s="12" t="s">
        <v>22042</v>
      </c>
      <c r="K10612" s="15">
        <v>26000000</v>
      </c>
      <c r="L10612" s="13" t="s">
        <v>14</v>
      </c>
      <c r="M10612" s="7">
        <v>0.49</v>
      </c>
      <c r="N10612" s="17"/>
    </row>
    <row r="10613" spans="1:14" ht="110.25">
      <c r="A10613" s="6">
        <v>10611</v>
      </c>
      <c r="B10613" s="8" t="s">
        <v>22036</v>
      </c>
      <c r="C10613" s="9" t="s">
        <v>22046</v>
      </c>
      <c r="D10613" s="10" t="s">
        <v>22047</v>
      </c>
      <c r="E10613" s="11" t="s">
        <v>22048</v>
      </c>
      <c r="F10613" s="6">
        <v>299953</v>
      </c>
      <c r="G10613" s="6" t="s">
        <v>22040</v>
      </c>
      <c r="H10613" s="16">
        <v>19395754.971000001</v>
      </c>
      <c r="I10613" s="12" t="s">
        <v>22041</v>
      </c>
      <c r="J10613" s="12" t="s">
        <v>22042</v>
      </c>
      <c r="K10613" s="15">
        <v>11451000</v>
      </c>
      <c r="L10613" s="13" t="s">
        <v>15</v>
      </c>
      <c r="M10613" s="7">
        <v>1</v>
      </c>
      <c r="N10613" s="17"/>
    </row>
    <row r="10614" spans="1:14" ht="189">
      <c r="A10614" s="6">
        <v>10612</v>
      </c>
      <c r="B10614" s="8" t="s">
        <v>22036</v>
      </c>
      <c r="C10614" s="9" t="s">
        <v>22049</v>
      </c>
      <c r="D10614" s="10" t="s">
        <v>22050</v>
      </c>
      <c r="E10614" s="11" t="s">
        <v>22051</v>
      </c>
      <c r="F10614" s="6">
        <v>299958</v>
      </c>
      <c r="G10614" s="6" t="s">
        <v>22040</v>
      </c>
      <c r="H10614" s="16">
        <v>9755718.3420000002</v>
      </c>
      <c r="I10614" s="12" t="s">
        <v>22052</v>
      </c>
      <c r="J10614" s="12" t="s">
        <v>21270</v>
      </c>
      <c r="K10614" s="15">
        <v>4035000</v>
      </c>
      <c r="L10614" s="13" t="s">
        <v>15</v>
      </c>
      <c r="M10614" s="7">
        <v>1</v>
      </c>
      <c r="N10614" s="17"/>
    </row>
    <row r="10615" spans="1:14" ht="157.5">
      <c r="A10615" s="6">
        <v>10613</v>
      </c>
      <c r="B10615" s="8" t="s">
        <v>22036</v>
      </c>
      <c r="C10615" s="9" t="s">
        <v>22053</v>
      </c>
      <c r="D10615" s="10" t="s">
        <v>22054</v>
      </c>
      <c r="E10615" s="11" t="s">
        <v>22055</v>
      </c>
      <c r="F10615" s="6">
        <v>441903</v>
      </c>
      <c r="G10615" s="6" t="s">
        <v>22040</v>
      </c>
      <c r="H10615" s="16">
        <v>23267453.535</v>
      </c>
      <c r="I10615" s="12" t="s">
        <v>13173</v>
      </c>
      <c r="J10615" s="12" t="s">
        <v>22056</v>
      </c>
      <c r="K10615" s="15">
        <v>0</v>
      </c>
      <c r="L10615" s="13" t="s">
        <v>15</v>
      </c>
      <c r="M10615" s="7">
        <v>1</v>
      </c>
      <c r="N10615" s="17"/>
    </row>
    <row r="10616" spans="1:14" ht="157.5">
      <c r="A10616" s="6">
        <v>10614</v>
      </c>
      <c r="B10616" s="8" t="s">
        <v>22036</v>
      </c>
      <c r="C10616" s="9" t="s">
        <v>22053</v>
      </c>
      <c r="D10616" s="10" t="s">
        <v>22054</v>
      </c>
      <c r="E10616" s="11" t="s">
        <v>22057</v>
      </c>
      <c r="F10616" s="6">
        <v>441902</v>
      </c>
      <c r="G10616" s="6" t="s">
        <v>22040</v>
      </c>
      <c r="H10616" s="16">
        <v>13245860.259</v>
      </c>
      <c r="I10616" s="12" t="s">
        <v>13173</v>
      </c>
      <c r="J10616" s="12" t="s">
        <v>22056</v>
      </c>
      <c r="K10616" s="15">
        <v>0</v>
      </c>
      <c r="L10616" s="13" t="s">
        <v>15</v>
      </c>
      <c r="M10616" s="7">
        <v>1</v>
      </c>
      <c r="N10616" s="17"/>
    </row>
    <row r="10617" spans="1:14" ht="110.25">
      <c r="A10617" s="6">
        <v>10615</v>
      </c>
      <c r="B10617" s="8" t="s">
        <v>22036</v>
      </c>
      <c r="C10617" s="9" t="s">
        <v>22053</v>
      </c>
      <c r="D10617" s="10" t="s">
        <v>22054</v>
      </c>
      <c r="E10617" s="11" t="s">
        <v>22058</v>
      </c>
      <c r="F10617" s="6">
        <v>441901</v>
      </c>
      <c r="G10617" s="6" t="s">
        <v>22040</v>
      </c>
      <c r="H10617" s="16">
        <v>9797683.4370000008</v>
      </c>
      <c r="I10617" s="12" t="s">
        <v>13173</v>
      </c>
      <c r="J10617" s="12" t="s">
        <v>22056</v>
      </c>
      <c r="K10617" s="15">
        <v>0</v>
      </c>
      <c r="L10617" s="13" t="s">
        <v>15</v>
      </c>
      <c r="M10617" s="7">
        <v>1</v>
      </c>
      <c r="N10617" s="17"/>
    </row>
    <row r="10618" spans="1:14" ht="157.5">
      <c r="A10618" s="6">
        <v>10616</v>
      </c>
      <c r="B10618" s="8" t="s">
        <v>22036</v>
      </c>
      <c r="C10618" s="9" t="s">
        <v>22059</v>
      </c>
      <c r="D10618" s="10" t="s">
        <v>22060</v>
      </c>
      <c r="E10618" s="11" t="s">
        <v>22061</v>
      </c>
      <c r="F10618" s="6">
        <v>287172</v>
      </c>
      <c r="G10618" s="6" t="s">
        <v>22040</v>
      </c>
      <c r="H10618" s="16">
        <v>19264071.469999999</v>
      </c>
      <c r="I10618" s="12" t="s">
        <v>22052</v>
      </c>
      <c r="J10618" s="12" t="s">
        <v>21270</v>
      </c>
      <c r="K10618" s="15">
        <v>12276000</v>
      </c>
      <c r="L10618" s="13" t="s">
        <v>4326</v>
      </c>
      <c r="M10618" s="7">
        <v>1</v>
      </c>
      <c r="N10618" s="17"/>
    </row>
    <row r="10619" spans="1:14" ht="220.5">
      <c r="A10619" s="6">
        <v>10617</v>
      </c>
      <c r="B10619" s="8" t="s">
        <v>22036</v>
      </c>
      <c r="C10619" s="9" t="s">
        <v>22062</v>
      </c>
      <c r="D10619" s="10" t="s">
        <v>22063</v>
      </c>
      <c r="E10619" s="11" t="s">
        <v>22064</v>
      </c>
      <c r="F10619" s="6">
        <v>287461</v>
      </c>
      <c r="G10619" s="6" t="s">
        <v>22040</v>
      </c>
      <c r="H10619" s="16">
        <v>20839357</v>
      </c>
      <c r="I10619" s="12" t="s">
        <v>22052</v>
      </c>
      <c r="J10619" s="12" t="s">
        <v>21270</v>
      </c>
      <c r="K10619" s="15">
        <v>136000</v>
      </c>
      <c r="L10619" s="13" t="s">
        <v>15</v>
      </c>
      <c r="M10619" s="7">
        <v>1</v>
      </c>
      <c r="N10619" s="17"/>
    </row>
    <row r="10620" spans="1:14" ht="157.5">
      <c r="A10620" s="6">
        <v>10618</v>
      </c>
      <c r="B10620" s="8" t="s">
        <v>22036</v>
      </c>
      <c r="C10620" s="9" t="s">
        <v>22065</v>
      </c>
      <c r="D10620" s="10" t="s">
        <v>22066</v>
      </c>
      <c r="E10620" s="11" t="s">
        <v>22067</v>
      </c>
      <c r="F10620" s="6">
        <v>287462</v>
      </c>
      <c r="G10620" s="6" t="s">
        <v>22040</v>
      </c>
      <c r="H10620" s="16">
        <v>11046141</v>
      </c>
      <c r="I10620" s="12" t="s">
        <v>22052</v>
      </c>
      <c r="J10620" s="12" t="s">
        <v>21270</v>
      </c>
      <c r="K10620" s="15">
        <v>6541000</v>
      </c>
      <c r="L10620" s="13" t="s">
        <v>15</v>
      </c>
      <c r="M10620" s="7">
        <v>1</v>
      </c>
      <c r="N10620" s="17"/>
    </row>
    <row r="10621" spans="1:14" ht="141.75">
      <c r="A10621" s="6">
        <v>10619</v>
      </c>
      <c r="B10621" s="8" t="s">
        <v>22036</v>
      </c>
      <c r="C10621" s="9" t="s">
        <v>22068</v>
      </c>
      <c r="D10621" s="10" t="s">
        <v>22069</v>
      </c>
      <c r="E10621" s="11" t="s">
        <v>22070</v>
      </c>
      <c r="F10621" s="6">
        <v>287463</v>
      </c>
      <c r="G10621" s="6" t="s">
        <v>22040</v>
      </c>
      <c r="H10621" s="16">
        <v>17270838</v>
      </c>
      <c r="I10621" s="12" t="s">
        <v>22052</v>
      </c>
      <c r="J10621" s="12" t="s">
        <v>21270</v>
      </c>
      <c r="K10621" s="15">
        <v>14500000</v>
      </c>
      <c r="L10621" s="13" t="s">
        <v>4326</v>
      </c>
      <c r="M10621" s="7">
        <v>1</v>
      </c>
      <c r="N10621" s="17"/>
    </row>
    <row r="10622" spans="1:14" ht="267.75">
      <c r="A10622" s="6">
        <v>10620</v>
      </c>
      <c r="B10622" s="8" t="s">
        <v>22036</v>
      </c>
      <c r="C10622" s="9" t="s">
        <v>22049</v>
      </c>
      <c r="D10622" s="10" t="s">
        <v>22050</v>
      </c>
      <c r="E10622" s="11" t="s">
        <v>22071</v>
      </c>
      <c r="F10622" s="6">
        <v>287464</v>
      </c>
      <c r="G10622" s="6" t="s">
        <v>22040</v>
      </c>
      <c r="H10622" s="16">
        <v>26918341</v>
      </c>
      <c r="I10622" s="12" t="s">
        <v>22052</v>
      </c>
      <c r="J10622" s="12" t="s">
        <v>21270</v>
      </c>
      <c r="K10622" s="15">
        <v>12000000</v>
      </c>
      <c r="L10622" s="13" t="s">
        <v>15</v>
      </c>
      <c r="M10622" s="7">
        <v>1</v>
      </c>
      <c r="N10622" s="17"/>
    </row>
    <row r="10623" spans="1:14" ht="173.25">
      <c r="A10623" s="6">
        <v>10621</v>
      </c>
      <c r="B10623" s="8" t="s">
        <v>22036</v>
      </c>
      <c r="C10623" s="9" t="s">
        <v>22049</v>
      </c>
      <c r="D10623" s="10" t="s">
        <v>22050</v>
      </c>
      <c r="E10623" s="11" t="s">
        <v>22072</v>
      </c>
      <c r="F10623" s="6">
        <v>287465</v>
      </c>
      <c r="G10623" s="6" t="s">
        <v>22040</v>
      </c>
      <c r="H10623" s="16">
        <v>4120266</v>
      </c>
      <c r="I10623" s="12" t="s">
        <v>22052</v>
      </c>
      <c r="J10623" s="12" t="s">
        <v>21270</v>
      </c>
      <c r="K10623" s="15">
        <v>27038000</v>
      </c>
      <c r="L10623" s="13" t="s">
        <v>15</v>
      </c>
      <c r="M10623" s="7">
        <v>1</v>
      </c>
      <c r="N10623" s="17"/>
    </row>
    <row r="10624" spans="1:14" ht="78.75">
      <c r="A10624" s="6">
        <v>10622</v>
      </c>
      <c r="B10624" s="8" t="s">
        <v>22036</v>
      </c>
      <c r="C10624" s="9" t="s">
        <v>22073</v>
      </c>
      <c r="D10624" s="10" t="s">
        <v>22074</v>
      </c>
      <c r="E10624" s="11" t="s">
        <v>22075</v>
      </c>
      <c r="F10624" s="6">
        <v>331799</v>
      </c>
      <c r="G10624" s="6" t="s">
        <v>22040</v>
      </c>
      <c r="H10624" s="16">
        <v>11412690.107999999</v>
      </c>
      <c r="I10624" s="12" t="s">
        <v>13169</v>
      </c>
      <c r="J10624" s="12" t="s">
        <v>10225</v>
      </c>
      <c r="K10624" s="15">
        <v>4660000</v>
      </c>
      <c r="L10624" s="13" t="s">
        <v>15</v>
      </c>
      <c r="M10624" s="7">
        <v>1</v>
      </c>
      <c r="N10624" s="17"/>
    </row>
    <row r="10625" spans="1:14" ht="157.5">
      <c r="A10625" s="6">
        <v>10623</v>
      </c>
      <c r="B10625" s="8" t="s">
        <v>22036</v>
      </c>
      <c r="C10625" s="9" t="s">
        <v>22076</v>
      </c>
      <c r="D10625" s="10" t="s">
        <v>22077</v>
      </c>
      <c r="E10625" s="11" t="s">
        <v>22078</v>
      </c>
      <c r="F10625" s="6">
        <v>367621</v>
      </c>
      <c r="G10625" s="6" t="s">
        <v>22040</v>
      </c>
      <c r="H10625" s="16">
        <v>18552120.647999998</v>
      </c>
      <c r="I10625" s="12" t="s">
        <v>10694</v>
      </c>
      <c r="J10625" s="12" t="s">
        <v>13174</v>
      </c>
      <c r="K10625" s="15">
        <v>0</v>
      </c>
      <c r="L10625" s="13" t="s">
        <v>15</v>
      </c>
      <c r="M10625" s="7">
        <v>1</v>
      </c>
      <c r="N10625" s="17"/>
    </row>
    <row r="10626" spans="1:14" ht="173.25">
      <c r="A10626" s="6">
        <v>10624</v>
      </c>
      <c r="B10626" s="8" t="s">
        <v>22036</v>
      </c>
      <c r="C10626" s="9" t="s">
        <v>22079</v>
      </c>
      <c r="D10626" s="10" t="s">
        <v>22080</v>
      </c>
      <c r="E10626" s="11" t="s">
        <v>22081</v>
      </c>
      <c r="F10626" s="6">
        <v>367622</v>
      </c>
      <c r="G10626" s="6" t="s">
        <v>22040</v>
      </c>
      <c r="H10626" s="16">
        <v>38544816.810999997</v>
      </c>
      <c r="I10626" s="12" t="s">
        <v>1130</v>
      </c>
      <c r="J10626" s="12" t="s">
        <v>13174</v>
      </c>
      <c r="K10626" s="15">
        <v>18000000</v>
      </c>
      <c r="L10626" s="13" t="s">
        <v>15</v>
      </c>
      <c r="M10626" s="7">
        <v>1</v>
      </c>
      <c r="N10626" s="17"/>
    </row>
    <row r="10627" spans="1:14" ht="94.5">
      <c r="A10627" s="6">
        <v>10625</v>
      </c>
      <c r="B10627" s="8" t="s">
        <v>22036</v>
      </c>
      <c r="C10627" s="9" t="s">
        <v>22082</v>
      </c>
      <c r="D10627" s="10" t="s">
        <v>22083</v>
      </c>
      <c r="E10627" s="11" t="s">
        <v>22084</v>
      </c>
      <c r="F10627" s="6">
        <v>468745</v>
      </c>
      <c r="G10627" s="6" t="s">
        <v>22040</v>
      </c>
      <c r="H10627" s="16">
        <v>10852284.914000001</v>
      </c>
      <c r="I10627" s="12" t="s">
        <v>10843</v>
      </c>
      <c r="J10627" s="12" t="s">
        <v>22085</v>
      </c>
      <c r="K10627" s="15">
        <v>0</v>
      </c>
      <c r="L10627" s="13" t="s">
        <v>15</v>
      </c>
      <c r="M10627" s="7">
        <v>1</v>
      </c>
      <c r="N10627" s="17"/>
    </row>
    <row r="10628" spans="1:14" ht="189">
      <c r="A10628" s="6">
        <v>10626</v>
      </c>
      <c r="B10628" s="8" t="s">
        <v>22036</v>
      </c>
      <c r="C10628" s="9" t="s">
        <v>22086</v>
      </c>
      <c r="D10628" s="10" t="s">
        <v>7011</v>
      </c>
      <c r="E10628" s="11" t="s">
        <v>22087</v>
      </c>
      <c r="F10628" s="6">
        <v>277135</v>
      </c>
      <c r="G10628" s="6" t="s">
        <v>22040</v>
      </c>
      <c r="H10628" s="16">
        <v>29930835</v>
      </c>
      <c r="I10628" s="12" t="s">
        <v>22052</v>
      </c>
      <c r="J10628" s="12" t="s">
        <v>21270</v>
      </c>
      <c r="K10628" s="15">
        <v>875000</v>
      </c>
      <c r="L10628" s="13" t="s">
        <v>15</v>
      </c>
      <c r="M10628" s="7">
        <v>1</v>
      </c>
      <c r="N10628" s="17"/>
    </row>
    <row r="10629" spans="1:14" ht="173.25">
      <c r="A10629" s="6">
        <v>10627</v>
      </c>
      <c r="B10629" s="8" t="s">
        <v>22036</v>
      </c>
      <c r="C10629" s="9" t="s">
        <v>22086</v>
      </c>
      <c r="D10629" s="10" t="s">
        <v>22088</v>
      </c>
      <c r="E10629" s="11" t="s">
        <v>22089</v>
      </c>
      <c r="F10629" s="6">
        <v>277136</v>
      </c>
      <c r="G10629" s="6" t="s">
        <v>22040</v>
      </c>
      <c r="H10629" s="16">
        <v>20298528</v>
      </c>
      <c r="I10629" s="12" t="s">
        <v>22052</v>
      </c>
      <c r="J10629" s="12" t="s">
        <v>21270</v>
      </c>
      <c r="K10629" s="15">
        <v>5853000</v>
      </c>
      <c r="L10629" s="13" t="s">
        <v>15</v>
      </c>
      <c r="M10629" s="7">
        <v>1</v>
      </c>
      <c r="N10629" s="17"/>
    </row>
    <row r="10630" spans="1:14" ht="299.25">
      <c r="A10630" s="6">
        <v>10628</v>
      </c>
      <c r="B10630" s="8" t="s">
        <v>22036</v>
      </c>
      <c r="C10630" s="9" t="s">
        <v>22090</v>
      </c>
      <c r="D10630" s="10" t="s">
        <v>22050</v>
      </c>
      <c r="E10630" s="11" t="s">
        <v>22091</v>
      </c>
      <c r="F10630" s="6">
        <v>277139</v>
      </c>
      <c r="G10630" s="6" t="s">
        <v>22040</v>
      </c>
      <c r="H10630" s="16">
        <v>43752039</v>
      </c>
      <c r="I10630" s="12" t="s">
        <v>22052</v>
      </c>
      <c r="J10630" s="12" t="s">
        <v>21270</v>
      </c>
      <c r="K10630" s="15">
        <v>3977000</v>
      </c>
      <c r="L10630" s="13" t="s">
        <v>15</v>
      </c>
      <c r="M10630" s="7">
        <v>1</v>
      </c>
      <c r="N10630" s="17"/>
    </row>
    <row r="10631" spans="1:14" ht="173.25">
      <c r="A10631" s="6">
        <v>10629</v>
      </c>
      <c r="B10631" s="8" t="s">
        <v>22036</v>
      </c>
      <c r="C10631" s="9" t="s">
        <v>22092</v>
      </c>
      <c r="D10631" s="10" t="s">
        <v>22088</v>
      </c>
      <c r="E10631" s="11" t="s">
        <v>22093</v>
      </c>
      <c r="F10631" s="6">
        <v>394433</v>
      </c>
      <c r="G10631" s="6" t="s">
        <v>22040</v>
      </c>
      <c r="H10631" s="16">
        <v>12958335</v>
      </c>
      <c r="I10631" s="12" t="s">
        <v>22094</v>
      </c>
      <c r="J10631" s="12" t="s">
        <v>1329</v>
      </c>
      <c r="K10631" s="15">
        <v>7770000</v>
      </c>
      <c r="L10631" s="13" t="s">
        <v>15</v>
      </c>
      <c r="M10631" s="7">
        <v>1</v>
      </c>
      <c r="N10631" s="17"/>
    </row>
    <row r="10632" spans="1:14" ht="189">
      <c r="A10632" s="6">
        <v>10630</v>
      </c>
      <c r="B10632" s="8" t="s">
        <v>22036</v>
      </c>
      <c r="C10632" s="9" t="s">
        <v>22092</v>
      </c>
      <c r="D10632" s="10" t="s">
        <v>22088</v>
      </c>
      <c r="E10632" s="11" t="s">
        <v>22095</v>
      </c>
      <c r="F10632" s="6">
        <v>394434</v>
      </c>
      <c r="G10632" s="6" t="s">
        <v>22040</v>
      </c>
      <c r="H10632" s="16">
        <v>10382752</v>
      </c>
      <c r="I10632" s="12" t="s">
        <v>22094</v>
      </c>
      <c r="J10632" s="12" t="s">
        <v>1329</v>
      </c>
      <c r="K10632" s="15">
        <v>1100000</v>
      </c>
      <c r="L10632" s="13" t="s">
        <v>15</v>
      </c>
      <c r="M10632" s="7">
        <v>1</v>
      </c>
      <c r="N10632" s="17"/>
    </row>
    <row r="10633" spans="1:14" ht="189">
      <c r="A10633" s="6">
        <v>10631</v>
      </c>
      <c r="B10633" s="8" t="s">
        <v>22036</v>
      </c>
      <c r="C10633" s="9" t="s">
        <v>22092</v>
      </c>
      <c r="D10633" s="10" t="s">
        <v>22088</v>
      </c>
      <c r="E10633" s="11" t="s">
        <v>22096</v>
      </c>
      <c r="F10633" s="6">
        <v>394435</v>
      </c>
      <c r="G10633" s="6" t="s">
        <v>22040</v>
      </c>
      <c r="H10633" s="16">
        <v>15864928</v>
      </c>
      <c r="I10633" s="12" t="s">
        <v>22097</v>
      </c>
      <c r="J10633" s="12" t="s">
        <v>13135</v>
      </c>
      <c r="K10633" s="15">
        <v>6100000</v>
      </c>
      <c r="L10633" s="13" t="s">
        <v>15</v>
      </c>
      <c r="M10633" s="7">
        <v>1</v>
      </c>
      <c r="N10633" s="17"/>
    </row>
    <row r="10634" spans="1:14" ht="141.75">
      <c r="A10634" s="6">
        <v>10632</v>
      </c>
      <c r="B10634" s="8" t="s">
        <v>22036</v>
      </c>
      <c r="C10634" s="9" t="s">
        <v>22098</v>
      </c>
      <c r="D10634" s="10" t="s">
        <v>22099</v>
      </c>
      <c r="E10634" s="11" t="s">
        <v>22100</v>
      </c>
      <c r="F10634" s="6">
        <v>401602</v>
      </c>
      <c r="G10634" s="6" t="s">
        <v>22040</v>
      </c>
      <c r="H10634" s="16">
        <v>6368875</v>
      </c>
      <c r="I10634" s="12" t="s">
        <v>22094</v>
      </c>
      <c r="J10634" s="12" t="s">
        <v>13175</v>
      </c>
      <c r="K10634" s="15">
        <v>0</v>
      </c>
      <c r="L10634" s="13" t="s">
        <v>15</v>
      </c>
      <c r="M10634" s="7">
        <v>1</v>
      </c>
      <c r="N10634" s="17"/>
    </row>
    <row r="10635" spans="1:14" ht="283.5">
      <c r="A10635" s="6">
        <v>10633</v>
      </c>
      <c r="B10635" s="8" t="s">
        <v>22036</v>
      </c>
      <c r="C10635" s="9" t="s">
        <v>22079</v>
      </c>
      <c r="D10635" s="10" t="s">
        <v>22101</v>
      </c>
      <c r="E10635" s="11" t="s">
        <v>22102</v>
      </c>
      <c r="F10635" s="6">
        <v>468746</v>
      </c>
      <c r="G10635" s="6" t="s">
        <v>22040</v>
      </c>
      <c r="H10635" s="16">
        <v>17738511.478999998</v>
      </c>
      <c r="I10635" s="12" t="s">
        <v>2470</v>
      </c>
      <c r="J10635" s="12" t="s">
        <v>22103</v>
      </c>
      <c r="K10635" s="15">
        <v>0</v>
      </c>
      <c r="L10635" s="13" t="s">
        <v>15</v>
      </c>
      <c r="M10635" s="7">
        <v>1</v>
      </c>
      <c r="N10635" s="17"/>
    </row>
    <row r="10636" spans="1:14" ht="110.25">
      <c r="A10636" s="6">
        <v>10634</v>
      </c>
      <c r="B10636" s="8" t="s">
        <v>22036</v>
      </c>
      <c r="C10636" s="9" t="s">
        <v>22104</v>
      </c>
      <c r="D10636" s="10" t="s">
        <v>22105</v>
      </c>
      <c r="E10636" s="11" t="s">
        <v>22106</v>
      </c>
      <c r="F10636" s="6">
        <v>454709</v>
      </c>
      <c r="G10636" s="6" t="s">
        <v>22040</v>
      </c>
      <c r="H10636" s="16">
        <v>9093351.0940000005</v>
      </c>
      <c r="I10636" s="12" t="s">
        <v>13168</v>
      </c>
      <c r="J10636" s="12" t="s">
        <v>22107</v>
      </c>
      <c r="K10636" s="15">
        <v>0</v>
      </c>
      <c r="L10636" s="13" t="s">
        <v>15</v>
      </c>
      <c r="M10636" s="7">
        <v>1</v>
      </c>
      <c r="N10636" s="17"/>
    </row>
    <row r="10637" spans="1:14" ht="110.25">
      <c r="A10637" s="6">
        <v>10635</v>
      </c>
      <c r="B10637" s="8" t="s">
        <v>22036</v>
      </c>
      <c r="C10637" s="9" t="s">
        <v>22108</v>
      </c>
      <c r="D10637" s="10" t="s">
        <v>22063</v>
      </c>
      <c r="E10637" s="11" t="s">
        <v>22109</v>
      </c>
      <c r="F10637" s="6">
        <v>189123</v>
      </c>
      <c r="G10637" s="6" t="s">
        <v>22040</v>
      </c>
      <c r="H10637" s="16">
        <v>7013838</v>
      </c>
      <c r="I10637" s="12" t="s">
        <v>13176</v>
      </c>
      <c r="J10637" s="12" t="s">
        <v>22110</v>
      </c>
      <c r="K10637" s="15">
        <v>6149764</v>
      </c>
      <c r="L10637" s="13" t="s">
        <v>15</v>
      </c>
      <c r="M10637" s="7">
        <v>1</v>
      </c>
      <c r="N10637" s="17"/>
    </row>
    <row r="10638" spans="1:14" ht="110.25">
      <c r="A10638" s="6">
        <v>10636</v>
      </c>
      <c r="B10638" s="8" t="s">
        <v>22036</v>
      </c>
      <c r="C10638" s="9" t="s">
        <v>22111</v>
      </c>
      <c r="D10638" s="10" t="s">
        <v>22063</v>
      </c>
      <c r="E10638" s="11" t="s">
        <v>22112</v>
      </c>
      <c r="F10638" s="6">
        <v>418042</v>
      </c>
      <c r="G10638" s="6" t="s">
        <v>22040</v>
      </c>
      <c r="H10638" s="16">
        <v>11768140.436000001</v>
      </c>
      <c r="I10638" s="12" t="s">
        <v>13177</v>
      </c>
      <c r="J10638" s="12" t="s">
        <v>22113</v>
      </c>
      <c r="K10638" s="15">
        <v>0</v>
      </c>
      <c r="L10638" s="13" t="s">
        <v>15</v>
      </c>
      <c r="M10638" s="7">
        <v>1</v>
      </c>
      <c r="N10638" s="17"/>
    </row>
    <row r="10639" spans="1:14" ht="157.5">
      <c r="A10639" s="6">
        <v>10637</v>
      </c>
      <c r="B10639" s="8" t="s">
        <v>22036</v>
      </c>
      <c r="C10639" s="9" t="s">
        <v>22108</v>
      </c>
      <c r="D10639" s="10" t="s">
        <v>22063</v>
      </c>
      <c r="E10639" s="11" t="s">
        <v>22114</v>
      </c>
      <c r="F10639" s="6">
        <v>192377</v>
      </c>
      <c r="G10639" s="6" t="s">
        <v>22040</v>
      </c>
      <c r="H10639" s="16">
        <v>20730957</v>
      </c>
      <c r="I10639" s="12" t="s">
        <v>22115</v>
      </c>
      <c r="J10639" s="12" t="s">
        <v>19790</v>
      </c>
      <c r="K10639" s="15">
        <v>0</v>
      </c>
      <c r="L10639" s="13" t="s">
        <v>15</v>
      </c>
      <c r="M10639" s="7">
        <v>1</v>
      </c>
      <c r="N10639" s="17"/>
    </row>
    <row r="10640" spans="1:14" ht="189">
      <c r="A10640" s="6">
        <v>10638</v>
      </c>
      <c r="B10640" s="8" t="s">
        <v>22036</v>
      </c>
      <c r="C10640" s="9" t="s">
        <v>22108</v>
      </c>
      <c r="D10640" s="10" t="s">
        <v>22063</v>
      </c>
      <c r="E10640" s="11" t="s">
        <v>22116</v>
      </c>
      <c r="F10640" s="6">
        <v>192379</v>
      </c>
      <c r="G10640" s="6" t="s">
        <v>22040</v>
      </c>
      <c r="H10640" s="16">
        <v>17174819</v>
      </c>
      <c r="I10640" s="12" t="s">
        <v>22115</v>
      </c>
      <c r="J10640" s="12" t="s">
        <v>19790</v>
      </c>
      <c r="K10640" s="15">
        <v>0</v>
      </c>
      <c r="L10640" s="13" t="s">
        <v>15</v>
      </c>
      <c r="M10640" s="7">
        <v>1</v>
      </c>
      <c r="N10640" s="17"/>
    </row>
    <row r="10641" spans="1:14" ht="236.25">
      <c r="A10641" s="6">
        <v>10639</v>
      </c>
      <c r="B10641" s="8" t="s">
        <v>22036</v>
      </c>
      <c r="C10641" s="9" t="s">
        <v>22117</v>
      </c>
      <c r="D10641" s="10" t="s">
        <v>22063</v>
      </c>
      <c r="E10641" s="11" t="s">
        <v>22118</v>
      </c>
      <c r="F10641" s="6">
        <v>299963</v>
      </c>
      <c r="G10641" s="6" t="s">
        <v>22040</v>
      </c>
      <c r="H10641" s="16">
        <v>19162243</v>
      </c>
      <c r="I10641" s="12" t="s">
        <v>22119</v>
      </c>
      <c r="J10641" s="12" t="s">
        <v>22120</v>
      </c>
      <c r="K10641" s="15">
        <v>0</v>
      </c>
      <c r="L10641" s="13" t="s">
        <v>15</v>
      </c>
      <c r="M10641" s="7">
        <v>1</v>
      </c>
      <c r="N10641" s="17"/>
    </row>
    <row r="10642" spans="1:14" ht="141.75">
      <c r="A10642" s="6">
        <v>10640</v>
      </c>
      <c r="B10642" s="8" t="s">
        <v>22036</v>
      </c>
      <c r="C10642" s="9" t="s">
        <v>22121</v>
      </c>
      <c r="D10642" s="10" t="s">
        <v>22122</v>
      </c>
      <c r="E10642" s="11" t="s">
        <v>22123</v>
      </c>
      <c r="F10642" s="6">
        <v>441910</v>
      </c>
      <c r="G10642" s="6" t="s">
        <v>22040</v>
      </c>
      <c r="H10642" s="16">
        <v>26286169</v>
      </c>
      <c r="I10642" s="12" t="s">
        <v>9455</v>
      </c>
      <c r="J10642" s="12" t="s">
        <v>2619</v>
      </c>
      <c r="K10642" s="15">
        <v>0</v>
      </c>
      <c r="L10642" s="13" t="s">
        <v>15</v>
      </c>
      <c r="M10642" s="7">
        <v>1</v>
      </c>
      <c r="N10642" s="17"/>
    </row>
    <row r="10643" spans="1:14" ht="141.75">
      <c r="A10643" s="6">
        <v>10641</v>
      </c>
      <c r="B10643" s="8" t="s">
        <v>22036</v>
      </c>
      <c r="C10643" s="9" t="s">
        <v>22124</v>
      </c>
      <c r="D10643" s="10" t="s">
        <v>22063</v>
      </c>
      <c r="E10643" s="11" t="s">
        <v>22125</v>
      </c>
      <c r="F10643" s="6">
        <v>441909</v>
      </c>
      <c r="G10643" s="6" t="s">
        <v>22040</v>
      </c>
      <c r="H10643" s="16">
        <v>13387734</v>
      </c>
      <c r="I10643" s="12" t="s">
        <v>9455</v>
      </c>
      <c r="J10643" s="12" t="s">
        <v>2619</v>
      </c>
      <c r="K10643" s="15">
        <v>0</v>
      </c>
      <c r="L10643" s="13" t="s">
        <v>15</v>
      </c>
      <c r="M10643" s="7">
        <v>1</v>
      </c>
      <c r="N10643" s="17"/>
    </row>
    <row r="10644" spans="1:14" ht="141.75">
      <c r="A10644" s="6">
        <v>10642</v>
      </c>
      <c r="B10644" s="8" t="s">
        <v>22036</v>
      </c>
      <c r="C10644" s="9" t="s">
        <v>22126</v>
      </c>
      <c r="D10644" s="10" t="s">
        <v>22127</v>
      </c>
      <c r="E10644" s="11" t="s">
        <v>22128</v>
      </c>
      <c r="F10644" s="6">
        <v>441908</v>
      </c>
      <c r="G10644" s="6" t="s">
        <v>22040</v>
      </c>
      <c r="H10644" s="16">
        <v>10379534</v>
      </c>
      <c r="I10644" s="12" t="s">
        <v>9455</v>
      </c>
      <c r="J10644" s="12" t="s">
        <v>2619</v>
      </c>
      <c r="K10644" s="15">
        <v>0</v>
      </c>
      <c r="L10644" s="13" t="s">
        <v>15</v>
      </c>
      <c r="M10644" s="7">
        <v>1</v>
      </c>
      <c r="N10644" s="17"/>
    </row>
    <row r="10645" spans="1:14" ht="220.5">
      <c r="A10645" s="6">
        <v>10643</v>
      </c>
      <c r="B10645" s="8" t="s">
        <v>22036</v>
      </c>
      <c r="C10645" s="9" t="s">
        <v>22121</v>
      </c>
      <c r="D10645" s="10" t="s">
        <v>22122</v>
      </c>
      <c r="E10645" s="11" t="s">
        <v>22129</v>
      </c>
      <c r="F10645" s="6">
        <v>441907</v>
      </c>
      <c r="G10645" s="6" t="s">
        <v>22040</v>
      </c>
      <c r="H10645" s="16">
        <v>14534903</v>
      </c>
      <c r="I10645" s="12" t="s">
        <v>9455</v>
      </c>
      <c r="J10645" s="12" t="s">
        <v>2619</v>
      </c>
      <c r="K10645" s="15">
        <v>0</v>
      </c>
      <c r="L10645" s="13" t="s">
        <v>15</v>
      </c>
      <c r="M10645" s="7">
        <v>1</v>
      </c>
      <c r="N10645" s="17"/>
    </row>
    <row r="10646" spans="1:14" ht="173.25">
      <c r="A10646" s="6">
        <v>10644</v>
      </c>
      <c r="B10646" s="8" t="s">
        <v>22036</v>
      </c>
      <c r="C10646" s="9" t="s">
        <v>22121</v>
      </c>
      <c r="D10646" s="10" t="s">
        <v>22122</v>
      </c>
      <c r="E10646" s="11" t="s">
        <v>22130</v>
      </c>
      <c r="F10646" s="6">
        <v>441906</v>
      </c>
      <c r="G10646" s="6" t="s">
        <v>22040</v>
      </c>
      <c r="H10646" s="16">
        <v>18681442</v>
      </c>
      <c r="I10646" s="12" t="s">
        <v>9455</v>
      </c>
      <c r="J10646" s="12" t="s">
        <v>2619</v>
      </c>
      <c r="K10646" s="15">
        <v>0</v>
      </c>
      <c r="L10646" s="13" t="s">
        <v>15</v>
      </c>
      <c r="M10646" s="7">
        <v>1</v>
      </c>
      <c r="N10646" s="17"/>
    </row>
    <row r="10647" spans="1:14" ht="189">
      <c r="A10647" s="6">
        <v>10645</v>
      </c>
      <c r="B10647" s="8" t="s">
        <v>22036</v>
      </c>
      <c r="C10647" s="9" t="s">
        <v>22121</v>
      </c>
      <c r="D10647" s="10" t="s">
        <v>22122</v>
      </c>
      <c r="E10647" s="11" t="s">
        <v>22131</v>
      </c>
      <c r="F10647" s="6">
        <v>441905</v>
      </c>
      <c r="G10647" s="6" t="s">
        <v>22040</v>
      </c>
      <c r="H10647" s="16">
        <v>28194956.774999999</v>
      </c>
      <c r="I10647" s="12" t="s">
        <v>9455</v>
      </c>
      <c r="J10647" s="12" t="s">
        <v>2619</v>
      </c>
      <c r="K10647" s="15">
        <v>0</v>
      </c>
      <c r="L10647" s="13" t="s">
        <v>15</v>
      </c>
      <c r="M10647" s="7">
        <v>1</v>
      </c>
      <c r="N10647" s="17"/>
    </row>
    <row r="10648" spans="1:14" ht="126">
      <c r="A10648" s="6">
        <v>10646</v>
      </c>
      <c r="B10648" s="8" t="s">
        <v>22036</v>
      </c>
      <c r="C10648" s="9" t="s">
        <v>22132</v>
      </c>
      <c r="D10648" s="10" t="s">
        <v>22050</v>
      </c>
      <c r="E10648" s="11" t="s">
        <v>22133</v>
      </c>
      <c r="F10648" s="6">
        <v>441904</v>
      </c>
      <c r="G10648" s="6" t="s">
        <v>22040</v>
      </c>
      <c r="H10648" s="16">
        <v>11673689.094000001</v>
      </c>
      <c r="I10648" s="12" t="s">
        <v>9455</v>
      </c>
      <c r="J10648" s="12" t="s">
        <v>2619</v>
      </c>
      <c r="K10648" s="15">
        <v>0</v>
      </c>
      <c r="L10648" s="13" t="s">
        <v>15</v>
      </c>
      <c r="M10648" s="7">
        <v>1</v>
      </c>
      <c r="N10648" s="17"/>
    </row>
    <row r="10649" spans="1:14" ht="78.75">
      <c r="A10649" s="6">
        <v>10647</v>
      </c>
      <c r="B10649" s="8" t="s">
        <v>22036</v>
      </c>
      <c r="C10649" s="9" t="s">
        <v>22134</v>
      </c>
      <c r="D10649" s="10" t="s">
        <v>22134</v>
      </c>
      <c r="E10649" s="11" t="s">
        <v>22135</v>
      </c>
      <c r="F10649" s="6">
        <v>394430</v>
      </c>
      <c r="G10649" s="6" t="s">
        <v>22040</v>
      </c>
      <c r="H10649" s="16">
        <v>9357199</v>
      </c>
      <c r="I10649" s="12" t="s">
        <v>22097</v>
      </c>
      <c r="J10649" s="12" t="s">
        <v>13135</v>
      </c>
      <c r="K10649" s="15">
        <v>1800000</v>
      </c>
      <c r="L10649" s="13" t="s">
        <v>14</v>
      </c>
      <c r="M10649" s="7">
        <v>1</v>
      </c>
      <c r="N10649" s="17"/>
    </row>
    <row r="10650" spans="1:14" ht="78.75">
      <c r="A10650" s="6">
        <v>10648</v>
      </c>
      <c r="B10650" s="8" t="s">
        <v>22036</v>
      </c>
      <c r="C10650" s="9" t="s">
        <v>22136</v>
      </c>
      <c r="D10650" s="10" t="s">
        <v>22137</v>
      </c>
      <c r="E10650" s="11" t="s">
        <v>22135</v>
      </c>
      <c r="F10650" s="6">
        <v>394430</v>
      </c>
      <c r="G10650" s="6" t="s">
        <v>22040</v>
      </c>
      <c r="H10650" s="16">
        <v>9357199</v>
      </c>
      <c r="I10650" s="12" t="s">
        <v>22097</v>
      </c>
      <c r="J10650" s="12" t="s">
        <v>13135</v>
      </c>
      <c r="K10650" s="15">
        <v>1800000</v>
      </c>
      <c r="L10650" s="13" t="s">
        <v>14</v>
      </c>
      <c r="M10650" s="7">
        <v>0.6</v>
      </c>
      <c r="N10650" s="17"/>
    </row>
    <row r="10651" spans="1:14" ht="78.75">
      <c r="A10651" s="6">
        <v>10649</v>
      </c>
      <c r="B10651" s="8" t="s">
        <v>22036</v>
      </c>
      <c r="C10651" s="9" t="s">
        <v>22138</v>
      </c>
      <c r="D10651" s="10" t="s">
        <v>22139</v>
      </c>
      <c r="E10651" s="11" t="s">
        <v>22135</v>
      </c>
      <c r="F10651" s="6">
        <v>394430</v>
      </c>
      <c r="G10651" s="6" t="s">
        <v>22040</v>
      </c>
      <c r="H10651" s="16">
        <v>9357199</v>
      </c>
      <c r="I10651" s="12" t="s">
        <v>22097</v>
      </c>
      <c r="J10651" s="12" t="s">
        <v>13135</v>
      </c>
      <c r="K10651" s="15">
        <v>1800000</v>
      </c>
      <c r="L10651" s="13" t="s">
        <v>14</v>
      </c>
      <c r="M10651" s="7">
        <v>0.4</v>
      </c>
      <c r="N10651" s="17"/>
    </row>
    <row r="10652" spans="1:14" ht="173.25">
      <c r="A10652" s="6">
        <v>10650</v>
      </c>
      <c r="B10652" s="8" t="s">
        <v>22036</v>
      </c>
      <c r="C10652" s="9" t="s">
        <v>22140</v>
      </c>
      <c r="D10652" s="10" t="s">
        <v>22063</v>
      </c>
      <c r="E10652" s="11" t="s">
        <v>22141</v>
      </c>
      <c r="F10652" s="6">
        <v>394431</v>
      </c>
      <c r="G10652" s="6" t="s">
        <v>22040</v>
      </c>
      <c r="H10652" s="16">
        <v>16320147</v>
      </c>
      <c r="I10652" s="12" t="s">
        <v>22097</v>
      </c>
      <c r="J10652" s="12" t="s">
        <v>13135</v>
      </c>
      <c r="K10652" s="15">
        <v>983000</v>
      </c>
      <c r="L10652" s="13" t="s">
        <v>15</v>
      </c>
      <c r="M10652" s="7">
        <v>1</v>
      </c>
      <c r="N10652" s="17"/>
    </row>
    <row r="10653" spans="1:14" ht="189">
      <c r="A10653" s="6">
        <v>10651</v>
      </c>
      <c r="B10653" s="8" t="s">
        <v>22036</v>
      </c>
      <c r="C10653" s="9" t="s">
        <v>22140</v>
      </c>
      <c r="D10653" s="10" t="s">
        <v>22063</v>
      </c>
      <c r="E10653" s="11" t="s">
        <v>22142</v>
      </c>
      <c r="F10653" s="6">
        <v>394432</v>
      </c>
      <c r="G10653" s="6" t="s">
        <v>22040</v>
      </c>
      <c r="H10653" s="16">
        <v>26668721</v>
      </c>
      <c r="I10653" s="12" t="s">
        <v>22097</v>
      </c>
      <c r="J10653" s="12" t="s">
        <v>13135</v>
      </c>
      <c r="K10653" s="15">
        <v>1100000</v>
      </c>
      <c r="L10653" s="13" t="s">
        <v>15</v>
      </c>
      <c r="M10653" s="7">
        <v>1</v>
      </c>
      <c r="N10653" s="17"/>
    </row>
    <row r="10654" spans="1:14" ht="299.25">
      <c r="A10654" s="6">
        <v>10652</v>
      </c>
      <c r="B10654" s="8" t="s">
        <v>22036</v>
      </c>
      <c r="C10654" s="9" t="s">
        <v>22143</v>
      </c>
      <c r="D10654" s="10" t="s">
        <v>22144</v>
      </c>
      <c r="E10654" s="11" t="s">
        <v>22145</v>
      </c>
      <c r="F10654" s="6">
        <v>304314</v>
      </c>
      <c r="G10654" s="6" t="s">
        <v>22146</v>
      </c>
      <c r="H10654" s="16">
        <v>20519653.782000002</v>
      </c>
      <c r="I10654" s="12" t="s">
        <v>22147</v>
      </c>
      <c r="J10654" s="12" t="s">
        <v>1545</v>
      </c>
      <c r="K10654" s="15">
        <v>0</v>
      </c>
      <c r="L10654" s="13" t="s">
        <v>14</v>
      </c>
      <c r="M10654" s="7">
        <v>1</v>
      </c>
      <c r="N10654" s="17"/>
    </row>
    <row r="10655" spans="1:14" ht="299.25">
      <c r="A10655" s="6">
        <v>10653</v>
      </c>
      <c r="B10655" s="8" t="s">
        <v>22036</v>
      </c>
      <c r="C10655" s="9" t="s">
        <v>22148</v>
      </c>
      <c r="D10655" s="10" t="s">
        <v>20</v>
      </c>
      <c r="E10655" s="11" t="s">
        <v>22145</v>
      </c>
      <c r="F10655" s="6">
        <v>304314</v>
      </c>
      <c r="G10655" s="6" t="s">
        <v>22146</v>
      </c>
      <c r="H10655" s="16">
        <v>20519653.782000002</v>
      </c>
      <c r="I10655" s="12" t="s">
        <v>22147</v>
      </c>
      <c r="J10655" s="12" t="s">
        <v>1545</v>
      </c>
      <c r="K10655" s="15">
        <v>0</v>
      </c>
      <c r="L10655" s="13" t="s">
        <v>14</v>
      </c>
      <c r="M10655" s="7">
        <v>0.51</v>
      </c>
      <c r="N10655" s="17"/>
    </row>
    <row r="10656" spans="1:14" ht="299.25">
      <c r="A10656" s="6">
        <v>10654</v>
      </c>
      <c r="B10656" s="8" t="s">
        <v>22036</v>
      </c>
      <c r="C10656" s="9" t="s">
        <v>22149</v>
      </c>
      <c r="D10656" s="10" t="s">
        <v>22150</v>
      </c>
      <c r="E10656" s="11" t="s">
        <v>22145</v>
      </c>
      <c r="F10656" s="6">
        <v>304314</v>
      </c>
      <c r="G10656" s="6" t="s">
        <v>22146</v>
      </c>
      <c r="H10656" s="16">
        <v>20519653.782000002</v>
      </c>
      <c r="I10656" s="12" t="s">
        <v>22147</v>
      </c>
      <c r="J10656" s="12" t="s">
        <v>1545</v>
      </c>
      <c r="K10656" s="15">
        <v>0</v>
      </c>
      <c r="L10656" s="13" t="s">
        <v>14</v>
      </c>
      <c r="M10656" s="7">
        <v>0.49</v>
      </c>
      <c r="N10656" s="17"/>
    </row>
    <row r="10657" spans="1:14" ht="252">
      <c r="A10657" s="6">
        <v>10655</v>
      </c>
      <c r="B10657" s="8" t="s">
        <v>22036</v>
      </c>
      <c r="C10657" s="9" t="s">
        <v>22151</v>
      </c>
      <c r="D10657" s="10" t="s">
        <v>22152</v>
      </c>
      <c r="E10657" s="11" t="s">
        <v>22153</v>
      </c>
      <c r="F10657" s="6">
        <v>304315</v>
      </c>
      <c r="G10657" s="6" t="s">
        <v>22146</v>
      </c>
      <c r="H10657" s="16">
        <v>16026577.929</v>
      </c>
      <c r="I10657" s="12" t="s">
        <v>22147</v>
      </c>
      <c r="J10657" s="12" t="s">
        <v>1545</v>
      </c>
      <c r="K10657" s="15">
        <v>10179000</v>
      </c>
      <c r="L10657" s="13" t="s">
        <v>15</v>
      </c>
      <c r="M10657" s="7">
        <v>1</v>
      </c>
      <c r="N10657" s="17"/>
    </row>
    <row r="10658" spans="1:14" ht="173.25">
      <c r="A10658" s="6">
        <v>10656</v>
      </c>
      <c r="B10658" s="8" t="s">
        <v>22036</v>
      </c>
      <c r="C10658" s="9" t="s">
        <v>22154</v>
      </c>
      <c r="D10658" s="10" t="s">
        <v>22144</v>
      </c>
      <c r="E10658" s="11" t="s">
        <v>22155</v>
      </c>
      <c r="F10658" s="6">
        <v>304318</v>
      </c>
      <c r="G10658" s="6" t="s">
        <v>22146</v>
      </c>
      <c r="H10658" s="16">
        <v>24003100.646000002</v>
      </c>
      <c r="I10658" s="12" t="s">
        <v>22147</v>
      </c>
      <c r="J10658" s="12" t="s">
        <v>1545</v>
      </c>
      <c r="K10658" s="15">
        <v>4443000</v>
      </c>
      <c r="L10658" s="13" t="s">
        <v>14</v>
      </c>
      <c r="M10658" s="7">
        <v>1</v>
      </c>
      <c r="N10658" s="17"/>
    </row>
    <row r="10659" spans="1:14" ht="173.25">
      <c r="A10659" s="6">
        <v>10657</v>
      </c>
      <c r="B10659" s="8" t="s">
        <v>22036</v>
      </c>
      <c r="C10659" s="9" t="s">
        <v>22148</v>
      </c>
      <c r="D10659" s="10" t="s">
        <v>20</v>
      </c>
      <c r="E10659" s="11" t="s">
        <v>22155</v>
      </c>
      <c r="F10659" s="6">
        <v>304318</v>
      </c>
      <c r="G10659" s="6" t="s">
        <v>22146</v>
      </c>
      <c r="H10659" s="16">
        <v>24003100.646000002</v>
      </c>
      <c r="I10659" s="12" t="s">
        <v>22147</v>
      </c>
      <c r="J10659" s="12" t="s">
        <v>1545</v>
      </c>
      <c r="K10659" s="15">
        <v>4443000</v>
      </c>
      <c r="L10659" s="13" t="s">
        <v>14</v>
      </c>
      <c r="M10659" s="7">
        <v>0.51</v>
      </c>
      <c r="N10659" s="17"/>
    </row>
    <row r="10660" spans="1:14" ht="173.25">
      <c r="A10660" s="6">
        <v>10658</v>
      </c>
      <c r="B10660" s="8" t="s">
        <v>22036</v>
      </c>
      <c r="C10660" s="9" t="s">
        <v>22149</v>
      </c>
      <c r="D10660" s="10" t="s">
        <v>22150</v>
      </c>
      <c r="E10660" s="11" t="s">
        <v>22155</v>
      </c>
      <c r="F10660" s="6">
        <v>304318</v>
      </c>
      <c r="G10660" s="6" t="s">
        <v>22146</v>
      </c>
      <c r="H10660" s="16">
        <v>24003100.646000002</v>
      </c>
      <c r="I10660" s="12" t="s">
        <v>22147</v>
      </c>
      <c r="J10660" s="12" t="s">
        <v>1545</v>
      </c>
      <c r="K10660" s="15">
        <v>4443000</v>
      </c>
      <c r="L10660" s="13" t="s">
        <v>14</v>
      </c>
      <c r="M10660" s="7">
        <v>0.49</v>
      </c>
      <c r="N10660" s="17"/>
    </row>
    <row r="10661" spans="1:14" ht="173.25">
      <c r="A10661" s="6">
        <v>10659</v>
      </c>
      <c r="B10661" s="8" t="s">
        <v>22036</v>
      </c>
      <c r="C10661" s="9" t="s">
        <v>22151</v>
      </c>
      <c r="D10661" s="10" t="s">
        <v>22152</v>
      </c>
      <c r="E10661" s="11" t="s">
        <v>22156</v>
      </c>
      <c r="F10661" s="6">
        <v>304319</v>
      </c>
      <c r="G10661" s="6" t="s">
        <v>22146</v>
      </c>
      <c r="H10661" s="16">
        <v>12518482.342</v>
      </c>
      <c r="I10661" s="12" t="s">
        <v>22147</v>
      </c>
      <c r="J10661" s="12" t="s">
        <v>1545</v>
      </c>
      <c r="K10661" s="15">
        <v>7218000</v>
      </c>
      <c r="L10661" s="13" t="s">
        <v>14</v>
      </c>
      <c r="M10661" s="7">
        <v>1</v>
      </c>
      <c r="N10661" s="17"/>
    </row>
    <row r="10662" spans="1:14" ht="252">
      <c r="A10662" s="6">
        <v>10660</v>
      </c>
      <c r="B10662" s="8" t="s">
        <v>22036</v>
      </c>
      <c r="C10662" s="9" t="s">
        <v>22154</v>
      </c>
      <c r="D10662" s="10" t="s">
        <v>22144</v>
      </c>
      <c r="E10662" s="11" t="s">
        <v>22157</v>
      </c>
      <c r="F10662" s="6">
        <v>304321</v>
      </c>
      <c r="G10662" s="6" t="s">
        <v>22146</v>
      </c>
      <c r="H10662" s="16">
        <v>21535788.901000001</v>
      </c>
      <c r="I10662" s="12" t="s">
        <v>22147</v>
      </c>
      <c r="J10662" s="12" t="s">
        <v>1545</v>
      </c>
      <c r="K10662" s="15">
        <v>0</v>
      </c>
      <c r="L10662" s="13" t="s">
        <v>14</v>
      </c>
      <c r="M10662" s="7">
        <v>1</v>
      </c>
      <c r="N10662" s="17"/>
    </row>
    <row r="10663" spans="1:14" ht="252">
      <c r="A10663" s="6">
        <v>10661</v>
      </c>
      <c r="B10663" s="8" t="s">
        <v>22036</v>
      </c>
      <c r="C10663" s="9" t="s">
        <v>22148</v>
      </c>
      <c r="D10663" s="10" t="s">
        <v>20</v>
      </c>
      <c r="E10663" s="11" t="s">
        <v>22157</v>
      </c>
      <c r="F10663" s="6">
        <v>304321</v>
      </c>
      <c r="G10663" s="6" t="s">
        <v>22146</v>
      </c>
      <c r="H10663" s="16">
        <v>21535788.901000001</v>
      </c>
      <c r="I10663" s="12" t="s">
        <v>22147</v>
      </c>
      <c r="J10663" s="12" t="s">
        <v>1545</v>
      </c>
      <c r="K10663" s="15">
        <v>0</v>
      </c>
      <c r="L10663" s="13" t="s">
        <v>14</v>
      </c>
      <c r="M10663" s="7">
        <v>0.51</v>
      </c>
      <c r="N10663" s="17"/>
    </row>
    <row r="10664" spans="1:14" ht="252">
      <c r="A10664" s="6">
        <v>10662</v>
      </c>
      <c r="B10664" s="8" t="s">
        <v>22036</v>
      </c>
      <c r="C10664" s="9" t="s">
        <v>22149</v>
      </c>
      <c r="D10664" s="10" t="s">
        <v>22150</v>
      </c>
      <c r="E10664" s="11" t="s">
        <v>22157</v>
      </c>
      <c r="F10664" s="6">
        <v>304321</v>
      </c>
      <c r="G10664" s="6" t="s">
        <v>22146</v>
      </c>
      <c r="H10664" s="16">
        <v>21535788.901000001</v>
      </c>
      <c r="I10664" s="12" t="s">
        <v>22147</v>
      </c>
      <c r="J10664" s="12" t="s">
        <v>1545</v>
      </c>
      <c r="K10664" s="15">
        <v>0</v>
      </c>
      <c r="L10664" s="13" t="s">
        <v>14</v>
      </c>
      <c r="M10664" s="7">
        <v>0.49</v>
      </c>
      <c r="N10664" s="17"/>
    </row>
    <row r="10665" spans="1:14" ht="283.5">
      <c r="A10665" s="6">
        <v>10663</v>
      </c>
      <c r="B10665" s="8" t="s">
        <v>22036</v>
      </c>
      <c r="C10665" s="9" t="s">
        <v>22154</v>
      </c>
      <c r="D10665" s="10" t="s">
        <v>22144</v>
      </c>
      <c r="E10665" s="11" t="s">
        <v>22158</v>
      </c>
      <c r="F10665" s="6">
        <v>304322</v>
      </c>
      <c r="G10665" s="6" t="s">
        <v>22146</v>
      </c>
      <c r="H10665" s="16">
        <v>22878530.405000001</v>
      </c>
      <c r="I10665" s="12" t="s">
        <v>22147</v>
      </c>
      <c r="J10665" s="12" t="s">
        <v>1545</v>
      </c>
      <c r="K10665" s="15">
        <v>0</v>
      </c>
      <c r="L10665" s="13" t="s">
        <v>14</v>
      </c>
      <c r="M10665" s="7">
        <v>1</v>
      </c>
      <c r="N10665" s="17"/>
    </row>
    <row r="10666" spans="1:14" ht="283.5">
      <c r="A10666" s="6">
        <v>10664</v>
      </c>
      <c r="B10666" s="8" t="s">
        <v>22036</v>
      </c>
      <c r="C10666" s="9" t="s">
        <v>22148</v>
      </c>
      <c r="D10666" s="10" t="s">
        <v>20</v>
      </c>
      <c r="E10666" s="11" t="s">
        <v>22158</v>
      </c>
      <c r="F10666" s="6">
        <v>304322</v>
      </c>
      <c r="G10666" s="6" t="s">
        <v>22146</v>
      </c>
      <c r="H10666" s="16">
        <v>22878530.405000001</v>
      </c>
      <c r="I10666" s="12" t="s">
        <v>22147</v>
      </c>
      <c r="J10666" s="12" t="s">
        <v>1545</v>
      </c>
      <c r="K10666" s="15">
        <v>0</v>
      </c>
      <c r="L10666" s="13" t="s">
        <v>14</v>
      </c>
      <c r="M10666" s="7">
        <v>0.51</v>
      </c>
      <c r="N10666" s="17"/>
    </row>
    <row r="10667" spans="1:14" ht="283.5">
      <c r="A10667" s="6">
        <v>10665</v>
      </c>
      <c r="B10667" s="8" t="s">
        <v>22036</v>
      </c>
      <c r="C10667" s="9" t="s">
        <v>22149</v>
      </c>
      <c r="D10667" s="10" t="s">
        <v>22150</v>
      </c>
      <c r="E10667" s="11" t="s">
        <v>22158</v>
      </c>
      <c r="F10667" s="6">
        <v>304322</v>
      </c>
      <c r="G10667" s="6" t="s">
        <v>22146</v>
      </c>
      <c r="H10667" s="16">
        <v>22878530.405000001</v>
      </c>
      <c r="I10667" s="12" t="s">
        <v>22147</v>
      </c>
      <c r="J10667" s="12" t="s">
        <v>1545</v>
      </c>
      <c r="K10667" s="15">
        <v>0</v>
      </c>
      <c r="L10667" s="13" t="s">
        <v>14</v>
      </c>
      <c r="M10667" s="7">
        <v>0.49</v>
      </c>
      <c r="N10667" s="17"/>
    </row>
    <row r="10668" spans="1:14" ht="252">
      <c r="A10668" s="6">
        <v>10666</v>
      </c>
      <c r="B10668" s="8" t="s">
        <v>22036</v>
      </c>
      <c r="C10668" s="9" t="s">
        <v>22154</v>
      </c>
      <c r="D10668" s="10" t="s">
        <v>22144</v>
      </c>
      <c r="E10668" s="11" t="s">
        <v>22159</v>
      </c>
      <c r="F10668" s="6">
        <v>304323</v>
      </c>
      <c r="G10668" s="6" t="s">
        <v>22146</v>
      </c>
      <c r="H10668" s="16">
        <v>22595161.274</v>
      </c>
      <c r="I10668" s="12" t="s">
        <v>22147</v>
      </c>
      <c r="J10668" s="12" t="s">
        <v>1545</v>
      </c>
      <c r="K10668" s="15">
        <v>0</v>
      </c>
      <c r="L10668" s="13" t="s">
        <v>14</v>
      </c>
      <c r="M10668" s="7">
        <v>1</v>
      </c>
      <c r="N10668" s="17"/>
    </row>
    <row r="10669" spans="1:14" ht="252">
      <c r="A10669" s="6">
        <v>10667</v>
      </c>
      <c r="B10669" s="8" t="s">
        <v>22036</v>
      </c>
      <c r="C10669" s="9" t="s">
        <v>22148</v>
      </c>
      <c r="D10669" s="10" t="s">
        <v>20</v>
      </c>
      <c r="E10669" s="11" t="s">
        <v>22159</v>
      </c>
      <c r="F10669" s="6">
        <v>304323</v>
      </c>
      <c r="G10669" s="6" t="s">
        <v>22146</v>
      </c>
      <c r="H10669" s="16">
        <v>22595161.274</v>
      </c>
      <c r="I10669" s="12" t="s">
        <v>22147</v>
      </c>
      <c r="J10669" s="12" t="s">
        <v>1545</v>
      </c>
      <c r="K10669" s="15">
        <v>0</v>
      </c>
      <c r="L10669" s="13" t="s">
        <v>14</v>
      </c>
      <c r="M10669" s="7">
        <v>0.51</v>
      </c>
      <c r="N10669" s="17"/>
    </row>
    <row r="10670" spans="1:14" ht="252">
      <c r="A10670" s="6">
        <v>10668</v>
      </c>
      <c r="B10670" s="8" t="s">
        <v>22036</v>
      </c>
      <c r="C10670" s="9" t="s">
        <v>22149</v>
      </c>
      <c r="D10670" s="10" t="s">
        <v>22150</v>
      </c>
      <c r="E10670" s="11" t="s">
        <v>22159</v>
      </c>
      <c r="F10670" s="6">
        <v>304323</v>
      </c>
      <c r="G10670" s="6" t="s">
        <v>22146</v>
      </c>
      <c r="H10670" s="16">
        <v>22595161.274</v>
      </c>
      <c r="I10670" s="12" t="s">
        <v>22147</v>
      </c>
      <c r="J10670" s="12" t="s">
        <v>1545</v>
      </c>
      <c r="K10670" s="15">
        <v>0</v>
      </c>
      <c r="L10670" s="13" t="s">
        <v>14</v>
      </c>
      <c r="M10670" s="7">
        <v>0.49</v>
      </c>
      <c r="N10670" s="17"/>
    </row>
    <row r="10671" spans="1:14" ht="252">
      <c r="A10671" s="6">
        <v>10669</v>
      </c>
      <c r="B10671" s="8" t="s">
        <v>22036</v>
      </c>
      <c r="C10671" s="9" t="s">
        <v>22154</v>
      </c>
      <c r="D10671" s="10" t="s">
        <v>22144</v>
      </c>
      <c r="E10671" s="11" t="s">
        <v>22160</v>
      </c>
      <c r="F10671" s="6">
        <v>304324</v>
      </c>
      <c r="G10671" s="6" t="s">
        <v>22146</v>
      </c>
      <c r="H10671" s="16">
        <v>20904047.322000001</v>
      </c>
      <c r="I10671" s="12" t="s">
        <v>22147</v>
      </c>
      <c r="J10671" s="12" t="s">
        <v>1545</v>
      </c>
      <c r="K10671" s="15">
        <v>1295000</v>
      </c>
      <c r="L10671" s="13" t="s">
        <v>14</v>
      </c>
      <c r="M10671" s="7">
        <v>1</v>
      </c>
      <c r="N10671" s="17"/>
    </row>
    <row r="10672" spans="1:14" ht="252">
      <c r="A10672" s="6">
        <v>10670</v>
      </c>
      <c r="B10672" s="8" t="s">
        <v>22036</v>
      </c>
      <c r="C10672" s="9" t="s">
        <v>22148</v>
      </c>
      <c r="D10672" s="10" t="s">
        <v>20</v>
      </c>
      <c r="E10672" s="11" t="s">
        <v>22160</v>
      </c>
      <c r="F10672" s="6">
        <v>304324</v>
      </c>
      <c r="G10672" s="6" t="s">
        <v>22146</v>
      </c>
      <c r="H10672" s="16">
        <v>20904047.322000001</v>
      </c>
      <c r="I10672" s="12" t="s">
        <v>22147</v>
      </c>
      <c r="J10672" s="12" t="s">
        <v>1545</v>
      </c>
      <c r="K10672" s="15">
        <v>1295000</v>
      </c>
      <c r="L10672" s="13" t="s">
        <v>14</v>
      </c>
      <c r="M10672" s="7">
        <v>0.51</v>
      </c>
      <c r="N10672" s="17"/>
    </row>
    <row r="10673" spans="1:14" ht="252">
      <c r="A10673" s="6">
        <v>10671</v>
      </c>
      <c r="B10673" s="8" t="s">
        <v>22036</v>
      </c>
      <c r="C10673" s="9" t="s">
        <v>22149</v>
      </c>
      <c r="D10673" s="10" t="s">
        <v>22150</v>
      </c>
      <c r="E10673" s="11" t="s">
        <v>22160</v>
      </c>
      <c r="F10673" s="6">
        <v>304324</v>
      </c>
      <c r="G10673" s="6" t="s">
        <v>22146</v>
      </c>
      <c r="H10673" s="16">
        <v>20904047.322000001</v>
      </c>
      <c r="I10673" s="12" t="s">
        <v>22147</v>
      </c>
      <c r="J10673" s="12" t="s">
        <v>1545</v>
      </c>
      <c r="K10673" s="15">
        <v>1295000</v>
      </c>
      <c r="L10673" s="13" t="s">
        <v>14</v>
      </c>
      <c r="M10673" s="7">
        <v>0.49</v>
      </c>
      <c r="N10673" s="17"/>
    </row>
    <row r="10674" spans="1:14" ht="220.5">
      <c r="A10674" s="6">
        <v>10672</v>
      </c>
      <c r="B10674" s="8" t="s">
        <v>22036</v>
      </c>
      <c r="C10674" s="9" t="s">
        <v>22151</v>
      </c>
      <c r="D10674" s="10" t="s">
        <v>22152</v>
      </c>
      <c r="E10674" s="11" t="s">
        <v>22161</v>
      </c>
      <c r="F10674" s="6">
        <v>304325</v>
      </c>
      <c r="G10674" s="6" t="s">
        <v>22146</v>
      </c>
      <c r="H10674" s="16">
        <v>15217834.646</v>
      </c>
      <c r="I10674" s="12" t="s">
        <v>22147</v>
      </c>
      <c r="J10674" s="12" t="s">
        <v>1545</v>
      </c>
      <c r="K10674" s="15">
        <v>4498000</v>
      </c>
      <c r="L10674" s="13" t="s">
        <v>15</v>
      </c>
      <c r="M10674" s="7">
        <v>1</v>
      </c>
      <c r="N10674" s="17"/>
    </row>
    <row r="10675" spans="1:14" ht="78.75">
      <c r="A10675" s="6">
        <v>10673</v>
      </c>
      <c r="B10675" s="8" t="s">
        <v>22036</v>
      </c>
      <c r="C10675" s="9" t="s">
        <v>22154</v>
      </c>
      <c r="D10675" s="10" t="s">
        <v>22144</v>
      </c>
      <c r="E10675" s="11" t="s">
        <v>22162</v>
      </c>
      <c r="F10675" s="6">
        <v>304326</v>
      </c>
      <c r="G10675" s="6" t="s">
        <v>22146</v>
      </c>
      <c r="H10675" s="16">
        <v>22558469.484999999</v>
      </c>
      <c r="I10675" s="12" t="s">
        <v>22147</v>
      </c>
      <c r="J10675" s="12" t="s">
        <v>1545</v>
      </c>
      <c r="K10675" s="15">
        <v>12012000</v>
      </c>
      <c r="L10675" s="13" t="s">
        <v>14</v>
      </c>
      <c r="M10675" s="7">
        <v>1</v>
      </c>
      <c r="N10675" s="17"/>
    </row>
    <row r="10676" spans="1:14" ht="78.75">
      <c r="A10676" s="6">
        <v>10674</v>
      </c>
      <c r="B10676" s="8" t="s">
        <v>22036</v>
      </c>
      <c r="C10676" s="9" t="s">
        <v>22148</v>
      </c>
      <c r="D10676" s="10" t="s">
        <v>20</v>
      </c>
      <c r="E10676" s="11" t="s">
        <v>22162</v>
      </c>
      <c r="F10676" s="6">
        <v>304326</v>
      </c>
      <c r="G10676" s="6" t="s">
        <v>22146</v>
      </c>
      <c r="H10676" s="16">
        <v>22558469.484999999</v>
      </c>
      <c r="I10676" s="12" t="s">
        <v>22147</v>
      </c>
      <c r="J10676" s="12" t="s">
        <v>1545</v>
      </c>
      <c r="K10676" s="15">
        <v>12012000</v>
      </c>
      <c r="L10676" s="13" t="s">
        <v>14</v>
      </c>
      <c r="M10676" s="7">
        <v>0.51</v>
      </c>
      <c r="N10676" s="17"/>
    </row>
    <row r="10677" spans="1:14" ht="78.75">
      <c r="A10677" s="6">
        <v>10675</v>
      </c>
      <c r="B10677" s="8" t="s">
        <v>22036</v>
      </c>
      <c r="C10677" s="9" t="s">
        <v>22149</v>
      </c>
      <c r="D10677" s="10" t="s">
        <v>22150</v>
      </c>
      <c r="E10677" s="11" t="s">
        <v>22162</v>
      </c>
      <c r="F10677" s="6">
        <v>304326</v>
      </c>
      <c r="G10677" s="6" t="s">
        <v>22146</v>
      </c>
      <c r="H10677" s="16">
        <v>22558469.484999999</v>
      </c>
      <c r="I10677" s="12" t="s">
        <v>22147</v>
      </c>
      <c r="J10677" s="12" t="s">
        <v>1545</v>
      </c>
      <c r="K10677" s="15">
        <v>12012000</v>
      </c>
      <c r="L10677" s="13" t="s">
        <v>14</v>
      </c>
      <c r="M10677" s="7">
        <v>0.49</v>
      </c>
      <c r="N10677" s="17"/>
    </row>
    <row r="10678" spans="1:14" ht="63">
      <c r="A10678" s="6">
        <v>10676</v>
      </c>
      <c r="B10678" s="8" t="s">
        <v>22036</v>
      </c>
      <c r="C10678" s="9" t="s">
        <v>22163</v>
      </c>
      <c r="D10678" s="10" t="s">
        <v>22164</v>
      </c>
      <c r="E10678" s="11" t="s">
        <v>22165</v>
      </c>
      <c r="F10678" s="6">
        <v>364055</v>
      </c>
      <c r="G10678" s="6" t="s">
        <v>22146</v>
      </c>
      <c r="H10678" s="16">
        <v>11983448.199999999</v>
      </c>
      <c r="I10678" s="12" t="s">
        <v>13178</v>
      </c>
      <c r="J10678" s="12" t="s">
        <v>5783</v>
      </c>
      <c r="K10678" s="15">
        <v>0</v>
      </c>
      <c r="L10678" s="13" t="s">
        <v>15</v>
      </c>
      <c r="M10678" s="7">
        <v>1</v>
      </c>
      <c r="N10678" s="17"/>
    </row>
    <row r="10679" spans="1:14" ht="63">
      <c r="A10679" s="6">
        <v>10677</v>
      </c>
      <c r="B10679" s="8" t="s">
        <v>22036</v>
      </c>
      <c r="C10679" s="9" t="s">
        <v>22166</v>
      </c>
      <c r="D10679" s="10" t="s">
        <v>22167</v>
      </c>
      <c r="E10679" s="11" t="s">
        <v>22168</v>
      </c>
      <c r="F10679" s="6">
        <v>364056</v>
      </c>
      <c r="G10679" s="6" t="s">
        <v>22146</v>
      </c>
      <c r="H10679" s="16">
        <v>13662653.949999999</v>
      </c>
      <c r="I10679" s="12" t="s">
        <v>22169</v>
      </c>
      <c r="J10679" s="12" t="s">
        <v>2153</v>
      </c>
      <c r="K10679" s="15">
        <v>0</v>
      </c>
      <c r="L10679" s="13" t="s">
        <v>15</v>
      </c>
      <c r="M10679" s="7">
        <v>1</v>
      </c>
      <c r="N10679" s="17"/>
    </row>
    <row r="10680" spans="1:14" ht="78.75">
      <c r="A10680" s="6">
        <v>10678</v>
      </c>
      <c r="B10680" s="8" t="s">
        <v>22036</v>
      </c>
      <c r="C10680" s="9" t="s">
        <v>22170</v>
      </c>
      <c r="D10680" s="10" t="s">
        <v>22171</v>
      </c>
      <c r="E10680" s="11" t="s">
        <v>22172</v>
      </c>
      <c r="F10680" s="6">
        <v>364057</v>
      </c>
      <c r="G10680" s="6" t="s">
        <v>22146</v>
      </c>
      <c r="H10680" s="16">
        <v>12949280.9</v>
      </c>
      <c r="I10680" s="12" t="s">
        <v>13178</v>
      </c>
      <c r="J10680" s="12" t="s">
        <v>5783</v>
      </c>
      <c r="K10680" s="15">
        <v>0</v>
      </c>
      <c r="L10680" s="13" t="s">
        <v>15</v>
      </c>
      <c r="M10680" s="7">
        <v>1</v>
      </c>
      <c r="N10680" s="17"/>
    </row>
    <row r="10681" spans="1:14" ht="78.75">
      <c r="A10681" s="6">
        <v>10679</v>
      </c>
      <c r="B10681" s="8" t="s">
        <v>22036</v>
      </c>
      <c r="C10681" s="9" t="s">
        <v>22173</v>
      </c>
      <c r="D10681" s="10" t="s">
        <v>22174</v>
      </c>
      <c r="E10681" s="11" t="s">
        <v>22175</v>
      </c>
      <c r="F10681" s="6">
        <v>364058</v>
      </c>
      <c r="G10681" s="6" t="s">
        <v>22146</v>
      </c>
      <c r="H10681" s="16">
        <v>12265025.35</v>
      </c>
      <c r="I10681" s="12" t="s">
        <v>5018</v>
      </c>
      <c r="J10681" s="12" t="s">
        <v>5783</v>
      </c>
      <c r="K10681" s="15">
        <v>1100000</v>
      </c>
      <c r="L10681" s="13" t="s">
        <v>15</v>
      </c>
      <c r="M10681" s="7">
        <v>1</v>
      </c>
      <c r="N10681" s="17"/>
    </row>
    <row r="10682" spans="1:14" ht="78.75">
      <c r="A10682" s="6">
        <v>10680</v>
      </c>
      <c r="B10682" s="8" t="s">
        <v>22036</v>
      </c>
      <c r="C10682" s="9" t="s">
        <v>22176</v>
      </c>
      <c r="D10682" s="10" t="s">
        <v>22177</v>
      </c>
      <c r="E10682" s="11" t="s">
        <v>22178</v>
      </c>
      <c r="F10682" s="6">
        <v>364059</v>
      </c>
      <c r="G10682" s="6" t="s">
        <v>22146</v>
      </c>
      <c r="H10682" s="16">
        <v>9637176.1999999993</v>
      </c>
      <c r="I10682" s="12" t="s">
        <v>2152</v>
      </c>
      <c r="J10682" s="12" t="s">
        <v>5783</v>
      </c>
      <c r="K10682" s="15">
        <v>6735000</v>
      </c>
      <c r="L10682" s="13" t="s">
        <v>4326</v>
      </c>
      <c r="M10682" s="7">
        <v>1</v>
      </c>
      <c r="N10682" s="17"/>
    </row>
    <row r="10683" spans="1:14" ht="63">
      <c r="A10683" s="6">
        <v>10681</v>
      </c>
      <c r="B10683" s="8" t="s">
        <v>22036</v>
      </c>
      <c r="C10683" s="9" t="s">
        <v>22179</v>
      </c>
      <c r="D10683" s="10" t="s">
        <v>22180</v>
      </c>
      <c r="E10683" s="11" t="s">
        <v>22181</v>
      </c>
      <c r="F10683" s="6">
        <v>364072</v>
      </c>
      <c r="G10683" s="6" t="s">
        <v>22146</v>
      </c>
      <c r="H10683" s="16">
        <v>10225775.300000001</v>
      </c>
      <c r="I10683" s="12" t="s">
        <v>2152</v>
      </c>
      <c r="J10683" s="12" t="s">
        <v>5783</v>
      </c>
      <c r="K10683" s="15">
        <v>0</v>
      </c>
      <c r="L10683" s="13" t="s">
        <v>15</v>
      </c>
      <c r="M10683" s="7">
        <v>1</v>
      </c>
      <c r="N10683" s="17"/>
    </row>
    <row r="10684" spans="1:14" ht="78.75">
      <c r="A10684" s="6">
        <v>10682</v>
      </c>
      <c r="B10684" s="8" t="s">
        <v>22036</v>
      </c>
      <c r="C10684" s="9" t="s">
        <v>22182</v>
      </c>
      <c r="D10684" s="10" t="s">
        <v>22183</v>
      </c>
      <c r="E10684" s="11" t="s">
        <v>22184</v>
      </c>
      <c r="F10684" s="6">
        <v>364061</v>
      </c>
      <c r="G10684" s="6" t="s">
        <v>22146</v>
      </c>
      <c r="H10684" s="16">
        <v>10954317</v>
      </c>
      <c r="I10684" s="12" t="s">
        <v>5018</v>
      </c>
      <c r="J10684" s="12" t="s">
        <v>5783</v>
      </c>
      <c r="K10684" s="15">
        <v>0</v>
      </c>
      <c r="L10684" s="13" t="s">
        <v>15</v>
      </c>
      <c r="M10684" s="7">
        <v>1</v>
      </c>
      <c r="N10684" s="17"/>
    </row>
    <row r="10685" spans="1:14" ht="94.5">
      <c r="A10685" s="6">
        <v>10683</v>
      </c>
      <c r="B10685" s="8" t="s">
        <v>22036</v>
      </c>
      <c r="C10685" s="9" t="s">
        <v>22185</v>
      </c>
      <c r="D10685" s="10" t="s">
        <v>22186</v>
      </c>
      <c r="E10685" s="11" t="s">
        <v>22187</v>
      </c>
      <c r="F10685" s="6">
        <v>364062</v>
      </c>
      <c r="G10685" s="6" t="s">
        <v>22146</v>
      </c>
      <c r="H10685" s="16">
        <v>12043614.550000001</v>
      </c>
      <c r="I10685" s="12" t="s">
        <v>2152</v>
      </c>
      <c r="J10685" s="12" t="s">
        <v>5783</v>
      </c>
      <c r="K10685" s="15">
        <v>0</v>
      </c>
      <c r="L10685" s="13" t="s">
        <v>4326</v>
      </c>
      <c r="M10685" s="7">
        <v>1</v>
      </c>
      <c r="N10685" s="17"/>
    </row>
    <row r="10686" spans="1:14" ht="63">
      <c r="A10686" s="6">
        <v>10684</v>
      </c>
      <c r="B10686" s="8" t="s">
        <v>22036</v>
      </c>
      <c r="C10686" s="9" t="s">
        <v>22188</v>
      </c>
      <c r="D10686" s="10" t="s">
        <v>22189</v>
      </c>
      <c r="E10686" s="11" t="s">
        <v>22190</v>
      </c>
      <c r="F10686" s="6">
        <v>364075</v>
      </c>
      <c r="G10686" s="6" t="s">
        <v>22146</v>
      </c>
      <c r="H10686" s="16">
        <v>14045712.949999999</v>
      </c>
      <c r="I10686" s="12" t="s">
        <v>5018</v>
      </c>
      <c r="J10686" s="12" t="s">
        <v>5783</v>
      </c>
      <c r="K10686" s="15">
        <v>0</v>
      </c>
      <c r="L10686" s="13" t="s">
        <v>15</v>
      </c>
      <c r="M10686" s="7">
        <v>1</v>
      </c>
      <c r="N10686" s="17"/>
    </row>
    <row r="10687" spans="1:14" ht="63">
      <c r="A10687" s="6">
        <v>10685</v>
      </c>
      <c r="B10687" s="8" t="s">
        <v>22036</v>
      </c>
      <c r="C10687" s="9" t="s">
        <v>22191</v>
      </c>
      <c r="D10687" s="10" t="s">
        <v>22152</v>
      </c>
      <c r="E10687" s="11" t="s">
        <v>22192</v>
      </c>
      <c r="F10687" s="6">
        <v>357168</v>
      </c>
      <c r="G10687" s="6" t="s">
        <v>22146</v>
      </c>
      <c r="H10687" s="16">
        <v>18139459.907000002</v>
      </c>
      <c r="I10687" s="12" t="s">
        <v>1993</v>
      </c>
      <c r="J10687" s="12" t="s">
        <v>13179</v>
      </c>
      <c r="K10687" s="15">
        <v>0</v>
      </c>
      <c r="L10687" s="13" t="s">
        <v>15</v>
      </c>
      <c r="M10687" s="7">
        <v>1</v>
      </c>
      <c r="N10687" s="17"/>
    </row>
    <row r="10688" spans="1:14" ht="63">
      <c r="A10688" s="6">
        <v>10686</v>
      </c>
      <c r="B10688" s="8" t="s">
        <v>22036</v>
      </c>
      <c r="C10688" s="9" t="s">
        <v>22191</v>
      </c>
      <c r="D10688" s="10" t="s">
        <v>22152</v>
      </c>
      <c r="E10688" s="11" t="s">
        <v>22193</v>
      </c>
      <c r="F10688" s="6">
        <v>357169</v>
      </c>
      <c r="G10688" s="6" t="s">
        <v>22146</v>
      </c>
      <c r="H10688" s="16">
        <v>16872852.533</v>
      </c>
      <c r="I10688" s="12" t="s">
        <v>9506</v>
      </c>
      <c r="J10688" s="12" t="s">
        <v>13179</v>
      </c>
      <c r="K10688" s="15">
        <v>0</v>
      </c>
      <c r="L10688" s="13" t="s">
        <v>15</v>
      </c>
      <c r="M10688" s="7">
        <v>1</v>
      </c>
      <c r="N10688" s="17"/>
    </row>
    <row r="10689" spans="1:14" ht="63">
      <c r="A10689" s="6">
        <v>10687</v>
      </c>
      <c r="B10689" s="8" t="s">
        <v>22036</v>
      </c>
      <c r="C10689" s="9" t="s">
        <v>22191</v>
      </c>
      <c r="D10689" s="10" t="s">
        <v>22152</v>
      </c>
      <c r="E10689" s="11" t="s">
        <v>22194</v>
      </c>
      <c r="F10689" s="6">
        <v>357170</v>
      </c>
      <c r="G10689" s="6" t="s">
        <v>22146</v>
      </c>
      <c r="H10689" s="16">
        <v>13848810.084000001</v>
      </c>
      <c r="I10689" s="12" t="s">
        <v>9506</v>
      </c>
      <c r="J10689" s="12" t="s">
        <v>13179</v>
      </c>
      <c r="K10689" s="15">
        <v>4530000</v>
      </c>
      <c r="L10689" s="13" t="s">
        <v>15</v>
      </c>
      <c r="M10689" s="7">
        <v>1</v>
      </c>
      <c r="N10689" s="17"/>
    </row>
    <row r="10690" spans="1:14" ht="63">
      <c r="A10690" s="6">
        <v>10688</v>
      </c>
      <c r="B10690" s="8" t="s">
        <v>22036</v>
      </c>
      <c r="C10690" s="9" t="s">
        <v>22195</v>
      </c>
      <c r="D10690" s="10" t="s">
        <v>1203</v>
      </c>
      <c r="E10690" s="11" t="s">
        <v>22196</v>
      </c>
      <c r="F10690" s="6">
        <v>357171</v>
      </c>
      <c r="G10690" s="6" t="s">
        <v>22146</v>
      </c>
      <c r="H10690" s="16">
        <v>13769339.505999999</v>
      </c>
      <c r="I10690" s="12" t="s">
        <v>13180</v>
      </c>
      <c r="J10690" s="12" t="s">
        <v>13179</v>
      </c>
      <c r="K10690" s="15">
        <v>0</v>
      </c>
      <c r="L10690" s="13" t="s">
        <v>15</v>
      </c>
      <c r="M10690" s="7">
        <v>1</v>
      </c>
      <c r="N10690" s="17"/>
    </row>
    <row r="10691" spans="1:14" ht="63">
      <c r="A10691" s="6">
        <v>10689</v>
      </c>
      <c r="B10691" s="8" t="s">
        <v>22036</v>
      </c>
      <c r="C10691" s="9" t="s">
        <v>22197</v>
      </c>
      <c r="D10691" s="10" t="s">
        <v>22198</v>
      </c>
      <c r="E10691" s="11" t="s">
        <v>22199</v>
      </c>
      <c r="F10691" s="6">
        <v>364073</v>
      </c>
      <c r="G10691" s="6" t="s">
        <v>22146</v>
      </c>
      <c r="H10691" s="16">
        <v>13468796</v>
      </c>
      <c r="I10691" s="12" t="s">
        <v>4133</v>
      </c>
      <c r="J10691" s="12" t="s">
        <v>2469</v>
      </c>
      <c r="K10691" s="15">
        <v>0</v>
      </c>
      <c r="L10691" s="13" t="s">
        <v>15</v>
      </c>
      <c r="M10691" s="7">
        <v>1</v>
      </c>
      <c r="N10691" s="17"/>
    </row>
    <row r="10692" spans="1:14" ht="63">
      <c r="A10692" s="6">
        <v>10690</v>
      </c>
      <c r="B10692" s="8" t="s">
        <v>22036</v>
      </c>
      <c r="C10692" s="9" t="s">
        <v>22200</v>
      </c>
      <c r="D10692" s="10" t="s">
        <v>22201</v>
      </c>
      <c r="E10692" s="11" t="s">
        <v>22202</v>
      </c>
      <c r="F10692" s="6">
        <v>364074</v>
      </c>
      <c r="G10692" s="6" t="s">
        <v>22146</v>
      </c>
      <c r="H10692" s="16">
        <v>12186941.050000001</v>
      </c>
      <c r="I10692" s="12" t="s">
        <v>5018</v>
      </c>
      <c r="J10692" s="12" t="s">
        <v>2469</v>
      </c>
      <c r="K10692" s="15">
        <v>0</v>
      </c>
      <c r="L10692" s="13" t="s">
        <v>15</v>
      </c>
      <c r="M10692" s="7">
        <v>1</v>
      </c>
      <c r="N10692" s="17"/>
    </row>
    <row r="10693" spans="1:14" ht="63">
      <c r="A10693" s="6">
        <v>10691</v>
      </c>
      <c r="B10693" s="8" t="s">
        <v>22036</v>
      </c>
      <c r="C10693" s="9" t="s">
        <v>22203</v>
      </c>
      <c r="D10693" s="10" t="s">
        <v>22204</v>
      </c>
      <c r="E10693" s="11" t="s">
        <v>22205</v>
      </c>
      <c r="F10693" s="6">
        <v>364067</v>
      </c>
      <c r="G10693" s="6" t="s">
        <v>22146</v>
      </c>
      <c r="H10693" s="16">
        <v>13961463.15</v>
      </c>
      <c r="I10693" s="12" t="s">
        <v>13178</v>
      </c>
      <c r="J10693" s="12" t="s">
        <v>2469</v>
      </c>
      <c r="K10693" s="15">
        <v>0</v>
      </c>
      <c r="L10693" s="13" t="s">
        <v>15</v>
      </c>
      <c r="M10693" s="7">
        <v>1</v>
      </c>
      <c r="N10693" s="17"/>
    </row>
    <row r="10694" spans="1:14" ht="63">
      <c r="A10694" s="6">
        <v>10692</v>
      </c>
      <c r="B10694" s="8" t="s">
        <v>22036</v>
      </c>
      <c r="C10694" s="9" t="s">
        <v>22206</v>
      </c>
      <c r="D10694" s="10" t="s">
        <v>22080</v>
      </c>
      <c r="E10694" s="11" t="s">
        <v>22207</v>
      </c>
      <c r="F10694" s="6">
        <v>364068</v>
      </c>
      <c r="G10694" s="6" t="s">
        <v>22146</v>
      </c>
      <c r="H10694" s="16">
        <v>11378781.223999999</v>
      </c>
      <c r="I10694" s="12" t="s">
        <v>2121</v>
      </c>
      <c r="J10694" s="12" t="s">
        <v>19912</v>
      </c>
      <c r="K10694" s="15">
        <f>2380000+2500000</f>
        <v>4880000</v>
      </c>
      <c r="L10694" s="13" t="s">
        <v>15</v>
      </c>
      <c r="M10694" s="7">
        <v>1</v>
      </c>
      <c r="N10694" s="17"/>
    </row>
    <row r="10695" spans="1:14" ht="63">
      <c r="A10695" s="6">
        <v>10693</v>
      </c>
      <c r="B10695" s="8" t="s">
        <v>22036</v>
      </c>
      <c r="C10695" s="9" t="s">
        <v>22191</v>
      </c>
      <c r="D10695" s="10" t="s">
        <v>22152</v>
      </c>
      <c r="E10695" s="11" t="s">
        <v>22208</v>
      </c>
      <c r="F10695" s="6">
        <v>357172</v>
      </c>
      <c r="G10695" s="6" t="s">
        <v>22146</v>
      </c>
      <c r="H10695" s="16">
        <v>12959692.904999999</v>
      </c>
      <c r="I10695" s="12" t="s">
        <v>9506</v>
      </c>
      <c r="J10695" s="12" t="s">
        <v>13179</v>
      </c>
      <c r="K10695" s="15">
        <v>0</v>
      </c>
      <c r="L10695" s="13" t="s">
        <v>15</v>
      </c>
      <c r="M10695" s="7">
        <v>1</v>
      </c>
      <c r="N10695" s="17"/>
    </row>
    <row r="10696" spans="1:14" ht="63">
      <c r="A10696" s="6">
        <v>10694</v>
      </c>
      <c r="B10696" s="8" t="s">
        <v>22036</v>
      </c>
      <c r="C10696" s="9" t="s">
        <v>22195</v>
      </c>
      <c r="D10696" s="10" t="s">
        <v>1203</v>
      </c>
      <c r="E10696" s="11" t="s">
        <v>22209</v>
      </c>
      <c r="F10696" s="6">
        <v>357173</v>
      </c>
      <c r="G10696" s="6" t="s">
        <v>22146</v>
      </c>
      <c r="H10696" s="16">
        <v>17738734.852000002</v>
      </c>
      <c r="I10696" s="12" t="s">
        <v>13180</v>
      </c>
      <c r="J10696" s="12" t="s">
        <v>13179</v>
      </c>
      <c r="K10696" s="15">
        <v>0</v>
      </c>
      <c r="L10696" s="13" t="s">
        <v>15</v>
      </c>
      <c r="M10696" s="7">
        <v>1</v>
      </c>
      <c r="N10696" s="17"/>
    </row>
    <row r="10697" spans="1:14" ht="63">
      <c r="A10697" s="6">
        <v>10695</v>
      </c>
      <c r="B10697" s="8" t="s">
        <v>22036</v>
      </c>
      <c r="C10697" s="9" t="s">
        <v>22195</v>
      </c>
      <c r="D10697" s="10" t="s">
        <v>22210</v>
      </c>
      <c r="E10697" s="11" t="s">
        <v>22211</v>
      </c>
      <c r="F10697" s="6">
        <v>357174</v>
      </c>
      <c r="G10697" s="6" t="s">
        <v>22146</v>
      </c>
      <c r="H10697" s="16">
        <v>16049880.812999999</v>
      </c>
      <c r="I10697" s="12" t="s">
        <v>13180</v>
      </c>
      <c r="J10697" s="12" t="s">
        <v>13179</v>
      </c>
      <c r="K10697" s="15">
        <v>0</v>
      </c>
      <c r="L10697" s="13" t="s">
        <v>15</v>
      </c>
      <c r="M10697" s="7">
        <v>1</v>
      </c>
      <c r="N10697" s="17"/>
    </row>
    <row r="10698" spans="1:14" ht="63">
      <c r="A10698" s="6">
        <v>10696</v>
      </c>
      <c r="B10698" s="8" t="s">
        <v>22036</v>
      </c>
      <c r="C10698" s="9" t="s">
        <v>22191</v>
      </c>
      <c r="D10698" s="10" t="s">
        <v>22152</v>
      </c>
      <c r="E10698" s="11" t="s">
        <v>22212</v>
      </c>
      <c r="F10698" s="6">
        <v>357175</v>
      </c>
      <c r="G10698" s="6" t="s">
        <v>22146</v>
      </c>
      <c r="H10698" s="16">
        <v>19228093.901000001</v>
      </c>
      <c r="I10698" s="12" t="s">
        <v>9506</v>
      </c>
      <c r="J10698" s="12" t="s">
        <v>13179</v>
      </c>
      <c r="K10698" s="15">
        <v>4893000</v>
      </c>
      <c r="L10698" s="13" t="s">
        <v>15</v>
      </c>
      <c r="M10698" s="7">
        <v>1</v>
      </c>
      <c r="N10698" s="17"/>
    </row>
    <row r="10699" spans="1:14" ht="63">
      <c r="A10699" s="6">
        <v>10697</v>
      </c>
      <c r="B10699" s="8" t="s">
        <v>22036</v>
      </c>
      <c r="C10699" s="9" t="s">
        <v>22213</v>
      </c>
      <c r="D10699" s="10" t="s">
        <v>22214</v>
      </c>
      <c r="E10699" s="11" t="s">
        <v>22215</v>
      </c>
      <c r="F10699" s="6">
        <v>357176</v>
      </c>
      <c r="G10699" s="6" t="s">
        <v>22146</v>
      </c>
      <c r="H10699" s="16">
        <v>24885732.425999999</v>
      </c>
      <c r="I10699" s="12" t="s">
        <v>10582</v>
      </c>
      <c r="J10699" s="12" t="s">
        <v>880</v>
      </c>
      <c r="K10699" s="15">
        <v>0</v>
      </c>
      <c r="L10699" s="13" t="s">
        <v>14</v>
      </c>
      <c r="M10699" s="7">
        <v>1</v>
      </c>
      <c r="N10699" s="17"/>
    </row>
    <row r="10700" spans="1:14" ht="63">
      <c r="A10700" s="6">
        <v>10698</v>
      </c>
      <c r="B10700" s="8" t="s">
        <v>22036</v>
      </c>
      <c r="C10700" s="9" t="s">
        <v>22216</v>
      </c>
      <c r="D10700" s="10" t="s">
        <v>22217</v>
      </c>
      <c r="E10700" s="11" t="s">
        <v>22215</v>
      </c>
      <c r="F10700" s="6">
        <v>357176</v>
      </c>
      <c r="G10700" s="6" t="s">
        <v>22146</v>
      </c>
      <c r="H10700" s="16">
        <v>24885732.425999999</v>
      </c>
      <c r="I10700" s="12" t="s">
        <v>10582</v>
      </c>
      <c r="J10700" s="12" t="s">
        <v>880</v>
      </c>
      <c r="K10700" s="15">
        <v>0</v>
      </c>
      <c r="L10700" s="13" t="s">
        <v>14</v>
      </c>
      <c r="M10700" s="7">
        <v>0.49</v>
      </c>
      <c r="N10700" s="17"/>
    </row>
    <row r="10701" spans="1:14" ht="63">
      <c r="A10701" s="6">
        <v>10699</v>
      </c>
      <c r="B10701" s="8" t="s">
        <v>22036</v>
      </c>
      <c r="C10701" s="9" t="s">
        <v>22218</v>
      </c>
      <c r="D10701" s="10" t="s">
        <v>22214</v>
      </c>
      <c r="E10701" s="11" t="s">
        <v>22215</v>
      </c>
      <c r="F10701" s="6">
        <v>357176</v>
      </c>
      <c r="G10701" s="6" t="s">
        <v>22146</v>
      </c>
      <c r="H10701" s="16">
        <v>24885732.425999999</v>
      </c>
      <c r="I10701" s="12" t="s">
        <v>10582</v>
      </c>
      <c r="J10701" s="12" t="s">
        <v>880</v>
      </c>
      <c r="K10701" s="15">
        <v>0</v>
      </c>
      <c r="L10701" s="13" t="s">
        <v>14</v>
      </c>
      <c r="M10701" s="7">
        <v>0.51</v>
      </c>
      <c r="N10701" s="17"/>
    </row>
    <row r="10702" spans="1:14" ht="63">
      <c r="A10702" s="6">
        <v>10700</v>
      </c>
      <c r="B10702" s="8" t="s">
        <v>22036</v>
      </c>
      <c r="C10702" s="9" t="s">
        <v>22191</v>
      </c>
      <c r="D10702" s="10" t="s">
        <v>22152</v>
      </c>
      <c r="E10702" s="11" t="s">
        <v>22219</v>
      </c>
      <c r="F10702" s="6">
        <v>357177</v>
      </c>
      <c r="G10702" s="6" t="s">
        <v>22146</v>
      </c>
      <c r="H10702" s="16">
        <v>19731386.473999999</v>
      </c>
      <c r="I10702" s="12" t="s">
        <v>9506</v>
      </c>
      <c r="J10702" s="12" t="s">
        <v>13179</v>
      </c>
      <c r="K10702" s="15">
        <v>0</v>
      </c>
      <c r="L10702" s="13" t="s">
        <v>15</v>
      </c>
      <c r="M10702" s="7">
        <v>1</v>
      </c>
      <c r="N10702" s="17"/>
    </row>
    <row r="10703" spans="1:14" ht="63">
      <c r="A10703" s="6">
        <v>10701</v>
      </c>
      <c r="B10703" s="8" t="s">
        <v>22036</v>
      </c>
      <c r="C10703" s="9" t="s">
        <v>22191</v>
      </c>
      <c r="D10703" s="10" t="s">
        <v>22152</v>
      </c>
      <c r="E10703" s="11" t="s">
        <v>22220</v>
      </c>
      <c r="F10703" s="6">
        <v>357179</v>
      </c>
      <c r="G10703" s="6" t="s">
        <v>22146</v>
      </c>
      <c r="H10703" s="16">
        <v>13400333.161</v>
      </c>
      <c r="I10703" s="12" t="s">
        <v>9506</v>
      </c>
      <c r="J10703" s="12" t="s">
        <v>13179</v>
      </c>
      <c r="K10703" s="15">
        <v>0</v>
      </c>
      <c r="L10703" s="13" t="s">
        <v>15</v>
      </c>
      <c r="M10703" s="7">
        <v>1</v>
      </c>
      <c r="N10703" s="17"/>
    </row>
    <row r="10704" spans="1:14" ht="63">
      <c r="A10704" s="6">
        <v>10702</v>
      </c>
      <c r="B10704" s="8" t="s">
        <v>22036</v>
      </c>
      <c r="C10704" s="9" t="s">
        <v>22221</v>
      </c>
      <c r="D10704" s="10" t="s">
        <v>22222</v>
      </c>
      <c r="E10704" s="11" t="s">
        <v>22223</v>
      </c>
      <c r="F10704" s="6">
        <v>364069</v>
      </c>
      <c r="G10704" s="6" t="s">
        <v>22146</v>
      </c>
      <c r="H10704" s="16">
        <v>13688306.800000001</v>
      </c>
      <c r="I10704" s="12" t="s">
        <v>2213</v>
      </c>
      <c r="J10704" s="12" t="s">
        <v>5783</v>
      </c>
      <c r="K10704" s="15">
        <v>4115000</v>
      </c>
      <c r="L10704" s="13" t="s">
        <v>15</v>
      </c>
      <c r="M10704" s="7">
        <v>1</v>
      </c>
      <c r="N10704" s="17"/>
    </row>
    <row r="10705" spans="1:14" ht="63">
      <c r="A10705" s="6">
        <v>10703</v>
      </c>
      <c r="B10705" s="8" t="s">
        <v>22036</v>
      </c>
      <c r="C10705" s="9" t="s">
        <v>22195</v>
      </c>
      <c r="D10705" s="10" t="s">
        <v>1203</v>
      </c>
      <c r="E10705" s="11" t="s">
        <v>22224</v>
      </c>
      <c r="F10705" s="6">
        <v>357183</v>
      </c>
      <c r="G10705" s="6" t="s">
        <v>22146</v>
      </c>
      <c r="H10705" s="16">
        <v>15095463.037</v>
      </c>
      <c r="I10705" s="12" t="s">
        <v>852</v>
      </c>
      <c r="J10705" s="12" t="s">
        <v>19912</v>
      </c>
      <c r="K10705" s="15">
        <v>0</v>
      </c>
      <c r="L10705" s="13" t="s">
        <v>15</v>
      </c>
      <c r="M10705" s="7">
        <v>1</v>
      </c>
      <c r="N10705" s="17"/>
    </row>
    <row r="10706" spans="1:14" ht="63">
      <c r="A10706" s="6">
        <v>10704</v>
      </c>
      <c r="B10706" s="8" t="s">
        <v>22036</v>
      </c>
      <c r="C10706" s="9" t="s">
        <v>22195</v>
      </c>
      <c r="D10706" s="10" t="s">
        <v>1203</v>
      </c>
      <c r="E10706" s="11" t="s">
        <v>22225</v>
      </c>
      <c r="F10706" s="6">
        <v>357184</v>
      </c>
      <c r="G10706" s="6" t="s">
        <v>22146</v>
      </c>
      <c r="H10706" s="16">
        <v>15441048.664000001</v>
      </c>
      <c r="I10706" s="12" t="s">
        <v>852</v>
      </c>
      <c r="J10706" s="12" t="s">
        <v>19912</v>
      </c>
      <c r="K10706" s="15">
        <v>4497000</v>
      </c>
      <c r="L10706" s="13" t="s">
        <v>15</v>
      </c>
      <c r="M10706" s="7">
        <v>1</v>
      </c>
      <c r="N10706" s="17"/>
    </row>
    <row r="10707" spans="1:14" ht="63">
      <c r="A10707" s="6">
        <v>10705</v>
      </c>
      <c r="B10707" s="8" t="s">
        <v>22036</v>
      </c>
      <c r="C10707" s="9" t="s">
        <v>22226</v>
      </c>
      <c r="D10707" s="10" t="s">
        <v>22050</v>
      </c>
      <c r="E10707" s="11" t="s">
        <v>22227</v>
      </c>
      <c r="F10707" s="6">
        <v>468750</v>
      </c>
      <c r="G10707" s="6" t="s">
        <v>22146</v>
      </c>
      <c r="H10707" s="16">
        <v>12943970.4</v>
      </c>
      <c r="I10707" s="12" t="s">
        <v>2648</v>
      </c>
      <c r="J10707" s="12" t="s">
        <v>13144</v>
      </c>
      <c r="K10707" s="15">
        <v>0</v>
      </c>
      <c r="L10707" s="13" t="s">
        <v>15</v>
      </c>
      <c r="M10707" s="7">
        <v>1</v>
      </c>
      <c r="N10707" s="17"/>
    </row>
    <row r="10708" spans="1:14" ht="78.75">
      <c r="A10708" s="6">
        <v>10706</v>
      </c>
      <c r="B10708" s="8" t="s">
        <v>22036</v>
      </c>
      <c r="C10708" s="9" t="s">
        <v>22228</v>
      </c>
      <c r="D10708" s="10" t="s">
        <v>22229</v>
      </c>
      <c r="E10708" s="11" t="s">
        <v>22230</v>
      </c>
      <c r="F10708" s="6">
        <v>367623</v>
      </c>
      <c r="G10708" s="6" t="s">
        <v>22146</v>
      </c>
      <c r="H10708" s="16">
        <v>21140781.603</v>
      </c>
      <c r="I10708" s="12" t="s">
        <v>937</v>
      </c>
      <c r="J10708" s="12" t="s">
        <v>22231</v>
      </c>
      <c r="K10708" s="15">
        <v>0</v>
      </c>
      <c r="L10708" s="13" t="s">
        <v>14</v>
      </c>
      <c r="M10708" s="7">
        <v>1</v>
      </c>
      <c r="N10708" s="17"/>
    </row>
    <row r="10709" spans="1:14" ht="78.75">
      <c r="A10709" s="6">
        <v>10707</v>
      </c>
      <c r="B10709" s="8" t="s">
        <v>22036</v>
      </c>
      <c r="C10709" s="9" t="s">
        <v>22232</v>
      </c>
      <c r="D10709" s="10" t="s">
        <v>22233</v>
      </c>
      <c r="E10709" s="11" t="s">
        <v>22230</v>
      </c>
      <c r="F10709" s="6">
        <v>367623</v>
      </c>
      <c r="G10709" s="6" t="s">
        <v>22146</v>
      </c>
      <c r="H10709" s="16">
        <v>21140781.603</v>
      </c>
      <c r="I10709" s="12" t="s">
        <v>937</v>
      </c>
      <c r="J10709" s="12" t="s">
        <v>22231</v>
      </c>
      <c r="K10709" s="15">
        <v>0</v>
      </c>
      <c r="L10709" s="13" t="s">
        <v>14</v>
      </c>
      <c r="M10709" s="7">
        <v>0.51</v>
      </c>
      <c r="N10709" s="17"/>
    </row>
    <row r="10710" spans="1:14" ht="78.75">
      <c r="A10710" s="6">
        <v>10708</v>
      </c>
      <c r="B10710" s="8" t="s">
        <v>22036</v>
      </c>
      <c r="C10710" s="9" t="s">
        <v>22234</v>
      </c>
      <c r="D10710" s="10" t="s">
        <v>22235</v>
      </c>
      <c r="E10710" s="11" t="s">
        <v>22230</v>
      </c>
      <c r="F10710" s="6">
        <v>367623</v>
      </c>
      <c r="G10710" s="6" t="s">
        <v>22146</v>
      </c>
      <c r="H10710" s="16">
        <v>21140781.603</v>
      </c>
      <c r="I10710" s="12" t="s">
        <v>937</v>
      </c>
      <c r="J10710" s="12" t="s">
        <v>22231</v>
      </c>
      <c r="K10710" s="15">
        <v>0</v>
      </c>
      <c r="L10710" s="13" t="s">
        <v>14</v>
      </c>
      <c r="M10710" s="7">
        <v>0.49</v>
      </c>
      <c r="N10710" s="17"/>
    </row>
    <row r="10711" spans="1:14" ht="78.75">
      <c r="A10711" s="6">
        <v>10709</v>
      </c>
      <c r="B10711" s="8" t="s">
        <v>22036</v>
      </c>
      <c r="C10711" s="9" t="s">
        <v>22228</v>
      </c>
      <c r="D10711" s="10" t="s">
        <v>22229</v>
      </c>
      <c r="E10711" s="11" t="s">
        <v>22236</v>
      </c>
      <c r="F10711" s="6">
        <v>367624</v>
      </c>
      <c r="G10711" s="6" t="s">
        <v>22146</v>
      </c>
      <c r="H10711" s="16">
        <v>17956373.344999999</v>
      </c>
      <c r="I10711" s="12" t="s">
        <v>937</v>
      </c>
      <c r="J10711" s="12" t="s">
        <v>22231</v>
      </c>
      <c r="K10711" s="15">
        <v>0</v>
      </c>
      <c r="L10711" s="13" t="s">
        <v>14</v>
      </c>
      <c r="M10711" s="7">
        <v>1</v>
      </c>
      <c r="N10711" s="17"/>
    </row>
    <row r="10712" spans="1:14" ht="78.75">
      <c r="A10712" s="6">
        <v>10710</v>
      </c>
      <c r="B10712" s="8" t="s">
        <v>22036</v>
      </c>
      <c r="C10712" s="9" t="s">
        <v>22232</v>
      </c>
      <c r="D10712" s="10" t="s">
        <v>22233</v>
      </c>
      <c r="E10712" s="11" t="s">
        <v>22236</v>
      </c>
      <c r="F10712" s="6">
        <v>367624</v>
      </c>
      <c r="G10712" s="6" t="s">
        <v>22146</v>
      </c>
      <c r="H10712" s="16">
        <v>17956373.344999999</v>
      </c>
      <c r="I10712" s="12" t="s">
        <v>937</v>
      </c>
      <c r="J10712" s="12" t="s">
        <v>22231</v>
      </c>
      <c r="K10712" s="15">
        <v>0</v>
      </c>
      <c r="L10712" s="13" t="s">
        <v>14</v>
      </c>
      <c r="M10712" s="7">
        <v>0.51</v>
      </c>
      <c r="N10712" s="17"/>
    </row>
    <row r="10713" spans="1:14" ht="78.75">
      <c r="A10713" s="6">
        <v>10711</v>
      </c>
      <c r="B10713" s="8" t="s">
        <v>22036</v>
      </c>
      <c r="C10713" s="9" t="s">
        <v>22234</v>
      </c>
      <c r="D10713" s="10" t="s">
        <v>22235</v>
      </c>
      <c r="E10713" s="11" t="s">
        <v>22236</v>
      </c>
      <c r="F10713" s="6">
        <v>367624</v>
      </c>
      <c r="G10713" s="6" t="s">
        <v>22146</v>
      </c>
      <c r="H10713" s="16">
        <v>17956373.344999999</v>
      </c>
      <c r="I10713" s="12" t="s">
        <v>937</v>
      </c>
      <c r="J10713" s="12" t="s">
        <v>22231</v>
      </c>
      <c r="K10713" s="15">
        <v>0</v>
      </c>
      <c r="L10713" s="13" t="s">
        <v>14</v>
      </c>
      <c r="M10713" s="7">
        <v>0.49</v>
      </c>
      <c r="N10713" s="17"/>
    </row>
    <row r="10714" spans="1:14" ht="78.75">
      <c r="A10714" s="6">
        <v>10712</v>
      </c>
      <c r="B10714" s="8" t="s">
        <v>22036</v>
      </c>
      <c r="C10714" s="9" t="s">
        <v>22228</v>
      </c>
      <c r="D10714" s="10" t="s">
        <v>22229</v>
      </c>
      <c r="E10714" s="11" t="s">
        <v>22237</v>
      </c>
      <c r="F10714" s="6">
        <v>367625</v>
      </c>
      <c r="G10714" s="6" t="s">
        <v>22146</v>
      </c>
      <c r="H10714" s="16">
        <v>17697354.456999999</v>
      </c>
      <c r="I10714" s="12" t="s">
        <v>937</v>
      </c>
      <c r="J10714" s="12" t="s">
        <v>22231</v>
      </c>
      <c r="K10714" s="15">
        <v>0</v>
      </c>
      <c r="L10714" s="13" t="s">
        <v>14</v>
      </c>
      <c r="M10714" s="7">
        <v>1</v>
      </c>
      <c r="N10714" s="17"/>
    </row>
    <row r="10715" spans="1:14" ht="78.75">
      <c r="A10715" s="6">
        <v>10713</v>
      </c>
      <c r="B10715" s="8" t="s">
        <v>22036</v>
      </c>
      <c r="C10715" s="9" t="s">
        <v>22232</v>
      </c>
      <c r="D10715" s="10" t="s">
        <v>22233</v>
      </c>
      <c r="E10715" s="11" t="s">
        <v>22237</v>
      </c>
      <c r="F10715" s="6">
        <v>367625</v>
      </c>
      <c r="G10715" s="6" t="s">
        <v>22146</v>
      </c>
      <c r="H10715" s="16">
        <v>17697354.456999999</v>
      </c>
      <c r="I10715" s="12" t="s">
        <v>937</v>
      </c>
      <c r="J10715" s="12" t="s">
        <v>22231</v>
      </c>
      <c r="K10715" s="15">
        <v>0</v>
      </c>
      <c r="L10715" s="13" t="s">
        <v>14</v>
      </c>
      <c r="M10715" s="7">
        <v>0.51</v>
      </c>
      <c r="N10715" s="17"/>
    </row>
    <row r="10716" spans="1:14" ht="78.75">
      <c r="A10716" s="6">
        <v>10714</v>
      </c>
      <c r="B10716" s="8" t="s">
        <v>22036</v>
      </c>
      <c r="C10716" s="9" t="s">
        <v>22234</v>
      </c>
      <c r="D10716" s="10" t="s">
        <v>22235</v>
      </c>
      <c r="E10716" s="11" t="s">
        <v>22237</v>
      </c>
      <c r="F10716" s="6">
        <v>367625</v>
      </c>
      <c r="G10716" s="6" t="s">
        <v>22146</v>
      </c>
      <c r="H10716" s="16">
        <v>17697354.456999999</v>
      </c>
      <c r="I10716" s="12" t="s">
        <v>937</v>
      </c>
      <c r="J10716" s="12" t="s">
        <v>22231</v>
      </c>
      <c r="K10716" s="15">
        <v>0</v>
      </c>
      <c r="L10716" s="13" t="s">
        <v>14</v>
      </c>
      <c r="M10716" s="7">
        <v>0.49</v>
      </c>
      <c r="N10716" s="17"/>
    </row>
    <row r="10717" spans="1:14" ht="63">
      <c r="A10717" s="6">
        <v>10715</v>
      </c>
      <c r="B10717" s="8" t="s">
        <v>22036</v>
      </c>
      <c r="C10717" s="9" t="s">
        <v>22238</v>
      </c>
      <c r="D10717" s="10" t="s">
        <v>22239</v>
      </c>
      <c r="E10717" s="11" t="s">
        <v>22240</v>
      </c>
      <c r="F10717" s="6">
        <v>367626</v>
      </c>
      <c r="G10717" s="6" t="s">
        <v>22146</v>
      </c>
      <c r="H10717" s="16">
        <v>11257445.85</v>
      </c>
      <c r="I10717" s="12" t="s">
        <v>10147</v>
      </c>
      <c r="J10717" s="12" t="s">
        <v>10780</v>
      </c>
      <c r="K10717" s="15">
        <v>7687000</v>
      </c>
      <c r="L10717" s="13" t="s">
        <v>15</v>
      </c>
      <c r="M10717" s="7">
        <v>1</v>
      </c>
      <c r="N10717" s="17"/>
    </row>
    <row r="10718" spans="1:14" ht="108.75" customHeight="1">
      <c r="A10718" s="6">
        <v>10716</v>
      </c>
      <c r="B10718" s="8" t="s">
        <v>22036</v>
      </c>
      <c r="C10718" s="9" t="s">
        <v>22206</v>
      </c>
      <c r="D10718" s="10" t="s">
        <v>22080</v>
      </c>
      <c r="E10718" s="11" t="s">
        <v>22241</v>
      </c>
      <c r="F10718" s="6">
        <v>394427</v>
      </c>
      <c r="G10718" s="6" t="s">
        <v>22146</v>
      </c>
      <c r="H10718" s="16">
        <v>58799272.814999998</v>
      </c>
      <c r="I10718" s="12" t="s">
        <v>931</v>
      </c>
      <c r="J10718" s="12" t="s">
        <v>21392</v>
      </c>
      <c r="K10718" s="15">
        <v>0</v>
      </c>
      <c r="L10718" s="13" t="s">
        <v>15</v>
      </c>
      <c r="M10718" s="7">
        <v>1</v>
      </c>
      <c r="N10718" s="17"/>
    </row>
    <row r="10719" spans="1:14" ht="63">
      <c r="A10719" s="6">
        <v>10717</v>
      </c>
      <c r="B10719" s="8" t="s">
        <v>22036</v>
      </c>
      <c r="C10719" s="9" t="s">
        <v>22242</v>
      </c>
      <c r="D10719" s="10" t="s">
        <v>22243</v>
      </c>
      <c r="E10719" s="11" t="s">
        <v>22244</v>
      </c>
      <c r="F10719" s="6">
        <v>479193</v>
      </c>
      <c r="G10719" s="6" t="s">
        <v>22146</v>
      </c>
      <c r="H10719" s="16">
        <v>22593425.438000001</v>
      </c>
      <c r="I10719" s="12" t="s">
        <v>10314</v>
      </c>
      <c r="J10719" s="12" t="s">
        <v>22245</v>
      </c>
      <c r="K10719" s="15">
        <v>0</v>
      </c>
      <c r="L10719" s="13" t="s">
        <v>14</v>
      </c>
      <c r="M10719" s="7">
        <v>1</v>
      </c>
      <c r="N10719" s="17"/>
    </row>
    <row r="10720" spans="1:14" ht="63">
      <c r="A10720" s="6">
        <v>10718</v>
      </c>
      <c r="B10720" s="8" t="s">
        <v>22036</v>
      </c>
      <c r="C10720" s="9" t="s">
        <v>22246</v>
      </c>
      <c r="D10720" s="10" t="s">
        <v>213</v>
      </c>
      <c r="E10720" s="11" t="s">
        <v>22244</v>
      </c>
      <c r="F10720" s="6">
        <v>479193</v>
      </c>
      <c r="G10720" s="6" t="s">
        <v>22146</v>
      </c>
      <c r="H10720" s="16">
        <v>22593425.438000001</v>
      </c>
      <c r="I10720" s="12" t="s">
        <v>10314</v>
      </c>
      <c r="J10720" s="12" t="s">
        <v>22245</v>
      </c>
      <c r="K10720" s="15">
        <v>0</v>
      </c>
      <c r="L10720" s="13" t="s">
        <v>14</v>
      </c>
      <c r="M10720" s="7">
        <v>0.49</v>
      </c>
      <c r="N10720" s="17"/>
    </row>
    <row r="10721" spans="1:14" ht="63">
      <c r="A10721" s="6">
        <v>10719</v>
      </c>
      <c r="B10721" s="8" t="s">
        <v>22036</v>
      </c>
      <c r="C10721" s="9" t="s">
        <v>22247</v>
      </c>
      <c r="D10721" s="10" t="s">
        <v>13167</v>
      </c>
      <c r="E10721" s="11" t="s">
        <v>22244</v>
      </c>
      <c r="F10721" s="6">
        <v>479193</v>
      </c>
      <c r="G10721" s="6" t="s">
        <v>22146</v>
      </c>
      <c r="H10721" s="16">
        <v>22593425.438000001</v>
      </c>
      <c r="I10721" s="12" t="s">
        <v>10314</v>
      </c>
      <c r="J10721" s="12" t="s">
        <v>22245</v>
      </c>
      <c r="K10721" s="15">
        <v>0</v>
      </c>
      <c r="L10721" s="13" t="s">
        <v>14</v>
      </c>
      <c r="M10721" s="7">
        <v>0.51</v>
      </c>
      <c r="N10721" s="17"/>
    </row>
    <row r="10722" spans="1:14" ht="126">
      <c r="A10722" s="6">
        <v>10720</v>
      </c>
      <c r="B10722" s="8" t="s">
        <v>22036</v>
      </c>
      <c r="C10722" s="9" t="s">
        <v>22248</v>
      </c>
      <c r="D10722" s="10" t="s">
        <v>22249</v>
      </c>
      <c r="E10722" s="11" t="s">
        <v>22250</v>
      </c>
      <c r="F10722" s="6">
        <v>476554</v>
      </c>
      <c r="G10722" s="6" t="s">
        <v>22146</v>
      </c>
      <c r="H10722" s="16">
        <v>3953601.7</v>
      </c>
      <c r="I10722" s="12" t="s">
        <v>19791</v>
      </c>
      <c r="J10722" s="12" t="s">
        <v>1331</v>
      </c>
      <c r="K10722" s="15">
        <v>0</v>
      </c>
      <c r="L10722" s="13" t="s">
        <v>15</v>
      </c>
      <c r="M10722" s="7">
        <v>1</v>
      </c>
      <c r="N10722" s="17"/>
    </row>
    <row r="10723" spans="1:14" ht="63">
      <c r="A10723" s="6">
        <v>10721</v>
      </c>
      <c r="B10723" s="8" t="s">
        <v>22036</v>
      </c>
      <c r="C10723" s="9" t="s">
        <v>22251</v>
      </c>
      <c r="D10723" s="10" t="s">
        <v>606</v>
      </c>
      <c r="E10723" s="11" t="s">
        <v>22252</v>
      </c>
      <c r="F10723" s="6">
        <v>328019</v>
      </c>
      <c r="G10723" s="6" t="s">
        <v>22146</v>
      </c>
      <c r="H10723" s="16">
        <v>14630558.700999999</v>
      </c>
      <c r="I10723" s="12" t="s">
        <v>13178</v>
      </c>
      <c r="J10723" s="12" t="s">
        <v>19877</v>
      </c>
      <c r="K10723" s="15">
        <v>4000000</v>
      </c>
      <c r="L10723" s="13" t="s">
        <v>15</v>
      </c>
      <c r="M10723" s="7">
        <v>1</v>
      </c>
      <c r="N10723" s="17"/>
    </row>
    <row r="10724" spans="1:14" ht="63">
      <c r="A10724" s="6">
        <v>10722</v>
      </c>
      <c r="B10724" s="8" t="s">
        <v>22036</v>
      </c>
      <c r="C10724" s="9" t="s">
        <v>22253</v>
      </c>
      <c r="D10724" s="10" t="s">
        <v>22254</v>
      </c>
      <c r="E10724" s="11" t="s">
        <v>22255</v>
      </c>
      <c r="F10724" s="6">
        <v>328020</v>
      </c>
      <c r="G10724" s="6" t="s">
        <v>22146</v>
      </c>
      <c r="H10724" s="16">
        <v>13645066.632999999</v>
      </c>
      <c r="I10724" s="12" t="s">
        <v>916</v>
      </c>
      <c r="J10724" s="12" t="s">
        <v>846</v>
      </c>
      <c r="K10724" s="15">
        <v>3829000</v>
      </c>
      <c r="L10724" s="13" t="s">
        <v>15</v>
      </c>
      <c r="M10724" s="7">
        <v>1</v>
      </c>
      <c r="N10724" s="17"/>
    </row>
    <row r="10725" spans="1:14" ht="78.75">
      <c r="A10725" s="6">
        <v>10723</v>
      </c>
      <c r="B10725" s="8" t="s">
        <v>22036</v>
      </c>
      <c r="C10725" s="9" t="s">
        <v>22253</v>
      </c>
      <c r="D10725" s="10" t="s">
        <v>22254</v>
      </c>
      <c r="E10725" s="11" t="s">
        <v>22256</v>
      </c>
      <c r="F10725" s="6">
        <v>328021</v>
      </c>
      <c r="G10725" s="6" t="s">
        <v>22146</v>
      </c>
      <c r="H10725" s="16">
        <v>17920836.482000001</v>
      </c>
      <c r="I10725" s="12" t="s">
        <v>916</v>
      </c>
      <c r="J10725" s="12" t="s">
        <v>846</v>
      </c>
      <c r="K10725" s="15">
        <v>5690000</v>
      </c>
      <c r="L10725" s="13" t="s">
        <v>15</v>
      </c>
      <c r="M10725" s="7">
        <v>1</v>
      </c>
      <c r="N10725" s="17"/>
    </row>
    <row r="10726" spans="1:14" ht="63">
      <c r="A10726" s="6">
        <v>10724</v>
      </c>
      <c r="B10726" s="8" t="s">
        <v>22036</v>
      </c>
      <c r="C10726" s="9" t="s">
        <v>22257</v>
      </c>
      <c r="D10726" s="10" t="s">
        <v>34</v>
      </c>
      <c r="E10726" s="11" t="s">
        <v>22258</v>
      </c>
      <c r="F10726" s="6">
        <v>328022</v>
      </c>
      <c r="G10726" s="6" t="s">
        <v>22146</v>
      </c>
      <c r="H10726" s="16">
        <v>22061161.635000002</v>
      </c>
      <c r="I10726" s="12" t="s">
        <v>10319</v>
      </c>
      <c r="J10726" s="12" t="s">
        <v>2469</v>
      </c>
      <c r="K10726" s="15">
        <v>0</v>
      </c>
      <c r="L10726" s="13" t="s">
        <v>15</v>
      </c>
      <c r="M10726" s="7">
        <v>1</v>
      </c>
      <c r="N10726" s="17"/>
    </row>
    <row r="10727" spans="1:14" ht="63">
      <c r="A10727" s="6">
        <v>10725</v>
      </c>
      <c r="B10727" s="8" t="s">
        <v>22036</v>
      </c>
      <c r="C10727" s="9" t="s">
        <v>22259</v>
      </c>
      <c r="D10727" s="10" t="s">
        <v>606</v>
      </c>
      <c r="E10727" s="11" t="s">
        <v>22260</v>
      </c>
      <c r="F10727" s="6">
        <v>328023</v>
      </c>
      <c r="G10727" s="6" t="s">
        <v>22146</v>
      </c>
      <c r="H10727" s="16">
        <v>24522242.184999999</v>
      </c>
      <c r="I10727" s="12" t="s">
        <v>22261</v>
      </c>
      <c r="J10727" s="12" t="s">
        <v>13181</v>
      </c>
      <c r="K10727" s="15">
        <v>4700000</v>
      </c>
      <c r="L10727" s="13" t="s">
        <v>15</v>
      </c>
      <c r="M10727" s="7">
        <v>1</v>
      </c>
      <c r="N10727" s="17"/>
    </row>
    <row r="10728" spans="1:14" ht="78.75">
      <c r="A10728" s="6">
        <v>10726</v>
      </c>
      <c r="B10728" s="8" t="s">
        <v>22036</v>
      </c>
      <c r="C10728" s="9" t="s">
        <v>22262</v>
      </c>
      <c r="D10728" s="10" t="s">
        <v>1195</v>
      </c>
      <c r="E10728" s="11" t="s">
        <v>22263</v>
      </c>
      <c r="F10728" s="6">
        <v>328024</v>
      </c>
      <c r="G10728" s="6" t="s">
        <v>22146</v>
      </c>
      <c r="H10728" s="16">
        <v>41414050.538999997</v>
      </c>
      <c r="I10728" s="12" t="s">
        <v>13182</v>
      </c>
      <c r="J10728" s="12" t="s">
        <v>13181</v>
      </c>
      <c r="K10728" s="15">
        <v>0</v>
      </c>
      <c r="L10728" s="13" t="s">
        <v>14</v>
      </c>
      <c r="M10728" s="7">
        <v>1</v>
      </c>
      <c r="N10728" s="17"/>
    </row>
    <row r="10729" spans="1:14" ht="78.75">
      <c r="A10729" s="6">
        <v>10727</v>
      </c>
      <c r="B10729" s="8" t="s">
        <v>22036</v>
      </c>
      <c r="C10729" s="9" t="s">
        <v>22264</v>
      </c>
      <c r="D10729" s="10" t="s">
        <v>22265</v>
      </c>
      <c r="E10729" s="11" t="s">
        <v>22263</v>
      </c>
      <c r="F10729" s="6">
        <v>328024</v>
      </c>
      <c r="G10729" s="6" t="s">
        <v>22146</v>
      </c>
      <c r="H10729" s="16">
        <v>41414050.538999997</v>
      </c>
      <c r="I10729" s="12" t="s">
        <v>13182</v>
      </c>
      <c r="J10729" s="12" t="s">
        <v>13181</v>
      </c>
      <c r="K10729" s="15">
        <v>0</v>
      </c>
      <c r="L10729" s="13" t="s">
        <v>14</v>
      </c>
      <c r="M10729" s="7">
        <v>0.51</v>
      </c>
      <c r="N10729" s="17"/>
    </row>
    <row r="10730" spans="1:14" ht="78.75">
      <c r="A10730" s="6">
        <v>10728</v>
      </c>
      <c r="B10730" s="8" t="s">
        <v>22036</v>
      </c>
      <c r="C10730" s="9" t="s">
        <v>22266</v>
      </c>
      <c r="D10730" s="10" t="s">
        <v>1011</v>
      </c>
      <c r="E10730" s="11" t="s">
        <v>22263</v>
      </c>
      <c r="F10730" s="6">
        <v>328024</v>
      </c>
      <c r="G10730" s="6" t="s">
        <v>22146</v>
      </c>
      <c r="H10730" s="16">
        <v>41414050.538999997</v>
      </c>
      <c r="I10730" s="12" t="s">
        <v>13182</v>
      </c>
      <c r="J10730" s="12" t="s">
        <v>13181</v>
      </c>
      <c r="K10730" s="15">
        <v>0</v>
      </c>
      <c r="L10730" s="13" t="s">
        <v>14</v>
      </c>
      <c r="M10730" s="7">
        <v>0.49</v>
      </c>
      <c r="N10730" s="17"/>
    </row>
    <row r="10731" spans="1:14" ht="63">
      <c r="A10731" s="6">
        <v>10729</v>
      </c>
      <c r="B10731" s="8" t="s">
        <v>22036</v>
      </c>
      <c r="C10731" s="9" t="s">
        <v>22267</v>
      </c>
      <c r="D10731" s="10" t="s">
        <v>22</v>
      </c>
      <c r="E10731" s="11" t="s">
        <v>22268</v>
      </c>
      <c r="F10731" s="6">
        <v>328025</v>
      </c>
      <c r="G10731" s="6" t="s">
        <v>22146</v>
      </c>
      <c r="H10731" s="16">
        <v>26219782.037</v>
      </c>
      <c r="I10731" s="12" t="s">
        <v>13183</v>
      </c>
      <c r="J10731" s="12" t="s">
        <v>19877</v>
      </c>
      <c r="K10731" s="15">
        <v>0</v>
      </c>
      <c r="L10731" s="13" t="s">
        <v>15</v>
      </c>
      <c r="M10731" s="7">
        <v>1</v>
      </c>
      <c r="N10731" s="17"/>
    </row>
    <row r="10732" spans="1:14" ht="78.75">
      <c r="A10732" s="6">
        <v>10730</v>
      </c>
      <c r="B10732" s="8" t="s">
        <v>22036</v>
      </c>
      <c r="C10732" s="9" t="s">
        <v>22269</v>
      </c>
      <c r="D10732" s="10" t="s">
        <v>34</v>
      </c>
      <c r="E10732" s="11" t="s">
        <v>22270</v>
      </c>
      <c r="F10732" s="6">
        <v>328026</v>
      </c>
      <c r="G10732" s="6" t="s">
        <v>22146</v>
      </c>
      <c r="H10732" s="16">
        <v>25519937.311999999</v>
      </c>
      <c r="I10732" s="12" t="s">
        <v>10319</v>
      </c>
      <c r="J10732" s="12" t="s">
        <v>2469</v>
      </c>
      <c r="K10732" s="15">
        <v>0</v>
      </c>
      <c r="L10732" s="13" t="s">
        <v>15</v>
      </c>
      <c r="M10732" s="7">
        <v>1</v>
      </c>
      <c r="N10732" s="17"/>
    </row>
    <row r="10733" spans="1:14" ht="94.5">
      <c r="A10733" s="6">
        <v>10731</v>
      </c>
      <c r="B10733" s="8" t="s">
        <v>22036</v>
      </c>
      <c r="C10733" s="9" t="s">
        <v>22271</v>
      </c>
      <c r="D10733" s="10" t="s">
        <v>13184</v>
      </c>
      <c r="E10733" s="11" t="s">
        <v>22272</v>
      </c>
      <c r="F10733" s="6">
        <v>357180</v>
      </c>
      <c r="G10733" s="6" t="s">
        <v>22146</v>
      </c>
      <c r="H10733" s="16">
        <v>43713637.193999998</v>
      </c>
      <c r="I10733" s="12" t="s">
        <v>852</v>
      </c>
      <c r="J10733" s="12" t="s">
        <v>19912</v>
      </c>
      <c r="K10733" s="15">
        <v>0</v>
      </c>
      <c r="L10733" s="13" t="s">
        <v>14</v>
      </c>
      <c r="M10733" s="7">
        <v>0.49</v>
      </c>
      <c r="N10733" s="17"/>
    </row>
    <row r="10734" spans="1:14" ht="94.5">
      <c r="A10734" s="6">
        <v>10732</v>
      </c>
      <c r="B10734" s="8" t="s">
        <v>22036</v>
      </c>
      <c r="C10734" s="9" t="s">
        <v>22271</v>
      </c>
      <c r="D10734" s="10" t="s">
        <v>13184</v>
      </c>
      <c r="E10734" s="11" t="s">
        <v>22273</v>
      </c>
      <c r="F10734" s="6">
        <v>357181</v>
      </c>
      <c r="G10734" s="6" t="s">
        <v>22146</v>
      </c>
      <c r="H10734" s="16">
        <v>43848613.855999999</v>
      </c>
      <c r="I10734" s="12" t="s">
        <v>852</v>
      </c>
      <c r="J10734" s="12" t="s">
        <v>19912</v>
      </c>
      <c r="K10734" s="15">
        <v>0</v>
      </c>
      <c r="L10734" s="13" t="s">
        <v>14</v>
      </c>
      <c r="M10734" s="7">
        <v>0.49</v>
      </c>
      <c r="N10734" s="17"/>
    </row>
    <row r="10735" spans="1:14" ht="94.5">
      <c r="A10735" s="6">
        <v>10733</v>
      </c>
      <c r="B10735" s="8" t="s">
        <v>22036</v>
      </c>
      <c r="C10735" s="9" t="s">
        <v>22271</v>
      </c>
      <c r="D10735" s="10" t="s">
        <v>13184</v>
      </c>
      <c r="E10735" s="11" t="s">
        <v>22274</v>
      </c>
      <c r="F10735" s="6">
        <v>357182</v>
      </c>
      <c r="G10735" s="6" t="s">
        <v>22146</v>
      </c>
      <c r="H10735" s="16">
        <v>48454066.281999998</v>
      </c>
      <c r="I10735" s="12" t="s">
        <v>852</v>
      </c>
      <c r="J10735" s="12" t="s">
        <v>19912</v>
      </c>
      <c r="K10735" s="15">
        <v>6485000</v>
      </c>
      <c r="L10735" s="13" t="s">
        <v>14</v>
      </c>
      <c r="M10735" s="7">
        <v>0.49</v>
      </c>
      <c r="N10735" s="17"/>
    </row>
    <row r="10736" spans="1:14" ht="63">
      <c r="A10736" s="6">
        <v>10734</v>
      </c>
      <c r="B10736" s="8" t="s">
        <v>22036</v>
      </c>
      <c r="C10736" s="9" t="s">
        <v>22242</v>
      </c>
      <c r="D10736" s="10" t="s">
        <v>22275</v>
      </c>
      <c r="E10736" s="11" t="s">
        <v>22276</v>
      </c>
      <c r="F10736" s="6">
        <v>394428</v>
      </c>
      <c r="G10736" s="6" t="s">
        <v>22146</v>
      </c>
      <c r="H10736" s="16">
        <v>18774252.897999998</v>
      </c>
      <c r="I10736" s="12" t="s">
        <v>9517</v>
      </c>
      <c r="J10736" s="12" t="s">
        <v>10808</v>
      </c>
      <c r="K10736" s="15">
        <v>0</v>
      </c>
      <c r="L10736" s="13" t="s">
        <v>14</v>
      </c>
      <c r="M10736" s="7">
        <v>1</v>
      </c>
      <c r="N10736" s="17"/>
    </row>
    <row r="10737" spans="1:14" ht="63">
      <c r="A10737" s="6">
        <v>10735</v>
      </c>
      <c r="B10737" s="8" t="s">
        <v>22036</v>
      </c>
      <c r="C10737" s="9" t="s">
        <v>22246</v>
      </c>
      <c r="D10737" s="10" t="s">
        <v>213</v>
      </c>
      <c r="E10737" s="11" t="s">
        <v>22276</v>
      </c>
      <c r="F10737" s="6">
        <v>394428</v>
      </c>
      <c r="G10737" s="6" t="s">
        <v>22146</v>
      </c>
      <c r="H10737" s="16">
        <v>18774252.897999998</v>
      </c>
      <c r="I10737" s="12" t="s">
        <v>9517</v>
      </c>
      <c r="J10737" s="12" t="s">
        <v>10808</v>
      </c>
      <c r="K10737" s="15">
        <v>0</v>
      </c>
      <c r="L10737" s="13" t="s">
        <v>14</v>
      </c>
      <c r="M10737" s="7">
        <v>0.49</v>
      </c>
      <c r="N10737" s="17"/>
    </row>
    <row r="10738" spans="1:14" ht="63">
      <c r="A10738" s="6">
        <v>10736</v>
      </c>
      <c r="B10738" s="8" t="s">
        <v>22036</v>
      </c>
      <c r="C10738" s="9" t="s">
        <v>22247</v>
      </c>
      <c r="D10738" s="10" t="s">
        <v>13167</v>
      </c>
      <c r="E10738" s="11" t="s">
        <v>22276</v>
      </c>
      <c r="F10738" s="6">
        <v>394428</v>
      </c>
      <c r="G10738" s="6" t="s">
        <v>22146</v>
      </c>
      <c r="H10738" s="16">
        <v>18774252.897999998</v>
      </c>
      <c r="I10738" s="12" t="s">
        <v>9517</v>
      </c>
      <c r="J10738" s="12" t="s">
        <v>10808</v>
      </c>
      <c r="K10738" s="15">
        <v>0</v>
      </c>
      <c r="L10738" s="13" t="s">
        <v>14</v>
      </c>
      <c r="M10738" s="7">
        <v>0.51</v>
      </c>
      <c r="N10738" s="17"/>
    </row>
    <row r="10739" spans="1:14" ht="78.75">
      <c r="A10739" s="6">
        <v>10737</v>
      </c>
      <c r="B10739" s="8" t="s">
        <v>22036</v>
      </c>
      <c r="C10739" s="9" t="s">
        <v>22262</v>
      </c>
      <c r="D10739" s="10" t="s">
        <v>1195</v>
      </c>
      <c r="E10739" s="11" t="s">
        <v>22277</v>
      </c>
      <c r="F10739" s="6">
        <v>277154</v>
      </c>
      <c r="G10739" s="6" t="s">
        <v>22146</v>
      </c>
      <c r="H10739" s="16">
        <v>43560933.730999999</v>
      </c>
      <c r="I10739" s="12" t="s">
        <v>22278</v>
      </c>
      <c r="J10739" s="12" t="s">
        <v>7311</v>
      </c>
      <c r="K10739" s="15">
        <v>38500000</v>
      </c>
      <c r="L10739" s="13" t="s">
        <v>14</v>
      </c>
      <c r="M10739" s="7">
        <v>1</v>
      </c>
      <c r="N10739" s="17"/>
    </row>
    <row r="10740" spans="1:14" ht="78.75">
      <c r="A10740" s="6">
        <v>10738</v>
      </c>
      <c r="B10740" s="8" t="s">
        <v>22036</v>
      </c>
      <c r="C10740" s="9" t="s">
        <v>22264</v>
      </c>
      <c r="D10740" s="10" t="s">
        <v>22265</v>
      </c>
      <c r="E10740" s="11" t="s">
        <v>22277</v>
      </c>
      <c r="F10740" s="6">
        <v>277154</v>
      </c>
      <c r="G10740" s="6" t="s">
        <v>22146</v>
      </c>
      <c r="H10740" s="16">
        <v>43560933.730999999</v>
      </c>
      <c r="I10740" s="12" t="s">
        <v>22278</v>
      </c>
      <c r="J10740" s="12" t="s">
        <v>7311</v>
      </c>
      <c r="K10740" s="15">
        <v>38500000</v>
      </c>
      <c r="L10740" s="13" t="s">
        <v>14</v>
      </c>
      <c r="M10740" s="7">
        <v>0.51</v>
      </c>
      <c r="N10740" s="17"/>
    </row>
    <row r="10741" spans="1:14" ht="78.75">
      <c r="A10741" s="6">
        <v>10739</v>
      </c>
      <c r="B10741" s="8" t="s">
        <v>22036</v>
      </c>
      <c r="C10741" s="9" t="s">
        <v>22266</v>
      </c>
      <c r="D10741" s="10" t="s">
        <v>1011</v>
      </c>
      <c r="E10741" s="11" t="s">
        <v>22277</v>
      </c>
      <c r="F10741" s="6">
        <v>277154</v>
      </c>
      <c r="G10741" s="6" t="s">
        <v>22146</v>
      </c>
      <c r="H10741" s="16">
        <v>43560933.730999999</v>
      </c>
      <c r="I10741" s="12" t="s">
        <v>22278</v>
      </c>
      <c r="J10741" s="12" t="s">
        <v>7311</v>
      </c>
      <c r="K10741" s="15">
        <v>38500000</v>
      </c>
      <c r="L10741" s="13" t="s">
        <v>14</v>
      </c>
      <c r="M10741" s="7">
        <v>0.49</v>
      </c>
      <c r="N10741" s="17"/>
    </row>
    <row r="10742" spans="1:14" ht="78.75">
      <c r="A10742" s="6">
        <v>10740</v>
      </c>
      <c r="B10742" s="8" t="s">
        <v>22036</v>
      </c>
      <c r="C10742" s="9" t="s">
        <v>22279</v>
      </c>
      <c r="D10742" s="10" t="s">
        <v>22280</v>
      </c>
      <c r="E10742" s="11" t="s">
        <v>22281</v>
      </c>
      <c r="F10742" s="6">
        <v>328027</v>
      </c>
      <c r="G10742" s="6" t="s">
        <v>22146</v>
      </c>
      <c r="H10742" s="16">
        <v>23048638.101</v>
      </c>
      <c r="I10742" s="12" t="s">
        <v>22282</v>
      </c>
      <c r="J10742" s="12" t="s">
        <v>5218</v>
      </c>
      <c r="K10742" s="15">
        <f>5739000+3303000</f>
        <v>9042000</v>
      </c>
      <c r="L10742" s="13" t="s">
        <v>14</v>
      </c>
      <c r="M10742" s="7">
        <v>1</v>
      </c>
      <c r="N10742" s="17"/>
    </row>
    <row r="10743" spans="1:14" ht="78.75">
      <c r="A10743" s="6">
        <v>10741</v>
      </c>
      <c r="B10743" s="8" t="s">
        <v>22036</v>
      </c>
      <c r="C10743" s="9" t="s">
        <v>22266</v>
      </c>
      <c r="D10743" s="10" t="s">
        <v>1011</v>
      </c>
      <c r="E10743" s="11" t="s">
        <v>22281</v>
      </c>
      <c r="F10743" s="6">
        <v>328027</v>
      </c>
      <c r="G10743" s="6" t="s">
        <v>22146</v>
      </c>
      <c r="H10743" s="16">
        <v>23048638.101</v>
      </c>
      <c r="I10743" s="12" t="s">
        <v>22282</v>
      </c>
      <c r="J10743" s="12" t="s">
        <v>5218</v>
      </c>
      <c r="K10743" s="15">
        <f t="shared" ref="K10743:K10744" si="5">5739000+3303000</f>
        <v>9042000</v>
      </c>
      <c r="L10743" s="13" t="s">
        <v>14</v>
      </c>
      <c r="M10743" s="7">
        <v>0.3</v>
      </c>
      <c r="N10743" s="17"/>
    </row>
    <row r="10744" spans="1:14" ht="78.75">
      <c r="A10744" s="6">
        <v>10742</v>
      </c>
      <c r="B10744" s="8" t="s">
        <v>22036</v>
      </c>
      <c r="C10744" s="9" t="s">
        <v>22283</v>
      </c>
      <c r="D10744" s="10" t="s">
        <v>22284</v>
      </c>
      <c r="E10744" s="11" t="s">
        <v>22281</v>
      </c>
      <c r="F10744" s="6">
        <v>328027</v>
      </c>
      <c r="G10744" s="6" t="s">
        <v>22146</v>
      </c>
      <c r="H10744" s="16">
        <v>23048638.101</v>
      </c>
      <c r="I10744" s="12" t="s">
        <v>22282</v>
      </c>
      <c r="J10744" s="12" t="s">
        <v>5218</v>
      </c>
      <c r="K10744" s="15">
        <f t="shared" si="5"/>
        <v>9042000</v>
      </c>
      <c r="L10744" s="13" t="s">
        <v>14</v>
      </c>
      <c r="M10744" s="7">
        <v>0.7</v>
      </c>
      <c r="N10744" s="17"/>
    </row>
    <row r="10745" spans="1:14" ht="63">
      <c r="A10745" s="6">
        <v>10743</v>
      </c>
      <c r="B10745" s="8" t="s">
        <v>22036</v>
      </c>
      <c r="C10745" s="9" t="s">
        <v>22285</v>
      </c>
      <c r="D10745" s="10" t="s">
        <v>22286</v>
      </c>
      <c r="E10745" s="11" t="s">
        <v>22287</v>
      </c>
      <c r="F10745" s="6">
        <v>328028</v>
      </c>
      <c r="G10745" s="6" t="s">
        <v>22146</v>
      </c>
      <c r="H10745" s="16">
        <v>16542405.221000001</v>
      </c>
      <c r="I10745" s="12" t="s">
        <v>22282</v>
      </c>
      <c r="J10745" s="12" t="s">
        <v>5218</v>
      </c>
      <c r="K10745" s="15">
        <v>0</v>
      </c>
      <c r="L10745" s="13" t="s">
        <v>14</v>
      </c>
      <c r="M10745" s="7">
        <v>1</v>
      </c>
      <c r="N10745" s="17"/>
    </row>
    <row r="10746" spans="1:14" ht="63">
      <c r="A10746" s="6">
        <v>10744</v>
      </c>
      <c r="B10746" s="8" t="s">
        <v>22036</v>
      </c>
      <c r="C10746" s="9" t="s">
        <v>22288</v>
      </c>
      <c r="D10746" s="10" t="s">
        <v>22289</v>
      </c>
      <c r="E10746" s="11" t="s">
        <v>22287</v>
      </c>
      <c r="F10746" s="6">
        <v>328028</v>
      </c>
      <c r="G10746" s="6" t="s">
        <v>22146</v>
      </c>
      <c r="H10746" s="16">
        <v>16542405.221000001</v>
      </c>
      <c r="I10746" s="12" t="s">
        <v>22282</v>
      </c>
      <c r="J10746" s="12" t="s">
        <v>5218</v>
      </c>
      <c r="K10746" s="15">
        <v>0</v>
      </c>
      <c r="L10746" s="13" t="s">
        <v>14</v>
      </c>
      <c r="M10746" s="7">
        <v>0.51</v>
      </c>
      <c r="N10746" s="17"/>
    </row>
    <row r="10747" spans="1:14" ht="63">
      <c r="A10747" s="6">
        <v>10745</v>
      </c>
      <c r="B10747" s="8" t="s">
        <v>22036</v>
      </c>
      <c r="C10747" s="9" t="s">
        <v>22234</v>
      </c>
      <c r="D10747" s="10" t="s">
        <v>22235</v>
      </c>
      <c r="E10747" s="11" t="s">
        <v>22287</v>
      </c>
      <c r="F10747" s="6">
        <v>328028</v>
      </c>
      <c r="G10747" s="6" t="s">
        <v>22146</v>
      </c>
      <c r="H10747" s="16">
        <v>16542405.221000001</v>
      </c>
      <c r="I10747" s="12" t="s">
        <v>22282</v>
      </c>
      <c r="J10747" s="12" t="s">
        <v>5218</v>
      </c>
      <c r="K10747" s="15">
        <v>0</v>
      </c>
      <c r="L10747" s="13" t="s">
        <v>14</v>
      </c>
      <c r="M10747" s="7">
        <v>0.49</v>
      </c>
      <c r="N10747" s="17"/>
    </row>
    <row r="10748" spans="1:14" ht="63">
      <c r="A10748" s="6">
        <v>10746</v>
      </c>
      <c r="B10748" s="8" t="s">
        <v>22036</v>
      </c>
      <c r="C10748" s="9" t="s">
        <v>22290</v>
      </c>
      <c r="D10748" s="10" t="s">
        <v>22074</v>
      </c>
      <c r="E10748" s="11" t="s">
        <v>22291</v>
      </c>
      <c r="F10748" s="6">
        <v>328030</v>
      </c>
      <c r="G10748" s="6" t="s">
        <v>22146</v>
      </c>
      <c r="H10748" s="16">
        <v>8808132.8849999998</v>
      </c>
      <c r="I10748" s="12" t="s">
        <v>7476</v>
      </c>
      <c r="J10748" s="12" t="s">
        <v>7038</v>
      </c>
      <c r="K10748" s="15">
        <v>1400000</v>
      </c>
      <c r="L10748" s="13" t="s">
        <v>15</v>
      </c>
      <c r="M10748" s="7">
        <v>1</v>
      </c>
      <c r="N10748" s="17"/>
    </row>
    <row r="10749" spans="1:14" ht="63">
      <c r="A10749" s="6">
        <v>10747</v>
      </c>
      <c r="B10749" s="8" t="s">
        <v>22036</v>
      </c>
      <c r="C10749" s="9" t="s">
        <v>22285</v>
      </c>
      <c r="D10749" s="10" t="s">
        <v>22292</v>
      </c>
      <c r="E10749" s="11" t="s">
        <v>22293</v>
      </c>
      <c r="F10749" s="6">
        <v>328031</v>
      </c>
      <c r="G10749" s="6" t="s">
        <v>22146</v>
      </c>
      <c r="H10749" s="16">
        <v>17874171.684</v>
      </c>
      <c r="I10749" s="12" t="s">
        <v>22282</v>
      </c>
      <c r="J10749" s="12" t="s">
        <v>5218</v>
      </c>
      <c r="K10749" s="15">
        <v>0</v>
      </c>
      <c r="L10749" s="13" t="s">
        <v>14</v>
      </c>
      <c r="M10749" s="7">
        <v>1</v>
      </c>
      <c r="N10749" s="17"/>
    </row>
    <row r="10750" spans="1:14" ht="63">
      <c r="A10750" s="6">
        <v>10748</v>
      </c>
      <c r="B10750" s="8" t="s">
        <v>22036</v>
      </c>
      <c r="C10750" s="9" t="s">
        <v>22288</v>
      </c>
      <c r="D10750" s="10" t="s">
        <v>22289</v>
      </c>
      <c r="E10750" s="11" t="s">
        <v>22293</v>
      </c>
      <c r="F10750" s="6">
        <v>328031</v>
      </c>
      <c r="G10750" s="6" t="s">
        <v>22146</v>
      </c>
      <c r="H10750" s="16">
        <v>17874171.684</v>
      </c>
      <c r="I10750" s="12" t="s">
        <v>22282</v>
      </c>
      <c r="J10750" s="12" t="s">
        <v>5218</v>
      </c>
      <c r="K10750" s="15">
        <v>0</v>
      </c>
      <c r="L10750" s="13" t="s">
        <v>14</v>
      </c>
      <c r="M10750" s="7">
        <v>0.51</v>
      </c>
      <c r="N10750" s="17"/>
    </row>
    <row r="10751" spans="1:14" ht="63">
      <c r="A10751" s="6">
        <v>10749</v>
      </c>
      <c r="B10751" s="8" t="s">
        <v>22036</v>
      </c>
      <c r="C10751" s="9" t="s">
        <v>22234</v>
      </c>
      <c r="D10751" s="10" t="s">
        <v>22235</v>
      </c>
      <c r="E10751" s="11" t="s">
        <v>22293</v>
      </c>
      <c r="F10751" s="6">
        <v>328031</v>
      </c>
      <c r="G10751" s="6" t="s">
        <v>22146</v>
      </c>
      <c r="H10751" s="16">
        <v>17874171.684</v>
      </c>
      <c r="I10751" s="12" t="s">
        <v>22282</v>
      </c>
      <c r="J10751" s="12" t="s">
        <v>5218</v>
      </c>
      <c r="K10751" s="15">
        <v>0</v>
      </c>
      <c r="L10751" s="13" t="s">
        <v>14</v>
      </c>
      <c r="M10751" s="7">
        <v>0.49</v>
      </c>
      <c r="N10751" s="17"/>
    </row>
    <row r="10752" spans="1:14" ht="78.75">
      <c r="A10752" s="6">
        <v>10750</v>
      </c>
      <c r="B10752" s="8" t="s">
        <v>22036</v>
      </c>
      <c r="C10752" s="9" t="s">
        <v>22285</v>
      </c>
      <c r="D10752" s="10" t="s">
        <v>22292</v>
      </c>
      <c r="E10752" s="11" t="s">
        <v>22294</v>
      </c>
      <c r="F10752" s="6">
        <v>328032</v>
      </c>
      <c r="G10752" s="6" t="s">
        <v>22146</v>
      </c>
      <c r="H10752" s="16">
        <v>27833905.386999998</v>
      </c>
      <c r="I10752" s="12" t="s">
        <v>22282</v>
      </c>
      <c r="J10752" s="12" t="s">
        <v>5218</v>
      </c>
      <c r="K10752" s="15">
        <v>0</v>
      </c>
      <c r="L10752" s="13" t="s">
        <v>14</v>
      </c>
      <c r="M10752" s="7">
        <v>1</v>
      </c>
      <c r="N10752" s="17"/>
    </row>
    <row r="10753" spans="1:14" ht="78.75">
      <c r="A10753" s="6">
        <v>10751</v>
      </c>
      <c r="B10753" s="8" t="s">
        <v>22036</v>
      </c>
      <c r="C10753" s="9" t="s">
        <v>22288</v>
      </c>
      <c r="D10753" s="10" t="s">
        <v>22289</v>
      </c>
      <c r="E10753" s="11" t="s">
        <v>22294</v>
      </c>
      <c r="F10753" s="6">
        <v>328032</v>
      </c>
      <c r="G10753" s="6" t="s">
        <v>22146</v>
      </c>
      <c r="H10753" s="16">
        <v>27833905.386999998</v>
      </c>
      <c r="I10753" s="12" t="s">
        <v>22282</v>
      </c>
      <c r="J10753" s="12" t="s">
        <v>5218</v>
      </c>
      <c r="K10753" s="15">
        <v>0</v>
      </c>
      <c r="L10753" s="13" t="s">
        <v>14</v>
      </c>
      <c r="M10753" s="7">
        <v>0.51</v>
      </c>
      <c r="N10753" s="17"/>
    </row>
    <row r="10754" spans="1:14" ht="78.75">
      <c r="A10754" s="6">
        <v>10752</v>
      </c>
      <c r="B10754" s="8" t="s">
        <v>22036</v>
      </c>
      <c r="C10754" s="9" t="s">
        <v>22234</v>
      </c>
      <c r="D10754" s="10" t="s">
        <v>22235</v>
      </c>
      <c r="E10754" s="11" t="s">
        <v>22294</v>
      </c>
      <c r="F10754" s="6">
        <v>328032</v>
      </c>
      <c r="G10754" s="6" t="s">
        <v>22146</v>
      </c>
      <c r="H10754" s="16">
        <v>27833905.386999998</v>
      </c>
      <c r="I10754" s="12" t="s">
        <v>22282</v>
      </c>
      <c r="J10754" s="12" t="s">
        <v>5218</v>
      </c>
      <c r="K10754" s="15">
        <v>0</v>
      </c>
      <c r="L10754" s="13" t="s">
        <v>14</v>
      </c>
      <c r="M10754" s="7">
        <v>0.49</v>
      </c>
      <c r="N10754" s="17"/>
    </row>
    <row r="10755" spans="1:14" ht="63">
      <c r="A10755" s="6">
        <v>10753</v>
      </c>
      <c r="B10755" s="8" t="s">
        <v>22036</v>
      </c>
      <c r="C10755" s="9" t="s">
        <v>22285</v>
      </c>
      <c r="D10755" s="10" t="s">
        <v>22292</v>
      </c>
      <c r="E10755" s="11" t="s">
        <v>22295</v>
      </c>
      <c r="F10755" s="6">
        <v>328033</v>
      </c>
      <c r="G10755" s="6" t="s">
        <v>22146</v>
      </c>
      <c r="H10755" s="16">
        <v>19405587.896000002</v>
      </c>
      <c r="I10755" s="12" t="s">
        <v>22282</v>
      </c>
      <c r="J10755" s="12" t="s">
        <v>5218</v>
      </c>
      <c r="K10755" s="15">
        <v>0</v>
      </c>
      <c r="L10755" s="13" t="s">
        <v>14</v>
      </c>
      <c r="M10755" s="7">
        <v>1</v>
      </c>
      <c r="N10755" s="17"/>
    </row>
    <row r="10756" spans="1:14" ht="63">
      <c r="A10756" s="6">
        <v>10754</v>
      </c>
      <c r="B10756" s="8" t="s">
        <v>22036</v>
      </c>
      <c r="C10756" s="9" t="s">
        <v>22288</v>
      </c>
      <c r="D10756" s="10" t="s">
        <v>22289</v>
      </c>
      <c r="E10756" s="11" t="s">
        <v>22295</v>
      </c>
      <c r="F10756" s="6">
        <v>328033</v>
      </c>
      <c r="G10756" s="6" t="s">
        <v>22146</v>
      </c>
      <c r="H10756" s="16">
        <v>19405587.896000002</v>
      </c>
      <c r="I10756" s="12" t="s">
        <v>22282</v>
      </c>
      <c r="J10756" s="12" t="s">
        <v>5218</v>
      </c>
      <c r="K10756" s="15">
        <v>0</v>
      </c>
      <c r="L10756" s="13" t="s">
        <v>14</v>
      </c>
      <c r="M10756" s="7">
        <v>0.51</v>
      </c>
      <c r="N10756" s="17"/>
    </row>
    <row r="10757" spans="1:14" ht="63">
      <c r="A10757" s="6">
        <v>10755</v>
      </c>
      <c r="B10757" s="8" t="s">
        <v>22036</v>
      </c>
      <c r="C10757" s="9" t="s">
        <v>22234</v>
      </c>
      <c r="D10757" s="10" t="s">
        <v>22235</v>
      </c>
      <c r="E10757" s="11" t="s">
        <v>22295</v>
      </c>
      <c r="F10757" s="6">
        <v>328033</v>
      </c>
      <c r="G10757" s="6" t="s">
        <v>22146</v>
      </c>
      <c r="H10757" s="16">
        <v>19405587.896000002</v>
      </c>
      <c r="I10757" s="12" t="s">
        <v>22282</v>
      </c>
      <c r="J10757" s="12" t="s">
        <v>5218</v>
      </c>
      <c r="K10757" s="15">
        <v>0</v>
      </c>
      <c r="L10757" s="13" t="s">
        <v>14</v>
      </c>
      <c r="M10757" s="7">
        <v>0.49</v>
      </c>
      <c r="N10757" s="17"/>
    </row>
    <row r="10758" spans="1:14" ht="78.75">
      <c r="A10758" s="6">
        <v>10756</v>
      </c>
      <c r="B10758" s="8" t="s">
        <v>22036</v>
      </c>
      <c r="C10758" s="9" t="s">
        <v>22232</v>
      </c>
      <c r="D10758" s="10" t="s">
        <v>22233</v>
      </c>
      <c r="E10758" s="11" t="s">
        <v>22296</v>
      </c>
      <c r="F10758" s="6">
        <v>357189</v>
      </c>
      <c r="G10758" s="6" t="s">
        <v>22146</v>
      </c>
      <c r="H10758" s="16">
        <v>19938151.482000001</v>
      </c>
      <c r="I10758" s="12" t="s">
        <v>1997</v>
      </c>
      <c r="J10758" s="12" t="s">
        <v>19912</v>
      </c>
      <c r="K10758" s="15">
        <v>3300000</v>
      </c>
      <c r="L10758" s="13" t="s">
        <v>15</v>
      </c>
      <c r="M10758" s="7">
        <v>1</v>
      </c>
      <c r="N10758" s="17"/>
    </row>
    <row r="10759" spans="1:14" ht="78.75">
      <c r="A10759" s="6">
        <v>10757</v>
      </c>
      <c r="B10759" s="8" t="s">
        <v>22036</v>
      </c>
      <c r="C10759" s="9" t="s">
        <v>22297</v>
      </c>
      <c r="D10759" s="10" t="s">
        <v>22298</v>
      </c>
      <c r="E10759" s="11" t="s">
        <v>22299</v>
      </c>
      <c r="F10759" s="6">
        <v>358084</v>
      </c>
      <c r="G10759" s="6" t="s">
        <v>22146</v>
      </c>
      <c r="H10759" s="16">
        <v>24158502.555</v>
      </c>
      <c r="I10759" s="12" t="s">
        <v>22300</v>
      </c>
      <c r="J10759" s="12" t="s">
        <v>1291</v>
      </c>
      <c r="K10759" s="15">
        <v>0</v>
      </c>
      <c r="L10759" s="13" t="s">
        <v>14</v>
      </c>
      <c r="M10759" s="7">
        <v>1</v>
      </c>
      <c r="N10759" s="17"/>
    </row>
    <row r="10760" spans="1:14" ht="78.75">
      <c r="A10760" s="6">
        <v>10758</v>
      </c>
      <c r="B10760" s="8" t="s">
        <v>22036</v>
      </c>
      <c r="C10760" s="9" t="s">
        <v>22301</v>
      </c>
      <c r="D10760" s="10" t="s">
        <v>2574</v>
      </c>
      <c r="E10760" s="11" t="s">
        <v>22299</v>
      </c>
      <c r="F10760" s="6">
        <v>358084</v>
      </c>
      <c r="G10760" s="6" t="s">
        <v>22146</v>
      </c>
      <c r="H10760" s="16">
        <v>24158502.555</v>
      </c>
      <c r="I10760" s="12" t="s">
        <v>22300</v>
      </c>
      <c r="J10760" s="12" t="s">
        <v>1291</v>
      </c>
      <c r="K10760" s="15">
        <v>0</v>
      </c>
      <c r="L10760" s="13" t="s">
        <v>14</v>
      </c>
      <c r="M10760" s="7">
        <v>0.51</v>
      </c>
      <c r="N10760" s="17"/>
    </row>
    <row r="10761" spans="1:14" ht="78.75">
      <c r="A10761" s="6">
        <v>10759</v>
      </c>
      <c r="B10761" s="8" t="s">
        <v>22036</v>
      </c>
      <c r="C10761" s="9" t="s">
        <v>22234</v>
      </c>
      <c r="D10761" s="10" t="s">
        <v>22235</v>
      </c>
      <c r="E10761" s="11" t="s">
        <v>22299</v>
      </c>
      <c r="F10761" s="6">
        <v>358084</v>
      </c>
      <c r="G10761" s="6" t="s">
        <v>22146</v>
      </c>
      <c r="H10761" s="16">
        <v>24158502.555</v>
      </c>
      <c r="I10761" s="12" t="s">
        <v>22300</v>
      </c>
      <c r="J10761" s="12" t="s">
        <v>1291</v>
      </c>
      <c r="K10761" s="15">
        <v>0</v>
      </c>
      <c r="L10761" s="13" t="s">
        <v>14</v>
      </c>
      <c r="M10761" s="7">
        <v>0.49</v>
      </c>
      <c r="N10761" s="17"/>
    </row>
    <row r="10762" spans="1:14" ht="78.75">
      <c r="A10762" s="6">
        <v>10760</v>
      </c>
      <c r="B10762" s="8" t="s">
        <v>22036</v>
      </c>
      <c r="C10762" s="9" t="s">
        <v>22262</v>
      </c>
      <c r="D10762" s="10" t="s">
        <v>1195</v>
      </c>
      <c r="E10762" s="11" t="s">
        <v>22302</v>
      </c>
      <c r="F10762" s="6">
        <v>357187</v>
      </c>
      <c r="G10762" s="6" t="s">
        <v>22146</v>
      </c>
      <c r="H10762" s="16">
        <v>70093289.277999997</v>
      </c>
      <c r="I10762" s="12" t="s">
        <v>5178</v>
      </c>
      <c r="J10762" s="12" t="s">
        <v>1792</v>
      </c>
      <c r="K10762" s="15">
        <v>0</v>
      </c>
      <c r="L10762" s="13" t="s">
        <v>14</v>
      </c>
      <c r="M10762" s="7">
        <v>1</v>
      </c>
      <c r="N10762" s="17"/>
    </row>
    <row r="10763" spans="1:14" ht="78.75">
      <c r="A10763" s="6">
        <v>10761</v>
      </c>
      <c r="B10763" s="8" t="s">
        <v>22036</v>
      </c>
      <c r="C10763" s="9" t="s">
        <v>22264</v>
      </c>
      <c r="D10763" s="10" t="s">
        <v>1195</v>
      </c>
      <c r="E10763" s="11" t="s">
        <v>22302</v>
      </c>
      <c r="F10763" s="6">
        <v>357187</v>
      </c>
      <c r="G10763" s="6" t="s">
        <v>22146</v>
      </c>
      <c r="H10763" s="16">
        <v>70093289.277999997</v>
      </c>
      <c r="I10763" s="12" t="s">
        <v>5178</v>
      </c>
      <c r="J10763" s="12" t="s">
        <v>1792</v>
      </c>
      <c r="K10763" s="15">
        <v>0</v>
      </c>
      <c r="L10763" s="13" t="s">
        <v>14</v>
      </c>
      <c r="M10763" s="7">
        <v>0.51</v>
      </c>
      <c r="N10763" s="17"/>
    </row>
    <row r="10764" spans="1:14" ht="78.75">
      <c r="A10764" s="6">
        <v>10762</v>
      </c>
      <c r="B10764" s="8" t="s">
        <v>22036</v>
      </c>
      <c r="C10764" s="9" t="s">
        <v>22266</v>
      </c>
      <c r="D10764" s="10" t="s">
        <v>1011</v>
      </c>
      <c r="E10764" s="11" t="s">
        <v>22302</v>
      </c>
      <c r="F10764" s="6">
        <v>357187</v>
      </c>
      <c r="G10764" s="6" t="s">
        <v>22146</v>
      </c>
      <c r="H10764" s="16">
        <v>70093289.277999997</v>
      </c>
      <c r="I10764" s="12" t="s">
        <v>5178</v>
      </c>
      <c r="J10764" s="12" t="s">
        <v>1792</v>
      </c>
      <c r="K10764" s="15">
        <v>0</v>
      </c>
      <c r="L10764" s="13" t="s">
        <v>14</v>
      </c>
      <c r="M10764" s="7">
        <v>0.49</v>
      </c>
      <c r="N10764" s="17"/>
    </row>
    <row r="10765" spans="1:14" ht="78.75">
      <c r="A10765" s="6">
        <v>10763</v>
      </c>
      <c r="B10765" s="8" t="s">
        <v>22036</v>
      </c>
      <c r="C10765" s="9" t="s">
        <v>22232</v>
      </c>
      <c r="D10765" s="10" t="s">
        <v>22233</v>
      </c>
      <c r="E10765" s="11" t="s">
        <v>22303</v>
      </c>
      <c r="F10765" s="6">
        <v>418040</v>
      </c>
      <c r="G10765" s="6" t="s">
        <v>22146</v>
      </c>
      <c r="H10765" s="16">
        <v>22117843.943</v>
      </c>
      <c r="I10765" s="12" t="s">
        <v>13177</v>
      </c>
      <c r="J10765" s="12" t="s">
        <v>22113</v>
      </c>
      <c r="K10765" s="15">
        <v>0</v>
      </c>
      <c r="L10765" s="13" t="s">
        <v>15</v>
      </c>
      <c r="M10765" s="7">
        <v>1</v>
      </c>
      <c r="N10765" s="17"/>
    </row>
    <row r="10766" spans="1:14" ht="94.5">
      <c r="A10766" s="6">
        <v>10764</v>
      </c>
      <c r="B10766" s="8" t="s">
        <v>22036</v>
      </c>
      <c r="C10766" s="9" t="s">
        <v>22304</v>
      </c>
      <c r="D10766" s="10" t="s">
        <v>22305</v>
      </c>
      <c r="E10766" s="11" t="s">
        <v>22306</v>
      </c>
      <c r="F10766" s="6">
        <v>357188</v>
      </c>
      <c r="G10766" s="6" t="s">
        <v>22146</v>
      </c>
      <c r="H10766" s="16">
        <v>18370450.859000001</v>
      </c>
      <c r="I10766" s="12" t="s">
        <v>7249</v>
      </c>
      <c r="J10766" s="12" t="s">
        <v>13185</v>
      </c>
      <c r="K10766" s="15">
        <v>1300000</v>
      </c>
      <c r="L10766" s="13" t="s">
        <v>14</v>
      </c>
      <c r="M10766" s="7">
        <v>1</v>
      </c>
      <c r="N10766" s="17"/>
    </row>
    <row r="10767" spans="1:14" ht="63">
      <c r="A10767" s="6">
        <v>10765</v>
      </c>
      <c r="B10767" s="8" t="s">
        <v>22036</v>
      </c>
      <c r="C10767" s="9" t="s">
        <v>22307</v>
      </c>
      <c r="D10767" s="10" t="s">
        <v>22308</v>
      </c>
      <c r="E10767" s="11" t="s">
        <v>22309</v>
      </c>
      <c r="F10767" s="6">
        <v>357188</v>
      </c>
      <c r="G10767" s="6" t="s">
        <v>22146</v>
      </c>
      <c r="H10767" s="16">
        <v>18370450.859000001</v>
      </c>
      <c r="I10767" s="12" t="s">
        <v>7249</v>
      </c>
      <c r="J10767" s="12" t="s">
        <v>13185</v>
      </c>
      <c r="K10767" s="15">
        <v>1300000</v>
      </c>
      <c r="L10767" s="13" t="s">
        <v>14</v>
      </c>
      <c r="M10767" s="7">
        <v>0.25</v>
      </c>
      <c r="N10767" s="17"/>
    </row>
    <row r="10768" spans="1:14" ht="63">
      <c r="A10768" s="6">
        <v>10766</v>
      </c>
      <c r="B10768" s="8" t="s">
        <v>22036</v>
      </c>
      <c r="C10768" s="9" t="s">
        <v>22310</v>
      </c>
      <c r="D10768" s="10" t="s">
        <v>22233</v>
      </c>
      <c r="E10768" s="11" t="s">
        <v>22309</v>
      </c>
      <c r="F10768" s="6">
        <v>357188</v>
      </c>
      <c r="G10768" s="6" t="s">
        <v>22146</v>
      </c>
      <c r="H10768" s="16">
        <v>18370450.859000001</v>
      </c>
      <c r="I10768" s="12" t="s">
        <v>7249</v>
      </c>
      <c r="J10768" s="12" t="s">
        <v>13185</v>
      </c>
      <c r="K10768" s="15">
        <v>1300000</v>
      </c>
      <c r="L10768" s="13" t="s">
        <v>14</v>
      </c>
      <c r="M10768" s="7">
        <v>0.75</v>
      </c>
      <c r="N10768" s="17"/>
    </row>
    <row r="10769" spans="1:14" ht="110.25">
      <c r="A10769" s="6">
        <v>10767</v>
      </c>
      <c r="B10769" s="8" t="s">
        <v>22036</v>
      </c>
      <c r="C10769" s="9" t="s">
        <v>22053</v>
      </c>
      <c r="D10769" s="10" t="s">
        <v>623</v>
      </c>
      <c r="E10769" s="11" t="s">
        <v>22311</v>
      </c>
      <c r="F10769" s="6">
        <v>426733</v>
      </c>
      <c r="G10769" s="6" t="s">
        <v>22146</v>
      </c>
      <c r="H10769" s="16">
        <v>16316346.591</v>
      </c>
      <c r="I10769" s="12" t="s">
        <v>2553</v>
      </c>
      <c r="J10769" s="12" t="s">
        <v>22056</v>
      </c>
      <c r="K10769" s="15">
        <v>0</v>
      </c>
      <c r="L10769" s="13" t="s">
        <v>15</v>
      </c>
      <c r="M10769" s="7">
        <v>1</v>
      </c>
      <c r="N10769" s="17"/>
    </row>
    <row r="10770" spans="1:14" ht="110.25">
      <c r="A10770" s="6">
        <v>10768</v>
      </c>
      <c r="B10770" s="8" t="s">
        <v>22036</v>
      </c>
      <c r="C10770" s="9" t="s">
        <v>22053</v>
      </c>
      <c r="D10770" s="10" t="s">
        <v>623</v>
      </c>
      <c r="E10770" s="11" t="s">
        <v>22312</v>
      </c>
      <c r="F10770" s="6">
        <v>426734</v>
      </c>
      <c r="G10770" s="6" t="s">
        <v>22146</v>
      </c>
      <c r="H10770" s="16">
        <v>42713131.167000003</v>
      </c>
      <c r="I10770" s="12" t="s">
        <v>2553</v>
      </c>
      <c r="J10770" s="12" t="s">
        <v>22056</v>
      </c>
      <c r="K10770" s="15">
        <v>0</v>
      </c>
      <c r="L10770" s="13" t="s">
        <v>15</v>
      </c>
      <c r="M10770" s="7">
        <v>1</v>
      </c>
      <c r="N10770" s="17"/>
    </row>
    <row r="10771" spans="1:14" ht="110.25">
      <c r="A10771" s="6">
        <v>10769</v>
      </c>
      <c r="B10771" s="8" t="s">
        <v>22036</v>
      </c>
      <c r="C10771" s="9" t="s">
        <v>22053</v>
      </c>
      <c r="D10771" s="10" t="s">
        <v>623</v>
      </c>
      <c r="E10771" s="11" t="s">
        <v>22313</v>
      </c>
      <c r="F10771" s="6">
        <v>426735</v>
      </c>
      <c r="G10771" s="6" t="s">
        <v>22146</v>
      </c>
      <c r="H10771" s="16">
        <v>13219901.946</v>
      </c>
      <c r="I10771" s="12" t="s">
        <v>2553</v>
      </c>
      <c r="J10771" s="12" t="s">
        <v>22056</v>
      </c>
      <c r="K10771" s="15">
        <v>0</v>
      </c>
      <c r="L10771" s="13" t="s">
        <v>15</v>
      </c>
      <c r="M10771" s="7">
        <v>1</v>
      </c>
      <c r="N10771" s="17"/>
    </row>
    <row r="10772" spans="1:14" ht="110.25">
      <c r="A10772" s="6">
        <v>10770</v>
      </c>
      <c r="B10772" s="8" t="s">
        <v>22036</v>
      </c>
      <c r="C10772" s="9" t="s">
        <v>22053</v>
      </c>
      <c r="D10772" s="10" t="s">
        <v>623</v>
      </c>
      <c r="E10772" s="11" t="s">
        <v>22314</v>
      </c>
      <c r="F10772" s="6">
        <v>426736</v>
      </c>
      <c r="G10772" s="6" t="s">
        <v>22146</v>
      </c>
      <c r="H10772" s="16">
        <v>51458789.943000004</v>
      </c>
      <c r="I10772" s="12" t="s">
        <v>2553</v>
      </c>
      <c r="J10772" s="12" t="s">
        <v>22056</v>
      </c>
      <c r="K10772" s="15">
        <v>0</v>
      </c>
      <c r="L10772" s="13" t="s">
        <v>15</v>
      </c>
      <c r="M10772" s="7">
        <v>1</v>
      </c>
      <c r="N10772" s="17"/>
    </row>
    <row r="10773" spans="1:14" ht="110.25">
      <c r="A10773" s="6">
        <v>10771</v>
      </c>
      <c r="B10773" s="8" t="s">
        <v>22036</v>
      </c>
      <c r="C10773" s="9" t="s">
        <v>22053</v>
      </c>
      <c r="D10773" s="10" t="s">
        <v>623</v>
      </c>
      <c r="E10773" s="11" t="s">
        <v>22315</v>
      </c>
      <c r="F10773" s="6">
        <v>426737</v>
      </c>
      <c r="G10773" s="6" t="s">
        <v>22146</v>
      </c>
      <c r="H10773" s="16">
        <v>12959813.187000001</v>
      </c>
      <c r="I10773" s="12" t="s">
        <v>2553</v>
      </c>
      <c r="J10773" s="12" t="s">
        <v>22056</v>
      </c>
      <c r="K10773" s="15">
        <v>0</v>
      </c>
      <c r="L10773" s="13" t="s">
        <v>15</v>
      </c>
      <c r="M10773" s="7">
        <v>1</v>
      </c>
      <c r="N10773" s="17"/>
    </row>
    <row r="10774" spans="1:14" ht="110.25">
      <c r="A10774" s="6">
        <v>10772</v>
      </c>
      <c r="B10774" s="8" t="s">
        <v>22036</v>
      </c>
      <c r="C10774" s="9" t="s">
        <v>22053</v>
      </c>
      <c r="D10774" s="10" t="s">
        <v>623</v>
      </c>
      <c r="E10774" s="11" t="s">
        <v>22316</v>
      </c>
      <c r="F10774" s="6">
        <v>426738</v>
      </c>
      <c r="G10774" s="6" t="s">
        <v>22146</v>
      </c>
      <c r="H10774" s="16">
        <v>9603856.2689999994</v>
      </c>
      <c r="I10774" s="12" t="s">
        <v>2553</v>
      </c>
      <c r="J10774" s="12" t="s">
        <v>22056</v>
      </c>
      <c r="K10774" s="15">
        <v>0</v>
      </c>
      <c r="L10774" s="13" t="s">
        <v>15</v>
      </c>
      <c r="M10774" s="7">
        <v>1</v>
      </c>
      <c r="N10774" s="17"/>
    </row>
    <row r="10775" spans="1:14" ht="110.25">
      <c r="A10775" s="6">
        <v>10773</v>
      </c>
      <c r="B10775" s="8" t="s">
        <v>22036</v>
      </c>
      <c r="C10775" s="9" t="s">
        <v>22053</v>
      </c>
      <c r="D10775" s="10" t="s">
        <v>623</v>
      </c>
      <c r="E10775" s="11" t="s">
        <v>22317</v>
      </c>
      <c r="F10775" s="6">
        <v>426739</v>
      </c>
      <c r="G10775" s="6" t="s">
        <v>22146</v>
      </c>
      <c r="H10775" s="16">
        <v>8878915.9619999994</v>
      </c>
      <c r="I10775" s="12" t="s">
        <v>2553</v>
      </c>
      <c r="J10775" s="12" t="s">
        <v>22056</v>
      </c>
      <c r="K10775" s="15">
        <v>0</v>
      </c>
      <c r="L10775" s="13" t="s">
        <v>15</v>
      </c>
      <c r="M10775" s="7">
        <v>1</v>
      </c>
      <c r="N10775" s="17"/>
    </row>
    <row r="10776" spans="1:14" ht="110.25">
      <c r="A10776" s="6">
        <v>10774</v>
      </c>
      <c r="B10776" s="8" t="s">
        <v>22036</v>
      </c>
      <c r="C10776" s="9" t="s">
        <v>22053</v>
      </c>
      <c r="D10776" s="10" t="s">
        <v>623</v>
      </c>
      <c r="E10776" s="11" t="s">
        <v>22318</v>
      </c>
      <c r="F10776" s="6">
        <v>426740</v>
      </c>
      <c r="G10776" s="6" t="s">
        <v>22146</v>
      </c>
      <c r="H10776" s="16">
        <v>13490485.236</v>
      </c>
      <c r="I10776" s="12" t="s">
        <v>2553</v>
      </c>
      <c r="J10776" s="12" t="s">
        <v>22056</v>
      </c>
      <c r="K10776" s="15">
        <v>0</v>
      </c>
      <c r="L10776" s="13" t="s">
        <v>15</v>
      </c>
      <c r="M10776" s="7">
        <v>1</v>
      </c>
      <c r="N10776" s="17"/>
    </row>
    <row r="10777" spans="1:14" ht="110.25">
      <c r="A10777" s="6">
        <v>10775</v>
      </c>
      <c r="B10777" s="8" t="s">
        <v>22036</v>
      </c>
      <c r="C10777" s="9" t="s">
        <v>22053</v>
      </c>
      <c r="D10777" s="10" t="s">
        <v>623</v>
      </c>
      <c r="E10777" s="11" t="s">
        <v>22319</v>
      </c>
      <c r="F10777" s="6">
        <v>426741</v>
      </c>
      <c r="G10777" s="6" t="s">
        <v>22146</v>
      </c>
      <c r="H10777" s="16">
        <v>18873257.517000001</v>
      </c>
      <c r="I10777" s="12" t="s">
        <v>2553</v>
      </c>
      <c r="J10777" s="12" t="s">
        <v>22056</v>
      </c>
      <c r="K10777" s="15">
        <v>0</v>
      </c>
      <c r="L10777" s="13" t="s">
        <v>15</v>
      </c>
      <c r="M10777" s="7">
        <v>1</v>
      </c>
      <c r="N10777" s="17"/>
    </row>
    <row r="10778" spans="1:14" ht="110.25">
      <c r="A10778" s="6">
        <v>10776</v>
      </c>
      <c r="B10778" s="8" t="s">
        <v>22036</v>
      </c>
      <c r="C10778" s="9" t="s">
        <v>22053</v>
      </c>
      <c r="D10778" s="10" t="s">
        <v>5816</v>
      </c>
      <c r="E10778" s="11" t="s">
        <v>22320</v>
      </c>
      <c r="F10778" s="6">
        <v>426742</v>
      </c>
      <c r="G10778" s="6" t="s">
        <v>22146</v>
      </c>
      <c r="H10778" s="16">
        <v>13929401.988</v>
      </c>
      <c r="I10778" s="12" t="s">
        <v>2553</v>
      </c>
      <c r="J10778" s="12" t="s">
        <v>22056</v>
      </c>
      <c r="K10778" s="15">
        <v>0</v>
      </c>
      <c r="L10778" s="13" t="s">
        <v>15</v>
      </c>
      <c r="M10778" s="7">
        <v>1</v>
      </c>
      <c r="N10778" s="17"/>
    </row>
    <row r="10779" spans="1:14" ht="110.25">
      <c r="A10779" s="6">
        <v>10777</v>
      </c>
      <c r="B10779" s="8" t="s">
        <v>22036</v>
      </c>
      <c r="C10779" s="9" t="s">
        <v>22053</v>
      </c>
      <c r="D10779" s="10" t="s">
        <v>623</v>
      </c>
      <c r="E10779" s="11" t="s">
        <v>22321</v>
      </c>
      <c r="F10779" s="6">
        <v>426743</v>
      </c>
      <c r="G10779" s="6" t="s">
        <v>22146</v>
      </c>
      <c r="H10779" s="16">
        <v>12413101.797</v>
      </c>
      <c r="I10779" s="12" t="s">
        <v>2553</v>
      </c>
      <c r="J10779" s="12" t="s">
        <v>22056</v>
      </c>
      <c r="K10779" s="15">
        <v>0</v>
      </c>
      <c r="L10779" s="13" t="s">
        <v>15</v>
      </c>
      <c r="M10779" s="7">
        <v>1</v>
      </c>
      <c r="N10779" s="17"/>
    </row>
    <row r="10780" spans="1:14" ht="78.75">
      <c r="A10780" s="6">
        <v>10778</v>
      </c>
      <c r="B10780" s="8" t="s">
        <v>22036</v>
      </c>
      <c r="C10780" s="9" t="s">
        <v>22322</v>
      </c>
      <c r="D10780" s="10" t="s">
        <v>6823</v>
      </c>
      <c r="E10780" s="11" t="s">
        <v>22323</v>
      </c>
      <c r="F10780" s="6">
        <v>347911</v>
      </c>
      <c r="G10780" s="6" t="s">
        <v>22146</v>
      </c>
      <c r="H10780" s="16">
        <v>20679866.504999999</v>
      </c>
      <c r="I10780" s="12" t="s">
        <v>1961</v>
      </c>
      <c r="J10780" s="12" t="s">
        <v>7138</v>
      </c>
      <c r="K10780" s="15">
        <v>0</v>
      </c>
      <c r="L10780" s="13" t="s">
        <v>15</v>
      </c>
      <c r="M10780" s="7">
        <v>1</v>
      </c>
      <c r="N10780" s="17"/>
    </row>
    <row r="10781" spans="1:14" ht="88.5">
      <c r="A10781" s="6">
        <v>10779</v>
      </c>
      <c r="B10781" s="8" t="s">
        <v>22036</v>
      </c>
      <c r="C10781" s="9" t="s">
        <v>22324</v>
      </c>
      <c r="D10781" s="10" t="s">
        <v>22080</v>
      </c>
      <c r="E10781" s="11" t="s">
        <v>22325</v>
      </c>
      <c r="F10781" s="6">
        <v>403787</v>
      </c>
      <c r="G10781" s="6" t="s">
        <v>20272</v>
      </c>
      <c r="H10781" s="16">
        <v>26470151.883000001</v>
      </c>
      <c r="I10781" s="12" t="s">
        <v>6691</v>
      </c>
      <c r="J10781" s="12" t="s">
        <v>22326</v>
      </c>
      <c r="K10781" s="15">
        <v>0</v>
      </c>
      <c r="L10781" s="13" t="s">
        <v>4060</v>
      </c>
      <c r="M10781" s="7" t="s">
        <v>4060</v>
      </c>
      <c r="N10781" s="17"/>
    </row>
    <row r="10782" spans="1:14" ht="75.75">
      <c r="A10782" s="6">
        <v>10780</v>
      </c>
      <c r="B10782" s="8" t="s">
        <v>22036</v>
      </c>
      <c r="C10782" s="9" t="s">
        <v>22327</v>
      </c>
      <c r="D10782" s="10" t="s">
        <v>34</v>
      </c>
      <c r="E10782" s="11" t="s">
        <v>22328</v>
      </c>
      <c r="F10782" s="6">
        <v>338739</v>
      </c>
      <c r="G10782" s="6" t="s">
        <v>20272</v>
      </c>
      <c r="H10782" s="16">
        <v>20667154.524</v>
      </c>
      <c r="I10782" s="12" t="s">
        <v>22329</v>
      </c>
      <c r="J10782" s="12" t="s">
        <v>22330</v>
      </c>
      <c r="K10782" s="15">
        <v>0</v>
      </c>
      <c r="L10782" s="13" t="s">
        <v>15</v>
      </c>
      <c r="M10782" s="7">
        <v>1</v>
      </c>
      <c r="N10782" s="17"/>
    </row>
    <row r="10783" spans="1:14" ht="75.75">
      <c r="A10783" s="6">
        <v>10781</v>
      </c>
      <c r="B10783" s="8" t="s">
        <v>22036</v>
      </c>
      <c r="C10783" s="9" t="s">
        <v>22331</v>
      </c>
      <c r="D10783" s="10" t="s">
        <v>22289</v>
      </c>
      <c r="E10783" s="11" t="s">
        <v>22332</v>
      </c>
      <c r="F10783" s="6">
        <v>338740</v>
      </c>
      <c r="G10783" s="6" t="s">
        <v>20272</v>
      </c>
      <c r="H10783" s="16">
        <v>16369929.575999999</v>
      </c>
      <c r="I10783" s="12" t="s">
        <v>22329</v>
      </c>
      <c r="J10783" s="12" t="s">
        <v>22330</v>
      </c>
      <c r="K10783" s="15">
        <v>0</v>
      </c>
      <c r="L10783" s="13" t="s">
        <v>15</v>
      </c>
      <c r="M10783" s="7">
        <v>1</v>
      </c>
      <c r="N10783" s="17"/>
    </row>
    <row r="10784" spans="1:14" ht="94.5">
      <c r="A10784" s="6">
        <v>10782</v>
      </c>
      <c r="B10784" s="8" t="s">
        <v>22036</v>
      </c>
      <c r="C10784" s="9" t="s">
        <v>22333</v>
      </c>
      <c r="D10784" s="10" t="s">
        <v>22334</v>
      </c>
      <c r="E10784" s="11" t="s">
        <v>22335</v>
      </c>
      <c r="F10784" s="6">
        <v>338741</v>
      </c>
      <c r="G10784" s="6" t="s">
        <v>20272</v>
      </c>
      <c r="H10784" s="16">
        <v>1397780</v>
      </c>
      <c r="I10784" s="12" t="s">
        <v>22336</v>
      </c>
      <c r="J10784" s="12" t="s">
        <v>2561</v>
      </c>
      <c r="K10784" s="15">
        <v>0</v>
      </c>
      <c r="L10784" s="13" t="s">
        <v>15</v>
      </c>
      <c r="M10784" s="7">
        <v>1</v>
      </c>
      <c r="N10784" s="17"/>
    </row>
    <row r="10785" spans="1:14" ht="107.25">
      <c r="A10785" s="6">
        <v>10783</v>
      </c>
      <c r="B10785" s="8" t="s">
        <v>22036</v>
      </c>
      <c r="C10785" s="9" t="s">
        <v>22337</v>
      </c>
      <c r="D10785" s="10" t="s">
        <v>606</v>
      </c>
      <c r="E10785" s="11" t="s">
        <v>22338</v>
      </c>
      <c r="F10785" s="6">
        <v>338742</v>
      </c>
      <c r="G10785" s="6" t="s">
        <v>20272</v>
      </c>
      <c r="H10785" s="16">
        <v>13154963.709000001</v>
      </c>
      <c r="I10785" s="12" t="s">
        <v>22339</v>
      </c>
      <c r="J10785" s="12" t="s">
        <v>13186</v>
      </c>
      <c r="K10785" s="15">
        <v>0</v>
      </c>
      <c r="L10785" s="13" t="s">
        <v>15</v>
      </c>
      <c r="M10785" s="7">
        <v>1</v>
      </c>
      <c r="N10785" s="17"/>
    </row>
    <row r="10786" spans="1:14" ht="91.5">
      <c r="A10786" s="6">
        <v>10784</v>
      </c>
      <c r="B10786" s="8" t="s">
        <v>22036</v>
      </c>
      <c r="C10786" s="9" t="s">
        <v>22340</v>
      </c>
      <c r="D10786" s="10" t="s">
        <v>22341</v>
      </c>
      <c r="E10786" s="11" t="s">
        <v>22342</v>
      </c>
      <c r="F10786" s="6">
        <v>342239</v>
      </c>
      <c r="G10786" s="6" t="s">
        <v>20272</v>
      </c>
      <c r="H10786" s="16">
        <v>7676979.4500000002</v>
      </c>
      <c r="I10786" s="12" t="s">
        <v>22343</v>
      </c>
      <c r="J10786" s="12" t="s">
        <v>2484</v>
      </c>
      <c r="K10786" s="15">
        <v>0</v>
      </c>
      <c r="L10786" s="13" t="s">
        <v>15</v>
      </c>
      <c r="M10786" s="7">
        <v>1</v>
      </c>
      <c r="N10786" s="17"/>
    </row>
    <row r="10787" spans="1:14" ht="167.25">
      <c r="A10787" s="6">
        <v>10785</v>
      </c>
      <c r="B10787" s="8" t="s">
        <v>22036</v>
      </c>
      <c r="C10787" s="9" t="s">
        <v>22344</v>
      </c>
      <c r="D10787" s="10" t="s">
        <v>22345</v>
      </c>
      <c r="E10787" s="11" t="s">
        <v>22346</v>
      </c>
      <c r="F10787" s="6">
        <v>398556</v>
      </c>
      <c r="G10787" s="6" t="s">
        <v>20272</v>
      </c>
      <c r="H10787" s="16">
        <v>12122321</v>
      </c>
      <c r="I10787" s="12" t="s">
        <v>1205</v>
      </c>
      <c r="J10787" s="12" t="s">
        <v>19800</v>
      </c>
      <c r="K10787" s="15">
        <v>0</v>
      </c>
      <c r="L10787" s="13" t="s">
        <v>15</v>
      </c>
      <c r="M10787" s="7">
        <v>1</v>
      </c>
      <c r="N10787" s="17"/>
    </row>
    <row r="10788" spans="1:14" ht="170.25">
      <c r="A10788" s="6">
        <v>10786</v>
      </c>
      <c r="B10788" s="8" t="s">
        <v>22036</v>
      </c>
      <c r="C10788" s="9" t="s">
        <v>22347</v>
      </c>
      <c r="D10788" s="10" t="s">
        <v>22348</v>
      </c>
      <c r="E10788" s="11" t="s">
        <v>22349</v>
      </c>
      <c r="F10788" s="6">
        <v>398557</v>
      </c>
      <c r="G10788" s="6" t="s">
        <v>20272</v>
      </c>
      <c r="H10788" s="16">
        <v>1585316.3</v>
      </c>
      <c r="I10788" s="12" t="s">
        <v>1205</v>
      </c>
      <c r="J10788" s="12" t="s">
        <v>2437</v>
      </c>
      <c r="K10788" s="15">
        <v>0</v>
      </c>
      <c r="L10788" s="13" t="s">
        <v>15</v>
      </c>
      <c r="M10788" s="7">
        <v>1</v>
      </c>
      <c r="N10788" s="17"/>
    </row>
    <row r="10789" spans="1:14" ht="186">
      <c r="A10789" s="6">
        <v>10787</v>
      </c>
      <c r="B10789" s="8" t="s">
        <v>22036</v>
      </c>
      <c r="C10789" s="9" t="s">
        <v>22350</v>
      </c>
      <c r="D10789" s="10" t="s">
        <v>22050</v>
      </c>
      <c r="E10789" s="11" t="s">
        <v>22351</v>
      </c>
      <c r="F10789" s="6">
        <v>398558</v>
      </c>
      <c r="G10789" s="6" t="s">
        <v>20272</v>
      </c>
      <c r="H10789" s="16">
        <v>18223958.238000002</v>
      </c>
      <c r="I10789" s="12" t="s">
        <v>1333</v>
      </c>
      <c r="J10789" s="12" t="s">
        <v>6032</v>
      </c>
      <c r="K10789" s="15">
        <v>0</v>
      </c>
      <c r="L10789" s="13" t="s">
        <v>15</v>
      </c>
      <c r="M10789" s="7">
        <v>1</v>
      </c>
      <c r="N10789" s="17"/>
    </row>
    <row r="10790" spans="1:14" ht="110.25">
      <c r="A10790" s="6">
        <v>10788</v>
      </c>
      <c r="B10790" s="8" t="s">
        <v>22036</v>
      </c>
      <c r="C10790" s="9" t="s">
        <v>22352</v>
      </c>
      <c r="D10790" s="10" t="s">
        <v>22353</v>
      </c>
      <c r="E10790" s="11" t="s">
        <v>22354</v>
      </c>
      <c r="F10790" s="6">
        <v>475559</v>
      </c>
      <c r="G10790" s="6" t="s">
        <v>20272</v>
      </c>
      <c r="H10790" s="16">
        <v>1006495.55</v>
      </c>
      <c r="I10790" s="12" t="s">
        <v>1528</v>
      </c>
      <c r="J10790" s="12" t="s">
        <v>1529</v>
      </c>
      <c r="K10790" s="15">
        <v>0</v>
      </c>
      <c r="L10790" s="13" t="s">
        <v>15</v>
      </c>
      <c r="M10790" s="7">
        <v>1</v>
      </c>
      <c r="N10790" s="17"/>
    </row>
    <row r="10791" spans="1:14" ht="110.25">
      <c r="A10791" s="6">
        <v>10789</v>
      </c>
      <c r="B10791" s="8" t="s">
        <v>22036</v>
      </c>
      <c r="C10791" s="9" t="s">
        <v>22355</v>
      </c>
      <c r="D10791" s="10" t="s">
        <v>22356</v>
      </c>
      <c r="E10791" s="11" t="s">
        <v>22357</v>
      </c>
      <c r="F10791" s="6">
        <v>475558</v>
      </c>
      <c r="G10791" s="6" t="s">
        <v>20272</v>
      </c>
      <c r="H10791" s="16">
        <v>13320735.155999999</v>
      </c>
      <c r="I10791" s="12" t="s">
        <v>1148</v>
      </c>
      <c r="J10791" s="12" t="s">
        <v>22103</v>
      </c>
      <c r="K10791" s="15">
        <v>0</v>
      </c>
      <c r="L10791" s="13" t="s">
        <v>14</v>
      </c>
      <c r="M10791" s="7">
        <v>1</v>
      </c>
      <c r="N10791" s="17"/>
    </row>
    <row r="10792" spans="1:14" ht="110.25">
      <c r="A10792" s="6">
        <v>10790</v>
      </c>
      <c r="B10792" s="8" t="s">
        <v>22036</v>
      </c>
      <c r="C10792" s="9" t="s">
        <v>22358</v>
      </c>
      <c r="D10792" s="10" t="s">
        <v>22359</v>
      </c>
      <c r="E10792" s="11" t="s">
        <v>22357</v>
      </c>
      <c r="F10792" s="6">
        <v>475558</v>
      </c>
      <c r="G10792" s="6" t="s">
        <v>20272</v>
      </c>
      <c r="H10792" s="16">
        <v>13320735.155999999</v>
      </c>
      <c r="I10792" s="12" t="s">
        <v>1148</v>
      </c>
      <c r="J10792" s="12" t="s">
        <v>22103</v>
      </c>
      <c r="K10792" s="15">
        <v>0</v>
      </c>
      <c r="L10792" s="13" t="s">
        <v>14</v>
      </c>
      <c r="M10792" s="7">
        <v>0.75</v>
      </c>
      <c r="N10792" s="17"/>
    </row>
    <row r="10793" spans="1:14" ht="110.25">
      <c r="A10793" s="6">
        <v>10791</v>
      </c>
      <c r="B10793" s="8" t="s">
        <v>22036</v>
      </c>
      <c r="C10793" s="9" t="s">
        <v>22360</v>
      </c>
      <c r="D10793" s="10" t="s">
        <v>22361</v>
      </c>
      <c r="E10793" s="11" t="s">
        <v>22357</v>
      </c>
      <c r="F10793" s="6">
        <v>475558</v>
      </c>
      <c r="G10793" s="6" t="s">
        <v>20272</v>
      </c>
      <c r="H10793" s="16">
        <v>13320735.155999999</v>
      </c>
      <c r="I10793" s="12" t="s">
        <v>1148</v>
      </c>
      <c r="J10793" s="12" t="s">
        <v>22103</v>
      </c>
      <c r="K10793" s="15">
        <v>0</v>
      </c>
      <c r="L10793" s="13" t="s">
        <v>14</v>
      </c>
      <c r="M10793" s="7">
        <v>0.25</v>
      </c>
      <c r="N10793" s="17"/>
    </row>
    <row r="10794" spans="1:14" ht="94.5">
      <c r="A10794" s="6">
        <v>10792</v>
      </c>
      <c r="B10794" s="8" t="s">
        <v>22036</v>
      </c>
      <c r="C10794" s="9" t="s">
        <v>22362</v>
      </c>
      <c r="D10794" s="10" t="s">
        <v>22</v>
      </c>
      <c r="E10794" s="11" t="s">
        <v>22363</v>
      </c>
      <c r="F10794" s="6">
        <v>315394</v>
      </c>
      <c r="G10794" s="6" t="s">
        <v>1486</v>
      </c>
      <c r="H10794" s="16">
        <v>32055409.761999998</v>
      </c>
      <c r="I10794" s="12" t="s">
        <v>1549</v>
      </c>
      <c r="J10794" s="12" t="s">
        <v>6991</v>
      </c>
      <c r="K10794" s="15">
        <v>20000000</v>
      </c>
      <c r="L10794" s="13" t="s">
        <v>15</v>
      </c>
      <c r="M10794" s="7">
        <v>1</v>
      </c>
      <c r="N10794" s="17"/>
    </row>
    <row r="10795" spans="1:14" ht="63">
      <c r="A10795" s="6">
        <v>10793</v>
      </c>
      <c r="B10795" s="8" t="s">
        <v>22036</v>
      </c>
      <c r="C10795" s="9" t="s">
        <v>22364</v>
      </c>
      <c r="D10795" s="10" t="s">
        <v>22080</v>
      </c>
      <c r="E10795" s="11" t="s">
        <v>22365</v>
      </c>
      <c r="F10795" s="6">
        <v>348672</v>
      </c>
      <c r="G10795" s="6" t="s">
        <v>1486</v>
      </c>
      <c r="H10795" s="16">
        <v>28710232.155999999</v>
      </c>
      <c r="I10795" s="12" t="s">
        <v>13178</v>
      </c>
      <c r="J10795" s="12" t="s">
        <v>22366</v>
      </c>
      <c r="K10795" s="15">
        <v>0</v>
      </c>
      <c r="L10795" s="13" t="s">
        <v>15</v>
      </c>
      <c r="M10795" s="7">
        <v>1</v>
      </c>
      <c r="N10795" s="17"/>
    </row>
    <row r="10796" spans="1:14" ht="78.75">
      <c r="A10796" s="6">
        <v>10794</v>
      </c>
      <c r="B10796" s="8" t="s">
        <v>22036</v>
      </c>
      <c r="C10796" s="9" t="s">
        <v>22367</v>
      </c>
      <c r="D10796" s="10" t="s">
        <v>22368</v>
      </c>
      <c r="E10796" s="11" t="s">
        <v>22369</v>
      </c>
      <c r="F10796" s="6">
        <v>367631</v>
      </c>
      <c r="G10796" s="6" t="s">
        <v>22370</v>
      </c>
      <c r="H10796" s="16">
        <v>12055500</v>
      </c>
      <c r="I10796" s="12" t="s">
        <v>22371</v>
      </c>
      <c r="J10796" s="12" t="s">
        <v>1497</v>
      </c>
      <c r="K10796" s="15">
        <v>0</v>
      </c>
      <c r="L10796" s="13" t="s">
        <v>15</v>
      </c>
      <c r="M10796" s="7">
        <v>1</v>
      </c>
      <c r="N10796" s="17"/>
    </row>
    <row r="10797" spans="1:14" ht="63">
      <c r="A10797" s="6">
        <v>10795</v>
      </c>
      <c r="B10797" s="8" t="s">
        <v>22036</v>
      </c>
      <c r="C10797" s="9" t="s">
        <v>22372</v>
      </c>
      <c r="D10797" s="10" t="s">
        <v>22373</v>
      </c>
      <c r="E10797" s="11" t="s">
        <v>22374</v>
      </c>
      <c r="F10797" s="6">
        <v>367630</v>
      </c>
      <c r="G10797" s="6" t="s">
        <v>22370</v>
      </c>
      <c r="H10797" s="16">
        <v>13449150</v>
      </c>
      <c r="I10797" s="12" t="s">
        <v>22375</v>
      </c>
      <c r="J10797" s="12" t="s">
        <v>2607</v>
      </c>
      <c r="K10797" s="15">
        <v>0</v>
      </c>
      <c r="L10797" s="13" t="s">
        <v>15</v>
      </c>
      <c r="M10797" s="7">
        <v>1</v>
      </c>
      <c r="N10797" s="17"/>
    </row>
    <row r="10798" spans="1:14" ht="63">
      <c r="A10798" s="6">
        <v>10796</v>
      </c>
      <c r="B10798" s="8" t="s">
        <v>22036</v>
      </c>
      <c r="C10798" s="9" t="s">
        <v>22376</v>
      </c>
      <c r="D10798" s="10" t="s">
        <v>22377</v>
      </c>
      <c r="E10798" s="11" t="s">
        <v>22378</v>
      </c>
      <c r="F10798" s="6">
        <v>367629</v>
      </c>
      <c r="G10798" s="6" t="s">
        <v>22370</v>
      </c>
      <c r="H10798" s="16">
        <v>18005910.513999999</v>
      </c>
      <c r="I10798" s="12" t="s">
        <v>2584</v>
      </c>
      <c r="J10798" s="12" t="s">
        <v>21399</v>
      </c>
      <c r="K10798" s="15">
        <v>0</v>
      </c>
      <c r="L10798" s="13" t="s">
        <v>14</v>
      </c>
      <c r="M10798" s="7">
        <v>1</v>
      </c>
      <c r="N10798" s="17"/>
    </row>
    <row r="10799" spans="1:14" ht="63">
      <c r="A10799" s="6">
        <v>10797</v>
      </c>
      <c r="B10799" s="8" t="s">
        <v>22036</v>
      </c>
      <c r="C10799" s="9" t="s">
        <v>22379</v>
      </c>
      <c r="D10799" s="10" t="s">
        <v>22050</v>
      </c>
      <c r="E10799" s="11" t="s">
        <v>22378</v>
      </c>
      <c r="F10799" s="6">
        <v>367629</v>
      </c>
      <c r="G10799" s="6" t="s">
        <v>22370</v>
      </c>
      <c r="H10799" s="16">
        <v>18005910.513999999</v>
      </c>
      <c r="I10799" s="12" t="s">
        <v>2584</v>
      </c>
      <c r="J10799" s="12" t="s">
        <v>21399</v>
      </c>
      <c r="K10799" s="15">
        <v>0</v>
      </c>
      <c r="L10799" s="13" t="s">
        <v>14</v>
      </c>
      <c r="M10799" s="7">
        <v>0.3</v>
      </c>
      <c r="N10799" s="17"/>
    </row>
    <row r="10800" spans="1:14" ht="63">
      <c r="A10800" s="6">
        <v>10798</v>
      </c>
      <c r="B10800" s="8" t="s">
        <v>22036</v>
      </c>
      <c r="C10800" s="9" t="s">
        <v>22380</v>
      </c>
      <c r="D10800" s="10" t="s">
        <v>22381</v>
      </c>
      <c r="E10800" s="11" t="s">
        <v>22378</v>
      </c>
      <c r="F10800" s="6">
        <v>367629</v>
      </c>
      <c r="G10800" s="6" t="s">
        <v>22370</v>
      </c>
      <c r="H10800" s="16">
        <v>18005910.513999999</v>
      </c>
      <c r="I10800" s="12" t="s">
        <v>2584</v>
      </c>
      <c r="J10800" s="12" t="s">
        <v>21399</v>
      </c>
      <c r="K10800" s="15">
        <v>0</v>
      </c>
      <c r="L10800" s="13" t="s">
        <v>14</v>
      </c>
      <c r="M10800" s="7">
        <v>0.7</v>
      </c>
      <c r="N10800" s="17"/>
    </row>
    <row r="10801" spans="1:14" ht="47.25">
      <c r="A10801" s="6">
        <v>10799</v>
      </c>
      <c r="B10801" s="8" t="s">
        <v>22036</v>
      </c>
      <c r="C10801" s="9" t="s">
        <v>22382</v>
      </c>
      <c r="D10801" s="10" t="s">
        <v>22383</v>
      </c>
      <c r="E10801" s="11" t="s">
        <v>22384</v>
      </c>
      <c r="F10801" s="6">
        <v>367628</v>
      </c>
      <c r="G10801" s="6" t="s">
        <v>22370</v>
      </c>
      <c r="H10801" s="16">
        <v>17611996</v>
      </c>
      <c r="I10801" s="12" t="s">
        <v>888</v>
      </c>
      <c r="J10801" s="12" t="s">
        <v>1025</v>
      </c>
      <c r="K10801" s="15">
        <v>3366800</v>
      </c>
      <c r="L10801" s="13" t="s">
        <v>14</v>
      </c>
      <c r="M10801" s="7">
        <v>1</v>
      </c>
      <c r="N10801" s="17"/>
    </row>
    <row r="10802" spans="1:14" ht="63">
      <c r="A10802" s="6">
        <v>10800</v>
      </c>
      <c r="B10802" s="8" t="s">
        <v>22036</v>
      </c>
      <c r="C10802" s="9" t="s">
        <v>22385</v>
      </c>
      <c r="D10802" s="10" t="s">
        <v>34</v>
      </c>
      <c r="E10802" s="11" t="s">
        <v>22384</v>
      </c>
      <c r="F10802" s="6">
        <v>367628</v>
      </c>
      <c r="G10802" s="6" t="s">
        <v>22370</v>
      </c>
      <c r="H10802" s="16">
        <v>17611996</v>
      </c>
      <c r="I10802" s="12" t="s">
        <v>888</v>
      </c>
      <c r="J10802" s="12" t="s">
        <v>1025</v>
      </c>
      <c r="K10802" s="15">
        <v>3366800</v>
      </c>
      <c r="L10802" s="13" t="s">
        <v>14</v>
      </c>
      <c r="M10802" s="7">
        <v>0.6</v>
      </c>
      <c r="N10802" s="17"/>
    </row>
    <row r="10803" spans="1:14" ht="47.25">
      <c r="A10803" s="6">
        <v>10801</v>
      </c>
      <c r="B10803" s="8" t="s">
        <v>22036</v>
      </c>
      <c r="C10803" s="9" t="s">
        <v>22386</v>
      </c>
      <c r="D10803" s="10" t="s">
        <v>22387</v>
      </c>
      <c r="E10803" s="11" t="s">
        <v>22384</v>
      </c>
      <c r="F10803" s="6">
        <v>367628</v>
      </c>
      <c r="G10803" s="6" t="s">
        <v>22370</v>
      </c>
      <c r="H10803" s="16">
        <v>17611996</v>
      </c>
      <c r="I10803" s="12" t="s">
        <v>888</v>
      </c>
      <c r="J10803" s="12" t="s">
        <v>1025</v>
      </c>
      <c r="K10803" s="15">
        <v>3366800</v>
      </c>
      <c r="L10803" s="13" t="s">
        <v>14</v>
      </c>
      <c r="M10803" s="7">
        <v>0.4</v>
      </c>
      <c r="N10803" s="17"/>
    </row>
    <row r="10804" spans="1:14" ht="78.75">
      <c r="A10804" s="6">
        <v>10802</v>
      </c>
      <c r="B10804" s="8" t="s">
        <v>22036</v>
      </c>
      <c r="C10804" s="9" t="s">
        <v>22388</v>
      </c>
      <c r="D10804" s="10" t="s">
        <v>22080</v>
      </c>
      <c r="E10804" s="11" t="s">
        <v>22389</v>
      </c>
      <c r="F10804" s="6">
        <v>367627</v>
      </c>
      <c r="G10804" s="6" t="s">
        <v>22370</v>
      </c>
      <c r="H10804" s="16">
        <v>19080579.294</v>
      </c>
      <c r="I10804" s="12" t="s">
        <v>888</v>
      </c>
      <c r="J10804" s="12" t="s">
        <v>1025</v>
      </c>
      <c r="K10804" s="15">
        <v>7983200</v>
      </c>
      <c r="L10804" s="13" t="s">
        <v>15</v>
      </c>
      <c r="M10804" s="7">
        <v>1</v>
      </c>
      <c r="N10804" s="17"/>
    </row>
    <row r="10805" spans="1:14" ht="47.25">
      <c r="A10805" s="6">
        <v>10803</v>
      </c>
      <c r="B10805" s="8" t="s">
        <v>22036</v>
      </c>
      <c r="C10805" s="9" t="s">
        <v>22390</v>
      </c>
      <c r="D10805" s="10" t="s">
        <v>22391</v>
      </c>
      <c r="E10805" s="11" t="s">
        <v>22392</v>
      </c>
      <c r="F10805" s="6">
        <v>398555</v>
      </c>
      <c r="G10805" s="6" t="s">
        <v>22370</v>
      </c>
      <c r="H10805" s="16">
        <v>8464500</v>
      </c>
      <c r="I10805" s="12" t="s">
        <v>22393</v>
      </c>
      <c r="J10805" s="12" t="s">
        <v>1126</v>
      </c>
      <c r="K10805" s="15">
        <v>0</v>
      </c>
      <c r="L10805" s="13" t="s">
        <v>15</v>
      </c>
      <c r="M10805" s="7">
        <v>1</v>
      </c>
      <c r="N10805" s="17"/>
    </row>
    <row r="10806" spans="1:14" ht="63">
      <c r="A10806" s="6">
        <v>10804</v>
      </c>
      <c r="B10806" s="8" t="s">
        <v>22036</v>
      </c>
      <c r="C10806" s="9" t="s">
        <v>22394</v>
      </c>
      <c r="D10806" s="10" t="s">
        <v>8248</v>
      </c>
      <c r="E10806" s="11" t="s">
        <v>22395</v>
      </c>
      <c r="F10806" s="6">
        <v>388385</v>
      </c>
      <c r="G10806" s="6" t="s">
        <v>22370</v>
      </c>
      <c r="H10806" s="16">
        <v>8070250</v>
      </c>
      <c r="I10806" s="12" t="s">
        <v>22396</v>
      </c>
      <c r="J10806" s="12" t="s">
        <v>9518</v>
      </c>
      <c r="K10806" s="15">
        <v>0</v>
      </c>
      <c r="L10806" s="13" t="s">
        <v>15</v>
      </c>
      <c r="M10806" s="7">
        <v>1</v>
      </c>
      <c r="N10806" s="17"/>
    </row>
    <row r="10807" spans="1:14" ht="63">
      <c r="A10807" s="6">
        <v>10805</v>
      </c>
      <c r="B10807" s="8" t="s">
        <v>22036</v>
      </c>
      <c r="C10807" s="9" t="s">
        <v>22397</v>
      </c>
      <c r="D10807" s="10" t="s">
        <v>13187</v>
      </c>
      <c r="E10807" s="11" t="s">
        <v>22398</v>
      </c>
      <c r="F10807" s="6">
        <v>388387</v>
      </c>
      <c r="G10807" s="6" t="s">
        <v>22370</v>
      </c>
      <c r="H10807" s="16">
        <v>8660000</v>
      </c>
      <c r="I10807" s="12" t="s">
        <v>1298</v>
      </c>
      <c r="J10807" s="12" t="s">
        <v>13163</v>
      </c>
      <c r="K10807" s="15">
        <v>0</v>
      </c>
      <c r="L10807" s="13" t="s">
        <v>15</v>
      </c>
      <c r="M10807" s="7">
        <v>1</v>
      </c>
      <c r="N10807" s="17"/>
    </row>
    <row r="10808" spans="1:14" ht="94.5">
      <c r="A10808" s="6">
        <v>10806</v>
      </c>
      <c r="B10808" s="8" t="s">
        <v>22036</v>
      </c>
      <c r="C10808" s="9" t="s">
        <v>22399</v>
      </c>
      <c r="D10808" s="10" t="s">
        <v>22</v>
      </c>
      <c r="E10808" s="11" t="s">
        <v>22400</v>
      </c>
      <c r="F10808" s="6">
        <v>498475</v>
      </c>
      <c r="G10808" s="6" t="s">
        <v>3255</v>
      </c>
      <c r="H10808" s="16">
        <v>33746436.740000002</v>
      </c>
      <c r="I10808" s="12" t="s">
        <v>21572</v>
      </c>
      <c r="J10808" s="12" t="s">
        <v>22401</v>
      </c>
      <c r="K10808" s="15">
        <v>0</v>
      </c>
      <c r="L10808" s="13" t="s">
        <v>15</v>
      </c>
      <c r="M10808" s="7">
        <v>1</v>
      </c>
      <c r="N10808" s="17"/>
    </row>
    <row r="10809" spans="1:14" ht="94.5">
      <c r="A10809" s="6">
        <v>10807</v>
      </c>
      <c r="B10809" s="8" t="s">
        <v>22036</v>
      </c>
      <c r="C10809" s="9" t="s">
        <v>22399</v>
      </c>
      <c r="D10809" s="10" t="s">
        <v>22</v>
      </c>
      <c r="E10809" s="11" t="s">
        <v>22402</v>
      </c>
      <c r="F10809" s="6">
        <v>498476</v>
      </c>
      <c r="G10809" s="6" t="s">
        <v>3255</v>
      </c>
      <c r="H10809" s="16">
        <v>36819234.899999999</v>
      </c>
      <c r="I10809" s="12" t="s">
        <v>21572</v>
      </c>
      <c r="J10809" s="12" t="s">
        <v>22401</v>
      </c>
      <c r="K10809" s="15">
        <v>0</v>
      </c>
      <c r="L10809" s="13" t="s">
        <v>15</v>
      </c>
      <c r="M10809" s="7">
        <v>1</v>
      </c>
      <c r="N10809" s="17"/>
    </row>
    <row r="10810" spans="1:14" ht="94.5">
      <c r="A10810" s="6">
        <v>10808</v>
      </c>
      <c r="B10810" s="8" t="s">
        <v>22036</v>
      </c>
      <c r="C10810" s="9" t="s">
        <v>22399</v>
      </c>
      <c r="D10810" s="10" t="s">
        <v>22</v>
      </c>
      <c r="E10810" s="11" t="s">
        <v>22403</v>
      </c>
      <c r="F10810" s="6">
        <v>498477</v>
      </c>
      <c r="G10810" s="6" t="s">
        <v>3255</v>
      </c>
      <c r="H10810" s="16">
        <v>35799329.770000003</v>
      </c>
      <c r="I10810" s="12" t="s">
        <v>21572</v>
      </c>
      <c r="J10810" s="12" t="s">
        <v>22401</v>
      </c>
      <c r="K10810" s="15">
        <v>0</v>
      </c>
      <c r="L10810" s="13" t="s">
        <v>15</v>
      </c>
      <c r="M10810" s="7">
        <v>1</v>
      </c>
      <c r="N10810" s="17"/>
    </row>
    <row r="10811" spans="1:14" ht="93">
      <c r="A10811" s="6">
        <v>10809</v>
      </c>
      <c r="B10811" s="8" t="s">
        <v>22036</v>
      </c>
      <c r="C10811" s="9" t="s">
        <v>22404</v>
      </c>
      <c r="D10811" s="10" t="s">
        <v>18</v>
      </c>
      <c r="E10811" s="11" t="s">
        <v>22405</v>
      </c>
      <c r="F10811" s="6">
        <v>498479</v>
      </c>
      <c r="G10811" s="6" t="s">
        <v>3255</v>
      </c>
      <c r="H10811" s="16">
        <v>24019402.842</v>
      </c>
      <c r="I10811" s="12" t="s">
        <v>2433</v>
      </c>
      <c r="J10811" s="12" t="s">
        <v>5799</v>
      </c>
      <c r="K10811" s="15">
        <v>0</v>
      </c>
      <c r="L10811" s="13" t="s">
        <v>15</v>
      </c>
      <c r="M10811" s="7">
        <v>1</v>
      </c>
      <c r="N10811" s="17"/>
    </row>
    <row r="10812" spans="1:14" ht="78.75">
      <c r="A10812" s="6">
        <v>10810</v>
      </c>
      <c r="B10812" s="8" t="s">
        <v>22036</v>
      </c>
      <c r="C10812" s="9" t="s">
        <v>22404</v>
      </c>
      <c r="D10812" s="10" t="s">
        <v>18</v>
      </c>
      <c r="E10812" s="11" t="s">
        <v>22406</v>
      </c>
      <c r="F10812" s="6">
        <v>498478</v>
      </c>
      <c r="G10812" s="6" t="s">
        <v>3255</v>
      </c>
      <c r="H10812" s="16">
        <v>23051496.932999998</v>
      </c>
      <c r="I10812" s="12" t="s">
        <v>2433</v>
      </c>
      <c r="J10812" s="12" t="s">
        <v>5799</v>
      </c>
      <c r="K10812" s="15">
        <v>0</v>
      </c>
      <c r="L10812" s="13" t="s">
        <v>15</v>
      </c>
      <c r="M10812" s="7">
        <v>1</v>
      </c>
      <c r="N10812" s="17"/>
    </row>
    <row r="10813" spans="1:14" ht="94.5">
      <c r="A10813" s="6">
        <v>10811</v>
      </c>
      <c r="B10813" s="8" t="s">
        <v>22036</v>
      </c>
      <c r="C10813" s="9" t="s">
        <v>22407</v>
      </c>
      <c r="D10813" s="10" t="s">
        <v>13188</v>
      </c>
      <c r="E10813" s="11" t="s">
        <v>22408</v>
      </c>
      <c r="F10813" s="6">
        <v>494924</v>
      </c>
      <c r="G10813" s="6" t="s">
        <v>8591</v>
      </c>
      <c r="H10813" s="16">
        <v>5856318.4100000001</v>
      </c>
      <c r="I10813" s="12" t="s">
        <v>1046</v>
      </c>
      <c r="J10813" s="12" t="s">
        <v>1206</v>
      </c>
      <c r="K10813" s="15">
        <v>0</v>
      </c>
      <c r="L10813" s="13" t="s">
        <v>15</v>
      </c>
      <c r="M10813" s="7">
        <v>1</v>
      </c>
      <c r="N10813" s="17"/>
    </row>
    <row r="10814" spans="1:14" ht="409.5">
      <c r="A10814" s="6">
        <v>10812</v>
      </c>
      <c r="B10814" s="8" t="s">
        <v>22036</v>
      </c>
      <c r="C10814" s="9" t="s">
        <v>22409</v>
      </c>
      <c r="D10814" s="10" t="s">
        <v>22080</v>
      </c>
      <c r="E10814" s="11" t="s">
        <v>22410</v>
      </c>
      <c r="F10814" s="6">
        <v>485499</v>
      </c>
      <c r="G10814" s="6" t="s">
        <v>22411</v>
      </c>
      <c r="H10814" s="16">
        <v>5270559.7810000004</v>
      </c>
      <c r="I10814" s="12" t="s">
        <v>1076</v>
      </c>
      <c r="J10814" s="12" t="s">
        <v>22412</v>
      </c>
      <c r="K10814" s="15">
        <v>0</v>
      </c>
      <c r="L10814" s="13" t="s">
        <v>15</v>
      </c>
      <c r="M10814" s="7">
        <v>1</v>
      </c>
      <c r="N10814" s="17"/>
    </row>
    <row r="10815" spans="1:14" ht="78.75">
      <c r="A10815" s="6">
        <v>10813</v>
      </c>
      <c r="B10815" s="8" t="s">
        <v>22036</v>
      </c>
      <c r="C10815" s="9" t="s">
        <v>22409</v>
      </c>
      <c r="D10815" s="10" t="s">
        <v>22080</v>
      </c>
      <c r="E10815" s="11" t="s">
        <v>22413</v>
      </c>
      <c r="F10815" s="6">
        <v>499370</v>
      </c>
      <c r="G10815" s="6" t="s">
        <v>22411</v>
      </c>
      <c r="H10815" s="16">
        <v>14770128.563999999</v>
      </c>
      <c r="I10815" s="12" t="s">
        <v>10900</v>
      </c>
      <c r="J10815" s="12" t="s">
        <v>22412</v>
      </c>
      <c r="K10815" s="15">
        <v>0</v>
      </c>
      <c r="L10815" s="13" t="s">
        <v>15</v>
      </c>
      <c r="M10815" s="7">
        <v>1</v>
      </c>
      <c r="N10815" s="17"/>
    </row>
    <row r="10816" spans="1:14" ht="78.75">
      <c r="A10816" s="6">
        <v>10814</v>
      </c>
      <c r="B10816" s="8" t="s">
        <v>22036</v>
      </c>
      <c r="C10816" s="9" t="s">
        <v>22414</v>
      </c>
      <c r="D10816" s="10" t="s">
        <v>22415</v>
      </c>
      <c r="E10816" s="11" t="s">
        <v>22416</v>
      </c>
      <c r="F10816" s="6">
        <v>371205</v>
      </c>
      <c r="G10816" s="6" t="s">
        <v>1493</v>
      </c>
      <c r="H10816" s="16">
        <v>1679697.85</v>
      </c>
      <c r="I10816" s="12" t="s">
        <v>22375</v>
      </c>
      <c r="J10816" s="12" t="s">
        <v>19847</v>
      </c>
      <c r="K10816" s="15">
        <v>0</v>
      </c>
      <c r="L10816" s="13" t="s">
        <v>4326</v>
      </c>
      <c r="M10816" s="7">
        <v>1</v>
      </c>
      <c r="N10816" s="17"/>
    </row>
    <row r="10817" spans="1:14" ht="63">
      <c r="A10817" s="6">
        <v>10815</v>
      </c>
      <c r="B10817" s="8" t="s">
        <v>22036</v>
      </c>
      <c r="C10817" s="9" t="s">
        <v>22417</v>
      </c>
      <c r="D10817" s="10" t="s">
        <v>22418</v>
      </c>
      <c r="E10817" s="11" t="s">
        <v>22419</v>
      </c>
      <c r="F10817" s="6">
        <v>371206</v>
      </c>
      <c r="G10817" s="6" t="s">
        <v>1493</v>
      </c>
      <c r="H10817" s="16">
        <v>1810234.5</v>
      </c>
      <c r="I10817" s="12" t="s">
        <v>13178</v>
      </c>
      <c r="J10817" s="12" t="s">
        <v>4809</v>
      </c>
      <c r="K10817" s="15">
        <v>0</v>
      </c>
      <c r="L10817" s="13" t="s">
        <v>4326</v>
      </c>
      <c r="M10817" s="7">
        <v>1</v>
      </c>
      <c r="N10817" s="17"/>
    </row>
    <row r="10818" spans="1:14" ht="110.25">
      <c r="A10818" s="6">
        <v>10816</v>
      </c>
      <c r="B10818" s="8" t="s">
        <v>22036</v>
      </c>
      <c r="C10818" s="9" t="s">
        <v>22420</v>
      </c>
      <c r="D10818" s="10" t="s">
        <v>13189</v>
      </c>
      <c r="E10818" s="11" t="s">
        <v>22421</v>
      </c>
      <c r="F10818" s="6">
        <v>388383</v>
      </c>
      <c r="G10818" s="6" t="s">
        <v>1493</v>
      </c>
      <c r="H10818" s="16">
        <v>2200176.25</v>
      </c>
      <c r="I10818" s="12" t="s">
        <v>5679</v>
      </c>
      <c r="J10818" s="12" t="s">
        <v>6872</v>
      </c>
      <c r="K10818" s="15">
        <v>0</v>
      </c>
      <c r="L10818" s="13" t="s">
        <v>4326</v>
      </c>
      <c r="M10818" s="7">
        <v>1</v>
      </c>
      <c r="N10818" s="17"/>
    </row>
    <row r="10819" spans="1:14" ht="94.5">
      <c r="A10819" s="6">
        <v>10817</v>
      </c>
      <c r="B10819" s="8" t="s">
        <v>22036</v>
      </c>
      <c r="C10819" s="9" t="s">
        <v>22422</v>
      </c>
      <c r="D10819" s="10" t="s">
        <v>13190</v>
      </c>
      <c r="E10819" s="11" t="s">
        <v>22423</v>
      </c>
      <c r="F10819" s="6">
        <v>418044</v>
      </c>
      <c r="G10819" s="6" t="s">
        <v>1493</v>
      </c>
      <c r="H10819" s="16">
        <v>1906033.45</v>
      </c>
      <c r="I10819" s="12" t="s">
        <v>6818</v>
      </c>
      <c r="J10819" s="12" t="s">
        <v>13191</v>
      </c>
      <c r="K10819" s="15">
        <v>0</v>
      </c>
      <c r="L10819" s="13" t="s">
        <v>15</v>
      </c>
      <c r="M10819" s="7">
        <v>1</v>
      </c>
      <c r="N10819" s="17"/>
    </row>
    <row r="10820" spans="1:14" ht="409.5">
      <c r="A10820" s="6">
        <v>10818</v>
      </c>
      <c r="B10820" s="8" t="s">
        <v>22036</v>
      </c>
      <c r="C10820" s="9" t="s">
        <v>22424</v>
      </c>
      <c r="D10820" s="10" t="s">
        <v>22425</v>
      </c>
      <c r="E10820" s="11" t="s">
        <v>22426</v>
      </c>
      <c r="F10820" s="6">
        <v>418043</v>
      </c>
      <c r="G10820" s="6" t="s">
        <v>1493</v>
      </c>
      <c r="H10820" s="16">
        <v>7044291.7999999998</v>
      </c>
      <c r="I10820" s="12" t="s">
        <v>6818</v>
      </c>
      <c r="J10820" s="12" t="s">
        <v>13192</v>
      </c>
      <c r="K10820" s="15">
        <v>0</v>
      </c>
      <c r="L10820" s="13" t="s">
        <v>15</v>
      </c>
      <c r="M10820" s="7">
        <v>1</v>
      </c>
      <c r="N10820" s="17"/>
    </row>
    <row r="10821" spans="1:14" ht="220.5">
      <c r="A10821" s="6">
        <v>10819</v>
      </c>
      <c r="B10821" s="8" t="s">
        <v>22036</v>
      </c>
      <c r="C10821" s="9" t="s">
        <v>22427</v>
      </c>
      <c r="D10821" s="10" t="s">
        <v>22428</v>
      </c>
      <c r="E10821" s="11" t="s">
        <v>22429</v>
      </c>
      <c r="F10821" s="6">
        <v>436777</v>
      </c>
      <c r="G10821" s="6" t="s">
        <v>1493</v>
      </c>
      <c r="H10821" s="16">
        <v>3940793.8</v>
      </c>
      <c r="I10821" s="12" t="s">
        <v>22430</v>
      </c>
      <c r="J10821" s="12" t="s">
        <v>7434</v>
      </c>
      <c r="K10821" s="15">
        <v>0</v>
      </c>
      <c r="L10821" s="13" t="s">
        <v>15</v>
      </c>
      <c r="M10821" s="7">
        <v>1</v>
      </c>
      <c r="N10821" s="17"/>
    </row>
    <row r="10822" spans="1:14" ht="189">
      <c r="A10822" s="6">
        <v>10820</v>
      </c>
      <c r="B10822" s="8" t="s">
        <v>22036</v>
      </c>
      <c r="C10822" s="9" t="s">
        <v>22431</v>
      </c>
      <c r="D10822" s="10" t="s">
        <v>22432</v>
      </c>
      <c r="E10822" s="11" t="s">
        <v>22433</v>
      </c>
      <c r="F10822" s="6">
        <v>448428</v>
      </c>
      <c r="G10822" s="6" t="s">
        <v>1493</v>
      </c>
      <c r="H10822" s="16">
        <v>1720562.1</v>
      </c>
      <c r="I10822" s="12" t="s">
        <v>6980</v>
      </c>
      <c r="J10822" s="12" t="s">
        <v>1713</v>
      </c>
      <c r="K10822" s="15">
        <v>0</v>
      </c>
      <c r="L10822" s="13" t="s">
        <v>15</v>
      </c>
      <c r="M10822" s="7">
        <v>1</v>
      </c>
      <c r="N10822" s="17"/>
    </row>
    <row r="10823" spans="1:14" ht="189">
      <c r="A10823" s="6">
        <v>10821</v>
      </c>
      <c r="B10823" s="8" t="s">
        <v>22036</v>
      </c>
      <c r="C10823" s="9" t="s">
        <v>22434</v>
      </c>
      <c r="D10823" s="10" t="s">
        <v>22435</v>
      </c>
      <c r="E10823" s="11" t="s">
        <v>22436</v>
      </c>
      <c r="F10823" s="6">
        <v>500452</v>
      </c>
      <c r="G10823" s="6" t="s">
        <v>1493</v>
      </c>
      <c r="H10823" s="16">
        <v>3694519.6</v>
      </c>
      <c r="I10823" s="12" t="s">
        <v>1110</v>
      </c>
      <c r="J10823" s="12" t="s">
        <v>22326</v>
      </c>
      <c r="K10823" s="15">
        <v>0</v>
      </c>
      <c r="L10823" s="13" t="s">
        <v>15</v>
      </c>
      <c r="M10823" s="7">
        <v>1</v>
      </c>
      <c r="N10823" s="17"/>
    </row>
    <row r="10824" spans="1:14" ht="315">
      <c r="A10824" s="6">
        <v>10822</v>
      </c>
      <c r="B10824" s="8" t="s">
        <v>22036</v>
      </c>
      <c r="C10824" s="9" t="s">
        <v>22437</v>
      </c>
      <c r="D10824" s="10" t="s">
        <v>22438</v>
      </c>
      <c r="E10824" s="11" t="s">
        <v>22439</v>
      </c>
      <c r="F10824" s="6">
        <v>500453</v>
      </c>
      <c r="G10824" s="6" t="s">
        <v>1493</v>
      </c>
      <c r="H10824" s="16">
        <v>5065387.6500000004</v>
      </c>
      <c r="I10824" s="12" t="s">
        <v>1110</v>
      </c>
      <c r="J10824" s="12" t="s">
        <v>22326</v>
      </c>
      <c r="K10824" s="15">
        <v>0</v>
      </c>
      <c r="L10824" s="13" t="s">
        <v>15</v>
      </c>
      <c r="M10824" s="7">
        <v>1</v>
      </c>
      <c r="N10824" s="17"/>
    </row>
    <row r="10825" spans="1:14" ht="126">
      <c r="A10825" s="6">
        <v>10823</v>
      </c>
      <c r="B10825" s="8" t="s">
        <v>22440</v>
      </c>
      <c r="C10825" s="9" t="s">
        <v>22441</v>
      </c>
      <c r="D10825" s="10" t="s">
        <v>22442</v>
      </c>
      <c r="E10825" s="11" t="s">
        <v>22443</v>
      </c>
      <c r="F10825" s="6">
        <v>289688</v>
      </c>
      <c r="G10825" s="6" t="s">
        <v>893</v>
      </c>
      <c r="H10825" s="16">
        <v>28205622.057999998</v>
      </c>
      <c r="I10825" s="12" t="s">
        <v>22444</v>
      </c>
      <c r="J10825" s="12" t="s">
        <v>22445</v>
      </c>
      <c r="K10825" s="15">
        <f>5000000</f>
        <v>5000000</v>
      </c>
      <c r="L10825" s="13" t="s">
        <v>14</v>
      </c>
      <c r="M10825" s="7">
        <v>1</v>
      </c>
      <c r="N10825" s="17"/>
    </row>
    <row r="10826" spans="1:14" ht="126">
      <c r="A10826" s="6">
        <v>10824</v>
      </c>
      <c r="B10826" s="8" t="s">
        <v>22440</v>
      </c>
      <c r="C10826" s="9" t="s">
        <v>22446</v>
      </c>
      <c r="D10826" s="10" t="s">
        <v>13193</v>
      </c>
      <c r="E10826" s="11" t="s">
        <v>22443</v>
      </c>
      <c r="F10826" s="6">
        <v>289688</v>
      </c>
      <c r="G10826" s="6" t="s">
        <v>893</v>
      </c>
      <c r="H10826" s="16">
        <v>28205622.057999998</v>
      </c>
      <c r="I10826" s="12" t="s">
        <v>22444</v>
      </c>
      <c r="J10826" s="12" t="s">
        <v>22445</v>
      </c>
      <c r="K10826" s="15">
        <f>5000000</f>
        <v>5000000</v>
      </c>
      <c r="L10826" s="13" t="s">
        <v>14</v>
      </c>
      <c r="M10826" s="7">
        <v>0.49</v>
      </c>
      <c r="N10826" s="17"/>
    </row>
    <row r="10827" spans="1:14" ht="126">
      <c r="A10827" s="6">
        <v>10825</v>
      </c>
      <c r="B10827" s="8" t="s">
        <v>22440</v>
      </c>
      <c r="C10827" s="9" t="s">
        <v>22447</v>
      </c>
      <c r="D10827" s="10" t="s">
        <v>13194</v>
      </c>
      <c r="E10827" s="11" t="s">
        <v>22443</v>
      </c>
      <c r="F10827" s="6">
        <v>289688</v>
      </c>
      <c r="G10827" s="6" t="s">
        <v>893</v>
      </c>
      <c r="H10827" s="16">
        <v>28205622.057999998</v>
      </c>
      <c r="I10827" s="12" t="s">
        <v>22444</v>
      </c>
      <c r="J10827" s="12" t="s">
        <v>22445</v>
      </c>
      <c r="K10827" s="15">
        <f>5000000</f>
        <v>5000000</v>
      </c>
      <c r="L10827" s="13" t="s">
        <v>14</v>
      </c>
      <c r="M10827" s="7">
        <v>0.51</v>
      </c>
      <c r="N10827" s="17"/>
    </row>
    <row r="10828" spans="1:14" ht="110.25">
      <c r="A10828" s="6">
        <v>10826</v>
      </c>
      <c r="B10828" s="8" t="s">
        <v>22440</v>
      </c>
      <c r="C10828" s="9" t="s">
        <v>22448</v>
      </c>
      <c r="D10828" s="10" t="s">
        <v>22449</v>
      </c>
      <c r="E10828" s="11" t="s">
        <v>22450</v>
      </c>
      <c r="F10828" s="6">
        <v>289689</v>
      </c>
      <c r="G10828" s="6" t="s">
        <v>893</v>
      </c>
      <c r="H10828" s="16">
        <v>21127749.614</v>
      </c>
      <c r="I10828" s="12" t="s">
        <v>22451</v>
      </c>
      <c r="J10828" s="12" t="s">
        <v>22452</v>
      </c>
      <c r="K10828" s="15">
        <f>7000000</f>
        <v>7000000</v>
      </c>
      <c r="L10828" s="13" t="s">
        <v>15</v>
      </c>
      <c r="M10828" s="7">
        <v>1</v>
      </c>
      <c r="N10828" s="17"/>
    </row>
    <row r="10829" spans="1:14" ht="126">
      <c r="A10829" s="6">
        <v>10827</v>
      </c>
      <c r="B10829" s="8" t="s">
        <v>22440</v>
      </c>
      <c r="C10829" s="9" t="s">
        <v>22453</v>
      </c>
      <c r="D10829" s="10" t="s">
        <v>22454</v>
      </c>
      <c r="E10829" s="11" t="s">
        <v>22455</v>
      </c>
      <c r="F10829" s="6">
        <v>289690</v>
      </c>
      <c r="G10829" s="6" t="s">
        <v>893</v>
      </c>
      <c r="H10829" s="16">
        <v>22191185.675000001</v>
      </c>
      <c r="I10829" s="12" t="s">
        <v>10404</v>
      </c>
      <c r="J10829" s="12" t="s">
        <v>4888</v>
      </c>
      <c r="K10829" s="15">
        <f>2500000</f>
        <v>2500000</v>
      </c>
      <c r="L10829" s="13" t="s">
        <v>14</v>
      </c>
      <c r="M10829" s="7">
        <v>1</v>
      </c>
      <c r="N10829" s="17"/>
    </row>
    <row r="10830" spans="1:14" ht="94.5">
      <c r="A10830" s="6">
        <v>10828</v>
      </c>
      <c r="B10830" s="8" t="s">
        <v>22440</v>
      </c>
      <c r="C10830" s="9" t="s">
        <v>2052</v>
      </c>
      <c r="D10830" s="10" t="s">
        <v>20</v>
      </c>
      <c r="E10830" s="11" t="s">
        <v>22455</v>
      </c>
      <c r="F10830" s="6">
        <v>289690</v>
      </c>
      <c r="G10830" s="6" t="s">
        <v>893</v>
      </c>
      <c r="H10830" s="16">
        <v>22191185.675000001</v>
      </c>
      <c r="I10830" s="12" t="s">
        <v>10404</v>
      </c>
      <c r="J10830" s="12" t="s">
        <v>4888</v>
      </c>
      <c r="K10830" s="15">
        <f>2500000</f>
        <v>2500000</v>
      </c>
      <c r="L10830" s="13" t="s">
        <v>14</v>
      </c>
      <c r="M10830" s="7">
        <v>0.51</v>
      </c>
      <c r="N10830" s="17"/>
    </row>
    <row r="10831" spans="1:14" ht="94.5">
      <c r="A10831" s="6">
        <v>10829</v>
      </c>
      <c r="B10831" s="8" t="s">
        <v>22440</v>
      </c>
      <c r="C10831" s="9" t="s">
        <v>22456</v>
      </c>
      <c r="D10831" s="10" t="s">
        <v>8347</v>
      </c>
      <c r="E10831" s="11" t="s">
        <v>22455</v>
      </c>
      <c r="F10831" s="6">
        <v>289690</v>
      </c>
      <c r="G10831" s="6" t="s">
        <v>893</v>
      </c>
      <c r="H10831" s="16">
        <v>22191185.675000001</v>
      </c>
      <c r="I10831" s="12" t="s">
        <v>10404</v>
      </c>
      <c r="J10831" s="12" t="s">
        <v>4888</v>
      </c>
      <c r="K10831" s="15">
        <f>2500000</f>
        <v>2500000</v>
      </c>
      <c r="L10831" s="13" t="s">
        <v>14</v>
      </c>
      <c r="M10831" s="7">
        <v>0.49</v>
      </c>
      <c r="N10831" s="17"/>
    </row>
    <row r="10832" spans="1:14" ht="110.25">
      <c r="A10832" s="6">
        <v>10830</v>
      </c>
      <c r="B10832" s="8" t="s">
        <v>22440</v>
      </c>
      <c r="C10832" s="9" t="s">
        <v>22457</v>
      </c>
      <c r="D10832" s="10" t="s">
        <v>22458</v>
      </c>
      <c r="E10832" s="11" t="s">
        <v>22459</v>
      </c>
      <c r="F10832" s="6">
        <v>289691</v>
      </c>
      <c r="G10832" s="6" t="s">
        <v>893</v>
      </c>
      <c r="H10832" s="16">
        <v>18230831.274</v>
      </c>
      <c r="I10832" s="12" t="s">
        <v>13195</v>
      </c>
      <c r="J10832" s="12" t="s">
        <v>22460</v>
      </c>
      <c r="K10832" s="15">
        <f>3000000</f>
        <v>3000000</v>
      </c>
      <c r="L10832" s="13" t="s">
        <v>15</v>
      </c>
      <c r="M10832" s="7">
        <v>1</v>
      </c>
      <c r="N10832" s="17"/>
    </row>
    <row r="10833" spans="1:14" ht="110.25">
      <c r="A10833" s="6">
        <v>10831</v>
      </c>
      <c r="B10833" s="8" t="s">
        <v>22440</v>
      </c>
      <c r="C10833" s="9" t="s">
        <v>22441</v>
      </c>
      <c r="D10833" s="10" t="s">
        <v>22442</v>
      </c>
      <c r="E10833" s="11" t="s">
        <v>22461</v>
      </c>
      <c r="F10833" s="6">
        <v>289692</v>
      </c>
      <c r="G10833" s="6" t="s">
        <v>893</v>
      </c>
      <c r="H10833" s="16">
        <v>28201379.192000002</v>
      </c>
      <c r="I10833" s="12" t="s">
        <v>13133</v>
      </c>
      <c r="J10833" s="12" t="s">
        <v>2437</v>
      </c>
      <c r="K10833" s="15">
        <f>1600000</f>
        <v>1600000</v>
      </c>
      <c r="L10833" s="13" t="s">
        <v>14</v>
      </c>
      <c r="M10833" s="7">
        <v>1</v>
      </c>
      <c r="N10833" s="17"/>
    </row>
    <row r="10834" spans="1:14" ht="110.25">
      <c r="A10834" s="6">
        <v>10832</v>
      </c>
      <c r="B10834" s="8" t="s">
        <v>22440</v>
      </c>
      <c r="C10834" s="9" t="s">
        <v>22446</v>
      </c>
      <c r="D10834" s="10" t="s">
        <v>13193</v>
      </c>
      <c r="E10834" s="11" t="s">
        <v>22461</v>
      </c>
      <c r="F10834" s="6">
        <v>289692</v>
      </c>
      <c r="G10834" s="6" t="s">
        <v>893</v>
      </c>
      <c r="H10834" s="16">
        <v>28201379.192000002</v>
      </c>
      <c r="I10834" s="12" t="s">
        <v>13133</v>
      </c>
      <c r="J10834" s="12" t="s">
        <v>2437</v>
      </c>
      <c r="K10834" s="15">
        <f>1600000</f>
        <v>1600000</v>
      </c>
      <c r="L10834" s="13" t="s">
        <v>14</v>
      </c>
      <c r="M10834" s="7">
        <v>0.49</v>
      </c>
      <c r="N10834" s="17"/>
    </row>
    <row r="10835" spans="1:14" ht="110.25">
      <c r="A10835" s="6">
        <v>10833</v>
      </c>
      <c r="B10835" s="8" t="s">
        <v>22440</v>
      </c>
      <c r="C10835" s="9" t="s">
        <v>22447</v>
      </c>
      <c r="D10835" s="10" t="s">
        <v>13194</v>
      </c>
      <c r="E10835" s="11" t="s">
        <v>22461</v>
      </c>
      <c r="F10835" s="6">
        <v>289692</v>
      </c>
      <c r="G10835" s="6" t="s">
        <v>893</v>
      </c>
      <c r="H10835" s="16">
        <v>28201379.192000002</v>
      </c>
      <c r="I10835" s="12" t="s">
        <v>13133</v>
      </c>
      <c r="J10835" s="12" t="s">
        <v>2437</v>
      </c>
      <c r="K10835" s="15">
        <f>1600000</f>
        <v>1600000</v>
      </c>
      <c r="L10835" s="13" t="s">
        <v>14</v>
      </c>
      <c r="M10835" s="7">
        <v>0.51</v>
      </c>
      <c r="N10835" s="17"/>
    </row>
    <row r="10836" spans="1:14" ht="126">
      <c r="A10836" s="6">
        <v>10834</v>
      </c>
      <c r="B10836" s="8" t="s">
        <v>22440</v>
      </c>
      <c r="C10836" s="9" t="s">
        <v>22462</v>
      </c>
      <c r="D10836" s="10" t="s">
        <v>22463</v>
      </c>
      <c r="E10836" s="11" t="s">
        <v>22464</v>
      </c>
      <c r="F10836" s="6">
        <v>289693</v>
      </c>
      <c r="G10836" s="6" t="s">
        <v>893</v>
      </c>
      <c r="H10836" s="16">
        <v>19178805.471000001</v>
      </c>
      <c r="I10836" s="12" t="s">
        <v>22465</v>
      </c>
      <c r="J10836" s="12" t="s">
        <v>4888</v>
      </c>
      <c r="K10836" s="15">
        <f>4492862+5500000+800000</f>
        <v>10792862</v>
      </c>
      <c r="L10836" s="13" t="s">
        <v>14</v>
      </c>
      <c r="M10836" s="7">
        <v>1</v>
      </c>
      <c r="N10836" s="17"/>
    </row>
    <row r="10837" spans="1:14" ht="126">
      <c r="A10837" s="6">
        <v>10835</v>
      </c>
      <c r="B10837" s="8" t="s">
        <v>22440</v>
      </c>
      <c r="C10837" s="9" t="s">
        <v>22466</v>
      </c>
      <c r="D10837" s="10" t="s">
        <v>22467</v>
      </c>
      <c r="E10837" s="11" t="s">
        <v>22464</v>
      </c>
      <c r="F10837" s="6">
        <v>289693</v>
      </c>
      <c r="G10837" s="6" t="s">
        <v>893</v>
      </c>
      <c r="H10837" s="16">
        <v>19178805.471000001</v>
      </c>
      <c r="I10837" s="12" t="s">
        <v>22465</v>
      </c>
      <c r="J10837" s="12" t="s">
        <v>4888</v>
      </c>
      <c r="K10837" s="15">
        <f>4492862+5500000+800000</f>
        <v>10792862</v>
      </c>
      <c r="L10837" s="13" t="s">
        <v>14</v>
      </c>
      <c r="M10837" s="7">
        <v>0.51</v>
      </c>
      <c r="N10837" s="17"/>
    </row>
    <row r="10838" spans="1:14" ht="126">
      <c r="A10838" s="6">
        <v>10836</v>
      </c>
      <c r="B10838" s="8" t="s">
        <v>22440</v>
      </c>
      <c r="C10838" s="9" t="s">
        <v>22468</v>
      </c>
      <c r="D10838" s="10" t="s">
        <v>22469</v>
      </c>
      <c r="E10838" s="11" t="s">
        <v>22464</v>
      </c>
      <c r="F10838" s="6">
        <v>289693</v>
      </c>
      <c r="G10838" s="6" t="s">
        <v>893</v>
      </c>
      <c r="H10838" s="16">
        <v>19178805.471000001</v>
      </c>
      <c r="I10838" s="12" t="s">
        <v>22465</v>
      </c>
      <c r="J10838" s="12" t="s">
        <v>4888</v>
      </c>
      <c r="K10838" s="15">
        <f>4492862+5500000+800000</f>
        <v>10792862</v>
      </c>
      <c r="L10838" s="13" t="s">
        <v>14</v>
      </c>
      <c r="M10838" s="7">
        <v>0.49</v>
      </c>
      <c r="N10838" s="17"/>
    </row>
    <row r="10839" spans="1:14" ht="78.75">
      <c r="A10839" s="6">
        <v>10837</v>
      </c>
      <c r="B10839" s="8" t="s">
        <v>22440</v>
      </c>
      <c r="C10839" s="9" t="s">
        <v>22470</v>
      </c>
      <c r="D10839" s="10" t="s">
        <v>13196</v>
      </c>
      <c r="E10839" s="11" t="s">
        <v>22471</v>
      </c>
      <c r="F10839" s="6">
        <v>289706</v>
      </c>
      <c r="G10839" s="6" t="s">
        <v>893</v>
      </c>
      <c r="H10839" s="16">
        <v>16096406.301999999</v>
      </c>
      <c r="I10839" s="12" t="s">
        <v>963</v>
      </c>
      <c r="J10839" s="12" t="s">
        <v>9685</v>
      </c>
      <c r="K10839" s="15">
        <f>1185928+3000000+800000</f>
        <v>4985928</v>
      </c>
      <c r="L10839" s="13" t="s">
        <v>15</v>
      </c>
      <c r="M10839" s="7">
        <v>1</v>
      </c>
      <c r="N10839" s="17"/>
    </row>
    <row r="10840" spans="1:14" ht="78.75">
      <c r="A10840" s="6">
        <v>10838</v>
      </c>
      <c r="B10840" s="8" t="s">
        <v>22440</v>
      </c>
      <c r="C10840" s="9" t="s">
        <v>22472</v>
      </c>
      <c r="D10840" s="10" t="s">
        <v>22473</v>
      </c>
      <c r="E10840" s="11" t="s">
        <v>22474</v>
      </c>
      <c r="F10840" s="6">
        <v>289707</v>
      </c>
      <c r="G10840" s="6" t="s">
        <v>893</v>
      </c>
      <c r="H10840" s="16">
        <v>10136782.15</v>
      </c>
      <c r="I10840" s="12" t="s">
        <v>19824</v>
      </c>
      <c r="J10840" s="12" t="s">
        <v>22475</v>
      </c>
      <c r="K10840" s="15">
        <v>0</v>
      </c>
      <c r="L10840" s="13" t="s">
        <v>15</v>
      </c>
      <c r="M10840" s="7">
        <v>1</v>
      </c>
      <c r="N10840" s="17"/>
    </row>
    <row r="10841" spans="1:14" ht="63">
      <c r="A10841" s="6">
        <v>10839</v>
      </c>
      <c r="B10841" s="8" t="s">
        <v>22440</v>
      </c>
      <c r="C10841" s="9" t="s">
        <v>22476</v>
      </c>
      <c r="D10841" s="10" t="s">
        <v>22477</v>
      </c>
      <c r="E10841" s="11" t="s">
        <v>22478</v>
      </c>
      <c r="F10841" s="6">
        <v>297142</v>
      </c>
      <c r="G10841" s="6" t="s">
        <v>893</v>
      </c>
      <c r="H10841" s="16">
        <v>10031207.699999999</v>
      </c>
      <c r="I10841" s="12" t="s">
        <v>13197</v>
      </c>
      <c r="J10841" s="12" t="s">
        <v>22479</v>
      </c>
      <c r="K10841" s="15">
        <v>0</v>
      </c>
      <c r="L10841" s="13" t="s">
        <v>15</v>
      </c>
      <c r="M10841" s="7">
        <v>1</v>
      </c>
      <c r="N10841" s="17"/>
    </row>
    <row r="10842" spans="1:14" ht="63">
      <c r="A10842" s="6">
        <v>10840</v>
      </c>
      <c r="B10842" s="8" t="s">
        <v>22440</v>
      </c>
      <c r="C10842" s="9" t="s">
        <v>22480</v>
      </c>
      <c r="D10842" s="10" t="s">
        <v>22481</v>
      </c>
      <c r="E10842" s="11" t="s">
        <v>22482</v>
      </c>
      <c r="F10842" s="6">
        <v>360584</v>
      </c>
      <c r="G10842" s="6" t="s">
        <v>893</v>
      </c>
      <c r="H10842" s="16">
        <v>11187300.699999999</v>
      </c>
      <c r="I10842" s="12" t="s">
        <v>19965</v>
      </c>
      <c r="J10842" s="12" t="s">
        <v>22483</v>
      </c>
      <c r="K10842" s="15">
        <v>0</v>
      </c>
      <c r="L10842" s="13" t="s">
        <v>15</v>
      </c>
      <c r="M10842" s="7">
        <v>1</v>
      </c>
      <c r="N10842" s="17"/>
    </row>
    <row r="10843" spans="1:14" ht="94.5">
      <c r="A10843" s="6">
        <v>10841</v>
      </c>
      <c r="B10843" s="8" t="s">
        <v>22440</v>
      </c>
      <c r="C10843" s="9" t="s">
        <v>22484</v>
      </c>
      <c r="D10843" s="10" t="s">
        <v>22485</v>
      </c>
      <c r="E10843" s="11" t="s">
        <v>22486</v>
      </c>
      <c r="F10843" s="6">
        <v>331231</v>
      </c>
      <c r="G10843" s="6" t="s">
        <v>893</v>
      </c>
      <c r="H10843" s="16">
        <v>11959984.15</v>
      </c>
      <c r="I10843" s="12" t="s">
        <v>19790</v>
      </c>
      <c r="J10843" s="12" t="s">
        <v>13177</v>
      </c>
      <c r="K10843" s="15">
        <f>3200000+1000000</f>
        <v>4200000</v>
      </c>
      <c r="L10843" s="13" t="s">
        <v>15</v>
      </c>
      <c r="M10843" s="7">
        <v>1</v>
      </c>
      <c r="N10843" s="17"/>
    </row>
    <row r="10844" spans="1:14" ht="94.5">
      <c r="A10844" s="6">
        <v>10842</v>
      </c>
      <c r="B10844" s="8" t="s">
        <v>22440</v>
      </c>
      <c r="C10844" s="9" t="s">
        <v>22487</v>
      </c>
      <c r="D10844" s="10" t="s">
        <v>13198</v>
      </c>
      <c r="E10844" s="11" t="s">
        <v>22488</v>
      </c>
      <c r="F10844" s="6">
        <v>331233</v>
      </c>
      <c r="G10844" s="6" t="s">
        <v>893</v>
      </c>
      <c r="H10844" s="16">
        <v>17048530.537</v>
      </c>
      <c r="I10844" s="12" t="s">
        <v>10404</v>
      </c>
      <c r="J10844" s="12" t="s">
        <v>22489</v>
      </c>
      <c r="K10844" s="15">
        <f>4848012+2650000</f>
        <v>7498012</v>
      </c>
      <c r="L10844" s="13" t="s">
        <v>15</v>
      </c>
      <c r="M10844" s="7">
        <v>1</v>
      </c>
      <c r="N10844" s="17"/>
    </row>
    <row r="10845" spans="1:14" ht="189">
      <c r="A10845" s="6">
        <v>10843</v>
      </c>
      <c r="B10845" s="8" t="s">
        <v>22440</v>
      </c>
      <c r="C10845" s="9" t="s">
        <v>22490</v>
      </c>
      <c r="D10845" s="10" t="s">
        <v>22491</v>
      </c>
      <c r="E10845" s="11" t="s">
        <v>22492</v>
      </c>
      <c r="F10845" s="6">
        <v>331236</v>
      </c>
      <c r="G10845" s="6" t="s">
        <v>893</v>
      </c>
      <c r="H10845" s="16">
        <v>57178462.993000001</v>
      </c>
      <c r="I10845" s="12" t="s">
        <v>13133</v>
      </c>
      <c r="J10845" s="12" t="s">
        <v>2437</v>
      </c>
      <c r="K10845" s="15">
        <f>3000000+700000</f>
        <v>3700000</v>
      </c>
      <c r="L10845" s="13" t="s">
        <v>14</v>
      </c>
      <c r="M10845" s="7">
        <v>1</v>
      </c>
      <c r="N10845" s="17"/>
    </row>
    <row r="10846" spans="1:14" ht="189">
      <c r="A10846" s="6">
        <v>10844</v>
      </c>
      <c r="B10846" s="8" t="s">
        <v>22440</v>
      </c>
      <c r="C10846" s="9" t="s">
        <v>8303</v>
      </c>
      <c r="D10846" s="10" t="s">
        <v>18</v>
      </c>
      <c r="E10846" s="11" t="s">
        <v>22492</v>
      </c>
      <c r="F10846" s="6">
        <v>331236</v>
      </c>
      <c r="G10846" s="6" t="s">
        <v>893</v>
      </c>
      <c r="H10846" s="16">
        <v>57178462.993000001</v>
      </c>
      <c r="I10846" s="12" t="s">
        <v>13133</v>
      </c>
      <c r="J10846" s="12" t="s">
        <v>2437</v>
      </c>
      <c r="K10846" s="15">
        <f>3000000+700000</f>
        <v>3700000</v>
      </c>
      <c r="L10846" s="13" t="s">
        <v>14</v>
      </c>
      <c r="M10846" s="7">
        <v>0.51</v>
      </c>
      <c r="N10846" s="17"/>
    </row>
    <row r="10847" spans="1:14" ht="189">
      <c r="A10847" s="6">
        <v>10845</v>
      </c>
      <c r="B10847" s="8" t="s">
        <v>22440</v>
      </c>
      <c r="C10847" s="9" t="s">
        <v>22493</v>
      </c>
      <c r="D10847" s="10" t="s">
        <v>22494</v>
      </c>
      <c r="E10847" s="11" t="s">
        <v>22492</v>
      </c>
      <c r="F10847" s="6">
        <v>331236</v>
      </c>
      <c r="G10847" s="6" t="s">
        <v>893</v>
      </c>
      <c r="H10847" s="16">
        <v>57178462.993000001</v>
      </c>
      <c r="I10847" s="12" t="s">
        <v>13133</v>
      </c>
      <c r="J10847" s="12" t="s">
        <v>2437</v>
      </c>
      <c r="K10847" s="15">
        <f>3000000+700000</f>
        <v>3700000</v>
      </c>
      <c r="L10847" s="13" t="s">
        <v>14</v>
      </c>
      <c r="M10847" s="7">
        <v>0.49</v>
      </c>
      <c r="N10847" s="17"/>
    </row>
    <row r="10848" spans="1:14" ht="78.75">
      <c r="A10848" s="6">
        <v>10846</v>
      </c>
      <c r="B10848" s="8" t="s">
        <v>22440</v>
      </c>
      <c r="C10848" s="9" t="s">
        <v>22495</v>
      </c>
      <c r="D10848" s="10" t="s">
        <v>22496</v>
      </c>
      <c r="E10848" s="11" t="s">
        <v>22497</v>
      </c>
      <c r="F10848" s="6">
        <v>419126</v>
      </c>
      <c r="G10848" s="6" t="s">
        <v>893</v>
      </c>
      <c r="H10848" s="16">
        <v>13687431.85</v>
      </c>
      <c r="I10848" s="12" t="s">
        <v>10704</v>
      </c>
      <c r="J10848" s="12" t="s">
        <v>10695</v>
      </c>
      <c r="K10848" s="15" t="s">
        <v>1695</v>
      </c>
      <c r="L10848" s="13" t="s">
        <v>15</v>
      </c>
      <c r="M10848" s="7">
        <v>1</v>
      </c>
      <c r="N10848" s="17"/>
    </row>
    <row r="10849" spans="1:14" ht="94.5">
      <c r="A10849" s="6">
        <v>10847</v>
      </c>
      <c r="B10849" s="8" t="s">
        <v>22440</v>
      </c>
      <c r="C10849" s="9" t="s">
        <v>22498</v>
      </c>
      <c r="D10849" s="10" t="s">
        <v>18</v>
      </c>
      <c r="E10849" s="11" t="s">
        <v>22499</v>
      </c>
      <c r="F10849" s="6">
        <v>159221</v>
      </c>
      <c r="G10849" s="6" t="s">
        <v>893</v>
      </c>
      <c r="H10849" s="16">
        <v>16592429</v>
      </c>
      <c r="I10849" s="12" t="s">
        <v>22500</v>
      </c>
      <c r="J10849" s="12" t="s">
        <v>1161</v>
      </c>
      <c r="K10849" s="15">
        <f>3877860+913003+3750720</f>
        <v>8541583</v>
      </c>
      <c r="L10849" s="13" t="s">
        <v>15</v>
      </c>
      <c r="M10849" s="7">
        <v>1</v>
      </c>
      <c r="N10849" s="17"/>
    </row>
    <row r="10850" spans="1:14" ht="78.75">
      <c r="A10850" s="6">
        <v>10848</v>
      </c>
      <c r="B10850" s="8" t="s">
        <v>22440</v>
      </c>
      <c r="C10850" s="9" t="s">
        <v>22501</v>
      </c>
      <c r="D10850" s="10" t="s">
        <v>32</v>
      </c>
      <c r="E10850" s="11" t="s">
        <v>22502</v>
      </c>
      <c r="F10850" s="6" t="s">
        <v>22503</v>
      </c>
      <c r="G10850" s="6" t="s">
        <v>893</v>
      </c>
      <c r="H10850" s="16">
        <v>45114606.358000003</v>
      </c>
      <c r="I10850" s="12" t="s">
        <v>1136</v>
      </c>
      <c r="J10850" s="12" t="s">
        <v>22504</v>
      </c>
      <c r="K10850" s="15">
        <f>5633217+3555556+3255525+7000000+3358459</f>
        <v>22802757</v>
      </c>
      <c r="L10850" s="13" t="s">
        <v>15</v>
      </c>
      <c r="M10850" s="7">
        <v>1</v>
      </c>
      <c r="N10850" s="17"/>
    </row>
    <row r="10851" spans="1:14" ht="78.75">
      <c r="A10851" s="6">
        <v>10849</v>
      </c>
      <c r="B10851" s="8" t="s">
        <v>22440</v>
      </c>
      <c r="C10851" s="9" t="s">
        <v>22505</v>
      </c>
      <c r="D10851" s="10" t="s">
        <v>13193</v>
      </c>
      <c r="E10851" s="11" t="s">
        <v>22506</v>
      </c>
      <c r="F10851" s="6">
        <v>206832</v>
      </c>
      <c r="G10851" s="6" t="s">
        <v>893</v>
      </c>
      <c r="H10851" s="16">
        <v>10644994.15</v>
      </c>
      <c r="I10851" s="12" t="s">
        <v>22507</v>
      </c>
      <c r="J10851" s="12" t="s">
        <v>22444</v>
      </c>
      <c r="K10851" s="15">
        <f>3983650+800000</f>
        <v>4783650</v>
      </c>
      <c r="L10851" s="13" t="s">
        <v>15</v>
      </c>
      <c r="M10851" s="7">
        <v>1</v>
      </c>
      <c r="N10851" s="17"/>
    </row>
    <row r="10852" spans="1:14" ht="63">
      <c r="A10852" s="6">
        <v>10850</v>
      </c>
      <c r="B10852" s="8" t="s">
        <v>22440</v>
      </c>
      <c r="C10852" s="9" t="s">
        <v>22508</v>
      </c>
      <c r="D10852" s="10" t="s">
        <v>22509</v>
      </c>
      <c r="E10852" s="11" t="s">
        <v>22510</v>
      </c>
      <c r="F10852" s="6">
        <v>206834</v>
      </c>
      <c r="G10852" s="6" t="s">
        <v>893</v>
      </c>
      <c r="H10852" s="16">
        <v>15060194.199999999</v>
      </c>
      <c r="I10852" s="12" t="s">
        <v>22507</v>
      </c>
      <c r="J10852" s="12" t="s">
        <v>22444</v>
      </c>
      <c r="K10852" s="15">
        <f>5667549+2928291</f>
        <v>8595840</v>
      </c>
      <c r="L10852" s="13" t="s">
        <v>15</v>
      </c>
      <c r="M10852" s="7">
        <v>1</v>
      </c>
      <c r="N10852" s="17"/>
    </row>
    <row r="10853" spans="1:14" ht="94.5">
      <c r="A10853" s="6">
        <v>10851</v>
      </c>
      <c r="B10853" s="8" t="s">
        <v>22440</v>
      </c>
      <c r="C10853" s="9" t="s">
        <v>22511</v>
      </c>
      <c r="D10853" s="10" t="s">
        <v>22512</v>
      </c>
      <c r="E10853" s="11" t="s">
        <v>22513</v>
      </c>
      <c r="F10853" s="6">
        <v>374117</v>
      </c>
      <c r="G10853" s="6" t="s">
        <v>893</v>
      </c>
      <c r="H10853" s="16">
        <v>8526509.3499999996</v>
      </c>
      <c r="I10853" s="12" t="s">
        <v>13199</v>
      </c>
      <c r="J10853" s="12" t="s">
        <v>22514</v>
      </c>
      <c r="K10853" s="15">
        <v>0</v>
      </c>
      <c r="L10853" s="13" t="s">
        <v>15</v>
      </c>
      <c r="M10853" s="7">
        <v>1</v>
      </c>
      <c r="N10853" s="17"/>
    </row>
    <row r="10854" spans="1:14" ht="63">
      <c r="A10854" s="6">
        <v>10852</v>
      </c>
      <c r="B10854" s="8" t="s">
        <v>22440</v>
      </c>
      <c r="C10854" s="9" t="s">
        <v>22515</v>
      </c>
      <c r="D10854" s="10" t="s">
        <v>33</v>
      </c>
      <c r="E10854" s="11" t="s">
        <v>22516</v>
      </c>
      <c r="F10854" s="6">
        <v>374118</v>
      </c>
      <c r="G10854" s="6" t="s">
        <v>893</v>
      </c>
      <c r="H10854" s="16">
        <v>23631480.602000002</v>
      </c>
      <c r="I10854" s="12" t="s">
        <v>13200</v>
      </c>
      <c r="J10854" s="12" t="s">
        <v>22517</v>
      </c>
      <c r="K10854" s="15">
        <v>0</v>
      </c>
      <c r="L10854" s="13" t="s">
        <v>15</v>
      </c>
      <c r="M10854" s="7">
        <v>1</v>
      </c>
      <c r="N10854" s="17"/>
    </row>
    <row r="10855" spans="1:14" ht="78.75">
      <c r="A10855" s="6">
        <v>10853</v>
      </c>
      <c r="B10855" s="8" t="s">
        <v>22440</v>
      </c>
      <c r="C10855" s="9" t="s">
        <v>22518</v>
      </c>
      <c r="D10855" s="10" t="s">
        <v>8283</v>
      </c>
      <c r="E10855" s="11" t="s">
        <v>22519</v>
      </c>
      <c r="F10855" s="6">
        <v>374119</v>
      </c>
      <c r="G10855" s="6" t="s">
        <v>893</v>
      </c>
      <c r="H10855" s="16">
        <v>16692845.643999999</v>
      </c>
      <c r="I10855" s="12" t="s">
        <v>10202</v>
      </c>
      <c r="J10855" s="12" t="s">
        <v>13165</v>
      </c>
      <c r="K10855" s="15">
        <v>0</v>
      </c>
      <c r="L10855" s="13" t="s">
        <v>15</v>
      </c>
      <c r="M10855" s="7">
        <v>1</v>
      </c>
      <c r="N10855" s="17"/>
    </row>
    <row r="10856" spans="1:14" ht="63">
      <c r="A10856" s="6">
        <v>10854</v>
      </c>
      <c r="B10856" s="8" t="s">
        <v>22440</v>
      </c>
      <c r="C10856" s="9" t="s">
        <v>22520</v>
      </c>
      <c r="D10856" s="10" t="s">
        <v>22521</v>
      </c>
      <c r="E10856" s="11" t="s">
        <v>22522</v>
      </c>
      <c r="F10856" s="6">
        <v>374120</v>
      </c>
      <c r="G10856" s="6" t="s">
        <v>893</v>
      </c>
      <c r="H10856" s="16">
        <v>9807635.6500000004</v>
      </c>
      <c r="I10856" s="12" t="s">
        <v>22523</v>
      </c>
      <c r="J10856" s="12" t="s">
        <v>22524</v>
      </c>
      <c r="K10856" s="15" t="s">
        <v>1695</v>
      </c>
      <c r="L10856" s="13" t="s">
        <v>15</v>
      </c>
      <c r="M10856" s="7">
        <v>1</v>
      </c>
      <c r="N10856" s="17"/>
    </row>
    <row r="10857" spans="1:14" ht="78.75">
      <c r="A10857" s="6">
        <v>10855</v>
      </c>
      <c r="B10857" s="8" t="s">
        <v>22440</v>
      </c>
      <c r="C10857" s="9" t="s">
        <v>22525</v>
      </c>
      <c r="D10857" s="10" t="s">
        <v>22526</v>
      </c>
      <c r="E10857" s="11" t="s">
        <v>22527</v>
      </c>
      <c r="F10857" s="6">
        <v>419123</v>
      </c>
      <c r="G10857" s="6" t="s">
        <v>893</v>
      </c>
      <c r="H10857" s="16">
        <v>8804112.6500000004</v>
      </c>
      <c r="I10857" s="12" t="s">
        <v>1510</v>
      </c>
      <c r="J10857" s="12" t="s">
        <v>861</v>
      </c>
      <c r="K10857" s="15" t="s">
        <v>1695</v>
      </c>
      <c r="L10857" s="13" t="s">
        <v>15</v>
      </c>
      <c r="M10857" s="7">
        <v>1</v>
      </c>
      <c r="N10857" s="17"/>
    </row>
    <row r="10858" spans="1:14" ht="78.75">
      <c r="A10858" s="6">
        <v>10856</v>
      </c>
      <c r="B10858" s="8" t="s">
        <v>22440</v>
      </c>
      <c r="C10858" s="9" t="s">
        <v>22528</v>
      </c>
      <c r="D10858" s="10" t="s">
        <v>828</v>
      </c>
      <c r="E10858" s="11" t="s">
        <v>22529</v>
      </c>
      <c r="F10858" s="6">
        <v>419124</v>
      </c>
      <c r="G10858" s="6" t="s">
        <v>893</v>
      </c>
      <c r="H10858" s="16">
        <v>30372490.155000001</v>
      </c>
      <c r="I10858" s="12" t="s">
        <v>13201</v>
      </c>
      <c r="J10858" s="12" t="s">
        <v>22530</v>
      </c>
      <c r="K10858" s="15" t="s">
        <v>1695</v>
      </c>
      <c r="L10858" s="13" t="s">
        <v>15</v>
      </c>
      <c r="M10858" s="7">
        <v>1</v>
      </c>
      <c r="N10858" s="17"/>
    </row>
    <row r="10859" spans="1:14" ht="78.75">
      <c r="A10859" s="6">
        <v>10857</v>
      </c>
      <c r="B10859" s="8" t="s">
        <v>22440</v>
      </c>
      <c r="C10859" s="9" t="s">
        <v>22528</v>
      </c>
      <c r="D10859" s="10" t="s">
        <v>828</v>
      </c>
      <c r="E10859" s="11" t="s">
        <v>22531</v>
      </c>
      <c r="F10859" s="6">
        <v>419124</v>
      </c>
      <c r="G10859" s="6" t="s">
        <v>893</v>
      </c>
      <c r="H10859" s="16">
        <v>30372490.155000001</v>
      </c>
      <c r="I10859" s="12" t="s">
        <v>13201</v>
      </c>
      <c r="J10859" s="12" t="s">
        <v>22530</v>
      </c>
      <c r="K10859" s="15" t="s">
        <v>1695</v>
      </c>
      <c r="L10859" s="13" t="s">
        <v>4060</v>
      </c>
      <c r="M10859" s="7" t="s">
        <v>4060</v>
      </c>
      <c r="N10859" s="17"/>
    </row>
    <row r="10860" spans="1:14" ht="78.75">
      <c r="A10860" s="6">
        <v>10858</v>
      </c>
      <c r="B10860" s="8" t="s">
        <v>22440</v>
      </c>
      <c r="C10860" s="9" t="s">
        <v>22532</v>
      </c>
      <c r="D10860" s="10" t="s">
        <v>1238</v>
      </c>
      <c r="E10860" s="11" t="s">
        <v>22533</v>
      </c>
      <c r="F10860" s="6">
        <v>419125</v>
      </c>
      <c r="G10860" s="6" t="s">
        <v>893</v>
      </c>
      <c r="H10860" s="16">
        <v>8636119.4000000004</v>
      </c>
      <c r="I10860" s="12" t="s">
        <v>1009</v>
      </c>
      <c r="J10860" s="12" t="s">
        <v>819</v>
      </c>
      <c r="K10860" s="15" t="s">
        <v>1695</v>
      </c>
      <c r="L10860" s="13" t="s">
        <v>15</v>
      </c>
      <c r="M10860" s="7">
        <v>1</v>
      </c>
      <c r="N10860" s="17"/>
    </row>
    <row r="10861" spans="1:14" ht="78.75">
      <c r="A10861" s="6">
        <v>10859</v>
      </c>
      <c r="B10861" s="8" t="s">
        <v>22440</v>
      </c>
      <c r="C10861" s="9" t="s">
        <v>22534</v>
      </c>
      <c r="D10861" s="10" t="s">
        <v>22535</v>
      </c>
      <c r="E10861" s="11" t="s">
        <v>22536</v>
      </c>
      <c r="F10861" s="6">
        <v>159216</v>
      </c>
      <c r="G10861" s="6" t="s">
        <v>893</v>
      </c>
      <c r="H10861" s="16">
        <v>37426046.399999999</v>
      </c>
      <c r="I10861" s="12" t="s">
        <v>22500</v>
      </c>
      <c r="J10861" s="12" t="s">
        <v>874</v>
      </c>
      <c r="K10861" s="15">
        <f>4661729+4162528+5593346 +2000000+2023750</f>
        <v>18441353</v>
      </c>
      <c r="L10861" s="13" t="s">
        <v>15</v>
      </c>
      <c r="M10861" s="7">
        <v>1</v>
      </c>
      <c r="N10861" s="17"/>
    </row>
    <row r="10862" spans="1:14" ht="94.5">
      <c r="A10862" s="6">
        <v>10860</v>
      </c>
      <c r="B10862" s="8" t="s">
        <v>22440</v>
      </c>
      <c r="C10862" s="9" t="s">
        <v>22537</v>
      </c>
      <c r="D10862" s="10" t="s">
        <v>22538</v>
      </c>
      <c r="E10862" s="11" t="s">
        <v>22539</v>
      </c>
      <c r="F10862" s="6" t="s">
        <v>22540</v>
      </c>
      <c r="G10862" s="6" t="s">
        <v>893</v>
      </c>
      <c r="H10862" s="16">
        <v>26689386.708000001</v>
      </c>
      <c r="I10862" s="12" t="s">
        <v>10108</v>
      </c>
      <c r="J10862" s="12" t="s">
        <v>22541</v>
      </c>
      <c r="K10862" s="15">
        <f>8267202+2245000</f>
        <v>10512202</v>
      </c>
      <c r="L10862" s="13" t="s">
        <v>14</v>
      </c>
      <c r="M10862" s="7">
        <v>1</v>
      </c>
      <c r="N10862" s="17"/>
    </row>
    <row r="10863" spans="1:14" ht="78.75">
      <c r="A10863" s="6">
        <v>10861</v>
      </c>
      <c r="B10863" s="8" t="s">
        <v>22440</v>
      </c>
      <c r="C10863" s="9" t="s">
        <v>22542</v>
      </c>
      <c r="D10863" s="10" t="s">
        <v>22543</v>
      </c>
      <c r="E10863" s="11" t="s">
        <v>22539</v>
      </c>
      <c r="F10863" s="6" t="s">
        <v>22540</v>
      </c>
      <c r="G10863" s="6" t="s">
        <v>893</v>
      </c>
      <c r="H10863" s="16">
        <v>26689386.708000001</v>
      </c>
      <c r="I10863" s="12" t="s">
        <v>10108</v>
      </c>
      <c r="J10863" s="12" t="s">
        <v>22541</v>
      </c>
      <c r="K10863" s="15">
        <f>8267202+2245000</f>
        <v>10512202</v>
      </c>
      <c r="L10863" s="13" t="s">
        <v>14</v>
      </c>
      <c r="M10863" s="7">
        <v>0.51</v>
      </c>
      <c r="N10863" s="17"/>
    </row>
    <row r="10864" spans="1:14" ht="78.75">
      <c r="A10864" s="6">
        <v>10862</v>
      </c>
      <c r="B10864" s="8" t="s">
        <v>22440</v>
      </c>
      <c r="C10864" s="9" t="s">
        <v>22544</v>
      </c>
      <c r="D10864" s="10" t="s">
        <v>22545</v>
      </c>
      <c r="E10864" s="11" t="s">
        <v>22539</v>
      </c>
      <c r="F10864" s="6" t="s">
        <v>22540</v>
      </c>
      <c r="G10864" s="6" t="s">
        <v>893</v>
      </c>
      <c r="H10864" s="16">
        <v>26689386.708000001</v>
      </c>
      <c r="I10864" s="12" t="s">
        <v>10108</v>
      </c>
      <c r="J10864" s="12" t="s">
        <v>22541</v>
      </c>
      <c r="K10864" s="15">
        <f>8267202+2245000</f>
        <v>10512202</v>
      </c>
      <c r="L10864" s="13" t="s">
        <v>14</v>
      </c>
      <c r="M10864" s="7">
        <v>0.49</v>
      </c>
      <c r="N10864" s="17"/>
    </row>
    <row r="10865" spans="1:14" ht="126">
      <c r="A10865" s="6">
        <v>10863</v>
      </c>
      <c r="B10865" s="8" t="s">
        <v>22440</v>
      </c>
      <c r="C10865" s="9" t="s">
        <v>22546</v>
      </c>
      <c r="D10865" s="10" t="s">
        <v>22547</v>
      </c>
      <c r="E10865" s="11" t="s">
        <v>22548</v>
      </c>
      <c r="F10865" s="6" t="s">
        <v>22549</v>
      </c>
      <c r="G10865" s="6" t="s">
        <v>893</v>
      </c>
      <c r="H10865" s="16">
        <v>4459750.3</v>
      </c>
      <c r="I10865" s="12" t="s">
        <v>22550</v>
      </c>
      <c r="J10865" s="12" t="s">
        <v>22551</v>
      </c>
      <c r="K10865" s="15">
        <f>2356758+300000+1802800</f>
        <v>4459558</v>
      </c>
      <c r="L10865" s="13" t="s">
        <v>15</v>
      </c>
      <c r="M10865" s="7">
        <v>1</v>
      </c>
      <c r="N10865" s="17"/>
    </row>
    <row r="10866" spans="1:14" ht="315">
      <c r="A10866" s="6">
        <v>10864</v>
      </c>
      <c r="B10866" s="8" t="s">
        <v>22440</v>
      </c>
      <c r="C10866" s="9" t="s">
        <v>22552</v>
      </c>
      <c r="D10866" s="10" t="s">
        <v>22553</v>
      </c>
      <c r="E10866" s="11" t="s">
        <v>22554</v>
      </c>
      <c r="F10866" s="6" t="s">
        <v>22555</v>
      </c>
      <c r="G10866" s="6" t="s">
        <v>893</v>
      </c>
      <c r="H10866" s="16">
        <v>50750008.266999997</v>
      </c>
      <c r="I10866" s="12" t="s">
        <v>13126</v>
      </c>
      <c r="J10866" s="12" t="s">
        <v>13166</v>
      </c>
      <c r="K10866" s="15">
        <v>0</v>
      </c>
      <c r="L10866" s="13" t="s">
        <v>14</v>
      </c>
      <c r="M10866" s="7">
        <v>1</v>
      </c>
      <c r="N10866" s="17"/>
    </row>
    <row r="10867" spans="1:14" ht="315">
      <c r="A10867" s="6">
        <v>10865</v>
      </c>
      <c r="B10867" s="8" t="s">
        <v>22440</v>
      </c>
      <c r="C10867" s="9" t="s">
        <v>22556</v>
      </c>
      <c r="D10867" s="10" t="s">
        <v>7008</v>
      </c>
      <c r="E10867" s="11" t="s">
        <v>22554</v>
      </c>
      <c r="F10867" s="6" t="s">
        <v>22555</v>
      </c>
      <c r="G10867" s="6" t="s">
        <v>893</v>
      </c>
      <c r="H10867" s="16">
        <v>50750008.266999997</v>
      </c>
      <c r="I10867" s="12" t="s">
        <v>13126</v>
      </c>
      <c r="J10867" s="12" t="s">
        <v>13166</v>
      </c>
      <c r="K10867" s="15">
        <v>0</v>
      </c>
      <c r="L10867" s="13" t="s">
        <v>14</v>
      </c>
      <c r="M10867" s="7">
        <v>0.51</v>
      </c>
      <c r="N10867" s="17"/>
    </row>
    <row r="10868" spans="1:14" ht="315">
      <c r="A10868" s="6">
        <v>10866</v>
      </c>
      <c r="B10868" s="8" t="s">
        <v>22440</v>
      </c>
      <c r="C10868" s="9" t="s">
        <v>22446</v>
      </c>
      <c r="D10868" s="10" t="s">
        <v>13193</v>
      </c>
      <c r="E10868" s="11" t="s">
        <v>22554</v>
      </c>
      <c r="F10868" s="6" t="s">
        <v>22555</v>
      </c>
      <c r="G10868" s="6" t="s">
        <v>893</v>
      </c>
      <c r="H10868" s="16">
        <v>50750008.266999997</v>
      </c>
      <c r="I10868" s="12" t="s">
        <v>13126</v>
      </c>
      <c r="J10868" s="12" t="s">
        <v>13166</v>
      </c>
      <c r="K10868" s="15">
        <v>0</v>
      </c>
      <c r="L10868" s="13" t="s">
        <v>14</v>
      </c>
      <c r="M10868" s="7">
        <v>0.49</v>
      </c>
      <c r="N10868" s="17"/>
    </row>
    <row r="10869" spans="1:14" ht="94.5">
      <c r="A10869" s="6">
        <v>10867</v>
      </c>
      <c r="B10869" s="8" t="s">
        <v>22440</v>
      </c>
      <c r="C10869" s="9" t="s">
        <v>22557</v>
      </c>
      <c r="D10869" s="10" t="s">
        <v>22558</v>
      </c>
      <c r="E10869" s="11" t="s">
        <v>22559</v>
      </c>
      <c r="F10869" s="6" t="s">
        <v>22560</v>
      </c>
      <c r="G10869" s="6" t="s">
        <v>893</v>
      </c>
      <c r="H10869" s="16">
        <v>7334341.0499999998</v>
      </c>
      <c r="I10869" s="12" t="s">
        <v>22551</v>
      </c>
      <c r="J10869" s="12" t="s">
        <v>9506</v>
      </c>
      <c r="K10869" s="15">
        <f>1500000</f>
        <v>1500000</v>
      </c>
      <c r="L10869" s="13" t="s">
        <v>15</v>
      </c>
      <c r="M10869" s="7">
        <v>1</v>
      </c>
      <c r="N10869" s="17"/>
    </row>
    <row r="10870" spans="1:14" ht="78.75">
      <c r="A10870" s="6">
        <v>10868</v>
      </c>
      <c r="B10870" s="8" t="s">
        <v>22440</v>
      </c>
      <c r="C10870" s="9" t="s">
        <v>22561</v>
      </c>
      <c r="D10870" s="10" t="s">
        <v>22562</v>
      </c>
      <c r="E10870" s="11" t="s">
        <v>22563</v>
      </c>
      <c r="F10870" s="6" t="s">
        <v>22564</v>
      </c>
      <c r="G10870" s="6" t="s">
        <v>893</v>
      </c>
      <c r="H10870" s="16">
        <v>11572057.35</v>
      </c>
      <c r="I10870" s="12" t="s">
        <v>22565</v>
      </c>
      <c r="J10870" s="12" t="s">
        <v>2525</v>
      </c>
      <c r="K10870" s="15">
        <f>1600000</f>
        <v>1600000</v>
      </c>
      <c r="L10870" s="13" t="s">
        <v>15</v>
      </c>
      <c r="M10870" s="7">
        <v>1</v>
      </c>
      <c r="N10870" s="17"/>
    </row>
    <row r="10871" spans="1:14" ht="189">
      <c r="A10871" s="6">
        <v>10869</v>
      </c>
      <c r="B10871" s="8" t="s">
        <v>22440</v>
      </c>
      <c r="C10871" s="9" t="s">
        <v>22566</v>
      </c>
      <c r="D10871" s="10" t="s">
        <v>22467</v>
      </c>
      <c r="E10871" s="11" t="s">
        <v>22567</v>
      </c>
      <c r="F10871" s="6" t="s">
        <v>22568</v>
      </c>
      <c r="G10871" s="6" t="s">
        <v>893</v>
      </c>
      <c r="H10871" s="16">
        <v>24848103.271000002</v>
      </c>
      <c r="I10871" s="12" t="s">
        <v>6008</v>
      </c>
      <c r="J10871" s="12" t="s">
        <v>22569</v>
      </c>
      <c r="K10871" s="15">
        <v>0</v>
      </c>
      <c r="L10871" s="13" t="s">
        <v>15</v>
      </c>
      <c r="M10871" s="7">
        <v>1</v>
      </c>
      <c r="N10871" s="17"/>
    </row>
    <row r="10872" spans="1:14" ht="141.75">
      <c r="A10872" s="6">
        <v>10870</v>
      </c>
      <c r="B10872" s="8" t="s">
        <v>22440</v>
      </c>
      <c r="C10872" s="9" t="s">
        <v>22566</v>
      </c>
      <c r="D10872" s="10" t="s">
        <v>22467</v>
      </c>
      <c r="E10872" s="11" t="s">
        <v>22570</v>
      </c>
      <c r="F10872" s="6" t="s">
        <v>22571</v>
      </c>
      <c r="G10872" s="6" t="s">
        <v>893</v>
      </c>
      <c r="H10872" s="16">
        <v>14969326.232000001</v>
      </c>
      <c r="I10872" s="12" t="s">
        <v>9899</v>
      </c>
      <c r="J10872" s="12" t="s">
        <v>22530</v>
      </c>
      <c r="K10872" s="15">
        <v>0</v>
      </c>
      <c r="L10872" s="13" t="s">
        <v>15</v>
      </c>
      <c r="M10872" s="7">
        <v>1</v>
      </c>
      <c r="N10872" s="17"/>
    </row>
    <row r="10873" spans="1:14" ht="94.5">
      <c r="A10873" s="6">
        <v>10871</v>
      </c>
      <c r="B10873" s="8" t="s">
        <v>22440</v>
      </c>
      <c r="C10873" s="9" t="s">
        <v>22572</v>
      </c>
      <c r="D10873" s="10" t="s">
        <v>22573</v>
      </c>
      <c r="E10873" s="11" t="s">
        <v>22574</v>
      </c>
      <c r="F10873" s="6" t="s">
        <v>22575</v>
      </c>
      <c r="G10873" s="6" t="s">
        <v>893</v>
      </c>
      <c r="H10873" s="16">
        <v>5645063.4000000004</v>
      </c>
      <c r="I10873" s="12" t="s">
        <v>10704</v>
      </c>
      <c r="J10873" s="12" t="s">
        <v>1502</v>
      </c>
      <c r="K10873" s="15" t="s">
        <v>1695</v>
      </c>
      <c r="L10873" s="13" t="s">
        <v>15</v>
      </c>
      <c r="M10873" s="7">
        <v>1</v>
      </c>
      <c r="N10873" s="17"/>
    </row>
    <row r="10874" spans="1:14" ht="78.75">
      <c r="A10874" s="6">
        <v>10872</v>
      </c>
      <c r="B10874" s="8" t="s">
        <v>22440</v>
      </c>
      <c r="C10874" s="9" t="s">
        <v>22576</v>
      </c>
      <c r="D10874" s="10" t="s">
        <v>22577</v>
      </c>
      <c r="E10874" s="11" t="s">
        <v>22578</v>
      </c>
      <c r="F10874" s="6" t="s">
        <v>22579</v>
      </c>
      <c r="G10874" s="6" t="s">
        <v>893</v>
      </c>
      <c r="H10874" s="16">
        <v>8804546.0999999996</v>
      </c>
      <c r="I10874" s="12" t="s">
        <v>22580</v>
      </c>
      <c r="J10874" s="12" t="s">
        <v>13202</v>
      </c>
      <c r="K10874" s="15">
        <f>2539411+1922013+840000</f>
        <v>5301424</v>
      </c>
      <c r="L10874" s="13" t="s">
        <v>15</v>
      </c>
      <c r="M10874" s="7">
        <v>1</v>
      </c>
      <c r="N10874" s="17"/>
    </row>
    <row r="10875" spans="1:14" ht="94.5">
      <c r="A10875" s="6">
        <v>10873</v>
      </c>
      <c r="B10875" s="8" t="s">
        <v>22440</v>
      </c>
      <c r="C10875" s="9" t="s">
        <v>22581</v>
      </c>
      <c r="D10875" s="10" t="s">
        <v>22582</v>
      </c>
      <c r="E10875" s="11" t="s">
        <v>22583</v>
      </c>
      <c r="F10875" s="6" t="s">
        <v>22584</v>
      </c>
      <c r="G10875" s="6" t="s">
        <v>893</v>
      </c>
      <c r="H10875" s="16">
        <v>23478679.855999999</v>
      </c>
      <c r="I10875" s="12" t="s">
        <v>22585</v>
      </c>
      <c r="J10875" s="12" t="s">
        <v>22586</v>
      </c>
      <c r="K10875" s="15">
        <f>1460671+1600000+4620511+1366003</f>
        <v>9047185</v>
      </c>
      <c r="L10875" s="13" t="s">
        <v>14</v>
      </c>
      <c r="M10875" s="7">
        <v>1</v>
      </c>
      <c r="N10875" s="17"/>
    </row>
    <row r="10876" spans="1:14" ht="63">
      <c r="A10876" s="6">
        <v>10874</v>
      </c>
      <c r="B10876" s="8" t="s">
        <v>22440</v>
      </c>
      <c r="C10876" s="9" t="s">
        <v>22587</v>
      </c>
      <c r="D10876" s="10" t="s">
        <v>22588</v>
      </c>
      <c r="E10876" s="11" t="s">
        <v>22583</v>
      </c>
      <c r="F10876" s="6" t="s">
        <v>22584</v>
      </c>
      <c r="G10876" s="6" t="s">
        <v>893</v>
      </c>
      <c r="H10876" s="16">
        <v>23478679.855999999</v>
      </c>
      <c r="I10876" s="12" t="s">
        <v>22585</v>
      </c>
      <c r="J10876" s="12" t="s">
        <v>22586</v>
      </c>
      <c r="K10876" s="15">
        <f>1460671+1600000+4620511+1366003</f>
        <v>9047185</v>
      </c>
      <c r="L10876" s="13" t="s">
        <v>14</v>
      </c>
      <c r="M10876" s="7">
        <v>0.51</v>
      </c>
      <c r="N10876" s="17"/>
    </row>
    <row r="10877" spans="1:14" ht="94.5">
      <c r="A10877" s="6">
        <v>10875</v>
      </c>
      <c r="B10877" s="8" t="s">
        <v>22440</v>
      </c>
      <c r="C10877" s="9" t="s">
        <v>22589</v>
      </c>
      <c r="D10877" s="10" t="s">
        <v>22590</v>
      </c>
      <c r="E10877" s="11" t="s">
        <v>22583</v>
      </c>
      <c r="F10877" s="6" t="s">
        <v>22584</v>
      </c>
      <c r="G10877" s="6" t="s">
        <v>893</v>
      </c>
      <c r="H10877" s="16">
        <v>23478679.855999999</v>
      </c>
      <c r="I10877" s="12" t="s">
        <v>22585</v>
      </c>
      <c r="J10877" s="12" t="s">
        <v>22586</v>
      </c>
      <c r="K10877" s="15">
        <f>1460671+1600000+4620511+1366003</f>
        <v>9047185</v>
      </c>
      <c r="L10877" s="13" t="s">
        <v>14</v>
      </c>
      <c r="M10877" s="7">
        <v>0.49</v>
      </c>
      <c r="N10877" s="17"/>
    </row>
    <row r="10878" spans="1:14" ht="78.75">
      <c r="A10878" s="6">
        <v>10876</v>
      </c>
      <c r="B10878" s="8" t="s">
        <v>22440</v>
      </c>
      <c r="C10878" s="9" t="s">
        <v>22472</v>
      </c>
      <c r="D10878" s="10" t="s">
        <v>22473</v>
      </c>
      <c r="E10878" s="11" t="s">
        <v>22591</v>
      </c>
      <c r="F10878" s="6" t="s">
        <v>22592</v>
      </c>
      <c r="G10878" s="6" t="s">
        <v>893</v>
      </c>
      <c r="H10878" s="16" t="s">
        <v>22593</v>
      </c>
      <c r="I10878" s="12" t="s">
        <v>22594</v>
      </c>
      <c r="J10878" s="12" t="s">
        <v>1241</v>
      </c>
      <c r="K10878" s="15">
        <f>1241110+1260000+450000</f>
        <v>2951110</v>
      </c>
      <c r="L10878" s="13" t="s">
        <v>15</v>
      </c>
      <c r="M10878" s="7">
        <v>1</v>
      </c>
      <c r="N10878" s="17"/>
    </row>
    <row r="10879" spans="1:14" ht="78.75">
      <c r="A10879" s="6">
        <v>10877</v>
      </c>
      <c r="B10879" s="8" t="s">
        <v>22440</v>
      </c>
      <c r="C10879" s="9" t="s">
        <v>22595</v>
      </c>
      <c r="D10879" s="10" t="s">
        <v>22596</v>
      </c>
      <c r="E10879" s="11" t="s">
        <v>22597</v>
      </c>
      <c r="F10879" s="6">
        <v>154663</v>
      </c>
      <c r="G10879" s="6" t="s">
        <v>893</v>
      </c>
      <c r="H10879" s="16">
        <v>10719489.75</v>
      </c>
      <c r="I10879" s="12" t="s">
        <v>22594</v>
      </c>
      <c r="J10879" s="12" t="s">
        <v>1241</v>
      </c>
      <c r="K10879" s="15">
        <f>1600000</f>
        <v>1600000</v>
      </c>
      <c r="L10879" s="13" t="s">
        <v>15</v>
      </c>
      <c r="M10879" s="7">
        <v>1</v>
      </c>
      <c r="N10879" s="17"/>
    </row>
    <row r="10880" spans="1:14" ht="110.25">
      <c r="A10880" s="6">
        <v>10878</v>
      </c>
      <c r="B10880" s="8" t="s">
        <v>22440</v>
      </c>
      <c r="C10880" s="9" t="s">
        <v>22598</v>
      </c>
      <c r="D10880" s="10" t="s">
        <v>22599</v>
      </c>
      <c r="E10880" s="11" t="s">
        <v>22600</v>
      </c>
      <c r="F10880" s="6" t="s">
        <v>22601</v>
      </c>
      <c r="G10880" s="6" t="s">
        <v>893</v>
      </c>
      <c r="H10880" s="16">
        <v>23308500</v>
      </c>
      <c r="I10880" s="12" t="s">
        <v>22594</v>
      </c>
      <c r="J10880" s="12" t="s">
        <v>22602</v>
      </c>
      <c r="K10880" s="15">
        <f>1906098+2000000</f>
        <v>3906098</v>
      </c>
      <c r="L10880" s="13" t="s">
        <v>14</v>
      </c>
      <c r="M10880" s="7">
        <v>1</v>
      </c>
      <c r="N10880" s="17"/>
    </row>
    <row r="10881" spans="1:14" ht="78.75">
      <c r="A10881" s="6">
        <v>10879</v>
      </c>
      <c r="B10881" s="8" t="s">
        <v>22440</v>
      </c>
      <c r="C10881" s="9" t="s">
        <v>2052</v>
      </c>
      <c r="D10881" s="10" t="s">
        <v>20</v>
      </c>
      <c r="E10881" s="11" t="s">
        <v>22600</v>
      </c>
      <c r="F10881" s="6" t="s">
        <v>22601</v>
      </c>
      <c r="G10881" s="6" t="s">
        <v>893</v>
      </c>
      <c r="H10881" s="16">
        <v>23308500</v>
      </c>
      <c r="I10881" s="12" t="s">
        <v>22594</v>
      </c>
      <c r="J10881" s="12" t="s">
        <v>22602</v>
      </c>
      <c r="K10881" s="15">
        <f>1906098+2000000</f>
        <v>3906098</v>
      </c>
      <c r="L10881" s="13" t="s">
        <v>14</v>
      </c>
      <c r="M10881" s="7">
        <v>0.51</v>
      </c>
      <c r="N10881" s="17"/>
    </row>
    <row r="10882" spans="1:14" ht="94.5">
      <c r="A10882" s="6">
        <v>10880</v>
      </c>
      <c r="B10882" s="8" t="s">
        <v>22440</v>
      </c>
      <c r="C10882" s="9" t="s">
        <v>22603</v>
      </c>
      <c r="D10882" s="10" t="s">
        <v>22604</v>
      </c>
      <c r="E10882" s="11" t="s">
        <v>22600</v>
      </c>
      <c r="F10882" s="6" t="s">
        <v>22601</v>
      </c>
      <c r="G10882" s="6" t="s">
        <v>893</v>
      </c>
      <c r="H10882" s="16">
        <v>23308500</v>
      </c>
      <c r="I10882" s="12" t="s">
        <v>22594</v>
      </c>
      <c r="J10882" s="12" t="s">
        <v>22602</v>
      </c>
      <c r="K10882" s="15">
        <f>1906098+2000000</f>
        <v>3906098</v>
      </c>
      <c r="L10882" s="13" t="s">
        <v>14</v>
      </c>
      <c r="M10882" s="7">
        <v>0.49</v>
      </c>
      <c r="N10882" s="17"/>
    </row>
    <row r="10883" spans="1:14" ht="78.75">
      <c r="A10883" s="6">
        <v>10881</v>
      </c>
      <c r="B10883" s="8" t="s">
        <v>22440</v>
      </c>
      <c r="C10883" s="9" t="s">
        <v>22505</v>
      </c>
      <c r="D10883" s="10" t="s">
        <v>13193</v>
      </c>
      <c r="E10883" s="11" t="s">
        <v>22605</v>
      </c>
      <c r="F10883" s="6" t="s">
        <v>22606</v>
      </c>
      <c r="G10883" s="6" t="s">
        <v>893</v>
      </c>
      <c r="H10883" s="16">
        <v>10333075.9</v>
      </c>
      <c r="I10883" s="12" t="s">
        <v>22607</v>
      </c>
      <c r="J10883" s="12" t="s">
        <v>1178</v>
      </c>
      <c r="K10883" s="15">
        <f>641957+1400000</f>
        <v>2041957</v>
      </c>
      <c r="L10883" s="13" t="s">
        <v>15</v>
      </c>
      <c r="M10883" s="7">
        <v>1</v>
      </c>
      <c r="N10883" s="17"/>
    </row>
    <row r="10884" spans="1:14" ht="78.75">
      <c r="A10884" s="6">
        <v>10882</v>
      </c>
      <c r="B10884" s="8" t="s">
        <v>22440</v>
      </c>
      <c r="C10884" s="9" t="s">
        <v>22505</v>
      </c>
      <c r="D10884" s="10" t="s">
        <v>13193</v>
      </c>
      <c r="E10884" s="11" t="s">
        <v>22608</v>
      </c>
      <c r="F10884" s="6" t="s">
        <v>22609</v>
      </c>
      <c r="G10884" s="6" t="s">
        <v>893</v>
      </c>
      <c r="H10884" s="16">
        <v>15997869.85</v>
      </c>
      <c r="I10884" s="12" t="s">
        <v>22607</v>
      </c>
      <c r="J10884" s="12" t="s">
        <v>1178</v>
      </c>
      <c r="K10884" s="15">
        <f>1210578+2947037</f>
        <v>4157615</v>
      </c>
      <c r="L10884" s="13" t="s">
        <v>15</v>
      </c>
      <c r="M10884" s="7">
        <v>1</v>
      </c>
      <c r="N10884" s="17"/>
    </row>
    <row r="10885" spans="1:14" ht="78.75">
      <c r="A10885" s="6">
        <v>10883</v>
      </c>
      <c r="B10885" s="8" t="s">
        <v>22440</v>
      </c>
      <c r="C10885" s="9" t="s">
        <v>22610</v>
      </c>
      <c r="D10885" s="10" t="s">
        <v>1270</v>
      </c>
      <c r="E10885" s="11" t="s">
        <v>22611</v>
      </c>
      <c r="F10885" s="6" t="s">
        <v>22612</v>
      </c>
      <c r="G10885" s="6" t="s">
        <v>893</v>
      </c>
      <c r="H10885" s="16">
        <v>15091940.267000001</v>
      </c>
      <c r="I10885" s="12" t="s">
        <v>22613</v>
      </c>
      <c r="J10885" s="12" t="s">
        <v>1161</v>
      </c>
      <c r="K10885" s="15">
        <f>4115014+3200000+700000</f>
        <v>8015014</v>
      </c>
      <c r="L10885" s="13" t="s">
        <v>15</v>
      </c>
      <c r="M10885" s="7">
        <v>1</v>
      </c>
      <c r="N10885" s="17"/>
    </row>
    <row r="10886" spans="1:14" ht="94.5">
      <c r="A10886" s="6">
        <v>10884</v>
      </c>
      <c r="B10886" s="8" t="s">
        <v>22440</v>
      </c>
      <c r="C10886" s="9" t="s">
        <v>22614</v>
      </c>
      <c r="D10886" s="10" t="s">
        <v>13193</v>
      </c>
      <c r="E10886" s="11" t="s">
        <v>22615</v>
      </c>
      <c r="F10886" s="6" t="s">
        <v>22616</v>
      </c>
      <c r="G10886" s="6" t="s">
        <v>893</v>
      </c>
      <c r="H10886" s="16">
        <v>9714111</v>
      </c>
      <c r="I10886" s="12" t="s">
        <v>22607</v>
      </c>
      <c r="J10886" s="12" t="s">
        <v>1178</v>
      </c>
      <c r="K10886" s="15">
        <v>0</v>
      </c>
      <c r="L10886" s="13" t="s">
        <v>15</v>
      </c>
      <c r="M10886" s="7">
        <v>1</v>
      </c>
      <c r="N10886" s="17"/>
    </row>
    <row r="10887" spans="1:14" ht="78.75">
      <c r="A10887" s="6">
        <v>10885</v>
      </c>
      <c r="B10887" s="8" t="s">
        <v>22440</v>
      </c>
      <c r="C10887" s="9" t="s">
        <v>22505</v>
      </c>
      <c r="D10887" s="10" t="s">
        <v>13193</v>
      </c>
      <c r="E10887" s="11" t="s">
        <v>22617</v>
      </c>
      <c r="F10887" s="6" t="s">
        <v>22618</v>
      </c>
      <c r="G10887" s="6" t="s">
        <v>893</v>
      </c>
      <c r="H10887" s="16">
        <v>18067912.25</v>
      </c>
      <c r="I10887" s="12" t="s">
        <v>22607</v>
      </c>
      <c r="J10887" s="12" t="s">
        <v>1178</v>
      </c>
      <c r="K10887" s="15">
        <f>1482193</f>
        <v>1482193</v>
      </c>
      <c r="L10887" s="13" t="s">
        <v>15</v>
      </c>
      <c r="M10887" s="7">
        <v>1</v>
      </c>
      <c r="N10887" s="17"/>
    </row>
    <row r="10888" spans="1:14" ht="78.75">
      <c r="A10888" s="6">
        <v>10886</v>
      </c>
      <c r="B10888" s="8" t="s">
        <v>22440</v>
      </c>
      <c r="C10888" s="9" t="s">
        <v>22505</v>
      </c>
      <c r="D10888" s="10" t="s">
        <v>13193</v>
      </c>
      <c r="E10888" s="11" t="s">
        <v>22619</v>
      </c>
      <c r="F10888" s="6" t="s">
        <v>22620</v>
      </c>
      <c r="G10888" s="6" t="s">
        <v>893</v>
      </c>
      <c r="H10888" s="16">
        <v>16855600.149999999</v>
      </c>
      <c r="I10888" s="12" t="s">
        <v>22607</v>
      </c>
      <c r="J10888" s="12" t="s">
        <v>1178</v>
      </c>
      <c r="K10888" s="15">
        <v>0</v>
      </c>
      <c r="L10888" s="13" t="s">
        <v>15</v>
      </c>
      <c r="M10888" s="7">
        <v>1</v>
      </c>
      <c r="N10888" s="17"/>
    </row>
    <row r="10889" spans="1:14" ht="78.75">
      <c r="A10889" s="6">
        <v>10887</v>
      </c>
      <c r="B10889" s="8" t="s">
        <v>22440</v>
      </c>
      <c r="C10889" s="9" t="s">
        <v>22501</v>
      </c>
      <c r="D10889" s="10" t="s">
        <v>32</v>
      </c>
      <c r="E10889" s="11" t="s">
        <v>22621</v>
      </c>
      <c r="F10889" s="6" t="s">
        <v>22622</v>
      </c>
      <c r="G10889" s="6" t="s">
        <v>893</v>
      </c>
      <c r="H10889" s="16">
        <v>37998146.402000003</v>
      </c>
      <c r="I10889" s="12" t="s">
        <v>22507</v>
      </c>
      <c r="J10889" s="12" t="s">
        <v>10383</v>
      </c>
      <c r="K10889" s="15">
        <f>6029293+5000000</f>
        <v>11029293</v>
      </c>
      <c r="L10889" s="13" t="s">
        <v>15</v>
      </c>
      <c r="M10889" s="7">
        <v>1</v>
      </c>
      <c r="N10889" s="17"/>
    </row>
    <row r="10890" spans="1:14" ht="78.75">
      <c r="A10890" s="6">
        <v>10888</v>
      </c>
      <c r="B10890" s="8" t="s">
        <v>22440</v>
      </c>
      <c r="C10890" s="9" t="s">
        <v>22505</v>
      </c>
      <c r="D10890" s="10" t="s">
        <v>13193</v>
      </c>
      <c r="E10890" s="11" t="s">
        <v>22623</v>
      </c>
      <c r="F10890" s="6" t="s">
        <v>22624</v>
      </c>
      <c r="G10890" s="6" t="s">
        <v>893</v>
      </c>
      <c r="H10890" s="16">
        <v>12762678.1</v>
      </c>
      <c r="I10890" s="12" t="s">
        <v>22607</v>
      </c>
      <c r="J10890" s="12" t="s">
        <v>1178</v>
      </c>
      <c r="K10890" s="15">
        <v>0</v>
      </c>
      <c r="L10890" s="13" t="s">
        <v>15</v>
      </c>
      <c r="M10890" s="7">
        <v>1</v>
      </c>
      <c r="N10890" s="17"/>
    </row>
    <row r="10891" spans="1:14" ht="78.75">
      <c r="A10891" s="6">
        <v>10889</v>
      </c>
      <c r="B10891" s="8" t="s">
        <v>22440</v>
      </c>
      <c r="C10891" s="9" t="s">
        <v>22505</v>
      </c>
      <c r="D10891" s="10" t="s">
        <v>13193</v>
      </c>
      <c r="E10891" s="11" t="s">
        <v>22625</v>
      </c>
      <c r="F10891" s="6" t="s">
        <v>22626</v>
      </c>
      <c r="G10891" s="6" t="s">
        <v>893</v>
      </c>
      <c r="H10891" s="16">
        <v>12810667.35</v>
      </c>
      <c r="I10891" s="12" t="s">
        <v>22607</v>
      </c>
      <c r="J10891" s="12" t="s">
        <v>1178</v>
      </c>
      <c r="K10891" s="15">
        <f>400000+958487+700000</f>
        <v>2058487</v>
      </c>
      <c r="L10891" s="13" t="s">
        <v>15</v>
      </c>
      <c r="M10891" s="7">
        <v>1</v>
      </c>
      <c r="N10891" s="17"/>
    </row>
    <row r="10892" spans="1:14" ht="94.5">
      <c r="A10892" s="6">
        <v>10890</v>
      </c>
      <c r="B10892" s="8" t="s">
        <v>22440</v>
      </c>
      <c r="C10892" s="9" t="s">
        <v>22627</v>
      </c>
      <c r="D10892" s="10" t="s">
        <v>22628</v>
      </c>
      <c r="E10892" s="11" t="s">
        <v>22629</v>
      </c>
      <c r="F10892" s="6" t="s">
        <v>22630</v>
      </c>
      <c r="G10892" s="6" t="s">
        <v>893</v>
      </c>
      <c r="H10892" s="16">
        <v>12762009.300000001</v>
      </c>
      <c r="I10892" s="12" t="s">
        <v>22631</v>
      </c>
      <c r="J10892" s="12" t="s">
        <v>1161</v>
      </c>
      <c r="K10892" s="15">
        <f>1040675+2267676+2412705+953290</f>
        <v>6674346</v>
      </c>
      <c r="L10892" s="13" t="s">
        <v>15</v>
      </c>
      <c r="M10892" s="7">
        <v>1</v>
      </c>
      <c r="N10892" s="17"/>
    </row>
    <row r="10893" spans="1:14" ht="94.5">
      <c r="A10893" s="6">
        <v>10891</v>
      </c>
      <c r="B10893" s="8" t="s">
        <v>22440</v>
      </c>
      <c r="C10893" s="9" t="s">
        <v>22632</v>
      </c>
      <c r="D10893" s="10" t="s">
        <v>22628</v>
      </c>
      <c r="E10893" s="11" t="s">
        <v>22633</v>
      </c>
      <c r="F10893" s="6" t="s">
        <v>22634</v>
      </c>
      <c r="G10893" s="6" t="s">
        <v>893</v>
      </c>
      <c r="H10893" s="16">
        <v>13893849.75</v>
      </c>
      <c r="I10893" s="12" t="s">
        <v>22631</v>
      </c>
      <c r="J10893" s="12" t="s">
        <v>22635</v>
      </c>
      <c r="K10893" s="15">
        <v>0</v>
      </c>
      <c r="L10893" s="13" t="s">
        <v>15</v>
      </c>
      <c r="M10893" s="7">
        <v>1</v>
      </c>
      <c r="N10893" s="17"/>
    </row>
    <row r="10894" spans="1:14" ht="78.75">
      <c r="A10894" s="6">
        <v>10892</v>
      </c>
      <c r="B10894" s="8" t="s">
        <v>22440</v>
      </c>
      <c r="C10894" s="9" t="s">
        <v>22636</v>
      </c>
      <c r="D10894" s="10" t="s">
        <v>22458</v>
      </c>
      <c r="E10894" s="11" t="s">
        <v>22637</v>
      </c>
      <c r="F10894" s="6" t="s">
        <v>22638</v>
      </c>
      <c r="G10894" s="6" t="s">
        <v>893</v>
      </c>
      <c r="H10894" s="16">
        <v>14093589.15</v>
      </c>
      <c r="I10894" s="12" t="s">
        <v>22607</v>
      </c>
      <c r="J10894" s="12" t="s">
        <v>1178</v>
      </c>
      <c r="K10894" s="15">
        <f>1283816+2634507+1900000</f>
        <v>5818323</v>
      </c>
      <c r="L10894" s="13" t="s">
        <v>15</v>
      </c>
      <c r="M10894" s="7">
        <v>1</v>
      </c>
      <c r="N10894" s="17"/>
    </row>
    <row r="10895" spans="1:14" ht="78.75">
      <c r="A10895" s="6">
        <v>10893</v>
      </c>
      <c r="B10895" s="8" t="s">
        <v>22440</v>
      </c>
      <c r="C10895" s="9" t="s">
        <v>22501</v>
      </c>
      <c r="D10895" s="10" t="s">
        <v>32</v>
      </c>
      <c r="E10895" s="11" t="s">
        <v>22639</v>
      </c>
      <c r="F10895" s="6" t="s">
        <v>22640</v>
      </c>
      <c r="G10895" s="6" t="s">
        <v>893</v>
      </c>
      <c r="H10895" s="16">
        <v>13370946</v>
      </c>
      <c r="I10895" s="12" t="s">
        <v>22631</v>
      </c>
      <c r="J10895" s="12" t="s">
        <v>22635</v>
      </c>
      <c r="K10895" s="15">
        <f>2160587+1074627+1024879+900000</f>
        <v>5160093</v>
      </c>
      <c r="L10895" s="13" t="s">
        <v>15</v>
      </c>
      <c r="M10895" s="7">
        <v>1</v>
      </c>
      <c r="N10895" s="17"/>
    </row>
    <row r="10896" spans="1:14" ht="110.25">
      <c r="A10896" s="6">
        <v>10894</v>
      </c>
      <c r="B10896" s="8" t="s">
        <v>22440</v>
      </c>
      <c r="C10896" s="9" t="s">
        <v>22641</v>
      </c>
      <c r="D10896" s="10" t="s">
        <v>1270</v>
      </c>
      <c r="E10896" s="11" t="s">
        <v>22642</v>
      </c>
      <c r="F10896" s="6" t="s">
        <v>22643</v>
      </c>
      <c r="G10896" s="6" t="s">
        <v>893</v>
      </c>
      <c r="H10896" s="16">
        <v>15419858.846999999</v>
      </c>
      <c r="I10896" s="12" t="s">
        <v>22644</v>
      </c>
      <c r="J10896" s="12" t="s">
        <v>9525</v>
      </c>
      <c r="K10896" s="15">
        <f>9928769</f>
        <v>9928769</v>
      </c>
      <c r="L10896" s="13" t="s">
        <v>15</v>
      </c>
      <c r="M10896" s="7">
        <v>1</v>
      </c>
      <c r="N10896" s="17"/>
    </row>
    <row r="10897" spans="1:14" ht="78.75">
      <c r="A10897" s="6">
        <v>10895</v>
      </c>
      <c r="B10897" s="8" t="s">
        <v>22440</v>
      </c>
      <c r="C10897" s="9" t="s">
        <v>22645</v>
      </c>
      <c r="D10897" s="10" t="s">
        <v>22646</v>
      </c>
      <c r="E10897" s="11" t="s">
        <v>22647</v>
      </c>
      <c r="F10897" s="6" t="s">
        <v>22648</v>
      </c>
      <c r="G10897" s="6" t="s">
        <v>893</v>
      </c>
      <c r="H10897" s="16">
        <v>9314020.4000000004</v>
      </c>
      <c r="I10897" s="12" t="s">
        <v>10115</v>
      </c>
      <c r="J10897" s="12" t="s">
        <v>19735</v>
      </c>
      <c r="K10897" s="15">
        <v>0</v>
      </c>
      <c r="L10897" s="13" t="s">
        <v>15</v>
      </c>
      <c r="M10897" s="7">
        <v>1</v>
      </c>
      <c r="N10897" s="17"/>
    </row>
    <row r="10898" spans="1:14" ht="126">
      <c r="A10898" s="6">
        <v>10896</v>
      </c>
      <c r="B10898" s="8" t="s">
        <v>22440</v>
      </c>
      <c r="C10898" s="9" t="s">
        <v>22649</v>
      </c>
      <c r="D10898" s="10" t="s">
        <v>21</v>
      </c>
      <c r="E10898" s="11" t="s">
        <v>22650</v>
      </c>
      <c r="F10898" s="6" t="s">
        <v>22651</v>
      </c>
      <c r="G10898" s="6" t="s">
        <v>893</v>
      </c>
      <c r="H10898" s="16">
        <v>40749451.266999997</v>
      </c>
      <c r="I10898" s="12" t="s">
        <v>22652</v>
      </c>
      <c r="J10898" s="12" t="s">
        <v>2488</v>
      </c>
      <c r="K10898" s="15">
        <f>2400000</f>
        <v>2400000</v>
      </c>
      <c r="L10898" s="13" t="s">
        <v>15</v>
      </c>
      <c r="M10898" s="7">
        <v>1</v>
      </c>
      <c r="N10898" s="17"/>
    </row>
    <row r="10899" spans="1:14" ht="78.75">
      <c r="A10899" s="6">
        <v>10897</v>
      </c>
      <c r="B10899" s="8" t="s">
        <v>22440</v>
      </c>
      <c r="C10899" s="9" t="s">
        <v>22653</v>
      </c>
      <c r="D10899" s="10" t="s">
        <v>22654</v>
      </c>
      <c r="E10899" s="11" t="s">
        <v>22655</v>
      </c>
      <c r="F10899" s="6" t="s">
        <v>22656</v>
      </c>
      <c r="G10899" s="6" t="s">
        <v>893</v>
      </c>
      <c r="H10899" s="16">
        <v>10612431.949999999</v>
      </c>
      <c r="I10899" s="12" t="s">
        <v>10115</v>
      </c>
      <c r="J10899" s="12" t="s">
        <v>865</v>
      </c>
      <c r="K10899" s="15">
        <f>2400000+1500000</f>
        <v>3900000</v>
      </c>
      <c r="L10899" s="13" t="s">
        <v>15</v>
      </c>
      <c r="M10899" s="7">
        <v>1</v>
      </c>
      <c r="N10899" s="17"/>
    </row>
    <row r="10900" spans="1:14" ht="204.75">
      <c r="A10900" s="6">
        <v>10898</v>
      </c>
      <c r="B10900" s="8" t="s">
        <v>22440</v>
      </c>
      <c r="C10900" s="9" t="s">
        <v>22657</v>
      </c>
      <c r="D10900" s="10" t="s">
        <v>22449</v>
      </c>
      <c r="E10900" s="11" t="s">
        <v>22658</v>
      </c>
      <c r="F10900" s="6" t="s">
        <v>22659</v>
      </c>
      <c r="G10900" s="6" t="s">
        <v>893</v>
      </c>
      <c r="H10900" s="16">
        <v>19937190.094999999</v>
      </c>
      <c r="I10900" s="12" t="s">
        <v>22451</v>
      </c>
      <c r="J10900" s="12" t="s">
        <v>2278</v>
      </c>
      <c r="K10900" s="15">
        <v>4467373</v>
      </c>
      <c r="L10900" s="13" t="s">
        <v>15</v>
      </c>
      <c r="M10900" s="7">
        <v>1</v>
      </c>
      <c r="N10900" s="17"/>
    </row>
    <row r="10901" spans="1:14" ht="141.75">
      <c r="A10901" s="6">
        <v>10899</v>
      </c>
      <c r="B10901" s="8" t="s">
        <v>22440</v>
      </c>
      <c r="C10901" s="9" t="s">
        <v>22649</v>
      </c>
      <c r="D10901" s="10" t="s">
        <v>21</v>
      </c>
      <c r="E10901" s="11" t="s">
        <v>22660</v>
      </c>
      <c r="F10901" s="6" t="s">
        <v>22661</v>
      </c>
      <c r="G10901" s="6" t="s">
        <v>893</v>
      </c>
      <c r="H10901" s="16">
        <v>35817835.016000003</v>
      </c>
      <c r="I10901" s="12" t="s">
        <v>9771</v>
      </c>
      <c r="J10901" s="12" t="s">
        <v>22662</v>
      </c>
      <c r="K10901" s="15">
        <f>2630304</f>
        <v>2630304</v>
      </c>
      <c r="L10901" s="13" t="s">
        <v>15</v>
      </c>
      <c r="M10901" s="7">
        <v>1</v>
      </c>
      <c r="N10901" s="17"/>
    </row>
    <row r="10902" spans="1:14" ht="63">
      <c r="A10902" s="6">
        <v>10900</v>
      </c>
      <c r="B10902" s="8" t="s">
        <v>22440</v>
      </c>
      <c r="C10902" s="9" t="s">
        <v>22657</v>
      </c>
      <c r="D10902" s="10" t="s">
        <v>22449</v>
      </c>
      <c r="E10902" s="11" t="s">
        <v>22663</v>
      </c>
      <c r="F10902" s="6" t="s">
        <v>22664</v>
      </c>
      <c r="G10902" s="6" t="s">
        <v>893</v>
      </c>
      <c r="H10902" s="16">
        <v>14630147.631999999</v>
      </c>
      <c r="I10902" s="12" t="s">
        <v>22451</v>
      </c>
      <c r="J10902" s="12" t="s">
        <v>2278</v>
      </c>
      <c r="K10902" s="15">
        <v>0</v>
      </c>
      <c r="L10902" s="13" t="s">
        <v>15</v>
      </c>
      <c r="M10902" s="7">
        <v>1</v>
      </c>
      <c r="N10902" s="17"/>
    </row>
    <row r="10903" spans="1:14" ht="78.75">
      <c r="A10903" s="6">
        <v>10901</v>
      </c>
      <c r="B10903" s="8" t="s">
        <v>22440</v>
      </c>
      <c r="C10903" s="9" t="s">
        <v>22645</v>
      </c>
      <c r="D10903" s="10" t="s">
        <v>22646</v>
      </c>
      <c r="E10903" s="11" t="s">
        <v>22665</v>
      </c>
      <c r="F10903" s="6" t="s">
        <v>22666</v>
      </c>
      <c r="G10903" s="6" t="s">
        <v>893</v>
      </c>
      <c r="H10903" s="16">
        <v>6992408.5</v>
      </c>
      <c r="I10903" s="12" t="s">
        <v>10115</v>
      </c>
      <c r="J10903" s="12" t="s">
        <v>19735</v>
      </c>
      <c r="K10903" s="15">
        <v>0</v>
      </c>
      <c r="L10903" s="13" t="s">
        <v>15</v>
      </c>
      <c r="M10903" s="7">
        <v>1</v>
      </c>
      <c r="N10903" s="17"/>
    </row>
    <row r="10904" spans="1:14" ht="78.75">
      <c r="A10904" s="6">
        <v>10902</v>
      </c>
      <c r="B10904" s="8" t="s">
        <v>22440</v>
      </c>
      <c r="C10904" s="9" t="s">
        <v>22667</v>
      </c>
      <c r="D10904" s="10" t="s">
        <v>20</v>
      </c>
      <c r="E10904" s="11" t="s">
        <v>22668</v>
      </c>
      <c r="F10904" s="6" t="s">
        <v>22669</v>
      </c>
      <c r="G10904" s="6" t="s">
        <v>893</v>
      </c>
      <c r="H10904" s="16">
        <v>17785825.541000001</v>
      </c>
      <c r="I10904" s="12" t="s">
        <v>22670</v>
      </c>
      <c r="J10904" s="12" t="s">
        <v>13203</v>
      </c>
      <c r="K10904" s="15">
        <v>0</v>
      </c>
      <c r="L10904" s="13" t="s">
        <v>15</v>
      </c>
      <c r="M10904" s="7">
        <v>1</v>
      </c>
      <c r="N10904" s="17"/>
    </row>
    <row r="10905" spans="1:14" ht="78.75">
      <c r="A10905" s="6">
        <v>10903</v>
      </c>
      <c r="B10905" s="8" t="s">
        <v>22440</v>
      </c>
      <c r="C10905" s="9" t="s">
        <v>22671</v>
      </c>
      <c r="D10905" s="10" t="s">
        <v>18</v>
      </c>
      <c r="E10905" s="11" t="s">
        <v>22672</v>
      </c>
      <c r="F10905" s="6" t="s">
        <v>22673</v>
      </c>
      <c r="G10905" s="6" t="s">
        <v>893</v>
      </c>
      <c r="H10905" s="16">
        <v>28914564.278000001</v>
      </c>
      <c r="I10905" s="12" t="s">
        <v>22674</v>
      </c>
      <c r="J10905" s="12" t="s">
        <v>13204</v>
      </c>
      <c r="K10905" s="15" t="s">
        <v>1695</v>
      </c>
      <c r="L10905" s="13" t="s">
        <v>15</v>
      </c>
      <c r="M10905" s="7">
        <v>1</v>
      </c>
      <c r="N10905" s="17"/>
    </row>
    <row r="10906" spans="1:14" ht="94.5">
      <c r="A10906" s="6">
        <v>10904</v>
      </c>
      <c r="B10906" s="8" t="s">
        <v>22440</v>
      </c>
      <c r="C10906" s="9" t="s">
        <v>22671</v>
      </c>
      <c r="D10906" s="10" t="s">
        <v>18</v>
      </c>
      <c r="E10906" s="11" t="s">
        <v>22675</v>
      </c>
      <c r="F10906" s="6" t="s">
        <v>22676</v>
      </c>
      <c r="G10906" s="6" t="s">
        <v>893</v>
      </c>
      <c r="H10906" s="16">
        <v>28914564.278000001</v>
      </c>
      <c r="I10906" s="12" t="s">
        <v>22674</v>
      </c>
      <c r="J10906" s="12" t="s">
        <v>13204</v>
      </c>
      <c r="K10906" s="15" t="s">
        <v>1695</v>
      </c>
      <c r="L10906" s="13" t="s">
        <v>15</v>
      </c>
      <c r="M10906" s="7">
        <v>1</v>
      </c>
      <c r="N10906" s="17"/>
    </row>
    <row r="10907" spans="1:14" ht="63">
      <c r="A10907" s="6">
        <v>10905</v>
      </c>
      <c r="B10907" s="8" t="s">
        <v>22440</v>
      </c>
      <c r="C10907" s="9" t="s">
        <v>22671</v>
      </c>
      <c r="D10907" s="10" t="s">
        <v>18</v>
      </c>
      <c r="E10907" s="11" t="s">
        <v>22677</v>
      </c>
      <c r="F10907" s="6" t="s">
        <v>22676</v>
      </c>
      <c r="G10907" s="6" t="s">
        <v>893</v>
      </c>
      <c r="H10907" s="16">
        <v>28914564.278000001</v>
      </c>
      <c r="I10907" s="12" t="s">
        <v>22674</v>
      </c>
      <c r="J10907" s="12" t="s">
        <v>13204</v>
      </c>
      <c r="K10907" s="15" t="s">
        <v>1695</v>
      </c>
      <c r="L10907" s="13" t="s">
        <v>15</v>
      </c>
      <c r="M10907" s="7">
        <v>1</v>
      </c>
      <c r="N10907" s="17"/>
    </row>
    <row r="10908" spans="1:14" ht="63">
      <c r="A10908" s="6">
        <v>10906</v>
      </c>
      <c r="B10908" s="8" t="s">
        <v>22440</v>
      </c>
      <c r="C10908" s="9" t="s">
        <v>22671</v>
      </c>
      <c r="D10908" s="10" t="s">
        <v>18</v>
      </c>
      <c r="E10908" s="11" t="s">
        <v>22678</v>
      </c>
      <c r="F10908" s="6" t="s">
        <v>22676</v>
      </c>
      <c r="G10908" s="6" t="s">
        <v>893</v>
      </c>
      <c r="H10908" s="16">
        <v>28914564.278000001</v>
      </c>
      <c r="I10908" s="12" t="s">
        <v>22674</v>
      </c>
      <c r="J10908" s="12" t="s">
        <v>13204</v>
      </c>
      <c r="K10908" s="15" t="s">
        <v>1695</v>
      </c>
      <c r="L10908" s="13" t="s">
        <v>15</v>
      </c>
      <c r="M10908" s="7">
        <v>1</v>
      </c>
      <c r="N10908" s="17"/>
    </row>
    <row r="10909" spans="1:14" ht="78.75">
      <c r="A10909" s="6">
        <v>10907</v>
      </c>
      <c r="B10909" s="8" t="s">
        <v>22440</v>
      </c>
      <c r="C10909" s="9" t="s">
        <v>22679</v>
      </c>
      <c r="D10909" s="10" t="s">
        <v>22543</v>
      </c>
      <c r="E10909" s="11" t="s">
        <v>22680</v>
      </c>
      <c r="F10909" s="6" t="s">
        <v>22681</v>
      </c>
      <c r="G10909" s="6" t="s">
        <v>893</v>
      </c>
      <c r="H10909" s="16">
        <v>24228986.239999998</v>
      </c>
      <c r="I10909" s="12" t="s">
        <v>888</v>
      </c>
      <c r="J10909" s="12" t="s">
        <v>1080</v>
      </c>
      <c r="K10909" s="15" t="s">
        <v>1695</v>
      </c>
      <c r="L10909" s="13" t="s">
        <v>15</v>
      </c>
      <c r="M10909" s="7">
        <v>1</v>
      </c>
      <c r="N10909" s="17"/>
    </row>
    <row r="10910" spans="1:14" ht="78.75">
      <c r="A10910" s="6">
        <v>10908</v>
      </c>
      <c r="B10910" s="8" t="s">
        <v>22440</v>
      </c>
      <c r="C10910" s="9" t="s">
        <v>22679</v>
      </c>
      <c r="D10910" s="10" t="s">
        <v>22543</v>
      </c>
      <c r="E10910" s="11" t="s">
        <v>22682</v>
      </c>
      <c r="F10910" s="6" t="s">
        <v>22676</v>
      </c>
      <c r="G10910" s="6" t="s">
        <v>893</v>
      </c>
      <c r="H10910" s="16">
        <v>24228986.239999998</v>
      </c>
      <c r="I10910" s="12" t="s">
        <v>888</v>
      </c>
      <c r="J10910" s="12" t="s">
        <v>1080</v>
      </c>
      <c r="K10910" s="15" t="s">
        <v>1695</v>
      </c>
      <c r="L10910" s="13" t="s">
        <v>15</v>
      </c>
      <c r="M10910" s="7">
        <v>1</v>
      </c>
      <c r="N10910" s="17"/>
    </row>
    <row r="10911" spans="1:14" ht="78.75">
      <c r="A10911" s="6">
        <v>10909</v>
      </c>
      <c r="B10911" s="8" t="s">
        <v>22440</v>
      </c>
      <c r="C10911" s="9" t="s">
        <v>22683</v>
      </c>
      <c r="D10911" s="10" t="s">
        <v>22538</v>
      </c>
      <c r="E10911" s="11" t="s">
        <v>22684</v>
      </c>
      <c r="F10911" s="6" t="s">
        <v>22685</v>
      </c>
      <c r="G10911" s="6" t="s">
        <v>893</v>
      </c>
      <c r="H10911" s="16">
        <v>42783767.519000001</v>
      </c>
      <c r="I10911" s="12" t="s">
        <v>888</v>
      </c>
      <c r="J10911" s="12" t="s">
        <v>1080</v>
      </c>
      <c r="K10911" s="15" t="s">
        <v>1695</v>
      </c>
      <c r="L10911" s="13" t="s">
        <v>14</v>
      </c>
      <c r="M10911" s="7">
        <v>1</v>
      </c>
      <c r="N10911" s="17"/>
    </row>
    <row r="10912" spans="1:14" ht="78.75">
      <c r="A10912" s="6">
        <v>10910</v>
      </c>
      <c r="B10912" s="8" t="s">
        <v>22440</v>
      </c>
      <c r="C10912" s="9" t="s">
        <v>22542</v>
      </c>
      <c r="D10912" s="10" t="s">
        <v>22543</v>
      </c>
      <c r="E10912" s="11" t="s">
        <v>22684</v>
      </c>
      <c r="F10912" s="6" t="s">
        <v>22685</v>
      </c>
      <c r="G10912" s="6" t="s">
        <v>893</v>
      </c>
      <c r="H10912" s="16">
        <v>42783767.519000001</v>
      </c>
      <c r="I10912" s="12" t="s">
        <v>888</v>
      </c>
      <c r="J10912" s="12" t="s">
        <v>1080</v>
      </c>
      <c r="K10912" s="15" t="s">
        <v>1695</v>
      </c>
      <c r="L10912" s="13" t="s">
        <v>14</v>
      </c>
      <c r="M10912" s="7">
        <v>0.51</v>
      </c>
      <c r="N10912" s="17"/>
    </row>
    <row r="10913" spans="1:14" ht="78.75">
      <c r="A10913" s="6">
        <v>10911</v>
      </c>
      <c r="B10913" s="8" t="s">
        <v>22440</v>
      </c>
      <c r="C10913" s="9" t="s">
        <v>22544</v>
      </c>
      <c r="D10913" s="10" t="s">
        <v>22545</v>
      </c>
      <c r="E10913" s="11" t="s">
        <v>22684</v>
      </c>
      <c r="F10913" s="6" t="s">
        <v>22685</v>
      </c>
      <c r="G10913" s="6" t="s">
        <v>893</v>
      </c>
      <c r="H10913" s="16">
        <v>42783767.519000001</v>
      </c>
      <c r="I10913" s="12" t="s">
        <v>888</v>
      </c>
      <c r="J10913" s="12" t="s">
        <v>1080</v>
      </c>
      <c r="K10913" s="15" t="s">
        <v>1695</v>
      </c>
      <c r="L10913" s="13" t="s">
        <v>14</v>
      </c>
      <c r="M10913" s="7">
        <v>0.49</v>
      </c>
      <c r="N10913" s="17"/>
    </row>
    <row r="10914" spans="1:14" ht="78.75">
      <c r="A10914" s="6">
        <v>10912</v>
      </c>
      <c r="B10914" s="8" t="s">
        <v>22440</v>
      </c>
      <c r="C10914" s="9" t="s">
        <v>22683</v>
      </c>
      <c r="D10914" s="10" t="s">
        <v>22538</v>
      </c>
      <c r="E10914" s="11" t="s">
        <v>22686</v>
      </c>
      <c r="F10914" s="6" t="s">
        <v>22676</v>
      </c>
      <c r="G10914" s="6" t="s">
        <v>893</v>
      </c>
      <c r="H10914" s="16">
        <v>42783767.519000001</v>
      </c>
      <c r="I10914" s="12" t="s">
        <v>888</v>
      </c>
      <c r="J10914" s="12" t="s">
        <v>1080</v>
      </c>
      <c r="K10914" s="15" t="s">
        <v>1695</v>
      </c>
      <c r="L10914" s="13" t="s">
        <v>14</v>
      </c>
      <c r="M10914" s="7">
        <v>1</v>
      </c>
      <c r="N10914" s="17"/>
    </row>
    <row r="10915" spans="1:14" ht="78.75">
      <c r="A10915" s="6">
        <v>10913</v>
      </c>
      <c r="B10915" s="8" t="s">
        <v>22440</v>
      </c>
      <c r="C10915" s="9" t="s">
        <v>22542</v>
      </c>
      <c r="D10915" s="10" t="s">
        <v>22543</v>
      </c>
      <c r="E10915" s="11" t="s">
        <v>22686</v>
      </c>
      <c r="F10915" s="6" t="s">
        <v>22676</v>
      </c>
      <c r="G10915" s="6" t="s">
        <v>893</v>
      </c>
      <c r="H10915" s="16">
        <v>42783767.519000001</v>
      </c>
      <c r="I10915" s="12" t="s">
        <v>888</v>
      </c>
      <c r="J10915" s="12" t="s">
        <v>1080</v>
      </c>
      <c r="K10915" s="15" t="s">
        <v>1695</v>
      </c>
      <c r="L10915" s="13" t="s">
        <v>14</v>
      </c>
      <c r="M10915" s="7">
        <v>0.51</v>
      </c>
      <c r="N10915" s="17"/>
    </row>
    <row r="10916" spans="1:14" ht="78.75">
      <c r="A10916" s="6">
        <v>10914</v>
      </c>
      <c r="B10916" s="8" t="s">
        <v>22440</v>
      </c>
      <c r="C10916" s="9" t="s">
        <v>22544</v>
      </c>
      <c r="D10916" s="10" t="s">
        <v>22545</v>
      </c>
      <c r="E10916" s="11" t="s">
        <v>22686</v>
      </c>
      <c r="F10916" s="6" t="s">
        <v>22676</v>
      </c>
      <c r="G10916" s="6" t="s">
        <v>893</v>
      </c>
      <c r="H10916" s="16">
        <v>42783767.519000001</v>
      </c>
      <c r="I10916" s="12" t="s">
        <v>888</v>
      </c>
      <c r="J10916" s="12" t="s">
        <v>1080</v>
      </c>
      <c r="K10916" s="15" t="s">
        <v>1695</v>
      </c>
      <c r="L10916" s="13" t="s">
        <v>14</v>
      </c>
      <c r="M10916" s="7">
        <v>0.49</v>
      </c>
      <c r="N10916" s="17"/>
    </row>
    <row r="10917" spans="1:14" ht="63">
      <c r="A10917" s="6">
        <v>10915</v>
      </c>
      <c r="B10917" s="8" t="s">
        <v>22440</v>
      </c>
      <c r="C10917" s="9" t="s">
        <v>22683</v>
      </c>
      <c r="D10917" s="10" t="s">
        <v>22538</v>
      </c>
      <c r="E10917" s="11" t="s">
        <v>22687</v>
      </c>
      <c r="F10917" s="6" t="s">
        <v>22676</v>
      </c>
      <c r="G10917" s="6" t="s">
        <v>893</v>
      </c>
      <c r="H10917" s="16">
        <v>42783767.519000001</v>
      </c>
      <c r="I10917" s="12" t="s">
        <v>888</v>
      </c>
      <c r="J10917" s="12" t="s">
        <v>1080</v>
      </c>
      <c r="K10917" s="15" t="s">
        <v>1695</v>
      </c>
      <c r="L10917" s="13" t="s">
        <v>14</v>
      </c>
      <c r="M10917" s="7">
        <v>1</v>
      </c>
      <c r="N10917" s="17"/>
    </row>
    <row r="10918" spans="1:14" ht="63">
      <c r="A10918" s="6">
        <v>10916</v>
      </c>
      <c r="B10918" s="8" t="s">
        <v>22440</v>
      </c>
      <c r="C10918" s="9" t="s">
        <v>22542</v>
      </c>
      <c r="D10918" s="10" t="s">
        <v>22543</v>
      </c>
      <c r="E10918" s="11" t="s">
        <v>22687</v>
      </c>
      <c r="F10918" s="6" t="s">
        <v>22676</v>
      </c>
      <c r="G10918" s="6" t="s">
        <v>893</v>
      </c>
      <c r="H10918" s="16">
        <v>42783767.519000001</v>
      </c>
      <c r="I10918" s="12" t="s">
        <v>888</v>
      </c>
      <c r="J10918" s="12" t="s">
        <v>1080</v>
      </c>
      <c r="K10918" s="15" t="s">
        <v>1695</v>
      </c>
      <c r="L10918" s="13" t="s">
        <v>14</v>
      </c>
      <c r="M10918" s="7">
        <v>0.51</v>
      </c>
      <c r="N10918" s="17"/>
    </row>
    <row r="10919" spans="1:14" ht="63">
      <c r="A10919" s="6">
        <v>10917</v>
      </c>
      <c r="B10919" s="8" t="s">
        <v>22440</v>
      </c>
      <c r="C10919" s="9" t="s">
        <v>22544</v>
      </c>
      <c r="D10919" s="10" t="s">
        <v>22545</v>
      </c>
      <c r="E10919" s="11" t="s">
        <v>22687</v>
      </c>
      <c r="F10919" s="6" t="s">
        <v>22676</v>
      </c>
      <c r="G10919" s="6" t="s">
        <v>893</v>
      </c>
      <c r="H10919" s="16">
        <v>42783767.519000001</v>
      </c>
      <c r="I10919" s="12" t="s">
        <v>888</v>
      </c>
      <c r="J10919" s="12" t="s">
        <v>1080</v>
      </c>
      <c r="K10919" s="15" t="s">
        <v>1695</v>
      </c>
      <c r="L10919" s="13" t="s">
        <v>14</v>
      </c>
      <c r="M10919" s="7">
        <v>0.49</v>
      </c>
      <c r="N10919" s="17"/>
    </row>
    <row r="10920" spans="1:14" ht="63">
      <c r="A10920" s="6">
        <v>10918</v>
      </c>
      <c r="B10920" s="8" t="s">
        <v>22440</v>
      </c>
      <c r="C10920" s="9" t="s">
        <v>22688</v>
      </c>
      <c r="D10920" s="10" t="s">
        <v>22689</v>
      </c>
      <c r="E10920" s="11" t="s">
        <v>22690</v>
      </c>
      <c r="F10920" s="6" t="s">
        <v>22691</v>
      </c>
      <c r="G10920" s="6" t="s">
        <v>893</v>
      </c>
      <c r="H10920" s="16">
        <v>5534996.4000000004</v>
      </c>
      <c r="I10920" s="12" t="s">
        <v>19965</v>
      </c>
      <c r="J10920" s="12" t="s">
        <v>13197</v>
      </c>
      <c r="K10920" s="15">
        <f>1000000+500000</f>
        <v>1500000</v>
      </c>
      <c r="L10920" s="13" t="s">
        <v>15</v>
      </c>
      <c r="M10920" s="7">
        <v>1</v>
      </c>
      <c r="N10920" s="17"/>
    </row>
    <row r="10921" spans="1:14" ht="78.75">
      <c r="A10921" s="6">
        <v>10919</v>
      </c>
      <c r="B10921" s="8" t="s">
        <v>22440</v>
      </c>
      <c r="C10921" s="9" t="s">
        <v>22692</v>
      </c>
      <c r="D10921" s="10" t="s">
        <v>13205</v>
      </c>
      <c r="E10921" s="11" t="s">
        <v>22693</v>
      </c>
      <c r="F10921" s="6" t="s">
        <v>22694</v>
      </c>
      <c r="G10921" s="6" t="s">
        <v>893</v>
      </c>
      <c r="H10921" s="16">
        <v>21431828.050999999</v>
      </c>
      <c r="I10921" s="12" t="s">
        <v>2454</v>
      </c>
      <c r="J10921" s="12" t="s">
        <v>22231</v>
      </c>
      <c r="K10921" s="15">
        <f>1500000</f>
        <v>1500000</v>
      </c>
      <c r="L10921" s="13" t="s">
        <v>15</v>
      </c>
      <c r="M10921" s="7">
        <v>1</v>
      </c>
      <c r="N10921" s="17"/>
    </row>
    <row r="10922" spans="1:14" ht="94.5">
      <c r="A10922" s="6">
        <v>10920</v>
      </c>
      <c r="B10922" s="8" t="s">
        <v>22440</v>
      </c>
      <c r="C10922" s="9" t="s">
        <v>22692</v>
      </c>
      <c r="D10922" s="10" t="s">
        <v>13205</v>
      </c>
      <c r="E10922" s="11" t="s">
        <v>22695</v>
      </c>
      <c r="F10922" s="6" t="s">
        <v>22696</v>
      </c>
      <c r="G10922" s="6" t="s">
        <v>893</v>
      </c>
      <c r="H10922" s="16">
        <v>21431828.050999999</v>
      </c>
      <c r="I10922" s="12" t="s">
        <v>2454</v>
      </c>
      <c r="J10922" s="12" t="s">
        <v>22231</v>
      </c>
      <c r="K10922" s="15">
        <f>1500000</f>
        <v>1500000</v>
      </c>
      <c r="L10922" s="13" t="s">
        <v>15</v>
      </c>
      <c r="M10922" s="7">
        <v>1</v>
      </c>
      <c r="N10922" s="17"/>
    </row>
    <row r="10923" spans="1:14" ht="94.5">
      <c r="A10923" s="6">
        <v>10921</v>
      </c>
      <c r="B10923" s="8" t="s">
        <v>22440</v>
      </c>
      <c r="C10923" s="9" t="s">
        <v>22498</v>
      </c>
      <c r="D10923" s="10" t="s">
        <v>18</v>
      </c>
      <c r="E10923" s="11" t="s">
        <v>22697</v>
      </c>
      <c r="F10923" s="6" t="s">
        <v>22698</v>
      </c>
      <c r="G10923" s="6" t="s">
        <v>893</v>
      </c>
      <c r="H10923" s="16">
        <v>31520503.193</v>
      </c>
      <c r="I10923" s="12" t="s">
        <v>22674</v>
      </c>
      <c r="J10923" s="12" t="s">
        <v>13204</v>
      </c>
      <c r="K10923" s="15" t="s">
        <v>1695</v>
      </c>
      <c r="L10923" s="13" t="s">
        <v>15</v>
      </c>
      <c r="M10923" s="7">
        <v>1</v>
      </c>
      <c r="N10923" s="17"/>
    </row>
    <row r="10924" spans="1:14" ht="94.5">
      <c r="A10924" s="6">
        <v>10922</v>
      </c>
      <c r="B10924" s="8" t="s">
        <v>22440</v>
      </c>
      <c r="C10924" s="9" t="s">
        <v>22498</v>
      </c>
      <c r="D10924" s="10" t="s">
        <v>18</v>
      </c>
      <c r="E10924" s="11" t="s">
        <v>22699</v>
      </c>
      <c r="F10924" s="6" t="s">
        <v>22696</v>
      </c>
      <c r="G10924" s="6" t="s">
        <v>893</v>
      </c>
      <c r="H10924" s="16">
        <v>31520503.193</v>
      </c>
      <c r="I10924" s="12" t="s">
        <v>22674</v>
      </c>
      <c r="J10924" s="12" t="s">
        <v>13204</v>
      </c>
      <c r="K10924" s="15" t="s">
        <v>1695</v>
      </c>
      <c r="L10924" s="13" t="s">
        <v>15</v>
      </c>
      <c r="M10924" s="7">
        <v>1</v>
      </c>
      <c r="N10924" s="17"/>
    </row>
    <row r="10925" spans="1:14" ht="94.5">
      <c r="A10925" s="6">
        <v>10923</v>
      </c>
      <c r="B10925" s="8" t="s">
        <v>22440</v>
      </c>
      <c r="C10925" s="9" t="s">
        <v>22498</v>
      </c>
      <c r="D10925" s="10" t="s">
        <v>18</v>
      </c>
      <c r="E10925" s="11" t="s">
        <v>22700</v>
      </c>
      <c r="F10925" s="6" t="s">
        <v>22696</v>
      </c>
      <c r="G10925" s="6" t="s">
        <v>893</v>
      </c>
      <c r="H10925" s="16">
        <v>31520503.193</v>
      </c>
      <c r="I10925" s="12" t="s">
        <v>22674</v>
      </c>
      <c r="J10925" s="12" t="s">
        <v>13204</v>
      </c>
      <c r="K10925" s="15" t="s">
        <v>1695</v>
      </c>
      <c r="L10925" s="13" t="s">
        <v>15</v>
      </c>
      <c r="M10925" s="7">
        <v>1</v>
      </c>
      <c r="N10925" s="17"/>
    </row>
    <row r="10926" spans="1:14" ht="94.5">
      <c r="A10926" s="6">
        <v>10924</v>
      </c>
      <c r="B10926" s="8" t="s">
        <v>22440</v>
      </c>
      <c r="C10926" s="9" t="s">
        <v>22498</v>
      </c>
      <c r="D10926" s="10" t="s">
        <v>18</v>
      </c>
      <c r="E10926" s="11" t="s">
        <v>22701</v>
      </c>
      <c r="F10926" s="6" t="s">
        <v>22696</v>
      </c>
      <c r="G10926" s="6" t="s">
        <v>893</v>
      </c>
      <c r="H10926" s="16">
        <v>31520503.193</v>
      </c>
      <c r="I10926" s="12" t="s">
        <v>22674</v>
      </c>
      <c r="J10926" s="12" t="s">
        <v>13204</v>
      </c>
      <c r="K10926" s="15" t="s">
        <v>1695</v>
      </c>
      <c r="L10926" s="13" t="s">
        <v>15</v>
      </c>
      <c r="M10926" s="7">
        <v>1</v>
      </c>
      <c r="N10926" s="17"/>
    </row>
    <row r="10927" spans="1:14" ht="78.75">
      <c r="A10927" s="6">
        <v>10925</v>
      </c>
      <c r="B10927" s="8" t="s">
        <v>22440</v>
      </c>
      <c r="C10927" s="9" t="s">
        <v>22702</v>
      </c>
      <c r="D10927" s="10" t="s">
        <v>22703</v>
      </c>
      <c r="E10927" s="11" t="s">
        <v>22704</v>
      </c>
      <c r="F10927" s="6" t="s">
        <v>22705</v>
      </c>
      <c r="G10927" s="6" t="s">
        <v>893</v>
      </c>
      <c r="H10927" s="16">
        <v>12514479.199999999</v>
      </c>
      <c r="I10927" s="12" t="s">
        <v>19965</v>
      </c>
      <c r="J10927" s="12" t="s">
        <v>13197</v>
      </c>
      <c r="K10927" s="15" t="s">
        <v>1695</v>
      </c>
      <c r="L10927" s="13" t="s">
        <v>15</v>
      </c>
      <c r="M10927" s="7">
        <v>1</v>
      </c>
      <c r="N10927" s="17"/>
    </row>
    <row r="10928" spans="1:14" ht="78.75">
      <c r="A10928" s="6">
        <v>10926</v>
      </c>
      <c r="B10928" s="8" t="s">
        <v>22440</v>
      </c>
      <c r="C10928" s="9" t="s">
        <v>22702</v>
      </c>
      <c r="D10928" s="10" t="s">
        <v>22703</v>
      </c>
      <c r="E10928" s="11" t="s">
        <v>22706</v>
      </c>
      <c r="F10928" s="6" t="s">
        <v>22707</v>
      </c>
      <c r="G10928" s="6" t="s">
        <v>893</v>
      </c>
      <c r="H10928" s="16">
        <v>12514479.199999999</v>
      </c>
      <c r="I10928" s="12" t="s">
        <v>19965</v>
      </c>
      <c r="J10928" s="12" t="s">
        <v>13197</v>
      </c>
      <c r="K10928" s="15" t="s">
        <v>1695</v>
      </c>
      <c r="L10928" s="13" t="s">
        <v>15</v>
      </c>
      <c r="M10928" s="7">
        <v>1</v>
      </c>
      <c r="N10928" s="17"/>
    </row>
    <row r="10929" spans="1:14" ht="78.75">
      <c r="A10929" s="6">
        <v>10927</v>
      </c>
      <c r="B10929" s="8" t="s">
        <v>22440</v>
      </c>
      <c r="C10929" s="9" t="s">
        <v>22708</v>
      </c>
      <c r="D10929" s="10" t="s">
        <v>22709</v>
      </c>
      <c r="E10929" s="11" t="s">
        <v>22710</v>
      </c>
      <c r="F10929" s="6" t="s">
        <v>22711</v>
      </c>
      <c r="G10929" s="6" t="s">
        <v>893</v>
      </c>
      <c r="H10929" s="16">
        <v>46905000</v>
      </c>
      <c r="I10929" s="12" t="s">
        <v>22670</v>
      </c>
      <c r="J10929" s="12" t="s">
        <v>2634</v>
      </c>
      <c r="K10929" s="15">
        <v>2700000</v>
      </c>
      <c r="L10929" s="13" t="s">
        <v>14</v>
      </c>
      <c r="M10929" s="7">
        <v>1</v>
      </c>
      <c r="N10929" s="17"/>
    </row>
    <row r="10930" spans="1:14" ht="78.75">
      <c r="A10930" s="6">
        <v>10928</v>
      </c>
      <c r="B10930" s="8" t="s">
        <v>22440</v>
      </c>
      <c r="C10930" s="9" t="s">
        <v>6000</v>
      </c>
      <c r="D10930" s="10" t="s">
        <v>3319</v>
      </c>
      <c r="E10930" s="11" t="s">
        <v>22710</v>
      </c>
      <c r="F10930" s="6" t="s">
        <v>22711</v>
      </c>
      <c r="G10930" s="6" t="s">
        <v>893</v>
      </c>
      <c r="H10930" s="16">
        <v>46905000</v>
      </c>
      <c r="I10930" s="12" t="s">
        <v>22670</v>
      </c>
      <c r="J10930" s="12" t="s">
        <v>2634</v>
      </c>
      <c r="K10930" s="15">
        <v>2700000</v>
      </c>
      <c r="L10930" s="13" t="s">
        <v>14</v>
      </c>
      <c r="M10930" s="7">
        <v>0.51</v>
      </c>
      <c r="N10930" s="17"/>
    </row>
    <row r="10931" spans="1:14" ht="78.75">
      <c r="A10931" s="6">
        <v>10929</v>
      </c>
      <c r="B10931" s="8" t="s">
        <v>22440</v>
      </c>
      <c r="C10931" s="9" t="s">
        <v>22712</v>
      </c>
      <c r="D10931" s="10" t="s">
        <v>22713</v>
      </c>
      <c r="E10931" s="11" t="s">
        <v>22710</v>
      </c>
      <c r="F10931" s="6" t="s">
        <v>22711</v>
      </c>
      <c r="G10931" s="6" t="s">
        <v>893</v>
      </c>
      <c r="H10931" s="16">
        <v>46905000</v>
      </c>
      <c r="I10931" s="12" t="s">
        <v>22670</v>
      </c>
      <c r="J10931" s="12" t="s">
        <v>2634</v>
      </c>
      <c r="K10931" s="15">
        <v>2700000</v>
      </c>
      <c r="L10931" s="13" t="s">
        <v>14</v>
      </c>
      <c r="M10931" s="7">
        <v>0.49</v>
      </c>
      <c r="N10931" s="17"/>
    </row>
    <row r="10932" spans="1:14" ht="94.5">
      <c r="A10932" s="6">
        <v>10930</v>
      </c>
      <c r="B10932" s="8" t="s">
        <v>22440</v>
      </c>
      <c r="C10932" s="9" t="s">
        <v>22708</v>
      </c>
      <c r="D10932" s="10" t="s">
        <v>22709</v>
      </c>
      <c r="E10932" s="11" t="s">
        <v>22714</v>
      </c>
      <c r="F10932" s="6" t="s">
        <v>22711</v>
      </c>
      <c r="G10932" s="6" t="s">
        <v>893</v>
      </c>
      <c r="H10932" s="16">
        <v>46905000</v>
      </c>
      <c r="I10932" s="12" t="s">
        <v>22670</v>
      </c>
      <c r="J10932" s="12" t="s">
        <v>2634</v>
      </c>
      <c r="K10932" s="15">
        <v>2700000</v>
      </c>
      <c r="L10932" s="13" t="s">
        <v>14</v>
      </c>
      <c r="M10932" s="7">
        <v>1</v>
      </c>
      <c r="N10932" s="17"/>
    </row>
    <row r="10933" spans="1:14" ht="94.5">
      <c r="A10933" s="6">
        <v>10931</v>
      </c>
      <c r="B10933" s="8" t="s">
        <v>22440</v>
      </c>
      <c r="C10933" s="9" t="s">
        <v>6000</v>
      </c>
      <c r="D10933" s="10" t="s">
        <v>3319</v>
      </c>
      <c r="E10933" s="11" t="s">
        <v>22714</v>
      </c>
      <c r="F10933" s="6" t="s">
        <v>22711</v>
      </c>
      <c r="G10933" s="6" t="s">
        <v>893</v>
      </c>
      <c r="H10933" s="16">
        <v>46905000</v>
      </c>
      <c r="I10933" s="12" t="s">
        <v>22670</v>
      </c>
      <c r="J10933" s="12" t="s">
        <v>2634</v>
      </c>
      <c r="K10933" s="15">
        <v>2700000</v>
      </c>
      <c r="L10933" s="13" t="s">
        <v>14</v>
      </c>
      <c r="M10933" s="7">
        <v>0.51</v>
      </c>
      <c r="N10933" s="17"/>
    </row>
    <row r="10934" spans="1:14" ht="94.5">
      <c r="A10934" s="6">
        <v>10932</v>
      </c>
      <c r="B10934" s="8" t="s">
        <v>22440</v>
      </c>
      <c r="C10934" s="9" t="s">
        <v>22712</v>
      </c>
      <c r="D10934" s="10" t="s">
        <v>22713</v>
      </c>
      <c r="E10934" s="11" t="s">
        <v>22714</v>
      </c>
      <c r="F10934" s="6" t="s">
        <v>22711</v>
      </c>
      <c r="G10934" s="6" t="s">
        <v>893</v>
      </c>
      <c r="H10934" s="16">
        <v>46905000</v>
      </c>
      <c r="I10934" s="12" t="s">
        <v>22670</v>
      </c>
      <c r="J10934" s="12" t="s">
        <v>2634</v>
      </c>
      <c r="K10934" s="15">
        <v>2700000</v>
      </c>
      <c r="L10934" s="13" t="s">
        <v>14</v>
      </c>
      <c r="M10934" s="7">
        <v>0.49</v>
      </c>
      <c r="N10934" s="17"/>
    </row>
    <row r="10935" spans="1:14" ht="63">
      <c r="A10935" s="6">
        <v>10933</v>
      </c>
      <c r="B10935" s="8" t="s">
        <v>22440</v>
      </c>
      <c r="C10935" s="9" t="s">
        <v>22708</v>
      </c>
      <c r="D10935" s="10" t="s">
        <v>22709</v>
      </c>
      <c r="E10935" s="11" t="s">
        <v>22715</v>
      </c>
      <c r="F10935" s="6" t="s">
        <v>22711</v>
      </c>
      <c r="G10935" s="6" t="s">
        <v>893</v>
      </c>
      <c r="H10935" s="16">
        <v>46905000</v>
      </c>
      <c r="I10935" s="12" t="s">
        <v>22670</v>
      </c>
      <c r="J10935" s="12" t="s">
        <v>2634</v>
      </c>
      <c r="K10935" s="15">
        <v>2700000</v>
      </c>
      <c r="L10935" s="13" t="s">
        <v>14</v>
      </c>
      <c r="M10935" s="7">
        <v>1</v>
      </c>
      <c r="N10935" s="17"/>
    </row>
    <row r="10936" spans="1:14" ht="63">
      <c r="A10936" s="6">
        <v>10934</v>
      </c>
      <c r="B10936" s="8" t="s">
        <v>22440</v>
      </c>
      <c r="C10936" s="9" t="s">
        <v>6000</v>
      </c>
      <c r="D10936" s="10" t="s">
        <v>3319</v>
      </c>
      <c r="E10936" s="11" t="s">
        <v>22715</v>
      </c>
      <c r="F10936" s="6" t="s">
        <v>22711</v>
      </c>
      <c r="G10936" s="6" t="s">
        <v>893</v>
      </c>
      <c r="H10936" s="16">
        <v>46905000</v>
      </c>
      <c r="I10936" s="12" t="s">
        <v>22670</v>
      </c>
      <c r="J10936" s="12" t="s">
        <v>2634</v>
      </c>
      <c r="K10936" s="15">
        <v>2700000</v>
      </c>
      <c r="L10936" s="13" t="s">
        <v>14</v>
      </c>
      <c r="M10936" s="7">
        <v>0.51</v>
      </c>
      <c r="N10936" s="17"/>
    </row>
    <row r="10937" spans="1:14" ht="78.75">
      <c r="A10937" s="6">
        <v>10935</v>
      </c>
      <c r="B10937" s="8" t="s">
        <v>22440</v>
      </c>
      <c r="C10937" s="9" t="s">
        <v>22712</v>
      </c>
      <c r="D10937" s="10" t="s">
        <v>22713</v>
      </c>
      <c r="E10937" s="11" t="s">
        <v>22715</v>
      </c>
      <c r="F10937" s="6" t="s">
        <v>22711</v>
      </c>
      <c r="G10937" s="6" t="s">
        <v>893</v>
      </c>
      <c r="H10937" s="16">
        <v>46905000</v>
      </c>
      <c r="I10937" s="12" t="s">
        <v>22670</v>
      </c>
      <c r="J10937" s="12" t="s">
        <v>2634</v>
      </c>
      <c r="K10937" s="15">
        <v>2700000</v>
      </c>
      <c r="L10937" s="13" t="s">
        <v>14</v>
      </c>
      <c r="M10937" s="7">
        <v>0.49</v>
      </c>
      <c r="N10937" s="17"/>
    </row>
    <row r="10938" spans="1:14" ht="94.5">
      <c r="A10938" s="6">
        <v>10936</v>
      </c>
      <c r="B10938" s="8" t="s">
        <v>22440</v>
      </c>
      <c r="C10938" s="9" t="s">
        <v>22716</v>
      </c>
      <c r="D10938" s="10" t="s">
        <v>22717</v>
      </c>
      <c r="E10938" s="11" t="s">
        <v>22718</v>
      </c>
      <c r="F10938" s="6" t="s">
        <v>22719</v>
      </c>
      <c r="G10938" s="6" t="s">
        <v>893</v>
      </c>
      <c r="H10938" s="16">
        <v>14686562.943</v>
      </c>
      <c r="I10938" s="12" t="s">
        <v>22585</v>
      </c>
      <c r="J10938" s="12" t="s">
        <v>874</v>
      </c>
      <c r="K10938" s="15">
        <f>1883970+892062+1530000+2663348</f>
        <v>6969380</v>
      </c>
      <c r="L10938" s="13" t="s">
        <v>15</v>
      </c>
      <c r="M10938" s="7">
        <v>1</v>
      </c>
      <c r="N10938" s="17"/>
    </row>
    <row r="10939" spans="1:14" ht="78.75">
      <c r="A10939" s="6">
        <v>10937</v>
      </c>
      <c r="B10939" s="8" t="s">
        <v>22440</v>
      </c>
      <c r="C10939" s="9" t="s">
        <v>22501</v>
      </c>
      <c r="D10939" s="10" t="s">
        <v>32</v>
      </c>
      <c r="E10939" s="11" t="s">
        <v>22720</v>
      </c>
      <c r="F10939" s="6" t="s">
        <v>22721</v>
      </c>
      <c r="G10939" s="6" t="s">
        <v>893</v>
      </c>
      <c r="H10939" s="16">
        <v>16474160.699999999</v>
      </c>
      <c r="I10939" s="12" t="s">
        <v>22722</v>
      </c>
      <c r="J10939" s="12" t="s">
        <v>22723</v>
      </c>
      <c r="K10939" s="15">
        <f>7149814+500000+1150000</f>
        <v>8799814</v>
      </c>
      <c r="L10939" s="13" t="s">
        <v>15</v>
      </c>
      <c r="M10939" s="7">
        <v>1</v>
      </c>
      <c r="N10939" s="17"/>
    </row>
    <row r="10940" spans="1:14" ht="63">
      <c r="A10940" s="6">
        <v>10938</v>
      </c>
      <c r="B10940" s="8" t="s">
        <v>22440</v>
      </c>
      <c r="C10940" s="9" t="s">
        <v>22724</v>
      </c>
      <c r="D10940" s="10" t="s">
        <v>22725</v>
      </c>
      <c r="E10940" s="11" t="s">
        <v>22726</v>
      </c>
      <c r="F10940" s="6" t="s">
        <v>22727</v>
      </c>
      <c r="G10940" s="6" t="s">
        <v>893</v>
      </c>
      <c r="H10940" s="16">
        <v>16521357.755000001</v>
      </c>
      <c r="I10940" s="12" t="s">
        <v>22580</v>
      </c>
      <c r="J10940" s="12" t="s">
        <v>22728</v>
      </c>
      <c r="K10940" s="15">
        <f>6638544+2903040+947520+1424990</f>
        <v>11914094</v>
      </c>
      <c r="L10940" s="13" t="s">
        <v>15</v>
      </c>
      <c r="M10940" s="7">
        <v>1</v>
      </c>
      <c r="N10940" s="17"/>
    </row>
    <row r="10941" spans="1:14" ht="78.75">
      <c r="A10941" s="6">
        <v>10939</v>
      </c>
      <c r="B10941" s="8" t="s">
        <v>22440</v>
      </c>
      <c r="C10941" s="9" t="s">
        <v>22729</v>
      </c>
      <c r="D10941" s="10" t="s">
        <v>13193</v>
      </c>
      <c r="E10941" s="11" t="s">
        <v>22730</v>
      </c>
      <c r="F10941" s="6" t="s">
        <v>22731</v>
      </c>
      <c r="G10941" s="6" t="s">
        <v>893</v>
      </c>
      <c r="H10941" s="16">
        <v>13022772.9</v>
      </c>
      <c r="I10941" s="12" t="s">
        <v>22607</v>
      </c>
      <c r="J10941" s="12" t="s">
        <v>1178</v>
      </c>
      <c r="K10941" s="15">
        <f>1344300+1914989+1541399</f>
        <v>4800688</v>
      </c>
      <c r="L10941" s="13" t="s">
        <v>15</v>
      </c>
      <c r="M10941" s="7">
        <v>1</v>
      </c>
      <c r="N10941" s="17"/>
    </row>
    <row r="10942" spans="1:14" ht="78.75">
      <c r="A10942" s="6">
        <v>10940</v>
      </c>
      <c r="B10942" s="8" t="s">
        <v>22440</v>
      </c>
      <c r="C10942" s="9" t="s">
        <v>22505</v>
      </c>
      <c r="D10942" s="10" t="s">
        <v>13193</v>
      </c>
      <c r="E10942" s="11" t="s">
        <v>22732</v>
      </c>
      <c r="F10942" s="6" t="s">
        <v>22733</v>
      </c>
      <c r="G10942" s="6" t="s">
        <v>893</v>
      </c>
      <c r="H10942" s="16">
        <v>13278532.85</v>
      </c>
      <c r="I10942" s="12" t="s">
        <v>22607</v>
      </c>
      <c r="J10942" s="12" t="s">
        <v>1178</v>
      </c>
      <c r="K10942" s="15">
        <f>2744664+2892174+1200000</f>
        <v>6836838</v>
      </c>
      <c r="L10942" s="13" t="s">
        <v>15</v>
      </c>
      <c r="M10942" s="7">
        <v>1</v>
      </c>
      <c r="N10942" s="17"/>
    </row>
    <row r="10943" spans="1:14" ht="94.5">
      <c r="A10943" s="6">
        <v>10941</v>
      </c>
      <c r="B10943" s="8" t="s">
        <v>22440</v>
      </c>
      <c r="C10943" s="9" t="s">
        <v>22734</v>
      </c>
      <c r="D10943" s="10" t="s">
        <v>22543</v>
      </c>
      <c r="E10943" s="11" t="s">
        <v>22735</v>
      </c>
      <c r="F10943" s="6" t="s">
        <v>22736</v>
      </c>
      <c r="G10943" s="6" t="s">
        <v>893</v>
      </c>
      <c r="H10943" s="16">
        <v>19391161.041999999</v>
      </c>
      <c r="I10943" s="12" t="s">
        <v>10108</v>
      </c>
      <c r="J10943" s="12" t="s">
        <v>22541</v>
      </c>
      <c r="K10943" s="15">
        <f>5789289</f>
        <v>5789289</v>
      </c>
      <c r="L10943" s="13" t="s">
        <v>15</v>
      </c>
      <c r="M10943" s="7">
        <v>1</v>
      </c>
      <c r="N10943" s="17"/>
    </row>
    <row r="10944" spans="1:14" ht="110.25">
      <c r="A10944" s="6">
        <v>10942</v>
      </c>
      <c r="B10944" s="8" t="s">
        <v>22440</v>
      </c>
      <c r="C10944" s="9" t="s">
        <v>22737</v>
      </c>
      <c r="D10944" s="10" t="s">
        <v>22738</v>
      </c>
      <c r="E10944" s="11" t="s">
        <v>22739</v>
      </c>
      <c r="F10944" s="6" t="s">
        <v>22740</v>
      </c>
      <c r="G10944" s="6" t="s">
        <v>893</v>
      </c>
      <c r="H10944" s="16">
        <v>14482515.35</v>
      </c>
      <c r="I10944" s="12" t="s">
        <v>22550</v>
      </c>
      <c r="J10944" s="12" t="s">
        <v>22741</v>
      </c>
      <c r="K10944" s="15">
        <f>4025226</f>
        <v>4025226</v>
      </c>
      <c r="L10944" s="13" t="s">
        <v>15</v>
      </c>
      <c r="M10944" s="7">
        <v>1</v>
      </c>
      <c r="N10944" s="17"/>
    </row>
    <row r="10945" spans="1:14" ht="78.75">
      <c r="A10945" s="6">
        <v>10943</v>
      </c>
      <c r="B10945" s="8" t="s">
        <v>22440</v>
      </c>
      <c r="C10945" s="9" t="s">
        <v>22448</v>
      </c>
      <c r="D10945" s="10" t="s">
        <v>22449</v>
      </c>
      <c r="E10945" s="11" t="s">
        <v>22742</v>
      </c>
      <c r="F10945" s="6" t="s">
        <v>22743</v>
      </c>
      <c r="G10945" s="6" t="s">
        <v>893</v>
      </c>
      <c r="H10945" s="16">
        <v>16154512.433</v>
      </c>
      <c r="I10945" s="12" t="s">
        <v>22451</v>
      </c>
      <c r="J10945" s="12" t="s">
        <v>2580</v>
      </c>
      <c r="K10945" s="15">
        <f>1300000+500000</f>
        <v>1800000</v>
      </c>
      <c r="L10945" s="13" t="s">
        <v>15</v>
      </c>
      <c r="M10945" s="7">
        <v>1</v>
      </c>
      <c r="N10945" s="17"/>
    </row>
    <row r="10946" spans="1:14" ht="78.75">
      <c r="A10946" s="6">
        <v>10944</v>
      </c>
      <c r="B10946" s="8" t="s">
        <v>22440</v>
      </c>
      <c r="C10946" s="9" t="s">
        <v>22744</v>
      </c>
      <c r="D10946" s="10" t="s">
        <v>22745</v>
      </c>
      <c r="E10946" s="11" t="s">
        <v>22746</v>
      </c>
      <c r="F10946" s="6" t="s">
        <v>22747</v>
      </c>
      <c r="G10946" s="6" t="s">
        <v>893</v>
      </c>
      <c r="H10946" s="16">
        <v>16616743.550000001</v>
      </c>
      <c r="I10946" s="12" t="s">
        <v>22607</v>
      </c>
      <c r="J10946" s="12" t="s">
        <v>1178</v>
      </c>
      <c r="K10946" s="15">
        <f>2666176+1500000+1621253</f>
        <v>5787429</v>
      </c>
      <c r="L10946" s="13" t="s">
        <v>15</v>
      </c>
      <c r="M10946" s="7">
        <v>1</v>
      </c>
      <c r="N10946" s="17"/>
    </row>
    <row r="10947" spans="1:14" ht="78.75">
      <c r="A10947" s="6">
        <v>10945</v>
      </c>
      <c r="B10947" s="8" t="s">
        <v>22440</v>
      </c>
      <c r="C10947" s="9" t="s">
        <v>22505</v>
      </c>
      <c r="D10947" s="10" t="s">
        <v>13193</v>
      </c>
      <c r="E10947" s="11" t="s">
        <v>22748</v>
      </c>
      <c r="F10947" s="6" t="s">
        <v>22749</v>
      </c>
      <c r="G10947" s="6" t="s">
        <v>893</v>
      </c>
      <c r="H10947" s="16">
        <v>7145253.0499999998</v>
      </c>
      <c r="I10947" s="12" t="s">
        <v>22607</v>
      </c>
      <c r="J10947" s="12" t="s">
        <v>1178</v>
      </c>
      <c r="K10947" s="15">
        <f>1829720+2190939+890784</f>
        <v>4911443</v>
      </c>
      <c r="L10947" s="13" t="s">
        <v>15</v>
      </c>
      <c r="M10947" s="7">
        <v>1</v>
      </c>
      <c r="N10947" s="17"/>
    </row>
    <row r="10948" spans="1:14" ht="63">
      <c r="A10948" s="6">
        <v>10946</v>
      </c>
      <c r="B10948" s="8" t="s">
        <v>22440</v>
      </c>
      <c r="C10948" s="9" t="s">
        <v>22750</v>
      </c>
      <c r="D10948" s="10" t="s">
        <v>13194</v>
      </c>
      <c r="E10948" s="11" t="s">
        <v>22751</v>
      </c>
      <c r="F10948" s="6" t="s">
        <v>22752</v>
      </c>
      <c r="G10948" s="6" t="s">
        <v>893</v>
      </c>
      <c r="H10948" s="16">
        <v>26233403.890999999</v>
      </c>
      <c r="I10948" s="12" t="s">
        <v>22507</v>
      </c>
      <c r="J10948" s="12" t="s">
        <v>9506</v>
      </c>
      <c r="K10948" s="15">
        <f>3500000+7200000+800000+1700000+3600000+2200000</f>
        <v>19000000</v>
      </c>
      <c r="L10948" s="13" t="s">
        <v>15</v>
      </c>
      <c r="M10948" s="7">
        <v>1</v>
      </c>
      <c r="N10948" s="17"/>
    </row>
    <row r="10949" spans="1:14" ht="94.5">
      <c r="A10949" s="6">
        <v>10947</v>
      </c>
      <c r="B10949" s="8" t="s">
        <v>22440</v>
      </c>
      <c r="C10949" s="9" t="s">
        <v>22498</v>
      </c>
      <c r="D10949" s="10" t="s">
        <v>18</v>
      </c>
      <c r="E10949" s="11" t="s">
        <v>22753</v>
      </c>
      <c r="F10949" s="6" t="s">
        <v>22754</v>
      </c>
      <c r="G10949" s="6" t="s">
        <v>893</v>
      </c>
      <c r="H10949" s="16" t="s">
        <v>22755</v>
      </c>
      <c r="I10949" s="12" t="s">
        <v>22507</v>
      </c>
      <c r="J10949" s="12" t="s">
        <v>22444</v>
      </c>
      <c r="K10949" s="15">
        <f>7920114+7522968+2930783+3000000</f>
        <v>21373865</v>
      </c>
      <c r="L10949" s="13" t="s">
        <v>15</v>
      </c>
      <c r="M10949" s="7">
        <v>1</v>
      </c>
      <c r="N10949" s="17"/>
    </row>
    <row r="10950" spans="1:14" ht="78.75">
      <c r="A10950" s="6">
        <v>10948</v>
      </c>
      <c r="B10950" s="8" t="s">
        <v>22440</v>
      </c>
      <c r="C10950" s="9" t="s">
        <v>22756</v>
      </c>
      <c r="D10950" s="10" t="s">
        <v>8221</v>
      </c>
      <c r="E10950" s="11" t="s">
        <v>22757</v>
      </c>
      <c r="F10950" s="6" t="s">
        <v>22758</v>
      </c>
      <c r="G10950" s="6" t="s">
        <v>893</v>
      </c>
      <c r="H10950" s="16">
        <v>7660660.3499999996</v>
      </c>
      <c r="I10950" s="12" t="s">
        <v>22507</v>
      </c>
      <c r="J10950" s="12" t="s">
        <v>22759</v>
      </c>
      <c r="K10950" s="15">
        <f>2226232+1770058</f>
        <v>3996290</v>
      </c>
      <c r="L10950" s="13" t="s">
        <v>15</v>
      </c>
      <c r="M10950" s="7">
        <v>1</v>
      </c>
      <c r="N10950" s="17"/>
    </row>
    <row r="10951" spans="1:14" ht="110.25">
      <c r="A10951" s="6">
        <v>10949</v>
      </c>
      <c r="B10951" s="8" t="s">
        <v>22440</v>
      </c>
      <c r="C10951" s="9" t="s">
        <v>22737</v>
      </c>
      <c r="D10951" s="10" t="s">
        <v>22538</v>
      </c>
      <c r="E10951" s="11" t="s">
        <v>22760</v>
      </c>
      <c r="F10951" s="6" t="s">
        <v>22761</v>
      </c>
      <c r="G10951" s="6" t="s">
        <v>893</v>
      </c>
      <c r="H10951" s="16">
        <v>16114720.800000001</v>
      </c>
      <c r="I10951" s="12" t="s">
        <v>22550</v>
      </c>
      <c r="J10951" s="12" t="s">
        <v>22741</v>
      </c>
      <c r="K10951" s="15">
        <f>4023458</f>
        <v>4023458</v>
      </c>
      <c r="L10951" s="13" t="s">
        <v>15</v>
      </c>
      <c r="M10951" s="7">
        <v>1</v>
      </c>
      <c r="N10951" s="17"/>
    </row>
    <row r="10952" spans="1:14" ht="94.5">
      <c r="A10952" s="6">
        <v>10950</v>
      </c>
      <c r="B10952" s="8" t="s">
        <v>22440</v>
      </c>
      <c r="C10952" s="9" t="s">
        <v>22537</v>
      </c>
      <c r="D10952" s="10" t="s">
        <v>22538</v>
      </c>
      <c r="E10952" s="11" t="s">
        <v>22762</v>
      </c>
      <c r="F10952" s="6" t="s">
        <v>22763</v>
      </c>
      <c r="G10952" s="6" t="s">
        <v>893</v>
      </c>
      <c r="H10952" s="16">
        <v>25984789.348000001</v>
      </c>
      <c r="I10952" s="12" t="s">
        <v>10108</v>
      </c>
      <c r="J10952" s="12" t="s">
        <v>22541</v>
      </c>
      <c r="K10952" s="15">
        <v>3800000</v>
      </c>
      <c r="L10952" s="13" t="s">
        <v>14</v>
      </c>
      <c r="M10952" s="7">
        <v>1</v>
      </c>
      <c r="N10952" s="17"/>
    </row>
    <row r="10953" spans="1:14" ht="78.75">
      <c r="A10953" s="6">
        <v>10951</v>
      </c>
      <c r="B10953" s="8" t="s">
        <v>22440</v>
      </c>
      <c r="C10953" s="9" t="s">
        <v>22542</v>
      </c>
      <c r="D10953" s="10" t="s">
        <v>22543</v>
      </c>
      <c r="E10953" s="11" t="s">
        <v>22762</v>
      </c>
      <c r="F10953" s="6" t="s">
        <v>22763</v>
      </c>
      <c r="G10953" s="6" t="s">
        <v>893</v>
      </c>
      <c r="H10953" s="16">
        <v>25984789.348000001</v>
      </c>
      <c r="I10953" s="12" t="s">
        <v>10108</v>
      </c>
      <c r="J10953" s="12" t="s">
        <v>22541</v>
      </c>
      <c r="K10953" s="15">
        <v>3800000</v>
      </c>
      <c r="L10953" s="13" t="s">
        <v>14</v>
      </c>
      <c r="M10953" s="7">
        <v>0.51</v>
      </c>
      <c r="N10953" s="17"/>
    </row>
    <row r="10954" spans="1:14" ht="78.75">
      <c r="A10954" s="6">
        <v>10952</v>
      </c>
      <c r="B10954" s="8" t="s">
        <v>22440</v>
      </c>
      <c r="C10954" s="9" t="s">
        <v>22544</v>
      </c>
      <c r="D10954" s="10" t="s">
        <v>22545</v>
      </c>
      <c r="E10954" s="11" t="s">
        <v>22762</v>
      </c>
      <c r="F10954" s="6" t="s">
        <v>22763</v>
      </c>
      <c r="G10954" s="6" t="s">
        <v>893</v>
      </c>
      <c r="H10954" s="16">
        <v>25984789.348000001</v>
      </c>
      <c r="I10954" s="12" t="s">
        <v>10108</v>
      </c>
      <c r="J10954" s="12" t="s">
        <v>22541</v>
      </c>
      <c r="K10954" s="15">
        <v>3800000</v>
      </c>
      <c r="L10954" s="13" t="s">
        <v>14</v>
      </c>
      <c r="M10954" s="7">
        <v>0.49</v>
      </c>
      <c r="N10954" s="17"/>
    </row>
    <row r="10955" spans="1:14" ht="78.75">
      <c r="A10955" s="6">
        <v>10953</v>
      </c>
      <c r="B10955" s="8" t="s">
        <v>22440</v>
      </c>
      <c r="C10955" s="9" t="s">
        <v>22764</v>
      </c>
      <c r="D10955" s="10" t="s">
        <v>22765</v>
      </c>
      <c r="E10955" s="11" t="s">
        <v>22766</v>
      </c>
      <c r="F10955" s="6" t="s">
        <v>22767</v>
      </c>
      <c r="G10955" s="6" t="s">
        <v>893</v>
      </c>
      <c r="H10955" s="16">
        <v>16653278.65</v>
      </c>
      <c r="I10955" s="12" t="s">
        <v>22550</v>
      </c>
      <c r="J10955" s="12" t="s">
        <v>22741</v>
      </c>
      <c r="K10955" s="15">
        <f>2280207</f>
        <v>2280207</v>
      </c>
      <c r="L10955" s="13" t="s">
        <v>15</v>
      </c>
      <c r="M10955" s="7">
        <v>1</v>
      </c>
      <c r="N10955" s="17"/>
    </row>
    <row r="10956" spans="1:14" ht="110.25">
      <c r="A10956" s="6">
        <v>10954</v>
      </c>
      <c r="B10956" s="8" t="s">
        <v>22440</v>
      </c>
      <c r="C10956" s="9" t="s">
        <v>22768</v>
      </c>
      <c r="D10956" s="10" t="s">
        <v>22769</v>
      </c>
      <c r="E10956" s="11" t="s">
        <v>22770</v>
      </c>
      <c r="F10956" s="6" t="s">
        <v>22771</v>
      </c>
      <c r="G10956" s="6" t="s">
        <v>893</v>
      </c>
      <c r="H10956" s="16">
        <v>16838157.199999999</v>
      </c>
      <c r="I10956" s="12" t="s">
        <v>22550</v>
      </c>
      <c r="J10956" s="12" t="s">
        <v>22741</v>
      </c>
      <c r="K10956" s="15">
        <f>3705234+1400000</f>
        <v>5105234</v>
      </c>
      <c r="L10956" s="13" t="s">
        <v>15</v>
      </c>
      <c r="M10956" s="7">
        <v>1</v>
      </c>
      <c r="N10956" s="17"/>
    </row>
    <row r="10957" spans="1:14" ht="94.5">
      <c r="A10957" s="6">
        <v>10955</v>
      </c>
      <c r="B10957" s="8" t="s">
        <v>22440</v>
      </c>
      <c r="C10957" s="9" t="s">
        <v>22498</v>
      </c>
      <c r="D10957" s="10" t="s">
        <v>18</v>
      </c>
      <c r="E10957" s="11" t="s">
        <v>22772</v>
      </c>
      <c r="F10957" s="6" t="s">
        <v>22773</v>
      </c>
      <c r="G10957" s="6" t="s">
        <v>893</v>
      </c>
      <c r="H10957" s="16">
        <v>4819297.75</v>
      </c>
      <c r="I10957" s="12" t="s">
        <v>19965</v>
      </c>
      <c r="J10957" s="12" t="s">
        <v>10166</v>
      </c>
      <c r="K10957" s="15">
        <v>0</v>
      </c>
      <c r="L10957" s="13" t="s">
        <v>15</v>
      </c>
      <c r="M10957" s="7">
        <v>1</v>
      </c>
      <c r="N10957" s="17"/>
    </row>
    <row r="10958" spans="1:14" ht="94.5">
      <c r="A10958" s="6">
        <v>10956</v>
      </c>
      <c r="B10958" s="8" t="s">
        <v>22440</v>
      </c>
      <c r="C10958" s="9" t="s">
        <v>22774</v>
      </c>
      <c r="D10958" s="10" t="s">
        <v>22725</v>
      </c>
      <c r="E10958" s="11" t="s">
        <v>22775</v>
      </c>
      <c r="F10958" s="6" t="s">
        <v>22776</v>
      </c>
      <c r="G10958" s="6" t="s">
        <v>893</v>
      </c>
      <c r="H10958" s="16">
        <v>13080856.096000001</v>
      </c>
      <c r="I10958" s="12" t="s">
        <v>22777</v>
      </c>
      <c r="J10958" s="12" t="s">
        <v>22778</v>
      </c>
      <c r="K10958" s="15">
        <f>8311589+961609</f>
        <v>9273198</v>
      </c>
      <c r="L10958" s="13" t="s">
        <v>15</v>
      </c>
      <c r="M10958" s="7">
        <v>1</v>
      </c>
      <c r="N10958" s="17"/>
    </row>
    <row r="10959" spans="1:14" ht="94.5">
      <c r="A10959" s="6">
        <v>10957</v>
      </c>
      <c r="B10959" s="8" t="s">
        <v>22440</v>
      </c>
      <c r="C10959" s="9" t="s">
        <v>22581</v>
      </c>
      <c r="D10959" s="10" t="s">
        <v>22582</v>
      </c>
      <c r="E10959" s="11" t="s">
        <v>22779</v>
      </c>
      <c r="F10959" s="6" t="s">
        <v>22780</v>
      </c>
      <c r="G10959" s="6" t="s">
        <v>893</v>
      </c>
      <c r="H10959" s="16">
        <v>34101050.439999998</v>
      </c>
      <c r="I10959" s="12" t="s">
        <v>22500</v>
      </c>
      <c r="J10959" s="12" t="s">
        <v>1161</v>
      </c>
      <c r="K10959" s="15">
        <f>2812291+2500000+4802255+6171817+4924235+1900000</f>
        <v>23110598</v>
      </c>
      <c r="L10959" s="13" t="s">
        <v>14</v>
      </c>
      <c r="M10959" s="7">
        <v>1</v>
      </c>
      <c r="N10959" s="17"/>
    </row>
    <row r="10960" spans="1:14" ht="78.75">
      <c r="A10960" s="6">
        <v>10958</v>
      </c>
      <c r="B10960" s="8" t="s">
        <v>22440</v>
      </c>
      <c r="C10960" s="9" t="s">
        <v>22587</v>
      </c>
      <c r="D10960" s="10" t="s">
        <v>22588</v>
      </c>
      <c r="E10960" s="11" t="s">
        <v>22779</v>
      </c>
      <c r="F10960" s="6" t="s">
        <v>22780</v>
      </c>
      <c r="G10960" s="6" t="s">
        <v>893</v>
      </c>
      <c r="H10960" s="16">
        <v>34101050.439999998</v>
      </c>
      <c r="I10960" s="12" t="s">
        <v>22500</v>
      </c>
      <c r="J10960" s="12" t="s">
        <v>1161</v>
      </c>
      <c r="K10960" s="15">
        <f>2812291+2500000+4802255+6171817+4924235+1900000</f>
        <v>23110598</v>
      </c>
      <c r="L10960" s="13" t="s">
        <v>14</v>
      </c>
      <c r="M10960" s="7">
        <v>0.51</v>
      </c>
      <c r="N10960" s="17"/>
    </row>
    <row r="10961" spans="1:14" ht="94.5">
      <c r="A10961" s="6">
        <v>10959</v>
      </c>
      <c r="B10961" s="8" t="s">
        <v>22440</v>
      </c>
      <c r="C10961" s="9" t="s">
        <v>22589</v>
      </c>
      <c r="D10961" s="10" t="s">
        <v>22590</v>
      </c>
      <c r="E10961" s="11" t="s">
        <v>22779</v>
      </c>
      <c r="F10961" s="6" t="s">
        <v>22780</v>
      </c>
      <c r="G10961" s="6" t="s">
        <v>893</v>
      </c>
      <c r="H10961" s="16">
        <v>34101050.439999998</v>
      </c>
      <c r="I10961" s="12" t="s">
        <v>22500</v>
      </c>
      <c r="J10961" s="12" t="s">
        <v>1161</v>
      </c>
      <c r="K10961" s="15">
        <f>2812291+2500000+4802255+6171817+4924235+1900000</f>
        <v>23110598</v>
      </c>
      <c r="L10961" s="13" t="s">
        <v>14</v>
      </c>
      <c r="M10961" s="7">
        <v>0.49</v>
      </c>
      <c r="N10961" s="17"/>
    </row>
    <row r="10962" spans="1:14" ht="47.25">
      <c r="A10962" s="6">
        <v>10960</v>
      </c>
      <c r="B10962" s="8" t="s">
        <v>22440</v>
      </c>
      <c r="C10962" s="9" t="s">
        <v>22476</v>
      </c>
      <c r="D10962" s="10" t="s">
        <v>22477</v>
      </c>
      <c r="E10962" s="11" t="s">
        <v>22781</v>
      </c>
      <c r="F10962" s="6" t="s">
        <v>22782</v>
      </c>
      <c r="G10962" s="6" t="s">
        <v>893</v>
      </c>
      <c r="H10962" s="16">
        <v>18033533</v>
      </c>
      <c r="I10962" s="12" t="s">
        <v>22607</v>
      </c>
      <c r="J10962" s="12" t="s">
        <v>1178</v>
      </c>
      <c r="K10962" s="15">
        <f>800000+2180903+2178047</f>
        <v>5158950</v>
      </c>
      <c r="L10962" s="13" t="s">
        <v>15</v>
      </c>
      <c r="M10962" s="7">
        <v>1</v>
      </c>
      <c r="N10962" s="17"/>
    </row>
    <row r="10963" spans="1:14" ht="47.25">
      <c r="A10963" s="6">
        <v>10961</v>
      </c>
      <c r="B10963" s="8" t="s">
        <v>22440</v>
      </c>
      <c r="C10963" s="9" t="s">
        <v>22783</v>
      </c>
      <c r="D10963" s="10" t="s">
        <v>22784</v>
      </c>
      <c r="E10963" s="11" t="s">
        <v>22785</v>
      </c>
      <c r="F10963" s="6" t="s">
        <v>22786</v>
      </c>
      <c r="G10963" s="6" t="s">
        <v>893</v>
      </c>
      <c r="H10963" s="16">
        <v>10632666.949999999</v>
      </c>
      <c r="I10963" s="12" t="s">
        <v>22607</v>
      </c>
      <c r="J10963" s="12" t="s">
        <v>22787</v>
      </c>
      <c r="K10963" s="15">
        <f>3831903</f>
        <v>3831903</v>
      </c>
      <c r="L10963" s="13" t="s">
        <v>15</v>
      </c>
      <c r="M10963" s="7">
        <v>1</v>
      </c>
      <c r="N10963" s="17"/>
    </row>
    <row r="10964" spans="1:14" ht="94.5">
      <c r="A10964" s="6">
        <v>10962</v>
      </c>
      <c r="B10964" s="8" t="s">
        <v>22440</v>
      </c>
      <c r="C10964" s="9" t="s">
        <v>22788</v>
      </c>
      <c r="D10964" s="10" t="s">
        <v>22789</v>
      </c>
      <c r="E10964" s="11" t="s">
        <v>22790</v>
      </c>
      <c r="F10964" s="6" t="s">
        <v>22791</v>
      </c>
      <c r="G10964" s="6" t="s">
        <v>893</v>
      </c>
      <c r="H10964" s="16">
        <v>15503404.767000001</v>
      </c>
      <c r="I10964" s="12" t="s">
        <v>22792</v>
      </c>
      <c r="J10964" s="12" t="s">
        <v>874</v>
      </c>
      <c r="K10964" s="15">
        <f>1894903+2270094</f>
        <v>4164997</v>
      </c>
      <c r="L10964" s="13" t="s">
        <v>15</v>
      </c>
      <c r="M10964" s="7">
        <v>1</v>
      </c>
      <c r="N10964" s="17"/>
    </row>
    <row r="10965" spans="1:14" ht="63">
      <c r="A10965" s="6">
        <v>10963</v>
      </c>
      <c r="B10965" s="8" t="s">
        <v>22440</v>
      </c>
      <c r="C10965" s="9" t="s">
        <v>22793</v>
      </c>
      <c r="D10965" s="10" t="s">
        <v>22794</v>
      </c>
      <c r="E10965" s="11" t="s">
        <v>22795</v>
      </c>
      <c r="F10965" s="6" t="s">
        <v>22796</v>
      </c>
      <c r="G10965" s="6" t="s">
        <v>893</v>
      </c>
      <c r="H10965" s="16">
        <v>2875564</v>
      </c>
      <c r="I10965" s="12" t="s">
        <v>22607</v>
      </c>
      <c r="J10965" s="12" t="s">
        <v>1505</v>
      </c>
      <c r="K10965" s="15">
        <f>1101351+300000+221948</f>
        <v>1623299</v>
      </c>
      <c r="L10965" s="13" t="s">
        <v>15</v>
      </c>
      <c r="M10965" s="7">
        <v>1</v>
      </c>
      <c r="N10965" s="17"/>
    </row>
    <row r="10966" spans="1:14" ht="63">
      <c r="A10966" s="6">
        <v>10964</v>
      </c>
      <c r="B10966" s="8" t="s">
        <v>22440</v>
      </c>
      <c r="C10966" s="9" t="s">
        <v>22797</v>
      </c>
      <c r="D10966" s="10" t="s">
        <v>22717</v>
      </c>
      <c r="E10966" s="11" t="s">
        <v>22798</v>
      </c>
      <c r="F10966" s="6" t="s">
        <v>22799</v>
      </c>
      <c r="G10966" s="6" t="s">
        <v>893</v>
      </c>
      <c r="H10966" s="16">
        <v>27809427.622000001</v>
      </c>
      <c r="I10966" s="12" t="s">
        <v>9506</v>
      </c>
      <c r="J10966" s="12" t="s">
        <v>13179</v>
      </c>
      <c r="K10966" s="15">
        <v>0</v>
      </c>
      <c r="L10966" s="13" t="s">
        <v>15</v>
      </c>
      <c r="M10966" s="7">
        <v>1</v>
      </c>
      <c r="N10966" s="17"/>
    </row>
    <row r="10967" spans="1:14" ht="47.25">
      <c r="A10967" s="6">
        <v>10965</v>
      </c>
      <c r="B10967" s="8" t="s">
        <v>22440</v>
      </c>
      <c r="C10967" s="9" t="s">
        <v>22797</v>
      </c>
      <c r="D10967" s="10" t="s">
        <v>22717</v>
      </c>
      <c r="E10967" s="11" t="s">
        <v>22800</v>
      </c>
      <c r="F10967" s="6" t="s">
        <v>22799</v>
      </c>
      <c r="G10967" s="6" t="s">
        <v>893</v>
      </c>
      <c r="H10967" s="16">
        <v>27809427.622000001</v>
      </c>
      <c r="I10967" s="12" t="s">
        <v>9506</v>
      </c>
      <c r="J10967" s="12" t="s">
        <v>13179</v>
      </c>
      <c r="K10967" s="15">
        <v>0</v>
      </c>
      <c r="L10967" s="13" t="s">
        <v>15</v>
      </c>
      <c r="M10967" s="7">
        <v>1</v>
      </c>
      <c r="N10967" s="17"/>
    </row>
    <row r="10968" spans="1:14" ht="94.5">
      <c r="A10968" s="6">
        <v>10966</v>
      </c>
      <c r="B10968" s="8" t="s">
        <v>22440</v>
      </c>
      <c r="C10968" s="9" t="s">
        <v>22801</v>
      </c>
      <c r="D10968" s="10" t="s">
        <v>22802</v>
      </c>
      <c r="E10968" s="11" t="s">
        <v>22803</v>
      </c>
      <c r="F10968" s="6" t="s">
        <v>22804</v>
      </c>
      <c r="G10968" s="6" t="s">
        <v>893</v>
      </c>
      <c r="H10968" s="16">
        <v>42510751.480999999</v>
      </c>
      <c r="I10968" s="12" t="s">
        <v>22805</v>
      </c>
      <c r="J10968" s="12" t="s">
        <v>1317</v>
      </c>
      <c r="K10968" s="15">
        <f t="shared" ref="K10968:K10973" si="6">5969639+12520746+2500000</f>
        <v>20990385</v>
      </c>
      <c r="L10968" s="13" t="s">
        <v>14</v>
      </c>
      <c r="M10968" s="7">
        <v>1</v>
      </c>
      <c r="N10968" s="17"/>
    </row>
    <row r="10969" spans="1:14" ht="78.75">
      <c r="A10969" s="6">
        <v>10967</v>
      </c>
      <c r="B10969" s="8" t="s">
        <v>22440</v>
      </c>
      <c r="C10969" s="9" t="s">
        <v>22501</v>
      </c>
      <c r="D10969" s="10" t="s">
        <v>32</v>
      </c>
      <c r="E10969" s="11" t="s">
        <v>22803</v>
      </c>
      <c r="F10969" s="6" t="s">
        <v>22804</v>
      </c>
      <c r="G10969" s="6" t="s">
        <v>893</v>
      </c>
      <c r="H10969" s="16">
        <v>42510751.480999999</v>
      </c>
      <c r="I10969" s="12" t="s">
        <v>22805</v>
      </c>
      <c r="J10969" s="12" t="s">
        <v>1317</v>
      </c>
      <c r="K10969" s="15">
        <f t="shared" si="6"/>
        <v>20990385</v>
      </c>
      <c r="L10969" s="13" t="s">
        <v>14</v>
      </c>
      <c r="M10969" s="7">
        <v>0.51</v>
      </c>
      <c r="N10969" s="17"/>
    </row>
    <row r="10970" spans="1:14" ht="63">
      <c r="A10970" s="6">
        <v>10968</v>
      </c>
      <c r="B10970" s="8" t="s">
        <v>22440</v>
      </c>
      <c r="C10970" s="9" t="s">
        <v>22806</v>
      </c>
      <c r="D10970" s="10" t="s">
        <v>22449</v>
      </c>
      <c r="E10970" s="11" t="s">
        <v>22803</v>
      </c>
      <c r="F10970" s="6" t="s">
        <v>22804</v>
      </c>
      <c r="G10970" s="6" t="s">
        <v>893</v>
      </c>
      <c r="H10970" s="16">
        <v>42510751.480999999</v>
      </c>
      <c r="I10970" s="12" t="s">
        <v>22805</v>
      </c>
      <c r="J10970" s="12" t="s">
        <v>1317</v>
      </c>
      <c r="K10970" s="15">
        <f t="shared" si="6"/>
        <v>20990385</v>
      </c>
      <c r="L10970" s="13" t="s">
        <v>14</v>
      </c>
      <c r="M10970" s="7">
        <v>0.49</v>
      </c>
      <c r="N10970" s="17"/>
    </row>
    <row r="10971" spans="1:14" ht="94.5">
      <c r="A10971" s="6">
        <v>10969</v>
      </c>
      <c r="B10971" s="8" t="s">
        <v>22440</v>
      </c>
      <c r="C10971" s="9" t="s">
        <v>22801</v>
      </c>
      <c r="D10971" s="10" t="s">
        <v>22802</v>
      </c>
      <c r="E10971" s="11" t="s">
        <v>22807</v>
      </c>
      <c r="F10971" s="6" t="s">
        <v>22804</v>
      </c>
      <c r="G10971" s="6" t="s">
        <v>893</v>
      </c>
      <c r="H10971" s="16">
        <v>42510751.480999999</v>
      </c>
      <c r="I10971" s="12" t="s">
        <v>22805</v>
      </c>
      <c r="J10971" s="12" t="s">
        <v>1317</v>
      </c>
      <c r="K10971" s="15">
        <f t="shared" si="6"/>
        <v>20990385</v>
      </c>
      <c r="L10971" s="13" t="s">
        <v>14</v>
      </c>
      <c r="M10971" s="7">
        <v>1</v>
      </c>
      <c r="N10971" s="17"/>
    </row>
    <row r="10972" spans="1:14" ht="78.75">
      <c r="A10972" s="6">
        <v>10970</v>
      </c>
      <c r="B10972" s="8" t="s">
        <v>22440</v>
      </c>
      <c r="C10972" s="9" t="s">
        <v>22501</v>
      </c>
      <c r="D10972" s="10" t="s">
        <v>32</v>
      </c>
      <c r="E10972" s="11" t="s">
        <v>22807</v>
      </c>
      <c r="F10972" s="6" t="s">
        <v>22804</v>
      </c>
      <c r="G10972" s="6" t="s">
        <v>893</v>
      </c>
      <c r="H10972" s="16">
        <v>42510751.480999999</v>
      </c>
      <c r="I10972" s="12" t="s">
        <v>22805</v>
      </c>
      <c r="J10972" s="12" t="s">
        <v>1317</v>
      </c>
      <c r="K10972" s="15">
        <f t="shared" si="6"/>
        <v>20990385</v>
      </c>
      <c r="L10972" s="13" t="s">
        <v>14</v>
      </c>
      <c r="M10972" s="7">
        <v>0.51</v>
      </c>
      <c r="N10972" s="17"/>
    </row>
    <row r="10973" spans="1:14" ht="63">
      <c r="A10973" s="6">
        <v>10971</v>
      </c>
      <c r="B10973" s="8" t="s">
        <v>22440</v>
      </c>
      <c r="C10973" s="9" t="s">
        <v>22806</v>
      </c>
      <c r="D10973" s="10" t="s">
        <v>22449</v>
      </c>
      <c r="E10973" s="11" t="s">
        <v>22807</v>
      </c>
      <c r="F10973" s="6" t="s">
        <v>22804</v>
      </c>
      <c r="G10973" s="6" t="s">
        <v>893</v>
      </c>
      <c r="H10973" s="16">
        <v>42510751.480999999</v>
      </c>
      <c r="I10973" s="12" t="s">
        <v>22805</v>
      </c>
      <c r="J10973" s="12" t="s">
        <v>1317</v>
      </c>
      <c r="K10973" s="15">
        <f t="shared" si="6"/>
        <v>20990385</v>
      </c>
      <c r="L10973" s="13" t="s">
        <v>14</v>
      </c>
      <c r="M10973" s="7">
        <v>0.49</v>
      </c>
      <c r="N10973" s="17"/>
    </row>
    <row r="10974" spans="1:14" ht="94.5">
      <c r="A10974" s="6">
        <v>10972</v>
      </c>
      <c r="B10974" s="8" t="s">
        <v>22440</v>
      </c>
      <c r="C10974" s="9" t="s">
        <v>22801</v>
      </c>
      <c r="D10974" s="10" t="s">
        <v>22802</v>
      </c>
      <c r="E10974" s="11" t="s">
        <v>22808</v>
      </c>
      <c r="F10974" s="6" t="s">
        <v>22809</v>
      </c>
      <c r="G10974" s="6" t="s">
        <v>893</v>
      </c>
      <c r="H10974" s="16">
        <v>41751074.266999997</v>
      </c>
      <c r="I10974" s="12" t="s">
        <v>22805</v>
      </c>
      <c r="J10974" s="12" t="s">
        <v>1317</v>
      </c>
      <c r="K10974" s="15">
        <f t="shared" ref="K10974:K10979" si="7">2580579+5904559+9709376</f>
        <v>18194514</v>
      </c>
      <c r="L10974" s="13" t="s">
        <v>14</v>
      </c>
      <c r="M10974" s="7">
        <v>1</v>
      </c>
      <c r="N10974" s="17"/>
    </row>
    <row r="10975" spans="1:14" ht="78.75">
      <c r="A10975" s="6">
        <v>10973</v>
      </c>
      <c r="B10975" s="8" t="s">
        <v>22440</v>
      </c>
      <c r="C10975" s="9" t="s">
        <v>22501</v>
      </c>
      <c r="D10975" s="10" t="s">
        <v>32</v>
      </c>
      <c r="E10975" s="11" t="s">
        <v>22808</v>
      </c>
      <c r="F10975" s="6" t="s">
        <v>22809</v>
      </c>
      <c r="G10975" s="6" t="s">
        <v>893</v>
      </c>
      <c r="H10975" s="16">
        <v>41751074.266999997</v>
      </c>
      <c r="I10975" s="12" t="s">
        <v>22805</v>
      </c>
      <c r="J10975" s="12" t="s">
        <v>1317</v>
      </c>
      <c r="K10975" s="15">
        <f t="shared" si="7"/>
        <v>18194514</v>
      </c>
      <c r="L10975" s="13" t="s">
        <v>14</v>
      </c>
      <c r="M10975" s="7">
        <v>0.51</v>
      </c>
      <c r="N10975" s="17"/>
    </row>
    <row r="10976" spans="1:14" ht="63">
      <c r="A10976" s="6">
        <v>10974</v>
      </c>
      <c r="B10976" s="8" t="s">
        <v>22440</v>
      </c>
      <c r="C10976" s="9" t="s">
        <v>22806</v>
      </c>
      <c r="D10976" s="10" t="s">
        <v>22449</v>
      </c>
      <c r="E10976" s="11" t="s">
        <v>22808</v>
      </c>
      <c r="F10976" s="6" t="s">
        <v>22809</v>
      </c>
      <c r="G10976" s="6" t="s">
        <v>893</v>
      </c>
      <c r="H10976" s="16">
        <v>41751074.266999997</v>
      </c>
      <c r="I10976" s="12" t="s">
        <v>22805</v>
      </c>
      <c r="J10976" s="12" t="s">
        <v>1317</v>
      </c>
      <c r="K10976" s="15">
        <f t="shared" si="7"/>
        <v>18194514</v>
      </c>
      <c r="L10976" s="13" t="s">
        <v>14</v>
      </c>
      <c r="M10976" s="7">
        <v>0.49</v>
      </c>
      <c r="N10976" s="17"/>
    </row>
    <row r="10977" spans="1:14" ht="94.5">
      <c r="A10977" s="6">
        <v>10975</v>
      </c>
      <c r="B10977" s="8" t="s">
        <v>22440</v>
      </c>
      <c r="C10977" s="9" t="s">
        <v>22801</v>
      </c>
      <c r="D10977" s="10" t="s">
        <v>22802</v>
      </c>
      <c r="E10977" s="11" t="s">
        <v>22810</v>
      </c>
      <c r="F10977" s="6" t="s">
        <v>22809</v>
      </c>
      <c r="G10977" s="6" t="s">
        <v>893</v>
      </c>
      <c r="H10977" s="16">
        <v>41751074.266999997</v>
      </c>
      <c r="I10977" s="12" t="s">
        <v>22805</v>
      </c>
      <c r="J10977" s="12" t="s">
        <v>1317</v>
      </c>
      <c r="K10977" s="15">
        <f t="shared" si="7"/>
        <v>18194514</v>
      </c>
      <c r="L10977" s="13" t="s">
        <v>14</v>
      </c>
      <c r="M10977" s="7">
        <v>1</v>
      </c>
      <c r="N10977" s="17"/>
    </row>
    <row r="10978" spans="1:14" ht="78.75">
      <c r="A10978" s="6">
        <v>10976</v>
      </c>
      <c r="B10978" s="8" t="s">
        <v>22440</v>
      </c>
      <c r="C10978" s="9" t="s">
        <v>22501</v>
      </c>
      <c r="D10978" s="10" t="s">
        <v>32</v>
      </c>
      <c r="E10978" s="11" t="s">
        <v>22810</v>
      </c>
      <c r="F10978" s="6" t="s">
        <v>22809</v>
      </c>
      <c r="G10978" s="6" t="s">
        <v>893</v>
      </c>
      <c r="H10978" s="16">
        <v>41751074.266999997</v>
      </c>
      <c r="I10978" s="12" t="s">
        <v>22805</v>
      </c>
      <c r="J10978" s="12" t="s">
        <v>1317</v>
      </c>
      <c r="K10978" s="15">
        <f t="shared" si="7"/>
        <v>18194514</v>
      </c>
      <c r="L10978" s="13" t="s">
        <v>14</v>
      </c>
      <c r="M10978" s="7">
        <v>0.51</v>
      </c>
      <c r="N10978" s="17"/>
    </row>
    <row r="10979" spans="1:14" ht="63">
      <c r="A10979" s="6">
        <v>10977</v>
      </c>
      <c r="B10979" s="8" t="s">
        <v>22440</v>
      </c>
      <c r="C10979" s="9" t="s">
        <v>22806</v>
      </c>
      <c r="D10979" s="10" t="s">
        <v>22449</v>
      </c>
      <c r="E10979" s="11" t="s">
        <v>22810</v>
      </c>
      <c r="F10979" s="6" t="s">
        <v>22809</v>
      </c>
      <c r="G10979" s="6" t="s">
        <v>893</v>
      </c>
      <c r="H10979" s="16">
        <v>41751074.266999997</v>
      </c>
      <c r="I10979" s="12" t="s">
        <v>22805</v>
      </c>
      <c r="J10979" s="12" t="s">
        <v>1317</v>
      </c>
      <c r="K10979" s="15">
        <f t="shared" si="7"/>
        <v>18194514</v>
      </c>
      <c r="L10979" s="13" t="s">
        <v>14</v>
      </c>
      <c r="M10979" s="7">
        <v>0.49</v>
      </c>
      <c r="N10979" s="17"/>
    </row>
    <row r="10980" spans="1:14" ht="94.5">
      <c r="A10980" s="6">
        <v>10978</v>
      </c>
      <c r="B10980" s="8" t="s">
        <v>22440</v>
      </c>
      <c r="C10980" s="9" t="s">
        <v>22801</v>
      </c>
      <c r="D10980" s="10" t="s">
        <v>22802</v>
      </c>
      <c r="E10980" s="11" t="s">
        <v>22811</v>
      </c>
      <c r="F10980" s="6" t="s">
        <v>22812</v>
      </c>
      <c r="G10980" s="6" t="s">
        <v>893</v>
      </c>
      <c r="H10980" s="16">
        <v>51135596.443999998</v>
      </c>
      <c r="I10980" s="12" t="s">
        <v>22805</v>
      </c>
      <c r="J10980" s="12" t="s">
        <v>1317</v>
      </c>
      <c r="K10980" s="15">
        <f t="shared" ref="K10980:K10985" si="8">5200000+9891494+7930683</f>
        <v>23022177</v>
      </c>
      <c r="L10980" s="13" t="s">
        <v>14</v>
      </c>
      <c r="M10980" s="7">
        <v>1</v>
      </c>
      <c r="N10980" s="17"/>
    </row>
    <row r="10981" spans="1:14" ht="78.75">
      <c r="A10981" s="6">
        <v>10979</v>
      </c>
      <c r="B10981" s="8" t="s">
        <v>22440</v>
      </c>
      <c r="C10981" s="9" t="s">
        <v>22501</v>
      </c>
      <c r="D10981" s="10" t="s">
        <v>32</v>
      </c>
      <c r="E10981" s="11" t="s">
        <v>22811</v>
      </c>
      <c r="F10981" s="6" t="s">
        <v>22812</v>
      </c>
      <c r="G10981" s="6" t="s">
        <v>893</v>
      </c>
      <c r="H10981" s="16">
        <v>51135596.443999998</v>
      </c>
      <c r="I10981" s="12" t="s">
        <v>22805</v>
      </c>
      <c r="J10981" s="12" t="s">
        <v>1317</v>
      </c>
      <c r="K10981" s="15">
        <f t="shared" si="8"/>
        <v>23022177</v>
      </c>
      <c r="L10981" s="13" t="s">
        <v>14</v>
      </c>
      <c r="M10981" s="7">
        <v>0.51</v>
      </c>
      <c r="N10981" s="17"/>
    </row>
    <row r="10982" spans="1:14" ht="63">
      <c r="A10982" s="6">
        <v>10980</v>
      </c>
      <c r="B10982" s="8" t="s">
        <v>22440</v>
      </c>
      <c r="C10982" s="9" t="s">
        <v>22806</v>
      </c>
      <c r="D10982" s="10" t="s">
        <v>22449</v>
      </c>
      <c r="E10982" s="11" t="s">
        <v>22811</v>
      </c>
      <c r="F10982" s="6" t="s">
        <v>22812</v>
      </c>
      <c r="G10982" s="6" t="s">
        <v>893</v>
      </c>
      <c r="H10982" s="16">
        <v>51135596.443999998</v>
      </c>
      <c r="I10982" s="12" t="s">
        <v>22805</v>
      </c>
      <c r="J10982" s="12" t="s">
        <v>1317</v>
      </c>
      <c r="K10982" s="15">
        <f t="shared" si="8"/>
        <v>23022177</v>
      </c>
      <c r="L10982" s="13" t="s">
        <v>14</v>
      </c>
      <c r="M10982" s="7">
        <v>0.49</v>
      </c>
      <c r="N10982" s="17"/>
    </row>
    <row r="10983" spans="1:14" ht="94.5">
      <c r="A10983" s="6">
        <v>10981</v>
      </c>
      <c r="B10983" s="8" t="s">
        <v>22440</v>
      </c>
      <c r="C10983" s="9" t="s">
        <v>22801</v>
      </c>
      <c r="D10983" s="10" t="s">
        <v>22802</v>
      </c>
      <c r="E10983" s="11" t="s">
        <v>22813</v>
      </c>
      <c r="F10983" s="6" t="s">
        <v>22812</v>
      </c>
      <c r="G10983" s="6" t="s">
        <v>893</v>
      </c>
      <c r="H10983" s="16">
        <v>51135596.443999998</v>
      </c>
      <c r="I10983" s="12" t="s">
        <v>22805</v>
      </c>
      <c r="J10983" s="12" t="s">
        <v>1317</v>
      </c>
      <c r="K10983" s="15">
        <f t="shared" si="8"/>
        <v>23022177</v>
      </c>
      <c r="L10983" s="13" t="s">
        <v>14</v>
      </c>
      <c r="M10983" s="7">
        <v>1</v>
      </c>
      <c r="N10983" s="17"/>
    </row>
    <row r="10984" spans="1:14" ht="78.75">
      <c r="A10984" s="6">
        <v>10982</v>
      </c>
      <c r="B10984" s="8" t="s">
        <v>22440</v>
      </c>
      <c r="C10984" s="9" t="s">
        <v>22501</v>
      </c>
      <c r="D10984" s="10" t="s">
        <v>32</v>
      </c>
      <c r="E10984" s="11" t="s">
        <v>22813</v>
      </c>
      <c r="F10984" s="6" t="s">
        <v>22812</v>
      </c>
      <c r="G10984" s="6" t="s">
        <v>893</v>
      </c>
      <c r="H10984" s="16">
        <v>51135596.443999998</v>
      </c>
      <c r="I10984" s="12" t="s">
        <v>22805</v>
      </c>
      <c r="J10984" s="12" t="s">
        <v>1317</v>
      </c>
      <c r="K10984" s="15">
        <f t="shared" si="8"/>
        <v>23022177</v>
      </c>
      <c r="L10984" s="13" t="s">
        <v>14</v>
      </c>
      <c r="M10984" s="7">
        <v>0.51</v>
      </c>
      <c r="N10984" s="17"/>
    </row>
    <row r="10985" spans="1:14" ht="63">
      <c r="A10985" s="6">
        <v>10983</v>
      </c>
      <c r="B10985" s="8" t="s">
        <v>22440</v>
      </c>
      <c r="C10985" s="9" t="s">
        <v>22806</v>
      </c>
      <c r="D10985" s="10" t="s">
        <v>22449</v>
      </c>
      <c r="E10985" s="11" t="s">
        <v>22813</v>
      </c>
      <c r="F10985" s="6" t="s">
        <v>22812</v>
      </c>
      <c r="G10985" s="6" t="s">
        <v>893</v>
      </c>
      <c r="H10985" s="16">
        <v>51135596.443999998</v>
      </c>
      <c r="I10985" s="12" t="s">
        <v>22805</v>
      </c>
      <c r="J10985" s="12" t="s">
        <v>1317</v>
      </c>
      <c r="K10985" s="15">
        <f t="shared" si="8"/>
        <v>23022177</v>
      </c>
      <c r="L10985" s="13" t="s">
        <v>14</v>
      </c>
      <c r="M10985" s="7">
        <v>0.49</v>
      </c>
      <c r="N10985" s="17"/>
    </row>
    <row r="10986" spans="1:14" ht="110.25">
      <c r="A10986" s="6">
        <v>10984</v>
      </c>
      <c r="B10986" s="8" t="s">
        <v>22440</v>
      </c>
      <c r="C10986" s="9" t="s">
        <v>22441</v>
      </c>
      <c r="D10986" s="10" t="s">
        <v>22442</v>
      </c>
      <c r="E10986" s="11" t="s">
        <v>22814</v>
      </c>
      <c r="F10986" s="6" t="s">
        <v>22815</v>
      </c>
      <c r="G10986" s="6" t="s">
        <v>893</v>
      </c>
      <c r="H10986" s="16">
        <v>31983309.291000001</v>
      </c>
      <c r="I10986" s="12" t="s">
        <v>22644</v>
      </c>
      <c r="J10986" s="12" t="s">
        <v>9525</v>
      </c>
      <c r="K10986" s="15">
        <f>2400000</f>
        <v>2400000</v>
      </c>
      <c r="L10986" s="13" t="s">
        <v>14</v>
      </c>
      <c r="M10986" s="7">
        <v>1</v>
      </c>
      <c r="N10986" s="17"/>
    </row>
    <row r="10987" spans="1:14" ht="78.75">
      <c r="A10987" s="6">
        <v>10985</v>
      </c>
      <c r="B10987" s="8" t="s">
        <v>22440</v>
      </c>
      <c r="C10987" s="9" t="s">
        <v>22447</v>
      </c>
      <c r="D10987" s="10" t="s">
        <v>13194</v>
      </c>
      <c r="E10987" s="11" t="s">
        <v>22814</v>
      </c>
      <c r="F10987" s="6" t="s">
        <v>22815</v>
      </c>
      <c r="G10987" s="6" t="s">
        <v>893</v>
      </c>
      <c r="H10987" s="16">
        <v>31983309.291000001</v>
      </c>
      <c r="I10987" s="12" t="s">
        <v>22644</v>
      </c>
      <c r="J10987" s="12" t="s">
        <v>9525</v>
      </c>
      <c r="K10987" s="15">
        <f>2400000</f>
        <v>2400000</v>
      </c>
      <c r="L10987" s="13" t="s">
        <v>14</v>
      </c>
      <c r="M10987" s="7">
        <v>0.51</v>
      </c>
      <c r="N10987" s="17"/>
    </row>
    <row r="10988" spans="1:14" ht="94.5">
      <c r="A10988" s="6">
        <v>10986</v>
      </c>
      <c r="B10988" s="8" t="s">
        <v>22440</v>
      </c>
      <c r="C10988" s="9" t="s">
        <v>22446</v>
      </c>
      <c r="D10988" s="10" t="s">
        <v>13193</v>
      </c>
      <c r="E10988" s="11" t="s">
        <v>22814</v>
      </c>
      <c r="F10988" s="6" t="s">
        <v>22815</v>
      </c>
      <c r="G10988" s="6" t="s">
        <v>893</v>
      </c>
      <c r="H10988" s="16">
        <v>31983309.291000001</v>
      </c>
      <c r="I10988" s="12" t="s">
        <v>22644</v>
      </c>
      <c r="J10988" s="12" t="s">
        <v>9525</v>
      </c>
      <c r="K10988" s="15">
        <f>2400000</f>
        <v>2400000</v>
      </c>
      <c r="L10988" s="13" t="s">
        <v>14</v>
      </c>
      <c r="M10988" s="7">
        <v>0.49</v>
      </c>
      <c r="N10988" s="17"/>
    </row>
    <row r="10989" spans="1:14" ht="126">
      <c r="A10989" s="6">
        <v>10987</v>
      </c>
      <c r="B10989" s="8" t="s">
        <v>22440</v>
      </c>
      <c r="C10989" s="9" t="s">
        <v>22816</v>
      </c>
      <c r="D10989" s="10" t="s">
        <v>6714</v>
      </c>
      <c r="E10989" s="11" t="s">
        <v>22817</v>
      </c>
      <c r="F10989" s="6">
        <v>238034</v>
      </c>
      <c r="G10989" s="6" t="s">
        <v>706</v>
      </c>
      <c r="H10989" s="16">
        <v>52946955</v>
      </c>
      <c r="I10989" s="12">
        <v>43506</v>
      </c>
      <c r="J10989" s="12">
        <v>43864</v>
      </c>
      <c r="K10989" s="15">
        <f>8060361+3443264+3857899+2276694+8000000+2107081</f>
        <v>27745299</v>
      </c>
      <c r="L10989" s="13" t="s">
        <v>15</v>
      </c>
      <c r="M10989" s="7">
        <v>1</v>
      </c>
      <c r="N10989" s="17"/>
    </row>
    <row r="10990" spans="1:14" ht="126">
      <c r="A10990" s="6">
        <v>10988</v>
      </c>
      <c r="B10990" s="8" t="s">
        <v>22440</v>
      </c>
      <c r="C10990" s="9" t="s">
        <v>22816</v>
      </c>
      <c r="D10990" s="10" t="s">
        <v>6714</v>
      </c>
      <c r="E10990" s="11" t="s">
        <v>22818</v>
      </c>
      <c r="F10990" s="6">
        <v>238034</v>
      </c>
      <c r="G10990" s="6" t="s">
        <v>706</v>
      </c>
      <c r="H10990" s="16">
        <v>52946955</v>
      </c>
      <c r="I10990" s="12">
        <v>43506</v>
      </c>
      <c r="J10990" s="12">
        <v>43864</v>
      </c>
      <c r="K10990" s="15">
        <f>8060361+3443264+3857899+2276694+8000000+2107081</f>
        <v>27745299</v>
      </c>
      <c r="L10990" s="13" t="s">
        <v>15</v>
      </c>
      <c r="M10990" s="7">
        <v>1</v>
      </c>
      <c r="N10990" s="17"/>
    </row>
    <row r="10991" spans="1:14" ht="126">
      <c r="A10991" s="6">
        <v>10989</v>
      </c>
      <c r="B10991" s="8" t="s">
        <v>22440</v>
      </c>
      <c r="C10991" s="9" t="s">
        <v>22816</v>
      </c>
      <c r="D10991" s="10" t="s">
        <v>6714</v>
      </c>
      <c r="E10991" s="11" t="s">
        <v>22819</v>
      </c>
      <c r="F10991" s="6">
        <v>238034</v>
      </c>
      <c r="G10991" s="6" t="s">
        <v>706</v>
      </c>
      <c r="H10991" s="16">
        <v>52946955</v>
      </c>
      <c r="I10991" s="12">
        <v>43506</v>
      </c>
      <c r="J10991" s="12">
        <v>43864</v>
      </c>
      <c r="K10991" s="15">
        <f>8060361+3443264+3857899+2276694+8000000+2107081</f>
        <v>27745299</v>
      </c>
      <c r="L10991" s="13" t="s">
        <v>15</v>
      </c>
      <c r="M10991" s="7">
        <v>1</v>
      </c>
      <c r="N10991" s="17"/>
    </row>
    <row r="10992" spans="1:14" ht="78.75">
      <c r="A10992" s="6">
        <v>10990</v>
      </c>
      <c r="B10992" s="8" t="s">
        <v>22440</v>
      </c>
      <c r="C10992" s="9" t="s">
        <v>22820</v>
      </c>
      <c r="D10992" s="10" t="s">
        <v>22821</v>
      </c>
      <c r="E10992" s="11" t="s">
        <v>22822</v>
      </c>
      <c r="F10992" s="6">
        <v>276530</v>
      </c>
      <c r="G10992" s="6" t="s">
        <v>706</v>
      </c>
      <c r="H10992" s="16">
        <v>36070677.909999996</v>
      </c>
      <c r="I10992" s="12">
        <v>43600</v>
      </c>
      <c r="J10992" s="12">
        <v>44124</v>
      </c>
      <c r="K10992" s="15">
        <f t="shared" ref="K10992:K10997" si="9">2892560+2485968+2498354+3000000+9400000</f>
        <v>20276882</v>
      </c>
      <c r="L10992" s="13" t="s">
        <v>14</v>
      </c>
      <c r="M10992" s="7">
        <v>1</v>
      </c>
      <c r="N10992" s="17"/>
    </row>
    <row r="10993" spans="1:14" ht="63">
      <c r="A10993" s="6">
        <v>10991</v>
      </c>
      <c r="B10993" s="8" t="s">
        <v>22440</v>
      </c>
      <c r="C10993" s="9" t="s">
        <v>22823</v>
      </c>
      <c r="D10993" s="10" t="s">
        <v>21</v>
      </c>
      <c r="E10993" s="11" t="s">
        <v>22822</v>
      </c>
      <c r="F10993" s="6">
        <v>276530</v>
      </c>
      <c r="G10993" s="6" t="s">
        <v>706</v>
      </c>
      <c r="H10993" s="16">
        <v>36070677.909999996</v>
      </c>
      <c r="I10993" s="12">
        <v>43600</v>
      </c>
      <c r="J10993" s="12">
        <v>44124</v>
      </c>
      <c r="K10993" s="15">
        <f t="shared" si="9"/>
        <v>20276882</v>
      </c>
      <c r="L10993" s="13" t="s">
        <v>14</v>
      </c>
      <c r="M10993" s="7">
        <v>0.51</v>
      </c>
      <c r="N10993" s="17"/>
    </row>
    <row r="10994" spans="1:14" ht="78.75">
      <c r="A10994" s="6">
        <v>10992</v>
      </c>
      <c r="B10994" s="8" t="s">
        <v>22440</v>
      </c>
      <c r="C10994" s="9" t="s">
        <v>8303</v>
      </c>
      <c r="D10994" s="10" t="s">
        <v>18</v>
      </c>
      <c r="E10994" s="11" t="s">
        <v>22822</v>
      </c>
      <c r="F10994" s="6">
        <v>276530</v>
      </c>
      <c r="G10994" s="6" t="s">
        <v>706</v>
      </c>
      <c r="H10994" s="16">
        <v>36070677.909999996</v>
      </c>
      <c r="I10994" s="12">
        <v>43600</v>
      </c>
      <c r="J10994" s="12">
        <v>44124</v>
      </c>
      <c r="K10994" s="15">
        <f t="shared" si="9"/>
        <v>20276882</v>
      </c>
      <c r="L10994" s="13" t="s">
        <v>14</v>
      </c>
      <c r="M10994" s="7">
        <v>0.49</v>
      </c>
      <c r="N10994" s="17"/>
    </row>
    <row r="10995" spans="1:14" ht="78.75">
      <c r="A10995" s="6">
        <v>10993</v>
      </c>
      <c r="B10995" s="8" t="s">
        <v>22440</v>
      </c>
      <c r="C10995" s="9" t="s">
        <v>22820</v>
      </c>
      <c r="D10995" s="10" t="s">
        <v>22821</v>
      </c>
      <c r="E10995" s="11" t="s">
        <v>22824</v>
      </c>
      <c r="F10995" s="6">
        <v>276530</v>
      </c>
      <c r="G10995" s="6" t="s">
        <v>706</v>
      </c>
      <c r="H10995" s="16">
        <v>36070677.909999996</v>
      </c>
      <c r="I10995" s="12">
        <v>43600</v>
      </c>
      <c r="J10995" s="12">
        <v>44124</v>
      </c>
      <c r="K10995" s="15">
        <f t="shared" si="9"/>
        <v>20276882</v>
      </c>
      <c r="L10995" s="13" t="s">
        <v>14</v>
      </c>
      <c r="M10995" s="7">
        <v>1</v>
      </c>
      <c r="N10995" s="17"/>
    </row>
    <row r="10996" spans="1:14" ht="63">
      <c r="A10996" s="6">
        <v>10994</v>
      </c>
      <c r="B10996" s="8" t="s">
        <v>22440</v>
      </c>
      <c r="C10996" s="9" t="s">
        <v>22823</v>
      </c>
      <c r="D10996" s="10" t="s">
        <v>21</v>
      </c>
      <c r="E10996" s="11" t="s">
        <v>22824</v>
      </c>
      <c r="F10996" s="6">
        <v>276530</v>
      </c>
      <c r="G10996" s="6" t="s">
        <v>706</v>
      </c>
      <c r="H10996" s="16">
        <v>36070677.909999996</v>
      </c>
      <c r="I10996" s="12">
        <v>43600</v>
      </c>
      <c r="J10996" s="12">
        <v>44124</v>
      </c>
      <c r="K10996" s="15">
        <f t="shared" si="9"/>
        <v>20276882</v>
      </c>
      <c r="L10996" s="13" t="s">
        <v>14</v>
      </c>
      <c r="M10996" s="7">
        <v>0.51</v>
      </c>
      <c r="N10996" s="17"/>
    </row>
    <row r="10997" spans="1:14" ht="78.75">
      <c r="A10997" s="6">
        <v>10995</v>
      </c>
      <c r="B10997" s="8" t="s">
        <v>22440</v>
      </c>
      <c r="C10997" s="9" t="s">
        <v>8303</v>
      </c>
      <c r="D10997" s="10" t="s">
        <v>18</v>
      </c>
      <c r="E10997" s="11" t="s">
        <v>22824</v>
      </c>
      <c r="F10997" s="6">
        <v>276530</v>
      </c>
      <c r="G10997" s="6" t="s">
        <v>706</v>
      </c>
      <c r="H10997" s="16">
        <v>36070677.909999996</v>
      </c>
      <c r="I10997" s="12">
        <v>43600</v>
      </c>
      <c r="J10997" s="12">
        <v>44124</v>
      </c>
      <c r="K10997" s="15">
        <f t="shared" si="9"/>
        <v>20276882</v>
      </c>
      <c r="L10997" s="13" t="s">
        <v>14</v>
      </c>
      <c r="M10997" s="7">
        <v>0.49</v>
      </c>
      <c r="N10997" s="17"/>
    </row>
    <row r="10998" spans="1:14" ht="78.75">
      <c r="A10998" s="6">
        <v>10996</v>
      </c>
      <c r="B10998" s="8" t="s">
        <v>22440</v>
      </c>
      <c r="C10998" s="9" t="s">
        <v>22820</v>
      </c>
      <c r="D10998" s="10" t="s">
        <v>22821</v>
      </c>
      <c r="E10998" s="11" t="s">
        <v>22825</v>
      </c>
      <c r="F10998" s="6">
        <v>276532</v>
      </c>
      <c r="G10998" s="6" t="s">
        <v>706</v>
      </c>
      <c r="H10998" s="16">
        <v>56661341</v>
      </c>
      <c r="I10998" s="12">
        <v>43600</v>
      </c>
      <c r="J10998" s="12">
        <v>44226</v>
      </c>
      <c r="K10998" s="15">
        <f t="shared" ref="K10998:K11003" si="10">12208452+15544128</f>
        <v>27752580</v>
      </c>
      <c r="L10998" s="13" t="s">
        <v>14</v>
      </c>
      <c r="M10998" s="7">
        <v>1</v>
      </c>
      <c r="N10998" s="17"/>
    </row>
    <row r="10999" spans="1:14" ht="63">
      <c r="A10999" s="6">
        <v>10997</v>
      </c>
      <c r="B10999" s="8" t="s">
        <v>22440</v>
      </c>
      <c r="C10999" s="9" t="s">
        <v>22823</v>
      </c>
      <c r="D10999" s="10" t="s">
        <v>21</v>
      </c>
      <c r="E10999" s="11" t="s">
        <v>22825</v>
      </c>
      <c r="F10999" s="6">
        <v>276532</v>
      </c>
      <c r="G10999" s="6" t="s">
        <v>706</v>
      </c>
      <c r="H10999" s="16">
        <v>56661341</v>
      </c>
      <c r="I10999" s="12">
        <v>43600</v>
      </c>
      <c r="J10999" s="12">
        <v>44226</v>
      </c>
      <c r="K10999" s="15">
        <f t="shared" si="10"/>
        <v>27752580</v>
      </c>
      <c r="L10999" s="13" t="s">
        <v>14</v>
      </c>
      <c r="M10999" s="7">
        <v>0.51</v>
      </c>
      <c r="N10999" s="17"/>
    </row>
    <row r="11000" spans="1:14" ht="78.75">
      <c r="A11000" s="6">
        <v>10998</v>
      </c>
      <c r="B11000" s="8" t="s">
        <v>22440</v>
      </c>
      <c r="C11000" s="9" t="s">
        <v>8303</v>
      </c>
      <c r="D11000" s="10" t="s">
        <v>18</v>
      </c>
      <c r="E11000" s="11" t="s">
        <v>22825</v>
      </c>
      <c r="F11000" s="6">
        <v>276532</v>
      </c>
      <c r="G11000" s="6" t="s">
        <v>706</v>
      </c>
      <c r="H11000" s="16">
        <v>56661341</v>
      </c>
      <c r="I11000" s="12">
        <v>43600</v>
      </c>
      <c r="J11000" s="12">
        <v>44226</v>
      </c>
      <c r="K11000" s="15">
        <f t="shared" si="10"/>
        <v>27752580</v>
      </c>
      <c r="L11000" s="13" t="s">
        <v>14</v>
      </c>
      <c r="M11000" s="7">
        <v>0.49</v>
      </c>
      <c r="N11000" s="17"/>
    </row>
    <row r="11001" spans="1:14" ht="78.75">
      <c r="A11001" s="6">
        <v>10999</v>
      </c>
      <c r="B11001" s="8" t="s">
        <v>22440</v>
      </c>
      <c r="C11001" s="9" t="s">
        <v>22820</v>
      </c>
      <c r="D11001" s="10" t="s">
        <v>22821</v>
      </c>
      <c r="E11001" s="11" t="s">
        <v>22826</v>
      </c>
      <c r="F11001" s="6">
        <v>276532</v>
      </c>
      <c r="G11001" s="6" t="s">
        <v>706</v>
      </c>
      <c r="H11001" s="16">
        <v>56661341</v>
      </c>
      <c r="I11001" s="12">
        <v>43600</v>
      </c>
      <c r="J11001" s="12">
        <v>44226</v>
      </c>
      <c r="K11001" s="15">
        <f t="shared" si="10"/>
        <v>27752580</v>
      </c>
      <c r="L11001" s="13" t="s">
        <v>14</v>
      </c>
      <c r="M11001" s="7">
        <v>1</v>
      </c>
      <c r="N11001" s="17"/>
    </row>
    <row r="11002" spans="1:14" ht="63">
      <c r="A11002" s="6">
        <v>11000</v>
      </c>
      <c r="B11002" s="8" t="s">
        <v>22440</v>
      </c>
      <c r="C11002" s="9" t="s">
        <v>22823</v>
      </c>
      <c r="D11002" s="10" t="s">
        <v>21</v>
      </c>
      <c r="E11002" s="11" t="s">
        <v>22826</v>
      </c>
      <c r="F11002" s="6">
        <v>276532</v>
      </c>
      <c r="G11002" s="6" t="s">
        <v>706</v>
      </c>
      <c r="H11002" s="16">
        <v>56661341</v>
      </c>
      <c r="I11002" s="12">
        <v>43600</v>
      </c>
      <c r="J11002" s="12">
        <v>44226</v>
      </c>
      <c r="K11002" s="15">
        <f t="shared" si="10"/>
        <v>27752580</v>
      </c>
      <c r="L11002" s="13" t="s">
        <v>14</v>
      </c>
      <c r="M11002" s="7">
        <v>0.51</v>
      </c>
      <c r="N11002" s="17"/>
    </row>
    <row r="11003" spans="1:14" ht="78.75">
      <c r="A11003" s="6">
        <v>11001</v>
      </c>
      <c r="B11003" s="8" t="s">
        <v>22440</v>
      </c>
      <c r="C11003" s="9" t="s">
        <v>8303</v>
      </c>
      <c r="D11003" s="10" t="s">
        <v>18</v>
      </c>
      <c r="E11003" s="11" t="s">
        <v>22826</v>
      </c>
      <c r="F11003" s="6">
        <v>276532</v>
      </c>
      <c r="G11003" s="6" t="s">
        <v>706</v>
      </c>
      <c r="H11003" s="16">
        <v>56661341</v>
      </c>
      <c r="I11003" s="12">
        <v>43600</v>
      </c>
      <c r="J11003" s="12">
        <v>44226</v>
      </c>
      <c r="K11003" s="15">
        <f t="shared" si="10"/>
        <v>27752580</v>
      </c>
      <c r="L11003" s="13" t="s">
        <v>14</v>
      </c>
      <c r="M11003" s="7">
        <v>0.49</v>
      </c>
      <c r="N11003" s="17"/>
    </row>
    <row r="11004" spans="1:14" ht="63">
      <c r="A11004" s="6">
        <v>11002</v>
      </c>
      <c r="B11004" s="8" t="s">
        <v>22440</v>
      </c>
      <c r="C11004" s="9" t="s">
        <v>22827</v>
      </c>
      <c r="D11004" s="10" t="s">
        <v>21</v>
      </c>
      <c r="E11004" s="11" t="s">
        <v>22828</v>
      </c>
      <c r="F11004" s="6">
        <v>288885</v>
      </c>
      <c r="G11004" s="6" t="s">
        <v>706</v>
      </c>
      <c r="H11004" s="16">
        <v>15996257.34</v>
      </c>
      <c r="I11004" s="12">
        <v>43639</v>
      </c>
      <c r="J11004" s="12">
        <v>44226</v>
      </c>
      <c r="K11004" s="15">
        <f>2779063+3436875</f>
        <v>6215938</v>
      </c>
      <c r="L11004" s="13" t="s">
        <v>15</v>
      </c>
      <c r="M11004" s="7">
        <v>1</v>
      </c>
      <c r="N11004" s="17"/>
    </row>
    <row r="11005" spans="1:14" ht="63">
      <c r="A11005" s="6">
        <v>11003</v>
      </c>
      <c r="B11005" s="8" t="s">
        <v>22440</v>
      </c>
      <c r="C11005" s="9" t="s">
        <v>22829</v>
      </c>
      <c r="D11005" s="10" t="s">
        <v>18</v>
      </c>
      <c r="E11005" s="11" t="s">
        <v>22830</v>
      </c>
      <c r="F11005" s="6">
        <v>375887</v>
      </c>
      <c r="G11005" s="6" t="s">
        <v>706</v>
      </c>
      <c r="H11005" s="16">
        <v>22290315.658</v>
      </c>
      <c r="I11005" s="12">
        <v>43905</v>
      </c>
      <c r="J11005" s="12">
        <v>44084</v>
      </c>
      <c r="K11005" s="15">
        <v>20321382</v>
      </c>
      <c r="L11005" s="13" t="s">
        <v>15</v>
      </c>
      <c r="M11005" s="7">
        <v>1</v>
      </c>
      <c r="N11005" s="17"/>
    </row>
    <row r="11006" spans="1:14" ht="78.75">
      <c r="A11006" s="6">
        <v>11004</v>
      </c>
      <c r="B11006" s="8" t="s">
        <v>22440</v>
      </c>
      <c r="C11006" s="9" t="s">
        <v>22831</v>
      </c>
      <c r="D11006" s="10"/>
      <c r="E11006" s="11" t="s">
        <v>22832</v>
      </c>
      <c r="F11006" s="6" t="s">
        <v>22833</v>
      </c>
      <c r="G11006" s="6" t="s">
        <v>22834</v>
      </c>
      <c r="H11006" s="16">
        <v>1192894675</v>
      </c>
      <c r="I11006" s="12">
        <v>42606</v>
      </c>
      <c r="J11006" s="12">
        <v>44165</v>
      </c>
      <c r="K11006" s="15">
        <v>1034371242</v>
      </c>
      <c r="L11006" s="13" t="s">
        <v>14</v>
      </c>
      <c r="M11006" s="7">
        <v>1</v>
      </c>
      <c r="N11006" s="17"/>
    </row>
    <row r="11007" spans="1:14" ht="110.25">
      <c r="A11007" s="6">
        <v>11005</v>
      </c>
      <c r="B11007" s="8" t="s">
        <v>22440</v>
      </c>
      <c r="C11007" s="9" t="s">
        <v>22835</v>
      </c>
      <c r="D11007" s="10" t="s">
        <v>22836</v>
      </c>
      <c r="E11007" s="11" t="s">
        <v>22832</v>
      </c>
      <c r="F11007" s="6" t="s">
        <v>22833</v>
      </c>
      <c r="G11007" s="6" t="s">
        <v>22834</v>
      </c>
      <c r="H11007" s="16">
        <v>1192894675</v>
      </c>
      <c r="I11007" s="12">
        <v>42606</v>
      </c>
      <c r="J11007" s="12">
        <v>44165</v>
      </c>
      <c r="K11007" s="15">
        <v>1034371242</v>
      </c>
      <c r="L11007" s="13" t="s">
        <v>14</v>
      </c>
      <c r="M11007" s="7"/>
      <c r="N11007" s="17"/>
    </row>
    <row r="11008" spans="1:14" ht="78.75">
      <c r="A11008" s="6">
        <v>11006</v>
      </c>
      <c r="B11008" s="8" t="s">
        <v>22440</v>
      </c>
      <c r="C11008" s="9"/>
      <c r="D11008" s="10"/>
      <c r="E11008" s="11" t="s">
        <v>22832</v>
      </c>
      <c r="F11008" s="6" t="s">
        <v>22833</v>
      </c>
      <c r="G11008" s="6" t="s">
        <v>22834</v>
      </c>
      <c r="H11008" s="16">
        <v>1192894675</v>
      </c>
      <c r="I11008" s="12">
        <v>42606</v>
      </c>
      <c r="J11008" s="12">
        <v>44165</v>
      </c>
      <c r="K11008" s="15">
        <v>1034371242</v>
      </c>
      <c r="L11008" s="13" t="s">
        <v>14</v>
      </c>
      <c r="M11008" s="7"/>
      <c r="N11008" s="17"/>
    </row>
    <row r="11009" spans="1:14" ht="78.75">
      <c r="A11009" s="6">
        <v>11007</v>
      </c>
      <c r="B11009" s="8" t="s">
        <v>22440</v>
      </c>
      <c r="C11009" s="9" t="s">
        <v>22837</v>
      </c>
      <c r="D11009" s="10" t="s">
        <v>22838</v>
      </c>
      <c r="E11009" s="11" t="s">
        <v>22839</v>
      </c>
      <c r="F11009" s="6">
        <v>37011</v>
      </c>
      <c r="G11009" s="6" t="s">
        <v>22834</v>
      </c>
      <c r="H11009" s="16">
        <v>160121793</v>
      </c>
      <c r="I11009" s="12">
        <v>42736</v>
      </c>
      <c r="J11009" s="12">
        <v>44165</v>
      </c>
      <c r="K11009" s="15">
        <v>117089545</v>
      </c>
      <c r="L11009" s="13" t="s">
        <v>14</v>
      </c>
      <c r="M11009" s="7">
        <v>1</v>
      </c>
      <c r="N11009" s="17"/>
    </row>
    <row r="11010" spans="1:14" ht="78.75">
      <c r="A11010" s="6">
        <v>11008</v>
      </c>
      <c r="B11010" s="8" t="s">
        <v>22440</v>
      </c>
      <c r="C11010" s="9" t="s">
        <v>22840</v>
      </c>
      <c r="D11010" s="10" t="s">
        <v>4563</v>
      </c>
      <c r="E11010" s="11" t="s">
        <v>22839</v>
      </c>
      <c r="F11010" s="6">
        <v>37011</v>
      </c>
      <c r="G11010" s="6" t="s">
        <v>22834</v>
      </c>
      <c r="H11010" s="16">
        <v>160121793</v>
      </c>
      <c r="I11010" s="12">
        <v>42736</v>
      </c>
      <c r="J11010" s="12">
        <v>44165</v>
      </c>
      <c r="K11010" s="15">
        <v>117089545</v>
      </c>
      <c r="L11010" s="13" t="s">
        <v>14</v>
      </c>
      <c r="M11010" s="7">
        <v>0.51</v>
      </c>
      <c r="N11010" s="17"/>
    </row>
    <row r="11011" spans="1:14" ht="78.75">
      <c r="A11011" s="6">
        <v>11009</v>
      </c>
      <c r="B11011" s="8" t="s">
        <v>22440</v>
      </c>
      <c r="C11011" s="9" t="s">
        <v>22841</v>
      </c>
      <c r="D11011" s="10" t="s">
        <v>22842</v>
      </c>
      <c r="E11011" s="11" t="s">
        <v>22839</v>
      </c>
      <c r="F11011" s="6">
        <v>37011</v>
      </c>
      <c r="G11011" s="6" t="s">
        <v>22834</v>
      </c>
      <c r="H11011" s="16">
        <v>160121793</v>
      </c>
      <c r="I11011" s="12">
        <v>42736</v>
      </c>
      <c r="J11011" s="12">
        <v>44165</v>
      </c>
      <c r="K11011" s="15">
        <v>117089545</v>
      </c>
      <c r="L11011" s="13" t="s">
        <v>14</v>
      </c>
      <c r="M11011" s="7">
        <v>0.49</v>
      </c>
      <c r="N11011" s="17"/>
    </row>
    <row r="11012" spans="1:14" ht="126">
      <c r="A11012" s="6">
        <v>11010</v>
      </c>
      <c r="B11012" s="8" t="s">
        <v>22440</v>
      </c>
      <c r="C11012" s="9" t="s">
        <v>22843</v>
      </c>
      <c r="D11012" s="10" t="s">
        <v>22</v>
      </c>
      <c r="E11012" s="11" t="s">
        <v>22844</v>
      </c>
      <c r="F11012" s="6">
        <v>498452</v>
      </c>
      <c r="G11012" s="6" t="s">
        <v>22834</v>
      </c>
      <c r="H11012" s="16">
        <v>70033500</v>
      </c>
      <c r="I11012" s="12">
        <v>44179</v>
      </c>
      <c r="J11012" s="12">
        <v>44275</v>
      </c>
      <c r="K11012" s="15" t="s">
        <v>1695</v>
      </c>
      <c r="L11012" s="13" t="s">
        <v>15</v>
      </c>
      <c r="M11012" s="7">
        <v>1</v>
      </c>
      <c r="N11012" s="17"/>
    </row>
    <row r="11013" spans="1:14" ht="110.25">
      <c r="A11013" s="6">
        <v>11011</v>
      </c>
      <c r="B11013" s="8" t="s">
        <v>22440</v>
      </c>
      <c r="C11013" s="9" t="s">
        <v>22845</v>
      </c>
      <c r="D11013" s="10" t="s">
        <v>22846</v>
      </c>
      <c r="E11013" s="11" t="s">
        <v>22847</v>
      </c>
      <c r="F11013" s="6">
        <v>147367</v>
      </c>
      <c r="G11013" s="6" t="s">
        <v>817</v>
      </c>
      <c r="H11013" s="16">
        <v>10951114.800000001</v>
      </c>
      <c r="I11013" s="12">
        <v>43180</v>
      </c>
      <c r="J11013" s="12">
        <v>43370</v>
      </c>
      <c r="K11013" s="15">
        <v>1868881</v>
      </c>
      <c r="L11013" s="13" t="s">
        <v>15</v>
      </c>
      <c r="M11013" s="7">
        <v>1</v>
      </c>
      <c r="N11013" s="17"/>
    </row>
    <row r="11014" spans="1:14" ht="94.5">
      <c r="A11014" s="6">
        <v>11012</v>
      </c>
      <c r="B11014" s="8" t="s">
        <v>22440</v>
      </c>
      <c r="C11014" s="9" t="s">
        <v>22848</v>
      </c>
      <c r="D11014" s="10" t="s">
        <v>22849</v>
      </c>
      <c r="E11014" s="11" t="s">
        <v>22850</v>
      </c>
      <c r="F11014" s="6">
        <v>217373</v>
      </c>
      <c r="G11014" s="6" t="s">
        <v>817</v>
      </c>
      <c r="H11014" s="16">
        <v>7830472.2570000002</v>
      </c>
      <c r="I11014" s="12">
        <v>43397</v>
      </c>
      <c r="J11014" s="12">
        <v>43584</v>
      </c>
      <c r="K11014" s="15">
        <v>2150000</v>
      </c>
      <c r="L11014" s="13" t="s">
        <v>15</v>
      </c>
      <c r="M11014" s="7">
        <v>1</v>
      </c>
      <c r="N11014" s="17"/>
    </row>
    <row r="11015" spans="1:14" ht="126">
      <c r="A11015" s="6">
        <v>11013</v>
      </c>
      <c r="B11015" s="8" t="s">
        <v>22440</v>
      </c>
      <c r="C11015" s="9" t="s">
        <v>22851</v>
      </c>
      <c r="D11015" s="10" t="s">
        <v>22852</v>
      </c>
      <c r="E11015" s="11" t="s">
        <v>22853</v>
      </c>
      <c r="F11015" s="6">
        <v>290175</v>
      </c>
      <c r="G11015" s="6" t="s">
        <v>817</v>
      </c>
      <c r="H11015" s="16">
        <v>7116421.1579999998</v>
      </c>
      <c r="I11015" s="12">
        <v>43580</v>
      </c>
      <c r="J11015" s="12">
        <v>44012</v>
      </c>
      <c r="K11015" s="15">
        <v>1700000</v>
      </c>
      <c r="L11015" s="13" t="s">
        <v>15</v>
      </c>
      <c r="M11015" s="7">
        <v>1</v>
      </c>
      <c r="N11015" s="17"/>
    </row>
    <row r="11016" spans="1:14" ht="94.5">
      <c r="A11016" s="6">
        <v>11014</v>
      </c>
      <c r="B11016" s="8" t="s">
        <v>22440</v>
      </c>
      <c r="C11016" s="9" t="s">
        <v>22854</v>
      </c>
      <c r="D11016" s="10" t="s">
        <v>22467</v>
      </c>
      <c r="E11016" s="11" t="s">
        <v>22855</v>
      </c>
      <c r="F11016" s="6">
        <v>269594</v>
      </c>
      <c r="G11016" s="6" t="s">
        <v>817</v>
      </c>
      <c r="H11016" s="16">
        <v>13728356.437999999</v>
      </c>
      <c r="I11016" s="12">
        <v>43580</v>
      </c>
      <c r="J11016" s="12">
        <v>43706</v>
      </c>
      <c r="K11016" s="15">
        <v>8608405</v>
      </c>
      <c r="L11016" s="13" t="s">
        <v>15</v>
      </c>
      <c r="M11016" s="7">
        <v>1</v>
      </c>
      <c r="N11016" s="17"/>
    </row>
    <row r="11017" spans="1:14" ht="63">
      <c r="A11017" s="6">
        <v>11015</v>
      </c>
      <c r="B11017" s="8" t="s">
        <v>22440</v>
      </c>
      <c r="C11017" s="9" t="s">
        <v>22856</v>
      </c>
      <c r="D11017" s="10" t="s">
        <v>1248</v>
      </c>
      <c r="E11017" s="11" t="s">
        <v>22857</v>
      </c>
      <c r="F11017" s="6">
        <v>131265</v>
      </c>
      <c r="G11017" s="6" t="s">
        <v>817</v>
      </c>
      <c r="H11017" s="16">
        <v>12849606.16</v>
      </c>
      <c r="I11017" s="12">
        <v>43118</v>
      </c>
      <c r="J11017" s="12">
        <v>43489</v>
      </c>
      <c r="K11017" s="15">
        <v>11297598</v>
      </c>
      <c r="L11017" s="13" t="s">
        <v>15</v>
      </c>
      <c r="M11017" s="7">
        <v>1</v>
      </c>
      <c r="N11017" s="17"/>
    </row>
    <row r="11018" spans="1:14" ht="63">
      <c r="A11018" s="6">
        <v>11016</v>
      </c>
      <c r="B11018" s="8" t="s">
        <v>22440</v>
      </c>
      <c r="C11018" s="9" t="s">
        <v>22856</v>
      </c>
      <c r="D11018" s="10" t="s">
        <v>1248</v>
      </c>
      <c r="E11018" s="11" t="s">
        <v>22858</v>
      </c>
      <c r="F11018" s="6">
        <v>131266</v>
      </c>
      <c r="G11018" s="6" t="s">
        <v>817</v>
      </c>
      <c r="H11018" s="16">
        <v>14840260.847999999</v>
      </c>
      <c r="I11018" s="12">
        <v>43118</v>
      </c>
      <c r="J11018" s="12">
        <v>43830</v>
      </c>
      <c r="K11018" s="15">
        <v>11859262</v>
      </c>
      <c r="L11018" s="13" t="s">
        <v>15</v>
      </c>
      <c r="M11018" s="7">
        <v>1</v>
      </c>
      <c r="N11018" s="17"/>
    </row>
    <row r="11019" spans="1:14" ht="63">
      <c r="A11019" s="6">
        <v>11017</v>
      </c>
      <c r="B11019" s="8" t="s">
        <v>22440</v>
      </c>
      <c r="C11019" s="9" t="s">
        <v>22856</v>
      </c>
      <c r="D11019" s="10" t="s">
        <v>1248</v>
      </c>
      <c r="E11019" s="11" t="s">
        <v>22859</v>
      </c>
      <c r="F11019" s="6">
        <v>131267</v>
      </c>
      <c r="G11019" s="6" t="s">
        <v>817</v>
      </c>
      <c r="H11019" s="16">
        <v>11229967.654999999</v>
      </c>
      <c r="I11019" s="12">
        <v>43118</v>
      </c>
      <c r="J11019" s="12">
        <v>43489</v>
      </c>
      <c r="K11019" s="15">
        <v>9503330</v>
      </c>
      <c r="L11019" s="13" t="s">
        <v>15</v>
      </c>
      <c r="M11019" s="7">
        <v>1</v>
      </c>
      <c r="N11019" s="17"/>
    </row>
    <row r="11020" spans="1:14" ht="63">
      <c r="A11020" s="6">
        <v>11018</v>
      </c>
      <c r="B11020" s="8" t="s">
        <v>22440</v>
      </c>
      <c r="C11020" s="9" t="s">
        <v>22856</v>
      </c>
      <c r="D11020" s="10" t="s">
        <v>1248</v>
      </c>
      <c r="E11020" s="11" t="s">
        <v>22860</v>
      </c>
      <c r="F11020" s="6">
        <v>131271</v>
      </c>
      <c r="G11020" s="6" t="s">
        <v>817</v>
      </c>
      <c r="H11020" s="16">
        <v>11166177.069</v>
      </c>
      <c r="I11020" s="12">
        <v>43118</v>
      </c>
      <c r="J11020" s="12">
        <v>43829</v>
      </c>
      <c r="K11020" s="15">
        <v>8309801</v>
      </c>
      <c r="L11020" s="13" t="s">
        <v>15</v>
      </c>
      <c r="M11020" s="7">
        <v>1</v>
      </c>
      <c r="N11020" s="17"/>
    </row>
    <row r="11021" spans="1:14" ht="78.75">
      <c r="A11021" s="6">
        <v>11019</v>
      </c>
      <c r="B11021" s="8" t="s">
        <v>22440</v>
      </c>
      <c r="C11021" s="9" t="s">
        <v>22861</v>
      </c>
      <c r="D11021" s="10" t="s">
        <v>22862</v>
      </c>
      <c r="E11021" s="11" t="s">
        <v>22863</v>
      </c>
      <c r="F11021" s="6">
        <v>405414</v>
      </c>
      <c r="G11021" s="6" t="s">
        <v>817</v>
      </c>
      <c r="H11021" s="16">
        <v>11013055.244000001</v>
      </c>
      <c r="I11021" s="12">
        <v>43909</v>
      </c>
      <c r="J11021" s="12">
        <v>44015</v>
      </c>
      <c r="K11021" s="15" t="s">
        <v>1695</v>
      </c>
      <c r="L11021" s="13" t="s">
        <v>15</v>
      </c>
      <c r="M11021" s="7">
        <v>1</v>
      </c>
      <c r="N11021" s="17"/>
    </row>
    <row r="11022" spans="1:14" ht="63">
      <c r="A11022" s="6">
        <v>11020</v>
      </c>
      <c r="B11022" s="8" t="s">
        <v>22440</v>
      </c>
      <c r="C11022" s="9" t="s">
        <v>22864</v>
      </c>
      <c r="D11022" s="10" t="s">
        <v>22865</v>
      </c>
      <c r="E11022" s="11" t="s">
        <v>22866</v>
      </c>
      <c r="F11022" s="6">
        <v>405413</v>
      </c>
      <c r="G11022" s="6" t="s">
        <v>817</v>
      </c>
      <c r="H11022" s="16">
        <v>11062126.267999999</v>
      </c>
      <c r="I11022" s="12">
        <v>43909</v>
      </c>
      <c r="J11022" s="12">
        <v>44015</v>
      </c>
      <c r="K11022" s="15" t="s">
        <v>1695</v>
      </c>
      <c r="L11022" s="13" t="s">
        <v>15</v>
      </c>
      <c r="M11022" s="7">
        <v>1</v>
      </c>
      <c r="N11022" s="17"/>
    </row>
    <row r="11023" spans="1:14" ht="63">
      <c r="A11023" s="6">
        <v>11021</v>
      </c>
      <c r="B11023" s="8" t="s">
        <v>22440</v>
      </c>
      <c r="C11023" s="9" t="s">
        <v>22854</v>
      </c>
      <c r="D11023" s="10" t="s">
        <v>22467</v>
      </c>
      <c r="E11023" s="11" t="s">
        <v>22867</v>
      </c>
      <c r="F11023" s="6">
        <v>405412</v>
      </c>
      <c r="G11023" s="6" t="s">
        <v>817</v>
      </c>
      <c r="H11023" s="16">
        <v>13160872.049000001</v>
      </c>
      <c r="I11023" s="12">
        <v>43968</v>
      </c>
      <c r="J11023" s="12">
        <v>44154</v>
      </c>
      <c r="K11023" s="15" t="s">
        <v>1695</v>
      </c>
      <c r="L11023" s="13" t="s">
        <v>15</v>
      </c>
      <c r="M11023" s="7">
        <v>1</v>
      </c>
      <c r="N11023" s="17"/>
    </row>
    <row r="11024" spans="1:14" ht="94.5">
      <c r="A11024" s="6">
        <v>11022</v>
      </c>
      <c r="B11024" s="8" t="s">
        <v>22440</v>
      </c>
      <c r="C11024" s="9" t="s">
        <v>22854</v>
      </c>
      <c r="D11024" s="10" t="s">
        <v>22467</v>
      </c>
      <c r="E11024" s="11" t="s">
        <v>22868</v>
      </c>
      <c r="F11024" s="6">
        <v>269596</v>
      </c>
      <c r="G11024" s="6" t="s">
        <v>817</v>
      </c>
      <c r="H11024" s="16">
        <v>10688183.982999999</v>
      </c>
      <c r="I11024" s="12">
        <v>43580</v>
      </c>
      <c r="J11024" s="12">
        <v>43706</v>
      </c>
      <c r="K11024" s="15">
        <v>7577563</v>
      </c>
      <c r="L11024" s="13" t="s">
        <v>15</v>
      </c>
      <c r="M11024" s="7">
        <v>1</v>
      </c>
      <c r="N11024" s="17"/>
    </row>
    <row r="11025" spans="1:14" ht="94.5">
      <c r="A11025" s="6">
        <v>11023</v>
      </c>
      <c r="B11025" s="8" t="s">
        <v>22440</v>
      </c>
      <c r="C11025" s="9" t="s">
        <v>22854</v>
      </c>
      <c r="D11025" s="10" t="s">
        <v>22467</v>
      </c>
      <c r="E11025" s="11" t="s">
        <v>22869</v>
      </c>
      <c r="F11025" s="6">
        <v>277979</v>
      </c>
      <c r="G11025" s="6" t="s">
        <v>817</v>
      </c>
      <c r="H11025" s="16">
        <v>14200725.198999999</v>
      </c>
      <c r="I11025" s="12">
        <v>43594</v>
      </c>
      <c r="J11025" s="12">
        <v>43751</v>
      </c>
      <c r="K11025" s="15">
        <v>8047228</v>
      </c>
      <c r="L11025" s="13" t="s">
        <v>15</v>
      </c>
      <c r="M11025" s="7">
        <v>1</v>
      </c>
      <c r="N11025" s="17"/>
    </row>
    <row r="11026" spans="1:14" ht="78.75">
      <c r="A11026" s="6">
        <v>11024</v>
      </c>
      <c r="B11026" s="8" t="s">
        <v>22440</v>
      </c>
      <c r="C11026" s="9" t="s">
        <v>22870</v>
      </c>
      <c r="D11026" s="10" t="s">
        <v>22871</v>
      </c>
      <c r="E11026" s="11" t="s">
        <v>22872</v>
      </c>
      <c r="F11026" s="6">
        <v>152095</v>
      </c>
      <c r="G11026" s="6" t="s">
        <v>817</v>
      </c>
      <c r="H11026" s="16">
        <v>24171959.214000002</v>
      </c>
      <c r="I11026" s="12">
        <v>43214</v>
      </c>
      <c r="J11026" s="12">
        <v>43585</v>
      </c>
      <c r="K11026" s="15">
        <v>23607480</v>
      </c>
      <c r="L11026" s="13" t="s">
        <v>14</v>
      </c>
      <c r="M11026" s="7">
        <v>1</v>
      </c>
      <c r="N11026" s="17"/>
    </row>
    <row r="11027" spans="1:14" ht="63">
      <c r="A11027" s="6">
        <v>11025</v>
      </c>
      <c r="B11027" s="8" t="s">
        <v>22440</v>
      </c>
      <c r="C11027" s="9" t="s">
        <v>22873</v>
      </c>
      <c r="D11027" s="10" t="s">
        <v>1203</v>
      </c>
      <c r="E11027" s="11" t="s">
        <v>22872</v>
      </c>
      <c r="F11027" s="6">
        <v>152095</v>
      </c>
      <c r="G11027" s="6" t="s">
        <v>817</v>
      </c>
      <c r="H11027" s="16">
        <v>24171959.214000002</v>
      </c>
      <c r="I11027" s="12">
        <v>43214</v>
      </c>
      <c r="J11027" s="12">
        <v>43585</v>
      </c>
      <c r="K11027" s="15">
        <v>23607480</v>
      </c>
      <c r="L11027" s="13" t="s">
        <v>14</v>
      </c>
      <c r="M11027" s="7">
        <v>0.4</v>
      </c>
      <c r="N11027" s="17"/>
    </row>
    <row r="11028" spans="1:14" ht="94.5">
      <c r="A11028" s="6">
        <v>11026</v>
      </c>
      <c r="B11028" s="8" t="s">
        <v>22440</v>
      </c>
      <c r="C11028" s="9" t="s">
        <v>22874</v>
      </c>
      <c r="D11028" s="10" t="s">
        <v>1248</v>
      </c>
      <c r="E11028" s="11" t="s">
        <v>22872</v>
      </c>
      <c r="F11028" s="6">
        <v>152095</v>
      </c>
      <c r="G11028" s="6" t="s">
        <v>817</v>
      </c>
      <c r="H11028" s="16">
        <v>24171959.214000002</v>
      </c>
      <c r="I11028" s="12">
        <v>43214</v>
      </c>
      <c r="J11028" s="12">
        <v>43585</v>
      </c>
      <c r="K11028" s="15">
        <v>23607480</v>
      </c>
      <c r="L11028" s="13" t="s">
        <v>14</v>
      </c>
      <c r="M11028" s="7">
        <v>0.35</v>
      </c>
      <c r="N11028" s="17"/>
    </row>
    <row r="11029" spans="1:14" ht="78.75">
      <c r="A11029" s="6">
        <v>11027</v>
      </c>
      <c r="B11029" s="8" t="s">
        <v>22440</v>
      </c>
      <c r="C11029" s="9" t="s">
        <v>22875</v>
      </c>
      <c r="D11029" s="10" t="s">
        <v>5814</v>
      </c>
      <c r="E11029" s="11" t="s">
        <v>22872</v>
      </c>
      <c r="F11029" s="6">
        <v>152095</v>
      </c>
      <c r="G11029" s="6" t="s">
        <v>817</v>
      </c>
      <c r="H11029" s="16">
        <v>24171959.214000002</v>
      </c>
      <c r="I11029" s="12">
        <v>43214</v>
      </c>
      <c r="J11029" s="12">
        <v>43585</v>
      </c>
      <c r="K11029" s="15">
        <v>23607480</v>
      </c>
      <c r="L11029" s="13" t="s">
        <v>14</v>
      </c>
      <c r="M11029" s="7">
        <v>0.25</v>
      </c>
      <c r="N11029" s="17"/>
    </row>
    <row r="11030" spans="1:14" ht="78.75">
      <c r="A11030" s="6">
        <v>11028</v>
      </c>
      <c r="B11030" s="8" t="s">
        <v>22440</v>
      </c>
      <c r="C11030" s="9" t="s">
        <v>22876</v>
      </c>
      <c r="D11030" s="10" t="s">
        <v>6714</v>
      </c>
      <c r="E11030" s="11" t="s">
        <v>22877</v>
      </c>
      <c r="F11030" s="6">
        <v>287556</v>
      </c>
      <c r="G11030" s="6" t="s">
        <v>817</v>
      </c>
      <c r="H11030" s="16">
        <v>25657219.712000001</v>
      </c>
      <c r="I11030" s="12">
        <v>43664</v>
      </c>
      <c r="J11030" s="12">
        <v>44036</v>
      </c>
      <c r="K11030" s="15">
        <v>19589462</v>
      </c>
      <c r="L11030" s="13" t="s">
        <v>15</v>
      </c>
      <c r="M11030" s="7">
        <v>1</v>
      </c>
      <c r="N11030" s="17"/>
    </row>
    <row r="11031" spans="1:14" ht="94.5">
      <c r="A11031" s="6">
        <v>11029</v>
      </c>
      <c r="B11031" s="8" t="s">
        <v>22440</v>
      </c>
      <c r="C11031" s="9" t="s">
        <v>22878</v>
      </c>
      <c r="D11031" s="10" t="s">
        <v>1203</v>
      </c>
      <c r="E11031" s="11" t="s">
        <v>22879</v>
      </c>
      <c r="F11031" s="6">
        <v>115427</v>
      </c>
      <c r="G11031" s="6" t="s">
        <v>817</v>
      </c>
      <c r="H11031" s="16">
        <v>10062027.981000001</v>
      </c>
      <c r="I11031" s="12">
        <v>43044</v>
      </c>
      <c r="J11031" s="12">
        <v>43415</v>
      </c>
      <c r="K11031" s="15">
        <v>5406787</v>
      </c>
      <c r="L11031" s="13" t="s">
        <v>15</v>
      </c>
      <c r="M11031" s="7">
        <v>1</v>
      </c>
      <c r="N11031" s="17"/>
    </row>
    <row r="11032" spans="1:14" ht="94.5">
      <c r="A11032" s="6">
        <v>11030</v>
      </c>
      <c r="B11032" s="8" t="s">
        <v>22440</v>
      </c>
      <c r="C11032" s="9" t="s">
        <v>7188</v>
      </c>
      <c r="D11032" s="10" t="s">
        <v>22880</v>
      </c>
      <c r="E11032" s="11" t="s">
        <v>22881</v>
      </c>
      <c r="F11032" s="6">
        <v>115432</v>
      </c>
      <c r="G11032" s="6" t="s">
        <v>817</v>
      </c>
      <c r="H11032" s="16">
        <v>7560580.4280000003</v>
      </c>
      <c r="I11032" s="12">
        <v>43047</v>
      </c>
      <c r="J11032" s="12">
        <v>43819</v>
      </c>
      <c r="K11032" s="15" t="s">
        <v>1695</v>
      </c>
      <c r="L11032" s="13" t="s">
        <v>15</v>
      </c>
      <c r="M11032" s="7">
        <v>1</v>
      </c>
      <c r="N11032" s="17"/>
    </row>
    <row r="11033" spans="1:14" ht="78.75">
      <c r="A11033" s="6">
        <v>11031</v>
      </c>
      <c r="B11033" s="8" t="s">
        <v>22440</v>
      </c>
      <c r="C11033" s="9" t="s">
        <v>7188</v>
      </c>
      <c r="D11033" s="10" t="s">
        <v>22880</v>
      </c>
      <c r="E11033" s="11" t="s">
        <v>22882</v>
      </c>
      <c r="F11033" s="6">
        <v>115433</v>
      </c>
      <c r="G11033" s="6" t="s">
        <v>817</v>
      </c>
      <c r="H11033" s="16">
        <v>5500567.7549999999</v>
      </c>
      <c r="I11033" s="12">
        <v>43047</v>
      </c>
      <c r="J11033" s="12">
        <v>43829</v>
      </c>
      <c r="K11033" s="15">
        <v>1821696</v>
      </c>
      <c r="L11033" s="13" t="s">
        <v>15</v>
      </c>
      <c r="M11033" s="7">
        <v>1</v>
      </c>
      <c r="N11033" s="17"/>
    </row>
    <row r="11034" spans="1:14" ht="94.5">
      <c r="A11034" s="6">
        <v>11032</v>
      </c>
      <c r="B11034" s="8" t="s">
        <v>22440</v>
      </c>
      <c r="C11034" s="9" t="s">
        <v>22883</v>
      </c>
      <c r="D11034" s="10" t="s">
        <v>13193</v>
      </c>
      <c r="E11034" s="11" t="s">
        <v>22884</v>
      </c>
      <c r="F11034" s="6">
        <v>277977</v>
      </c>
      <c r="G11034" s="6" t="s">
        <v>817</v>
      </c>
      <c r="H11034" s="16">
        <v>7524962.9009999996</v>
      </c>
      <c r="I11034" s="12">
        <v>43573</v>
      </c>
      <c r="J11034" s="12">
        <v>43762</v>
      </c>
      <c r="K11034" s="15">
        <v>2050643</v>
      </c>
      <c r="L11034" s="13" t="s">
        <v>15</v>
      </c>
      <c r="M11034" s="7">
        <v>1</v>
      </c>
      <c r="N11034" s="17"/>
    </row>
    <row r="11035" spans="1:14" ht="157.5">
      <c r="A11035" s="6">
        <v>11033</v>
      </c>
      <c r="B11035" s="8" t="s">
        <v>22440</v>
      </c>
      <c r="C11035" s="9" t="s">
        <v>22885</v>
      </c>
      <c r="D11035" s="10" t="s">
        <v>22886</v>
      </c>
      <c r="E11035" s="11" t="s">
        <v>22887</v>
      </c>
      <c r="F11035" s="6">
        <v>360588</v>
      </c>
      <c r="G11035" s="6" t="s">
        <v>817</v>
      </c>
      <c r="H11035" s="16">
        <v>4960757.9939999999</v>
      </c>
      <c r="I11035" s="12">
        <v>43842</v>
      </c>
      <c r="J11035" s="12">
        <v>44000</v>
      </c>
      <c r="K11035" s="15">
        <v>500000</v>
      </c>
      <c r="L11035" s="13" t="s">
        <v>15</v>
      </c>
      <c r="M11035" s="7">
        <v>1</v>
      </c>
      <c r="N11035" s="17"/>
    </row>
    <row r="11036" spans="1:14" ht="141.75">
      <c r="A11036" s="6">
        <v>11034</v>
      </c>
      <c r="B11036" s="8" t="s">
        <v>22440</v>
      </c>
      <c r="C11036" s="9" t="s">
        <v>22888</v>
      </c>
      <c r="D11036" s="10" t="s">
        <v>22449</v>
      </c>
      <c r="E11036" s="11" t="s">
        <v>22889</v>
      </c>
      <c r="F11036" s="6">
        <v>306433</v>
      </c>
      <c r="G11036" s="6" t="s">
        <v>817</v>
      </c>
      <c r="H11036" s="16">
        <v>18712655.622000001</v>
      </c>
      <c r="I11036" s="12">
        <v>43699</v>
      </c>
      <c r="J11036" s="12">
        <v>43889</v>
      </c>
      <c r="K11036" s="15">
        <v>5500000</v>
      </c>
      <c r="L11036" s="13" t="s">
        <v>15</v>
      </c>
      <c r="M11036" s="7">
        <v>1</v>
      </c>
      <c r="N11036" s="17"/>
    </row>
    <row r="11037" spans="1:14" ht="94.5">
      <c r="A11037" s="6">
        <v>11035</v>
      </c>
      <c r="B11037" s="8" t="s">
        <v>22440</v>
      </c>
      <c r="C11037" s="9" t="s">
        <v>22890</v>
      </c>
      <c r="D11037" s="10" t="s">
        <v>22891</v>
      </c>
      <c r="E11037" s="11" t="s">
        <v>22892</v>
      </c>
      <c r="F11037" s="6">
        <v>325578</v>
      </c>
      <c r="G11037" s="6" t="s">
        <v>817</v>
      </c>
      <c r="H11037" s="16">
        <v>3831062.017</v>
      </c>
      <c r="I11037" s="12">
        <v>43703</v>
      </c>
      <c r="J11037" s="12">
        <v>43892</v>
      </c>
      <c r="K11037" s="15">
        <v>920366</v>
      </c>
      <c r="L11037" s="13" t="s">
        <v>15</v>
      </c>
      <c r="M11037" s="7">
        <v>1</v>
      </c>
      <c r="N11037" s="17"/>
    </row>
    <row r="11038" spans="1:14" ht="47.25">
      <c r="A11038" s="6">
        <v>11036</v>
      </c>
      <c r="B11038" s="8" t="s">
        <v>22440</v>
      </c>
      <c r="C11038" s="9" t="s">
        <v>22893</v>
      </c>
      <c r="D11038" s="10" t="s">
        <v>22894</v>
      </c>
      <c r="E11038" s="11" t="s">
        <v>22895</v>
      </c>
      <c r="F11038" s="6">
        <v>199862</v>
      </c>
      <c r="G11038" s="6" t="s">
        <v>817</v>
      </c>
      <c r="H11038" s="16">
        <v>14101982.562000001</v>
      </c>
      <c r="I11038" s="12">
        <v>43326</v>
      </c>
      <c r="J11038" s="12">
        <v>43697</v>
      </c>
      <c r="K11038" s="15">
        <v>12482579</v>
      </c>
      <c r="L11038" s="13" t="s">
        <v>15</v>
      </c>
      <c r="M11038" s="7">
        <v>1</v>
      </c>
      <c r="N11038" s="17"/>
    </row>
    <row r="11039" spans="1:14" ht="110.25">
      <c r="A11039" s="6">
        <v>11037</v>
      </c>
      <c r="B11039" s="8" t="s">
        <v>22440</v>
      </c>
      <c r="C11039" s="9" t="s">
        <v>22883</v>
      </c>
      <c r="D11039" s="10" t="s">
        <v>13193</v>
      </c>
      <c r="E11039" s="11" t="s">
        <v>22896</v>
      </c>
      <c r="F11039" s="6">
        <v>199866</v>
      </c>
      <c r="G11039" s="6" t="s">
        <v>817</v>
      </c>
      <c r="H11039" s="16">
        <v>9491917.0109999999</v>
      </c>
      <c r="I11039" s="12">
        <v>43314</v>
      </c>
      <c r="J11039" s="12">
        <v>43504</v>
      </c>
      <c r="K11039" s="15">
        <v>2656896</v>
      </c>
      <c r="L11039" s="13" t="s">
        <v>15</v>
      </c>
      <c r="M11039" s="7">
        <v>1</v>
      </c>
      <c r="N11039" s="17"/>
    </row>
    <row r="11040" spans="1:14" ht="110.25">
      <c r="A11040" s="6">
        <v>11038</v>
      </c>
      <c r="B11040" s="8" t="s">
        <v>22440</v>
      </c>
      <c r="C11040" s="9" t="s">
        <v>22897</v>
      </c>
      <c r="D11040" s="10" t="s">
        <v>22784</v>
      </c>
      <c r="E11040" s="11" t="s">
        <v>22898</v>
      </c>
      <c r="F11040" s="6">
        <v>199867</v>
      </c>
      <c r="G11040" s="6" t="s">
        <v>817</v>
      </c>
      <c r="H11040" s="16">
        <v>9154257.9409999996</v>
      </c>
      <c r="I11040" s="12">
        <v>43326</v>
      </c>
      <c r="J11040" s="12">
        <v>43516</v>
      </c>
      <c r="K11040" s="15">
        <v>5807923</v>
      </c>
      <c r="L11040" s="13" t="s">
        <v>15</v>
      </c>
      <c r="M11040" s="7">
        <v>1</v>
      </c>
      <c r="N11040" s="17"/>
    </row>
    <row r="11041" spans="1:14" ht="204.75">
      <c r="A11041" s="6">
        <v>11039</v>
      </c>
      <c r="B11041" s="8" t="s">
        <v>22440</v>
      </c>
      <c r="C11041" s="9" t="s">
        <v>22899</v>
      </c>
      <c r="D11041" s="10" t="s">
        <v>882</v>
      </c>
      <c r="E11041" s="11" t="s">
        <v>22900</v>
      </c>
      <c r="F11041" s="6">
        <v>325577</v>
      </c>
      <c r="G11041" s="6" t="s">
        <v>817</v>
      </c>
      <c r="H11041" s="16">
        <v>15197172.335999999</v>
      </c>
      <c r="I11041" s="12">
        <v>43733</v>
      </c>
      <c r="J11041" s="12">
        <v>43922</v>
      </c>
      <c r="K11041" s="15">
        <v>6100000</v>
      </c>
      <c r="L11041" s="13" t="s">
        <v>15</v>
      </c>
      <c r="M11041" s="7">
        <v>1</v>
      </c>
      <c r="N11041" s="17"/>
    </row>
    <row r="11042" spans="1:14" ht="63">
      <c r="A11042" s="6">
        <v>11040</v>
      </c>
      <c r="B11042" s="8" t="s">
        <v>22440</v>
      </c>
      <c r="C11042" s="9" t="s">
        <v>22901</v>
      </c>
      <c r="D11042" s="10" t="s">
        <v>22902</v>
      </c>
      <c r="E11042" s="11" t="s">
        <v>22903</v>
      </c>
      <c r="F11042" s="6">
        <v>306434</v>
      </c>
      <c r="G11042" s="6" t="s">
        <v>817</v>
      </c>
      <c r="H11042" s="16">
        <v>31184184.920000002</v>
      </c>
      <c r="I11042" s="12">
        <v>43709</v>
      </c>
      <c r="J11042" s="12">
        <v>44081</v>
      </c>
      <c r="K11042" s="15">
        <v>23503258</v>
      </c>
      <c r="L11042" s="13" t="s">
        <v>15</v>
      </c>
      <c r="M11042" s="7">
        <v>1</v>
      </c>
      <c r="N11042" s="17"/>
    </row>
    <row r="11043" spans="1:14" ht="63">
      <c r="A11043" s="6">
        <v>11041</v>
      </c>
      <c r="B11043" s="8" t="s">
        <v>22440</v>
      </c>
      <c r="C11043" s="9" t="s">
        <v>22904</v>
      </c>
      <c r="D11043" s="10" t="s">
        <v>18</v>
      </c>
      <c r="E11043" s="11" t="s">
        <v>22905</v>
      </c>
      <c r="F11043" s="6">
        <v>306435</v>
      </c>
      <c r="G11043" s="6" t="s">
        <v>817</v>
      </c>
      <c r="H11043" s="16">
        <v>18083479.852000002</v>
      </c>
      <c r="I11043" s="12">
        <v>43698</v>
      </c>
      <c r="J11043" s="12">
        <v>44070</v>
      </c>
      <c r="K11043" s="15">
        <v>12814035</v>
      </c>
      <c r="L11043" s="13" t="s">
        <v>15</v>
      </c>
      <c r="M11043" s="7">
        <v>1</v>
      </c>
      <c r="N11043" s="17"/>
    </row>
    <row r="11044" spans="1:14" ht="78.75">
      <c r="A11044" s="6">
        <v>11042</v>
      </c>
      <c r="B11044" s="8" t="s">
        <v>22440</v>
      </c>
      <c r="C11044" s="9" t="s">
        <v>22906</v>
      </c>
      <c r="D11044" s="10" t="s">
        <v>22907</v>
      </c>
      <c r="E11044" s="11" t="s">
        <v>22908</v>
      </c>
      <c r="F11044" s="6">
        <v>311824</v>
      </c>
      <c r="G11044" s="6" t="s">
        <v>817</v>
      </c>
      <c r="H11044" s="16">
        <v>15298728.925000001</v>
      </c>
      <c r="I11044" s="12">
        <v>43723</v>
      </c>
      <c r="J11044" s="12">
        <v>44033</v>
      </c>
      <c r="K11044" s="15">
        <v>6469429</v>
      </c>
      <c r="L11044" s="13" t="s">
        <v>14</v>
      </c>
      <c r="M11044" s="7">
        <v>1</v>
      </c>
      <c r="N11044" s="17"/>
    </row>
    <row r="11045" spans="1:14" ht="78.75">
      <c r="A11045" s="6">
        <v>11043</v>
      </c>
      <c r="B11045" s="8" t="s">
        <v>22440</v>
      </c>
      <c r="C11045" s="9" t="s">
        <v>22909</v>
      </c>
      <c r="D11045" s="10" t="s">
        <v>7656</v>
      </c>
      <c r="E11045" s="11" t="s">
        <v>22908</v>
      </c>
      <c r="F11045" s="6">
        <v>311824</v>
      </c>
      <c r="G11045" s="6" t="s">
        <v>817</v>
      </c>
      <c r="H11045" s="16">
        <v>15298728.925000001</v>
      </c>
      <c r="I11045" s="12">
        <v>43723</v>
      </c>
      <c r="J11045" s="12">
        <v>44033</v>
      </c>
      <c r="K11045" s="15">
        <v>6469429</v>
      </c>
      <c r="L11045" s="13" t="s">
        <v>14</v>
      </c>
      <c r="M11045" s="7">
        <v>0.51</v>
      </c>
      <c r="N11045" s="17"/>
    </row>
    <row r="11046" spans="1:14" ht="78.75">
      <c r="A11046" s="6">
        <v>11044</v>
      </c>
      <c r="B11046" s="8" t="s">
        <v>22440</v>
      </c>
      <c r="C11046" s="9" t="s">
        <v>22841</v>
      </c>
      <c r="D11046" s="10" t="s">
        <v>22842</v>
      </c>
      <c r="E11046" s="11" t="s">
        <v>22908</v>
      </c>
      <c r="F11046" s="6">
        <v>311824</v>
      </c>
      <c r="G11046" s="6" t="s">
        <v>817</v>
      </c>
      <c r="H11046" s="16">
        <v>15298728.925000001</v>
      </c>
      <c r="I11046" s="12">
        <v>43723</v>
      </c>
      <c r="J11046" s="12">
        <v>44033</v>
      </c>
      <c r="K11046" s="15">
        <v>6469429</v>
      </c>
      <c r="L11046" s="13" t="s">
        <v>14</v>
      </c>
      <c r="M11046" s="7">
        <v>0.49</v>
      </c>
      <c r="N11046" s="17"/>
    </row>
    <row r="11047" spans="1:14" ht="110.25">
      <c r="A11047" s="6">
        <v>11045</v>
      </c>
      <c r="B11047" s="8" t="s">
        <v>22440</v>
      </c>
      <c r="C11047" s="9" t="s">
        <v>22910</v>
      </c>
      <c r="D11047" s="10" t="s">
        <v>22911</v>
      </c>
      <c r="E11047" s="11" t="s">
        <v>22912</v>
      </c>
      <c r="F11047" s="6">
        <v>285035</v>
      </c>
      <c r="G11047" s="6" t="s">
        <v>817</v>
      </c>
      <c r="H11047" s="16">
        <v>4248830.4170000004</v>
      </c>
      <c r="I11047" s="12">
        <v>43573</v>
      </c>
      <c r="J11047" s="12">
        <v>43762</v>
      </c>
      <c r="K11047" s="15">
        <v>1400000</v>
      </c>
      <c r="L11047" s="13" t="s">
        <v>15</v>
      </c>
      <c r="M11047" s="7">
        <v>1</v>
      </c>
      <c r="N11047" s="17"/>
    </row>
    <row r="11048" spans="1:14" ht="94.5">
      <c r="A11048" s="6">
        <v>11046</v>
      </c>
      <c r="B11048" s="8" t="s">
        <v>22440</v>
      </c>
      <c r="C11048" s="9" t="s">
        <v>22913</v>
      </c>
      <c r="D11048" s="10" t="s">
        <v>32</v>
      </c>
      <c r="E11048" s="11" t="s">
        <v>22914</v>
      </c>
      <c r="F11048" s="6">
        <v>165321</v>
      </c>
      <c r="G11048" s="6" t="s">
        <v>817</v>
      </c>
      <c r="H11048" s="16">
        <v>16966359.552000001</v>
      </c>
      <c r="I11048" s="12">
        <v>43214</v>
      </c>
      <c r="J11048" s="12">
        <v>43900</v>
      </c>
      <c r="K11048" s="15">
        <v>11787637</v>
      </c>
      <c r="L11048" s="13" t="s">
        <v>15</v>
      </c>
      <c r="M11048" s="7">
        <v>1</v>
      </c>
      <c r="N11048" s="17"/>
    </row>
    <row r="11049" spans="1:14" ht="63">
      <c r="A11049" s="6">
        <v>11047</v>
      </c>
      <c r="B11049" s="8" t="s">
        <v>22440</v>
      </c>
      <c r="C11049" s="9" t="s">
        <v>22915</v>
      </c>
      <c r="D11049" s="10" t="s">
        <v>22449</v>
      </c>
      <c r="E11049" s="11" t="s">
        <v>22916</v>
      </c>
      <c r="F11049" s="6">
        <v>319409</v>
      </c>
      <c r="G11049" s="6" t="s">
        <v>817</v>
      </c>
      <c r="H11049" s="16">
        <v>25022256.782000002</v>
      </c>
      <c r="I11049" s="12">
        <v>43747</v>
      </c>
      <c r="J11049" s="12">
        <v>43936</v>
      </c>
      <c r="K11049" s="15" t="s">
        <v>1695</v>
      </c>
      <c r="L11049" s="13" t="s">
        <v>15</v>
      </c>
      <c r="M11049" s="7">
        <v>1</v>
      </c>
      <c r="N11049" s="17"/>
    </row>
    <row r="11050" spans="1:14" ht="173.25">
      <c r="A11050" s="6">
        <v>11048</v>
      </c>
      <c r="B11050" s="8" t="s">
        <v>22440</v>
      </c>
      <c r="C11050" s="9" t="s">
        <v>22917</v>
      </c>
      <c r="D11050" s="10" t="s">
        <v>7008</v>
      </c>
      <c r="E11050" s="11" t="s">
        <v>22918</v>
      </c>
      <c r="F11050" s="6">
        <v>285920</v>
      </c>
      <c r="G11050" s="6" t="s">
        <v>817</v>
      </c>
      <c r="H11050" s="16">
        <v>33338333.528000001</v>
      </c>
      <c r="I11050" s="12">
        <v>43752</v>
      </c>
      <c r="J11050" s="12">
        <v>43941</v>
      </c>
      <c r="K11050" s="15">
        <v>3536209</v>
      </c>
      <c r="L11050" s="13" t="s">
        <v>15</v>
      </c>
      <c r="M11050" s="7">
        <v>1</v>
      </c>
      <c r="N11050" s="17"/>
    </row>
    <row r="11051" spans="1:14" ht="78.75">
      <c r="A11051" s="6">
        <v>11049</v>
      </c>
      <c r="B11051" s="8" t="s">
        <v>22440</v>
      </c>
      <c r="C11051" s="9" t="s">
        <v>22870</v>
      </c>
      <c r="D11051" s="10" t="s">
        <v>22871</v>
      </c>
      <c r="E11051" s="11" t="s">
        <v>22919</v>
      </c>
      <c r="F11051" s="6">
        <v>152092</v>
      </c>
      <c r="G11051" s="6" t="s">
        <v>817</v>
      </c>
      <c r="H11051" s="16">
        <v>24172981.155000001</v>
      </c>
      <c r="I11051" s="12">
        <v>43214</v>
      </c>
      <c r="J11051" s="12">
        <v>43585</v>
      </c>
      <c r="K11051" s="15">
        <v>22201313</v>
      </c>
      <c r="L11051" s="13" t="s">
        <v>14</v>
      </c>
      <c r="M11051" s="7">
        <v>1</v>
      </c>
      <c r="N11051" s="17"/>
    </row>
    <row r="11052" spans="1:14" ht="63">
      <c r="A11052" s="6">
        <v>11050</v>
      </c>
      <c r="B11052" s="8" t="s">
        <v>22440</v>
      </c>
      <c r="C11052" s="9" t="s">
        <v>22873</v>
      </c>
      <c r="D11052" s="10" t="s">
        <v>1203</v>
      </c>
      <c r="E11052" s="11" t="s">
        <v>22919</v>
      </c>
      <c r="F11052" s="6">
        <v>152092</v>
      </c>
      <c r="G11052" s="6" t="s">
        <v>817</v>
      </c>
      <c r="H11052" s="16">
        <v>24172981.155000001</v>
      </c>
      <c r="I11052" s="12">
        <v>43214</v>
      </c>
      <c r="J11052" s="12">
        <v>43585</v>
      </c>
      <c r="K11052" s="15">
        <v>22201313</v>
      </c>
      <c r="L11052" s="13" t="s">
        <v>14</v>
      </c>
      <c r="M11052" s="7">
        <v>0.4</v>
      </c>
      <c r="N11052" s="17"/>
    </row>
    <row r="11053" spans="1:14" ht="94.5">
      <c r="A11053" s="6">
        <v>11051</v>
      </c>
      <c r="B11053" s="8" t="s">
        <v>22440</v>
      </c>
      <c r="C11053" s="9" t="s">
        <v>22874</v>
      </c>
      <c r="D11053" s="10" t="s">
        <v>1248</v>
      </c>
      <c r="E11053" s="11" t="s">
        <v>22919</v>
      </c>
      <c r="F11053" s="6">
        <v>152092</v>
      </c>
      <c r="G11053" s="6" t="s">
        <v>817</v>
      </c>
      <c r="H11053" s="16">
        <v>24172981.155000001</v>
      </c>
      <c r="I11053" s="12">
        <v>43214</v>
      </c>
      <c r="J11053" s="12">
        <v>43585</v>
      </c>
      <c r="K11053" s="15">
        <v>22201313</v>
      </c>
      <c r="L11053" s="13" t="s">
        <v>14</v>
      </c>
      <c r="M11053" s="7">
        <v>0.35</v>
      </c>
      <c r="N11053" s="17"/>
    </row>
    <row r="11054" spans="1:14" ht="78.75">
      <c r="A11054" s="6">
        <v>11052</v>
      </c>
      <c r="B11054" s="8" t="s">
        <v>22440</v>
      </c>
      <c r="C11054" s="9" t="s">
        <v>22875</v>
      </c>
      <c r="D11054" s="10" t="s">
        <v>5814</v>
      </c>
      <c r="E11054" s="11" t="s">
        <v>22919</v>
      </c>
      <c r="F11054" s="6">
        <v>152092</v>
      </c>
      <c r="G11054" s="6" t="s">
        <v>817</v>
      </c>
      <c r="H11054" s="16">
        <v>24172981.155000001</v>
      </c>
      <c r="I11054" s="12">
        <v>43214</v>
      </c>
      <c r="J11054" s="12">
        <v>43585</v>
      </c>
      <c r="K11054" s="15">
        <v>22201313</v>
      </c>
      <c r="L11054" s="13" t="s">
        <v>14</v>
      </c>
      <c r="M11054" s="7">
        <v>0.25</v>
      </c>
      <c r="N11054" s="17"/>
    </row>
    <row r="11055" spans="1:14" ht="94.5">
      <c r="A11055" s="6">
        <v>11053</v>
      </c>
      <c r="B11055" s="8" t="s">
        <v>22440</v>
      </c>
      <c r="C11055" s="9" t="s">
        <v>22920</v>
      </c>
      <c r="D11055" s="10" t="s">
        <v>22921</v>
      </c>
      <c r="E11055" s="11" t="s">
        <v>22922</v>
      </c>
      <c r="F11055" s="6">
        <v>94148</v>
      </c>
      <c r="G11055" s="6" t="s">
        <v>1611</v>
      </c>
      <c r="H11055" s="16">
        <v>84903606.099999994</v>
      </c>
      <c r="I11055" s="12">
        <v>43093</v>
      </c>
      <c r="J11055" s="12">
        <v>44012</v>
      </c>
      <c r="K11055" s="15">
        <v>62017416</v>
      </c>
      <c r="L11055" s="13" t="s">
        <v>14</v>
      </c>
      <c r="M11055" s="7">
        <v>1</v>
      </c>
      <c r="N11055" s="17"/>
    </row>
    <row r="11056" spans="1:14" ht="94.5">
      <c r="A11056" s="6">
        <v>11054</v>
      </c>
      <c r="B11056" s="8" t="s">
        <v>22440</v>
      </c>
      <c r="C11056" s="9" t="s">
        <v>3873</v>
      </c>
      <c r="D11056" s="10" t="s">
        <v>837</v>
      </c>
      <c r="E11056" s="11" t="s">
        <v>22922</v>
      </c>
      <c r="F11056" s="6">
        <v>94148</v>
      </c>
      <c r="G11056" s="6" t="s">
        <v>1611</v>
      </c>
      <c r="H11056" s="16">
        <v>84903606.099999994</v>
      </c>
      <c r="I11056" s="12">
        <v>43093</v>
      </c>
      <c r="J11056" s="12">
        <v>44012</v>
      </c>
      <c r="K11056" s="15">
        <v>62017416</v>
      </c>
      <c r="L11056" s="13" t="s">
        <v>14</v>
      </c>
      <c r="M11056" s="7"/>
      <c r="N11056" s="17"/>
    </row>
    <row r="11057" spans="1:14" ht="141.75">
      <c r="A11057" s="6">
        <v>11055</v>
      </c>
      <c r="B11057" s="8" t="s">
        <v>22440</v>
      </c>
      <c r="C11057" s="9" t="s">
        <v>22923</v>
      </c>
      <c r="D11057" s="10" t="s">
        <v>1261</v>
      </c>
      <c r="E11057" s="11" t="s">
        <v>22922</v>
      </c>
      <c r="F11057" s="6">
        <v>94148</v>
      </c>
      <c r="G11057" s="6" t="s">
        <v>1611</v>
      </c>
      <c r="H11057" s="16">
        <v>84903606.099999994</v>
      </c>
      <c r="I11057" s="12">
        <v>43093</v>
      </c>
      <c r="J11057" s="12">
        <v>44012</v>
      </c>
      <c r="K11057" s="15">
        <v>62017416</v>
      </c>
      <c r="L11057" s="13" t="s">
        <v>14</v>
      </c>
      <c r="M11057" s="7"/>
      <c r="N11057" s="17"/>
    </row>
    <row r="11058" spans="1:14" ht="94.5">
      <c r="A11058" s="6">
        <v>11056</v>
      </c>
      <c r="B11058" s="8" t="s">
        <v>22440</v>
      </c>
      <c r="C11058" s="9" t="s">
        <v>22924</v>
      </c>
      <c r="D11058" s="10" t="s">
        <v>22925</v>
      </c>
      <c r="E11058" s="11" t="s">
        <v>22926</v>
      </c>
      <c r="F11058" s="6">
        <v>335575</v>
      </c>
      <c r="G11058" s="6" t="s">
        <v>1611</v>
      </c>
      <c r="H11058" s="16">
        <v>123039709.42</v>
      </c>
      <c r="I11058" s="12">
        <v>43755</v>
      </c>
      <c r="J11058" s="12">
        <v>44302</v>
      </c>
      <c r="K11058" s="15" t="s">
        <v>1695</v>
      </c>
      <c r="L11058" s="13" t="s">
        <v>15</v>
      </c>
      <c r="M11058" s="7">
        <v>1</v>
      </c>
      <c r="N11058" s="17"/>
    </row>
    <row r="11059" spans="1:14" ht="94.5">
      <c r="A11059" s="6">
        <v>11057</v>
      </c>
      <c r="B11059" s="8" t="s">
        <v>22440</v>
      </c>
      <c r="C11059" s="9" t="s">
        <v>22927</v>
      </c>
      <c r="D11059" s="10" t="s">
        <v>22928</v>
      </c>
      <c r="E11059" s="11" t="s">
        <v>22929</v>
      </c>
      <c r="F11059" s="6">
        <v>351190</v>
      </c>
      <c r="G11059" s="6" t="s">
        <v>1611</v>
      </c>
      <c r="H11059" s="16">
        <v>509081572.18699998</v>
      </c>
      <c r="I11059" s="12">
        <v>44042</v>
      </c>
      <c r="J11059" s="12">
        <v>44778</v>
      </c>
      <c r="K11059" s="15" t="s">
        <v>1695</v>
      </c>
      <c r="L11059" s="13" t="s">
        <v>14</v>
      </c>
      <c r="M11059" s="7">
        <v>1</v>
      </c>
      <c r="N11059" s="17"/>
    </row>
    <row r="11060" spans="1:14" ht="94.5">
      <c r="A11060" s="6">
        <v>11058</v>
      </c>
      <c r="B11060" s="8" t="s">
        <v>22440</v>
      </c>
      <c r="C11060" s="9" t="s">
        <v>4255</v>
      </c>
      <c r="D11060" s="10" t="s">
        <v>4256</v>
      </c>
      <c r="E11060" s="11" t="s">
        <v>22929</v>
      </c>
      <c r="F11060" s="6">
        <v>351190</v>
      </c>
      <c r="G11060" s="6" t="s">
        <v>1611</v>
      </c>
      <c r="H11060" s="16">
        <v>509081572.18699998</v>
      </c>
      <c r="I11060" s="12">
        <v>44042</v>
      </c>
      <c r="J11060" s="12">
        <v>44778</v>
      </c>
      <c r="K11060" s="15" t="s">
        <v>1695</v>
      </c>
      <c r="L11060" s="13" t="s">
        <v>14</v>
      </c>
      <c r="M11060" s="7">
        <v>0.51</v>
      </c>
      <c r="N11060" s="17"/>
    </row>
    <row r="11061" spans="1:14" ht="94.5">
      <c r="A11061" s="6">
        <v>11059</v>
      </c>
      <c r="B11061" s="8" t="s">
        <v>22440</v>
      </c>
      <c r="C11061" s="9" t="s">
        <v>22823</v>
      </c>
      <c r="D11061" s="10" t="s">
        <v>21</v>
      </c>
      <c r="E11061" s="11" t="s">
        <v>22929</v>
      </c>
      <c r="F11061" s="6">
        <v>351190</v>
      </c>
      <c r="G11061" s="6" t="s">
        <v>1611</v>
      </c>
      <c r="H11061" s="16">
        <v>509081572.18699998</v>
      </c>
      <c r="I11061" s="12">
        <v>44042</v>
      </c>
      <c r="J11061" s="12">
        <v>44778</v>
      </c>
      <c r="K11061" s="15" t="s">
        <v>1695</v>
      </c>
      <c r="L11061" s="13" t="s">
        <v>14</v>
      </c>
      <c r="M11061" s="7">
        <v>0.49</v>
      </c>
      <c r="N11061" s="17"/>
    </row>
    <row r="11062" spans="1:14" ht="47.25">
      <c r="A11062" s="6">
        <v>11060</v>
      </c>
      <c r="B11062" s="8" t="s">
        <v>22440</v>
      </c>
      <c r="C11062" s="9" t="s">
        <v>22930</v>
      </c>
      <c r="D11062" s="10" t="s">
        <v>32</v>
      </c>
      <c r="E11062" s="11" t="s">
        <v>22931</v>
      </c>
      <c r="F11062" s="6">
        <v>192574</v>
      </c>
      <c r="G11062" s="6" t="s">
        <v>1135</v>
      </c>
      <c r="H11062" s="16" t="s">
        <v>1695</v>
      </c>
      <c r="I11062" s="12">
        <v>43326</v>
      </c>
      <c r="J11062" s="12">
        <v>43697</v>
      </c>
      <c r="K11062" s="15">
        <v>25077504</v>
      </c>
      <c r="L11062" s="13" t="s">
        <v>15</v>
      </c>
      <c r="M11062" s="7">
        <v>1</v>
      </c>
      <c r="N11062" s="17"/>
    </row>
    <row r="11063" spans="1:14" ht="110.25">
      <c r="A11063" s="6">
        <v>11061</v>
      </c>
      <c r="B11063" s="8" t="s">
        <v>22440</v>
      </c>
      <c r="C11063" s="9" t="s">
        <v>22932</v>
      </c>
      <c r="D11063" s="10" t="s">
        <v>22933</v>
      </c>
      <c r="E11063" s="11" t="s">
        <v>22934</v>
      </c>
      <c r="F11063" s="6">
        <v>192071</v>
      </c>
      <c r="G11063" s="6" t="s">
        <v>1135</v>
      </c>
      <c r="H11063" s="16" t="s">
        <v>1695</v>
      </c>
      <c r="I11063" s="12">
        <v>43310</v>
      </c>
      <c r="J11063" s="12">
        <v>43681</v>
      </c>
      <c r="K11063" s="15">
        <v>20169778</v>
      </c>
      <c r="L11063" s="13" t="s">
        <v>15</v>
      </c>
      <c r="M11063" s="7">
        <v>1</v>
      </c>
      <c r="N11063" s="17"/>
    </row>
    <row r="11064" spans="1:14" ht="47.25">
      <c r="A11064" s="6">
        <v>11062</v>
      </c>
      <c r="B11064" s="8" t="s">
        <v>22440</v>
      </c>
      <c r="C11064" s="9" t="s">
        <v>22935</v>
      </c>
      <c r="D11064" s="10" t="s">
        <v>32</v>
      </c>
      <c r="E11064" s="11" t="s">
        <v>22936</v>
      </c>
      <c r="F11064" s="6">
        <v>192069</v>
      </c>
      <c r="G11064" s="6" t="s">
        <v>1135</v>
      </c>
      <c r="H11064" s="16" t="s">
        <v>1695</v>
      </c>
      <c r="I11064" s="12">
        <v>43326</v>
      </c>
      <c r="J11064" s="12">
        <v>43697</v>
      </c>
      <c r="K11064" s="15">
        <v>39653788</v>
      </c>
      <c r="L11064" s="13" t="s">
        <v>15</v>
      </c>
      <c r="M11064" s="7">
        <v>1</v>
      </c>
      <c r="N11064" s="17"/>
    </row>
    <row r="11065" spans="1:14" ht="47.25">
      <c r="A11065" s="6">
        <v>11063</v>
      </c>
      <c r="B11065" s="8" t="s">
        <v>22440</v>
      </c>
      <c r="C11065" s="9" t="s">
        <v>22937</v>
      </c>
      <c r="D11065" s="10" t="s">
        <v>22458</v>
      </c>
      <c r="E11065" s="11" t="s">
        <v>22938</v>
      </c>
      <c r="F11065" s="6">
        <v>192070</v>
      </c>
      <c r="G11065" s="6" t="s">
        <v>1135</v>
      </c>
      <c r="H11065" s="16" t="s">
        <v>1695</v>
      </c>
      <c r="I11065" s="12">
        <v>43326</v>
      </c>
      <c r="J11065" s="12">
        <v>43697</v>
      </c>
      <c r="K11065" s="15">
        <v>25977883</v>
      </c>
      <c r="L11065" s="13" t="s">
        <v>15</v>
      </c>
      <c r="M11065" s="7">
        <v>1</v>
      </c>
      <c r="N11065" s="17"/>
    </row>
    <row r="11066" spans="1:14" ht="78.75">
      <c r="A11066" s="6">
        <v>11064</v>
      </c>
      <c r="B11066" s="8" t="s">
        <v>22440</v>
      </c>
      <c r="C11066" s="9" t="s">
        <v>22939</v>
      </c>
      <c r="D11066" s="10" t="s">
        <v>22940</v>
      </c>
      <c r="E11066" s="11" t="s">
        <v>22941</v>
      </c>
      <c r="F11066" s="6">
        <v>192074</v>
      </c>
      <c r="G11066" s="6" t="s">
        <v>1135</v>
      </c>
      <c r="H11066" s="16" t="s">
        <v>1695</v>
      </c>
      <c r="I11066" s="12">
        <v>43310</v>
      </c>
      <c r="J11066" s="12">
        <v>43681</v>
      </c>
      <c r="K11066" s="15">
        <v>12867098</v>
      </c>
      <c r="L11066" s="13" t="s">
        <v>15</v>
      </c>
      <c r="M11066" s="7">
        <v>1</v>
      </c>
      <c r="N11066" s="17"/>
    </row>
    <row r="11067" spans="1:14" ht="78.75">
      <c r="A11067" s="6">
        <v>11065</v>
      </c>
      <c r="B11067" s="8" t="s">
        <v>22440</v>
      </c>
      <c r="C11067" s="9" t="s">
        <v>22942</v>
      </c>
      <c r="D11067" s="10" t="s">
        <v>22894</v>
      </c>
      <c r="E11067" s="11" t="s">
        <v>22943</v>
      </c>
      <c r="F11067" s="6">
        <v>192576</v>
      </c>
      <c r="G11067" s="6" t="s">
        <v>1135</v>
      </c>
      <c r="H11067" s="16" t="s">
        <v>1695</v>
      </c>
      <c r="I11067" s="12">
        <v>43310</v>
      </c>
      <c r="J11067" s="12">
        <v>43681</v>
      </c>
      <c r="K11067" s="15">
        <v>9548835</v>
      </c>
      <c r="L11067" s="13" t="s">
        <v>15</v>
      </c>
      <c r="M11067" s="7">
        <v>1</v>
      </c>
      <c r="N11067" s="17"/>
    </row>
    <row r="11068" spans="1:14" ht="47.25">
      <c r="A11068" s="6">
        <v>11066</v>
      </c>
      <c r="B11068" s="8" t="s">
        <v>22440</v>
      </c>
      <c r="C11068" s="9" t="s">
        <v>22935</v>
      </c>
      <c r="D11068" s="10" t="s">
        <v>32</v>
      </c>
      <c r="E11068" s="11" t="s">
        <v>22944</v>
      </c>
      <c r="F11068" s="6">
        <v>200701</v>
      </c>
      <c r="G11068" s="6" t="s">
        <v>1135</v>
      </c>
      <c r="H11068" s="16" t="s">
        <v>1695</v>
      </c>
      <c r="I11068" s="12">
        <v>43331</v>
      </c>
      <c r="J11068" s="12">
        <v>43702</v>
      </c>
      <c r="K11068" s="15">
        <v>3924451</v>
      </c>
      <c r="L11068" s="13" t="s">
        <v>15</v>
      </c>
      <c r="M11068" s="7">
        <v>1</v>
      </c>
      <c r="N11068" s="17"/>
    </row>
    <row r="11069" spans="1:14" ht="47.25">
      <c r="A11069" s="6">
        <v>11067</v>
      </c>
      <c r="B11069" s="8" t="s">
        <v>22440</v>
      </c>
      <c r="C11069" s="9" t="s">
        <v>22945</v>
      </c>
      <c r="D11069" s="10" t="s">
        <v>22946</v>
      </c>
      <c r="E11069" s="11" t="s">
        <v>22947</v>
      </c>
      <c r="F11069" s="6">
        <v>293037</v>
      </c>
      <c r="G11069" s="6" t="s">
        <v>1135</v>
      </c>
      <c r="H11069" s="16" t="s">
        <v>1695</v>
      </c>
      <c r="I11069" s="12">
        <v>43669</v>
      </c>
      <c r="J11069" s="12">
        <v>44104</v>
      </c>
      <c r="K11069" s="15">
        <v>6252767</v>
      </c>
      <c r="L11069" s="13" t="s">
        <v>15</v>
      </c>
      <c r="M11069" s="7">
        <v>1</v>
      </c>
      <c r="N11069" s="17"/>
    </row>
    <row r="11070" spans="1:14" ht="78.75">
      <c r="A11070" s="6">
        <v>11068</v>
      </c>
      <c r="B11070" s="8" t="s">
        <v>22440</v>
      </c>
      <c r="C11070" s="9" t="s">
        <v>22948</v>
      </c>
      <c r="D11070" s="10" t="s">
        <v>22454</v>
      </c>
      <c r="E11070" s="11" t="s">
        <v>22949</v>
      </c>
      <c r="F11070" s="6">
        <v>293038</v>
      </c>
      <c r="G11070" s="6" t="s">
        <v>1135</v>
      </c>
      <c r="H11070" s="16" t="s">
        <v>1695</v>
      </c>
      <c r="I11070" s="12">
        <v>43738</v>
      </c>
      <c r="J11070" s="12">
        <v>44110</v>
      </c>
      <c r="K11070" s="15">
        <v>3836286</v>
      </c>
      <c r="L11070" s="13" t="s">
        <v>14</v>
      </c>
      <c r="M11070" s="7">
        <v>1</v>
      </c>
      <c r="N11070" s="17"/>
    </row>
    <row r="11071" spans="1:14" ht="78.75">
      <c r="A11071" s="6">
        <v>11069</v>
      </c>
      <c r="B11071" s="8" t="s">
        <v>22440</v>
      </c>
      <c r="C11071" s="9" t="s">
        <v>2052</v>
      </c>
      <c r="D11071" s="10" t="s">
        <v>20</v>
      </c>
      <c r="E11071" s="11" t="s">
        <v>22949</v>
      </c>
      <c r="F11071" s="6">
        <v>293038</v>
      </c>
      <c r="G11071" s="6" t="s">
        <v>1135</v>
      </c>
      <c r="H11071" s="16" t="s">
        <v>1695</v>
      </c>
      <c r="I11071" s="12">
        <v>43738</v>
      </c>
      <c r="J11071" s="12">
        <v>44110</v>
      </c>
      <c r="K11071" s="15">
        <v>3836286</v>
      </c>
      <c r="L11071" s="13" t="s">
        <v>14</v>
      </c>
      <c r="M11071" s="7">
        <v>1</v>
      </c>
      <c r="N11071" s="17"/>
    </row>
    <row r="11072" spans="1:14" ht="78.75">
      <c r="A11072" s="6">
        <v>11070</v>
      </c>
      <c r="B11072" s="8" t="s">
        <v>22440</v>
      </c>
      <c r="C11072" s="9" t="s">
        <v>22456</v>
      </c>
      <c r="D11072" s="10" t="s">
        <v>8347</v>
      </c>
      <c r="E11072" s="11" t="s">
        <v>22949</v>
      </c>
      <c r="F11072" s="6">
        <v>293038</v>
      </c>
      <c r="G11072" s="6" t="s">
        <v>1135</v>
      </c>
      <c r="H11072" s="16" t="s">
        <v>1695</v>
      </c>
      <c r="I11072" s="12">
        <v>43738</v>
      </c>
      <c r="J11072" s="12">
        <v>44110</v>
      </c>
      <c r="K11072" s="15">
        <v>3836286</v>
      </c>
      <c r="L11072" s="13" t="s">
        <v>14</v>
      </c>
      <c r="M11072" s="7">
        <v>1</v>
      </c>
      <c r="N11072" s="17"/>
    </row>
    <row r="11073" spans="1:14" ht="63">
      <c r="A11073" s="6">
        <v>11071</v>
      </c>
      <c r="B11073" s="8" t="s">
        <v>22440</v>
      </c>
      <c r="C11073" s="9" t="s">
        <v>22950</v>
      </c>
      <c r="D11073" s="10" t="s">
        <v>22467</v>
      </c>
      <c r="E11073" s="11" t="s">
        <v>22951</v>
      </c>
      <c r="F11073" s="6">
        <v>293039</v>
      </c>
      <c r="G11073" s="6" t="s">
        <v>1135</v>
      </c>
      <c r="H11073" s="16" t="s">
        <v>1695</v>
      </c>
      <c r="I11073" s="12">
        <v>43723</v>
      </c>
      <c r="J11073" s="12">
        <v>44095</v>
      </c>
      <c r="K11073" s="15">
        <v>12631584</v>
      </c>
      <c r="L11073" s="13" t="s">
        <v>15</v>
      </c>
      <c r="M11073" s="7">
        <v>1</v>
      </c>
      <c r="N11073" s="17"/>
    </row>
    <row r="11074" spans="1:14" ht="78.75">
      <c r="A11074" s="6">
        <v>11072</v>
      </c>
      <c r="B11074" s="8" t="s">
        <v>22440</v>
      </c>
      <c r="C11074" s="9" t="s">
        <v>22952</v>
      </c>
      <c r="D11074" s="10" t="s">
        <v>22953</v>
      </c>
      <c r="E11074" s="11" t="s">
        <v>22954</v>
      </c>
      <c r="F11074" s="6">
        <v>293040</v>
      </c>
      <c r="G11074" s="6" t="s">
        <v>1135</v>
      </c>
      <c r="H11074" s="16" t="s">
        <v>1695</v>
      </c>
      <c r="I11074" s="12">
        <v>43717</v>
      </c>
      <c r="J11074" s="12">
        <v>44082</v>
      </c>
      <c r="K11074" s="15">
        <v>22261262</v>
      </c>
      <c r="L11074" s="13" t="s">
        <v>14</v>
      </c>
      <c r="M11074" s="7">
        <v>1</v>
      </c>
      <c r="N11074" s="17"/>
    </row>
    <row r="11075" spans="1:14" ht="78.75">
      <c r="A11075" s="6">
        <v>11073</v>
      </c>
      <c r="B11075" s="8" t="s">
        <v>22440</v>
      </c>
      <c r="C11075" s="9" t="s">
        <v>22955</v>
      </c>
      <c r="D11075" s="10" t="s">
        <v>22956</v>
      </c>
      <c r="E11075" s="11" t="s">
        <v>22954</v>
      </c>
      <c r="F11075" s="6">
        <v>293040</v>
      </c>
      <c r="G11075" s="6" t="s">
        <v>1135</v>
      </c>
      <c r="H11075" s="16" t="s">
        <v>1695</v>
      </c>
      <c r="I11075" s="12">
        <v>43717</v>
      </c>
      <c r="J11075" s="12">
        <v>44082</v>
      </c>
      <c r="K11075" s="15">
        <v>22261262</v>
      </c>
      <c r="L11075" s="13" t="s">
        <v>14</v>
      </c>
      <c r="M11075" s="7">
        <v>0.51</v>
      </c>
      <c r="N11075" s="17"/>
    </row>
    <row r="11076" spans="1:14" ht="78.75">
      <c r="A11076" s="6">
        <v>11074</v>
      </c>
      <c r="B11076" s="8" t="s">
        <v>22440</v>
      </c>
      <c r="C11076" s="9" t="s">
        <v>22544</v>
      </c>
      <c r="D11076" s="10" t="s">
        <v>22545</v>
      </c>
      <c r="E11076" s="11" t="s">
        <v>22954</v>
      </c>
      <c r="F11076" s="6">
        <v>293040</v>
      </c>
      <c r="G11076" s="6" t="s">
        <v>1135</v>
      </c>
      <c r="H11076" s="16" t="s">
        <v>1695</v>
      </c>
      <c r="I11076" s="12">
        <v>43717</v>
      </c>
      <c r="J11076" s="12">
        <v>44082</v>
      </c>
      <c r="K11076" s="15">
        <v>22261262</v>
      </c>
      <c r="L11076" s="13" t="s">
        <v>14</v>
      </c>
      <c r="M11076" s="7">
        <v>0.49</v>
      </c>
      <c r="N11076" s="17"/>
    </row>
    <row r="11077" spans="1:14" ht="78.75">
      <c r="A11077" s="6">
        <v>11075</v>
      </c>
      <c r="B11077" s="8" t="s">
        <v>22440</v>
      </c>
      <c r="C11077" s="9" t="s">
        <v>22957</v>
      </c>
      <c r="D11077" s="10" t="s">
        <v>22958</v>
      </c>
      <c r="E11077" s="11" t="s">
        <v>22959</v>
      </c>
      <c r="F11077" s="6">
        <v>292876</v>
      </c>
      <c r="G11077" s="6" t="s">
        <v>1135</v>
      </c>
      <c r="H11077" s="16" t="s">
        <v>1695</v>
      </c>
      <c r="I11077" s="12">
        <v>43669</v>
      </c>
      <c r="J11077" s="12">
        <v>44043</v>
      </c>
      <c r="K11077" s="15">
        <v>18260982</v>
      </c>
      <c r="L11077" s="13" t="s">
        <v>14</v>
      </c>
      <c r="M11077" s="7">
        <v>1</v>
      </c>
      <c r="N11077" s="17"/>
    </row>
    <row r="11078" spans="1:14" ht="110.25">
      <c r="A11078" s="6">
        <v>11076</v>
      </c>
      <c r="B11078" s="8" t="s">
        <v>22440</v>
      </c>
      <c r="C11078" s="9" t="s">
        <v>22556</v>
      </c>
      <c r="D11078" s="10" t="s">
        <v>7008</v>
      </c>
      <c r="E11078" s="11" t="s">
        <v>22959</v>
      </c>
      <c r="F11078" s="6">
        <v>292876</v>
      </c>
      <c r="G11078" s="6" t="s">
        <v>1135</v>
      </c>
      <c r="H11078" s="16" t="s">
        <v>1695</v>
      </c>
      <c r="I11078" s="12">
        <v>43669</v>
      </c>
      <c r="J11078" s="12">
        <v>44043</v>
      </c>
      <c r="K11078" s="15">
        <v>18260982</v>
      </c>
      <c r="L11078" s="13" t="s">
        <v>14</v>
      </c>
      <c r="M11078" s="7">
        <v>0.51</v>
      </c>
      <c r="N11078" s="17"/>
    </row>
    <row r="11079" spans="1:14" ht="63">
      <c r="A11079" s="6">
        <v>11077</v>
      </c>
      <c r="B11079" s="8" t="s">
        <v>22440</v>
      </c>
      <c r="C11079" s="9" t="s">
        <v>22960</v>
      </c>
      <c r="D11079" s="10" t="s">
        <v>22961</v>
      </c>
      <c r="E11079" s="11" t="s">
        <v>22959</v>
      </c>
      <c r="F11079" s="6">
        <v>292876</v>
      </c>
      <c r="G11079" s="6" t="s">
        <v>1135</v>
      </c>
      <c r="H11079" s="16" t="s">
        <v>1695</v>
      </c>
      <c r="I11079" s="12">
        <v>43669</v>
      </c>
      <c r="J11079" s="12">
        <v>44043</v>
      </c>
      <c r="K11079" s="15">
        <v>18260982</v>
      </c>
      <c r="L11079" s="13" t="s">
        <v>14</v>
      </c>
      <c r="M11079" s="7">
        <v>0.49</v>
      </c>
      <c r="N11079" s="17"/>
    </row>
    <row r="11080" spans="1:14" ht="63">
      <c r="A11080" s="6">
        <v>11078</v>
      </c>
      <c r="B11080" s="8" t="s">
        <v>22440</v>
      </c>
      <c r="C11080" s="9" t="s">
        <v>22962</v>
      </c>
      <c r="D11080" s="10" t="s">
        <v>22963</v>
      </c>
      <c r="E11080" s="11" t="s">
        <v>22964</v>
      </c>
      <c r="F11080" s="6">
        <v>238567</v>
      </c>
      <c r="G11080" s="6" t="s">
        <v>1135</v>
      </c>
      <c r="H11080" s="16" t="s">
        <v>1695</v>
      </c>
      <c r="I11080" s="12">
        <v>43486</v>
      </c>
      <c r="J11080" s="12">
        <v>43858</v>
      </c>
      <c r="K11080" s="15">
        <v>9460101</v>
      </c>
      <c r="L11080" s="13" t="s">
        <v>15</v>
      </c>
      <c r="M11080" s="7">
        <v>1</v>
      </c>
      <c r="N11080" s="17"/>
    </row>
    <row r="11081" spans="1:14" ht="78.75">
      <c r="A11081" s="6">
        <v>11079</v>
      </c>
      <c r="B11081" s="8" t="s">
        <v>22440</v>
      </c>
      <c r="C11081" s="9" t="s">
        <v>22965</v>
      </c>
      <c r="D11081" s="10" t="s">
        <v>22966</v>
      </c>
      <c r="E11081" s="11" t="s">
        <v>22967</v>
      </c>
      <c r="F11081" s="6">
        <v>238571</v>
      </c>
      <c r="G11081" s="6" t="s">
        <v>1135</v>
      </c>
      <c r="H11081" s="16" t="s">
        <v>1695</v>
      </c>
      <c r="I11081" s="12">
        <v>43486</v>
      </c>
      <c r="J11081" s="12">
        <v>43858</v>
      </c>
      <c r="K11081" s="15">
        <v>13392506</v>
      </c>
      <c r="L11081" s="13" t="s">
        <v>15</v>
      </c>
      <c r="M11081" s="7">
        <v>1</v>
      </c>
      <c r="N11081" s="17"/>
    </row>
    <row r="11082" spans="1:14" ht="63">
      <c r="A11082" s="6">
        <v>11080</v>
      </c>
      <c r="B11082" s="8" t="s">
        <v>22440</v>
      </c>
      <c r="C11082" s="9" t="s">
        <v>22968</v>
      </c>
      <c r="D11082" s="10" t="s">
        <v>22969</v>
      </c>
      <c r="E11082" s="11" t="s">
        <v>22970</v>
      </c>
      <c r="F11082" s="6">
        <v>287508</v>
      </c>
      <c r="G11082" s="6" t="s">
        <v>1135</v>
      </c>
      <c r="H11082" s="16" t="s">
        <v>1695</v>
      </c>
      <c r="I11082" s="12">
        <v>43619</v>
      </c>
      <c r="J11082" s="12">
        <v>43991</v>
      </c>
      <c r="K11082" s="15">
        <v>10985211</v>
      </c>
      <c r="L11082" s="13" t="s">
        <v>14</v>
      </c>
      <c r="M11082" s="7">
        <v>1</v>
      </c>
      <c r="N11082" s="17"/>
    </row>
    <row r="11083" spans="1:14" ht="63">
      <c r="A11083" s="6">
        <v>11081</v>
      </c>
      <c r="B11083" s="8" t="s">
        <v>22440</v>
      </c>
      <c r="C11083" s="9" t="s">
        <v>22823</v>
      </c>
      <c r="D11083" s="10" t="s">
        <v>21</v>
      </c>
      <c r="E11083" s="11" t="s">
        <v>22970</v>
      </c>
      <c r="F11083" s="6">
        <v>287508</v>
      </c>
      <c r="G11083" s="6" t="s">
        <v>1135</v>
      </c>
      <c r="H11083" s="16" t="s">
        <v>1695</v>
      </c>
      <c r="I11083" s="12">
        <v>43619</v>
      </c>
      <c r="J11083" s="12">
        <v>43991</v>
      </c>
      <c r="K11083" s="15">
        <v>10985211</v>
      </c>
      <c r="L11083" s="13" t="s">
        <v>14</v>
      </c>
      <c r="M11083" s="7">
        <v>0.51</v>
      </c>
      <c r="N11083" s="17"/>
    </row>
    <row r="11084" spans="1:14" ht="63">
      <c r="A11084" s="6">
        <v>11082</v>
      </c>
      <c r="B11084" s="8" t="s">
        <v>22440</v>
      </c>
      <c r="C11084" s="9" t="s">
        <v>22971</v>
      </c>
      <c r="D11084" s="10" t="s">
        <v>1270</v>
      </c>
      <c r="E11084" s="11" t="s">
        <v>22970</v>
      </c>
      <c r="F11084" s="6">
        <v>287508</v>
      </c>
      <c r="G11084" s="6" t="s">
        <v>1135</v>
      </c>
      <c r="H11084" s="16" t="s">
        <v>1695</v>
      </c>
      <c r="I11084" s="12">
        <v>43619</v>
      </c>
      <c r="J11084" s="12">
        <v>43991</v>
      </c>
      <c r="K11084" s="15">
        <v>10985211</v>
      </c>
      <c r="L11084" s="13" t="s">
        <v>14</v>
      </c>
      <c r="M11084" s="7">
        <v>0.49</v>
      </c>
      <c r="N11084" s="17"/>
    </row>
    <row r="11085" spans="1:14" ht="78.75">
      <c r="A11085" s="6">
        <v>11083</v>
      </c>
      <c r="B11085" s="8" t="s">
        <v>22440</v>
      </c>
      <c r="C11085" s="9" t="s">
        <v>22972</v>
      </c>
      <c r="D11085" s="10" t="s">
        <v>22973</v>
      </c>
      <c r="E11085" s="11" t="s">
        <v>22974</v>
      </c>
      <c r="F11085" s="6">
        <v>287507</v>
      </c>
      <c r="G11085" s="6" t="s">
        <v>1135</v>
      </c>
      <c r="H11085" s="16" t="s">
        <v>1695</v>
      </c>
      <c r="I11085" s="12">
        <v>43619</v>
      </c>
      <c r="J11085" s="12">
        <v>43991</v>
      </c>
      <c r="K11085" s="15">
        <v>8515957</v>
      </c>
      <c r="L11085" s="13" t="s">
        <v>14</v>
      </c>
      <c r="M11085" s="7">
        <v>1</v>
      </c>
      <c r="N11085" s="17"/>
    </row>
    <row r="11086" spans="1:14" ht="78.75">
      <c r="A11086" s="6">
        <v>11084</v>
      </c>
      <c r="B11086" s="8" t="s">
        <v>22440</v>
      </c>
      <c r="C11086" s="9" t="s">
        <v>3873</v>
      </c>
      <c r="D11086" s="10" t="s">
        <v>837</v>
      </c>
      <c r="E11086" s="11" t="s">
        <v>22974</v>
      </c>
      <c r="F11086" s="6">
        <v>287507</v>
      </c>
      <c r="G11086" s="6" t="s">
        <v>1135</v>
      </c>
      <c r="H11086" s="16" t="s">
        <v>1695</v>
      </c>
      <c r="I11086" s="12">
        <v>43619</v>
      </c>
      <c r="J11086" s="12">
        <v>43991</v>
      </c>
      <c r="K11086" s="15">
        <v>8515957</v>
      </c>
      <c r="L11086" s="13" t="s">
        <v>14</v>
      </c>
      <c r="M11086" s="7">
        <v>0.51</v>
      </c>
      <c r="N11086" s="17"/>
    </row>
    <row r="11087" spans="1:14" ht="141.75">
      <c r="A11087" s="6">
        <v>11085</v>
      </c>
      <c r="B11087" s="8" t="s">
        <v>22440</v>
      </c>
      <c r="C11087" s="9" t="s">
        <v>22923</v>
      </c>
      <c r="D11087" s="10" t="s">
        <v>1261</v>
      </c>
      <c r="E11087" s="11" t="s">
        <v>22974</v>
      </c>
      <c r="F11087" s="6">
        <v>287507</v>
      </c>
      <c r="G11087" s="6" t="s">
        <v>1135</v>
      </c>
      <c r="H11087" s="16" t="s">
        <v>1695</v>
      </c>
      <c r="I11087" s="12">
        <v>43619</v>
      </c>
      <c r="J11087" s="12">
        <v>43991</v>
      </c>
      <c r="K11087" s="15">
        <v>8515957</v>
      </c>
      <c r="L11087" s="13" t="s">
        <v>14</v>
      </c>
      <c r="M11087" s="7">
        <v>0.49</v>
      </c>
      <c r="N11087" s="17"/>
    </row>
    <row r="11088" spans="1:14" ht="78.75">
      <c r="A11088" s="6">
        <v>11086</v>
      </c>
      <c r="B11088" s="8" t="s">
        <v>22440</v>
      </c>
      <c r="C11088" s="9" t="s">
        <v>22972</v>
      </c>
      <c r="D11088" s="10" t="s">
        <v>22973</v>
      </c>
      <c r="E11088" s="11" t="s">
        <v>22975</v>
      </c>
      <c r="F11088" s="6">
        <v>269587</v>
      </c>
      <c r="G11088" s="6" t="s">
        <v>1135</v>
      </c>
      <c r="H11088" s="16" t="s">
        <v>1695</v>
      </c>
      <c r="I11088" s="12">
        <v>43619</v>
      </c>
      <c r="J11088" s="12">
        <v>43991</v>
      </c>
      <c r="K11088" s="15">
        <v>23028436</v>
      </c>
      <c r="L11088" s="13" t="s">
        <v>14</v>
      </c>
      <c r="M11088" s="7">
        <v>1</v>
      </c>
      <c r="N11088" s="17"/>
    </row>
    <row r="11089" spans="1:14" ht="78.75">
      <c r="A11089" s="6">
        <v>11087</v>
      </c>
      <c r="B11089" s="8" t="s">
        <v>22440</v>
      </c>
      <c r="C11089" s="9" t="s">
        <v>3873</v>
      </c>
      <c r="D11089" s="10" t="s">
        <v>837</v>
      </c>
      <c r="E11089" s="11" t="s">
        <v>22975</v>
      </c>
      <c r="F11089" s="6">
        <v>269587</v>
      </c>
      <c r="G11089" s="6" t="s">
        <v>1135</v>
      </c>
      <c r="H11089" s="16" t="s">
        <v>1695</v>
      </c>
      <c r="I11089" s="12">
        <v>43619</v>
      </c>
      <c r="J11089" s="12">
        <v>43991</v>
      </c>
      <c r="K11089" s="15">
        <v>23028436</v>
      </c>
      <c r="L11089" s="13" t="s">
        <v>14</v>
      </c>
      <c r="M11089" s="7">
        <v>0.51</v>
      </c>
      <c r="N11089" s="17"/>
    </row>
    <row r="11090" spans="1:14" ht="141.75">
      <c r="A11090" s="6">
        <v>11088</v>
      </c>
      <c r="B11090" s="8" t="s">
        <v>22440</v>
      </c>
      <c r="C11090" s="9" t="s">
        <v>22923</v>
      </c>
      <c r="D11090" s="10" t="s">
        <v>1261</v>
      </c>
      <c r="E11090" s="11" t="s">
        <v>22975</v>
      </c>
      <c r="F11090" s="6">
        <v>269587</v>
      </c>
      <c r="G11090" s="6" t="s">
        <v>1135</v>
      </c>
      <c r="H11090" s="16" t="s">
        <v>1695</v>
      </c>
      <c r="I11090" s="12">
        <v>43619</v>
      </c>
      <c r="J11090" s="12">
        <v>43991</v>
      </c>
      <c r="K11090" s="15">
        <v>23028436</v>
      </c>
      <c r="L11090" s="13" t="s">
        <v>14</v>
      </c>
      <c r="M11090" s="7">
        <v>0.49</v>
      </c>
      <c r="N11090" s="17"/>
    </row>
    <row r="11091" spans="1:14" ht="63">
      <c r="A11091" s="6">
        <v>11089</v>
      </c>
      <c r="B11091" s="8" t="s">
        <v>22440</v>
      </c>
      <c r="C11091" s="9" t="s">
        <v>22976</v>
      </c>
      <c r="D11091" s="10" t="s">
        <v>32</v>
      </c>
      <c r="E11091" s="11" t="s">
        <v>22977</v>
      </c>
      <c r="F11091" s="6">
        <v>269588</v>
      </c>
      <c r="G11091" s="6" t="s">
        <v>1135</v>
      </c>
      <c r="H11091" s="16" t="s">
        <v>1695</v>
      </c>
      <c r="I11091" s="12">
        <v>43615</v>
      </c>
      <c r="J11091" s="12">
        <v>43989</v>
      </c>
      <c r="K11091" s="15" t="s">
        <v>1695</v>
      </c>
      <c r="L11091" s="13" t="s">
        <v>15</v>
      </c>
      <c r="M11091" s="7">
        <v>1</v>
      </c>
      <c r="N11091" s="17"/>
    </row>
    <row r="11092" spans="1:14" ht="78.75">
      <c r="A11092" s="6">
        <v>11090</v>
      </c>
      <c r="B11092" s="8" t="s">
        <v>22440</v>
      </c>
      <c r="C11092" s="9" t="s">
        <v>22948</v>
      </c>
      <c r="D11092" s="10" t="s">
        <v>22454</v>
      </c>
      <c r="E11092" s="11" t="s">
        <v>22978</v>
      </c>
      <c r="F11092" s="6">
        <v>269578</v>
      </c>
      <c r="G11092" s="6" t="s">
        <v>1135</v>
      </c>
      <c r="H11092" s="16" t="s">
        <v>1695</v>
      </c>
      <c r="I11092" s="12">
        <v>43681</v>
      </c>
      <c r="J11092" s="12">
        <v>44053</v>
      </c>
      <c r="K11092" s="15">
        <v>22306456</v>
      </c>
      <c r="L11092" s="13" t="s">
        <v>14</v>
      </c>
      <c r="M11092" s="7">
        <v>1</v>
      </c>
      <c r="N11092" s="17"/>
    </row>
    <row r="11093" spans="1:14" ht="78.75">
      <c r="A11093" s="6">
        <v>11091</v>
      </c>
      <c r="B11093" s="8" t="s">
        <v>22440</v>
      </c>
      <c r="C11093" s="9" t="s">
        <v>2052</v>
      </c>
      <c r="D11093" s="10" t="s">
        <v>20</v>
      </c>
      <c r="E11093" s="11" t="s">
        <v>22978</v>
      </c>
      <c r="F11093" s="6">
        <v>269578</v>
      </c>
      <c r="G11093" s="6" t="s">
        <v>1135</v>
      </c>
      <c r="H11093" s="16" t="s">
        <v>1695</v>
      </c>
      <c r="I11093" s="12">
        <v>43681</v>
      </c>
      <c r="J11093" s="12">
        <v>44053</v>
      </c>
      <c r="K11093" s="15">
        <v>22306456</v>
      </c>
      <c r="L11093" s="13" t="s">
        <v>14</v>
      </c>
      <c r="M11093" s="7">
        <v>0.51</v>
      </c>
      <c r="N11093" s="17"/>
    </row>
    <row r="11094" spans="1:14" ht="78.75">
      <c r="A11094" s="6">
        <v>11092</v>
      </c>
      <c r="B11094" s="8" t="s">
        <v>22440</v>
      </c>
      <c r="C11094" s="9" t="s">
        <v>22456</v>
      </c>
      <c r="D11094" s="10" t="s">
        <v>8347</v>
      </c>
      <c r="E11094" s="11" t="s">
        <v>22978</v>
      </c>
      <c r="F11094" s="6">
        <v>269578</v>
      </c>
      <c r="G11094" s="6" t="s">
        <v>1135</v>
      </c>
      <c r="H11094" s="16" t="s">
        <v>1695</v>
      </c>
      <c r="I11094" s="12">
        <v>43681</v>
      </c>
      <c r="J11094" s="12">
        <v>44053</v>
      </c>
      <c r="K11094" s="15">
        <v>22306456</v>
      </c>
      <c r="L11094" s="13" t="s">
        <v>14</v>
      </c>
      <c r="M11094" s="7">
        <v>0.49</v>
      </c>
      <c r="N11094" s="17"/>
    </row>
    <row r="11095" spans="1:14" ht="63">
      <c r="A11095" s="6">
        <v>11093</v>
      </c>
      <c r="B11095" s="8" t="s">
        <v>22440</v>
      </c>
      <c r="C11095" s="9" t="s">
        <v>22979</v>
      </c>
      <c r="D11095" s="10" t="s">
        <v>22980</v>
      </c>
      <c r="E11095" s="11" t="s">
        <v>22981</v>
      </c>
      <c r="F11095" s="6">
        <v>269802</v>
      </c>
      <c r="G11095" s="6" t="s">
        <v>1135</v>
      </c>
      <c r="H11095" s="16" t="s">
        <v>1695</v>
      </c>
      <c r="I11095" s="12">
        <v>43619</v>
      </c>
      <c r="J11095" s="12">
        <v>43991</v>
      </c>
      <c r="K11095" s="15">
        <v>52940540</v>
      </c>
      <c r="L11095" s="13" t="s">
        <v>14</v>
      </c>
      <c r="M11095" s="7">
        <v>1</v>
      </c>
      <c r="N11095" s="17"/>
    </row>
    <row r="11096" spans="1:14" ht="63">
      <c r="A11096" s="6">
        <v>11094</v>
      </c>
      <c r="B11096" s="8" t="s">
        <v>22440</v>
      </c>
      <c r="C11096" s="9" t="s">
        <v>22982</v>
      </c>
      <c r="D11096" s="10" t="s">
        <v>10398</v>
      </c>
      <c r="E11096" s="11" t="s">
        <v>22981</v>
      </c>
      <c r="F11096" s="6">
        <v>269802</v>
      </c>
      <c r="G11096" s="6" t="s">
        <v>1135</v>
      </c>
      <c r="H11096" s="16" t="s">
        <v>1695</v>
      </c>
      <c r="I11096" s="12">
        <v>43619</v>
      </c>
      <c r="J11096" s="12">
        <v>43991</v>
      </c>
      <c r="K11096" s="15">
        <v>52940540</v>
      </c>
      <c r="L11096" s="13" t="s">
        <v>14</v>
      </c>
      <c r="M11096" s="7">
        <v>0.51</v>
      </c>
      <c r="N11096" s="17"/>
    </row>
    <row r="11097" spans="1:14" ht="63">
      <c r="A11097" s="6">
        <v>11095</v>
      </c>
      <c r="B11097" s="8" t="s">
        <v>22440</v>
      </c>
      <c r="C11097" s="9" t="s">
        <v>22466</v>
      </c>
      <c r="D11097" s="10" t="s">
        <v>22467</v>
      </c>
      <c r="E11097" s="11" t="s">
        <v>22981</v>
      </c>
      <c r="F11097" s="6">
        <v>269802</v>
      </c>
      <c r="G11097" s="6" t="s">
        <v>1135</v>
      </c>
      <c r="H11097" s="16" t="s">
        <v>1695</v>
      </c>
      <c r="I11097" s="12">
        <v>43619</v>
      </c>
      <c r="J11097" s="12">
        <v>43991</v>
      </c>
      <c r="K11097" s="15">
        <v>52940540</v>
      </c>
      <c r="L11097" s="13" t="s">
        <v>14</v>
      </c>
      <c r="M11097" s="7">
        <v>0.49</v>
      </c>
      <c r="N11097" s="17"/>
    </row>
    <row r="11098" spans="1:14" ht="63">
      <c r="A11098" s="6">
        <v>11096</v>
      </c>
      <c r="B11098" s="8" t="s">
        <v>22440</v>
      </c>
      <c r="C11098" s="9" t="s">
        <v>22972</v>
      </c>
      <c r="D11098" s="10" t="s">
        <v>22973</v>
      </c>
      <c r="E11098" s="11" t="s">
        <v>22983</v>
      </c>
      <c r="F11098" s="6">
        <v>269801</v>
      </c>
      <c r="G11098" s="6" t="s">
        <v>1135</v>
      </c>
      <c r="H11098" s="16" t="s">
        <v>1695</v>
      </c>
      <c r="I11098" s="12">
        <v>43619</v>
      </c>
      <c r="J11098" s="12">
        <v>43991</v>
      </c>
      <c r="K11098" s="15">
        <v>12307664</v>
      </c>
      <c r="L11098" s="13" t="s">
        <v>14</v>
      </c>
      <c r="M11098" s="7">
        <v>1</v>
      </c>
      <c r="N11098" s="17"/>
    </row>
    <row r="11099" spans="1:14" ht="63">
      <c r="A11099" s="6">
        <v>11097</v>
      </c>
      <c r="B11099" s="8" t="s">
        <v>22440</v>
      </c>
      <c r="C11099" s="9" t="s">
        <v>3873</v>
      </c>
      <c r="D11099" s="10" t="s">
        <v>837</v>
      </c>
      <c r="E11099" s="11" t="s">
        <v>22983</v>
      </c>
      <c r="F11099" s="6">
        <v>269801</v>
      </c>
      <c r="G11099" s="6" t="s">
        <v>1135</v>
      </c>
      <c r="H11099" s="16" t="s">
        <v>1695</v>
      </c>
      <c r="I11099" s="12">
        <v>43619</v>
      </c>
      <c r="J11099" s="12">
        <v>43991</v>
      </c>
      <c r="K11099" s="15">
        <v>12307664</v>
      </c>
      <c r="L11099" s="13" t="s">
        <v>14</v>
      </c>
      <c r="M11099" s="7">
        <v>0.51</v>
      </c>
      <c r="N11099" s="17"/>
    </row>
    <row r="11100" spans="1:14" ht="141.75">
      <c r="A11100" s="6">
        <v>11098</v>
      </c>
      <c r="B11100" s="8" t="s">
        <v>22440</v>
      </c>
      <c r="C11100" s="9" t="s">
        <v>22923</v>
      </c>
      <c r="D11100" s="10" t="s">
        <v>1261</v>
      </c>
      <c r="E11100" s="11" t="s">
        <v>22983</v>
      </c>
      <c r="F11100" s="6">
        <v>269801</v>
      </c>
      <c r="G11100" s="6" t="s">
        <v>1135</v>
      </c>
      <c r="H11100" s="16" t="s">
        <v>1695</v>
      </c>
      <c r="I11100" s="12">
        <v>43619</v>
      </c>
      <c r="J11100" s="12">
        <v>43991</v>
      </c>
      <c r="K11100" s="15">
        <v>12307664</v>
      </c>
      <c r="L11100" s="13" t="s">
        <v>14</v>
      </c>
      <c r="M11100" s="7">
        <v>0.49</v>
      </c>
      <c r="N11100" s="17"/>
    </row>
    <row r="11101" spans="1:14" ht="63">
      <c r="A11101" s="6">
        <v>11099</v>
      </c>
      <c r="B11101" s="8" t="s">
        <v>22440</v>
      </c>
      <c r="C11101" s="9" t="s">
        <v>22984</v>
      </c>
      <c r="D11101" s="10" t="s">
        <v>22521</v>
      </c>
      <c r="E11101" s="11" t="s">
        <v>22985</v>
      </c>
      <c r="F11101" s="6">
        <v>238569</v>
      </c>
      <c r="G11101" s="6" t="s">
        <v>1135</v>
      </c>
      <c r="H11101" s="16" t="s">
        <v>1695</v>
      </c>
      <c r="I11101" s="12">
        <v>43486</v>
      </c>
      <c r="J11101" s="12">
        <v>43858</v>
      </c>
      <c r="K11101" s="15">
        <v>11843726</v>
      </c>
      <c r="L11101" s="13" t="s">
        <v>15</v>
      </c>
      <c r="M11101" s="7">
        <v>1</v>
      </c>
      <c r="N11101" s="17"/>
    </row>
    <row r="11102" spans="1:14" ht="63">
      <c r="A11102" s="6">
        <v>11100</v>
      </c>
      <c r="B11102" s="8" t="s">
        <v>22440</v>
      </c>
      <c r="C11102" s="9" t="s">
        <v>22968</v>
      </c>
      <c r="D11102" s="10" t="s">
        <v>22969</v>
      </c>
      <c r="E11102" s="11" t="s">
        <v>22986</v>
      </c>
      <c r="F11102" s="6">
        <v>269585</v>
      </c>
      <c r="G11102" s="6" t="s">
        <v>1135</v>
      </c>
      <c r="H11102" s="16" t="s">
        <v>1695</v>
      </c>
      <c r="I11102" s="12">
        <v>43619</v>
      </c>
      <c r="J11102" s="12">
        <v>43991</v>
      </c>
      <c r="K11102" s="15">
        <v>15081017</v>
      </c>
      <c r="L11102" s="13" t="s">
        <v>14</v>
      </c>
      <c r="M11102" s="7">
        <v>1</v>
      </c>
      <c r="N11102" s="17"/>
    </row>
    <row r="11103" spans="1:14" ht="63">
      <c r="A11103" s="6">
        <v>11101</v>
      </c>
      <c r="B11103" s="8" t="s">
        <v>22440</v>
      </c>
      <c r="C11103" s="9" t="s">
        <v>22823</v>
      </c>
      <c r="D11103" s="10" t="s">
        <v>21</v>
      </c>
      <c r="E11103" s="11" t="s">
        <v>22986</v>
      </c>
      <c r="F11103" s="6">
        <v>269585</v>
      </c>
      <c r="G11103" s="6" t="s">
        <v>1135</v>
      </c>
      <c r="H11103" s="16" t="s">
        <v>1695</v>
      </c>
      <c r="I11103" s="12">
        <v>43619</v>
      </c>
      <c r="J11103" s="12">
        <v>43991</v>
      </c>
      <c r="K11103" s="15">
        <v>15081017</v>
      </c>
      <c r="L11103" s="13" t="s">
        <v>14</v>
      </c>
      <c r="M11103" s="7">
        <v>0.51</v>
      </c>
      <c r="N11103" s="17"/>
    </row>
    <row r="11104" spans="1:14" ht="63">
      <c r="A11104" s="6">
        <v>11102</v>
      </c>
      <c r="B11104" s="8" t="s">
        <v>22440</v>
      </c>
      <c r="C11104" s="9" t="s">
        <v>22971</v>
      </c>
      <c r="D11104" s="10" t="s">
        <v>1270</v>
      </c>
      <c r="E11104" s="11" t="s">
        <v>22986</v>
      </c>
      <c r="F11104" s="6">
        <v>269585</v>
      </c>
      <c r="G11104" s="6" t="s">
        <v>1135</v>
      </c>
      <c r="H11104" s="16" t="s">
        <v>1695</v>
      </c>
      <c r="I11104" s="12">
        <v>43619</v>
      </c>
      <c r="J11104" s="12">
        <v>43991</v>
      </c>
      <c r="K11104" s="15">
        <v>15081017</v>
      </c>
      <c r="L11104" s="13" t="s">
        <v>14</v>
      </c>
      <c r="M11104" s="7">
        <v>0.49</v>
      </c>
      <c r="N11104" s="17"/>
    </row>
    <row r="11105" spans="1:14" ht="110.25">
      <c r="A11105" s="6">
        <v>11103</v>
      </c>
      <c r="B11105" s="8" t="s">
        <v>22440</v>
      </c>
      <c r="C11105" s="9" t="s">
        <v>22987</v>
      </c>
      <c r="D11105" s="10" t="s">
        <v>22988</v>
      </c>
      <c r="E11105" s="11" t="s">
        <v>22989</v>
      </c>
      <c r="F11105" s="6">
        <v>387577</v>
      </c>
      <c r="G11105" s="6" t="s">
        <v>1135</v>
      </c>
      <c r="H11105" s="16" t="s">
        <v>1695</v>
      </c>
      <c r="I11105" s="12">
        <v>43923</v>
      </c>
      <c r="J11105" s="12">
        <v>44072</v>
      </c>
      <c r="K11105" s="15">
        <v>10452189</v>
      </c>
      <c r="L11105" s="13" t="s">
        <v>14</v>
      </c>
      <c r="M11105" s="7">
        <v>1</v>
      </c>
      <c r="N11105" s="17"/>
    </row>
    <row r="11106" spans="1:14" ht="141.75">
      <c r="A11106" s="6">
        <v>11104</v>
      </c>
      <c r="B11106" s="8" t="s">
        <v>22440</v>
      </c>
      <c r="C11106" s="9" t="s">
        <v>22923</v>
      </c>
      <c r="D11106" s="10" t="s">
        <v>1261</v>
      </c>
      <c r="E11106" s="11" t="s">
        <v>22989</v>
      </c>
      <c r="F11106" s="6">
        <v>387577</v>
      </c>
      <c r="G11106" s="6" t="s">
        <v>1135</v>
      </c>
      <c r="H11106" s="16" t="s">
        <v>1695</v>
      </c>
      <c r="I11106" s="12">
        <v>43923</v>
      </c>
      <c r="J11106" s="12">
        <v>44072</v>
      </c>
      <c r="K11106" s="15">
        <v>10452189</v>
      </c>
      <c r="L11106" s="13" t="s">
        <v>14</v>
      </c>
      <c r="M11106" s="7">
        <v>0.51</v>
      </c>
      <c r="N11106" s="17"/>
    </row>
    <row r="11107" spans="1:14" ht="63">
      <c r="A11107" s="6">
        <v>11105</v>
      </c>
      <c r="B11107" s="8" t="s">
        <v>22440</v>
      </c>
      <c r="C11107" s="9" t="s">
        <v>22990</v>
      </c>
      <c r="D11107" s="10" t="s">
        <v>22991</v>
      </c>
      <c r="E11107" s="11" t="s">
        <v>22989</v>
      </c>
      <c r="F11107" s="6">
        <v>387577</v>
      </c>
      <c r="G11107" s="6" t="s">
        <v>1135</v>
      </c>
      <c r="H11107" s="16" t="s">
        <v>1695</v>
      </c>
      <c r="I11107" s="12">
        <v>43923</v>
      </c>
      <c r="J11107" s="12">
        <v>44072</v>
      </c>
      <c r="K11107" s="15">
        <v>10452189</v>
      </c>
      <c r="L11107" s="13" t="s">
        <v>14</v>
      </c>
      <c r="M11107" s="7">
        <v>0.49</v>
      </c>
      <c r="N11107" s="17"/>
    </row>
    <row r="11108" spans="1:14" ht="63">
      <c r="A11108" s="6">
        <v>11106</v>
      </c>
      <c r="B11108" s="8" t="s">
        <v>22440</v>
      </c>
      <c r="C11108" s="9" t="s">
        <v>22992</v>
      </c>
      <c r="D11108" s="10" t="s">
        <v>22946</v>
      </c>
      <c r="E11108" s="11" t="s">
        <v>22993</v>
      </c>
      <c r="F11108" s="6">
        <v>387602</v>
      </c>
      <c r="G11108" s="6" t="s">
        <v>1135</v>
      </c>
      <c r="H11108" s="16" t="s">
        <v>1695</v>
      </c>
      <c r="I11108" s="12">
        <v>43857</v>
      </c>
      <c r="J11108" s="12">
        <v>43954</v>
      </c>
      <c r="K11108" s="15" t="s">
        <v>1695</v>
      </c>
      <c r="L11108" s="13" t="s">
        <v>15</v>
      </c>
      <c r="M11108" s="7">
        <v>1</v>
      </c>
      <c r="N11108" s="17"/>
    </row>
    <row r="11109" spans="1:14" ht="78.75">
      <c r="A11109" s="6">
        <v>11107</v>
      </c>
      <c r="B11109" s="8" t="s">
        <v>22440</v>
      </c>
      <c r="C11109" s="9" t="s">
        <v>22994</v>
      </c>
      <c r="D11109" s="10" t="s">
        <v>22995</v>
      </c>
      <c r="E11109" s="11" t="s">
        <v>22996</v>
      </c>
      <c r="F11109" s="6">
        <v>387604</v>
      </c>
      <c r="G11109" s="6" t="s">
        <v>1135</v>
      </c>
      <c r="H11109" s="16" t="s">
        <v>1695</v>
      </c>
      <c r="I11109" s="12">
        <v>43877</v>
      </c>
      <c r="J11109" s="12">
        <v>43973</v>
      </c>
      <c r="K11109" s="15" t="s">
        <v>1695</v>
      </c>
      <c r="L11109" s="13" t="s">
        <v>15</v>
      </c>
      <c r="M11109" s="7">
        <v>1</v>
      </c>
      <c r="N11109" s="17"/>
    </row>
    <row r="11110" spans="1:14" ht="94.5">
      <c r="A11110" s="6">
        <v>11108</v>
      </c>
      <c r="B11110" s="8" t="s">
        <v>22440</v>
      </c>
      <c r="C11110" s="9" t="s">
        <v>22997</v>
      </c>
      <c r="D11110" s="10" t="s">
        <v>22998</v>
      </c>
      <c r="E11110" s="11" t="s">
        <v>22999</v>
      </c>
      <c r="F11110" s="6">
        <v>387605</v>
      </c>
      <c r="G11110" s="6" t="s">
        <v>1135</v>
      </c>
      <c r="H11110" s="16" t="s">
        <v>1695</v>
      </c>
      <c r="I11110" s="12">
        <v>43858</v>
      </c>
      <c r="J11110" s="12">
        <v>43983</v>
      </c>
      <c r="K11110" s="15" t="s">
        <v>1695</v>
      </c>
      <c r="L11110" s="13" t="s">
        <v>15</v>
      </c>
      <c r="M11110" s="7">
        <v>1</v>
      </c>
      <c r="N11110" s="17"/>
    </row>
    <row r="11111" spans="1:14" ht="126">
      <c r="A11111" s="6">
        <v>11109</v>
      </c>
      <c r="B11111" s="8" t="s">
        <v>22440</v>
      </c>
      <c r="C11111" s="9" t="s">
        <v>23000</v>
      </c>
      <c r="D11111" s="10" t="s">
        <v>23001</v>
      </c>
      <c r="E11111" s="11" t="s">
        <v>23002</v>
      </c>
      <c r="F11111" s="6">
        <v>390000</v>
      </c>
      <c r="G11111" s="6" t="s">
        <v>1135</v>
      </c>
      <c r="H11111" s="16" t="s">
        <v>1695</v>
      </c>
      <c r="I11111" s="12">
        <v>44089</v>
      </c>
      <c r="J11111" s="12">
        <v>44825</v>
      </c>
      <c r="K11111" s="15" t="s">
        <v>1695</v>
      </c>
      <c r="L11111" s="13" t="s">
        <v>14</v>
      </c>
      <c r="M11111" s="7">
        <v>1</v>
      </c>
      <c r="N11111" s="17"/>
    </row>
    <row r="11112" spans="1:14" ht="126">
      <c r="A11112" s="6">
        <v>11110</v>
      </c>
      <c r="B11112" s="8" t="s">
        <v>22440</v>
      </c>
      <c r="C11112" s="9" t="s">
        <v>3302</v>
      </c>
      <c r="D11112" s="10" t="s">
        <v>1670</v>
      </c>
      <c r="E11112" s="11" t="s">
        <v>23002</v>
      </c>
      <c r="F11112" s="6">
        <v>390000</v>
      </c>
      <c r="G11112" s="6" t="s">
        <v>1135</v>
      </c>
      <c r="H11112" s="16" t="s">
        <v>1695</v>
      </c>
      <c r="I11112" s="12">
        <v>44089</v>
      </c>
      <c r="J11112" s="12">
        <v>44825</v>
      </c>
      <c r="K11112" s="15" t="s">
        <v>1695</v>
      </c>
      <c r="L11112" s="13" t="s">
        <v>14</v>
      </c>
      <c r="M11112" s="7">
        <v>0.51</v>
      </c>
      <c r="N11112" s="17"/>
    </row>
    <row r="11113" spans="1:14" ht="141.75">
      <c r="A11113" s="6">
        <v>11111</v>
      </c>
      <c r="B11113" s="8" t="s">
        <v>22440</v>
      </c>
      <c r="C11113" s="9" t="s">
        <v>22923</v>
      </c>
      <c r="D11113" s="10" t="s">
        <v>1261</v>
      </c>
      <c r="E11113" s="11" t="s">
        <v>23002</v>
      </c>
      <c r="F11113" s="6">
        <v>390000</v>
      </c>
      <c r="G11113" s="6" t="s">
        <v>1135</v>
      </c>
      <c r="H11113" s="16" t="s">
        <v>1695</v>
      </c>
      <c r="I11113" s="12">
        <v>44089</v>
      </c>
      <c r="J11113" s="12">
        <v>44825</v>
      </c>
      <c r="K11113" s="15" t="s">
        <v>1695</v>
      </c>
      <c r="L11113" s="13" t="s">
        <v>14</v>
      </c>
      <c r="M11113" s="7">
        <v>0.49</v>
      </c>
      <c r="N11113" s="17"/>
    </row>
    <row r="11114" spans="1:14" ht="141.75">
      <c r="A11114" s="6">
        <v>11112</v>
      </c>
      <c r="B11114" s="8" t="s">
        <v>22440</v>
      </c>
      <c r="C11114" s="9" t="s">
        <v>23003</v>
      </c>
      <c r="D11114" s="10" t="s">
        <v>23004</v>
      </c>
      <c r="E11114" s="11" t="s">
        <v>23005</v>
      </c>
      <c r="F11114" s="6">
        <v>390036</v>
      </c>
      <c r="G11114" s="6" t="s">
        <v>1135</v>
      </c>
      <c r="H11114" s="16" t="s">
        <v>1695</v>
      </c>
      <c r="I11114" s="12">
        <v>43997</v>
      </c>
      <c r="J11114" s="12">
        <v>44733</v>
      </c>
      <c r="K11114" s="15" t="s">
        <v>1695</v>
      </c>
      <c r="L11114" s="13" t="s">
        <v>14</v>
      </c>
      <c r="M11114" s="7">
        <v>1</v>
      </c>
      <c r="N11114" s="17"/>
    </row>
    <row r="11115" spans="1:14" ht="63">
      <c r="A11115" s="6">
        <v>11113</v>
      </c>
      <c r="B11115" s="8" t="s">
        <v>22440</v>
      </c>
      <c r="C11115" s="9" t="s">
        <v>23006</v>
      </c>
      <c r="D11115" s="10" t="s">
        <v>2083</v>
      </c>
      <c r="E11115" s="11" t="s">
        <v>23005</v>
      </c>
      <c r="F11115" s="6">
        <v>390036</v>
      </c>
      <c r="G11115" s="6" t="s">
        <v>1135</v>
      </c>
      <c r="H11115" s="16" t="s">
        <v>1695</v>
      </c>
      <c r="I11115" s="12">
        <v>43997</v>
      </c>
      <c r="J11115" s="12">
        <v>44733</v>
      </c>
      <c r="K11115" s="15" t="s">
        <v>1695</v>
      </c>
      <c r="L11115" s="13" t="s">
        <v>14</v>
      </c>
      <c r="M11115" s="7">
        <v>0.51</v>
      </c>
      <c r="N11115" s="17"/>
    </row>
    <row r="11116" spans="1:14" ht="141.75">
      <c r="A11116" s="6">
        <v>11114</v>
      </c>
      <c r="B11116" s="8" t="s">
        <v>22440</v>
      </c>
      <c r="C11116" s="9" t="s">
        <v>22923</v>
      </c>
      <c r="D11116" s="10" t="s">
        <v>1261</v>
      </c>
      <c r="E11116" s="11" t="s">
        <v>23005</v>
      </c>
      <c r="F11116" s="6">
        <v>390036</v>
      </c>
      <c r="G11116" s="6" t="s">
        <v>1135</v>
      </c>
      <c r="H11116" s="16" t="s">
        <v>1695</v>
      </c>
      <c r="I11116" s="12">
        <v>43997</v>
      </c>
      <c r="J11116" s="12">
        <v>44733</v>
      </c>
      <c r="K11116" s="15" t="s">
        <v>1695</v>
      </c>
      <c r="L11116" s="13" t="s">
        <v>14</v>
      </c>
      <c r="M11116" s="7">
        <v>0.49</v>
      </c>
      <c r="N11116" s="17"/>
    </row>
    <row r="11117" spans="1:14" ht="78.75">
      <c r="A11117" s="6">
        <v>11115</v>
      </c>
      <c r="B11117" s="8" t="s">
        <v>22440</v>
      </c>
      <c r="C11117" s="9" t="s">
        <v>23007</v>
      </c>
      <c r="D11117" s="10" t="s">
        <v>23008</v>
      </c>
      <c r="E11117" s="11" t="s">
        <v>23009</v>
      </c>
      <c r="F11117" s="6">
        <v>400820</v>
      </c>
      <c r="G11117" s="6" t="s">
        <v>1212</v>
      </c>
      <c r="H11117" s="16">
        <v>18302963.408</v>
      </c>
      <c r="I11117" s="12">
        <v>44089</v>
      </c>
      <c r="J11117" s="12">
        <v>44460</v>
      </c>
      <c r="K11117" s="15">
        <v>3514134</v>
      </c>
      <c r="L11117" s="13" t="s">
        <v>14</v>
      </c>
      <c r="M11117" s="7">
        <v>1</v>
      </c>
      <c r="N11117" s="17"/>
    </row>
    <row r="11118" spans="1:14" ht="78.75">
      <c r="A11118" s="6">
        <v>11116</v>
      </c>
      <c r="B11118" s="8" t="s">
        <v>22440</v>
      </c>
      <c r="C11118" s="9" t="s">
        <v>22909</v>
      </c>
      <c r="D11118" s="10" t="s">
        <v>7656</v>
      </c>
      <c r="E11118" s="11" t="s">
        <v>23009</v>
      </c>
      <c r="F11118" s="6">
        <v>400820</v>
      </c>
      <c r="G11118" s="6" t="s">
        <v>1212</v>
      </c>
      <c r="H11118" s="16">
        <v>18302963.408</v>
      </c>
      <c r="I11118" s="12">
        <v>44089</v>
      </c>
      <c r="J11118" s="12">
        <v>44460</v>
      </c>
      <c r="K11118" s="15">
        <v>3514134</v>
      </c>
      <c r="L11118" s="13" t="s">
        <v>14</v>
      </c>
      <c r="M11118" s="7">
        <v>0.51</v>
      </c>
      <c r="N11118" s="17"/>
    </row>
    <row r="11119" spans="1:14" ht="78.75">
      <c r="A11119" s="6">
        <v>11117</v>
      </c>
      <c r="B11119" s="8" t="s">
        <v>22440</v>
      </c>
      <c r="C11119" s="9" t="s">
        <v>23010</v>
      </c>
      <c r="D11119" s="10" t="s">
        <v>22842</v>
      </c>
      <c r="E11119" s="11" t="s">
        <v>23009</v>
      </c>
      <c r="F11119" s="6">
        <v>400820</v>
      </c>
      <c r="G11119" s="6" t="s">
        <v>1212</v>
      </c>
      <c r="H11119" s="16">
        <v>18302963.408</v>
      </c>
      <c r="I11119" s="12">
        <v>44089</v>
      </c>
      <c r="J11119" s="12">
        <v>44460</v>
      </c>
      <c r="K11119" s="15">
        <v>3514134</v>
      </c>
      <c r="L11119" s="13" t="s">
        <v>14</v>
      </c>
      <c r="M11119" s="7">
        <v>0.49</v>
      </c>
      <c r="N11119" s="17"/>
    </row>
    <row r="11120" spans="1:14" ht="141.75">
      <c r="A11120" s="6">
        <v>11118</v>
      </c>
      <c r="B11120" s="8" t="s">
        <v>22440</v>
      </c>
      <c r="C11120" s="9" t="s">
        <v>22923</v>
      </c>
      <c r="D11120" s="10" t="s">
        <v>1261</v>
      </c>
      <c r="E11120" s="11" t="s">
        <v>23011</v>
      </c>
      <c r="F11120" s="6">
        <v>400821</v>
      </c>
      <c r="G11120" s="6" t="s">
        <v>1212</v>
      </c>
      <c r="H11120" s="16">
        <v>13405075.960000001</v>
      </c>
      <c r="I11120" s="12">
        <v>44091</v>
      </c>
      <c r="J11120" s="12">
        <v>44462</v>
      </c>
      <c r="K11120" s="15" t="s">
        <v>1695</v>
      </c>
      <c r="L11120" s="13" t="s">
        <v>15</v>
      </c>
      <c r="M11120" s="7">
        <v>1</v>
      </c>
      <c r="N11120" s="17"/>
    </row>
    <row r="11121" spans="1:14" ht="63">
      <c r="A11121" s="6">
        <v>11119</v>
      </c>
      <c r="B11121" s="8" t="s">
        <v>22440</v>
      </c>
      <c r="C11121" s="9" t="s">
        <v>23007</v>
      </c>
      <c r="D11121" s="10" t="s">
        <v>23008</v>
      </c>
      <c r="E11121" s="11" t="s">
        <v>23012</v>
      </c>
      <c r="F11121" s="6">
        <v>400822</v>
      </c>
      <c r="G11121" s="6" t="s">
        <v>1212</v>
      </c>
      <c r="H11121" s="16">
        <v>21499618.083999999</v>
      </c>
      <c r="I11121" s="12">
        <v>44089</v>
      </c>
      <c r="J11121" s="12">
        <v>44460</v>
      </c>
      <c r="K11121" s="15" t="s">
        <v>1695</v>
      </c>
      <c r="L11121" s="13" t="s">
        <v>14</v>
      </c>
      <c r="M11121" s="7">
        <v>1</v>
      </c>
      <c r="N11121" s="17"/>
    </row>
    <row r="11122" spans="1:14" ht="63">
      <c r="A11122" s="6">
        <v>11120</v>
      </c>
      <c r="B11122" s="8" t="s">
        <v>22440</v>
      </c>
      <c r="C11122" s="9" t="s">
        <v>22909</v>
      </c>
      <c r="D11122" s="10" t="s">
        <v>7656</v>
      </c>
      <c r="E11122" s="11" t="s">
        <v>23012</v>
      </c>
      <c r="F11122" s="6">
        <v>400822</v>
      </c>
      <c r="G11122" s="6" t="s">
        <v>1212</v>
      </c>
      <c r="H11122" s="16">
        <v>21499618.083999999</v>
      </c>
      <c r="I11122" s="12">
        <v>44089</v>
      </c>
      <c r="J11122" s="12">
        <v>44460</v>
      </c>
      <c r="K11122" s="15" t="s">
        <v>1695</v>
      </c>
      <c r="L11122" s="13" t="s">
        <v>14</v>
      </c>
      <c r="M11122" s="7">
        <v>0.51</v>
      </c>
      <c r="N11122" s="17"/>
    </row>
    <row r="11123" spans="1:14" ht="63">
      <c r="A11123" s="6">
        <v>11121</v>
      </c>
      <c r="B11123" s="8" t="s">
        <v>22440</v>
      </c>
      <c r="C11123" s="9" t="s">
        <v>23010</v>
      </c>
      <c r="D11123" s="10" t="s">
        <v>22842</v>
      </c>
      <c r="E11123" s="11" t="s">
        <v>23012</v>
      </c>
      <c r="F11123" s="6">
        <v>400822</v>
      </c>
      <c r="G11123" s="6" t="s">
        <v>1212</v>
      </c>
      <c r="H11123" s="16">
        <v>21499618.083999999</v>
      </c>
      <c r="I11123" s="12">
        <v>44089</v>
      </c>
      <c r="J11123" s="12">
        <v>44460</v>
      </c>
      <c r="K11123" s="15" t="s">
        <v>1695</v>
      </c>
      <c r="L11123" s="13" t="s">
        <v>14</v>
      </c>
      <c r="M11123" s="7">
        <v>0.49</v>
      </c>
      <c r="N11123" s="17"/>
    </row>
    <row r="11124" spans="1:14" ht="63">
      <c r="A11124" s="6">
        <v>11122</v>
      </c>
      <c r="B11124" s="8" t="s">
        <v>22440</v>
      </c>
      <c r="C11124" s="9" t="s">
        <v>23007</v>
      </c>
      <c r="D11124" s="10" t="s">
        <v>23008</v>
      </c>
      <c r="E11124" s="11" t="s">
        <v>23013</v>
      </c>
      <c r="F11124" s="6">
        <v>400823</v>
      </c>
      <c r="G11124" s="6" t="s">
        <v>1212</v>
      </c>
      <c r="H11124" s="16">
        <v>17497013.497000001</v>
      </c>
      <c r="I11124" s="12">
        <v>44089</v>
      </c>
      <c r="J11124" s="12">
        <v>44460</v>
      </c>
      <c r="K11124" s="15">
        <v>6039535</v>
      </c>
      <c r="L11124" s="13" t="s">
        <v>14</v>
      </c>
      <c r="M11124" s="7">
        <v>1</v>
      </c>
      <c r="N11124" s="17"/>
    </row>
    <row r="11125" spans="1:14" ht="63">
      <c r="A11125" s="6">
        <v>11123</v>
      </c>
      <c r="B11125" s="8" t="s">
        <v>22440</v>
      </c>
      <c r="C11125" s="9" t="s">
        <v>22909</v>
      </c>
      <c r="D11125" s="10" t="s">
        <v>7656</v>
      </c>
      <c r="E11125" s="11" t="s">
        <v>23013</v>
      </c>
      <c r="F11125" s="6">
        <v>400823</v>
      </c>
      <c r="G11125" s="6" t="s">
        <v>1212</v>
      </c>
      <c r="H11125" s="16">
        <v>17497013.497000001</v>
      </c>
      <c r="I11125" s="12">
        <v>44089</v>
      </c>
      <c r="J11125" s="12">
        <v>44460</v>
      </c>
      <c r="K11125" s="15">
        <v>6039535</v>
      </c>
      <c r="L11125" s="13" t="s">
        <v>14</v>
      </c>
      <c r="M11125" s="7">
        <v>0.51</v>
      </c>
      <c r="N11125" s="17"/>
    </row>
    <row r="11126" spans="1:14" ht="47.25">
      <c r="A11126" s="6">
        <v>11124</v>
      </c>
      <c r="B11126" s="8" t="s">
        <v>22440</v>
      </c>
      <c r="C11126" s="9" t="s">
        <v>23010</v>
      </c>
      <c r="D11126" s="10" t="s">
        <v>22842</v>
      </c>
      <c r="E11126" s="11" t="s">
        <v>23013</v>
      </c>
      <c r="F11126" s="6">
        <v>400823</v>
      </c>
      <c r="G11126" s="6" t="s">
        <v>1212</v>
      </c>
      <c r="H11126" s="16">
        <v>17497013.497000001</v>
      </c>
      <c r="I11126" s="12">
        <v>44089</v>
      </c>
      <c r="J11126" s="12">
        <v>44460</v>
      </c>
      <c r="K11126" s="15">
        <v>6039535</v>
      </c>
      <c r="L11126" s="13" t="s">
        <v>14</v>
      </c>
      <c r="M11126" s="7">
        <v>0.49</v>
      </c>
      <c r="N11126" s="17"/>
    </row>
    <row r="11127" spans="1:14" ht="63">
      <c r="A11127" s="6">
        <v>11125</v>
      </c>
      <c r="B11127" s="8" t="s">
        <v>22440</v>
      </c>
      <c r="C11127" s="9" t="s">
        <v>23007</v>
      </c>
      <c r="D11127" s="10" t="s">
        <v>23008</v>
      </c>
      <c r="E11127" s="11" t="s">
        <v>23014</v>
      </c>
      <c r="F11127" s="6">
        <v>400824</v>
      </c>
      <c r="G11127" s="6" t="s">
        <v>1212</v>
      </c>
      <c r="H11127" s="16">
        <v>17859350.351</v>
      </c>
      <c r="I11127" s="12">
        <v>44089</v>
      </c>
      <c r="J11127" s="12">
        <v>44460</v>
      </c>
      <c r="K11127" s="15" t="s">
        <v>1695</v>
      </c>
      <c r="L11127" s="13" t="s">
        <v>14</v>
      </c>
      <c r="M11127" s="7">
        <v>1</v>
      </c>
      <c r="N11127" s="17"/>
    </row>
    <row r="11128" spans="1:14" ht="63">
      <c r="A11128" s="6">
        <v>11126</v>
      </c>
      <c r="B11128" s="8" t="s">
        <v>22440</v>
      </c>
      <c r="C11128" s="9" t="s">
        <v>22909</v>
      </c>
      <c r="D11128" s="10" t="s">
        <v>7656</v>
      </c>
      <c r="E11128" s="11" t="s">
        <v>23014</v>
      </c>
      <c r="F11128" s="6">
        <v>400824</v>
      </c>
      <c r="G11128" s="6" t="s">
        <v>1212</v>
      </c>
      <c r="H11128" s="16">
        <v>17859350.351</v>
      </c>
      <c r="I11128" s="12">
        <v>44089</v>
      </c>
      <c r="J11128" s="12">
        <v>44460</v>
      </c>
      <c r="K11128" s="15" t="s">
        <v>1695</v>
      </c>
      <c r="L11128" s="13" t="s">
        <v>14</v>
      </c>
      <c r="M11128" s="7">
        <v>0.51</v>
      </c>
      <c r="N11128" s="17"/>
    </row>
    <row r="11129" spans="1:14" ht="63">
      <c r="A11129" s="6">
        <v>11127</v>
      </c>
      <c r="B11129" s="8" t="s">
        <v>22440</v>
      </c>
      <c r="C11129" s="9" t="s">
        <v>23010</v>
      </c>
      <c r="D11129" s="10" t="s">
        <v>22842</v>
      </c>
      <c r="E11129" s="11" t="s">
        <v>23014</v>
      </c>
      <c r="F11129" s="6">
        <v>400824</v>
      </c>
      <c r="G11129" s="6" t="s">
        <v>1212</v>
      </c>
      <c r="H11129" s="16">
        <v>17859350.351</v>
      </c>
      <c r="I11129" s="12">
        <v>44089</v>
      </c>
      <c r="J11129" s="12">
        <v>44460</v>
      </c>
      <c r="K11129" s="15" t="s">
        <v>1695</v>
      </c>
      <c r="L11129" s="13" t="s">
        <v>14</v>
      </c>
      <c r="M11129" s="7">
        <v>0.49</v>
      </c>
      <c r="N11129" s="17"/>
    </row>
    <row r="11130" spans="1:14" ht="63">
      <c r="A11130" s="6">
        <v>11128</v>
      </c>
      <c r="B11130" s="8" t="s">
        <v>22440</v>
      </c>
      <c r="C11130" s="9" t="s">
        <v>23015</v>
      </c>
      <c r="D11130" s="10" t="s">
        <v>22467</v>
      </c>
      <c r="E11130" s="11" t="s">
        <v>23016</v>
      </c>
      <c r="F11130" s="6">
        <v>400825</v>
      </c>
      <c r="G11130" s="6" t="s">
        <v>1212</v>
      </c>
      <c r="H11130" s="16">
        <v>14401265.687999999</v>
      </c>
      <c r="I11130" s="12">
        <v>44080</v>
      </c>
      <c r="J11130" s="12">
        <v>44451</v>
      </c>
      <c r="K11130" s="15" t="s">
        <v>1695</v>
      </c>
      <c r="L11130" s="13" t="s">
        <v>15</v>
      </c>
      <c r="M11130" s="7">
        <v>1</v>
      </c>
      <c r="N11130" s="17"/>
    </row>
    <row r="11131" spans="1:14" ht="63">
      <c r="A11131" s="6">
        <v>11129</v>
      </c>
      <c r="B11131" s="8" t="s">
        <v>22440</v>
      </c>
      <c r="C11131" s="9" t="s">
        <v>23015</v>
      </c>
      <c r="D11131" s="10" t="s">
        <v>22467</v>
      </c>
      <c r="E11131" s="11" t="s">
        <v>23017</v>
      </c>
      <c r="F11131" s="6">
        <v>400826</v>
      </c>
      <c r="G11131" s="6" t="s">
        <v>1212</v>
      </c>
      <c r="H11131" s="16">
        <v>13636145.734999999</v>
      </c>
      <c r="I11131" s="12">
        <v>44063</v>
      </c>
      <c r="J11131" s="12">
        <v>44434</v>
      </c>
      <c r="K11131" s="15" t="s">
        <v>1695</v>
      </c>
      <c r="L11131" s="13" t="s">
        <v>15</v>
      </c>
      <c r="M11131" s="7">
        <v>1</v>
      </c>
      <c r="N11131" s="17"/>
    </row>
    <row r="11132" spans="1:14" ht="78.75">
      <c r="A11132" s="6">
        <v>11130</v>
      </c>
      <c r="B11132" s="8" t="s">
        <v>22440</v>
      </c>
      <c r="C11132" s="9" t="s">
        <v>23018</v>
      </c>
      <c r="D11132" s="10" t="s">
        <v>23008</v>
      </c>
      <c r="E11132" s="11" t="s">
        <v>23019</v>
      </c>
      <c r="F11132" s="6">
        <v>400828</v>
      </c>
      <c r="G11132" s="6" t="s">
        <v>1212</v>
      </c>
      <c r="H11132" s="16">
        <v>12388579.426000001</v>
      </c>
      <c r="I11132" s="12">
        <v>44049</v>
      </c>
      <c r="J11132" s="12">
        <v>44420</v>
      </c>
      <c r="K11132" s="15" t="s">
        <v>1695</v>
      </c>
      <c r="L11132" s="13" t="s">
        <v>14</v>
      </c>
      <c r="M11132" s="7">
        <v>1</v>
      </c>
      <c r="N11132" s="17"/>
    </row>
    <row r="11133" spans="1:14" ht="63">
      <c r="A11133" s="6">
        <v>11131</v>
      </c>
      <c r="B11133" s="8" t="s">
        <v>22440</v>
      </c>
      <c r="C11133" s="9" t="s">
        <v>22909</v>
      </c>
      <c r="D11133" s="10" t="s">
        <v>7656</v>
      </c>
      <c r="E11133" s="11" t="s">
        <v>23019</v>
      </c>
      <c r="F11133" s="6">
        <v>400828</v>
      </c>
      <c r="G11133" s="6" t="s">
        <v>1212</v>
      </c>
      <c r="H11133" s="16">
        <v>12388579.426000001</v>
      </c>
      <c r="I11133" s="12">
        <v>44049</v>
      </c>
      <c r="J11133" s="12">
        <v>44420</v>
      </c>
      <c r="K11133" s="15" t="s">
        <v>1695</v>
      </c>
      <c r="L11133" s="13" t="s">
        <v>14</v>
      </c>
      <c r="M11133" s="7">
        <v>0.51</v>
      </c>
      <c r="N11133" s="17"/>
    </row>
    <row r="11134" spans="1:14" ht="63">
      <c r="A11134" s="6">
        <v>11132</v>
      </c>
      <c r="B11134" s="8" t="s">
        <v>22440</v>
      </c>
      <c r="C11134" s="9" t="s">
        <v>23010</v>
      </c>
      <c r="D11134" s="10" t="s">
        <v>22842</v>
      </c>
      <c r="E11134" s="11" t="s">
        <v>23019</v>
      </c>
      <c r="F11134" s="6">
        <v>400828</v>
      </c>
      <c r="G11134" s="6" t="s">
        <v>1212</v>
      </c>
      <c r="H11134" s="16">
        <v>12388579.426000001</v>
      </c>
      <c r="I11134" s="12">
        <v>44049</v>
      </c>
      <c r="J11134" s="12">
        <v>44420</v>
      </c>
      <c r="K11134" s="15" t="s">
        <v>1695</v>
      </c>
      <c r="L11134" s="13" t="s">
        <v>14</v>
      </c>
      <c r="M11134" s="7">
        <v>0.49</v>
      </c>
      <c r="N11134" s="17"/>
    </row>
    <row r="11135" spans="1:14" ht="63">
      <c r="A11135" s="6">
        <v>11133</v>
      </c>
      <c r="B11135" s="8" t="s">
        <v>22440</v>
      </c>
      <c r="C11135" s="9" t="s">
        <v>23007</v>
      </c>
      <c r="D11135" s="10" t="s">
        <v>23008</v>
      </c>
      <c r="E11135" s="11" t="s">
        <v>23020</v>
      </c>
      <c r="F11135" s="6">
        <v>400829</v>
      </c>
      <c r="G11135" s="6" t="s">
        <v>1212</v>
      </c>
      <c r="H11135" s="16">
        <v>17817291.697000001</v>
      </c>
      <c r="I11135" s="12">
        <v>44049</v>
      </c>
      <c r="J11135" s="12">
        <v>44416</v>
      </c>
      <c r="K11135" s="15">
        <v>4938746</v>
      </c>
      <c r="L11135" s="13" t="s">
        <v>14</v>
      </c>
      <c r="M11135" s="7">
        <v>1</v>
      </c>
      <c r="N11135" s="17"/>
    </row>
    <row r="11136" spans="1:14" ht="63">
      <c r="A11136" s="6">
        <v>11134</v>
      </c>
      <c r="B11136" s="8" t="s">
        <v>22440</v>
      </c>
      <c r="C11136" s="9" t="s">
        <v>22909</v>
      </c>
      <c r="D11136" s="10" t="s">
        <v>7656</v>
      </c>
      <c r="E11136" s="11" t="s">
        <v>23020</v>
      </c>
      <c r="F11136" s="6">
        <v>400829</v>
      </c>
      <c r="G11136" s="6" t="s">
        <v>1212</v>
      </c>
      <c r="H11136" s="16">
        <v>17817291.697000001</v>
      </c>
      <c r="I11136" s="12">
        <v>44049</v>
      </c>
      <c r="J11136" s="12">
        <v>44416</v>
      </c>
      <c r="K11136" s="15">
        <v>4938746</v>
      </c>
      <c r="L11136" s="13" t="s">
        <v>14</v>
      </c>
      <c r="M11136" s="7">
        <v>0.51</v>
      </c>
      <c r="N11136" s="17"/>
    </row>
    <row r="11137" spans="1:14" ht="63">
      <c r="A11137" s="6">
        <v>11135</v>
      </c>
      <c r="B11137" s="8" t="s">
        <v>22440</v>
      </c>
      <c r="C11137" s="9" t="s">
        <v>23010</v>
      </c>
      <c r="D11137" s="10" t="s">
        <v>22842</v>
      </c>
      <c r="E11137" s="11" t="s">
        <v>23020</v>
      </c>
      <c r="F11137" s="6">
        <v>400829</v>
      </c>
      <c r="G11137" s="6" t="s">
        <v>1212</v>
      </c>
      <c r="H11137" s="16">
        <v>17817291.697000001</v>
      </c>
      <c r="I11137" s="12">
        <v>44049</v>
      </c>
      <c r="J11137" s="12">
        <v>44416</v>
      </c>
      <c r="K11137" s="15">
        <v>4938746</v>
      </c>
      <c r="L11137" s="13" t="s">
        <v>14</v>
      </c>
      <c r="M11137" s="7">
        <v>0.49</v>
      </c>
      <c r="N11137" s="17"/>
    </row>
    <row r="11138" spans="1:14" ht="141.75">
      <c r="A11138" s="6">
        <v>11136</v>
      </c>
      <c r="B11138" s="8" t="s">
        <v>22440</v>
      </c>
      <c r="C11138" s="9" t="s">
        <v>22923</v>
      </c>
      <c r="D11138" s="10" t="s">
        <v>1261</v>
      </c>
      <c r="E11138" s="11" t="s">
        <v>23021</v>
      </c>
      <c r="F11138" s="6">
        <v>400830</v>
      </c>
      <c r="G11138" s="6" t="s">
        <v>1212</v>
      </c>
      <c r="H11138" s="16">
        <v>13499441.848999999</v>
      </c>
      <c r="I11138" s="12">
        <v>44063</v>
      </c>
      <c r="J11138" s="12">
        <v>44434</v>
      </c>
      <c r="K11138" s="15" t="s">
        <v>1695</v>
      </c>
      <c r="L11138" s="13" t="s">
        <v>15</v>
      </c>
      <c r="M11138" s="7">
        <v>1</v>
      </c>
      <c r="N11138" s="17"/>
    </row>
    <row r="11139" spans="1:14" ht="63">
      <c r="A11139" s="6">
        <v>11137</v>
      </c>
      <c r="B11139" s="8" t="s">
        <v>22440</v>
      </c>
      <c r="C11139" s="9" t="s">
        <v>23007</v>
      </c>
      <c r="D11139" s="10" t="s">
        <v>23008</v>
      </c>
      <c r="E11139" s="11" t="s">
        <v>23022</v>
      </c>
      <c r="F11139" s="6">
        <v>400832</v>
      </c>
      <c r="G11139" s="6" t="s">
        <v>1212</v>
      </c>
      <c r="H11139" s="16">
        <v>14056573.116</v>
      </c>
      <c r="I11139" s="12">
        <v>44049</v>
      </c>
      <c r="J11139" s="12">
        <v>44417</v>
      </c>
      <c r="K11139" s="15" t="s">
        <v>1695</v>
      </c>
      <c r="L11139" s="13" t="s">
        <v>14</v>
      </c>
      <c r="M11139" s="7">
        <v>1</v>
      </c>
      <c r="N11139" s="17"/>
    </row>
    <row r="11140" spans="1:14" ht="63">
      <c r="A11140" s="6">
        <v>11138</v>
      </c>
      <c r="B11140" s="8" t="s">
        <v>22440</v>
      </c>
      <c r="C11140" s="9" t="s">
        <v>22909</v>
      </c>
      <c r="D11140" s="10" t="s">
        <v>7656</v>
      </c>
      <c r="E11140" s="11" t="s">
        <v>23022</v>
      </c>
      <c r="F11140" s="6">
        <v>400832</v>
      </c>
      <c r="G11140" s="6" t="s">
        <v>1212</v>
      </c>
      <c r="H11140" s="16">
        <v>14056573.116</v>
      </c>
      <c r="I11140" s="12">
        <v>44049</v>
      </c>
      <c r="J11140" s="12">
        <v>44417</v>
      </c>
      <c r="K11140" s="15" t="s">
        <v>1695</v>
      </c>
      <c r="L11140" s="13" t="s">
        <v>14</v>
      </c>
      <c r="M11140" s="7">
        <v>0.51</v>
      </c>
      <c r="N11140" s="17"/>
    </row>
    <row r="11141" spans="1:14" ht="63">
      <c r="A11141" s="6">
        <v>11139</v>
      </c>
      <c r="B11141" s="8" t="s">
        <v>22440</v>
      </c>
      <c r="C11141" s="9" t="s">
        <v>23010</v>
      </c>
      <c r="D11141" s="10" t="s">
        <v>22842</v>
      </c>
      <c r="E11141" s="11" t="s">
        <v>23022</v>
      </c>
      <c r="F11141" s="6">
        <v>400832</v>
      </c>
      <c r="G11141" s="6" t="s">
        <v>1212</v>
      </c>
      <c r="H11141" s="16">
        <v>14056573.116</v>
      </c>
      <c r="I11141" s="12">
        <v>44049</v>
      </c>
      <c r="J11141" s="12">
        <v>44417</v>
      </c>
      <c r="K11141" s="15" t="s">
        <v>1695</v>
      </c>
      <c r="L11141" s="13" t="s">
        <v>14</v>
      </c>
      <c r="M11141" s="7">
        <v>0.49</v>
      </c>
      <c r="N11141" s="17"/>
    </row>
    <row r="11142" spans="1:14" ht="78.75">
      <c r="A11142" s="6">
        <v>11140</v>
      </c>
      <c r="B11142" s="8" t="s">
        <v>22440</v>
      </c>
      <c r="C11142" s="9" t="s">
        <v>8303</v>
      </c>
      <c r="D11142" s="10" t="s">
        <v>18</v>
      </c>
      <c r="E11142" s="11" t="s">
        <v>23023</v>
      </c>
      <c r="F11142" s="6">
        <v>451620</v>
      </c>
      <c r="G11142" s="6" t="s">
        <v>1212</v>
      </c>
      <c r="H11142" s="16">
        <v>47285163.405000001</v>
      </c>
      <c r="I11142" s="12">
        <v>40483</v>
      </c>
      <c r="J11142" s="12">
        <v>44507</v>
      </c>
      <c r="K11142" s="15" t="s">
        <v>1695</v>
      </c>
      <c r="L11142" s="13" t="s">
        <v>15</v>
      </c>
      <c r="M11142" s="7">
        <v>1</v>
      </c>
      <c r="N11142" s="17"/>
    </row>
    <row r="11143" spans="1:14" ht="78.75">
      <c r="A11143" s="6">
        <v>11141</v>
      </c>
      <c r="B11143" s="8" t="s">
        <v>22440</v>
      </c>
      <c r="C11143" s="9" t="s">
        <v>8303</v>
      </c>
      <c r="D11143" s="10" t="s">
        <v>18</v>
      </c>
      <c r="E11143" s="11" t="s">
        <v>23024</v>
      </c>
      <c r="F11143" s="6">
        <v>451621</v>
      </c>
      <c r="G11143" s="6" t="s">
        <v>1212</v>
      </c>
      <c r="H11143" s="16">
        <v>12303909.729</v>
      </c>
      <c r="I11143" s="12">
        <v>40483</v>
      </c>
      <c r="J11143" s="12">
        <v>44507</v>
      </c>
      <c r="K11143" s="15" t="s">
        <v>1695</v>
      </c>
      <c r="L11143" s="13" t="s">
        <v>15</v>
      </c>
      <c r="M11143" s="7">
        <v>1</v>
      </c>
      <c r="N11143" s="17"/>
    </row>
    <row r="11144" spans="1:14" ht="78.75">
      <c r="A11144" s="6">
        <v>11142</v>
      </c>
      <c r="B11144" s="8" t="s">
        <v>22440</v>
      </c>
      <c r="C11144" s="9" t="s">
        <v>8303</v>
      </c>
      <c r="D11144" s="10" t="s">
        <v>18</v>
      </c>
      <c r="E11144" s="11" t="s">
        <v>23025</v>
      </c>
      <c r="F11144" s="6">
        <v>451622</v>
      </c>
      <c r="G11144" s="6" t="s">
        <v>1212</v>
      </c>
      <c r="H11144" s="16">
        <v>12692556.747</v>
      </c>
      <c r="I11144" s="12">
        <v>40483</v>
      </c>
      <c r="J11144" s="12">
        <v>44507</v>
      </c>
      <c r="K11144" s="15" t="s">
        <v>1695</v>
      </c>
      <c r="L11144" s="13" t="s">
        <v>15</v>
      </c>
      <c r="M11144" s="7">
        <v>1</v>
      </c>
      <c r="N11144" s="17"/>
    </row>
    <row r="11145" spans="1:14" ht="78.75">
      <c r="A11145" s="6">
        <v>11143</v>
      </c>
      <c r="B11145" s="8" t="s">
        <v>22440</v>
      </c>
      <c r="C11145" s="9" t="s">
        <v>8303</v>
      </c>
      <c r="D11145" s="10" t="s">
        <v>18</v>
      </c>
      <c r="E11145" s="11" t="s">
        <v>23026</v>
      </c>
      <c r="F11145" s="6">
        <v>451623</v>
      </c>
      <c r="G11145" s="6" t="s">
        <v>1212</v>
      </c>
      <c r="H11145" s="16">
        <v>19049493.123</v>
      </c>
      <c r="I11145" s="12">
        <v>40483</v>
      </c>
      <c r="J11145" s="12">
        <v>44507</v>
      </c>
      <c r="K11145" s="15" t="s">
        <v>1695</v>
      </c>
      <c r="L11145" s="13" t="s">
        <v>15</v>
      </c>
      <c r="M11145" s="7">
        <v>1</v>
      </c>
      <c r="N11145" s="17"/>
    </row>
    <row r="11146" spans="1:14" ht="78.75">
      <c r="A11146" s="6">
        <v>11144</v>
      </c>
      <c r="B11146" s="8" t="s">
        <v>22440</v>
      </c>
      <c r="C11146" s="9" t="s">
        <v>8303</v>
      </c>
      <c r="D11146" s="10" t="s">
        <v>18</v>
      </c>
      <c r="E11146" s="11" t="s">
        <v>23027</v>
      </c>
      <c r="F11146" s="6">
        <v>451625</v>
      </c>
      <c r="G11146" s="6" t="s">
        <v>1212</v>
      </c>
      <c r="H11146" s="16">
        <v>16224348.231000001</v>
      </c>
      <c r="I11146" s="12">
        <v>40483</v>
      </c>
      <c r="J11146" s="12">
        <v>44507</v>
      </c>
      <c r="K11146" s="15" t="s">
        <v>1695</v>
      </c>
      <c r="L11146" s="13" t="s">
        <v>15</v>
      </c>
      <c r="M11146" s="7">
        <v>1</v>
      </c>
      <c r="N11146" s="17"/>
    </row>
    <row r="11147" spans="1:14" ht="78.75">
      <c r="A11147" s="6">
        <v>11145</v>
      </c>
      <c r="B11147" s="8" t="s">
        <v>22440</v>
      </c>
      <c r="C11147" s="9" t="s">
        <v>23028</v>
      </c>
      <c r="D11147" s="10" t="s">
        <v>13206</v>
      </c>
      <c r="E11147" s="11" t="s">
        <v>23029</v>
      </c>
      <c r="F11147" s="6">
        <v>365143</v>
      </c>
      <c r="G11147" s="6" t="s">
        <v>1212</v>
      </c>
      <c r="H11147" s="16">
        <v>29105588.873</v>
      </c>
      <c r="I11147" s="12">
        <v>43923</v>
      </c>
      <c r="J11147" s="12">
        <v>44294</v>
      </c>
      <c r="K11147" s="15" t="s">
        <v>1695</v>
      </c>
      <c r="L11147" s="13" t="s">
        <v>15</v>
      </c>
      <c r="M11147" s="7">
        <v>1</v>
      </c>
      <c r="N11147" s="17"/>
    </row>
    <row r="11148" spans="1:14" ht="78.75">
      <c r="A11148" s="6">
        <v>11146</v>
      </c>
      <c r="B11148" s="8" t="s">
        <v>22440</v>
      </c>
      <c r="C11148" s="9" t="s">
        <v>23030</v>
      </c>
      <c r="D11148" s="10" t="s">
        <v>18</v>
      </c>
      <c r="E11148" s="11" t="s">
        <v>23031</v>
      </c>
      <c r="F11148" s="6">
        <v>365145</v>
      </c>
      <c r="G11148" s="6" t="s">
        <v>1212</v>
      </c>
      <c r="H11148" s="16">
        <v>14601812.718</v>
      </c>
      <c r="I11148" s="12">
        <v>43923</v>
      </c>
      <c r="J11148" s="12">
        <v>44294</v>
      </c>
      <c r="K11148" s="15" t="s">
        <v>1695</v>
      </c>
      <c r="L11148" s="13" t="s">
        <v>15</v>
      </c>
      <c r="M11148" s="7">
        <v>1</v>
      </c>
      <c r="N11148" s="17"/>
    </row>
    <row r="11149" spans="1:14" ht="63">
      <c r="A11149" s="6">
        <v>11147</v>
      </c>
      <c r="B11149" s="8" t="s">
        <v>22440</v>
      </c>
      <c r="C11149" s="9" t="s">
        <v>23030</v>
      </c>
      <c r="D11149" s="10" t="s">
        <v>18</v>
      </c>
      <c r="E11149" s="11" t="s">
        <v>23032</v>
      </c>
      <c r="F11149" s="6">
        <v>365146</v>
      </c>
      <c r="G11149" s="6" t="s">
        <v>1212</v>
      </c>
      <c r="H11149" s="16">
        <v>14042719.676999999</v>
      </c>
      <c r="I11149" s="12">
        <v>43923</v>
      </c>
      <c r="J11149" s="12">
        <v>44294</v>
      </c>
      <c r="K11149" s="15" t="s">
        <v>1695</v>
      </c>
      <c r="L11149" s="13" t="s">
        <v>15</v>
      </c>
      <c r="M11149" s="7">
        <v>1</v>
      </c>
      <c r="N11149" s="17"/>
    </row>
    <row r="11150" spans="1:14" ht="94.5">
      <c r="A11150" s="6">
        <v>11148</v>
      </c>
      <c r="B11150" s="8" t="s">
        <v>22440</v>
      </c>
      <c r="C11150" s="9" t="s">
        <v>23033</v>
      </c>
      <c r="D11150" s="10" t="s">
        <v>23034</v>
      </c>
      <c r="E11150" s="11" t="s">
        <v>23035</v>
      </c>
      <c r="F11150" s="6">
        <v>365147</v>
      </c>
      <c r="G11150" s="6" t="s">
        <v>1212</v>
      </c>
      <c r="H11150" s="16">
        <v>18590416.412</v>
      </c>
      <c r="I11150" s="12">
        <v>43919</v>
      </c>
      <c r="J11150" s="12">
        <v>44290</v>
      </c>
      <c r="K11150" s="15" t="s">
        <v>1695</v>
      </c>
      <c r="L11150" s="13" t="s">
        <v>14</v>
      </c>
      <c r="M11150" s="7">
        <v>1</v>
      </c>
      <c r="N11150" s="17"/>
    </row>
    <row r="11151" spans="1:14" ht="78.75">
      <c r="A11151" s="6">
        <v>11149</v>
      </c>
      <c r="B11151" s="8" t="s">
        <v>22440</v>
      </c>
      <c r="C11151" s="9" t="s">
        <v>23036</v>
      </c>
      <c r="D11151" s="10" t="s">
        <v>8229</v>
      </c>
      <c r="E11151" s="11" t="s">
        <v>23035</v>
      </c>
      <c r="F11151" s="6">
        <v>365147</v>
      </c>
      <c r="G11151" s="6" t="s">
        <v>1212</v>
      </c>
      <c r="H11151" s="16">
        <v>18590416.412</v>
      </c>
      <c r="I11151" s="12">
        <v>43919</v>
      </c>
      <c r="J11151" s="12">
        <v>44290</v>
      </c>
      <c r="K11151" s="15" t="s">
        <v>1695</v>
      </c>
      <c r="L11151" s="13" t="s">
        <v>14</v>
      </c>
      <c r="M11151" s="7">
        <v>0.51</v>
      </c>
      <c r="N11151" s="17"/>
    </row>
    <row r="11152" spans="1:14" ht="78.75">
      <c r="A11152" s="6">
        <v>11150</v>
      </c>
      <c r="B11152" s="8" t="s">
        <v>22440</v>
      </c>
      <c r="C11152" s="9" t="s">
        <v>22466</v>
      </c>
      <c r="D11152" s="10" t="s">
        <v>22467</v>
      </c>
      <c r="E11152" s="11" t="s">
        <v>23035</v>
      </c>
      <c r="F11152" s="6">
        <v>365147</v>
      </c>
      <c r="G11152" s="6" t="s">
        <v>1212</v>
      </c>
      <c r="H11152" s="16">
        <v>18590416.412</v>
      </c>
      <c r="I11152" s="12">
        <v>43919</v>
      </c>
      <c r="J11152" s="12">
        <v>44290</v>
      </c>
      <c r="K11152" s="15" t="s">
        <v>1695</v>
      </c>
      <c r="L11152" s="13" t="s">
        <v>14</v>
      </c>
      <c r="M11152" s="7">
        <v>0.49</v>
      </c>
      <c r="N11152" s="17"/>
    </row>
    <row r="11153" spans="1:14" ht="78.75">
      <c r="A11153" s="6">
        <v>11151</v>
      </c>
      <c r="B11153" s="8" t="s">
        <v>22440</v>
      </c>
      <c r="C11153" s="9" t="s">
        <v>23037</v>
      </c>
      <c r="D11153" s="10" t="s">
        <v>22969</v>
      </c>
      <c r="E11153" s="11" t="s">
        <v>23038</v>
      </c>
      <c r="F11153" s="6">
        <v>365148</v>
      </c>
      <c r="G11153" s="6" t="s">
        <v>1212</v>
      </c>
      <c r="H11153" s="16">
        <v>28210506.655000001</v>
      </c>
      <c r="I11153" s="12">
        <v>43923</v>
      </c>
      <c r="J11153" s="12">
        <v>44294</v>
      </c>
      <c r="K11153" s="15" t="s">
        <v>1695</v>
      </c>
      <c r="L11153" s="13" t="s">
        <v>14</v>
      </c>
      <c r="M11153" s="7">
        <v>1</v>
      </c>
      <c r="N11153" s="17"/>
    </row>
    <row r="11154" spans="1:14" ht="78.75">
      <c r="A11154" s="6">
        <v>11152</v>
      </c>
      <c r="B11154" s="8" t="s">
        <v>22440</v>
      </c>
      <c r="C11154" s="9" t="s">
        <v>22823</v>
      </c>
      <c r="D11154" s="10" t="s">
        <v>21</v>
      </c>
      <c r="E11154" s="11" t="s">
        <v>23038</v>
      </c>
      <c r="F11154" s="6">
        <v>365148</v>
      </c>
      <c r="G11154" s="6" t="s">
        <v>1212</v>
      </c>
      <c r="H11154" s="16">
        <v>28210506.655000001</v>
      </c>
      <c r="I11154" s="12">
        <v>43923</v>
      </c>
      <c r="J11154" s="12">
        <v>44294</v>
      </c>
      <c r="K11154" s="15" t="s">
        <v>1695</v>
      </c>
      <c r="L11154" s="13" t="s">
        <v>14</v>
      </c>
      <c r="M11154" s="7">
        <v>0.51</v>
      </c>
      <c r="N11154" s="17"/>
    </row>
    <row r="11155" spans="1:14" ht="78.75">
      <c r="A11155" s="6">
        <v>11153</v>
      </c>
      <c r="B11155" s="8" t="s">
        <v>22440</v>
      </c>
      <c r="C11155" s="9" t="s">
        <v>22971</v>
      </c>
      <c r="D11155" s="10" t="s">
        <v>1270</v>
      </c>
      <c r="E11155" s="11" t="s">
        <v>23038</v>
      </c>
      <c r="F11155" s="6">
        <v>365148</v>
      </c>
      <c r="G11155" s="6" t="s">
        <v>1212</v>
      </c>
      <c r="H11155" s="16">
        <v>28210506.655000001</v>
      </c>
      <c r="I11155" s="12">
        <v>43923</v>
      </c>
      <c r="J11155" s="12">
        <v>44294</v>
      </c>
      <c r="K11155" s="15" t="s">
        <v>1695</v>
      </c>
      <c r="L11155" s="13" t="s">
        <v>14</v>
      </c>
      <c r="M11155" s="7">
        <v>0.49</v>
      </c>
      <c r="N11155" s="17"/>
    </row>
    <row r="11156" spans="1:14" ht="94.5">
      <c r="A11156" s="6">
        <v>11154</v>
      </c>
      <c r="B11156" s="8" t="s">
        <v>22440</v>
      </c>
      <c r="C11156" s="9" t="s">
        <v>23033</v>
      </c>
      <c r="D11156" s="10" t="s">
        <v>23034</v>
      </c>
      <c r="E11156" s="11" t="s">
        <v>23039</v>
      </c>
      <c r="F11156" s="6">
        <v>365149</v>
      </c>
      <c r="G11156" s="6" t="s">
        <v>1212</v>
      </c>
      <c r="H11156" s="16">
        <v>42463436.377999999</v>
      </c>
      <c r="I11156" s="12">
        <v>43919</v>
      </c>
      <c r="J11156" s="12">
        <v>44290</v>
      </c>
      <c r="K11156" s="15" t="s">
        <v>1695</v>
      </c>
      <c r="L11156" s="13" t="s">
        <v>14</v>
      </c>
      <c r="M11156" s="7">
        <v>1</v>
      </c>
      <c r="N11156" s="17"/>
    </row>
    <row r="11157" spans="1:14" ht="78.75">
      <c r="A11157" s="6">
        <v>11155</v>
      </c>
      <c r="B11157" s="8" t="s">
        <v>22440</v>
      </c>
      <c r="C11157" s="9" t="s">
        <v>23036</v>
      </c>
      <c r="D11157" s="10" t="s">
        <v>8229</v>
      </c>
      <c r="E11157" s="11" t="s">
        <v>23039</v>
      </c>
      <c r="F11157" s="6">
        <v>365149</v>
      </c>
      <c r="G11157" s="6" t="s">
        <v>1212</v>
      </c>
      <c r="H11157" s="16">
        <v>42463436.377999999</v>
      </c>
      <c r="I11157" s="12">
        <v>43919</v>
      </c>
      <c r="J11157" s="12">
        <v>44290</v>
      </c>
      <c r="K11157" s="15" t="s">
        <v>1695</v>
      </c>
      <c r="L11157" s="13" t="s">
        <v>14</v>
      </c>
      <c r="M11157" s="7">
        <v>0.51</v>
      </c>
      <c r="N11157" s="17"/>
    </row>
    <row r="11158" spans="1:14" ht="78.75">
      <c r="A11158" s="6">
        <v>11156</v>
      </c>
      <c r="B11158" s="8" t="s">
        <v>22440</v>
      </c>
      <c r="C11158" s="9" t="s">
        <v>22466</v>
      </c>
      <c r="D11158" s="10" t="s">
        <v>22467</v>
      </c>
      <c r="E11158" s="11" t="s">
        <v>23039</v>
      </c>
      <c r="F11158" s="6">
        <v>365149</v>
      </c>
      <c r="G11158" s="6" t="s">
        <v>1212</v>
      </c>
      <c r="H11158" s="16">
        <v>42463436.377999999</v>
      </c>
      <c r="I11158" s="12">
        <v>43919</v>
      </c>
      <c r="J11158" s="12">
        <v>44290</v>
      </c>
      <c r="K11158" s="15" t="s">
        <v>1695</v>
      </c>
      <c r="L11158" s="13" t="s">
        <v>14</v>
      </c>
      <c r="M11158" s="7">
        <v>0.49</v>
      </c>
      <c r="N11158" s="17"/>
    </row>
    <row r="11159" spans="1:14" ht="78.75">
      <c r="A11159" s="6">
        <v>11157</v>
      </c>
      <c r="B11159" s="8" t="s">
        <v>22440</v>
      </c>
      <c r="C11159" s="9" t="s">
        <v>23037</v>
      </c>
      <c r="D11159" s="10" t="s">
        <v>22969</v>
      </c>
      <c r="E11159" s="11" t="s">
        <v>23040</v>
      </c>
      <c r="F11159" s="6">
        <v>365150</v>
      </c>
      <c r="G11159" s="6" t="s">
        <v>1212</v>
      </c>
      <c r="H11159" s="16">
        <v>38262395.998999998</v>
      </c>
      <c r="I11159" s="12">
        <v>43923</v>
      </c>
      <c r="J11159" s="12">
        <v>44294</v>
      </c>
      <c r="K11159" s="15" t="s">
        <v>1695</v>
      </c>
      <c r="L11159" s="13" t="s">
        <v>14</v>
      </c>
      <c r="M11159" s="7">
        <v>1</v>
      </c>
      <c r="N11159" s="17"/>
    </row>
    <row r="11160" spans="1:14" ht="78.75">
      <c r="A11160" s="6">
        <v>11158</v>
      </c>
      <c r="B11160" s="8" t="s">
        <v>22440</v>
      </c>
      <c r="C11160" s="9" t="s">
        <v>22823</v>
      </c>
      <c r="D11160" s="10" t="s">
        <v>21</v>
      </c>
      <c r="E11160" s="11" t="s">
        <v>23040</v>
      </c>
      <c r="F11160" s="6">
        <v>365150</v>
      </c>
      <c r="G11160" s="6" t="s">
        <v>1212</v>
      </c>
      <c r="H11160" s="16">
        <v>38262395.998999998</v>
      </c>
      <c r="I11160" s="12">
        <v>43923</v>
      </c>
      <c r="J11160" s="12">
        <v>44294</v>
      </c>
      <c r="K11160" s="15" t="s">
        <v>1695</v>
      </c>
      <c r="L11160" s="13" t="s">
        <v>14</v>
      </c>
      <c r="M11160" s="7">
        <v>0.51</v>
      </c>
      <c r="N11160" s="17"/>
    </row>
    <row r="11161" spans="1:14" ht="78.75">
      <c r="A11161" s="6">
        <v>11159</v>
      </c>
      <c r="B11161" s="8" t="s">
        <v>22440</v>
      </c>
      <c r="C11161" s="9" t="s">
        <v>22971</v>
      </c>
      <c r="D11161" s="10" t="s">
        <v>1270</v>
      </c>
      <c r="E11161" s="11" t="s">
        <v>23040</v>
      </c>
      <c r="F11161" s="6">
        <v>365150</v>
      </c>
      <c r="G11161" s="6" t="s">
        <v>1212</v>
      </c>
      <c r="H11161" s="16">
        <v>38262395.998999998</v>
      </c>
      <c r="I11161" s="12">
        <v>43923</v>
      </c>
      <c r="J11161" s="12">
        <v>44294</v>
      </c>
      <c r="K11161" s="15" t="s">
        <v>1695</v>
      </c>
      <c r="L11161" s="13" t="s">
        <v>14</v>
      </c>
      <c r="M11161" s="7">
        <v>0.49</v>
      </c>
      <c r="N11161" s="17"/>
    </row>
    <row r="11162" spans="1:14" ht="78.75">
      <c r="A11162" s="6">
        <v>11160</v>
      </c>
      <c r="B11162" s="8" t="s">
        <v>22440</v>
      </c>
      <c r="C11162" s="9" t="s">
        <v>23041</v>
      </c>
      <c r="D11162" s="10" t="s">
        <v>23042</v>
      </c>
      <c r="E11162" s="11" t="s">
        <v>23043</v>
      </c>
      <c r="F11162" s="6">
        <v>480283</v>
      </c>
      <c r="G11162" s="6" t="s">
        <v>1212</v>
      </c>
      <c r="H11162" s="16">
        <v>3788918.25</v>
      </c>
      <c r="I11162" s="12">
        <v>44187</v>
      </c>
      <c r="J11162" s="12">
        <v>44375</v>
      </c>
      <c r="K11162" s="15" t="s">
        <v>1695</v>
      </c>
      <c r="L11162" s="13" t="s">
        <v>15</v>
      </c>
      <c r="M11162" s="7">
        <v>1</v>
      </c>
      <c r="N11162" s="17"/>
    </row>
    <row r="11163" spans="1:14" ht="110.25">
      <c r="A11163" s="6">
        <v>11161</v>
      </c>
      <c r="B11163" s="8" t="s">
        <v>22440</v>
      </c>
      <c r="C11163" s="9" t="s">
        <v>23044</v>
      </c>
      <c r="D11163" s="10" t="s">
        <v>23045</v>
      </c>
      <c r="E11163" s="11" t="s">
        <v>23046</v>
      </c>
      <c r="F11163" s="6">
        <v>403400</v>
      </c>
      <c r="G11163" s="6" t="s">
        <v>1212</v>
      </c>
      <c r="H11163" s="16">
        <v>9797824.0199999996</v>
      </c>
      <c r="I11163" s="12">
        <v>44010</v>
      </c>
      <c r="J11163" s="12">
        <v>44381</v>
      </c>
      <c r="K11163" s="15" t="s">
        <v>1695</v>
      </c>
      <c r="L11163" s="13" t="s">
        <v>14</v>
      </c>
      <c r="M11163" s="7">
        <v>1</v>
      </c>
      <c r="N11163" s="17"/>
    </row>
    <row r="11164" spans="1:14" ht="110.25">
      <c r="A11164" s="6">
        <v>11162</v>
      </c>
      <c r="B11164" s="8" t="s">
        <v>22440</v>
      </c>
      <c r="C11164" s="9" t="s">
        <v>22556</v>
      </c>
      <c r="D11164" s="10" t="s">
        <v>7008</v>
      </c>
      <c r="E11164" s="11" t="s">
        <v>23046</v>
      </c>
      <c r="F11164" s="6">
        <v>403400</v>
      </c>
      <c r="G11164" s="6" t="s">
        <v>1212</v>
      </c>
      <c r="H11164" s="16">
        <v>9797824.0199999996</v>
      </c>
      <c r="I11164" s="12">
        <v>44010</v>
      </c>
      <c r="J11164" s="12">
        <v>44381</v>
      </c>
      <c r="K11164" s="15" t="s">
        <v>1695</v>
      </c>
      <c r="L11164" s="13" t="s">
        <v>14</v>
      </c>
      <c r="M11164" s="7">
        <v>0.51</v>
      </c>
      <c r="N11164" s="17"/>
    </row>
    <row r="11165" spans="1:14" ht="94.5">
      <c r="A11165" s="6">
        <v>11163</v>
      </c>
      <c r="B11165" s="8" t="s">
        <v>22440</v>
      </c>
      <c r="C11165" s="9" t="s">
        <v>23047</v>
      </c>
      <c r="D11165" s="10" t="s">
        <v>22473</v>
      </c>
      <c r="E11165" s="11" t="s">
        <v>23046</v>
      </c>
      <c r="F11165" s="6">
        <v>403400</v>
      </c>
      <c r="G11165" s="6" t="s">
        <v>1212</v>
      </c>
      <c r="H11165" s="16">
        <v>9797824.0199999996</v>
      </c>
      <c r="I11165" s="12">
        <v>44010</v>
      </c>
      <c r="J11165" s="12">
        <v>44381</v>
      </c>
      <c r="K11165" s="15" t="s">
        <v>1695</v>
      </c>
      <c r="L11165" s="13" t="s">
        <v>14</v>
      </c>
      <c r="M11165" s="7">
        <v>0.49</v>
      </c>
      <c r="N11165" s="17"/>
    </row>
    <row r="11166" spans="1:14" ht="63">
      <c r="A11166" s="6">
        <v>11164</v>
      </c>
      <c r="B11166" s="8" t="s">
        <v>22440</v>
      </c>
      <c r="C11166" s="9" t="s">
        <v>23048</v>
      </c>
      <c r="D11166" s="10" t="s">
        <v>23049</v>
      </c>
      <c r="E11166" s="11" t="s">
        <v>23050</v>
      </c>
      <c r="F11166" s="6">
        <v>479418</v>
      </c>
      <c r="G11166" s="6" t="s">
        <v>1212</v>
      </c>
      <c r="H11166" s="16">
        <v>5643631.75</v>
      </c>
      <c r="I11166" s="12">
        <v>44188</v>
      </c>
      <c r="J11166" s="12">
        <v>43950</v>
      </c>
      <c r="K11166" s="15" t="s">
        <v>1695</v>
      </c>
      <c r="L11166" s="13" t="s">
        <v>15</v>
      </c>
      <c r="M11166" s="7">
        <v>1</v>
      </c>
      <c r="N11166" s="17"/>
    </row>
    <row r="11167" spans="1:14" ht="63">
      <c r="A11167" s="6">
        <v>11165</v>
      </c>
      <c r="B11167" s="8" t="s">
        <v>22440</v>
      </c>
      <c r="C11167" s="9" t="s">
        <v>23051</v>
      </c>
      <c r="D11167" s="10" t="s">
        <v>23052</v>
      </c>
      <c r="E11167" s="11" t="s">
        <v>23053</v>
      </c>
      <c r="F11167" s="6">
        <v>479419</v>
      </c>
      <c r="G11167" s="6" t="s">
        <v>1212</v>
      </c>
      <c r="H11167" s="16">
        <v>3859982.9959999998</v>
      </c>
      <c r="I11167" s="12">
        <v>44182</v>
      </c>
      <c r="J11167" s="12">
        <v>44309</v>
      </c>
      <c r="K11167" s="15" t="s">
        <v>1695</v>
      </c>
      <c r="L11167" s="13" t="s">
        <v>15</v>
      </c>
      <c r="M11167" s="7">
        <v>1</v>
      </c>
      <c r="N11167" s="17"/>
    </row>
    <row r="11168" spans="1:14" ht="78.75">
      <c r="A11168" s="6">
        <v>11166</v>
      </c>
      <c r="B11168" s="8" t="s">
        <v>22440</v>
      </c>
      <c r="C11168" s="9" t="s">
        <v>23018</v>
      </c>
      <c r="D11168" s="10" t="s">
        <v>23008</v>
      </c>
      <c r="E11168" s="11" t="s">
        <v>23054</v>
      </c>
      <c r="F11168" s="6">
        <v>369114</v>
      </c>
      <c r="G11168" s="6" t="s">
        <v>1212</v>
      </c>
      <c r="H11168" s="16">
        <v>29348411.925999999</v>
      </c>
      <c r="I11168" s="12">
        <v>44049</v>
      </c>
      <c r="J11168" s="12">
        <v>44416</v>
      </c>
      <c r="K11168" s="15">
        <v>8045532</v>
      </c>
      <c r="L11168" s="13" t="s">
        <v>14</v>
      </c>
      <c r="M11168" s="7">
        <v>1</v>
      </c>
      <c r="N11168" s="17"/>
    </row>
    <row r="11169" spans="1:14" ht="78.75">
      <c r="A11169" s="6">
        <v>11167</v>
      </c>
      <c r="B11169" s="8" t="s">
        <v>22440</v>
      </c>
      <c r="C11169" s="9" t="s">
        <v>22909</v>
      </c>
      <c r="D11169" s="10" t="s">
        <v>7656</v>
      </c>
      <c r="E11169" s="11" t="s">
        <v>23054</v>
      </c>
      <c r="F11169" s="6">
        <v>369114</v>
      </c>
      <c r="G11169" s="6" t="s">
        <v>1212</v>
      </c>
      <c r="H11169" s="16">
        <v>29348411.925999999</v>
      </c>
      <c r="I11169" s="12">
        <v>44049</v>
      </c>
      <c r="J11169" s="12">
        <v>44416</v>
      </c>
      <c r="K11169" s="15">
        <v>8045532</v>
      </c>
      <c r="L11169" s="13" t="s">
        <v>14</v>
      </c>
      <c r="M11169" s="7">
        <v>0.51</v>
      </c>
      <c r="N11169" s="17"/>
    </row>
    <row r="11170" spans="1:14" ht="78.75">
      <c r="A11170" s="6">
        <v>11168</v>
      </c>
      <c r="B11170" s="8" t="s">
        <v>22440</v>
      </c>
      <c r="C11170" s="9" t="s">
        <v>23010</v>
      </c>
      <c r="D11170" s="10" t="s">
        <v>22842</v>
      </c>
      <c r="E11170" s="11" t="s">
        <v>23054</v>
      </c>
      <c r="F11170" s="6">
        <v>369114</v>
      </c>
      <c r="G11170" s="6" t="s">
        <v>1212</v>
      </c>
      <c r="H11170" s="16">
        <v>29348411.925999999</v>
      </c>
      <c r="I11170" s="12">
        <v>44049</v>
      </c>
      <c r="J11170" s="12">
        <v>44416</v>
      </c>
      <c r="K11170" s="15">
        <v>8045532</v>
      </c>
      <c r="L11170" s="13" t="s">
        <v>14</v>
      </c>
      <c r="M11170" s="7">
        <v>0.49</v>
      </c>
      <c r="N11170" s="17"/>
    </row>
    <row r="11171" spans="1:14" ht="78.75">
      <c r="A11171" s="6">
        <v>11169</v>
      </c>
      <c r="B11171" s="8" t="s">
        <v>22440</v>
      </c>
      <c r="C11171" s="9" t="s">
        <v>23030</v>
      </c>
      <c r="D11171" s="10" t="s">
        <v>18</v>
      </c>
      <c r="E11171" s="11" t="s">
        <v>23055</v>
      </c>
      <c r="F11171" s="6">
        <v>447187</v>
      </c>
      <c r="G11171" s="6" t="s">
        <v>1212</v>
      </c>
      <c r="H11171" s="16">
        <v>24663160.800000001</v>
      </c>
      <c r="I11171" s="12">
        <v>44006</v>
      </c>
      <c r="J11171" s="12">
        <v>44377</v>
      </c>
      <c r="K11171" s="15" t="s">
        <v>1695</v>
      </c>
      <c r="L11171" s="13" t="s">
        <v>15</v>
      </c>
      <c r="M11171" s="7">
        <v>1</v>
      </c>
      <c r="N11171" s="17"/>
    </row>
    <row r="11172" spans="1:14" ht="63">
      <c r="A11172" s="6">
        <v>11170</v>
      </c>
      <c r="B11172" s="8" t="s">
        <v>22440</v>
      </c>
      <c r="C11172" s="9" t="s">
        <v>23030</v>
      </c>
      <c r="D11172" s="10" t="s">
        <v>18</v>
      </c>
      <c r="E11172" s="11" t="s">
        <v>23056</v>
      </c>
      <c r="F11172" s="6">
        <v>447190</v>
      </c>
      <c r="G11172" s="6" t="s">
        <v>1212</v>
      </c>
      <c r="H11172" s="16">
        <v>27554138.100000001</v>
      </c>
      <c r="I11172" s="12">
        <v>44006</v>
      </c>
      <c r="J11172" s="12">
        <v>44377</v>
      </c>
      <c r="K11172" s="15" t="s">
        <v>1695</v>
      </c>
      <c r="L11172" s="13" t="s">
        <v>15</v>
      </c>
      <c r="M11172" s="7">
        <v>1</v>
      </c>
      <c r="N11172" s="17"/>
    </row>
    <row r="11173" spans="1:14" ht="78.75">
      <c r="A11173" s="6">
        <v>11171</v>
      </c>
      <c r="B11173" s="8" t="s">
        <v>22440</v>
      </c>
      <c r="C11173" s="9" t="s">
        <v>23030</v>
      </c>
      <c r="D11173" s="10" t="s">
        <v>18</v>
      </c>
      <c r="E11173" s="11" t="s">
        <v>23057</v>
      </c>
      <c r="F11173" s="6">
        <v>447194</v>
      </c>
      <c r="G11173" s="6" t="s">
        <v>1212</v>
      </c>
      <c r="H11173" s="16">
        <v>19816260.300000001</v>
      </c>
      <c r="I11173" s="12">
        <v>44006</v>
      </c>
      <c r="J11173" s="12">
        <v>44377</v>
      </c>
      <c r="K11173" s="15" t="s">
        <v>1695</v>
      </c>
      <c r="L11173" s="13" t="s">
        <v>15</v>
      </c>
      <c r="M11173" s="7">
        <v>1</v>
      </c>
      <c r="N11173" s="17"/>
    </row>
    <row r="11174" spans="1:14" ht="78.75">
      <c r="A11174" s="6">
        <v>11172</v>
      </c>
      <c r="B11174" s="8" t="s">
        <v>22440</v>
      </c>
      <c r="C11174" s="9" t="s">
        <v>23030</v>
      </c>
      <c r="D11174" s="10" t="s">
        <v>18</v>
      </c>
      <c r="E11174" s="11" t="s">
        <v>23058</v>
      </c>
      <c r="F11174" s="6">
        <v>447196</v>
      </c>
      <c r="G11174" s="6" t="s">
        <v>1212</v>
      </c>
      <c r="H11174" s="16">
        <v>19816260.300000001</v>
      </c>
      <c r="I11174" s="12">
        <v>44006</v>
      </c>
      <c r="J11174" s="12">
        <v>44377</v>
      </c>
      <c r="K11174" s="15" t="s">
        <v>1695</v>
      </c>
      <c r="L11174" s="13" t="s">
        <v>15</v>
      </c>
      <c r="M11174" s="7">
        <v>1</v>
      </c>
      <c r="N11174" s="17"/>
    </row>
    <row r="11175" spans="1:14" ht="78.75">
      <c r="A11175" s="6">
        <v>11173</v>
      </c>
      <c r="B11175" s="8" t="s">
        <v>22440</v>
      </c>
      <c r="C11175" s="9" t="s">
        <v>8303</v>
      </c>
      <c r="D11175" s="10" t="s">
        <v>18</v>
      </c>
      <c r="E11175" s="11" t="s">
        <v>23059</v>
      </c>
      <c r="F11175" s="6">
        <v>451626</v>
      </c>
      <c r="G11175" s="6" t="s">
        <v>1212</v>
      </c>
      <c r="H11175" s="16">
        <v>18316625.993999999</v>
      </c>
      <c r="I11175" s="12">
        <v>44136</v>
      </c>
      <c r="J11175" s="12">
        <v>44507</v>
      </c>
      <c r="K11175" s="15" t="s">
        <v>1695</v>
      </c>
      <c r="L11175" s="13" t="s">
        <v>15</v>
      </c>
      <c r="M11175" s="7">
        <v>1</v>
      </c>
      <c r="N11175" s="17"/>
    </row>
    <row r="11176" spans="1:14" ht="78.75">
      <c r="A11176" s="6">
        <v>11174</v>
      </c>
      <c r="B11176" s="8" t="s">
        <v>22440</v>
      </c>
      <c r="C11176" s="9" t="s">
        <v>8303</v>
      </c>
      <c r="D11176" s="10" t="s">
        <v>18</v>
      </c>
      <c r="E11176" s="11" t="s">
        <v>23060</v>
      </c>
      <c r="F11176" s="6">
        <v>451627</v>
      </c>
      <c r="G11176" s="6" t="s">
        <v>1212</v>
      </c>
      <c r="H11176" s="16">
        <v>53047381.049999997</v>
      </c>
      <c r="I11176" s="12">
        <v>44136</v>
      </c>
      <c r="J11176" s="12">
        <v>44507</v>
      </c>
      <c r="K11176" s="15" t="s">
        <v>1695</v>
      </c>
      <c r="L11176" s="13" t="s">
        <v>15</v>
      </c>
      <c r="M11176" s="7">
        <v>1</v>
      </c>
      <c r="N11176" s="17"/>
    </row>
    <row r="11177" spans="1:14" ht="78.75">
      <c r="A11177" s="6">
        <v>11175</v>
      </c>
      <c r="B11177" s="8" t="s">
        <v>22440</v>
      </c>
      <c r="C11177" s="9" t="s">
        <v>8303</v>
      </c>
      <c r="D11177" s="10" t="s">
        <v>18</v>
      </c>
      <c r="E11177" s="11" t="s">
        <v>23061</v>
      </c>
      <c r="F11177" s="6">
        <v>451629</v>
      </c>
      <c r="G11177" s="6" t="s">
        <v>1212</v>
      </c>
      <c r="H11177" s="16">
        <v>49424465.313000001</v>
      </c>
      <c r="I11177" s="12">
        <v>44136</v>
      </c>
      <c r="J11177" s="12">
        <v>44507</v>
      </c>
      <c r="K11177" s="15" t="s">
        <v>1695</v>
      </c>
      <c r="L11177" s="13" t="s">
        <v>15</v>
      </c>
      <c r="M11177" s="7">
        <v>1</v>
      </c>
      <c r="N11177" s="17"/>
    </row>
    <row r="11178" spans="1:14" ht="299.25">
      <c r="A11178" s="6">
        <v>11176</v>
      </c>
      <c r="B11178" s="8" t="s">
        <v>22440</v>
      </c>
      <c r="C11178" s="9" t="s">
        <v>23044</v>
      </c>
      <c r="D11178" s="10" t="s">
        <v>23045</v>
      </c>
      <c r="E11178" s="11" t="s">
        <v>23062</v>
      </c>
      <c r="F11178" s="6">
        <v>403398</v>
      </c>
      <c r="G11178" s="6" t="s">
        <v>1212</v>
      </c>
      <c r="H11178" s="16">
        <v>10656454.786</v>
      </c>
      <c r="I11178" s="12">
        <v>44010</v>
      </c>
      <c r="J11178" s="12">
        <v>44381</v>
      </c>
      <c r="K11178" s="15">
        <v>3353601</v>
      </c>
      <c r="L11178" s="13" t="s">
        <v>14</v>
      </c>
      <c r="M11178" s="7">
        <v>1</v>
      </c>
      <c r="N11178" s="17"/>
    </row>
    <row r="11179" spans="1:14" ht="299.25">
      <c r="A11179" s="6">
        <v>11177</v>
      </c>
      <c r="B11179" s="8" t="s">
        <v>22440</v>
      </c>
      <c r="C11179" s="9" t="s">
        <v>22556</v>
      </c>
      <c r="D11179" s="10" t="s">
        <v>7008</v>
      </c>
      <c r="E11179" s="11" t="s">
        <v>23062</v>
      </c>
      <c r="F11179" s="6">
        <v>403398</v>
      </c>
      <c r="G11179" s="6" t="s">
        <v>1212</v>
      </c>
      <c r="H11179" s="16">
        <v>10656454.786</v>
      </c>
      <c r="I11179" s="12">
        <v>44010</v>
      </c>
      <c r="J11179" s="12">
        <v>44381</v>
      </c>
      <c r="K11179" s="15">
        <v>3353601</v>
      </c>
      <c r="L11179" s="13" t="s">
        <v>14</v>
      </c>
      <c r="M11179" s="7">
        <v>0.51</v>
      </c>
      <c r="N11179" s="17"/>
    </row>
    <row r="11180" spans="1:14" ht="299.25">
      <c r="A11180" s="6">
        <v>11178</v>
      </c>
      <c r="B11180" s="8" t="s">
        <v>22440</v>
      </c>
      <c r="C11180" s="9" t="s">
        <v>23047</v>
      </c>
      <c r="D11180" s="10" t="s">
        <v>22473</v>
      </c>
      <c r="E11180" s="11" t="s">
        <v>23062</v>
      </c>
      <c r="F11180" s="6">
        <v>403398</v>
      </c>
      <c r="G11180" s="6" t="s">
        <v>1212</v>
      </c>
      <c r="H11180" s="16">
        <v>10656454.786</v>
      </c>
      <c r="I11180" s="12">
        <v>44010</v>
      </c>
      <c r="J11180" s="12">
        <v>44381</v>
      </c>
      <c r="K11180" s="15">
        <v>3353601</v>
      </c>
      <c r="L11180" s="13" t="s">
        <v>14</v>
      </c>
      <c r="M11180" s="7">
        <v>0.49</v>
      </c>
      <c r="N11180" s="17"/>
    </row>
    <row r="11181" spans="1:14" ht="110.25">
      <c r="A11181" s="6">
        <v>11179</v>
      </c>
      <c r="B11181" s="8" t="s">
        <v>22440</v>
      </c>
      <c r="C11181" s="9" t="s">
        <v>23063</v>
      </c>
      <c r="D11181" s="10" t="s">
        <v>23064</v>
      </c>
      <c r="E11181" s="11" t="s">
        <v>23065</v>
      </c>
      <c r="F11181" s="6">
        <v>480290</v>
      </c>
      <c r="G11181" s="6" t="s">
        <v>1212</v>
      </c>
      <c r="H11181" s="16">
        <v>5961363.0499999998</v>
      </c>
      <c r="I11181" s="12">
        <v>44182</v>
      </c>
      <c r="J11181" s="12">
        <v>44370</v>
      </c>
      <c r="K11181" s="15" t="s">
        <v>1695</v>
      </c>
      <c r="L11181" s="13" t="s">
        <v>15</v>
      </c>
      <c r="M11181" s="7">
        <v>1</v>
      </c>
      <c r="N11181" s="17"/>
    </row>
    <row r="11182" spans="1:14" ht="110.25">
      <c r="A11182" s="6">
        <v>11180</v>
      </c>
      <c r="B11182" s="8" t="s">
        <v>22440</v>
      </c>
      <c r="C11182" s="9" t="s">
        <v>23044</v>
      </c>
      <c r="D11182" s="10" t="s">
        <v>23045</v>
      </c>
      <c r="E11182" s="11" t="s">
        <v>23066</v>
      </c>
      <c r="F11182" s="6">
        <v>403399</v>
      </c>
      <c r="G11182" s="6" t="s">
        <v>1212</v>
      </c>
      <c r="H11182" s="16">
        <v>9957357.5930000003</v>
      </c>
      <c r="I11182" s="12">
        <v>44010</v>
      </c>
      <c r="J11182" s="12">
        <v>44381</v>
      </c>
      <c r="K11182" s="15">
        <v>1500000</v>
      </c>
      <c r="L11182" s="13" t="s">
        <v>14</v>
      </c>
      <c r="M11182" s="7">
        <v>1</v>
      </c>
      <c r="N11182" s="17"/>
    </row>
    <row r="11183" spans="1:14" ht="110.25">
      <c r="A11183" s="6">
        <v>11181</v>
      </c>
      <c r="B11183" s="8" t="s">
        <v>22440</v>
      </c>
      <c r="C11183" s="9" t="s">
        <v>22556</v>
      </c>
      <c r="D11183" s="10" t="s">
        <v>7008</v>
      </c>
      <c r="E11183" s="11" t="s">
        <v>23066</v>
      </c>
      <c r="F11183" s="6">
        <v>403399</v>
      </c>
      <c r="G11183" s="6" t="s">
        <v>1212</v>
      </c>
      <c r="H11183" s="16">
        <v>9957357.5930000003</v>
      </c>
      <c r="I11183" s="12">
        <v>44010</v>
      </c>
      <c r="J11183" s="12">
        <v>44381</v>
      </c>
      <c r="K11183" s="15">
        <v>1500000</v>
      </c>
      <c r="L11183" s="13" t="s">
        <v>14</v>
      </c>
      <c r="M11183" s="7">
        <v>1</v>
      </c>
      <c r="N11183" s="17"/>
    </row>
    <row r="11184" spans="1:14" ht="78.75">
      <c r="A11184" s="6">
        <v>11182</v>
      </c>
      <c r="B11184" s="8" t="s">
        <v>22440</v>
      </c>
      <c r="C11184" s="9" t="s">
        <v>23047</v>
      </c>
      <c r="D11184" s="10" t="s">
        <v>22473</v>
      </c>
      <c r="E11184" s="11" t="s">
        <v>23066</v>
      </c>
      <c r="F11184" s="6">
        <v>403399</v>
      </c>
      <c r="G11184" s="6" t="s">
        <v>1212</v>
      </c>
      <c r="H11184" s="16">
        <v>9957357.5930000003</v>
      </c>
      <c r="I11184" s="12">
        <v>44010</v>
      </c>
      <c r="J11184" s="12">
        <v>44381</v>
      </c>
      <c r="K11184" s="15">
        <v>1500000</v>
      </c>
      <c r="L11184" s="13" t="s">
        <v>14</v>
      </c>
      <c r="M11184" s="7">
        <v>0.51</v>
      </c>
      <c r="N11184" s="17"/>
    </row>
    <row r="11185" spans="1:14" ht="78.75">
      <c r="A11185" s="6">
        <v>11183</v>
      </c>
      <c r="B11185" s="8" t="s">
        <v>22440</v>
      </c>
      <c r="C11185" s="9" t="s">
        <v>23067</v>
      </c>
      <c r="D11185" s="10" t="s">
        <v>22852</v>
      </c>
      <c r="E11185" s="11" t="s">
        <v>23068</v>
      </c>
      <c r="F11185" s="6">
        <v>481326</v>
      </c>
      <c r="G11185" s="6" t="s">
        <v>1212</v>
      </c>
      <c r="H11185" s="16">
        <v>2971356.2779999999</v>
      </c>
      <c r="I11185" s="12">
        <v>44188</v>
      </c>
      <c r="J11185" s="12">
        <v>44284</v>
      </c>
      <c r="K11185" s="15" t="s">
        <v>1695</v>
      </c>
      <c r="L11185" s="13" t="s">
        <v>15</v>
      </c>
      <c r="M11185" s="7">
        <v>0.49</v>
      </c>
      <c r="N11185" s="17"/>
    </row>
    <row r="11186" spans="1:14" ht="94.5">
      <c r="A11186" s="6">
        <v>11184</v>
      </c>
      <c r="B11186" s="8" t="s">
        <v>22440</v>
      </c>
      <c r="C11186" s="9" t="s">
        <v>23069</v>
      </c>
      <c r="D11186" s="10" t="s">
        <v>23070</v>
      </c>
      <c r="E11186" s="11" t="s">
        <v>23071</v>
      </c>
      <c r="F11186" s="6">
        <v>481447</v>
      </c>
      <c r="G11186" s="6" t="s">
        <v>1212</v>
      </c>
      <c r="H11186" s="16">
        <v>3102987.594</v>
      </c>
      <c r="I11186" s="12">
        <v>44192</v>
      </c>
      <c r="J11186" s="12">
        <v>44288</v>
      </c>
      <c r="K11186" s="15" t="s">
        <v>1695</v>
      </c>
      <c r="L11186" s="13" t="s">
        <v>15</v>
      </c>
      <c r="M11186" s="7">
        <v>1</v>
      </c>
      <c r="N11186" s="17"/>
    </row>
    <row r="11187" spans="1:14" ht="78.75">
      <c r="A11187" s="6">
        <v>11185</v>
      </c>
      <c r="B11187" s="8" t="s">
        <v>22440</v>
      </c>
      <c r="C11187" s="9" t="s">
        <v>23072</v>
      </c>
      <c r="D11187" s="10" t="s">
        <v>23073</v>
      </c>
      <c r="E11187" s="11" t="s">
        <v>23074</v>
      </c>
      <c r="F11187" s="6">
        <v>481448</v>
      </c>
      <c r="G11187" s="6" t="s">
        <v>1212</v>
      </c>
      <c r="H11187" s="16">
        <v>6407583.4460000005</v>
      </c>
      <c r="I11187" s="12">
        <v>44179</v>
      </c>
      <c r="J11187" s="12">
        <v>44275</v>
      </c>
      <c r="K11187" s="15" t="s">
        <v>1695</v>
      </c>
      <c r="L11187" s="13" t="s">
        <v>15</v>
      </c>
      <c r="M11187" s="7">
        <v>1</v>
      </c>
      <c r="N11187" s="17"/>
    </row>
    <row r="11188" spans="1:14" ht="78.75">
      <c r="A11188" s="6">
        <v>11186</v>
      </c>
      <c r="B11188" s="8" t="s">
        <v>22440</v>
      </c>
      <c r="C11188" s="9" t="s">
        <v>23075</v>
      </c>
      <c r="D11188" s="10" t="s">
        <v>23076</v>
      </c>
      <c r="E11188" s="11" t="s">
        <v>23077</v>
      </c>
      <c r="F11188" s="6">
        <v>481449</v>
      </c>
      <c r="G11188" s="6" t="s">
        <v>1212</v>
      </c>
      <c r="H11188" s="16">
        <v>3190774.9750000001</v>
      </c>
      <c r="I11188" s="12">
        <v>44187</v>
      </c>
      <c r="J11188" s="12">
        <v>44283</v>
      </c>
      <c r="K11188" s="15" t="s">
        <v>1695</v>
      </c>
      <c r="L11188" s="13" t="s">
        <v>15</v>
      </c>
      <c r="M11188" s="7">
        <v>1</v>
      </c>
      <c r="N11188" s="17"/>
    </row>
    <row r="11189" spans="1:14" ht="78.75">
      <c r="A11189" s="6">
        <v>11187</v>
      </c>
      <c r="B11189" s="8" t="s">
        <v>22440</v>
      </c>
      <c r="C11189" s="9" t="s">
        <v>23078</v>
      </c>
      <c r="D11189" s="10" t="s">
        <v>22946</v>
      </c>
      <c r="E11189" s="11" t="s">
        <v>23079</v>
      </c>
      <c r="F11189" s="6">
        <v>481450</v>
      </c>
      <c r="G11189" s="6" t="s">
        <v>1212</v>
      </c>
      <c r="H11189" s="16">
        <v>6403739.432</v>
      </c>
      <c r="I11189" s="12">
        <v>44188</v>
      </c>
      <c r="J11189" s="12">
        <v>44284</v>
      </c>
      <c r="K11189" s="15" t="s">
        <v>1695</v>
      </c>
      <c r="L11189" s="13" t="s">
        <v>15</v>
      </c>
      <c r="M11189" s="7">
        <v>1</v>
      </c>
      <c r="N11189" s="17"/>
    </row>
    <row r="11190" spans="1:14" ht="110.25">
      <c r="A11190" s="6">
        <v>11188</v>
      </c>
      <c r="B11190" s="8" t="s">
        <v>22440</v>
      </c>
      <c r="C11190" s="9" t="s">
        <v>23030</v>
      </c>
      <c r="D11190" s="10" t="s">
        <v>18</v>
      </c>
      <c r="E11190" s="11" t="s">
        <v>23080</v>
      </c>
      <c r="F11190" s="6">
        <v>447145</v>
      </c>
      <c r="G11190" s="6" t="s">
        <v>1212</v>
      </c>
      <c r="H11190" s="16">
        <v>16759845</v>
      </c>
      <c r="I11190" s="12">
        <v>44147</v>
      </c>
      <c r="J11190" s="12">
        <v>44518</v>
      </c>
      <c r="K11190" s="15" t="s">
        <v>1695</v>
      </c>
      <c r="L11190" s="13" t="s">
        <v>15</v>
      </c>
      <c r="M11190" s="7">
        <v>1</v>
      </c>
      <c r="N11190" s="17"/>
    </row>
    <row r="11191" spans="1:14" ht="63">
      <c r="A11191" s="6">
        <v>11189</v>
      </c>
      <c r="B11191" s="8" t="s">
        <v>22440</v>
      </c>
      <c r="C11191" s="9" t="s">
        <v>23030</v>
      </c>
      <c r="D11191" s="10" t="s">
        <v>18</v>
      </c>
      <c r="E11191" s="11" t="s">
        <v>23081</v>
      </c>
      <c r="F11191" s="6">
        <v>447146</v>
      </c>
      <c r="G11191" s="6" t="s">
        <v>1212</v>
      </c>
      <c r="H11191" s="16">
        <v>16054101</v>
      </c>
      <c r="I11191" s="12">
        <v>44006</v>
      </c>
      <c r="J11191" s="12">
        <v>44377</v>
      </c>
      <c r="K11191" s="15" t="s">
        <v>1695</v>
      </c>
      <c r="L11191" s="13" t="s">
        <v>15</v>
      </c>
      <c r="M11191" s="7">
        <v>1</v>
      </c>
      <c r="N11191" s="17"/>
    </row>
    <row r="11192" spans="1:14" ht="63">
      <c r="A11192" s="6">
        <v>11190</v>
      </c>
      <c r="B11192" s="8" t="s">
        <v>22440</v>
      </c>
      <c r="C11192" s="9" t="s">
        <v>23030</v>
      </c>
      <c r="D11192" s="10" t="s">
        <v>18</v>
      </c>
      <c r="E11192" s="11" t="s">
        <v>23082</v>
      </c>
      <c r="F11192" s="6">
        <v>447147</v>
      </c>
      <c r="G11192" s="6" t="s">
        <v>1212</v>
      </c>
      <c r="H11192" s="16">
        <v>13623588</v>
      </c>
      <c r="I11192" s="12">
        <v>44147</v>
      </c>
      <c r="J11192" s="12">
        <v>44518</v>
      </c>
      <c r="K11192" s="15" t="s">
        <v>1695</v>
      </c>
      <c r="L11192" s="13" t="s">
        <v>15</v>
      </c>
      <c r="M11192" s="7">
        <v>1</v>
      </c>
      <c r="N11192" s="17"/>
    </row>
    <row r="11193" spans="1:14" ht="63">
      <c r="A11193" s="6">
        <v>11191</v>
      </c>
      <c r="B11193" s="8" t="s">
        <v>22440</v>
      </c>
      <c r="C11193" s="9" t="s">
        <v>23030</v>
      </c>
      <c r="D11193" s="10" t="s">
        <v>18</v>
      </c>
      <c r="E11193" s="11" t="s">
        <v>23083</v>
      </c>
      <c r="F11193" s="6">
        <v>447149</v>
      </c>
      <c r="G11193" s="6" t="s">
        <v>1212</v>
      </c>
      <c r="H11193" s="16">
        <v>14243346</v>
      </c>
      <c r="I11193" s="12">
        <v>44147</v>
      </c>
      <c r="J11193" s="12">
        <v>44518</v>
      </c>
      <c r="K11193" s="15" t="s">
        <v>1695</v>
      </c>
      <c r="L11193" s="13" t="s">
        <v>15</v>
      </c>
      <c r="M11193" s="7">
        <v>1</v>
      </c>
      <c r="N11193" s="17"/>
    </row>
    <row r="11194" spans="1:14" ht="141.75">
      <c r="A11194" s="6">
        <v>11192</v>
      </c>
      <c r="B11194" s="8" t="s">
        <v>22440</v>
      </c>
      <c r="C11194" s="9" t="s">
        <v>22923</v>
      </c>
      <c r="D11194" s="10" t="s">
        <v>1261</v>
      </c>
      <c r="E11194" s="11" t="s">
        <v>23084</v>
      </c>
      <c r="F11194" s="6">
        <v>447150</v>
      </c>
      <c r="G11194" s="6" t="s">
        <v>1212</v>
      </c>
      <c r="H11194" s="16">
        <v>14670000</v>
      </c>
      <c r="I11194" s="12">
        <v>44147</v>
      </c>
      <c r="J11194" s="12">
        <v>44518</v>
      </c>
      <c r="K11194" s="15" t="s">
        <v>1695</v>
      </c>
      <c r="L11194" s="13" t="s">
        <v>15</v>
      </c>
      <c r="M11194" s="7">
        <v>1</v>
      </c>
      <c r="N11194" s="17"/>
    </row>
    <row r="11195" spans="1:14" ht="63">
      <c r="A11195" s="6">
        <v>11193</v>
      </c>
      <c r="B11195" s="8" t="s">
        <v>22440</v>
      </c>
      <c r="C11195" s="9" t="s">
        <v>23030</v>
      </c>
      <c r="D11195" s="10" t="s">
        <v>18</v>
      </c>
      <c r="E11195" s="11" t="s">
        <v>23085</v>
      </c>
      <c r="F11195" s="6">
        <v>447151</v>
      </c>
      <c r="G11195" s="6" t="s">
        <v>1212</v>
      </c>
      <c r="H11195" s="16">
        <v>13985883</v>
      </c>
      <c r="I11195" s="12">
        <v>44147</v>
      </c>
      <c r="J11195" s="12">
        <v>44518</v>
      </c>
      <c r="K11195" s="15" t="s">
        <v>1695</v>
      </c>
      <c r="L11195" s="13" t="s">
        <v>15</v>
      </c>
      <c r="M11195" s="7">
        <v>1</v>
      </c>
      <c r="N11195" s="17"/>
    </row>
    <row r="11196" spans="1:14" ht="94.5">
      <c r="A11196" s="6">
        <v>11194</v>
      </c>
      <c r="B11196" s="8" t="s">
        <v>22440</v>
      </c>
      <c r="C11196" s="9" t="s">
        <v>23030</v>
      </c>
      <c r="D11196" s="10" t="s">
        <v>18</v>
      </c>
      <c r="E11196" s="11" t="s">
        <v>23086</v>
      </c>
      <c r="F11196" s="6">
        <v>447152</v>
      </c>
      <c r="G11196" s="6" t="s">
        <v>1212</v>
      </c>
      <c r="H11196" s="16">
        <v>15337989</v>
      </c>
      <c r="I11196" s="12">
        <v>44147</v>
      </c>
      <c r="J11196" s="12">
        <v>44518</v>
      </c>
      <c r="K11196" s="15" t="s">
        <v>1695</v>
      </c>
      <c r="L11196" s="13" t="s">
        <v>15</v>
      </c>
      <c r="M11196" s="7">
        <v>1</v>
      </c>
      <c r="N11196" s="17"/>
    </row>
    <row r="11197" spans="1:14" ht="252">
      <c r="A11197" s="6">
        <v>11195</v>
      </c>
      <c r="B11197" s="8" t="s">
        <v>22440</v>
      </c>
      <c r="C11197" s="9" t="s">
        <v>23030</v>
      </c>
      <c r="D11197" s="10" t="s">
        <v>18</v>
      </c>
      <c r="E11197" s="11" t="s">
        <v>23087</v>
      </c>
      <c r="F11197" s="6">
        <v>447185</v>
      </c>
      <c r="G11197" s="6" t="s">
        <v>1212</v>
      </c>
      <c r="H11197" s="16">
        <v>15151989.6</v>
      </c>
      <c r="I11197" s="12">
        <v>44006</v>
      </c>
      <c r="J11197" s="12">
        <v>44377</v>
      </c>
      <c r="K11197" s="15" t="s">
        <v>1695</v>
      </c>
      <c r="L11197" s="13" t="s">
        <v>15</v>
      </c>
      <c r="M11197" s="7">
        <v>1</v>
      </c>
      <c r="N11197" s="17"/>
    </row>
    <row r="11198" spans="1:14" ht="126">
      <c r="A11198" s="6">
        <v>11196</v>
      </c>
      <c r="B11198" s="8" t="s">
        <v>22440</v>
      </c>
      <c r="C11198" s="9" t="s">
        <v>23088</v>
      </c>
      <c r="D11198" s="10" t="s">
        <v>23089</v>
      </c>
      <c r="E11198" s="11" t="s">
        <v>23090</v>
      </c>
      <c r="F11198" s="6">
        <v>480287</v>
      </c>
      <c r="G11198" s="6" t="s">
        <v>1212</v>
      </c>
      <c r="H11198" s="16">
        <v>8688107.5610000007</v>
      </c>
      <c r="I11198" s="12">
        <v>44182</v>
      </c>
      <c r="J11198" s="12">
        <v>44370</v>
      </c>
      <c r="K11198" s="15" t="s">
        <v>1695</v>
      </c>
      <c r="L11198" s="13" t="s">
        <v>15</v>
      </c>
      <c r="M11198" s="7">
        <v>1</v>
      </c>
      <c r="N11198" s="17"/>
    </row>
    <row r="11199" spans="1:14" ht="78.75">
      <c r="A11199" s="6">
        <v>11197</v>
      </c>
      <c r="B11199" s="8" t="s">
        <v>22440</v>
      </c>
      <c r="C11199" s="9" t="s">
        <v>23091</v>
      </c>
      <c r="D11199" s="10" t="s">
        <v>13194</v>
      </c>
      <c r="E11199" s="11" t="s">
        <v>23092</v>
      </c>
      <c r="F11199" s="6">
        <v>301695</v>
      </c>
      <c r="G11199" s="6" t="s">
        <v>1212</v>
      </c>
      <c r="H11199" s="16">
        <v>12455316.956</v>
      </c>
      <c r="I11199" s="12">
        <v>43719</v>
      </c>
      <c r="J11199" s="12">
        <v>44091</v>
      </c>
      <c r="K11199" s="15">
        <v>11428638</v>
      </c>
      <c r="L11199" s="13" t="s">
        <v>15</v>
      </c>
      <c r="M11199" s="7">
        <v>1</v>
      </c>
      <c r="N11199" s="17"/>
    </row>
    <row r="11200" spans="1:14" ht="78.75">
      <c r="A11200" s="6">
        <v>11198</v>
      </c>
      <c r="B11200" s="8" t="s">
        <v>22440</v>
      </c>
      <c r="C11200" s="9" t="s">
        <v>2052</v>
      </c>
      <c r="D11200" s="10" t="s">
        <v>20</v>
      </c>
      <c r="E11200" s="11" t="s">
        <v>23093</v>
      </c>
      <c r="F11200" s="6">
        <v>301696</v>
      </c>
      <c r="G11200" s="6" t="s">
        <v>1212</v>
      </c>
      <c r="H11200" s="16">
        <v>110298133.498</v>
      </c>
      <c r="I11200" s="12">
        <v>43719</v>
      </c>
      <c r="J11200" s="12">
        <v>44091</v>
      </c>
      <c r="K11200" s="15">
        <v>36907066</v>
      </c>
      <c r="L11200" s="13" t="s">
        <v>15</v>
      </c>
      <c r="M11200" s="7">
        <v>1</v>
      </c>
      <c r="N11200" s="17"/>
    </row>
    <row r="11201" spans="1:14" ht="78.75">
      <c r="A11201" s="6">
        <v>11199</v>
      </c>
      <c r="B11201" s="8" t="s">
        <v>22440</v>
      </c>
      <c r="C11201" s="9" t="s">
        <v>23094</v>
      </c>
      <c r="D11201" s="10" t="s">
        <v>8128</v>
      </c>
      <c r="E11201" s="11" t="s">
        <v>23095</v>
      </c>
      <c r="F11201" s="6">
        <v>301697</v>
      </c>
      <c r="G11201" s="6" t="s">
        <v>1212</v>
      </c>
      <c r="H11201" s="16">
        <v>12402691.537</v>
      </c>
      <c r="I11201" s="12">
        <v>43719</v>
      </c>
      <c r="J11201" s="12">
        <v>44091</v>
      </c>
      <c r="K11201" s="15">
        <v>6635645</v>
      </c>
      <c r="L11201" s="13" t="s">
        <v>15</v>
      </c>
      <c r="M11201" s="7">
        <v>1</v>
      </c>
      <c r="N11201" s="17"/>
    </row>
    <row r="11202" spans="1:14" ht="63">
      <c r="A11202" s="6">
        <v>11200</v>
      </c>
      <c r="B11202" s="8" t="s">
        <v>22440</v>
      </c>
      <c r="C11202" s="9" t="s">
        <v>23094</v>
      </c>
      <c r="D11202" s="10" t="s">
        <v>8128</v>
      </c>
      <c r="E11202" s="11" t="s">
        <v>23096</v>
      </c>
      <c r="F11202" s="6">
        <v>301698</v>
      </c>
      <c r="G11202" s="6" t="s">
        <v>1212</v>
      </c>
      <c r="H11202" s="16">
        <v>9798915.4440000001</v>
      </c>
      <c r="I11202" s="12">
        <v>43719</v>
      </c>
      <c r="J11202" s="12">
        <v>44091</v>
      </c>
      <c r="K11202" s="15">
        <v>5657345</v>
      </c>
      <c r="L11202" s="13" t="s">
        <v>15</v>
      </c>
      <c r="M11202" s="7">
        <v>1</v>
      </c>
      <c r="N11202" s="17"/>
    </row>
    <row r="11203" spans="1:14" ht="78.75">
      <c r="A11203" s="6">
        <v>11201</v>
      </c>
      <c r="B11203" s="8" t="s">
        <v>22440</v>
      </c>
      <c r="C11203" s="9" t="s">
        <v>23097</v>
      </c>
      <c r="D11203" s="10" t="s">
        <v>882</v>
      </c>
      <c r="E11203" s="11" t="s">
        <v>23098</v>
      </c>
      <c r="F11203" s="6">
        <v>301699</v>
      </c>
      <c r="G11203" s="6" t="s">
        <v>1212</v>
      </c>
      <c r="H11203" s="16">
        <v>7842691.0789999999</v>
      </c>
      <c r="I11203" s="12">
        <v>43719</v>
      </c>
      <c r="J11203" s="12">
        <v>44091</v>
      </c>
      <c r="K11203" s="15">
        <v>7507500</v>
      </c>
      <c r="L11203" s="13" t="s">
        <v>15</v>
      </c>
      <c r="M11203" s="7">
        <v>1</v>
      </c>
      <c r="N11203" s="17"/>
    </row>
    <row r="11204" spans="1:14" ht="63">
      <c r="A11204" s="6">
        <v>11202</v>
      </c>
      <c r="B11204" s="8" t="s">
        <v>22440</v>
      </c>
      <c r="C11204" s="9" t="s">
        <v>23094</v>
      </c>
      <c r="D11204" s="10" t="s">
        <v>8128</v>
      </c>
      <c r="E11204" s="11" t="s">
        <v>23099</v>
      </c>
      <c r="F11204" s="6">
        <v>301700</v>
      </c>
      <c r="G11204" s="6" t="s">
        <v>1212</v>
      </c>
      <c r="H11204" s="16">
        <v>14315560.767000001</v>
      </c>
      <c r="I11204" s="12">
        <v>43719</v>
      </c>
      <c r="J11204" s="12">
        <v>44091</v>
      </c>
      <c r="K11204" s="15">
        <v>6821930</v>
      </c>
      <c r="L11204" s="13" t="s">
        <v>15</v>
      </c>
      <c r="M11204" s="7">
        <v>1</v>
      </c>
      <c r="N11204" s="17"/>
    </row>
    <row r="11205" spans="1:14" ht="78.75">
      <c r="A11205" s="6">
        <v>11203</v>
      </c>
      <c r="B11205" s="8" t="s">
        <v>22440</v>
      </c>
      <c r="C11205" s="9" t="s">
        <v>23100</v>
      </c>
      <c r="D11205" s="10" t="s">
        <v>5186</v>
      </c>
      <c r="E11205" s="11" t="s">
        <v>23101</v>
      </c>
      <c r="F11205" s="6">
        <v>301701</v>
      </c>
      <c r="G11205" s="6" t="s">
        <v>1212</v>
      </c>
      <c r="H11205" s="16">
        <v>27422656.103999998</v>
      </c>
      <c r="I11205" s="12">
        <v>43710</v>
      </c>
      <c r="J11205" s="12">
        <v>44082</v>
      </c>
      <c r="K11205" s="15">
        <v>22350446</v>
      </c>
      <c r="L11205" s="13" t="s">
        <v>15</v>
      </c>
      <c r="M11205" s="7">
        <v>1</v>
      </c>
      <c r="N11205" s="17"/>
    </row>
    <row r="11206" spans="1:14" ht="78.75">
      <c r="A11206" s="6">
        <v>11204</v>
      </c>
      <c r="B11206" s="8" t="s">
        <v>22440</v>
      </c>
      <c r="C11206" s="9" t="s">
        <v>23097</v>
      </c>
      <c r="D11206" s="10" t="s">
        <v>882</v>
      </c>
      <c r="E11206" s="11" t="s">
        <v>23102</v>
      </c>
      <c r="F11206" s="6">
        <v>301702</v>
      </c>
      <c r="G11206" s="6" t="s">
        <v>1212</v>
      </c>
      <c r="H11206" s="16">
        <v>11130780.266000001</v>
      </c>
      <c r="I11206" s="12">
        <v>43719</v>
      </c>
      <c r="J11206" s="12">
        <v>44091</v>
      </c>
      <c r="K11206" s="15">
        <v>6507280</v>
      </c>
      <c r="L11206" s="13" t="s">
        <v>15</v>
      </c>
      <c r="M11206" s="7">
        <v>1</v>
      </c>
      <c r="N11206" s="17"/>
    </row>
    <row r="11207" spans="1:14" ht="78.75">
      <c r="A11207" s="6">
        <v>11205</v>
      </c>
      <c r="B11207" s="8" t="s">
        <v>22440</v>
      </c>
      <c r="C11207" s="9" t="s">
        <v>23100</v>
      </c>
      <c r="D11207" s="10" t="s">
        <v>5186</v>
      </c>
      <c r="E11207" s="11" t="s">
        <v>23103</v>
      </c>
      <c r="F11207" s="6">
        <v>301703</v>
      </c>
      <c r="G11207" s="6" t="s">
        <v>1212</v>
      </c>
      <c r="H11207" s="16">
        <v>12622600.073999999</v>
      </c>
      <c r="I11207" s="12">
        <v>43710</v>
      </c>
      <c r="J11207" s="12">
        <v>44082</v>
      </c>
      <c r="K11207" s="15">
        <v>5300000</v>
      </c>
      <c r="L11207" s="13" t="s">
        <v>15</v>
      </c>
      <c r="M11207" s="7">
        <v>1</v>
      </c>
      <c r="N11207" s="17"/>
    </row>
    <row r="11208" spans="1:14" ht="63">
      <c r="A11208" s="6">
        <v>11206</v>
      </c>
      <c r="B11208" s="8" t="s">
        <v>22440</v>
      </c>
      <c r="C11208" s="9" t="s">
        <v>23100</v>
      </c>
      <c r="D11208" s="10" t="s">
        <v>5186</v>
      </c>
      <c r="E11208" s="11" t="s">
        <v>23104</v>
      </c>
      <c r="F11208" s="6">
        <v>301704</v>
      </c>
      <c r="G11208" s="6" t="s">
        <v>1212</v>
      </c>
      <c r="H11208" s="16">
        <v>14028226.07</v>
      </c>
      <c r="I11208" s="12">
        <v>43710</v>
      </c>
      <c r="J11208" s="12">
        <v>44082</v>
      </c>
      <c r="K11208" s="15">
        <v>2467867</v>
      </c>
      <c r="L11208" s="13" t="s">
        <v>15</v>
      </c>
      <c r="M11208" s="7">
        <v>1</v>
      </c>
      <c r="N11208" s="17"/>
    </row>
    <row r="11209" spans="1:14" ht="63">
      <c r="A11209" s="6">
        <v>11207</v>
      </c>
      <c r="B11209" s="8" t="s">
        <v>22440</v>
      </c>
      <c r="C11209" s="9" t="s">
        <v>23100</v>
      </c>
      <c r="D11209" s="10" t="s">
        <v>5186</v>
      </c>
      <c r="E11209" s="11" t="s">
        <v>23105</v>
      </c>
      <c r="F11209" s="6">
        <v>301705</v>
      </c>
      <c r="G11209" s="6" t="s">
        <v>1212</v>
      </c>
      <c r="H11209" s="16">
        <v>11405091.493000001</v>
      </c>
      <c r="I11209" s="12">
        <v>43710</v>
      </c>
      <c r="J11209" s="12">
        <v>44082</v>
      </c>
      <c r="K11209" s="15">
        <v>4250000</v>
      </c>
      <c r="L11209" s="13" t="s">
        <v>15</v>
      </c>
      <c r="M11209" s="7">
        <v>1</v>
      </c>
      <c r="N11209" s="17"/>
    </row>
    <row r="11210" spans="1:14" ht="63">
      <c r="A11210" s="6">
        <v>11208</v>
      </c>
      <c r="B11210" s="8" t="s">
        <v>22440</v>
      </c>
      <c r="C11210" s="9" t="s">
        <v>23091</v>
      </c>
      <c r="D11210" s="10" t="s">
        <v>13194</v>
      </c>
      <c r="E11210" s="11" t="s">
        <v>23106</v>
      </c>
      <c r="F11210" s="6">
        <v>301706</v>
      </c>
      <c r="G11210" s="6" t="s">
        <v>1212</v>
      </c>
      <c r="H11210" s="16">
        <v>23052560.500999998</v>
      </c>
      <c r="I11210" s="12">
        <v>43719</v>
      </c>
      <c r="J11210" s="12">
        <v>44091</v>
      </c>
      <c r="K11210" s="15">
        <v>6623300</v>
      </c>
      <c r="L11210" s="13" t="s">
        <v>15</v>
      </c>
      <c r="M11210" s="7">
        <v>1</v>
      </c>
      <c r="N11210" s="17"/>
    </row>
    <row r="11211" spans="1:14" ht="78.75">
      <c r="A11211" s="6">
        <v>11209</v>
      </c>
      <c r="B11211" s="8" t="s">
        <v>22440</v>
      </c>
      <c r="C11211" s="9" t="s">
        <v>23100</v>
      </c>
      <c r="D11211" s="10" t="s">
        <v>5186</v>
      </c>
      <c r="E11211" s="11" t="s">
        <v>23107</v>
      </c>
      <c r="F11211" s="6">
        <v>301707</v>
      </c>
      <c r="G11211" s="6" t="s">
        <v>1212</v>
      </c>
      <c r="H11211" s="16">
        <v>11391720.578</v>
      </c>
      <c r="I11211" s="12">
        <v>43710</v>
      </c>
      <c r="J11211" s="12">
        <v>44082</v>
      </c>
      <c r="K11211" s="15">
        <v>5168188</v>
      </c>
      <c r="L11211" s="13" t="s">
        <v>15</v>
      </c>
      <c r="M11211" s="7">
        <v>1</v>
      </c>
      <c r="N11211" s="17"/>
    </row>
    <row r="11212" spans="1:14" ht="78.75">
      <c r="A11212" s="6">
        <v>11210</v>
      </c>
      <c r="B11212" s="8" t="s">
        <v>22440</v>
      </c>
      <c r="C11212" s="9" t="s">
        <v>23097</v>
      </c>
      <c r="D11212" s="10" t="s">
        <v>882</v>
      </c>
      <c r="E11212" s="11" t="s">
        <v>23108</v>
      </c>
      <c r="F11212" s="6">
        <v>301708</v>
      </c>
      <c r="G11212" s="6" t="s">
        <v>1212</v>
      </c>
      <c r="H11212" s="16">
        <v>11046489.907</v>
      </c>
      <c r="I11212" s="12">
        <v>43719</v>
      </c>
      <c r="J11212" s="12">
        <v>44091</v>
      </c>
      <c r="K11212" s="15">
        <v>4859209</v>
      </c>
      <c r="L11212" s="13" t="s">
        <v>15</v>
      </c>
      <c r="M11212" s="7">
        <v>1</v>
      </c>
      <c r="N11212" s="17"/>
    </row>
    <row r="11213" spans="1:14" ht="78.75">
      <c r="A11213" s="6">
        <v>11211</v>
      </c>
      <c r="B11213" s="8" t="s">
        <v>22440</v>
      </c>
      <c r="C11213" s="9" t="s">
        <v>23109</v>
      </c>
      <c r="D11213" s="10" t="s">
        <v>6823</v>
      </c>
      <c r="E11213" s="11" t="s">
        <v>23110</v>
      </c>
      <c r="F11213" s="6">
        <v>301709</v>
      </c>
      <c r="G11213" s="6" t="s">
        <v>1212</v>
      </c>
      <c r="H11213" s="16">
        <v>10715979.594000001</v>
      </c>
      <c r="I11213" s="12">
        <v>43719</v>
      </c>
      <c r="J11213" s="12">
        <v>44091</v>
      </c>
      <c r="K11213" s="15">
        <v>7655510</v>
      </c>
      <c r="L11213" s="13" t="s">
        <v>15</v>
      </c>
      <c r="M11213" s="7">
        <v>1</v>
      </c>
      <c r="N11213" s="17"/>
    </row>
    <row r="11214" spans="1:14" ht="78.75">
      <c r="A11214" s="6">
        <v>11212</v>
      </c>
      <c r="B11214" s="8" t="s">
        <v>22440</v>
      </c>
      <c r="C11214" s="9" t="s">
        <v>23091</v>
      </c>
      <c r="D11214" s="10" t="s">
        <v>13194</v>
      </c>
      <c r="E11214" s="11" t="s">
        <v>23111</v>
      </c>
      <c r="F11214" s="6">
        <v>301710</v>
      </c>
      <c r="G11214" s="6" t="s">
        <v>1212</v>
      </c>
      <c r="H11214" s="16">
        <v>10075568.513</v>
      </c>
      <c r="I11214" s="12">
        <v>43719</v>
      </c>
      <c r="J11214" s="12">
        <v>44091</v>
      </c>
      <c r="K11214" s="15">
        <v>5841374</v>
      </c>
      <c r="L11214" s="13" t="s">
        <v>15</v>
      </c>
      <c r="M11214" s="7">
        <v>1</v>
      </c>
      <c r="N11214" s="17"/>
    </row>
    <row r="11215" spans="1:14" ht="47.25">
      <c r="A11215" s="6">
        <v>11213</v>
      </c>
      <c r="B11215" s="8" t="s">
        <v>22440</v>
      </c>
      <c r="C11215" s="9" t="s">
        <v>23112</v>
      </c>
      <c r="D11215" s="10" t="s">
        <v>23113</v>
      </c>
      <c r="E11215" s="11" t="s">
        <v>23114</v>
      </c>
      <c r="F11215" s="6">
        <v>365144</v>
      </c>
      <c r="G11215" s="6" t="s">
        <v>1212</v>
      </c>
      <c r="H11215" s="16">
        <v>4246656.75</v>
      </c>
      <c r="I11215" s="12" t="s">
        <v>1695</v>
      </c>
      <c r="J11215" s="12">
        <v>44007</v>
      </c>
      <c r="K11215" s="15">
        <v>4539641</v>
      </c>
      <c r="L11215" s="13" t="s">
        <v>15</v>
      </c>
      <c r="M11215" s="7">
        <v>1</v>
      </c>
      <c r="N11215" s="17"/>
    </row>
    <row r="11216" spans="1:14" ht="94.5">
      <c r="A11216" s="6">
        <v>11214</v>
      </c>
      <c r="B11216" s="8" t="s">
        <v>22440</v>
      </c>
      <c r="C11216" s="9" t="s">
        <v>23115</v>
      </c>
      <c r="D11216" s="10" t="s">
        <v>23116</v>
      </c>
      <c r="E11216" s="11" t="s">
        <v>23117</v>
      </c>
      <c r="F11216" s="6">
        <v>479416</v>
      </c>
      <c r="G11216" s="6" t="s">
        <v>1212</v>
      </c>
      <c r="H11216" s="16">
        <v>846838.55</v>
      </c>
      <c r="I11216" s="12">
        <v>44188</v>
      </c>
      <c r="J11216" s="12">
        <v>44270</v>
      </c>
      <c r="K11216" s="15" t="s">
        <v>1695</v>
      </c>
      <c r="L11216" s="13" t="s">
        <v>15</v>
      </c>
      <c r="M11216" s="7">
        <v>1</v>
      </c>
      <c r="N11216" s="17"/>
    </row>
    <row r="11217" spans="1:14" ht="110.25">
      <c r="A11217" s="6">
        <v>11215</v>
      </c>
      <c r="B11217" s="8" t="s">
        <v>22440</v>
      </c>
      <c r="C11217" s="9" t="s">
        <v>23118</v>
      </c>
      <c r="D11217" s="10" t="s">
        <v>23119</v>
      </c>
      <c r="E11217" s="11" t="s">
        <v>23120</v>
      </c>
      <c r="F11217" s="6">
        <v>479414</v>
      </c>
      <c r="G11217" s="6" t="s">
        <v>1212</v>
      </c>
      <c r="H11217" s="16">
        <v>971111.74600000004</v>
      </c>
      <c r="I11217" s="12">
        <v>44192</v>
      </c>
      <c r="J11217" s="12">
        <v>44288</v>
      </c>
      <c r="K11217" s="15" t="s">
        <v>1695</v>
      </c>
      <c r="L11217" s="13" t="s">
        <v>15</v>
      </c>
      <c r="M11217" s="7">
        <v>1</v>
      </c>
      <c r="N11217" s="17"/>
    </row>
    <row r="11218" spans="1:14" ht="78.75">
      <c r="A11218" s="6">
        <v>11216</v>
      </c>
      <c r="B11218" s="8" t="s">
        <v>22440</v>
      </c>
      <c r="C11218" s="9" t="s">
        <v>23091</v>
      </c>
      <c r="D11218" s="10" t="s">
        <v>13194</v>
      </c>
      <c r="E11218" s="11" t="s">
        <v>23121</v>
      </c>
      <c r="F11218" s="6">
        <v>301694</v>
      </c>
      <c r="G11218" s="6" t="s">
        <v>1212</v>
      </c>
      <c r="H11218" s="16">
        <v>13190935.618000001</v>
      </c>
      <c r="I11218" s="12">
        <v>43719</v>
      </c>
      <c r="J11218" s="12">
        <v>44091</v>
      </c>
      <c r="K11218" s="15">
        <v>6693436</v>
      </c>
      <c r="L11218" s="13" t="s">
        <v>15</v>
      </c>
      <c r="M11218" s="7">
        <v>1</v>
      </c>
      <c r="N11218" s="17"/>
    </row>
    <row r="11219" spans="1:14" ht="78.75">
      <c r="A11219" s="6">
        <v>11217</v>
      </c>
      <c r="B11219" s="8" t="s">
        <v>22440</v>
      </c>
      <c r="C11219" s="9" t="s">
        <v>23037</v>
      </c>
      <c r="D11219" s="10" t="s">
        <v>22969</v>
      </c>
      <c r="E11219" s="11" t="s">
        <v>23122</v>
      </c>
      <c r="F11219" s="6">
        <v>365152</v>
      </c>
      <c r="G11219" s="6" t="s">
        <v>1212</v>
      </c>
      <c r="H11219" s="16">
        <v>21858319.682999998</v>
      </c>
      <c r="I11219" s="12">
        <v>43923</v>
      </c>
      <c r="J11219" s="12">
        <v>44294</v>
      </c>
      <c r="K11219" s="15" t="s">
        <v>1695</v>
      </c>
      <c r="L11219" s="13" t="s">
        <v>14</v>
      </c>
      <c r="M11219" s="7">
        <v>1</v>
      </c>
      <c r="N11219" s="17"/>
    </row>
    <row r="11220" spans="1:14" ht="78.75">
      <c r="A11220" s="6">
        <v>11218</v>
      </c>
      <c r="B11220" s="8" t="s">
        <v>22440</v>
      </c>
      <c r="C11220" s="9" t="s">
        <v>22823</v>
      </c>
      <c r="D11220" s="10" t="s">
        <v>21</v>
      </c>
      <c r="E11220" s="11" t="s">
        <v>23122</v>
      </c>
      <c r="F11220" s="6">
        <v>365152</v>
      </c>
      <c r="G11220" s="6" t="s">
        <v>1212</v>
      </c>
      <c r="H11220" s="16">
        <v>21858319.682999998</v>
      </c>
      <c r="I11220" s="12">
        <v>43923</v>
      </c>
      <c r="J11220" s="12">
        <v>44294</v>
      </c>
      <c r="K11220" s="15" t="s">
        <v>1695</v>
      </c>
      <c r="L11220" s="13" t="s">
        <v>14</v>
      </c>
      <c r="M11220" s="7">
        <v>0.51</v>
      </c>
      <c r="N11220" s="17"/>
    </row>
    <row r="11221" spans="1:14" ht="78.75">
      <c r="A11221" s="6">
        <v>11219</v>
      </c>
      <c r="B11221" s="8" t="s">
        <v>22440</v>
      </c>
      <c r="C11221" s="9" t="s">
        <v>22971</v>
      </c>
      <c r="D11221" s="10" t="s">
        <v>1270</v>
      </c>
      <c r="E11221" s="11" t="s">
        <v>23122</v>
      </c>
      <c r="F11221" s="6">
        <v>365152</v>
      </c>
      <c r="G11221" s="6" t="s">
        <v>1212</v>
      </c>
      <c r="H11221" s="16">
        <v>21858319.682999998</v>
      </c>
      <c r="I11221" s="12">
        <v>43923</v>
      </c>
      <c r="J11221" s="12">
        <v>44294</v>
      </c>
      <c r="K11221" s="15" t="s">
        <v>1695</v>
      </c>
      <c r="L11221" s="13" t="s">
        <v>14</v>
      </c>
      <c r="M11221" s="7">
        <v>0.49</v>
      </c>
      <c r="N11221" s="17"/>
    </row>
    <row r="11222" spans="1:14" ht="94.5">
      <c r="A11222" s="6">
        <v>11220</v>
      </c>
      <c r="B11222" s="8" t="s">
        <v>22440</v>
      </c>
      <c r="C11222" s="9" t="s">
        <v>23123</v>
      </c>
      <c r="D11222" s="10" t="s">
        <v>23124</v>
      </c>
      <c r="E11222" s="11" t="s">
        <v>23125</v>
      </c>
      <c r="F11222" s="6">
        <v>274433</v>
      </c>
      <c r="G11222" s="6" t="s">
        <v>3787</v>
      </c>
      <c r="H11222" s="16">
        <v>10866157.949999999</v>
      </c>
      <c r="I11222" s="12">
        <v>43544</v>
      </c>
      <c r="J11222" s="12">
        <v>43860</v>
      </c>
      <c r="K11222" s="15">
        <v>3797040</v>
      </c>
      <c r="L11222" s="13" t="s">
        <v>15</v>
      </c>
      <c r="M11222" s="7">
        <v>1</v>
      </c>
      <c r="N11222" s="17"/>
    </row>
    <row r="11223" spans="1:14" ht="110.25">
      <c r="A11223" s="6">
        <v>11221</v>
      </c>
      <c r="B11223" s="8" t="s">
        <v>22440</v>
      </c>
      <c r="C11223" s="9" t="s">
        <v>23126</v>
      </c>
      <c r="D11223" s="10" t="s">
        <v>23127</v>
      </c>
      <c r="E11223" s="11" t="s">
        <v>23128</v>
      </c>
      <c r="F11223" s="6">
        <v>357496</v>
      </c>
      <c r="G11223" s="6" t="s">
        <v>3787</v>
      </c>
      <c r="H11223" s="16">
        <v>8980999.8000000007</v>
      </c>
      <c r="I11223" s="12">
        <v>43814</v>
      </c>
      <c r="J11223" s="12">
        <v>44064</v>
      </c>
      <c r="K11223" s="15">
        <v>1500000</v>
      </c>
      <c r="L11223" s="13" t="s">
        <v>15</v>
      </c>
      <c r="M11223" s="7">
        <v>1</v>
      </c>
      <c r="N11223" s="17"/>
    </row>
    <row r="11224" spans="1:14" ht="94.5">
      <c r="A11224" s="6">
        <v>11222</v>
      </c>
      <c r="B11224" s="8" t="s">
        <v>22440</v>
      </c>
      <c r="C11224" s="9" t="s">
        <v>23129</v>
      </c>
      <c r="D11224" s="10" t="s">
        <v>22473</v>
      </c>
      <c r="E11224" s="11" t="s">
        <v>23130</v>
      </c>
      <c r="F11224" s="6">
        <v>45751</v>
      </c>
      <c r="G11224" s="6" t="s">
        <v>3787</v>
      </c>
      <c r="H11224" s="16">
        <v>1417494.7069999999</v>
      </c>
      <c r="I11224" s="12">
        <v>42456</v>
      </c>
      <c r="J11224" s="12">
        <v>42553</v>
      </c>
      <c r="K11224" s="15" t="s">
        <v>1695</v>
      </c>
      <c r="L11224" s="13" t="s">
        <v>15</v>
      </c>
      <c r="M11224" s="7">
        <v>1</v>
      </c>
      <c r="N11224" s="17"/>
    </row>
    <row r="11225" spans="1:14" ht="94.5">
      <c r="A11225" s="6">
        <v>11223</v>
      </c>
      <c r="B11225" s="8" t="s">
        <v>22440</v>
      </c>
      <c r="C11225" s="9" t="s">
        <v>22544</v>
      </c>
      <c r="D11225" s="10" t="s">
        <v>22545</v>
      </c>
      <c r="E11225" s="11" t="s">
        <v>23131</v>
      </c>
      <c r="F11225" s="6">
        <v>39190</v>
      </c>
      <c r="G11225" s="6" t="s">
        <v>3787</v>
      </c>
      <c r="H11225" s="16">
        <v>3145769.8909999998</v>
      </c>
      <c r="I11225" s="12">
        <v>42409</v>
      </c>
      <c r="J11225" s="12">
        <v>43829</v>
      </c>
      <c r="K11225" s="15">
        <v>1611520</v>
      </c>
      <c r="L11225" s="13" t="s">
        <v>15</v>
      </c>
      <c r="M11225" s="7">
        <v>1</v>
      </c>
      <c r="N11225" s="17"/>
    </row>
    <row r="11226" spans="1:14" ht="94.5">
      <c r="A11226" s="6">
        <v>11224</v>
      </c>
      <c r="B11226" s="8" t="s">
        <v>22440</v>
      </c>
      <c r="C11226" s="9" t="s">
        <v>23132</v>
      </c>
      <c r="D11226" s="10" t="s">
        <v>22703</v>
      </c>
      <c r="E11226" s="11" t="s">
        <v>23133</v>
      </c>
      <c r="F11226" s="6">
        <v>106754</v>
      </c>
      <c r="G11226" s="6" t="s">
        <v>3787</v>
      </c>
      <c r="H11226" s="16">
        <v>6883019.8600000003</v>
      </c>
      <c r="I11226" s="12">
        <v>42977</v>
      </c>
      <c r="J11226" s="12">
        <v>43799</v>
      </c>
      <c r="K11226" s="15">
        <v>4007646</v>
      </c>
      <c r="L11226" s="13" t="s">
        <v>15</v>
      </c>
      <c r="M11226" s="7">
        <v>1</v>
      </c>
      <c r="N11226" s="17"/>
    </row>
    <row r="11227" spans="1:14" ht="110.25">
      <c r="A11227" s="6">
        <v>11225</v>
      </c>
      <c r="B11227" s="8" t="s">
        <v>22440</v>
      </c>
      <c r="C11227" s="9" t="s">
        <v>23134</v>
      </c>
      <c r="D11227" s="10" t="s">
        <v>23135</v>
      </c>
      <c r="E11227" s="11" t="s">
        <v>23136</v>
      </c>
      <c r="F11227" s="6">
        <v>93925</v>
      </c>
      <c r="G11227" s="6" t="s">
        <v>3787</v>
      </c>
      <c r="H11227" s="16">
        <v>4448655.6179999998</v>
      </c>
      <c r="I11227" s="12">
        <v>42904</v>
      </c>
      <c r="J11227" s="12">
        <v>43250</v>
      </c>
      <c r="K11227" s="15">
        <v>2745677</v>
      </c>
      <c r="L11227" s="13" t="s">
        <v>15</v>
      </c>
      <c r="M11227" s="7">
        <v>1</v>
      </c>
      <c r="N11227" s="17"/>
    </row>
    <row r="11228" spans="1:14" ht="63">
      <c r="A11228" s="6">
        <v>11226</v>
      </c>
      <c r="B11228" s="8" t="s">
        <v>22440</v>
      </c>
      <c r="C11228" s="9" t="s">
        <v>23134</v>
      </c>
      <c r="D11228" s="10" t="s">
        <v>23135</v>
      </c>
      <c r="E11228" s="11" t="s">
        <v>23137</v>
      </c>
      <c r="F11228" s="6">
        <v>93942</v>
      </c>
      <c r="G11228" s="6" t="s">
        <v>3787</v>
      </c>
      <c r="H11228" s="16">
        <v>1950049.8859999999</v>
      </c>
      <c r="I11228" s="12">
        <v>42908</v>
      </c>
      <c r="J11228" s="12">
        <v>43250</v>
      </c>
      <c r="K11228" s="15">
        <v>1143850</v>
      </c>
      <c r="L11228" s="13" t="s">
        <v>15</v>
      </c>
      <c r="M11228" s="7">
        <v>1</v>
      </c>
      <c r="N11228" s="17"/>
    </row>
    <row r="11229" spans="1:14" ht="94.5">
      <c r="A11229" s="6">
        <v>11227</v>
      </c>
      <c r="B11229" s="8" t="s">
        <v>22440</v>
      </c>
      <c r="C11229" s="9" t="s">
        <v>23138</v>
      </c>
      <c r="D11229" s="10" t="s">
        <v>23139</v>
      </c>
      <c r="E11229" s="11" t="s">
        <v>23140</v>
      </c>
      <c r="F11229" s="6">
        <v>408321</v>
      </c>
      <c r="G11229" s="6" t="s">
        <v>3787</v>
      </c>
      <c r="H11229" s="16">
        <v>10803545.35</v>
      </c>
      <c r="I11229" s="12">
        <v>43885</v>
      </c>
      <c r="J11229" s="12">
        <v>43984</v>
      </c>
      <c r="K11229" s="15">
        <v>6833088</v>
      </c>
      <c r="L11229" s="13" t="s">
        <v>15</v>
      </c>
      <c r="M11229" s="7">
        <v>1</v>
      </c>
      <c r="N11229" s="17"/>
    </row>
    <row r="11230" spans="1:14" ht="78.75">
      <c r="A11230" s="6">
        <v>11228</v>
      </c>
      <c r="B11230" s="8" t="s">
        <v>22440</v>
      </c>
      <c r="C11230" s="9" t="s">
        <v>23141</v>
      </c>
      <c r="D11230" s="10" t="s">
        <v>23142</v>
      </c>
      <c r="E11230" s="11" t="s">
        <v>23143</v>
      </c>
      <c r="F11230" s="6">
        <v>143759</v>
      </c>
      <c r="G11230" s="6" t="s">
        <v>3787</v>
      </c>
      <c r="H11230" s="16">
        <v>6020634.0640000002</v>
      </c>
      <c r="I11230" s="12">
        <v>43188</v>
      </c>
      <c r="J11230" s="12">
        <v>43378</v>
      </c>
      <c r="K11230" s="15">
        <v>4428727</v>
      </c>
      <c r="L11230" s="13" t="s">
        <v>15</v>
      </c>
      <c r="M11230" s="7">
        <v>1</v>
      </c>
      <c r="N11230" s="17"/>
    </row>
    <row r="11231" spans="1:14" ht="110.25">
      <c r="A11231" s="6">
        <v>11229</v>
      </c>
      <c r="B11231" s="8" t="s">
        <v>22440</v>
      </c>
      <c r="C11231" s="9" t="s">
        <v>23144</v>
      </c>
      <c r="D11231" s="10" t="s">
        <v>23145</v>
      </c>
      <c r="E11231" s="11" t="s">
        <v>23146</v>
      </c>
      <c r="F11231" s="6">
        <v>253289</v>
      </c>
      <c r="G11231" s="6" t="s">
        <v>3787</v>
      </c>
      <c r="H11231" s="16">
        <v>9099716.5500000007</v>
      </c>
      <c r="I11231" s="12">
        <v>43499</v>
      </c>
      <c r="J11231" s="12">
        <v>43809</v>
      </c>
      <c r="K11231" s="15">
        <v>3700000</v>
      </c>
      <c r="L11231" s="13" t="s">
        <v>15</v>
      </c>
      <c r="M11231" s="7">
        <v>1</v>
      </c>
      <c r="N11231" s="17"/>
    </row>
    <row r="11232" spans="1:14" ht="141.75">
      <c r="A11232" s="6">
        <v>11230</v>
      </c>
      <c r="B11232" s="8" t="s">
        <v>22440</v>
      </c>
      <c r="C11232" s="9" t="s">
        <v>23147</v>
      </c>
      <c r="D11232" s="10" t="s">
        <v>23148</v>
      </c>
      <c r="E11232" s="11" t="s">
        <v>23149</v>
      </c>
      <c r="F11232" s="6">
        <v>357497</v>
      </c>
      <c r="G11232" s="6" t="s">
        <v>3787</v>
      </c>
      <c r="H11232" s="16">
        <v>25943180.791999999</v>
      </c>
      <c r="I11232" s="12">
        <v>43825</v>
      </c>
      <c r="J11232" s="12">
        <v>44043</v>
      </c>
      <c r="K11232" s="15">
        <v>19644218</v>
      </c>
      <c r="L11232" s="13" t="s">
        <v>14</v>
      </c>
      <c r="M11232" s="7">
        <v>1</v>
      </c>
      <c r="N11232" s="17"/>
    </row>
    <row r="11233" spans="1:14" ht="141.75">
      <c r="A11233" s="6">
        <v>11231</v>
      </c>
      <c r="B11233" s="8" t="s">
        <v>22440</v>
      </c>
      <c r="C11233" s="9" t="s">
        <v>22556</v>
      </c>
      <c r="D11233" s="10" t="s">
        <v>7008</v>
      </c>
      <c r="E11233" s="11" t="s">
        <v>23149</v>
      </c>
      <c r="F11233" s="6">
        <v>357497</v>
      </c>
      <c r="G11233" s="6" t="s">
        <v>3787</v>
      </c>
      <c r="H11233" s="16">
        <v>25943180.791999999</v>
      </c>
      <c r="I11233" s="12">
        <v>43825</v>
      </c>
      <c r="J11233" s="12">
        <v>44043</v>
      </c>
      <c r="K11233" s="15">
        <v>19644218</v>
      </c>
      <c r="L11233" s="13" t="s">
        <v>14</v>
      </c>
      <c r="M11233" s="7">
        <v>0.51</v>
      </c>
      <c r="N11233" s="17"/>
    </row>
    <row r="11234" spans="1:14" ht="141.75">
      <c r="A11234" s="6">
        <v>11232</v>
      </c>
      <c r="B11234" s="8" t="s">
        <v>22440</v>
      </c>
      <c r="C11234" s="9" t="s">
        <v>23150</v>
      </c>
      <c r="D11234" s="10" t="s">
        <v>23151</v>
      </c>
      <c r="E11234" s="11" t="s">
        <v>23149</v>
      </c>
      <c r="F11234" s="6">
        <v>357497</v>
      </c>
      <c r="G11234" s="6" t="s">
        <v>3787</v>
      </c>
      <c r="H11234" s="16">
        <v>25943180.791999999</v>
      </c>
      <c r="I11234" s="12">
        <v>43825</v>
      </c>
      <c r="J11234" s="12">
        <v>44043</v>
      </c>
      <c r="K11234" s="15">
        <v>19644218</v>
      </c>
      <c r="L11234" s="13" t="s">
        <v>14</v>
      </c>
      <c r="M11234" s="7">
        <v>0.49</v>
      </c>
      <c r="N11234" s="17"/>
    </row>
    <row r="11235" spans="1:14" ht="94.5">
      <c r="A11235" s="6">
        <v>11233</v>
      </c>
      <c r="B11235" s="8" t="s">
        <v>22440</v>
      </c>
      <c r="C11235" s="9" t="s">
        <v>23152</v>
      </c>
      <c r="D11235" s="10" t="s">
        <v>23153</v>
      </c>
      <c r="E11235" s="11" t="s">
        <v>23154</v>
      </c>
      <c r="F11235" s="6">
        <v>473477</v>
      </c>
      <c r="G11235" s="6" t="s">
        <v>3787</v>
      </c>
      <c r="H11235" s="16">
        <v>7834625.2999999998</v>
      </c>
      <c r="I11235" s="12">
        <v>44089</v>
      </c>
      <c r="J11235" s="12">
        <v>44337</v>
      </c>
      <c r="K11235" s="15" t="s">
        <v>1695</v>
      </c>
      <c r="L11235" s="13" t="s">
        <v>15</v>
      </c>
      <c r="M11235" s="7">
        <v>1</v>
      </c>
      <c r="N11235" s="17"/>
    </row>
    <row r="11236" spans="1:14" ht="110.25">
      <c r="A11236" s="6">
        <v>11234</v>
      </c>
      <c r="B11236" s="8" t="s">
        <v>22440</v>
      </c>
      <c r="C11236" s="9" t="s">
        <v>23155</v>
      </c>
      <c r="D11236" s="10" t="s">
        <v>23008</v>
      </c>
      <c r="E11236" s="11" t="s">
        <v>23156</v>
      </c>
      <c r="F11236" s="6">
        <v>473480</v>
      </c>
      <c r="G11236" s="6" t="s">
        <v>3787</v>
      </c>
      <c r="H11236" s="16">
        <v>26901011.956999999</v>
      </c>
      <c r="I11236" s="12">
        <v>44116</v>
      </c>
      <c r="J11236" s="12">
        <v>44372</v>
      </c>
      <c r="K11236" s="15" t="s">
        <v>1695</v>
      </c>
      <c r="L11236" s="13" t="s">
        <v>14</v>
      </c>
      <c r="M11236" s="7">
        <v>1</v>
      </c>
      <c r="N11236" s="17"/>
    </row>
    <row r="11237" spans="1:14" ht="110.25">
      <c r="A11237" s="6">
        <v>11235</v>
      </c>
      <c r="B11237" s="8" t="s">
        <v>22440</v>
      </c>
      <c r="C11237" s="9" t="s">
        <v>22909</v>
      </c>
      <c r="D11237" s="10" t="s">
        <v>7656</v>
      </c>
      <c r="E11237" s="11" t="s">
        <v>23156</v>
      </c>
      <c r="F11237" s="6">
        <v>473480</v>
      </c>
      <c r="G11237" s="6" t="s">
        <v>3787</v>
      </c>
      <c r="H11237" s="16">
        <v>26901011.956999999</v>
      </c>
      <c r="I11237" s="12">
        <v>44116</v>
      </c>
      <c r="J11237" s="12">
        <v>44372</v>
      </c>
      <c r="K11237" s="15" t="s">
        <v>1695</v>
      </c>
      <c r="L11237" s="13" t="s">
        <v>14</v>
      </c>
      <c r="M11237" s="7">
        <v>0.51</v>
      </c>
      <c r="N11237" s="17"/>
    </row>
    <row r="11238" spans="1:14" ht="110.25">
      <c r="A11238" s="6">
        <v>11236</v>
      </c>
      <c r="B11238" s="8" t="s">
        <v>22440</v>
      </c>
      <c r="C11238" s="9" t="s">
        <v>23010</v>
      </c>
      <c r="D11238" s="10" t="s">
        <v>22842</v>
      </c>
      <c r="E11238" s="11" t="s">
        <v>23156</v>
      </c>
      <c r="F11238" s="6">
        <v>473480</v>
      </c>
      <c r="G11238" s="6" t="s">
        <v>3787</v>
      </c>
      <c r="H11238" s="16">
        <v>26901011.956999999</v>
      </c>
      <c r="I11238" s="12">
        <v>44116</v>
      </c>
      <c r="J11238" s="12">
        <v>44372</v>
      </c>
      <c r="K11238" s="15" t="s">
        <v>1695</v>
      </c>
      <c r="L11238" s="13" t="s">
        <v>14</v>
      </c>
      <c r="M11238" s="7">
        <v>0.49</v>
      </c>
      <c r="N11238" s="17"/>
    </row>
    <row r="11239" spans="1:14" ht="47.25">
      <c r="A11239" s="6">
        <v>11237</v>
      </c>
      <c r="B11239" s="8" t="s">
        <v>22440</v>
      </c>
      <c r="C11239" s="9" t="s">
        <v>23157</v>
      </c>
      <c r="D11239" s="10" t="s">
        <v>23158</v>
      </c>
      <c r="E11239" s="11" t="s">
        <v>23159</v>
      </c>
      <c r="F11239" s="6">
        <v>285891</v>
      </c>
      <c r="G11239" s="6" t="s">
        <v>3293</v>
      </c>
      <c r="H11239" s="16">
        <v>3323377.4</v>
      </c>
      <c r="I11239" s="12">
        <v>43580</v>
      </c>
      <c r="J11239" s="12">
        <v>43768</v>
      </c>
      <c r="K11239" s="15" t="s">
        <v>1695</v>
      </c>
      <c r="L11239" s="13" t="s">
        <v>15</v>
      </c>
      <c r="M11239" s="7">
        <v>1</v>
      </c>
      <c r="N11239" s="17"/>
    </row>
    <row r="11240" spans="1:14" ht="47.25">
      <c r="A11240" s="6">
        <v>11238</v>
      </c>
      <c r="B11240" s="8" t="s">
        <v>22440</v>
      </c>
      <c r="C11240" s="9" t="s">
        <v>23160</v>
      </c>
      <c r="D11240" s="10" t="s">
        <v>22891</v>
      </c>
      <c r="E11240" s="11" t="s">
        <v>23161</v>
      </c>
      <c r="F11240" s="6">
        <v>285890</v>
      </c>
      <c r="G11240" s="6" t="s">
        <v>3293</v>
      </c>
      <c r="H11240" s="16">
        <v>3322625.95</v>
      </c>
      <c r="I11240" s="12">
        <v>43580</v>
      </c>
      <c r="J11240" s="12">
        <v>43768</v>
      </c>
      <c r="K11240" s="15">
        <v>1770598</v>
      </c>
      <c r="L11240" s="13" t="s">
        <v>15</v>
      </c>
      <c r="M11240" s="7">
        <v>1</v>
      </c>
      <c r="N11240" s="17"/>
    </row>
    <row r="11241" spans="1:14" ht="47.25">
      <c r="A11241" s="6">
        <v>11239</v>
      </c>
      <c r="B11241" s="8" t="s">
        <v>22440</v>
      </c>
      <c r="C11241" s="9" t="s">
        <v>23162</v>
      </c>
      <c r="D11241" s="10" t="s">
        <v>23163</v>
      </c>
      <c r="E11241" s="11" t="s">
        <v>23164</v>
      </c>
      <c r="F11241" s="6">
        <v>360585</v>
      </c>
      <c r="G11241" s="6" t="s">
        <v>3293</v>
      </c>
      <c r="H11241" s="16">
        <v>3324853.7</v>
      </c>
      <c r="I11241" s="12">
        <v>44042</v>
      </c>
      <c r="J11241" s="12">
        <v>44228</v>
      </c>
      <c r="K11241" s="15" t="s">
        <v>1695</v>
      </c>
      <c r="L11241" s="13" t="s">
        <v>15</v>
      </c>
      <c r="M11241" s="7">
        <v>1</v>
      </c>
      <c r="N11241" s="17"/>
    </row>
    <row r="11242" spans="1:14" ht="63">
      <c r="A11242" s="6">
        <v>11240</v>
      </c>
      <c r="B11242" s="8" t="s">
        <v>22440</v>
      </c>
      <c r="C11242" s="9" t="s">
        <v>23165</v>
      </c>
      <c r="D11242" s="10" t="s">
        <v>23166</v>
      </c>
      <c r="E11242" s="11" t="s">
        <v>23167</v>
      </c>
      <c r="F11242" s="6">
        <v>176123</v>
      </c>
      <c r="G11242" s="6" t="s">
        <v>3305</v>
      </c>
      <c r="H11242" s="16">
        <v>47447168.012000002</v>
      </c>
      <c r="I11242" s="12">
        <v>43272</v>
      </c>
      <c r="J11242" s="12">
        <v>43643</v>
      </c>
      <c r="K11242" s="15">
        <v>33960411</v>
      </c>
      <c r="L11242" s="13" t="s">
        <v>14</v>
      </c>
      <c r="M11242" s="7">
        <v>1</v>
      </c>
      <c r="N11242" s="17"/>
    </row>
    <row r="11243" spans="1:14" ht="63">
      <c r="A11243" s="6">
        <v>11241</v>
      </c>
      <c r="B11243" s="8" t="s">
        <v>22440</v>
      </c>
      <c r="C11243" s="9" t="s">
        <v>23168</v>
      </c>
      <c r="D11243" s="10" t="s">
        <v>837</v>
      </c>
      <c r="E11243" s="11" t="s">
        <v>23167</v>
      </c>
      <c r="F11243" s="6">
        <v>176123</v>
      </c>
      <c r="G11243" s="6" t="s">
        <v>3305</v>
      </c>
      <c r="H11243" s="16">
        <v>47447168.012000002</v>
      </c>
      <c r="I11243" s="12">
        <v>43272</v>
      </c>
      <c r="J11243" s="12">
        <v>43643</v>
      </c>
      <c r="K11243" s="15">
        <v>33960411</v>
      </c>
      <c r="L11243" s="13" t="s">
        <v>14</v>
      </c>
      <c r="M11243" s="7">
        <v>0.4</v>
      </c>
      <c r="N11243" s="17"/>
    </row>
    <row r="11244" spans="1:14" ht="63">
      <c r="A11244" s="6">
        <v>11242</v>
      </c>
      <c r="B11244" s="8" t="s">
        <v>22440</v>
      </c>
      <c r="C11244" s="9" t="s">
        <v>23169</v>
      </c>
      <c r="D11244" s="10" t="s">
        <v>32</v>
      </c>
      <c r="E11244" s="11" t="s">
        <v>23167</v>
      </c>
      <c r="F11244" s="6">
        <v>176123</v>
      </c>
      <c r="G11244" s="6" t="s">
        <v>3305</v>
      </c>
      <c r="H11244" s="16">
        <v>47447168.012000002</v>
      </c>
      <c r="I11244" s="12">
        <v>43272</v>
      </c>
      <c r="J11244" s="12">
        <v>43643</v>
      </c>
      <c r="K11244" s="15">
        <v>33960411</v>
      </c>
      <c r="L11244" s="13" t="s">
        <v>14</v>
      </c>
      <c r="M11244" s="7">
        <v>0.35</v>
      </c>
      <c r="N11244" s="17"/>
    </row>
    <row r="11245" spans="1:14" ht="63">
      <c r="A11245" s="6">
        <v>11243</v>
      </c>
      <c r="B11245" s="8" t="s">
        <v>22440</v>
      </c>
      <c r="C11245" s="9" t="s">
        <v>3276</v>
      </c>
      <c r="D11245" s="10" t="s">
        <v>3277</v>
      </c>
      <c r="E11245" s="11" t="s">
        <v>23167</v>
      </c>
      <c r="F11245" s="6">
        <v>176123</v>
      </c>
      <c r="G11245" s="6" t="s">
        <v>3305</v>
      </c>
      <c r="H11245" s="16">
        <v>47447168.012000002</v>
      </c>
      <c r="I11245" s="12">
        <v>43272</v>
      </c>
      <c r="J11245" s="12">
        <v>43643</v>
      </c>
      <c r="K11245" s="15">
        <v>33960411</v>
      </c>
      <c r="L11245" s="13" t="s">
        <v>14</v>
      </c>
      <c r="M11245" s="7">
        <v>0.25</v>
      </c>
      <c r="N11245" s="17"/>
    </row>
    <row r="11246" spans="1:14" ht="78.75">
      <c r="A11246" s="6">
        <v>11244</v>
      </c>
      <c r="B11246" s="8" t="s">
        <v>22440</v>
      </c>
      <c r="C11246" s="9" t="s">
        <v>23168</v>
      </c>
      <c r="D11246" s="10" t="s">
        <v>837</v>
      </c>
      <c r="E11246" s="11" t="s">
        <v>23170</v>
      </c>
      <c r="F11246" s="6">
        <v>204126</v>
      </c>
      <c r="G11246" s="6" t="s">
        <v>3305</v>
      </c>
      <c r="H11246" s="16">
        <v>28769920.140000001</v>
      </c>
      <c r="I11246" s="12">
        <v>43382</v>
      </c>
      <c r="J11246" s="12">
        <v>43754</v>
      </c>
      <c r="K11246" s="15">
        <v>13309479</v>
      </c>
      <c r="L11246" s="13" t="s">
        <v>15</v>
      </c>
      <c r="M11246" s="7">
        <v>1</v>
      </c>
      <c r="N11246" s="17"/>
    </row>
    <row r="11247" spans="1:14" ht="78.75">
      <c r="A11247" s="6">
        <v>11245</v>
      </c>
      <c r="B11247" s="8" t="s">
        <v>22440</v>
      </c>
      <c r="C11247" s="9" t="s">
        <v>23168</v>
      </c>
      <c r="D11247" s="10" t="s">
        <v>837</v>
      </c>
      <c r="E11247" s="11" t="s">
        <v>23171</v>
      </c>
      <c r="F11247" s="6">
        <v>204127</v>
      </c>
      <c r="G11247" s="6" t="s">
        <v>3305</v>
      </c>
      <c r="H11247" s="16">
        <v>33022353.469999999</v>
      </c>
      <c r="I11247" s="12">
        <v>43382</v>
      </c>
      <c r="J11247" s="12">
        <v>43754</v>
      </c>
      <c r="K11247" s="15">
        <v>22058602</v>
      </c>
      <c r="L11247" s="13" t="s">
        <v>15</v>
      </c>
      <c r="M11247" s="7">
        <v>1</v>
      </c>
      <c r="N11247" s="17"/>
    </row>
    <row r="11248" spans="1:14" ht="78.75">
      <c r="A11248" s="6">
        <v>11246</v>
      </c>
      <c r="B11248" s="8" t="s">
        <v>22440</v>
      </c>
      <c r="C11248" s="9" t="s">
        <v>23172</v>
      </c>
      <c r="D11248" s="10" t="s">
        <v>832</v>
      </c>
      <c r="E11248" s="11" t="s">
        <v>23173</v>
      </c>
      <c r="F11248" s="6">
        <v>214954</v>
      </c>
      <c r="G11248" s="6" t="s">
        <v>3305</v>
      </c>
      <c r="H11248" s="16">
        <v>31209961.899999999</v>
      </c>
      <c r="I11248" s="12">
        <v>43384</v>
      </c>
      <c r="J11248" s="12">
        <v>43756</v>
      </c>
      <c r="K11248" s="15">
        <v>18122066</v>
      </c>
      <c r="L11248" s="13" t="s">
        <v>14</v>
      </c>
      <c r="M11248" s="7">
        <v>1</v>
      </c>
      <c r="N11248" s="17"/>
    </row>
    <row r="11249" spans="1:14" ht="78.75">
      <c r="A11249" s="6">
        <v>11247</v>
      </c>
      <c r="B11249" s="8" t="s">
        <v>22440</v>
      </c>
      <c r="C11249" s="9" t="s">
        <v>3873</v>
      </c>
      <c r="D11249" s="10" t="s">
        <v>837</v>
      </c>
      <c r="E11249" s="11" t="s">
        <v>23173</v>
      </c>
      <c r="F11249" s="6">
        <v>214954</v>
      </c>
      <c r="G11249" s="6" t="s">
        <v>3305</v>
      </c>
      <c r="H11249" s="16">
        <v>31209961.899999999</v>
      </c>
      <c r="I11249" s="12">
        <v>43384</v>
      </c>
      <c r="J11249" s="12">
        <v>43756</v>
      </c>
      <c r="K11249" s="15">
        <v>18122066</v>
      </c>
      <c r="L11249" s="13" t="s">
        <v>14</v>
      </c>
      <c r="M11249" s="7">
        <v>0.51</v>
      </c>
      <c r="N11249" s="17"/>
    </row>
    <row r="11250" spans="1:14" ht="78.75">
      <c r="A11250" s="6">
        <v>11248</v>
      </c>
      <c r="B11250" s="8" t="s">
        <v>22440</v>
      </c>
      <c r="C11250" s="9" t="s">
        <v>23169</v>
      </c>
      <c r="D11250" s="10" t="s">
        <v>32</v>
      </c>
      <c r="E11250" s="11" t="s">
        <v>23173</v>
      </c>
      <c r="F11250" s="6">
        <v>214954</v>
      </c>
      <c r="G11250" s="6" t="s">
        <v>3305</v>
      </c>
      <c r="H11250" s="16">
        <v>31209961.899999999</v>
      </c>
      <c r="I11250" s="12">
        <v>43384</v>
      </c>
      <c r="J11250" s="12">
        <v>43756</v>
      </c>
      <c r="K11250" s="15">
        <v>18122066</v>
      </c>
      <c r="L11250" s="13" t="s">
        <v>14</v>
      </c>
      <c r="M11250" s="7">
        <v>0.49</v>
      </c>
      <c r="N11250" s="17"/>
    </row>
    <row r="11251" spans="1:14" ht="63">
      <c r="A11251" s="6">
        <v>11249</v>
      </c>
      <c r="B11251" s="8" t="s">
        <v>22440</v>
      </c>
      <c r="C11251" s="9" t="s">
        <v>23172</v>
      </c>
      <c r="D11251" s="10" t="s">
        <v>832</v>
      </c>
      <c r="E11251" s="11" t="s">
        <v>23174</v>
      </c>
      <c r="F11251" s="6">
        <v>214956</v>
      </c>
      <c r="G11251" s="6" t="s">
        <v>3305</v>
      </c>
      <c r="H11251" s="16">
        <v>32910032.664000001</v>
      </c>
      <c r="I11251" s="12">
        <v>43384</v>
      </c>
      <c r="J11251" s="12">
        <v>43756</v>
      </c>
      <c r="K11251" s="15">
        <v>24548028</v>
      </c>
      <c r="L11251" s="13" t="s">
        <v>14</v>
      </c>
      <c r="M11251" s="7">
        <v>1</v>
      </c>
      <c r="N11251" s="17"/>
    </row>
    <row r="11252" spans="1:14" ht="63">
      <c r="A11252" s="6">
        <v>11250</v>
      </c>
      <c r="B11252" s="8" t="s">
        <v>22440</v>
      </c>
      <c r="C11252" s="9" t="s">
        <v>3873</v>
      </c>
      <c r="D11252" s="10" t="s">
        <v>837</v>
      </c>
      <c r="E11252" s="11" t="s">
        <v>23174</v>
      </c>
      <c r="F11252" s="6">
        <v>214956</v>
      </c>
      <c r="G11252" s="6" t="s">
        <v>3305</v>
      </c>
      <c r="H11252" s="16">
        <v>32910032.664000001</v>
      </c>
      <c r="I11252" s="12">
        <v>43384</v>
      </c>
      <c r="J11252" s="12">
        <v>43756</v>
      </c>
      <c r="K11252" s="15">
        <v>24548028</v>
      </c>
      <c r="L11252" s="13" t="s">
        <v>14</v>
      </c>
      <c r="M11252" s="7">
        <v>0.51</v>
      </c>
      <c r="N11252" s="17"/>
    </row>
    <row r="11253" spans="1:14" ht="63">
      <c r="A11253" s="6">
        <v>11251</v>
      </c>
      <c r="B11253" s="8" t="s">
        <v>22440</v>
      </c>
      <c r="C11253" s="9" t="s">
        <v>23169</v>
      </c>
      <c r="D11253" s="10" t="s">
        <v>32</v>
      </c>
      <c r="E11253" s="11" t="s">
        <v>23174</v>
      </c>
      <c r="F11253" s="6">
        <v>214956</v>
      </c>
      <c r="G11253" s="6" t="s">
        <v>3305</v>
      </c>
      <c r="H11253" s="16">
        <v>32910032.664000001</v>
      </c>
      <c r="I11253" s="12">
        <v>43384</v>
      </c>
      <c r="J11253" s="12">
        <v>43756</v>
      </c>
      <c r="K11253" s="15">
        <v>24548028</v>
      </c>
      <c r="L11253" s="13" t="s">
        <v>14</v>
      </c>
      <c r="M11253" s="7">
        <v>0.49</v>
      </c>
      <c r="N11253" s="17"/>
    </row>
    <row r="11254" spans="1:14" ht="63">
      <c r="A11254" s="6">
        <v>11252</v>
      </c>
      <c r="B11254" s="8" t="s">
        <v>22440</v>
      </c>
      <c r="C11254" s="9" t="s">
        <v>23175</v>
      </c>
      <c r="D11254" s="10" t="s">
        <v>21</v>
      </c>
      <c r="E11254" s="11" t="s">
        <v>23176</v>
      </c>
      <c r="F11254" s="6">
        <v>214957</v>
      </c>
      <c r="G11254" s="6" t="s">
        <v>3305</v>
      </c>
      <c r="H11254" s="16">
        <v>25584896.780000001</v>
      </c>
      <c r="I11254" s="12">
        <v>43397</v>
      </c>
      <c r="J11254" s="12">
        <v>43769</v>
      </c>
      <c r="K11254" s="15">
        <v>10452507</v>
      </c>
      <c r="L11254" s="13" t="s">
        <v>15</v>
      </c>
      <c r="M11254" s="7">
        <v>1</v>
      </c>
      <c r="N11254" s="17"/>
    </row>
    <row r="11255" spans="1:14" ht="63">
      <c r="A11255" s="6">
        <v>11253</v>
      </c>
      <c r="B11255" s="8" t="s">
        <v>22440</v>
      </c>
      <c r="C11255" s="9" t="s">
        <v>23177</v>
      </c>
      <c r="D11255" s="10" t="s">
        <v>23178</v>
      </c>
      <c r="E11255" s="11" t="s">
        <v>23179</v>
      </c>
      <c r="F11255" s="6">
        <v>326839</v>
      </c>
      <c r="G11255" s="6" t="s">
        <v>3305</v>
      </c>
      <c r="H11255" s="16">
        <v>35670500</v>
      </c>
      <c r="I11255" s="12">
        <v>43808</v>
      </c>
      <c r="J11255" s="12">
        <v>44119</v>
      </c>
      <c r="K11255" s="15">
        <v>12000000</v>
      </c>
      <c r="L11255" s="13" t="s">
        <v>14</v>
      </c>
      <c r="M11255" s="7">
        <v>1</v>
      </c>
      <c r="N11255" s="17"/>
    </row>
    <row r="11256" spans="1:14" ht="63">
      <c r="A11256" s="6">
        <v>11254</v>
      </c>
      <c r="B11256" s="8" t="s">
        <v>22440</v>
      </c>
      <c r="C11256" s="9" t="s">
        <v>23180</v>
      </c>
      <c r="D11256" s="10" t="s">
        <v>22289</v>
      </c>
      <c r="E11256" s="11" t="s">
        <v>23179</v>
      </c>
      <c r="F11256" s="6">
        <v>326839</v>
      </c>
      <c r="G11256" s="6" t="s">
        <v>3305</v>
      </c>
      <c r="H11256" s="16">
        <v>35670500</v>
      </c>
      <c r="I11256" s="12">
        <v>43808</v>
      </c>
      <c r="J11256" s="12">
        <v>44119</v>
      </c>
      <c r="K11256" s="15">
        <v>12000000</v>
      </c>
      <c r="L11256" s="13" t="s">
        <v>14</v>
      </c>
      <c r="M11256" s="7">
        <v>0.51</v>
      </c>
      <c r="N11256" s="17"/>
    </row>
    <row r="11257" spans="1:14" ht="63">
      <c r="A11257" s="6">
        <v>11255</v>
      </c>
      <c r="B11257" s="8" t="s">
        <v>22440</v>
      </c>
      <c r="C11257" s="9" t="s">
        <v>23181</v>
      </c>
      <c r="D11257" s="10" t="s">
        <v>23182</v>
      </c>
      <c r="E11257" s="11" t="s">
        <v>23179</v>
      </c>
      <c r="F11257" s="6">
        <v>326839</v>
      </c>
      <c r="G11257" s="6" t="s">
        <v>3305</v>
      </c>
      <c r="H11257" s="16">
        <v>35670500</v>
      </c>
      <c r="I11257" s="12">
        <v>43808</v>
      </c>
      <c r="J11257" s="12">
        <v>44119</v>
      </c>
      <c r="K11257" s="15">
        <v>12000000</v>
      </c>
      <c r="L11257" s="13" t="s">
        <v>14</v>
      </c>
      <c r="M11257" s="7">
        <v>0.31</v>
      </c>
      <c r="N11257" s="17"/>
    </row>
    <row r="11258" spans="1:14" ht="63">
      <c r="A11258" s="6">
        <v>11256</v>
      </c>
      <c r="B11258" s="8" t="s">
        <v>22440</v>
      </c>
      <c r="C11258" s="9" t="s">
        <v>23183</v>
      </c>
      <c r="D11258" s="10" t="s">
        <v>22235</v>
      </c>
      <c r="E11258" s="11" t="s">
        <v>23179</v>
      </c>
      <c r="F11258" s="6">
        <v>326839</v>
      </c>
      <c r="G11258" s="6" t="s">
        <v>3305</v>
      </c>
      <c r="H11258" s="16">
        <v>35670500</v>
      </c>
      <c r="I11258" s="12">
        <v>43808</v>
      </c>
      <c r="J11258" s="12">
        <v>44119</v>
      </c>
      <c r="K11258" s="15">
        <v>12000000</v>
      </c>
      <c r="L11258" s="13" t="s">
        <v>14</v>
      </c>
      <c r="M11258" s="7">
        <v>0.19</v>
      </c>
      <c r="N11258" s="17"/>
    </row>
    <row r="11259" spans="1:14" ht="126">
      <c r="A11259" s="6">
        <v>11257</v>
      </c>
      <c r="B11259" s="8" t="s">
        <v>22440</v>
      </c>
      <c r="C11259" s="9" t="s">
        <v>23184</v>
      </c>
      <c r="D11259" s="10" t="s">
        <v>23185</v>
      </c>
      <c r="E11259" s="11" t="s">
        <v>23186</v>
      </c>
      <c r="F11259" s="6">
        <v>273218</v>
      </c>
      <c r="G11259" s="6" t="s">
        <v>3305</v>
      </c>
      <c r="H11259" s="16">
        <v>29254946.831999999</v>
      </c>
      <c r="I11259" s="12">
        <v>43628</v>
      </c>
      <c r="J11259" s="12">
        <v>44000</v>
      </c>
      <c r="K11259" s="15">
        <v>15665587</v>
      </c>
      <c r="L11259" s="13" t="s">
        <v>14</v>
      </c>
      <c r="M11259" s="7">
        <v>1</v>
      </c>
      <c r="N11259" s="17"/>
    </row>
    <row r="11260" spans="1:14" ht="126">
      <c r="A11260" s="6">
        <v>11258</v>
      </c>
      <c r="B11260" s="8" t="s">
        <v>22440</v>
      </c>
      <c r="C11260" s="9" t="s">
        <v>2052</v>
      </c>
      <c r="D11260" s="10" t="s">
        <v>20</v>
      </c>
      <c r="E11260" s="11" t="s">
        <v>23186</v>
      </c>
      <c r="F11260" s="6">
        <v>273218</v>
      </c>
      <c r="G11260" s="6" t="s">
        <v>3305</v>
      </c>
      <c r="H11260" s="16">
        <v>29254946.831999999</v>
      </c>
      <c r="I11260" s="12">
        <v>43628</v>
      </c>
      <c r="J11260" s="12">
        <v>44000</v>
      </c>
      <c r="K11260" s="15">
        <v>15665587</v>
      </c>
      <c r="L11260" s="13" t="s">
        <v>14</v>
      </c>
      <c r="M11260" s="7">
        <v>0.51</v>
      </c>
      <c r="N11260" s="17"/>
    </row>
    <row r="11261" spans="1:14" ht="126">
      <c r="A11261" s="6">
        <v>11259</v>
      </c>
      <c r="B11261" s="8" t="s">
        <v>22440</v>
      </c>
      <c r="C11261" s="9" t="s">
        <v>23187</v>
      </c>
      <c r="D11261" s="10" t="s">
        <v>23188</v>
      </c>
      <c r="E11261" s="11" t="s">
        <v>23186</v>
      </c>
      <c r="F11261" s="6">
        <v>273218</v>
      </c>
      <c r="G11261" s="6" t="s">
        <v>3305</v>
      </c>
      <c r="H11261" s="16">
        <v>29254946.831999999</v>
      </c>
      <c r="I11261" s="12">
        <v>43628</v>
      </c>
      <c r="J11261" s="12">
        <v>44000</v>
      </c>
      <c r="K11261" s="15">
        <v>15665587</v>
      </c>
      <c r="L11261" s="13" t="s">
        <v>14</v>
      </c>
      <c r="M11261" s="7">
        <v>0.49</v>
      </c>
      <c r="N11261" s="17"/>
    </row>
    <row r="11262" spans="1:14" ht="78.75">
      <c r="A11262" s="6">
        <v>11260</v>
      </c>
      <c r="B11262" s="8" t="s">
        <v>22440</v>
      </c>
      <c r="C11262" s="9" t="s">
        <v>23036</v>
      </c>
      <c r="D11262" s="10" t="s">
        <v>8229</v>
      </c>
      <c r="E11262" s="11" t="s">
        <v>23189</v>
      </c>
      <c r="F11262" s="6">
        <v>312506</v>
      </c>
      <c r="G11262" s="6" t="s">
        <v>3305</v>
      </c>
      <c r="H11262" s="16">
        <v>22418080.829</v>
      </c>
      <c r="I11262" s="12">
        <v>43704</v>
      </c>
      <c r="J11262" s="12">
        <v>44069</v>
      </c>
      <c r="K11262" s="15">
        <v>8823136</v>
      </c>
      <c r="L11262" s="13" t="s">
        <v>15</v>
      </c>
      <c r="M11262" s="7">
        <v>1</v>
      </c>
      <c r="N11262" s="17"/>
    </row>
    <row r="11263" spans="1:14" ht="63">
      <c r="A11263" s="6">
        <v>11261</v>
      </c>
      <c r="B11263" s="8" t="s">
        <v>22440</v>
      </c>
      <c r="C11263" s="9" t="s">
        <v>23190</v>
      </c>
      <c r="D11263" s="10" t="s">
        <v>1203</v>
      </c>
      <c r="E11263" s="11" t="s">
        <v>23191</v>
      </c>
      <c r="F11263" s="6">
        <v>312507</v>
      </c>
      <c r="G11263" s="6" t="s">
        <v>3305</v>
      </c>
      <c r="H11263" s="16">
        <v>37550920.839000002</v>
      </c>
      <c r="I11263" s="12">
        <v>43704</v>
      </c>
      <c r="J11263" s="12">
        <v>44069</v>
      </c>
      <c r="K11263" s="15" t="s">
        <v>1695</v>
      </c>
      <c r="L11263" s="13" t="s">
        <v>15</v>
      </c>
      <c r="M11263" s="7">
        <v>1</v>
      </c>
      <c r="N11263" s="17"/>
    </row>
    <row r="11264" spans="1:14" ht="63">
      <c r="A11264" s="6">
        <v>11262</v>
      </c>
      <c r="B11264" s="8" t="s">
        <v>22440</v>
      </c>
      <c r="C11264" s="9" t="s">
        <v>23192</v>
      </c>
      <c r="D11264" s="10" t="s">
        <v>22842</v>
      </c>
      <c r="E11264" s="11" t="s">
        <v>23193</v>
      </c>
      <c r="F11264" s="6">
        <v>285497</v>
      </c>
      <c r="G11264" s="6" t="s">
        <v>2018</v>
      </c>
      <c r="H11264" s="16">
        <v>29068494.592999998</v>
      </c>
      <c r="I11264" s="12">
        <v>43730</v>
      </c>
      <c r="J11264" s="12">
        <v>44102</v>
      </c>
      <c r="K11264" s="15">
        <v>11182786</v>
      </c>
      <c r="L11264" s="13" t="s">
        <v>15</v>
      </c>
      <c r="M11264" s="7">
        <v>1</v>
      </c>
      <c r="N11264" s="17"/>
    </row>
    <row r="11265" spans="1:14" ht="63">
      <c r="A11265" s="6">
        <v>11263</v>
      </c>
      <c r="B11265" s="8" t="s">
        <v>23194</v>
      </c>
      <c r="C11265" s="9" t="s">
        <v>23195</v>
      </c>
      <c r="D11265" s="10" t="s">
        <v>23196</v>
      </c>
      <c r="E11265" s="11" t="s">
        <v>23197</v>
      </c>
      <c r="F11265" s="6">
        <v>438685</v>
      </c>
      <c r="G11265" s="6" t="s">
        <v>1486</v>
      </c>
      <c r="H11265" s="16">
        <v>21759186</v>
      </c>
      <c r="I11265" s="12" t="s">
        <v>23198</v>
      </c>
      <c r="J11265" s="12" t="s">
        <v>23199</v>
      </c>
      <c r="K11265" s="15">
        <v>0</v>
      </c>
      <c r="L11265" s="13" t="s">
        <v>15</v>
      </c>
      <c r="M11265" s="7">
        <v>1</v>
      </c>
      <c r="N11265" s="17"/>
    </row>
    <row r="11266" spans="1:14" ht="63">
      <c r="A11266" s="6">
        <v>11264</v>
      </c>
      <c r="B11266" s="8" t="s">
        <v>23194</v>
      </c>
      <c r="C11266" s="9" t="s">
        <v>23195</v>
      </c>
      <c r="D11266" s="10" t="s">
        <v>23196</v>
      </c>
      <c r="E11266" s="11" t="s">
        <v>23200</v>
      </c>
      <c r="F11266" s="6">
        <v>479694</v>
      </c>
      <c r="G11266" s="6" t="s">
        <v>1486</v>
      </c>
      <c r="H11266" s="16">
        <v>13165862</v>
      </c>
      <c r="I11266" s="12" t="s">
        <v>23201</v>
      </c>
      <c r="J11266" s="12" t="s">
        <v>23202</v>
      </c>
      <c r="K11266" s="15">
        <v>0</v>
      </c>
      <c r="L11266" s="13" t="s">
        <v>15</v>
      </c>
      <c r="M11266" s="7">
        <v>1</v>
      </c>
      <c r="N11266" s="17"/>
    </row>
    <row r="11267" spans="1:14" ht="63">
      <c r="A11267" s="6">
        <v>11265</v>
      </c>
      <c r="B11267" s="8" t="s">
        <v>23194</v>
      </c>
      <c r="C11267" s="9" t="s">
        <v>23195</v>
      </c>
      <c r="D11267" s="10" t="s">
        <v>23196</v>
      </c>
      <c r="E11267" s="11" t="s">
        <v>23203</v>
      </c>
      <c r="F11267" s="6">
        <v>492582</v>
      </c>
      <c r="G11267" s="6" t="s">
        <v>23204</v>
      </c>
      <c r="H11267" s="16">
        <v>19020607</v>
      </c>
      <c r="I11267" s="12" t="s">
        <v>23205</v>
      </c>
      <c r="J11267" s="12" t="s">
        <v>5590</v>
      </c>
      <c r="K11267" s="15">
        <v>0</v>
      </c>
      <c r="L11267" s="13" t="s">
        <v>15</v>
      </c>
      <c r="M11267" s="7">
        <v>1</v>
      </c>
      <c r="N11267" s="17" t="s">
        <v>4738</v>
      </c>
    </row>
    <row r="11268" spans="1:14" ht="63">
      <c r="A11268" s="6">
        <v>11266</v>
      </c>
      <c r="B11268" s="8" t="s">
        <v>23194</v>
      </c>
      <c r="C11268" s="9" t="s">
        <v>23195</v>
      </c>
      <c r="D11268" s="10" t="s">
        <v>23196</v>
      </c>
      <c r="E11268" s="11" t="s">
        <v>23206</v>
      </c>
      <c r="F11268" s="6">
        <v>304852</v>
      </c>
      <c r="G11268" s="6" t="s">
        <v>23204</v>
      </c>
      <c r="H11268" s="16">
        <v>14333545</v>
      </c>
      <c r="I11268" s="12" t="s">
        <v>23207</v>
      </c>
      <c r="J11268" s="12" t="s">
        <v>13185</v>
      </c>
      <c r="K11268" s="15">
        <v>4018417</v>
      </c>
      <c r="L11268" s="13" t="s">
        <v>15</v>
      </c>
      <c r="M11268" s="7">
        <v>1</v>
      </c>
      <c r="N11268" s="17"/>
    </row>
    <row r="11269" spans="1:14" ht="220.5">
      <c r="A11269" s="6">
        <v>11267</v>
      </c>
      <c r="B11269" s="8" t="s">
        <v>23194</v>
      </c>
      <c r="C11269" s="9" t="s">
        <v>23208</v>
      </c>
      <c r="D11269" s="10" t="s">
        <v>23209</v>
      </c>
      <c r="E11269" s="11" t="s">
        <v>23210</v>
      </c>
      <c r="F11269" s="6">
        <v>254743</v>
      </c>
      <c r="G11269" s="6" t="s">
        <v>1666</v>
      </c>
      <c r="H11269" s="16">
        <v>268945879</v>
      </c>
      <c r="I11269" s="12" t="s">
        <v>7010</v>
      </c>
      <c r="J11269" s="12" t="s">
        <v>1730</v>
      </c>
      <c r="K11269" s="15">
        <v>97374232</v>
      </c>
      <c r="L11269" s="13" t="s">
        <v>15</v>
      </c>
      <c r="M11269" s="7">
        <v>1</v>
      </c>
      <c r="N11269" s="17"/>
    </row>
    <row r="11270" spans="1:14" ht="94.5">
      <c r="A11270" s="6">
        <v>11268</v>
      </c>
      <c r="B11270" s="8" t="s">
        <v>23194</v>
      </c>
      <c r="C11270" s="9" t="s">
        <v>23211</v>
      </c>
      <c r="D11270" s="10" t="s">
        <v>23209</v>
      </c>
      <c r="E11270" s="11" t="s">
        <v>23212</v>
      </c>
      <c r="F11270" s="6">
        <v>425738</v>
      </c>
      <c r="G11270" s="6" t="s">
        <v>1666</v>
      </c>
      <c r="H11270" s="16">
        <v>232317224.53099999</v>
      </c>
      <c r="I11270" s="12" t="s">
        <v>1943</v>
      </c>
      <c r="J11270" s="12" t="s">
        <v>23213</v>
      </c>
      <c r="K11270" s="15">
        <v>0</v>
      </c>
      <c r="L11270" s="13" t="s">
        <v>15</v>
      </c>
      <c r="M11270" s="7">
        <v>1</v>
      </c>
      <c r="N11270" s="17"/>
    </row>
    <row r="11271" spans="1:14" ht="126">
      <c r="A11271" s="6">
        <v>11269</v>
      </c>
      <c r="B11271" s="8" t="s">
        <v>23194</v>
      </c>
      <c r="C11271" s="9" t="s">
        <v>23214</v>
      </c>
      <c r="D11271" s="10" t="s">
        <v>23215</v>
      </c>
      <c r="E11271" s="11" t="s">
        <v>23216</v>
      </c>
      <c r="F11271" s="6">
        <v>425739</v>
      </c>
      <c r="G11271" s="6" t="s">
        <v>1666</v>
      </c>
      <c r="H11271" s="16">
        <v>231656335.64899999</v>
      </c>
      <c r="I11271" s="12" t="s">
        <v>1943</v>
      </c>
      <c r="J11271" s="12" t="s">
        <v>23213</v>
      </c>
      <c r="K11271" s="15">
        <v>0</v>
      </c>
      <c r="L11271" s="13" t="s">
        <v>15</v>
      </c>
      <c r="M11271" s="7">
        <v>1</v>
      </c>
      <c r="N11271" s="17"/>
    </row>
    <row r="11272" spans="1:14" ht="78.75">
      <c r="A11272" s="6">
        <v>11270</v>
      </c>
      <c r="B11272" s="8" t="s">
        <v>23194</v>
      </c>
      <c r="C11272" s="9" t="s">
        <v>23217</v>
      </c>
      <c r="D11272" s="10" t="s">
        <v>6756</v>
      </c>
      <c r="E11272" s="11" t="s">
        <v>23218</v>
      </c>
      <c r="F11272" s="6">
        <v>425740</v>
      </c>
      <c r="G11272" s="6" t="s">
        <v>1666</v>
      </c>
      <c r="H11272" s="16">
        <v>85958304.074000001</v>
      </c>
      <c r="I11272" s="12" t="s">
        <v>23219</v>
      </c>
      <c r="J11272" s="12" t="s">
        <v>23220</v>
      </c>
      <c r="K11272" s="15">
        <v>0</v>
      </c>
      <c r="L11272" s="13" t="s">
        <v>14</v>
      </c>
      <c r="M11272" s="7">
        <v>1</v>
      </c>
      <c r="N11272" s="17"/>
    </row>
    <row r="11273" spans="1:14" ht="63">
      <c r="A11273" s="6">
        <v>11271</v>
      </c>
      <c r="B11273" s="8" t="s">
        <v>23194</v>
      </c>
      <c r="C11273" s="9" t="s">
        <v>23221</v>
      </c>
      <c r="D11273" s="10" t="s">
        <v>6761</v>
      </c>
      <c r="E11273" s="11" t="s">
        <v>23218</v>
      </c>
      <c r="F11273" s="6">
        <v>425740</v>
      </c>
      <c r="G11273" s="6" t="s">
        <v>1666</v>
      </c>
      <c r="H11273" s="16">
        <v>85958304.074000001</v>
      </c>
      <c r="I11273" s="12" t="s">
        <v>23219</v>
      </c>
      <c r="J11273" s="12" t="s">
        <v>23220</v>
      </c>
      <c r="K11273" s="15">
        <v>0</v>
      </c>
      <c r="L11273" s="13" t="s">
        <v>14</v>
      </c>
      <c r="M11273" s="7">
        <v>0.4</v>
      </c>
      <c r="N11273" s="17"/>
    </row>
    <row r="11274" spans="1:14" ht="63">
      <c r="A11274" s="6">
        <v>11272</v>
      </c>
      <c r="B11274" s="8" t="s">
        <v>23194</v>
      </c>
      <c r="C11274" s="9" t="s">
        <v>23222</v>
      </c>
      <c r="D11274" s="10" t="s">
        <v>3279</v>
      </c>
      <c r="E11274" s="11" t="s">
        <v>23218</v>
      </c>
      <c r="F11274" s="6">
        <v>425740</v>
      </c>
      <c r="G11274" s="6" t="s">
        <v>1666</v>
      </c>
      <c r="H11274" s="16">
        <v>85958304.074000001</v>
      </c>
      <c r="I11274" s="12" t="s">
        <v>23219</v>
      </c>
      <c r="J11274" s="12" t="s">
        <v>23220</v>
      </c>
      <c r="K11274" s="15">
        <v>0</v>
      </c>
      <c r="L11274" s="13" t="s">
        <v>14</v>
      </c>
      <c r="M11274" s="7">
        <v>0.6</v>
      </c>
      <c r="N11274" s="17" t="s">
        <v>4738</v>
      </c>
    </row>
    <row r="11275" spans="1:14" ht="78.75">
      <c r="A11275" s="6">
        <v>11273</v>
      </c>
      <c r="B11275" s="8" t="s">
        <v>23194</v>
      </c>
      <c r="C11275" s="9" t="s">
        <v>23223</v>
      </c>
      <c r="D11275" s="10" t="s">
        <v>6756</v>
      </c>
      <c r="E11275" s="11" t="s">
        <v>23224</v>
      </c>
      <c r="F11275" s="6">
        <v>402432</v>
      </c>
      <c r="G11275" s="6" t="s">
        <v>4438</v>
      </c>
      <c r="H11275" s="16">
        <v>42388821</v>
      </c>
      <c r="I11275" s="12" t="s">
        <v>6723</v>
      </c>
      <c r="J11275" s="12" t="s">
        <v>2360</v>
      </c>
      <c r="K11275" s="15">
        <v>0</v>
      </c>
      <c r="L11275" s="13" t="s">
        <v>14</v>
      </c>
      <c r="M11275" s="7">
        <v>1</v>
      </c>
      <c r="N11275" s="17" t="s">
        <v>4738</v>
      </c>
    </row>
    <row r="11276" spans="1:14" ht="63">
      <c r="A11276" s="6">
        <v>11274</v>
      </c>
      <c r="B11276" s="8" t="s">
        <v>23194</v>
      </c>
      <c r="C11276" s="9" t="s">
        <v>23221</v>
      </c>
      <c r="D11276" s="10" t="s">
        <v>6761</v>
      </c>
      <c r="E11276" s="11" t="s">
        <v>23224</v>
      </c>
      <c r="F11276" s="6">
        <v>402432</v>
      </c>
      <c r="G11276" s="6" t="s">
        <v>4438</v>
      </c>
      <c r="H11276" s="16">
        <v>42388821</v>
      </c>
      <c r="I11276" s="12" t="s">
        <v>6723</v>
      </c>
      <c r="J11276" s="12" t="s">
        <v>2360</v>
      </c>
      <c r="K11276" s="15">
        <v>0</v>
      </c>
      <c r="L11276" s="13" t="s">
        <v>14</v>
      </c>
      <c r="M11276" s="7">
        <v>0.4</v>
      </c>
      <c r="N11276" s="17"/>
    </row>
    <row r="11277" spans="1:14" ht="63">
      <c r="A11277" s="6">
        <v>11275</v>
      </c>
      <c r="B11277" s="8" t="s">
        <v>23194</v>
      </c>
      <c r="C11277" s="9" t="s">
        <v>23222</v>
      </c>
      <c r="D11277" s="10" t="s">
        <v>3279</v>
      </c>
      <c r="E11277" s="11" t="s">
        <v>23224</v>
      </c>
      <c r="F11277" s="6">
        <v>402432</v>
      </c>
      <c r="G11277" s="6" t="s">
        <v>4438</v>
      </c>
      <c r="H11277" s="16">
        <v>42388821</v>
      </c>
      <c r="I11277" s="12" t="s">
        <v>6723</v>
      </c>
      <c r="J11277" s="12" t="s">
        <v>2360</v>
      </c>
      <c r="K11277" s="15">
        <v>0</v>
      </c>
      <c r="L11277" s="13" t="s">
        <v>14</v>
      </c>
      <c r="M11277" s="7">
        <v>0.6</v>
      </c>
      <c r="N11277" s="17"/>
    </row>
    <row r="11278" spans="1:14" ht="63">
      <c r="A11278" s="6">
        <v>11276</v>
      </c>
      <c r="B11278" s="8" t="s">
        <v>23194</v>
      </c>
      <c r="C11278" s="9" t="s">
        <v>23225</v>
      </c>
      <c r="D11278" s="10" t="s">
        <v>23226</v>
      </c>
      <c r="E11278" s="11" t="s">
        <v>23227</v>
      </c>
      <c r="F11278" s="6">
        <v>485783</v>
      </c>
      <c r="G11278" s="6" t="s">
        <v>1486</v>
      </c>
      <c r="H11278" s="16">
        <v>22113000</v>
      </c>
      <c r="I11278" s="12" t="s">
        <v>6842</v>
      </c>
      <c r="J11278" s="12" t="s">
        <v>23228</v>
      </c>
      <c r="K11278" s="15">
        <v>0</v>
      </c>
      <c r="L11278" s="13" t="s">
        <v>14</v>
      </c>
      <c r="M11278" s="7">
        <v>1</v>
      </c>
      <c r="N11278" s="17" t="s">
        <v>4738</v>
      </c>
    </row>
    <row r="11279" spans="1:14" ht="63">
      <c r="A11279" s="6">
        <v>11277</v>
      </c>
      <c r="B11279" s="8" t="s">
        <v>23194</v>
      </c>
      <c r="C11279" s="9" t="s">
        <v>23229</v>
      </c>
      <c r="D11279" s="10" t="s">
        <v>2206</v>
      </c>
      <c r="E11279" s="11" t="s">
        <v>23227</v>
      </c>
      <c r="F11279" s="6">
        <v>485783</v>
      </c>
      <c r="G11279" s="6" t="s">
        <v>1486</v>
      </c>
      <c r="H11279" s="16">
        <v>22113000</v>
      </c>
      <c r="I11279" s="12" t="s">
        <v>6842</v>
      </c>
      <c r="J11279" s="12" t="s">
        <v>23228</v>
      </c>
      <c r="K11279" s="15">
        <v>0</v>
      </c>
      <c r="L11279" s="13" t="s">
        <v>14</v>
      </c>
      <c r="M11279" s="7">
        <v>0.51</v>
      </c>
      <c r="N11279" s="17"/>
    </row>
    <row r="11280" spans="1:14" ht="63">
      <c r="A11280" s="6">
        <v>11278</v>
      </c>
      <c r="B11280" s="8" t="s">
        <v>23194</v>
      </c>
      <c r="C11280" s="9" t="s">
        <v>23230</v>
      </c>
      <c r="D11280" s="10" t="s">
        <v>23231</v>
      </c>
      <c r="E11280" s="11" t="s">
        <v>23227</v>
      </c>
      <c r="F11280" s="6">
        <v>485783</v>
      </c>
      <c r="G11280" s="6" t="s">
        <v>1486</v>
      </c>
      <c r="H11280" s="16">
        <v>22113000</v>
      </c>
      <c r="I11280" s="12" t="s">
        <v>6842</v>
      </c>
      <c r="J11280" s="12" t="s">
        <v>23228</v>
      </c>
      <c r="K11280" s="15">
        <v>0</v>
      </c>
      <c r="L11280" s="13" t="s">
        <v>14</v>
      </c>
      <c r="M11280" s="7">
        <v>0.49</v>
      </c>
      <c r="N11280" s="17" t="s">
        <v>4738</v>
      </c>
    </row>
    <row r="11281" spans="1:14" ht="63">
      <c r="A11281" s="6">
        <v>11279</v>
      </c>
      <c r="B11281" s="8" t="s">
        <v>23194</v>
      </c>
      <c r="C11281" s="9" t="s">
        <v>23232</v>
      </c>
      <c r="D11281" s="10" t="s">
        <v>23233</v>
      </c>
      <c r="E11281" s="11" t="s">
        <v>23234</v>
      </c>
      <c r="F11281" s="6">
        <v>341913</v>
      </c>
      <c r="G11281" s="6" t="s">
        <v>1486</v>
      </c>
      <c r="H11281" s="16">
        <v>25850984</v>
      </c>
      <c r="I11281" s="12" t="s">
        <v>6784</v>
      </c>
      <c r="J11281" s="12" t="s">
        <v>23235</v>
      </c>
      <c r="K11281" s="15">
        <v>2443416</v>
      </c>
      <c r="L11281" s="13" t="s">
        <v>14</v>
      </c>
      <c r="M11281" s="7">
        <v>1</v>
      </c>
      <c r="N11281" s="17" t="s">
        <v>4738</v>
      </c>
    </row>
    <row r="11282" spans="1:14" ht="63">
      <c r="A11282" s="6">
        <v>11280</v>
      </c>
      <c r="B11282" s="8" t="s">
        <v>23194</v>
      </c>
      <c r="C11282" s="9" t="s">
        <v>23236</v>
      </c>
      <c r="D11282" s="10" t="s">
        <v>23237</v>
      </c>
      <c r="E11282" s="11" t="s">
        <v>23234</v>
      </c>
      <c r="F11282" s="6">
        <v>341913</v>
      </c>
      <c r="G11282" s="6" t="s">
        <v>1486</v>
      </c>
      <c r="H11282" s="16">
        <v>25850984</v>
      </c>
      <c r="I11282" s="12" t="s">
        <v>6784</v>
      </c>
      <c r="J11282" s="12" t="s">
        <v>23235</v>
      </c>
      <c r="K11282" s="15">
        <v>2443416</v>
      </c>
      <c r="L11282" s="13" t="s">
        <v>14</v>
      </c>
      <c r="M11282" s="7">
        <v>0.4</v>
      </c>
      <c r="N11282" s="17"/>
    </row>
    <row r="11283" spans="1:14" ht="63">
      <c r="A11283" s="6">
        <v>11281</v>
      </c>
      <c r="B11283" s="8" t="s">
        <v>23194</v>
      </c>
      <c r="C11283" s="9" t="s">
        <v>23238</v>
      </c>
      <c r="D11283" s="10" t="s">
        <v>23239</v>
      </c>
      <c r="E11283" s="11" t="s">
        <v>23234</v>
      </c>
      <c r="F11283" s="6">
        <v>341913</v>
      </c>
      <c r="G11283" s="6" t="s">
        <v>1486</v>
      </c>
      <c r="H11283" s="16">
        <v>25850984</v>
      </c>
      <c r="I11283" s="12" t="s">
        <v>6784</v>
      </c>
      <c r="J11283" s="12" t="s">
        <v>23235</v>
      </c>
      <c r="K11283" s="15">
        <v>2443416</v>
      </c>
      <c r="L11283" s="13" t="s">
        <v>14</v>
      </c>
      <c r="M11283" s="7">
        <v>0.3</v>
      </c>
      <c r="N11283" s="17"/>
    </row>
    <row r="11284" spans="1:14" ht="63">
      <c r="A11284" s="6">
        <v>11282</v>
      </c>
      <c r="B11284" s="8" t="s">
        <v>23194</v>
      </c>
      <c r="C11284" s="9" t="s">
        <v>23240</v>
      </c>
      <c r="D11284" s="10" t="s">
        <v>23241</v>
      </c>
      <c r="E11284" s="11" t="s">
        <v>23234</v>
      </c>
      <c r="F11284" s="6">
        <v>341913</v>
      </c>
      <c r="G11284" s="6" t="s">
        <v>1486</v>
      </c>
      <c r="H11284" s="16">
        <v>25850984</v>
      </c>
      <c r="I11284" s="12" t="s">
        <v>6784</v>
      </c>
      <c r="J11284" s="12" t="s">
        <v>23235</v>
      </c>
      <c r="K11284" s="15">
        <v>2443416</v>
      </c>
      <c r="L11284" s="13" t="s">
        <v>14</v>
      </c>
      <c r="M11284" s="7">
        <v>0.3</v>
      </c>
      <c r="N11284" s="17"/>
    </row>
    <row r="11285" spans="1:14" ht="31.5">
      <c r="A11285" s="6">
        <v>11283</v>
      </c>
      <c r="B11285" s="8" t="s">
        <v>23194</v>
      </c>
      <c r="C11285" s="9" t="s">
        <v>23242</v>
      </c>
      <c r="D11285" s="10" t="s">
        <v>4390</v>
      </c>
      <c r="E11285" s="11" t="s">
        <v>23243</v>
      </c>
      <c r="F11285" s="6">
        <v>234687</v>
      </c>
      <c r="G11285" s="6" t="s">
        <v>706</v>
      </c>
      <c r="H11285" s="16">
        <v>29421526</v>
      </c>
      <c r="I11285" s="12" t="s">
        <v>4738</v>
      </c>
      <c r="J11285" s="12" t="s">
        <v>13224</v>
      </c>
      <c r="K11285" s="15">
        <v>2785100</v>
      </c>
      <c r="L11285" s="13" t="s">
        <v>15</v>
      </c>
      <c r="M11285" s="7">
        <v>1</v>
      </c>
      <c r="N11285" s="17" t="s">
        <v>4738</v>
      </c>
    </row>
    <row r="11286" spans="1:14" ht="63">
      <c r="A11286" s="6">
        <v>11284</v>
      </c>
      <c r="B11286" s="8" t="s">
        <v>23194</v>
      </c>
      <c r="C11286" s="9" t="s">
        <v>23244</v>
      </c>
      <c r="D11286" s="10" t="s">
        <v>23245</v>
      </c>
      <c r="E11286" s="11" t="s">
        <v>23246</v>
      </c>
      <c r="F11286" s="6">
        <v>397016</v>
      </c>
      <c r="G11286" s="6" t="s">
        <v>1486</v>
      </c>
      <c r="H11286" s="16">
        <v>25850984</v>
      </c>
      <c r="I11286" s="12" t="s">
        <v>6784</v>
      </c>
      <c r="J11286" s="12" t="s">
        <v>23235</v>
      </c>
      <c r="K11286" s="15">
        <v>10000000</v>
      </c>
      <c r="L11286" s="13" t="s">
        <v>15</v>
      </c>
      <c r="M11286" s="7">
        <v>1</v>
      </c>
      <c r="N11286" s="17" t="s">
        <v>4738</v>
      </c>
    </row>
    <row r="11287" spans="1:14" ht="94.5">
      <c r="A11287" s="6">
        <v>11285</v>
      </c>
      <c r="B11287" s="8" t="s">
        <v>23194</v>
      </c>
      <c r="C11287" s="9" t="s">
        <v>23247</v>
      </c>
      <c r="D11287" s="10" t="s">
        <v>23245</v>
      </c>
      <c r="E11287" s="11" t="s">
        <v>23248</v>
      </c>
      <c r="F11287" s="6">
        <v>192775</v>
      </c>
      <c r="G11287" s="6" t="s">
        <v>23204</v>
      </c>
      <c r="H11287" s="16">
        <v>36349870.390000001</v>
      </c>
      <c r="I11287" s="12" t="s">
        <v>14870</v>
      </c>
      <c r="J11287" s="12" t="s">
        <v>16876</v>
      </c>
      <c r="K11287" s="15">
        <v>21521300</v>
      </c>
      <c r="L11287" s="13" t="s">
        <v>14</v>
      </c>
      <c r="M11287" s="7">
        <v>1</v>
      </c>
      <c r="N11287" s="17"/>
    </row>
    <row r="11288" spans="1:14" ht="94.5">
      <c r="A11288" s="6">
        <v>11286</v>
      </c>
      <c r="B11288" s="8" t="s">
        <v>23194</v>
      </c>
      <c r="C11288" s="9" t="s">
        <v>23249</v>
      </c>
      <c r="D11288" s="10" t="s">
        <v>23245</v>
      </c>
      <c r="E11288" s="11" t="s">
        <v>23248</v>
      </c>
      <c r="F11288" s="6">
        <v>192775</v>
      </c>
      <c r="G11288" s="6" t="s">
        <v>23204</v>
      </c>
      <c r="H11288" s="16">
        <v>36349870.390000001</v>
      </c>
      <c r="I11288" s="12" t="s">
        <v>14870</v>
      </c>
      <c r="J11288" s="12" t="s">
        <v>16876</v>
      </c>
      <c r="K11288" s="15">
        <v>21521300</v>
      </c>
      <c r="L11288" s="13" t="s">
        <v>14</v>
      </c>
      <c r="M11288" s="7">
        <v>0.49</v>
      </c>
      <c r="N11288" s="17"/>
    </row>
    <row r="11289" spans="1:14" ht="94.5">
      <c r="A11289" s="6">
        <v>11287</v>
      </c>
      <c r="B11289" s="8" t="s">
        <v>23194</v>
      </c>
      <c r="C11289" s="9" t="s">
        <v>23250</v>
      </c>
      <c r="D11289" s="10" t="s">
        <v>7139</v>
      </c>
      <c r="E11289" s="11" t="s">
        <v>23248</v>
      </c>
      <c r="F11289" s="6">
        <v>192775</v>
      </c>
      <c r="G11289" s="6" t="s">
        <v>23204</v>
      </c>
      <c r="H11289" s="16">
        <v>36349870.390000001</v>
      </c>
      <c r="I11289" s="12" t="s">
        <v>14870</v>
      </c>
      <c r="J11289" s="12" t="s">
        <v>16876</v>
      </c>
      <c r="K11289" s="15">
        <v>21521300</v>
      </c>
      <c r="L11289" s="13" t="s">
        <v>14</v>
      </c>
      <c r="M11289" s="7">
        <v>0.51</v>
      </c>
      <c r="N11289" s="17" t="s">
        <v>4738</v>
      </c>
    </row>
    <row r="11290" spans="1:14" ht="63">
      <c r="A11290" s="6">
        <v>11288</v>
      </c>
      <c r="B11290" s="8" t="s">
        <v>23194</v>
      </c>
      <c r="C11290" s="9" t="s">
        <v>23244</v>
      </c>
      <c r="D11290" s="10" t="s">
        <v>23245</v>
      </c>
      <c r="E11290" s="11" t="s">
        <v>23251</v>
      </c>
      <c r="F11290" s="6">
        <v>475744</v>
      </c>
      <c r="G11290" s="6" t="s">
        <v>23204</v>
      </c>
      <c r="H11290" s="16">
        <v>14316094</v>
      </c>
      <c r="I11290" s="12" t="s">
        <v>23252</v>
      </c>
      <c r="J11290" s="12" t="s">
        <v>23253</v>
      </c>
      <c r="K11290" s="15">
        <v>0</v>
      </c>
      <c r="L11290" s="13" t="s">
        <v>15</v>
      </c>
      <c r="M11290" s="7">
        <v>1</v>
      </c>
      <c r="N11290" s="17"/>
    </row>
    <row r="11291" spans="1:14" ht="78.75">
      <c r="A11291" s="6">
        <v>11289</v>
      </c>
      <c r="B11291" s="8" t="s">
        <v>23194</v>
      </c>
      <c r="C11291" s="9" t="s">
        <v>23254</v>
      </c>
      <c r="D11291" s="10" t="s">
        <v>23255</v>
      </c>
      <c r="E11291" s="11" t="s">
        <v>23256</v>
      </c>
      <c r="F11291" s="6">
        <v>402434</v>
      </c>
      <c r="G11291" s="6" t="s">
        <v>4438</v>
      </c>
      <c r="H11291" s="16">
        <v>130233650</v>
      </c>
      <c r="I11291" s="12" t="s">
        <v>23257</v>
      </c>
      <c r="J11291" s="12" t="s">
        <v>23258</v>
      </c>
      <c r="K11291" s="15">
        <v>0</v>
      </c>
      <c r="L11291" s="13" t="s">
        <v>15</v>
      </c>
      <c r="M11291" s="7">
        <v>1</v>
      </c>
      <c r="N11291" s="17"/>
    </row>
    <row r="11292" spans="1:14" ht="110.25">
      <c r="A11292" s="6">
        <v>11290</v>
      </c>
      <c r="B11292" s="8" t="s">
        <v>23194</v>
      </c>
      <c r="C11292" s="9" t="s">
        <v>23259</v>
      </c>
      <c r="D11292" s="10" t="s">
        <v>23260</v>
      </c>
      <c r="E11292" s="11" t="s">
        <v>23261</v>
      </c>
      <c r="F11292" s="6">
        <v>414694</v>
      </c>
      <c r="G11292" s="6" t="s">
        <v>4438</v>
      </c>
      <c r="H11292" s="16">
        <v>200700000.73199999</v>
      </c>
      <c r="I11292" s="12" t="s">
        <v>2139</v>
      </c>
      <c r="J11292" s="12" t="s">
        <v>23262</v>
      </c>
      <c r="K11292" s="15">
        <v>0</v>
      </c>
      <c r="L11292" s="13" t="s">
        <v>14</v>
      </c>
      <c r="M11292" s="7">
        <v>1</v>
      </c>
      <c r="N11292" s="17"/>
    </row>
    <row r="11293" spans="1:14" ht="63">
      <c r="A11293" s="6">
        <v>11291</v>
      </c>
      <c r="B11293" s="8" t="s">
        <v>23194</v>
      </c>
      <c r="C11293" s="9" t="s">
        <v>23263</v>
      </c>
      <c r="D11293" s="10" t="s">
        <v>6716</v>
      </c>
      <c r="E11293" s="11" t="s">
        <v>23261</v>
      </c>
      <c r="F11293" s="6">
        <v>414694</v>
      </c>
      <c r="G11293" s="6" t="s">
        <v>4438</v>
      </c>
      <c r="H11293" s="16">
        <v>200700000.73199999</v>
      </c>
      <c r="I11293" s="12" t="s">
        <v>2139</v>
      </c>
      <c r="J11293" s="12" t="s">
        <v>23262</v>
      </c>
      <c r="K11293" s="15">
        <v>0</v>
      </c>
      <c r="L11293" s="13" t="s">
        <v>14</v>
      </c>
      <c r="M11293" s="7">
        <v>0.49</v>
      </c>
      <c r="N11293" s="17"/>
    </row>
    <row r="11294" spans="1:14" ht="63">
      <c r="A11294" s="6">
        <v>11292</v>
      </c>
      <c r="B11294" s="8" t="s">
        <v>23194</v>
      </c>
      <c r="C11294" s="9" t="s">
        <v>23264</v>
      </c>
      <c r="D11294" s="10" t="s">
        <v>6714</v>
      </c>
      <c r="E11294" s="11" t="s">
        <v>23261</v>
      </c>
      <c r="F11294" s="6">
        <v>414694</v>
      </c>
      <c r="G11294" s="6" t="s">
        <v>4438</v>
      </c>
      <c r="H11294" s="16">
        <v>200700000.73199999</v>
      </c>
      <c r="I11294" s="12" t="s">
        <v>2139</v>
      </c>
      <c r="J11294" s="12" t="s">
        <v>23262</v>
      </c>
      <c r="K11294" s="15">
        <v>0</v>
      </c>
      <c r="L11294" s="13" t="s">
        <v>14</v>
      </c>
      <c r="M11294" s="7">
        <v>0.51</v>
      </c>
      <c r="N11294" s="17"/>
    </row>
    <row r="11295" spans="1:14" ht="63">
      <c r="A11295" s="6">
        <v>11293</v>
      </c>
      <c r="B11295" s="8" t="s">
        <v>23194</v>
      </c>
      <c r="C11295" s="9" t="s">
        <v>23265</v>
      </c>
      <c r="D11295" s="10" t="s">
        <v>23266</v>
      </c>
      <c r="E11295" s="11" t="s">
        <v>23267</v>
      </c>
      <c r="F11295" s="6">
        <v>452503</v>
      </c>
      <c r="G11295" s="6" t="s">
        <v>4438</v>
      </c>
      <c r="H11295" s="16">
        <v>63802924</v>
      </c>
      <c r="I11295" s="12" t="s">
        <v>1604</v>
      </c>
      <c r="J11295" s="12" t="s">
        <v>23268</v>
      </c>
      <c r="K11295" s="15">
        <v>0</v>
      </c>
      <c r="L11295" s="13" t="s">
        <v>14</v>
      </c>
      <c r="M11295" s="7">
        <v>1</v>
      </c>
      <c r="N11295" s="17" t="s">
        <v>4738</v>
      </c>
    </row>
    <row r="11296" spans="1:14" ht="63">
      <c r="A11296" s="6">
        <v>11294</v>
      </c>
      <c r="B11296" s="8" t="s">
        <v>23194</v>
      </c>
      <c r="C11296" s="9" t="s">
        <v>23269</v>
      </c>
      <c r="D11296" s="10" t="s">
        <v>2691</v>
      </c>
      <c r="E11296" s="11" t="s">
        <v>23267</v>
      </c>
      <c r="F11296" s="6">
        <v>452503</v>
      </c>
      <c r="G11296" s="6" t="s">
        <v>4438</v>
      </c>
      <c r="H11296" s="16">
        <v>63802924</v>
      </c>
      <c r="I11296" s="12" t="s">
        <v>1604</v>
      </c>
      <c r="J11296" s="12" t="s">
        <v>23268</v>
      </c>
      <c r="K11296" s="15">
        <v>0</v>
      </c>
      <c r="L11296" s="13" t="s">
        <v>14</v>
      </c>
      <c r="M11296" s="7">
        <v>0.51</v>
      </c>
      <c r="N11296" s="17"/>
    </row>
    <row r="11297" spans="1:14" ht="63">
      <c r="A11297" s="6">
        <v>11295</v>
      </c>
      <c r="B11297" s="8" t="s">
        <v>23194</v>
      </c>
      <c r="C11297" s="9" t="s">
        <v>23270</v>
      </c>
      <c r="D11297" s="10" t="s">
        <v>23271</v>
      </c>
      <c r="E11297" s="11" t="s">
        <v>23267</v>
      </c>
      <c r="F11297" s="6">
        <v>452503</v>
      </c>
      <c r="G11297" s="6" t="s">
        <v>4438</v>
      </c>
      <c r="H11297" s="16">
        <v>63802924</v>
      </c>
      <c r="I11297" s="12" t="s">
        <v>1604</v>
      </c>
      <c r="J11297" s="12" t="s">
        <v>23268</v>
      </c>
      <c r="K11297" s="15">
        <v>0</v>
      </c>
      <c r="L11297" s="13" t="s">
        <v>14</v>
      </c>
      <c r="M11297" s="7">
        <v>0.49</v>
      </c>
      <c r="N11297" s="17"/>
    </row>
    <row r="11298" spans="1:14" ht="299.25">
      <c r="A11298" s="6">
        <v>11296</v>
      </c>
      <c r="B11298" s="8" t="s">
        <v>23194</v>
      </c>
      <c r="C11298" s="9" t="s">
        <v>23272</v>
      </c>
      <c r="D11298" s="10" t="s">
        <v>23273</v>
      </c>
      <c r="E11298" s="11" t="s">
        <v>23274</v>
      </c>
      <c r="F11298" s="6">
        <v>338736</v>
      </c>
      <c r="G11298" s="6" t="s">
        <v>23275</v>
      </c>
      <c r="H11298" s="16">
        <v>1715543</v>
      </c>
      <c r="I11298" s="12" t="s">
        <v>2381</v>
      </c>
      <c r="J11298" s="12" t="s">
        <v>7085</v>
      </c>
      <c r="K11298" s="15">
        <v>0</v>
      </c>
      <c r="L11298" s="13" t="s">
        <v>15</v>
      </c>
      <c r="M11298" s="7">
        <v>1</v>
      </c>
      <c r="N11298" s="17" t="s">
        <v>23276</v>
      </c>
    </row>
    <row r="11299" spans="1:14" ht="157.5">
      <c r="A11299" s="6">
        <v>11297</v>
      </c>
      <c r="B11299" s="8" t="s">
        <v>23194</v>
      </c>
      <c r="C11299" s="9" t="s">
        <v>23277</v>
      </c>
      <c r="D11299" s="10" t="s">
        <v>23278</v>
      </c>
      <c r="E11299" s="11" t="s">
        <v>23279</v>
      </c>
      <c r="F11299" s="6">
        <v>338737</v>
      </c>
      <c r="G11299" s="6" t="s">
        <v>23275</v>
      </c>
      <c r="H11299" s="16">
        <v>2257398</v>
      </c>
      <c r="I11299" s="12" t="s">
        <v>1576</v>
      </c>
      <c r="J11299" s="12" t="s">
        <v>6941</v>
      </c>
      <c r="K11299" s="15">
        <v>0</v>
      </c>
      <c r="L11299" s="13" t="s">
        <v>15</v>
      </c>
      <c r="M11299" s="7">
        <v>1</v>
      </c>
      <c r="N11299" s="17"/>
    </row>
    <row r="11300" spans="1:14" ht="126">
      <c r="A11300" s="6">
        <v>11298</v>
      </c>
      <c r="B11300" s="8" t="s">
        <v>23194</v>
      </c>
      <c r="C11300" s="9" t="s">
        <v>23280</v>
      </c>
      <c r="D11300" s="10" t="s">
        <v>6745</v>
      </c>
      <c r="E11300" s="11" t="s">
        <v>23281</v>
      </c>
      <c r="F11300" s="6">
        <v>269457</v>
      </c>
      <c r="G11300" s="6" t="s">
        <v>23204</v>
      </c>
      <c r="H11300" s="16">
        <v>13753436</v>
      </c>
      <c r="I11300" s="12" t="s">
        <v>7118</v>
      </c>
      <c r="J11300" s="12" t="s">
        <v>2100</v>
      </c>
      <c r="K11300" s="15">
        <v>3303505</v>
      </c>
      <c r="L11300" s="13" t="s">
        <v>15</v>
      </c>
      <c r="M11300" s="7">
        <v>1</v>
      </c>
      <c r="N11300" s="17"/>
    </row>
    <row r="11301" spans="1:14" ht="94.5">
      <c r="A11301" s="6">
        <v>11299</v>
      </c>
      <c r="B11301" s="8" t="s">
        <v>23194</v>
      </c>
      <c r="C11301" s="9" t="s">
        <v>23280</v>
      </c>
      <c r="D11301" s="10" t="s">
        <v>6745</v>
      </c>
      <c r="E11301" s="11" t="s">
        <v>23282</v>
      </c>
      <c r="F11301" s="6">
        <v>269459</v>
      </c>
      <c r="G11301" s="6" t="s">
        <v>23204</v>
      </c>
      <c r="H11301" s="16">
        <v>12260569</v>
      </c>
      <c r="I11301" s="12" t="s">
        <v>23283</v>
      </c>
      <c r="J11301" s="12" t="s">
        <v>2139</v>
      </c>
      <c r="K11301" s="15">
        <v>7689300</v>
      </c>
      <c r="L11301" s="13" t="s">
        <v>15</v>
      </c>
      <c r="M11301" s="7">
        <v>1</v>
      </c>
      <c r="N11301" s="17" t="s">
        <v>4738</v>
      </c>
    </row>
    <row r="11302" spans="1:14" ht="63">
      <c r="A11302" s="6">
        <v>11300</v>
      </c>
      <c r="B11302" s="8" t="s">
        <v>23194</v>
      </c>
      <c r="C11302" s="9" t="s">
        <v>23280</v>
      </c>
      <c r="D11302" s="10" t="s">
        <v>6745</v>
      </c>
      <c r="E11302" s="11" t="s">
        <v>23284</v>
      </c>
      <c r="F11302" s="6">
        <v>269460</v>
      </c>
      <c r="G11302" s="6" t="s">
        <v>23204</v>
      </c>
      <c r="H11302" s="16">
        <v>11255091</v>
      </c>
      <c r="I11302" s="12" t="s">
        <v>7118</v>
      </c>
      <c r="J11302" s="12" t="s">
        <v>13157</v>
      </c>
      <c r="K11302" s="15">
        <v>6572000</v>
      </c>
      <c r="L11302" s="13" t="s">
        <v>15</v>
      </c>
      <c r="M11302" s="7">
        <v>1</v>
      </c>
      <c r="N11302" s="17" t="s">
        <v>4738</v>
      </c>
    </row>
    <row r="11303" spans="1:14" ht="63">
      <c r="A11303" s="6">
        <v>11301</v>
      </c>
      <c r="B11303" s="8" t="s">
        <v>23194</v>
      </c>
      <c r="C11303" s="9" t="s">
        <v>23280</v>
      </c>
      <c r="D11303" s="10" t="s">
        <v>6745</v>
      </c>
      <c r="E11303" s="11" t="s">
        <v>23285</v>
      </c>
      <c r="F11303" s="6">
        <v>239463</v>
      </c>
      <c r="G11303" s="6" t="s">
        <v>23204</v>
      </c>
      <c r="H11303" s="16">
        <v>10450480</v>
      </c>
      <c r="I11303" s="12" t="s">
        <v>7118</v>
      </c>
      <c r="J11303" s="12" t="s">
        <v>13157</v>
      </c>
      <c r="K11303" s="15">
        <v>0</v>
      </c>
      <c r="L11303" s="13" t="s">
        <v>15</v>
      </c>
      <c r="M11303" s="7">
        <v>1</v>
      </c>
      <c r="N11303" s="17" t="s">
        <v>4738</v>
      </c>
    </row>
    <row r="11304" spans="1:14" ht="78.75">
      <c r="A11304" s="6">
        <v>11302</v>
      </c>
      <c r="B11304" s="8" t="s">
        <v>23194</v>
      </c>
      <c r="C11304" s="9" t="s">
        <v>23280</v>
      </c>
      <c r="D11304" s="10" t="s">
        <v>6745</v>
      </c>
      <c r="E11304" s="11" t="s">
        <v>23286</v>
      </c>
      <c r="F11304" s="6">
        <v>269464</v>
      </c>
      <c r="G11304" s="6" t="s">
        <v>23204</v>
      </c>
      <c r="H11304" s="16">
        <v>21136066</v>
      </c>
      <c r="I11304" s="12" t="s">
        <v>7118</v>
      </c>
      <c r="J11304" s="12" t="s">
        <v>6909</v>
      </c>
      <c r="K11304" s="15">
        <v>14097400</v>
      </c>
      <c r="L11304" s="13" t="s">
        <v>15</v>
      </c>
      <c r="M11304" s="7">
        <v>1</v>
      </c>
      <c r="N11304" s="17" t="s">
        <v>4738</v>
      </c>
    </row>
    <row r="11305" spans="1:14" ht="94.5">
      <c r="A11305" s="6">
        <v>11303</v>
      </c>
      <c r="B11305" s="8" t="s">
        <v>23194</v>
      </c>
      <c r="C11305" s="9" t="s">
        <v>23280</v>
      </c>
      <c r="D11305" s="10" t="s">
        <v>6745</v>
      </c>
      <c r="E11305" s="11" t="s">
        <v>23287</v>
      </c>
      <c r="F11305" s="6">
        <v>269463</v>
      </c>
      <c r="G11305" s="6" t="s">
        <v>23204</v>
      </c>
      <c r="H11305" s="16">
        <v>14494685</v>
      </c>
      <c r="I11305" s="12" t="s">
        <v>13235</v>
      </c>
      <c r="J11305" s="12" t="s">
        <v>2307</v>
      </c>
      <c r="K11305" s="15">
        <v>0</v>
      </c>
      <c r="L11305" s="13" t="s">
        <v>15</v>
      </c>
      <c r="M11305" s="7">
        <v>1</v>
      </c>
      <c r="N11305" s="17" t="s">
        <v>4738</v>
      </c>
    </row>
    <row r="11306" spans="1:14" ht="78.75">
      <c r="A11306" s="6">
        <v>11304</v>
      </c>
      <c r="B11306" s="8" t="s">
        <v>23194</v>
      </c>
      <c r="C11306" s="9" t="s">
        <v>23288</v>
      </c>
      <c r="D11306" s="10" t="s">
        <v>23289</v>
      </c>
      <c r="E11306" s="11" t="s">
        <v>23290</v>
      </c>
      <c r="F11306" s="6">
        <v>291378</v>
      </c>
      <c r="G11306" s="6" t="s">
        <v>23204</v>
      </c>
      <c r="H11306" s="16">
        <v>2189288</v>
      </c>
      <c r="I11306" s="12" t="s">
        <v>23291</v>
      </c>
      <c r="J11306" s="12" t="s">
        <v>23292</v>
      </c>
      <c r="K11306" s="15">
        <v>7609000</v>
      </c>
      <c r="L11306" s="13" t="s">
        <v>15</v>
      </c>
      <c r="M11306" s="7">
        <v>1</v>
      </c>
      <c r="N11306" s="17" t="s">
        <v>4738</v>
      </c>
    </row>
    <row r="11307" spans="1:14" ht="31.5">
      <c r="A11307" s="6">
        <v>11305</v>
      </c>
      <c r="B11307" s="8" t="s">
        <v>23194</v>
      </c>
      <c r="C11307" s="9" t="s">
        <v>23288</v>
      </c>
      <c r="D11307" s="10" t="s">
        <v>23289</v>
      </c>
      <c r="E11307" s="11" t="s">
        <v>23293</v>
      </c>
      <c r="F11307" s="6">
        <v>297828</v>
      </c>
      <c r="G11307" s="6" t="s">
        <v>23204</v>
      </c>
      <c r="H11307" s="16">
        <v>17990165</v>
      </c>
      <c r="I11307" s="12" t="s">
        <v>23294</v>
      </c>
      <c r="J11307" s="12" t="s">
        <v>7175</v>
      </c>
      <c r="K11307" s="15">
        <v>4718800</v>
      </c>
      <c r="L11307" s="13" t="s">
        <v>15</v>
      </c>
      <c r="M11307" s="7">
        <v>1</v>
      </c>
      <c r="N11307" s="17" t="s">
        <v>4738</v>
      </c>
    </row>
    <row r="11308" spans="1:14" ht="94.5">
      <c r="A11308" s="6">
        <v>11306</v>
      </c>
      <c r="B11308" s="8" t="s">
        <v>23194</v>
      </c>
      <c r="C11308" s="9" t="s">
        <v>23295</v>
      </c>
      <c r="D11308" s="10" t="s">
        <v>23296</v>
      </c>
      <c r="E11308" s="11" t="s">
        <v>23297</v>
      </c>
      <c r="F11308" s="6">
        <v>289608</v>
      </c>
      <c r="G11308" s="6" t="s">
        <v>23204</v>
      </c>
      <c r="H11308" s="16">
        <v>30089762</v>
      </c>
      <c r="I11308" s="12" t="s">
        <v>2038</v>
      </c>
      <c r="J11308" s="12" t="s">
        <v>5751</v>
      </c>
      <c r="K11308" s="15">
        <v>28444551</v>
      </c>
      <c r="L11308" s="13"/>
      <c r="M11308" s="7">
        <v>1</v>
      </c>
      <c r="N11308" s="17" t="s">
        <v>4738</v>
      </c>
    </row>
    <row r="11309" spans="1:14" ht="78.75">
      <c r="A11309" s="6">
        <v>11307</v>
      </c>
      <c r="B11309" s="8" t="s">
        <v>23194</v>
      </c>
      <c r="C11309" s="9" t="s">
        <v>23295</v>
      </c>
      <c r="D11309" s="10" t="s">
        <v>23296</v>
      </c>
      <c r="E11309" s="11" t="s">
        <v>23298</v>
      </c>
      <c r="F11309" s="6">
        <v>291380</v>
      </c>
      <c r="G11309" s="6" t="s">
        <v>23204</v>
      </c>
      <c r="H11309" s="16">
        <v>20174792</v>
      </c>
      <c r="I11309" s="12" t="s">
        <v>14861</v>
      </c>
      <c r="J11309" s="12" t="s">
        <v>5751</v>
      </c>
      <c r="K11309" s="15">
        <v>12547200</v>
      </c>
      <c r="L11309" s="13" t="s">
        <v>15</v>
      </c>
      <c r="M11309" s="7">
        <v>1</v>
      </c>
      <c r="N11309" s="17" t="s">
        <v>4738</v>
      </c>
    </row>
    <row r="11310" spans="1:14" ht="63">
      <c r="A11310" s="6">
        <v>11308</v>
      </c>
      <c r="B11310" s="8" t="s">
        <v>23194</v>
      </c>
      <c r="C11310" s="9" t="s">
        <v>23299</v>
      </c>
      <c r="D11310" s="10" t="s">
        <v>23300</v>
      </c>
      <c r="E11310" s="11" t="s">
        <v>23301</v>
      </c>
      <c r="F11310" s="6">
        <v>179242</v>
      </c>
      <c r="G11310" s="6" t="s">
        <v>23204</v>
      </c>
      <c r="H11310" s="16">
        <v>6369578</v>
      </c>
      <c r="I11310" s="12" t="s">
        <v>7132</v>
      </c>
      <c r="J11310" s="12" t="s">
        <v>1681</v>
      </c>
      <c r="K11310" s="15">
        <v>0</v>
      </c>
      <c r="L11310" s="13" t="s">
        <v>15</v>
      </c>
      <c r="M11310" s="7">
        <v>1</v>
      </c>
      <c r="N11310" s="17" t="s">
        <v>4738</v>
      </c>
    </row>
    <row r="11311" spans="1:14" ht="126">
      <c r="A11311" s="6">
        <v>11309</v>
      </c>
      <c r="B11311" s="8" t="s">
        <v>23194</v>
      </c>
      <c r="C11311" s="9" t="s">
        <v>23299</v>
      </c>
      <c r="D11311" s="10" t="s">
        <v>23300</v>
      </c>
      <c r="E11311" s="11" t="s">
        <v>23302</v>
      </c>
      <c r="F11311" s="6">
        <v>291388</v>
      </c>
      <c r="G11311" s="6" t="s">
        <v>23204</v>
      </c>
      <c r="H11311" s="16">
        <v>12322825</v>
      </c>
      <c r="I11311" s="12" t="s">
        <v>6668</v>
      </c>
      <c r="J11311" s="12" t="s">
        <v>20891</v>
      </c>
      <c r="K11311" s="15">
        <v>7118300</v>
      </c>
      <c r="L11311" s="13" t="s">
        <v>15</v>
      </c>
      <c r="M11311" s="7">
        <v>1</v>
      </c>
      <c r="N11311" s="17" t="s">
        <v>4738</v>
      </c>
    </row>
    <row r="11312" spans="1:14" ht="220.5">
      <c r="A11312" s="6">
        <v>11310</v>
      </c>
      <c r="B11312" s="8" t="s">
        <v>23194</v>
      </c>
      <c r="C11312" s="9" t="s">
        <v>23303</v>
      </c>
      <c r="D11312" s="10" t="s">
        <v>23304</v>
      </c>
      <c r="E11312" s="11" t="s">
        <v>23305</v>
      </c>
      <c r="F11312" s="6">
        <v>231921</v>
      </c>
      <c r="G11312" s="6" t="s">
        <v>23204</v>
      </c>
      <c r="H11312" s="16">
        <v>34768081</v>
      </c>
      <c r="I11312" s="12" t="s">
        <v>4137</v>
      </c>
      <c r="J11312" s="12" t="s">
        <v>13234</v>
      </c>
      <c r="K11312" s="15">
        <v>228144</v>
      </c>
      <c r="L11312" s="13" t="s">
        <v>15</v>
      </c>
      <c r="M11312" s="7">
        <v>1</v>
      </c>
      <c r="N11312" s="17" t="s">
        <v>4738</v>
      </c>
    </row>
    <row r="11313" spans="1:14" ht="141.75">
      <c r="A11313" s="6">
        <v>11311</v>
      </c>
      <c r="B11313" s="8" t="s">
        <v>23194</v>
      </c>
      <c r="C11313" s="9" t="s">
        <v>23306</v>
      </c>
      <c r="D11313" s="10" t="s">
        <v>23307</v>
      </c>
      <c r="E11313" s="11" t="s">
        <v>23308</v>
      </c>
      <c r="F11313" s="6">
        <v>278437</v>
      </c>
      <c r="G11313" s="6" t="s">
        <v>23204</v>
      </c>
      <c r="H11313" s="16">
        <v>12094442</v>
      </c>
      <c r="I11313" s="12" t="s">
        <v>8006</v>
      </c>
      <c r="J11313" s="12" t="s">
        <v>5304</v>
      </c>
      <c r="K11313" s="15">
        <v>0</v>
      </c>
      <c r="L11313" s="13" t="s">
        <v>15</v>
      </c>
      <c r="M11313" s="7">
        <v>1</v>
      </c>
      <c r="N11313" s="17" t="s">
        <v>4738</v>
      </c>
    </row>
    <row r="11314" spans="1:14" ht="141.75">
      <c r="A11314" s="6">
        <v>11312</v>
      </c>
      <c r="B11314" s="8" t="s">
        <v>23194</v>
      </c>
      <c r="C11314" s="9" t="s">
        <v>23306</v>
      </c>
      <c r="D11314" s="10" t="s">
        <v>23307</v>
      </c>
      <c r="E11314" s="11" t="s">
        <v>23309</v>
      </c>
      <c r="F11314" s="6">
        <v>289606</v>
      </c>
      <c r="G11314" s="6" t="s">
        <v>23204</v>
      </c>
      <c r="H11314" s="16">
        <v>8770026</v>
      </c>
      <c r="I11314" s="12" t="s">
        <v>23310</v>
      </c>
      <c r="J11314" s="12" t="s">
        <v>5304</v>
      </c>
      <c r="K11314" s="15">
        <v>4044200</v>
      </c>
      <c r="L11314" s="13" t="s">
        <v>15</v>
      </c>
      <c r="M11314" s="7">
        <v>1</v>
      </c>
      <c r="N11314" s="17" t="s">
        <v>4738</v>
      </c>
    </row>
    <row r="11315" spans="1:14" ht="157.5">
      <c r="A11315" s="6">
        <v>11313</v>
      </c>
      <c r="B11315" s="8" t="s">
        <v>23194</v>
      </c>
      <c r="C11315" s="9" t="s">
        <v>23311</v>
      </c>
      <c r="D11315" s="10" t="s">
        <v>23307</v>
      </c>
      <c r="E11315" s="11" t="s">
        <v>23312</v>
      </c>
      <c r="F11315" s="6">
        <v>289607</v>
      </c>
      <c r="G11315" s="6" t="s">
        <v>23204</v>
      </c>
      <c r="H11315" s="16">
        <v>12513898</v>
      </c>
      <c r="I11315" s="12" t="s">
        <v>23310</v>
      </c>
      <c r="J11315" s="12" t="s">
        <v>5304</v>
      </c>
      <c r="K11315" s="15">
        <v>2821000</v>
      </c>
      <c r="L11315" s="13" t="s">
        <v>15</v>
      </c>
      <c r="M11315" s="7">
        <v>1</v>
      </c>
      <c r="N11315" s="17" t="s">
        <v>4738</v>
      </c>
    </row>
    <row r="11316" spans="1:14" ht="78.75">
      <c r="A11316" s="6">
        <v>11314</v>
      </c>
      <c r="B11316" s="8" t="s">
        <v>23194</v>
      </c>
      <c r="C11316" s="9" t="s">
        <v>23311</v>
      </c>
      <c r="D11316" s="10" t="s">
        <v>23307</v>
      </c>
      <c r="E11316" s="11" t="s">
        <v>23313</v>
      </c>
      <c r="F11316" s="6">
        <v>291377</v>
      </c>
      <c r="G11316" s="6" t="s">
        <v>23204</v>
      </c>
      <c r="H11316" s="16">
        <v>13343910</v>
      </c>
      <c r="I11316" s="12" t="s">
        <v>23310</v>
      </c>
      <c r="J11316" s="12" t="s">
        <v>5304</v>
      </c>
      <c r="K11316" s="15">
        <v>12350400</v>
      </c>
      <c r="L11316" s="13" t="s">
        <v>15</v>
      </c>
      <c r="M11316" s="7">
        <v>1</v>
      </c>
      <c r="N11316" s="17" t="s">
        <v>4738</v>
      </c>
    </row>
    <row r="11317" spans="1:14" ht="126">
      <c r="A11317" s="6">
        <v>11315</v>
      </c>
      <c r="B11317" s="8" t="s">
        <v>23194</v>
      </c>
      <c r="C11317" s="9" t="s">
        <v>23311</v>
      </c>
      <c r="D11317" s="10" t="s">
        <v>23307</v>
      </c>
      <c r="E11317" s="11" t="s">
        <v>23314</v>
      </c>
      <c r="F11317" s="6">
        <v>291379</v>
      </c>
      <c r="G11317" s="6" t="s">
        <v>23204</v>
      </c>
      <c r="H11317" s="16">
        <v>10094867</v>
      </c>
      <c r="I11317" s="12" t="s">
        <v>23310</v>
      </c>
      <c r="J11317" s="12" t="s">
        <v>5304</v>
      </c>
      <c r="K11317" s="15">
        <v>593000</v>
      </c>
      <c r="L11317" s="13" t="s">
        <v>15</v>
      </c>
      <c r="M11317" s="7">
        <v>1</v>
      </c>
      <c r="N11317" s="17" t="s">
        <v>4738</v>
      </c>
    </row>
    <row r="11318" spans="1:14" ht="63">
      <c r="A11318" s="6">
        <v>11316</v>
      </c>
      <c r="B11318" s="8" t="s">
        <v>23194</v>
      </c>
      <c r="C11318" s="9" t="s">
        <v>23315</v>
      </c>
      <c r="D11318" s="10" t="s">
        <v>23316</v>
      </c>
      <c r="E11318" s="11" t="s">
        <v>23317</v>
      </c>
      <c r="F11318" s="6">
        <v>494724</v>
      </c>
      <c r="G11318" s="6" t="s">
        <v>16</v>
      </c>
      <c r="H11318" s="16">
        <v>6990498</v>
      </c>
      <c r="I11318" s="12" t="s">
        <v>23318</v>
      </c>
      <c r="J11318" s="12" t="s">
        <v>2252</v>
      </c>
      <c r="K11318" s="15">
        <v>0</v>
      </c>
      <c r="L11318" s="13" t="s">
        <v>15</v>
      </c>
      <c r="M11318" s="7">
        <v>1</v>
      </c>
      <c r="N11318" s="17" t="s">
        <v>4738</v>
      </c>
    </row>
    <row r="11319" spans="1:14" ht="63">
      <c r="A11319" s="6">
        <v>11317</v>
      </c>
      <c r="B11319" s="8" t="s">
        <v>23194</v>
      </c>
      <c r="C11319" s="9" t="s">
        <v>23319</v>
      </c>
      <c r="D11319" s="10" t="s">
        <v>23320</v>
      </c>
      <c r="E11319" s="11" t="s">
        <v>23321</v>
      </c>
      <c r="F11319" s="6">
        <v>377929</v>
      </c>
      <c r="G11319" s="6" t="s">
        <v>16</v>
      </c>
      <c r="H11319" s="16">
        <v>4910891</v>
      </c>
      <c r="I11319" s="12" t="s">
        <v>23322</v>
      </c>
      <c r="J11319" s="12" t="s">
        <v>6884</v>
      </c>
      <c r="K11319" s="15">
        <v>0</v>
      </c>
      <c r="L11319" s="13" t="s">
        <v>15</v>
      </c>
      <c r="M11319" s="7">
        <v>1</v>
      </c>
      <c r="N11319" s="17" t="s">
        <v>4738</v>
      </c>
    </row>
    <row r="11320" spans="1:14" ht="63">
      <c r="A11320" s="6">
        <v>11318</v>
      </c>
      <c r="B11320" s="8" t="s">
        <v>23194</v>
      </c>
      <c r="C11320" s="9" t="s">
        <v>23323</v>
      </c>
      <c r="D11320" s="10" t="s">
        <v>23324</v>
      </c>
      <c r="E11320" s="11" t="s">
        <v>23325</v>
      </c>
      <c r="F11320" s="6">
        <v>493282</v>
      </c>
      <c r="G11320" s="6" t="s">
        <v>16</v>
      </c>
      <c r="H11320" s="16">
        <v>3936057</v>
      </c>
      <c r="I11320" s="12" t="s">
        <v>23326</v>
      </c>
      <c r="J11320" s="12" t="s">
        <v>7410</v>
      </c>
      <c r="K11320" s="15">
        <v>0</v>
      </c>
      <c r="L11320" s="13" t="s">
        <v>15</v>
      </c>
      <c r="M11320" s="7">
        <v>1</v>
      </c>
      <c r="N11320" s="17" t="s">
        <v>4738</v>
      </c>
    </row>
    <row r="11321" spans="1:14" ht="47.25">
      <c r="A11321" s="6">
        <v>11319</v>
      </c>
      <c r="B11321" s="8" t="s">
        <v>23194</v>
      </c>
      <c r="C11321" s="9" t="s">
        <v>23327</v>
      </c>
      <c r="D11321" s="10" t="s">
        <v>23328</v>
      </c>
      <c r="E11321" s="11" t="s">
        <v>23329</v>
      </c>
      <c r="F11321" s="6">
        <v>493286</v>
      </c>
      <c r="G11321" s="6" t="s">
        <v>16</v>
      </c>
      <c r="H11321" s="16">
        <v>7358419</v>
      </c>
      <c r="I11321" s="12" t="s">
        <v>23318</v>
      </c>
      <c r="J11321" s="12" t="s">
        <v>2252</v>
      </c>
      <c r="K11321" s="15">
        <v>0</v>
      </c>
      <c r="L11321" s="13" t="s">
        <v>15</v>
      </c>
      <c r="M11321" s="7">
        <v>1</v>
      </c>
      <c r="N11321" s="17" t="s">
        <v>4738</v>
      </c>
    </row>
    <row r="11322" spans="1:14" ht="47.25">
      <c r="A11322" s="6">
        <v>11320</v>
      </c>
      <c r="B11322" s="8" t="s">
        <v>23194</v>
      </c>
      <c r="C11322" s="9" t="s">
        <v>23330</v>
      </c>
      <c r="D11322" s="10" t="s">
        <v>23331</v>
      </c>
      <c r="E11322" s="11" t="s">
        <v>23332</v>
      </c>
      <c r="F11322" s="6">
        <v>493283</v>
      </c>
      <c r="G11322" s="6" t="s">
        <v>16</v>
      </c>
      <c r="H11322" s="16">
        <v>2735043</v>
      </c>
      <c r="I11322" s="12" t="s">
        <v>23326</v>
      </c>
      <c r="J11322" s="12" t="s">
        <v>23333</v>
      </c>
      <c r="K11322" s="15">
        <v>0</v>
      </c>
      <c r="L11322" s="13" t="s">
        <v>15</v>
      </c>
      <c r="M11322" s="7">
        <v>1</v>
      </c>
      <c r="N11322" s="17" t="s">
        <v>4738</v>
      </c>
    </row>
    <row r="11323" spans="1:14" ht="47.25">
      <c r="A11323" s="6">
        <v>11321</v>
      </c>
      <c r="B11323" s="8" t="s">
        <v>23194</v>
      </c>
      <c r="C11323" s="9" t="s">
        <v>23334</v>
      </c>
      <c r="D11323" s="10" t="s">
        <v>23335</v>
      </c>
      <c r="E11323" s="11" t="s">
        <v>23336</v>
      </c>
      <c r="F11323" s="6">
        <v>493284</v>
      </c>
      <c r="G11323" s="6" t="s">
        <v>16</v>
      </c>
      <c r="H11323" s="16">
        <v>3600319</v>
      </c>
      <c r="I11323" s="12" t="s">
        <v>23326</v>
      </c>
      <c r="J11323" s="12" t="s">
        <v>7410</v>
      </c>
      <c r="K11323" s="15">
        <v>0</v>
      </c>
      <c r="L11323" s="13" t="s">
        <v>15</v>
      </c>
      <c r="M11323" s="7">
        <v>1</v>
      </c>
      <c r="N11323" s="17" t="s">
        <v>4738</v>
      </c>
    </row>
    <row r="11324" spans="1:14" ht="47.25">
      <c r="A11324" s="6">
        <v>11322</v>
      </c>
      <c r="B11324" s="8" t="s">
        <v>23194</v>
      </c>
      <c r="C11324" s="9" t="s">
        <v>23337</v>
      </c>
      <c r="D11324" s="10" t="s">
        <v>23338</v>
      </c>
      <c r="E11324" s="11" t="s">
        <v>23339</v>
      </c>
      <c r="F11324" s="6">
        <v>494751</v>
      </c>
      <c r="G11324" s="6" t="s">
        <v>16</v>
      </c>
      <c r="H11324" s="16">
        <v>10985009</v>
      </c>
      <c r="I11324" s="12" t="s">
        <v>2336</v>
      </c>
      <c r="J11324" s="12" t="s">
        <v>6768</v>
      </c>
      <c r="K11324" s="15">
        <v>0</v>
      </c>
      <c r="L11324" s="13" t="s">
        <v>15</v>
      </c>
      <c r="M11324" s="7">
        <v>1</v>
      </c>
      <c r="N11324" s="17" t="s">
        <v>4738</v>
      </c>
    </row>
    <row r="11325" spans="1:14" ht="47.25">
      <c r="A11325" s="6">
        <v>11323</v>
      </c>
      <c r="B11325" s="8" t="s">
        <v>23194</v>
      </c>
      <c r="C11325" s="9" t="s">
        <v>23340</v>
      </c>
      <c r="D11325" s="10" t="s">
        <v>23341</v>
      </c>
      <c r="E11325" s="11" t="s">
        <v>23342</v>
      </c>
      <c r="F11325" s="6">
        <v>494759</v>
      </c>
      <c r="G11325" s="6" t="s">
        <v>16</v>
      </c>
      <c r="H11325" s="16">
        <v>10887628</v>
      </c>
      <c r="I11325" s="12" t="s">
        <v>2336</v>
      </c>
      <c r="J11325" s="12" t="s">
        <v>6768</v>
      </c>
      <c r="K11325" s="15">
        <v>0</v>
      </c>
      <c r="L11325" s="13" t="s">
        <v>15</v>
      </c>
      <c r="M11325" s="7">
        <v>1</v>
      </c>
      <c r="N11325" s="17" t="s">
        <v>4738</v>
      </c>
    </row>
    <row r="11326" spans="1:14" ht="47.25">
      <c r="A11326" s="6">
        <v>11324</v>
      </c>
      <c r="B11326" s="8" t="s">
        <v>23194</v>
      </c>
      <c r="C11326" s="9" t="s">
        <v>23343</v>
      </c>
      <c r="D11326" s="10" t="s">
        <v>6943</v>
      </c>
      <c r="E11326" s="11" t="s">
        <v>23344</v>
      </c>
      <c r="F11326" s="6">
        <v>494761</v>
      </c>
      <c r="G11326" s="6" t="s">
        <v>16</v>
      </c>
      <c r="H11326" s="16">
        <v>11363520</v>
      </c>
      <c r="I11326" s="12" t="s">
        <v>2336</v>
      </c>
      <c r="J11326" s="12" t="s">
        <v>6768</v>
      </c>
      <c r="K11326" s="15">
        <v>0</v>
      </c>
      <c r="L11326" s="13" t="s">
        <v>15</v>
      </c>
      <c r="M11326" s="7">
        <v>1</v>
      </c>
      <c r="N11326" s="17" t="s">
        <v>4738</v>
      </c>
    </row>
    <row r="11327" spans="1:14" ht="47.25">
      <c r="A11327" s="6">
        <v>11325</v>
      </c>
      <c r="B11327" s="8" t="s">
        <v>23194</v>
      </c>
      <c r="C11327" s="9" t="s">
        <v>23345</v>
      </c>
      <c r="D11327" s="10" t="s">
        <v>23346</v>
      </c>
      <c r="E11327" s="11" t="s">
        <v>23347</v>
      </c>
      <c r="F11327" s="6">
        <v>493507</v>
      </c>
      <c r="G11327" s="6" t="s">
        <v>16</v>
      </c>
      <c r="H11327" s="16">
        <v>11367905</v>
      </c>
      <c r="I11327" s="12" t="s">
        <v>2336</v>
      </c>
      <c r="J11327" s="12" t="s">
        <v>6768</v>
      </c>
      <c r="K11327" s="15">
        <v>0</v>
      </c>
      <c r="L11327" s="13" t="s">
        <v>15</v>
      </c>
      <c r="M11327" s="7">
        <v>1</v>
      </c>
      <c r="N11327" s="17" t="s">
        <v>4738</v>
      </c>
    </row>
    <row r="11328" spans="1:14" ht="31.5">
      <c r="A11328" s="6">
        <v>11326</v>
      </c>
      <c r="B11328" s="8" t="s">
        <v>23194</v>
      </c>
      <c r="C11328" s="9" t="s">
        <v>23348</v>
      </c>
      <c r="D11328" s="10" t="s">
        <v>23349</v>
      </c>
      <c r="E11328" s="11" t="s">
        <v>23350</v>
      </c>
      <c r="F11328" s="6">
        <v>493391</v>
      </c>
      <c r="G11328" s="6" t="s">
        <v>16</v>
      </c>
      <c r="H11328" s="16">
        <v>20729989</v>
      </c>
      <c r="I11328" s="12" t="s">
        <v>7569</v>
      </c>
      <c r="J11328" s="12" t="s">
        <v>1746</v>
      </c>
      <c r="K11328" s="15">
        <v>0</v>
      </c>
      <c r="L11328" s="13" t="s">
        <v>14</v>
      </c>
      <c r="M11328" s="7">
        <v>1</v>
      </c>
      <c r="N11328" s="17" t="s">
        <v>6186</v>
      </c>
    </row>
    <row r="11329" spans="1:14" ht="31.5">
      <c r="A11329" s="6">
        <v>11327</v>
      </c>
      <c r="B11329" s="8" t="s">
        <v>23194</v>
      </c>
      <c r="C11329" s="9" t="s">
        <v>23351</v>
      </c>
      <c r="D11329" s="10" t="s">
        <v>23352</v>
      </c>
      <c r="E11329" s="11" t="s">
        <v>23350</v>
      </c>
      <c r="F11329" s="6">
        <v>493391</v>
      </c>
      <c r="G11329" s="6" t="s">
        <v>16</v>
      </c>
      <c r="H11329" s="16">
        <v>20729989</v>
      </c>
      <c r="I11329" s="12" t="s">
        <v>7569</v>
      </c>
      <c r="J11329" s="12" t="s">
        <v>1746</v>
      </c>
      <c r="K11329" s="15">
        <v>0</v>
      </c>
      <c r="L11329" s="13" t="s">
        <v>14</v>
      </c>
      <c r="M11329" s="7">
        <v>0.4</v>
      </c>
      <c r="N11329" s="17" t="s">
        <v>6186</v>
      </c>
    </row>
    <row r="11330" spans="1:14" ht="31.5">
      <c r="A11330" s="6">
        <v>11328</v>
      </c>
      <c r="B11330" s="8" t="s">
        <v>23194</v>
      </c>
      <c r="C11330" s="9" t="s">
        <v>23353</v>
      </c>
      <c r="D11330" s="10" t="s">
        <v>23354</v>
      </c>
      <c r="E11330" s="11" t="s">
        <v>23350</v>
      </c>
      <c r="F11330" s="6">
        <v>493391</v>
      </c>
      <c r="G11330" s="6" t="s">
        <v>16</v>
      </c>
      <c r="H11330" s="16">
        <v>20729989</v>
      </c>
      <c r="I11330" s="12" t="s">
        <v>7569</v>
      </c>
      <c r="J11330" s="12" t="s">
        <v>1746</v>
      </c>
      <c r="K11330" s="15">
        <v>0</v>
      </c>
      <c r="L11330" s="13" t="s">
        <v>14</v>
      </c>
      <c r="M11330" s="7">
        <v>0.6</v>
      </c>
      <c r="N11330" s="17" t="s">
        <v>6186</v>
      </c>
    </row>
    <row r="11331" spans="1:14" ht="31.5">
      <c r="A11331" s="6">
        <v>11329</v>
      </c>
      <c r="B11331" s="8" t="s">
        <v>23194</v>
      </c>
      <c r="C11331" s="9" t="s">
        <v>23355</v>
      </c>
      <c r="D11331" s="10" t="s">
        <v>23356</v>
      </c>
      <c r="E11331" s="11" t="s">
        <v>23357</v>
      </c>
      <c r="F11331" s="6">
        <v>494764</v>
      </c>
      <c r="G11331" s="6" t="s">
        <v>16</v>
      </c>
      <c r="H11331" s="16">
        <v>13672956</v>
      </c>
      <c r="I11331" s="12" t="s">
        <v>23358</v>
      </c>
      <c r="J11331" s="12" t="s">
        <v>23359</v>
      </c>
      <c r="K11331" s="15">
        <v>0</v>
      </c>
      <c r="L11331" s="13" t="s">
        <v>15</v>
      </c>
      <c r="M11331" s="7">
        <v>1</v>
      </c>
      <c r="N11331" s="17" t="s">
        <v>4738</v>
      </c>
    </row>
    <row r="11332" spans="1:14" ht="42.75">
      <c r="A11332" s="6">
        <v>11330</v>
      </c>
      <c r="B11332" s="8" t="s">
        <v>23194</v>
      </c>
      <c r="C11332" s="9" t="s">
        <v>23360</v>
      </c>
      <c r="D11332" s="10" t="s">
        <v>23361</v>
      </c>
      <c r="E11332" s="11" t="s">
        <v>23362</v>
      </c>
      <c r="F11332" s="6">
        <v>493287</v>
      </c>
      <c r="G11332" s="6" t="s">
        <v>16</v>
      </c>
      <c r="H11332" s="16">
        <v>6507367</v>
      </c>
      <c r="I11332" s="12" t="s">
        <v>23326</v>
      </c>
      <c r="J11332" s="12" t="s">
        <v>2252</v>
      </c>
      <c r="K11332" s="15">
        <v>0</v>
      </c>
      <c r="L11332" s="13" t="s">
        <v>15</v>
      </c>
      <c r="M11332" s="7">
        <v>1</v>
      </c>
      <c r="N11332" s="17" t="s">
        <v>4738</v>
      </c>
    </row>
    <row r="11333" spans="1:14" ht="47.25">
      <c r="A11333" s="6">
        <v>11331</v>
      </c>
      <c r="B11333" s="8" t="s">
        <v>23194</v>
      </c>
      <c r="C11333" s="9" t="s">
        <v>23363</v>
      </c>
      <c r="D11333" s="10" t="s">
        <v>23364</v>
      </c>
      <c r="E11333" s="11" t="s">
        <v>23365</v>
      </c>
      <c r="F11333" s="6">
        <v>493510</v>
      </c>
      <c r="G11333" s="6" t="s">
        <v>16</v>
      </c>
      <c r="H11333" s="16">
        <v>8319206</v>
      </c>
      <c r="I11333" s="12" t="s">
        <v>23326</v>
      </c>
      <c r="J11333" s="12" t="s">
        <v>2252</v>
      </c>
      <c r="K11333" s="15">
        <v>0</v>
      </c>
      <c r="L11333" s="13" t="s">
        <v>15</v>
      </c>
      <c r="M11333" s="7">
        <v>1</v>
      </c>
      <c r="N11333" s="17" t="s">
        <v>10675</v>
      </c>
    </row>
    <row r="11334" spans="1:14" ht="157.5">
      <c r="A11334" s="6">
        <v>11332</v>
      </c>
      <c r="B11334" s="8" t="s">
        <v>23194</v>
      </c>
      <c r="C11334" s="9" t="s">
        <v>23366</v>
      </c>
      <c r="D11334" s="10" t="s">
        <v>23367</v>
      </c>
      <c r="E11334" s="11" t="s">
        <v>23368</v>
      </c>
      <c r="F11334" s="6">
        <v>192778</v>
      </c>
      <c r="G11334" s="6" t="s">
        <v>23204</v>
      </c>
      <c r="H11334" s="16">
        <v>15608957</v>
      </c>
      <c r="I11334" s="12" t="s">
        <v>23369</v>
      </c>
      <c r="J11334" s="12" t="s">
        <v>2195</v>
      </c>
      <c r="K11334" s="15">
        <v>10653900</v>
      </c>
      <c r="L11334" s="13" t="s">
        <v>15</v>
      </c>
      <c r="M11334" s="7">
        <v>1</v>
      </c>
      <c r="N11334" s="17" t="s">
        <v>4738</v>
      </c>
    </row>
    <row r="11335" spans="1:14" ht="110.25">
      <c r="A11335" s="6">
        <v>11333</v>
      </c>
      <c r="B11335" s="8" t="s">
        <v>23194</v>
      </c>
      <c r="C11335" s="9" t="s">
        <v>23370</v>
      </c>
      <c r="D11335" s="10" t="s">
        <v>23371</v>
      </c>
      <c r="E11335" s="11" t="s">
        <v>23372</v>
      </c>
      <c r="F11335" s="6">
        <v>192779</v>
      </c>
      <c r="G11335" s="6" t="s">
        <v>23204</v>
      </c>
      <c r="H11335" s="16">
        <v>15584342</v>
      </c>
      <c r="I11335" s="12" t="s">
        <v>23373</v>
      </c>
      <c r="J11335" s="12" t="s">
        <v>2144</v>
      </c>
      <c r="K11335" s="15">
        <v>7601400</v>
      </c>
      <c r="L11335" s="13" t="s">
        <v>15</v>
      </c>
      <c r="M11335" s="7">
        <v>1</v>
      </c>
      <c r="N11335" s="17" t="s">
        <v>4738</v>
      </c>
    </row>
    <row r="11336" spans="1:14" ht="47.25">
      <c r="A11336" s="6">
        <v>11334</v>
      </c>
      <c r="B11336" s="8" t="s">
        <v>23194</v>
      </c>
      <c r="C11336" s="9" t="s">
        <v>23374</v>
      </c>
      <c r="D11336" s="10" t="s">
        <v>23375</v>
      </c>
      <c r="E11336" s="11" t="s">
        <v>23376</v>
      </c>
      <c r="F11336" s="6">
        <v>297827</v>
      </c>
      <c r="G11336" s="6" t="s">
        <v>23204</v>
      </c>
      <c r="H11336" s="16">
        <v>28409125</v>
      </c>
      <c r="I11336" s="12" t="s">
        <v>23377</v>
      </c>
      <c r="J11336" s="12" t="s">
        <v>2050</v>
      </c>
      <c r="K11336" s="15">
        <v>0</v>
      </c>
      <c r="L11336" s="13" t="s">
        <v>14</v>
      </c>
      <c r="M11336" s="7">
        <v>1</v>
      </c>
      <c r="N11336" s="17" t="s">
        <v>4738</v>
      </c>
    </row>
    <row r="11337" spans="1:14" ht="47.25">
      <c r="A11337" s="6">
        <v>11335</v>
      </c>
      <c r="B11337" s="8" t="s">
        <v>23194</v>
      </c>
      <c r="C11337" s="9" t="s">
        <v>23378</v>
      </c>
      <c r="D11337" s="10" t="s">
        <v>13205</v>
      </c>
      <c r="E11337" s="11" t="s">
        <v>23376</v>
      </c>
      <c r="F11337" s="6">
        <v>297827</v>
      </c>
      <c r="G11337" s="6" t="s">
        <v>23204</v>
      </c>
      <c r="H11337" s="16">
        <v>28409125</v>
      </c>
      <c r="I11337" s="12" t="s">
        <v>23377</v>
      </c>
      <c r="J11337" s="12" t="s">
        <v>2050</v>
      </c>
      <c r="K11337" s="15">
        <v>0</v>
      </c>
      <c r="L11337" s="13" t="s">
        <v>14</v>
      </c>
      <c r="M11337" s="7">
        <v>0.51</v>
      </c>
      <c r="N11337" s="17"/>
    </row>
    <row r="11338" spans="1:14" ht="47.25">
      <c r="A11338" s="6">
        <v>11336</v>
      </c>
      <c r="B11338" s="8" t="s">
        <v>23194</v>
      </c>
      <c r="C11338" s="9" t="s">
        <v>23379</v>
      </c>
      <c r="D11338" s="10" t="s">
        <v>7008</v>
      </c>
      <c r="E11338" s="11" t="s">
        <v>23376</v>
      </c>
      <c r="F11338" s="6">
        <v>297827</v>
      </c>
      <c r="G11338" s="6" t="s">
        <v>23204</v>
      </c>
      <c r="H11338" s="16">
        <v>28409125</v>
      </c>
      <c r="I11338" s="12" t="s">
        <v>23377</v>
      </c>
      <c r="J11338" s="12" t="s">
        <v>2050</v>
      </c>
      <c r="K11338" s="15">
        <v>0</v>
      </c>
      <c r="L11338" s="13" t="s">
        <v>14</v>
      </c>
      <c r="M11338" s="7">
        <v>0.49</v>
      </c>
      <c r="N11338" s="17"/>
    </row>
    <row r="11339" spans="1:14" ht="204.75">
      <c r="A11339" s="6">
        <v>11337</v>
      </c>
      <c r="B11339" s="8" t="s">
        <v>23194</v>
      </c>
      <c r="C11339" s="9" t="s">
        <v>23380</v>
      </c>
      <c r="D11339" s="10" t="s">
        <v>23271</v>
      </c>
      <c r="E11339" s="11" t="s">
        <v>23381</v>
      </c>
      <c r="F11339" s="6">
        <v>291384</v>
      </c>
      <c r="G11339" s="6" t="s">
        <v>23204</v>
      </c>
      <c r="H11339" s="16">
        <v>11916491</v>
      </c>
      <c r="I11339" s="12" t="s">
        <v>1553</v>
      </c>
      <c r="J11339" s="12" t="s">
        <v>1792</v>
      </c>
      <c r="K11339" s="15">
        <v>7630300</v>
      </c>
      <c r="L11339" s="13" t="s">
        <v>15</v>
      </c>
      <c r="M11339" s="7">
        <v>1</v>
      </c>
      <c r="N11339" s="17" t="s">
        <v>4738</v>
      </c>
    </row>
    <row r="11340" spans="1:14" ht="63">
      <c r="A11340" s="6">
        <v>11338</v>
      </c>
      <c r="B11340" s="8" t="s">
        <v>23194</v>
      </c>
      <c r="C11340" s="9" t="s">
        <v>23382</v>
      </c>
      <c r="D11340" s="10" t="s">
        <v>23383</v>
      </c>
      <c r="E11340" s="11" t="s">
        <v>23384</v>
      </c>
      <c r="F11340" s="6">
        <v>302690</v>
      </c>
      <c r="G11340" s="6" t="s">
        <v>23204</v>
      </c>
      <c r="H11340" s="16">
        <v>2794508</v>
      </c>
      <c r="I11340" s="12" t="s">
        <v>4138</v>
      </c>
      <c r="J11340" s="12" t="s">
        <v>23385</v>
      </c>
      <c r="K11340" s="15">
        <v>0</v>
      </c>
      <c r="L11340" s="13"/>
      <c r="M11340" s="7"/>
      <c r="N11340" s="17" t="s">
        <v>4738</v>
      </c>
    </row>
    <row r="11341" spans="1:14" ht="94.5">
      <c r="A11341" s="6">
        <v>11339</v>
      </c>
      <c r="B11341" s="8" t="s">
        <v>23194</v>
      </c>
      <c r="C11341" s="9" t="s">
        <v>23386</v>
      </c>
      <c r="D11341" s="10" t="s">
        <v>23387</v>
      </c>
      <c r="E11341" s="11" t="s">
        <v>23388</v>
      </c>
      <c r="F11341" s="6">
        <v>423221</v>
      </c>
      <c r="G11341" s="6" t="s">
        <v>23204</v>
      </c>
      <c r="H11341" s="16">
        <v>13056003</v>
      </c>
      <c r="I11341" s="12" t="s">
        <v>1952</v>
      </c>
      <c r="J11341" s="12" t="s">
        <v>23389</v>
      </c>
      <c r="K11341" s="15">
        <v>0</v>
      </c>
      <c r="L11341" s="13"/>
      <c r="M11341" s="7"/>
      <c r="N11341" s="17" t="s">
        <v>4738</v>
      </c>
    </row>
    <row r="11342" spans="1:14" ht="63">
      <c r="A11342" s="6">
        <v>11340</v>
      </c>
      <c r="B11342" s="8" t="s">
        <v>23194</v>
      </c>
      <c r="C11342" s="9" t="s">
        <v>23390</v>
      </c>
      <c r="D11342" s="10" t="s">
        <v>23241</v>
      </c>
      <c r="E11342" s="11" t="s">
        <v>23391</v>
      </c>
      <c r="F11342" s="6">
        <v>490563</v>
      </c>
      <c r="G11342" s="6" t="s">
        <v>23204</v>
      </c>
      <c r="H11342" s="16">
        <v>617506</v>
      </c>
      <c r="I11342" s="12" t="s">
        <v>23318</v>
      </c>
      <c r="J11342" s="12" t="s">
        <v>7460</v>
      </c>
      <c r="K11342" s="15">
        <v>0</v>
      </c>
      <c r="L11342" s="13"/>
      <c r="M11342" s="7"/>
      <c r="N11342" s="17" t="s">
        <v>4738</v>
      </c>
    </row>
    <row r="11343" spans="1:14" ht="47.25">
      <c r="A11343" s="6">
        <v>11341</v>
      </c>
      <c r="B11343" s="8" t="s">
        <v>23194</v>
      </c>
      <c r="C11343" s="9" t="s">
        <v>23392</v>
      </c>
      <c r="D11343" s="10" t="s">
        <v>23393</v>
      </c>
      <c r="E11343" s="11" t="s">
        <v>23394</v>
      </c>
      <c r="F11343" s="6">
        <v>490564</v>
      </c>
      <c r="G11343" s="6" t="s">
        <v>23204</v>
      </c>
      <c r="H11343" s="16">
        <v>7935351</v>
      </c>
      <c r="I11343" s="12" t="s">
        <v>23318</v>
      </c>
      <c r="J11343" s="12" t="s">
        <v>23395</v>
      </c>
      <c r="K11343" s="15">
        <v>0</v>
      </c>
      <c r="L11343" s="13"/>
      <c r="M11343" s="7"/>
      <c r="N11343" s="17" t="s">
        <v>4738</v>
      </c>
    </row>
    <row r="11344" spans="1:14" ht="63">
      <c r="A11344" s="6">
        <v>11342</v>
      </c>
      <c r="B11344" s="8" t="s">
        <v>23194</v>
      </c>
      <c r="C11344" s="9" t="s">
        <v>23396</v>
      </c>
      <c r="D11344" s="10" t="s">
        <v>23397</v>
      </c>
      <c r="E11344" s="11" t="s">
        <v>23398</v>
      </c>
      <c r="F11344" s="6">
        <v>490566</v>
      </c>
      <c r="G11344" s="6" t="s">
        <v>23204</v>
      </c>
      <c r="H11344" s="16">
        <v>3635868</v>
      </c>
      <c r="I11344" s="12" t="s">
        <v>23318</v>
      </c>
      <c r="J11344" s="12" t="s">
        <v>23399</v>
      </c>
      <c r="K11344" s="15">
        <v>0</v>
      </c>
      <c r="L11344" s="13"/>
      <c r="M11344" s="7"/>
      <c r="N11344" s="17" t="s">
        <v>4738</v>
      </c>
    </row>
    <row r="11345" spans="1:14" ht="78.75">
      <c r="A11345" s="6">
        <v>11343</v>
      </c>
      <c r="B11345" s="8" t="s">
        <v>23194</v>
      </c>
      <c r="C11345" s="9" t="s">
        <v>23400</v>
      </c>
      <c r="D11345" s="10" t="s">
        <v>23401</v>
      </c>
      <c r="E11345" s="11" t="s">
        <v>23402</v>
      </c>
      <c r="F11345" s="6">
        <v>490567</v>
      </c>
      <c r="G11345" s="6" t="s">
        <v>23204</v>
      </c>
      <c r="H11345" s="16">
        <v>3231537</v>
      </c>
      <c r="I11345" s="12" t="s">
        <v>23318</v>
      </c>
      <c r="J11345" s="12" t="s">
        <v>23399</v>
      </c>
      <c r="K11345" s="15">
        <v>0</v>
      </c>
      <c r="L11345" s="13"/>
      <c r="M11345" s="7"/>
      <c r="N11345" s="17" t="s">
        <v>4738</v>
      </c>
    </row>
    <row r="11346" spans="1:14" ht="47.25">
      <c r="A11346" s="6">
        <v>11344</v>
      </c>
      <c r="B11346" s="8" t="s">
        <v>23194</v>
      </c>
      <c r="C11346" s="9" t="s">
        <v>23403</v>
      </c>
      <c r="D11346" s="10" t="s">
        <v>23404</v>
      </c>
      <c r="E11346" s="11" t="s">
        <v>23405</v>
      </c>
      <c r="F11346" s="6">
        <v>490568</v>
      </c>
      <c r="G11346" s="6" t="s">
        <v>23204</v>
      </c>
      <c r="H11346" s="16">
        <v>3681437</v>
      </c>
      <c r="I11346" s="12" t="s">
        <v>23318</v>
      </c>
      <c r="J11346" s="12" t="s">
        <v>23399</v>
      </c>
      <c r="K11346" s="15">
        <v>0</v>
      </c>
      <c r="L11346" s="13"/>
      <c r="M11346" s="7"/>
      <c r="N11346" s="17" t="s">
        <v>4738</v>
      </c>
    </row>
    <row r="11347" spans="1:14" ht="63">
      <c r="A11347" s="6">
        <v>11345</v>
      </c>
      <c r="B11347" s="8" t="s">
        <v>23194</v>
      </c>
      <c r="C11347" s="9" t="s">
        <v>23406</v>
      </c>
      <c r="D11347" s="10" t="s">
        <v>23407</v>
      </c>
      <c r="E11347" s="11" t="s">
        <v>23408</v>
      </c>
      <c r="F11347" s="6">
        <v>490569</v>
      </c>
      <c r="G11347" s="6" t="s">
        <v>23204</v>
      </c>
      <c r="H11347" s="16">
        <v>2762490</v>
      </c>
      <c r="I11347" s="12" t="s">
        <v>23318</v>
      </c>
      <c r="J11347" s="12" t="s">
        <v>23399</v>
      </c>
      <c r="K11347" s="15">
        <v>0</v>
      </c>
      <c r="L11347" s="13"/>
      <c r="M11347" s="7"/>
      <c r="N11347" s="17" t="s">
        <v>4738</v>
      </c>
    </row>
    <row r="11348" spans="1:14" ht="31.5">
      <c r="A11348" s="6">
        <v>11346</v>
      </c>
      <c r="B11348" s="8" t="s">
        <v>23194</v>
      </c>
      <c r="C11348" s="9" t="s">
        <v>23409</v>
      </c>
      <c r="D11348" s="10" t="s">
        <v>23410</v>
      </c>
      <c r="E11348" s="11" t="s">
        <v>23411</v>
      </c>
      <c r="F11348" s="6">
        <v>502108</v>
      </c>
      <c r="G11348" s="6" t="s">
        <v>2521</v>
      </c>
      <c r="H11348" s="16">
        <v>2651765</v>
      </c>
      <c r="I11348" s="12" t="s">
        <v>15251</v>
      </c>
      <c r="J11348" s="12" t="s">
        <v>12648</v>
      </c>
      <c r="K11348" s="15">
        <v>0</v>
      </c>
      <c r="L11348" s="13"/>
      <c r="M11348" s="7"/>
      <c r="N11348" s="17" t="s">
        <v>6186</v>
      </c>
    </row>
    <row r="11349" spans="1:14" ht="47.25">
      <c r="A11349" s="6">
        <v>11347</v>
      </c>
      <c r="B11349" s="8" t="s">
        <v>23194</v>
      </c>
      <c r="C11349" s="9" t="s">
        <v>23412</v>
      </c>
      <c r="D11349" s="10" t="s">
        <v>23413</v>
      </c>
      <c r="E11349" s="11" t="s">
        <v>23414</v>
      </c>
      <c r="F11349" s="6">
        <v>502109</v>
      </c>
      <c r="G11349" s="6" t="s">
        <v>2521</v>
      </c>
      <c r="H11349" s="16">
        <v>4730846</v>
      </c>
      <c r="I11349" s="12" t="s">
        <v>15251</v>
      </c>
      <c r="J11349" s="12" t="s">
        <v>12648</v>
      </c>
      <c r="K11349" s="15">
        <v>0</v>
      </c>
      <c r="L11349" s="13"/>
      <c r="M11349" s="7"/>
      <c r="N11349" s="17" t="s">
        <v>6186</v>
      </c>
    </row>
    <row r="11350" spans="1:14" ht="31.5">
      <c r="A11350" s="6">
        <v>11348</v>
      </c>
      <c r="B11350" s="8" t="s">
        <v>23194</v>
      </c>
      <c r="C11350" s="9" t="s">
        <v>23415</v>
      </c>
      <c r="D11350" s="10" t="s">
        <v>23416</v>
      </c>
      <c r="E11350" s="11" t="s">
        <v>23417</v>
      </c>
      <c r="F11350" s="6">
        <v>502110</v>
      </c>
      <c r="G11350" s="6" t="s">
        <v>2521</v>
      </c>
      <c r="H11350" s="16">
        <v>3245994</v>
      </c>
      <c r="I11350" s="12" t="s">
        <v>15251</v>
      </c>
      <c r="J11350" s="12" t="s">
        <v>12648</v>
      </c>
      <c r="K11350" s="15">
        <v>0</v>
      </c>
      <c r="L11350" s="13"/>
      <c r="M11350" s="7"/>
      <c r="N11350" s="17" t="s">
        <v>6186</v>
      </c>
    </row>
    <row r="11351" spans="1:14" ht="31.5">
      <c r="A11351" s="6">
        <v>11349</v>
      </c>
      <c r="B11351" s="8" t="s">
        <v>23194</v>
      </c>
      <c r="C11351" s="9" t="s">
        <v>23418</v>
      </c>
      <c r="D11351" s="10" t="s">
        <v>23419</v>
      </c>
      <c r="E11351" s="11" t="s">
        <v>23420</v>
      </c>
      <c r="F11351" s="6">
        <v>502111</v>
      </c>
      <c r="G11351" s="6" t="s">
        <v>2521</v>
      </c>
      <c r="H11351" s="16">
        <v>4482443</v>
      </c>
      <c r="I11351" s="12" t="s">
        <v>15251</v>
      </c>
      <c r="J11351" s="12" t="s">
        <v>12648</v>
      </c>
      <c r="K11351" s="15">
        <v>0</v>
      </c>
      <c r="L11351" s="13"/>
      <c r="M11351" s="7"/>
      <c r="N11351" s="17" t="s">
        <v>6186</v>
      </c>
    </row>
    <row r="11352" spans="1:14" ht="94.5">
      <c r="A11352" s="6">
        <v>11350</v>
      </c>
      <c r="B11352" s="8" t="s">
        <v>23194</v>
      </c>
      <c r="C11352" s="9" t="s">
        <v>23421</v>
      </c>
      <c r="D11352" s="10" t="s">
        <v>23422</v>
      </c>
      <c r="E11352" s="11" t="s">
        <v>23423</v>
      </c>
      <c r="F11352" s="6">
        <v>160280</v>
      </c>
      <c r="G11352" s="6" t="s">
        <v>765</v>
      </c>
      <c r="H11352" s="16">
        <v>72000805</v>
      </c>
      <c r="I11352" s="12" t="s">
        <v>23424</v>
      </c>
      <c r="J11352" s="12" t="s">
        <v>23425</v>
      </c>
      <c r="K11352" s="15">
        <v>22640000</v>
      </c>
      <c r="L11352" s="13" t="s">
        <v>14</v>
      </c>
      <c r="M11352" s="7">
        <v>1</v>
      </c>
      <c r="N11352" s="17" t="s">
        <v>4738</v>
      </c>
    </row>
    <row r="11353" spans="1:14" ht="94.5">
      <c r="A11353" s="6">
        <v>11351</v>
      </c>
      <c r="B11353" s="8" t="s">
        <v>23194</v>
      </c>
      <c r="C11353" s="9" t="s">
        <v>23426</v>
      </c>
      <c r="D11353" s="10" t="s">
        <v>10039</v>
      </c>
      <c r="E11353" s="11" t="s">
        <v>23423</v>
      </c>
      <c r="F11353" s="6">
        <v>160280</v>
      </c>
      <c r="G11353" s="6" t="s">
        <v>765</v>
      </c>
      <c r="H11353" s="16">
        <v>72000805</v>
      </c>
      <c r="I11353" s="12" t="s">
        <v>23424</v>
      </c>
      <c r="J11353" s="12" t="s">
        <v>23425</v>
      </c>
      <c r="K11353" s="15">
        <v>22640000</v>
      </c>
      <c r="L11353" s="13" t="s">
        <v>14</v>
      </c>
      <c r="M11353" s="7">
        <v>0.51</v>
      </c>
      <c r="N11353" s="17"/>
    </row>
    <row r="11354" spans="1:14" ht="94.5">
      <c r="A11354" s="6">
        <v>11352</v>
      </c>
      <c r="B11354" s="8" t="s">
        <v>23194</v>
      </c>
      <c r="C11354" s="9" t="s">
        <v>23427</v>
      </c>
      <c r="D11354" s="10" t="s">
        <v>4390</v>
      </c>
      <c r="E11354" s="11" t="s">
        <v>23423</v>
      </c>
      <c r="F11354" s="6">
        <v>160280</v>
      </c>
      <c r="G11354" s="6" t="s">
        <v>765</v>
      </c>
      <c r="H11354" s="16">
        <v>72000805</v>
      </c>
      <c r="I11354" s="12" t="s">
        <v>23424</v>
      </c>
      <c r="J11354" s="12" t="s">
        <v>23425</v>
      </c>
      <c r="K11354" s="15">
        <v>22640000</v>
      </c>
      <c r="L11354" s="13" t="s">
        <v>14</v>
      </c>
      <c r="M11354" s="7">
        <v>0.49</v>
      </c>
      <c r="N11354" s="17"/>
    </row>
    <row r="11355" spans="1:14" ht="94.5">
      <c r="A11355" s="6">
        <v>11353</v>
      </c>
      <c r="B11355" s="8" t="s">
        <v>23194</v>
      </c>
      <c r="C11355" s="9" t="s">
        <v>23421</v>
      </c>
      <c r="D11355" s="10" t="s">
        <v>23422</v>
      </c>
      <c r="E11355" s="11" t="s">
        <v>23428</v>
      </c>
      <c r="F11355" s="6">
        <v>179237</v>
      </c>
      <c r="G11355" s="6" t="s">
        <v>765</v>
      </c>
      <c r="H11355" s="16">
        <v>71912928</v>
      </c>
      <c r="I11355" s="12" t="s">
        <v>23424</v>
      </c>
      <c r="J11355" s="12" t="s">
        <v>23425</v>
      </c>
      <c r="K11355" s="15">
        <v>53057700</v>
      </c>
      <c r="L11355" s="13" t="s">
        <v>14</v>
      </c>
      <c r="M11355" s="7">
        <v>1</v>
      </c>
      <c r="N11355" s="17" t="s">
        <v>4738</v>
      </c>
    </row>
    <row r="11356" spans="1:14" ht="94.5">
      <c r="A11356" s="6">
        <v>11354</v>
      </c>
      <c r="B11356" s="8" t="s">
        <v>23194</v>
      </c>
      <c r="C11356" s="9" t="s">
        <v>23426</v>
      </c>
      <c r="D11356" s="10" t="s">
        <v>10039</v>
      </c>
      <c r="E11356" s="11" t="s">
        <v>23428</v>
      </c>
      <c r="F11356" s="6">
        <v>179237</v>
      </c>
      <c r="G11356" s="6" t="s">
        <v>765</v>
      </c>
      <c r="H11356" s="16">
        <v>71912928</v>
      </c>
      <c r="I11356" s="12" t="s">
        <v>23424</v>
      </c>
      <c r="J11356" s="12" t="s">
        <v>23425</v>
      </c>
      <c r="K11356" s="15">
        <v>53057700</v>
      </c>
      <c r="L11356" s="13" t="s">
        <v>14</v>
      </c>
      <c r="M11356" s="7">
        <v>0.51</v>
      </c>
      <c r="N11356" s="17"/>
    </row>
    <row r="11357" spans="1:14" ht="94.5">
      <c r="A11357" s="6">
        <v>11355</v>
      </c>
      <c r="B11357" s="8" t="s">
        <v>23194</v>
      </c>
      <c r="C11357" s="9" t="s">
        <v>23427</v>
      </c>
      <c r="D11357" s="10" t="s">
        <v>4390</v>
      </c>
      <c r="E11357" s="11" t="s">
        <v>23428</v>
      </c>
      <c r="F11357" s="6">
        <v>179237</v>
      </c>
      <c r="G11357" s="6" t="s">
        <v>765</v>
      </c>
      <c r="H11357" s="16">
        <v>71912928</v>
      </c>
      <c r="I11357" s="12" t="s">
        <v>23424</v>
      </c>
      <c r="J11357" s="12" t="s">
        <v>23425</v>
      </c>
      <c r="K11357" s="15">
        <v>53057700</v>
      </c>
      <c r="L11357" s="13" t="s">
        <v>14</v>
      </c>
      <c r="M11357" s="7">
        <v>0.49</v>
      </c>
      <c r="N11357" s="17"/>
    </row>
    <row r="11358" spans="1:14" ht="299.25">
      <c r="A11358" s="6">
        <v>11356</v>
      </c>
      <c r="B11358" s="8" t="s">
        <v>23194</v>
      </c>
      <c r="C11358" s="9" t="s">
        <v>23429</v>
      </c>
      <c r="D11358" s="10" t="s">
        <v>23430</v>
      </c>
      <c r="E11358" s="11" t="s">
        <v>23431</v>
      </c>
      <c r="F11358" s="6">
        <v>282469</v>
      </c>
      <c r="G11358" s="6" t="s">
        <v>1493</v>
      </c>
      <c r="H11358" s="16">
        <v>3311278</v>
      </c>
      <c r="I11358" s="12" t="s">
        <v>23432</v>
      </c>
      <c r="J11358" s="12" t="s">
        <v>23433</v>
      </c>
      <c r="K11358" s="15">
        <v>700404</v>
      </c>
      <c r="L11358" s="13" t="s">
        <v>15</v>
      </c>
      <c r="M11358" s="7">
        <v>1</v>
      </c>
      <c r="N11358" s="17" t="s">
        <v>4738</v>
      </c>
    </row>
    <row r="11359" spans="1:14" ht="78.75">
      <c r="A11359" s="6">
        <v>11357</v>
      </c>
      <c r="B11359" s="8" t="s">
        <v>23194</v>
      </c>
      <c r="C11359" s="9" t="s">
        <v>23434</v>
      </c>
      <c r="D11359" s="10" t="s">
        <v>23356</v>
      </c>
      <c r="E11359" s="11" t="s">
        <v>23435</v>
      </c>
      <c r="F11359" s="6">
        <v>395205</v>
      </c>
      <c r="G11359" s="6" t="s">
        <v>1493</v>
      </c>
      <c r="H11359" s="16">
        <v>1187500</v>
      </c>
      <c r="I11359" s="12" t="s">
        <v>4760</v>
      </c>
      <c r="J11359" s="12" t="s">
        <v>23436</v>
      </c>
      <c r="K11359" s="15">
        <v>0</v>
      </c>
      <c r="L11359" s="13" t="s">
        <v>15</v>
      </c>
      <c r="M11359" s="7">
        <v>1</v>
      </c>
      <c r="N11359" s="17" t="s">
        <v>4738</v>
      </c>
    </row>
    <row r="11360" spans="1:14" ht="141.75">
      <c r="A11360" s="6">
        <v>11358</v>
      </c>
      <c r="B11360" s="8" t="s">
        <v>23194</v>
      </c>
      <c r="C11360" s="9" t="s">
        <v>23437</v>
      </c>
      <c r="D11360" s="10" t="s">
        <v>6916</v>
      </c>
      <c r="E11360" s="11" t="s">
        <v>23438</v>
      </c>
      <c r="F11360" s="6">
        <v>395206</v>
      </c>
      <c r="G11360" s="6" t="s">
        <v>1493</v>
      </c>
      <c r="H11360" s="16">
        <v>3018509</v>
      </c>
      <c r="I11360" s="12" t="s">
        <v>4760</v>
      </c>
      <c r="J11360" s="12" t="s">
        <v>23436</v>
      </c>
      <c r="K11360" s="15">
        <v>0</v>
      </c>
      <c r="L11360" s="13" t="s">
        <v>15</v>
      </c>
      <c r="M11360" s="7">
        <v>1</v>
      </c>
      <c r="N11360" s="17" t="s">
        <v>4738</v>
      </c>
    </row>
    <row r="11361" spans="1:14" ht="236.25">
      <c r="A11361" s="6">
        <v>11359</v>
      </c>
      <c r="B11361" s="8" t="s">
        <v>23194</v>
      </c>
      <c r="C11361" s="9" t="s">
        <v>23439</v>
      </c>
      <c r="D11361" s="10" t="s">
        <v>23440</v>
      </c>
      <c r="E11361" s="11" t="s">
        <v>23441</v>
      </c>
      <c r="F11361" s="6">
        <v>482095</v>
      </c>
      <c r="G11361" s="6" t="s">
        <v>1493</v>
      </c>
      <c r="H11361" s="16">
        <v>9065074</v>
      </c>
      <c r="I11361" s="12" t="s">
        <v>23442</v>
      </c>
      <c r="J11361" s="12" t="s">
        <v>23443</v>
      </c>
      <c r="K11361" s="15">
        <v>0</v>
      </c>
      <c r="L11361" s="13" t="s">
        <v>15</v>
      </c>
      <c r="M11361" s="7">
        <v>1</v>
      </c>
      <c r="N11361" s="17" t="s">
        <v>4738</v>
      </c>
    </row>
    <row r="11362" spans="1:14" ht="299.25">
      <c r="A11362" s="6">
        <v>11360</v>
      </c>
      <c r="B11362" s="8" t="s">
        <v>23194</v>
      </c>
      <c r="C11362" s="9" t="s">
        <v>23444</v>
      </c>
      <c r="D11362" s="10" t="s">
        <v>23445</v>
      </c>
      <c r="E11362" s="11" t="s">
        <v>23446</v>
      </c>
      <c r="F11362" s="6">
        <v>504056</v>
      </c>
      <c r="G11362" s="6" t="s">
        <v>1493</v>
      </c>
      <c r="H11362" s="16">
        <v>7171966</v>
      </c>
      <c r="I11362" s="12" t="s">
        <v>15251</v>
      </c>
      <c r="J11362" s="12" t="s">
        <v>16875</v>
      </c>
      <c r="K11362" s="15">
        <v>0</v>
      </c>
      <c r="L11362" s="13" t="s">
        <v>15</v>
      </c>
      <c r="M11362" s="7">
        <v>1</v>
      </c>
      <c r="N11362" s="17" t="s">
        <v>6186</v>
      </c>
    </row>
    <row r="11363" spans="1:14" ht="173.25">
      <c r="A11363" s="6">
        <v>11361</v>
      </c>
      <c r="B11363" s="8" t="s">
        <v>23194</v>
      </c>
      <c r="C11363" s="9" t="s">
        <v>23447</v>
      </c>
      <c r="D11363" s="10" t="s">
        <v>23448</v>
      </c>
      <c r="E11363" s="11" t="s">
        <v>23449</v>
      </c>
      <c r="F11363" s="6">
        <v>504057</v>
      </c>
      <c r="G11363" s="6" t="s">
        <v>1493</v>
      </c>
      <c r="H11363" s="16">
        <v>5994368</v>
      </c>
      <c r="I11363" s="12" t="s">
        <v>15251</v>
      </c>
      <c r="J11363" s="12" t="s">
        <v>16875</v>
      </c>
      <c r="K11363" s="15">
        <v>0</v>
      </c>
      <c r="L11363" s="13" t="s">
        <v>15</v>
      </c>
      <c r="M11363" s="7">
        <v>1</v>
      </c>
      <c r="N11363" s="17" t="s">
        <v>6186</v>
      </c>
    </row>
    <row r="11364" spans="1:14" ht="141.75">
      <c r="A11364" s="6">
        <v>11362</v>
      </c>
      <c r="B11364" s="8" t="s">
        <v>23194</v>
      </c>
      <c r="C11364" s="9" t="s">
        <v>23450</v>
      </c>
      <c r="D11364" s="10" t="s">
        <v>23451</v>
      </c>
      <c r="E11364" s="11" t="s">
        <v>23452</v>
      </c>
      <c r="F11364" s="6">
        <v>504058</v>
      </c>
      <c r="G11364" s="6" t="s">
        <v>1493</v>
      </c>
      <c r="H11364" s="16">
        <v>4234543</v>
      </c>
      <c r="I11364" s="12" t="s">
        <v>15251</v>
      </c>
      <c r="J11364" s="12" t="s">
        <v>16875</v>
      </c>
      <c r="K11364" s="15">
        <v>0</v>
      </c>
      <c r="L11364" s="13" t="s">
        <v>15</v>
      </c>
      <c r="M11364" s="7">
        <v>1</v>
      </c>
      <c r="N11364" s="17" t="s">
        <v>6186</v>
      </c>
    </row>
    <row r="11365" spans="1:14" ht="110.25">
      <c r="A11365" s="6">
        <v>11363</v>
      </c>
      <c r="B11365" s="8" t="s">
        <v>23194</v>
      </c>
      <c r="C11365" s="9" t="s">
        <v>23453</v>
      </c>
      <c r="D11365" s="10" t="s">
        <v>23454</v>
      </c>
      <c r="E11365" s="11" t="s">
        <v>23455</v>
      </c>
      <c r="F11365" s="6">
        <v>407842</v>
      </c>
      <c r="G11365" s="6" t="s">
        <v>679</v>
      </c>
      <c r="H11365" s="16">
        <v>11161944</v>
      </c>
      <c r="I11365" s="12" t="s">
        <v>4901</v>
      </c>
      <c r="J11365" s="12" t="s">
        <v>1561</v>
      </c>
      <c r="K11365" s="15">
        <v>0</v>
      </c>
      <c r="L11365" s="13" t="s">
        <v>15</v>
      </c>
      <c r="M11365" s="7">
        <v>1</v>
      </c>
      <c r="N11365" s="17" t="s">
        <v>4738</v>
      </c>
    </row>
    <row r="11366" spans="1:14" ht="47.25">
      <c r="A11366" s="6">
        <v>11364</v>
      </c>
      <c r="B11366" s="8" t="s">
        <v>23194</v>
      </c>
      <c r="C11366" s="9" t="s">
        <v>23456</v>
      </c>
      <c r="D11366" s="10" t="s">
        <v>23457</v>
      </c>
      <c r="E11366" s="11" t="s">
        <v>23458</v>
      </c>
      <c r="F11366" s="6">
        <v>407841</v>
      </c>
      <c r="G11366" s="6" t="s">
        <v>679</v>
      </c>
      <c r="H11366" s="16">
        <v>10642856</v>
      </c>
      <c r="I11366" s="12" t="s">
        <v>4901</v>
      </c>
      <c r="J11366" s="12" t="s">
        <v>1561</v>
      </c>
      <c r="K11366" s="15">
        <v>0</v>
      </c>
      <c r="L11366" s="13" t="s">
        <v>15</v>
      </c>
      <c r="M11366" s="7">
        <v>1</v>
      </c>
      <c r="N11366" s="17" t="s">
        <v>4738</v>
      </c>
    </row>
    <row r="11367" spans="1:14" ht="110.25">
      <c r="A11367" s="6">
        <v>11365</v>
      </c>
      <c r="B11367" s="8" t="s">
        <v>23194</v>
      </c>
      <c r="C11367" s="9" t="s">
        <v>23459</v>
      </c>
      <c r="D11367" s="10" t="s">
        <v>23460</v>
      </c>
      <c r="E11367" s="11" t="s">
        <v>23461</v>
      </c>
      <c r="F11367" s="6">
        <v>407840</v>
      </c>
      <c r="G11367" s="6" t="s">
        <v>679</v>
      </c>
      <c r="H11367" s="16">
        <v>496641</v>
      </c>
      <c r="I11367" s="12" t="s">
        <v>4901</v>
      </c>
      <c r="J11367" s="12" t="s">
        <v>23462</v>
      </c>
      <c r="K11367" s="15">
        <v>496000</v>
      </c>
      <c r="L11367" s="13" t="s">
        <v>15</v>
      </c>
      <c r="M11367" s="7">
        <v>1</v>
      </c>
      <c r="N11367" s="17" t="s">
        <v>4738</v>
      </c>
    </row>
    <row r="11368" spans="1:14" ht="110.25">
      <c r="A11368" s="6">
        <v>11366</v>
      </c>
      <c r="B11368" s="8" t="s">
        <v>23194</v>
      </c>
      <c r="C11368" s="9" t="s">
        <v>23463</v>
      </c>
      <c r="D11368" s="10" t="s">
        <v>7008</v>
      </c>
      <c r="E11368" s="11" t="s">
        <v>23464</v>
      </c>
      <c r="F11368" s="6">
        <v>407843</v>
      </c>
      <c r="G11368" s="6" t="s">
        <v>679</v>
      </c>
      <c r="H11368" s="16">
        <v>16829980</v>
      </c>
      <c r="I11368" s="12" t="s">
        <v>5204</v>
      </c>
      <c r="J11368" s="12" t="s">
        <v>2173</v>
      </c>
      <c r="K11368" s="15">
        <v>0</v>
      </c>
      <c r="L11368" s="13" t="s">
        <v>15</v>
      </c>
      <c r="M11368" s="7">
        <v>1</v>
      </c>
      <c r="N11368" s="17" t="s">
        <v>4738</v>
      </c>
    </row>
    <row r="11369" spans="1:14" ht="63">
      <c r="A11369" s="6">
        <v>11367</v>
      </c>
      <c r="B11369" s="8" t="s">
        <v>23194</v>
      </c>
      <c r="C11369" s="9" t="s">
        <v>23465</v>
      </c>
      <c r="D11369" s="10" t="s">
        <v>23466</v>
      </c>
      <c r="E11369" s="11" t="s">
        <v>23467</v>
      </c>
      <c r="F11369" s="6">
        <v>407844</v>
      </c>
      <c r="G11369" s="6" t="s">
        <v>679</v>
      </c>
      <c r="H11369" s="16">
        <v>2159407</v>
      </c>
      <c r="I11369" s="12" t="s">
        <v>5088</v>
      </c>
      <c r="J11369" s="12" t="s">
        <v>2290</v>
      </c>
      <c r="K11369" s="15">
        <v>0</v>
      </c>
      <c r="L11369" s="13" t="s">
        <v>15</v>
      </c>
      <c r="M11369" s="7">
        <v>1</v>
      </c>
      <c r="N11369" s="17" t="s">
        <v>4738</v>
      </c>
    </row>
    <row r="11370" spans="1:14" ht="126">
      <c r="A11370" s="6">
        <v>11368</v>
      </c>
      <c r="B11370" s="8" t="s">
        <v>23194</v>
      </c>
      <c r="C11370" s="9" t="s">
        <v>23468</v>
      </c>
      <c r="D11370" s="10" t="s">
        <v>23469</v>
      </c>
      <c r="E11370" s="11" t="s">
        <v>23470</v>
      </c>
      <c r="F11370" s="6">
        <v>520875</v>
      </c>
      <c r="G11370" s="6" t="s">
        <v>23204</v>
      </c>
      <c r="H11370" s="16">
        <v>6728561</v>
      </c>
      <c r="I11370" s="12" t="s">
        <v>4738</v>
      </c>
      <c r="J11370" s="12" t="s">
        <v>4738</v>
      </c>
      <c r="K11370" s="15">
        <v>0</v>
      </c>
      <c r="L11370" s="13" t="s">
        <v>4738</v>
      </c>
      <c r="M11370" s="7"/>
      <c r="N11370" s="17" t="s">
        <v>6186</v>
      </c>
    </row>
    <row r="11371" spans="1:14" ht="63">
      <c r="A11371" s="6">
        <v>11369</v>
      </c>
      <c r="B11371" s="8" t="s">
        <v>23194</v>
      </c>
      <c r="C11371" s="9" t="s">
        <v>23471</v>
      </c>
      <c r="D11371" s="10" t="s">
        <v>7419</v>
      </c>
      <c r="E11371" s="11" t="s">
        <v>23472</v>
      </c>
      <c r="F11371" s="6">
        <v>520874</v>
      </c>
      <c r="G11371" s="6" t="s">
        <v>23204</v>
      </c>
      <c r="H11371" s="16">
        <v>8313164</v>
      </c>
      <c r="I11371" s="12"/>
      <c r="J11371" s="12"/>
      <c r="K11371" s="15">
        <v>0</v>
      </c>
      <c r="L11371" s="13"/>
      <c r="M11371" s="7"/>
      <c r="N11371" s="17" t="s">
        <v>6186</v>
      </c>
    </row>
    <row r="11372" spans="1:14" ht="63">
      <c r="A11372" s="6">
        <v>11370</v>
      </c>
      <c r="B11372" s="8" t="s">
        <v>23194</v>
      </c>
      <c r="C11372" s="9" t="s">
        <v>23473</v>
      </c>
      <c r="D11372" s="10" t="s">
        <v>23404</v>
      </c>
      <c r="E11372" s="11" t="s">
        <v>23474</v>
      </c>
      <c r="F11372" s="6">
        <v>520873</v>
      </c>
      <c r="G11372" s="6" t="s">
        <v>23204</v>
      </c>
      <c r="H11372" s="16">
        <v>11670881</v>
      </c>
      <c r="I11372" s="12"/>
      <c r="J11372" s="12"/>
      <c r="K11372" s="15">
        <v>0</v>
      </c>
      <c r="L11372" s="13"/>
      <c r="M11372" s="7"/>
      <c r="N11372" s="17" t="s">
        <v>6186</v>
      </c>
    </row>
    <row r="11373" spans="1:14" ht="126">
      <c r="A11373" s="6">
        <v>11371</v>
      </c>
      <c r="B11373" s="8" t="s">
        <v>23194</v>
      </c>
      <c r="C11373" s="9" t="s">
        <v>23403</v>
      </c>
      <c r="D11373" s="10" t="s">
        <v>23475</v>
      </c>
      <c r="E11373" s="11" t="s">
        <v>23476</v>
      </c>
      <c r="F11373" s="6">
        <v>520870</v>
      </c>
      <c r="G11373" s="6" t="s">
        <v>23204</v>
      </c>
      <c r="H11373" s="16">
        <v>5179923</v>
      </c>
      <c r="I11373" s="12"/>
      <c r="J11373" s="12"/>
      <c r="K11373" s="15">
        <v>0</v>
      </c>
      <c r="L11373" s="13"/>
      <c r="M11373" s="7"/>
      <c r="N11373" s="17" t="s">
        <v>6186</v>
      </c>
    </row>
    <row r="11374" spans="1:14" ht="63">
      <c r="A11374" s="6">
        <v>11372</v>
      </c>
      <c r="B11374" s="8" t="s">
        <v>23194</v>
      </c>
      <c r="C11374" s="9" t="s">
        <v>23477</v>
      </c>
      <c r="D11374" s="10" t="s">
        <v>23478</v>
      </c>
      <c r="E11374" s="11" t="s">
        <v>23479</v>
      </c>
      <c r="F11374" s="6">
        <v>520869</v>
      </c>
      <c r="G11374" s="6" t="s">
        <v>23204</v>
      </c>
      <c r="H11374" s="16">
        <v>7053372</v>
      </c>
      <c r="I11374" s="12"/>
      <c r="J11374" s="12"/>
      <c r="K11374" s="15">
        <v>0</v>
      </c>
      <c r="L11374" s="13"/>
      <c r="M11374" s="7"/>
      <c r="N11374" s="17" t="s">
        <v>6186</v>
      </c>
    </row>
    <row r="11375" spans="1:14" ht="63">
      <c r="A11375" s="6">
        <v>11373</v>
      </c>
      <c r="B11375" s="8" t="s">
        <v>23194</v>
      </c>
      <c r="C11375" s="9" t="s">
        <v>23480</v>
      </c>
      <c r="D11375" s="10" t="s">
        <v>23481</v>
      </c>
      <c r="E11375" s="11" t="s">
        <v>23482</v>
      </c>
      <c r="F11375" s="6">
        <v>520876</v>
      </c>
      <c r="G11375" s="6" t="s">
        <v>23204</v>
      </c>
      <c r="H11375" s="16">
        <v>4672219</v>
      </c>
      <c r="I11375" s="12"/>
      <c r="J11375" s="12"/>
      <c r="K11375" s="15">
        <v>0</v>
      </c>
      <c r="L11375" s="13"/>
      <c r="M11375" s="7"/>
      <c r="N11375" s="17" t="s">
        <v>6186</v>
      </c>
    </row>
    <row r="11376" spans="1:14" ht="63">
      <c r="A11376" s="6">
        <v>11374</v>
      </c>
      <c r="B11376" s="8" t="s">
        <v>23194</v>
      </c>
      <c r="C11376" s="9" t="s">
        <v>23483</v>
      </c>
      <c r="D11376" s="10" t="s">
        <v>23364</v>
      </c>
      <c r="E11376" s="11" t="s">
        <v>23484</v>
      </c>
      <c r="F11376" s="6">
        <v>520868</v>
      </c>
      <c r="G11376" s="6" t="s">
        <v>23204</v>
      </c>
      <c r="H11376" s="16">
        <v>6347900</v>
      </c>
      <c r="I11376" s="12"/>
      <c r="J11376" s="12"/>
      <c r="K11376" s="15">
        <v>0</v>
      </c>
      <c r="L11376" s="13"/>
      <c r="M11376" s="7"/>
      <c r="N11376" s="17" t="s">
        <v>6186</v>
      </c>
    </row>
    <row r="11377" spans="1:14" ht="47.25">
      <c r="A11377" s="6">
        <v>11375</v>
      </c>
      <c r="B11377" s="8" t="s">
        <v>23485</v>
      </c>
      <c r="C11377" s="9" t="s">
        <v>23486</v>
      </c>
      <c r="D11377" s="10" t="s">
        <v>23487</v>
      </c>
      <c r="E11377" s="11" t="s">
        <v>23488</v>
      </c>
      <c r="F11377" s="6">
        <v>207687</v>
      </c>
      <c r="G11377" s="6" t="s">
        <v>706</v>
      </c>
      <c r="H11377" s="16">
        <v>47625744</v>
      </c>
      <c r="I11377" s="12">
        <v>43363</v>
      </c>
      <c r="J11377" s="12" t="s">
        <v>23489</v>
      </c>
      <c r="K11377" s="15">
        <v>7704200</v>
      </c>
      <c r="L11377" s="13" t="s">
        <v>15</v>
      </c>
      <c r="M11377" s="7">
        <v>1</v>
      </c>
      <c r="N11377" s="17"/>
    </row>
    <row r="11378" spans="1:14" ht="78.75">
      <c r="A11378" s="6">
        <v>11376</v>
      </c>
      <c r="B11378" s="8" t="s">
        <v>23485</v>
      </c>
      <c r="C11378" s="9" t="s">
        <v>23490</v>
      </c>
      <c r="D11378" s="10" t="s">
        <v>23491</v>
      </c>
      <c r="E11378" s="11" t="s">
        <v>23492</v>
      </c>
      <c r="F11378" s="6">
        <v>418775</v>
      </c>
      <c r="G11378" s="6" t="s">
        <v>706</v>
      </c>
      <c r="H11378" s="16">
        <v>34104563</v>
      </c>
      <c r="I11378" s="12" t="s">
        <v>23493</v>
      </c>
      <c r="J11378" s="12" t="s">
        <v>23494</v>
      </c>
      <c r="K11378" s="15">
        <v>0</v>
      </c>
      <c r="L11378" s="13" t="s">
        <v>15</v>
      </c>
      <c r="M11378" s="7">
        <v>1</v>
      </c>
      <c r="N11378" s="17"/>
    </row>
    <row r="11379" spans="1:14" ht="78.75">
      <c r="A11379" s="6">
        <v>11377</v>
      </c>
      <c r="B11379" s="8" t="s">
        <v>23485</v>
      </c>
      <c r="C11379" s="9" t="s">
        <v>23495</v>
      </c>
      <c r="D11379" s="10" t="s">
        <v>23496</v>
      </c>
      <c r="E11379" s="11" t="s">
        <v>23497</v>
      </c>
      <c r="F11379" s="6">
        <v>66944</v>
      </c>
      <c r="G11379" s="6" t="s">
        <v>3787</v>
      </c>
      <c r="H11379" s="16">
        <v>4728381</v>
      </c>
      <c r="I11379" s="12" t="s">
        <v>23498</v>
      </c>
      <c r="J11379" s="12" t="s">
        <v>23499</v>
      </c>
      <c r="K11379" s="15">
        <v>2801750</v>
      </c>
      <c r="L11379" s="13" t="s">
        <v>15</v>
      </c>
      <c r="M11379" s="7">
        <v>1</v>
      </c>
      <c r="N11379" s="17"/>
    </row>
    <row r="11380" spans="1:14" ht="78.75">
      <c r="A11380" s="6">
        <v>11378</v>
      </c>
      <c r="B11380" s="8" t="s">
        <v>23485</v>
      </c>
      <c r="C11380" s="9" t="s">
        <v>23495</v>
      </c>
      <c r="D11380" s="10" t="s">
        <v>23496</v>
      </c>
      <c r="E11380" s="11" t="s">
        <v>23500</v>
      </c>
      <c r="F11380" s="6">
        <v>66948</v>
      </c>
      <c r="G11380" s="6" t="s">
        <v>3787</v>
      </c>
      <c r="H11380" s="16">
        <v>5129925</v>
      </c>
      <c r="I11380" s="12" t="s">
        <v>23498</v>
      </c>
      <c r="J11380" s="12" t="s">
        <v>23499</v>
      </c>
      <c r="K11380" s="15">
        <v>2912700</v>
      </c>
      <c r="L11380" s="13" t="s">
        <v>15</v>
      </c>
      <c r="M11380" s="7">
        <v>1</v>
      </c>
      <c r="N11380" s="17"/>
    </row>
    <row r="11381" spans="1:14" ht="78.75">
      <c r="A11381" s="6">
        <v>11379</v>
      </c>
      <c r="B11381" s="8" t="s">
        <v>23485</v>
      </c>
      <c r="C11381" s="9" t="s">
        <v>23495</v>
      </c>
      <c r="D11381" s="10" t="s">
        <v>23496</v>
      </c>
      <c r="E11381" s="11" t="s">
        <v>23501</v>
      </c>
      <c r="F11381" s="6">
        <v>41960</v>
      </c>
      <c r="G11381" s="6" t="s">
        <v>3787</v>
      </c>
      <c r="H11381" s="16">
        <v>4895432</v>
      </c>
      <c r="I11381" s="12" t="s">
        <v>23502</v>
      </c>
      <c r="J11381" s="12" t="s">
        <v>23503</v>
      </c>
      <c r="K11381" s="15">
        <v>1649100</v>
      </c>
      <c r="L11381" s="13" t="s">
        <v>15</v>
      </c>
      <c r="M11381" s="7">
        <v>1</v>
      </c>
      <c r="N11381" s="17"/>
    </row>
    <row r="11382" spans="1:14" ht="110.25">
      <c r="A11382" s="6">
        <v>11380</v>
      </c>
      <c r="B11382" s="8" t="s">
        <v>23485</v>
      </c>
      <c r="C11382" s="9" t="s">
        <v>23504</v>
      </c>
      <c r="D11382" s="10" t="s">
        <v>623</v>
      </c>
      <c r="E11382" s="11" t="s">
        <v>23505</v>
      </c>
      <c r="F11382" s="6">
        <v>104887</v>
      </c>
      <c r="G11382" s="6" t="s">
        <v>3787</v>
      </c>
      <c r="H11382" s="16">
        <v>3384747</v>
      </c>
      <c r="I11382" s="12" t="s">
        <v>23506</v>
      </c>
      <c r="J11382" s="12" t="s">
        <v>23507</v>
      </c>
      <c r="K11382" s="15">
        <v>2190000</v>
      </c>
      <c r="L11382" s="13" t="s">
        <v>15</v>
      </c>
      <c r="M11382" s="7">
        <v>1</v>
      </c>
      <c r="N11382" s="17"/>
    </row>
    <row r="11383" spans="1:14" ht="110.25">
      <c r="A11383" s="6">
        <v>11381</v>
      </c>
      <c r="B11383" s="8" t="s">
        <v>23485</v>
      </c>
      <c r="C11383" s="9" t="s">
        <v>23504</v>
      </c>
      <c r="D11383" s="10" t="s">
        <v>623</v>
      </c>
      <c r="E11383" s="11" t="s">
        <v>23508</v>
      </c>
      <c r="F11383" s="6">
        <v>109221</v>
      </c>
      <c r="G11383" s="6" t="s">
        <v>3787</v>
      </c>
      <c r="H11383" s="16">
        <v>3678379</v>
      </c>
      <c r="I11383" s="12" t="s">
        <v>23509</v>
      </c>
      <c r="J11383" s="12" t="s">
        <v>23507</v>
      </c>
      <c r="K11383" s="15">
        <v>1889000</v>
      </c>
      <c r="L11383" s="13" t="s">
        <v>15</v>
      </c>
      <c r="M11383" s="7">
        <v>1</v>
      </c>
      <c r="N11383" s="17"/>
    </row>
    <row r="11384" spans="1:14" ht="78.75">
      <c r="A11384" s="6">
        <v>11382</v>
      </c>
      <c r="B11384" s="8" t="s">
        <v>23485</v>
      </c>
      <c r="C11384" s="9" t="s">
        <v>23510</v>
      </c>
      <c r="D11384" s="10" t="s">
        <v>13158</v>
      </c>
      <c r="E11384" s="11" t="s">
        <v>23511</v>
      </c>
      <c r="F11384" s="6">
        <v>109222</v>
      </c>
      <c r="G11384" s="6" t="s">
        <v>3787</v>
      </c>
      <c r="H11384" s="16">
        <v>2799664</v>
      </c>
      <c r="I11384" s="12" t="s">
        <v>23512</v>
      </c>
      <c r="J11384" s="12" t="s">
        <v>23513</v>
      </c>
      <c r="K11384" s="15">
        <v>0</v>
      </c>
      <c r="L11384" s="13" t="s">
        <v>15</v>
      </c>
      <c r="M11384" s="7">
        <v>1</v>
      </c>
      <c r="N11384" s="17"/>
    </row>
    <row r="11385" spans="1:14" ht="78.75">
      <c r="A11385" s="6">
        <v>11383</v>
      </c>
      <c r="B11385" s="8" t="s">
        <v>23485</v>
      </c>
      <c r="C11385" s="9" t="s">
        <v>23510</v>
      </c>
      <c r="D11385" s="10" t="s">
        <v>13158</v>
      </c>
      <c r="E11385" s="11" t="s">
        <v>23514</v>
      </c>
      <c r="F11385" s="6">
        <v>109226</v>
      </c>
      <c r="G11385" s="6" t="s">
        <v>3787</v>
      </c>
      <c r="H11385" s="16">
        <v>6236407</v>
      </c>
      <c r="I11385" s="12" t="s">
        <v>23512</v>
      </c>
      <c r="J11385" s="12" t="s">
        <v>8819</v>
      </c>
      <c r="K11385" s="15">
        <v>660000</v>
      </c>
      <c r="L11385" s="13" t="s">
        <v>15</v>
      </c>
      <c r="M11385" s="7">
        <v>1</v>
      </c>
      <c r="N11385" s="17"/>
    </row>
    <row r="11386" spans="1:14" ht="78.75">
      <c r="A11386" s="6">
        <v>11384</v>
      </c>
      <c r="B11386" s="8" t="s">
        <v>23485</v>
      </c>
      <c r="C11386" s="9" t="s">
        <v>23510</v>
      </c>
      <c r="D11386" s="10" t="s">
        <v>13158</v>
      </c>
      <c r="E11386" s="11" t="s">
        <v>23515</v>
      </c>
      <c r="F11386" s="6">
        <v>109228</v>
      </c>
      <c r="G11386" s="6" t="s">
        <v>3787</v>
      </c>
      <c r="H11386" s="16">
        <v>11923879</v>
      </c>
      <c r="I11386" s="12" t="s">
        <v>23512</v>
      </c>
      <c r="J11386" s="12" t="s">
        <v>23513</v>
      </c>
      <c r="K11386" s="15">
        <v>0</v>
      </c>
      <c r="L11386" s="13" t="s">
        <v>15</v>
      </c>
      <c r="M11386" s="7">
        <v>1</v>
      </c>
      <c r="N11386" s="17"/>
    </row>
    <row r="11387" spans="1:14" ht="63">
      <c r="A11387" s="6">
        <v>11385</v>
      </c>
      <c r="B11387" s="8" t="s">
        <v>23485</v>
      </c>
      <c r="C11387" s="9" t="s">
        <v>23516</v>
      </c>
      <c r="D11387" s="10" t="s">
        <v>23517</v>
      </c>
      <c r="E11387" s="11" t="s">
        <v>23518</v>
      </c>
      <c r="F11387" s="6">
        <v>345845</v>
      </c>
      <c r="G11387" s="6" t="s">
        <v>2482</v>
      </c>
      <c r="H11387" s="16">
        <v>6187312</v>
      </c>
      <c r="I11387" s="12" t="s">
        <v>23519</v>
      </c>
      <c r="J11387" s="12" t="s">
        <v>23520</v>
      </c>
      <c r="K11387" s="15">
        <v>6187200</v>
      </c>
      <c r="L11387" s="13" t="s">
        <v>15</v>
      </c>
      <c r="M11387" s="7">
        <v>1</v>
      </c>
      <c r="N11387" s="17"/>
    </row>
    <row r="11388" spans="1:14" ht="78.75">
      <c r="A11388" s="6">
        <v>11386</v>
      </c>
      <c r="B11388" s="8" t="s">
        <v>23485</v>
      </c>
      <c r="C11388" s="9" t="s">
        <v>23521</v>
      </c>
      <c r="D11388" s="10" t="s">
        <v>23522</v>
      </c>
      <c r="E11388" s="11" t="s">
        <v>23523</v>
      </c>
      <c r="F11388" s="6">
        <v>471759</v>
      </c>
      <c r="G11388" s="6" t="s">
        <v>2482</v>
      </c>
      <c r="H11388" s="16">
        <v>6970112</v>
      </c>
      <c r="I11388" s="12" t="s">
        <v>23524</v>
      </c>
      <c r="J11388" s="12">
        <v>44230</v>
      </c>
      <c r="K11388" s="15">
        <v>0</v>
      </c>
      <c r="L11388" s="13" t="s">
        <v>15</v>
      </c>
      <c r="M11388" s="7">
        <v>1</v>
      </c>
      <c r="N11388" s="17"/>
    </row>
    <row r="11389" spans="1:14" ht="63">
      <c r="A11389" s="6">
        <v>11387</v>
      </c>
      <c r="B11389" s="8" t="s">
        <v>23485</v>
      </c>
      <c r="C11389" s="9" t="s">
        <v>23525</v>
      </c>
      <c r="D11389" s="10" t="s">
        <v>23526</v>
      </c>
      <c r="E11389" s="11" t="s">
        <v>23527</v>
      </c>
      <c r="F11389" s="6">
        <v>471760</v>
      </c>
      <c r="G11389" s="6" t="s">
        <v>2482</v>
      </c>
      <c r="H11389" s="16">
        <v>10701702</v>
      </c>
      <c r="I11389" s="12" t="s">
        <v>23528</v>
      </c>
      <c r="J11389" s="12">
        <v>44257</v>
      </c>
      <c r="K11389" s="15">
        <v>0</v>
      </c>
      <c r="L11389" s="13" t="s">
        <v>15</v>
      </c>
      <c r="M11389" s="7">
        <v>1</v>
      </c>
      <c r="N11389" s="17"/>
    </row>
    <row r="11390" spans="1:14" ht="47.25">
      <c r="A11390" s="6">
        <v>11388</v>
      </c>
      <c r="B11390" s="8" t="s">
        <v>23485</v>
      </c>
      <c r="C11390" s="9" t="s">
        <v>23529</v>
      </c>
      <c r="D11390" s="10" t="s">
        <v>23530</v>
      </c>
      <c r="E11390" s="11" t="s">
        <v>23531</v>
      </c>
      <c r="F11390" s="6">
        <v>471761</v>
      </c>
      <c r="G11390" s="6" t="s">
        <v>2482</v>
      </c>
      <c r="H11390" s="16">
        <v>5149066</v>
      </c>
      <c r="I11390" s="12" t="s">
        <v>23532</v>
      </c>
      <c r="J11390" s="12" t="s">
        <v>23533</v>
      </c>
      <c r="K11390" s="15">
        <v>0</v>
      </c>
      <c r="L11390" s="13" t="s">
        <v>15</v>
      </c>
      <c r="M11390" s="7">
        <v>1</v>
      </c>
      <c r="N11390" s="17"/>
    </row>
    <row r="11391" spans="1:14" ht="63">
      <c r="A11391" s="6">
        <v>11389</v>
      </c>
      <c r="B11391" s="8" t="s">
        <v>23485</v>
      </c>
      <c r="C11391" s="9" t="s">
        <v>23534</v>
      </c>
      <c r="D11391" s="10" t="s">
        <v>23535</v>
      </c>
      <c r="E11391" s="11" t="s">
        <v>23536</v>
      </c>
      <c r="F11391" s="6">
        <v>395226</v>
      </c>
      <c r="G11391" s="6" t="s">
        <v>2482</v>
      </c>
      <c r="H11391" s="16">
        <v>18199058</v>
      </c>
      <c r="I11391" s="12" t="s">
        <v>23537</v>
      </c>
      <c r="J11391" s="12" t="s">
        <v>23538</v>
      </c>
      <c r="K11391" s="15">
        <v>0</v>
      </c>
      <c r="L11391" s="13" t="s">
        <v>15</v>
      </c>
      <c r="M11391" s="7">
        <v>1</v>
      </c>
      <c r="N11391" s="17"/>
    </row>
    <row r="11392" spans="1:14" ht="63">
      <c r="A11392" s="6">
        <v>11390</v>
      </c>
      <c r="B11392" s="8" t="s">
        <v>23485</v>
      </c>
      <c r="C11392" s="9" t="s">
        <v>23539</v>
      </c>
      <c r="D11392" s="10" t="s">
        <v>23540</v>
      </c>
      <c r="E11392" s="11" t="s">
        <v>23541</v>
      </c>
      <c r="F11392" s="6">
        <v>425653</v>
      </c>
      <c r="G11392" s="6" t="s">
        <v>2482</v>
      </c>
      <c r="H11392" s="16">
        <v>8438253</v>
      </c>
      <c r="I11392" s="12">
        <v>43958</v>
      </c>
      <c r="J11392" s="12">
        <v>43832</v>
      </c>
      <c r="K11392" s="15">
        <v>0</v>
      </c>
      <c r="L11392" s="13" t="s">
        <v>15</v>
      </c>
      <c r="M11392" s="7">
        <v>1</v>
      </c>
      <c r="N11392" s="17"/>
    </row>
    <row r="11393" spans="1:14" ht="94.5">
      <c r="A11393" s="6">
        <v>11391</v>
      </c>
      <c r="B11393" s="8" t="s">
        <v>23485</v>
      </c>
      <c r="C11393" s="9" t="s">
        <v>23542</v>
      </c>
      <c r="D11393" s="10" t="s">
        <v>23543</v>
      </c>
      <c r="E11393" s="11" t="s">
        <v>23544</v>
      </c>
      <c r="F11393" s="6">
        <v>425655</v>
      </c>
      <c r="G11393" s="6" t="s">
        <v>2482</v>
      </c>
      <c r="H11393" s="16">
        <v>5287701</v>
      </c>
      <c r="I11393" s="12">
        <v>43955</v>
      </c>
      <c r="J11393" s="12">
        <v>44144</v>
      </c>
      <c r="K11393" s="15">
        <v>0</v>
      </c>
      <c r="L11393" s="13" t="s">
        <v>15</v>
      </c>
      <c r="M11393" s="7">
        <v>1</v>
      </c>
      <c r="N11393" s="17"/>
    </row>
    <row r="11394" spans="1:14" ht="110.25">
      <c r="A11394" s="6">
        <v>11392</v>
      </c>
      <c r="B11394" s="8" t="s">
        <v>23485</v>
      </c>
      <c r="C11394" s="9" t="s">
        <v>23545</v>
      </c>
      <c r="D11394" s="10" t="s">
        <v>23546</v>
      </c>
      <c r="E11394" s="11" t="s">
        <v>23547</v>
      </c>
      <c r="F11394" s="6">
        <v>92517</v>
      </c>
      <c r="G11394" s="6" t="s">
        <v>2482</v>
      </c>
      <c r="H11394" s="16">
        <v>5090112</v>
      </c>
      <c r="I11394" s="12" t="s">
        <v>23548</v>
      </c>
      <c r="J11394" s="12" t="s">
        <v>23549</v>
      </c>
      <c r="K11394" s="15">
        <v>2850000</v>
      </c>
      <c r="L11394" s="13" t="s">
        <v>15</v>
      </c>
      <c r="M11394" s="7">
        <v>1</v>
      </c>
      <c r="N11394" s="17"/>
    </row>
    <row r="11395" spans="1:14" ht="78.75">
      <c r="A11395" s="6">
        <v>11393</v>
      </c>
      <c r="B11395" s="8" t="s">
        <v>23485</v>
      </c>
      <c r="C11395" s="9" t="s">
        <v>23550</v>
      </c>
      <c r="D11395" s="10" t="s">
        <v>23551</v>
      </c>
      <c r="E11395" s="11" t="s">
        <v>23552</v>
      </c>
      <c r="F11395" s="6">
        <v>197968</v>
      </c>
      <c r="G11395" s="6" t="s">
        <v>2482</v>
      </c>
      <c r="H11395" s="16">
        <v>9574453</v>
      </c>
      <c r="I11395" s="12" t="s">
        <v>23553</v>
      </c>
      <c r="J11395" s="12" t="s">
        <v>23554</v>
      </c>
      <c r="K11395" s="15">
        <v>6121000</v>
      </c>
      <c r="L11395" s="13" t="s">
        <v>15</v>
      </c>
      <c r="M11395" s="7">
        <v>1</v>
      </c>
      <c r="N11395" s="17"/>
    </row>
    <row r="11396" spans="1:14" ht="78.75">
      <c r="A11396" s="6">
        <v>11394</v>
      </c>
      <c r="B11396" s="8" t="s">
        <v>23485</v>
      </c>
      <c r="C11396" s="9" t="s">
        <v>23555</v>
      </c>
      <c r="D11396" s="10" t="s">
        <v>12990</v>
      </c>
      <c r="E11396" s="11" t="s">
        <v>23556</v>
      </c>
      <c r="F11396" s="6">
        <v>356336</v>
      </c>
      <c r="G11396" s="6" t="s">
        <v>2482</v>
      </c>
      <c r="H11396" s="16">
        <v>12078008</v>
      </c>
      <c r="I11396" s="12" t="s">
        <v>23557</v>
      </c>
      <c r="J11396" s="12">
        <v>43958</v>
      </c>
      <c r="K11396" s="15">
        <v>0</v>
      </c>
      <c r="L11396" s="13" t="s">
        <v>15</v>
      </c>
      <c r="M11396" s="7">
        <v>1</v>
      </c>
      <c r="N11396" s="17"/>
    </row>
    <row r="11397" spans="1:14" ht="94.5">
      <c r="A11397" s="6">
        <v>11395</v>
      </c>
      <c r="B11397" s="8" t="s">
        <v>23485</v>
      </c>
      <c r="C11397" s="9" t="s">
        <v>23558</v>
      </c>
      <c r="D11397" s="10" t="s">
        <v>23559</v>
      </c>
      <c r="E11397" s="11" t="s">
        <v>23560</v>
      </c>
      <c r="F11397" s="6">
        <v>471762</v>
      </c>
      <c r="G11397" s="6" t="s">
        <v>2482</v>
      </c>
      <c r="H11397" s="16">
        <v>7659812</v>
      </c>
      <c r="I11397" s="12">
        <v>44077</v>
      </c>
      <c r="J11397" s="12">
        <v>44265</v>
      </c>
      <c r="K11397" s="15">
        <v>0</v>
      </c>
      <c r="L11397" s="13" t="s">
        <v>15</v>
      </c>
      <c r="M11397" s="7">
        <v>1</v>
      </c>
      <c r="N11397" s="17"/>
    </row>
    <row r="11398" spans="1:14" ht="63">
      <c r="A11398" s="6">
        <v>11396</v>
      </c>
      <c r="B11398" s="8" t="s">
        <v>23485</v>
      </c>
      <c r="C11398" s="9" t="s">
        <v>23561</v>
      </c>
      <c r="D11398" s="10" t="s">
        <v>23562</v>
      </c>
      <c r="E11398" s="11" t="s">
        <v>23563</v>
      </c>
      <c r="F11398" s="6">
        <v>370848</v>
      </c>
      <c r="G11398" s="6" t="s">
        <v>2482</v>
      </c>
      <c r="H11398" s="16">
        <v>4697372</v>
      </c>
      <c r="I11398" s="12" t="s">
        <v>23564</v>
      </c>
      <c r="J11398" s="12" t="s">
        <v>23565</v>
      </c>
      <c r="K11398" s="15">
        <v>0</v>
      </c>
      <c r="L11398" s="13" t="s">
        <v>15</v>
      </c>
      <c r="M11398" s="7">
        <v>1</v>
      </c>
      <c r="N11398" s="17"/>
    </row>
    <row r="11399" spans="1:14" ht="63">
      <c r="A11399" s="6">
        <v>11397</v>
      </c>
      <c r="B11399" s="8" t="s">
        <v>23485</v>
      </c>
      <c r="C11399" s="9" t="s">
        <v>23566</v>
      </c>
      <c r="D11399" s="10" t="s">
        <v>23567</v>
      </c>
      <c r="E11399" s="11" t="s">
        <v>23568</v>
      </c>
      <c r="F11399" s="6" t="s">
        <v>23569</v>
      </c>
      <c r="G11399" s="6" t="s">
        <v>2482</v>
      </c>
      <c r="H11399" s="16">
        <v>12456880</v>
      </c>
      <c r="I11399" s="12" t="s">
        <v>23570</v>
      </c>
      <c r="J11399" s="12" t="s">
        <v>23571</v>
      </c>
      <c r="K11399" s="15">
        <v>0</v>
      </c>
      <c r="L11399" s="13" t="s">
        <v>15</v>
      </c>
      <c r="M11399" s="7">
        <v>1</v>
      </c>
      <c r="N11399" s="17"/>
    </row>
    <row r="11400" spans="1:14" ht="47.25">
      <c r="A11400" s="6">
        <v>11398</v>
      </c>
      <c r="B11400" s="8" t="s">
        <v>23485</v>
      </c>
      <c r="C11400" s="9" t="s">
        <v>23572</v>
      </c>
      <c r="D11400" s="10" t="s">
        <v>23573</v>
      </c>
      <c r="E11400" s="11" t="s">
        <v>23574</v>
      </c>
      <c r="F11400" s="6">
        <v>294715</v>
      </c>
      <c r="G11400" s="6" t="s">
        <v>2482</v>
      </c>
      <c r="H11400" s="16">
        <v>7028847</v>
      </c>
      <c r="I11400" s="12" t="s">
        <v>23575</v>
      </c>
      <c r="J11400" s="12" t="s">
        <v>13207</v>
      </c>
      <c r="K11400" s="15">
        <v>5945000</v>
      </c>
      <c r="L11400" s="13" t="s">
        <v>15</v>
      </c>
      <c r="M11400" s="7">
        <v>1</v>
      </c>
      <c r="N11400" s="17"/>
    </row>
    <row r="11401" spans="1:14" ht="94.5">
      <c r="A11401" s="6">
        <v>11399</v>
      </c>
      <c r="B11401" s="8" t="s">
        <v>23485</v>
      </c>
      <c r="C11401" s="9" t="s">
        <v>23576</v>
      </c>
      <c r="D11401" s="10" t="s">
        <v>23577</v>
      </c>
      <c r="E11401" s="11" t="s">
        <v>23578</v>
      </c>
      <c r="F11401" s="6">
        <v>368777</v>
      </c>
      <c r="G11401" s="6" t="s">
        <v>2482</v>
      </c>
      <c r="H11401" s="16">
        <v>4497718</v>
      </c>
      <c r="I11401" s="12">
        <v>43817</v>
      </c>
      <c r="J11401" s="12" t="s">
        <v>23565</v>
      </c>
      <c r="K11401" s="15">
        <v>2990000</v>
      </c>
      <c r="L11401" s="13" t="s">
        <v>15</v>
      </c>
      <c r="M11401" s="7">
        <v>1</v>
      </c>
      <c r="N11401" s="17"/>
    </row>
    <row r="11402" spans="1:14" ht="63">
      <c r="A11402" s="6">
        <v>11400</v>
      </c>
      <c r="B11402" s="8" t="s">
        <v>23485</v>
      </c>
      <c r="C11402" s="9" t="s">
        <v>23579</v>
      </c>
      <c r="D11402" s="10" t="s">
        <v>23580</v>
      </c>
      <c r="E11402" s="11" t="s">
        <v>23581</v>
      </c>
      <c r="F11402" s="6">
        <v>368778</v>
      </c>
      <c r="G11402" s="6" t="s">
        <v>2482</v>
      </c>
      <c r="H11402" s="16">
        <v>6203560</v>
      </c>
      <c r="I11402" s="12" t="s">
        <v>8785</v>
      </c>
      <c r="J11402" s="12" t="s">
        <v>13208</v>
      </c>
      <c r="K11402" s="15">
        <v>3660000</v>
      </c>
      <c r="L11402" s="13" t="s">
        <v>15</v>
      </c>
      <c r="M11402" s="7">
        <v>1</v>
      </c>
      <c r="N11402" s="17"/>
    </row>
    <row r="11403" spans="1:14" ht="78.75">
      <c r="A11403" s="6">
        <v>11401</v>
      </c>
      <c r="B11403" s="8" t="s">
        <v>23485</v>
      </c>
      <c r="C11403" s="9" t="s">
        <v>23582</v>
      </c>
      <c r="D11403" s="10" t="s">
        <v>23583</v>
      </c>
      <c r="E11403" s="11" t="s">
        <v>23584</v>
      </c>
      <c r="F11403" s="6">
        <v>368779</v>
      </c>
      <c r="G11403" s="6" t="s">
        <v>2482</v>
      </c>
      <c r="H11403" s="16">
        <v>13512545</v>
      </c>
      <c r="I11403" s="12" t="s">
        <v>8785</v>
      </c>
      <c r="J11403" s="12" t="s">
        <v>13208</v>
      </c>
      <c r="K11403" s="15">
        <v>0</v>
      </c>
      <c r="L11403" s="13" t="s">
        <v>15</v>
      </c>
      <c r="M11403" s="7">
        <v>1</v>
      </c>
      <c r="N11403" s="17"/>
    </row>
    <row r="11404" spans="1:14" ht="78.75">
      <c r="A11404" s="6">
        <v>11402</v>
      </c>
      <c r="B11404" s="8" t="s">
        <v>23485</v>
      </c>
      <c r="C11404" s="9" t="s">
        <v>23585</v>
      </c>
      <c r="D11404" s="10" t="s">
        <v>23586</v>
      </c>
      <c r="E11404" s="11" t="s">
        <v>23587</v>
      </c>
      <c r="F11404" s="6">
        <v>368780</v>
      </c>
      <c r="G11404" s="6" t="s">
        <v>2482</v>
      </c>
      <c r="H11404" s="16">
        <v>2894366</v>
      </c>
      <c r="I11404" s="12" t="s">
        <v>8819</v>
      </c>
      <c r="J11404" s="12" t="s">
        <v>23588</v>
      </c>
      <c r="K11404" s="15">
        <v>0</v>
      </c>
      <c r="L11404" s="13" t="s">
        <v>15</v>
      </c>
      <c r="M11404" s="7">
        <v>1</v>
      </c>
      <c r="N11404" s="17"/>
    </row>
    <row r="11405" spans="1:14" ht="78.75">
      <c r="A11405" s="6">
        <v>11403</v>
      </c>
      <c r="B11405" s="8" t="s">
        <v>23485</v>
      </c>
      <c r="C11405" s="9" t="s">
        <v>23589</v>
      </c>
      <c r="D11405" s="10" t="s">
        <v>23590</v>
      </c>
      <c r="E11405" s="11" t="s">
        <v>23591</v>
      </c>
      <c r="F11405" s="6">
        <v>376559</v>
      </c>
      <c r="G11405" s="6" t="s">
        <v>2482</v>
      </c>
      <c r="H11405" s="16">
        <v>7266442</v>
      </c>
      <c r="I11405" s="12" t="s">
        <v>8785</v>
      </c>
      <c r="J11405" s="12" t="s">
        <v>13208</v>
      </c>
      <c r="K11405" s="15">
        <v>780000</v>
      </c>
      <c r="L11405" s="13" t="s">
        <v>15</v>
      </c>
      <c r="M11405" s="7">
        <v>1</v>
      </c>
      <c r="N11405" s="17"/>
    </row>
    <row r="11406" spans="1:14" ht="78.75">
      <c r="A11406" s="6">
        <v>11404</v>
      </c>
      <c r="B11406" s="8" t="s">
        <v>23485</v>
      </c>
      <c r="C11406" s="9" t="s">
        <v>23592</v>
      </c>
      <c r="D11406" s="10" t="s">
        <v>23593</v>
      </c>
      <c r="E11406" s="11" t="s">
        <v>23594</v>
      </c>
      <c r="F11406" s="6">
        <v>146406</v>
      </c>
      <c r="G11406" s="6" t="s">
        <v>2482</v>
      </c>
      <c r="H11406" s="16">
        <v>3757942</v>
      </c>
      <c r="I11406" s="12" t="s">
        <v>23595</v>
      </c>
      <c r="J11406" s="12" t="s">
        <v>23596</v>
      </c>
      <c r="K11406" s="15">
        <v>0</v>
      </c>
      <c r="L11406" s="13" t="s">
        <v>15</v>
      </c>
      <c r="M11406" s="7">
        <v>1</v>
      </c>
      <c r="N11406" s="17"/>
    </row>
    <row r="11407" spans="1:14" ht="63">
      <c r="A11407" s="6">
        <v>11405</v>
      </c>
      <c r="B11407" s="8" t="s">
        <v>23485</v>
      </c>
      <c r="C11407" s="9" t="s">
        <v>23597</v>
      </c>
      <c r="D11407" s="10" t="s">
        <v>23598</v>
      </c>
      <c r="E11407" s="11" t="s">
        <v>23599</v>
      </c>
      <c r="F11407" s="6">
        <v>176050</v>
      </c>
      <c r="G11407" s="6" t="s">
        <v>2482</v>
      </c>
      <c r="H11407" s="16">
        <v>19401246</v>
      </c>
      <c r="I11407" s="12">
        <v>43255</v>
      </c>
      <c r="J11407" s="12" t="s">
        <v>13209</v>
      </c>
      <c r="K11407" s="15">
        <v>17245570</v>
      </c>
      <c r="L11407" s="13" t="s">
        <v>15</v>
      </c>
      <c r="M11407" s="7">
        <v>1</v>
      </c>
      <c r="N11407" s="17"/>
    </row>
    <row r="11408" spans="1:14" ht="63">
      <c r="A11408" s="6">
        <v>11406</v>
      </c>
      <c r="B11408" s="8" t="s">
        <v>23485</v>
      </c>
      <c r="C11408" s="9" t="s">
        <v>23600</v>
      </c>
      <c r="D11408" s="10" t="s">
        <v>23601</v>
      </c>
      <c r="E11408" s="11" t="s">
        <v>23602</v>
      </c>
      <c r="F11408" s="6">
        <v>368003</v>
      </c>
      <c r="G11408" s="6" t="s">
        <v>2482</v>
      </c>
      <c r="H11408" s="16">
        <v>2818698</v>
      </c>
      <c r="I11408" s="12" t="s">
        <v>23603</v>
      </c>
      <c r="J11408" s="12" t="s">
        <v>23571</v>
      </c>
      <c r="K11408" s="15">
        <v>1500000</v>
      </c>
      <c r="L11408" s="13" t="s">
        <v>15</v>
      </c>
      <c r="M11408" s="7">
        <v>1</v>
      </c>
      <c r="N11408" s="17"/>
    </row>
    <row r="11409" spans="1:14" ht="78.75">
      <c r="A11409" s="6">
        <v>11407</v>
      </c>
      <c r="B11409" s="8" t="s">
        <v>23485</v>
      </c>
      <c r="C11409" s="9" t="s">
        <v>23604</v>
      </c>
      <c r="D11409" s="10" t="s">
        <v>2578</v>
      </c>
      <c r="E11409" s="11" t="s">
        <v>23605</v>
      </c>
      <c r="F11409" s="6">
        <v>449467</v>
      </c>
      <c r="G11409" s="6" t="s">
        <v>2482</v>
      </c>
      <c r="H11409" s="16">
        <v>8148771</v>
      </c>
      <c r="I11409" s="12">
        <v>43994</v>
      </c>
      <c r="J11409" s="12">
        <v>44174</v>
      </c>
      <c r="K11409" s="15">
        <v>1250000</v>
      </c>
      <c r="L11409" s="13" t="s">
        <v>15</v>
      </c>
      <c r="M11409" s="7">
        <v>1</v>
      </c>
      <c r="N11409" s="17"/>
    </row>
    <row r="11410" spans="1:14" ht="47.25">
      <c r="A11410" s="6">
        <v>11408</v>
      </c>
      <c r="B11410" s="8" t="s">
        <v>23485</v>
      </c>
      <c r="C11410" s="9" t="s">
        <v>23606</v>
      </c>
      <c r="D11410" s="10" t="s">
        <v>23607</v>
      </c>
      <c r="E11410" s="11" t="s">
        <v>23608</v>
      </c>
      <c r="F11410" s="6">
        <v>449468</v>
      </c>
      <c r="G11410" s="6" t="s">
        <v>2482</v>
      </c>
      <c r="H11410" s="16">
        <v>8148771</v>
      </c>
      <c r="I11410" s="12" t="s">
        <v>23565</v>
      </c>
      <c r="J11410" s="12">
        <v>44201</v>
      </c>
      <c r="K11410" s="15">
        <v>0</v>
      </c>
      <c r="L11410" s="13" t="s">
        <v>15</v>
      </c>
      <c r="M11410" s="7">
        <v>1</v>
      </c>
      <c r="N11410" s="17"/>
    </row>
    <row r="11411" spans="1:14" ht="31.5">
      <c r="A11411" s="6">
        <v>11409</v>
      </c>
      <c r="B11411" s="8" t="s">
        <v>23485</v>
      </c>
      <c r="C11411" s="9" t="s">
        <v>23609</v>
      </c>
      <c r="D11411" s="10" t="s">
        <v>23610</v>
      </c>
      <c r="E11411" s="11" t="s">
        <v>23611</v>
      </c>
      <c r="F11411" s="6">
        <v>237315</v>
      </c>
      <c r="G11411" s="6" t="s">
        <v>2482</v>
      </c>
      <c r="H11411" s="16">
        <v>6859219</v>
      </c>
      <c r="I11411" s="12">
        <v>43385</v>
      </c>
      <c r="J11411" s="12" t="s">
        <v>23612</v>
      </c>
      <c r="K11411" s="15">
        <v>3555000</v>
      </c>
      <c r="L11411" s="13" t="s">
        <v>15</v>
      </c>
      <c r="M11411" s="7">
        <v>1</v>
      </c>
      <c r="N11411" s="17"/>
    </row>
    <row r="11412" spans="1:14" ht="78.75">
      <c r="A11412" s="6">
        <v>11410</v>
      </c>
      <c r="B11412" s="8" t="s">
        <v>23485</v>
      </c>
      <c r="C11412" s="9" t="s">
        <v>23613</v>
      </c>
      <c r="D11412" s="10" t="s">
        <v>23614</v>
      </c>
      <c r="E11412" s="11" t="s">
        <v>23615</v>
      </c>
      <c r="F11412" s="6">
        <v>356331</v>
      </c>
      <c r="G11412" s="6" t="s">
        <v>2482</v>
      </c>
      <c r="H11412" s="16">
        <v>4635001</v>
      </c>
      <c r="I11412" s="12" t="s">
        <v>23616</v>
      </c>
      <c r="J11412" s="12">
        <v>43926</v>
      </c>
      <c r="K11412" s="15">
        <v>0</v>
      </c>
      <c r="L11412" s="13" t="s">
        <v>15</v>
      </c>
      <c r="M11412" s="7">
        <v>1</v>
      </c>
      <c r="N11412" s="17"/>
    </row>
    <row r="11413" spans="1:14" ht="78.75">
      <c r="A11413" s="6">
        <v>11411</v>
      </c>
      <c r="B11413" s="8" t="s">
        <v>23485</v>
      </c>
      <c r="C11413" s="9" t="s">
        <v>23617</v>
      </c>
      <c r="D11413" s="10" t="s">
        <v>23618</v>
      </c>
      <c r="E11413" s="11" t="s">
        <v>23619</v>
      </c>
      <c r="F11413" s="6">
        <v>356332</v>
      </c>
      <c r="G11413" s="6" t="s">
        <v>2482</v>
      </c>
      <c r="H11413" s="16">
        <v>3415423</v>
      </c>
      <c r="I11413" s="12" t="s">
        <v>23620</v>
      </c>
      <c r="J11413" s="12" t="s">
        <v>23621</v>
      </c>
      <c r="K11413" s="15">
        <v>0</v>
      </c>
      <c r="L11413" s="13" t="s">
        <v>15</v>
      </c>
      <c r="M11413" s="7">
        <v>1</v>
      </c>
      <c r="N11413" s="17"/>
    </row>
    <row r="11414" spans="1:14" ht="63">
      <c r="A11414" s="6">
        <v>11412</v>
      </c>
      <c r="B11414" s="8" t="s">
        <v>23485</v>
      </c>
      <c r="C11414" s="9" t="s">
        <v>23622</v>
      </c>
      <c r="D11414" s="10" t="s">
        <v>23623</v>
      </c>
      <c r="E11414" s="11" t="s">
        <v>23624</v>
      </c>
      <c r="F11414" s="6">
        <v>356334</v>
      </c>
      <c r="G11414" s="6" t="s">
        <v>2482</v>
      </c>
      <c r="H11414" s="16">
        <v>2123421</v>
      </c>
      <c r="I11414" s="12" t="s">
        <v>23620</v>
      </c>
      <c r="J11414" s="12" t="s">
        <v>23625</v>
      </c>
      <c r="K11414" s="15">
        <v>0</v>
      </c>
      <c r="L11414" s="13" t="s">
        <v>15</v>
      </c>
      <c r="M11414" s="7">
        <v>1</v>
      </c>
      <c r="N11414" s="17"/>
    </row>
    <row r="11415" spans="1:14" ht="78.75">
      <c r="A11415" s="6">
        <v>11413</v>
      </c>
      <c r="B11415" s="8" t="s">
        <v>23485</v>
      </c>
      <c r="C11415" s="9" t="s">
        <v>23626</v>
      </c>
      <c r="D11415" s="10" t="s">
        <v>23627</v>
      </c>
      <c r="E11415" s="11" t="s">
        <v>23628</v>
      </c>
      <c r="F11415" s="6">
        <v>356335</v>
      </c>
      <c r="G11415" s="6" t="s">
        <v>2482</v>
      </c>
      <c r="H11415" s="16">
        <v>2054589</v>
      </c>
      <c r="I11415" s="12" t="s">
        <v>23620</v>
      </c>
      <c r="J11415" s="12">
        <v>43873</v>
      </c>
      <c r="K11415" s="15">
        <v>1122700</v>
      </c>
      <c r="L11415" s="13" t="s">
        <v>15</v>
      </c>
      <c r="M11415" s="7">
        <v>1</v>
      </c>
      <c r="N11415" s="17"/>
    </row>
    <row r="11416" spans="1:14" ht="63">
      <c r="A11416" s="6">
        <v>11414</v>
      </c>
      <c r="B11416" s="8" t="s">
        <v>23485</v>
      </c>
      <c r="C11416" s="9" t="s">
        <v>23629</v>
      </c>
      <c r="D11416" s="10" t="s">
        <v>23630</v>
      </c>
      <c r="E11416" s="11" t="s">
        <v>23631</v>
      </c>
      <c r="F11416" s="6">
        <v>356337</v>
      </c>
      <c r="G11416" s="6" t="s">
        <v>2482</v>
      </c>
      <c r="H11416" s="16">
        <v>14068778</v>
      </c>
      <c r="I11416" s="12">
        <v>43776</v>
      </c>
      <c r="J11416" s="12" t="s">
        <v>23632</v>
      </c>
      <c r="K11416" s="15">
        <v>14067600</v>
      </c>
      <c r="L11416" s="13" t="s">
        <v>15</v>
      </c>
      <c r="M11416" s="7">
        <v>1</v>
      </c>
      <c r="N11416" s="17"/>
    </row>
    <row r="11417" spans="1:14" ht="47.25">
      <c r="A11417" s="6">
        <v>11415</v>
      </c>
      <c r="B11417" s="8" t="s">
        <v>23485</v>
      </c>
      <c r="C11417" s="9" t="s">
        <v>23633</v>
      </c>
      <c r="D11417" s="10" t="s">
        <v>13114</v>
      </c>
      <c r="E11417" s="11" t="s">
        <v>23634</v>
      </c>
      <c r="F11417" s="6">
        <v>471094</v>
      </c>
      <c r="G11417" s="6" t="s">
        <v>2482</v>
      </c>
      <c r="H11417" s="16">
        <v>7196720</v>
      </c>
      <c r="I11417" s="12">
        <v>44076</v>
      </c>
      <c r="J11417" s="12">
        <v>44263</v>
      </c>
      <c r="K11417" s="15">
        <v>0</v>
      </c>
      <c r="L11417" s="13" t="s">
        <v>15</v>
      </c>
      <c r="M11417" s="7">
        <v>1</v>
      </c>
      <c r="N11417" s="17"/>
    </row>
    <row r="11418" spans="1:14" ht="78.75">
      <c r="A11418" s="6">
        <v>11416</v>
      </c>
      <c r="B11418" s="8" t="s">
        <v>23485</v>
      </c>
      <c r="C11418" s="9" t="s">
        <v>23635</v>
      </c>
      <c r="D11418" s="10" t="s">
        <v>23636</v>
      </c>
      <c r="E11418" s="11" t="s">
        <v>23637</v>
      </c>
      <c r="F11418" s="6">
        <v>471095</v>
      </c>
      <c r="G11418" s="6" t="s">
        <v>2482</v>
      </c>
      <c r="H11418" s="16">
        <v>7120057</v>
      </c>
      <c r="I11418" s="12">
        <v>44076</v>
      </c>
      <c r="J11418" s="12">
        <v>44173</v>
      </c>
      <c r="K11418" s="15">
        <v>0</v>
      </c>
      <c r="L11418" s="13" t="s">
        <v>15</v>
      </c>
      <c r="M11418" s="7">
        <v>1</v>
      </c>
      <c r="N11418" s="17"/>
    </row>
    <row r="11419" spans="1:14" ht="63">
      <c r="A11419" s="6">
        <v>11417</v>
      </c>
      <c r="B11419" s="8" t="s">
        <v>23485</v>
      </c>
      <c r="C11419" s="9" t="s">
        <v>23638</v>
      </c>
      <c r="D11419" s="10" t="s">
        <v>23639</v>
      </c>
      <c r="E11419" s="11" t="s">
        <v>23640</v>
      </c>
      <c r="F11419" s="6">
        <v>471096</v>
      </c>
      <c r="G11419" s="6" t="s">
        <v>2482</v>
      </c>
      <c r="H11419" s="16">
        <v>6644369</v>
      </c>
      <c r="I11419" s="12">
        <v>44076</v>
      </c>
      <c r="J11419" s="12">
        <v>44263</v>
      </c>
      <c r="K11419" s="15">
        <v>0</v>
      </c>
      <c r="L11419" s="13" t="s">
        <v>15</v>
      </c>
      <c r="M11419" s="7">
        <v>1</v>
      </c>
      <c r="N11419" s="17"/>
    </row>
    <row r="11420" spans="1:14" ht="78.75">
      <c r="A11420" s="6">
        <v>11418</v>
      </c>
      <c r="B11420" s="8" t="s">
        <v>23485</v>
      </c>
      <c r="C11420" s="9" t="s">
        <v>23641</v>
      </c>
      <c r="D11420" s="10" t="s">
        <v>23642</v>
      </c>
      <c r="E11420" s="11" t="s">
        <v>23643</v>
      </c>
      <c r="F11420" s="6">
        <v>476566</v>
      </c>
      <c r="G11420" s="6" t="s">
        <v>2482</v>
      </c>
      <c r="H11420" s="16">
        <v>8081522</v>
      </c>
      <c r="I11420" s="12">
        <v>44076</v>
      </c>
      <c r="J11420" s="12">
        <v>44411</v>
      </c>
      <c r="K11420" s="15">
        <v>0</v>
      </c>
      <c r="L11420" s="13" t="s">
        <v>15</v>
      </c>
      <c r="M11420" s="7">
        <v>1</v>
      </c>
      <c r="N11420" s="17"/>
    </row>
    <row r="11421" spans="1:14" ht="47.25">
      <c r="A11421" s="6">
        <v>11419</v>
      </c>
      <c r="B11421" s="8" t="s">
        <v>23485</v>
      </c>
      <c r="C11421" s="9" t="s">
        <v>23644</v>
      </c>
      <c r="D11421" s="10" t="s">
        <v>23645</v>
      </c>
      <c r="E11421" s="11" t="s">
        <v>23646</v>
      </c>
      <c r="F11421" s="6">
        <v>508715</v>
      </c>
      <c r="G11421" s="6" t="s">
        <v>2482</v>
      </c>
      <c r="H11421" s="16">
        <v>8447595.6999999993</v>
      </c>
      <c r="I11421" s="12" t="s">
        <v>23647</v>
      </c>
      <c r="J11421" s="12">
        <v>44374</v>
      </c>
      <c r="K11421" s="15">
        <v>0</v>
      </c>
      <c r="L11421" s="13" t="s">
        <v>15</v>
      </c>
      <c r="M11421" s="7">
        <v>1</v>
      </c>
      <c r="N11421" s="17"/>
    </row>
    <row r="11422" spans="1:14" ht="63">
      <c r="A11422" s="6">
        <v>11420</v>
      </c>
      <c r="B11422" s="8" t="s">
        <v>23485</v>
      </c>
      <c r="C11422" s="9" t="s">
        <v>23648</v>
      </c>
      <c r="D11422" s="10" t="s">
        <v>23649</v>
      </c>
      <c r="E11422" s="11" t="s">
        <v>23650</v>
      </c>
      <c r="F11422" s="6">
        <v>512378</v>
      </c>
      <c r="G11422" s="6" t="s">
        <v>2482</v>
      </c>
      <c r="H11422" s="16">
        <v>2643065.2999999998</v>
      </c>
      <c r="I11422" s="12" t="s">
        <v>23651</v>
      </c>
      <c r="J11422" s="12">
        <v>44356</v>
      </c>
      <c r="K11422" s="15">
        <v>0</v>
      </c>
      <c r="L11422" s="13" t="s">
        <v>15</v>
      </c>
      <c r="M11422" s="7">
        <v>1</v>
      </c>
      <c r="N11422" s="17"/>
    </row>
    <row r="11423" spans="1:14" ht="63">
      <c r="A11423" s="6">
        <v>11421</v>
      </c>
      <c r="B11423" s="8" t="s">
        <v>23485</v>
      </c>
      <c r="C11423" s="9" t="s">
        <v>23652</v>
      </c>
      <c r="D11423" s="10" t="s">
        <v>23645</v>
      </c>
      <c r="E11423" s="11" t="s">
        <v>23653</v>
      </c>
      <c r="F11423" s="6">
        <v>512379</v>
      </c>
      <c r="G11423" s="6" t="s">
        <v>2482</v>
      </c>
      <c r="H11423" s="16">
        <v>8447595</v>
      </c>
      <c r="I11423" s="12">
        <v>44187</v>
      </c>
      <c r="J11423" s="12">
        <v>44374</v>
      </c>
      <c r="K11423" s="15">
        <v>0</v>
      </c>
      <c r="L11423" s="13" t="s">
        <v>15</v>
      </c>
      <c r="M11423" s="7">
        <v>1</v>
      </c>
      <c r="N11423" s="17"/>
    </row>
    <row r="11424" spans="1:14" ht="346.5">
      <c r="A11424" s="6">
        <v>11422</v>
      </c>
      <c r="B11424" s="8" t="s">
        <v>23485</v>
      </c>
      <c r="C11424" s="9" t="s">
        <v>23654</v>
      </c>
      <c r="D11424" s="10" t="s">
        <v>21314</v>
      </c>
      <c r="E11424" s="11" t="s">
        <v>23655</v>
      </c>
      <c r="F11424" s="6">
        <v>246235</v>
      </c>
      <c r="G11424" s="6" t="s">
        <v>2540</v>
      </c>
      <c r="H11424" s="16">
        <v>34398961</v>
      </c>
      <c r="I11424" s="12">
        <v>43557</v>
      </c>
      <c r="J11424" s="12">
        <v>43897</v>
      </c>
      <c r="K11424" s="15">
        <v>26640000</v>
      </c>
      <c r="L11424" s="13" t="s">
        <v>7614</v>
      </c>
      <c r="M11424" s="7">
        <v>1</v>
      </c>
      <c r="N11424" s="17"/>
    </row>
    <row r="11425" spans="1:14" ht="110.25">
      <c r="A11425" s="6">
        <v>11423</v>
      </c>
      <c r="B11425" s="8" t="s">
        <v>23485</v>
      </c>
      <c r="C11425" s="9" t="s">
        <v>23656</v>
      </c>
      <c r="D11425" s="10" t="s">
        <v>12990</v>
      </c>
      <c r="E11425" s="11" t="s">
        <v>23657</v>
      </c>
      <c r="F11425" s="6">
        <v>423118</v>
      </c>
      <c r="G11425" s="6" t="s">
        <v>2540</v>
      </c>
      <c r="H11425" s="16">
        <v>8462436</v>
      </c>
      <c r="I11425" s="12">
        <v>43986</v>
      </c>
      <c r="J11425" s="12">
        <v>44174</v>
      </c>
      <c r="K11425" s="15">
        <v>0</v>
      </c>
      <c r="L11425" s="13" t="s">
        <v>7614</v>
      </c>
      <c r="M11425" s="7">
        <v>1</v>
      </c>
      <c r="N11425" s="17"/>
    </row>
    <row r="11426" spans="1:14" ht="189">
      <c r="A11426" s="6">
        <v>11424</v>
      </c>
      <c r="B11426" s="8" t="s">
        <v>23485</v>
      </c>
      <c r="C11426" s="9" t="s">
        <v>23656</v>
      </c>
      <c r="D11426" s="10" t="s">
        <v>12990</v>
      </c>
      <c r="E11426" s="11" t="s">
        <v>23658</v>
      </c>
      <c r="F11426" s="6">
        <v>423119</v>
      </c>
      <c r="G11426" s="6" t="s">
        <v>2540</v>
      </c>
      <c r="H11426" s="16">
        <v>8641243</v>
      </c>
      <c r="I11426" s="12">
        <v>43986</v>
      </c>
      <c r="J11426" s="12">
        <v>44174</v>
      </c>
      <c r="K11426" s="15">
        <v>0</v>
      </c>
      <c r="L11426" s="13" t="s">
        <v>7614</v>
      </c>
      <c r="M11426" s="7">
        <v>1</v>
      </c>
      <c r="N11426" s="17"/>
    </row>
    <row r="11427" spans="1:14" ht="157.5">
      <c r="A11427" s="6">
        <v>11425</v>
      </c>
      <c r="B11427" s="8" t="s">
        <v>23485</v>
      </c>
      <c r="C11427" s="9" t="s">
        <v>23659</v>
      </c>
      <c r="D11427" s="10" t="s">
        <v>23660</v>
      </c>
      <c r="E11427" s="11" t="s">
        <v>23661</v>
      </c>
      <c r="F11427" s="6">
        <v>423120</v>
      </c>
      <c r="G11427" s="6" t="s">
        <v>2540</v>
      </c>
      <c r="H11427" s="16">
        <v>8511554</v>
      </c>
      <c r="I11427" s="12">
        <v>43986</v>
      </c>
      <c r="J11427" s="12">
        <v>44174</v>
      </c>
      <c r="K11427" s="15">
        <v>0</v>
      </c>
      <c r="L11427" s="13" t="s">
        <v>7614</v>
      </c>
      <c r="M11427" s="7">
        <v>1</v>
      </c>
      <c r="N11427" s="17"/>
    </row>
    <row r="11428" spans="1:14" ht="157.5">
      <c r="A11428" s="6">
        <v>11426</v>
      </c>
      <c r="B11428" s="8" t="s">
        <v>23485</v>
      </c>
      <c r="C11428" s="9" t="s">
        <v>23662</v>
      </c>
      <c r="D11428" s="10" t="s">
        <v>12908</v>
      </c>
      <c r="E11428" s="11" t="s">
        <v>23663</v>
      </c>
      <c r="F11428" s="6">
        <v>423121</v>
      </c>
      <c r="G11428" s="6" t="s">
        <v>2540</v>
      </c>
      <c r="H11428" s="16">
        <v>6306290</v>
      </c>
      <c r="I11428" s="12">
        <v>43982</v>
      </c>
      <c r="J11428" s="12">
        <v>44172</v>
      </c>
      <c r="K11428" s="15">
        <v>0</v>
      </c>
      <c r="L11428" s="13" t="s">
        <v>7614</v>
      </c>
      <c r="M11428" s="7">
        <v>1</v>
      </c>
      <c r="N11428" s="17"/>
    </row>
    <row r="11429" spans="1:14" ht="110.25">
      <c r="A11429" s="6">
        <v>11427</v>
      </c>
      <c r="B11429" s="8" t="s">
        <v>23485</v>
      </c>
      <c r="C11429" s="9" t="s">
        <v>23664</v>
      </c>
      <c r="D11429" s="10" t="s">
        <v>23665</v>
      </c>
      <c r="E11429" s="11" t="s">
        <v>23666</v>
      </c>
      <c r="F11429" s="6">
        <v>423122</v>
      </c>
      <c r="G11429" s="6" t="s">
        <v>2540</v>
      </c>
      <c r="H11429" s="16">
        <v>8370213</v>
      </c>
      <c r="I11429" s="12">
        <v>43986</v>
      </c>
      <c r="J11429" s="12">
        <v>44174</v>
      </c>
      <c r="K11429" s="15">
        <v>0</v>
      </c>
      <c r="L11429" s="13" t="s">
        <v>7614</v>
      </c>
      <c r="M11429" s="7">
        <v>1</v>
      </c>
      <c r="N11429" s="17"/>
    </row>
    <row r="11430" spans="1:14" ht="189">
      <c r="A11430" s="6">
        <v>11428</v>
      </c>
      <c r="B11430" s="8" t="s">
        <v>23485</v>
      </c>
      <c r="C11430" s="9" t="s">
        <v>23667</v>
      </c>
      <c r="D11430" s="10" t="s">
        <v>23668</v>
      </c>
      <c r="E11430" s="11" t="s">
        <v>23669</v>
      </c>
      <c r="F11430" s="6">
        <v>423123</v>
      </c>
      <c r="G11430" s="6" t="s">
        <v>2540</v>
      </c>
      <c r="H11430" s="16">
        <v>5148347</v>
      </c>
      <c r="I11430" s="12">
        <v>43986</v>
      </c>
      <c r="J11430" s="12">
        <v>44174</v>
      </c>
      <c r="K11430" s="15">
        <v>0</v>
      </c>
      <c r="L11430" s="13" t="s">
        <v>7614</v>
      </c>
      <c r="M11430" s="7">
        <v>1</v>
      </c>
      <c r="N11430" s="17"/>
    </row>
    <row r="11431" spans="1:14" ht="409.5">
      <c r="A11431" s="6">
        <v>11429</v>
      </c>
      <c r="B11431" s="8" t="s">
        <v>23485</v>
      </c>
      <c r="C11431" s="9" t="s">
        <v>23670</v>
      </c>
      <c r="D11431" s="10" t="s">
        <v>21314</v>
      </c>
      <c r="E11431" s="11" t="s">
        <v>23671</v>
      </c>
      <c r="F11431" s="6">
        <v>246233</v>
      </c>
      <c r="G11431" s="6" t="s">
        <v>2540</v>
      </c>
      <c r="H11431" s="16">
        <v>55522721</v>
      </c>
      <c r="I11431" s="12">
        <v>43557</v>
      </c>
      <c r="J11431" s="12">
        <v>43897</v>
      </c>
      <c r="K11431" s="15">
        <v>33800000</v>
      </c>
      <c r="L11431" s="13" t="s">
        <v>7614</v>
      </c>
      <c r="M11431" s="7">
        <v>1</v>
      </c>
      <c r="N11431" s="17"/>
    </row>
    <row r="11432" spans="1:14" ht="94.5">
      <c r="A11432" s="6">
        <v>11430</v>
      </c>
      <c r="B11432" s="8" t="s">
        <v>23485</v>
      </c>
      <c r="C11432" s="9" t="s">
        <v>23672</v>
      </c>
      <c r="D11432" s="10" t="s">
        <v>23673</v>
      </c>
      <c r="E11432" s="11" t="s">
        <v>23674</v>
      </c>
      <c r="F11432" s="6">
        <v>237280</v>
      </c>
      <c r="G11432" s="6" t="s">
        <v>2540</v>
      </c>
      <c r="H11432" s="16">
        <v>41893737</v>
      </c>
      <c r="I11432" s="12">
        <v>43486</v>
      </c>
      <c r="J11432" s="12">
        <v>43738</v>
      </c>
      <c r="K11432" s="15">
        <v>29900000</v>
      </c>
      <c r="L11432" s="13" t="s">
        <v>7614</v>
      </c>
      <c r="M11432" s="7">
        <v>1</v>
      </c>
      <c r="N11432" s="17"/>
    </row>
    <row r="11433" spans="1:14" ht="63">
      <c r="A11433" s="6">
        <v>11431</v>
      </c>
      <c r="B11433" s="8" t="s">
        <v>23485</v>
      </c>
      <c r="C11433" s="9" t="s">
        <v>23675</v>
      </c>
      <c r="D11433" s="10" t="s">
        <v>2519</v>
      </c>
      <c r="E11433" s="11" t="s">
        <v>23676</v>
      </c>
      <c r="F11433" s="6">
        <v>421445</v>
      </c>
      <c r="G11433" s="6" t="s">
        <v>2540</v>
      </c>
      <c r="H11433" s="16">
        <v>7270227</v>
      </c>
      <c r="I11433" s="12">
        <v>43986</v>
      </c>
      <c r="J11433" s="12">
        <v>44145</v>
      </c>
      <c r="K11433" s="15">
        <v>0</v>
      </c>
      <c r="L11433" s="13" t="s">
        <v>7614</v>
      </c>
      <c r="M11433" s="7">
        <v>1</v>
      </c>
      <c r="N11433" s="17"/>
    </row>
    <row r="11434" spans="1:14" ht="94.5">
      <c r="A11434" s="6">
        <v>11432</v>
      </c>
      <c r="B11434" s="8" t="s">
        <v>23485</v>
      </c>
      <c r="C11434" s="9" t="s">
        <v>23677</v>
      </c>
      <c r="D11434" s="10" t="s">
        <v>23678</v>
      </c>
      <c r="E11434" s="11" t="s">
        <v>23679</v>
      </c>
      <c r="F11434" s="6">
        <v>421446</v>
      </c>
      <c r="G11434" s="6" t="s">
        <v>2540</v>
      </c>
      <c r="H11434" s="16">
        <v>7927802</v>
      </c>
      <c r="I11434" s="12">
        <v>43986</v>
      </c>
      <c r="J11434" s="12">
        <v>44174</v>
      </c>
      <c r="K11434" s="15">
        <v>0</v>
      </c>
      <c r="L11434" s="13" t="s">
        <v>7614</v>
      </c>
      <c r="M11434" s="7">
        <v>1</v>
      </c>
      <c r="N11434" s="17"/>
    </row>
    <row r="11435" spans="1:14" ht="63">
      <c r="A11435" s="6">
        <v>11433</v>
      </c>
      <c r="B11435" s="8" t="s">
        <v>23485</v>
      </c>
      <c r="C11435" s="9" t="s">
        <v>23680</v>
      </c>
      <c r="D11435" s="10" t="s">
        <v>23681</v>
      </c>
      <c r="E11435" s="11" t="s">
        <v>23682</v>
      </c>
      <c r="F11435" s="6">
        <v>421447</v>
      </c>
      <c r="G11435" s="6" t="s">
        <v>2540</v>
      </c>
      <c r="H11435" s="16">
        <v>7182804</v>
      </c>
      <c r="I11435" s="12">
        <v>43986</v>
      </c>
      <c r="J11435" s="12">
        <v>44174</v>
      </c>
      <c r="K11435" s="15">
        <v>0</v>
      </c>
      <c r="L11435" s="13" t="s">
        <v>7614</v>
      </c>
      <c r="M11435" s="7">
        <v>1</v>
      </c>
      <c r="N11435" s="17"/>
    </row>
    <row r="11436" spans="1:14" ht="78.75">
      <c r="A11436" s="6">
        <v>11434</v>
      </c>
      <c r="B11436" s="8" t="s">
        <v>23485</v>
      </c>
      <c r="C11436" s="9" t="s">
        <v>23683</v>
      </c>
      <c r="D11436" s="10" t="s">
        <v>23684</v>
      </c>
      <c r="E11436" s="11" t="s">
        <v>23685</v>
      </c>
      <c r="F11436" s="6">
        <v>421448</v>
      </c>
      <c r="G11436" s="6" t="s">
        <v>2540</v>
      </c>
      <c r="H11436" s="16">
        <v>8419784</v>
      </c>
      <c r="I11436" s="12">
        <v>43985</v>
      </c>
      <c r="J11436" s="12">
        <v>44174</v>
      </c>
      <c r="K11436" s="15">
        <v>0</v>
      </c>
      <c r="L11436" s="13" t="s">
        <v>7614</v>
      </c>
      <c r="M11436" s="7">
        <v>1</v>
      </c>
      <c r="N11436" s="17"/>
    </row>
    <row r="11437" spans="1:14" ht="78.75">
      <c r="A11437" s="6">
        <v>11435</v>
      </c>
      <c r="B11437" s="8" t="s">
        <v>23485</v>
      </c>
      <c r="C11437" s="9" t="s">
        <v>23686</v>
      </c>
      <c r="D11437" s="10" t="s">
        <v>23687</v>
      </c>
      <c r="E11437" s="11" t="s">
        <v>23688</v>
      </c>
      <c r="F11437" s="6">
        <v>421449</v>
      </c>
      <c r="G11437" s="6" t="s">
        <v>2540</v>
      </c>
      <c r="H11437" s="16">
        <v>8140403</v>
      </c>
      <c r="I11437" s="12">
        <v>43983</v>
      </c>
      <c r="J11437" s="12">
        <v>44142</v>
      </c>
      <c r="K11437" s="15">
        <v>0</v>
      </c>
      <c r="L11437" s="13" t="s">
        <v>7614</v>
      </c>
      <c r="M11437" s="7">
        <v>1</v>
      </c>
      <c r="N11437" s="17"/>
    </row>
    <row r="11438" spans="1:14" ht="78.75">
      <c r="A11438" s="6">
        <v>11436</v>
      </c>
      <c r="B11438" s="8" t="s">
        <v>23485</v>
      </c>
      <c r="C11438" s="9" t="s">
        <v>23689</v>
      </c>
      <c r="D11438" s="10" t="s">
        <v>23690</v>
      </c>
      <c r="E11438" s="11" t="s">
        <v>23691</v>
      </c>
      <c r="F11438" s="6">
        <v>421450</v>
      </c>
      <c r="G11438" s="6" t="s">
        <v>2540</v>
      </c>
      <c r="H11438" s="16">
        <v>6709929</v>
      </c>
      <c r="I11438" s="12">
        <v>43985</v>
      </c>
      <c r="J11438" s="12">
        <v>44174</v>
      </c>
      <c r="K11438" s="15">
        <v>0</v>
      </c>
      <c r="L11438" s="13" t="s">
        <v>7614</v>
      </c>
      <c r="M11438" s="7">
        <v>1</v>
      </c>
      <c r="N11438" s="17"/>
    </row>
    <row r="11439" spans="1:14" ht="78.75">
      <c r="A11439" s="6">
        <v>11437</v>
      </c>
      <c r="B11439" s="8" t="s">
        <v>23485</v>
      </c>
      <c r="C11439" s="9" t="s">
        <v>23692</v>
      </c>
      <c r="D11439" s="10" t="s">
        <v>23693</v>
      </c>
      <c r="E11439" s="11" t="s">
        <v>23694</v>
      </c>
      <c r="F11439" s="6">
        <v>421451</v>
      </c>
      <c r="G11439" s="6" t="s">
        <v>2540</v>
      </c>
      <c r="H11439" s="16">
        <v>6658680</v>
      </c>
      <c r="I11439" s="12">
        <v>43986</v>
      </c>
      <c r="J11439" s="12">
        <v>44174</v>
      </c>
      <c r="K11439" s="15">
        <v>0</v>
      </c>
      <c r="L11439" s="13" t="s">
        <v>7614</v>
      </c>
      <c r="M11439" s="7">
        <v>1</v>
      </c>
      <c r="N11439" s="17"/>
    </row>
    <row r="11440" spans="1:14" ht="63">
      <c r="A11440" s="6">
        <v>11438</v>
      </c>
      <c r="B11440" s="8" t="s">
        <v>23485</v>
      </c>
      <c r="C11440" s="9" t="s">
        <v>23695</v>
      </c>
      <c r="D11440" s="10" t="s">
        <v>23696</v>
      </c>
      <c r="E11440" s="11" t="s">
        <v>23697</v>
      </c>
      <c r="F11440" s="6">
        <v>421452</v>
      </c>
      <c r="G11440" s="6" t="s">
        <v>2540</v>
      </c>
      <c r="H11440" s="16">
        <v>7725939</v>
      </c>
      <c r="I11440" s="12">
        <v>43986</v>
      </c>
      <c r="J11440" s="12">
        <v>44174</v>
      </c>
      <c r="K11440" s="15">
        <v>0</v>
      </c>
      <c r="L11440" s="13" t="s">
        <v>7614</v>
      </c>
      <c r="M11440" s="7">
        <v>1</v>
      </c>
      <c r="N11440" s="17"/>
    </row>
    <row r="11441" spans="1:14" ht="78.75">
      <c r="A11441" s="6">
        <v>11439</v>
      </c>
      <c r="B11441" s="8" t="s">
        <v>23485</v>
      </c>
      <c r="C11441" s="9" t="s">
        <v>23698</v>
      </c>
      <c r="D11441" s="10" t="s">
        <v>23699</v>
      </c>
      <c r="E11441" s="11" t="s">
        <v>23700</v>
      </c>
      <c r="F11441" s="6">
        <v>421453</v>
      </c>
      <c r="G11441" s="6" t="s">
        <v>2540</v>
      </c>
      <c r="H11441" s="16">
        <v>8512981</v>
      </c>
      <c r="I11441" s="12">
        <v>43986</v>
      </c>
      <c r="J11441" s="12">
        <v>44174</v>
      </c>
      <c r="K11441" s="15">
        <v>0</v>
      </c>
      <c r="L11441" s="13" t="s">
        <v>7614</v>
      </c>
      <c r="M11441" s="7">
        <v>1</v>
      </c>
      <c r="N11441" s="17"/>
    </row>
    <row r="11442" spans="1:14" ht="126">
      <c r="A11442" s="6">
        <v>11440</v>
      </c>
      <c r="B11442" s="8" t="s">
        <v>23485</v>
      </c>
      <c r="C11442" s="9" t="s">
        <v>23701</v>
      </c>
      <c r="D11442" s="10" t="s">
        <v>23702</v>
      </c>
      <c r="E11442" s="11" t="s">
        <v>23703</v>
      </c>
      <c r="F11442" s="6">
        <v>421454</v>
      </c>
      <c r="G11442" s="6" t="s">
        <v>2540</v>
      </c>
      <c r="H11442" s="16">
        <v>12901786</v>
      </c>
      <c r="I11442" s="12">
        <v>43985</v>
      </c>
      <c r="J11442" s="12">
        <v>44174</v>
      </c>
      <c r="K11442" s="15">
        <v>0</v>
      </c>
      <c r="L11442" s="13" t="s">
        <v>7614</v>
      </c>
      <c r="M11442" s="7">
        <v>1</v>
      </c>
      <c r="N11442" s="17"/>
    </row>
    <row r="11443" spans="1:14" ht="94.5">
      <c r="A11443" s="6">
        <v>11441</v>
      </c>
      <c r="B11443" s="8" t="s">
        <v>23485</v>
      </c>
      <c r="C11443" s="9" t="s">
        <v>23704</v>
      </c>
      <c r="D11443" s="10" t="s">
        <v>23705</v>
      </c>
      <c r="E11443" s="11" t="s">
        <v>23706</v>
      </c>
      <c r="F11443" s="6">
        <v>421455</v>
      </c>
      <c r="G11443" s="6" t="s">
        <v>2540</v>
      </c>
      <c r="H11443" s="16">
        <v>7630284</v>
      </c>
      <c r="I11443" s="12">
        <v>43985</v>
      </c>
      <c r="J11443" s="12">
        <v>44174</v>
      </c>
      <c r="K11443" s="15">
        <v>0</v>
      </c>
      <c r="L11443" s="13" t="s">
        <v>7614</v>
      </c>
      <c r="M11443" s="7">
        <v>1</v>
      </c>
      <c r="N11443" s="17"/>
    </row>
    <row r="11444" spans="1:14" ht="126">
      <c r="A11444" s="6">
        <v>11442</v>
      </c>
      <c r="B11444" s="8" t="s">
        <v>23485</v>
      </c>
      <c r="C11444" s="9" t="s">
        <v>23707</v>
      </c>
      <c r="D11444" s="10" t="s">
        <v>23610</v>
      </c>
      <c r="E11444" s="11" t="s">
        <v>23708</v>
      </c>
      <c r="F11444" s="6">
        <v>421456</v>
      </c>
      <c r="G11444" s="6" t="s">
        <v>2540</v>
      </c>
      <c r="H11444" s="16">
        <v>8468968</v>
      </c>
      <c r="I11444" s="12">
        <v>43986</v>
      </c>
      <c r="J11444" s="12">
        <v>44174</v>
      </c>
      <c r="K11444" s="15">
        <v>0</v>
      </c>
      <c r="L11444" s="13" t="s">
        <v>7614</v>
      </c>
      <c r="M11444" s="7">
        <v>1</v>
      </c>
      <c r="N11444" s="17"/>
    </row>
    <row r="11445" spans="1:14" ht="141.75">
      <c r="A11445" s="6">
        <v>11443</v>
      </c>
      <c r="B11445" s="8" t="s">
        <v>23485</v>
      </c>
      <c r="C11445" s="9" t="s">
        <v>23709</v>
      </c>
      <c r="D11445" s="10" t="s">
        <v>13075</v>
      </c>
      <c r="E11445" s="11" t="s">
        <v>23710</v>
      </c>
      <c r="F11445" s="6">
        <v>421457</v>
      </c>
      <c r="G11445" s="6" t="s">
        <v>2540</v>
      </c>
      <c r="H11445" s="16">
        <v>8985115</v>
      </c>
      <c r="I11445" s="12">
        <v>43986</v>
      </c>
      <c r="J11445" s="12">
        <v>44174</v>
      </c>
      <c r="K11445" s="15">
        <v>0</v>
      </c>
      <c r="L11445" s="13" t="s">
        <v>7614</v>
      </c>
      <c r="M11445" s="7">
        <v>1</v>
      </c>
      <c r="N11445" s="17"/>
    </row>
    <row r="11446" spans="1:14" ht="315">
      <c r="A11446" s="6">
        <v>11444</v>
      </c>
      <c r="B11446" s="8" t="s">
        <v>23485</v>
      </c>
      <c r="C11446" s="9" t="s">
        <v>23711</v>
      </c>
      <c r="D11446" s="10" t="s">
        <v>2457</v>
      </c>
      <c r="E11446" s="11" t="s">
        <v>23712</v>
      </c>
      <c r="F11446" s="6">
        <v>241131</v>
      </c>
      <c r="G11446" s="6" t="s">
        <v>2540</v>
      </c>
      <c r="H11446" s="16">
        <v>45458370</v>
      </c>
      <c r="I11446" s="12">
        <v>43520</v>
      </c>
      <c r="J11446" s="12">
        <v>44196</v>
      </c>
      <c r="K11446" s="15">
        <v>33600000</v>
      </c>
      <c r="L11446" s="13" t="s">
        <v>7614</v>
      </c>
      <c r="M11446" s="7">
        <v>1</v>
      </c>
      <c r="N11446" s="17"/>
    </row>
    <row r="11447" spans="1:14" ht="78.75">
      <c r="A11447" s="6">
        <v>11445</v>
      </c>
      <c r="B11447" s="8" t="s">
        <v>23485</v>
      </c>
      <c r="C11447" s="9" t="s">
        <v>23713</v>
      </c>
      <c r="D11447" s="10" t="s">
        <v>23714</v>
      </c>
      <c r="E11447" s="11" t="s">
        <v>23715</v>
      </c>
      <c r="F11447" s="6">
        <v>277373</v>
      </c>
      <c r="G11447" s="6" t="s">
        <v>2540</v>
      </c>
      <c r="H11447" s="16">
        <v>5344246</v>
      </c>
      <c r="I11447" s="12">
        <v>43549</v>
      </c>
      <c r="J11447" s="12">
        <v>43830</v>
      </c>
      <c r="K11447" s="15">
        <v>0</v>
      </c>
      <c r="L11447" s="13" t="s">
        <v>7614</v>
      </c>
      <c r="M11447" s="7">
        <v>1</v>
      </c>
      <c r="N11447" s="17"/>
    </row>
    <row r="11448" spans="1:14" ht="94.5">
      <c r="A11448" s="6">
        <v>11446</v>
      </c>
      <c r="B11448" s="8" t="s">
        <v>23485</v>
      </c>
      <c r="C11448" s="9" t="s">
        <v>23716</v>
      </c>
      <c r="D11448" s="10" t="s">
        <v>23717</v>
      </c>
      <c r="E11448" s="11" t="s">
        <v>23718</v>
      </c>
      <c r="F11448" s="6">
        <v>415351</v>
      </c>
      <c r="G11448" s="6" t="s">
        <v>2540</v>
      </c>
      <c r="H11448" s="16">
        <v>10456926</v>
      </c>
      <c r="I11448" s="12">
        <v>43941</v>
      </c>
      <c r="J11448" s="12">
        <v>40477</v>
      </c>
      <c r="K11448" s="15">
        <v>2500000</v>
      </c>
      <c r="L11448" s="13" t="s">
        <v>7614</v>
      </c>
      <c r="M11448" s="7">
        <v>1</v>
      </c>
      <c r="N11448" s="17"/>
    </row>
    <row r="11449" spans="1:14" ht="78.75">
      <c r="A11449" s="6">
        <v>11447</v>
      </c>
      <c r="B11449" s="8" t="s">
        <v>23485</v>
      </c>
      <c r="C11449" s="9" t="s">
        <v>23719</v>
      </c>
      <c r="D11449" s="10" t="s">
        <v>23720</v>
      </c>
      <c r="E11449" s="11" t="s">
        <v>23721</v>
      </c>
      <c r="F11449" s="6">
        <v>415352</v>
      </c>
      <c r="G11449" s="6" t="s">
        <v>2540</v>
      </c>
      <c r="H11449" s="16">
        <v>7756728</v>
      </c>
      <c r="I11449" s="12">
        <v>43941</v>
      </c>
      <c r="J11449" s="12">
        <v>44161</v>
      </c>
      <c r="K11449" s="15">
        <v>0</v>
      </c>
      <c r="L11449" s="13" t="s">
        <v>7614</v>
      </c>
      <c r="M11449" s="7">
        <v>1</v>
      </c>
      <c r="N11449" s="17"/>
    </row>
    <row r="11450" spans="1:14" ht="78.75">
      <c r="A11450" s="6">
        <v>11448</v>
      </c>
      <c r="B11450" s="8" t="s">
        <v>23485</v>
      </c>
      <c r="C11450" s="9" t="s">
        <v>23689</v>
      </c>
      <c r="D11450" s="10" t="s">
        <v>23690</v>
      </c>
      <c r="E11450" s="11" t="s">
        <v>23722</v>
      </c>
      <c r="F11450" s="6">
        <v>415353</v>
      </c>
      <c r="G11450" s="6" t="s">
        <v>2540</v>
      </c>
      <c r="H11450" s="16">
        <v>6465089</v>
      </c>
      <c r="I11450" s="12">
        <v>43941</v>
      </c>
      <c r="J11450" s="12">
        <v>44161</v>
      </c>
      <c r="K11450" s="15">
        <v>0</v>
      </c>
      <c r="L11450" s="13" t="s">
        <v>7614</v>
      </c>
      <c r="M11450" s="7">
        <v>1</v>
      </c>
      <c r="N11450" s="17"/>
    </row>
    <row r="11451" spans="1:14" ht="63">
      <c r="A11451" s="6">
        <v>11449</v>
      </c>
      <c r="B11451" s="8" t="s">
        <v>23485</v>
      </c>
      <c r="C11451" s="9" t="s">
        <v>23723</v>
      </c>
      <c r="D11451" s="10" t="s">
        <v>23724</v>
      </c>
      <c r="E11451" s="11" t="s">
        <v>23725</v>
      </c>
      <c r="F11451" s="6">
        <v>415354</v>
      </c>
      <c r="G11451" s="6" t="s">
        <v>2540</v>
      </c>
      <c r="H11451" s="16">
        <v>6415810</v>
      </c>
      <c r="I11451" s="12">
        <v>43941</v>
      </c>
      <c r="J11451" s="12">
        <v>44161</v>
      </c>
      <c r="K11451" s="15">
        <v>0</v>
      </c>
      <c r="L11451" s="13" t="s">
        <v>7614</v>
      </c>
      <c r="M11451" s="7">
        <v>1</v>
      </c>
      <c r="N11451" s="17"/>
    </row>
    <row r="11452" spans="1:14" ht="94.5">
      <c r="A11452" s="6">
        <v>11450</v>
      </c>
      <c r="B11452" s="8" t="s">
        <v>23485</v>
      </c>
      <c r="C11452" s="9" t="s">
        <v>23726</v>
      </c>
      <c r="D11452" s="10" t="s">
        <v>23727</v>
      </c>
      <c r="E11452" s="11" t="s">
        <v>23728</v>
      </c>
      <c r="F11452" s="6">
        <v>415355</v>
      </c>
      <c r="G11452" s="6" t="s">
        <v>2540</v>
      </c>
      <c r="H11452" s="16">
        <v>10823052</v>
      </c>
      <c r="I11452" s="12">
        <v>43941</v>
      </c>
      <c r="J11452" s="12">
        <v>44161</v>
      </c>
      <c r="K11452" s="15">
        <v>0</v>
      </c>
      <c r="L11452" s="13" t="s">
        <v>7614</v>
      </c>
      <c r="M11452" s="7">
        <v>1</v>
      </c>
      <c r="N11452" s="17"/>
    </row>
    <row r="11453" spans="1:14" ht="63">
      <c r="A11453" s="6">
        <v>11451</v>
      </c>
      <c r="B11453" s="8" t="s">
        <v>23485</v>
      </c>
      <c r="C11453" s="9" t="s">
        <v>23729</v>
      </c>
      <c r="D11453" s="10" t="s">
        <v>23730</v>
      </c>
      <c r="E11453" s="11" t="s">
        <v>23731</v>
      </c>
      <c r="F11453" s="6">
        <v>415349</v>
      </c>
      <c r="G11453" s="6" t="s">
        <v>2540</v>
      </c>
      <c r="H11453" s="16">
        <v>16530000</v>
      </c>
      <c r="I11453" s="12">
        <v>44026</v>
      </c>
      <c r="J11453" s="12">
        <v>44185</v>
      </c>
      <c r="K11453" s="15">
        <v>0</v>
      </c>
      <c r="L11453" s="13" t="s">
        <v>14</v>
      </c>
      <c r="M11453" s="7">
        <v>1</v>
      </c>
      <c r="N11453" s="17"/>
    </row>
    <row r="11454" spans="1:14" ht="94.5">
      <c r="A11454" s="6">
        <v>11452</v>
      </c>
      <c r="B11454" s="8" t="s">
        <v>23485</v>
      </c>
      <c r="C11454" s="9" t="s">
        <v>23732</v>
      </c>
      <c r="D11454" s="10" t="s">
        <v>13162</v>
      </c>
      <c r="E11454" s="11" t="s">
        <v>23733</v>
      </c>
      <c r="F11454" s="6">
        <v>415349</v>
      </c>
      <c r="G11454" s="6" t="s">
        <v>2540</v>
      </c>
      <c r="H11454" s="16">
        <v>16530000</v>
      </c>
      <c r="I11454" s="12">
        <v>44026</v>
      </c>
      <c r="J11454" s="12">
        <v>44185</v>
      </c>
      <c r="K11454" s="15">
        <v>0</v>
      </c>
      <c r="L11454" s="13" t="s">
        <v>14</v>
      </c>
      <c r="M11454" s="7">
        <v>0.55000000000000004</v>
      </c>
      <c r="N11454" s="17"/>
    </row>
    <row r="11455" spans="1:14" ht="78.75">
      <c r="A11455" s="6">
        <v>11453</v>
      </c>
      <c r="B11455" s="8" t="s">
        <v>23485</v>
      </c>
      <c r="C11455" s="9" t="s">
        <v>23734</v>
      </c>
      <c r="D11455" s="10" t="s">
        <v>23665</v>
      </c>
      <c r="E11455" s="11" t="s">
        <v>23733</v>
      </c>
      <c r="F11455" s="6">
        <v>415349</v>
      </c>
      <c r="G11455" s="6" t="s">
        <v>2540</v>
      </c>
      <c r="H11455" s="16">
        <v>16530000</v>
      </c>
      <c r="I11455" s="12">
        <v>44026</v>
      </c>
      <c r="J11455" s="12">
        <v>44185</v>
      </c>
      <c r="K11455" s="15">
        <v>0</v>
      </c>
      <c r="L11455" s="13" t="s">
        <v>14</v>
      </c>
      <c r="M11455" s="7">
        <v>0.45</v>
      </c>
      <c r="N11455" s="17"/>
    </row>
    <row r="11456" spans="1:14" ht="110.25">
      <c r="A11456" s="6">
        <v>11454</v>
      </c>
      <c r="B11456" s="8" t="s">
        <v>23485</v>
      </c>
      <c r="C11456" s="9" t="s">
        <v>23729</v>
      </c>
      <c r="D11456" s="10" t="s">
        <v>23730</v>
      </c>
      <c r="E11456" s="11" t="s">
        <v>23735</v>
      </c>
      <c r="F11456" s="6">
        <v>415350</v>
      </c>
      <c r="G11456" s="6" t="s">
        <v>2540</v>
      </c>
      <c r="H11456" s="16">
        <v>18140000</v>
      </c>
      <c r="I11456" s="12">
        <v>44026</v>
      </c>
      <c r="J11456" s="12">
        <v>44185</v>
      </c>
      <c r="K11456" s="15">
        <v>0</v>
      </c>
      <c r="L11456" s="13" t="s">
        <v>14</v>
      </c>
      <c r="M11456" s="7">
        <v>1</v>
      </c>
      <c r="N11456" s="17"/>
    </row>
    <row r="11457" spans="1:14" ht="110.25">
      <c r="A11457" s="6">
        <v>11455</v>
      </c>
      <c r="B11457" s="8" t="s">
        <v>23485</v>
      </c>
      <c r="C11457" s="9" t="s">
        <v>23736</v>
      </c>
      <c r="D11457" s="10" t="s">
        <v>13162</v>
      </c>
      <c r="E11457" s="11" t="s">
        <v>23735</v>
      </c>
      <c r="F11457" s="6">
        <v>415350</v>
      </c>
      <c r="G11457" s="6" t="s">
        <v>2540</v>
      </c>
      <c r="H11457" s="16">
        <v>18140000</v>
      </c>
      <c r="I11457" s="12">
        <v>44026</v>
      </c>
      <c r="J11457" s="12">
        <v>44185</v>
      </c>
      <c r="K11457" s="15">
        <v>0</v>
      </c>
      <c r="L11457" s="13" t="s">
        <v>14</v>
      </c>
      <c r="M11457" s="7">
        <v>0.55000000000000004</v>
      </c>
      <c r="N11457" s="17"/>
    </row>
    <row r="11458" spans="1:14" ht="110.25">
      <c r="A11458" s="6">
        <v>11456</v>
      </c>
      <c r="B11458" s="8" t="s">
        <v>23485</v>
      </c>
      <c r="C11458" s="9" t="s">
        <v>23734</v>
      </c>
      <c r="D11458" s="10" t="s">
        <v>23665</v>
      </c>
      <c r="E11458" s="11" t="s">
        <v>23735</v>
      </c>
      <c r="F11458" s="6">
        <v>415350</v>
      </c>
      <c r="G11458" s="6" t="s">
        <v>2540</v>
      </c>
      <c r="H11458" s="16">
        <v>18140000</v>
      </c>
      <c r="I11458" s="12">
        <v>44026</v>
      </c>
      <c r="J11458" s="12">
        <v>44185</v>
      </c>
      <c r="K11458" s="15">
        <v>0</v>
      </c>
      <c r="L11458" s="13" t="s">
        <v>14</v>
      </c>
      <c r="M11458" s="7">
        <v>0.45</v>
      </c>
      <c r="N11458" s="17"/>
    </row>
    <row r="11459" spans="1:14" ht="94.5">
      <c r="A11459" s="6">
        <v>11457</v>
      </c>
      <c r="B11459" s="8" t="s">
        <v>23485</v>
      </c>
      <c r="C11459" s="9" t="s">
        <v>23737</v>
      </c>
      <c r="D11459" s="10" t="s">
        <v>23738</v>
      </c>
      <c r="E11459" s="11" t="s">
        <v>23739</v>
      </c>
      <c r="F11459" s="6">
        <v>210186</v>
      </c>
      <c r="G11459" s="6" t="s">
        <v>2540</v>
      </c>
      <c r="H11459" s="16">
        <v>14273430</v>
      </c>
      <c r="I11459" s="12">
        <v>43360</v>
      </c>
      <c r="J11459" s="12">
        <v>43676</v>
      </c>
      <c r="K11459" s="15">
        <v>4600000</v>
      </c>
      <c r="L11459" s="13" t="s">
        <v>15</v>
      </c>
      <c r="M11459" s="7">
        <v>1</v>
      </c>
      <c r="N11459" s="17"/>
    </row>
    <row r="11460" spans="1:14" ht="63">
      <c r="A11460" s="6">
        <v>11458</v>
      </c>
      <c r="B11460" s="8" t="s">
        <v>23485</v>
      </c>
      <c r="C11460" s="9" t="s">
        <v>23740</v>
      </c>
      <c r="D11460" s="10" t="s">
        <v>23741</v>
      </c>
      <c r="E11460" s="11" t="s">
        <v>23742</v>
      </c>
      <c r="F11460" s="6">
        <v>254758</v>
      </c>
      <c r="G11460" s="6" t="s">
        <v>2540</v>
      </c>
      <c r="H11460" s="16">
        <v>23680354</v>
      </c>
      <c r="I11460" s="12">
        <v>43587</v>
      </c>
      <c r="J11460" s="12">
        <v>43917</v>
      </c>
      <c r="K11460" s="15">
        <v>0</v>
      </c>
      <c r="L11460" s="13" t="s">
        <v>14</v>
      </c>
      <c r="M11460" s="7">
        <v>1</v>
      </c>
      <c r="N11460" s="17"/>
    </row>
    <row r="11461" spans="1:14" ht="63">
      <c r="A11461" s="6">
        <v>11459</v>
      </c>
      <c r="B11461" s="8" t="s">
        <v>23485</v>
      </c>
      <c r="C11461" s="9" t="s">
        <v>23711</v>
      </c>
      <c r="D11461" s="10" t="s">
        <v>23741</v>
      </c>
      <c r="E11461" s="11" t="s">
        <v>23742</v>
      </c>
      <c r="F11461" s="6">
        <v>254758</v>
      </c>
      <c r="G11461" s="6" t="s">
        <v>2540</v>
      </c>
      <c r="H11461" s="16">
        <v>23680354</v>
      </c>
      <c r="I11461" s="12">
        <v>43587</v>
      </c>
      <c r="J11461" s="12">
        <v>43917</v>
      </c>
      <c r="K11461" s="15">
        <v>0</v>
      </c>
      <c r="L11461" s="13" t="s">
        <v>14</v>
      </c>
      <c r="M11461" s="7">
        <v>0.4</v>
      </c>
      <c r="N11461" s="17"/>
    </row>
    <row r="11462" spans="1:14" ht="63">
      <c r="A11462" s="6">
        <v>11460</v>
      </c>
      <c r="B11462" s="8" t="s">
        <v>23485</v>
      </c>
      <c r="C11462" s="9" t="s">
        <v>23743</v>
      </c>
      <c r="D11462" s="10" t="s">
        <v>23744</v>
      </c>
      <c r="E11462" s="11" t="s">
        <v>23742</v>
      </c>
      <c r="F11462" s="6">
        <v>254758</v>
      </c>
      <c r="G11462" s="6" t="s">
        <v>2540</v>
      </c>
      <c r="H11462" s="16">
        <v>23680354</v>
      </c>
      <c r="I11462" s="12">
        <v>43587</v>
      </c>
      <c r="J11462" s="12">
        <v>43917</v>
      </c>
      <c r="K11462" s="15">
        <v>0</v>
      </c>
      <c r="L11462" s="13" t="s">
        <v>14</v>
      </c>
      <c r="M11462" s="7">
        <v>0.6</v>
      </c>
      <c r="N11462" s="17"/>
    </row>
    <row r="11463" spans="1:14" ht="173.25">
      <c r="A11463" s="6">
        <v>11461</v>
      </c>
      <c r="B11463" s="8" t="s">
        <v>23485</v>
      </c>
      <c r="C11463" s="9" t="s">
        <v>23745</v>
      </c>
      <c r="D11463" s="10" t="s">
        <v>23741</v>
      </c>
      <c r="E11463" s="11" t="s">
        <v>23746</v>
      </c>
      <c r="F11463" s="6">
        <v>254759</v>
      </c>
      <c r="G11463" s="6" t="s">
        <v>2540</v>
      </c>
      <c r="H11463" s="16">
        <v>26692076</v>
      </c>
      <c r="I11463" s="12">
        <v>43587</v>
      </c>
      <c r="J11463" s="12">
        <v>43917</v>
      </c>
      <c r="K11463" s="15">
        <v>5000000</v>
      </c>
      <c r="L11463" s="13" t="s">
        <v>14</v>
      </c>
      <c r="M11463" s="7">
        <v>1</v>
      </c>
      <c r="N11463" s="17"/>
    </row>
    <row r="11464" spans="1:14" ht="141.75">
      <c r="A11464" s="6">
        <v>11462</v>
      </c>
      <c r="B11464" s="8" t="s">
        <v>23485</v>
      </c>
      <c r="C11464" s="9" t="s">
        <v>23747</v>
      </c>
      <c r="D11464" s="10" t="s">
        <v>23744</v>
      </c>
      <c r="E11464" s="11" t="s">
        <v>23748</v>
      </c>
      <c r="F11464" s="6">
        <v>254759</v>
      </c>
      <c r="G11464" s="6" t="s">
        <v>2540</v>
      </c>
      <c r="H11464" s="16">
        <v>26692076</v>
      </c>
      <c r="I11464" s="12">
        <v>43587</v>
      </c>
      <c r="J11464" s="12">
        <v>43917</v>
      </c>
      <c r="K11464" s="15">
        <v>5000000</v>
      </c>
      <c r="L11464" s="13" t="s">
        <v>14</v>
      </c>
      <c r="M11464" s="7">
        <v>0.6</v>
      </c>
      <c r="N11464" s="17"/>
    </row>
    <row r="11465" spans="1:14" ht="141.75">
      <c r="A11465" s="6">
        <v>11463</v>
      </c>
      <c r="B11465" s="8" t="s">
        <v>23485</v>
      </c>
      <c r="C11465" s="9" t="s">
        <v>23711</v>
      </c>
      <c r="D11465" s="10" t="s">
        <v>2457</v>
      </c>
      <c r="E11465" s="11" t="s">
        <v>23748</v>
      </c>
      <c r="F11465" s="6">
        <v>254759</v>
      </c>
      <c r="G11465" s="6" t="s">
        <v>2540</v>
      </c>
      <c r="H11465" s="16">
        <v>26692076</v>
      </c>
      <c r="I11465" s="12">
        <v>43587</v>
      </c>
      <c r="J11465" s="12">
        <v>43917</v>
      </c>
      <c r="K11465" s="15">
        <v>5000000</v>
      </c>
      <c r="L11465" s="13" t="s">
        <v>14</v>
      </c>
      <c r="M11465" s="7">
        <v>0.4</v>
      </c>
      <c r="N11465" s="17"/>
    </row>
    <row r="11466" spans="1:14" ht="299.25">
      <c r="A11466" s="6">
        <v>11464</v>
      </c>
      <c r="B11466" s="8" t="s">
        <v>23485</v>
      </c>
      <c r="C11466" s="9" t="s">
        <v>23749</v>
      </c>
      <c r="D11466" s="10" t="s">
        <v>23750</v>
      </c>
      <c r="E11466" s="11" t="s">
        <v>23751</v>
      </c>
      <c r="F11466" s="6">
        <v>309383</v>
      </c>
      <c r="G11466" s="6" t="s">
        <v>2540</v>
      </c>
      <c r="H11466" s="16">
        <v>30280171</v>
      </c>
      <c r="I11466" s="12">
        <v>43699</v>
      </c>
      <c r="J11466" s="12">
        <v>44124</v>
      </c>
      <c r="K11466" s="15">
        <v>8050000</v>
      </c>
      <c r="L11466" s="13" t="s">
        <v>14</v>
      </c>
      <c r="M11466" s="7">
        <v>1</v>
      </c>
      <c r="N11466" s="17"/>
    </row>
    <row r="11467" spans="1:14" ht="299.25">
      <c r="A11467" s="6">
        <v>11465</v>
      </c>
      <c r="B11467" s="8" t="s">
        <v>23485</v>
      </c>
      <c r="C11467" s="9" t="s">
        <v>23490</v>
      </c>
      <c r="D11467" s="10" t="s">
        <v>23752</v>
      </c>
      <c r="E11467" s="11" t="s">
        <v>23751</v>
      </c>
      <c r="F11467" s="6">
        <v>309383</v>
      </c>
      <c r="G11467" s="6" t="s">
        <v>2540</v>
      </c>
      <c r="H11467" s="16">
        <v>30280171</v>
      </c>
      <c r="I11467" s="12">
        <v>43699</v>
      </c>
      <c r="J11467" s="12">
        <v>44124</v>
      </c>
      <c r="K11467" s="15">
        <v>8050000</v>
      </c>
      <c r="L11467" s="13" t="s">
        <v>14</v>
      </c>
      <c r="M11467" s="7">
        <v>0.51</v>
      </c>
      <c r="N11467" s="17"/>
    </row>
    <row r="11468" spans="1:14" ht="330.75">
      <c r="A11468" s="6">
        <v>11466</v>
      </c>
      <c r="B11468" s="8" t="s">
        <v>23485</v>
      </c>
      <c r="C11468" s="9" t="s">
        <v>23753</v>
      </c>
      <c r="D11468" s="10" t="s">
        <v>23754</v>
      </c>
      <c r="E11468" s="11" t="s">
        <v>23755</v>
      </c>
      <c r="F11468" s="6">
        <v>309383</v>
      </c>
      <c r="G11468" s="6" t="s">
        <v>2540</v>
      </c>
      <c r="H11468" s="16">
        <v>30280171</v>
      </c>
      <c r="I11468" s="12">
        <v>43699</v>
      </c>
      <c r="J11468" s="12">
        <v>44124</v>
      </c>
      <c r="K11468" s="15">
        <v>8050000</v>
      </c>
      <c r="L11468" s="13" t="s">
        <v>14</v>
      </c>
      <c r="M11468" s="7">
        <v>0.49</v>
      </c>
      <c r="N11468" s="17"/>
    </row>
    <row r="11469" spans="1:14" ht="63">
      <c r="A11469" s="6">
        <v>11467</v>
      </c>
      <c r="B11469" s="8" t="s">
        <v>23485</v>
      </c>
      <c r="C11469" s="9" t="s">
        <v>23756</v>
      </c>
      <c r="D11469" s="10" t="s">
        <v>23757</v>
      </c>
      <c r="E11469" s="11" t="s">
        <v>23758</v>
      </c>
      <c r="F11469" s="6" t="s">
        <v>23759</v>
      </c>
      <c r="G11469" s="6" t="s">
        <v>2540</v>
      </c>
      <c r="H11469" s="16">
        <v>3212749</v>
      </c>
      <c r="I11469" s="12">
        <v>43986</v>
      </c>
      <c r="J11469" s="12">
        <v>44174</v>
      </c>
      <c r="K11469" s="15">
        <v>0</v>
      </c>
      <c r="L11469" s="13" t="s">
        <v>7614</v>
      </c>
      <c r="M11469" s="7">
        <v>1</v>
      </c>
      <c r="N11469" s="17"/>
    </row>
    <row r="11470" spans="1:14" ht="78.75">
      <c r="A11470" s="6">
        <v>11468</v>
      </c>
      <c r="B11470" s="8" t="s">
        <v>23485</v>
      </c>
      <c r="C11470" s="9" t="s">
        <v>23760</v>
      </c>
      <c r="D11470" s="10" t="s">
        <v>23761</v>
      </c>
      <c r="E11470" s="11" t="s">
        <v>23762</v>
      </c>
      <c r="F11470" s="6">
        <v>254756</v>
      </c>
      <c r="G11470" s="6" t="s">
        <v>2540</v>
      </c>
      <c r="H11470" s="16">
        <v>16210256</v>
      </c>
      <c r="I11470" s="12">
        <v>43566</v>
      </c>
      <c r="J11470" s="12">
        <v>43910</v>
      </c>
      <c r="K11470" s="15">
        <v>5500000</v>
      </c>
      <c r="L11470" s="13" t="s">
        <v>7614</v>
      </c>
      <c r="M11470" s="7">
        <v>1</v>
      </c>
      <c r="N11470" s="17"/>
    </row>
    <row r="11471" spans="1:14" ht="267.75">
      <c r="A11471" s="6">
        <v>11469</v>
      </c>
      <c r="B11471" s="8" t="s">
        <v>23485</v>
      </c>
      <c r="C11471" s="9" t="s">
        <v>23763</v>
      </c>
      <c r="D11471" s="10" t="s">
        <v>2472</v>
      </c>
      <c r="E11471" s="11" t="s">
        <v>23764</v>
      </c>
      <c r="F11471" s="6">
        <v>204630</v>
      </c>
      <c r="G11471" s="6" t="s">
        <v>2540</v>
      </c>
      <c r="H11471" s="16">
        <v>22487935</v>
      </c>
      <c r="I11471" s="12">
        <v>43362</v>
      </c>
      <c r="J11471" s="12">
        <v>43860</v>
      </c>
      <c r="K11471" s="15">
        <v>13099100</v>
      </c>
      <c r="L11471" s="13" t="s">
        <v>15</v>
      </c>
      <c r="M11471" s="7">
        <v>1</v>
      </c>
      <c r="N11471" s="17"/>
    </row>
    <row r="11472" spans="1:14" ht="267.75">
      <c r="A11472" s="6">
        <v>11470</v>
      </c>
      <c r="B11472" s="8" t="s">
        <v>23485</v>
      </c>
      <c r="C11472" s="9" t="s">
        <v>23765</v>
      </c>
      <c r="D11472" s="10" t="s">
        <v>23766</v>
      </c>
      <c r="E11472" s="11" t="s">
        <v>23767</v>
      </c>
      <c r="F11472" s="6">
        <v>277376</v>
      </c>
      <c r="G11472" s="6" t="s">
        <v>2540</v>
      </c>
      <c r="H11472" s="16">
        <v>33959000</v>
      </c>
      <c r="I11472" s="12">
        <v>43599</v>
      </c>
      <c r="J11472" s="12">
        <v>43909</v>
      </c>
      <c r="K11472" s="15">
        <v>15500000</v>
      </c>
      <c r="L11472" s="13" t="s">
        <v>14</v>
      </c>
      <c r="M11472" s="7">
        <v>1</v>
      </c>
      <c r="N11472" s="17"/>
    </row>
    <row r="11473" spans="1:14" ht="267.75">
      <c r="A11473" s="6">
        <v>11471</v>
      </c>
      <c r="B11473" s="8" t="s">
        <v>23485</v>
      </c>
      <c r="C11473" s="9" t="s">
        <v>23768</v>
      </c>
      <c r="D11473" s="10" t="s">
        <v>23744</v>
      </c>
      <c r="E11473" s="11" t="s">
        <v>23767</v>
      </c>
      <c r="F11473" s="6">
        <v>277376</v>
      </c>
      <c r="G11473" s="6" t="s">
        <v>2540</v>
      </c>
      <c r="H11473" s="16">
        <v>33959000</v>
      </c>
      <c r="I11473" s="12">
        <v>43599</v>
      </c>
      <c r="J11473" s="12">
        <v>43909</v>
      </c>
      <c r="K11473" s="15">
        <v>15500000</v>
      </c>
      <c r="L11473" s="13" t="s">
        <v>14</v>
      </c>
      <c r="M11473" s="7">
        <v>0.5</v>
      </c>
      <c r="N11473" s="17"/>
    </row>
    <row r="11474" spans="1:14" ht="267.75">
      <c r="A11474" s="6">
        <v>11472</v>
      </c>
      <c r="B11474" s="8" t="s">
        <v>23485</v>
      </c>
      <c r="C11474" s="9" t="s">
        <v>23769</v>
      </c>
      <c r="D11474" s="10" t="s">
        <v>7492</v>
      </c>
      <c r="E11474" s="11" t="s">
        <v>23767</v>
      </c>
      <c r="F11474" s="6">
        <v>277376</v>
      </c>
      <c r="G11474" s="6" t="s">
        <v>2540</v>
      </c>
      <c r="H11474" s="16">
        <v>33959000</v>
      </c>
      <c r="I11474" s="12">
        <v>43599</v>
      </c>
      <c r="J11474" s="12">
        <v>43909</v>
      </c>
      <c r="K11474" s="15">
        <v>15500000</v>
      </c>
      <c r="L11474" s="13" t="s">
        <v>14</v>
      </c>
      <c r="M11474" s="7">
        <v>0.5</v>
      </c>
      <c r="N11474" s="17"/>
    </row>
    <row r="11475" spans="1:14" ht="126">
      <c r="A11475" s="6">
        <v>11473</v>
      </c>
      <c r="B11475" s="8" t="s">
        <v>23485</v>
      </c>
      <c r="C11475" s="9" t="s">
        <v>23770</v>
      </c>
      <c r="D11475" s="10" t="s">
        <v>23771</v>
      </c>
      <c r="E11475" s="11" t="s">
        <v>23772</v>
      </c>
      <c r="F11475" s="6">
        <v>367679</v>
      </c>
      <c r="G11475" s="6" t="s">
        <v>2540</v>
      </c>
      <c r="H11475" s="16">
        <v>7288088</v>
      </c>
      <c r="I11475" s="12">
        <v>43822</v>
      </c>
      <c r="J11475" s="12">
        <v>44012</v>
      </c>
      <c r="K11475" s="15">
        <v>2050000</v>
      </c>
      <c r="L11475" s="13" t="s">
        <v>15</v>
      </c>
      <c r="M11475" s="7">
        <v>1</v>
      </c>
      <c r="N11475" s="17"/>
    </row>
    <row r="11476" spans="1:14" ht="157.5">
      <c r="A11476" s="6">
        <v>11474</v>
      </c>
      <c r="B11476" s="8" t="s">
        <v>23485</v>
      </c>
      <c r="C11476" s="9" t="s">
        <v>23773</v>
      </c>
      <c r="D11476" s="10" t="s">
        <v>23583</v>
      </c>
      <c r="E11476" s="11" t="s">
        <v>23774</v>
      </c>
      <c r="F11476" s="6">
        <v>399137</v>
      </c>
      <c r="G11476" s="6" t="s">
        <v>2540</v>
      </c>
      <c r="H11476" s="16">
        <v>9309250</v>
      </c>
      <c r="I11476" s="12">
        <v>43871</v>
      </c>
      <c r="J11476" s="12">
        <v>44059</v>
      </c>
      <c r="K11476" s="15">
        <v>3500000</v>
      </c>
      <c r="L11476" s="13" t="s">
        <v>7614</v>
      </c>
      <c r="M11476" s="7">
        <v>1</v>
      </c>
      <c r="N11476" s="17"/>
    </row>
    <row r="11477" spans="1:14" ht="252">
      <c r="A11477" s="6">
        <v>11475</v>
      </c>
      <c r="B11477" s="8" t="s">
        <v>23485</v>
      </c>
      <c r="C11477" s="9" t="s">
        <v>23775</v>
      </c>
      <c r="D11477" s="10" t="s">
        <v>2543</v>
      </c>
      <c r="E11477" s="11" t="s">
        <v>23776</v>
      </c>
      <c r="F11477" s="6">
        <v>399138</v>
      </c>
      <c r="G11477" s="6" t="s">
        <v>2540</v>
      </c>
      <c r="H11477" s="16">
        <v>8086945</v>
      </c>
      <c r="I11477" s="12">
        <v>43877</v>
      </c>
      <c r="J11477" s="12">
        <v>44058</v>
      </c>
      <c r="K11477" s="15">
        <v>0</v>
      </c>
      <c r="L11477" s="13" t="s">
        <v>7614</v>
      </c>
      <c r="M11477" s="7">
        <v>1</v>
      </c>
      <c r="N11477" s="17"/>
    </row>
    <row r="11478" spans="1:14" ht="157.5">
      <c r="A11478" s="6">
        <v>11476</v>
      </c>
      <c r="B11478" s="8" t="s">
        <v>23485</v>
      </c>
      <c r="C11478" s="9" t="s">
        <v>23777</v>
      </c>
      <c r="D11478" s="10" t="s">
        <v>23778</v>
      </c>
      <c r="E11478" s="11" t="s">
        <v>23779</v>
      </c>
      <c r="F11478" s="6">
        <v>405622</v>
      </c>
      <c r="G11478" s="6" t="s">
        <v>2540</v>
      </c>
      <c r="H11478" s="16">
        <v>9944081</v>
      </c>
      <c r="I11478" s="12">
        <v>43898</v>
      </c>
      <c r="J11478" s="12">
        <v>44088</v>
      </c>
      <c r="K11478" s="15">
        <v>0</v>
      </c>
      <c r="L11478" s="13" t="s">
        <v>7614</v>
      </c>
      <c r="M11478" s="7">
        <v>1</v>
      </c>
      <c r="N11478" s="17"/>
    </row>
    <row r="11479" spans="1:14" ht="173.25">
      <c r="A11479" s="6">
        <v>11477</v>
      </c>
      <c r="B11479" s="8" t="s">
        <v>23485</v>
      </c>
      <c r="C11479" s="9" t="s">
        <v>23780</v>
      </c>
      <c r="D11479" s="10" t="s">
        <v>23781</v>
      </c>
      <c r="E11479" s="11" t="s">
        <v>23782</v>
      </c>
      <c r="F11479" s="6">
        <v>405623</v>
      </c>
      <c r="G11479" s="6" t="s">
        <v>2540</v>
      </c>
      <c r="H11479" s="16">
        <v>11606136</v>
      </c>
      <c r="I11479" s="12">
        <v>43892</v>
      </c>
      <c r="J11479" s="12">
        <v>44083</v>
      </c>
      <c r="K11479" s="15">
        <v>1940000</v>
      </c>
      <c r="L11479" s="13" t="s">
        <v>7614</v>
      </c>
      <c r="M11479" s="7">
        <v>1</v>
      </c>
      <c r="N11479" s="17"/>
    </row>
    <row r="11480" spans="1:14" ht="204.75">
      <c r="A11480" s="6">
        <v>11478</v>
      </c>
      <c r="B11480" s="8" t="s">
        <v>23485</v>
      </c>
      <c r="C11480" s="9" t="s">
        <v>23652</v>
      </c>
      <c r="D11480" s="10" t="s">
        <v>23645</v>
      </c>
      <c r="E11480" s="11" t="s">
        <v>23783</v>
      </c>
      <c r="F11480" s="6">
        <v>405624</v>
      </c>
      <c r="G11480" s="6" t="s">
        <v>2540</v>
      </c>
      <c r="H11480" s="16">
        <v>9343866</v>
      </c>
      <c r="I11480" s="12">
        <v>43898</v>
      </c>
      <c r="J11480" s="12">
        <v>44088</v>
      </c>
      <c r="K11480" s="15">
        <v>0</v>
      </c>
      <c r="L11480" s="13" t="s">
        <v>7614</v>
      </c>
      <c r="M11480" s="7">
        <v>1</v>
      </c>
      <c r="N11480" s="17"/>
    </row>
    <row r="11481" spans="1:14" ht="409.5">
      <c r="A11481" s="6">
        <v>11479</v>
      </c>
      <c r="B11481" s="8" t="s">
        <v>23485</v>
      </c>
      <c r="C11481" s="9" t="s">
        <v>23784</v>
      </c>
      <c r="D11481" s="10" t="s">
        <v>23785</v>
      </c>
      <c r="E11481" s="11" t="s">
        <v>23786</v>
      </c>
      <c r="F11481" s="6">
        <v>220791</v>
      </c>
      <c r="G11481" s="6" t="s">
        <v>2540</v>
      </c>
      <c r="H11481" s="16">
        <v>23470328</v>
      </c>
      <c r="I11481" s="12">
        <v>43443</v>
      </c>
      <c r="J11481" s="12">
        <v>44063</v>
      </c>
      <c r="K11481" s="15">
        <v>10720000</v>
      </c>
      <c r="L11481" s="13" t="s">
        <v>14</v>
      </c>
      <c r="M11481" s="7">
        <v>1</v>
      </c>
      <c r="N11481" s="17"/>
    </row>
    <row r="11482" spans="1:14" ht="409.5">
      <c r="A11482" s="6">
        <v>11480</v>
      </c>
      <c r="B11482" s="8" t="s">
        <v>23485</v>
      </c>
      <c r="C11482" s="9" t="s">
        <v>23787</v>
      </c>
      <c r="D11482" s="10" t="s">
        <v>2617</v>
      </c>
      <c r="E11482" s="11" t="s">
        <v>23786</v>
      </c>
      <c r="F11482" s="6">
        <v>220791</v>
      </c>
      <c r="G11482" s="6" t="s">
        <v>2540</v>
      </c>
      <c r="H11482" s="16">
        <v>23470328</v>
      </c>
      <c r="I11482" s="12">
        <v>43443</v>
      </c>
      <c r="J11482" s="12">
        <v>44063</v>
      </c>
      <c r="K11482" s="15">
        <v>10720000</v>
      </c>
      <c r="L11482" s="13" t="s">
        <v>14</v>
      </c>
      <c r="M11482" s="7">
        <v>0.51</v>
      </c>
      <c r="N11482" s="17"/>
    </row>
    <row r="11483" spans="1:14" ht="409.5">
      <c r="A11483" s="6">
        <v>11481</v>
      </c>
      <c r="B11483" s="8" t="s">
        <v>23485</v>
      </c>
      <c r="C11483" s="9" t="s">
        <v>23550</v>
      </c>
      <c r="D11483" s="10" t="s">
        <v>23551</v>
      </c>
      <c r="E11483" s="11" t="s">
        <v>23786</v>
      </c>
      <c r="F11483" s="6">
        <v>220791</v>
      </c>
      <c r="G11483" s="6" t="s">
        <v>2540</v>
      </c>
      <c r="H11483" s="16">
        <v>23470328</v>
      </c>
      <c r="I11483" s="12">
        <v>43443</v>
      </c>
      <c r="J11483" s="12">
        <v>44063</v>
      </c>
      <c r="K11483" s="15">
        <v>10720000</v>
      </c>
      <c r="L11483" s="13" t="s">
        <v>14</v>
      </c>
      <c r="M11483" s="7">
        <v>0.49</v>
      </c>
      <c r="N11483" s="17"/>
    </row>
    <row r="11484" spans="1:14" ht="362.25">
      <c r="A11484" s="6">
        <v>11482</v>
      </c>
      <c r="B11484" s="8" t="s">
        <v>23485</v>
      </c>
      <c r="C11484" s="9" t="s">
        <v>23784</v>
      </c>
      <c r="D11484" s="10" t="s">
        <v>23785</v>
      </c>
      <c r="E11484" s="11" t="s">
        <v>23788</v>
      </c>
      <c r="F11484" s="6">
        <v>220794</v>
      </c>
      <c r="G11484" s="6" t="s">
        <v>2540</v>
      </c>
      <c r="H11484" s="16">
        <v>17698397</v>
      </c>
      <c r="I11484" s="12">
        <v>43443</v>
      </c>
      <c r="J11484" s="12">
        <v>43789</v>
      </c>
      <c r="K11484" s="15">
        <v>1100000</v>
      </c>
      <c r="L11484" s="13" t="s">
        <v>14</v>
      </c>
      <c r="M11484" s="7">
        <v>1</v>
      </c>
      <c r="N11484" s="17"/>
    </row>
    <row r="11485" spans="1:14" ht="362.25">
      <c r="A11485" s="6">
        <v>11483</v>
      </c>
      <c r="B11485" s="8" t="s">
        <v>23485</v>
      </c>
      <c r="C11485" s="9" t="s">
        <v>23787</v>
      </c>
      <c r="D11485" s="10" t="s">
        <v>2617</v>
      </c>
      <c r="E11485" s="11" t="s">
        <v>23788</v>
      </c>
      <c r="F11485" s="6">
        <v>220794</v>
      </c>
      <c r="G11485" s="6" t="s">
        <v>2540</v>
      </c>
      <c r="H11485" s="16">
        <v>17698397</v>
      </c>
      <c r="I11485" s="12">
        <v>43443</v>
      </c>
      <c r="J11485" s="12">
        <v>43789</v>
      </c>
      <c r="K11485" s="15">
        <v>1100000</v>
      </c>
      <c r="L11485" s="13" t="s">
        <v>14</v>
      </c>
      <c r="M11485" s="7">
        <v>0.51</v>
      </c>
      <c r="N11485" s="17"/>
    </row>
    <row r="11486" spans="1:14" ht="362.25">
      <c r="A11486" s="6">
        <v>11484</v>
      </c>
      <c r="B11486" s="8" t="s">
        <v>23485</v>
      </c>
      <c r="C11486" s="9" t="s">
        <v>23550</v>
      </c>
      <c r="D11486" s="10" t="s">
        <v>23551</v>
      </c>
      <c r="E11486" s="11" t="s">
        <v>23788</v>
      </c>
      <c r="F11486" s="6">
        <v>220794</v>
      </c>
      <c r="G11486" s="6" t="s">
        <v>2540</v>
      </c>
      <c r="H11486" s="16">
        <v>17698397</v>
      </c>
      <c r="I11486" s="12">
        <v>43443</v>
      </c>
      <c r="J11486" s="12">
        <v>43789</v>
      </c>
      <c r="K11486" s="15">
        <v>1100000</v>
      </c>
      <c r="L11486" s="13" t="s">
        <v>14</v>
      </c>
      <c r="M11486" s="7">
        <v>0.49</v>
      </c>
      <c r="N11486" s="17"/>
    </row>
    <row r="11487" spans="1:14" ht="94.5">
      <c r="A11487" s="6">
        <v>11485</v>
      </c>
      <c r="B11487" s="8" t="s">
        <v>23485</v>
      </c>
      <c r="C11487" s="9" t="s">
        <v>23789</v>
      </c>
      <c r="D11487" s="10" t="s">
        <v>23790</v>
      </c>
      <c r="E11487" s="11" t="s">
        <v>23791</v>
      </c>
      <c r="F11487" s="6">
        <v>285426</v>
      </c>
      <c r="G11487" s="6" t="s">
        <v>2540</v>
      </c>
      <c r="H11487" s="16">
        <v>5389222</v>
      </c>
      <c r="I11487" s="12">
        <v>43598</v>
      </c>
      <c r="J11487" s="12">
        <v>44104</v>
      </c>
      <c r="K11487" s="15">
        <v>0</v>
      </c>
      <c r="L11487" s="13" t="s">
        <v>7614</v>
      </c>
      <c r="M11487" s="7">
        <v>1</v>
      </c>
      <c r="N11487" s="17"/>
    </row>
    <row r="11488" spans="1:14" ht="94.5">
      <c r="A11488" s="6">
        <v>11486</v>
      </c>
      <c r="B11488" s="8" t="s">
        <v>23485</v>
      </c>
      <c r="C11488" s="9" t="s">
        <v>23792</v>
      </c>
      <c r="D11488" s="10" t="s">
        <v>23793</v>
      </c>
      <c r="E11488" s="11" t="s">
        <v>23794</v>
      </c>
      <c r="F11488" s="6">
        <v>285933</v>
      </c>
      <c r="G11488" s="6" t="s">
        <v>2540</v>
      </c>
      <c r="H11488" s="16">
        <v>4936905</v>
      </c>
      <c r="I11488" s="12">
        <v>43604</v>
      </c>
      <c r="J11488" s="12">
        <v>44134</v>
      </c>
      <c r="K11488" s="15">
        <v>2500000</v>
      </c>
      <c r="L11488" s="13" t="s">
        <v>7614</v>
      </c>
      <c r="M11488" s="7">
        <v>1</v>
      </c>
      <c r="N11488" s="17"/>
    </row>
    <row r="11489" spans="1:14" ht="126">
      <c r="A11489" s="6">
        <v>11487</v>
      </c>
      <c r="B11489" s="8" t="s">
        <v>23485</v>
      </c>
      <c r="C11489" s="9" t="s">
        <v>23795</v>
      </c>
      <c r="D11489" s="10" t="s">
        <v>23796</v>
      </c>
      <c r="E11489" s="11" t="s">
        <v>23797</v>
      </c>
      <c r="F11489" s="6">
        <v>285924</v>
      </c>
      <c r="G11489" s="6" t="s">
        <v>2540</v>
      </c>
      <c r="H11489" s="16">
        <v>5360715</v>
      </c>
      <c r="I11489" s="12">
        <v>43600</v>
      </c>
      <c r="J11489" s="12">
        <v>43790</v>
      </c>
      <c r="K11489" s="15">
        <v>3200000</v>
      </c>
      <c r="L11489" s="13" t="s">
        <v>7614</v>
      </c>
      <c r="M11489" s="7">
        <v>1</v>
      </c>
      <c r="N11489" s="17"/>
    </row>
    <row r="11490" spans="1:14" ht="110.25">
      <c r="A11490" s="6">
        <v>11488</v>
      </c>
      <c r="B11490" s="8" t="s">
        <v>23485</v>
      </c>
      <c r="C11490" s="9" t="s">
        <v>23789</v>
      </c>
      <c r="D11490" s="10" t="s">
        <v>23790</v>
      </c>
      <c r="E11490" s="11" t="s">
        <v>23798</v>
      </c>
      <c r="F11490" s="6">
        <v>288522</v>
      </c>
      <c r="G11490" s="6" t="s">
        <v>2540</v>
      </c>
      <c r="H11490" s="16">
        <v>5438604</v>
      </c>
      <c r="I11490" s="12">
        <v>43598</v>
      </c>
      <c r="J11490" s="12">
        <v>44104</v>
      </c>
      <c r="K11490" s="15">
        <v>3650000</v>
      </c>
      <c r="L11490" s="13" t="s">
        <v>7614</v>
      </c>
      <c r="M11490" s="7">
        <v>1</v>
      </c>
      <c r="N11490" s="17"/>
    </row>
    <row r="11491" spans="1:14" ht="63">
      <c r="A11491" s="6">
        <v>11489</v>
      </c>
      <c r="B11491" s="8" t="s">
        <v>23485</v>
      </c>
      <c r="C11491" s="9" t="s">
        <v>23799</v>
      </c>
      <c r="D11491" s="10" t="s">
        <v>23800</v>
      </c>
      <c r="E11491" s="11" t="s">
        <v>23801</v>
      </c>
      <c r="F11491" s="6">
        <v>288532</v>
      </c>
      <c r="G11491" s="6" t="s">
        <v>2540</v>
      </c>
      <c r="H11491" s="16">
        <v>4858197</v>
      </c>
      <c r="I11491" s="12">
        <v>43633</v>
      </c>
      <c r="J11491" s="12">
        <v>44042</v>
      </c>
      <c r="K11491" s="15">
        <v>2400000</v>
      </c>
      <c r="L11491" s="13" t="s">
        <v>7614</v>
      </c>
      <c r="M11491" s="7">
        <v>1</v>
      </c>
      <c r="N11491" s="17"/>
    </row>
    <row r="11492" spans="1:14" ht="110.25">
      <c r="A11492" s="6">
        <v>11490</v>
      </c>
      <c r="B11492" s="8" t="s">
        <v>23485</v>
      </c>
      <c r="C11492" s="9" t="s">
        <v>23802</v>
      </c>
      <c r="D11492" s="10" t="s">
        <v>23803</v>
      </c>
      <c r="E11492" s="11" t="s">
        <v>23804</v>
      </c>
      <c r="F11492" s="6">
        <v>301635</v>
      </c>
      <c r="G11492" s="6" t="s">
        <v>2540</v>
      </c>
      <c r="H11492" s="16">
        <v>2526762</v>
      </c>
      <c r="I11492" s="12">
        <v>43636</v>
      </c>
      <c r="J11492" s="12">
        <v>43829</v>
      </c>
      <c r="K11492" s="15">
        <v>1000000</v>
      </c>
      <c r="L11492" s="13" t="s">
        <v>7614</v>
      </c>
      <c r="M11492" s="7">
        <v>1</v>
      </c>
      <c r="N11492" s="17"/>
    </row>
    <row r="11493" spans="1:14" ht="141.75">
      <c r="A11493" s="6">
        <v>11491</v>
      </c>
      <c r="B11493" s="8" t="s">
        <v>23485</v>
      </c>
      <c r="C11493" s="9" t="s">
        <v>23572</v>
      </c>
      <c r="D11493" s="10" t="s">
        <v>23573</v>
      </c>
      <c r="E11493" s="11" t="s">
        <v>23805</v>
      </c>
      <c r="F11493" s="6">
        <v>301657</v>
      </c>
      <c r="G11493" s="6" t="s">
        <v>2540</v>
      </c>
      <c r="H11493" s="16">
        <v>3769027</v>
      </c>
      <c r="I11493" s="12">
        <v>43650</v>
      </c>
      <c r="J11493" s="12">
        <v>44073</v>
      </c>
      <c r="K11493" s="15">
        <v>3768800</v>
      </c>
      <c r="L11493" s="13" t="s">
        <v>7614</v>
      </c>
      <c r="M11493" s="7">
        <v>1</v>
      </c>
      <c r="N11493" s="17"/>
    </row>
    <row r="11494" spans="1:14" ht="110.25">
      <c r="A11494" s="6">
        <v>11492</v>
      </c>
      <c r="B11494" s="8" t="s">
        <v>23485</v>
      </c>
      <c r="C11494" s="9" t="s">
        <v>23806</v>
      </c>
      <c r="D11494" s="10" t="s">
        <v>23807</v>
      </c>
      <c r="E11494" s="11" t="s">
        <v>23808</v>
      </c>
      <c r="F11494" s="6">
        <v>285427</v>
      </c>
      <c r="G11494" s="6" t="s">
        <v>2540</v>
      </c>
      <c r="H11494" s="16">
        <v>34255127</v>
      </c>
      <c r="I11494" s="12">
        <v>43599</v>
      </c>
      <c r="J11494" s="12">
        <v>43789</v>
      </c>
      <c r="K11494" s="15">
        <v>2150000</v>
      </c>
      <c r="L11494" s="13" t="s">
        <v>7614</v>
      </c>
      <c r="M11494" s="7">
        <v>1</v>
      </c>
      <c r="N11494" s="17"/>
    </row>
    <row r="11495" spans="1:14" ht="94.5">
      <c r="A11495" s="6">
        <v>11493</v>
      </c>
      <c r="B11495" s="8" t="s">
        <v>23485</v>
      </c>
      <c r="C11495" s="9" t="s">
        <v>23716</v>
      </c>
      <c r="D11495" s="10" t="s">
        <v>23717</v>
      </c>
      <c r="E11495" s="11" t="s">
        <v>23809</v>
      </c>
      <c r="F11495" s="6">
        <v>285429</v>
      </c>
      <c r="G11495" s="6" t="s">
        <v>2540</v>
      </c>
      <c r="H11495" s="16">
        <v>7319689</v>
      </c>
      <c r="I11495" s="12">
        <v>43604</v>
      </c>
      <c r="J11495" s="12">
        <v>43794</v>
      </c>
      <c r="K11495" s="15">
        <v>4800000</v>
      </c>
      <c r="L11495" s="13" t="s">
        <v>7614</v>
      </c>
      <c r="M11495" s="7">
        <v>1</v>
      </c>
      <c r="N11495" s="17"/>
    </row>
    <row r="11496" spans="1:14" ht="94.5">
      <c r="A11496" s="6">
        <v>11494</v>
      </c>
      <c r="B11496" s="8" t="s">
        <v>23485</v>
      </c>
      <c r="C11496" s="9" t="s">
        <v>23701</v>
      </c>
      <c r="D11496" s="10" t="s">
        <v>23702</v>
      </c>
      <c r="E11496" s="11" t="s">
        <v>23810</v>
      </c>
      <c r="F11496" s="6">
        <v>285430</v>
      </c>
      <c r="G11496" s="6" t="s">
        <v>2540</v>
      </c>
      <c r="H11496" s="16">
        <v>6462824</v>
      </c>
      <c r="I11496" s="12">
        <v>43600</v>
      </c>
      <c r="J11496" s="12">
        <v>43790</v>
      </c>
      <c r="K11496" s="15">
        <v>1600000</v>
      </c>
      <c r="L11496" s="13" t="s">
        <v>7614</v>
      </c>
      <c r="M11496" s="7">
        <v>1</v>
      </c>
      <c r="N11496" s="17"/>
    </row>
    <row r="11497" spans="1:14" ht="78.75">
      <c r="A11497" s="6">
        <v>11495</v>
      </c>
      <c r="B11497" s="8" t="s">
        <v>23485</v>
      </c>
      <c r="C11497" s="9" t="s">
        <v>23811</v>
      </c>
      <c r="D11497" s="10" t="s">
        <v>23812</v>
      </c>
      <c r="E11497" s="11" t="s">
        <v>23813</v>
      </c>
      <c r="F11497" s="6">
        <v>285927</v>
      </c>
      <c r="G11497" s="6" t="s">
        <v>2540</v>
      </c>
      <c r="H11497" s="16">
        <v>3332264</v>
      </c>
      <c r="I11497" s="12">
        <v>43604</v>
      </c>
      <c r="J11497" s="12">
        <v>43941</v>
      </c>
      <c r="K11497" s="15">
        <v>416400</v>
      </c>
      <c r="L11497" s="13" t="s">
        <v>7614</v>
      </c>
      <c r="M11497" s="7">
        <v>1</v>
      </c>
      <c r="N11497" s="17"/>
    </row>
    <row r="11498" spans="1:14" ht="63">
      <c r="A11498" s="6">
        <v>11496</v>
      </c>
      <c r="B11498" s="8" t="s">
        <v>23485</v>
      </c>
      <c r="C11498" s="9" t="s">
        <v>23789</v>
      </c>
      <c r="D11498" s="10" t="s">
        <v>23790</v>
      </c>
      <c r="E11498" s="11" t="s">
        <v>23814</v>
      </c>
      <c r="F11498" s="6">
        <v>285932</v>
      </c>
      <c r="G11498" s="6" t="s">
        <v>2540</v>
      </c>
      <c r="H11498" s="16">
        <v>3075536</v>
      </c>
      <c r="I11498" s="12">
        <v>43598</v>
      </c>
      <c r="J11498" s="12">
        <v>44073</v>
      </c>
      <c r="K11498" s="15">
        <v>1950000</v>
      </c>
      <c r="L11498" s="13" t="s">
        <v>7614</v>
      </c>
      <c r="M11498" s="7">
        <v>1</v>
      </c>
      <c r="N11498" s="17"/>
    </row>
    <row r="11499" spans="1:14" ht="94.5">
      <c r="A11499" s="6">
        <v>11497</v>
      </c>
      <c r="B11499" s="8" t="s">
        <v>23485</v>
      </c>
      <c r="C11499" s="9" t="s">
        <v>23815</v>
      </c>
      <c r="D11499" s="10" t="s">
        <v>23816</v>
      </c>
      <c r="E11499" s="11" t="s">
        <v>23817</v>
      </c>
      <c r="F11499" s="6">
        <v>301638</v>
      </c>
      <c r="G11499" s="6" t="s">
        <v>2540</v>
      </c>
      <c r="H11499" s="16">
        <v>3629851</v>
      </c>
      <c r="I11499" s="12">
        <v>43660</v>
      </c>
      <c r="J11499" s="12">
        <v>43799</v>
      </c>
      <c r="K11499" s="15">
        <v>0</v>
      </c>
      <c r="L11499" s="13" t="s">
        <v>7614</v>
      </c>
      <c r="M11499" s="7">
        <v>1</v>
      </c>
      <c r="N11499" s="17"/>
    </row>
    <row r="11500" spans="1:14" ht="63">
      <c r="A11500" s="6">
        <v>11498</v>
      </c>
      <c r="B11500" s="8" t="s">
        <v>23485</v>
      </c>
      <c r="C11500" s="9" t="s">
        <v>23572</v>
      </c>
      <c r="D11500" s="10" t="s">
        <v>23573</v>
      </c>
      <c r="E11500" s="11" t="s">
        <v>23818</v>
      </c>
      <c r="F11500" s="6">
        <v>301639</v>
      </c>
      <c r="G11500" s="6" t="s">
        <v>2540</v>
      </c>
      <c r="H11500" s="16">
        <v>3227694</v>
      </c>
      <c r="I11500" s="12">
        <v>43650</v>
      </c>
      <c r="J11500" s="12">
        <v>43799</v>
      </c>
      <c r="K11500" s="15">
        <v>0</v>
      </c>
      <c r="L11500" s="13" t="s">
        <v>7614</v>
      </c>
      <c r="M11500" s="7">
        <v>1</v>
      </c>
      <c r="N11500" s="17"/>
    </row>
    <row r="11501" spans="1:14" ht="409.5">
      <c r="A11501" s="6">
        <v>11499</v>
      </c>
      <c r="B11501" s="8" t="s">
        <v>23485</v>
      </c>
      <c r="C11501" s="9" t="s">
        <v>23672</v>
      </c>
      <c r="D11501" s="10" t="s">
        <v>23673</v>
      </c>
      <c r="E11501" s="11" t="s">
        <v>23819</v>
      </c>
      <c r="F11501" s="6">
        <v>301640</v>
      </c>
      <c r="G11501" s="6" t="s">
        <v>2540</v>
      </c>
      <c r="H11501" s="16">
        <v>28330676</v>
      </c>
      <c r="I11501" s="12">
        <v>43717</v>
      </c>
      <c r="J11501" s="12">
        <v>44233</v>
      </c>
      <c r="K11501" s="15">
        <v>10950000</v>
      </c>
      <c r="L11501" s="13" t="s">
        <v>7614</v>
      </c>
      <c r="M11501" s="7">
        <v>1</v>
      </c>
      <c r="N11501" s="17"/>
    </row>
    <row r="11502" spans="1:14" ht="236.25">
      <c r="A11502" s="6">
        <v>11500</v>
      </c>
      <c r="B11502" s="8" t="s">
        <v>23485</v>
      </c>
      <c r="C11502" s="9" t="s">
        <v>23550</v>
      </c>
      <c r="D11502" s="10" t="s">
        <v>23551</v>
      </c>
      <c r="E11502" s="11" t="s">
        <v>23820</v>
      </c>
      <c r="F11502" s="6">
        <v>301642</v>
      </c>
      <c r="G11502" s="6" t="s">
        <v>2540</v>
      </c>
      <c r="H11502" s="16">
        <v>13566080</v>
      </c>
      <c r="I11502" s="12">
        <v>43710</v>
      </c>
      <c r="J11502" s="12">
        <v>44073</v>
      </c>
      <c r="K11502" s="15">
        <v>6150000</v>
      </c>
      <c r="L11502" s="13" t="s">
        <v>7614</v>
      </c>
      <c r="M11502" s="7">
        <v>1</v>
      </c>
      <c r="N11502" s="17"/>
    </row>
    <row r="11503" spans="1:14" ht="126">
      <c r="A11503" s="6">
        <v>11501</v>
      </c>
      <c r="B11503" s="8" t="s">
        <v>23485</v>
      </c>
      <c r="C11503" s="9" t="s">
        <v>23638</v>
      </c>
      <c r="D11503" s="10" t="s">
        <v>23639</v>
      </c>
      <c r="E11503" s="11" t="s">
        <v>23821</v>
      </c>
      <c r="F11503" s="6">
        <v>301643</v>
      </c>
      <c r="G11503" s="6" t="s">
        <v>2540</v>
      </c>
      <c r="H11503" s="16">
        <v>5282740</v>
      </c>
      <c r="I11503" s="12">
        <v>43657</v>
      </c>
      <c r="J11503" s="12">
        <v>43972</v>
      </c>
      <c r="K11503" s="15">
        <v>2300000</v>
      </c>
      <c r="L11503" s="13" t="s">
        <v>7614</v>
      </c>
      <c r="M11503" s="7">
        <v>1</v>
      </c>
      <c r="N11503" s="17"/>
    </row>
    <row r="11504" spans="1:14" ht="110.25">
      <c r="A11504" s="6">
        <v>11502</v>
      </c>
      <c r="B11504" s="8" t="s">
        <v>23485</v>
      </c>
      <c r="C11504" s="9" t="s">
        <v>23822</v>
      </c>
      <c r="D11504" s="10" t="s">
        <v>23627</v>
      </c>
      <c r="E11504" s="11" t="s">
        <v>23823</v>
      </c>
      <c r="F11504" s="6">
        <v>301645</v>
      </c>
      <c r="G11504" s="6" t="s">
        <v>2540</v>
      </c>
      <c r="H11504" s="16">
        <v>7185944</v>
      </c>
      <c r="I11504" s="12">
        <v>43650</v>
      </c>
      <c r="J11504" s="12">
        <v>43840</v>
      </c>
      <c r="K11504" s="15">
        <v>4000000</v>
      </c>
      <c r="L11504" s="13" t="s">
        <v>7614</v>
      </c>
      <c r="M11504" s="7">
        <v>1</v>
      </c>
      <c r="N11504" s="17"/>
    </row>
    <row r="11505" spans="1:14" ht="141.75">
      <c r="A11505" s="6">
        <v>11503</v>
      </c>
      <c r="B11505" s="8" t="s">
        <v>23485</v>
      </c>
      <c r="C11505" s="9" t="s">
        <v>23824</v>
      </c>
      <c r="D11505" s="10" t="s">
        <v>23825</v>
      </c>
      <c r="E11505" s="11" t="s">
        <v>23826</v>
      </c>
      <c r="F11505" s="6">
        <v>301646</v>
      </c>
      <c r="G11505" s="6" t="s">
        <v>2540</v>
      </c>
      <c r="H11505" s="16">
        <v>6135251</v>
      </c>
      <c r="I11505" s="12">
        <v>43650</v>
      </c>
      <c r="J11505" s="12">
        <v>43840</v>
      </c>
      <c r="K11505" s="15">
        <v>1700000</v>
      </c>
      <c r="L11505" s="13" t="s">
        <v>7614</v>
      </c>
      <c r="M11505" s="7">
        <v>1</v>
      </c>
      <c r="N11505" s="17"/>
    </row>
    <row r="11506" spans="1:14" ht="110.25">
      <c r="A11506" s="6">
        <v>11504</v>
      </c>
      <c r="B11506" s="8" t="s">
        <v>23485</v>
      </c>
      <c r="C11506" s="9" t="s">
        <v>23698</v>
      </c>
      <c r="D11506" s="10" t="s">
        <v>23699</v>
      </c>
      <c r="E11506" s="11" t="s">
        <v>23827</v>
      </c>
      <c r="F11506" s="6">
        <v>301647</v>
      </c>
      <c r="G11506" s="6" t="s">
        <v>2540</v>
      </c>
      <c r="H11506" s="16">
        <v>6554094</v>
      </c>
      <c r="I11506" s="12">
        <v>43650</v>
      </c>
      <c r="J11506" s="12">
        <v>43840</v>
      </c>
      <c r="K11506" s="15">
        <v>2700000</v>
      </c>
      <c r="L11506" s="13" t="s">
        <v>7614</v>
      </c>
      <c r="M11506" s="7">
        <v>1</v>
      </c>
      <c r="N11506" s="17"/>
    </row>
    <row r="11507" spans="1:14" ht="94.5">
      <c r="A11507" s="6">
        <v>11505</v>
      </c>
      <c r="B11507" s="8" t="s">
        <v>23485</v>
      </c>
      <c r="C11507" s="9" t="s">
        <v>23828</v>
      </c>
      <c r="D11507" s="10" t="s">
        <v>2617</v>
      </c>
      <c r="E11507" s="11" t="s">
        <v>23829</v>
      </c>
      <c r="F11507" s="6">
        <v>301648</v>
      </c>
      <c r="G11507" s="6" t="s">
        <v>2540</v>
      </c>
      <c r="H11507" s="16">
        <v>12100000</v>
      </c>
      <c r="I11507" s="12">
        <v>43773</v>
      </c>
      <c r="J11507" s="12">
        <v>44129</v>
      </c>
      <c r="K11507" s="15">
        <v>3200000</v>
      </c>
      <c r="L11507" s="13" t="s">
        <v>7614</v>
      </c>
      <c r="M11507" s="7">
        <v>1</v>
      </c>
      <c r="N11507" s="17"/>
    </row>
    <row r="11508" spans="1:14" ht="189">
      <c r="A11508" s="6">
        <v>11506</v>
      </c>
      <c r="B11508" s="8" t="s">
        <v>23485</v>
      </c>
      <c r="C11508" s="9" t="s">
        <v>23830</v>
      </c>
      <c r="D11508" s="10" t="s">
        <v>23831</v>
      </c>
      <c r="E11508" s="11" t="s">
        <v>23832</v>
      </c>
      <c r="F11508" s="6">
        <v>301649</v>
      </c>
      <c r="G11508" s="6" t="s">
        <v>2540</v>
      </c>
      <c r="H11508" s="16">
        <v>5190273</v>
      </c>
      <c r="I11508" s="12">
        <v>43647</v>
      </c>
      <c r="J11508" s="12">
        <v>43836</v>
      </c>
      <c r="K11508" s="15">
        <v>3000000</v>
      </c>
      <c r="L11508" s="13" t="s">
        <v>7614</v>
      </c>
      <c r="M11508" s="7">
        <v>1</v>
      </c>
      <c r="N11508" s="17"/>
    </row>
    <row r="11509" spans="1:14" ht="110.25">
      <c r="A11509" s="6">
        <v>11507</v>
      </c>
      <c r="B11509" s="8" t="s">
        <v>23485</v>
      </c>
      <c r="C11509" s="9" t="s">
        <v>23833</v>
      </c>
      <c r="D11509" s="10" t="s">
        <v>23834</v>
      </c>
      <c r="E11509" s="11" t="s">
        <v>23835</v>
      </c>
      <c r="F11509" s="6">
        <v>301652</v>
      </c>
      <c r="G11509" s="6" t="s">
        <v>2540</v>
      </c>
      <c r="H11509" s="16">
        <v>6401866</v>
      </c>
      <c r="I11509" s="12">
        <v>43660</v>
      </c>
      <c r="J11509" s="12">
        <v>44176</v>
      </c>
      <c r="K11509" s="15">
        <v>1815000</v>
      </c>
      <c r="L11509" s="13" t="s">
        <v>7614</v>
      </c>
      <c r="M11509" s="7">
        <v>1</v>
      </c>
      <c r="N11509" s="17"/>
    </row>
    <row r="11510" spans="1:14" ht="94.5">
      <c r="A11510" s="6">
        <v>11508</v>
      </c>
      <c r="B11510" s="8" t="s">
        <v>23485</v>
      </c>
      <c r="C11510" s="9" t="s">
        <v>23811</v>
      </c>
      <c r="D11510" s="10" t="s">
        <v>23812</v>
      </c>
      <c r="E11510" s="11" t="s">
        <v>23836</v>
      </c>
      <c r="F11510" s="6">
        <v>301653</v>
      </c>
      <c r="G11510" s="6" t="s">
        <v>2540</v>
      </c>
      <c r="H11510" s="16">
        <v>6736213</v>
      </c>
      <c r="I11510" s="12">
        <v>43650</v>
      </c>
      <c r="J11510" s="12">
        <v>43910</v>
      </c>
      <c r="K11510" s="15">
        <v>2800000</v>
      </c>
      <c r="L11510" s="13" t="s">
        <v>7614</v>
      </c>
      <c r="M11510" s="7">
        <v>1</v>
      </c>
      <c r="N11510" s="17"/>
    </row>
    <row r="11511" spans="1:14" ht="78.75">
      <c r="A11511" s="6">
        <v>11509</v>
      </c>
      <c r="B11511" s="8" t="s">
        <v>23485</v>
      </c>
      <c r="C11511" s="9" t="s">
        <v>23837</v>
      </c>
      <c r="D11511" s="10" t="s">
        <v>23838</v>
      </c>
      <c r="E11511" s="11" t="s">
        <v>23839</v>
      </c>
      <c r="F11511" s="6">
        <v>301654</v>
      </c>
      <c r="G11511" s="6" t="s">
        <v>2540</v>
      </c>
      <c r="H11511" s="16">
        <v>7005774</v>
      </c>
      <c r="I11511" s="12">
        <v>43657</v>
      </c>
      <c r="J11511" s="12">
        <v>43850</v>
      </c>
      <c r="K11511" s="15">
        <v>0</v>
      </c>
      <c r="L11511" s="13" t="s">
        <v>7614</v>
      </c>
      <c r="M11511" s="7">
        <v>1</v>
      </c>
      <c r="N11511" s="17"/>
    </row>
    <row r="11512" spans="1:14" ht="94.5">
      <c r="A11512" s="6">
        <v>11510</v>
      </c>
      <c r="B11512" s="8" t="s">
        <v>23485</v>
      </c>
      <c r="C11512" s="9" t="s">
        <v>23840</v>
      </c>
      <c r="D11512" s="10" t="s">
        <v>23841</v>
      </c>
      <c r="E11512" s="11" t="s">
        <v>23842</v>
      </c>
      <c r="F11512" s="6">
        <v>301655</v>
      </c>
      <c r="G11512" s="6" t="s">
        <v>2540</v>
      </c>
      <c r="H11512" s="16">
        <v>10212808</v>
      </c>
      <c r="I11512" s="12">
        <v>43711</v>
      </c>
      <c r="J11512" s="12">
        <v>43951</v>
      </c>
      <c r="K11512" s="15">
        <v>0</v>
      </c>
      <c r="L11512" s="13" t="s">
        <v>7614</v>
      </c>
      <c r="M11512" s="7">
        <v>1</v>
      </c>
      <c r="N11512" s="17"/>
    </row>
    <row r="11513" spans="1:14" ht="110.25">
      <c r="A11513" s="6">
        <v>11511</v>
      </c>
      <c r="B11513" s="8" t="s">
        <v>23485</v>
      </c>
      <c r="C11513" s="9" t="s">
        <v>23843</v>
      </c>
      <c r="D11513" s="10" t="s">
        <v>23844</v>
      </c>
      <c r="E11513" s="11" t="s">
        <v>23845</v>
      </c>
      <c r="F11513" s="6">
        <v>370211</v>
      </c>
      <c r="G11513" s="6" t="s">
        <v>2540</v>
      </c>
      <c r="H11513" s="16">
        <v>5075594</v>
      </c>
      <c r="I11513" s="12">
        <v>43836</v>
      </c>
      <c r="J11513" s="12">
        <v>44195</v>
      </c>
      <c r="K11513" s="15">
        <v>3690000</v>
      </c>
      <c r="L11513" s="13" t="s">
        <v>7614</v>
      </c>
      <c r="M11513" s="7">
        <v>1</v>
      </c>
      <c r="N11513" s="17"/>
    </row>
    <row r="11514" spans="1:14" ht="63">
      <c r="A11514" s="6">
        <v>11512</v>
      </c>
      <c r="B11514" s="8" t="s">
        <v>23485</v>
      </c>
      <c r="C11514" s="9" t="s">
        <v>23846</v>
      </c>
      <c r="D11514" s="10" t="s">
        <v>23847</v>
      </c>
      <c r="E11514" s="11" t="s">
        <v>23848</v>
      </c>
      <c r="F11514" s="6">
        <v>405621</v>
      </c>
      <c r="G11514" s="6" t="s">
        <v>2540</v>
      </c>
      <c r="H11514" s="16">
        <v>7254428</v>
      </c>
      <c r="I11514" s="12">
        <v>43905</v>
      </c>
      <c r="J11514" s="12">
        <v>44095</v>
      </c>
      <c r="K11514" s="15">
        <v>0</v>
      </c>
      <c r="L11514" s="13" t="s">
        <v>7614</v>
      </c>
      <c r="M11514" s="7">
        <v>1</v>
      </c>
      <c r="N11514" s="17"/>
    </row>
    <row r="11515" spans="1:14" ht="236.25">
      <c r="A11515" s="6">
        <v>11513</v>
      </c>
      <c r="B11515" s="8" t="s">
        <v>23485</v>
      </c>
      <c r="C11515" s="9" t="s">
        <v>23849</v>
      </c>
      <c r="D11515" s="10" t="s">
        <v>12946</v>
      </c>
      <c r="E11515" s="11" t="s">
        <v>23850</v>
      </c>
      <c r="F11515" s="6">
        <v>431479</v>
      </c>
      <c r="G11515" s="6" t="s">
        <v>2540</v>
      </c>
      <c r="H11515" s="16">
        <v>3448396</v>
      </c>
      <c r="I11515" s="12">
        <v>43958</v>
      </c>
      <c r="J11515" s="12">
        <v>44165</v>
      </c>
      <c r="K11515" s="15">
        <v>0</v>
      </c>
      <c r="L11515" s="13" t="s">
        <v>7614</v>
      </c>
      <c r="M11515" s="7">
        <v>1</v>
      </c>
      <c r="N11515" s="17"/>
    </row>
    <row r="11516" spans="1:14" ht="409.5">
      <c r="A11516" s="6">
        <v>11514</v>
      </c>
      <c r="B11516" s="8" t="s">
        <v>23485</v>
      </c>
      <c r="C11516" s="9" t="s">
        <v>23851</v>
      </c>
      <c r="D11516" s="10" t="s">
        <v>23852</v>
      </c>
      <c r="E11516" s="11" t="s">
        <v>23853</v>
      </c>
      <c r="F11516" s="6">
        <v>241128</v>
      </c>
      <c r="G11516" s="6" t="s">
        <v>2540</v>
      </c>
      <c r="H11516" s="16">
        <v>70959979</v>
      </c>
      <c r="I11516" s="12">
        <v>43529</v>
      </c>
      <c r="J11516" s="12">
        <v>44032</v>
      </c>
      <c r="K11516" s="15">
        <v>48050000</v>
      </c>
      <c r="L11516" s="13" t="s">
        <v>14</v>
      </c>
      <c r="M11516" s="7">
        <v>1</v>
      </c>
      <c r="N11516" s="17"/>
    </row>
    <row r="11517" spans="1:14" ht="409.5">
      <c r="A11517" s="6">
        <v>11515</v>
      </c>
      <c r="B11517" s="8" t="s">
        <v>23485</v>
      </c>
      <c r="C11517" s="9" t="s">
        <v>23854</v>
      </c>
      <c r="D11517" s="10" t="s">
        <v>11423</v>
      </c>
      <c r="E11517" s="11" t="s">
        <v>23853</v>
      </c>
      <c r="F11517" s="6">
        <v>241128</v>
      </c>
      <c r="G11517" s="6" t="s">
        <v>2540</v>
      </c>
      <c r="H11517" s="16">
        <v>70959979</v>
      </c>
      <c r="I11517" s="12">
        <v>43529</v>
      </c>
      <c r="J11517" s="12">
        <v>44032</v>
      </c>
      <c r="K11517" s="15">
        <v>48050000</v>
      </c>
      <c r="L11517" s="13" t="s">
        <v>14</v>
      </c>
      <c r="M11517" s="7">
        <v>0.4</v>
      </c>
      <c r="N11517" s="17"/>
    </row>
    <row r="11518" spans="1:14" ht="409.5">
      <c r="A11518" s="6">
        <v>11516</v>
      </c>
      <c r="B11518" s="8" t="s">
        <v>23485</v>
      </c>
      <c r="C11518" s="9" t="s">
        <v>23855</v>
      </c>
      <c r="D11518" s="10" t="s">
        <v>23856</v>
      </c>
      <c r="E11518" s="11" t="s">
        <v>23853</v>
      </c>
      <c r="F11518" s="6">
        <v>241128</v>
      </c>
      <c r="G11518" s="6" t="s">
        <v>2540</v>
      </c>
      <c r="H11518" s="16">
        <v>70959979</v>
      </c>
      <c r="I11518" s="12">
        <v>43529</v>
      </c>
      <c r="J11518" s="12">
        <v>44032</v>
      </c>
      <c r="K11518" s="15">
        <v>48050000</v>
      </c>
      <c r="L11518" s="13" t="s">
        <v>14</v>
      </c>
      <c r="M11518" s="7">
        <v>0.6</v>
      </c>
      <c r="N11518" s="17"/>
    </row>
    <row r="11519" spans="1:14" ht="409.5">
      <c r="A11519" s="6">
        <v>11517</v>
      </c>
      <c r="B11519" s="8" t="s">
        <v>23485</v>
      </c>
      <c r="C11519" s="9" t="s">
        <v>23851</v>
      </c>
      <c r="D11519" s="10" t="s">
        <v>23852</v>
      </c>
      <c r="E11519" s="11" t="s">
        <v>23857</v>
      </c>
      <c r="F11519" s="6">
        <v>241130</v>
      </c>
      <c r="G11519" s="6" t="s">
        <v>2540</v>
      </c>
      <c r="H11519" s="16">
        <v>54119341</v>
      </c>
      <c r="I11519" s="12">
        <v>43543</v>
      </c>
      <c r="J11519" s="12">
        <v>43871</v>
      </c>
      <c r="K11519" s="15">
        <v>31150000</v>
      </c>
      <c r="L11519" s="13" t="s">
        <v>14</v>
      </c>
      <c r="M11519" s="7">
        <v>1</v>
      </c>
      <c r="N11519" s="17"/>
    </row>
    <row r="11520" spans="1:14" ht="409.5">
      <c r="A11520" s="6">
        <v>11518</v>
      </c>
      <c r="B11520" s="8" t="s">
        <v>23485</v>
      </c>
      <c r="C11520" s="9" t="s">
        <v>23854</v>
      </c>
      <c r="D11520" s="10" t="s">
        <v>11423</v>
      </c>
      <c r="E11520" s="11" t="s">
        <v>23857</v>
      </c>
      <c r="F11520" s="6">
        <v>241130</v>
      </c>
      <c r="G11520" s="6" t="s">
        <v>2540</v>
      </c>
      <c r="H11520" s="16">
        <v>54119341</v>
      </c>
      <c r="I11520" s="12">
        <v>43543</v>
      </c>
      <c r="J11520" s="12">
        <v>43871</v>
      </c>
      <c r="K11520" s="15">
        <v>31150000</v>
      </c>
      <c r="L11520" s="13" t="s">
        <v>14</v>
      </c>
      <c r="M11520" s="7">
        <v>0.4</v>
      </c>
      <c r="N11520" s="17"/>
    </row>
    <row r="11521" spans="1:14" ht="409.5">
      <c r="A11521" s="6">
        <v>11519</v>
      </c>
      <c r="B11521" s="8" t="s">
        <v>23485</v>
      </c>
      <c r="C11521" s="9" t="s">
        <v>23855</v>
      </c>
      <c r="D11521" s="10" t="s">
        <v>23856</v>
      </c>
      <c r="E11521" s="11" t="s">
        <v>23857</v>
      </c>
      <c r="F11521" s="6">
        <v>241130</v>
      </c>
      <c r="G11521" s="6" t="s">
        <v>2540</v>
      </c>
      <c r="H11521" s="16">
        <v>54119341</v>
      </c>
      <c r="I11521" s="12">
        <v>43543</v>
      </c>
      <c r="J11521" s="12">
        <v>43871</v>
      </c>
      <c r="K11521" s="15">
        <v>31150000</v>
      </c>
      <c r="L11521" s="13" t="s">
        <v>14</v>
      </c>
      <c r="M11521" s="7">
        <v>0.6</v>
      </c>
      <c r="N11521" s="17"/>
    </row>
    <row r="11522" spans="1:14" ht="330.75">
      <c r="A11522" s="6">
        <v>11520</v>
      </c>
      <c r="B11522" s="8" t="s">
        <v>23485</v>
      </c>
      <c r="C11522" s="9" t="s">
        <v>23858</v>
      </c>
      <c r="D11522" s="10" t="s">
        <v>13158</v>
      </c>
      <c r="E11522" s="11" t="s">
        <v>23859</v>
      </c>
      <c r="F11522" s="6">
        <v>254753</v>
      </c>
      <c r="G11522" s="6" t="s">
        <v>2540</v>
      </c>
      <c r="H11522" s="16">
        <v>17864000</v>
      </c>
      <c r="I11522" s="12">
        <v>43572</v>
      </c>
      <c r="J11522" s="12">
        <v>43912</v>
      </c>
      <c r="K11522" s="15">
        <v>15962700</v>
      </c>
      <c r="L11522" s="13" t="s">
        <v>7614</v>
      </c>
      <c r="M11522" s="7">
        <v>1</v>
      </c>
      <c r="N11522" s="17"/>
    </row>
    <row r="11523" spans="1:14" ht="362.25">
      <c r="A11523" s="6">
        <v>11521</v>
      </c>
      <c r="B11523" s="8" t="s">
        <v>23485</v>
      </c>
      <c r="C11523" s="9" t="s">
        <v>23711</v>
      </c>
      <c r="D11523" s="10" t="s">
        <v>2457</v>
      </c>
      <c r="E11523" s="11" t="s">
        <v>23860</v>
      </c>
      <c r="F11523" s="6">
        <v>254754</v>
      </c>
      <c r="G11523" s="6" t="s">
        <v>2540</v>
      </c>
      <c r="H11523" s="16">
        <v>21078511</v>
      </c>
      <c r="I11523" s="12">
        <v>43580</v>
      </c>
      <c r="J11523" s="12">
        <v>43920</v>
      </c>
      <c r="K11523" s="15">
        <v>13100000</v>
      </c>
      <c r="L11523" s="13" t="s">
        <v>7614</v>
      </c>
      <c r="M11523" s="7">
        <v>1</v>
      </c>
      <c r="N11523" s="17"/>
    </row>
    <row r="11524" spans="1:14" ht="409.5">
      <c r="A11524" s="6">
        <v>11522</v>
      </c>
      <c r="B11524" s="8" t="s">
        <v>23485</v>
      </c>
      <c r="C11524" s="9" t="s">
        <v>23861</v>
      </c>
      <c r="D11524" s="10" t="s">
        <v>2463</v>
      </c>
      <c r="E11524" s="11" t="s">
        <v>23862</v>
      </c>
      <c r="F11524" s="6">
        <v>335158</v>
      </c>
      <c r="G11524" s="6" t="s">
        <v>2540</v>
      </c>
      <c r="H11524" s="16">
        <v>35994741</v>
      </c>
      <c r="I11524" s="12">
        <v>43768</v>
      </c>
      <c r="J11524" s="12">
        <v>43867</v>
      </c>
      <c r="K11524" s="15">
        <v>2090000</v>
      </c>
      <c r="L11524" s="13" t="s">
        <v>7614</v>
      </c>
      <c r="M11524" s="7">
        <v>1</v>
      </c>
      <c r="N11524" s="17"/>
    </row>
    <row r="11525" spans="1:14" ht="236.25">
      <c r="A11525" s="6">
        <v>11523</v>
      </c>
      <c r="B11525" s="8" t="s">
        <v>23485</v>
      </c>
      <c r="C11525" s="9" t="s">
        <v>23863</v>
      </c>
      <c r="D11525" s="10" t="s">
        <v>23864</v>
      </c>
      <c r="E11525" s="11" t="s">
        <v>23865</v>
      </c>
      <c r="F11525" s="6">
        <v>367678</v>
      </c>
      <c r="G11525" s="6" t="s">
        <v>2540</v>
      </c>
      <c r="H11525" s="16">
        <v>12186378</v>
      </c>
      <c r="I11525" s="12">
        <v>43830</v>
      </c>
      <c r="J11525" s="12">
        <v>44080</v>
      </c>
      <c r="K11525" s="15">
        <v>2500000</v>
      </c>
      <c r="L11525" s="13" t="s">
        <v>7614</v>
      </c>
      <c r="M11525" s="7">
        <v>1</v>
      </c>
      <c r="N11525" s="17"/>
    </row>
    <row r="11526" spans="1:14" ht="204.75">
      <c r="A11526" s="6">
        <v>11524</v>
      </c>
      <c r="B11526" s="8" t="s">
        <v>23485</v>
      </c>
      <c r="C11526" s="9" t="s">
        <v>23866</v>
      </c>
      <c r="D11526" s="10" t="s">
        <v>12984</v>
      </c>
      <c r="E11526" s="11" t="s">
        <v>23867</v>
      </c>
      <c r="F11526" s="6">
        <v>381824</v>
      </c>
      <c r="G11526" s="6" t="s">
        <v>2540</v>
      </c>
      <c r="H11526" s="16">
        <v>12525360</v>
      </c>
      <c r="I11526" s="12">
        <v>43844</v>
      </c>
      <c r="J11526" s="12">
        <v>44032</v>
      </c>
      <c r="K11526" s="15">
        <v>0</v>
      </c>
      <c r="L11526" s="13" t="s">
        <v>7614</v>
      </c>
      <c r="M11526" s="7">
        <v>1</v>
      </c>
      <c r="N11526" s="17"/>
    </row>
    <row r="11527" spans="1:14" ht="126">
      <c r="A11527" s="6">
        <v>11525</v>
      </c>
      <c r="B11527" s="8" t="s">
        <v>23485</v>
      </c>
      <c r="C11527" s="9" t="s">
        <v>23868</v>
      </c>
      <c r="D11527" s="10" t="s">
        <v>23869</v>
      </c>
      <c r="E11527" s="11" t="s">
        <v>23870</v>
      </c>
      <c r="F11527" s="6">
        <v>370210</v>
      </c>
      <c r="G11527" s="6" t="s">
        <v>2540</v>
      </c>
      <c r="H11527" s="16">
        <v>4853114</v>
      </c>
      <c r="I11527" s="12">
        <v>43829</v>
      </c>
      <c r="J11527" s="12">
        <v>44196</v>
      </c>
      <c r="K11527" s="15">
        <v>3440000</v>
      </c>
      <c r="L11527" s="13" t="s">
        <v>7614</v>
      </c>
      <c r="M11527" s="7">
        <v>1</v>
      </c>
      <c r="N11527" s="17"/>
    </row>
    <row r="11528" spans="1:14" ht="63">
      <c r="A11528" s="6">
        <v>11526</v>
      </c>
      <c r="B11528" s="8" t="s">
        <v>23485</v>
      </c>
      <c r="C11528" s="9" t="s">
        <v>23871</v>
      </c>
      <c r="D11528" s="10" t="s">
        <v>23872</v>
      </c>
      <c r="E11528" s="11" t="s">
        <v>23873</v>
      </c>
      <c r="F11528" s="6">
        <v>417073</v>
      </c>
      <c r="G11528" s="6" t="s">
        <v>2540</v>
      </c>
      <c r="H11528" s="16">
        <v>5729781</v>
      </c>
      <c r="I11528" s="12">
        <v>43985</v>
      </c>
      <c r="J11528" s="12">
        <v>44174</v>
      </c>
      <c r="K11528" s="15">
        <v>1155000</v>
      </c>
      <c r="L11528" s="13" t="s">
        <v>7614</v>
      </c>
      <c r="M11528" s="7">
        <v>1</v>
      </c>
      <c r="N11528" s="17"/>
    </row>
    <row r="11529" spans="1:14" ht="330.75">
      <c r="A11529" s="6">
        <v>11527</v>
      </c>
      <c r="B11529" s="8" t="s">
        <v>23485</v>
      </c>
      <c r="C11529" s="9" t="s">
        <v>23874</v>
      </c>
      <c r="D11529" s="10" t="s">
        <v>23875</v>
      </c>
      <c r="E11529" s="11" t="s">
        <v>23876</v>
      </c>
      <c r="F11529" s="6">
        <v>417074</v>
      </c>
      <c r="G11529" s="6" t="s">
        <v>2540</v>
      </c>
      <c r="H11529" s="16">
        <v>8545571</v>
      </c>
      <c r="I11529" s="12">
        <v>43979</v>
      </c>
      <c r="J11529" s="12">
        <v>44202</v>
      </c>
      <c r="K11529" s="15">
        <v>0</v>
      </c>
      <c r="L11529" s="13" t="s">
        <v>7614</v>
      </c>
      <c r="M11529" s="7">
        <v>1</v>
      </c>
      <c r="N11529" s="17"/>
    </row>
    <row r="11530" spans="1:14" ht="78.75">
      <c r="A11530" s="6">
        <v>11528</v>
      </c>
      <c r="B11530" s="8" t="s">
        <v>23485</v>
      </c>
      <c r="C11530" s="9" t="s">
        <v>23877</v>
      </c>
      <c r="D11530" s="10" t="s">
        <v>23522</v>
      </c>
      <c r="E11530" s="11" t="s">
        <v>23878</v>
      </c>
      <c r="F11530" s="6">
        <v>508717</v>
      </c>
      <c r="G11530" s="6" t="s">
        <v>2540</v>
      </c>
      <c r="H11530" s="16">
        <v>7751339.75</v>
      </c>
      <c r="I11530" s="12">
        <v>44200</v>
      </c>
      <c r="J11530" s="12">
        <v>44387</v>
      </c>
      <c r="K11530" s="15">
        <v>0</v>
      </c>
      <c r="L11530" s="13" t="s">
        <v>7614</v>
      </c>
      <c r="M11530" s="7">
        <v>1</v>
      </c>
      <c r="N11530" s="17"/>
    </row>
    <row r="11531" spans="1:14" ht="94.5">
      <c r="A11531" s="6">
        <v>11529</v>
      </c>
      <c r="B11531" s="8" t="s">
        <v>23485</v>
      </c>
      <c r="C11531" s="9" t="s">
        <v>23879</v>
      </c>
      <c r="D11531" s="10" t="s">
        <v>23645</v>
      </c>
      <c r="E11531" s="11" t="s">
        <v>23880</v>
      </c>
      <c r="F11531" s="6">
        <v>508715</v>
      </c>
      <c r="G11531" s="6" t="s">
        <v>2540</v>
      </c>
      <c r="H11531" s="16">
        <v>8695464</v>
      </c>
      <c r="I11531" s="12">
        <v>44200</v>
      </c>
      <c r="J11531" s="12">
        <v>44387</v>
      </c>
      <c r="K11531" s="15">
        <v>0</v>
      </c>
      <c r="L11531" s="13" t="s">
        <v>7614</v>
      </c>
      <c r="M11531" s="7">
        <v>1</v>
      </c>
      <c r="N11531" s="17"/>
    </row>
    <row r="11532" spans="1:14" ht="78.75">
      <c r="A11532" s="6">
        <v>11530</v>
      </c>
      <c r="B11532" s="8" t="s">
        <v>23485</v>
      </c>
      <c r="C11532" s="9" t="s">
        <v>23881</v>
      </c>
      <c r="D11532" s="10" t="s">
        <v>23882</v>
      </c>
      <c r="E11532" s="11" t="s">
        <v>23883</v>
      </c>
      <c r="F11532" s="6">
        <v>508716</v>
      </c>
      <c r="G11532" s="6" t="s">
        <v>2540</v>
      </c>
      <c r="H11532" s="16">
        <v>7415421</v>
      </c>
      <c r="I11532" s="12">
        <v>44193</v>
      </c>
      <c r="J11532" s="12">
        <v>44342</v>
      </c>
      <c r="K11532" s="15">
        <v>0</v>
      </c>
      <c r="L11532" s="13" t="s">
        <v>7614</v>
      </c>
      <c r="M11532" s="7">
        <v>1</v>
      </c>
      <c r="N11532" s="17"/>
    </row>
    <row r="11533" spans="1:14" ht="110.25">
      <c r="A11533" s="6">
        <v>11531</v>
      </c>
      <c r="B11533" s="8" t="s">
        <v>23485</v>
      </c>
      <c r="C11533" s="9" t="s">
        <v>23884</v>
      </c>
      <c r="D11533" s="10" t="s">
        <v>12896</v>
      </c>
      <c r="E11533" s="11" t="s">
        <v>23885</v>
      </c>
      <c r="F11533" s="6">
        <v>508718</v>
      </c>
      <c r="G11533" s="6" t="s">
        <v>2540</v>
      </c>
      <c r="H11533" s="16">
        <v>5490801</v>
      </c>
      <c r="I11533" s="12">
        <v>44203</v>
      </c>
      <c r="J11533" s="12">
        <v>44390</v>
      </c>
      <c r="K11533" s="15">
        <v>0</v>
      </c>
      <c r="L11533" s="13" t="s">
        <v>7614</v>
      </c>
      <c r="M11533" s="7">
        <v>1</v>
      </c>
      <c r="N11533" s="17"/>
    </row>
    <row r="11534" spans="1:14" ht="78.75">
      <c r="A11534" s="6">
        <v>11532</v>
      </c>
      <c r="B11534" s="8" t="s">
        <v>23485</v>
      </c>
      <c r="C11534" s="9" t="s">
        <v>23886</v>
      </c>
      <c r="D11534" s="10" t="s">
        <v>23887</v>
      </c>
      <c r="E11534" s="11" t="s">
        <v>23888</v>
      </c>
      <c r="F11534" s="6">
        <v>508719</v>
      </c>
      <c r="G11534" s="6" t="s">
        <v>2540</v>
      </c>
      <c r="H11534" s="16">
        <v>8033321</v>
      </c>
      <c r="I11534" s="12">
        <v>44193</v>
      </c>
      <c r="J11534" s="12">
        <v>44342</v>
      </c>
      <c r="K11534" s="15">
        <v>0</v>
      </c>
      <c r="L11534" s="13" t="s">
        <v>7614</v>
      </c>
      <c r="M11534" s="7">
        <v>1</v>
      </c>
      <c r="N11534" s="17"/>
    </row>
    <row r="11535" spans="1:14" ht="78.75">
      <c r="A11535" s="6">
        <v>11533</v>
      </c>
      <c r="B11535" s="8" t="s">
        <v>23485</v>
      </c>
      <c r="C11535" s="9" t="s">
        <v>23889</v>
      </c>
      <c r="D11535" s="10" t="s">
        <v>23890</v>
      </c>
      <c r="E11535" s="11" t="s">
        <v>23891</v>
      </c>
      <c r="F11535" s="6">
        <v>476833</v>
      </c>
      <c r="G11535" s="6" t="s">
        <v>1109</v>
      </c>
      <c r="H11535" s="16">
        <v>313500</v>
      </c>
      <c r="I11535" s="12" t="s">
        <v>23892</v>
      </c>
      <c r="J11535" s="12" t="s">
        <v>23893</v>
      </c>
      <c r="K11535" s="15">
        <v>0</v>
      </c>
      <c r="L11535" s="13" t="s">
        <v>7614</v>
      </c>
      <c r="M11535" s="7">
        <v>1</v>
      </c>
      <c r="N11535" s="17"/>
    </row>
    <row r="11536" spans="1:14" ht="63">
      <c r="A11536" s="6">
        <v>11534</v>
      </c>
      <c r="B11536" s="8" t="s">
        <v>23485</v>
      </c>
      <c r="C11536" s="9" t="s">
        <v>23894</v>
      </c>
      <c r="D11536" s="10" t="s">
        <v>23895</v>
      </c>
      <c r="E11536" s="11" t="s">
        <v>23896</v>
      </c>
      <c r="F11536" s="6">
        <v>488077</v>
      </c>
      <c r="G11536" s="6" t="s">
        <v>1109</v>
      </c>
      <c r="H11536" s="16">
        <v>1074649</v>
      </c>
      <c r="I11536" s="12" t="s">
        <v>2998</v>
      </c>
      <c r="J11536" s="12" t="s">
        <v>23897</v>
      </c>
      <c r="K11536" s="15">
        <v>0</v>
      </c>
      <c r="L11536" s="13" t="s">
        <v>7614</v>
      </c>
      <c r="M11536" s="7">
        <v>1</v>
      </c>
      <c r="N11536" s="17"/>
    </row>
    <row r="11537" spans="1:14" ht="78.75">
      <c r="A11537" s="6">
        <v>11535</v>
      </c>
      <c r="B11537" s="8" t="s">
        <v>23485</v>
      </c>
      <c r="C11537" s="9" t="s">
        <v>23898</v>
      </c>
      <c r="D11537" s="10" t="s">
        <v>23899</v>
      </c>
      <c r="E11537" s="11" t="s">
        <v>23900</v>
      </c>
      <c r="F11537" s="6">
        <v>496593</v>
      </c>
      <c r="G11537" s="6" t="s">
        <v>1109</v>
      </c>
      <c r="H11537" s="16">
        <v>475000</v>
      </c>
      <c r="I11537" s="12" t="s">
        <v>23901</v>
      </c>
      <c r="J11537" s="12" t="s">
        <v>23897</v>
      </c>
      <c r="K11537" s="15">
        <v>0</v>
      </c>
      <c r="L11537" s="13" t="s">
        <v>7614</v>
      </c>
      <c r="M11537" s="7">
        <v>1</v>
      </c>
      <c r="N11537" s="17"/>
    </row>
    <row r="11538" spans="1:14" ht="63">
      <c r="A11538" s="6">
        <v>11536</v>
      </c>
      <c r="B11538" s="8" t="s">
        <v>23485</v>
      </c>
      <c r="C11538" s="9" t="s">
        <v>23902</v>
      </c>
      <c r="D11538" s="10" t="s">
        <v>23895</v>
      </c>
      <c r="E11538" s="11" t="s">
        <v>23903</v>
      </c>
      <c r="F11538" s="6">
        <v>488077</v>
      </c>
      <c r="G11538" s="6" t="s">
        <v>1109</v>
      </c>
      <c r="H11538" s="16">
        <v>1074649</v>
      </c>
      <c r="I11538" s="12">
        <v>44122</v>
      </c>
      <c r="J11538" s="12">
        <v>44190</v>
      </c>
      <c r="K11538" s="15">
        <v>0</v>
      </c>
      <c r="L11538" s="13" t="s">
        <v>15</v>
      </c>
      <c r="M11538" s="7">
        <v>1</v>
      </c>
      <c r="N11538" s="17"/>
    </row>
    <row r="11539" spans="1:14" ht="63">
      <c r="A11539" s="6">
        <v>11537</v>
      </c>
      <c r="B11539" s="8" t="s">
        <v>23485</v>
      </c>
      <c r="C11539" s="9" t="s">
        <v>23904</v>
      </c>
      <c r="D11539" s="10" t="s">
        <v>23899</v>
      </c>
      <c r="E11539" s="11" t="s">
        <v>23905</v>
      </c>
      <c r="F11539" s="6">
        <v>496593</v>
      </c>
      <c r="G11539" s="6" t="s">
        <v>1109</v>
      </c>
      <c r="H11539" s="16">
        <v>475000</v>
      </c>
      <c r="I11539" s="12">
        <v>44131</v>
      </c>
      <c r="J11539" s="12">
        <v>44190</v>
      </c>
      <c r="K11539" s="15">
        <v>0</v>
      </c>
      <c r="L11539" s="13" t="s">
        <v>15</v>
      </c>
      <c r="M11539" s="7">
        <v>1</v>
      </c>
      <c r="N11539" s="17"/>
    </row>
    <row r="11540" spans="1:14" ht="63">
      <c r="A11540" s="6">
        <v>11538</v>
      </c>
      <c r="B11540" s="8" t="s">
        <v>23485</v>
      </c>
      <c r="C11540" s="9" t="s">
        <v>23906</v>
      </c>
      <c r="D11540" s="10" t="s">
        <v>23907</v>
      </c>
      <c r="E11540" s="11" t="s">
        <v>23908</v>
      </c>
      <c r="F11540" s="6">
        <v>500284</v>
      </c>
      <c r="G11540" s="6" t="s">
        <v>1109</v>
      </c>
      <c r="H11540" s="16">
        <v>489250</v>
      </c>
      <c r="I11540" s="12">
        <v>44151</v>
      </c>
      <c r="J11540" s="12">
        <v>44251</v>
      </c>
      <c r="K11540" s="15">
        <v>0</v>
      </c>
      <c r="L11540" s="13" t="s">
        <v>15</v>
      </c>
      <c r="M11540" s="7">
        <v>1</v>
      </c>
      <c r="N11540" s="17"/>
    </row>
    <row r="11541" spans="1:14" ht="78.75">
      <c r="A11541" s="6">
        <v>11539</v>
      </c>
      <c r="B11541" s="8" t="s">
        <v>23485</v>
      </c>
      <c r="C11541" s="9" t="s">
        <v>23909</v>
      </c>
      <c r="D11541" s="10" t="s">
        <v>23910</v>
      </c>
      <c r="E11541" s="11" t="s">
        <v>23911</v>
      </c>
      <c r="F11541" s="6">
        <v>527775</v>
      </c>
      <c r="G11541" s="6" t="s">
        <v>1109</v>
      </c>
      <c r="H11541" s="16">
        <v>978348</v>
      </c>
      <c r="I11541" s="12">
        <v>44229</v>
      </c>
      <c r="J11541" s="12">
        <v>44296</v>
      </c>
      <c r="K11541" s="15">
        <v>0</v>
      </c>
      <c r="L11541" s="13" t="s">
        <v>15</v>
      </c>
      <c r="M11541" s="7">
        <v>1</v>
      </c>
      <c r="N11541" s="17"/>
    </row>
    <row r="11542" spans="1:14" ht="78.75">
      <c r="A11542" s="6">
        <v>11540</v>
      </c>
      <c r="B11542" s="8" t="s">
        <v>23485</v>
      </c>
      <c r="C11542" s="9" t="s">
        <v>23912</v>
      </c>
      <c r="D11542" s="10" t="s">
        <v>23913</v>
      </c>
      <c r="E11542" s="11" t="s">
        <v>23914</v>
      </c>
      <c r="F11542" s="6">
        <v>527776</v>
      </c>
      <c r="G11542" s="6" t="s">
        <v>1109</v>
      </c>
      <c r="H11542" s="16">
        <v>720956</v>
      </c>
      <c r="I11542" s="12">
        <v>44222</v>
      </c>
      <c r="J11542" s="12">
        <v>44290</v>
      </c>
      <c r="K11542" s="15">
        <v>0</v>
      </c>
      <c r="L11542" s="13" t="s">
        <v>15</v>
      </c>
      <c r="M11542" s="7">
        <v>1</v>
      </c>
      <c r="N11542" s="17"/>
    </row>
    <row r="11543" spans="1:14" ht="78.75">
      <c r="A11543" s="6">
        <v>11541</v>
      </c>
      <c r="B11543" s="8" t="s">
        <v>23485</v>
      </c>
      <c r="C11543" s="9" t="s">
        <v>23915</v>
      </c>
      <c r="D11543" s="10" t="s">
        <v>23916</v>
      </c>
      <c r="E11543" s="11" t="s">
        <v>23917</v>
      </c>
      <c r="F11543" s="6">
        <v>149478</v>
      </c>
      <c r="G11543" s="6" t="s">
        <v>1611</v>
      </c>
      <c r="H11543" s="16">
        <v>55731118</v>
      </c>
      <c r="I11543" s="12" t="s">
        <v>23918</v>
      </c>
      <c r="J11543" s="12">
        <v>44293</v>
      </c>
      <c r="K11543" s="15">
        <v>41500000</v>
      </c>
      <c r="L11543" s="13" t="s">
        <v>14</v>
      </c>
      <c r="M11543" s="7">
        <v>1</v>
      </c>
      <c r="N11543" s="17"/>
    </row>
    <row r="11544" spans="1:14" ht="78.75">
      <c r="A11544" s="6">
        <v>11542</v>
      </c>
      <c r="B11544" s="8" t="s">
        <v>23485</v>
      </c>
      <c r="C11544" s="9" t="s">
        <v>23534</v>
      </c>
      <c r="D11544" s="10" t="s">
        <v>23535</v>
      </c>
      <c r="E11544" s="11" t="s">
        <v>23917</v>
      </c>
      <c r="F11544" s="6">
        <v>149478</v>
      </c>
      <c r="G11544" s="6" t="s">
        <v>1611</v>
      </c>
      <c r="H11544" s="16">
        <v>55731118</v>
      </c>
      <c r="I11544" s="12" t="s">
        <v>23918</v>
      </c>
      <c r="J11544" s="12">
        <v>44293</v>
      </c>
      <c r="K11544" s="15">
        <v>20335000</v>
      </c>
      <c r="L11544" s="13" t="s">
        <v>14</v>
      </c>
      <c r="M11544" s="7">
        <v>0.49</v>
      </c>
      <c r="N11544" s="17"/>
    </row>
    <row r="11545" spans="1:14" ht="78.75">
      <c r="A11545" s="6">
        <v>11543</v>
      </c>
      <c r="B11545" s="8" t="s">
        <v>23485</v>
      </c>
      <c r="C11545" s="9" t="s">
        <v>23919</v>
      </c>
      <c r="D11545" s="10" t="s">
        <v>23920</v>
      </c>
      <c r="E11545" s="11" t="s">
        <v>23921</v>
      </c>
      <c r="F11545" s="6">
        <v>149478</v>
      </c>
      <c r="G11545" s="6" t="s">
        <v>1611</v>
      </c>
      <c r="H11545" s="16">
        <v>55731118</v>
      </c>
      <c r="I11545" s="12" t="s">
        <v>23918</v>
      </c>
      <c r="J11545" s="12">
        <v>44293</v>
      </c>
      <c r="K11545" s="15">
        <v>21165000</v>
      </c>
      <c r="L11545" s="13" t="s">
        <v>14</v>
      </c>
      <c r="M11545" s="7">
        <v>0.51</v>
      </c>
      <c r="N11545" s="17"/>
    </row>
    <row r="11546" spans="1:14" ht="94.5">
      <c r="A11546" s="6">
        <v>11544</v>
      </c>
      <c r="B11546" s="8" t="s">
        <v>23485</v>
      </c>
      <c r="C11546" s="9" t="s">
        <v>23922</v>
      </c>
      <c r="D11546" s="10" t="s">
        <v>2447</v>
      </c>
      <c r="E11546" s="11" t="s">
        <v>23923</v>
      </c>
      <c r="F11546" s="6">
        <v>151755</v>
      </c>
      <c r="G11546" s="6" t="s">
        <v>873</v>
      </c>
      <c r="H11546" s="16">
        <v>8830137</v>
      </c>
      <c r="I11546" s="12">
        <v>43170</v>
      </c>
      <c r="J11546" s="12" t="s">
        <v>23924</v>
      </c>
      <c r="K11546" s="15">
        <v>5448700</v>
      </c>
      <c r="L11546" s="13" t="s">
        <v>15</v>
      </c>
      <c r="M11546" s="7">
        <v>1</v>
      </c>
      <c r="N11546" s="17"/>
    </row>
    <row r="11547" spans="1:14" ht="94.5">
      <c r="A11547" s="6">
        <v>11545</v>
      </c>
      <c r="B11547" s="8" t="s">
        <v>23485</v>
      </c>
      <c r="C11547" s="9" t="s">
        <v>23925</v>
      </c>
      <c r="D11547" s="10" t="s">
        <v>23598</v>
      </c>
      <c r="E11547" s="11" t="s">
        <v>23926</v>
      </c>
      <c r="F11547" s="6">
        <v>151756</v>
      </c>
      <c r="G11547" s="6" t="s">
        <v>873</v>
      </c>
      <c r="H11547" s="16">
        <v>8890200</v>
      </c>
      <c r="I11547" s="12" t="s">
        <v>23927</v>
      </c>
      <c r="J11547" s="12" t="s">
        <v>23928</v>
      </c>
      <c r="K11547" s="15">
        <v>3995300</v>
      </c>
      <c r="L11547" s="13" t="s">
        <v>15</v>
      </c>
      <c r="M11547" s="7">
        <v>1</v>
      </c>
      <c r="N11547" s="17"/>
    </row>
    <row r="11548" spans="1:14" ht="63">
      <c r="A11548" s="6">
        <v>11546</v>
      </c>
      <c r="B11548" s="8" t="s">
        <v>23485</v>
      </c>
      <c r="C11548" s="9" t="s">
        <v>23929</v>
      </c>
      <c r="D11548" s="10" t="s">
        <v>12972</v>
      </c>
      <c r="E11548" s="11" t="s">
        <v>23930</v>
      </c>
      <c r="F11548" s="6">
        <v>361852</v>
      </c>
      <c r="G11548" s="6" t="s">
        <v>873</v>
      </c>
      <c r="H11548" s="16">
        <v>11175800</v>
      </c>
      <c r="I11548" s="12" t="s">
        <v>23931</v>
      </c>
      <c r="J11548" s="12" t="s">
        <v>23932</v>
      </c>
      <c r="K11548" s="15">
        <v>5654900</v>
      </c>
      <c r="L11548" s="13" t="s">
        <v>15</v>
      </c>
      <c r="M11548" s="7">
        <v>1</v>
      </c>
      <c r="N11548" s="17"/>
    </row>
    <row r="11549" spans="1:14" ht="78.75">
      <c r="A11549" s="6">
        <v>11547</v>
      </c>
      <c r="B11549" s="8" t="s">
        <v>23485</v>
      </c>
      <c r="C11549" s="9" t="s">
        <v>23933</v>
      </c>
      <c r="D11549" s="10" t="s">
        <v>23934</v>
      </c>
      <c r="E11549" s="11" t="s">
        <v>23935</v>
      </c>
      <c r="F11549" s="6">
        <v>390969</v>
      </c>
      <c r="G11549" s="6" t="s">
        <v>873</v>
      </c>
      <c r="H11549" s="16">
        <v>6645250</v>
      </c>
      <c r="I11549" s="12" t="s">
        <v>23936</v>
      </c>
      <c r="J11549" s="12" t="s">
        <v>13210</v>
      </c>
      <c r="K11549" s="15">
        <v>2100000</v>
      </c>
      <c r="L11549" s="13" t="s">
        <v>15</v>
      </c>
      <c r="M11549" s="7">
        <v>1</v>
      </c>
      <c r="N11549" s="17"/>
    </row>
    <row r="11550" spans="1:14" ht="47.25">
      <c r="A11550" s="6">
        <v>11548</v>
      </c>
      <c r="B11550" s="8" t="s">
        <v>23485</v>
      </c>
      <c r="C11550" s="9" t="s">
        <v>23937</v>
      </c>
      <c r="D11550" s="10" t="s">
        <v>23938</v>
      </c>
      <c r="E11550" s="11" t="s">
        <v>23939</v>
      </c>
      <c r="F11550" s="6">
        <v>390970</v>
      </c>
      <c r="G11550" s="6" t="s">
        <v>873</v>
      </c>
      <c r="H11550" s="16">
        <v>6384000</v>
      </c>
      <c r="I11550" s="12" t="s">
        <v>23936</v>
      </c>
      <c r="J11550" s="12" t="s">
        <v>13211</v>
      </c>
      <c r="K11550" s="15">
        <v>2977100</v>
      </c>
      <c r="L11550" s="13" t="s">
        <v>15</v>
      </c>
      <c r="M11550" s="7">
        <v>1</v>
      </c>
      <c r="N11550" s="17"/>
    </row>
    <row r="11551" spans="1:14" ht="47.25">
      <c r="A11551" s="6">
        <v>11549</v>
      </c>
      <c r="B11551" s="8" t="s">
        <v>23485</v>
      </c>
      <c r="C11551" s="9" t="s">
        <v>23940</v>
      </c>
      <c r="D11551" s="10" t="s">
        <v>23941</v>
      </c>
      <c r="E11551" s="11" t="s">
        <v>23942</v>
      </c>
      <c r="F11551" s="6">
        <v>397375</v>
      </c>
      <c r="G11551" s="6" t="s">
        <v>873</v>
      </c>
      <c r="H11551" s="16">
        <v>6498000</v>
      </c>
      <c r="I11551" s="12">
        <v>43866</v>
      </c>
      <c r="J11551" s="12">
        <v>44176</v>
      </c>
      <c r="K11551" s="15">
        <v>800000</v>
      </c>
      <c r="L11551" s="13" t="s">
        <v>15</v>
      </c>
      <c r="M11551" s="7">
        <v>1</v>
      </c>
      <c r="N11551" s="17"/>
    </row>
    <row r="11552" spans="1:14" ht="47.25">
      <c r="A11552" s="6">
        <v>11550</v>
      </c>
      <c r="B11552" s="8" t="s">
        <v>23485</v>
      </c>
      <c r="C11552" s="9" t="s">
        <v>23943</v>
      </c>
      <c r="D11552" s="10" t="s">
        <v>23816</v>
      </c>
      <c r="E11552" s="11" t="s">
        <v>23944</v>
      </c>
      <c r="F11552" s="6">
        <v>397376</v>
      </c>
      <c r="G11552" s="6" t="s">
        <v>873</v>
      </c>
      <c r="H11552" s="16">
        <v>6469500</v>
      </c>
      <c r="I11552" s="12">
        <v>43864</v>
      </c>
      <c r="J11552" s="12">
        <v>44440</v>
      </c>
      <c r="K11552" s="15">
        <v>0</v>
      </c>
      <c r="L11552" s="13" t="s">
        <v>15</v>
      </c>
      <c r="M11552" s="7">
        <v>1</v>
      </c>
      <c r="N11552" s="17"/>
    </row>
    <row r="11553" spans="1:14" ht="47.25">
      <c r="A11553" s="6">
        <v>11551</v>
      </c>
      <c r="B11553" s="8" t="s">
        <v>23485</v>
      </c>
      <c r="C11553" s="9" t="s">
        <v>23945</v>
      </c>
      <c r="D11553" s="10" t="s">
        <v>23946</v>
      </c>
      <c r="E11553" s="11" t="s">
        <v>23947</v>
      </c>
      <c r="F11553" s="6">
        <v>458793</v>
      </c>
      <c r="G11553" s="6" t="s">
        <v>873</v>
      </c>
      <c r="H11553" s="16">
        <v>6255750</v>
      </c>
      <c r="I11553" s="12">
        <v>44018</v>
      </c>
      <c r="J11553" s="12" t="s">
        <v>23948</v>
      </c>
      <c r="K11553" s="15">
        <v>0</v>
      </c>
      <c r="L11553" s="13" t="s">
        <v>15</v>
      </c>
      <c r="M11553" s="7">
        <v>1</v>
      </c>
      <c r="N11553" s="17"/>
    </row>
    <row r="11554" spans="1:14" ht="47.25">
      <c r="A11554" s="6">
        <v>11552</v>
      </c>
      <c r="B11554" s="8" t="s">
        <v>23485</v>
      </c>
      <c r="C11554" s="9" t="s">
        <v>23949</v>
      </c>
      <c r="D11554" s="10" t="s">
        <v>2472</v>
      </c>
      <c r="E11554" s="11" t="s">
        <v>23950</v>
      </c>
      <c r="F11554" s="6">
        <v>251631</v>
      </c>
      <c r="G11554" s="6" t="s">
        <v>2018</v>
      </c>
      <c r="H11554" s="16">
        <v>20642762</v>
      </c>
      <c r="I11554" s="12" t="s">
        <v>23951</v>
      </c>
      <c r="J11554" s="12" t="s">
        <v>23538</v>
      </c>
      <c r="K11554" s="15">
        <v>2780000</v>
      </c>
      <c r="L11554" s="13" t="s">
        <v>15</v>
      </c>
      <c r="M11554" s="7">
        <v>1</v>
      </c>
      <c r="N11554" s="17"/>
    </row>
    <row r="11555" spans="1:14" ht="47.25">
      <c r="A11555" s="6">
        <v>11553</v>
      </c>
      <c r="B11555" s="8" t="s">
        <v>23485</v>
      </c>
      <c r="C11555" s="9" t="s">
        <v>23949</v>
      </c>
      <c r="D11555" s="10" t="s">
        <v>2472</v>
      </c>
      <c r="E11555" s="11" t="s">
        <v>23952</v>
      </c>
      <c r="F11555" s="6">
        <v>303136</v>
      </c>
      <c r="G11555" s="6" t="s">
        <v>2018</v>
      </c>
      <c r="H11555" s="16">
        <v>22346142</v>
      </c>
      <c r="I11555" s="12" t="s">
        <v>23953</v>
      </c>
      <c r="J11555" s="12" t="s">
        <v>23954</v>
      </c>
      <c r="K11555" s="15">
        <v>4870000</v>
      </c>
      <c r="L11555" s="13" t="s">
        <v>15</v>
      </c>
      <c r="M11555" s="7">
        <v>1</v>
      </c>
      <c r="N11555" s="17"/>
    </row>
    <row r="11556" spans="1:14" ht="63">
      <c r="A11556" s="6">
        <v>11554</v>
      </c>
      <c r="B11556" s="8" t="s">
        <v>23485</v>
      </c>
      <c r="C11556" s="9" t="s">
        <v>23955</v>
      </c>
      <c r="D11556" s="10" t="s">
        <v>23956</v>
      </c>
      <c r="E11556" s="11" t="s">
        <v>23957</v>
      </c>
      <c r="F11556" s="6">
        <v>282159</v>
      </c>
      <c r="G11556" s="6" t="s">
        <v>3293</v>
      </c>
      <c r="H11556" s="16">
        <v>3264986</v>
      </c>
      <c r="I11556" s="12">
        <v>43562</v>
      </c>
      <c r="J11556" s="12">
        <v>43752</v>
      </c>
      <c r="K11556" s="15">
        <v>950000</v>
      </c>
      <c r="L11556" s="13" t="s">
        <v>15</v>
      </c>
      <c r="M11556" s="7">
        <v>1</v>
      </c>
      <c r="N11556" s="17"/>
    </row>
    <row r="11557" spans="1:14" ht="63">
      <c r="A11557" s="6">
        <v>11555</v>
      </c>
      <c r="B11557" s="8" t="s">
        <v>23485</v>
      </c>
      <c r="C11557" s="9" t="s">
        <v>23958</v>
      </c>
      <c r="D11557" s="10" t="s">
        <v>23959</v>
      </c>
      <c r="E11557" s="11" t="s">
        <v>23960</v>
      </c>
      <c r="F11557" s="6">
        <v>397864</v>
      </c>
      <c r="G11557" s="6" t="s">
        <v>3293</v>
      </c>
      <c r="H11557" s="16">
        <v>5516639</v>
      </c>
      <c r="I11557" s="12">
        <v>43871</v>
      </c>
      <c r="J11557" s="12">
        <v>43982</v>
      </c>
      <c r="K11557" s="15">
        <v>0</v>
      </c>
      <c r="L11557" s="13" t="s">
        <v>15</v>
      </c>
      <c r="M11557" s="7">
        <v>1</v>
      </c>
      <c r="N11557" s="17"/>
    </row>
    <row r="11558" spans="1:14" ht="63">
      <c r="A11558" s="6">
        <v>11556</v>
      </c>
      <c r="B11558" s="8" t="s">
        <v>23485</v>
      </c>
      <c r="C11558" s="9" t="s">
        <v>23961</v>
      </c>
      <c r="D11558" s="10" t="s">
        <v>13075</v>
      </c>
      <c r="E11558" s="11" t="s">
        <v>23962</v>
      </c>
      <c r="F11558" s="6">
        <v>397865</v>
      </c>
      <c r="G11558" s="6" t="s">
        <v>3293</v>
      </c>
      <c r="H11558" s="16">
        <v>3324991</v>
      </c>
      <c r="I11558" s="12">
        <v>43871</v>
      </c>
      <c r="J11558" s="12">
        <v>43982</v>
      </c>
      <c r="K11558" s="15">
        <v>0</v>
      </c>
      <c r="L11558" s="13" t="s">
        <v>15</v>
      </c>
      <c r="M11558" s="7">
        <v>1</v>
      </c>
      <c r="N11558" s="17"/>
    </row>
    <row r="11559" spans="1:14" ht="63">
      <c r="A11559" s="6">
        <v>11557</v>
      </c>
      <c r="B11559" s="8" t="s">
        <v>23485</v>
      </c>
      <c r="C11559" s="9" t="s">
        <v>23963</v>
      </c>
      <c r="D11559" s="10" t="s">
        <v>23964</v>
      </c>
      <c r="E11559" s="11" t="s">
        <v>23965</v>
      </c>
      <c r="F11559" s="6">
        <v>395117</v>
      </c>
      <c r="G11559" s="6" t="s">
        <v>1666</v>
      </c>
      <c r="H11559" s="16">
        <v>218903982</v>
      </c>
      <c r="I11559" s="12" t="s">
        <v>8162</v>
      </c>
      <c r="J11559" s="12" t="s">
        <v>23966</v>
      </c>
      <c r="K11559" s="15">
        <v>21890398</v>
      </c>
      <c r="L11559" s="13" t="s">
        <v>14</v>
      </c>
      <c r="M11559" s="7">
        <v>1</v>
      </c>
      <c r="N11559" s="17"/>
    </row>
    <row r="11560" spans="1:14" ht="63">
      <c r="A11560" s="6">
        <v>11558</v>
      </c>
      <c r="B11560" s="8" t="s">
        <v>23485</v>
      </c>
      <c r="C11560" s="9" t="s">
        <v>23967</v>
      </c>
      <c r="D11560" s="10" t="s">
        <v>2457</v>
      </c>
      <c r="E11560" s="11" t="s">
        <v>23965</v>
      </c>
      <c r="F11560" s="6">
        <v>395117</v>
      </c>
      <c r="G11560" s="6" t="s">
        <v>1666</v>
      </c>
      <c r="H11560" s="16">
        <v>218903982</v>
      </c>
      <c r="I11560" s="12" t="s">
        <v>8162</v>
      </c>
      <c r="J11560" s="12" t="s">
        <v>23966</v>
      </c>
      <c r="K11560" s="15">
        <v>21890398</v>
      </c>
      <c r="L11560" s="13" t="s">
        <v>14</v>
      </c>
      <c r="M11560" s="7">
        <v>0.51</v>
      </c>
      <c r="N11560" s="17"/>
    </row>
    <row r="11561" spans="1:14" ht="63">
      <c r="A11561" s="6">
        <v>11559</v>
      </c>
      <c r="B11561" s="8" t="s">
        <v>23485</v>
      </c>
      <c r="C11561" s="9" t="s">
        <v>23486</v>
      </c>
      <c r="D11561" s="10" t="s">
        <v>23487</v>
      </c>
      <c r="E11561" s="11" t="s">
        <v>23965</v>
      </c>
      <c r="F11561" s="6">
        <v>395117</v>
      </c>
      <c r="G11561" s="6" t="s">
        <v>1666</v>
      </c>
      <c r="H11561" s="16">
        <v>218903982</v>
      </c>
      <c r="I11561" s="12" t="s">
        <v>8162</v>
      </c>
      <c r="J11561" s="12" t="s">
        <v>23966</v>
      </c>
      <c r="K11561" s="15">
        <v>21890398</v>
      </c>
      <c r="L11561" s="13" t="s">
        <v>14</v>
      </c>
      <c r="M11561" s="7">
        <v>0.49</v>
      </c>
      <c r="N11561" s="17"/>
    </row>
    <row r="11562" spans="1:14" ht="141.75">
      <c r="A11562" s="6">
        <v>11560</v>
      </c>
      <c r="B11562" s="8" t="s">
        <v>23485</v>
      </c>
      <c r="C11562" s="9" t="s">
        <v>23968</v>
      </c>
      <c r="D11562" s="10" t="s">
        <v>13212</v>
      </c>
      <c r="E11562" s="11" t="s">
        <v>23969</v>
      </c>
      <c r="F11562" s="6">
        <v>336136</v>
      </c>
      <c r="G11562" s="6" t="s">
        <v>1666</v>
      </c>
      <c r="H11562" s="16">
        <v>215066345.77900001</v>
      </c>
      <c r="I11562" s="12" t="s">
        <v>23970</v>
      </c>
      <c r="J11562" s="12" t="s">
        <v>23971</v>
      </c>
      <c r="K11562" s="15">
        <v>21506604</v>
      </c>
      <c r="L11562" s="13" t="s">
        <v>15</v>
      </c>
      <c r="M11562" s="7">
        <v>1</v>
      </c>
      <c r="N11562" s="17"/>
    </row>
    <row r="11563" spans="1:14" ht="141.75">
      <c r="A11563" s="6">
        <v>11561</v>
      </c>
      <c r="B11563" s="8" t="s">
        <v>23485</v>
      </c>
      <c r="C11563" s="9" t="s">
        <v>23968</v>
      </c>
      <c r="D11563" s="10" t="s">
        <v>13212</v>
      </c>
      <c r="E11563" s="11" t="s">
        <v>23972</v>
      </c>
      <c r="F11563" s="6">
        <v>462098</v>
      </c>
      <c r="G11563" s="6" t="s">
        <v>1666</v>
      </c>
      <c r="H11563" s="16">
        <v>206446578.69600001</v>
      </c>
      <c r="I11563" s="12" t="s">
        <v>23973</v>
      </c>
      <c r="J11563" s="12" t="s">
        <v>23974</v>
      </c>
      <c r="K11563" s="15">
        <v>0</v>
      </c>
      <c r="L11563" s="13" t="s">
        <v>15</v>
      </c>
      <c r="M11563" s="7">
        <v>1</v>
      </c>
      <c r="N11563" s="17"/>
    </row>
    <row r="11564" spans="1:14" ht="189">
      <c r="A11564" s="6">
        <v>11562</v>
      </c>
      <c r="B11564" s="8" t="s">
        <v>23485</v>
      </c>
      <c r="C11564" s="9" t="s">
        <v>23975</v>
      </c>
      <c r="D11564" s="10" t="s">
        <v>23976</v>
      </c>
      <c r="E11564" s="11" t="s">
        <v>23977</v>
      </c>
      <c r="F11564" s="6">
        <v>344340</v>
      </c>
      <c r="G11564" s="6" t="s">
        <v>1666</v>
      </c>
      <c r="H11564" s="16">
        <v>297093500.58399999</v>
      </c>
      <c r="I11564" s="12" t="s">
        <v>23978</v>
      </c>
      <c r="J11564" s="12" t="s">
        <v>23979</v>
      </c>
      <c r="K11564" s="15">
        <v>29709350</v>
      </c>
      <c r="L11564" s="13" t="s">
        <v>14</v>
      </c>
      <c r="M11564" s="7">
        <v>1</v>
      </c>
      <c r="N11564" s="17"/>
    </row>
    <row r="11565" spans="1:14" ht="189">
      <c r="A11565" s="6">
        <v>11563</v>
      </c>
      <c r="B11565" s="8" t="s">
        <v>23485</v>
      </c>
      <c r="C11565" s="9" t="s">
        <v>23980</v>
      </c>
      <c r="D11565" s="10" t="s">
        <v>1574</v>
      </c>
      <c r="E11565" s="11" t="s">
        <v>23977</v>
      </c>
      <c r="F11565" s="6">
        <v>344340</v>
      </c>
      <c r="G11565" s="6" t="s">
        <v>1666</v>
      </c>
      <c r="H11565" s="16">
        <v>297093500.58399999</v>
      </c>
      <c r="I11565" s="12" t="s">
        <v>23978</v>
      </c>
      <c r="J11565" s="12" t="s">
        <v>23979</v>
      </c>
      <c r="K11565" s="15">
        <v>29709350</v>
      </c>
      <c r="L11565" s="13" t="s">
        <v>14</v>
      </c>
      <c r="M11565" s="7">
        <v>0.55000000000000004</v>
      </c>
      <c r="N11565" s="17"/>
    </row>
    <row r="11566" spans="1:14" ht="189">
      <c r="A11566" s="6">
        <v>11564</v>
      </c>
      <c r="B11566" s="8" t="s">
        <v>23485</v>
      </c>
      <c r="C11566" s="9" t="s">
        <v>23981</v>
      </c>
      <c r="D11566" s="10" t="s">
        <v>23982</v>
      </c>
      <c r="E11566" s="11" t="s">
        <v>23977</v>
      </c>
      <c r="F11566" s="6">
        <v>344340</v>
      </c>
      <c r="G11566" s="6" t="s">
        <v>1666</v>
      </c>
      <c r="H11566" s="16">
        <v>297093500.58399999</v>
      </c>
      <c r="I11566" s="12" t="s">
        <v>23978</v>
      </c>
      <c r="J11566" s="12" t="s">
        <v>23979</v>
      </c>
      <c r="K11566" s="15">
        <v>29709350</v>
      </c>
      <c r="L11566" s="13" t="s">
        <v>14</v>
      </c>
      <c r="M11566" s="7">
        <v>0.45</v>
      </c>
      <c r="N11566" s="17"/>
    </row>
    <row r="11567" spans="1:14" ht="126">
      <c r="A11567" s="6">
        <v>11565</v>
      </c>
      <c r="B11567" s="8" t="s">
        <v>23485</v>
      </c>
      <c r="C11567" s="9" t="s">
        <v>23983</v>
      </c>
      <c r="D11567" s="10" t="s">
        <v>23964</v>
      </c>
      <c r="E11567" s="11" t="s">
        <v>23984</v>
      </c>
      <c r="F11567" s="6">
        <v>410622</v>
      </c>
      <c r="G11567" s="6" t="s">
        <v>1666</v>
      </c>
      <c r="H11567" s="16">
        <v>207816324.391</v>
      </c>
      <c r="I11567" s="12" t="s">
        <v>23985</v>
      </c>
      <c r="J11567" s="12" t="s">
        <v>23986</v>
      </c>
      <c r="K11567" s="15">
        <v>0</v>
      </c>
      <c r="L11567" s="13" t="s">
        <v>14</v>
      </c>
      <c r="M11567" s="7">
        <v>1</v>
      </c>
      <c r="N11567" s="17"/>
    </row>
    <row r="11568" spans="1:14" ht="126">
      <c r="A11568" s="6">
        <v>11566</v>
      </c>
      <c r="B11568" s="8" t="s">
        <v>23485</v>
      </c>
      <c r="C11568" s="9" t="s">
        <v>23967</v>
      </c>
      <c r="D11568" s="10" t="s">
        <v>2457</v>
      </c>
      <c r="E11568" s="11" t="s">
        <v>23984</v>
      </c>
      <c r="F11568" s="6">
        <v>410622</v>
      </c>
      <c r="G11568" s="6" t="s">
        <v>1666</v>
      </c>
      <c r="H11568" s="16">
        <v>207816324.391</v>
      </c>
      <c r="I11568" s="12" t="s">
        <v>23985</v>
      </c>
      <c r="J11568" s="12" t="s">
        <v>23986</v>
      </c>
      <c r="K11568" s="15">
        <v>0</v>
      </c>
      <c r="L11568" s="13" t="s">
        <v>14</v>
      </c>
      <c r="M11568" s="7">
        <v>0.51</v>
      </c>
      <c r="N11568" s="17"/>
    </row>
    <row r="11569" spans="1:14" ht="126">
      <c r="A11569" s="6">
        <v>11567</v>
      </c>
      <c r="B11569" s="8" t="s">
        <v>23485</v>
      </c>
      <c r="C11569" s="9" t="s">
        <v>23486</v>
      </c>
      <c r="D11569" s="10" t="s">
        <v>23487</v>
      </c>
      <c r="E11569" s="11" t="s">
        <v>23984</v>
      </c>
      <c r="F11569" s="6" t="s">
        <v>23987</v>
      </c>
      <c r="G11569" s="6" t="s">
        <v>1666</v>
      </c>
      <c r="H11569" s="16">
        <v>207816324.391</v>
      </c>
      <c r="I11569" s="12" t="s">
        <v>23985</v>
      </c>
      <c r="J11569" s="12" t="s">
        <v>23986</v>
      </c>
      <c r="K11569" s="15">
        <v>0</v>
      </c>
      <c r="L11569" s="13" t="s">
        <v>14</v>
      </c>
      <c r="M11569" s="7">
        <v>0.49</v>
      </c>
      <c r="N11569" s="17"/>
    </row>
    <row r="11570" spans="1:14" ht="126">
      <c r="A11570" s="6">
        <v>11568</v>
      </c>
      <c r="B11570" s="8" t="s">
        <v>23485</v>
      </c>
      <c r="C11570" s="9" t="s">
        <v>23988</v>
      </c>
      <c r="D11570" s="10" t="s">
        <v>23989</v>
      </c>
      <c r="E11570" s="11" t="s">
        <v>23990</v>
      </c>
      <c r="F11570" s="6">
        <v>410623</v>
      </c>
      <c r="G11570" s="6" t="s">
        <v>1666</v>
      </c>
      <c r="H11570" s="16">
        <v>213799958</v>
      </c>
      <c r="I11570" s="12" t="s">
        <v>23991</v>
      </c>
      <c r="J11570" s="12" t="s">
        <v>23992</v>
      </c>
      <c r="K11570" s="15">
        <v>0</v>
      </c>
      <c r="L11570" s="13" t="s">
        <v>14</v>
      </c>
      <c r="M11570" s="7">
        <v>1</v>
      </c>
      <c r="N11570" s="17"/>
    </row>
    <row r="11571" spans="1:14" ht="126">
      <c r="A11571" s="6">
        <v>11569</v>
      </c>
      <c r="B11571" s="8" t="s">
        <v>23485</v>
      </c>
      <c r="C11571" s="9" t="s">
        <v>23967</v>
      </c>
      <c r="D11571" s="10" t="s">
        <v>2457</v>
      </c>
      <c r="E11571" s="11" t="s">
        <v>23990</v>
      </c>
      <c r="F11571" s="6">
        <v>410623</v>
      </c>
      <c r="G11571" s="6" t="s">
        <v>1666</v>
      </c>
      <c r="H11571" s="16">
        <v>213799958</v>
      </c>
      <c r="I11571" s="12" t="s">
        <v>23991</v>
      </c>
      <c r="J11571" s="12" t="s">
        <v>23992</v>
      </c>
      <c r="K11571" s="15">
        <v>0</v>
      </c>
      <c r="L11571" s="13" t="s">
        <v>14</v>
      </c>
      <c r="M11571" s="7">
        <v>0.51</v>
      </c>
      <c r="N11571" s="17"/>
    </row>
    <row r="11572" spans="1:14" ht="126">
      <c r="A11572" s="6">
        <v>11570</v>
      </c>
      <c r="B11572" s="8" t="s">
        <v>23485</v>
      </c>
      <c r="C11572" s="9" t="s">
        <v>23993</v>
      </c>
      <c r="D11572" s="10" t="s">
        <v>13158</v>
      </c>
      <c r="E11572" s="11" t="s">
        <v>23990</v>
      </c>
      <c r="F11572" s="6">
        <v>410623</v>
      </c>
      <c r="G11572" s="6" t="s">
        <v>1666</v>
      </c>
      <c r="H11572" s="16">
        <v>213799958</v>
      </c>
      <c r="I11572" s="12" t="s">
        <v>23991</v>
      </c>
      <c r="J11572" s="12" t="s">
        <v>23992</v>
      </c>
      <c r="K11572" s="15">
        <v>0</v>
      </c>
      <c r="L11572" s="13" t="s">
        <v>14</v>
      </c>
      <c r="M11572" s="7">
        <v>0.49</v>
      </c>
      <c r="N11572" s="17"/>
    </row>
    <row r="11573" spans="1:14" ht="189">
      <c r="A11573" s="6">
        <v>11571</v>
      </c>
      <c r="B11573" s="8" t="s">
        <v>23485</v>
      </c>
      <c r="C11573" s="9" t="s">
        <v>23994</v>
      </c>
      <c r="D11573" s="10" t="s">
        <v>23995</v>
      </c>
      <c r="E11573" s="11" t="s">
        <v>23996</v>
      </c>
      <c r="F11573" s="6">
        <v>410624</v>
      </c>
      <c r="G11573" s="6" t="s">
        <v>1666</v>
      </c>
      <c r="H11573" s="16">
        <v>221900000.52500001</v>
      </c>
      <c r="I11573" s="12" t="s">
        <v>23524</v>
      </c>
      <c r="J11573" s="12" t="s">
        <v>23997</v>
      </c>
      <c r="K11573" s="15">
        <v>0</v>
      </c>
      <c r="L11573" s="13" t="s">
        <v>15</v>
      </c>
      <c r="M11573" s="7">
        <v>1</v>
      </c>
      <c r="N11573" s="17"/>
    </row>
    <row r="11574" spans="1:14" ht="126">
      <c r="A11574" s="6">
        <v>11572</v>
      </c>
      <c r="B11574" s="8" t="s">
        <v>23485</v>
      </c>
      <c r="C11574" s="9" t="s">
        <v>23994</v>
      </c>
      <c r="D11574" s="10" t="s">
        <v>23995</v>
      </c>
      <c r="E11574" s="11" t="s">
        <v>23998</v>
      </c>
      <c r="F11574" s="6">
        <v>416837</v>
      </c>
      <c r="G11574" s="6" t="s">
        <v>1666</v>
      </c>
      <c r="H11574" s="16">
        <v>239900000.472</v>
      </c>
      <c r="I11574" s="12" t="s">
        <v>23524</v>
      </c>
      <c r="J11574" s="12" t="s">
        <v>23997</v>
      </c>
      <c r="K11574" s="15">
        <v>0</v>
      </c>
      <c r="L11574" s="13" t="s">
        <v>15</v>
      </c>
      <c r="M11574" s="7">
        <v>1</v>
      </c>
      <c r="N11574" s="17"/>
    </row>
    <row r="11575" spans="1:14" ht="157.5">
      <c r="A11575" s="6">
        <v>11573</v>
      </c>
      <c r="B11575" s="8" t="s">
        <v>23485</v>
      </c>
      <c r="C11575" s="9" t="s">
        <v>23999</v>
      </c>
      <c r="D11575" s="10" t="s">
        <v>24000</v>
      </c>
      <c r="E11575" s="11" t="s">
        <v>24001</v>
      </c>
      <c r="F11575" s="6">
        <v>419424</v>
      </c>
      <c r="G11575" s="6" t="s">
        <v>1666</v>
      </c>
      <c r="H11575" s="16">
        <v>267478707.17500001</v>
      </c>
      <c r="I11575" s="12" t="s">
        <v>23524</v>
      </c>
      <c r="J11575" s="12" t="s">
        <v>24002</v>
      </c>
      <c r="K11575" s="15">
        <v>0</v>
      </c>
      <c r="L11575" s="13" t="s">
        <v>14</v>
      </c>
      <c r="M11575" s="7">
        <v>1</v>
      </c>
      <c r="N11575" s="17"/>
    </row>
    <row r="11576" spans="1:14" ht="157.5">
      <c r="A11576" s="6">
        <v>11574</v>
      </c>
      <c r="B11576" s="8" t="s">
        <v>23485</v>
      </c>
      <c r="C11576" s="9" t="s">
        <v>24003</v>
      </c>
      <c r="D11576" s="10" t="s">
        <v>1955</v>
      </c>
      <c r="E11576" s="11" t="s">
        <v>24001</v>
      </c>
      <c r="F11576" s="6">
        <v>419424</v>
      </c>
      <c r="G11576" s="6" t="s">
        <v>1666</v>
      </c>
      <c r="H11576" s="16">
        <v>267478707.17500001</v>
      </c>
      <c r="I11576" s="12" t="s">
        <v>23524</v>
      </c>
      <c r="J11576" s="12" t="s">
        <v>24002</v>
      </c>
      <c r="K11576" s="15">
        <v>0</v>
      </c>
      <c r="L11576" s="13" t="s">
        <v>14</v>
      </c>
      <c r="M11576" s="7">
        <v>0.51</v>
      </c>
      <c r="N11576" s="17"/>
    </row>
    <row r="11577" spans="1:14" ht="157.5">
      <c r="A11577" s="6">
        <v>11575</v>
      </c>
      <c r="B11577" s="8" t="s">
        <v>23485</v>
      </c>
      <c r="C11577" s="9" t="s">
        <v>24004</v>
      </c>
      <c r="D11577" s="10" t="s">
        <v>23673</v>
      </c>
      <c r="E11577" s="11" t="s">
        <v>24001</v>
      </c>
      <c r="F11577" s="6">
        <v>419424</v>
      </c>
      <c r="G11577" s="6" t="s">
        <v>1666</v>
      </c>
      <c r="H11577" s="16">
        <v>267478707.17500001</v>
      </c>
      <c r="I11577" s="12" t="s">
        <v>23524</v>
      </c>
      <c r="J11577" s="12" t="s">
        <v>24002</v>
      </c>
      <c r="K11577" s="15">
        <v>0</v>
      </c>
      <c r="L11577" s="13" t="s">
        <v>14</v>
      </c>
      <c r="M11577" s="7">
        <v>0.49</v>
      </c>
      <c r="N11577" s="17"/>
    </row>
    <row r="11578" spans="1:14" ht="63">
      <c r="A11578" s="6">
        <v>11576</v>
      </c>
      <c r="B11578" s="8" t="s">
        <v>23485</v>
      </c>
      <c r="C11578" s="9" t="s">
        <v>24005</v>
      </c>
      <c r="D11578" s="10" t="s">
        <v>24006</v>
      </c>
      <c r="E11578" s="11" t="s">
        <v>24007</v>
      </c>
      <c r="F11578" s="6">
        <v>315540</v>
      </c>
      <c r="G11578" s="6" t="s">
        <v>11048</v>
      </c>
      <c r="H11578" s="16">
        <v>75443199</v>
      </c>
      <c r="I11578" s="12" t="s">
        <v>24008</v>
      </c>
      <c r="J11578" s="12" t="s">
        <v>13211</v>
      </c>
      <c r="K11578" s="15">
        <v>26857205</v>
      </c>
      <c r="L11578" s="13" t="s">
        <v>14</v>
      </c>
      <c r="M11578" s="7">
        <v>1</v>
      </c>
      <c r="N11578" s="17"/>
    </row>
    <row r="11579" spans="1:14" ht="63">
      <c r="A11579" s="6">
        <v>11577</v>
      </c>
      <c r="B11579" s="8" t="s">
        <v>23485</v>
      </c>
      <c r="C11579" s="9" t="s">
        <v>24009</v>
      </c>
      <c r="D11579" s="10" t="s">
        <v>24010</v>
      </c>
      <c r="E11579" s="11" t="s">
        <v>24007</v>
      </c>
      <c r="F11579" s="6">
        <v>315540</v>
      </c>
      <c r="G11579" s="6" t="s">
        <v>11048</v>
      </c>
      <c r="H11579" s="16">
        <v>75443199</v>
      </c>
      <c r="I11579" s="12" t="s">
        <v>24008</v>
      </c>
      <c r="J11579" s="12" t="s">
        <v>13211</v>
      </c>
      <c r="K11579" s="15">
        <v>10742882</v>
      </c>
      <c r="L11579" s="13" t="s">
        <v>14</v>
      </c>
      <c r="M11579" s="7">
        <v>0.4</v>
      </c>
      <c r="N11579" s="17"/>
    </row>
    <row r="11580" spans="1:14" ht="63">
      <c r="A11580" s="6">
        <v>11578</v>
      </c>
      <c r="B11580" s="8" t="s">
        <v>23485</v>
      </c>
      <c r="C11580" s="9" t="s">
        <v>24011</v>
      </c>
      <c r="D11580" s="10" t="s">
        <v>24012</v>
      </c>
      <c r="E11580" s="11" t="s">
        <v>24007</v>
      </c>
      <c r="F11580" s="6" t="s">
        <v>24013</v>
      </c>
      <c r="G11580" s="6" t="s">
        <v>11048</v>
      </c>
      <c r="H11580" s="16">
        <v>75443199</v>
      </c>
      <c r="I11580" s="12" t="s">
        <v>24008</v>
      </c>
      <c r="J11580" s="12" t="s">
        <v>13211</v>
      </c>
      <c r="K11580" s="15">
        <v>16114323</v>
      </c>
      <c r="L11580" s="13" t="s">
        <v>14</v>
      </c>
      <c r="M11580" s="7">
        <v>0.6</v>
      </c>
      <c r="N11580" s="17"/>
    </row>
    <row r="11581" spans="1:14" ht="141.75">
      <c r="A11581" s="6">
        <v>11579</v>
      </c>
      <c r="B11581" s="8" t="s">
        <v>23485</v>
      </c>
      <c r="C11581" s="9" t="s">
        <v>24014</v>
      </c>
      <c r="D11581" s="10" t="s">
        <v>13021</v>
      </c>
      <c r="E11581" s="11" t="s">
        <v>24015</v>
      </c>
      <c r="F11581" s="6">
        <v>367677</v>
      </c>
      <c r="G11581" s="6" t="s">
        <v>11048</v>
      </c>
      <c r="H11581" s="16">
        <v>1514481</v>
      </c>
      <c r="I11581" s="12" t="s">
        <v>23570</v>
      </c>
      <c r="J11581" s="12" t="s">
        <v>24016</v>
      </c>
      <c r="K11581" s="15">
        <v>1000000</v>
      </c>
      <c r="L11581" s="13" t="s">
        <v>15</v>
      </c>
      <c r="M11581" s="7">
        <v>1</v>
      </c>
      <c r="N11581" s="17"/>
    </row>
    <row r="11582" spans="1:14" ht="63">
      <c r="A11582" s="6">
        <v>11580</v>
      </c>
      <c r="B11582" s="8" t="s">
        <v>23485</v>
      </c>
      <c r="C11582" s="9" t="s">
        <v>24014</v>
      </c>
      <c r="D11582" s="10" t="s">
        <v>13021</v>
      </c>
      <c r="E11582" s="11" t="s">
        <v>24017</v>
      </c>
      <c r="F11582" s="6">
        <v>417775</v>
      </c>
      <c r="G11582" s="6" t="s">
        <v>11048</v>
      </c>
      <c r="H11582" s="16">
        <v>1795070</v>
      </c>
      <c r="I11582" s="12" t="s">
        <v>24018</v>
      </c>
      <c r="J11582" s="12" t="s">
        <v>24019</v>
      </c>
      <c r="K11582" s="15">
        <v>365000</v>
      </c>
      <c r="L11582" s="13" t="s">
        <v>15</v>
      </c>
      <c r="M11582" s="7">
        <v>1</v>
      </c>
      <c r="N11582" s="17"/>
    </row>
    <row r="11583" spans="1:14" ht="94.5">
      <c r="A11583" s="6">
        <v>11581</v>
      </c>
      <c r="B11583" s="8" t="s">
        <v>23485</v>
      </c>
      <c r="C11583" s="9" t="s">
        <v>24020</v>
      </c>
      <c r="D11583" s="10" t="s">
        <v>23673</v>
      </c>
      <c r="E11583" s="11" t="s">
        <v>24021</v>
      </c>
      <c r="F11583" s="6">
        <v>348475</v>
      </c>
      <c r="G11583" s="6" t="s">
        <v>1486</v>
      </c>
      <c r="H11583" s="16">
        <v>26791370</v>
      </c>
      <c r="I11583" s="12" t="s">
        <v>24022</v>
      </c>
      <c r="J11583" s="12" t="s">
        <v>24023</v>
      </c>
      <c r="K11583" s="15">
        <v>0</v>
      </c>
      <c r="L11583" s="13" t="s">
        <v>15</v>
      </c>
      <c r="M11583" s="7">
        <v>1</v>
      </c>
      <c r="N11583" s="17"/>
    </row>
    <row r="11584" spans="1:14" ht="47.25">
      <c r="A11584" s="6">
        <v>11582</v>
      </c>
      <c r="B11584" s="8" t="s">
        <v>23485</v>
      </c>
      <c r="C11584" s="9" t="s">
        <v>24024</v>
      </c>
      <c r="D11584" s="10" t="s">
        <v>24025</v>
      </c>
      <c r="E11584" s="11" t="s">
        <v>24026</v>
      </c>
      <c r="F11584" s="6">
        <v>349692</v>
      </c>
      <c r="G11584" s="6" t="s">
        <v>1486</v>
      </c>
      <c r="H11584" s="16">
        <v>25241563</v>
      </c>
      <c r="I11584" s="12" t="s">
        <v>23931</v>
      </c>
      <c r="J11584" s="12" t="s">
        <v>24027</v>
      </c>
      <c r="K11584" s="15">
        <v>2000000</v>
      </c>
      <c r="L11584" s="13" t="s">
        <v>14</v>
      </c>
      <c r="M11584" s="7">
        <v>1</v>
      </c>
      <c r="N11584" s="17"/>
    </row>
    <row r="11585" spans="1:14" ht="63">
      <c r="A11585" s="6">
        <v>11583</v>
      </c>
      <c r="B11585" s="8" t="s">
        <v>23485</v>
      </c>
      <c r="C11585" s="9" t="s">
        <v>24028</v>
      </c>
      <c r="D11585" s="10" t="s">
        <v>12981</v>
      </c>
      <c r="E11585" s="11" t="s">
        <v>24026</v>
      </c>
      <c r="F11585" s="6">
        <v>349692</v>
      </c>
      <c r="G11585" s="6" t="s">
        <v>1486</v>
      </c>
      <c r="H11585" s="16">
        <v>25241563</v>
      </c>
      <c r="I11585" s="12" t="s">
        <v>23931</v>
      </c>
      <c r="J11585" s="12" t="s">
        <v>24027</v>
      </c>
      <c r="K11585" s="15">
        <v>2000000</v>
      </c>
      <c r="L11585" s="13" t="s">
        <v>14</v>
      </c>
      <c r="M11585" s="7">
        <v>0.4</v>
      </c>
      <c r="N11585" s="17"/>
    </row>
    <row r="11586" spans="1:14" ht="47.25">
      <c r="A11586" s="6">
        <v>11584</v>
      </c>
      <c r="B11586" s="8" t="s">
        <v>23485</v>
      </c>
      <c r="C11586" s="9" t="s">
        <v>24029</v>
      </c>
      <c r="D11586" s="10" t="s">
        <v>24030</v>
      </c>
      <c r="E11586" s="11" t="s">
        <v>24026</v>
      </c>
      <c r="F11586" s="6">
        <v>349692</v>
      </c>
      <c r="G11586" s="6" t="s">
        <v>1486</v>
      </c>
      <c r="H11586" s="16">
        <v>25241563</v>
      </c>
      <c r="I11586" s="12" t="s">
        <v>23931</v>
      </c>
      <c r="J11586" s="12" t="s">
        <v>24027</v>
      </c>
      <c r="K11586" s="15">
        <v>2000000</v>
      </c>
      <c r="L11586" s="13" t="s">
        <v>14</v>
      </c>
      <c r="M11586" s="7">
        <v>0.6</v>
      </c>
      <c r="N11586" s="17"/>
    </row>
    <row r="11587" spans="1:14" ht="63">
      <c r="A11587" s="6">
        <v>11585</v>
      </c>
      <c r="B11587" s="8" t="s">
        <v>23485</v>
      </c>
      <c r="C11587" s="9" t="s">
        <v>24031</v>
      </c>
      <c r="D11587" s="10" t="s">
        <v>2444</v>
      </c>
      <c r="E11587" s="11" t="s">
        <v>24032</v>
      </c>
      <c r="F11587" s="6">
        <v>383795</v>
      </c>
      <c r="G11587" s="6" t="s">
        <v>1486</v>
      </c>
      <c r="H11587" s="16">
        <v>21802327</v>
      </c>
      <c r="I11587" s="12" t="s">
        <v>24033</v>
      </c>
      <c r="J11587" s="12" t="s">
        <v>24034</v>
      </c>
      <c r="K11587" s="15">
        <v>0</v>
      </c>
      <c r="L11587" s="13" t="s">
        <v>15</v>
      </c>
      <c r="M11587" s="7">
        <v>1</v>
      </c>
      <c r="N11587" s="17"/>
    </row>
    <row r="11588" spans="1:14" ht="63">
      <c r="A11588" s="6">
        <v>11586</v>
      </c>
      <c r="B11588" s="8" t="s">
        <v>23485</v>
      </c>
      <c r="C11588" s="9" t="s">
        <v>24031</v>
      </c>
      <c r="D11588" s="10" t="s">
        <v>2444</v>
      </c>
      <c r="E11588" s="11" t="s">
        <v>24035</v>
      </c>
      <c r="F11588" s="6">
        <v>383794</v>
      </c>
      <c r="G11588" s="6" t="s">
        <v>1486</v>
      </c>
      <c r="H11588" s="16">
        <v>21805444</v>
      </c>
      <c r="I11588" s="12" t="s">
        <v>24036</v>
      </c>
      <c r="J11588" s="12" t="s">
        <v>23489</v>
      </c>
      <c r="K11588" s="15">
        <v>0</v>
      </c>
      <c r="L11588" s="13" t="s">
        <v>15</v>
      </c>
      <c r="M11588" s="7">
        <v>1</v>
      </c>
      <c r="N11588" s="17"/>
    </row>
    <row r="11589" spans="1:14" ht="63">
      <c r="A11589" s="6">
        <v>11587</v>
      </c>
      <c r="B11589" s="8" t="s">
        <v>23485</v>
      </c>
      <c r="C11589" s="9" t="s">
        <v>24031</v>
      </c>
      <c r="D11589" s="10" t="s">
        <v>2444</v>
      </c>
      <c r="E11589" s="11" t="s">
        <v>24037</v>
      </c>
      <c r="F11589" s="6">
        <v>412256</v>
      </c>
      <c r="G11589" s="6" t="s">
        <v>1486</v>
      </c>
      <c r="H11589" s="16">
        <v>24952106</v>
      </c>
      <c r="I11589" s="12" t="s">
        <v>24038</v>
      </c>
      <c r="J11589" s="12" t="s">
        <v>24039</v>
      </c>
      <c r="K11589" s="15">
        <v>0</v>
      </c>
      <c r="L11589" s="13" t="s">
        <v>15</v>
      </c>
      <c r="M11589" s="7">
        <v>1</v>
      </c>
      <c r="N11589" s="17"/>
    </row>
    <row r="11590" spans="1:14" ht="63">
      <c r="A11590" s="6">
        <v>11588</v>
      </c>
      <c r="B11590" s="8" t="s">
        <v>23485</v>
      </c>
      <c r="C11590" s="9" t="s">
        <v>24040</v>
      </c>
      <c r="D11590" s="10" t="s">
        <v>24012</v>
      </c>
      <c r="E11590" s="11" t="s">
        <v>24041</v>
      </c>
      <c r="F11590" s="6">
        <v>405405</v>
      </c>
      <c r="G11590" s="6" t="s">
        <v>1486</v>
      </c>
      <c r="H11590" s="16">
        <v>23967612</v>
      </c>
      <c r="I11590" s="12" t="s">
        <v>24038</v>
      </c>
      <c r="J11590" s="12" t="s">
        <v>24042</v>
      </c>
      <c r="K11590" s="15">
        <v>0</v>
      </c>
      <c r="L11590" s="13" t="s">
        <v>15</v>
      </c>
      <c r="M11590" s="7">
        <v>1</v>
      </c>
      <c r="N11590" s="17"/>
    </row>
    <row r="11591" spans="1:14" ht="63">
      <c r="A11591" s="6">
        <v>11589</v>
      </c>
      <c r="B11591" s="8" t="s">
        <v>23485</v>
      </c>
      <c r="C11591" s="9" t="s">
        <v>24043</v>
      </c>
      <c r="D11591" s="10" t="s">
        <v>7492</v>
      </c>
      <c r="E11591" s="11" t="s">
        <v>24044</v>
      </c>
      <c r="F11591" s="6">
        <v>434588</v>
      </c>
      <c r="G11591" s="6" t="s">
        <v>1486</v>
      </c>
      <c r="H11591" s="16">
        <v>24381997</v>
      </c>
      <c r="I11591" s="12" t="s">
        <v>24045</v>
      </c>
      <c r="J11591" s="12" t="s">
        <v>24046</v>
      </c>
      <c r="K11591" s="15">
        <v>0</v>
      </c>
      <c r="L11591" s="13" t="s">
        <v>15</v>
      </c>
      <c r="M11591" s="7">
        <v>1</v>
      </c>
      <c r="N11591" s="17"/>
    </row>
    <row r="11592" spans="1:14" ht="47.25">
      <c r="A11592" s="6">
        <v>11590</v>
      </c>
      <c r="B11592" s="8" t="s">
        <v>23485</v>
      </c>
      <c r="C11592" s="9" t="s">
        <v>24047</v>
      </c>
      <c r="D11592" s="10" t="s">
        <v>24048</v>
      </c>
      <c r="E11592" s="11" t="s">
        <v>24049</v>
      </c>
      <c r="F11592" s="6">
        <v>483270</v>
      </c>
      <c r="G11592" s="6" t="s">
        <v>1486</v>
      </c>
      <c r="H11592" s="16">
        <v>22563750</v>
      </c>
      <c r="I11592" s="12" t="s">
        <v>24050</v>
      </c>
      <c r="J11592" s="12">
        <v>44505</v>
      </c>
      <c r="K11592" s="15">
        <v>0</v>
      </c>
      <c r="L11592" s="13" t="s">
        <v>14</v>
      </c>
      <c r="M11592" s="7">
        <v>1</v>
      </c>
      <c r="N11592" s="17"/>
    </row>
    <row r="11593" spans="1:14" ht="94.5">
      <c r="A11593" s="6">
        <v>11591</v>
      </c>
      <c r="B11593" s="8" t="s">
        <v>23485</v>
      </c>
      <c r="C11593" s="9" t="s">
        <v>24051</v>
      </c>
      <c r="D11593" s="10" t="s">
        <v>23487</v>
      </c>
      <c r="E11593" s="11" t="s">
        <v>24049</v>
      </c>
      <c r="F11593" s="6">
        <v>483270</v>
      </c>
      <c r="G11593" s="6" t="s">
        <v>1486</v>
      </c>
      <c r="H11593" s="16">
        <v>22563750</v>
      </c>
      <c r="I11593" s="12" t="s">
        <v>24050</v>
      </c>
      <c r="J11593" s="12">
        <v>44505</v>
      </c>
      <c r="K11593" s="15">
        <v>0</v>
      </c>
      <c r="L11593" s="13" t="s">
        <v>14</v>
      </c>
      <c r="M11593" s="7">
        <v>0.51</v>
      </c>
      <c r="N11593" s="17"/>
    </row>
    <row r="11594" spans="1:14" ht="110.25">
      <c r="A11594" s="6">
        <v>11592</v>
      </c>
      <c r="B11594" s="8" t="s">
        <v>23485</v>
      </c>
      <c r="C11594" s="9" t="s">
        <v>24052</v>
      </c>
      <c r="D11594" s="10" t="s">
        <v>23546</v>
      </c>
      <c r="E11594" s="11" t="s">
        <v>24049</v>
      </c>
      <c r="F11594" s="6">
        <v>483270</v>
      </c>
      <c r="G11594" s="6" t="s">
        <v>1486</v>
      </c>
      <c r="H11594" s="16">
        <v>22563750</v>
      </c>
      <c r="I11594" s="12" t="s">
        <v>24050</v>
      </c>
      <c r="J11594" s="12">
        <v>44505</v>
      </c>
      <c r="K11594" s="15">
        <v>0</v>
      </c>
      <c r="L11594" s="13" t="s">
        <v>14</v>
      </c>
      <c r="M11594" s="7">
        <v>0.49</v>
      </c>
      <c r="N11594" s="17"/>
    </row>
    <row r="11595" spans="1:14" ht="47.25">
      <c r="A11595" s="6">
        <v>11593</v>
      </c>
      <c r="B11595" s="8" t="s">
        <v>23485</v>
      </c>
      <c r="C11595" s="9" t="s">
        <v>24053</v>
      </c>
      <c r="D11595" s="10" t="s">
        <v>24054</v>
      </c>
      <c r="E11595" s="11" t="s">
        <v>24055</v>
      </c>
      <c r="F11595" s="6" t="s">
        <v>24056</v>
      </c>
      <c r="G11595" s="6" t="s">
        <v>24057</v>
      </c>
      <c r="H11595" s="16">
        <v>5964831</v>
      </c>
      <c r="I11595" s="12" t="s">
        <v>24058</v>
      </c>
      <c r="J11595" s="12" t="s">
        <v>24059</v>
      </c>
      <c r="K11595" s="15">
        <v>2225000</v>
      </c>
      <c r="L11595" s="13" t="s">
        <v>15</v>
      </c>
      <c r="M11595" s="7">
        <v>1</v>
      </c>
      <c r="N11595" s="17"/>
    </row>
    <row r="11596" spans="1:14" ht="409.5">
      <c r="A11596" s="6">
        <v>11594</v>
      </c>
      <c r="B11596" s="8" t="s">
        <v>23485</v>
      </c>
      <c r="C11596" s="9" t="s">
        <v>24060</v>
      </c>
      <c r="D11596" s="10" t="s">
        <v>24061</v>
      </c>
      <c r="E11596" s="11" t="s">
        <v>24062</v>
      </c>
      <c r="F11596" s="6">
        <v>465389</v>
      </c>
      <c r="G11596" s="6" t="s">
        <v>1687</v>
      </c>
      <c r="H11596" s="16">
        <v>5761924.3260000004</v>
      </c>
      <c r="I11596" s="12" t="s">
        <v>24063</v>
      </c>
      <c r="J11596" s="12" t="s">
        <v>24064</v>
      </c>
      <c r="K11596" s="15">
        <v>0</v>
      </c>
      <c r="L11596" s="13" t="s">
        <v>14</v>
      </c>
      <c r="M11596" s="7">
        <v>1</v>
      </c>
      <c r="N11596" s="17"/>
    </row>
    <row r="11597" spans="1:14" ht="409.5">
      <c r="A11597" s="6">
        <v>11595</v>
      </c>
      <c r="B11597" s="8" t="s">
        <v>23485</v>
      </c>
      <c r="C11597" s="9" t="s">
        <v>24065</v>
      </c>
      <c r="D11597" s="10" t="s">
        <v>2691</v>
      </c>
      <c r="E11597" s="11" t="s">
        <v>24062</v>
      </c>
      <c r="F11597" s="6" t="s">
        <v>24066</v>
      </c>
      <c r="G11597" s="6" t="s">
        <v>1687</v>
      </c>
      <c r="H11597" s="16">
        <v>5761924.3260000004</v>
      </c>
      <c r="I11597" s="12" t="s">
        <v>24063</v>
      </c>
      <c r="J11597" s="12" t="s">
        <v>24064</v>
      </c>
      <c r="K11597" s="15">
        <v>0</v>
      </c>
      <c r="L11597" s="13" t="s">
        <v>14</v>
      </c>
      <c r="M11597" s="7">
        <v>0.51</v>
      </c>
      <c r="N11597" s="17"/>
    </row>
    <row r="11598" spans="1:14" ht="409.5">
      <c r="A11598" s="6">
        <v>11596</v>
      </c>
      <c r="B11598" s="8" t="s">
        <v>23485</v>
      </c>
      <c r="C11598" s="9" t="s">
        <v>24067</v>
      </c>
      <c r="D11598" s="10" t="s">
        <v>24068</v>
      </c>
      <c r="E11598" s="11" t="s">
        <v>24062</v>
      </c>
      <c r="F11598" s="6">
        <v>465389</v>
      </c>
      <c r="G11598" s="6" t="s">
        <v>1687</v>
      </c>
      <c r="H11598" s="16">
        <v>5761924.3260000004</v>
      </c>
      <c r="I11598" s="12" t="s">
        <v>24063</v>
      </c>
      <c r="J11598" s="12" t="s">
        <v>24064</v>
      </c>
      <c r="K11598" s="15">
        <v>0</v>
      </c>
      <c r="L11598" s="13" t="s">
        <v>14</v>
      </c>
      <c r="M11598" s="7">
        <v>0.49</v>
      </c>
      <c r="N11598" s="17"/>
    </row>
    <row r="11599" spans="1:14" ht="69">
      <c r="A11599" s="6">
        <v>11597</v>
      </c>
      <c r="B11599" s="8" t="s">
        <v>23485</v>
      </c>
      <c r="C11599" s="9" t="s">
        <v>24069</v>
      </c>
      <c r="D11599" s="10" t="s">
        <v>24070</v>
      </c>
      <c r="E11599" s="11" t="s">
        <v>24071</v>
      </c>
      <c r="F11599" s="6">
        <v>451275</v>
      </c>
      <c r="G11599" s="6" t="s">
        <v>7768</v>
      </c>
      <c r="H11599" s="16">
        <v>41628600</v>
      </c>
      <c r="I11599" s="12" t="s">
        <v>24072</v>
      </c>
      <c r="J11599" s="12" t="s">
        <v>24073</v>
      </c>
      <c r="K11599" s="15">
        <v>0</v>
      </c>
      <c r="L11599" s="13" t="s">
        <v>14</v>
      </c>
      <c r="M11599" s="7">
        <v>1</v>
      </c>
      <c r="N11599" s="17"/>
    </row>
    <row r="11600" spans="1:14" ht="110.25">
      <c r="A11600" s="6">
        <v>11598</v>
      </c>
      <c r="B11600" s="8" t="s">
        <v>23485</v>
      </c>
      <c r="C11600" s="9" t="s">
        <v>23545</v>
      </c>
      <c r="D11600" s="10" t="s">
        <v>23546</v>
      </c>
      <c r="E11600" s="11" t="s">
        <v>24071</v>
      </c>
      <c r="F11600" s="6">
        <v>451275</v>
      </c>
      <c r="G11600" s="6" t="s">
        <v>7768</v>
      </c>
      <c r="H11600" s="16">
        <v>41628600</v>
      </c>
      <c r="I11600" s="12" t="s">
        <v>24072</v>
      </c>
      <c r="J11600" s="12" t="s">
        <v>24073</v>
      </c>
      <c r="K11600" s="15">
        <v>0</v>
      </c>
      <c r="L11600" s="13" t="s">
        <v>14</v>
      </c>
      <c r="M11600" s="7">
        <v>0.49</v>
      </c>
      <c r="N11600" s="17"/>
    </row>
    <row r="11601" spans="1:14" ht="69">
      <c r="A11601" s="6">
        <v>11599</v>
      </c>
      <c r="B11601" s="8" t="s">
        <v>23485</v>
      </c>
      <c r="C11601" s="9" t="s">
        <v>24074</v>
      </c>
      <c r="D11601" s="10" t="s">
        <v>21244</v>
      </c>
      <c r="E11601" s="11" t="s">
        <v>24071</v>
      </c>
      <c r="F11601" s="6">
        <v>451275</v>
      </c>
      <c r="G11601" s="6" t="s">
        <v>7768</v>
      </c>
      <c r="H11601" s="16">
        <v>41628600</v>
      </c>
      <c r="I11601" s="12" t="s">
        <v>24072</v>
      </c>
      <c r="J11601" s="12" t="s">
        <v>24073</v>
      </c>
      <c r="K11601" s="15">
        <v>0</v>
      </c>
      <c r="L11601" s="13" t="s">
        <v>14</v>
      </c>
      <c r="M11601" s="7">
        <v>0.51</v>
      </c>
      <c r="N11601" s="17"/>
    </row>
    <row r="11602" spans="1:14" ht="69">
      <c r="A11602" s="6">
        <v>11600</v>
      </c>
      <c r="B11602" s="8" t="s">
        <v>23485</v>
      </c>
      <c r="C11602" s="9" t="s">
        <v>24075</v>
      </c>
      <c r="D11602" s="10" t="s">
        <v>23535</v>
      </c>
      <c r="E11602" s="11" t="s">
        <v>24076</v>
      </c>
      <c r="F11602" s="6">
        <v>451276</v>
      </c>
      <c r="G11602" s="6" t="s">
        <v>7768</v>
      </c>
      <c r="H11602" s="16">
        <v>44513332</v>
      </c>
      <c r="I11602" s="12" t="s">
        <v>24077</v>
      </c>
      <c r="J11602" s="12" t="s">
        <v>24078</v>
      </c>
      <c r="K11602" s="15">
        <v>0</v>
      </c>
      <c r="L11602" s="13" t="s">
        <v>15</v>
      </c>
      <c r="M11602" s="7">
        <v>1</v>
      </c>
      <c r="N11602" s="17"/>
    </row>
    <row r="11603" spans="1:14" ht="69">
      <c r="A11603" s="6">
        <v>11601</v>
      </c>
      <c r="B11603" s="8" t="s">
        <v>23485</v>
      </c>
      <c r="C11603" s="9" t="s">
        <v>24031</v>
      </c>
      <c r="D11603" s="10" t="s">
        <v>2444</v>
      </c>
      <c r="E11603" s="11" t="s">
        <v>24079</v>
      </c>
      <c r="F11603" s="6">
        <v>451274</v>
      </c>
      <c r="G11603" s="6" t="s">
        <v>7768</v>
      </c>
      <c r="H11603" s="16">
        <v>30798873</v>
      </c>
      <c r="I11603" s="12" t="s">
        <v>23528</v>
      </c>
      <c r="J11603" s="12" t="s">
        <v>23997</v>
      </c>
      <c r="K11603" s="15">
        <v>0</v>
      </c>
      <c r="L11603" s="13" t="s">
        <v>15</v>
      </c>
      <c r="M11603" s="7">
        <v>1</v>
      </c>
      <c r="N11603" s="17"/>
    </row>
    <row r="11604" spans="1:14" ht="47.25">
      <c r="A11604" s="6">
        <v>11602</v>
      </c>
      <c r="B11604" s="8" t="s">
        <v>23485</v>
      </c>
      <c r="C11604" s="9" t="s">
        <v>24080</v>
      </c>
      <c r="D11604" s="10" t="s">
        <v>6517</v>
      </c>
      <c r="E11604" s="11" t="s">
        <v>24081</v>
      </c>
      <c r="F11604" s="6">
        <v>516294</v>
      </c>
      <c r="G11604" s="6" t="s">
        <v>24082</v>
      </c>
      <c r="H11604" s="16">
        <v>8070199</v>
      </c>
      <c r="I11604" s="12">
        <v>44210</v>
      </c>
      <c r="J11604" s="12">
        <v>44309</v>
      </c>
      <c r="K11604" s="15">
        <v>5000000</v>
      </c>
      <c r="L11604" s="13" t="s">
        <v>15</v>
      </c>
      <c r="M11604" s="7">
        <v>1</v>
      </c>
      <c r="N11604" s="17"/>
    </row>
    <row r="11605" spans="1:14" ht="299.25">
      <c r="A11605" s="6">
        <v>11603</v>
      </c>
      <c r="B11605" s="8" t="s">
        <v>23485</v>
      </c>
      <c r="C11605" s="9" t="s">
        <v>24083</v>
      </c>
      <c r="D11605" s="10" t="s">
        <v>24084</v>
      </c>
      <c r="E11605" s="11" t="s">
        <v>24085</v>
      </c>
      <c r="F11605" s="6">
        <v>505751</v>
      </c>
      <c r="G11605" s="6" t="s">
        <v>762</v>
      </c>
      <c r="H11605" s="16">
        <v>18136000</v>
      </c>
      <c r="I11605" s="12">
        <v>44172</v>
      </c>
      <c r="J11605" s="12">
        <v>44452</v>
      </c>
      <c r="K11605" s="15">
        <v>0</v>
      </c>
      <c r="L11605" s="13" t="s">
        <v>14</v>
      </c>
      <c r="M11605" s="7">
        <v>1</v>
      </c>
      <c r="N11605" s="17"/>
    </row>
    <row r="11606" spans="1:14" ht="299.25">
      <c r="A11606" s="6">
        <v>11604</v>
      </c>
      <c r="B11606" s="8" t="s">
        <v>23485</v>
      </c>
      <c r="C11606" s="9" t="s">
        <v>24086</v>
      </c>
      <c r="D11606" s="10" t="s">
        <v>24087</v>
      </c>
      <c r="E11606" s="11" t="s">
        <v>24085</v>
      </c>
      <c r="F11606" s="6">
        <v>505751</v>
      </c>
      <c r="G11606" s="6" t="s">
        <v>762</v>
      </c>
      <c r="H11606" s="16">
        <v>18136000</v>
      </c>
      <c r="I11606" s="12">
        <v>44172</v>
      </c>
      <c r="J11606" s="12">
        <v>44452</v>
      </c>
      <c r="K11606" s="15">
        <v>0</v>
      </c>
      <c r="L11606" s="13" t="s">
        <v>14</v>
      </c>
      <c r="M11606" s="7">
        <v>0.51</v>
      </c>
      <c r="N11606" s="17"/>
    </row>
    <row r="11607" spans="1:14" ht="299.25">
      <c r="A11607" s="6">
        <v>11605</v>
      </c>
      <c r="B11607" s="8" t="s">
        <v>23485</v>
      </c>
      <c r="C11607" s="9" t="s">
        <v>24088</v>
      </c>
      <c r="D11607" s="10" t="s">
        <v>2463</v>
      </c>
      <c r="E11607" s="11" t="s">
        <v>24085</v>
      </c>
      <c r="F11607" s="6">
        <v>505751</v>
      </c>
      <c r="G11607" s="6" t="s">
        <v>762</v>
      </c>
      <c r="H11607" s="16">
        <v>18136000</v>
      </c>
      <c r="I11607" s="12">
        <v>44172</v>
      </c>
      <c r="J11607" s="12">
        <v>44452</v>
      </c>
      <c r="K11607" s="15">
        <v>0</v>
      </c>
      <c r="L11607" s="13" t="s">
        <v>14</v>
      </c>
      <c r="M11607" s="7">
        <v>0.49</v>
      </c>
      <c r="N11607" s="17"/>
    </row>
    <row r="11608" spans="1:14" ht="78.75">
      <c r="A11608" s="6">
        <v>11606</v>
      </c>
      <c r="B11608" s="8" t="s">
        <v>23485</v>
      </c>
      <c r="C11608" s="9" t="s">
        <v>24089</v>
      </c>
      <c r="D11608" s="10" t="s">
        <v>12875</v>
      </c>
      <c r="E11608" s="11" t="s">
        <v>24090</v>
      </c>
      <c r="F11608" s="6">
        <v>490769</v>
      </c>
      <c r="G11608" s="6" t="s">
        <v>24091</v>
      </c>
      <c r="H11608" s="16">
        <v>6492329</v>
      </c>
      <c r="I11608" s="12">
        <v>44137</v>
      </c>
      <c r="J11608" s="12">
        <v>44217</v>
      </c>
      <c r="K11608" s="15">
        <v>6492200</v>
      </c>
      <c r="L11608" s="13" t="s">
        <v>15</v>
      </c>
      <c r="M11608" s="7">
        <v>1</v>
      </c>
      <c r="N11608" s="17"/>
    </row>
    <row r="11609" spans="1:14" ht="63">
      <c r="A11609" s="6">
        <v>11607</v>
      </c>
      <c r="B11609" s="8" t="s">
        <v>23485</v>
      </c>
      <c r="C11609" s="9" t="s">
        <v>23958</v>
      </c>
      <c r="D11609" s="10" t="s">
        <v>23959</v>
      </c>
      <c r="E11609" s="11" t="s">
        <v>24092</v>
      </c>
      <c r="F11609" s="6">
        <v>490735</v>
      </c>
      <c r="G11609" s="6" t="s">
        <v>24091</v>
      </c>
      <c r="H11609" s="16">
        <v>4636258</v>
      </c>
      <c r="I11609" s="12">
        <v>44131</v>
      </c>
      <c r="J11609" s="12">
        <v>43862</v>
      </c>
      <c r="K11609" s="15">
        <v>0</v>
      </c>
      <c r="L11609" s="13" t="s">
        <v>15</v>
      </c>
      <c r="M11609" s="7">
        <v>1</v>
      </c>
      <c r="N11609" s="17"/>
    </row>
    <row r="11610" spans="1:14" ht="78.75">
      <c r="A11610" s="6">
        <v>11608</v>
      </c>
      <c r="B11610" s="8" t="s">
        <v>23485</v>
      </c>
      <c r="C11610" s="9" t="s">
        <v>24093</v>
      </c>
      <c r="D11610" s="10" t="s">
        <v>24094</v>
      </c>
      <c r="E11610" s="11" t="s">
        <v>24095</v>
      </c>
      <c r="F11610" s="6">
        <v>490736</v>
      </c>
      <c r="G11610" s="6" t="s">
        <v>24091</v>
      </c>
      <c r="H11610" s="16">
        <v>4324265</v>
      </c>
      <c r="I11610" s="12">
        <v>44132</v>
      </c>
      <c r="J11610" s="12">
        <v>44256</v>
      </c>
      <c r="K11610" s="15">
        <v>0</v>
      </c>
      <c r="L11610" s="13" t="s">
        <v>15</v>
      </c>
      <c r="M11610" s="7">
        <v>1</v>
      </c>
      <c r="N11610" s="17"/>
    </row>
    <row r="11611" spans="1:14" ht="63">
      <c r="A11611" s="6">
        <v>11609</v>
      </c>
      <c r="B11611" s="8" t="s">
        <v>23485</v>
      </c>
      <c r="C11611" s="9" t="s">
        <v>23613</v>
      </c>
      <c r="D11611" s="10" t="s">
        <v>23614</v>
      </c>
      <c r="E11611" s="11" t="s">
        <v>24096</v>
      </c>
      <c r="F11611" s="6">
        <v>490737</v>
      </c>
      <c r="G11611" s="6" t="s">
        <v>24091</v>
      </c>
      <c r="H11611" s="16">
        <v>2167790</v>
      </c>
      <c r="I11611" s="12">
        <v>44131</v>
      </c>
      <c r="J11611" s="12">
        <v>44256</v>
      </c>
      <c r="K11611" s="15">
        <v>0</v>
      </c>
      <c r="L11611" s="13" t="s">
        <v>15</v>
      </c>
      <c r="M11611" s="7">
        <v>1</v>
      </c>
      <c r="N11611" s="17"/>
    </row>
    <row r="11612" spans="1:14" ht="63">
      <c r="A11612" s="6">
        <v>11610</v>
      </c>
      <c r="B11612" s="8" t="s">
        <v>23485</v>
      </c>
      <c r="C11612" s="9" t="s">
        <v>24097</v>
      </c>
      <c r="D11612" s="10" t="s">
        <v>24098</v>
      </c>
      <c r="E11612" s="11" t="s">
        <v>24099</v>
      </c>
      <c r="F11612" s="6">
        <v>490738</v>
      </c>
      <c r="G11612" s="6" t="s">
        <v>24091</v>
      </c>
      <c r="H11612" s="16">
        <v>3474670</v>
      </c>
      <c r="I11612" s="12">
        <v>44131</v>
      </c>
      <c r="J11612" s="12">
        <v>44228</v>
      </c>
      <c r="K11612" s="15">
        <v>0</v>
      </c>
      <c r="L11612" s="13" t="s">
        <v>15</v>
      </c>
      <c r="M11612" s="7">
        <v>1</v>
      </c>
      <c r="N11612" s="17"/>
    </row>
    <row r="11613" spans="1:14" ht="78.75">
      <c r="A11613" s="6">
        <v>11611</v>
      </c>
      <c r="B11613" s="8" t="s">
        <v>23485</v>
      </c>
      <c r="C11613" s="9" t="s">
        <v>24100</v>
      </c>
      <c r="D11613" s="10" t="s">
        <v>23699</v>
      </c>
      <c r="E11613" s="11" t="s">
        <v>24101</v>
      </c>
      <c r="F11613" s="6">
        <v>490739</v>
      </c>
      <c r="G11613" s="6" t="s">
        <v>24091</v>
      </c>
      <c r="H11613" s="16">
        <v>2113436</v>
      </c>
      <c r="I11613" s="12">
        <v>44131</v>
      </c>
      <c r="J11613" s="12">
        <v>44228</v>
      </c>
      <c r="K11613" s="15">
        <v>0</v>
      </c>
      <c r="L11613" s="13" t="s">
        <v>15</v>
      </c>
      <c r="M11613" s="7">
        <v>1</v>
      </c>
      <c r="N11613" s="17"/>
    </row>
    <row r="11614" spans="1:14" ht="63">
      <c r="A11614" s="6">
        <v>11612</v>
      </c>
      <c r="B11614" s="8" t="s">
        <v>23485</v>
      </c>
      <c r="C11614" s="9" t="s">
        <v>24102</v>
      </c>
      <c r="D11614" s="10" t="s">
        <v>24103</v>
      </c>
      <c r="E11614" s="11" t="s">
        <v>24104</v>
      </c>
      <c r="F11614" s="6">
        <v>490740</v>
      </c>
      <c r="G11614" s="6" t="s">
        <v>24091</v>
      </c>
      <c r="H11614" s="16">
        <v>2381319</v>
      </c>
      <c r="I11614" s="12">
        <v>44131</v>
      </c>
      <c r="J11614" s="12">
        <v>44228</v>
      </c>
      <c r="K11614" s="15">
        <v>2380000</v>
      </c>
      <c r="L11614" s="13" t="s">
        <v>15</v>
      </c>
      <c r="M11614" s="7">
        <v>1</v>
      </c>
      <c r="N11614" s="17"/>
    </row>
    <row r="11615" spans="1:14" ht="63">
      <c r="A11615" s="6">
        <v>11613</v>
      </c>
      <c r="B11615" s="8" t="s">
        <v>23485</v>
      </c>
      <c r="C11615" s="9" t="s">
        <v>24105</v>
      </c>
      <c r="D11615" s="10" t="s">
        <v>23610</v>
      </c>
      <c r="E11615" s="11" t="s">
        <v>24106</v>
      </c>
      <c r="F11615" s="6">
        <v>490741</v>
      </c>
      <c r="G11615" s="6" t="s">
        <v>24091</v>
      </c>
      <c r="H11615" s="16">
        <v>1284907</v>
      </c>
      <c r="I11615" s="12">
        <v>44131</v>
      </c>
      <c r="J11615" s="12">
        <v>44228</v>
      </c>
      <c r="K11615" s="15">
        <v>1284300</v>
      </c>
      <c r="L11615" s="13" t="s">
        <v>15</v>
      </c>
      <c r="M11615" s="7">
        <v>1</v>
      </c>
      <c r="N11615" s="17"/>
    </row>
    <row r="11616" spans="1:14" ht="78.75">
      <c r="A11616" s="6">
        <v>11614</v>
      </c>
      <c r="B11616" s="8" t="s">
        <v>23485</v>
      </c>
      <c r="C11616" s="9" t="s">
        <v>24107</v>
      </c>
      <c r="D11616" s="10" t="s">
        <v>24108</v>
      </c>
      <c r="E11616" s="11" t="s">
        <v>24109</v>
      </c>
      <c r="F11616" s="6">
        <v>490742</v>
      </c>
      <c r="G11616" s="6" t="s">
        <v>24091</v>
      </c>
      <c r="H11616" s="16">
        <v>1423743</v>
      </c>
      <c r="I11616" s="12">
        <v>44131</v>
      </c>
      <c r="J11616" s="12">
        <v>44287</v>
      </c>
      <c r="K11616" s="15">
        <v>0</v>
      </c>
      <c r="L11616" s="13" t="s">
        <v>15</v>
      </c>
      <c r="M11616" s="7">
        <v>1</v>
      </c>
      <c r="N11616" s="17"/>
    </row>
    <row r="11617" spans="1:14" ht="63">
      <c r="A11617" s="6">
        <v>11615</v>
      </c>
      <c r="B11617" s="8" t="s">
        <v>23485</v>
      </c>
      <c r="C11617" s="9" t="s">
        <v>24110</v>
      </c>
      <c r="D11617" s="10" t="s">
        <v>24111</v>
      </c>
      <c r="E11617" s="11" t="s">
        <v>24112</v>
      </c>
      <c r="F11617" s="6">
        <v>490743</v>
      </c>
      <c r="G11617" s="6" t="s">
        <v>24091</v>
      </c>
      <c r="H11617" s="16">
        <v>1626811</v>
      </c>
      <c r="I11617" s="12">
        <v>44122</v>
      </c>
      <c r="J11617" s="12">
        <v>44189</v>
      </c>
      <c r="K11617" s="15">
        <v>1626100</v>
      </c>
      <c r="L11617" s="13" t="s">
        <v>15</v>
      </c>
      <c r="M11617" s="7">
        <v>1</v>
      </c>
      <c r="N11617" s="17"/>
    </row>
    <row r="11618" spans="1:14" ht="63">
      <c r="A11618" s="6">
        <v>11616</v>
      </c>
      <c r="B11618" s="8" t="s">
        <v>23485</v>
      </c>
      <c r="C11618" s="9" t="s">
        <v>24113</v>
      </c>
      <c r="D11618" s="10" t="s">
        <v>24114</v>
      </c>
      <c r="E11618" s="11" t="s">
        <v>24115</v>
      </c>
      <c r="F11618" s="6">
        <v>490744</v>
      </c>
      <c r="G11618" s="6" t="s">
        <v>24091</v>
      </c>
      <c r="H11618" s="16">
        <v>1815508</v>
      </c>
      <c r="I11618" s="12">
        <v>44122</v>
      </c>
      <c r="J11618" s="12">
        <v>44189</v>
      </c>
      <c r="K11618" s="15">
        <v>1802100</v>
      </c>
      <c r="L11618" s="13" t="s">
        <v>15</v>
      </c>
      <c r="M11618" s="7">
        <v>1</v>
      </c>
      <c r="N11618" s="17"/>
    </row>
    <row r="11619" spans="1:14" ht="78.75">
      <c r="A11619" s="6">
        <v>11617</v>
      </c>
      <c r="B11619" s="8" t="s">
        <v>23485</v>
      </c>
      <c r="C11619" s="9" t="s">
        <v>24116</v>
      </c>
      <c r="D11619" s="10" t="s">
        <v>24117</v>
      </c>
      <c r="E11619" s="11" t="s">
        <v>24118</v>
      </c>
      <c r="F11619" s="6" t="s">
        <v>24119</v>
      </c>
      <c r="G11619" s="6" t="s">
        <v>24091</v>
      </c>
      <c r="H11619" s="16">
        <v>13164218</v>
      </c>
      <c r="I11619" s="12">
        <v>43843</v>
      </c>
      <c r="J11619" s="12">
        <v>44195</v>
      </c>
      <c r="K11619" s="15">
        <v>3900000</v>
      </c>
      <c r="L11619" s="13" t="s">
        <v>15</v>
      </c>
      <c r="M11619" s="7">
        <v>1</v>
      </c>
      <c r="N11619" s="17"/>
    </row>
    <row r="11620" spans="1:14" ht="47.25">
      <c r="A11620" s="6">
        <v>11618</v>
      </c>
      <c r="B11620" s="8" t="s">
        <v>23485</v>
      </c>
      <c r="C11620" s="9" t="s">
        <v>24067</v>
      </c>
      <c r="D11620" s="10" t="s">
        <v>24068</v>
      </c>
      <c r="E11620" s="11" t="s">
        <v>24120</v>
      </c>
      <c r="F11620" s="6">
        <v>490788</v>
      </c>
      <c r="G11620" s="6" t="s">
        <v>24091</v>
      </c>
      <c r="H11620" s="16">
        <v>15210282</v>
      </c>
      <c r="I11620" s="12">
        <v>44171</v>
      </c>
      <c r="J11620" s="12">
        <v>44300</v>
      </c>
      <c r="K11620" s="15">
        <v>0</v>
      </c>
      <c r="L11620" s="13" t="s">
        <v>15</v>
      </c>
      <c r="M11620" s="7">
        <v>1</v>
      </c>
      <c r="N11620" s="17"/>
    </row>
    <row r="11621" spans="1:14" ht="94.5">
      <c r="A11621" s="6">
        <v>11619</v>
      </c>
      <c r="B11621" s="8" t="s">
        <v>23485</v>
      </c>
      <c r="C11621" s="9" t="s">
        <v>24121</v>
      </c>
      <c r="D11621" s="10" t="s">
        <v>23673</v>
      </c>
      <c r="E11621" s="11" t="s">
        <v>24122</v>
      </c>
      <c r="F11621" s="6">
        <v>490789</v>
      </c>
      <c r="G11621" s="6" t="s">
        <v>24091</v>
      </c>
      <c r="H11621" s="16">
        <v>28226528</v>
      </c>
      <c r="I11621" s="12">
        <v>44157</v>
      </c>
      <c r="J11621" s="12">
        <v>44295</v>
      </c>
      <c r="K11621" s="15">
        <v>0</v>
      </c>
      <c r="L11621" s="13" t="s">
        <v>15</v>
      </c>
      <c r="M11621" s="7">
        <v>1</v>
      </c>
      <c r="N11621" s="17"/>
    </row>
    <row r="11622" spans="1:14" ht="94.5">
      <c r="A11622" s="6">
        <v>11620</v>
      </c>
      <c r="B11622" s="8" t="s">
        <v>23485</v>
      </c>
      <c r="C11622" s="9" t="s">
        <v>24121</v>
      </c>
      <c r="D11622" s="10" t="s">
        <v>23673</v>
      </c>
      <c r="E11622" s="11" t="s">
        <v>24123</v>
      </c>
      <c r="F11622" s="6">
        <v>490790</v>
      </c>
      <c r="G11622" s="6" t="s">
        <v>24091</v>
      </c>
      <c r="H11622" s="16">
        <v>29137871</v>
      </c>
      <c r="I11622" s="12">
        <v>44157</v>
      </c>
      <c r="J11622" s="12">
        <v>44295</v>
      </c>
      <c r="K11622" s="15">
        <v>0</v>
      </c>
      <c r="L11622" s="13" t="s">
        <v>15</v>
      </c>
      <c r="M11622" s="7">
        <v>1</v>
      </c>
      <c r="N11622" s="17"/>
    </row>
    <row r="11623" spans="1:14" ht="47.25">
      <c r="A11623" s="6">
        <v>11621</v>
      </c>
      <c r="B11623" s="8" t="s">
        <v>23485</v>
      </c>
      <c r="C11623" s="9" t="s">
        <v>24060</v>
      </c>
      <c r="D11623" s="10" t="s">
        <v>24124</v>
      </c>
      <c r="E11623" s="11" t="s">
        <v>24125</v>
      </c>
      <c r="F11623" s="6">
        <v>490791</v>
      </c>
      <c r="G11623" s="6" t="s">
        <v>24091</v>
      </c>
      <c r="H11623" s="16">
        <v>22699731</v>
      </c>
      <c r="I11623" s="12">
        <v>44180</v>
      </c>
      <c r="J11623" s="12">
        <v>44307</v>
      </c>
      <c r="K11623" s="15">
        <v>0</v>
      </c>
      <c r="L11623" s="13" t="s">
        <v>14</v>
      </c>
      <c r="M11623" s="7">
        <v>1</v>
      </c>
      <c r="N11623" s="17"/>
    </row>
    <row r="11624" spans="1:14" ht="47.25">
      <c r="A11624" s="6">
        <v>11622</v>
      </c>
      <c r="B11624" s="8" t="s">
        <v>23485</v>
      </c>
      <c r="C11624" s="9" t="s">
        <v>24065</v>
      </c>
      <c r="D11624" s="10" t="s">
        <v>2691</v>
      </c>
      <c r="E11624" s="11" t="s">
        <v>24125</v>
      </c>
      <c r="F11624" s="6">
        <v>490791</v>
      </c>
      <c r="G11624" s="6" t="s">
        <v>24091</v>
      </c>
      <c r="H11624" s="16">
        <v>22699731</v>
      </c>
      <c r="I11624" s="12">
        <v>44180</v>
      </c>
      <c r="J11624" s="12">
        <v>44307</v>
      </c>
      <c r="K11624" s="15">
        <v>0</v>
      </c>
      <c r="L11624" s="13" t="s">
        <v>14</v>
      </c>
      <c r="M11624" s="7">
        <v>0.51</v>
      </c>
      <c r="N11624" s="17"/>
    </row>
    <row r="11625" spans="1:14" ht="47.25">
      <c r="A11625" s="6">
        <v>11623</v>
      </c>
      <c r="B11625" s="8" t="s">
        <v>23485</v>
      </c>
      <c r="C11625" s="9" t="s">
        <v>24067</v>
      </c>
      <c r="D11625" s="10" t="s">
        <v>24068</v>
      </c>
      <c r="E11625" s="11" t="s">
        <v>24125</v>
      </c>
      <c r="F11625" s="6">
        <v>490791</v>
      </c>
      <c r="G11625" s="6" t="s">
        <v>24091</v>
      </c>
      <c r="H11625" s="16">
        <v>22699731</v>
      </c>
      <c r="I11625" s="12">
        <v>44180</v>
      </c>
      <c r="J11625" s="12">
        <v>44307</v>
      </c>
      <c r="K11625" s="15">
        <v>0</v>
      </c>
      <c r="L11625" s="13" t="s">
        <v>14</v>
      </c>
      <c r="M11625" s="7">
        <v>0.49</v>
      </c>
      <c r="N11625" s="17"/>
    </row>
    <row r="11626" spans="1:14" ht="63">
      <c r="A11626" s="6">
        <v>11624</v>
      </c>
      <c r="B11626" s="8" t="s">
        <v>23485</v>
      </c>
      <c r="C11626" s="9" t="s">
        <v>24126</v>
      </c>
      <c r="D11626" s="10" t="s">
        <v>24127</v>
      </c>
      <c r="E11626" s="11" t="s">
        <v>24128</v>
      </c>
      <c r="F11626" s="6">
        <v>490753</v>
      </c>
      <c r="G11626" s="6" t="s">
        <v>24091</v>
      </c>
      <c r="H11626" s="16">
        <v>545789</v>
      </c>
      <c r="I11626" s="12">
        <v>44131</v>
      </c>
      <c r="J11626" s="12">
        <v>44168</v>
      </c>
      <c r="K11626" s="15">
        <v>0</v>
      </c>
      <c r="L11626" s="13" t="s">
        <v>15</v>
      </c>
      <c r="M11626" s="7">
        <v>1</v>
      </c>
      <c r="N11626" s="17"/>
    </row>
    <row r="11627" spans="1:14" ht="63">
      <c r="A11627" s="6">
        <v>11625</v>
      </c>
      <c r="B11627" s="8" t="s">
        <v>23485</v>
      </c>
      <c r="C11627" s="9" t="s">
        <v>24126</v>
      </c>
      <c r="D11627" s="10" t="s">
        <v>24127</v>
      </c>
      <c r="E11627" s="11" t="s">
        <v>24129</v>
      </c>
      <c r="F11627" s="6">
        <v>490754</v>
      </c>
      <c r="G11627" s="6" t="s">
        <v>24091</v>
      </c>
      <c r="H11627" s="16">
        <v>345526</v>
      </c>
      <c r="I11627" s="12">
        <v>44131</v>
      </c>
      <c r="J11627" s="12">
        <v>44168</v>
      </c>
      <c r="K11627" s="15">
        <v>0</v>
      </c>
      <c r="L11627" s="13" t="s">
        <v>15</v>
      </c>
      <c r="M11627" s="7">
        <v>1</v>
      </c>
      <c r="N11627" s="17"/>
    </row>
    <row r="11628" spans="1:14" ht="47.25">
      <c r="A11628" s="6">
        <v>11626</v>
      </c>
      <c r="B11628" s="8" t="s">
        <v>23485</v>
      </c>
      <c r="C11628" s="9" t="s">
        <v>24130</v>
      </c>
      <c r="D11628" s="10" t="s">
        <v>24131</v>
      </c>
      <c r="E11628" s="11" t="s">
        <v>24132</v>
      </c>
      <c r="F11628" s="6">
        <v>490755</v>
      </c>
      <c r="G11628" s="6" t="s">
        <v>24091</v>
      </c>
      <c r="H11628" s="16">
        <v>1003954</v>
      </c>
      <c r="I11628" s="12">
        <v>44129</v>
      </c>
      <c r="J11628" s="12">
        <v>44168</v>
      </c>
      <c r="K11628" s="15">
        <v>1003800</v>
      </c>
      <c r="L11628" s="13" t="s">
        <v>15</v>
      </c>
      <c r="M11628" s="7">
        <v>1</v>
      </c>
      <c r="N11628" s="17"/>
    </row>
    <row r="11629" spans="1:14" ht="78.75">
      <c r="A11629" s="6">
        <v>11627</v>
      </c>
      <c r="B11629" s="8" t="s">
        <v>23485</v>
      </c>
      <c r="C11629" s="9" t="s">
        <v>24133</v>
      </c>
      <c r="D11629" s="10" t="s">
        <v>24134</v>
      </c>
      <c r="E11629" s="11" t="s">
        <v>24135</v>
      </c>
      <c r="F11629" s="6">
        <v>490756</v>
      </c>
      <c r="G11629" s="6" t="s">
        <v>24091</v>
      </c>
      <c r="H11629" s="16">
        <v>268659</v>
      </c>
      <c r="I11629" s="12">
        <v>44150</v>
      </c>
      <c r="J11629" s="12">
        <v>44182</v>
      </c>
      <c r="K11629" s="15">
        <v>0</v>
      </c>
      <c r="L11629" s="13" t="s">
        <v>15</v>
      </c>
      <c r="M11629" s="7">
        <v>1</v>
      </c>
      <c r="N11629" s="17"/>
    </row>
    <row r="11630" spans="1:14" ht="110.25">
      <c r="A11630" s="6">
        <v>11628</v>
      </c>
      <c r="B11630" s="8" t="s">
        <v>23485</v>
      </c>
      <c r="C11630" s="9" t="s">
        <v>24136</v>
      </c>
      <c r="D11630" s="10" t="s">
        <v>24137</v>
      </c>
      <c r="E11630" s="11" t="s">
        <v>24138</v>
      </c>
      <c r="F11630" s="6">
        <v>490758</v>
      </c>
      <c r="G11630" s="6" t="s">
        <v>24091</v>
      </c>
      <c r="H11630" s="16">
        <v>146334</v>
      </c>
      <c r="I11630" s="12">
        <v>44143</v>
      </c>
      <c r="J11630" s="12">
        <v>44189</v>
      </c>
      <c r="K11630" s="15">
        <v>0</v>
      </c>
      <c r="L11630" s="13" t="s">
        <v>15</v>
      </c>
      <c r="M11630" s="7">
        <v>1</v>
      </c>
      <c r="N11630" s="17"/>
    </row>
    <row r="11631" spans="1:14" ht="47.25">
      <c r="A11631" s="6">
        <v>11629</v>
      </c>
      <c r="B11631" s="8" t="s">
        <v>23485</v>
      </c>
      <c r="C11631" s="9" t="s">
        <v>24139</v>
      </c>
      <c r="D11631" s="10" t="s">
        <v>24140</v>
      </c>
      <c r="E11631" s="11" t="s">
        <v>24141</v>
      </c>
      <c r="F11631" s="6">
        <v>512208</v>
      </c>
      <c r="G11631" s="6" t="s">
        <v>24091</v>
      </c>
      <c r="H11631" s="16">
        <v>763231</v>
      </c>
      <c r="I11631" s="12">
        <v>44186</v>
      </c>
      <c r="J11631" s="12">
        <v>44223</v>
      </c>
      <c r="K11631" s="15">
        <v>0</v>
      </c>
      <c r="L11631" s="13" t="s">
        <v>15</v>
      </c>
      <c r="M11631" s="7">
        <v>1</v>
      </c>
      <c r="N11631" s="17"/>
    </row>
    <row r="11632" spans="1:14" ht="63">
      <c r="A11632" s="6">
        <v>11630</v>
      </c>
      <c r="B11632" s="8" t="s">
        <v>23485</v>
      </c>
      <c r="C11632" s="9" t="s">
        <v>24142</v>
      </c>
      <c r="D11632" s="10" t="s">
        <v>24143</v>
      </c>
      <c r="E11632" s="11" t="s">
        <v>24144</v>
      </c>
      <c r="F11632" s="6" t="s">
        <v>24145</v>
      </c>
      <c r="G11632" s="6" t="s">
        <v>24091</v>
      </c>
      <c r="H11632" s="16">
        <v>2973196</v>
      </c>
      <c r="I11632" s="12">
        <v>44165</v>
      </c>
      <c r="J11632" s="12">
        <v>44212</v>
      </c>
      <c r="K11632" s="15">
        <v>2851100</v>
      </c>
      <c r="L11632" s="13" t="s">
        <v>15</v>
      </c>
      <c r="M11632" s="7">
        <v>1</v>
      </c>
      <c r="N11632" s="17"/>
    </row>
    <row r="11633" spans="1:14" ht="78.75">
      <c r="A11633" s="6">
        <v>11631</v>
      </c>
      <c r="B11633" s="8" t="s">
        <v>23485</v>
      </c>
      <c r="C11633" s="9" t="s">
        <v>24146</v>
      </c>
      <c r="D11633" s="10" t="s">
        <v>24147</v>
      </c>
      <c r="E11633" s="11" t="s">
        <v>24148</v>
      </c>
      <c r="F11633" s="6">
        <v>490783</v>
      </c>
      <c r="G11633" s="6" t="s">
        <v>24091</v>
      </c>
      <c r="H11633" s="16">
        <v>9390386</v>
      </c>
      <c r="I11633" s="12">
        <v>44133</v>
      </c>
      <c r="J11633" s="12">
        <v>44229</v>
      </c>
      <c r="K11633" s="15">
        <v>0</v>
      </c>
      <c r="L11633" s="13" t="s">
        <v>15</v>
      </c>
      <c r="M11633" s="7">
        <v>1</v>
      </c>
      <c r="N11633" s="17"/>
    </row>
    <row r="11634" spans="1:14" ht="63">
      <c r="A11634" s="6">
        <v>11632</v>
      </c>
      <c r="B11634" s="8" t="s">
        <v>23485</v>
      </c>
      <c r="C11634" s="9" t="s">
        <v>23633</v>
      </c>
      <c r="D11634" s="10" t="s">
        <v>13114</v>
      </c>
      <c r="E11634" s="11" t="s">
        <v>24149</v>
      </c>
      <c r="F11634" s="6">
        <v>490785</v>
      </c>
      <c r="G11634" s="6" t="s">
        <v>24091</v>
      </c>
      <c r="H11634" s="16">
        <v>13311676</v>
      </c>
      <c r="I11634" s="12">
        <v>44171</v>
      </c>
      <c r="J11634" s="12">
        <v>44299</v>
      </c>
      <c r="K11634" s="15">
        <v>0</v>
      </c>
      <c r="L11634" s="13" t="s">
        <v>15</v>
      </c>
      <c r="M11634" s="7">
        <v>1</v>
      </c>
      <c r="N11634" s="17"/>
    </row>
    <row r="11635" spans="1:14" ht="63">
      <c r="A11635" s="6">
        <v>11633</v>
      </c>
      <c r="B11635" s="8" t="s">
        <v>23485</v>
      </c>
      <c r="C11635" s="9" t="s">
        <v>24150</v>
      </c>
      <c r="D11635" s="10" t="s">
        <v>24151</v>
      </c>
      <c r="E11635" s="11" t="s">
        <v>24152</v>
      </c>
      <c r="F11635" s="6">
        <v>490771</v>
      </c>
      <c r="G11635" s="6" t="s">
        <v>24091</v>
      </c>
      <c r="H11635" s="16">
        <v>5650807</v>
      </c>
      <c r="I11635" s="12">
        <v>44138</v>
      </c>
      <c r="J11635" s="12">
        <v>44219</v>
      </c>
      <c r="K11635" s="15">
        <v>0</v>
      </c>
      <c r="L11635" s="13" t="s">
        <v>15</v>
      </c>
      <c r="M11635" s="7">
        <v>1</v>
      </c>
      <c r="N11635" s="17"/>
    </row>
    <row r="11636" spans="1:14" ht="47.25">
      <c r="A11636" s="6">
        <v>11634</v>
      </c>
      <c r="B11636" s="8" t="s">
        <v>23485</v>
      </c>
      <c r="C11636" s="9" t="s">
        <v>24153</v>
      </c>
      <c r="D11636" s="10" t="s">
        <v>12996</v>
      </c>
      <c r="E11636" s="11" t="s">
        <v>24154</v>
      </c>
      <c r="F11636" s="6">
        <v>490772</v>
      </c>
      <c r="G11636" s="6" t="s">
        <v>24091</v>
      </c>
      <c r="H11636" s="16">
        <v>6800703</v>
      </c>
      <c r="I11636" s="12">
        <v>44136</v>
      </c>
      <c r="J11636" s="12">
        <v>44218</v>
      </c>
      <c r="K11636" s="15">
        <v>5800000</v>
      </c>
      <c r="L11636" s="13" t="s">
        <v>15</v>
      </c>
      <c r="M11636" s="7">
        <v>1</v>
      </c>
      <c r="N11636" s="17"/>
    </row>
    <row r="11637" spans="1:14" ht="94.5">
      <c r="A11637" s="6">
        <v>11635</v>
      </c>
      <c r="B11637" s="8" t="s">
        <v>23485</v>
      </c>
      <c r="C11637" s="9" t="s">
        <v>23558</v>
      </c>
      <c r="D11637" s="10" t="s">
        <v>23559</v>
      </c>
      <c r="E11637" s="11" t="s">
        <v>24155</v>
      </c>
      <c r="F11637" s="6">
        <v>490731</v>
      </c>
      <c r="G11637" s="6" t="s">
        <v>24091</v>
      </c>
      <c r="H11637" s="16">
        <v>726842</v>
      </c>
      <c r="I11637" s="12">
        <v>44124</v>
      </c>
      <c r="J11637" s="12">
        <v>44192</v>
      </c>
      <c r="K11637" s="15">
        <v>726200</v>
      </c>
      <c r="L11637" s="13" t="s">
        <v>15</v>
      </c>
      <c r="M11637" s="7">
        <v>1</v>
      </c>
      <c r="N11637" s="17"/>
    </row>
    <row r="11638" spans="1:14" ht="94.5">
      <c r="A11638" s="6">
        <v>11636</v>
      </c>
      <c r="B11638" s="8" t="s">
        <v>23485</v>
      </c>
      <c r="C11638" s="9" t="s">
        <v>24156</v>
      </c>
      <c r="D11638" s="10" t="s">
        <v>24157</v>
      </c>
      <c r="E11638" s="11" t="s">
        <v>24158</v>
      </c>
      <c r="F11638" s="6">
        <v>490745</v>
      </c>
      <c r="G11638" s="6" t="s">
        <v>24091</v>
      </c>
      <c r="H11638" s="16">
        <v>880430</v>
      </c>
      <c r="I11638" s="12">
        <v>44136</v>
      </c>
      <c r="J11638" s="12">
        <v>44203</v>
      </c>
      <c r="K11638" s="15">
        <v>880300</v>
      </c>
      <c r="L11638" s="13" t="s">
        <v>15</v>
      </c>
      <c r="M11638" s="7">
        <v>1</v>
      </c>
      <c r="N11638" s="17"/>
    </row>
    <row r="11639" spans="1:14" ht="63">
      <c r="A11639" s="6">
        <v>11637</v>
      </c>
      <c r="B11639" s="8" t="s">
        <v>23485</v>
      </c>
      <c r="C11639" s="9" t="s">
        <v>24159</v>
      </c>
      <c r="D11639" s="10" t="s">
        <v>24160</v>
      </c>
      <c r="E11639" s="11" t="s">
        <v>24161</v>
      </c>
      <c r="F11639" s="6">
        <v>490746</v>
      </c>
      <c r="G11639" s="6" t="s">
        <v>24091</v>
      </c>
      <c r="H11639" s="16">
        <v>2197465</v>
      </c>
      <c r="I11639" s="12">
        <v>44133</v>
      </c>
      <c r="J11639" s="12">
        <v>44199</v>
      </c>
      <c r="K11639" s="15">
        <v>0</v>
      </c>
      <c r="L11639" s="13" t="s">
        <v>15</v>
      </c>
      <c r="M11639" s="7">
        <v>1</v>
      </c>
      <c r="N11639" s="17"/>
    </row>
    <row r="11640" spans="1:14" ht="78.75">
      <c r="A11640" s="6">
        <v>11638</v>
      </c>
      <c r="B11640" s="8" t="s">
        <v>23485</v>
      </c>
      <c r="C11640" s="9" t="s">
        <v>23689</v>
      </c>
      <c r="D11640" s="10" t="s">
        <v>23690</v>
      </c>
      <c r="E11640" s="11" t="s">
        <v>24162</v>
      </c>
      <c r="F11640" s="6">
        <v>490750</v>
      </c>
      <c r="G11640" s="6" t="s">
        <v>24091</v>
      </c>
      <c r="H11640" s="16">
        <v>4588774</v>
      </c>
      <c r="I11640" s="12">
        <v>44124</v>
      </c>
      <c r="J11640" s="12">
        <v>44191</v>
      </c>
      <c r="K11640" s="15">
        <v>0</v>
      </c>
      <c r="L11640" s="13" t="s">
        <v>15</v>
      </c>
      <c r="M11640" s="7">
        <v>1</v>
      </c>
      <c r="N11640" s="17"/>
    </row>
    <row r="11641" spans="1:14" ht="63">
      <c r="A11641" s="6">
        <v>11639</v>
      </c>
      <c r="B11641" s="8" t="s">
        <v>23485</v>
      </c>
      <c r="C11641" s="9" t="s">
        <v>24163</v>
      </c>
      <c r="D11641" s="10" t="s">
        <v>24164</v>
      </c>
      <c r="E11641" s="11" t="s">
        <v>24165</v>
      </c>
      <c r="F11641" s="6">
        <v>490757</v>
      </c>
      <c r="G11641" s="6" t="s">
        <v>24091</v>
      </c>
      <c r="H11641" s="16">
        <v>462226</v>
      </c>
      <c r="I11641" s="12">
        <v>44144</v>
      </c>
      <c r="J11641" s="12">
        <v>44181</v>
      </c>
      <c r="K11641" s="15">
        <v>0</v>
      </c>
      <c r="L11641" s="13" t="s">
        <v>15</v>
      </c>
      <c r="M11641" s="7">
        <v>1</v>
      </c>
      <c r="N11641" s="17"/>
    </row>
    <row r="11642" spans="1:14" ht="78.75">
      <c r="A11642" s="6">
        <v>11640</v>
      </c>
      <c r="B11642" s="8" t="s">
        <v>23485</v>
      </c>
      <c r="C11642" s="9" t="s">
        <v>24166</v>
      </c>
      <c r="D11642" s="10" t="s">
        <v>24167</v>
      </c>
      <c r="E11642" s="11" t="s">
        <v>24168</v>
      </c>
      <c r="F11642" s="6">
        <v>524300</v>
      </c>
      <c r="G11642" s="6" t="s">
        <v>24091</v>
      </c>
      <c r="H11642" s="16">
        <v>2076397</v>
      </c>
      <c r="I11642" s="12">
        <v>44199</v>
      </c>
      <c r="J11642" s="12">
        <v>44266</v>
      </c>
      <c r="K11642" s="15">
        <v>0</v>
      </c>
      <c r="L11642" s="13" t="s">
        <v>15</v>
      </c>
      <c r="M11642" s="7">
        <v>1</v>
      </c>
      <c r="N11642" s="17"/>
    </row>
    <row r="11643" spans="1:14" ht="63">
      <c r="A11643" s="6">
        <v>11641</v>
      </c>
      <c r="B11643" s="8" t="s">
        <v>23485</v>
      </c>
      <c r="C11643" s="9" t="s">
        <v>24169</v>
      </c>
      <c r="D11643" s="10" t="s">
        <v>24170</v>
      </c>
      <c r="E11643" s="11" t="s">
        <v>24171</v>
      </c>
      <c r="F11643" s="6">
        <v>524301</v>
      </c>
      <c r="G11643" s="6" t="s">
        <v>24091</v>
      </c>
      <c r="H11643" s="16">
        <v>2480744</v>
      </c>
      <c r="I11643" s="12">
        <v>44223</v>
      </c>
      <c r="J11643" s="12">
        <v>44291</v>
      </c>
      <c r="K11643" s="15">
        <v>0</v>
      </c>
      <c r="L11643" s="13" t="s">
        <v>15</v>
      </c>
      <c r="M11643" s="7">
        <v>1</v>
      </c>
      <c r="N11643" s="17"/>
    </row>
    <row r="11644" spans="1:14" ht="47.25">
      <c r="A11644" s="6">
        <v>11642</v>
      </c>
      <c r="B11644" s="8" t="s">
        <v>23485</v>
      </c>
      <c r="C11644" s="9" t="s">
        <v>24172</v>
      </c>
      <c r="D11644" s="10" t="s">
        <v>24173</v>
      </c>
      <c r="E11644" s="11" t="s">
        <v>24174</v>
      </c>
      <c r="F11644" s="6">
        <v>524302</v>
      </c>
      <c r="G11644" s="6" t="s">
        <v>24091</v>
      </c>
      <c r="H11644" s="16">
        <v>3224752</v>
      </c>
      <c r="I11644" s="12">
        <v>44210</v>
      </c>
      <c r="J11644" s="12">
        <v>44276</v>
      </c>
      <c r="K11644" s="15">
        <v>0</v>
      </c>
      <c r="L11644" s="13" t="s">
        <v>15</v>
      </c>
      <c r="M11644" s="7">
        <v>1</v>
      </c>
      <c r="N11644" s="17"/>
    </row>
    <row r="11645" spans="1:14" ht="63">
      <c r="A11645" s="6">
        <v>11643</v>
      </c>
      <c r="B11645" s="8" t="s">
        <v>23485</v>
      </c>
      <c r="C11645" s="9" t="s">
        <v>24175</v>
      </c>
      <c r="D11645" s="10" t="s">
        <v>24176</v>
      </c>
      <c r="E11645" s="11" t="s">
        <v>24177</v>
      </c>
      <c r="F11645" s="6">
        <v>524303</v>
      </c>
      <c r="G11645" s="6" t="s">
        <v>24091</v>
      </c>
      <c r="H11645" s="16">
        <v>2761492</v>
      </c>
      <c r="I11645" s="12">
        <v>44221</v>
      </c>
      <c r="J11645" s="12">
        <v>44287</v>
      </c>
      <c r="K11645" s="15">
        <v>0</v>
      </c>
      <c r="L11645" s="13" t="s">
        <v>15</v>
      </c>
      <c r="M11645" s="7">
        <v>1</v>
      </c>
      <c r="N11645" s="17"/>
    </row>
    <row r="11646" spans="1:14" ht="63">
      <c r="A11646" s="6">
        <v>11644</v>
      </c>
      <c r="B11646" s="8" t="s">
        <v>23485</v>
      </c>
      <c r="C11646" s="9" t="s">
        <v>24178</v>
      </c>
      <c r="D11646" s="10" t="s">
        <v>24160</v>
      </c>
      <c r="E11646" s="11" t="s">
        <v>24179</v>
      </c>
      <c r="F11646" s="6">
        <v>524304</v>
      </c>
      <c r="G11646" s="6" t="s">
        <v>24091</v>
      </c>
      <c r="H11646" s="16">
        <v>4858200</v>
      </c>
      <c r="I11646" s="12">
        <v>44224</v>
      </c>
      <c r="J11646" s="12">
        <v>44291</v>
      </c>
      <c r="K11646" s="15">
        <v>0</v>
      </c>
      <c r="L11646" s="13" t="s">
        <v>15</v>
      </c>
      <c r="M11646" s="7">
        <v>1</v>
      </c>
      <c r="N11646" s="17"/>
    </row>
    <row r="11647" spans="1:14" ht="110.25">
      <c r="A11647" s="6">
        <v>11645</v>
      </c>
      <c r="B11647" s="8" t="s">
        <v>23485</v>
      </c>
      <c r="C11647" s="9" t="s">
        <v>23545</v>
      </c>
      <c r="D11647" s="10" t="s">
        <v>23546</v>
      </c>
      <c r="E11647" s="11" t="s">
        <v>24180</v>
      </c>
      <c r="F11647" s="6" t="s">
        <v>24181</v>
      </c>
      <c r="G11647" s="6" t="s">
        <v>24091</v>
      </c>
      <c r="H11647" s="16">
        <v>12642800</v>
      </c>
      <c r="I11647" s="12">
        <v>43829</v>
      </c>
      <c r="J11647" s="12">
        <v>44160</v>
      </c>
      <c r="K11647" s="15">
        <v>4519000</v>
      </c>
      <c r="L11647" s="13" t="s">
        <v>15</v>
      </c>
      <c r="M11647" s="7">
        <v>1</v>
      </c>
      <c r="N11647" s="17"/>
    </row>
    <row r="11648" spans="1:14" ht="63">
      <c r="A11648" s="6">
        <v>11646</v>
      </c>
      <c r="B11648" s="8" t="s">
        <v>23485</v>
      </c>
      <c r="C11648" s="9" t="s">
        <v>24182</v>
      </c>
      <c r="D11648" s="10" t="s">
        <v>24183</v>
      </c>
      <c r="E11648" s="11" t="s">
        <v>24184</v>
      </c>
      <c r="F11648" s="6">
        <v>490765</v>
      </c>
      <c r="G11648" s="6" t="s">
        <v>24091</v>
      </c>
      <c r="H11648" s="16">
        <v>5464995</v>
      </c>
      <c r="I11648" s="12">
        <v>44132</v>
      </c>
      <c r="J11648" s="12">
        <v>44214</v>
      </c>
      <c r="K11648" s="15">
        <v>0</v>
      </c>
      <c r="L11648" s="13" t="s">
        <v>15</v>
      </c>
      <c r="M11648" s="7">
        <v>1</v>
      </c>
      <c r="N11648" s="17"/>
    </row>
    <row r="11649" spans="1:14" ht="63">
      <c r="A11649" s="6">
        <v>11647</v>
      </c>
      <c r="B11649" s="8" t="s">
        <v>23485</v>
      </c>
      <c r="C11649" s="9" t="s">
        <v>24185</v>
      </c>
      <c r="D11649" s="10" t="s">
        <v>23593</v>
      </c>
      <c r="E11649" s="11" t="s">
        <v>24186</v>
      </c>
      <c r="F11649" s="6">
        <v>490766</v>
      </c>
      <c r="G11649" s="6" t="s">
        <v>24091</v>
      </c>
      <c r="H11649" s="16">
        <v>5052674</v>
      </c>
      <c r="I11649" s="12">
        <v>44133</v>
      </c>
      <c r="J11649" s="12">
        <v>44184</v>
      </c>
      <c r="K11649" s="15">
        <v>0</v>
      </c>
      <c r="L11649" s="13" t="s">
        <v>15</v>
      </c>
      <c r="M11649" s="7">
        <v>1</v>
      </c>
      <c r="N11649" s="17"/>
    </row>
    <row r="11650" spans="1:14" ht="63">
      <c r="A11650" s="6">
        <v>11648</v>
      </c>
      <c r="B11650" s="8" t="s">
        <v>23485</v>
      </c>
      <c r="C11650" s="9" t="s">
        <v>24187</v>
      </c>
      <c r="D11650" s="10" t="s">
        <v>24188</v>
      </c>
      <c r="E11650" s="11" t="s">
        <v>24189</v>
      </c>
      <c r="F11650" s="6">
        <v>490767</v>
      </c>
      <c r="G11650" s="6" t="s">
        <v>24091</v>
      </c>
      <c r="H11650" s="16">
        <v>4969222</v>
      </c>
      <c r="I11650" s="12">
        <v>44136</v>
      </c>
      <c r="J11650" s="12">
        <v>44217</v>
      </c>
      <c r="K11650" s="15">
        <v>4968100</v>
      </c>
      <c r="L11650" s="13" t="s">
        <v>15</v>
      </c>
      <c r="M11650" s="7">
        <v>1</v>
      </c>
      <c r="N11650" s="17"/>
    </row>
    <row r="11651" spans="1:14" ht="63">
      <c r="A11651" s="6">
        <v>11649</v>
      </c>
      <c r="B11651" s="8" t="s">
        <v>23485</v>
      </c>
      <c r="C11651" s="9" t="s">
        <v>24190</v>
      </c>
      <c r="D11651" s="10" t="s">
        <v>24191</v>
      </c>
      <c r="E11651" s="11" t="s">
        <v>24192</v>
      </c>
      <c r="F11651" s="6">
        <v>490768</v>
      </c>
      <c r="G11651" s="6" t="s">
        <v>24091</v>
      </c>
      <c r="H11651" s="16">
        <v>5061316</v>
      </c>
      <c r="I11651" s="12">
        <v>44136</v>
      </c>
      <c r="J11651" s="12">
        <v>44217</v>
      </c>
      <c r="K11651" s="15">
        <v>0</v>
      </c>
      <c r="L11651" s="13" t="s">
        <v>15</v>
      </c>
      <c r="M11651" s="7">
        <v>1</v>
      </c>
      <c r="N11651" s="17"/>
    </row>
    <row r="11652" spans="1:14" ht="47.25">
      <c r="A11652" s="6">
        <v>11650</v>
      </c>
      <c r="B11652" s="8" t="s">
        <v>23485</v>
      </c>
      <c r="C11652" s="9" t="s">
        <v>23486</v>
      </c>
      <c r="D11652" s="10" t="s">
        <v>23487</v>
      </c>
      <c r="E11652" s="11" t="s">
        <v>24193</v>
      </c>
      <c r="F11652" s="6" t="s">
        <v>24194</v>
      </c>
      <c r="G11652" s="6" t="s">
        <v>24091</v>
      </c>
      <c r="H11652" s="16">
        <v>17042724</v>
      </c>
      <c r="I11652" s="12">
        <v>43885</v>
      </c>
      <c r="J11652" s="12">
        <v>44012</v>
      </c>
      <c r="K11652" s="15">
        <v>10013000</v>
      </c>
      <c r="L11652" s="13" t="s">
        <v>15</v>
      </c>
      <c r="M11652" s="7">
        <v>1</v>
      </c>
      <c r="N11652" s="17"/>
    </row>
    <row r="11653" spans="1:14" ht="63">
      <c r="A11653" s="6">
        <v>11651</v>
      </c>
      <c r="B11653" s="8" t="s">
        <v>23485</v>
      </c>
      <c r="C11653" s="9" t="s">
        <v>24195</v>
      </c>
      <c r="D11653" s="10" t="s">
        <v>24196</v>
      </c>
      <c r="E11653" s="11" t="s">
        <v>24197</v>
      </c>
      <c r="F11653" s="6">
        <v>490773</v>
      </c>
      <c r="G11653" s="6" t="s">
        <v>24091</v>
      </c>
      <c r="H11653" s="16">
        <v>13448023</v>
      </c>
      <c r="I11653" s="12">
        <v>44126</v>
      </c>
      <c r="J11653" s="12">
        <v>44253</v>
      </c>
      <c r="K11653" s="15">
        <v>0</v>
      </c>
      <c r="L11653" s="13" t="s">
        <v>15</v>
      </c>
      <c r="M11653" s="7">
        <v>1</v>
      </c>
      <c r="N11653" s="17"/>
    </row>
    <row r="11654" spans="1:14" ht="63">
      <c r="A11654" s="6">
        <v>11652</v>
      </c>
      <c r="B11654" s="8" t="s">
        <v>23485</v>
      </c>
      <c r="C11654" s="9" t="s">
        <v>24198</v>
      </c>
      <c r="D11654" s="10" t="s">
        <v>24199</v>
      </c>
      <c r="E11654" s="11" t="s">
        <v>24200</v>
      </c>
      <c r="F11654" s="6">
        <v>490774</v>
      </c>
      <c r="G11654" s="6" t="s">
        <v>24091</v>
      </c>
      <c r="H11654" s="16">
        <v>13750723</v>
      </c>
      <c r="I11654" s="12">
        <v>44136</v>
      </c>
      <c r="J11654" s="12">
        <v>44263</v>
      </c>
      <c r="K11654" s="15">
        <v>0</v>
      </c>
      <c r="L11654" s="13" t="s">
        <v>15</v>
      </c>
      <c r="M11654" s="7">
        <v>1</v>
      </c>
      <c r="N11654" s="17"/>
    </row>
    <row r="11655" spans="1:14" ht="63">
      <c r="A11655" s="6">
        <v>11653</v>
      </c>
      <c r="B11655" s="8" t="s">
        <v>23485</v>
      </c>
      <c r="C11655" s="9" t="s">
        <v>24201</v>
      </c>
      <c r="D11655" s="10" t="s">
        <v>12951</v>
      </c>
      <c r="E11655" s="11" t="s">
        <v>24202</v>
      </c>
      <c r="F11655" s="6">
        <v>490761</v>
      </c>
      <c r="G11655" s="6" t="s">
        <v>24091</v>
      </c>
      <c r="H11655" s="16">
        <v>5224760</v>
      </c>
      <c r="I11655" s="12">
        <v>44106</v>
      </c>
      <c r="J11655" s="12">
        <v>44218</v>
      </c>
      <c r="K11655" s="15">
        <v>1820000</v>
      </c>
      <c r="L11655" s="13" t="s">
        <v>15</v>
      </c>
      <c r="M11655" s="7">
        <v>1</v>
      </c>
      <c r="N11655" s="17"/>
    </row>
    <row r="11656" spans="1:14" ht="63">
      <c r="A11656" s="6">
        <v>11654</v>
      </c>
      <c r="B11656" s="8" t="s">
        <v>23485</v>
      </c>
      <c r="C11656" s="9" t="s">
        <v>24203</v>
      </c>
      <c r="D11656" s="10" t="s">
        <v>23717</v>
      </c>
      <c r="E11656" s="11" t="s">
        <v>24204</v>
      </c>
      <c r="F11656" s="6">
        <v>490762</v>
      </c>
      <c r="G11656" s="6" t="s">
        <v>24091</v>
      </c>
      <c r="H11656" s="16">
        <v>5590959</v>
      </c>
      <c r="I11656" s="12">
        <v>44132</v>
      </c>
      <c r="J11656" s="12">
        <v>43852</v>
      </c>
      <c r="K11656" s="15">
        <v>0</v>
      </c>
      <c r="L11656" s="13" t="s">
        <v>15</v>
      </c>
      <c r="M11656" s="7">
        <v>1</v>
      </c>
      <c r="N11656" s="17"/>
    </row>
    <row r="11657" spans="1:14" ht="31.5">
      <c r="A11657" s="6">
        <v>11655</v>
      </c>
      <c r="B11657" s="8" t="s">
        <v>23485</v>
      </c>
      <c r="C11657" s="9" t="s">
        <v>23572</v>
      </c>
      <c r="D11657" s="10" t="s">
        <v>23573</v>
      </c>
      <c r="E11657" s="11" t="s">
        <v>24205</v>
      </c>
      <c r="F11657" s="6">
        <v>490732</v>
      </c>
      <c r="G11657" s="6" t="s">
        <v>24091</v>
      </c>
      <c r="H11657" s="16">
        <v>4295046</v>
      </c>
      <c r="I11657" s="12">
        <v>44132</v>
      </c>
      <c r="J11657" s="12">
        <v>44200</v>
      </c>
      <c r="K11657" s="15">
        <v>0</v>
      </c>
      <c r="L11657" s="13" t="s">
        <v>15</v>
      </c>
      <c r="M11657" s="7">
        <v>1</v>
      </c>
      <c r="N11657" s="17"/>
    </row>
    <row r="11658" spans="1:14" ht="63">
      <c r="A11658" s="6">
        <v>11656</v>
      </c>
      <c r="B11658" s="8" t="s">
        <v>23485</v>
      </c>
      <c r="C11658" s="9" t="s">
        <v>24206</v>
      </c>
      <c r="D11658" s="10" t="s">
        <v>24207</v>
      </c>
      <c r="E11658" s="11" t="s">
        <v>24208</v>
      </c>
      <c r="F11658" s="6">
        <v>490733</v>
      </c>
      <c r="G11658" s="6" t="s">
        <v>24091</v>
      </c>
      <c r="H11658" s="16">
        <v>1667960</v>
      </c>
      <c r="I11658" s="12">
        <v>44124</v>
      </c>
      <c r="J11658" s="12">
        <v>44191</v>
      </c>
      <c r="K11658" s="15">
        <v>1667000</v>
      </c>
      <c r="L11658" s="13" t="s">
        <v>15</v>
      </c>
      <c r="M11658" s="7">
        <v>1</v>
      </c>
      <c r="N11658" s="17"/>
    </row>
    <row r="11659" spans="1:14" ht="63">
      <c r="A11659" s="6">
        <v>11657</v>
      </c>
      <c r="B11659" s="8" t="s">
        <v>23485</v>
      </c>
      <c r="C11659" s="9" t="s">
        <v>24209</v>
      </c>
      <c r="D11659" s="10" t="s">
        <v>24210</v>
      </c>
      <c r="E11659" s="11" t="s">
        <v>24211</v>
      </c>
      <c r="F11659" s="6">
        <v>490734</v>
      </c>
      <c r="G11659" s="6" t="s">
        <v>24091</v>
      </c>
      <c r="H11659" s="16">
        <v>3552471</v>
      </c>
      <c r="I11659" s="12">
        <v>44132</v>
      </c>
      <c r="J11659" s="12">
        <v>44203</v>
      </c>
      <c r="K11659" s="15">
        <v>3509900</v>
      </c>
      <c r="L11659" s="13" t="s">
        <v>15</v>
      </c>
      <c r="M11659" s="7">
        <v>1</v>
      </c>
      <c r="N11659" s="17"/>
    </row>
    <row r="11660" spans="1:14" ht="63">
      <c r="A11660" s="6">
        <v>11658</v>
      </c>
      <c r="B11660" s="8" t="s">
        <v>23485</v>
      </c>
      <c r="C11660" s="9" t="s">
        <v>24212</v>
      </c>
      <c r="D11660" s="10" t="s">
        <v>24213</v>
      </c>
      <c r="E11660" s="11" t="s">
        <v>24214</v>
      </c>
      <c r="F11660" s="6">
        <v>490780</v>
      </c>
      <c r="G11660" s="6" t="s">
        <v>24091</v>
      </c>
      <c r="H11660" s="16">
        <v>8617633</v>
      </c>
      <c r="I11660" s="12">
        <v>44136</v>
      </c>
      <c r="J11660" s="12">
        <v>44233</v>
      </c>
      <c r="K11660" s="15">
        <v>8615200</v>
      </c>
      <c r="L11660" s="13" t="s">
        <v>15</v>
      </c>
      <c r="M11660" s="7">
        <v>1</v>
      </c>
      <c r="N11660" s="17"/>
    </row>
    <row r="11661" spans="1:14" ht="78.75">
      <c r="A11661" s="6">
        <v>11659</v>
      </c>
      <c r="B11661" s="8" t="s">
        <v>23485</v>
      </c>
      <c r="C11661" s="9" t="s">
        <v>24215</v>
      </c>
      <c r="D11661" s="10" t="s">
        <v>12875</v>
      </c>
      <c r="E11661" s="11" t="s">
        <v>24216</v>
      </c>
      <c r="F11661" s="6">
        <v>490784</v>
      </c>
      <c r="G11661" s="6" t="s">
        <v>24091</v>
      </c>
      <c r="H11661" s="16">
        <v>16867177</v>
      </c>
      <c r="I11661" s="12">
        <v>44171</v>
      </c>
      <c r="J11661" s="12">
        <v>44299</v>
      </c>
      <c r="K11661" s="15">
        <v>0</v>
      </c>
      <c r="L11661" s="13" t="s">
        <v>15</v>
      </c>
      <c r="M11661" s="7">
        <v>1</v>
      </c>
      <c r="N11661" s="17"/>
    </row>
    <row r="11662" spans="1:14" ht="63">
      <c r="A11662" s="6">
        <v>11660</v>
      </c>
      <c r="B11662" s="8" t="s">
        <v>23485</v>
      </c>
      <c r="C11662" s="9" t="s">
        <v>24217</v>
      </c>
      <c r="D11662" s="10" t="s">
        <v>12981</v>
      </c>
      <c r="E11662" s="11" t="s">
        <v>24218</v>
      </c>
      <c r="F11662" s="6">
        <v>490763</v>
      </c>
      <c r="G11662" s="6" t="s">
        <v>24091</v>
      </c>
      <c r="H11662" s="16">
        <v>5969479</v>
      </c>
      <c r="I11662" s="12">
        <v>44146</v>
      </c>
      <c r="J11662" s="12">
        <v>44227</v>
      </c>
      <c r="K11662" s="15">
        <v>5965700</v>
      </c>
      <c r="L11662" s="13" t="s">
        <v>15</v>
      </c>
      <c r="M11662" s="7">
        <v>1</v>
      </c>
      <c r="N11662" s="17"/>
    </row>
    <row r="11663" spans="1:14" ht="63">
      <c r="A11663" s="6">
        <v>11661</v>
      </c>
      <c r="B11663" s="8" t="s">
        <v>23485</v>
      </c>
      <c r="C11663" s="9" t="s">
        <v>24219</v>
      </c>
      <c r="D11663" s="10" t="s">
        <v>24220</v>
      </c>
      <c r="E11663" s="11" t="s">
        <v>24221</v>
      </c>
      <c r="F11663" s="6">
        <v>490770</v>
      </c>
      <c r="G11663" s="6" t="s">
        <v>24091</v>
      </c>
      <c r="H11663" s="16">
        <v>6336431</v>
      </c>
      <c r="I11663" s="12">
        <v>44136</v>
      </c>
      <c r="J11663" s="12">
        <v>44217</v>
      </c>
      <c r="K11663" s="15">
        <v>6335700</v>
      </c>
      <c r="L11663" s="13" t="s">
        <v>15</v>
      </c>
      <c r="M11663" s="7">
        <v>1</v>
      </c>
      <c r="N11663" s="17"/>
    </row>
    <row r="11664" spans="1:14" ht="63">
      <c r="A11664" s="6">
        <v>11662</v>
      </c>
      <c r="B11664" s="8" t="s">
        <v>23485</v>
      </c>
      <c r="C11664" s="9" t="s">
        <v>24222</v>
      </c>
      <c r="D11664" s="10" t="s">
        <v>24223</v>
      </c>
      <c r="E11664" s="11" t="s">
        <v>24224</v>
      </c>
      <c r="F11664" s="6">
        <v>490747</v>
      </c>
      <c r="G11664" s="6" t="s">
        <v>24091</v>
      </c>
      <c r="H11664" s="16">
        <v>3815537</v>
      </c>
      <c r="I11664" s="12">
        <v>44132</v>
      </c>
      <c r="J11664" s="12">
        <v>44199</v>
      </c>
      <c r="K11664" s="15">
        <v>3814900</v>
      </c>
      <c r="L11664" s="13" t="s">
        <v>15</v>
      </c>
      <c r="M11664" s="7">
        <v>1</v>
      </c>
      <c r="N11664" s="17"/>
    </row>
    <row r="11665" spans="1:14" ht="63">
      <c r="A11665" s="6">
        <v>11663</v>
      </c>
      <c r="B11665" s="8" t="s">
        <v>23485</v>
      </c>
      <c r="C11665" s="9" t="s">
        <v>23579</v>
      </c>
      <c r="D11665" s="10" t="s">
        <v>23580</v>
      </c>
      <c r="E11665" s="11" t="s">
        <v>24225</v>
      </c>
      <c r="F11665" s="6">
        <v>490749</v>
      </c>
      <c r="G11665" s="6" t="s">
        <v>24091</v>
      </c>
      <c r="H11665" s="16">
        <v>4717396</v>
      </c>
      <c r="I11665" s="12">
        <v>44132</v>
      </c>
      <c r="J11665" s="12">
        <v>44199</v>
      </c>
      <c r="K11665" s="15">
        <v>4714800</v>
      </c>
      <c r="L11665" s="13" t="s">
        <v>15</v>
      </c>
      <c r="M11665" s="7">
        <v>1</v>
      </c>
      <c r="N11665" s="17"/>
    </row>
    <row r="11666" spans="1:14" ht="47.25">
      <c r="A11666" s="6">
        <v>11664</v>
      </c>
      <c r="B11666" s="8" t="s">
        <v>23485</v>
      </c>
      <c r="C11666" s="9" t="s">
        <v>24226</v>
      </c>
      <c r="D11666" s="10" t="s">
        <v>24227</v>
      </c>
      <c r="E11666" s="11" t="s">
        <v>24228</v>
      </c>
      <c r="F11666" s="6">
        <v>490778</v>
      </c>
      <c r="G11666" s="6" t="s">
        <v>24091</v>
      </c>
      <c r="H11666" s="16">
        <v>11390251</v>
      </c>
      <c r="I11666" s="12">
        <v>44138</v>
      </c>
      <c r="J11666" s="12">
        <v>44234</v>
      </c>
      <c r="K11666" s="15">
        <v>11388000</v>
      </c>
      <c r="L11666" s="13" t="s">
        <v>15</v>
      </c>
      <c r="M11666" s="7">
        <v>1</v>
      </c>
      <c r="N11666" s="17"/>
    </row>
    <row r="11667" spans="1:14" ht="94.5">
      <c r="A11667" s="6">
        <v>11665</v>
      </c>
      <c r="B11667" s="8" t="s">
        <v>23485</v>
      </c>
      <c r="C11667" s="9" t="s">
        <v>24229</v>
      </c>
      <c r="D11667" s="10" t="s">
        <v>13162</v>
      </c>
      <c r="E11667" s="11" t="s">
        <v>24230</v>
      </c>
      <c r="F11667" s="6">
        <v>490779</v>
      </c>
      <c r="G11667" s="6" t="s">
        <v>24091</v>
      </c>
      <c r="H11667" s="16">
        <v>18300000</v>
      </c>
      <c r="I11667" s="12">
        <v>44171</v>
      </c>
      <c r="J11667" s="12">
        <v>44298</v>
      </c>
      <c r="K11667" s="15">
        <v>0</v>
      </c>
      <c r="L11667" s="13" t="s">
        <v>15</v>
      </c>
      <c r="M11667" s="7">
        <v>1</v>
      </c>
      <c r="N11667" s="17"/>
    </row>
    <row r="11668" spans="1:14" ht="63">
      <c r="A11668" s="6">
        <v>11666</v>
      </c>
      <c r="B11668" s="8" t="s">
        <v>23485</v>
      </c>
      <c r="C11668" s="9" t="s">
        <v>24231</v>
      </c>
      <c r="D11668" s="10" t="s">
        <v>24232</v>
      </c>
      <c r="E11668" s="11" t="s">
        <v>24233</v>
      </c>
      <c r="F11668" s="6">
        <v>490787</v>
      </c>
      <c r="G11668" s="6" t="s">
        <v>24091</v>
      </c>
      <c r="H11668" s="16">
        <v>8424760</v>
      </c>
      <c r="I11668" s="12">
        <v>44132</v>
      </c>
      <c r="J11668" s="12">
        <v>44231</v>
      </c>
      <c r="K11668" s="15">
        <v>3547000</v>
      </c>
      <c r="L11668" s="13" t="s">
        <v>15</v>
      </c>
      <c r="M11668" s="7">
        <v>1</v>
      </c>
      <c r="N11668" s="17"/>
    </row>
    <row r="11669" spans="1:14" ht="47.25">
      <c r="A11669" s="6">
        <v>11667</v>
      </c>
      <c r="B11669" s="8" t="s">
        <v>23485</v>
      </c>
      <c r="C11669" s="9" t="s">
        <v>24234</v>
      </c>
      <c r="D11669" s="10" t="s">
        <v>24235</v>
      </c>
      <c r="E11669" s="11" t="s">
        <v>24236</v>
      </c>
      <c r="F11669" s="6">
        <v>490751</v>
      </c>
      <c r="G11669" s="6" t="s">
        <v>24091</v>
      </c>
      <c r="H11669" s="16">
        <v>3443380</v>
      </c>
      <c r="I11669" s="12">
        <v>44132</v>
      </c>
      <c r="J11669" s="12">
        <v>44199</v>
      </c>
      <c r="K11669" s="15">
        <v>0</v>
      </c>
      <c r="L11669" s="13" t="s">
        <v>15</v>
      </c>
      <c r="M11669" s="7">
        <v>1</v>
      </c>
      <c r="N11669" s="17"/>
    </row>
    <row r="11670" spans="1:14" ht="47.25">
      <c r="A11670" s="6">
        <v>11668</v>
      </c>
      <c r="B11670" s="8" t="s">
        <v>23485</v>
      </c>
      <c r="C11670" s="9" t="s">
        <v>23769</v>
      </c>
      <c r="D11670" s="10" t="s">
        <v>7492</v>
      </c>
      <c r="E11670" s="11" t="s">
        <v>24237</v>
      </c>
      <c r="F11670" s="6" t="s">
        <v>24238</v>
      </c>
      <c r="G11670" s="6" t="s">
        <v>24091</v>
      </c>
      <c r="H11670" s="16">
        <v>11056348</v>
      </c>
      <c r="I11670" s="12">
        <v>43885</v>
      </c>
      <c r="J11670" s="12">
        <v>44012</v>
      </c>
      <c r="K11670" s="15">
        <v>9140000</v>
      </c>
      <c r="L11670" s="13" t="s">
        <v>15</v>
      </c>
      <c r="M11670" s="7">
        <v>1</v>
      </c>
      <c r="N11670" s="17"/>
    </row>
    <row r="11671" spans="1:14" ht="47.25">
      <c r="A11671" s="6">
        <v>11669</v>
      </c>
      <c r="B11671" s="8" t="s">
        <v>23485</v>
      </c>
      <c r="C11671" s="9" t="s">
        <v>24239</v>
      </c>
      <c r="D11671" s="10" t="s">
        <v>12884</v>
      </c>
      <c r="E11671" s="11" t="s">
        <v>24240</v>
      </c>
      <c r="F11671" s="6">
        <v>490781</v>
      </c>
      <c r="G11671" s="6" t="s">
        <v>24091</v>
      </c>
      <c r="H11671" s="16">
        <v>22696401</v>
      </c>
      <c r="I11671" s="12">
        <v>44167</v>
      </c>
      <c r="J11671" s="12">
        <v>44294</v>
      </c>
      <c r="K11671" s="15">
        <v>0</v>
      </c>
      <c r="L11671" s="13" t="s">
        <v>15</v>
      </c>
      <c r="M11671" s="7">
        <v>1</v>
      </c>
      <c r="N11671" s="17"/>
    </row>
    <row r="11672" spans="1:14" ht="47.25">
      <c r="A11672" s="6">
        <v>11670</v>
      </c>
      <c r="B11672" s="8" t="s">
        <v>23485</v>
      </c>
      <c r="C11672" s="9" t="s">
        <v>24241</v>
      </c>
      <c r="D11672" s="10" t="s">
        <v>24242</v>
      </c>
      <c r="E11672" s="11" t="s">
        <v>24243</v>
      </c>
      <c r="F11672" s="6">
        <v>490782</v>
      </c>
      <c r="G11672" s="6" t="s">
        <v>24091</v>
      </c>
      <c r="H11672" s="16">
        <v>10856944</v>
      </c>
      <c r="I11672" s="12">
        <v>44145</v>
      </c>
      <c r="J11672" s="12">
        <v>44242</v>
      </c>
      <c r="K11672" s="15">
        <v>0</v>
      </c>
      <c r="L11672" s="13" t="s">
        <v>15</v>
      </c>
      <c r="M11672" s="7">
        <v>1</v>
      </c>
      <c r="N11672" s="17"/>
    </row>
    <row r="11673" spans="1:14" ht="63">
      <c r="A11673" s="6">
        <v>11671</v>
      </c>
      <c r="B11673" s="8" t="s">
        <v>23485</v>
      </c>
      <c r="C11673" s="9" t="s">
        <v>24244</v>
      </c>
      <c r="D11673" s="10" t="s">
        <v>24245</v>
      </c>
      <c r="E11673" s="11" t="s">
        <v>24246</v>
      </c>
      <c r="F11673" s="6">
        <v>490764</v>
      </c>
      <c r="G11673" s="6" t="s">
        <v>24091</v>
      </c>
      <c r="H11673" s="16">
        <v>6874988</v>
      </c>
      <c r="I11673" s="12">
        <v>44136</v>
      </c>
      <c r="J11673" s="12">
        <v>44218</v>
      </c>
      <c r="K11673" s="15">
        <v>0</v>
      </c>
      <c r="L11673" s="13" t="s">
        <v>15</v>
      </c>
      <c r="M11673" s="7">
        <v>1</v>
      </c>
      <c r="N11673" s="17"/>
    </row>
    <row r="11674" spans="1:14" ht="47.25">
      <c r="A11674" s="6">
        <v>11672</v>
      </c>
      <c r="B11674" s="8" t="s">
        <v>23485</v>
      </c>
      <c r="C11674" s="9" t="s">
        <v>24247</v>
      </c>
      <c r="D11674" s="10" t="s">
        <v>24248</v>
      </c>
      <c r="E11674" s="11" t="s">
        <v>24249</v>
      </c>
      <c r="F11674" s="6">
        <v>490775</v>
      </c>
      <c r="G11674" s="6" t="s">
        <v>24091</v>
      </c>
      <c r="H11674" s="16">
        <v>12237284</v>
      </c>
      <c r="I11674" s="12">
        <v>44132</v>
      </c>
      <c r="J11674" s="12">
        <v>44261</v>
      </c>
      <c r="K11674" s="15">
        <v>3870000</v>
      </c>
      <c r="L11674" s="13" t="s">
        <v>15</v>
      </c>
      <c r="M11674" s="7">
        <v>1</v>
      </c>
      <c r="N11674" s="17"/>
    </row>
    <row r="11675" spans="1:14" ht="78.75">
      <c r="A11675" s="6">
        <v>11673</v>
      </c>
      <c r="B11675" s="8" t="s">
        <v>23485</v>
      </c>
      <c r="C11675" s="9" t="s">
        <v>24250</v>
      </c>
      <c r="D11675" s="10" t="s">
        <v>24251</v>
      </c>
      <c r="E11675" s="11" t="s">
        <v>24252</v>
      </c>
      <c r="F11675" s="6">
        <v>490776</v>
      </c>
      <c r="G11675" s="6" t="s">
        <v>24091</v>
      </c>
      <c r="H11675" s="16">
        <v>11180748</v>
      </c>
      <c r="I11675" s="12">
        <v>44132</v>
      </c>
      <c r="J11675" s="12">
        <v>44230</v>
      </c>
      <c r="K11675" s="15">
        <v>0</v>
      </c>
      <c r="L11675" s="13" t="s">
        <v>15</v>
      </c>
      <c r="M11675" s="7">
        <v>1</v>
      </c>
      <c r="N11675" s="17"/>
    </row>
    <row r="11676" spans="1:14" ht="47.25">
      <c r="A11676" s="6">
        <v>11674</v>
      </c>
      <c r="B11676" s="8" t="s">
        <v>23485</v>
      </c>
      <c r="C11676" s="9" t="s">
        <v>24253</v>
      </c>
      <c r="D11676" s="10" t="s">
        <v>24254</v>
      </c>
      <c r="E11676" s="11" t="s">
        <v>24255</v>
      </c>
      <c r="F11676" s="6">
        <v>490777</v>
      </c>
      <c r="G11676" s="6" t="s">
        <v>24091</v>
      </c>
      <c r="H11676" s="16">
        <v>14117138</v>
      </c>
      <c r="I11676" s="12">
        <v>44137</v>
      </c>
      <c r="J11676" s="12">
        <v>44264</v>
      </c>
      <c r="K11676" s="15">
        <v>0</v>
      </c>
      <c r="L11676" s="13" t="s">
        <v>15</v>
      </c>
      <c r="M11676" s="7">
        <v>1</v>
      </c>
      <c r="N11676" s="17"/>
    </row>
    <row r="11677" spans="1:14" ht="78.75">
      <c r="A11677" s="6">
        <v>11675</v>
      </c>
      <c r="B11677" s="8" t="s">
        <v>23485</v>
      </c>
      <c r="C11677" s="9" t="s">
        <v>24256</v>
      </c>
      <c r="D11677" s="10" t="s">
        <v>24257</v>
      </c>
      <c r="E11677" s="11" t="s">
        <v>24258</v>
      </c>
      <c r="F11677" s="6">
        <v>490786</v>
      </c>
      <c r="G11677" s="6" t="s">
        <v>24091</v>
      </c>
      <c r="H11677" s="16">
        <v>9725872</v>
      </c>
      <c r="I11677" s="12">
        <v>44132</v>
      </c>
      <c r="J11677" s="12">
        <v>44233</v>
      </c>
      <c r="K11677" s="15">
        <v>0</v>
      </c>
      <c r="L11677" s="13" t="s">
        <v>15</v>
      </c>
      <c r="M11677" s="7">
        <v>1</v>
      </c>
      <c r="N11677" s="17"/>
    </row>
    <row r="11678" spans="1:14" ht="47.25">
      <c r="A11678" s="6">
        <v>11676</v>
      </c>
      <c r="B11678" s="8" t="s">
        <v>23485</v>
      </c>
      <c r="C11678" s="9" t="s">
        <v>24259</v>
      </c>
      <c r="D11678" s="10" t="s">
        <v>24260</v>
      </c>
      <c r="E11678" s="11" t="s">
        <v>24261</v>
      </c>
      <c r="F11678" s="6">
        <v>490752</v>
      </c>
      <c r="G11678" s="6" t="s">
        <v>24091</v>
      </c>
      <c r="H11678" s="16">
        <v>358474</v>
      </c>
      <c r="I11678" s="12">
        <v>44129</v>
      </c>
      <c r="J11678" s="12">
        <v>43873</v>
      </c>
      <c r="K11678" s="15">
        <v>358400</v>
      </c>
      <c r="L11678" s="13" t="s">
        <v>15</v>
      </c>
      <c r="M11678" s="7">
        <v>1</v>
      </c>
      <c r="N11678" s="17"/>
    </row>
    <row r="11679" spans="1:14" ht="63">
      <c r="A11679" s="6">
        <v>11677</v>
      </c>
      <c r="B11679" s="8" t="s">
        <v>23485</v>
      </c>
      <c r="C11679" s="9" t="s">
        <v>23667</v>
      </c>
      <c r="D11679" s="10" t="s">
        <v>23668</v>
      </c>
      <c r="E11679" s="11" t="s">
        <v>24262</v>
      </c>
      <c r="F11679" s="6">
        <v>438872</v>
      </c>
      <c r="G11679" s="6" t="s">
        <v>2521</v>
      </c>
      <c r="H11679" s="16">
        <v>4125268</v>
      </c>
      <c r="I11679" s="12">
        <v>43986</v>
      </c>
      <c r="J11679" s="12">
        <v>44082</v>
      </c>
      <c r="K11679" s="15">
        <v>0</v>
      </c>
      <c r="L11679" s="13" t="s">
        <v>15</v>
      </c>
      <c r="M11679" s="7">
        <v>1</v>
      </c>
      <c r="N11679" s="17"/>
    </row>
    <row r="11680" spans="1:14" ht="63">
      <c r="A11680" s="6">
        <v>11678</v>
      </c>
      <c r="B11680" s="8" t="s">
        <v>23485</v>
      </c>
      <c r="C11680" s="9" t="s">
        <v>24263</v>
      </c>
      <c r="D11680" s="10" t="s">
        <v>24264</v>
      </c>
      <c r="E11680" s="11" t="s">
        <v>24265</v>
      </c>
      <c r="F11680" s="6">
        <v>287122</v>
      </c>
      <c r="G11680" s="6" t="s">
        <v>2521</v>
      </c>
      <c r="H11680" s="16">
        <v>5530284</v>
      </c>
      <c r="I11680" s="12">
        <v>43583</v>
      </c>
      <c r="J11680" s="12">
        <v>43819</v>
      </c>
      <c r="K11680" s="15">
        <v>2116830</v>
      </c>
      <c r="L11680" s="13" t="s">
        <v>15</v>
      </c>
      <c r="M11680" s="7">
        <v>1</v>
      </c>
      <c r="N11680" s="17"/>
    </row>
    <row r="11681" spans="1:14" ht="63">
      <c r="A11681" s="6">
        <v>11679</v>
      </c>
      <c r="B11681" s="8" t="s">
        <v>23485</v>
      </c>
      <c r="C11681" s="9" t="s">
        <v>23768</v>
      </c>
      <c r="D11681" s="10" t="s">
        <v>23744</v>
      </c>
      <c r="E11681" s="11" t="s">
        <v>24266</v>
      </c>
      <c r="F11681" s="6">
        <v>426748</v>
      </c>
      <c r="G11681" s="6" t="s">
        <v>2521</v>
      </c>
      <c r="H11681" s="16">
        <v>8774019</v>
      </c>
      <c r="I11681" s="12">
        <v>44021</v>
      </c>
      <c r="J11681" s="12">
        <v>44150</v>
      </c>
      <c r="K11681" s="15">
        <v>0</v>
      </c>
      <c r="L11681" s="13" t="s">
        <v>15</v>
      </c>
      <c r="M11681" s="7">
        <v>1</v>
      </c>
      <c r="N11681" s="17"/>
    </row>
    <row r="11682" spans="1:14" ht="47.25">
      <c r="A11682" s="6">
        <v>11680</v>
      </c>
      <c r="B11682" s="8" t="s">
        <v>23485</v>
      </c>
      <c r="C11682" s="9" t="s">
        <v>24267</v>
      </c>
      <c r="D11682" s="10" t="s">
        <v>24268</v>
      </c>
      <c r="E11682" s="11" t="s">
        <v>24269</v>
      </c>
      <c r="F11682" s="6">
        <v>510922</v>
      </c>
      <c r="G11682" s="6" t="s">
        <v>2521</v>
      </c>
      <c r="H11682" s="16">
        <v>2324813</v>
      </c>
      <c r="I11682" s="12">
        <v>44201</v>
      </c>
      <c r="J11682" s="12" t="s">
        <v>17606</v>
      </c>
      <c r="K11682" s="15">
        <v>0</v>
      </c>
      <c r="L11682" s="13" t="s">
        <v>15</v>
      </c>
      <c r="M11682" s="7">
        <v>1</v>
      </c>
      <c r="N11682" s="17"/>
    </row>
    <row r="11683" spans="1:14" ht="63">
      <c r="A11683" s="6">
        <v>11681</v>
      </c>
      <c r="B11683" s="8" t="s">
        <v>23485</v>
      </c>
      <c r="C11683" s="9" t="s">
        <v>24270</v>
      </c>
      <c r="D11683" s="10" t="s">
        <v>24264</v>
      </c>
      <c r="E11683" s="11" t="s">
        <v>24271</v>
      </c>
      <c r="F11683" s="6">
        <v>510933</v>
      </c>
      <c r="G11683" s="6" t="s">
        <v>2521</v>
      </c>
      <c r="H11683" s="16">
        <v>1582370</v>
      </c>
      <c r="I11683" s="12">
        <v>44167</v>
      </c>
      <c r="J11683" s="12" t="s">
        <v>24272</v>
      </c>
      <c r="K11683" s="15">
        <v>0</v>
      </c>
      <c r="L11683" s="13" t="s">
        <v>15</v>
      </c>
      <c r="M11683" s="7">
        <v>1</v>
      </c>
      <c r="N11683" s="17"/>
    </row>
    <row r="11684" spans="1:14" ht="47.25">
      <c r="A11684" s="6">
        <v>11682</v>
      </c>
      <c r="B11684" s="8" t="s">
        <v>23485</v>
      </c>
      <c r="C11684" s="9" t="s">
        <v>24273</v>
      </c>
      <c r="D11684" s="10" t="s">
        <v>23816</v>
      </c>
      <c r="E11684" s="11" t="s">
        <v>24274</v>
      </c>
      <c r="F11684" s="6">
        <v>510934</v>
      </c>
      <c r="G11684" s="6" t="s">
        <v>2521</v>
      </c>
      <c r="H11684" s="16">
        <v>3350331</v>
      </c>
      <c r="I11684" s="12">
        <v>44203</v>
      </c>
      <c r="J11684" s="12" t="s">
        <v>24275</v>
      </c>
      <c r="K11684" s="15">
        <v>0</v>
      </c>
      <c r="L11684" s="13" t="s">
        <v>15</v>
      </c>
      <c r="M11684" s="7">
        <v>1</v>
      </c>
      <c r="N11684" s="17"/>
    </row>
    <row r="11685" spans="1:14" ht="47.25">
      <c r="A11685" s="6">
        <v>11683</v>
      </c>
      <c r="B11685" s="8" t="s">
        <v>23485</v>
      </c>
      <c r="C11685" s="9" t="s">
        <v>24276</v>
      </c>
      <c r="D11685" s="10" t="s">
        <v>13024</v>
      </c>
      <c r="E11685" s="11" t="s">
        <v>24277</v>
      </c>
      <c r="F11685" s="6">
        <v>510926</v>
      </c>
      <c r="G11685" s="6" t="s">
        <v>2521</v>
      </c>
      <c r="H11685" s="16">
        <v>2844926</v>
      </c>
      <c r="I11685" s="12">
        <v>44194</v>
      </c>
      <c r="J11685" s="12" t="s">
        <v>24272</v>
      </c>
      <c r="K11685" s="15">
        <v>0</v>
      </c>
      <c r="L11685" s="13" t="s">
        <v>15</v>
      </c>
      <c r="M11685" s="7">
        <v>1</v>
      </c>
      <c r="N11685" s="17"/>
    </row>
    <row r="11686" spans="1:14" ht="63">
      <c r="A11686" s="6">
        <v>11684</v>
      </c>
      <c r="B11686" s="8" t="s">
        <v>23485</v>
      </c>
      <c r="C11686" s="9" t="s">
        <v>24278</v>
      </c>
      <c r="D11686" s="10" t="s">
        <v>24279</v>
      </c>
      <c r="E11686" s="11" t="s">
        <v>24280</v>
      </c>
      <c r="F11686" s="6">
        <v>510936</v>
      </c>
      <c r="G11686" s="6" t="s">
        <v>2521</v>
      </c>
      <c r="H11686" s="16">
        <v>4831498</v>
      </c>
      <c r="I11686" s="12">
        <v>44214</v>
      </c>
      <c r="J11686" s="12" t="s">
        <v>24281</v>
      </c>
      <c r="K11686" s="15">
        <v>0</v>
      </c>
      <c r="L11686" s="13" t="s">
        <v>15</v>
      </c>
      <c r="M11686" s="7">
        <v>1</v>
      </c>
      <c r="N11686" s="17"/>
    </row>
    <row r="11687" spans="1:14" ht="78.75">
      <c r="A11687" s="6">
        <v>11685</v>
      </c>
      <c r="B11687" s="8" t="s">
        <v>23485</v>
      </c>
      <c r="C11687" s="9" t="s">
        <v>24282</v>
      </c>
      <c r="D11687" s="10" t="s">
        <v>23665</v>
      </c>
      <c r="E11687" s="11" t="s">
        <v>24283</v>
      </c>
      <c r="F11687" s="6">
        <v>441846</v>
      </c>
      <c r="G11687" s="6" t="s">
        <v>2521</v>
      </c>
      <c r="H11687" s="16">
        <v>9233193</v>
      </c>
      <c r="I11687" s="12">
        <v>44062</v>
      </c>
      <c r="J11687" s="12">
        <v>44179</v>
      </c>
      <c r="K11687" s="15">
        <v>9229600</v>
      </c>
      <c r="L11687" s="13" t="s">
        <v>15</v>
      </c>
      <c r="M11687" s="7">
        <v>1</v>
      </c>
      <c r="N11687" s="17"/>
    </row>
    <row r="11688" spans="1:14" ht="47.25">
      <c r="A11688" s="6">
        <v>11686</v>
      </c>
      <c r="B11688" s="8" t="s">
        <v>23485</v>
      </c>
      <c r="C11688" s="9" t="s">
        <v>24284</v>
      </c>
      <c r="D11688" s="10" t="s">
        <v>24285</v>
      </c>
      <c r="E11688" s="11" t="s">
        <v>24286</v>
      </c>
      <c r="F11688" s="6">
        <v>441855</v>
      </c>
      <c r="G11688" s="6" t="s">
        <v>2521</v>
      </c>
      <c r="H11688" s="16">
        <v>13770284</v>
      </c>
      <c r="I11688" s="12">
        <v>44063</v>
      </c>
      <c r="J11688" s="12">
        <v>44189</v>
      </c>
      <c r="K11688" s="15">
        <v>0</v>
      </c>
      <c r="L11688" s="13" t="s">
        <v>14</v>
      </c>
      <c r="M11688" s="7">
        <v>1</v>
      </c>
      <c r="N11688" s="17"/>
    </row>
    <row r="11689" spans="1:14" ht="63">
      <c r="A11689" s="6">
        <v>11687</v>
      </c>
      <c r="B11689" s="8" t="s">
        <v>23485</v>
      </c>
      <c r="C11689" s="9" t="s">
        <v>24287</v>
      </c>
      <c r="D11689" s="10" t="s">
        <v>24288</v>
      </c>
      <c r="E11689" s="11" t="s">
        <v>24286</v>
      </c>
      <c r="F11689" s="6">
        <v>441855</v>
      </c>
      <c r="G11689" s="6" t="s">
        <v>2521</v>
      </c>
      <c r="H11689" s="16">
        <v>13770284</v>
      </c>
      <c r="I11689" s="12">
        <v>44063</v>
      </c>
      <c r="J11689" s="12">
        <v>44189</v>
      </c>
      <c r="K11689" s="15">
        <v>0</v>
      </c>
      <c r="L11689" s="13" t="s">
        <v>14</v>
      </c>
      <c r="M11689" s="7">
        <v>0.8</v>
      </c>
      <c r="N11689" s="17"/>
    </row>
    <row r="11690" spans="1:14" ht="63">
      <c r="A11690" s="6">
        <v>11688</v>
      </c>
      <c r="B11690" s="8" t="s">
        <v>23485</v>
      </c>
      <c r="C11690" s="9" t="s">
        <v>24289</v>
      </c>
      <c r="D11690" s="10" t="s">
        <v>24012</v>
      </c>
      <c r="E11690" s="11" t="s">
        <v>24286</v>
      </c>
      <c r="F11690" s="6">
        <v>441855</v>
      </c>
      <c r="G11690" s="6" t="s">
        <v>2521</v>
      </c>
      <c r="H11690" s="16">
        <v>13770284</v>
      </c>
      <c r="I11690" s="12">
        <v>44063</v>
      </c>
      <c r="J11690" s="12">
        <v>44189</v>
      </c>
      <c r="K11690" s="15">
        <v>0</v>
      </c>
      <c r="L11690" s="13" t="s">
        <v>14</v>
      </c>
      <c r="M11690" s="7">
        <v>0.2</v>
      </c>
      <c r="N11690" s="17"/>
    </row>
    <row r="11691" spans="1:14" ht="63">
      <c r="A11691" s="6">
        <v>11689</v>
      </c>
      <c r="B11691" s="8" t="s">
        <v>23485</v>
      </c>
      <c r="C11691" s="9" t="s">
        <v>24290</v>
      </c>
      <c r="D11691" s="10" t="s">
        <v>24291</v>
      </c>
      <c r="E11691" s="11" t="s">
        <v>24292</v>
      </c>
      <c r="F11691" s="6">
        <v>448865</v>
      </c>
      <c r="G11691" s="6" t="s">
        <v>2521</v>
      </c>
      <c r="H11691" s="16">
        <v>3530725</v>
      </c>
      <c r="I11691" s="12">
        <v>43985</v>
      </c>
      <c r="J11691" s="12">
        <v>44052</v>
      </c>
      <c r="K11691" s="15">
        <v>0</v>
      </c>
      <c r="L11691" s="13" t="s">
        <v>15</v>
      </c>
      <c r="M11691" s="7">
        <v>1</v>
      </c>
      <c r="N11691" s="17"/>
    </row>
    <row r="11692" spans="1:14" ht="63">
      <c r="A11692" s="6">
        <v>11690</v>
      </c>
      <c r="B11692" s="8" t="s">
        <v>23485</v>
      </c>
      <c r="C11692" s="9" t="s">
        <v>24293</v>
      </c>
      <c r="D11692" s="10" t="s">
        <v>24294</v>
      </c>
      <c r="E11692" s="11" t="s">
        <v>24295</v>
      </c>
      <c r="F11692" s="6">
        <v>448866</v>
      </c>
      <c r="G11692" s="6" t="s">
        <v>2521</v>
      </c>
      <c r="H11692" s="16">
        <v>6018710</v>
      </c>
      <c r="I11692" s="12">
        <v>43989</v>
      </c>
      <c r="J11692" s="12">
        <v>44057</v>
      </c>
      <c r="K11692" s="15">
        <v>0</v>
      </c>
      <c r="L11692" s="13" t="s">
        <v>15</v>
      </c>
      <c r="M11692" s="7">
        <v>1</v>
      </c>
      <c r="N11692" s="17"/>
    </row>
    <row r="11693" spans="1:14" ht="63">
      <c r="A11693" s="6">
        <v>11691</v>
      </c>
      <c r="B11693" s="8" t="s">
        <v>23485</v>
      </c>
      <c r="C11693" s="9" t="s">
        <v>24296</v>
      </c>
      <c r="D11693" s="10" t="s">
        <v>24297</v>
      </c>
      <c r="E11693" s="11" t="s">
        <v>24298</v>
      </c>
      <c r="F11693" s="6">
        <v>448867</v>
      </c>
      <c r="G11693" s="6" t="s">
        <v>2521</v>
      </c>
      <c r="H11693" s="16">
        <v>2057377</v>
      </c>
      <c r="I11693" s="12">
        <v>43989</v>
      </c>
      <c r="J11693" s="12">
        <v>44057</v>
      </c>
      <c r="K11693" s="15">
        <v>2055700</v>
      </c>
      <c r="L11693" s="13" t="s">
        <v>15</v>
      </c>
      <c r="M11693" s="7">
        <v>1</v>
      </c>
      <c r="N11693" s="17"/>
    </row>
    <row r="11694" spans="1:14" ht="47.25">
      <c r="A11694" s="6">
        <v>11692</v>
      </c>
      <c r="B11694" s="8" t="s">
        <v>23485</v>
      </c>
      <c r="C11694" s="9" t="s">
        <v>23633</v>
      </c>
      <c r="D11694" s="10" t="s">
        <v>13114</v>
      </c>
      <c r="E11694" s="11" t="s">
        <v>24299</v>
      </c>
      <c r="F11694" s="6">
        <v>448868</v>
      </c>
      <c r="G11694" s="6" t="s">
        <v>2521</v>
      </c>
      <c r="H11694" s="16">
        <v>7992758</v>
      </c>
      <c r="I11694" s="12">
        <v>43997</v>
      </c>
      <c r="J11694" s="12">
        <v>44064</v>
      </c>
      <c r="K11694" s="15">
        <v>0</v>
      </c>
      <c r="L11694" s="13" t="s">
        <v>15</v>
      </c>
      <c r="M11694" s="7">
        <v>1</v>
      </c>
      <c r="N11694" s="17"/>
    </row>
    <row r="11695" spans="1:14" ht="47.25">
      <c r="A11695" s="6">
        <v>11693</v>
      </c>
      <c r="B11695" s="8" t="s">
        <v>23485</v>
      </c>
      <c r="C11695" s="9" t="s">
        <v>24284</v>
      </c>
      <c r="D11695" s="10" t="s">
        <v>24285</v>
      </c>
      <c r="E11695" s="11" t="s">
        <v>24300</v>
      </c>
      <c r="F11695" s="6">
        <v>441843</v>
      </c>
      <c r="G11695" s="6" t="s">
        <v>2521</v>
      </c>
      <c r="H11695" s="16">
        <v>10011926</v>
      </c>
      <c r="I11695" s="12">
        <v>44068</v>
      </c>
      <c r="J11695" s="12">
        <v>44201</v>
      </c>
      <c r="K11695" s="15">
        <v>0</v>
      </c>
      <c r="L11695" s="13" t="s">
        <v>14</v>
      </c>
      <c r="M11695" s="7">
        <v>1</v>
      </c>
      <c r="N11695" s="17"/>
    </row>
    <row r="11696" spans="1:14" ht="63">
      <c r="A11696" s="6">
        <v>11694</v>
      </c>
      <c r="B11696" s="8" t="s">
        <v>23485</v>
      </c>
      <c r="C11696" s="9" t="s">
        <v>23768</v>
      </c>
      <c r="D11696" s="10" t="s">
        <v>23744</v>
      </c>
      <c r="E11696" s="11" t="s">
        <v>24300</v>
      </c>
      <c r="F11696" s="6">
        <v>441843</v>
      </c>
      <c r="G11696" s="6" t="s">
        <v>2521</v>
      </c>
      <c r="H11696" s="16">
        <v>10011926</v>
      </c>
      <c r="I11696" s="12">
        <v>44068</v>
      </c>
      <c r="J11696" s="12">
        <v>44201</v>
      </c>
      <c r="K11696" s="15">
        <v>0</v>
      </c>
      <c r="L11696" s="13" t="s">
        <v>14</v>
      </c>
      <c r="M11696" s="7">
        <v>0.8</v>
      </c>
      <c r="N11696" s="17"/>
    </row>
    <row r="11697" spans="1:14" ht="63">
      <c r="A11697" s="6">
        <v>11695</v>
      </c>
      <c r="B11697" s="8" t="s">
        <v>23485</v>
      </c>
      <c r="C11697" s="9" t="s">
        <v>24289</v>
      </c>
      <c r="D11697" s="10" t="s">
        <v>24012</v>
      </c>
      <c r="E11697" s="11" t="s">
        <v>24300</v>
      </c>
      <c r="F11697" s="6">
        <v>441843</v>
      </c>
      <c r="G11697" s="6" t="s">
        <v>2521</v>
      </c>
      <c r="H11697" s="16">
        <v>10011926</v>
      </c>
      <c r="I11697" s="12">
        <v>44068</v>
      </c>
      <c r="J11697" s="12">
        <v>44201</v>
      </c>
      <c r="K11697" s="15">
        <v>0</v>
      </c>
      <c r="L11697" s="13" t="s">
        <v>14</v>
      </c>
      <c r="M11697" s="7">
        <v>0.2</v>
      </c>
      <c r="N11697" s="17"/>
    </row>
    <row r="11698" spans="1:14" ht="63">
      <c r="A11698" s="6">
        <v>11696</v>
      </c>
      <c r="B11698" s="8" t="s">
        <v>23485</v>
      </c>
      <c r="C11698" s="9" t="s">
        <v>23787</v>
      </c>
      <c r="D11698" s="10" t="s">
        <v>2617</v>
      </c>
      <c r="E11698" s="11" t="s">
        <v>24301</v>
      </c>
      <c r="F11698" s="6">
        <v>441848</v>
      </c>
      <c r="G11698" s="6" t="s">
        <v>2521</v>
      </c>
      <c r="H11698" s="16">
        <v>9919553</v>
      </c>
      <c r="I11698" s="12">
        <v>44049</v>
      </c>
      <c r="J11698" s="12">
        <v>44180</v>
      </c>
      <c r="K11698" s="15">
        <v>3400000</v>
      </c>
      <c r="L11698" s="13" t="s">
        <v>15</v>
      </c>
      <c r="M11698" s="7">
        <v>1</v>
      </c>
      <c r="N11698" s="17"/>
    </row>
    <row r="11699" spans="1:14" ht="63">
      <c r="A11699" s="6">
        <v>11697</v>
      </c>
      <c r="B11699" s="8" t="s">
        <v>23485</v>
      </c>
      <c r="C11699" s="9" t="s">
        <v>23768</v>
      </c>
      <c r="D11699" s="10" t="s">
        <v>23744</v>
      </c>
      <c r="E11699" s="11" t="s">
        <v>24302</v>
      </c>
      <c r="F11699" s="6">
        <v>423544</v>
      </c>
      <c r="G11699" s="6" t="s">
        <v>2521</v>
      </c>
      <c r="H11699" s="16">
        <v>8453931</v>
      </c>
      <c r="I11699" s="12">
        <v>43982</v>
      </c>
      <c r="J11699" s="12">
        <v>44110</v>
      </c>
      <c r="K11699" s="15">
        <v>0</v>
      </c>
      <c r="L11699" s="13" t="s">
        <v>15</v>
      </c>
      <c r="M11699" s="7">
        <v>1</v>
      </c>
      <c r="N11699" s="17"/>
    </row>
    <row r="11700" spans="1:14" ht="78.75">
      <c r="A11700" s="6">
        <v>11698</v>
      </c>
      <c r="B11700" s="8" t="s">
        <v>23485</v>
      </c>
      <c r="C11700" s="9" t="s">
        <v>24303</v>
      </c>
      <c r="D11700" s="10" t="s">
        <v>24304</v>
      </c>
      <c r="E11700" s="11" t="s">
        <v>24305</v>
      </c>
      <c r="F11700" s="6">
        <v>423545</v>
      </c>
      <c r="G11700" s="6" t="s">
        <v>2521</v>
      </c>
      <c r="H11700" s="16">
        <v>4172613</v>
      </c>
      <c r="I11700" s="12">
        <v>43951</v>
      </c>
      <c r="J11700" s="12">
        <v>43989</v>
      </c>
      <c r="K11700" s="15">
        <v>4172400</v>
      </c>
      <c r="L11700" s="13" t="s">
        <v>15</v>
      </c>
      <c r="M11700" s="7">
        <v>1</v>
      </c>
      <c r="N11700" s="17"/>
    </row>
    <row r="11701" spans="1:14" ht="63">
      <c r="A11701" s="6">
        <v>11699</v>
      </c>
      <c r="B11701" s="8" t="s">
        <v>23485</v>
      </c>
      <c r="C11701" s="9" t="s">
        <v>24306</v>
      </c>
      <c r="D11701" s="10" t="s">
        <v>23660</v>
      </c>
      <c r="E11701" s="11" t="s">
        <v>24307</v>
      </c>
      <c r="F11701" s="6">
        <v>423547</v>
      </c>
      <c r="G11701" s="6" t="s">
        <v>2521</v>
      </c>
      <c r="H11701" s="16">
        <v>4142418</v>
      </c>
      <c r="I11701" s="12">
        <v>43956</v>
      </c>
      <c r="J11701" s="12">
        <v>44142</v>
      </c>
      <c r="K11701" s="15">
        <v>0</v>
      </c>
      <c r="L11701" s="13" t="s">
        <v>15</v>
      </c>
      <c r="M11701" s="7">
        <v>1</v>
      </c>
      <c r="N11701" s="17"/>
    </row>
    <row r="11702" spans="1:14" ht="63">
      <c r="A11702" s="6">
        <v>11700</v>
      </c>
      <c r="B11702" s="8" t="s">
        <v>23485</v>
      </c>
      <c r="C11702" s="9" t="s">
        <v>24222</v>
      </c>
      <c r="D11702" s="10" t="s">
        <v>24223</v>
      </c>
      <c r="E11702" s="11" t="s">
        <v>24308</v>
      </c>
      <c r="F11702" s="6">
        <v>426749</v>
      </c>
      <c r="G11702" s="6" t="s">
        <v>2521</v>
      </c>
      <c r="H11702" s="16">
        <v>5667290</v>
      </c>
      <c r="I11702" s="12">
        <v>43949</v>
      </c>
      <c r="J11702" s="12">
        <v>44031</v>
      </c>
      <c r="K11702" s="15">
        <v>5667000</v>
      </c>
      <c r="L11702" s="13" t="s">
        <v>15</v>
      </c>
      <c r="M11702" s="7">
        <v>1</v>
      </c>
      <c r="N11702" s="17"/>
    </row>
    <row r="11703" spans="1:14" ht="31.5">
      <c r="A11703" s="6">
        <v>11701</v>
      </c>
      <c r="B11703" s="8" t="s">
        <v>23485</v>
      </c>
      <c r="C11703" s="9" t="s">
        <v>23486</v>
      </c>
      <c r="D11703" s="10" t="s">
        <v>23487</v>
      </c>
      <c r="E11703" s="11" t="s">
        <v>24309</v>
      </c>
      <c r="F11703" s="6">
        <v>441851</v>
      </c>
      <c r="G11703" s="6" t="s">
        <v>2521</v>
      </c>
      <c r="H11703" s="16">
        <v>8248964</v>
      </c>
      <c r="I11703" s="12">
        <v>44075</v>
      </c>
      <c r="J11703" s="12">
        <v>44203</v>
      </c>
      <c r="K11703" s="15">
        <v>2700000</v>
      </c>
      <c r="L11703" s="13" t="s">
        <v>15</v>
      </c>
      <c r="M11703" s="7">
        <v>1</v>
      </c>
      <c r="N11703" s="17"/>
    </row>
    <row r="11704" spans="1:14" ht="31.5">
      <c r="A11704" s="6">
        <v>11702</v>
      </c>
      <c r="B11704" s="8" t="s">
        <v>23485</v>
      </c>
      <c r="C11704" s="9" t="s">
        <v>23486</v>
      </c>
      <c r="D11704" s="10" t="s">
        <v>23487</v>
      </c>
      <c r="E11704" s="11" t="s">
        <v>24310</v>
      </c>
      <c r="F11704" s="6">
        <v>441850</v>
      </c>
      <c r="G11704" s="6" t="s">
        <v>2521</v>
      </c>
      <c r="H11704" s="16">
        <v>10361294</v>
      </c>
      <c r="I11704" s="12">
        <v>44034</v>
      </c>
      <c r="J11704" s="12">
        <v>44168</v>
      </c>
      <c r="K11704" s="15">
        <v>3500000</v>
      </c>
      <c r="L11704" s="13" t="s">
        <v>15</v>
      </c>
      <c r="M11704" s="7">
        <v>1</v>
      </c>
      <c r="N11704" s="17"/>
    </row>
    <row r="11705" spans="1:14" ht="173.25">
      <c r="A11705" s="6">
        <v>11703</v>
      </c>
      <c r="B11705" s="8" t="s">
        <v>23485</v>
      </c>
      <c r="C11705" s="9" t="s">
        <v>24311</v>
      </c>
      <c r="D11705" s="10" t="s">
        <v>13162</v>
      </c>
      <c r="E11705" s="11" t="s">
        <v>24312</v>
      </c>
      <c r="F11705" s="6">
        <v>441852</v>
      </c>
      <c r="G11705" s="6" t="s">
        <v>2521</v>
      </c>
      <c r="H11705" s="16">
        <v>14200000</v>
      </c>
      <c r="I11705" s="12">
        <v>44062</v>
      </c>
      <c r="J11705" s="12">
        <v>44189</v>
      </c>
      <c r="K11705" s="15">
        <v>7221400</v>
      </c>
      <c r="L11705" s="13" t="s">
        <v>15</v>
      </c>
      <c r="M11705" s="7">
        <v>1</v>
      </c>
      <c r="N11705" s="17"/>
    </row>
    <row r="11706" spans="1:14" ht="173.25">
      <c r="A11706" s="6">
        <v>11704</v>
      </c>
      <c r="B11706" s="8" t="s">
        <v>23485</v>
      </c>
      <c r="C11706" s="9" t="s">
        <v>24313</v>
      </c>
      <c r="D11706" s="10" t="s">
        <v>21314</v>
      </c>
      <c r="E11706" s="11" t="s">
        <v>24314</v>
      </c>
      <c r="F11706" s="6">
        <v>441856</v>
      </c>
      <c r="G11706" s="6" t="s">
        <v>2521</v>
      </c>
      <c r="H11706" s="16">
        <v>18195800</v>
      </c>
      <c r="I11706" s="12">
        <v>44053</v>
      </c>
      <c r="J11706" s="12">
        <v>44179</v>
      </c>
      <c r="K11706" s="15">
        <v>0</v>
      </c>
      <c r="L11706" s="13" t="s">
        <v>15</v>
      </c>
      <c r="M11706" s="7">
        <v>1</v>
      </c>
      <c r="N11706" s="17"/>
    </row>
    <row r="11707" spans="1:14" ht="126">
      <c r="A11707" s="6">
        <v>11705</v>
      </c>
      <c r="B11707" s="8" t="s">
        <v>23485</v>
      </c>
      <c r="C11707" s="9" t="s">
        <v>24284</v>
      </c>
      <c r="D11707" s="10" t="s">
        <v>24285</v>
      </c>
      <c r="E11707" s="11" t="s">
        <v>24315</v>
      </c>
      <c r="F11707" s="6">
        <v>441849</v>
      </c>
      <c r="G11707" s="6" t="s">
        <v>2521</v>
      </c>
      <c r="H11707" s="16">
        <v>14283395</v>
      </c>
      <c r="I11707" s="12">
        <v>44068</v>
      </c>
      <c r="J11707" s="12">
        <v>44196</v>
      </c>
      <c r="K11707" s="15">
        <v>0</v>
      </c>
      <c r="L11707" s="13" t="s">
        <v>14</v>
      </c>
      <c r="M11707" s="7">
        <v>1</v>
      </c>
      <c r="N11707" s="17"/>
    </row>
    <row r="11708" spans="1:14" ht="126">
      <c r="A11708" s="6">
        <v>11706</v>
      </c>
      <c r="B11708" s="8" t="s">
        <v>23485</v>
      </c>
      <c r="C11708" s="9" t="s">
        <v>23768</v>
      </c>
      <c r="D11708" s="10" t="s">
        <v>23744</v>
      </c>
      <c r="E11708" s="11" t="s">
        <v>24315</v>
      </c>
      <c r="F11708" s="6">
        <v>441849</v>
      </c>
      <c r="G11708" s="6" t="s">
        <v>2521</v>
      </c>
      <c r="H11708" s="16">
        <v>14283395</v>
      </c>
      <c r="I11708" s="12">
        <v>44068</v>
      </c>
      <c r="J11708" s="12">
        <v>44196</v>
      </c>
      <c r="K11708" s="15">
        <v>0</v>
      </c>
      <c r="L11708" s="13" t="s">
        <v>14</v>
      </c>
      <c r="M11708" s="7">
        <v>0.8</v>
      </c>
      <c r="N11708" s="17"/>
    </row>
    <row r="11709" spans="1:14" ht="126">
      <c r="A11709" s="6">
        <v>11707</v>
      </c>
      <c r="B11709" s="8" t="s">
        <v>23485</v>
      </c>
      <c r="C11709" s="9" t="s">
        <v>24289</v>
      </c>
      <c r="D11709" s="10" t="s">
        <v>24012</v>
      </c>
      <c r="E11709" s="11" t="s">
        <v>24315</v>
      </c>
      <c r="F11709" s="6">
        <v>441849</v>
      </c>
      <c r="G11709" s="6" t="s">
        <v>2521</v>
      </c>
      <c r="H11709" s="16">
        <v>14283395</v>
      </c>
      <c r="I11709" s="12">
        <v>44068</v>
      </c>
      <c r="J11709" s="12">
        <v>44196</v>
      </c>
      <c r="K11709" s="15">
        <v>0</v>
      </c>
      <c r="L11709" s="13" t="s">
        <v>14</v>
      </c>
      <c r="M11709" s="7">
        <v>0.2</v>
      </c>
      <c r="N11709" s="17"/>
    </row>
    <row r="11710" spans="1:14" ht="63">
      <c r="A11710" s="6">
        <v>11708</v>
      </c>
      <c r="B11710" s="8" t="s">
        <v>23485</v>
      </c>
      <c r="C11710" s="9" t="s">
        <v>24316</v>
      </c>
      <c r="D11710" s="10" t="s">
        <v>13039</v>
      </c>
      <c r="E11710" s="11" t="s">
        <v>24317</v>
      </c>
      <c r="F11710" s="6">
        <v>514510</v>
      </c>
      <c r="G11710" s="6" t="s">
        <v>2521</v>
      </c>
      <c r="H11710" s="16">
        <v>4147476</v>
      </c>
      <c r="I11710" s="12">
        <v>44224</v>
      </c>
      <c r="J11710" s="12">
        <v>44294</v>
      </c>
      <c r="K11710" s="15">
        <v>0</v>
      </c>
      <c r="L11710" s="13" t="s">
        <v>15</v>
      </c>
      <c r="M11710" s="7">
        <v>1</v>
      </c>
      <c r="N11710" s="17"/>
    </row>
    <row r="11711" spans="1:14" ht="63">
      <c r="A11711" s="6">
        <v>11709</v>
      </c>
      <c r="B11711" s="8" t="s">
        <v>23485</v>
      </c>
      <c r="C11711" s="9" t="s">
        <v>24318</v>
      </c>
      <c r="D11711" s="10" t="s">
        <v>24319</v>
      </c>
      <c r="E11711" s="11" t="s">
        <v>24320</v>
      </c>
      <c r="F11711" s="6">
        <v>514511</v>
      </c>
      <c r="G11711" s="6" t="s">
        <v>2521</v>
      </c>
      <c r="H11711" s="16">
        <v>3760029</v>
      </c>
      <c r="I11711" s="12">
        <v>44224</v>
      </c>
      <c r="J11711" s="12">
        <v>44294</v>
      </c>
      <c r="K11711" s="15">
        <v>0</v>
      </c>
      <c r="L11711" s="13" t="s">
        <v>15</v>
      </c>
      <c r="M11711" s="7">
        <v>1</v>
      </c>
      <c r="N11711" s="17"/>
    </row>
    <row r="11712" spans="1:14" ht="63">
      <c r="A11712" s="6">
        <v>11710</v>
      </c>
      <c r="B11712" s="8" t="s">
        <v>23485</v>
      </c>
      <c r="C11712" s="9" t="s">
        <v>23787</v>
      </c>
      <c r="D11712" s="10" t="s">
        <v>2617</v>
      </c>
      <c r="E11712" s="11" t="s">
        <v>24321</v>
      </c>
      <c r="F11712" s="6">
        <v>441847</v>
      </c>
      <c r="G11712" s="6" t="s">
        <v>2521</v>
      </c>
      <c r="H11712" s="16">
        <v>8795695</v>
      </c>
      <c r="I11712" s="12">
        <v>44049</v>
      </c>
      <c r="J11712" s="12">
        <v>44180</v>
      </c>
      <c r="K11712" s="15">
        <v>3500000</v>
      </c>
      <c r="L11712" s="13" t="s">
        <v>15</v>
      </c>
      <c r="M11712" s="7">
        <v>1</v>
      </c>
      <c r="N11712" s="17"/>
    </row>
    <row r="11713" spans="1:14" ht="63">
      <c r="A11713" s="6">
        <v>11711</v>
      </c>
      <c r="B11713" s="8" t="s">
        <v>23485</v>
      </c>
      <c r="C11713" s="9" t="s">
        <v>24185</v>
      </c>
      <c r="D11713" s="10" t="s">
        <v>23593</v>
      </c>
      <c r="E11713" s="11" t="s">
        <v>24322</v>
      </c>
      <c r="F11713" s="6">
        <v>438868</v>
      </c>
      <c r="G11713" s="6" t="s">
        <v>2521</v>
      </c>
      <c r="H11713" s="16">
        <v>7306072</v>
      </c>
      <c r="I11713" s="12">
        <v>43985</v>
      </c>
      <c r="J11713" s="12">
        <v>44083</v>
      </c>
      <c r="K11713" s="15">
        <v>7305900</v>
      </c>
      <c r="L11713" s="13" t="s">
        <v>15</v>
      </c>
      <c r="M11713" s="7">
        <v>1</v>
      </c>
      <c r="N11713" s="17"/>
    </row>
    <row r="11714" spans="1:14" ht="63">
      <c r="A11714" s="6">
        <v>11712</v>
      </c>
      <c r="B11714" s="8" t="s">
        <v>23485</v>
      </c>
      <c r="C11714" s="9" t="s">
        <v>24323</v>
      </c>
      <c r="D11714" s="10" t="s">
        <v>24324</v>
      </c>
      <c r="E11714" s="11" t="s">
        <v>24325</v>
      </c>
      <c r="F11714" s="6">
        <v>438869</v>
      </c>
      <c r="G11714" s="6" t="s">
        <v>2521</v>
      </c>
      <c r="H11714" s="16">
        <v>4610855</v>
      </c>
      <c r="I11714" s="12">
        <v>43991</v>
      </c>
      <c r="J11714" s="12">
        <v>44059</v>
      </c>
      <c r="K11714" s="15">
        <v>4000000</v>
      </c>
      <c r="L11714" s="13" t="s">
        <v>15</v>
      </c>
      <c r="M11714" s="7">
        <v>1</v>
      </c>
      <c r="N11714" s="17"/>
    </row>
    <row r="11715" spans="1:14" ht="63">
      <c r="A11715" s="6">
        <v>11713</v>
      </c>
      <c r="B11715" s="8" t="s">
        <v>24326</v>
      </c>
      <c r="C11715" s="9" t="s">
        <v>24327</v>
      </c>
      <c r="D11715" s="10" t="s">
        <v>580</v>
      </c>
      <c r="E11715" s="11" t="s">
        <v>24328</v>
      </c>
      <c r="F11715" s="6">
        <v>215312</v>
      </c>
      <c r="G11715" s="6" t="s">
        <v>24329</v>
      </c>
      <c r="H11715" s="16">
        <v>36371822</v>
      </c>
      <c r="I11715" s="12" t="s">
        <v>24330</v>
      </c>
      <c r="J11715" s="12" t="s">
        <v>1944</v>
      </c>
      <c r="K11715" s="15">
        <v>34329446</v>
      </c>
      <c r="L11715" s="13" t="s">
        <v>15</v>
      </c>
      <c r="M11715" s="7">
        <v>1</v>
      </c>
      <c r="N11715" s="17"/>
    </row>
    <row r="11716" spans="1:14" ht="63">
      <c r="A11716" s="6">
        <v>11714</v>
      </c>
      <c r="B11716" s="8" t="s">
        <v>24326</v>
      </c>
      <c r="C11716" s="9" t="s">
        <v>24327</v>
      </c>
      <c r="D11716" s="10" t="s">
        <v>580</v>
      </c>
      <c r="E11716" s="11" t="s">
        <v>24331</v>
      </c>
      <c r="F11716" s="6">
        <v>325691</v>
      </c>
      <c r="G11716" s="6" t="s">
        <v>24329</v>
      </c>
      <c r="H11716" s="16">
        <v>8225239</v>
      </c>
      <c r="I11716" s="12" t="s">
        <v>10847</v>
      </c>
      <c r="J11716" s="12" t="s">
        <v>24332</v>
      </c>
      <c r="K11716" s="15">
        <v>4829490</v>
      </c>
      <c r="L11716" s="13" t="s">
        <v>15</v>
      </c>
      <c r="M11716" s="7">
        <v>1</v>
      </c>
      <c r="N11716" s="17"/>
    </row>
    <row r="11717" spans="1:14" ht="47.25">
      <c r="A11717" s="6">
        <v>11715</v>
      </c>
      <c r="B11717" s="8" t="s">
        <v>24326</v>
      </c>
      <c r="C11717" s="9" t="s">
        <v>24333</v>
      </c>
      <c r="D11717" s="10" t="s">
        <v>24334</v>
      </c>
      <c r="E11717" s="11" t="s">
        <v>24335</v>
      </c>
      <c r="F11717" s="6">
        <v>39567</v>
      </c>
      <c r="G11717" s="6" t="s">
        <v>716</v>
      </c>
      <c r="H11717" s="16">
        <v>13495464.82</v>
      </c>
      <c r="I11717" s="12" t="s">
        <v>24336</v>
      </c>
      <c r="J11717" s="12" t="s">
        <v>24337</v>
      </c>
      <c r="K11717" s="15">
        <v>12007931</v>
      </c>
      <c r="L11717" s="13" t="s">
        <v>15</v>
      </c>
      <c r="M11717" s="7">
        <v>1</v>
      </c>
      <c r="N11717" s="17"/>
    </row>
    <row r="11718" spans="1:14" ht="63">
      <c r="A11718" s="6">
        <v>11716</v>
      </c>
      <c r="B11718" s="8" t="s">
        <v>24326</v>
      </c>
      <c r="C11718" s="9" t="s">
        <v>24338</v>
      </c>
      <c r="D11718" s="10" t="s">
        <v>580</v>
      </c>
      <c r="E11718" s="11" t="s">
        <v>24339</v>
      </c>
      <c r="F11718" s="6">
        <v>92816</v>
      </c>
      <c r="G11718" s="6" t="s">
        <v>716</v>
      </c>
      <c r="H11718" s="16">
        <v>59249812.836000003</v>
      </c>
      <c r="I11718" s="12" t="s">
        <v>24340</v>
      </c>
      <c r="J11718" s="12" t="s">
        <v>24341</v>
      </c>
      <c r="K11718" s="15">
        <v>42591994</v>
      </c>
      <c r="L11718" s="13" t="s">
        <v>15</v>
      </c>
      <c r="M11718" s="7">
        <v>1</v>
      </c>
      <c r="N11718" s="17"/>
    </row>
    <row r="11719" spans="1:14" ht="110.25">
      <c r="A11719" s="6">
        <v>11717</v>
      </c>
      <c r="B11719" s="8" t="s">
        <v>24326</v>
      </c>
      <c r="C11719" s="9" t="s">
        <v>24342</v>
      </c>
      <c r="D11719" s="10" t="s">
        <v>24343</v>
      </c>
      <c r="E11719" s="11" t="s">
        <v>24344</v>
      </c>
      <c r="F11719" s="6">
        <v>181362</v>
      </c>
      <c r="G11719" s="6" t="s">
        <v>716</v>
      </c>
      <c r="H11719" s="16">
        <v>75909536.283999994</v>
      </c>
      <c r="I11719" s="12" t="s">
        <v>24345</v>
      </c>
      <c r="J11719" s="12" t="s">
        <v>24346</v>
      </c>
      <c r="K11719" s="15">
        <v>43814215</v>
      </c>
      <c r="L11719" s="13" t="s">
        <v>14</v>
      </c>
      <c r="M11719" s="7">
        <v>1</v>
      </c>
      <c r="N11719" s="17"/>
    </row>
    <row r="11720" spans="1:14" ht="94.5">
      <c r="A11720" s="6">
        <v>11718</v>
      </c>
      <c r="B11720" s="8" t="s">
        <v>24326</v>
      </c>
      <c r="C11720" s="9" t="s">
        <v>4032</v>
      </c>
      <c r="D11720" s="10" t="s">
        <v>4033</v>
      </c>
      <c r="E11720" s="11" t="s">
        <v>24344</v>
      </c>
      <c r="F11720" s="6">
        <v>181362</v>
      </c>
      <c r="G11720" s="6" t="s">
        <v>716</v>
      </c>
      <c r="H11720" s="16">
        <v>75909536.283999994</v>
      </c>
      <c r="I11720" s="12" t="s">
        <v>24345</v>
      </c>
      <c r="J11720" s="12" t="s">
        <v>24346</v>
      </c>
      <c r="K11720" s="15">
        <v>43814215</v>
      </c>
      <c r="L11720" s="13" t="s">
        <v>14</v>
      </c>
      <c r="M11720" s="7">
        <v>0.6</v>
      </c>
      <c r="N11720" s="17"/>
    </row>
    <row r="11721" spans="1:14" ht="63">
      <c r="A11721" s="6">
        <v>11719</v>
      </c>
      <c r="B11721" s="8" t="s">
        <v>24326</v>
      </c>
      <c r="C11721" s="9" t="s">
        <v>24347</v>
      </c>
      <c r="D11721" s="10" t="s">
        <v>612</v>
      </c>
      <c r="E11721" s="11" t="s">
        <v>24344</v>
      </c>
      <c r="F11721" s="6">
        <v>181362</v>
      </c>
      <c r="G11721" s="6" t="s">
        <v>716</v>
      </c>
      <c r="H11721" s="16">
        <v>75909536.283999994</v>
      </c>
      <c r="I11721" s="12" t="s">
        <v>24345</v>
      </c>
      <c r="J11721" s="12" t="s">
        <v>24346</v>
      </c>
      <c r="K11721" s="15">
        <v>43814215</v>
      </c>
      <c r="L11721" s="13" t="s">
        <v>14</v>
      </c>
      <c r="M11721" s="7">
        <v>0.4</v>
      </c>
      <c r="N11721" s="17"/>
    </row>
    <row r="11722" spans="1:14" ht="63">
      <c r="A11722" s="6">
        <v>11720</v>
      </c>
      <c r="B11722" s="8" t="s">
        <v>24326</v>
      </c>
      <c r="C11722" s="9" t="s">
        <v>24348</v>
      </c>
      <c r="D11722" s="10" t="s">
        <v>24349</v>
      </c>
      <c r="E11722" s="11" t="s">
        <v>24350</v>
      </c>
      <c r="F11722" s="6">
        <v>153012</v>
      </c>
      <c r="G11722" s="6" t="s">
        <v>716</v>
      </c>
      <c r="H11722" s="16">
        <v>10115659.472999999</v>
      </c>
      <c r="I11722" s="12" t="s">
        <v>21327</v>
      </c>
      <c r="J11722" s="12" t="s">
        <v>24351</v>
      </c>
      <c r="K11722" s="15">
        <v>8018581</v>
      </c>
      <c r="L11722" s="13" t="s">
        <v>15</v>
      </c>
      <c r="M11722" s="7">
        <v>1</v>
      </c>
      <c r="N11722" s="17"/>
    </row>
    <row r="11723" spans="1:14" ht="63">
      <c r="A11723" s="6">
        <v>11721</v>
      </c>
      <c r="B11723" s="8" t="s">
        <v>24326</v>
      </c>
      <c r="C11723" s="9" t="s">
        <v>24352</v>
      </c>
      <c r="D11723" s="10" t="s">
        <v>612</v>
      </c>
      <c r="E11723" s="11" t="s">
        <v>24353</v>
      </c>
      <c r="F11723" s="6">
        <v>266245</v>
      </c>
      <c r="G11723" s="6" t="s">
        <v>716</v>
      </c>
      <c r="H11723" s="16">
        <v>42055135.255999997</v>
      </c>
      <c r="I11723" s="12">
        <v>43542</v>
      </c>
      <c r="J11723" s="12" t="s">
        <v>24354</v>
      </c>
      <c r="K11723" s="15">
        <v>26832646</v>
      </c>
      <c r="L11723" s="13" t="s">
        <v>15</v>
      </c>
      <c r="M11723" s="7">
        <v>1</v>
      </c>
      <c r="N11723" s="17"/>
    </row>
    <row r="11724" spans="1:14" ht="110.25">
      <c r="A11724" s="6">
        <v>11722</v>
      </c>
      <c r="B11724" s="8" t="s">
        <v>24326</v>
      </c>
      <c r="C11724" s="9" t="s">
        <v>24355</v>
      </c>
      <c r="D11724" s="10" t="s">
        <v>24356</v>
      </c>
      <c r="E11724" s="11" t="s">
        <v>24357</v>
      </c>
      <c r="F11724" s="6">
        <v>147527</v>
      </c>
      <c r="G11724" s="6" t="s">
        <v>716</v>
      </c>
      <c r="H11724" s="16">
        <v>63477377.780000001</v>
      </c>
      <c r="I11724" s="12" t="s">
        <v>21327</v>
      </c>
      <c r="J11724" s="12" t="s">
        <v>24358</v>
      </c>
      <c r="K11724" s="15">
        <v>55509066</v>
      </c>
      <c r="L11724" s="13" t="s">
        <v>14</v>
      </c>
      <c r="M11724" s="7">
        <v>1</v>
      </c>
      <c r="N11724" s="17"/>
    </row>
    <row r="11725" spans="1:14" ht="94.5">
      <c r="A11725" s="6">
        <v>11723</v>
      </c>
      <c r="B11725" s="8" t="s">
        <v>24326</v>
      </c>
      <c r="C11725" s="9" t="s">
        <v>4032</v>
      </c>
      <c r="D11725" s="10" t="s">
        <v>4033</v>
      </c>
      <c r="E11725" s="11" t="s">
        <v>24357</v>
      </c>
      <c r="F11725" s="6">
        <v>147527</v>
      </c>
      <c r="G11725" s="6" t="s">
        <v>716</v>
      </c>
      <c r="H11725" s="16">
        <v>63477377.780000001</v>
      </c>
      <c r="I11725" s="12" t="s">
        <v>21327</v>
      </c>
      <c r="J11725" s="12" t="s">
        <v>24358</v>
      </c>
      <c r="K11725" s="15">
        <v>55509066</v>
      </c>
      <c r="L11725" s="13" t="s">
        <v>14</v>
      </c>
      <c r="M11725" s="7">
        <v>0.55000000000000004</v>
      </c>
      <c r="N11725" s="17"/>
    </row>
    <row r="11726" spans="1:14" ht="78.75">
      <c r="A11726" s="6">
        <v>11724</v>
      </c>
      <c r="B11726" s="8" t="s">
        <v>24326</v>
      </c>
      <c r="C11726" s="9" t="s">
        <v>4061</v>
      </c>
      <c r="D11726" s="10" t="s">
        <v>655</v>
      </c>
      <c r="E11726" s="11" t="s">
        <v>24357</v>
      </c>
      <c r="F11726" s="6">
        <v>147527</v>
      </c>
      <c r="G11726" s="6" t="s">
        <v>716</v>
      </c>
      <c r="H11726" s="16">
        <v>63477377.780000001</v>
      </c>
      <c r="I11726" s="12" t="s">
        <v>21327</v>
      </c>
      <c r="J11726" s="12" t="s">
        <v>24358</v>
      </c>
      <c r="K11726" s="15">
        <v>55509066</v>
      </c>
      <c r="L11726" s="13" t="s">
        <v>14</v>
      </c>
      <c r="M11726" s="7">
        <v>0.45</v>
      </c>
      <c r="N11726" s="17"/>
    </row>
    <row r="11727" spans="1:14" ht="63">
      <c r="A11727" s="6">
        <v>11725</v>
      </c>
      <c r="B11727" s="8" t="s">
        <v>24326</v>
      </c>
      <c r="C11727" s="9" t="s">
        <v>24359</v>
      </c>
      <c r="D11727" s="10" t="s">
        <v>13213</v>
      </c>
      <c r="E11727" s="11" t="s">
        <v>24360</v>
      </c>
      <c r="F11727" s="6">
        <v>133277</v>
      </c>
      <c r="G11727" s="6" t="s">
        <v>716</v>
      </c>
      <c r="H11727" s="16">
        <v>28569953.136</v>
      </c>
      <c r="I11727" s="12" t="s">
        <v>24361</v>
      </c>
      <c r="J11727" s="12" t="s">
        <v>24362</v>
      </c>
      <c r="K11727" s="15">
        <v>18469067</v>
      </c>
      <c r="L11727" s="13" t="s">
        <v>15</v>
      </c>
      <c r="M11727" s="7">
        <v>1</v>
      </c>
      <c r="N11727" s="17"/>
    </row>
    <row r="11728" spans="1:14" ht="63">
      <c r="A11728" s="6">
        <v>11726</v>
      </c>
      <c r="B11728" s="8" t="s">
        <v>24326</v>
      </c>
      <c r="C11728" s="9" t="s">
        <v>24359</v>
      </c>
      <c r="D11728" s="10" t="s">
        <v>13213</v>
      </c>
      <c r="E11728" s="11" t="s">
        <v>24363</v>
      </c>
      <c r="F11728" s="6">
        <v>133278</v>
      </c>
      <c r="G11728" s="6" t="s">
        <v>716</v>
      </c>
      <c r="H11728" s="16">
        <v>45799061.020000003</v>
      </c>
      <c r="I11728" s="12">
        <v>43111</v>
      </c>
      <c r="J11728" s="12" t="s">
        <v>24364</v>
      </c>
      <c r="K11728" s="15">
        <v>18625911</v>
      </c>
      <c r="L11728" s="13" t="s">
        <v>15</v>
      </c>
      <c r="M11728" s="7">
        <v>1</v>
      </c>
      <c r="N11728" s="17"/>
    </row>
    <row r="11729" spans="1:14" ht="63">
      <c r="A11729" s="6">
        <v>11727</v>
      </c>
      <c r="B11729" s="8" t="s">
        <v>24326</v>
      </c>
      <c r="C11729" s="9" t="s">
        <v>24365</v>
      </c>
      <c r="D11729" s="10" t="s">
        <v>13213</v>
      </c>
      <c r="E11729" s="11" t="s">
        <v>24366</v>
      </c>
      <c r="F11729" s="6">
        <v>181358</v>
      </c>
      <c r="G11729" s="6" t="s">
        <v>716</v>
      </c>
      <c r="H11729" s="16">
        <v>31021590.103</v>
      </c>
      <c r="I11729" s="12" t="s">
        <v>24345</v>
      </c>
      <c r="J11729" s="12" t="s">
        <v>24367</v>
      </c>
      <c r="K11729" s="15">
        <v>25962822</v>
      </c>
      <c r="L11729" s="13" t="s">
        <v>15</v>
      </c>
      <c r="M11729" s="7">
        <v>1</v>
      </c>
      <c r="N11729" s="17"/>
    </row>
    <row r="11730" spans="1:14" ht="63">
      <c r="A11730" s="6">
        <v>11728</v>
      </c>
      <c r="B11730" s="8" t="s">
        <v>24326</v>
      </c>
      <c r="C11730" s="9" t="s">
        <v>24365</v>
      </c>
      <c r="D11730" s="10" t="s">
        <v>13213</v>
      </c>
      <c r="E11730" s="11" t="s">
        <v>24368</v>
      </c>
      <c r="F11730" s="6">
        <v>191185</v>
      </c>
      <c r="G11730" s="6" t="s">
        <v>716</v>
      </c>
      <c r="H11730" s="16">
        <v>25066460.100000001</v>
      </c>
      <c r="I11730" s="12" t="s">
        <v>24345</v>
      </c>
      <c r="J11730" s="12" t="s">
        <v>4004</v>
      </c>
      <c r="K11730" s="15">
        <v>15187790</v>
      </c>
      <c r="L11730" s="13" t="s">
        <v>15</v>
      </c>
      <c r="M11730" s="7">
        <v>1</v>
      </c>
      <c r="N11730" s="17"/>
    </row>
    <row r="11731" spans="1:14" ht="63">
      <c r="A11731" s="6">
        <v>11729</v>
      </c>
      <c r="B11731" s="8" t="s">
        <v>24326</v>
      </c>
      <c r="C11731" s="9" t="s">
        <v>24369</v>
      </c>
      <c r="D11731" s="10" t="s">
        <v>580</v>
      </c>
      <c r="E11731" s="11" t="s">
        <v>24370</v>
      </c>
      <c r="F11731" s="6">
        <v>201079</v>
      </c>
      <c r="G11731" s="6" t="s">
        <v>716</v>
      </c>
      <c r="H11731" s="16">
        <v>20090020.397999998</v>
      </c>
      <c r="I11731" s="12" t="s">
        <v>24371</v>
      </c>
      <c r="J11731" s="12" t="s">
        <v>24372</v>
      </c>
      <c r="K11731" s="15">
        <v>19077006</v>
      </c>
      <c r="L11731" s="13" t="s">
        <v>15</v>
      </c>
      <c r="M11731" s="7">
        <v>1</v>
      </c>
      <c r="N11731" s="17"/>
    </row>
    <row r="11732" spans="1:14" ht="47.25">
      <c r="A11732" s="6">
        <v>11730</v>
      </c>
      <c r="B11732" s="8" t="s">
        <v>24326</v>
      </c>
      <c r="C11732" s="9" t="s">
        <v>24373</v>
      </c>
      <c r="D11732" s="10" t="s">
        <v>580</v>
      </c>
      <c r="E11732" s="11" t="s">
        <v>24374</v>
      </c>
      <c r="F11732" s="6">
        <v>331887</v>
      </c>
      <c r="G11732" s="6" t="s">
        <v>716</v>
      </c>
      <c r="H11732" s="16">
        <v>38239080.840000004</v>
      </c>
      <c r="I11732" s="12">
        <v>43886</v>
      </c>
      <c r="J11732" s="12" t="s">
        <v>24375</v>
      </c>
      <c r="K11732" s="15">
        <v>0</v>
      </c>
      <c r="L11732" s="13" t="s">
        <v>15</v>
      </c>
      <c r="M11732" s="7">
        <v>1</v>
      </c>
      <c r="N11732" s="17"/>
    </row>
    <row r="11733" spans="1:14" ht="110.25">
      <c r="A11733" s="6">
        <v>11731</v>
      </c>
      <c r="B11733" s="8" t="s">
        <v>24326</v>
      </c>
      <c r="C11733" s="9" t="s">
        <v>24376</v>
      </c>
      <c r="D11733" s="10" t="s">
        <v>24377</v>
      </c>
      <c r="E11733" s="11" t="s">
        <v>24378</v>
      </c>
      <c r="F11733" s="6">
        <v>449736</v>
      </c>
      <c r="G11733" s="6" t="s">
        <v>706</v>
      </c>
      <c r="H11733" s="16">
        <v>32392216.745999999</v>
      </c>
      <c r="I11733" s="12" t="s">
        <v>24379</v>
      </c>
      <c r="J11733" s="12">
        <v>44230</v>
      </c>
      <c r="K11733" s="15">
        <v>0</v>
      </c>
      <c r="L11733" s="13" t="s">
        <v>14</v>
      </c>
      <c r="M11733" s="7">
        <v>1</v>
      </c>
      <c r="N11733" s="17"/>
    </row>
    <row r="11734" spans="1:14" ht="110.25">
      <c r="A11734" s="6">
        <v>11732</v>
      </c>
      <c r="B11734" s="8" t="s">
        <v>24326</v>
      </c>
      <c r="C11734" s="9" t="s">
        <v>24380</v>
      </c>
      <c r="D11734" s="10" t="s">
        <v>24381</v>
      </c>
      <c r="E11734" s="11" t="s">
        <v>24378</v>
      </c>
      <c r="F11734" s="6">
        <v>449736</v>
      </c>
      <c r="G11734" s="6" t="s">
        <v>706</v>
      </c>
      <c r="H11734" s="16">
        <v>32392216.745999999</v>
      </c>
      <c r="I11734" s="12" t="s">
        <v>24379</v>
      </c>
      <c r="J11734" s="12">
        <v>44230</v>
      </c>
      <c r="K11734" s="15">
        <v>0</v>
      </c>
      <c r="L11734" s="13" t="s">
        <v>14</v>
      </c>
      <c r="M11734" s="7">
        <v>0.25</v>
      </c>
      <c r="N11734" s="17"/>
    </row>
    <row r="11735" spans="1:14" ht="110.25">
      <c r="A11735" s="6">
        <v>11733</v>
      </c>
      <c r="B11735" s="8" t="s">
        <v>24326</v>
      </c>
      <c r="C11735" s="9" t="s">
        <v>24382</v>
      </c>
      <c r="D11735" s="10" t="s">
        <v>604</v>
      </c>
      <c r="E11735" s="11" t="s">
        <v>24378</v>
      </c>
      <c r="F11735" s="6">
        <v>449736</v>
      </c>
      <c r="G11735" s="6" t="s">
        <v>706</v>
      </c>
      <c r="H11735" s="16">
        <v>32392216.745999999</v>
      </c>
      <c r="I11735" s="12" t="s">
        <v>24379</v>
      </c>
      <c r="J11735" s="12">
        <v>44230</v>
      </c>
      <c r="K11735" s="15">
        <v>0</v>
      </c>
      <c r="L11735" s="13" t="s">
        <v>14</v>
      </c>
      <c r="M11735" s="7">
        <v>0.75</v>
      </c>
      <c r="N11735" s="17"/>
    </row>
    <row r="11736" spans="1:14" ht="78.75">
      <c r="A11736" s="6">
        <v>11734</v>
      </c>
      <c r="B11736" s="8" t="s">
        <v>24326</v>
      </c>
      <c r="C11736" s="9" t="s">
        <v>24383</v>
      </c>
      <c r="D11736" s="10" t="s">
        <v>24384</v>
      </c>
      <c r="E11736" s="11" t="s">
        <v>24385</v>
      </c>
      <c r="F11736" s="6">
        <v>271075</v>
      </c>
      <c r="G11736" s="6" t="s">
        <v>3293</v>
      </c>
      <c r="H11736" s="16">
        <v>5706449</v>
      </c>
      <c r="I11736" s="12" t="s">
        <v>10108</v>
      </c>
      <c r="J11736" s="12" t="s">
        <v>24386</v>
      </c>
      <c r="K11736" s="15">
        <v>4395591</v>
      </c>
      <c r="L11736" s="13" t="s">
        <v>15</v>
      </c>
      <c r="M11736" s="7">
        <v>1</v>
      </c>
      <c r="N11736" s="17"/>
    </row>
    <row r="11737" spans="1:14" ht="47.25">
      <c r="A11737" s="6">
        <v>11735</v>
      </c>
      <c r="B11737" s="8" t="s">
        <v>24326</v>
      </c>
      <c r="C11737" s="9" t="s">
        <v>24387</v>
      </c>
      <c r="D11737" s="10" t="s">
        <v>804</v>
      </c>
      <c r="E11737" s="11" t="s">
        <v>24388</v>
      </c>
      <c r="F11737" s="6">
        <v>366026</v>
      </c>
      <c r="G11737" s="6" t="s">
        <v>3293</v>
      </c>
      <c r="H11737" s="16">
        <v>5516165.909</v>
      </c>
      <c r="I11737" s="12" t="s">
        <v>13169</v>
      </c>
      <c r="J11737" s="12" t="s">
        <v>24389</v>
      </c>
      <c r="K11737" s="15">
        <v>4044814</v>
      </c>
      <c r="L11737" s="13" t="s">
        <v>15</v>
      </c>
      <c r="M11737" s="7">
        <v>1</v>
      </c>
      <c r="N11737" s="17"/>
    </row>
    <row r="11738" spans="1:14" ht="47.25">
      <c r="A11738" s="6">
        <v>11736</v>
      </c>
      <c r="B11738" s="8" t="s">
        <v>24326</v>
      </c>
      <c r="C11738" s="9" t="s">
        <v>24390</v>
      </c>
      <c r="D11738" s="10" t="s">
        <v>24391</v>
      </c>
      <c r="E11738" s="11" t="s">
        <v>24392</v>
      </c>
      <c r="F11738" s="6">
        <v>366027</v>
      </c>
      <c r="G11738" s="6" t="s">
        <v>3293</v>
      </c>
      <c r="H11738" s="16">
        <v>5516172.3119999999</v>
      </c>
      <c r="I11738" s="12" t="s">
        <v>24393</v>
      </c>
      <c r="J11738" s="12" t="s">
        <v>24394</v>
      </c>
      <c r="K11738" s="15">
        <v>3321552</v>
      </c>
      <c r="L11738" s="13" t="s">
        <v>15</v>
      </c>
      <c r="M11738" s="7">
        <v>1</v>
      </c>
      <c r="N11738" s="17"/>
    </row>
    <row r="11739" spans="1:14" ht="47.25">
      <c r="A11739" s="6">
        <v>11737</v>
      </c>
      <c r="B11739" s="8" t="s">
        <v>24326</v>
      </c>
      <c r="C11739" s="9" t="s">
        <v>24395</v>
      </c>
      <c r="D11739" s="10" t="s">
        <v>24396</v>
      </c>
      <c r="E11739" s="11" t="s">
        <v>24397</v>
      </c>
      <c r="F11739" s="6">
        <v>378479</v>
      </c>
      <c r="G11739" s="6" t="s">
        <v>3293</v>
      </c>
      <c r="H11739" s="16">
        <v>5516165.9560000002</v>
      </c>
      <c r="I11739" s="12" t="s">
        <v>10551</v>
      </c>
      <c r="J11739" s="12" t="s">
        <v>24398</v>
      </c>
      <c r="K11739" s="15">
        <v>3522634</v>
      </c>
      <c r="L11739" s="13" t="s">
        <v>15</v>
      </c>
      <c r="M11739" s="7">
        <v>1</v>
      </c>
      <c r="N11739" s="17"/>
    </row>
    <row r="11740" spans="1:14" ht="63">
      <c r="A11740" s="6">
        <v>11738</v>
      </c>
      <c r="B11740" s="8" t="s">
        <v>24326</v>
      </c>
      <c r="C11740" s="9" t="s">
        <v>24399</v>
      </c>
      <c r="D11740" s="10" t="s">
        <v>4315</v>
      </c>
      <c r="E11740" s="11" t="s">
        <v>24400</v>
      </c>
      <c r="F11740" s="6">
        <v>449434</v>
      </c>
      <c r="G11740" s="6" t="s">
        <v>2018</v>
      </c>
      <c r="H11740" s="16">
        <v>21215288.311000001</v>
      </c>
      <c r="I11740" s="12" t="s">
        <v>24401</v>
      </c>
      <c r="J11740" s="12" t="s">
        <v>24402</v>
      </c>
      <c r="K11740" s="15">
        <v>5721658</v>
      </c>
      <c r="L11740" s="13" t="s">
        <v>15</v>
      </c>
      <c r="M11740" s="7">
        <v>1</v>
      </c>
      <c r="N11740" s="17"/>
    </row>
    <row r="11741" spans="1:14" ht="78.75">
      <c r="A11741" s="6">
        <v>11739</v>
      </c>
      <c r="B11741" s="8" t="s">
        <v>24326</v>
      </c>
      <c r="C11741" s="9" t="s">
        <v>24403</v>
      </c>
      <c r="D11741" s="10" t="s">
        <v>24381</v>
      </c>
      <c r="E11741" s="11" t="s">
        <v>24404</v>
      </c>
      <c r="F11741" s="6">
        <v>436114</v>
      </c>
      <c r="G11741" s="6" t="s">
        <v>679</v>
      </c>
      <c r="H11741" s="16">
        <v>1831162.05</v>
      </c>
      <c r="I11741" s="12" t="s">
        <v>2278</v>
      </c>
      <c r="J11741" s="12" t="s">
        <v>5760</v>
      </c>
      <c r="K11741" s="15">
        <v>0</v>
      </c>
      <c r="L11741" s="13" t="s">
        <v>15</v>
      </c>
      <c r="M11741" s="7">
        <v>1</v>
      </c>
      <c r="N11741" s="17"/>
    </row>
    <row r="11742" spans="1:14" ht="78.75">
      <c r="A11742" s="6">
        <v>11740</v>
      </c>
      <c r="B11742" s="8" t="s">
        <v>24326</v>
      </c>
      <c r="C11742" s="9" t="s">
        <v>24405</v>
      </c>
      <c r="D11742" s="10" t="s">
        <v>804</v>
      </c>
      <c r="E11742" s="11" t="s">
        <v>24406</v>
      </c>
      <c r="F11742" s="6">
        <v>436109</v>
      </c>
      <c r="G11742" s="6" t="s">
        <v>679</v>
      </c>
      <c r="H11742" s="16">
        <v>718200</v>
      </c>
      <c r="I11742" s="12" t="s">
        <v>2278</v>
      </c>
      <c r="J11742" s="12" t="s">
        <v>5760</v>
      </c>
      <c r="K11742" s="15">
        <v>0</v>
      </c>
      <c r="L11742" s="13" t="s">
        <v>15</v>
      </c>
      <c r="M11742" s="7">
        <v>1</v>
      </c>
      <c r="N11742" s="17"/>
    </row>
    <row r="11743" spans="1:14" ht="78.75">
      <c r="A11743" s="6">
        <v>11741</v>
      </c>
      <c r="B11743" s="8" t="s">
        <v>24326</v>
      </c>
      <c r="C11743" s="9" t="s">
        <v>24407</v>
      </c>
      <c r="D11743" s="10" t="s">
        <v>24408</v>
      </c>
      <c r="E11743" s="11" t="s">
        <v>24409</v>
      </c>
      <c r="F11743" s="6">
        <v>436103</v>
      </c>
      <c r="G11743" s="6" t="s">
        <v>679</v>
      </c>
      <c r="H11743" s="16">
        <v>9076659.8000000007</v>
      </c>
      <c r="I11743" s="12" t="s">
        <v>24410</v>
      </c>
      <c r="J11743" s="12" t="s">
        <v>23462</v>
      </c>
      <c r="K11743" s="15">
        <v>0</v>
      </c>
      <c r="L11743" s="13" t="s">
        <v>15</v>
      </c>
      <c r="M11743" s="7">
        <v>1</v>
      </c>
      <c r="N11743" s="17"/>
    </row>
    <row r="11744" spans="1:14" ht="63">
      <c r="A11744" s="6">
        <v>11742</v>
      </c>
      <c r="B11744" s="8" t="s">
        <v>24326</v>
      </c>
      <c r="C11744" s="9" t="s">
        <v>24411</v>
      </c>
      <c r="D11744" s="10" t="s">
        <v>24412</v>
      </c>
      <c r="E11744" s="11" t="s">
        <v>24413</v>
      </c>
      <c r="F11744" s="6">
        <v>436055</v>
      </c>
      <c r="G11744" s="6" t="s">
        <v>679</v>
      </c>
      <c r="H11744" s="16">
        <v>3812621</v>
      </c>
      <c r="I11744" s="12" t="s">
        <v>2278</v>
      </c>
      <c r="J11744" s="12" t="s">
        <v>5760</v>
      </c>
      <c r="K11744" s="15">
        <v>0</v>
      </c>
      <c r="L11744" s="13" t="s">
        <v>15</v>
      </c>
      <c r="M11744" s="7">
        <v>1</v>
      </c>
      <c r="N11744" s="17"/>
    </row>
    <row r="11745" spans="1:14" ht="47.25">
      <c r="A11745" s="6">
        <v>11743</v>
      </c>
      <c r="B11745" s="8" t="s">
        <v>24326</v>
      </c>
      <c r="C11745" s="9" t="s">
        <v>24414</v>
      </c>
      <c r="D11745" s="10" t="s">
        <v>24415</v>
      </c>
      <c r="E11745" s="11" t="s">
        <v>24416</v>
      </c>
      <c r="F11745" s="6">
        <v>454171</v>
      </c>
      <c r="G11745" s="6" t="s">
        <v>2442</v>
      </c>
      <c r="H11745" s="16">
        <v>1940228.7</v>
      </c>
      <c r="I11745" s="12" t="s">
        <v>24417</v>
      </c>
      <c r="J11745" s="12" t="s">
        <v>24418</v>
      </c>
      <c r="K11745" s="15">
        <v>0</v>
      </c>
      <c r="L11745" s="13" t="s">
        <v>15</v>
      </c>
      <c r="M11745" s="7">
        <v>1</v>
      </c>
      <c r="N11745" s="17"/>
    </row>
    <row r="11746" spans="1:14" ht="63">
      <c r="A11746" s="6">
        <v>11744</v>
      </c>
      <c r="B11746" s="8" t="s">
        <v>24326</v>
      </c>
      <c r="C11746" s="9" t="s">
        <v>24419</v>
      </c>
      <c r="D11746" s="10" t="s">
        <v>4315</v>
      </c>
      <c r="E11746" s="11" t="s">
        <v>24420</v>
      </c>
      <c r="F11746" s="6">
        <v>406081</v>
      </c>
      <c r="G11746" s="6" t="s">
        <v>7768</v>
      </c>
      <c r="H11746" s="16">
        <v>94498994.819999993</v>
      </c>
      <c r="I11746" s="12">
        <v>43940</v>
      </c>
      <c r="J11746" s="12" t="s">
        <v>24421</v>
      </c>
      <c r="K11746" s="15">
        <v>0</v>
      </c>
      <c r="L11746" s="13" t="s">
        <v>15</v>
      </c>
      <c r="M11746" s="7">
        <v>1</v>
      </c>
      <c r="N11746" s="17"/>
    </row>
    <row r="11747" spans="1:14" ht="63">
      <c r="A11747" s="6">
        <v>11745</v>
      </c>
      <c r="B11747" s="8" t="s">
        <v>24326</v>
      </c>
      <c r="C11747" s="9" t="s">
        <v>24422</v>
      </c>
      <c r="D11747" s="10" t="s">
        <v>612</v>
      </c>
      <c r="E11747" s="11" t="s">
        <v>24423</v>
      </c>
      <c r="F11747" s="6">
        <v>342060</v>
      </c>
      <c r="G11747" s="6" t="s">
        <v>24424</v>
      </c>
      <c r="H11747" s="16">
        <v>42885755.093000002</v>
      </c>
      <c r="I11747" s="12" t="s">
        <v>13214</v>
      </c>
      <c r="J11747" s="12" t="s">
        <v>10225</v>
      </c>
      <c r="K11747" s="15">
        <v>27079384</v>
      </c>
      <c r="L11747" s="13" t="s">
        <v>15</v>
      </c>
      <c r="M11747" s="7">
        <v>1</v>
      </c>
      <c r="N11747" s="17"/>
    </row>
    <row r="11748" spans="1:14" ht="63">
      <c r="A11748" s="6">
        <v>11746</v>
      </c>
      <c r="B11748" s="8" t="s">
        <v>24326</v>
      </c>
      <c r="C11748" s="9" t="s">
        <v>24425</v>
      </c>
      <c r="D11748" s="10" t="s">
        <v>24343</v>
      </c>
      <c r="E11748" s="11" t="s">
        <v>24426</v>
      </c>
      <c r="F11748" s="6">
        <v>298784</v>
      </c>
      <c r="G11748" s="6" t="s">
        <v>24424</v>
      </c>
      <c r="H11748" s="16">
        <v>16263958.631999999</v>
      </c>
      <c r="I11748" s="12" t="s">
        <v>10149</v>
      </c>
      <c r="J11748" s="12" t="s">
        <v>13128</v>
      </c>
      <c r="K11748" s="15">
        <v>4706859</v>
      </c>
      <c r="L11748" s="13" t="s">
        <v>15</v>
      </c>
      <c r="M11748" s="7">
        <v>1</v>
      </c>
      <c r="N11748" s="17"/>
    </row>
    <row r="11749" spans="1:14" ht="63">
      <c r="A11749" s="6">
        <v>11747</v>
      </c>
      <c r="B11749" s="8" t="s">
        <v>24326</v>
      </c>
      <c r="C11749" s="9" t="s">
        <v>24422</v>
      </c>
      <c r="D11749" s="10" t="s">
        <v>612</v>
      </c>
      <c r="E11749" s="11" t="s">
        <v>24427</v>
      </c>
      <c r="F11749" s="6">
        <v>342257</v>
      </c>
      <c r="G11749" s="6" t="s">
        <v>24424</v>
      </c>
      <c r="H11749" s="16">
        <v>29919825.870000001</v>
      </c>
      <c r="I11749" s="12" t="s">
        <v>9895</v>
      </c>
      <c r="J11749" s="12" t="s">
        <v>24418</v>
      </c>
      <c r="K11749" s="15">
        <v>29916179</v>
      </c>
      <c r="L11749" s="13" t="s">
        <v>15</v>
      </c>
      <c r="M11749" s="7">
        <v>1</v>
      </c>
      <c r="N11749" s="17"/>
    </row>
    <row r="11750" spans="1:14" ht="78.75">
      <c r="A11750" s="6">
        <v>11748</v>
      </c>
      <c r="B11750" s="8" t="s">
        <v>24326</v>
      </c>
      <c r="C11750" s="9" t="s">
        <v>24422</v>
      </c>
      <c r="D11750" s="10" t="s">
        <v>612</v>
      </c>
      <c r="E11750" s="11" t="s">
        <v>24428</v>
      </c>
      <c r="F11750" s="6">
        <v>303020</v>
      </c>
      <c r="G11750" s="6" t="s">
        <v>24424</v>
      </c>
      <c r="H11750" s="16">
        <v>65883462.854000002</v>
      </c>
      <c r="I11750" s="12" t="s">
        <v>13215</v>
      </c>
      <c r="J11750" s="12" t="s">
        <v>24429</v>
      </c>
      <c r="K11750" s="15">
        <v>0</v>
      </c>
      <c r="L11750" s="13" t="s">
        <v>15</v>
      </c>
      <c r="M11750" s="7">
        <v>1</v>
      </c>
      <c r="N11750" s="17"/>
    </row>
    <row r="11751" spans="1:14" ht="78.75">
      <c r="A11751" s="6">
        <v>11749</v>
      </c>
      <c r="B11751" s="8" t="s">
        <v>24326</v>
      </c>
      <c r="C11751" s="9" t="s">
        <v>24430</v>
      </c>
      <c r="D11751" s="10" t="s">
        <v>24431</v>
      </c>
      <c r="E11751" s="11" t="s">
        <v>24432</v>
      </c>
      <c r="F11751" s="6">
        <v>397875</v>
      </c>
      <c r="G11751" s="6" t="s">
        <v>24424</v>
      </c>
      <c r="H11751" s="16">
        <v>103392005.097</v>
      </c>
      <c r="I11751" s="12">
        <v>43898</v>
      </c>
      <c r="J11751" s="12" t="s">
        <v>24275</v>
      </c>
      <c r="K11751" s="15">
        <v>25113418</v>
      </c>
      <c r="L11751" s="13" t="s">
        <v>14</v>
      </c>
      <c r="M11751" s="7">
        <v>1</v>
      </c>
      <c r="N11751" s="17"/>
    </row>
    <row r="11752" spans="1:14" ht="78.75">
      <c r="A11752" s="6">
        <v>11750</v>
      </c>
      <c r="B11752" s="8" t="s">
        <v>24326</v>
      </c>
      <c r="C11752" s="9" t="s">
        <v>24347</v>
      </c>
      <c r="D11752" s="10" t="s">
        <v>612</v>
      </c>
      <c r="E11752" s="11" t="s">
        <v>24432</v>
      </c>
      <c r="F11752" s="6">
        <v>397875</v>
      </c>
      <c r="G11752" s="6" t="s">
        <v>24424</v>
      </c>
      <c r="H11752" s="16">
        <v>103392005.097</v>
      </c>
      <c r="I11752" s="12">
        <v>43898</v>
      </c>
      <c r="J11752" s="12" t="s">
        <v>24275</v>
      </c>
      <c r="K11752" s="15">
        <v>25113418</v>
      </c>
      <c r="L11752" s="13" t="s">
        <v>14</v>
      </c>
      <c r="M11752" s="7">
        <v>0.75</v>
      </c>
      <c r="N11752" s="17"/>
    </row>
    <row r="11753" spans="1:14" ht="94.5">
      <c r="A11753" s="6">
        <v>11751</v>
      </c>
      <c r="B11753" s="8" t="s">
        <v>24326</v>
      </c>
      <c r="C11753" s="9" t="s">
        <v>24433</v>
      </c>
      <c r="D11753" s="10" t="s">
        <v>24434</v>
      </c>
      <c r="E11753" s="11" t="s">
        <v>24432</v>
      </c>
      <c r="F11753" s="6">
        <v>397875</v>
      </c>
      <c r="G11753" s="6" t="s">
        <v>24424</v>
      </c>
      <c r="H11753" s="16">
        <v>103392005.097</v>
      </c>
      <c r="I11753" s="12">
        <v>43898</v>
      </c>
      <c r="J11753" s="12" t="s">
        <v>24275</v>
      </c>
      <c r="K11753" s="15">
        <v>25113418</v>
      </c>
      <c r="L11753" s="13" t="s">
        <v>14</v>
      </c>
      <c r="M11753" s="7">
        <v>0.25</v>
      </c>
      <c r="N11753" s="17"/>
    </row>
    <row r="11754" spans="1:14" ht="47.25">
      <c r="A11754" s="6">
        <v>11752</v>
      </c>
      <c r="B11754" s="8" t="s">
        <v>24326</v>
      </c>
      <c r="C11754" s="9" t="s">
        <v>24435</v>
      </c>
      <c r="D11754" s="10" t="s">
        <v>580</v>
      </c>
      <c r="E11754" s="11" t="s">
        <v>24436</v>
      </c>
      <c r="F11754" s="6">
        <v>378478</v>
      </c>
      <c r="G11754" s="6" t="s">
        <v>24424</v>
      </c>
      <c r="H11754" s="16">
        <v>24586471.778999999</v>
      </c>
      <c r="I11754" s="12">
        <v>43898</v>
      </c>
      <c r="J11754" s="12" t="s">
        <v>24437</v>
      </c>
      <c r="K11754" s="15">
        <v>15001816</v>
      </c>
      <c r="L11754" s="13" t="s">
        <v>15</v>
      </c>
      <c r="M11754" s="7">
        <v>1</v>
      </c>
      <c r="N11754" s="17"/>
    </row>
    <row r="11755" spans="1:14" ht="47.25">
      <c r="A11755" s="6">
        <v>11753</v>
      </c>
      <c r="B11755" s="8" t="s">
        <v>24326</v>
      </c>
      <c r="C11755" s="9" t="s">
        <v>24438</v>
      </c>
      <c r="D11755" s="10" t="s">
        <v>580</v>
      </c>
      <c r="E11755" s="11" t="s">
        <v>24439</v>
      </c>
      <c r="F11755" s="6">
        <v>385727</v>
      </c>
      <c r="G11755" s="6" t="s">
        <v>24424</v>
      </c>
      <c r="H11755" s="16">
        <v>48846702.703000002</v>
      </c>
      <c r="I11755" s="12" t="s">
        <v>24440</v>
      </c>
      <c r="J11755" s="12" t="s">
        <v>24441</v>
      </c>
      <c r="K11755" s="15">
        <v>1361861</v>
      </c>
      <c r="L11755" s="13" t="s">
        <v>15</v>
      </c>
      <c r="M11755" s="7">
        <v>1</v>
      </c>
      <c r="N11755" s="17"/>
    </row>
    <row r="11756" spans="1:14" ht="47.25">
      <c r="A11756" s="6">
        <v>11754</v>
      </c>
      <c r="B11756" s="8" t="s">
        <v>24326</v>
      </c>
      <c r="C11756" s="9" t="s">
        <v>24438</v>
      </c>
      <c r="D11756" s="10" t="s">
        <v>580</v>
      </c>
      <c r="E11756" s="11" t="s">
        <v>24442</v>
      </c>
      <c r="F11756" s="6">
        <v>385728</v>
      </c>
      <c r="G11756" s="6" t="s">
        <v>24424</v>
      </c>
      <c r="H11756" s="16">
        <v>61925741.380000003</v>
      </c>
      <c r="I11756" s="12" t="s">
        <v>24440</v>
      </c>
      <c r="J11756" s="12" t="s">
        <v>24443</v>
      </c>
      <c r="K11756" s="15">
        <v>0</v>
      </c>
      <c r="L11756" s="13" t="s">
        <v>15</v>
      </c>
      <c r="M11756" s="7">
        <v>1</v>
      </c>
      <c r="N11756" s="17"/>
    </row>
    <row r="11757" spans="1:14" ht="47.25">
      <c r="A11757" s="6">
        <v>11755</v>
      </c>
      <c r="B11757" s="8" t="s">
        <v>24326</v>
      </c>
      <c r="C11757" s="9" t="s">
        <v>24444</v>
      </c>
      <c r="D11757" s="10" t="s">
        <v>612</v>
      </c>
      <c r="E11757" s="11" t="s">
        <v>24445</v>
      </c>
      <c r="F11757" s="6">
        <v>385729</v>
      </c>
      <c r="G11757" s="6" t="s">
        <v>24424</v>
      </c>
      <c r="H11757" s="16">
        <v>49932550.311999999</v>
      </c>
      <c r="I11757" s="12" t="s">
        <v>24446</v>
      </c>
      <c r="J11757" s="12" t="s">
        <v>24447</v>
      </c>
      <c r="K11757" s="15">
        <v>3632128</v>
      </c>
      <c r="L11757" s="13" t="s">
        <v>15</v>
      </c>
      <c r="M11757" s="7">
        <v>1</v>
      </c>
      <c r="N11757" s="17"/>
    </row>
    <row r="11758" spans="1:14" ht="78.75">
      <c r="A11758" s="6">
        <v>11756</v>
      </c>
      <c r="B11758" s="8" t="s">
        <v>24326</v>
      </c>
      <c r="C11758" s="9" t="s">
        <v>24448</v>
      </c>
      <c r="D11758" s="10" t="s">
        <v>24449</v>
      </c>
      <c r="E11758" s="11" t="s">
        <v>24450</v>
      </c>
      <c r="F11758" s="6">
        <v>406049</v>
      </c>
      <c r="G11758" s="6" t="s">
        <v>24424</v>
      </c>
      <c r="H11758" s="16">
        <v>101961963.458</v>
      </c>
      <c r="I11758" s="12">
        <v>43991</v>
      </c>
      <c r="J11758" s="12" t="s">
        <v>24451</v>
      </c>
      <c r="K11758" s="15">
        <v>13324234</v>
      </c>
      <c r="L11758" s="13" t="s">
        <v>14</v>
      </c>
      <c r="M11758" s="7">
        <v>1</v>
      </c>
      <c r="N11758" s="17"/>
    </row>
    <row r="11759" spans="1:14" ht="94.5">
      <c r="A11759" s="6">
        <v>11757</v>
      </c>
      <c r="B11759" s="8" t="s">
        <v>24326</v>
      </c>
      <c r="C11759" s="9" t="s">
        <v>24433</v>
      </c>
      <c r="D11759" s="10" t="s">
        <v>24434</v>
      </c>
      <c r="E11759" s="11" t="s">
        <v>24450</v>
      </c>
      <c r="F11759" s="6">
        <v>406049</v>
      </c>
      <c r="G11759" s="6" t="s">
        <v>24424</v>
      </c>
      <c r="H11759" s="16">
        <v>101961963.458</v>
      </c>
      <c r="I11759" s="12">
        <v>43991</v>
      </c>
      <c r="J11759" s="12" t="s">
        <v>24451</v>
      </c>
      <c r="K11759" s="15">
        <v>13324234</v>
      </c>
      <c r="L11759" s="13" t="s">
        <v>14</v>
      </c>
      <c r="M11759" s="7">
        <v>0.65</v>
      </c>
      <c r="N11759" s="17"/>
    </row>
    <row r="11760" spans="1:14" ht="63">
      <c r="A11760" s="6">
        <v>11758</v>
      </c>
      <c r="B11760" s="8" t="s">
        <v>24326</v>
      </c>
      <c r="C11760" s="9" t="s">
        <v>24452</v>
      </c>
      <c r="D11760" s="10" t="s">
        <v>24453</v>
      </c>
      <c r="E11760" s="11" t="s">
        <v>24450</v>
      </c>
      <c r="F11760" s="6">
        <v>406049</v>
      </c>
      <c r="G11760" s="6" t="s">
        <v>24424</v>
      </c>
      <c r="H11760" s="16">
        <v>101961963.458</v>
      </c>
      <c r="I11760" s="12">
        <v>43991</v>
      </c>
      <c r="J11760" s="12" t="s">
        <v>24451</v>
      </c>
      <c r="K11760" s="15">
        <v>13324234</v>
      </c>
      <c r="L11760" s="13" t="s">
        <v>14</v>
      </c>
      <c r="M11760" s="7">
        <v>0.35</v>
      </c>
      <c r="N11760" s="17"/>
    </row>
    <row r="11761" spans="1:14" ht="78.75">
      <c r="A11761" s="6">
        <v>11759</v>
      </c>
      <c r="B11761" s="8" t="s">
        <v>24326</v>
      </c>
      <c r="C11761" s="9" t="s">
        <v>24448</v>
      </c>
      <c r="D11761" s="10" t="s">
        <v>24449</v>
      </c>
      <c r="E11761" s="11" t="s">
        <v>24454</v>
      </c>
      <c r="F11761" s="6">
        <v>406075</v>
      </c>
      <c r="G11761" s="6" t="s">
        <v>24424</v>
      </c>
      <c r="H11761" s="16">
        <v>102015338.65000001</v>
      </c>
      <c r="I11761" s="12" t="s">
        <v>13216</v>
      </c>
      <c r="J11761" s="12" t="s">
        <v>24455</v>
      </c>
      <c r="K11761" s="15">
        <v>0</v>
      </c>
      <c r="L11761" s="13" t="s">
        <v>14</v>
      </c>
      <c r="M11761" s="7">
        <v>1</v>
      </c>
      <c r="N11761" s="17"/>
    </row>
    <row r="11762" spans="1:14" ht="94.5">
      <c r="A11762" s="6">
        <v>11760</v>
      </c>
      <c r="B11762" s="8" t="s">
        <v>24326</v>
      </c>
      <c r="C11762" s="9" t="s">
        <v>24433</v>
      </c>
      <c r="D11762" s="10" t="s">
        <v>24434</v>
      </c>
      <c r="E11762" s="11" t="s">
        <v>24456</v>
      </c>
      <c r="F11762" s="6">
        <v>406075</v>
      </c>
      <c r="G11762" s="6" t="s">
        <v>24424</v>
      </c>
      <c r="H11762" s="16">
        <v>102015338.65000001</v>
      </c>
      <c r="I11762" s="12" t="s">
        <v>13216</v>
      </c>
      <c r="J11762" s="12" t="s">
        <v>24455</v>
      </c>
      <c r="K11762" s="15">
        <v>0</v>
      </c>
      <c r="L11762" s="13" t="s">
        <v>14</v>
      </c>
      <c r="M11762" s="7">
        <v>0.65</v>
      </c>
      <c r="N11762" s="17"/>
    </row>
    <row r="11763" spans="1:14" ht="47.25">
      <c r="A11763" s="6">
        <v>11761</v>
      </c>
      <c r="B11763" s="8" t="s">
        <v>24326</v>
      </c>
      <c r="C11763" s="9" t="s">
        <v>24452</v>
      </c>
      <c r="D11763" s="10" t="s">
        <v>24453</v>
      </c>
      <c r="E11763" s="11" t="s">
        <v>24457</v>
      </c>
      <c r="F11763" s="6">
        <v>406075</v>
      </c>
      <c r="G11763" s="6" t="s">
        <v>24424</v>
      </c>
      <c r="H11763" s="16">
        <v>102015338.65000001</v>
      </c>
      <c r="I11763" s="12" t="s">
        <v>13216</v>
      </c>
      <c r="J11763" s="12" t="s">
        <v>24455</v>
      </c>
      <c r="K11763" s="15">
        <v>0</v>
      </c>
      <c r="L11763" s="13" t="s">
        <v>14</v>
      </c>
      <c r="M11763" s="7">
        <v>0.35</v>
      </c>
      <c r="N11763" s="17"/>
    </row>
    <row r="11764" spans="1:14" ht="63">
      <c r="A11764" s="6">
        <v>11762</v>
      </c>
      <c r="B11764" s="8" t="s">
        <v>24326</v>
      </c>
      <c r="C11764" s="9" t="s">
        <v>24435</v>
      </c>
      <c r="D11764" s="10" t="s">
        <v>580</v>
      </c>
      <c r="E11764" s="11" t="s">
        <v>24458</v>
      </c>
      <c r="F11764" s="6">
        <v>408007</v>
      </c>
      <c r="G11764" s="6" t="s">
        <v>24424</v>
      </c>
      <c r="H11764" s="16">
        <v>46798380.950999998</v>
      </c>
      <c r="I11764" s="12" t="s">
        <v>13216</v>
      </c>
      <c r="J11764" s="12" t="s">
        <v>24459</v>
      </c>
      <c r="K11764" s="15">
        <v>12444646</v>
      </c>
      <c r="L11764" s="13" t="s">
        <v>15</v>
      </c>
      <c r="M11764" s="7">
        <v>1</v>
      </c>
      <c r="N11764" s="17"/>
    </row>
    <row r="11765" spans="1:14" ht="94.5">
      <c r="A11765" s="6">
        <v>11763</v>
      </c>
      <c r="B11765" s="8" t="s">
        <v>24326</v>
      </c>
      <c r="C11765" s="9" t="s">
        <v>24460</v>
      </c>
      <c r="D11765" s="10" t="s">
        <v>24449</v>
      </c>
      <c r="E11765" s="11" t="s">
        <v>24461</v>
      </c>
      <c r="F11765" s="6">
        <v>407934</v>
      </c>
      <c r="G11765" s="6" t="s">
        <v>24424</v>
      </c>
      <c r="H11765" s="16">
        <v>74208390.195999995</v>
      </c>
      <c r="I11765" s="12">
        <v>43971</v>
      </c>
      <c r="J11765" s="12" t="s">
        <v>24421</v>
      </c>
      <c r="K11765" s="15">
        <v>11964958</v>
      </c>
      <c r="L11765" s="13" t="s">
        <v>14</v>
      </c>
      <c r="M11765" s="7">
        <v>1</v>
      </c>
      <c r="N11765" s="17"/>
    </row>
    <row r="11766" spans="1:14" ht="94.5">
      <c r="A11766" s="6">
        <v>11764</v>
      </c>
      <c r="B11766" s="8" t="s">
        <v>24326</v>
      </c>
      <c r="C11766" s="9" t="s">
        <v>24433</v>
      </c>
      <c r="D11766" s="10" t="s">
        <v>24434</v>
      </c>
      <c r="E11766" s="11" t="s">
        <v>24461</v>
      </c>
      <c r="F11766" s="6">
        <v>407934</v>
      </c>
      <c r="G11766" s="6" t="s">
        <v>24424</v>
      </c>
      <c r="H11766" s="16">
        <v>74208390.195999995</v>
      </c>
      <c r="I11766" s="12">
        <v>43971</v>
      </c>
      <c r="J11766" s="12" t="s">
        <v>24421</v>
      </c>
      <c r="K11766" s="15">
        <v>11964958</v>
      </c>
      <c r="L11766" s="13" t="s">
        <v>14</v>
      </c>
      <c r="M11766" s="7">
        <v>0.65</v>
      </c>
      <c r="N11766" s="17"/>
    </row>
    <row r="11767" spans="1:14" ht="78.75">
      <c r="A11767" s="6">
        <v>11765</v>
      </c>
      <c r="B11767" s="8" t="s">
        <v>24326</v>
      </c>
      <c r="C11767" s="9" t="s">
        <v>24452</v>
      </c>
      <c r="D11767" s="10" t="s">
        <v>24453</v>
      </c>
      <c r="E11767" s="11" t="s">
        <v>24461</v>
      </c>
      <c r="F11767" s="6">
        <v>407934</v>
      </c>
      <c r="G11767" s="6" t="s">
        <v>24424</v>
      </c>
      <c r="H11767" s="16">
        <v>74208390.195999995</v>
      </c>
      <c r="I11767" s="12">
        <v>43971</v>
      </c>
      <c r="J11767" s="12" t="s">
        <v>24421</v>
      </c>
      <c r="K11767" s="15">
        <v>11964958</v>
      </c>
      <c r="L11767" s="13" t="s">
        <v>14</v>
      </c>
      <c r="M11767" s="7">
        <v>0.35</v>
      </c>
      <c r="N11767" s="17"/>
    </row>
    <row r="11768" spans="1:14" ht="110.25">
      <c r="A11768" s="6">
        <v>11766</v>
      </c>
      <c r="B11768" s="8" t="s">
        <v>24326</v>
      </c>
      <c r="C11768" s="9" t="s">
        <v>24462</v>
      </c>
      <c r="D11768" s="10" t="s">
        <v>24463</v>
      </c>
      <c r="E11768" s="11" t="s">
        <v>24464</v>
      </c>
      <c r="F11768" s="6">
        <v>411618</v>
      </c>
      <c r="G11768" s="6" t="s">
        <v>24424</v>
      </c>
      <c r="H11768" s="16">
        <v>111575363.206</v>
      </c>
      <c r="I11768" s="12">
        <v>43991</v>
      </c>
      <c r="J11768" s="12" t="s">
        <v>24465</v>
      </c>
      <c r="K11768" s="15">
        <v>0</v>
      </c>
      <c r="L11768" s="13" t="s">
        <v>14</v>
      </c>
      <c r="M11768" s="7">
        <v>1</v>
      </c>
      <c r="N11768" s="17"/>
    </row>
    <row r="11769" spans="1:14" ht="94.5">
      <c r="A11769" s="6">
        <v>11767</v>
      </c>
      <c r="B11769" s="8" t="s">
        <v>24326</v>
      </c>
      <c r="C11769" s="9" t="s">
        <v>24433</v>
      </c>
      <c r="D11769" s="10" t="s">
        <v>24434</v>
      </c>
      <c r="E11769" s="11" t="s">
        <v>24464</v>
      </c>
      <c r="F11769" s="6">
        <v>411618</v>
      </c>
      <c r="G11769" s="6" t="s">
        <v>24424</v>
      </c>
      <c r="H11769" s="16">
        <v>111575363.206</v>
      </c>
      <c r="I11769" s="12">
        <v>43991</v>
      </c>
      <c r="J11769" s="12" t="s">
        <v>24465</v>
      </c>
      <c r="K11769" s="15">
        <v>0</v>
      </c>
      <c r="L11769" s="13" t="s">
        <v>14</v>
      </c>
      <c r="M11769" s="7">
        <v>0.51</v>
      </c>
      <c r="N11769" s="17"/>
    </row>
    <row r="11770" spans="1:14" ht="63">
      <c r="A11770" s="6">
        <v>11768</v>
      </c>
      <c r="B11770" s="8" t="s">
        <v>24326</v>
      </c>
      <c r="C11770" s="9" t="s">
        <v>24347</v>
      </c>
      <c r="D11770" s="10" t="s">
        <v>612</v>
      </c>
      <c r="E11770" s="11" t="s">
        <v>24464</v>
      </c>
      <c r="F11770" s="6">
        <v>411618</v>
      </c>
      <c r="G11770" s="6" t="s">
        <v>24424</v>
      </c>
      <c r="H11770" s="16">
        <v>111575363.206</v>
      </c>
      <c r="I11770" s="12">
        <v>43991</v>
      </c>
      <c r="J11770" s="12" t="s">
        <v>24465</v>
      </c>
      <c r="K11770" s="15">
        <v>0</v>
      </c>
      <c r="L11770" s="13" t="s">
        <v>14</v>
      </c>
      <c r="M11770" s="7">
        <v>0.49</v>
      </c>
      <c r="N11770" s="17"/>
    </row>
    <row r="11771" spans="1:14" ht="47.25">
      <c r="A11771" s="6">
        <v>11769</v>
      </c>
      <c r="B11771" s="8" t="s">
        <v>24326</v>
      </c>
      <c r="C11771" s="9" t="s">
        <v>24435</v>
      </c>
      <c r="D11771" s="10" t="s">
        <v>580</v>
      </c>
      <c r="E11771" s="11" t="s">
        <v>24466</v>
      </c>
      <c r="F11771" s="6">
        <v>460839</v>
      </c>
      <c r="G11771" s="6" t="s">
        <v>24424</v>
      </c>
      <c r="H11771" s="16">
        <v>104821736.053</v>
      </c>
      <c r="I11771" s="12" t="s">
        <v>23528</v>
      </c>
      <c r="J11771" s="12" t="s">
        <v>24467</v>
      </c>
      <c r="K11771" s="15">
        <v>0</v>
      </c>
      <c r="L11771" s="13" t="s">
        <v>15</v>
      </c>
      <c r="M11771" s="7">
        <v>1</v>
      </c>
      <c r="N11771" s="17"/>
    </row>
    <row r="11772" spans="1:14" ht="47.25">
      <c r="A11772" s="6">
        <v>11770</v>
      </c>
      <c r="B11772" s="8" t="s">
        <v>24326</v>
      </c>
      <c r="C11772" s="9" t="s">
        <v>24468</v>
      </c>
      <c r="D11772" s="10" t="s">
        <v>24469</v>
      </c>
      <c r="E11772" s="11" t="s">
        <v>24470</v>
      </c>
      <c r="F11772" s="6">
        <v>432058</v>
      </c>
      <c r="G11772" s="6" t="s">
        <v>24424</v>
      </c>
      <c r="H11772" s="16">
        <v>36420876.270999998</v>
      </c>
      <c r="I11772" s="12">
        <v>44041</v>
      </c>
      <c r="J11772" s="12" t="s">
        <v>24471</v>
      </c>
      <c r="K11772" s="15">
        <v>5700636</v>
      </c>
      <c r="L11772" s="13" t="s">
        <v>14</v>
      </c>
      <c r="M11772" s="7">
        <v>1</v>
      </c>
      <c r="N11772" s="17"/>
    </row>
    <row r="11773" spans="1:14" ht="110.25">
      <c r="A11773" s="6">
        <v>11771</v>
      </c>
      <c r="B11773" s="8" t="s">
        <v>24326</v>
      </c>
      <c r="C11773" s="9" t="s">
        <v>24380</v>
      </c>
      <c r="D11773" s="10" t="s">
        <v>24381</v>
      </c>
      <c r="E11773" s="11" t="s">
        <v>24472</v>
      </c>
      <c r="F11773" s="6">
        <v>432058</v>
      </c>
      <c r="G11773" s="6" t="s">
        <v>24424</v>
      </c>
      <c r="H11773" s="16">
        <v>36420876.270999998</v>
      </c>
      <c r="I11773" s="12">
        <v>44041</v>
      </c>
      <c r="J11773" s="12" t="s">
        <v>24471</v>
      </c>
      <c r="K11773" s="15">
        <v>5700636</v>
      </c>
      <c r="L11773" s="13" t="s">
        <v>14</v>
      </c>
      <c r="M11773" s="7">
        <v>0.6</v>
      </c>
      <c r="N11773" s="17"/>
    </row>
    <row r="11774" spans="1:14" ht="94.5">
      <c r="A11774" s="6">
        <v>11772</v>
      </c>
      <c r="B11774" s="8" t="s">
        <v>24326</v>
      </c>
      <c r="C11774" s="9" t="s">
        <v>24473</v>
      </c>
      <c r="D11774" s="10" t="s">
        <v>24474</v>
      </c>
      <c r="E11774" s="11" t="s">
        <v>24475</v>
      </c>
      <c r="F11774" s="6">
        <v>432058</v>
      </c>
      <c r="G11774" s="6" t="s">
        <v>24424</v>
      </c>
      <c r="H11774" s="16">
        <v>36420876.270999998</v>
      </c>
      <c r="I11774" s="12">
        <v>44041</v>
      </c>
      <c r="J11774" s="12" t="s">
        <v>24471</v>
      </c>
      <c r="K11774" s="15">
        <v>5700636</v>
      </c>
      <c r="L11774" s="13" t="s">
        <v>14</v>
      </c>
      <c r="M11774" s="7">
        <v>0.4</v>
      </c>
      <c r="N11774" s="17"/>
    </row>
    <row r="11775" spans="1:14" ht="94.5">
      <c r="A11775" s="6">
        <v>11773</v>
      </c>
      <c r="B11775" s="8" t="s">
        <v>24326</v>
      </c>
      <c r="C11775" s="9" t="s">
        <v>24476</v>
      </c>
      <c r="D11775" s="10" t="s">
        <v>24477</v>
      </c>
      <c r="E11775" s="11" t="s">
        <v>24478</v>
      </c>
      <c r="F11775" s="6">
        <v>456063</v>
      </c>
      <c r="G11775" s="6" t="s">
        <v>24424</v>
      </c>
      <c r="H11775" s="16">
        <v>50314805.5</v>
      </c>
      <c r="I11775" s="12" t="s">
        <v>23528</v>
      </c>
      <c r="J11775" s="12" t="s">
        <v>24467</v>
      </c>
      <c r="K11775" s="15">
        <v>0</v>
      </c>
      <c r="L11775" s="13" t="s">
        <v>14</v>
      </c>
      <c r="M11775" s="7">
        <v>1</v>
      </c>
      <c r="N11775" s="17"/>
    </row>
    <row r="11776" spans="1:14" ht="47.25">
      <c r="A11776" s="6">
        <v>11774</v>
      </c>
      <c r="B11776" s="8" t="s">
        <v>24326</v>
      </c>
      <c r="C11776" s="9" t="s">
        <v>24479</v>
      </c>
      <c r="D11776" s="10" t="s">
        <v>24480</v>
      </c>
      <c r="E11776" s="11" t="s">
        <v>24478</v>
      </c>
      <c r="F11776" s="6">
        <v>456063</v>
      </c>
      <c r="G11776" s="6" t="s">
        <v>24424</v>
      </c>
      <c r="H11776" s="16">
        <v>50314805.5</v>
      </c>
      <c r="I11776" s="12" t="s">
        <v>23528</v>
      </c>
      <c r="J11776" s="12" t="s">
        <v>24467</v>
      </c>
      <c r="K11776" s="15">
        <v>0</v>
      </c>
      <c r="L11776" s="13" t="s">
        <v>14</v>
      </c>
      <c r="M11776" s="7">
        <v>0.25</v>
      </c>
      <c r="N11776" s="17"/>
    </row>
    <row r="11777" spans="1:14" ht="94.5">
      <c r="A11777" s="6">
        <v>11775</v>
      </c>
      <c r="B11777" s="8" t="s">
        <v>24326</v>
      </c>
      <c r="C11777" s="9" t="s">
        <v>24433</v>
      </c>
      <c r="D11777" s="10" t="s">
        <v>24434</v>
      </c>
      <c r="E11777" s="11" t="s">
        <v>24478</v>
      </c>
      <c r="F11777" s="6">
        <v>456063</v>
      </c>
      <c r="G11777" s="6" t="s">
        <v>24424</v>
      </c>
      <c r="H11777" s="16">
        <v>50314805.5</v>
      </c>
      <c r="I11777" s="12" t="s">
        <v>23528</v>
      </c>
      <c r="J11777" s="12" t="s">
        <v>24467</v>
      </c>
      <c r="K11777" s="15">
        <v>0</v>
      </c>
      <c r="L11777" s="13" t="s">
        <v>14</v>
      </c>
      <c r="M11777" s="7">
        <v>0.5</v>
      </c>
      <c r="N11777" s="17"/>
    </row>
    <row r="11778" spans="1:14" ht="94.5">
      <c r="A11778" s="6">
        <v>11776</v>
      </c>
      <c r="B11778" s="8" t="s">
        <v>24326</v>
      </c>
      <c r="C11778" s="9" t="s">
        <v>24473</v>
      </c>
      <c r="D11778" s="10" t="s">
        <v>24474</v>
      </c>
      <c r="E11778" s="11" t="s">
        <v>24478</v>
      </c>
      <c r="F11778" s="6">
        <v>456063</v>
      </c>
      <c r="G11778" s="6" t="s">
        <v>24424</v>
      </c>
      <c r="H11778" s="16">
        <v>50314805.5</v>
      </c>
      <c r="I11778" s="12" t="s">
        <v>23528</v>
      </c>
      <c r="J11778" s="12" t="s">
        <v>24467</v>
      </c>
      <c r="K11778" s="15">
        <v>0</v>
      </c>
      <c r="L11778" s="13" t="s">
        <v>14</v>
      </c>
      <c r="M11778" s="7">
        <v>0.25</v>
      </c>
      <c r="N11778" s="17"/>
    </row>
    <row r="11779" spans="1:14" ht="47.25">
      <c r="A11779" s="6">
        <v>11777</v>
      </c>
      <c r="B11779" s="8" t="s">
        <v>24326</v>
      </c>
      <c r="C11779" s="9" t="s">
        <v>24481</v>
      </c>
      <c r="D11779" s="10" t="s">
        <v>24482</v>
      </c>
      <c r="E11779" s="11" t="s">
        <v>24483</v>
      </c>
      <c r="F11779" s="6">
        <v>448359</v>
      </c>
      <c r="G11779" s="6" t="s">
        <v>24424</v>
      </c>
      <c r="H11779" s="16">
        <v>14302533</v>
      </c>
      <c r="I11779" s="12">
        <v>43993</v>
      </c>
      <c r="J11779" s="12" t="s">
        <v>24484</v>
      </c>
      <c r="K11779" s="15">
        <v>13205135</v>
      </c>
      <c r="L11779" s="13" t="s">
        <v>15</v>
      </c>
      <c r="M11779" s="7">
        <v>1</v>
      </c>
      <c r="N11779" s="17"/>
    </row>
    <row r="11780" spans="1:14" ht="63">
      <c r="A11780" s="6">
        <v>11778</v>
      </c>
      <c r="B11780" s="8" t="s">
        <v>24326</v>
      </c>
      <c r="C11780" s="9" t="s">
        <v>24485</v>
      </c>
      <c r="D11780" s="10" t="s">
        <v>24349</v>
      </c>
      <c r="E11780" s="11" t="s">
        <v>24486</v>
      </c>
      <c r="F11780" s="6">
        <v>510593</v>
      </c>
      <c r="G11780" s="6" t="s">
        <v>24424</v>
      </c>
      <c r="H11780" s="16">
        <v>21423402.662999999</v>
      </c>
      <c r="I11780" s="12">
        <v>44227</v>
      </c>
      <c r="J11780" s="12">
        <v>44532</v>
      </c>
      <c r="K11780" s="15">
        <v>0</v>
      </c>
      <c r="L11780" s="13" t="s">
        <v>15</v>
      </c>
      <c r="M11780" s="7">
        <v>1</v>
      </c>
      <c r="N11780" s="17"/>
    </row>
    <row r="11781" spans="1:14" ht="63">
      <c r="A11781" s="6">
        <v>11779</v>
      </c>
      <c r="B11781" s="8" t="s">
        <v>24326</v>
      </c>
      <c r="C11781" s="9" t="s">
        <v>24347</v>
      </c>
      <c r="D11781" s="10" t="s">
        <v>612</v>
      </c>
      <c r="E11781" s="11" t="s">
        <v>24487</v>
      </c>
      <c r="F11781" s="6">
        <v>510772</v>
      </c>
      <c r="G11781" s="6" t="s">
        <v>24424</v>
      </c>
      <c r="H11781" s="16">
        <v>27308215.5</v>
      </c>
      <c r="I11781" s="12">
        <v>44220</v>
      </c>
      <c r="J11781" s="12" t="s">
        <v>24488</v>
      </c>
      <c r="K11781" s="15">
        <v>0</v>
      </c>
      <c r="L11781" s="13" t="s">
        <v>15</v>
      </c>
      <c r="M11781" s="7">
        <v>1</v>
      </c>
      <c r="N11781" s="17"/>
    </row>
    <row r="11782" spans="1:14" ht="78.75">
      <c r="A11782" s="6">
        <v>11780</v>
      </c>
      <c r="B11782" s="8" t="s">
        <v>24326</v>
      </c>
      <c r="C11782" s="9" t="s">
        <v>24489</v>
      </c>
      <c r="D11782" s="10" t="s">
        <v>24490</v>
      </c>
      <c r="E11782" s="11" t="s">
        <v>24491</v>
      </c>
      <c r="F11782" s="6">
        <v>498099</v>
      </c>
      <c r="G11782" s="6" t="s">
        <v>24424</v>
      </c>
      <c r="H11782" s="16">
        <v>17004731.802999999</v>
      </c>
      <c r="I11782" s="12">
        <v>44209</v>
      </c>
      <c r="J11782" s="12">
        <v>44599</v>
      </c>
      <c r="K11782" s="15">
        <v>0</v>
      </c>
      <c r="L11782" s="13" t="s">
        <v>14</v>
      </c>
      <c r="M11782" s="7">
        <v>1</v>
      </c>
      <c r="N11782" s="17"/>
    </row>
    <row r="11783" spans="1:14" ht="78.75">
      <c r="A11783" s="6">
        <v>11781</v>
      </c>
      <c r="B11783" s="8" t="s">
        <v>24326</v>
      </c>
      <c r="C11783" s="9" t="s">
        <v>24492</v>
      </c>
      <c r="D11783" s="10" t="s">
        <v>24453</v>
      </c>
      <c r="E11783" s="11" t="s">
        <v>24491</v>
      </c>
      <c r="F11783" s="6">
        <v>498099</v>
      </c>
      <c r="G11783" s="6" t="s">
        <v>24424</v>
      </c>
      <c r="H11783" s="16">
        <v>17004731.802999999</v>
      </c>
      <c r="I11783" s="12">
        <v>44209</v>
      </c>
      <c r="J11783" s="12">
        <v>44599</v>
      </c>
      <c r="K11783" s="15">
        <v>0</v>
      </c>
      <c r="L11783" s="13" t="s">
        <v>14</v>
      </c>
      <c r="M11783" s="7">
        <v>0.65</v>
      </c>
      <c r="N11783" s="17"/>
    </row>
    <row r="11784" spans="1:14" ht="94.5">
      <c r="A11784" s="6">
        <v>11782</v>
      </c>
      <c r="B11784" s="8" t="s">
        <v>24326</v>
      </c>
      <c r="C11784" s="9" t="s">
        <v>24493</v>
      </c>
      <c r="D11784" s="10" t="s">
        <v>24494</v>
      </c>
      <c r="E11784" s="11" t="s">
        <v>24491</v>
      </c>
      <c r="F11784" s="6">
        <v>498099</v>
      </c>
      <c r="G11784" s="6" t="s">
        <v>24424</v>
      </c>
      <c r="H11784" s="16">
        <v>17004731.802999999</v>
      </c>
      <c r="I11784" s="12">
        <v>44209</v>
      </c>
      <c r="J11784" s="12">
        <v>44599</v>
      </c>
      <c r="K11784" s="15">
        <v>0</v>
      </c>
      <c r="L11784" s="13" t="s">
        <v>14</v>
      </c>
      <c r="M11784" s="7">
        <v>0.35</v>
      </c>
      <c r="N11784" s="17"/>
    </row>
    <row r="11785" spans="1:14" ht="63">
      <c r="A11785" s="6">
        <v>11783</v>
      </c>
      <c r="B11785" s="8" t="s">
        <v>24326</v>
      </c>
      <c r="C11785" s="9" t="s">
        <v>24435</v>
      </c>
      <c r="D11785" s="10" t="s">
        <v>580</v>
      </c>
      <c r="E11785" s="11" t="s">
        <v>24495</v>
      </c>
      <c r="F11785" s="6">
        <v>499571</v>
      </c>
      <c r="G11785" s="6" t="s">
        <v>1486</v>
      </c>
      <c r="H11785" s="16">
        <v>23375574.806000002</v>
      </c>
      <c r="I11785" s="12">
        <v>44207</v>
      </c>
      <c r="J11785" s="12">
        <v>44520</v>
      </c>
      <c r="K11785" s="15">
        <v>0</v>
      </c>
      <c r="L11785" s="13" t="s">
        <v>15</v>
      </c>
      <c r="M11785" s="7">
        <v>1</v>
      </c>
      <c r="N11785" s="17"/>
    </row>
    <row r="11786" spans="1:14" ht="110.25">
      <c r="A11786" s="6">
        <v>11784</v>
      </c>
      <c r="B11786" s="8" t="s">
        <v>24326</v>
      </c>
      <c r="C11786" s="9" t="s">
        <v>24496</v>
      </c>
      <c r="D11786" s="10" t="s">
        <v>24497</v>
      </c>
      <c r="E11786" s="11" t="s">
        <v>24498</v>
      </c>
      <c r="F11786" s="6">
        <v>502956</v>
      </c>
      <c r="G11786" s="6" t="s">
        <v>24424</v>
      </c>
      <c r="H11786" s="16">
        <v>25227975.815000001</v>
      </c>
      <c r="I11786" s="12">
        <v>44207</v>
      </c>
      <c r="J11786" s="12">
        <v>44579</v>
      </c>
      <c r="K11786" s="15">
        <v>0</v>
      </c>
      <c r="L11786" s="13" t="s">
        <v>14</v>
      </c>
      <c r="M11786" s="7">
        <v>1</v>
      </c>
      <c r="N11786" s="17"/>
    </row>
    <row r="11787" spans="1:14" ht="110.25">
      <c r="A11787" s="6">
        <v>11785</v>
      </c>
      <c r="B11787" s="8" t="s">
        <v>24326</v>
      </c>
      <c r="C11787" s="9" t="s">
        <v>24499</v>
      </c>
      <c r="D11787" s="10" t="s">
        <v>4033</v>
      </c>
      <c r="E11787" s="11" t="s">
        <v>24498</v>
      </c>
      <c r="F11787" s="6">
        <v>502956</v>
      </c>
      <c r="G11787" s="6" t="s">
        <v>24424</v>
      </c>
      <c r="H11787" s="16">
        <v>25227975.815000001</v>
      </c>
      <c r="I11787" s="12">
        <v>44207</v>
      </c>
      <c r="J11787" s="12">
        <v>44579</v>
      </c>
      <c r="K11787" s="15">
        <v>0</v>
      </c>
      <c r="L11787" s="13" t="s">
        <v>14</v>
      </c>
      <c r="M11787" s="7">
        <v>0.49</v>
      </c>
      <c r="N11787" s="17"/>
    </row>
    <row r="11788" spans="1:14" ht="78.75">
      <c r="A11788" s="6">
        <v>11786</v>
      </c>
      <c r="B11788" s="8" t="s">
        <v>24326</v>
      </c>
      <c r="C11788" s="9" t="s">
        <v>24500</v>
      </c>
      <c r="D11788" s="10" t="s">
        <v>655</v>
      </c>
      <c r="E11788" s="11" t="s">
        <v>24498</v>
      </c>
      <c r="F11788" s="6">
        <v>502956</v>
      </c>
      <c r="G11788" s="6" t="s">
        <v>24424</v>
      </c>
      <c r="H11788" s="16">
        <v>25227975.815000001</v>
      </c>
      <c r="I11788" s="12">
        <v>44207</v>
      </c>
      <c r="J11788" s="12">
        <v>44579</v>
      </c>
      <c r="K11788" s="15">
        <v>0</v>
      </c>
      <c r="L11788" s="13" t="s">
        <v>14</v>
      </c>
      <c r="M11788" s="7">
        <v>0.51</v>
      </c>
      <c r="N11788" s="17"/>
    </row>
    <row r="11789" spans="1:14" ht="126">
      <c r="A11789" s="6">
        <v>11787</v>
      </c>
      <c r="B11789" s="8" t="s">
        <v>24326</v>
      </c>
      <c r="C11789" s="9" t="s">
        <v>24501</v>
      </c>
      <c r="D11789" s="10" t="s">
        <v>24502</v>
      </c>
      <c r="E11789" s="11" t="s">
        <v>24503</v>
      </c>
      <c r="F11789" s="6">
        <v>487742</v>
      </c>
      <c r="G11789" s="6" t="s">
        <v>16</v>
      </c>
      <c r="H11789" s="16">
        <v>14122490.050000001</v>
      </c>
      <c r="I11789" s="12">
        <v>44115</v>
      </c>
      <c r="J11789" s="12">
        <v>44245</v>
      </c>
      <c r="K11789" s="15">
        <v>9790681</v>
      </c>
      <c r="L11789" s="13" t="s">
        <v>15</v>
      </c>
      <c r="M11789" s="7">
        <v>1</v>
      </c>
      <c r="N11789" s="17"/>
    </row>
    <row r="11790" spans="1:14" ht="94.5">
      <c r="A11790" s="6">
        <v>11788</v>
      </c>
      <c r="B11790" s="8" t="s">
        <v>24326</v>
      </c>
      <c r="C11790" s="9" t="s">
        <v>24504</v>
      </c>
      <c r="D11790" s="10" t="s">
        <v>15731</v>
      </c>
      <c r="E11790" s="11" t="s">
        <v>24505</v>
      </c>
      <c r="F11790" s="6">
        <v>487743</v>
      </c>
      <c r="G11790" s="6" t="s">
        <v>16</v>
      </c>
      <c r="H11790" s="16">
        <v>5586722.9500000002</v>
      </c>
      <c r="I11790" s="12">
        <v>44136</v>
      </c>
      <c r="J11790" s="12">
        <v>44204</v>
      </c>
      <c r="K11790" s="15">
        <v>3347006</v>
      </c>
      <c r="L11790" s="13" t="s">
        <v>15</v>
      </c>
      <c r="M11790" s="7">
        <v>1</v>
      </c>
      <c r="N11790" s="17"/>
    </row>
    <row r="11791" spans="1:14" ht="63">
      <c r="A11791" s="6">
        <v>11789</v>
      </c>
      <c r="B11791" s="8" t="s">
        <v>24326</v>
      </c>
      <c r="C11791" s="9" t="s">
        <v>24506</v>
      </c>
      <c r="D11791" s="10" t="s">
        <v>24507</v>
      </c>
      <c r="E11791" s="11" t="s">
        <v>24508</v>
      </c>
      <c r="F11791" s="6">
        <v>487745</v>
      </c>
      <c r="G11791" s="6" t="s">
        <v>16</v>
      </c>
      <c r="H11791" s="16">
        <v>2890131.8</v>
      </c>
      <c r="I11791" s="12">
        <v>44132</v>
      </c>
      <c r="J11791" s="12">
        <v>44231</v>
      </c>
      <c r="K11791" s="15">
        <v>0</v>
      </c>
      <c r="L11791" s="13" t="s">
        <v>15</v>
      </c>
      <c r="M11791" s="7">
        <v>1</v>
      </c>
      <c r="N11791" s="17"/>
    </row>
    <row r="11792" spans="1:14" ht="94.5">
      <c r="A11792" s="6">
        <v>11790</v>
      </c>
      <c r="B11792" s="8" t="s">
        <v>24326</v>
      </c>
      <c r="C11792" s="9" t="s">
        <v>24509</v>
      </c>
      <c r="D11792" s="10" t="s">
        <v>24510</v>
      </c>
      <c r="E11792" s="11" t="s">
        <v>24511</v>
      </c>
      <c r="F11792" s="6">
        <v>487746</v>
      </c>
      <c r="G11792" s="6" t="s">
        <v>16</v>
      </c>
      <c r="H11792" s="16">
        <v>9207247.0500000007</v>
      </c>
      <c r="I11792" s="12">
        <v>44132</v>
      </c>
      <c r="J11792" s="12">
        <v>44231</v>
      </c>
      <c r="K11792" s="15">
        <v>0</v>
      </c>
      <c r="L11792" s="13" t="s">
        <v>15</v>
      </c>
      <c r="M11792" s="7">
        <v>1</v>
      </c>
      <c r="N11792" s="17"/>
    </row>
    <row r="11793" spans="1:14" ht="94.5">
      <c r="A11793" s="6">
        <v>11791</v>
      </c>
      <c r="B11793" s="8" t="s">
        <v>24326</v>
      </c>
      <c r="C11793" s="9" t="s">
        <v>24512</v>
      </c>
      <c r="D11793" s="10" t="s">
        <v>24513</v>
      </c>
      <c r="E11793" s="11" t="s">
        <v>24514</v>
      </c>
      <c r="F11793" s="6">
        <v>487747</v>
      </c>
      <c r="G11793" s="6" t="s">
        <v>16</v>
      </c>
      <c r="H11793" s="16">
        <v>1157058.2</v>
      </c>
      <c r="I11793" s="12">
        <v>44115</v>
      </c>
      <c r="J11793" s="12">
        <v>44206</v>
      </c>
      <c r="K11793" s="15">
        <v>0</v>
      </c>
      <c r="L11793" s="13" t="s">
        <v>15</v>
      </c>
      <c r="M11793" s="7">
        <v>1</v>
      </c>
      <c r="N11793" s="17"/>
    </row>
    <row r="11794" spans="1:14" ht="94.5">
      <c r="A11794" s="6">
        <v>11792</v>
      </c>
      <c r="B11794" s="8" t="s">
        <v>24326</v>
      </c>
      <c r="C11794" s="9" t="s">
        <v>24515</v>
      </c>
      <c r="D11794" s="10" t="s">
        <v>24516</v>
      </c>
      <c r="E11794" s="11" t="s">
        <v>24517</v>
      </c>
      <c r="F11794" s="6">
        <v>487750</v>
      </c>
      <c r="G11794" s="6" t="s">
        <v>16</v>
      </c>
      <c r="H11794" s="16">
        <v>1064565.25</v>
      </c>
      <c r="I11794" s="12">
        <v>44132</v>
      </c>
      <c r="J11794" s="12">
        <v>44231</v>
      </c>
      <c r="K11794" s="15">
        <v>0</v>
      </c>
      <c r="L11794" s="13" t="s">
        <v>15</v>
      </c>
      <c r="M11794" s="7">
        <v>1</v>
      </c>
      <c r="N11794" s="17"/>
    </row>
    <row r="11795" spans="1:14" ht="110.25">
      <c r="A11795" s="6">
        <v>11793</v>
      </c>
      <c r="B11795" s="8" t="s">
        <v>24326</v>
      </c>
      <c r="C11795" s="9" t="s">
        <v>24518</v>
      </c>
      <c r="D11795" s="10" t="s">
        <v>24519</v>
      </c>
      <c r="E11795" s="11" t="s">
        <v>24520</v>
      </c>
      <c r="F11795" s="6">
        <v>487974</v>
      </c>
      <c r="G11795" s="6" t="s">
        <v>16</v>
      </c>
      <c r="H11795" s="16">
        <v>7444906.7999999998</v>
      </c>
      <c r="I11795" s="12">
        <v>44132</v>
      </c>
      <c r="J11795" s="12">
        <v>44231</v>
      </c>
      <c r="K11795" s="15">
        <v>0</v>
      </c>
      <c r="L11795" s="13" t="s">
        <v>15</v>
      </c>
      <c r="M11795" s="7">
        <v>1</v>
      </c>
      <c r="N11795" s="17"/>
    </row>
    <row r="11796" spans="1:14" ht="126">
      <c r="A11796" s="6">
        <v>11794</v>
      </c>
      <c r="B11796" s="8" t="s">
        <v>24326</v>
      </c>
      <c r="C11796" s="9" t="s">
        <v>24501</v>
      </c>
      <c r="D11796" s="10" t="s">
        <v>24502</v>
      </c>
      <c r="E11796" s="11" t="s">
        <v>24521</v>
      </c>
      <c r="F11796" s="6">
        <v>487976</v>
      </c>
      <c r="G11796" s="6" t="s">
        <v>16</v>
      </c>
      <c r="H11796" s="16">
        <v>3352041.75</v>
      </c>
      <c r="I11796" s="12">
        <v>44132</v>
      </c>
      <c r="J11796" s="12">
        <v>44231</v>
      </c>
      <c r="K11796" s="15">
        <v>0</v>
      </c>
      <c r="L11796" s="13" t="s">
        <v>15</v>
      </c>
      <c r="M11796" s="7">
        <v>1</v>
      </c>
      <c r="N11796" s="17"/>
    </row>
    <row r="11797" spans="1:14" ht="63">
      <c r="A11797" s="6">
        <v>11795</v>
      </c>
      <c r="B11797" s="8" t="s">
        <v>24326</v>
      </c>
      <c r="C11797" s="9" t="s">
        <v>24522</v>
      </c>
      <c r="D11797" s="10" t="s">
        <v>24523</v>
      </c>
      <c r="E11797" s="11" t="s">
        <v>24524</v>
      </c>
      <c r="F11797" s="6">
        <v>487979</v>
      </c>
      <c r="G11797" s="6" t="s">
        <v>16</v>
      </c>
      <c r="H11797" s="16">
        <v>10131104</v>
      </c>
      <c r="I11797" s="12">
        <v>44132</v>
      </c>
      <c r="J11797" s="12">
        <v>44231</v>
      </c>
      <c r="K11797" s="15">
        <v>0</v>
      </c>
      <c r="L11797" s="13" t="s">
        <v>15</v>
      </c>
      <c r="M11797" s="7">
        <v>1</v>
      </c>
      <c r="N11797" s="17"/>
    </row>
    <row r="11798" spans="1:14" ht="47.25">
      <c r="A11798" s="6">
        <v>11796</v>
      </c>
      <c r="B11798" s="8" t="s">
        <v>24326</v>
      </c>
      <c r="C11798" s="9" t="s">
        <v>24525</v>
      </c>
      <c r="D11798" s="10" t="s">
        <v>24526</v>
      </c>
      <c r="E11798" s="11" t="s">
        <v>24527</v>
      </c>
      <c r="F11798" s="6">
        <v>487980</v>
      </c>
      <c r="G11798" s="6" t="s">
        <v>16</v>
      </c>
      <c r="H11798" s="16">
        <v>12048111.85</v>
      </c>
      <c r="I11798" s="12">
        <v>44132</v>
      </c>
      <c r="J11798" s="12">
        <v>44231</v>
      </c>
      <c r="K11798" s="15">
        <v>0</v>
      </c>
      <c r="L11798" s="13" t="s">
        <v>15</v>
      </c>
      <c r="M11798" s="7">
        <v>1</v>
      </c>
      <c r="N11798" s="17"/>
    </row>
    <row r="11799" spans="1:14" ht="63">
      <c r="A11799" s="6">
        <v>11797</v>
      </c>
      <c r="B11799" s="8" t="s">
        <v>24326</v>
      </c>
      <c r="C11799" s="9" t="s">
        <v>24528</v>
      </c>
      <c r="D11799" s="10" t="s">
        <v>15626</v>
      </c>
      <c r="E11799" s="11" t="s">
        <v>24529</v>
      </c>
      <c r="F11799" s="6">
        <v>485689</v>
      </c>
      <c r="G11799" s="6" t="s">
        <v>24424</v>
      </c>
      <c r="H11799" s="16">
        <v>37694770.853</v>
      </c>
      <c r="I11799" s="12">
        <v>44164</v>
      </c>
      <c r="J11799" s="12">
        <v>44475</v>
      </c>
      <c r="K11799" s="15">
        <v>0</v>
      </c>
      <c r="L11799" s="13" t="s">
        <v>15</v>
      </c>
      <c r="M11799" s="7">
        <v>1</v>
      </c>
      <c r="N11799" s="17"/>
    </row>
    <row r="11800" spans="1:14" ht="63">
      <c r="A11800" s="6">
        <v>11798</v>
      </c>
      <c r="B11800" s="8" t="s">
        <v>24326</v>
      </c>
      <c r="C11800" s="9" t="s">
        <v>24530</v>
      </c>
      <c r="D11800" s="10" t="s">
        <v>24469</v>
      </c>
      <c r="E11800" s="11" t="s">
        <v>24531</v>
      </c>
      <c r="F11800" s="6">
        <v>485690</v>
      </c>
      <c r="G11800" s="6" t="s">
        <v>24424</v>
      </c>
      <c r="H11800" s="16">
        <v>20685594.223000001</v>
      </c>
      <c r="I11800" s="12">
        <v>44164</v>
      </c>
      <c r="J11800" s="12">
        <v>44475</v>
      </c>
      <c r="K11800" s="15">
        <v>0</v>
      </c>
      <c r="L11800" s="13" t="s">
        <v>14</v>
      </c>
      <c r="M11800" s="7">
        <v>1</v>
      </c>
      <c r="N11800" s="17"/>
    </row>
    <row r="11801" spans="1:14" ht="110.25">
      <c r="A11801" s="6">
        <v>11799</v>
      </c>
      <c r="B11801" s="8" t="s">
        <v>24326</v>
      </c>
      <c r="C11801" s="9" t="s">
        <v>24532</v>
      </c>
      <c r="D11801" s="10" t="s">
        <v>24381</v>
      </c>
      <c r="E11801" s="11" t="s">
        <v>24531</v>
      </c>
      <c r="F11801" s="6">
        <v>485690</v>
      </c>
      <c r="G11801" s="6" t="s">
        <v>24424</v>
      </c>
      <c r="H11801" s="16">
        <v>20685594.223000001</v>
      </c>
      <c r="I11801" s="12">
        <v>44164</v>
      </c>
      <c r="J11801" s="12">
        <v>44475</v>
      </c>
      <c r="K11801" s="15">
        <v>0</v>
      </c>
      <c r="L11801" s="13" t="s">
        <v>14</v>
      </c>
      <c r="M11801" s="7">
        <v>0.6</v>
      </c>
      <c r="N11801" s="17"/>
    </row>
    <row r="11802" spans="1:14" ht="94.5">
      <c r="A11802" s="6">
        <v>11800</v>
      </c>
      <c r="B11802" s="8" t="s">
        <v>24326</v>
      </c>
      <c r="C11802" s="9" t="s">
        <v>24512</v>
      </c>
      <c r="D11802" s="10" t="s">
        <v>24474</v>
      </c>
      <c r="E11802" s="11" t="s">
        <v>24531</v>
      </c>
      <c r="F11802" s="6">
        <v>485690</v>
      </c>
      <c r="G11802" s="6" t="s">
        <v>24424</v>
      </c>
      <c r="H11802" s="16">
        <v>20685594.223000001</v>
      </c>
      <c r="I11802" s="12">
        <v>44164</v>
      </c>
      <c r="J11802" s="12">
        <v>44475</v>
      </c>
      <c r="K11802" s="15">
        <v>0</v>
      </c>
      <c r="L11802" s="13" t="s">
        <v>14</v>
      </c>
      <c r="M11802" s="7">
        <v>0.4</v>
      </c>
      <c r="N11802" s="17"/>
    </row>
    <row r="11803" spans="1:14" ht="63">
      <c r="A11803" s="6">
        <v>11801</v>
      </c>
      <c r="B11803" s="8" t="s">
        <v>24326</v>
      </c>
      <c r="C11803" s="9" t="s">
        <v>24530</v>
      </c>
      <c r="D11803" s="10" t="s">
        <v>24469</v>
      </c>
      <c r="E11803" s="11" t="s">
        <v>24533</v>
      </c>
      <c r="F11803" s="6">
        <v>485691</v>
      </c>
      <c r="G11803" s="6" t="s">
        <v>24424</v>
      </c>
      <c r="H11803" s="16">
        <v>49729795.678000003</v>
      </c>
      <c r="I11803" s="12">
        <v>44164</v>
      </c>
      <c r="J11803" s="12">
        <v>44481</v>
      </c>
      <c r="K11803" s="15">
        <v>0</v>
      </c>
      <c r="L11803" s="13" t="s">
        <v>14</v>
      </c>
      <c r="M11803" s="7">
        <v>1</v>
      </c>
      <c r="N11803" s="17"/>
    </row>
    <row r="11804" spans="1:14" ht="110.25">
      <c r="A11804" s="6">
        <v>11802</v>
      </c>
      <c r="B11804" s="8" t="s">
        <v>24326</v>
      </c>
      <c r="C11804" s="9" t="s">
        <v>24532</v>
      </c>
      <c r="D11804" s="10" t="s">
        <v>24381</v>
      </c>
      <c r="E11804" s="11" t="s">
        <v>24533</v>
      </c>
      <c r="F11804" s="6">
        <v>485691</v>
      </c>
      <c r="G11804" s="6" t="s">
        <v>24424</v>
      </c>
      <c r="H11804" s="16">
        <v>49729795.678000003</v>
      </c>
      <c r="I11804" s="12">
        <v>44164</v>
      </c>
      <c r="J11804" s="12">
        <v>44481</v>
      </c>
      <c r="K11804" s="15">
        <v>0</v>
      </c>
      <c r="L11804" s="13" t="s">
        <v>14</v>
      </c>
      <c r="M11804" s="7">
        <v>0.6</v>
      </c>
      <c r="N11804" s="17"/>
    </row>
    <row r="11805" spans="1:14" ht="94.5">
      <c r="A11805" s="6">
        <v>11803</v>
      </c>
      <c r="B11805" s="8" t="s">
        <v>24326</v>
      </c>
      <c r="C11805" s="9" t="s">
        <v>24512</v>
      </c>
      <c r="D11805" s="10" t="s">
        <v>24474</v>
      </c>
      <c r="E11805" s="11" t="s">
        <v>24533</v>
      </c>
      <c r="F11805" s="6">
        <v>485691</v>
      </c>
      <c r="G11805" s="6" t="s">
        <v>24424</v>
      </c>
      <c r="H11805" s="16">
        <v>49729795.678000003</v>
      </c>
      <c r="I11805" s="12">
        <v>44164</v>
      </c>
      <c r="J11805" s="12">
        <v>44481</v>
      </c>
      <c r="K11805" s="15">
        <v>0</v>
      </c>
      <c r="L11805" s="13" t="s">
        <v>14</v>
      </c>
      <c r="M11805" s="7">
        <v>0.4</v>
      </c>
      <c r="N11805" s="17"/>
    </row>
    <row r="11806" spans="1:14" ht="78.75">
      <c r="A11806" s="6">
        <v>11804</v>
      </c>
      <c r="B11806" s="8" t="s">
        <v>24326</v>
      </c>
      <c r="C11806" s="9" t="s">
        <v>24534</v>
      </c>
      <c r="D11806" s="10" t="s">
        <v>15706</v>
      </c>
      <c r="E11806" s="11" t="s">
        <v>24491</v>
      </c>
      <c r="F11806" s="6">
        <v>478422</v>
      </c>
      <c r="G11806" s="6" t="s">
        <v>24424</v>
      </c>
      <c r="H11806" s="16">
        <v>16597622.061000001</v>
      </c>
      <c r="I11806" s="12">
        <v>44227</v>
      </c>
      <c r="J11806" s="12">
        <v>44599</v>
      </c>
      <c r="K11806" s="15">
        <v>0</v>
      </c>
      <c r="L11806" s="13" t="s">
        <v>15</v>
      </c>
      <c r="M11806" s="7">
        <v>1</v>
      </c>
      <c r="N11806" s="17"/>
    </row>
    <row r="11807" spans="1:14" ht="110.25">
      <c r="A11807" s="6">
        <v>11805</v>
      </c>
      <c r="B11807" s="8" t="s">
        <v>24535</v>
      </c>
      <c r="C11807" s="9" t="s">
        <v>24536</v>
      </c>
      <c r="D11807" s="10" t="s">
        <v>24537</v>
      </c>
      <c r="E11807" s="11" t="s">
        <v>24538</v>
      </c>
      <c r="F11807" s="6">
        <v>331762</v>
      </c>
      <c r="G11807" s="6" t="s">
        <v>1666</v>
      </c>
      <c r="H11807" s="16">
        <v>181395367.91999999</v>
      </c>
      <c r="I11807" s="12" t="s">
        <v>1178</v>
      </c>
      <c r="J11807" s="12" t="s">
        <v>15084</v>
      </c>
      <c r="K11807" s="15">
        <v>44200248</v>
      </c>
      <c r="L11807" s="13" t="s">
        <v>14</v>
      </c>
      <c r="M11807" s="7">
        <v>1</v>
      </c>
      <c r="N11807" s="17"/>
    </row>
    <row r="11808" spans="1:14" ht="110.25">
      <c r="A11808" s="6">
        <v>11806</v>
      </c>
      <c r="B11808" s="8" t="s">
        <v>24535</v>
      </c>
      <c r="C11808" s="9" t="s">
        <v>24539</v>
      </c>
      <c r="D11808" s="10" t="s">
        <v>24537</v>
      </c>
      <c r="E11808" s="11" t="s">
        <v>24538</v>
      </c>
      <c r="F11808" s="6">
        <v>331762</v>
      </c>
      <c r="G11808" s="6" t="s">
        <v>1666</v>
      </c>
      <c r="H11808" s="16">
        <v>181395367.91999999</v>
      </c>
      <c r="I11808" s="12" t="s">
        <v>1178</v>
      </c>
      <c r="J11808" s="12" t="s">
        <v>15084</v>
      </c>
      <c r="K11808" s="15">
        <v>44200248</v>
      </c>
      <c r="L11808" s="13" t="s">
        <v>14</v>
      </c>
      <c r="M11808" s="7">
        <v>0.51</v>
      </c>
      <c r="N11808" s="17"/>
    </row>
    <row r="11809" spans="1:14" ht="110.25">
      <c r="A11809" s="6">
        <v>11807</v>
      </c>
      <c r="B11809" s="8" t="s">
        <v>24535</v>
      </c>
      <c r="C11809" s="9" t="s">
        <v>24540</v>
      </c>
      <c r="D11809" s="10" t="s">
        <v>6517</v>
      </c>
      <c r="E11809" s="11" t="s">
        <v>24538</v>
      </c>
      <c r="F11809" s="6">
        <v>331762</v>
      </c>
      <c r="G11809" s="6" t="s">
        <v>1666</v>
      </c>
      <c r="H11809" s="16">
        <v>181395367.91999999</v>
      </c>
      <c r="I11809" s="12" t="s">
        <v>1178</v>
      </c>
      <c r="J11809" s="12" t="s">
        <v>15084</v>
      </c>
      <c r="K11809" s="15">
        <v>44200248</v>
      </c>
      <c r="L11809" s="13" t="s">
        <v>14</v>
      </c>
      <c r="M11809" s="7">
        <v>0.49</v>
      </c>
      <c r="N11809" s="17"/>
    </row>
    <row r="11810" spans="1:14" ht="189">
      <c r="A11810" s="6">
        <v>11808</v>
      </c>
      <c r="B11810" s="8" t="s">
        <v>24535</v>
      </c>
      <c r="C11810" s="9" t="s">
        <v>24541</v>
      </c>
      <c r="D11810" s="10" t="s">
        <v>24542</v>
      </c>
      <c r="E11810" s="11" t="s">
        <v>24543</v>
      </c>
      <c r="F11810" s="6">
        <v>331763</v>
      </c>
      <c r="G11810" s="6" t="s">
        <v>1666</v>
      </c>
      <c r="H11810" s="16">
        <v>162288494.99000001</v>
      </c>
      <c r="I11810" s="12" t="s">
        <v>22504</v>
      </c>
      <c r="J11810" s="12" t="s">
        <v>24544</v>
      </c>
      <c r="K11810" s="15">
        <v>42281806</v>
      </c>
      <c r="L11810" s="13" t="s">
        <v>15</v>
      </c>
      <c r="M11810" s="7">
        <v>1</v>
      </c>
      <c r="N11810" s="17"/>
    </row>
    <row r="11811" spans="1:14" ht="157.5">
      <c r="A11811" s="6">
        <v>11809</v>
      </c>
      <c r="B11811" s="8" t="s">
        <v>24535</v>
      </c>
      <c r="C11811" s="9" t="s">
        <v>24536</v>
      </c>
      <c r="D11811" s="10" t="s">
        <v>24537</v>
      </c>
      <c r="E11811" s="11" t="s">
        <v>24545</v>
      </c>
      <c r="F11811" s="6">
        <v>331764</v>
      </c>
      <c r="G11811" s="6" t="s">
        <v>1666</v>
      </c>
      <c r="H11811" s="16">
        <v>249686670.25</v>
      </c>
      <c r="I11811" s="12" t="s">
        <v>10847</v>
      </c>
      <c r="J11811" s="12" t="s">
        <v>13164</v>
      </c>
      <c r="K11811" s="15">
        <v>84351136</v>
      </c>
      <c r="L11811" s="13" t="s">
        <v>14</v>
      </c>
      <c r="M11811" s="7">
        <v>1</v>
      </c>
      <c r="N11811" s="17"/>
    </row>
    <row r="11812" spans="1:14" ht="157.5">
      <c r="A11812" s="6">
        <v>11810</v>
      </c>
      <c r="B11812" s="8" t="s">
        <v>24535</v>
      </c>
      <c r="C11812" s="9" t="s">
        <v>24539</v>
      </c>
      <c r="D11812" s="10" t="s">
        <v>24537</v>
      </c>
      <c r="E11812" s="11" t="s">
        <v>24545</v>
      </c>
      <c r="F11812" s="6">
        <v>331764</v>
      </c>
      <c r="G11812" s="6" t="s">
        <v>1666</v>
      </c>
      <c r="H11812" s="16">
        <v>249686670.25</v>
      </c>
      <c r="I11812" s="12" t="s">
        <v>10847</v>
      </c>
      <c r="J11812" s="12" t="s">
        <v>13164</v>
      </c>
      <c r="K11812" s="15">
        <v>84351136</v>
      </c>
      <c r="L11812" s="13" t="s">
        <v>14</v>
      </c>
      <c r="M11812" s="7">
        <v>0.51</v>
      </c>
      <c r="N11812" s="17"/>
    </row>
    <row r="11813" spans="1:14" ht="157.5">
      <c r="A11813" s="6">
        <v>11811</v>
      </c>
      <c r="B11813" s="8" t="s">
        <v>24535</v>
      </c>
      <c r="C11813" s="9" t="s">
        <v>24540</v>
      </c>
      <c r="D11813" s="10" t="s">
        <v>6517</v>
      </c>
      <c r="E11813" s="11" t="s">
        <v>24545</v>
      </c>
      <c r="F11813" s="6">
        <v>331764</v>
      </c>
      <c r="G11813" s="6" t="s">
        <v>1666</v>
      </c>
      <c r="H11813" s="16">
        <v>249686670.25</v>
      </c>
      <c r="I11813" s="12" t="s">
        <v>10847</v>
      </c>
      <c r="J11813" s="12" t="s">
        <v>13164</v>
      </c>
      <c r="K11813" s="15">
        <v>84351136</v>
      </c>
      <c r="L11813" s="13" t="s">
        <v>14</v>
      </c>
      <c r="M11813" s="7">
        <v>0.49</v>
      </c>
      <c r="N11813" s="17"/>
    </row>
    <row r="11814" spans="1:14" ht="78.75">
      <c r="A11814" s="6">
        <v>11812</v>
      </c>
      <c r="B11814" s="8" t="s">
        <v>24535</v>
      </c>
      <c r="C11814" s="9" t="s">
        <v>24546</v>
      </c>
      <c r="D11814" s="10" t="s">
        <v>24547</v>
      </c>
      <c r="E11814" s="11" t="s">
        <v>24548</v>
      </c>
      <c r="F11814" s="6">
        <v>126193</v>
      </c>
      <c r="G11814" s="6" t="s">
        <v>1611</v>
      </c>
      <c r="H11814" s="16">
        <v>22632725.800000001</v>
      </c>
      <c r="I11814" s="12" t="s">
        <v>24549</v>
      </c>
      <c r="J11814" s="12">
        <v>44165</v>
      </c>
      <c r="K11814" s="15">
        <v>16804000</v>
      </c>
      <c r="L11814" s="13" t="s">
        <v>14</v>
      </c>
      <c r="M11814" s="7">
        <v>1</v>
      </c>
      <c r="N11814" s="17"/>
    </row>
    <row r="11815" spans="1:14" ht="78.75">
      <c r="A11815" s="6">
        <v>11813</v>
      </c>
      <c r="B11815" s="8" t="s">
        <v>24535</v>
      </c>
      <c r="C11815" s="9" t="s">
        <v>24550</v>
      </c>
      <c r="D11815" s="10" t="s">
        <v>15930</v>
      </c>
      <c r="E11815" s="11" t="s">
        <v>24548</v>
      </c>
      <c r="F11815" s="6">
        <v>126193</v>
      </c>
      <c r="G11815" s="6" t="s">
        <v>1611</v>
      </c>
      <c r="H11815" s="16">
        <v>22632725.800000001</v>
      </c>
      <c r="I11815" s="12" t="s">
        <v>24549</v>
      </c>
      <c r="J11815" s="12">
        <v>44165</v>
      </c>
      <c r="K11815" s="15">
        <v>16804000</v>
      </c>
      <c r="L11815" s="13" t="s">
        <v>14</v>
      </c>
      <c r="M11815" s="7">
        <v>0.6</v>
      </c>
      <c r="N11815" s="17"/>
    </row>
    <row r="11816" spans="1:14" ht="94.5">
      <c r="A11816" s="6">
        <v>11814</v>
      </c>
      <c r="B11816" s="8" t="s">
        <v>24535</v>
      </c>
      <c r="C11816" s="9" t="s">
        <v>24551</v>
      </c>
      <c r="D11816" s="10" t="s">
        <v>2476</v>
      </c>
      <c r="E11816" s="11" t="s">
        <v>24548</v>
      </c>
      <c r="F11816" s="6">
        <v>126193</v>
      </c>
      <c r="G11816" s="6" t="s">
        <v>1611</v>
      </c>
      <c r="H11816" s="16">
        <v>22632725.800000001</v>
      </c>
      <c r="I11816" s="12" t="s">
        <v>24549</v>
      </c>
      <c r="J11816" s="12">
        <v>44165</v>
      </c>
      <c r="K11816" s="15">
        <v>16804000</v>
      </c>
      <c r="L11816" s="13" t="s">
        <v>14</v>
      </c>
      <c r="M11816" s="7">
        <v>0.4</v>
      </c>
      <c r="N11816" s="17"/>
    </row>
    <row r="11817" spans="1:14" ht="94.5">
      <c r="A11817" s="6">
        <v>11815</v>
      </c>
      <c r="B11817" s="8" t="s">
        <v>24535</v>
      </c>
      <c r="C11817" s="9" t="s">
        <v>24552</v>
      </c>
      <c r="D11817" s="10" t="s">
        <v>24553</v>
      </c>
      <c r="E11817" s="11" t="s">
        <v>24554</v>
      </c>
      <c r="F11817" s="6">
        <v>155337</v>
      </c>
      <c r="G11817" s="6" t="s">
        <v>1611</v>
      </c>
      <c r="H11817" s="16">
        <v>276215365.08999997</v>
      </c>
      <c r="I11817" s="12" t="s">
        <v>24555</v>
      </c>
      <c r="J11817" s="12" t="s">
        <v>1483</v>
      </c>
      <c r="K11817" s="15">
        <v>130020000</v>
      </c>
      <c r="L11817" s="13" t="s">
        <v>14</v>
      </c>
      <c r="M11817" s="7">
        <v>1</v>
      </c>
      <c r="N11817" s="17"/>
    </row>
    <row r="11818" spans="1:14" ht="94.5">
      <c r="A11818" s="6">
        <v>11816</v>
      </c>
      <c r="B11818" s="8" t="s">
        <v>24535</v>
      </c>
      <c r="C11818" s="9" t="s">
        <v>24556</v>
      </c>
      <c r="D11818" s="10" t="s">
        <v>2574</v>
      </c>
      <c r="E11818" s="11" t="s">
        <v>24554</v>
      </c>
      <c r="F11818" s="6">
        <v>155337</v>
      </c>
      <c r="G11818" s="6" t="s">
        <v>1611</v>
      </c>
      <c r="H11818" s="16">
        <v>276215365.08999997</v>
      </c>
      <c r="I11818" s="12" t="s">
        <v>24555</v>
      </c>
      <c r="J11818" s="12" t="s">
        <v>1483</v>
      </c>
      <c r="K11818" s="15">
        <v>130020000</v>
      </c>
      <c r="L11818" s="13" t="s">
        <v>14</v>
      </c>
      <c r="M11818" s="7">
        <v>0.6</v>
      </c>
      <c r="N11818" s="17"/>
    </row>
    <row r="11819" spans="1:14" ht="94.5">
      <c r="A11819" s="6">
        <v>11817</v>
      </c>
      <c r="B11819" s="8" t="s">
        <v>24535</v>
      </c>
      <c r="C11819" s="9" t="s">
        <v>24557</v>
      </c>
      <c r="D11819" s="10" t="s">
        <v>837</v>
      </c>
      <c r="E11819" s="11" t="s">
        <v>24554</v>
      </c>
      <c r="F11819" s="6">
        <v>155337</v>
      </c>
      <c r="G11819" s="6" t="s">
        <v>1611</v>
      </c>
      <c r="H11819" s="16">
        <v>276215365.08999997</v>
      </c>
      <c r="I11819" s="12" t="s">
        <v>24555</v>
      </c>
      <c r="J11819" s="12" t="s">
        <v>1483</v>
      </c>
      <c r="K11819" s="15">
        <v>130020000</v>
      </c>
      <c r="L11819" s="13" t="s">
        <v>14</v>
      </c>
      <c r="M11819" s="7">
        <v>0.4</v>
      </c>
      <c r="N11819" s="17"/>
    </row>
    <row r="11820" spans="1:14" ht="78.75">
      <c r="A11820" s="6">
        <v>11818</v>
      </c>
      <c r="B11820" s="8" t="s">
        <v>24535</v>
      </c>
      <c r="C11820" s="9" t="s">
        <v>24552</v>
      </c>
      <c r="D11820" s="10" t="s">
        <v>24553</v>
      </c>
      <c r="E11820" s="11" t="s">
        <v>24558</v>
      </c>
      <c r="F11820" s="6">
        <v>155338</v>
      </c>
      <c r="G11820" s="6" t="s">
        <v>1611</v>
      </c>
      <c r="H11820" s="16">
        <v>303114770.50999999</v>
      </c>
      <c r="I11820" s="12" t="s">
        <v>24559</v>
      </c>
      <c r="J11820" s="12" t="s">
        <v>1076</v>
      </c>
      <c r="K11820" s="15">
        <v>1034.94</v>
      </c>
      <c r="L11820" s="13" t="s">
        <v>14</v>
      </c>
      <c r="M11820" s="7">
        <v>1</v>
      </c>
      <c r="N11820" s="17"/>
    </row>
    <row r="11821" spans="1:14" ht="94.5">
      <c r="A11821" s="6">
        <v>11819</v>
      </c>
      <c r="B11821" s="8" t="s">
        <v>24535</v>
      </c>
      <c r="C11821" s="9" t="s">
        <v>24556</v>
      </c>
      <c r="D11821" s="10" t="s">
        <v>2574</v>
      </c>
      <c r="E11821" s="11" t="s">
        <v>24558</v>
      </c>
      <c r="F11821" s="6">
        <v>155338</v>
      </c>
      <c r="G11821" s="6" t="s">
        <v>1611</v>
      </c>
      <c r="H11821" s="16">
        <v>303114770.50999999</v>
      </c>
      <c r="I11821" s="12" t="s">
        <v>24559</v>
      </c>
      <c r="J11821" s="12" t="s">
        <v>1076</v>
      </c>
      <c r="K11821" s="15">
        <v>1034.94</v>
      </c>
      <c r="L11821" s="13" t="s">
        <v>14</v>
      </c>
      <c r="M11821" s="7">
        <v>0.6</v>
      </c>
      <c r="N11821" s="17"/>
    </row>
    <row r="11822" spans="1:14" ht="78.75">
      <c r="A11822" s="6">
        <v>11820</v>
      </c>
      <c r="B11822" s="8" t="s">
        <v>24535</v>
      </c>
      <c r="C11822" s="9" t="s">
        <v>24557</v>
      </c>
      <c r="D11822" s="10" t="s">
        <v>837</v>
      </c>
      <c r="E11822" s="11" t="s">
        <v>24558</v>
      </c>
      <c r="F11822" s="6">
        <v>155338</v>
      </c>
      <c r="G11822" s="6" t="s">
        <v>1611</v>
      </c>
      <c r="H11822" s="16">
        <v>303114770.50999999</v>
      </c>
      <c r="I11822" s="12" t="s">
        <v>24559</v>
      </c>
      <c r="J11822" s="12" t="s">
        <v>1076</v>
      </c>
      <c r="K11822" s="15">
        <v>1034.94</v>
      </c>
      <c r="L11822" s="13" t="s">
        <v>14</v>
      </c>
      <c r="M11822" s="7">
        <v>0.4</v>
      </c>
      <c r="N11822" s="17"/>
    </row>
    <row r="11823" spans="1:14" ht="78.75">
      <c r="A11823" s="6">
        <v>11821</v>
      </c>
      <c r="B11823" s="8" t="s">
        <v>24535</v>
      </c>
      <c r="C11823" s="9" t="s">
        <v>24560</v>
      </c>
      <c r="D11823" s="10" t="s">
        <v>6517</v>
      </c>
      <c r="E11823" s="11" t="s">
        <v>24561</v>
      </c>
      <c r="F11823" s="6">
        <v>266378</v>
      </c>
      <c r="G11823" s="6" t="s">
        <v>1611</v>
      </c>
      <c r="H11823" s="16">
        <v>83654331.840000004</v>
      </c>
      <c r="I11823" s="12" t="s">
        <v>24562</v>
      </c>
      <c r="J11823" s="12" t="s">
        <v>912</v>
      </c>
      <c r="K11823" s="15">
        <v>2701</v>
      </c>
      <c r="L11823" s="13" t="s">
        <v>15</v>
      </c>
      <c r="M11823" s="7">
        <v>1</v>
      </c>
      <c r="N11823" s="17"/>
    </row>
    <row r="11824" spans="1:14" ht="63">
      <c r="A11824" s="6">
        <v>11822</v>
      </c>
      <c r="B11824" s="8" t="s">
        <v>24535</v>
      </c>
      <c r="C11824" s="9" t="s">
        <v>24563</v>
      </c>
      <c r="D11824" s="10" t="s">
        <v>24564</v>
      </c>
      <c r="E11824" s="11" t="s">
        <v>24565</v>
      </c>
      <c r="F11824" s="6">
        <v>304978</v>
      </c>
      <c r="G11824" s="6" t="s">
        <v>12286</v>
      </c>
      <c r="H11824" s="16">
        <v>26172950.030000001</v>
      </c>
      <c r="I11824" s="12">
        <v>43628</v>
      </c>
      <c r="J11824" s="12">
        <v>43961</v>
      </c>
      <c r="K11824" s="15">
        <v>20000000</v>
      </c>
      <c r="L11824" s="13" t="s">
        <v>15</v>
      </c>
      <c r="M11824" s="7">
        <v>1</v>
      </c>
      <c r="N11824" s="17"/>
    </row>
    <row r="11825" spans="1:14" ht="78.75">
      <c r="A11825" s="6">
        <v>11823</v>
      </c>
      <c r="B11825" s="8" t="s">
        <v>24535</v>
      </c>
      <c r="C11825" s="9" t="s">
        <v>24566</v>
      </c>
      <c r="D11825" s="10" t="s">
        <v>24567</v>
      </c>
      <c r="E11825" s="11" t="s">
        <v>24568</v>
      </c>
      <c r="F11825" s="6">
        <v>354786</v>
      </c>
      <c r="G11825" s="6" t="s">
        <v>12286</v>
      </c>
      <c r="H11825" s="16">
        <v>22871328.559999999</v>
      </c>
      <c r="I11825" s="12">
        <v>43797</v>
      </c>
      <c r="J11825" s="12">
        <v>44316</v>
      </c>
      <c r="K11825" s="15">
        <v>0</v>
      </c>
      <c r="L11825" s="13" t="s">
        <v>14</v>
      </c>
      <c r="M11825" s="7">
        <v>1</v>
      </c>
      <c r="N11825" s="17"/>
    </row>
    <row r="11826" spans="1:14" ht="94.5">
      <c r="A11826" s="6">
        <v>11824</v>
      </c>
      <c r="B11826" s="8" t="s">
        <v>24535</v>
      </c>
      <c r="C11826" s="9" t="s">
        <v>24569</v>
      </c>
      <c r="D11826" s="10" t="s">
        <v>18603</v>
      </c>
      <c r="E11826" s="11" t="s">
        <v>24568</v>
      </c>
      <c r="F11826" s="6">
        <v>354786</v>
      </c>
      <c r="G11826" s="6" t="s">
        <v>12286</v>
      </c>
      <c r="H11826" s="16">
        <v>22871328.559999999</v>
      </c>
      <c r="I11826" s="12">
        <v>43797</v>
      </c>
      <c r="J11826" s="12">
        <v>44316</v>
      </c>
      <c r="K11826" s="15">
        <v>0</v>
      </c>
      <c r="L11826" s="13" t="s">
        <v>14</v>
      </c>
      <c r="M11826" s="7">
        <v>0.5</v>
      </c>
      <c r="N11826" s="17"/>
    </row>
    <row r="11827" spans="1:14" ht="78.75">
      <c r="A11827" s="6">
        <v>11825</v>
      </c>
      <c r="B11827" s="8" t="s">
        <v>24535</v>
      </c>
      <c r="C11827" s="9" t="s">
        <v>24570</v>
      </c>
      <c r="D11827" s="10" t="s">
        <v>5758</v>
      </c>
      <c r="E11827" s="11" t="s">
        <v>24568</v>
      </c>
      <c r="F11827" s="6">
        <v>354786</v>
      </c>
      <c r="G11827" s="6" t="s">
        <v>12286</v>
      </c>
      <c r="H11827" s="16">
        <v>22871328.559999999</v>
      </c>
      <c r="I11827" s="12">
        <v>43797</v>
      </c>
      <c r="J11827" s="12">
        <v>44316</v>
      </c>
      <c r="K11827" s="15">
        <v>0</v>
      </c>
      <c r="L11827" s="13" t="s">
        <v>14</v>
      </c>
      <c r="M11827" s="7">
        <v>0.5</v>
      </c>
      <c r="N11827" s="17"/>
    </row>
    <row r="11828" spans="1:14" ht="63">
      <c r="A11828" s="6">
        <v>11826</v>
      </c>
      <c r="B11828" s="8" t="s">
        <v>24535</v>
      </c>
      <c r="C11828" s="9" t="s">
        <v>24571</v>
      </c>
      <c r="D11828" s="10" t="s">
        <v>5153</v>
      </c>
      <c r="E11828" s="11" t="s">
        <v>24572</v>
      </c>
      <c r="F11828" s="6">
        <v>385476</v>
      </c>
      <c r="G11828" s="6" t="s">
        <v>12286</v>
      </c>
      <c r="H11828" s="16">
        <v>26034750</v>
      </c>
      <c r="I11828" s="12">
        <v>43871</v>
      </c>
      <c r="J11828" s="12">
        <v>44380</v>
      </c>
      <c r="K11828" s="15">
        <v>0</v>
      </c>
      <c r="L11828" s="13" t="s">
        <v>15</v>
      </c>
      <c r="M11828" s="7">
        <v>1</v>
      </c>
      <c r="N11828" s="17"/>
    </row>
    <row r="11829" spans="1:14" ht="63">
      <c r="A11829" s="6">
        <v>11827</v>
      </c>
      <c r="B11829" s="8" t="s">
        <v>24535</v>
      </c>
      <c r="C11829" s="9" t="s">
        <v>24573</v>
      </c>
      <c r="D11829" s="10" t="s">
        <v>24574</v>
      </c>
      <c r="E11829" s="11" t="s">
        <v>24575</v>
      </c>
      <c r="F11829" s="6">
        <v>406115</v>
      </c>
      <c r="G11829" s="6" t="s">
        <v>12286</v>
      </c>
      <c r="H11829" s="16">
        <v>18272731.870000001</v>
      </c>
      <c r="I11829" s="12">
        <v>43933</v>
      </c>
      <c r="J11829" s="12">
        <v>44245</v>
      </c>
      <c r="K11829" s="15">
        <v>0</v>
      </c>
      <c r="L11829" s="13" t="s">
        <v>14</v>
      </c>
      <c r="M11829" s="7">
        <v>1</v>
      </c>
      <c r="N11829" s="17"/>
    </row>
    <row r="11830" spans="1:14" ht="127.5">
      <c r="A11830" s="6">
        <v>11828</v>
      </c>
      <c r="B11830" s="8" t="s">
        <v>24535</v>
      </c>
      <c r="C11830" s="9" t="s">
        <v>24576</v>
      </c>
      <c r="D11830" s="10" t="s">
        <v>24577</v>
      </c>
      <c r="E11830" s="11" t="s">
        <v>24575</v>
      </c>
      <c r="F11830" s="6">
        <v>406115</v>
      </c>
      <c r="G11830" s="6" t="s">
        <v>12286</v>
      </c>
      <c r="H11830" s="16">
        <v>18272731.870000001</v>
      </c>
      <c r="I11830" s="12">
        <v>43933</v>
      </c>
      <c r="J11830" s="12">
        <v>44245</v>
      </c>
      <c r="K11830" s="15">
        <v>0</v>
      </c>
      <c r="L11830" s="13" t="s">
        <v>14</v>
      </c>
      <c r="M11830" s="7">
        <v>0.75</v>
      </c>
      <c r="N11830" s="17"/>
    </row>
    <row r="11831" spans="1:14" ht="78.75">
      <c r="A11831" s="6">
        <v>11829</v>
      </c>
      <c r="B11831" s="8" t="s">
        <v>24535</v>
      </c>
      <c r="C11831" s="9" t="s">
        <v>24578</v>
      </c>
      <c r="D11831" s="10" t="s">
        <v>24579</v>
      </c>
      <c r="E11831" s="11" t="s">
        <v>24575</v>
      </c>
      <c r="F11831" s="6">
        <v>406115</v>
      </c>
      <c r="G11831" s="6" t="s">
        <v>12286</v>
      </c>
      <c r="H11831" s="16">
        <v>18272731.870000001</v>
      </c>
      <c r="I11831" s="12">
        <v>43933</v>
      </c>
      <c r="J11831" s="12">
        <v>44245</v>
      </c>
      <c r="K11831" s="15">
        <v>0</v>
      </c>
      <c r="L11831" s="13" t="s">
        <v>14</v>
      </c>
      <c r="M11831" s="7">
        <v>0.25</v>
      </c>
      <c r="N11831" s="17"/>
    </row>
    <row r="11832" spans="1:14" ht="78.75">
      <c r="A11832" s="6">
        <v>11830</v>
      </c>
      <c r="B11832" s="8" t="s">
        <v>24535</v>
      </c>
      <c r="C11832" s="9" t="s">
        <v>24580</v>
      </c>
      <c r="D11832" s="10" t="s">
        <v>15798</v>
      </c>
      <c r="E11832" s="11" t="s">
        <v>24581</v>
      </c>
      <c r="F11832" s="6">
        <v>294482</v>
      </c>
      <c r="G11832" s="6" t="s">
        <v>679</v>
      </c>
      <c r="H11832" s="16">
        <v>14515521.118000001</v>
      </c>
      <c r="I11832" s="12">
        <v>43614</v>
      </c>
      <c r="J11832" s="12">
        <v>44165</v>
      </c>
      <c r="K11832" s="15">
        <v>6899000</v>
      </c>
      <c r="L11832" s="13" t="s">
        <v>15</v>
      </c>
      <c r="M11832" s="7">
        <v>1</v>
      </c>
      <c r="N11832" s="17"/>
    </row>
    <row r="11833" spans="1:14" ht="409.5">
      <c r="A11833" s="6">
        <v>11831</v>
      </c>
      <c r="B11833" s="8" t="s">
        <v>24535</v>
      </c>
      <c r="C11833" s="9" t="s">
        <v>24582</v>
      </c>
      <c r="D11833" s="10" t="s">
        <v>24583</v>
      </c>
      <c r="E11833" s="11" t="s">
        <v>24584</v>
      </c>
      <c r="F11833" s="6">
        <v>410227</v>
      </c>
      <c r="G11833" s="6" t="s">
        <v>679</v>
      </c>
      <c r="H11833" s="16">
        <v>8547417.9000000004</v>
      </c>
      <c r="I11833" s="12"/>
      <c r="J11833" s="12"/>
      <c r="K11833" s="15">
        <v>0</v>
      </c>
      <c r="L11833" s="13" t="s">
        <v>15</v>
      </c>
      <c r="M11833" s="7">
        <v>1</v>
      </c>
      <c r="N11833" s="17"/>
    </row>
    <row r="11834" spans="1:14" ht="78.75">
      <c r="A11834" s="6">
        <v>11832</v>
      </c>
      <c r="B11834" s="8" t="s">
        <v>24535</v>
      </c>
      <c r="C11834" s="9" t="s">
        <v>24585</v>
      </c>
      <c r="D11834" s="10" t="s">
        <v>24586</v>
      </c>
      <c r="E11834" s="11" t="s">
        <v>24587</v>
      </c>
      <c r="F11834" s="6">
        <v>410226</v>
      </c>
      <c r="G11834" s="6" t="s">
        <v>679</v>
      </c>
      <c r="H11834" s="16">
        <v>3420000</v>
      </c>
      <c r="I11834" s="12"/>
      <c r="J11834" s="12"/>
      <c r="K11834" s="15">
        <v>1701000</v>
      </c>
      <c r="L11834" s="13" t="s">
        <v>15</v>
      </c>
      <c r="M11834" s="7">
        <v>1</v>
      </c>
      <c r="N11834" s="17"/>
    </row>
    <row r="11835" spans="1:14" ht="78.75">
      <c r="A11835" s="6">
        <v>11833</v>
      </c>
      <c r="B11835" s="8" t="s">
        <v>24535</v>
      </c>
      <c r="C11835" s="9" t="s">
        <v>24588</v>
      </c>
      <c r="D11835" s="10" t="s">
        <v>24589</v>
      </c>
      <c r="E11835" s="11" t="s">
        <v>24590</v>
      </c>
      <c r="F11835" s="6">
        <v>410225</v>
      </c>
      <c r="G11835" s="6" t="s">
        <v>679</v>
      </c>
      <c r="H11835" s="16">
        <v>1194139.55</v>
      </c>
      <c r="I11835" s="12"/>
      <c r="J11835" s="12" t="s">
        <v>10092</v>
      </c>
      <c r="K11835" s="15">
        <v>0</v>
      </c>
      <c r="L11835" s="13" t="s">
        <v>15</v>
      </c>
      <c r="M11835" s="7">
        <v>1</v>
      </c>
      <c r="N11835" s="17"/>
    </row>
    <row r="11836" spans="1:14" ht="47.25">
      <c r="A11836" s="6">
        <v>11834</v>
      </c>
      <c r="B11836" s="8" t="s">
        <v>24535</v>
      </c>
      <c r="C11836" s="9" t="s">
        <v>24591</v>
      </c>
      <c r="D11836" s="10" t="s">
        <v>24592</v>
      </c>
      <c r="E11836" s="11" t="s">
        <v>24593</v>
      </c>
      <c r="F11836" s="6">
        <v>410224</v>
      </c>
      <c r="G11836" s="6" t="s">
        <v>679</v>
      </c>
      <c r="H11836" s="16">
        <v>12842379</v>
      </c>
      <c r="I11836" s="12"/>
      <c r="J11836" s="12"/>
      <c r="K11836" s="15">
        <v>0</v>
      </c>
      <c r="L11836" s="13" t="s">
        <v>15</v>
      </c>
      <c r="M11836" s="7">
        <v>1</v>
      </c>
      <c r="N11836" s="17"/>
    </row>
    <row r="11837" spans="1:14" ht="47.25">
      <c r="A11837" s="6">
        <v>11835</v>
      </c>
      <c r="B11837" s="8" t="s">
        <v>24535</v>
      </c>
      <c r="C11837" s="9" t="s">
        <v>24594</v>
      </c>
      <c r="D11837" s="10" t="s">
        <v>5906</v>
      </c>
      <c r="E11837" s="11" t="s">
        <v>24595</v>
      </c>
      <c r="F11837" s="6">
        <v>294483</v>
      </c>
      <c r="G11837" s="6" t="s">
        <v>679</v>
      </c>
      <c r="H11837" s="16">
        <v>3796857</v>
      </c>
      <c r="I11837" s="12" t="s">
        <v>24596</v>
      </c>
      <c r="J11837" s="12" t="s">
        <v>9696</v>
      </c>
      <c r="K11837" s="15">
        <v>3564000</v>
      </c>
      <c r="L11837" s="13" t="s">
        <v>15</v>
      </c>
      <c r="M11837" s="7">
        <v>1</v>
      </c>
      <c r="N11837" s="17"/>
    </row>
    <row r="11838" spans="1:14" ht="236.25">
      <c r="A11838" s="6">
        <v>11836</v>
      </c>
      <c r="B11838" s="8" t="s">
        <v>24535</v>
      </c>
      <c r="C11838" s="9" t="s">
        <v>24597</v>
      </c>
      <c r="D11838" s="10" t="s">
        <v>24598</v>
      </c>
      <c r="E11838" s="11" t="s">
        <v>24599</v>
      </c>
      <c r="F11838" s="6">
        <v>410220</v>
      </c>
      <c r="G11838" s="6" t="s">
        <v>679</v>
      </c>
      <c r="H11838" s="16">
        <v>13647832.050000001</v>
      </c>
      <c r="I11838" s="12"/>
      <c r="J11838" s="12"/>
      <c r="K11838" s="15">
        <v>1500000</v>
      </c>
      <c r="L11838" s="13" t="s">
        <v>15</v>
      </c>
      <c r="M11838" s="7">
        <v>1</v>
      </c>
      <c r="N11838" s="17"/>
    </row>
    <row r="11839" spans="1:14" ht="141.75">
      <c r="A11839" s="6">
        <v>11837</v>
      </c>
      <c r="B11839" s="8" t="s">
        <v>24535</v>
      </c>
      <c r="C11839" s="9" t="s">
        <v>24582</v>
      </c>
      <c r="D11839" s="10" t="s">
        <v>24583</v>
      </c>
      <c r="E11839" s="11" t="s">
        <v>24600</v>
      </c>
      <c r="F11839" s="6">
        <v>410219</v>
      </c>
      <c r="G11839" s="6" t="s">
        <v>679</v>
      </c>
      <c r="H11839" s="16">
        <v>7045850.75</v>
      </c>
      <c r="I11839" s="12">
        <v>43906</v>
      </c>
      <c r="J11839" s="12">
        <v>44230</v>
      </c>
      <c r="K11839" s="15">
        <v>5649000</v>
      </c>
      <c r="L11839" s="13" t="s">
        <v>15</v>
      </c>
      <c r="M11839" s="7">
        <v>1</v>
      </c>
      <c r="N11839" s="17"/>
    </row>
    <row r="11840" spans="1:14" ht="63">
      <c r="A11840" s="6">
        <v>11838</v>
      </c>
      <c r="B11840" s="8" t="s">
        <v>24535</v>
      </c>
      <c r="C11840" s="9" t="s">
        <v>24601</v>
      </c>
      <c r="D11840" s="10" t="s">
        <v>5773</v>
      </c>
      <c r="E11840" s="11" t="s">
        <v>24602</v>
      </c>
      <c r="F11840" s="6">
        <v>410218</v>
      </c>
      <c r="G11840" s="6" t="s">
        <v>679</v>
      </c>
      <c r="H11840" s="16">
        <v>9535987.9000000004</v>
      </c>
      <c r="I11840" s="12">
        <v>43895</v>
      </c>
      <c r="J11840" s="12">
        <v>44223</v>
      </c>
      <c r="K11840" s="15">
        <v>1500000</v>
      </c>
      <c r="L11840" s="13" t="s">
        <v>15</v>
      </c>
      <c r="M11840" s="7">
        <v>1</v>
      </c>
      <c r="N11840" s="17"/>
    </row>
    <row r="11841" spans="1:14" ht="47.25">
      <c r="A11841" s="6">
        <v>11839</v>
      </c>
      <c r="B11841" s="8" t="s">
        <v>24535</v>
      </c>
      <c r="C11841" s="9" t="s">
        <v>24603</v>
      </c>
      <c r="D11841" s="10" t="s">
        <v>15798</v>
      </c>
      <c r="E11841" s="11" t="s">
        <v>24604</v>
      </c>
      <c r="F11841" s="6">
        <v>294484</v>
      </c>
      <c r="G11841" s="6" t="s">
        <v>679</v>
      </c>
      <c r="H11841" s="16">
        <v>15910308.029999999</v>
      </c>
      <c r="I11841" s="12" t="s">
        <v>24605</v>
      </c>
      <c r="J11841" s="12">
        <v>44165</v>
      </c>
      <c r="K11841" s="15">
        <v>1900000</v>
      </c>
      <c r="L11841" s="13" t="s">
        <v>15</v>
      </c>
      <c r="M11841" s="7">
        <v>1</v>
      </c>
      <c r="N11841" s="17"/>
    </row>
    <row r="11842" spans="1:14" ht="78.75">
      <c r="A11842" s="6">
        <v>11840</v>
      </c>
      <c r="B11842" s="8" t="s">
        <v>24535</v>
      </c>
      <c r="C11842" s="9" t="s">
        <v>24606</v>
      </c>
      <c r="D11842" s="10" t="s">
        <v>24607</v>
      </c>
      <c r="E11842" s="11" t="s">
        <v>24608</v>
      </c>
      <c r="F11842" s="6">
        <v>410223</v>
      </c>
      <c r="G11842" s="6" t="s">
        <v>679</v>
      </c>
      <c r="H11842" s="16">
        <v>3323315.65</v>
      </c>
      <c r="I11842" s="12"/>
      <c r="J11842" s="12"/>
      <c r="K11842" s="15">
        <v>0</v>
      </c>
      <c r="L11842" s="13" t="s">
        <v>15</v>
      </c>
      <c r="M11842" s="7">
        <v>1</v>
      </c>
      <c r="N11842" s="17"/>
    </row>
    <row r="11843" spans="1:14" ht="94.5">
      <c r="A11843" s="6">
        <v>11841</v>
      </c>
      <c r="B11843" s="8" t="s">
        <v>24535</v>
      </c>
      <c r="C11843" s="9" t="s">
        <v>24609</v>
      </c>
      <c r="D11843" s="10" t="s">
        <v>24589</v>
      </c>
      <c r="E11843" s="11" t="s">
        <v>24610</v>
      </c>
      <c r="F11843" s="6">
        <v>410222</v>
      </c>
      <c r="G11843" s="6" t="s">
        <v>679</v>
      </c>
      <c r="H11843" s="16">
        <v>13682496.6</v>
      </c>
      <c r="I11843" s="12"/>
      <c r="J11843" s="12"/>
      <c r="K11843" s="15">
        <v>0</v>
      </c>
      <c r="L11843" s="13" t="s">
        <v>15</v>
      </c>
      <c r="M11843" s="7">
        <v>1</v>
      </c>
      <c r="N11843" s="17"/>
    </row>
    <row r="11844" spans="1:14" ht="63">
      <c r="A11844" s="6">
        <v>11842</v>
      </c>
      <c r="B11844" s="8" t="s">
        <v>24535</v>
      </c>
      <c r="C11844" s="9" t="s">
        <v>24611</v>
      </c>
      <c r="D11844" s="10" t="s">
        <v>24612</v>
      </c>
      <c r="E11844" s="11" t="s">
        <v>24613</v>
      </c>
      <c r="F11844" s="6">
        <v>410221</v>
      </c>
      <c r="G11844" s="6" t="s">
        <v>679</v>
      </c>
      <c r="H11844" s="16">
        <v>9600599.3000000007</v>
      </c>
      <c r="I11844" s="12"/>
      <c r="J11844" s="12"/>
      <c r="K11844" s="15">
        <v>4475000</v>
      </c>
      <c r="L11844" s="13" t="s">
        <v>15</v>
      </c>
      <c r="M11844" s="7">
        <v>1</v>
      </c>
      <c r="N11844" s="17"/>
    </row>
    <row r="11845" spans="1:14" ht="78.75">
      <c r="A11845" s="6">
        <v>11843</v>
      </c>
      <c r="B11845" s="8" t="s">
        <v>24535</v>
      </c>
      <c r="C11845" s="9" t="s">
        <v>24614</v>
      </c>
      <c r="D11845" s="10" t="s">
        <v>24615</v>
      </c>
      <c r="E11845" s="11" t="s">
        <v>24616</v>
      </c>
      <c r="F11845" s="6">
        <v>298939</v>
      </c>
      <c r="G11845" s="6" t="s">
        <v>679</v>
      </c>
      <c r="H11845" s="16">
        <v>22616510</v>
      </c>
      <c r="I11845" s="12">
        <v>43629</v>
      </c>
      <c r="J11845" s="12">
        <v>44012</v>
      </c>
      <c r="K11845" s="15">
        <v>6044000</v>
      </c>
      <c r="L11845" s="13" t="s">
        <v>15</v>
      </c>
      <c r="M11845" s="7">
        <v>1</v>
      </c>
      <c r="N11845" s="17"/>
    </row>
    <row r="11846" spans="1:14" ht="78.75">
      <c r="A11846" s="6">
        <v>11844</v>
      </c>
      <c r="B11846" s="8" t="s">
        <v>24535</v>
      </c>
      <c r="C11846" s="9" t="s">
        <v>24617</v>
      </c>
      <c r="D11846" s="10" t="s">
        <v>5583</v>
      </c>
      <c r="E11846" s="11" t="s">
        <v>24618</v>
      </c>
      <c r="F11846" s="6">
        <v>3737321</v>
      </c>
      <c r="G11846" s="6" t="s">
        <v>679</v>
      </c>
      <c r="H11846" s="16">
        <v>23476973.460000001</v>
      </c>
      <c r="I11846" s="12">
        <v>43866</v>
      </c>
      <c r="J11846" s="12" t="s">
        <v>24619</v>
      </c>
      <c r="K11846" s="15">
        <v>0</v>
      </c>
      <c r="L11846" s="13" t="s">
        <v>15</v>
      </c>
      <c r="M11846" s="7">
        <v>1</v>
      </c>
      <c r="N11846" s="17"/>
    </row>
    <row r="11847" spans="1:14" ht="47.25">
      <c r="A11847" s="6">
        <v>11845</v>
      </c>
      <c r="B11847" s="8" t="s">
        <v>24535</v>
      </c>
      <c r="C11847" s="9" t="s">
        <v>24620</v>
      </c>
      <c r="D11847" s="10" t="s">
        <v>24621</v>
      </c>
      <c r="E11847" s="11" t="s">
        <v>24622</v>
      </c>
      <c r="F11847" s="6">
        <v>316434</v>
      </c>
      <c r="G11847" s="6" t="s">
        <v>2442</v>
      </c>
      <c r="H11847" s="16">
        <v>41287988.950000003</v>
      </c>
      <c r="I11847" s="12">
        <v>43691</v>
      </c>
      <c r="J11847" s="12">
        <v>44226</v>
      </c>
      <c r="K11847" s="15">
        <v>11387000</v>
      </c>
      <c r="L11847" s="13" t="s">
        <v>15</v>
      </c>
      <c r="M11847" s="7">
        <v>1</v>
      </c>
      <c r="N11847" s="17"/>
    </row>
    <row r="11848" spans="1:14" ht="47.25">
      <c r="A11848" s="6">
        <v>11846</v>
      </c>
      <c r="B11848" s="8" t="s">
        <v>24535</v>
      </c>
      <c r="C11848" s="9" t="s">
        <v>24623</v>
      </c>
      <c r="D11848" s="10" t="s">
        <v>24624</v>
      </c>
      <c r="E11848" s="11" t="s">
        <v>24625</v>
      </c>
      <c r="F11848" s="6">
        <v>388908</v>
      </c>
      <c r="G11848" s="6" t="s">
        <v>2442</v>
      </c>
      <c r="H11848" s="16">
        <v>1775420</v>
      </c>
      <c r="I11848" s="12">
        <v>43853</v>
      </c>
      <c r="J11848" s="12">
        <v>43918</v>
      </c>
      <c r="K11848" s="15">
        <v>1769512</v>
      </c>
      <c r="L11848" s="13" t="s">
        <v>15</v>
      </c>
      <c r="M11848" s="7">
        <v>1</v>
      </c>
      <c r="N11848" s="17"/>
    </row>
    <row r="11849" spans="1:14" ht="47.25">
      <c r="A11849" s="6">
        <v>11847</v>
      </c>
      <c r="B11849" s="8" t="s">
        <v>24535</v>
      </c>
      <c r="C11849" s="9" t="s">
        <v>24626</v>
      </c>
      <c r="D11849" s="10" t="s">
        <v>24627</v>
      </c>
      <c r="E11849" s="11" t="s">
        <v>24628</v>
      </c>
      <c r="F11849" s="6">
        <v>412539</v>
      </c>
      <c r="G11849" s="6" t="s">
        <v>2442</v>
      </c>
      <c r="H11849" s="16">
        <v>882809.12</v>
      </c>
      <c r="I11849" s="12">
        <v>43879</v>
      </c>
      <c r="J11849" s="12">
        <v>43974</v>
      </c>
      <c r="K11849" s="15">
        <v>882000</v>
      </c>
      <c r="L11849" s="13" t="s">
        <v>15</v>
      </c>
      <c r="M11849" s="7">
        <v>1</v>
      </c>
      <c r="N11849" s="17"/>
    </row>
    <row r="11850" spans="1:14" ht="47.25">
      <c r="A11850" s="6">
        <v>11848</v>
      </c>
      <c r="B11850" s="8" t="s">
        <v>24535</v>
      </c>
      <c r="C11850" s="9" t="s">
        <v>24629</v>
      </c>
      <c r="D11850" s="10" t="s">
        <v>24630</v>
      </c>
      <c r="E11850" s="11" t="s">
        <v>24631</v>
      </c>
      <c r="F11850" s="6">
        <v>472717</v>
      </c>
      <c r="G11850" s="6" t="s">
        <v>2442</v>
      </c>
      <c r="H11850" s="16">
        <v>466509.65</v>
      </c>
      <c r="I11850" s="12">
        <v>44096</v>
      </c>
      <c r="J11850" s="12">
        <v>44162</v>
      </c>
      <c r="K11850" s="15">
        <v>0</v>
      </c>
      <c r="L11850" s="13" t="s">
        <v>15</v>
      </c>
      <c r="M11850" s="7">
        <v>1</v>
      </c>
      <c r="N11850" s="17"/>
    </row>
    <row r="11851" spans="1:14" ht="94.5">
      <c r="A11851" s="6">
        <v>11849</v>
      </c>
      <c r="B11851" s="8" t="s">
        <v>24535</v>
      </c>
      <c r="C11851" s="9" t="s">
        <v>24632</v>
      </c>
      <c r="D11851" s="10" t="s">
        <v>24633</v>
      </c>
      <c r="E11851" s="11" t="s">
        <v>24634</v>
      </c>
      <c r="F11851" s="6">
        <v>31847</v>
      </c>
      <c r="G11851" s="6" t="s">
        <v>13123</v>
      </c>
      <c r="H11851" s="16">
        <v>21101789.98</v>
      </c>
      <c r="I11851" s="12" t="s">
        <v>24635</v>
      </c>
      <c r="J11851" s="12" t="s">
        <v>27816</v>
      </c>
      <c r="K11851" s="15">
        <v>21081241</v>
      </c>
      <c r="L11851" s="13" t="s">
        <v>14</v>
      </c>
      <c r="M11851" s="7">
        <v>1</v>
      </c>
      <c r="N11851" s="17"/>
    </row>
    <row r="11852" spans="1:14" ht="126">
      <c r="A11852" s="6">
        <v>11850</v>
      </c>
      <c r="B11852" s="8" t="s">
        <v>24535</v>
      </c>
      <c r="C11852" s="9" t="s">
        <v>24636</v>
      </c>
      <c r="D11852" s="10" t="s">
        <v>24542</v>
      </c>
      <c r="E11852" s="11" t="s">
        <v>24634</v>
      </c>
      <c r="F11852" s="6">
        <v>31847</v>
      </c>
      <c r="G11852" s="6" t="s">
        <v>13123</v>
      </c>
      <c r="H11852" s="16">
        <v>21101789.98</v>
      </c>
      <c r="I11852" s="12" t="s">
        <v>24635</v>
      </c>
      <c r="J11852" s="12" t="s">
        <v>27816</v>
      </c>
      <c r="K11852" s="15">
        <v>21081241</v>
      </c>
      <c r="L11852" s="13" t="s">
        <v>14</v>
      </c>
      <c r="M11852" s="7">
        <v>0.4</v>
      </c>
      <c r="N11852" s="17"/>
    </row>
    <row r="11853" spans="1:14" ht="94.5">
      <c r="A11853" s="6">
        <v>11851</v>
      </c>
      <c r="B11853" s="8" t="s">
        <v>24535</v>
      </c>
      <c r="C11853" s="9" t="s">
        <v>24637</v>
      </c>
      <c r="D11853" s="10" t="s">
        <v>24638</v>
      </c>
      <c r="E11853" s="11" t="s">
        <v>24634</v>
      </c>
      <c r="F11853" s="6">
        <v>31847</v>
      </c>
      <c r="G11853" s="6" t="s">
        <v>13123</v>
      </c>
      <c r="H11853" s="16">
        <v>21101789.98</v>
      </c>
      <c r="I11853" s="12" t="s">
        <v>24635</v>
      </c>
      <c r="J11853" s="12" t="s">
        <v>27816</v>
      </c>
      <c r="K11853" s="15">
        <v>21081241</v>
      </c>
      <c r="L11853" s="13" t="s">
        <v>14</v>
      </c>
      <c r="M11853" s="7">
        <v>0.3</v>
      </c>
      <c r="N11853" s="17"/>
    </row>
    <row r="11854" spans="1:14" ht="94.5">
      <c r="A11854" s="6">
        <v>11852</v>
      </c>
      <c r="B11854" s="8" t="s">
        <v>24535</v>
      </c>
      <c r="C11854" s="9" t="s">
        <v>24639</v>
      </c>
      <c r="D11854" s="10" t="s">
        <v>24640</v>
      </c>
      <c r="E11854" s="11" t="s">
        <v>24634</v>
      </c>
      <c r="F11854" s="6">
        <v>31847</v>
      </c>
      <c r="G11854" s="6" t="s">
        <v>13123</v>
      </c>
      <c r="H11854" s="16">
        <v>21101789.98</v>
      </c>
      <c r="I11854" s="12" t="s">
        <v>24635</v>
      </c>
      <c r="J11854" s="12" t="s">
        <v>27816</v>
      </c>
      <c r="K11854" s="15">
        <v>21081241</v>
      </c>
      <c r="L11854" s="13" t="s">
        <v>14</v>
      </c>
      <c r="M11854" s="7">
        <v>0.3</v>
      </c>
      <c r="N11854" s="17"/>
    </row>
    <row r="11855" spans="1:14" ht="110.25">
      <c r="A11855" s="6">
        <v>11853</v>
      </c>
      <c r="B11855" s="8" t="s">
        <v>24535</v>
      </c>
      <c r="C11855" s="9" t="s">
        <v>24641</v>
      </c>
      <c r="D11855" s="10" t="s">
        <v>24642</v>
      </c>
      <c r="E11855" s="11" t="s">
        <v>24643</v>
      </c>
      <c r="F11855" s="6">
        <v>28943</v>
      </c>
      <c r="G11855" s="6" t="s">
        <v>13123</v>
      </c>
      <c r="H11855" s="16">
        <v>20407608.629999999</v>
      </c>
      <c r="I11855" s="12" t="s">
        <v>24644</v>
      </c>
      <c r="J11855" s="12" t="s">
        <v>24645</v>
      </c>
      <c r="K11855" s="15">
        <v>20205588</v>
      </c>
      <c r="L11855" s="13" t="s">
        <v>14</v>
      </c>
      <c r="M11855" s="7">
        <v>1</v>
      </c>
      <c r="N11855" s="17"/>
    </row>
    <row r="11856" spans="1:14" ht="110.25">
      <c r="A11856" s="6">
        <v>11854</v>
      </c>
      <c r="B11856" s="8" t="s">
        <v>24535</v>
      </c>
      <c r="C11856" s="9" t="s">
        <v>24646</v>
      </c>
      <c r="D11856" s="10" t="s">
        <v>24647</v>
      </c>
      <c r="E11856" s="11" t="s">
        <v>24643</v>
      </c>
      <c r="F11856" s="6">
        <v>28943</v>
      </c>
      <c r="G11856" s="6" t="s">
        <v>13123</v>
      </c>
      <c r="H11856" s="16">
        <v>20407608.629999999</v>
      </c>
      <c r="I11856" s="12" t="s">
        <v>24644</v>
      </c>
      <c r="J11856" s="12" t="s">
        <v>24645</v>
      </c>
      <c r="K11856" s="15">
        <v>20205588</v>
      </c>
      <c r="L11856" s="13" t="s">
        <v>14</v>
      </c>
      <c r="M11856" s="7">
        <v>0.6</v>
      </c>
      <c r="N11856" s="17"/>
    </row>
    <row r="11857" spans="1:14" ht="110.25">
      <c r="A11857" s="6">
        <v>11855</v>
      </c>
      <c r="B11857" s="8" t="s">
        <v>24535</v>
      </c>
      <c r="C11857" s="9" t="s">
        <v>24648</v>
      </c>
      <c r="D11857" s="10" t="s">
        <v>24624</v>
      </c>
      <c r="E11857" s="11" t="s">
        <v>24643</v>
      </c>
      <c r="F11857" s="6">
        <v>28943</v>
      </c>
      <c r="G11857" s="6" t="s">
        <v>13123</v>
      </c>
      <c r="H11857" s="16">
        <v>20407608.629999999</v>
      </c>
      <c r="I11857" s="12" t="s">
        <v>24644</v>
      </c>
      <c r="J11857" s="12" t="s">
        <v>24645</v>
      </c>
      <c r="K11857" s="15">
        <v>20205588</v>
      </c>
      <c r="L11857" s="13" t="s">
        <v>14</v>
      </c>
      <c r="M11857" s="7">
        <v>0.4</v>
      </c>
      <c r="N11857" s="17"/>
    </row>
    <row r="11858" spans="1:14" ht="126">
      <c r="A11858" s="6">
        <v>11856</v>
      </c>
      <c r="B11858" s="8" t="s">
        <v>24535</v>
      </c>
      <c r="C11858" s="9" t="s">
        <v>24649</v>
      </c>
      <c r="D11858" s="10" t="s">
        <v>24650</v>
      </c>
      <c r="E11858" s="11" t="s">
        <v>24651</v>
      </c>
      <c r="F11858" s="6">
        <v>36302</v>
      </c>
      <c r="G11858" s="6" t="s">
        <v>13123</v>
      </c>
      <c r="H11858" s="16">
        <v>41680744.890000001</v>
      </c>
      <c r="I11858" s="12" t="s">
        <v>24652</v>
      </c>
      <c r="J11858" s="12" t="s">
        <v>24653</v>
      </c>
      <c r="K11858" s="15">
        <v>41670911</v>
      </c>
      <c r="L11858" s="13" t="s">
        <v>15</v>
      </c>
      <c r="M11858" s="7">
        <v>1</v>
      </c>
      <c r="N11858" s="17"/>
    </row>
    <row r="11859" spans="1:14" ht="94.5">
      <c r="A11859" s="6">
        <v>11857</v>
      </c>
      <c r="B11859" s="8" t="s">
        <v>24535</v>
      </c>
      <c r="C11859" s="9" t="s">
        <v>24654</v>
      </c>
      <c r="D11859" s="10" t="s">
        <v>24655</v>
      </c>
      <c r="E11859" s="11" t="s">
        <v>24656</v>
      </c>
      <c r="F11859" s="6">
        <v>126190</v>
      </c>
      <c r="G11859" s="6" t="s">
        <v>13123</v>
      </c>
      <c r="H11859" s="16">
        <v>7184580.7800000003</v>
      </c>
      <c r="I11859" s="12" t="s">
        <v>7613</v>
      </c>
      <c r="J11859" s="12" t="s">
        <v>24657</v>
      </c>
      <c r="K11859" s="15">
        <v>6962359</v>
      </c>
      <c r="L11859" s="13" t="s">
        <v>15</v>
      </c>
      <c r="M11859" s="7">
        <v>1</v>
      </c>
      <c r="N11859" s="17"/>
    </row>
    <row r="11860" spans="1:14" ht="110.25">
      <c r="A11860" s="6">
        <v>11858</v>
      </c>
      <c r="B11860" s="8" t="s">
        <v>24535</v>
      </c>
      <c r="C11860" s="9" t="s">
        <v>24658</v>
      </c>
      <c r="D11860" s="10" t="s">
        <v>24659</v>
      </c>
      <c r="E11860" s="11" t="s">
        <v>24660</v>
      </c>
      <c r="F11860" s="6">
        <v>222028</v>
      </c>
      <c r="G11860" s="6" t="s">
        <v>13123</v>
      </c>
      <c r="H11860" s="16">
        <v>2356000</v>
      </c>
      <c r="I11860" s="12">
        <v>0.29951388888888891</v>
      </c>
      <c r="J11860" s="12">
        <v>0.50369212962962961</v>
      </c>
      <c r="K11860" s="15">
        <v>1927513</v>
      </c>
      <c r="L11860" s="13" t="s">
        <v>15</v>
      </c>
      <c r="M11860" s="7">
        <v>1</v>
      </c>
      <c r="N11860" s="17"/>
    </row>
    <row r="11861" spans="1:14" ht="47.25">
      <c r="A11861" s="6">
        <v>11859</v>
      </c>
      <c r="B11861" s="8" t="s">
        <v>24535</v>
      </c>
      <c r="C11861" s="9" t="s">
        <v>24661</v>
      </c>
      <c r="D11861" s="10" t="s">
        <v>24662</v>
      </c>
      <c r="E11861" s="11" t="s">
        <v>24663</v>
      </c>
      <c r="F11861" s="6">
        <v>237387</v>
      </c>
      <c r="G11861" s="6" t="s">
        <v>13123</v>
      </c>
      <c r="H11861" s="16">
        <v>3558259.2</v>
      </c>
      <c r="I11861" s="12">
        <v>0.91758101851851848</v>
      </c>
      <c r="J11861" s="12">
        <v>0.62938657407407406</v>
      </c>
      <c r="K11861" s="15">
        <v>2215000</v>
      </c>
      <c r="L11861" s="13" t="s">
        <v>15</v>
      </c>
      <c r="M11861" s="7">
        <v>1</v>
      </c>
      <c r="N11861" s="17"/>
    </row>
    <row r="11862" spans="1:14" ht="63">
      <c r="A11862" s="6">
        <v>11860</v>
      </c>
      <c r="B11862" s="8" t="s">
        <v>24535</v>
      </c>
      <c r="C11862" s="9" t="s">
        <v>24664</v>
      </c>
      <c r="D11862" s="10" t="s">
        <v>15908</v>
      </c>
      <c r="E11862" s="11" t="s">
        <v>24665</v>
      </c>
      <c r="F11862" s="6">
        <v>365557</v>
      </c>
      <c r="G11862" s="6" t="s">
        <v>13123</v>
      </c>
      <c r="H11862" s="16">
        <v>11362000</v>
      </c>
      <c r="I11862" s="12" t="s">
        <v>4245</v>
      </c>
      <c r="J11862" s="12" t="s">
        <v>14859</v>
      </c>
      <c r="K11862" s="15">
        <v>5771000</v>
      </c>
      <c r="L11862" s="13" t="s">
        <v>15</v>
      </c>
      <c r="M11862" s="7">
        <v>1</v>
      </c>
      <c r="N11862" s="17"/>
    </row>
    <row r="11863" spans="1:14" ht="31.5">
      <c r="A11863" s="6">
        <v>11861</v>
      </c>
      <c r="B11863" s="8" t="s">
        <v>24535</v>
      </c>
      <c r="C11863" s="9" t="s">
        <v>24666</v>
      </c>
      <c r="D11863" s="10"/>
      <c r="E11863" s="11" t="s">
        <v>24667</v>
      </c>
      <c r="F11863" s="6"/>
      <c r="G11863" s="6" t="s">
        <v>13123</v>
      </c>
      <c r="H11863" s="16">
        <v>899578.24</v>
      </c>
      <c r="I11863" s="12" t="s">
        <v>6980</v>
      </c>
      <c r="J11863" s="12" t="s">
        <v>24668</v>
      </c>
      <c r="K11863" s="15">
        <v>0</v>
      </c>
      <c r="L11863" s="13" t="s">
        <v>15</v>
      </c>
      <c r="M11863" s="7">
        <v>1</v>
      </c>
      <c r="N11863" s="17"/>
    </row>
    <row r="11864" spans="1:14" ht="63">
      <c r="A11864" s="6">
        <v>11862</v>
      </c>
      <c r="B11864" s="8" t="s">
        <v>24535</v>
      </c>
      <c r="C11864" s="9" t="s">
        <v>24669</v>
      </c>
      <c r="D11864" s="10" t="s">
        <v>24670</v>
      </c>
      <c r="E11864" s="11" t="s">
        <v>24671</v>
      </c>
      <c r="F11864" s="6">
        <v>204716</v>
      </c>
      <c r="G11864" s="6" t="s">
        <v>3293</v>
      </c>
      <c r="H11864" s="16">
        <v>2880056.3760000002</v>
      </c>
      <c r="I11864" s="12">
        <v>43324</v>
      </c>
      <c r="J11864" s="12">
        <v>43695</v>
      </c>
      <c r="K11864" s="15">
        <v>2673000</v>
      </c>
      <c r="L11864" s="13" t="s">
        <v>15</v>
      </c>
      <c r="M11864" s="7">
        <v>1</v>
      </c>
      <c r="N11864" s="17"/>
    </row>
    <row r="11865" spans="1:14" ht="63">
      <c r="A11865" s="6">
        <v>11863</v>
      </c>
      <c r="B11865" s="8" t="s">
        <v>24535</v>
      </c>
      <c r="C11865" s="9" t="s">
        <v>24672</v>
      </c>
      <c r="D11865" s="10" t="s">
        <v>5825</v>
      </c>
      <c r="E11865" s="11" t="s">
        <v>24673</v>
      </c>
      <c r="F11865" s="6">
        <v>253717</v>
      </c>
      <c r="G11865" s="6" t="s">
        <v>3293</v>
      </c>
      <c r="H11865" s="16">
        <v>2056473.62</v>
      </c>
      <c r="I11865" s="12">
        <v>43508</v>
      </c>
      <c r="J11865" s="12">
        <v>43888</v>
      </c>
      <c r="K11865" s="15">
        <v>2051000</v>
      </c>
      <c r="L11865" s="13" t="s">
        <v>15</v>
      </c>
      <c r="M11865" s="7">
        <v>1</v>
      </c>
      <c r="N11865" s="17"/>
    </row>
    <row r="11866" spans="1:14" ht="47.25">
      <c r="A11866" s="6">
        <v>11864</v>
      </c>
      <c r="B11866" s="8" t="s">
        <v>24535</v>
      </c>
      <c r="C11866" s="9" t="s">
        <v>24674</v>
      </c>
      <c r="D11866" s="10" t="s">
        <v>24675</v>
      </c>
      <c r="E11866" s="11" t="s">
        <v>24676</v>
      </c>
      <c r="F11866" s="6">
        <v>408601</v>
      </c>
      <c r="G11866" s="6" t="s">
        <v>3293</v>
      </c>
      <c r="H11866" s="16">
        <v>3324964.85</v>
      </c>
      <c r="I11866" s="12">
        <v>43893</v>
      </c>
      <c r="J11866" s="12">
        <v>44039</v>
      </c>
      <c r="K11866" s="15">
        <v>0</v>
      </c>
      <c r="L11866" s="13" t="s">
        <v>15</v>
      </c>
      <c r="M11866" s="7">
        <v>1</v>
      </c>
      <c r="N11866" s="17"/>
    </row>
    <row r="11867" spans="1:14" ht="63">
      <c r="A11867" s="6">
        <v>11865</v>
      </c>
      <c r="B11867" s="8" t="s">
        <v>24535</v>
      </c>
      <c r="C11867" s="9" t="s">
        <v>24677</v>
      </c>
      <c r="D11867" s="10" t="s">
        <v>24678</v>
      </c>
      <c r="E11867" s="11" t="s">
        <v>24679</v>
      </c>
      <c r="F11867" s="6">
        <v>408602</v>
      </c>
      <c r="G11867" s="6" t="s">
        <v>3293</v>
      </c>
      <c r="H11867" s="16">
        <v>3324928.75</v>
      </c>
      <c r="I11867" s="12">
        <v>43872</v>
      </c>
      <c r="J11867" s="12">
        <v>44012</v>
      </c>
      <c r="K11867" s="15">
        <v>0</v>
      </c>
      <c r="L11867" s="13" t="s">
        <v>15</v>
      </c>
      <c r="M11867" s="7">
        <v>1</v>
      </c>
      <c r="N11867" s="17"/>
    </row>
    <row r="11868" spans="1:14" ht="78.75">
      <c r="A11868" s="6">
        <v>11866</v>
      </c>
      <c r="B11868" s="8" t="s">
        <v>24535</v>
      </c>
      <c r="C11868" s="9" t="s">
        <v>24680</v>
      </c>
      <c r="D11868" s="10" t="s">
        <v>24681</v>
      </c>
      <c r="E11868" s="11" t="s">
        <v>24682</v>
      </c>
      <c r="F11868" s="6">
        <v>78656</v>
      </c>
      <c r="G11868" s="6" t="s">
        <v>24683</v>
      </c>
      <c r="H11868" s="16">
        <v>11314783.924000001</v>
      </c>
      <c r="I11868" s="12" t="s">
        <v>24684</v>
      </c>
      <c r="J11868" s="12" t="s">
        <v>24685</v>
      </c>
      <c r="K11868" s="15">
        <v>9000000</v>
      </c>
      <c r="L11868" s="13" t="s">
        <v>15</v>
      </c>
      <c r="M11868" s="7">
        <v>1</v>
      </c>
      <c r="N11868" s="17"/>
    </row>
    <row r="11869" spans="1:14" ht="94.5">
      <c r="A11869" s="6">
        <v>11867</v>
      </c>
      <c r="B11869" s="8" t="s">
        <v>24535</v>
      </c>
      <c r="C11869" s="9" t="s">
        <v>24686</v>
      </c>
      <c r="D11869" s="10" t="s">
        <v>24542</v>
      </c>
      <c r="E11869" s="11" t="s">
        <v>24687</v>
      </c>
      <c r="F11869" s="6">
        <v>117241</v>
      </c>
      <c r="G11869" s="6" t="s">
        <v>873</v>
      </c>
      <c r="H11869" s="16">
        <v>6713270</v>
      </c>
      <c r="I11869" s="12" t="s">
        <v>24688</v>
      </c>
      <c r="J11869" s="12" t="s">
        <v>24689</v>
      </c>
      <c r="K11869" s="15">
        <v>6712793</v>
      </c>
      <c r="L11869" s="13" t="s">
        <v>15</v>
      </c>
      <c r="M11869" s="7">
        <v>1</v>
      </c>
      <c r="N11869" s="17"/>
    </row>
    <row r="11870" spans="1:14" ht="94.5">
      <c r="A11870" s="6">
        <v>11868</v>
      </c>
      <c r="B11870" s="8" t="s">
        <v>24535</v>
      </c>
      <c r="C11870" s="9" t="s">
        <v>24690</v>
      </c>
      <c r="D11870" s="10" t="s">
        <v>24691</v>
      </c>
      <c r="E11870" s="11" t="s">
        <v>24692</v>
      </c>
      <c r="F11870" s="6">
        <v>117243</v>
      </c>
      <c r="G11870" s="6" t="s">
        <v>873</v>
      </c>
      <c r="H11870" s="16">
        <v>3230313</v>
      </c>
      <c r="I11870" s="12" t="s">
        <v>24693</v>
      </c>
      <c r="J11870" s="12" t="s">
        <v>10651</v>
      </c>
      <c r="K11870" s="15">
        <v>3230295</v>
      </c>
      <c r="L11870" s="13" t="s">
        <v>15</v>
      </c>
      <c r="M11870" s="7">
        <v>1</v>
      </c>
      <c r="N11870" s="17"/>
    </row>
    <row r="11871" spans="1:14" ht="94.5">
      <c r="A11871" s="6">
        <v>11869</v>
      </c>
      <c r="B11871" s="8" t="s">
        <v>24535</v>
      </c>
      <c r="C11871" s="9" t="s">
        <v>24694</v>
      </c>
      <c r="D11871" s="10" t="s">
        <v>6517</v>
      </c>
      <c r="E11871" s="11" t="s">
        <v>24695</v>
      </c>
      <c r="F11871" s="6">
        <v>132943</v>
      </c>
      <c r="G11871" s="6" t="s">
        <v>873</v>
      </c>
      <c r="H11871" s="16">
        <v>8389198</v>
      </c>
      <c r="I11871" s="12" t="s">
        <v>24696</v>
      </c>
      <c r="J11871" s="12" t="s">
        <v>24697</v>
      </c>
      <c r="K11871" s="15">
        <v>8382057</v>
      </c>
      <c r="L11871" s="13" t="s">
        <v>15</v>
      </c>
      <c r="M11871" s="7">
        <v>1</v>
      </c>
      <c r="N11871" s="17"/>
    </row>
    <row r="11872" spans="1:14" ht="94.5">
      <c r="A11872" s="6">
        <v>11870</v>
      </c>
      <c r="B11872" s="8" t="s">
        <v>24535</v>
      </c>
      <c r="C11872" s="9" t="s">
        <v>24694</v>
      </c>
      <c r="D11872" s="10" t="s">
        <v>6517</v>
      </c>
      <c r="E11872" s="11" t="s">
        <v>24698</v>
      </c>
      <c r="F11872" s="6">
        <v>132944</v>
      </c>
      <c r="G11872" s="6" t="s">
        <v>873</v>
      </c>
      <c r="H11872" s="16">
        <v>9308778</v>
      </c>
      <c r="I11872" s="12" t="s">
        <v>24699</v>
      </c>
      <c r="J11872" s="12" t="s">
        <v>24700</v>
      </c>
      <c r="K11872" s="15">
        <v>9306589</v>
      </c>
      <c r="L11872" s="13" t="s">
        <v>15</v>
      </c>
      <c r="M11872" s="7">
        <v>1</v>
      </c>
      <c r="N11872" s="17"/>
    </row>
    <row r="11873" spans="1:14" ht="94.5">
      <c r="A11873" s="6">
        <v>11871</v>
      </c>
      <c r="B11873" s="8" t="s">
        <v>24535</v>
      </c>
      <c r="C11873" s="9" t="s">
        <v>24701</v>
      </c>
      <c r="D11873" s="10" t="s">
        <v>24702</v>
      </c>
      <c r="E11873" s="11" t="s">
        <v>24703</v>
      </c>
      <c r="F11873" s="6">
        <v>237386</v>
      </c>
      <c r="G11873" s="6" t="s">
        <v>873</v>
      </c>
      <c r="H11873" s="16">
        <v>10442400</v>
      </c>
      <c r="I11873" s="12">
        <v>43468</v>
      </c>
      <c r="J11873" s="12">
        <v>43806</v>
      </c>
      <c r="K11873" s="15">
        <v>9291561</v>
      </c>
      <c r="L11873" s="13" t="s">
        <v>15</v>
      </c>
      <c r="M11873" s="7">
        <v>1</v>
      </c>
      <c r="N11873" s="17"/>
    </row>
    <row r="11874" spans="1:14" ht="94.5">
      <c r="A11874" s="6">
        <v>11872</v>
      </c>
      <c r="B11874" s="8" t="s">
        <v>24535</v>
      </c>
      <c r="C11874" s="9" t="s">
        <v>24704</v>
      </c>
      <c r="D11874" s="10" t="s">
        <v>24705</v>
      </c>
      <c r="E11874" s="11" t="s">
        <v>24706</v>
      </c>
      <c r="F11874" s="6">
        <v>357768</v>
      </c>
      <c r="G11874" s="6" t="s">
        <v>873</v>
      </c>
      <c r="H11874" s="16">
        <v>11512100</v>
      </c>
      <c r="I11874" s="12">
        <v>43797</v>
      </c>
      <c r="J11874" s="12">
        <v>44168</v>
      </c>
      <c r="K11874" s="15">
        <v>1451000</v>
      </c>
      <c r="L11874" s="13" t="s">
        <v>15</v>
      </c>
      <c r="M11874" s="7">
        <v>1</v>
      </c>
      <c r="N11874" s="17"/>
    </row>
    <row r="11875" spans="1:14" ht="94.5">
      <c r="A11875" s="6">
        <v>11873</v>
      </c>
      <c r="B11875" s="8" t="s">
        <v>24535</v>
      </c>
      <c r="C11875" s="9" t="s">
        <v>24707</v>
      </c>
      <c r="D11875" s="10" t="s">
        <v>15908</v>
      </c>
      <c r="E11875" s="11" t="s">
        <v>24708</v>
      </c>
      <c r="F11875" s="6">
        <v>357769</v>
      </c>
      <c r="G11875" s="6" t="s">
        <v>873</v>
      </c>
      <c r="H11875" s="16">
        <v>11428500</v>
      </c>
      <c r="I11875" s="12" t="s">
        <v>15185</v>
      </c>
      <c r="J11875" s="12" t="s">
        <v>10314</v>
      </c>
      <c r="K11875" s="15">
        <v>3452000</v>
      </c>
      <c r="L11875" s="13" t="s">
        <v>15</v>
      </c>
      <c r="M11875" s="7">
        <v>1</v>
      </c>
      <c r="N11875" s="17"/>
    </row>
    <row r="11876" spans="1:14" ht="94.5">
      <c r="A11876" s="6">
        <v>11874</v>
      </c>
      <c r="B11876" s="8" t="s">
        <v>24535</v>
      </c>
      <c r="C11876" s="9" t="s">
        <v>24709</v>
      </c>
      <c r="D11876" s="10" t="s">
        <v>24710</v>
      </c>
      <c r="E11876" s="11" t="s">
        <v>24711</v>
      </c>
      <c r="F11876" s="6">
        <v>357770</v>
      </c>
      <c r="G11876" s="6" t="s">
        <v>873</v>
      </c>
      <c r="H11876" s="16">
        <v>5790060</v>
      </c>
      <c r="I11876" s="12">
        <v>43832</v>
      </c>
      <c r="J11876" s="12">
        <v>44078</v>
      </c>
      <c r="K11876" s="15">
        <v>0</v>
      </c>
      <c r="L11876" s="13" t="s">
        <v>15</v>
      </c>
      <c r="M11876" s="7">
        <v>1</v>
      </c>
      <c r="N11876" s="17"/>
    </row>
    <row r="11877" spans="1:14" ht="126">
      <c r="A11877" s="6">
        <v>11875</v>
      </c>
      <c r="B11877" s="8" t="s">
        <v>24535</v>
      </c>
      <c r="C11877" s="9" t="s">
        <v>24712</v>
      </c>
      <c r="D11877" s="10" t="s">
        <v>24713</v>
      </c>
      <c r="E11877" s="11" t="s">
        <v>24714</v>
      </c>
      <c r="F11877" s="6">
        <v>373731</v>
      </c>
      <c r="G11877" s="6" t="s">
        <v>873</v>
      </c>
      <c r="H11877" s="16">
        <v>5699620</v>
      </c>
      <c r="I11877" s="12">
        <v>43822</v>
      </c>
      <c r="J11877" s="12" t="s">
        <v>1206</v>
      </c>
      <c r="K11877" s="15">
        <v>683000</v>
      </c>
      <c r="L11877" s="13" t="s">
        <v>15</v>
      </c>
      <c r="M11877" s="7">
        <v>1</v>
      </c>
      <c r="N11877" s="17"/>
    </row>
    <row r="11878" spans="1:14" ht="78.75">
      <c r="A11878" s="6">
        <v>11876</v>
      </c>
      <c r="B11878" s="8" t="s">
        <v>24535</v>
      </c>
      <c r="C11878" s="9" t="s">
        <v>24715</v>
      </c>
      <c r="D11878" s="10" t="s">
        <v>24716</v>
      </c>
      <c r="E11878" s="11" t="s">
        <v>24717</v>
      </c>
      <c r="F11878" s="6">
        <v>413497</v>
      </c>
      <c r="G11878" s="6" t="s">
        <v>873</v>
      </c>
      <c r="H11878" s="16">
        <v>5172750</v>
      </c>
      <c r="I11878" s="12">
        <v>43892</v>
      </c>
      <c r="J11878" s="12">
        <v>44203</v>
      </c>
      <c r="K11878" s="15">
        <v>1660000</v>
      </c>
      <c r="L11878" s="13" t="s">
        <v>15</v>
      </c>
      <c r="M11878" s="7">
        <v>1</v>
      </c>
      <c r="N11878" s="17"/>
    </row>
    <row r="11879" spans="1:14" ht="94.5">
      <c r="A11879" s="6">
        <v>11877</v>
      </c>
      <c r="B11879" s="8" t="s">
        <v>24535</v>
      </c>
      <c r="C11879" s="9" t="s">
        <v>24718</v>
      </c>
      <c r="D11879" s="10" t="s">
        <v>24719</v>
      </c>
      <c r="E11879" s="11" t="s">
        <v>24720</v>
      </c>
      <c r="F11879" s="6">
        <v>305350</v>
      </c>
      <c r="G11879" s="6" t="s">
        <v>765</v>
      </c>
      <c r="H11879" s="16">
        <v>32998000</v>
      </c>
      <c r="I11879" s="12" t="s">
        <v>16668</v>
      </c>
      <c r="J11879" s="12" t="s">
        <v>2009</v>
      </c>
      <c r="K11879" s="15">
        <v>23000000</v>
      </c>
      <c r="L11879" s="13" t="s">
        <v>15</v>
      </c>
      <c r="M11879" s="7">
        <v>1</v>
      </c>
      <c r="N11879" s="17"/>
    </row>
    <row r="11880" spans="1:14" ht="47.25">
      <c r="A11880" s="6">
        <v>11878</v>
      </c>
      <c r="B11880" s="8" t="s">
        <v>24535</v>
      </c>
      <c r="C11880" s="9" t="s">
        <v>24721</v>
      </c>
      <c r="D11880" s="10" t="s">
        <v>24722</v>
      </c>
      <c r="E11880" s="11" t="s">
        <v>24723</v>
      </c>
      <c r="F11880" s="6">
        <v>45698</v>
      </c>
      <c r="G11880" s="6" t="s">
        <v>24724</v>
      </c>
      <c r="H11880" s="16">
        <v>16073789</v>
      </c>
      <c r="I11880" s="12" t="s">
        <v>24725</v>
      </c>
      <c r="J11880" s="12" t="s">
        <v>24726</v>
      </c>
      <c r="K11880" s="15">
        <v>16078478</v>
      </c>
      <c r="L11880" s="13" t="s">
        <v>15</v>
      </c>
      <c r="M11880" s="7">
        <v>1</v>
      </c>
      <c r="N11880" s="17"/>
    </row>
    <row r="11881" spans="1:14" ht="63">
      <c r="A11881" s="6">
        <v>11879</v>
      </c>
      <c r="B11881" s="8" t="s">
        <v>24535</v>
      </c>
      <c r="C11881" s="9" t="s">
        <v>24727</v>
      </c>
      <c r="D11881" s="10" t="s">
        <v>24728</v>
      </c>
      <c r="E11881" s="11" t="s">
        <v>24729</v>
      </c>
      <c r="F11881" s="6">
        <v>49979</v>
      </c>
      <c r="G11881" s="6" t="s">
        <v>24724</v>
      </c>
      <c r="H11881" s="16">
        <v>21773340</v>
      </c>
      <c r="I11881" s="12" t="s">
        <v>24730</v>
      </c>
      <c r="J11881" s="12" t="s">
        <v>24731</v>
      </c>
      <c r="K11881" s="15">
        <v>21142476</v>
      </c>
      <c r="L11881" s="13" t="s">
        <v>14</v>
      </c>
      <c r="M11881" s="7">
        <v>1</v>
      </c>
      <c r="N11881" s="17"/>
    </row>
    <row r="11882" spans="1:14" ht="126">
      <c r="A11882" s="6">
        <v>11880</v>
      </c>
      <c r="B11882" s="8" t="s">
        <v>24535</v>
      </c>
      <c r="C11882" s="9" t="s">
        <v>24636</v>
      </c>
      <c r="D11882" s="10" t="s">
        <v>24542</v>
      </c>
      <c r="E11882" s="11" t="s">
        <v>24729</v>
      </c>
      <c r="F11882" s="6">
        <v>49979</v>
      </c>
      <c r="G11882" s="6" t="s">
        <v>24724</v>
      </c>
      <c r="H11882" s="16">
        <v>21773340</v>
      </c>
      <c r="I11882" s="12" t="s">
        <v>24730</v>
      </c>
      <c r="J11882" s="12" t="s">
        <v>24731</v>
      </c>
      <c r="K11882" s="15">
        <v>21142476</v>
      </c>
      <c r="L11882" s="13" t="s">
        <v>14</v>
      </c>
      <c r="M11882" s="7">
        <v>0.4</v>
      </c>
      <c r="N11882" s="17"/>
    </row>
    <row r="11883" spans="1:14" ht="78.75">
      <c r="A11883" s="6">
        <v>11881</v>
      </c>
      <c r="B11883" s="8" t="s">
        <v>24535</v>
      </c>
      <c r="C11883" s="9" t="s">
        <v>24637</v>
      </c>
      <c r="D11883" s="10" t="s">
        <v>24638</v>
      </c>
      <c r="E11883" s="11" t="s">
        <v>24729</v>
      </c>
      <c r="F11883" s="6">
        <v>49979</v>
      </c>
      <c r="G11883" s="6" t="s">
        <v>24724</v>
      </c>
      <c r="H11883" s="16">
        <v>21773340</v>
      </c>
      <c r="I11883" s="12" t="s">
        <v>24730</v>
      </c>
      <c r="J11883" s="12" t="s">
        <v>24731</v>
      </c>
      <c r="K11883" s="15">
        <v>21142476</v>
      </c>
      <c r="L11883" s="13" t="s">
        <v>14</v>
      </c>
      <c r="M11883" s="7">
        <v>0.3</v>
      </c>
      <c r="N11883" s="17"/>
    </row>
    <row r="11884" spans="1:14" ht="78.75">
      <c r="A11884" s="6">
        <v>11882</v>
      </c>
      <c r="B11884" s="8" t="s">
        <v>24535</v>
      </c>
      <c r="C11884" s="9" t="s">
        <v>24639</v>
      </c>
      <c r="D11884" s="10" t="s">
        <v>24640</v>
      </c>
      <c r="E11884" s="11" t="s">
        <v>24729</v>
      </c>
      <c r="F11884" s="6">
        <v>49979</v>
      </c>
      <c r="G11884" s="6" t="s">
        <v>24724</v>
      </c>
      <c r="H11884" s="16">
        <v>21773340</v>
      </c>
      <c r="I11884" s="12" t="s">
        <v>24730</v>
      </c>
      <c r="J11884" s="12" t="s">
        <v>24731</v>
      </c>
      <c r="K11884" s="15">
        <v>21142476</v>
      </c>
      <c r="L11884" s="13" t="s">
        <v>14</v>
      </c>
      <c r="M11884" s="7">
        <v>0.3</v>
      </c>
      <c r="N11884" s="17"/>
    </row>
    <row r="11885" spans="1:14" ht="47.25">
      <c r="A11885" s="6">
        <v>11883</v>
      </c>
      <c r="B11885" s="8" t="s">
        <v>24535</v>
      </c>
      <c r="C11885" s="9" t="s">
        <v>24732</v>
      </c>
      <c r="D11885" s="10" t="s">
        <v>24733</v>
      </c>
      <c r="E11885" s="11" t="s">
        <v>24734</v>
      </c>
      <c r="F11885" s="6">
        <v>58109</v>
      </c>
      <c r="G11885" s="6" t="s">
        <v>24724</v>
      </c>
      <c r="H11885" s="16">
        <v>22175547.239999998</v>
      </c>
      <c r="I11885" s="12" t="s">
        <v>24735</v>
      </c>
      <c r="J11885" s="12" t="s">
        <v>24736</v>
      </c>
      <c r="K11885" s="15">
        <v>22168148</v>
      </c>
      <c r="L11885" s="13" t="s">
        <v>14</v>
      </c>
      <c r="M11885" s="7">
        <v>1</v>
      </c>
      <c r="N11885" s="17"/>
    </row>
    <row r="11886" spans="1:14" ht="78.75">
      <c r="A11886" s="6">
        <v>11884</v>
      </c>
      <c r="B11886" s="8" t="s">
        <v>24535</v>
      </c>
      <c r="C11886" s="9" t="s">
        <v>24737</v>
      </c>
      <c r="D11886" s="10" t="s">
        <v>24738</v>
      </c>
      <c r="E11886" s="11" t="s">
        <v>24734</v>
      </c>
      <c r="F11886" s="6">
        <v>58109</v>
      </c>
      <c r="G11886" s="6" t="s">
        <v>24724</v>
      </c>
      <c r="H11886" s="16">
        <v>22175547.239999998</v>
      </c>
      <c r="I11886" s="12" t="s">
        <v>24735</v>
      </c>
      <c r="J11886" s="12" t="s">
        <v>24736</v>
      </c>
      <c r="K11886" s="15">
        <v>22168148</v>
      </c>
      <c r="L11886" s="13" t="s">
        <v>14</v>
      </c>
      <c r="M11886" s="7">
        <v>0.4</v>
      </c>
      <c r="N11886" s="17"/>
    </row>
    <row r="11887" spans="1:14" ht="94.5">
      <c r="A11887" s="6">
        <v>11885</v>
      </c>
      <c r="B11887" s="8" t="s">
        <v>24535</v>
      </c>
      <c r="C11887" s="9" t="s">
        <v>24739</v>
      </c>
      <c r="D11887" s="10" t="s">
        <v>5910</v>
      </c>
      <c r="E11887" s="11" t="s">
        <v>24734</v>
      </c>
      <c r="F11887" s="6">
        <v>58109</v>
      </c>
      <c r="G11887" s="6" t="s">
        <v>24724</v>
      </c>
      <c r="H11887" s="16">
        <v>22175547.239999998</v>
      </c>
      <c r="I11887" s="12" t="s">
        <v>24735</v>
      </c>
      <c r="J11887" s="12" t="s">
        <v>24736</v>
      </c>
      <c r="K11887" s="15">
        <v>22168148</v>
      </c>
      <c r="L11887" s="13" t="s">
        <v>14</v>
      </c>
      <c r="M11887" s="7">
        <v>0.3</v>
      </c>
      <c r="N11887" s="17"/>
    </row>
    <row r="11888" spans="1:14" ht="110.25">
      <c r="A11888" s="6">
        <v>11886</v>
      </c>
      <c r="B11888" s="8" t="s">
        <v>24535</v>
      </c>
      <c r="C11888" s="9" t="s">
        <v>24740</v>
      </c>
      <c r="D11888" s="10" t="s">
        <v>24741</v>
      </c>
      <c r="E11888" s="11" t="s">
        <v>24734</v>
      </c>
      <c r="F11888" s="6">
        <v>58109</v>
      </c>
      <c r="G11888" s="6" t="s">
        <v>24724</v>
      </c>
      <c r="H11888" s="16">
        <v>22175547.239999998</v>
      </c>
      <c r="I11888" s="12" t="s">
        <v>24735</v>
      </c>
      <c r="J11888" s="12" t="s">
        <v>24736</v>
      </c>
      <c r="K11888" s="15">
        <v>22168148</v>
      </c>
      <c r="L11888" s="13" t="s">
        <v>14</v>
      </c>
      <c r="M11888" s="7">
        <v>0.3</v>
      </c>
      <c r="N11888" s="17"/>
    </row>
    <row r="11889" spans="1:14" ht="63">
      <c r="A11889" s="6">
        <v>11887</v>
      </c>
      <c r="B11889" s="8" t="s">
        <v>24535</v>
      </c>
      <c r="C11889" s="9" t="s">
        <v>24742</v>
      </c>
      <c r="D11889" s="10" t="s">
        <v>4985</v>
      </c>
      <c r="E11889" s="11" t="s">
        <v>24743</v>
      </c>
      <c r="F11889" s="6">
        <v>110216</v>
      </c>
      <c r="G11889" s="6" t="s">
        <v>24724</v>
      </c>
      <c r="H11889" s="16">
        <v>18978152</v>
      </c>
      <c r="I11889" s="12" t="s">
        <v>24744</v>
      </c>
      <c r="J11889" s="12">
        <v>0.62938657407407406</v>
      </c>
      <c r="K11889" s="15">
        <v>18304107</v>
      </c>
      <c r="L11889" s="13" t="s">
        <v>15</v>
      </c>
      <c r="M11889" s="7">
        <v>1</v>
      </c>
      <c r="N11889" s="17"/>
    </row>
    <row r="11890" spans="1:14" ht="63">
      <c r="A11890" s="6">
        <v>11888</v>
      </c>
      <c r="B11890" s="8" t="s">
        <v>24535</v>
      </c>
      <c r="C11890" s="9" t="s">
        <v>24745</v>
      </c>
      <c r="D11890" s="10" t="s">
        <v>24638</v>
      </c>
      <c r="E11890" s="11" t="s">
        <v>24746</v>
      </c>
      <c r="F11890" s="6">
        <v>277917</v>
      </c>
      <c r="G11890" s="6" t="s">
        <v>24724</v>
      </c>
      <c r="H11890" s="16">
        <v>22587020.190000001</v>
      </c>
      <c r="I11890" s="12">
        <v>0.46133101851851849</v>
      </c>
      <c r="J11890" s="12">
        <v>0.66967592592592595</v>
      </c>
      <c r="K11890" s="15">
        <v>22508488</v>
      </c>
      <c r="L11890" s="13" t="s">
        <v>15</v>
      </c>
      <c r="M11890" s="7">
        <v>1</v>
      </c>
      <c r="N11890" s="17"/>
    </row>
    <row r="11891" spans="1:14" ht="63">
      <c r="A11891" s="6">
        <v>11889</v>
      </c>
      <c r="B11891" s="8" t="s">
        <v>24535</v>
      </c>
      <c r="C11891" s="9" t="s">
        <v>24747</v>
      </c>
      <c r="D11891" s="10" t="s">
        <v>24748</v>
      </c>
      <c r="E11891" s="11" t="s">
        <v>24749</v>
      </c>
      <c r="F11891" s="6">
        <v>371917</v>
      </c>
      <c r="G11891" s="6" t="s">
        <v>24724</v>
      </c>
      <c r="H11891" s="16">
        <v>887879.37</v>
      </c>
      <c r="I11891" s="12">
        <v>0.63355324074074071</v>
      </c>
      <c r="J11891" s="12">
        <v>0.83425925925925926</v>
      </c>
      <c r="K11891" s="15">
        <v>870059</v>
      </c>
      <c r="L11891" s="13" t="s">
        <v>15</v>
      </c>
      <c r="M11891" s="7">
        <v>1</v>
      </c>
      <c r="N11891" s="17"/>
    </row>
    <row r="11892" spans="1:14" ht="78.75">
      <c r="A11892" s="6">
        <v>11890</v>
      </c>
      <c r="B11892" s="8" t="s">
        <v>24535</v>
      </c>
      <c r="C11892" s="9" t="s">
        <v>24750</v>
      </c>
      <c r="D11892" s="10" t="s">
        <v>19941</v>
      </c>
      <c r="E11892" s="11" t="s">
        <v>24751</v>
      </c>
      <c r="F11892" s="6">
        <v>195290</v>
      </c>
      <c r="G11892" s="6" t="s">
        <v>24752</v>
      </c>
      <c r="H11892" s="16">
        <v>2515064.36</v>
      </c>
      <c r="I11892" s="12">
        <v>43293</v>
      </c>
      <c r="J11892" s="12">
        <v>43632</v>
      </c>
      <c r="K11892" s="15">
        <v>2515064.36</v>
      </c>
      <c r="L11892" s="13" t="s">
        <v>15</v>
      </c>
      <c r="M11892" s="7">
        <v>1</v>
      </c>
      <c r="N11892" s="17"/>
    </row>
    <row r="11893" spans="1:14" ht="94.5">
      <c r="A11893" s="6">
        <v>11891</v>
      </c>
      <c r="B11893" s="8" t="s">
        <v>24535</v>
      </c>
      <c r="C11893" s="9" t="s">
        <v>24753</v>
      </c>
      <c r="D11893" s="10" t="s">
        <v>24754</v>
      </c>
      <c r="E11893" s="11" t="s">
        <v>24755</v>
      </c>
      <c r="F11893" s="6">
        <v>339419</v>
      </c>
      <c r="G11893" s="6" t="s">
        <v>1687</v>
      </c>
      <c r="H11893" s="16">
        <v>2456621.5449999999</v>
      </c>
      <c r="I11893" s="12">
        <v>43841</v>
      </c>
      <c r="J11893" s="12">
        <v>44021</v>
      </c>
      <c r="K11893" s="15">
        <v>1485000</v>
      </c>
      <c r="L11893" s="13" t="s">
        <v>15</v>
      </c>
      <c r="M11893" s="7">
        <v>1</v>
      </c>
      <c r="N11893" s="17"/>
    </row>
    <row r="11894" spans="1:14" ht="252">
      <c r="A11894" s="6">
        <v>11892</v>
      </c>
      <c r="B11894" s="8" t="s">
        <v>24535</v>
      </c>
      <c r="C11894" s="9" t="s">
        <v>24756</v>
      </c>
      <c r="D11894" s="10" t="s">
        <v>24757</v>
      </c>
      <c r="E11894" s="11" t="s">
        <v>24758</v>
      </c>
      <c r="F11894" s="6">
        <v>339421</v>
      </c>
      <c r="G11894" s="6" t="s">
        <v>1687</v>
      </c>
      <c r="H11894" s="16">
        <v>1381185.0090000001</v>
      </c>
      <c r="I11894" s="12" t="s">
        <v>5334</v>
      </c>
      <c r="J11894" s="12" t="s">
        <v>6019</v>
      </c>
      <c r="K11894" s="15">
        <v>400000</v>
      </c>
      <c r="L11894" s="13" t="s">
        <v>15</v>
      </c>
      <c r="M11894" s="7">
        <v>1</v>
      </c>
      <c r="N11894" s="17"/>
    </row>
    <row r="11895" spans="1:14" ht="267.75">
      <c r="A11895" s="6">
        <v>11893</v>
      </c>
      <c r="B11895" s="8" t="s">
        <v>24535</v>
      </c>
      <c r="C11895" s="9" t="s">
        <v>24756</v>
      </c>
      <c r="D11895" s="10" t="s">
        <v>24757</v>
      </c>
      <c r="E11895" s="11" t="s">
        <v>24759</v>
      </c>
      <c r="F11895" s="6">
        <v>339420</v>
      </c>
      <c r="G11895" s="6" t="s">
        <v>1687</v>
      </c>
      <c r="H11895" s="16">
        <v>1995512.36</v>
      </c>
      <c r="I11895" s="12" t="s">
        <v>5334</v>
      </c>
      <c r="J11895" s="12" t="s">
        <v>6019</v>
      </c>
      <c r="K11895" s="15">
        <v>500000</v>
      </c>
      <c r="L11895" s="13" t="s">
        <v>15</v>
      </c>
      <c r="M11895" s="7">
        <v>1</v>
      </c>
      <c r="N11895" s="17"/>
    </row>
    <row r="11896" spans="1:14" ht="409.5">
      <c r="A11896" s="6">
        <v>11894</v>
      </c>
      <c r="B11896" s="8" t="s">
        <v>24535</v>
      </c>
      <c r="C11896" s="9" t="s">
        <v>24753</v>
      </c>
      <c r="D11896" s="10" t="s">
        <v>24754</v>
      </c>
      <c r="E11896" s="11" t="s">
        <v>24760</v>
      </c>
      <c r="F11896" s="6">
        <v>339418</v>
      </c>
      <c r="G11896" s="6" t="s">
        <v>1687</v>
      </c>
      <c r="H11896" s="16">
        <v>1874077.1969999999</v>
      </c>
      <c r="I11896" s="12">
        <v>43864</v>
      </c>
      <c r="J11896" s="12">
        <v>44043</v>
      </c>
      <c r="K11896" s="15">
        <v>315000</v>
      </c>
      <c r="L11896" s="13" t="s">
        <v>15</v>
      </c>
      <c r="M11896" s="7">
        <v>1</v>
      </c>
      <c r="N11896" s="17"/>
    </row>
    <row r="11897" spans="1:14" ht="78.75">
      <c r="A11897" s="6">
        <v>11895</v>
      </c>
      <c r="B11897" s="8" t="s">
        <v>24535</v>
      </c>
      <c r="C11897" s="9" t="s">
        <v>24761</v>
      </c>
      <c r="D11897" s="10" t="s">
        <v>24762</v>
      </c>
      <c r="E11897" s="11" t="s">
        <v>24763</v>
      </c>
      <c r="F11897" s="6">
        <v>285492</v>
      </c>
      <c r="G11897" s="6" t="s">
        <v>13137</v>
      </c>
      <c r="H11897" s="16">
        <v>5158514.25</v>
      </c>
      <c r="I11897" s="12">
        <v>43564</v>
      </c>
      <c r="J11897" s="12">
        <v>43876</v>
      </c>
      <c r="K11897" s="15">
        <v>2569188</v>
      </c>
      <c r="L11897" s="13" t="s">
        <v>15</v>
      </c>
      <c r="M11897" s="7">
        <v>1</v>
      </c>
      <c r="N11897" s="17"/>
    </row>
    <row r="11898" spans="1:14" ht="94.5">
      <c r="A11898" s="6">
        <v>11896</v>
      </c>
      <c r="B11898" s="8" t="s">
        <v>24535</v>
      </c>
      <c r="C11898" s="9" t="s">
        <v>24764</v>
      </c>
      <c r="D11898" s="10" t="s">
        <v>24765</v>
      </c>
      <c r="E11898" s="11" t="s">
        <v>24766</v>
      </c>
      <c r="F11898" s="6">
        <v>285493</v>
      </c>
      <c r="G11898" s="6" t="s">
        <v>13137</v>
      </c>
      <c r="H11898" s="16">
        <v>20239450.23</v>
      </c>
      <c r="I11898" s="12">
        <v>43585</v>
      </c>
      <c r="J11898" s="12">
        <v>43956</v>
      </c>
      <c r="K11898" s="15">
        <v>17288593</v>
      </c>
      <c r="L11898" s="13" t="s">
        <v>14</v>
      </c>
      <c r="M11898" s="7">
        <v>1</v>
      </c>
      <c r="N11898" s="17"/>
    </row>
    <row r="11899" spans="1:14" ht="94.5">
      <c r="A11899" s="6">
        <v>11897</v>
      </c>
      <c r="B11899" s="8" t="s">
        <v>24535</v>
      </c>
      <c r="C11899" s="9" t="s">
        <v>24767</v>
      </c>
      <c r="D11899" s="10" t="s">
        <v>24768</v>
      </c>
      <c r="E11899" s="11" t="s">
        <v>24766</v>
      </c>
      <c r="F11899" s="6">
        <v>285493</v>
      </c>
      <c r="G11899" s="6" t="s">
        <v>13137</v>
      </c>
      <c r="H11899" s="16">
        <v>20239450.23</v>
      </c>
      <c r="I11899" s="12">
        <v>43585</v>
      </c>
      <c r="J11899" s="12">
        <v>43956</v>
      </c>
      <c r="K11899" s="15">
        <v>17288593</v>
      </c>
      <c r="L11899" s="13" t="s">
        <v>14</v>
      </c>
      <c r="M11899" s="7">
        <v>0.5</v>
      </c>
      <c r="N11899" s="17"/>
    </row>
    <row r="11900" spans="1:14" ht="94.5">
      <c r="A11900" s="6">
        <v>11898</v>
      </c>
      <c r="B11900" s="8" t="s">
        <v>24535</v>
      </c>
      <c r="C11900" s="9" t="s">
        <v>24570</v>
      </c>
      <c r="D11900" s="10" t="s">
        <v>5758</v>
      </c>
      <c r="E11900" s="11" t="s">
        <v>24766</v>
      </c>
      <c r="F11900" s="6">
        <v>285493</v>
      </c>
      <c r="G11900" s="6" t="s">
        <v>13137</v>
      </c>
      <c r="H11900" s="16">
        <v>20239450.23</v>
      </c>
      <c r="I11900" s="12">
        <v>43585</v>
      </c>
      <c r="J11900" s="12">
        <v>43956</v>
      </c>
      <c r="K11900" s="15">
        <v>17288593</v>
      </c>
      <c r="L11900" s="13" t="s">
        <v>14</v>
      </c>
      <c r="M11900" s="7">
        <v>0.5</v>
      </c>
      <c r="N11900" s="17"/>
    </row>
    <row r="11901" spans="1:14" ht="63">
      <c r="A11901" s="6">
        <v>11899</v>
      </c>
      <c r="B11901" s="8" t="s">
        <v>24535</v>
      </c>
      <c r="C11901" s="9" t="s">
        <v>24769</v>
      </c>
      <c r="D11901" s="10" t="s">
        <v>24770</v>
      </c>
      <c r="E11901" s="11" t="s">
        <v>24771</v>
      </c>
      <c r="F11901" s="6">
        <v>413498</v>
      </c>
      <c r="G11901" s="6" t="s">
        <v>13137</v>
      </c>
      <c r="H11901" s="16">
        <v>22191463.510000002</v>
      </c>
      <c r="I11901" s="12">
        <v>43915</v>
      </c>
      <c r="J11901" s="12">
        <v>44289</v>
      </c>
      <c r="K11901" s="15">
        <v>1691277</v>
      </c>
      <c r="L11901" s="13" t="s">
        <v>14</v>
      </c>
      <c r="M11901" s="7">
        <v>1</v>
      </c>
      <c r="N11901" s="17"/>
    </row>
    <row r="11902" spans="1:14" ht="126">
      <c r="A11902" s="6">
        <v>11900</v>
      </c>
      <c r="B11902" s="8" t="s">
        <v>24535</v>
      </c>
      <c r="C11902" s="9" t="s">
        <v>24772</v>
      </c>
      <c r="D11902" s="10" t="s">
        <v>24773</v>
      </c>
      <c r="E11902" s="11" t="s">
        <v>24771</v>
      </c>
      <c r="F11902" s="6">
        <v>413498</v>
      </c>
      <c r="G11902" s="6" t="s">
        <v>13137</v>
      </c>
      <c r="H11902" s="16">
        <v>22191463.510000002</v>
      </c>
      <c r="I11902" s="12">
        <v>43915</v>
      </c>
      <c r="J11902" s="12">
        <v>44289</v>
      </c>
      <c r="K11902" s="15">
        <v>1691277</v>
      </c>
      <c r="L11902" s="13" t="s">
        <v>14</v>
      </c>
      <c r="M11902" s="7">
        <v>0.5</v>
      </c>
      <c r="N11902" s="17"/>
    </row>
    <row r="11903" spans="1:14" ht="63">
      <c r="A11903" s="6">
        <v>11901</v>
      </c>
      <c r="B11903" s="8" t="s">
        <v>24535</v>
      </c>
      <c r="C11903" s="9" t="s">
        <v>24774</v>
      </c>
      <c r="D11903" s="10" t="s">
        <v>24775</v>
      </c>
      <c r="E11903" s="11" t="s">
        <v>24771</v>
      </c>
      <c r="F11903" s="6">
        <v>413498</v>
      </c>
      <c r="G11903" s="6" t="s">
        <v>13137</v>
      </c>
      <c r="H11903" s="16">
        <v>22191463.510000002</v>
      </c>
      <c r="I11903" s="12">
        <v>43915</v>
      </c>
      <c r="J11903" s="12">
        <v>44289</v>
      </c>
      <c r="K11903" s="15">
        <v>1691277</v>
      </c>
      <c r="L11903" s="13" t="s">
        <v>14</v>
      </c>
      <c r="M11903" s="7">
        <v>0.5</v>
      </c>
      <c r="N11903" s="17"/>
    </row>
    <row r="11904" spans="1:14" ht="94.5">
      <c r="A11904" s="6">
        <v>11902</v>
      </c>
      <c r="B11904" s="8" t="s">
        <v>24535</v>
      </c>
      <c r="C11904" s="9" t="s">
        <v>24776</v>
      </c>
      <c r="D11904" s="10" t="s">
        <v>24691</v>
      </c>
      <c r="E11904" s="11" t="s">
        <v>24777</v>
      </c>
      <c r="F11904" s="6">
        <v>285491</v>
      </c>
      <c r="G11904" s="6" t="s">
        <v>13137</v>
      </c>
      <c r="H11904" s="16">
        <v>12849805.32</v>
      </c>
      <c r="I11904" s="12">
        <v>43585</v>
      </c>
      <c r="J11904" s="12">
        <v>43912</v>
      </c>
      <c r="K11904" s="15">
        <f>'[1]Civil Works-Rangpur'!$AI$18</f>
        <v>12726642</v>
      </c>
      <c r="L11904" s="13" t="s">
        <v>15</v>
      </c>
      <c r="M11904" s="7">
        <v>1</v>
      </c>
      <c r="N11904" s="17"/>
    </row>
    <row r="11905" spans="1:14" ht="78.75">
      <c r="A11905" s="6">
        <v>11903</v>
      </c>
      <c r="B11905" s="8" t="s">
        <v>24535</v>
      </c>
      <c r="C11905" s="9" t="s">
        <v>24778</v>
      </c>
      <c r="D11905" s="10" t="s">
        <v>24779</v>
      </c>
      <c r="E11905" s="11" t="s">
        <v>24780</v>
      </c>
      <c r="F11905" s="6">
        <v>488087</v>
      </c>
      <c r="G11905" s="6" t="s">
        <v>13137</v>
      </c>
      <c r="H11905" s="16">
        <v>11419125.17</v>
      </c>
      <c r="I11905" s="12" t="s">
        <v>6914</v>
      </c>
      <c r="J11905" s="12" t="s">
        <v>24781</v>
      </c>
      <c r="K11905" s="15">
        <v>0</v>
      </c>
      <c r="L11905" s="13" t="s">
        <v>14</v>
      </c>
      <c r="M11905" s="7">
        <v>1</v>
      </c>
      <c r="N11905" s="17"/>
    </row>
    <row r="11906" spans="1:14" ht="126">
      <c r="A11906" s="6">
        <v>11904</v>
      </c>
      <c r="B11906" s="8" t="s">
        <v>24535</v>
      </c>
      <c r="C11906" s="9" t="s">
        <v>24782</v>
      </c>
      <c r="D11906" s="10" t="s">
        <v>5655</v>
      </c>
      <c r="E11906" s="11" t="s">
        <v>24780</v>
      </c>
      <c r="F11906" s="6">
        <v>488087</v>
      </c>
      <c r="G11906" s="6" t="s">
        <v>13137</v>
      </c>
      <c r="H11906" s="16">
        <v>11419125.17</v>
      </c>
      <c r="I11906" s="12" t="s">
        <v>6914</v>
      </c>
      <c r="J11906" s="12" t="s">
        <v>24781</v>
      </c>
      <c r="K11906" s="15">
        <v>0</v>
      </c>
      <c r="L11906" s="13" t="s">
        <v>14</v>
      </c>
      <c r="M11906" s="7">
        <v>0.4</v>
      </c>
      <c r="N11906" s="17"/>
    </row>
    <row r="11907" spans="1:14" ht="78.75">
      <c r="A11907" s="6">
        <v>11905</v>
      </c>
      <c r="B11907" s="8" t="s">
        <v>24535</v>
      </c>
      <c r="C11907" s="9" t="s">
        <v>24783</v>
      </c>
      <c r="D11907" s="10" t="s">
        <v>24784</v>
      </c>
      <c r="E11907" s="11" t="s">
        <v>24780</v>
      </c>
      <c r="F11907" s="6">
        <v>488087</v>
      </c>
      <c r="G11907" s="6" t="s">
        <v>13137</v>
      </c>
      <c r="H11907" s="16">
        <v>11419125.17</v>
      </c>
      <c r="I11907" s="12" t="s">
        <v>6914</v>
      </c>
      <c r="J11907" s="12" t="s">
        <v>24781</v>
      </c>
      <c r="K11907" s="15">
        <v>0</v>
      </c>
      <c r="L11907" s="13" t="s">
        <v>14</v>
      </c>
      <c r="M11907" s="7">
        <v>0.3</v>
      </c>
      <c r="N11907" s="17"/>
    </row>
    <row r="11908" spans="1:14" ht="126">
      <c r="A11908" s="6">
        <v>11906</v>
      </c>
      <c r="B11908" s="8" t="s">
        <v>24535</v>
      </c>
      <c r="C11908" s="9" t="s">
        <v>24785</v>
      </c>
      <c r="D11908" s="10" t="s">
        <v>24786</v>
      </c>
      <c r="E11908" s="11" t="s">
        <v>24780</v>
      </c>
      <c r="F11908" s="6">
        <v>488087</v>
      </c>
      <c r="G11908" s="6" t="s">
        <v>13137</v>
      </c>
      <c r="H11908" s="16">
        <v>11419125.17</v>
      </c>
      <c r="I11908" s="12" t="s">
        <v>6914</v>
      </c>
      <c r="J11908" s="12" t="s">
        <v>24781</v>
      </c>
      <c r="K11908" s="15">
        <v>0</v>
      </c>
      <c r="L11908" s="13" t="s">
        <v>14</v>
      </c>
      <c r="M11908" s="7">
        <v>0.3</v>
      </c>
      <c r="N11908" s="17"/>
    </row>
    <row r="11909" spans="1:14" ht="78.75">
      <c r="A11909" s="6">
        <v>11907</v>
      </c>
      <c r="B11909" s="8" t="s">
        <v>24535</v>
      </c>
      <c r="C11909" s="9" t="s">
        <v>24778</v>
      </c>
      <c r="D11909" s="10" t="s">
        <v>24779</v>
      </c>
      <c r="E11909" s="11" t="s">
        <v>24787</v>
      </c>
      <c r="F11909" s="6">
        <v>488086</v>
      </c>
      <c r="G11909" s="6" t="s">
        <v>13137</v>
      </c>
      <c r="H11909" s="16">
        <v>28449643.539999999</v>
      </c>
      <c r="I11909" s="12" t="s">
        <v>6914</v>
      </c>
      <c r="J11909" s="12" t="s">
        <v>24788</v>
      </c>
      <c r="K11909" s="15">
        <v>0</v>
      </c>
      <c r="L11909" s="13" t="s">
        <v>14</v>
      </c>
      <c r="M11909" s="7">
        <v>1</v>
      </c>
      <c r="N11909" s="17"/>
    </row>
    <row r="11910" spans="1:14" ht="126">
      <c r="A11910" s="6">
        <v>11908</v>
      </c>
      <c r="B11910" s="8" t="s">
        <v>24535</v>
      </c>
      <c r="C11910" s="9" t="s">
        <v>24782</v>
      </c>
      <c r="D11910" s="10" t="s">
        <v>5655</v>
      </c>
      <c r="E11910" s="11" t="s">
        <v>24787</v>
      </c>
      <c r="F11910" s="6">
        <v>488086</v>
      </c>
      <c r="G11910" s="6" t="s">
        <v>13137</v>
      </c>
      <c r="H11910" s="16">
        <v>28449643.539999999</v>
      </c>
      <c r="I11910" s="12" t="s">
        <v>6914</v>
      </c>
      <c r="J11910" s="12" t="s">
        <v>24788</v>
      </c>
      <c r="K11910" s="15">
        <v>0</v>
      </c>
      <c r="L11910" s="13" t="s">
        <v>14</v>
      </c>
      <c r="M11910" s="7">
        <v>0.4</v>
      </c>
      <c r="N11910" s="17"/>
    </row>
    <row r="11911" spans="1:14" ht="78.75">
      <c r="A11911" s="6">
        <v>11909</v>
      </c>
      <c r="B11911" s="8" t="s">
        <v>24535</v>
      </c>
      <c r="C11911" s="9" t="s">
        <v>24783</v>
      </c>
      <c r="D11911" s="10" t="s">
        <v>24784</v>
      </c>
      <c r="E11911" s="11" t="s">
        <v>24787</v>
      </c>
      <c r="F11911" s="6">
        <v>488086</v>
      </c>
      <c r="G11911" s="6" t="s">
        <v>13137</v>
      </c>
      <c r="H11911" s="16">
        <v>28449643.539999999</v>
      </c>
      <c r="I11911" s="12" t="s">
        <v>6914</v>
      </c>
      <c r="J11911" s="12" t="s">
        <v>24788</v>
      </c>
      <c r="K11911" s="15">
        <v>0</v>
      </c>
      <c r="L11911" s="13" t="s">
        <v>14</v>
      </c>
      <c r="M11911" s="7">
        <v>0.3</v>
      </c>
      <c r="N11911" s="17"/>
    </row>
    <row r="11912" spans="1:14" ht="126">
      <c r="A11912" s="6">
        <v>11910</v>
      </c>
      <c r="B11912" s="8" t="s">
        <v>24535</v>
      </c>
      <c r="C11912" s="9" t="s">
        <v>24785</v>
      </c>
      <c r="D11912" s="10" t="s">
        <v>24786</v>
      </c>
      <c r="E11912" s="11" t="s">
        <v>24787</v>
      </c>
      <c r="F11912" s="6">
        <v>488086</v>
      </c>
      <c r="G11912" s="6" t="s">
        <v>13137</v>
      </c>
      <c r="H11912" s="16">
        <v>28449643.539999999</v>
      </c>
      <c r="I11912" s="12" t="s">
        <v>6914</v>
      </c>
      <c r="J11912" s="12" t="s">
        <v>24788</v>
      </c>
      <c r="K11912" s="15">
        <v>0</v>
      </c>
      <c r="L11912" s="13" t="s">
        <v>14</v>
      </c>
      <c r="M11912" s="7">
        <v>0.3</v>
      </c>
      <c r="N11912" s="17"/>
    </row>
    <row r="11913" spans="1:14" ht="31.5">
      <c r="A11913" s="6">
        <v>11911</v>
      </c>
      <c r="B11913" s="8" t="s">
        <v>24535</v>
      </c>
      <c r="C11913" s="9" t="s">
        <v>24789</v>
      </c>
      <c r="D11913" s="10" t="s">
        <v>5583</v>
      </c>
      <c r="E11913" s="11" t="s">
        <v>24790</v>
      </c>
      <c r="F11913" s="6">
        <v>446755</v>
      </c>
      <c r="G11913" s="6" t="s">
        <v>13137</v>
      </c>
      <c r="H11913" s="16">
        <v>1547911.477</v>
      </c>
      <c r="I11913" s="12">
        <v>44083</v>
      </c>
      <c r="J11913" s="12">
        <v>44210</v>
      </c>
      <c r="K11913" s="15">
        <v>1070767</v>
      </c>
      <c r="L11913" s="13" t="s">
        <v>15</v>
      </c>
      <c r="M11913" s="7">
        <v>1</v>
      </c>
      <c r="N11913" s="17"/>
    </row>
    <row r="11914" spans="1:14" ht="60.75">
      <c r="A11914" s="6">
        <v>11912</v>
      </c>
      <c r="B11914" s="8" t="s">
        <v>24535</v>
      </c>
      <c r="C11914" s="9" t="s">
        <v>24791</v>
      </c>
      <c r="D11914" s="10" t="s">
        <v>24792</v>
      </c>
      <c r="E11914" s="11" t="s">
        <v>24793</v>
      </c>
      <c r="F11914" s="6">
        <v>213872</v>
      </c>
      <c r="G11914" s="6" t="s">
        <v>24794</v>
      </c>
      <c r="H11914" s="16">
        <v>3323972.6889999998</v>
      </c>
      <c r="I11914" s="12" t="s">
        <v>16615</v>
      </c>
      <c r="J11914" s="12" t="s">
        <v>6990</v>
      </c>
      <c r="K11914" s="15">
        <v>3193901</v>
      </c>
      <c r="L11914" s="13" t="s">
        <v>15</v>
      </c>
      <c r="M11914" s="7">
        <v>1</v>
      </c>
      <c r="N11914" s="17"/>
    </row>
    <row r="11915" spans="1:14" ht="63">
      <c r="A11915" s="6">
        <v>11913</v>
      </c>
      <c r="B11915" s="8" t="s">
        <v>24535</v>
      </c>
      <c r="C11915" s="9" t="s">
        <v>24795</v>
      </c>
      <c r="D11915" s="10" t="s">
        <v>24796</v>
      </c>
      <c r="E11915" s="11" t="s">
        <v>24797</v>
      </c>
      <c r="F11915" s="6">
        <v>216556</v>
      </c>
      <c r="G11915" s="6" t="s">
        <v>24794</v>
      </c>
      <c r="H11915" s="16">
        <v>29655763.93</v>
      </c>
      <c r="I11915" s="12" t="s">
        <v>23924</v>
      </c>
      <c r="J11915" s="12" t="s">
        <v>23520</v>
      </c>
      <c r="K11915" s="15">
        <v>22041000</v>
      </c>
      <c r="L11915" s="13" t="s">
        <v>15</v>
      </c>
      <c r="M11915" s="7">
        <v>1</v>
      </c>
      <c r="N11915" s="17"/>
    </row>
    <row r="11916" spans="1:14" ht="63">
      <c r="A11916" s="6">
        <v>11914</v>
      </c>
      <c r="B11916" s="8" t="s">
        <v>24535</v>
      </c>
      <c r="C11916" s="9" t="s">
        <v>24798</v>
      </c>
      <c r="D11916" s="10" t="s">
        <v>24799</v>
      </c>
      <c r="E11916" s="11" t="s">
        <v>24800</v>
      </c>
      <c r="F11916" s="6">
        <v>215212</v>
      </c>
      <c r="G11916" s="6" t="s">
        <v>24794</v>
      </c>
      <c r="H11916" s="16">
        <v>12325368.942</v>
      </c>
      <c r="I11916" s="12" t="s">
        <v>16615</v>
      </c>
      <c r="J11916" s="12" t="s">
        <v>7638</v>
      </c>
      <c r="K11916" s="15">
        <v>5713000</v>
      </c>
      <c r="L11916" s="13" t="s">
        <v>15</v>
      </c>
      <c r="M11916" s="7">
        <v>1</v>
      </c>
      <c r="N11916" s="17"/>
    </row>
    <row r="11917" spans="1:14" ht="47.25">
      <c r="A11917" s="6">
        <v>11915</v>
      </c>
      <c r="B11917" s="8" t="s">
        <v>24535</v>
      </c>
      <c r="C11917" s="9" t="s">
        <v>24801</v>
      </c>
      <c r="D11917" s="10" t="s">
        <v>24802</v>
      </c>
      <c r="E11917" s="11" t="s">
        <v>24803</v>
      </c>
      <c r="F11917" s="6">
        <v>237398</v>
      </c>
      <c r="G11917" s="6" t="s">
        <v>24794</v>
      </c>
      <c r="H11917" s="16">
        <v>9255984.7400000002</v>
      </c>
      <c r="I11917" s="12" t="s">
        <v>24804</v>
      </c>
      <c r="J11917" s="12" t="s">
        <v>24805</v>
      </c>
      <c r="K11917" s="15">
        <v>3100000</v>
      </c>
      <c r="L11917" s="13" t="s">
        <v>15</v>
      </c>
      <c r="M11917" s="7">
        <v>1</v>
      </c>
      <c r="N11917" s="17"/>
    </row>
    <row r="11918" spans="1:14" ht="47.25">
      <c r="A11918" s="6">
        <v>11916</v>
      </c>
      <c r="B11918" s="8" t="s">
        <v>24535</v>
      </c>
      <c r="C11918" s="9" t="s">
        <v>24806</v>
      </c>
      <c r="D11918" s="10" t="s">
        <v>5910</v>
      </c>
      <c r="E11918" s="11" t="s">
        <v>24807</v>
      </c>
      <c r="F11918" s="6">
        <v>200945</v>
      </c>
      <c r="G11918" s="6" t="s">
        <v>24794</v>
      </c>
      <c r="H11918" s="16">
        <v>25487807.420000002</v>
      </c>
      <c r="I11918" s="12" t="s">
        <v>24808</v>
      </c>
      <c r="J11918" s="12" t="s">
        <v>24809</v>
      </c>
      <c r="K11918" s="15">
        <v>25456921</v>
      </c>
      <c r="L11918" s="13" t="s">
        <v>15</v>
      </c>
      <c r="M11918" s="7">
        <v>1</v>
      </c>
      <c r="N11918" s="17"/>
    </row>
    <row r="11919" spans="1:14" ht="47.25">
      <c r="A11919" s="6">
        <v>11917</v>
      </c>
      <c r="B11919" s="8" t="s">
        <v>24535</v>
      </c>
      <c r="C11919" s="9" t="s">
        <v>24810</v>
      </c>
      <c r="D11919" s="10" t="s">
        <v>24811</v>
      </c>
      <c r="E11919" s="11" t="s">
        <v>24812</v>
      </c>
      <c r="F11919" s="6">
        <v>183182</v>
      </c>
      <c r="G11919" s="6" t="s">
        <v>24794</v>
      </c>
      <c r="H11919" s="16">
        <v>20909025.559999999</v>
      </c>
      <c r="I11919" s="12" t="s">
        <v>5058</v>
      </c>
      <c r="J11919" s="12" t="s">
        <v>1553</v>
      </c>
      <c r="K11919" s="15">
        <v>20905855</v>
      </c>
      <c r="L11919" s="13" t="s">
        <v>14</v>
      </c>
      <c r="M11919" s="7">
        <v>1</v>
      </c>
      <c r="N11919" s="17"/>
    </row>
    <row r="11920" spans="1:14" ht="78.75">
      <c r="A11920" s="6">
        <v>11918</v>
      </c>
      <c r="B11920" s="8" t="s">
        <v>24535</v>
      </c>
      <c r="C11920" s="9" t="s">
        <v>24813</v>
      </c>
      <c r="D11920" s="10" t="s">
        <v>24738</v>
      </c>
      <c r="E11920" s="11" t="s">
        <v>24812</v>
      </c>
      <c r="F11920" s="6">
        <v>183182</v>
      </c>
      <c r="G11920" s="6" t="s">
        <v>24794</v>
      </c>
      <c r="H11920" s="16">
        <v>20909025.559999999</v>
      </c>
      <c r="I11920" s="12" t="s">
        <v>5058</v>
      </c>
      <c r="J11920" s="12" t="s">
        <v>1553</v>
      </c>
      <c r="K11920" s="15">
        <v>20905855</v>
      </c>
      <c r="L11920" s="13" t="s">
        <v>14</v>
      </c>
      <c r="M11920" s="7">
        <v>0.4</v>
      </c>
      <c r="N11920" s="17"/>
    </row>
    <row r="11921" spans="1:14" ht="78.75">
      <c r="A11921" s="6">
        <v>11919</v>
      </c>
      <c r="B11921" s="8" t="s">
        <v>24535</v>
      </c>
      <c r="C11921" s="9" t="s">
        <v>24814</v>
      </c>
      <c r="D11921" s="10" t="s">
        <v>5910</v>
      </c>
      <c r="E11921" s="11" t="s">
        <v>24812</v>
      </c>
      <c r="F11921" s="6">
        <v>183182</v>
      </c>
      <c r="G11921" s="6" t="s">
        <v>24794</v>
      </c>
      <c r="H11921" s="16">
        <v>20909025.559999999</v>
      </c>
      <c r="I11921" s="12" t="s">
        <v>5058</v>
      </c>
      <c r="J11921" s="12" t="s">
        <v>1553</v>
      </c>
      <c r="K11921" s="15">
        <v>20905855</v>
      </c>
      <c r="L11921" s="13" t="s">
        <v>14</v>
      </c>
      <c r="M11921" s="7">
        <v>0.3</v>
      </c>
      <c r="N11921" s="17"/>
    </row>
    <row r="11922" spans="1:14" ht="63">
      <c r="A11922" s="6">
        <v>11920</v>
      </c>
      <c r="B11922" s="8" t="s">
        <v>24535</v>
      </c>
      <c r="C11922" s="9" t="s">
        <v>24815</v>
      </c>
      <c r="D11922" s="10" t="s">
        <v>24741</v>
      </c>
      <c r="E11922" s="11" t="s">
        <v>24812</v>
      </c>
      <c r="F11922" s="6">
        <v>183182</v>
      </c>
      <c r="G11922" s="6" t="s">
        <v>24794</v>
      </c>
      <c r="H11922" s="16">
        <v>20909025.559999999</v>
      </c>
      <c r="I11922" s="12" t="s">
        <v>5058</v>
      </c>
      <c r="J11922" s="12" t="s">
        <v>1553</v>
      </c>
      <c r="K11922" s="15">
        <v>20905855</v>
      </c>
      <c r="L11922" s="13" t="s">
        <v>14</v>
      </c>
      <c r="M11922" s="7">
        <v>0.3</v>
      </c>
      <c r="N11922" s="17"/>
    </row>
    <row r="11923" spans="1:14" ht="47.25">
      <c r="A11923" s="6">
        <v>11921</v>
      </c>
      <c r="B11923" s="8" t="s">
        <v>24535</v>
      </c>
      <c r="C11923" s="9" t="s">
        <v>24816</v>
      </c>
      <c r="D11923" s="10" t="s">
        <v>24817</v>
      </c>
      <c r="E11923" s="11" t="s">
        <v>24818</v>
      </c>
      <c r="F11923" s="6">
        <v>216558</v>
      </c>
      <c r="G11923" s="6" t="s">
        <v>24794</v>
      </c>
      <c r="H11923" s="16">
        <v>34961822.969999999</v>
      </c>
      <c r="I11923" s="12" t="s">
        <v>4687</v>
      </c>
      <c r="J11923" s="12" t="s">
        <v>24819</v>
      </c>
      <c r="K11923" s="15">
        <v>21460000</v>
      </c>
      <c r="L11923" s="13" t="s">
        <v>15</v>
      </c>
      <c r="M11923" s="7">
        <v>1</v>
      </c>
      <c r="N11923" s="17"/>
    </row>
    <row r="11924" spans="1:14" ht="47.25">
      <c r="A11924" s="6">
        <v>11922</v>
      </c>
      <c r="B11924" s="8" t="s">
        <v>24535</v>
      </c>
      <c r="C11924" s="9" t="s">
        <v>24816</v>
      </c>
      <c r="D11924" s="10" t="s">
        <v>24817</v>
      </c>
      <c r="E11924" s="11" t="s">
        <v>24820</v>
      </c>
      <c r="F11924" s="6">
        <v>216557</v>
      </c>
      <c r="G11924" s="6" t="s">
        <v>24794</v>
      </c>
      <c r="H11924" s="16">
        <v>24988093.603999998</v>
      </c>
      <c r="I11924" s="12" t="s">
        <v>24821</v>
      </c>
      <c r="J11924" s="12" t="s">
        <v>1537</v>
      </c>
      <c r="K11924" s="15">
        <v>16112000</v>
      </c>
      <c r="L11924" s="13" t="s">
        <v>15</v>
      </c>
      <c r="M11924" s="7">
        <v>1</v>
      </c>
      <c r="N11924" s="17"/>
    </row>
    <row r="11925" spans="1:14" ht="63">
      <c r="A11925" s="6">
        <v>11923</v>
      </c>
      <c r="B11925" s="8" t="s">
        <v>24535</v>
      </c>
      <c r="C11925" s="9" t="s">
        <v>24798</v>
      </c>
      <c r="D11925" s="10" t="s">
        <v>24799</v>
      </c>
      <c r="E11925" s="11" t="s">
        <v>24822</v>
      </c>
      <c r="F11925" s="6">
        <v>215213</v>
      </c>
      <c r="G11925" s="6" t="s">
        <v>24794</v>
      </c>
      <c r="H11925" s="16">
        <v>14290299.798</v>
      </c>
      <c r="I11925" s="12" t="s">
        <v>16615</v>
      </c>
      <c r="J11925" s="12" t="s">
        <v>1555</v>
      </c>
      <c r="K11925" s="15">
        <v>14247904</v>
      </c>
      <c r="L11925" s="13" t="s">
        <v>15</v>
      </c>
      <c r="M11925" s="7">
        <v>1</v>
      </c>
      <c r="N11925" s="17"/>
    </row>
    <row r="11926" spans="1:14" ht="63">
      <c r="A11926" s="6">
        <v>11924</v>
      </c>
      <c r="B11926" s="8" t="s">
        <v>24535</v>
      </c>
      <c r="C11926" s="9" t="s">
        <v>24823</v>
      </c>
      <c r="D11926" s="10" t="s">
        <v>24824</v>
      </c>
      <c r="E11926" s="11" t="s">
        <v>24825</v>
      </c>
      <c r="F11926" s="6">
        <v>215214</v>
      </c>
      <c r="G11926" s="6" t="s">
        <v>24794</v>
      </c>
      <c r="H11926" s="16">
        <v>13393558.470000001</v>
      </c>
      <c r="I11926" s="12" t="s">
        <v>16615</v>
      </c>
      <c r="J11926" s="12" t="s">
        <v>6990</v>
      </c>
      <c r="K11926" s="15">
        <v>13389957</v>
      </c>
      <c r="L11926" s="13" t="s">
        <v>15</v>
      </c>
      <c r="M11926" s="7">
        <v>1</v>
      </c>
      <c r="N11926" s="17"/>
    </row>
    <row r="11927" spans="1:14" ht="110.25">
      <c r="A11927" s="6">
        <v>11925</v>
      </c>
      <c r="B11927" s="8" t="s">
        <v>24535</v>
      </c>
      <c r="C11927" s="9" t="s">
        <v>24826</v>
      </c>
      <c r="D11927" s="10" t="s">
        <v>23856</v>
      </c>
      <c r="E11927" s="11" t="s">
        <v>24827</v>
      </c>
      <c r="F11927" s="6">
        <v>391481</v>
      </c>
      <c r="G11927" s="6" t="s">
        <v>24794</v>
      </c>
      <c r="H11927" s="16">
        <v>18764115.953000002</v>
      </c>
      <c r="I11927" s="12" t="s">
        <v>7019</v>
      </c>
      <c r="J11927" s="12" t="s">
        <v>2247</v>
      </c>
      <c r="K11927" s="15">
        <v>0</v>
      </c>
      <c r="L11927" s="13" t="s">
        <v>15</v>
      </c>
      <c r="M11927" s="7">
        <v>1</v>
      </c>
      <c r="N11927" s="17"/>
    </row>
    <row r="11928" spans="1:14" ht="47.25">
      <c r="A11928" s="6">
        <v>11926</v>
      </c>
      <c r="B11928" s="8" t="s">
        <v>24535</v>
      </c>
      <c r="C11928" s="9" t="s">
        <v>24828</v>
      </c>
      <c r="D11928" s="10" t="s">
        <v>24691</v>
      </c>
      <c r="E11928" s="11" t="s">
        <v>24829</v>
      </c>
      <c r="F11928" s="6">
        <v>192457</v>
      </c>
      <c r="G11928" s="6" t="s">
        <v>24794</v>
      </c>
      <c r="H11928" s="16">
        <v>9385963.6799999997</v>
      </c>
      <c r="I11928" s="12" t="s">
        <v>24830</v>
      </c>
      <c r="J11928" s="12" t="s">
        <v>24831</v>
      </c>
      <c r="K11928" s="15">
        <v>9384890</v>
      </c>
      <c r="L11928" s="13" t="s">
        <v>15</v>
      </c>
      <c r="M11928" s="7">
        <v>1</v>
      </c>
      <c r="N11928" s="17"/>
    </row>
    <row r="11929" spans="1:14" ht="63">
      <c r="A11929" s="6">
        <v>11927</v>
      </c>
      <c r="B11929" s="8" t="s">
        <v>24535</v>
      </c>
      <c r="C11929" s="9" t="s">
        <v>24832</v>
      </c>
      <c r="D11929" s="10" t="s">
        <v>5758</v>
      </c>
      <c r="E11929" s="11" t="s">
        <v>24833</v>
      </c>
      <c r="F11929" s="6">
        <v>215216</v>
      </c>
      <c r="G11929" s="6" t="s">
        <v>24794</v>
      </c>
      <c r="H11929" s="16">
        <v>5354573.91</v>
      </c>
      <c r="I11929" s="12" t="s">
        <v>4844</v>
      </c>
      <c r="J11929" s="12" t="s">
        <v>24834</v>
      </c>
      <c r="K11929" s="15">
        <v>5353424</v>
      </c>
      <c r="L11929" s="13" t="s">
        <v>15</v>
      </c>
      <c r="M11929" s="7">
        <v>1</v>
      </c>
      <c r="N11929" s="17"/>
    </row>
    <row r="11930" spans="1:14" ht="47.25">
      <c r="A11930" s="6">
        <v>11928</v>
      </c>
      <c r="B11930" s="8" t="s">
        <v>24535</v>
      </c>
      <c r="C11930" s="9" t="s">
        <v>24835</v>
      </c>
      <c r="D11930" s="10" t="s">
        <v>24836</v>
      </c>
      <c r="E11930" s="11" t="s">
        <v>24837</v>
      </c>
      <c r="F11930" s="6">
        <v>192456</v>
      </c>
      <c r="G11930" s="6" t="s">
        <v>24794</v>
      </c>
      <c r="H11930" s="16">
        <v>14008956.092</v>
      </c>
      <c r="I11930" s="12" t="s">
        <v>24808</v>
      </c>
      <c r="J11930" s="12" t="s">
        <v>5222</v>
      </c>
      <c r="K11930" s="15">
        <v>13740275</v>
      </c>
      <c r="L11930" s="13" t="s">
        <v>15</v>
      </c>
      <c r="M11930" s="7">
        <v>1</v>
      </c>
      <c r="N11930" s="17"/>
    </row>
    <row r="11931" spans="1:14" ht="63">
      <c r="A11931" s="6">
        <v>11929</v>
      </c>
      <c r="B11931" s="8" t="s">
        <v>24535</v>
      </c>
      <c r="C11931" s="9" t="s">
        <v>24838</v>
      </c>
      <c r="D11931" s="10" t="s">
        <v>24839</v>
      </c>
      <c r="E11931" s="11" t="s">
        <v>24840</v>
      </c>
      <c r="F11931" s="6">
        <v>192455</v>
      </c>
      <c r="G11931" s="6" t="s">
        <v>24794</v>
      </c>
      <c r="H11931" s="16">
        <v>16263079.26</v>
      </c>
      <c r="I11931" s="12" t="s">
        <v>5222</v>
      </c>
      <c r="J11931" s="12" t="s">
        <v>4972</v>
      </c>
      <c r="K11931" s="15">
        <v>8767000</v>
      </c>
      <c r="L11931" s="13" t="s">
        <v>15</v>
      </c>
      <c r="M11931" s="7">
        <v>1</v>
      </c>
      <c r="N11931" s="17"/>
    </row>
    <row r="11932" spans="1:14" ht="78.75">
      <c r="A11932" s="6">
        <v>11930</v>
      </c>
      <c r="B11932" s="8" t="s">
        <v>24535</v>
      </c>
      <c r="C11932" s="9" t="s">
        <v>24841</v>
      </c>
      <c r="D11932" s="10" t="s">
        <v>15930</v>
      </c>
      <c r="E11932" s="11" t="s">
        <v>24842</v>
      </c>
      <c r="F11932" s="6">
        <v>217738</v>
      </c>
      <c r="G11932" s="6" t="s">
        <v>24794</v>
      </c>
      <c r="H11932" s="16">
        <v>21186871.899999999</v>
      </c>
      <c r="I11932" s="12" t="s">
        <v>7673</v>
      </c>
      <c r="J11932" s="12" t="s">
        <v>22282</v>
      </c>
      <c r="K11932" s="15">
        <v>15429000</v>
      </c>
      <c r="L11932" s="13" t="s">
        <v>15</v>
      </c>
      <c r="M11932" s="7">
        <v>1</v>
      </c>
      <c r="N11932" s="17"/>
    </row>
    <row r="11933" spans="1:14" ht="78.75">
      <c r="A11933" s="6">
        <v>11931</v>
      </c>
      <c r="B11933" s="8" t="s">
        <v>24535</v>
      </c>
      <c r="C11933" s="9" t="s">
        <v>24843</v>
      </c>
      <c r="D11933" s="10" t="s">
        <v>24768</v>
      </c>
      <c r="E11933" s="11" t="s">
        <v>24844</v>
      </c>
      <c r="F11933" s="6">
        <v>187584</v>
      </c>
      <c r="G11933" s="6" t="s">
        <v>24794</v>
      </c>
      <c r="H11933" s="16">
        <v>14004380.18</v>
      </c>
      <c r="I11933" s="12" t="s">
        <v>24845</v>
      </c>
      <c r="J11933" s="12" t="s">
        <v>5722</v>
      </c>
      <c r="K11933" s="15">
        <v>8939000</v>
      </c>
      <c r="L11933" s="13" t="s">
        <v>15</v>
      </c>
      <c r="M11933" s="7">
        <v>1</v>
      </c>
      <c r="N11933" s="17"/>
    </row>
    <row r="11934" spans="1:14" ht="63">
      <c r="A11934" s="6">
        <v>11932</v>
      </c>
      <c r="B11934" s="8" t="s">
        <v>24535</v>
      </c>
      <c r="C11934" s="9" t="s">
        <v>24832</v>
      </c>
      <c r="D11934" s="10" t="s">
        <v>5758</v>
      </c>
      <c r="E11934" s="11" t="s">
        <v>24846</v>
      </c>
      <c r="F11934" s="6">
        <v>187585</v>
      </c>
      <c r="G11934" s="6" t="s">
        <v>24794</v>
      </c>
      <c r="H11934" s="16">
        <v>12435052.189999999</v>
      </c>
      <c r="I11934" s="12" t="s">
        <v>24821</v>
      </c>
      <c r="J11934" s="12" t="s">
        <v>24847</v>
      </c>
      <c r="K11934" s="15">
        <v>12434540</v>
      </c>
      <c r="L11934" s="13" t="s">
        <v>15</v>
      </c>
      <c r="M11934" s="7">
        <v>1</v>
      </c>
      <c r="N11934" s="17"/>
    </row>
    <row r="11935" spans="1:14" ht="63">
      <c r="A11935" s="6">
        <v>11933</v>
      </c>
      <c r="B11935" s="8" t="s">
        <v>24535</v>
      </c>
      <c r="C11935" s="9" t="s">
        <v>24848</v>
      </c>
      <c r="D11935" s="10" t="s">
        <v>24849</v>
      </c>
      <c r="E11935" s="11" t="s">
        <v>24850</v>
      </c>
      <c r="F11935" s="6">
        <v>187586</v>
      </c>
      <c r="G11935" s="6" t="s">
        <v>24794</v>
      </c>
      <c r="H11935" s="16">
        <v>12596485.800000001</v>
      </c>
      <c r="I11935" s="12" t="s">
        <v>24845</v>
      </c>
      <c r="J11935" s="12" t="s">
        <v>4143</v>
      </c>
      <c r="K11935" s="15">
        <v>12129895</v>
      </c>
      <c r="L11935" s="13" t="s">
        <v>15</v>
      </c>
      <c r="M11935" s="7">
        <v>1</v>
      </c>
      <c r="N11935" s="17"/>
    </row>
    <row r="11936" spans="1:14" ht="63">
      <c r="A11936" s="6">
        <v>11934</v>
      </c>
      <c r="B11936" s="8" t="s">
        <v>24535</v>
      </c>
      <c r="C11936" s="9" t="s">
        <v>24851</v>
      </c>
      <c r="D11936" s="10" t="s">
        <v>24852</v>
      </c>
      <c r="E11936" s="11" t="s">
        <v>24853</v>
      </c>
      <c r="F11936" s="6">
        <v>215215</v>
      </c>
      <c r="G11936" s="6" t="s">
        <v>24794</v>
      </c>
      <c r="H11936" s="16">
        <v>8650567.75</v>
      </c>
      <c r="I11936" s="12" t="s">
        <v>24854</v>
      </c>
      <c r="J11936" s="12" t="s">
        <v>21242</v>
      </c>
      <c r="K11936" s="15">
        <v>8633184</v>
      </c>
      <c r="L11936" s="13" t="s">
        <v>15</v>
      </c>
      <c r="M11936" s="7">
        <v>1</v>
      </c>
      <c r="N11936" s="17"/>
    </row>
    <row r="11937" spans="1:14" ht="78.75">
      <c r="A11937" s="6">
        <v>11935</v>
      </c>
      <c r="B11937" s="8" t="s">
        <v>24535</v>
      </c>
      <c r="C11937" s="9" t="s">
        <v>24855</v>
      </c>
      <c r="D11937" s="10" t="s">
        <v>24856</v>
      </c>
      <c r="E11937" s="11" t="s">
        <v>24857</v>
      </c>
      <c r="F11937" s="6">
        <v>264801</v>
      </c>
      <c r="G11937" s="6" t="s">
        <v>24794</v>
      </c>
      <c r="H11937" s="16">
        <v>27041387</v>
      </c>
      <c r="I11937" s="12" t="s">
        <v>24858</v>
      </c>
      <c r="J11937" s="12" t="s">
        <v>2251</v>
      </c>
      <c r="K11937" s="15">
        <v>26986470</v>
      </c>
      <c r="L11937" s="13" t="s">
        <v>15</v>
      </c>
      <c r="M11937" s="7">
        <v>1</v>
      </c>
      <c r="N11937" s="17"/>
    </row>
    <row r="11938" spans="1:14" ht="157.5">
      <c r="A11938" s="6">
        <v>11936</v>
      </c>
      <c r="B11938" s="8" t="s">
        <v>24535</v>
      </c>
      <c r="C11938" s="9" t="s">
        <v>24855</v>
      </c>
      <c r="D11938" s="10" t="s">
        <v>24856</v>
      </c>
      <c r="E11938" s="11" t="s">
        <v>24859</v>
      </c>
      <c r="F11938" s="6">
        <v>264800</v>
      </c>
      <c r="G11938" s="6" t="s">
        <v>24794</v>
      </c>
      <c r="H11938" s="16">
        <v>27234717.23</v>
      </c>
      <c r="I11938" s="12" t="s">
        <v>24858</v>
      </c>
      <c r="J11938" s="12" t="s">
        <v>2251</v>
      </c>
      <c r="K11938" s="15">
        <v>9020000</v>
      </c>
      <c r="L11938" s="13" t="s">
        <v>15</v>
      </c>
      <c r="M11938" s="7">
        <v>1</v>
      </c>
      <c r="N11938" s="17"/>
    </row>
    <row r="11939" spans="1:14" ht="94.5">
      <c r="A11939" s="6">
        <v>11937</v>
      </c>
      <c r="B11939" s="8" t="s">
        <v>24535</v>
      </c>
      <c r="C11939" s="9" t="s">
        <v>24860</v>
      </c>
      <c r="D11939" s="10" t="s">
        <v>24702</v>
      </c>
      <c r="E11939" s="11" t="s">
        <v>24861</v>
      </c>
      <c r="F11939" s="6">
        <v>237399</v>
      </c>
      <c r="G11939" s="6" t="s">
        <v>24794</v>
      </c>
      <c r="H11939" s="16">
        <v>3805504.5</v>
      </c>
      <c r="I11939" s="12" t="s">
        <v>1621</v>
      </c>
      <c r="J11939" s="12" t="s">
        <v>24731</v>
      </c>
      <c r="K11939" s="15">
        <v>3760599</v>
      </c>
      <c r="L11939" s="13" t="s">
        <v>15</v>
      </c>
      <c r="M11939" s="7">
        <v>1</v>
      </c>
      <c r="N11939" s="17"/>
    </row>
    <row r="11940" spans="1:14" ht="63">
      <c r="A11940" s="6">
        <v>11938</v>
      </c>
      <c r="B11940" s="8" t="s">
        <v>24535</v>
      </c>
      <c r="C11940" s="9" t="s">
        <v>24862</v>
      </c>
      <c r="D11940" s="10" t="s">
        <v>24863</v>
      </c>
      <c r="E11940" s="11" t="s">
        <v>24864</v>
      </c>
      <c r="F11940" s="6">
        <v>200948</v>
      </c>
      <c r="G11940" s="6" t="s">
        <v>24794</v>
      </c>
      <c r="H11940" s="16">
        <v>12379333.43</v>
      </c>
      <c r="I11940" s="12" t="s">
        <v>7324</v>
      </c>
      <c r="J11940" s="12" t="s">
        <v>2144</v>
      </c>
      <c r="K11940" s="15">
        <v>6866000</v>
      </c>
      <c r="L11940" s="13" t="s">
        <v>15</v>
      </c>
      <c r="M11940" s="7">
        <v>1</v>
      </c>
      <c r="N11940" s="17"/>
    </row>
    <row r="11941" spans="1:14" ht="110.25">
      <c r="A11941" s="6">
        <v>11939</v>
      </c>
      <c r="B11941" s="8" t="s">
        <v>24535</v>
      </c>
      <c r="C11941" s="9" t="s">
        <v>24865</v>
      </c>
      <c r="D11941" s="10" t="s">
        <v>24866</v>
      </c>
      <c r="E11941" s="11" t="s">
        <v>24867</v>
      </c>
      <c r="F11941" s="6">
        <v>200949</v>
      </c>
      <c r="G11941" s="6" t="s">
        <v>24794</v>
      </c>
      <c r="H11941" s="16">
        <v>13435388.35</v>
      </c>
      <c r="I11941" s="12" t="s">
        <v>16705</v>
      </c>
      <c r="J11941" s="12" t="s">
        <v>2078</v>
      </c>
      <c r="K11941" s="15">
        <v>6736000</v>
      </c>
      <c r="L11941" s="13" t="s">
        <v>15</v>
      </c>
      <c r="M11941" s="7">
        <v>1</v>
      </c>
      <c r="N11941" s="17"/>
    </row>
    <row r="11942" spans="1:14" ht="63">
      <c r="A11942" s="6">
        <v>11940</v>
      </c>
      <c r="B11942" s="8" t="s">
        <v>24535</v>
      </c>
      <c r="C11942" s="9" t="s">
        <v>24868</v>
      </c>
      <c r="D11942" s="10" t="s">
        <v>24869</v>
      </c>
      <c r="E11942" s="11" t="s">
        <v>24870</v>
      </c>
      <c r="F11942" s="6">
        <v>264795</v>
      </c>
      <c r="G11942" s="6" t="s">
        <v>24794</v>
      </c>
      <c r="H11942" s="16">
        <v>4609084.67</v>
      </c>
      <c r="I11942" s="12" t="s">
        <v>4720</v>
      </c>
      <c r="J11942" s="12" t="s">
        <v>13223</v>
      </c>
      <c r="K11942" s="15">
        <v>3042000</v>
      </c>
      <c r="L11942" s="13" t="s">
        <v>15</v>
      </c>
      <c r="M11942" s="7">
        <v>1</v>
      </c>
      <c r="N11942" s="17"/>
    </row>
    <row r="11943" spans="1:14" ht="63">
      <c r="A11943" s="6">
        <v>11941</v>
      </c>
      <c r="B11943" s="8" t="s">
        <v>24535</v>
      </c>
      <c r="C11943" s="9" t="s">
        <v>24832</v>
      </c>
      <c r="D11943" s="10" t="s">
        <v>5758</v>
      </c>
      <c r="E11943" s="11" t="s">
        <v>24871</v>
      </c>
      <c r="F11943" s="6">
        <v>180086</v>
      </c>
      <c r="G11943" s="6" t="s">
        <v>24794</v>
      </c>
      <c r="H11943" s="16">
        <v>18557258.59</v>
      </c>
      <c r="I11943" s="12"/>
      <c r="J11943" s="12"/>
      <c r="K11943" s="15">
        <v>18442693</v>
      </c>
      <c r="L11943" s="13" t="s">
        <v>15</v>
      </c>
      <c r="M11943" s="7">
        <v>1</v>
      </c>
      <c r="N11943" s="17"/>
    </row>
    <row r="11944" spans="1:14" ht="78.75">
      <c r="A11944" s="6">
        <v>11942</v>
      </c>
      <c r="B11944" s="8" t="s">
        <v>24535</v>
      </c>
      <c r="C11944" s="9" t="s">
        <v>24872</v>
      </c>
      <c r="D11944" s="10" t="s">
        <v>24873</v>
      </c>
      <c r="E11944" s="11" t="s">
        <v>24874</v>
      </c>
      <c r="F11944" s="6">
        <v>180087</v>
      </c>
      <c r="G11944" s="6" t="s">
        <v>24794</v>
      </c>
      <c r="H11944" s="16">
        <v>13014095.27</v>
      </c>
      <c r="I11944" s="12" t="s">
        <v>7414</v>
      </c>
      <c r="J11944" s="12" t="s">
        <v>13150</v>
      </c>
      <c r="K11944" s="15">
        <v>8594000</v>
      </c>
      <c r="L11944" s="13" t="s">
        <v>15</v>
      </c>
      <c r="M11944" s="7">
        <v>1</v>
      </c>
      <c r="N11944" s="17"/>
    </row>
    <row r="11945" spans="1:14" ht="110.25">
      <c r="A11945" s="6">
        <v>11943</v>
      </c>
      <c r="B11945" s="8" t="s">
        <v>24535</v>
      </c>
      <c r="C11945" s="9" t="s">
        <v>24875</v>
      </c>
      <c r="D11945" s="10" t="s">
        <v>4456</v>
      </c>
      <c r="E11945" s="11" t="s">
        <v>24876</v>
      </c>
      <c r="F11945" s="6">
        <v>217737</v>
      </c>
      <c r="G11945" s="6" t="s">
        <v>24794</v>
      </c>
      <c r="H11945" s="16">
        <v>48000000.189999998</v>
      </c>
      <c r="I11945" s="12" t="s">
        <v>24877</v>
      </c>
      <c r="J11945" s="12" t="s">
        <v>7638</v>
      </c>
      <c r="K11945" s="15">
        <v>0</v>
      </c>
      <c r="L11945" s="13" t="s">
        <v>15</v>
      </c>
      <c r="M11945" s="7">
        <v>1</v>
      </c>
      <c r="N11945" s="17"/>
    </row>
    <row r="11946" spans="1:14" ht="94.5">
      <c r="A11946" s="6">
        <v>11944</v>
      </c>
      <c r="B11946" s="8" t="s">
        <v>24535</v>
      </c>
      <c r="C11946" s="9" t="s">
        <v>24878</v>
      </c>
      <c r="D11946" s="10" t="s">
        <v>24879</v>
      </c>
      <c r="E11946" s="11" t="s">
        <v>24880</v>
      </c>
      <c r="F11946" s="6">
        <v>253725</v>
      </c>
      <c r="G11946" s="6" t="s">
        <v>24794</v>
      </c>
      <c r="H11946" s="16">
        <v>30571433.239999998</v>
      </c>
      <c r="I11946" s="12" t="s">
        <v>24858</v>
      </c>
      <c r="J11946" s="12" t="s">
        <v>2251</v>
      </c>
      <c r="K11946" s="15">
        <v>13837000</v>
      </c>
      <c r="L11946" s="13" t="s">
        <v>14</v>
      </c>
      <c r="M11946" s="7">
        <v>1</v>
      </c>
      <c r="N11946" s="17"/>
    </row>
    <row r="11947" spans="1:14" ht="94.5">
      <c r="A11947" s="6">
        <v>11945</v>
      </c>
      <c r="B11947" s="8" t="s">
        <v>24535</v>
      </c>
      <c r="C11947" s="9" t="s">
        <v>24881</v>
      </c>
      <c r="D11947" s="10" t="s">
        <v>24882</v>
      </c>
      <c r="E11947" s="11" t="s">
        <v>24880</v>
      </c>
      <c r="F11947" s="6">
        <v>253725</v>
      </c>
      <c r="G11947" s="6" t="s">
        <v>24794</v>
      </c>
      <c r="H11947" s="16">
        <v>30571433.239999998</v>
      </c>
      <c r="I11947" s="12" t="s">
        <v>24858</v>
      </c>
      <c r="J11947" s="12" t="s">
        <v>2251</v>
      </c>
      <c r="K11947" s="15">
        <v>13837000</v>
      </c>
      <c r="L11947" s="13" t="s">
        <v>14</v>
      </c>
      <c r="M11947" s="7">
        <v>0.4</v>
      </c>
      <c r="N11947" s="17"/>
    </row>
    <row r="11948" spans="1:14" ht="94.5">
      <c r="A11948" s="6">
        <v>11946</v>
      </c>
      <c r="B11948" s="8" t="s">
        <v>24535</v>
      </c>
      <c r="C11948" s="9" t="s">
        <v>24883</v>
      </c>
      <c r="D11948" s="10" t="s">
        <v>24884</v>
      </c>
      <c r="E11948" s="11" t="s">
        <v>24880</v>
      </c>
      <c r="F11948" s="6">
        <v>253725</v>
      </c>
      <c r="G11948" s="6" t="s">
        <v>24794</v>
      </c>
      <c r="H11948" s="16">
        <v>30571433.239999998</v>
      </c>
      <c r="I11948" s="12" t="s">
        <v>24858</v>
      </c>
      <c r="J11948" s="12" t="s">
        <v>2251</v>
      </c>
      <c r="K11948" s="15">
        <v>13837000</v>
      </c>
      <c r="L11948" s="13" t="s">
        <v>14</v>
      </c>
      <c r="M11948" s="7">
        <v>0.3</v>
      </c>
      <c r="N11948" s="17"/>
    </row>
    <row r="11949" spans="1:14" ht="94.5">
      <c r="A11949" s="6">
        <v>11947</v>
      </c>
      <c r="B11949" s="8" t="s">
        <v>24535</v>
      </c>
      <c r="C11949" s="9" t="s">
        <v>24885</v>
      </c>
      <c r="D11949" s="10" t="s">
        <v>13130</v>
      </c>
      <c r="E11949" s="11" t="s">
        <v>24880</v>
      </c>
      <c r="F11949" s="6">
        <v>253725</v>
      </c>
      <c r="G11949" s="6" t="s">
        <v>24794</v>
      </c>
      <c r="H11949" s="16">
        <v>30571433.239999998</v>
      </c>
      <c r="I11949" s="12" t="s">
        <v>24858</v>
      </c>
      <c r="J11949" s="12" t="s">
        <v>2251</v>
      </c>
      <c r="K11949" s="15">
        <v>13837000</v>
      </c>
      <c r="L11949" s="13" t="s">
        <v>14</v>
      </c>
      <c r="M11949" s="7">
        <v>0.3</v>
      </c>
      <c r="N11949" s="17"/>
    </row>
    <row r="11950" spans="1:14" ht="94.5">
      <c r="A11950" s="6">
        <v>11948</v>
      </c>
      <c r="B11950" s="8" t="s">
        <v>24535</v>
      </c>
      <c r="C11950" s="9" t="s">
        <v>24886</v>
      </c>
      <c r="D11950" s="10" t="s">
        <v>24770</v>
      </c>
      <c r="E11950" s="11" t="s">
        <v>24887</v>
      </c>
      <c r="F11950" s="6">
        <v>213287</v>
      </c>
      <c r="G11950" s="6" t="s">
        <v>24794</v>
      </c>
      <c r="H11950" s="16">
        <v>21636102.41</v>
      </c>
      <c r="I11950" s="12" t="s">
        <v>24888</v>
      </c>
      <c r="J11950" s="12" t="s">
        <v>24889</v>
      </c>
      <c r="K11950" s="15">
        <v>21630830</v>
      </c>
      <c r="L11950" s="13" t="s">
        <v>14</v>
      </c>
      <c r="M11950" s="7">
        <v>1</v>
      </c>
      <c r="N11950" s="17"/>
    </row>
    <row r="11951" spans="1:14" ht="94.5">
      <c r="A11951" s="6">
        <v>11949</v>
      </c>
      <c r="B11951" s="8" t="s">
        <v>24535</v>
      </c>
      <c r="C11951" s="9" t="s">
        <v>24890</v>
      </c>
      <c r="D11951" s="10" t="s">
        <v>24773</v>
      </c>
      <c r="E11951" s="11" t="s">
        <v>24887</v>
      </c>
      <c r="F11951" s="6">
        <v>213287</v>
      </c>
      <c r="G11951" s="6" t="s">
        <v>24794</v>
      </c>
      <c r="H11951" s="16">
        <v>21636102.41</v>
      </c>
      <c r="I11951" s="12" t="s">
        <v>24888</v>
      </c>
      <c r="J11951" s="12" t="s">
        <v>24889</v>
      </c>
      <c r="K11951" s="15">
        <v>21630830</v>
      </c>
      <c r="L11951" s="13" t="s">
        <v>14</v>
      </c>
      <c r="M11951" s="7">
        <v>0.5</v>
      </c>
      <c r="N11951" s="17"/>
    </row>
    <row r="11952" spans="1:14" ht="94.5">
      <c r="A11952" s="6">
        <v>11950</v>
      </c>
      <c r="B11952" s="8" t="s">
        <v>24535</v>
      </c>
      <c r="C11952" s="9" t="s">
        <v>24891</v>
      </c>
      <c r="D11952" s="10" t="s">
        <v>24775</v>
      </c>
      <c r="E11952" s="11" t="s">
        <v>24887</v>
      </c>
      <c r="F11952" s="6">
        <v>213287</v>
      </c>
      <c r="G11952" s="6" t="s">
        <v>24794</v>
      </c>
      <c r="H11952" s="16">
        <v>21636102.41</v>
      </c>
      <c r="I11952" s="12" t="s">
        <v>24888</v>
      </c>
      <c r="J11952" s="12" t="s">
        <v>24889</v>
      </c>
      <c r="K11952" s="15">
        <v>21630830</v>
      </c>
      <c r="L11952" s="13" t="s">
        <v>14</v>
      </c>
      <c r="M11952" s="7">
        <v>0.5</v>
      </c>
      <c r="N11952" s="17"/>
    </row>
    <row r="11953" spans="1:14" ht="141.75">
      <c r="A11953" s="6">
        <v>11951</v>
      </c>
      <c r="B11953" s="8" t="s">
        <v>24535</v>
      </c>
      <c r="C11953" s="9" t="s">
        <v>24892</v>
      </c>
      <c r="D11953" s="10" t="s">
        <v>24893</v>
      </c>
      <c r="E11953" s="11" t="s">
        <v>24894</v>
      </c>
      <c r="F11953" s="6">
        <v>253720</v>
      </c>
      <c r="G11953" s="6" t="s">
        <v>24794</v>
      </c>
      <c r="H11953" s="16">
        <v>24491855.23</v>
      </c>
      <c r="I11953" s="12" t="s">
        <v>24895</v>
      </c>
      <c r="J11953" s="12" t="s">
        <v>6784</v>
      </c>
      <c r="K11953" s="15">
        <v>24448648</v>
      </c>
      <c r="L11953" s="13" t="s">
        <v>14</v>
      </c>
      <c r="M11953" s="7">
        <v>1</v>
      </c>
      <c r="N11953" s="17"/>
    </row>
    <row r="11954" spans="1:14" ht="141.75">
      <c r="A11954" s="6">
        <v>11952</v>
      </c>
      <c r="B11954" s="8" t="s">
        <v>24535</v>
      </c>
      <c r="C11954" s="9" t="s">
        <v>24890</v>
      </c>
      <c r="D11954" s="10" t="s">
        <v>24896</v>
      </c>
      <c r="E11954" s="11" t="s">
        <v>24894</v>
      </c>
      <c r="F11954" s="6">
        <v>253720</v>
      </c>
      <c r="G11954" s="6" t="s">
        <v>24794</v>
      </c>
      <c r="H11954" s="16">
        <v>24491855.23</v>
      </c>
      <c r="I11954" s="12" t="s">
        <v>24895</v>
      </c>
      <c r="J11954" s="12" t="s">
        <v>6784</v>
      </c>
      <c r="K11954" s="15">
        <v>24448648</v>
      </c>
      <c r="L11954" s="13" t="s">
        <v>14</v>
      </c>
      <c r="M11954" s="7">
        <v>0.5</v>
      </c>
      <c r="N11954" s="17"/>
    </row>
    <row r="11955" spans="1:14" ht="141.75">
      <c r="A11955" s="6">
        <v>11953</v>
      </c>
      <c r="B11955" s="8" t="s">
        <v>24535</v>
      </c>
      <c r="C11955" s="9" t="s">
        <v>24897</v>
      </c>
      <c r="D11955" s="10" t="s">
        <v>24898</v>
      </c>
      <c r="E11955" s="11" t="s">
        <v>24894</v>
      </c>
      <c r="F11955" s="6">
        <v>253720</v>
      </c>
      <c r="G11955" s="6" t="s">
        <v>24794</v>
      </c>
      <c r="H11955" s="16">
        <v>24491855.23</v>
      </c>
      <c r="I11955" s="12" t="s">
        <v>24895</v>
      </c>
      <c r="J11955" s="12" t="s">
        <v>6784</v>
      </c>
      <c r="K11955" s="15">
        <v>24448648</v>
      </c>
      <c r="L11955" s="13" t="s">
        <v>14</v>
      </c>
      <c r="M11955" s="7">
        <v>0.5</v>
      </c>
      <c r="N11955" s="17"/>
    </row>
    <row r="11956" spans="1:14" ht="204.75">
      <c r="A11956" s="6">
        <v>11954</v>
      </c>
      <c r="B11956" s="8" t="s">
        <v>24535</v>
      </c>
      <c r="C11956" s="9" t="s">
        <v>24899</v>
      </c>
      <c r="D11956" s="10" t="s">
        <v>24900</v>
      </c>
      <c r="E11956" s="11" t="s">
        <v>24901</v>
      </c>
      <c r="F11956" s="6">
        <v>253719</v>
      </c>
      <c r="G11956" s="6" t="s">
        <v>24794</v>
      </c>
      <c r="H11956" s="16">
        <v>32161370.52</v>
      </c>
      <c r="I11956" s="12" t="s">
        <v>7287</v>
      </c>
      <c r="J11956" s="12" t="s">
        <v>2131</v>
      </c>
      <c r="K11956" s="15">
        <v>32061950</v>
      </c>
      <c r="L11956" s="13" t="s">
        <v>14</v>
      </c>
      <c r="M11956" s="7">
        <v>1</v>
      </c>
      <c r="N11956" s="17"/>
    </row>
    <row r="11957" spans="1:14" ht="204.75">
      <c r="A11957" s="6">
        <v>11955</v>
      </c>
      <c r="B11957" s="8" t="s">
        <v>24535</v>
      </c>
      <c r="C11957" s="9" t="s">
        <v>24890</v>
      </c>
      <c r="D11957" s="10" t="s">
        <v>24896</v>
      </c>
      <c r="E11957" s="11" t="s">
        <v>24901</v>
      </c>
      <c r="F11957" s="6">
        <v>253719</v>
      </c>
      <c r="G11957" s="6" t="s">
        <v>24794</v>
      </c>
      <c r="H11957" s="16">
        <v>32161370.52</v>
      </c>
      <c r="I11957" s="12" t="s">
        <v>7287</v>
      </c>
      <c r="J11957" s="12" t="s">
        <v>2131</v>
      </c>
      <c r="K11957" s="15">
        <v>32061950</v>
      </c>
      <c r="L11957" s="13" t="s">
        <v>14</v>
      </c>
      <c r="M11957" s="7">
        <v>0.5</v>
      </c>
      <c r="N11957" s="17"/>
    </row>
    <row r="11958" spans="1:14" ht="204.75">
      <c r="A11958" s="6">
        <v>11956</v>
      </c>
      <c r="B11958" s="8" t="s">
        <v>24535</v>
      </c>
      <c r="C11958" s="9" t="s">
        <v>24899</v>
      </c>
      <c r="D11958" s="10" t="s">
        <v>24898</v>
      </c>
      <c r="E11958" s="11" t="s">
        <v>24901</v>
      </c>
      <c r="F11958" s="6">
        <v>253719</v>
      </c>
      <c r="G11958" s="6" t="s">
        <v>24794</v>
      </c>
      <c r="H11958" s="16">
        <v>32161370.52</v>
      </c>
      <c r="I11958" s="12" t="s">
        <v>7287</v>
      </c>
      <c r="J11958" s="12" t="s">
        <v>2131</v>
      </c>
      <c r="K11958" s="15">
        <v>32061950</v>
      </c>
      <c r="L11958" s="13" t="s">
        <v>14</v>
      </c>
      <c r="M11958" s="7">
        <v>0.5</v>
      </c>
      <c r="N11958" s="17"/>
    </row>
    <row r="11959" spans="1:14" ht="47.25">
      <c r="A11959" s="6">
        <v>11957</v>
      </c>
      <c r="B11959" s="8" t="s">
        <v>24535</v>
      </c>
      <c r="C11959" s="9" t="s">
        <v>24902</v>
      </c>
      <c r="D11959" s="10" t="s">
        <v>24903</v>
      </c>
      <c r="E11959" s="11" t="s">
        <v>24904</v>
      </c>
      <c r="F11959" s="6">
        <v>215217</v>
      </c>
      <c r="G11959" s="6" t="s">
        <v>24794</v>
      </c>
      <c r="H11959" s="16">
        <v>15906772.1</v>
      </c>
      <c r="I11959" s="12" t="s">
        <v>24854</v>
      </c>
      <c r="J11959" s="12" t="s">
        <v>5778</v>
      </c>
      <c r="K11959" s="15">
        <v>15905720</v>
      </c>
      <c r="L11959" s="13" t="s">
        <v>15</v>
      </c>
      <c r="M11959" s="7">
        <v>1</v>
      </c>
      <c r="N11959" s="17"/>
    </row>
    <row r="11960" spans="1:14" ht="47.25">
      <c r="A11960" s="6">
        <v>11958</v>
      </c>
      <c r="B11960" s="8" t="s">
        <v>24535</v>
      </c>
      <c r="C11960" s="9" t="s">
        <v>24905</v>
      </c>
      <c r="D11960" s="10" t="s">
        <v>5838</v>
      </c>
      <c r="E11960" s="11" t="s">
        <v>24906</v>
      </c>
      <c r="F11960" s="6">
        <v>391482</v>
      </c>
      <c r="G11960" s="6" t="s">
        <v>24794</v>
      </c>
      <c r="H11960" s="16">
        <v>13437630.449999999</v>
      </c>
      <c r="I11960" s="12" t="s">
        <v>7409</v>
      </c>
      <c r="J11960" s="12" t="s">
        <v>7114</v>
      </c>
      <c r="K11960" s="15">
        <v>0</v>
      </c>
      <c r="L11960" s="13" t="s">
        <v>15</v>
      </c>
      <c r="M11960" s="7">
        <v>1</v>
      </c>
      <c r="N11960" s="17"/>
    </row>
    <row r="11961" spans="1:14" ht="63">
      <c r="A11961" s="6">
        <v>11959</v>
      </c>
      <c r="B11961" s="8" t="s">
        <v>24535</v>
      </c>
      <c r="C11961" s="9" t="s">
        <v>24907</v>
      </c>
      <c r="D11961" s="10" t="s">
        <v>24908</v>
      </c>
      <c r="E11961" s="11" t="s">
        <v>24909</v>
      </c>
      <c r="F11961" s="6">
        <v>192458</v>
      </c>
      <c r="G11961" s="6" t="s">
        <v>24794</v>
      </c>
      <c r="H11961" s="16">
        <v>11141033.59</v>
      </c>
      <c r="I11961" s="12" t="s">
        <v>7324</v>
      </c>
      <c r="J11961" s="12" t="s">
        <v>13246</v>
      </c>
      <c r="K11961" s="15">
        <v>11139054</v>
      </c>
      <c r="L11961" s="13" t="s">
        <v>15</v>
      </c>
      <c r="M11961" s="7">
        <v>1</v>
      </c>
      <c r="N11961" s="17"/>
    </row>
    <row r="11962" spans="1:14" ht="47.25">
      <c r="A11962" s="6">
        <v>11960</v>
      </c>
      <c r="B11962" s="8" t="s">
        <v>24535</v>
      </c>
      <c r="C11962" s="9" t="s">
        <v>24910</v>
      </c>
      <c r="D11962" s="10" t="s">
        <v>24691</v>
      </c>
      <c r="E11962" s="11" t="s">
        <v>24911</v>
      </c>
      <c r="F11962" s="6">
        <v>192459</v>
      </c>
      <c r="G11962" s="6" t="s">
        <v>24794</v>
      </c>
      <c r="H11962" s="16">
        <v>11198750.52</v>
      </c>
      <c r="I11962" s="12" t="s">
        <v>24830</v>
      </c>
      <c r="J11962" s="12" t="s">
        <v>24831</v>
      </c>
      <c r="K11962" s="15">
        <v>11194769</v>
      </c>
      <c r="L11962" s="13" t="s">
        <v>15</v>
      </c>
      <c r="M11962" s="7">
        <v>1</v>
      </c>
      <c r="N11962" s="17"/>
    </row>
    <row r="11963" spans="1:14" ht="94.5">
      <c r="A11963" s="6">
        <v>11961</v>
      </c>
      <c r="B11963" s="8" t="s">
        <v>24535</v>
      </c>
      <c r="C11963" s="9" t="s">
        <v>24912</v>
      </c>
      <c r="D11963" s="10" t="s">
        <v>24913</v>
      </c>
      <c r="E11963" s="11" t="s">
        <v>24914</v>
      </c>
      <c r="F11963" s="6">
        <v>200941</v>
      </c>
      <c r="G11963" s="6" t="s">
        <v>24794</v>
      </c>
      <c r="H11963" s="16">
        <v>16694158.42</v>
      </c>
      <c r="I11963" s="12" t="s">
        <v>24915</v>
      </c>
      <c r="J11963" s="12" t="s">
        <v>24916</v>
      </c>
      <c r="K11963" s="15">
        <v>16675391</v>
      </c>
      <c r="L11963" s="13" t="s">
        <v>15</v>
      </c>
      <c r="M11963" s="7">
        <v>1</v>
      </c>
      <c r="N11963" s="17"/>
    </row>
    <row r="11964" spans="1:14" ht="63">
      <c r="A11964" s="6">
        <v>11962</v>
      </c>
      <c r="B11964" s="8" t="s">
        <v>24535</v>
      </c>
      <c r="C11964" s="9" t="s">
        <v>24832</v>
      </c>
      <c r="D11964" s="10" t="s">
        <v>5758</v>
      </c>
      <c r="E11964" s="11" t="s">
        <v>24917</v>
      </c>
      <c r="F11964" s="6">
        <v>216560</v>
      </c>
      <c r="G11964" s="6" t="s">
        <v>24794</v>
      </c>
      <c r="H11964" s="16">
        <v>20034495.98</v>
      </c>
      <c r="I11964" s="12" t="s">
        <v>24918</v>
      </c>
      <c r="J11964" s="12" t="s">
        <v>22336</v>
      </c>
      <c r="K11964" s="15">
        <v>13977000</v>
      </c>
      <c r="L11964" s="13" t="s">
        <v>15</v>
      </c>
      <c r="M11964" s="7">
        <v>1</v>
      </c>
      <c r="N11964" s="17"/>
    </row>
    <row r="11965" spans="1:14" ht="47.25">
      <c r="A11965" s="6">
        <v>11963</v>
      </c>
      <c r="B11965" s="8" t="s">
        <v>24535</v>
      </c>
      <c r="C11965" s="9" t="s">
        <v>24919</v>
      </c>
      <c r="D11965" s="10"/>
      <c r="E11965" s="11" t="s">
        <v>24920</v>
      </c>
      <c r="F11965" s="6">
        <v>237400</v>
      </c>
      <c r="G11965" s="6" t="s">
        <v>24794</v>
      </c>
      <c r="H11965" s="16">
        <v>20034495</v>
      </c>
      <c r="I11965" s="12"/>
      <c r="J11965" s="12"/>
      <c r="K11965" s="15">
        <v>400000</v>
      </c>
      <c r="L11965" s="13" t="s">
        <v>15</v>
      </c>
      <c r="M11965" s="7">
        <v>1</v>
      </c>
      <c r="N11965" s="17"/>
    </row>
    <row r="11966" spans="1:14" ht="94.5">
      <c r="A11966" s="6">
        <v>11964</v>
      </c>
      <c r="B11966" s="8" t="s">
        <v>24535</v>
      </c>
      <c r="C11966" s="9" t="s">
        <v>24921</v>
      </c>
      <c r="D11966" s="10" t="s">
        <v>24922</v>
      </c>
      <c r="E11966" s="11" t="s">
        <v>24923</v>
      </c>
      <c r="F11966" s="6">
        <v>237400</v>
      </c>
      <c r="G11966" s="6" t="s">
        <v>24794</v>
      </c>
      <c r="H11966" s="16">
        <v>12159735.15</v>
      </c>
      <c r="I11966" s="12" t="s">
        <v>4808</v>
      </c>
      <c r="J11966" s="12" t="s">
        <v>24924</v>
      </c>
      <c r="K11966" s="15">
        <v>12076194</v>
      </c>
      <c r="L11966" s="13" t="s">
        <v>15</v>
      </c>
      <c r="M11966" s="7">
        <v>1</v>
      </c>
      <c r="N11966" s="17"/>
    </row>
    <row r="11967" spans="1:14" ht="78.75">
      <c r="A11967" s="6">
        <v>11965</v>
      </c>
      <c r="B11967" s="8" t="s">
        <v>24535</v>
      </c>
      <c r="C11967" s="9" t="s">
        <v>24925</v>
      </c>
      <c r="D11967" s="10" t="s">
        <v>24926</v>
      </c>
      <c r="E11967" s="11" t="s">
        <v>24927</v>
      </c>
      <c r="F11967" s="6">
        <v>187581</v>
      </c>
      <c r="G11967" s="6" t="s">
        <v>24794</v>
      </c>
      <c r="H11967" s="16">
        <v>12623864.140000001</v>
      </c>
      <c r="I11967" s="12" t="s">
        <v>16683</v>
      </c>
      <c r="J11967" s="12" t="s">
        <v>22336</v>
      </c>
      <c r="K11967" s="15">
        <v>12574314</v>
      </c>
      <c r="L11967" s="13" t="s">
        <v>15</v>
      </c>
      <c r="M11967" s="7">
        <v>1</v>
      </c>
      <c r="N11967" s="17"/>
    </row>
    <row r="11968" spans="1:14" ht="63">
      <c r="A11968" s="6">
        <v>11966</v>
      </c>
      <c r="B11968" s="8" t="s">
        <v>24535</v>
      </c>
      <c r="C11968" s="9" t="s">
        <v>24928</v>
      </c>
      <c r="D11968" s="10" t="s">
        <v>24929</v>
      </c>
      <c r="E11968" s="11" t="s">
        <v>24930</v>
      </c>
      <c r="F11968" s="6">
        <v>187582</v>
      </c>
      <c r="G11968" s="6" t="s">
        <v>24794</v>
      </c>
      <c r="H11968" s="16">
        <v>7968986.0700000003</v>
      </c>
      <c r="I11968" s="12" t="s">
        <v>24931</v>
      </c>
      <c r="J11968" s="12" t="s">
        <v>6668</v>
      </c>
      <c r="K11968" s="15">
        <v>7950285</v>
      </c>
      <c r="L11968" s="13" t="s">
        <v>15</v>
      </c>
      <c r="M11968" s="7">
        <v>1</v>
      </c>
      <c r="N11968" s="17"/>
    </row>
    <row r="11969" spans="1:14" ht="63">
      <c r="A11969" s="6">
        <v>11967</v>
      </c>
      <c r="B11969" s="8" t="s">
        <v>24535</v>
      </c>
      <c r="C11969" s="9" t="s">
        <v>24925</v>
      </c>
      <c r="D11969" s="10" t="s">
        <v>24926</v>
      </c>
      <c r="E11969" s="11" t="s">
        <v>24932</v>
      </c>
      <c r="F11969" s="6">
        <v>187583</v>
      </c>
      <c r="G11969" s="6" t="s">
        <v>24794</v>
      </c>
      <c r="H11969" s="16">
        <v>13327684.83</v>
      </c>
      <c r="I11969" s="12" t="s">
        <v>16683</v>
      </c>
      <c r="J11969" s="12" t="s">
        <v>4785</v>
      </c>
      <c r="K11969" s="15">
        <v>5934000</v>
      </c>
      <c r="L11969" s="13" t="s">
        <v>15</v>
      </c>
      <c r="M11969" s="7">
        <v>1</v>
      </c>
      <c r="N11969" s="17"/>
    </row>
    <row r="11970" spans="1:14" ht="126">
      <c r="A11970" s="6">
        <v>11968</v>
      </c>
      <c r="B11970" s="8" t="s">
        <v>24535</v>
      </c>
      <c r="C11970" s="9" t="s">
        <v>24907</v>
      </c>
      <c r="D11970" s="10" t="s">
        <v>24908</v>
      </c>
      <c r="E11970" s="11" t="s">
        <v>24933</v>
      </c>
      <c r="F11970" s="6">
        <v>213871</v>
      </c>
      <c r="G11970" s="6" t="s">
        <v>24794</v>
      </c>
      <c r="H11970" s="16">
        <v>36002507.609999999</v>
      </c>
      <c r="I11970" s="12" t="s">
        <v>4715</v>
      </c>
      <c r="J11970" s="12" t="s">
        <v>4850</v>
      </c>
      <c r="K11970" s="15">
        <v>28052417</v>
      </c>
      <c r="L11970" s="13" t="s">
        <v>15</v>
      </c>
      <c r="M11970" s="7">
        <v>1</v>
      </c>
      <c r="N11970" s="17"/>
    </row>
    <row r="11971" spans="1:14" ht="189">
      <c r="A11971" s="6">
        <v>11969</v>
      </c>
      <c r="B11971" s="8" t="s">
        <v>24535</v>
      </c>
      <c r="C11971" s="9" t="s">
        <v>24855</v>
      </c>
      <c r="D11971" s="10" t="s">
        <v>24856</v>
      </c>
      <c r="E11971" s="11" t="s">
        <v>24934</v>
      </c>
      <c r="F11971" s="6">
        <v>264799</v>
      </c>
      <c r="G11971" s="6" t="s">
        <v>24794</v>
      </c>
      <c r="H11971" s="16">
        <v>40021314.740000002</v>
      </c>
      <c r="I11971" s="12" t="s">
        <v>24858</v>
      </c>
      <c r="J11971" s="12" t="s">
        <v>2251</v>
      </c>
      <c r="K11971" s="15">
        <v>28546000</v>
      </c>
      <c r="L11971" s="13" t="s">
        <v>15</v>
      </c>
      <c r="M11971" s="7">
        <v>1</v>
      </c>
      <c r="N11971" s="17"/>
    </row>
    <row r="11972" spans="1:14" ht="110.25">
      <c r="A11972" s="6">
        <v>11970</v>
      </c>
      <c r="B11972" s="8" t="s">
        <v>24535</v>
      </c>
      <c r="C11972" s="9" t="s">
        <v>24935</v>
      </c>
      <c r="D11972" s="10" t="s">
        <v>24936</v>
      </c>
      <c r="E11972" s="11" t="s">
        <v>24937</v>
      </c>
      <c r="F11972" s="6">
        <v>213869</v>
      </c>
      <c r="G11972" s="6" t="s">
        <v>24794</v>
      </c>
      <c r="H11972" s="16">
        <v>21949615.350000001</v>
      </c>
      <c r="I11972" s="12" t="s">
        <v>24938</v>
      </c>
      <c r="J11972" s="12" t="s">
        <v>13242</v>
      </c>
      <c r="K11972" s="15">
        <v>21945488</v>
      </c>
      <c r="L11972" s="13" t="s">
        <v>15</v>
      </c>
      <c r="M11972" s="7">
        <v>1</v>
      </c>
      <c r="N11972" s="17"/>
    </row>
    <row r="11973" spans="1:14" ht="63">
      <c r="A11973" s="6">
        <v>11971</v>
      </c>
      <c r="B11973" s="8" t="s">
        <v>24535</v>
      </c>
      <c r="C11973" s="9" t="s">
        <v>24939</v>
      </c>
      <c r="D11973" s="10" t="s">
        <v>24940</v>
      </c>
      <c r="E11973" s="11" t="s">
        <v>24941</v>
      </c>
      <c r="F11973" s="6">
        <v>237401</v>
      </c>
      <c r="G11973" s="6" t="s">
        <v>24794</v>
      </c>
      <c r="H11973" s="16">
        <v>6994150.8700000001</v>
      </c>
      <c r="I11973" s="12" t="s">
        <v>4808</v>
      </c>
      <c r="J11973" s="12" t="s">
        <v>13227</v>
      </c>
      <c r="K11973" s="15">
        <v>4550000</v>
      </c>
      <c r="L11973" s="13" t="s">
        <v>15</v>
      </c>
      <c r="M11973" s="7">
        <v>1</v>
      </c>
      <c r="N11973" s="17"/>
    </row>
    <row r="11974" spans="1:14" ht="47.25">
      <c r="A11974" s="6">
        <v>11972</v>
      </c>
      <c r="B11974" s="8" t="s">
        <v>24535</v>
      </c>
      <c r="C11974" s="9" t="s">
        <v>24942</v>
      </c>
      <c r="D11974" s="10" t="s">
        <v>24943</v>
      </c>
      <c r="E11974" s="11" t="s">
        <v>24944</v>
      </c>
      <c r="F11974" s="6">
        <v>200946</v>
      </c>
      <c r="G11974" s="6" t="s">
        <v>24794</v>
      </c>
      <c r="H11974" s="16">
        <v>9841138.6699999999</v>
      </c>
      <c r="I11974" s="12" t="s">
        <v>24845</v>
      </c>
      <c r="J11974" s="12" t="s">
        <v>13150</v>
      </c>
      <c r="K11974" s="15">
        <v>9620000</v>
      </c>
      <c r="L11974" s="13" t="s">
        <v>15</v>
      </c>
      <c r="M11974" s="7">
        <v>1</v>
      </c>
      <c r="N11974" s="17"/>
    </row>
    <row r="11975" spans="1:14" ht="110.25">
      <c r="A11975" s="6">
        <v>11973</v>
      </c>
      <c r="B11975" s="8" t="s">
        <v>24535</v>
      </c>
      <c r="C11975" s="9" t="s">
        <v>24945</v>
      </c>
      <c r="D11975" s="10" t="s">
        <v>24946</v>
      </c>
      <c r="E11975" s="11" t="s">
        <v>24947</v>
      </c>
      <c r="F11975" s="6">
        <v>200947</v>
      </c>
      <c r="G11975" s="6" t="s">
        <v>24794</v>
      </c>
      <c r="H11975" s="16">
        <v>15166061.039999999</v>
      </c>
      <c r="I11975" s="12" t="s">
        <v>24845</v>
      </c>
      <c r="J11975" s="12" t="s">
        <v>17789</v>
      </c>
      <c r="K11975" s="15">
        <v>9586000</v>
      </c>
      <c r="L11975" s="13" t="s">
        <v>15</v>
      </c>
      <c r="M11975" s="7">
        <v>1</v>
      </c>
      <c r="N11975" s="17"/>
    </row>
    <row r="11976" spans="1:14" ht="63">
      <c r="A11976" s="6">
        <v>11974</v>
      </c>
      <c r="B11976" s="8" t="s">
        <v>24535</v>
      </c>
      <c r="C11976" s="9" t="s">
        <v>24795</v>
      </c>
      <c r="D11976" s="10" t="s">
        <v>24796</v>
      </c>
      <c r="E11976" s="11" t="s">
        <v>24948</v>
      </c>
      <c r="F11976" s="6">
        <v>217736</v>
      </c>
      <c r="G11976" s="6" t="s">
        <v>24794</v>
      </c>
      <c r="H11976" s="16">
        <v>5245266.7209999999</v>
      </c>
      <c r="I11976" s="12" t="s">
        <v>4715</v>
      </c>
      <c r="J11976" s="12" t="s">
        <v>13238</v>
      </c>
      <c r="K11976" s="15">
        <v>4176000</v>
      </c>
      <c r="L11976" s="13" t="s">
        <v>15</v>
      </c>
      <c r="M11976" s="7">
        <v>1</v>
      </c>
      <c r="N11976" s="17"/>
    </row>
    <row r="11977" spans="1:14" ht="63">
      <c r="A11977" s="6">
        <v>11975</v>
      </c>
      <c r="B11977" s="8" t="s">
        <v>24535</v>
      </c>
      <c r="C11977" s="9" t="s">
        <v>24949</v>
      </c>
      <c r="D11977" s="10" t="s">
        <v>24950</v>
      </c>
      <c r="E11977" s="11" t="s">
        <v>24951</v>
      </c>
      <c r="F11977" s="6">
        <v>264798</v>
      </c>
      <c r="G11977" s="6" t="s">
        <v>24794</v>
      </c>
      <c r="H11977" s="16">
        <v>4998571.6900000004</v>
      </c>
      <c r="I11977" s="12" t="s">
        <v>5093</v>
      </c>
      <c r="J11977" s="12" t="s">
        <v>8006</v>
      </c>
      <c r="K11977" s="15">
        <v>4480726</v>
      </c>
      <c r="L11977" s="13" t="s">
        <v>15</v>
      </c>
      <c r="M11977" s="7">
        <v>1</v>
      </c>
      <c r="N11977" s="17"/>
    </row>
    <row r="11978" spans="1:14" ht="141.75">
      <c r="A11978" s="6">
        <v>11976</v>
      </c>
      <c r="B11978" s="8" t="s">
        <v>24535</v>
      </c>
      <c r="C11978" s="9" t="s">
        <v>24952</v>
      </c>
      <c r="D11978" s="10" t="s">
        <v>24953</v>
      </c>
      <c r="E11978" s="11" t="s">
        <v>24954</v>
      </c>
      <c r="F11978" s="6">
        <v>180088</v>
      </c>
      <c r="G11978" s="6" t="s">
        <v>24794</v>
      </c>
      <c r="H11978" s="16">
        <v>18635992.09</v>
      </c>
      <c r="I11978" s="12" t="s">
        <v>24955</v>
      </c>
      <c r="J11978" s="12" t="s">
        <v>4887</v>
      </c>
      <c r="K11978" s="15">
        <v>18554457</v>
      </c>
      <c r="L11978" s="13" t="s">
        <v>15</v>
      </c>
      <c r="M11978" s="7">
        <v>1</v>
      </c>
      <c r="N11978" s="17"/>
    </row>
    <row r="11979" spans="1:14" ht="126">
      <c r="A11979" s="6">
        <v>11977</v>
      </c>
      <c r="B11979" s="8" t="s">
        <v>24535</v>
      </c>
      <c r="C11979" s="9" t="s">
        <v>24956</v>
      </c>
      <c r="D11979" s="10" t="s">
        <v>24957</v>
      </c>
      <c r="E11979" s="11" t="s">
        <v>24958</v>
      </c>
      <c r="F11979" s="6">
        <v>200957</v>
      </c>
      <c r="G11979" s="6" t="s">
        <v>24794</v>
      </c>
      <c r="H11979" s="16">
        <v>15555875.5</v>
      </c>
      <c r="I11979" s="12" t="s">
        <v>24959</v>
      </c>
      <c r="J11979" s="12" t="s">
        <v>5142</v>
      </c>
      <c r="K11979" s="15">
        <v>15521361</v>
      </c>
      <c r="L11979" s="13" t="s">
        <v>15</v>
      </c>
      <c r="M11979" s="7">
        <v>1</v>
      </c>
      <c r="N11979" s="17"/>
    </row>
    <row r="11980" spans="1:14" ht="63">
      <c r="A11980" s="6">
        <v>11978</v>
      </c>
      <c r="B11980" s="8" t="s">
        <v>24535</v>
      </c>
      <c r="C11980" s="9" t="s">
        <v>24960</v>
      </c>
      <c r="D11980" s="10" t="s">
        <v>24784</v>
      </c>
      <c r="E11980" s="11" t="s">
        <v>24961</v>
      </c>
      <c r="F11980" s="6">
        <v>289621</v>
      </c>
      <c r="G11980" s="6" t="s">
        <v>24794</v>
      </c>
      <c r="H11980" s="16">
        <v>6552771.5300000003</v>
      </c>
      <c r="I11980" s="12" t="s">
        <v>24888</v>
      </c>
      <c r="J11980" s="12" t="s">
        <v>5740</v>
      </c>
      <c r="K11980" s="15">
        <v>6533739</v>
      </c>
      <c r="L11980" s="13" t="s">
        <v>15</v>
      </c>
      <c r="M11980" s="7">
        <v>1</v>
      </c>
      <c r="N11980" s="17"/>
    </row>
    <row r="11981" spans="1:14" ht="126">
      <c r="A11981" s="6">
        <v>11979</v>
      </c>
      <c r="B11981" s="8" t="s">
        <v>24535</v>
      </c>
      <c r="C11981" s="9" t="s">
        <v>24962</v>
      </c>
      <c r="D11981" s="10" t="s">
        <v>24963</v>
      </c>
      <c r="E11981" s="11" t="s">
        <v>24964</v>
      </c>
      <c r="F11981" s="6">
        <v>298938</v>
      </c>
      <c r="G11981" s="6" t="s">
        <v>24794</v>
      </c>
      <c r="H11981" s="16">
        <v>25352786.350000001</v>
      </c>
      <c r="I11981" s="12" t="s">
        <v>24965</v>
      </c>
      <c r="J11981" s="12" t="s">
        <v>2314</v>
      </c>
      <c r="K11981" s="15">
        <v>15400000</v>
      </c>
      <c r="L11981" s="13" t="s">
        <v>14</v>
      </c>
      <c r="M11981" s="7">
        <v>1</v>
      </c>
      <c r="N11981" s="17"/>
    </row>
    <row r="11982" spans="1:14" ht="126">
      <c r="A11982" s="6">
        <v>11980</v>
      </c>
      <c r="B11982" s="8" t="s">
        <v>24535</v>
      </c>
      <c r="C11982" s="9" t="s">
        <v>24966</v>
      </c>
      <c r="D11982" s="10" t="s">
        <v>24957</v>
      </c>
      <c r="E11982" s="11" t="s">
        <v>24964</v>
      </c>
      <c r="F11982" s="6">
        <v>298938</v>
      </c>
      <c r="G11982" s="6" t="s">
        <v>24794</v>
      </c>
      <c r="H11982" s="16">
        <v>25352786.350000001</v>
      </c>
      <c r="I11982" s="12" t="s">
        <v>24965</v>
      </c>
      <c r="J11982" s="12" t="s">
        <v>2314</v>
      </c>
      <c r="K11982" s="15">
        <v>15400000</v>
      </c>
      <c r="L11982" s="13" t="s">
        <v>14</v>
      </c>
      <c r="M11982" s="7">
        <v>0.6</v>
      </c>
      <c r="N11982" s="17"/>
    </row>
    <row r="11983" spans="1:14" ht="126">
      <c r="A11983" s="6">
        <v>11981</v>
      </c>
      <c r="B11983" s="8" t="s">
        <v>24535</v>
      </c>
      <c r="C11983" s="9" t="s">
        <v>24967</v>
      </c>
      <c r="D11983" s="10" t="s">
        <v>24968</v>
      </c>
      <c r="E11983" s="11" t="s">
        <v>24964</v>
      </c>
      <c r="F11983" s="6">
        <v>298938</v>
      </c>
      <c r="G11983" s="6" t="s">
        <v>24794</v>
      </c>
      <c r="H11983" s="16">
        <v>25352786.350000001</v>
      </c>
      <c r="I11983" s="12" t="s">
        <v>24965</v>
      </c>
      <c r="J11983" s="12" t="s">
        <v>2314</v>
      </c>
      <c r="K11983" s="15">
        <v>15400000</v>
      </c>
      <c r="L11983" s="13" t="s">
        <v>14</v>
      </c>
      <c r="M11983" s="7">
        <v>0.4</v>
      </c>
      <c r="N11983" s="17"/>
    </row>
    <row r="11984" spans="1:14" ht="63">
      <c r="A11984" s="6">
        <v>11982</v>
      </c>
      <c r="B11984" s="8" t="s">
        <v>24535</v>
      </c>
      <c r="C11984" s="9" t="s">
        <v>24969</v>
      </c>
      <c r="D11984" s="10" t="s">
        <v>24802</v>
      </c>
      <c r="E11984" s="11" t="s">
        <v>24970</v>
      </c>
      <c r="F11984" s="6">
        <v>180236</v>
      </c>
      <c r="G11984" s="6" t="s">
        <v>24794</v>
      </c>
      <c r="H11984" s="16">
        <v>6523031.4100000001</v>
      </c>
      <c r="I11984" s="12" t="s">
        <v>1141</v>
      </c>
      <c r="J11984" s="12" t="s">
        <v>7414</v>
      </c>
      <c r="K11984" s="15">
        <v>6505475</v>
      </c>
      <c r="L11984" s="13" t="s">
        <v>15</v>
      </c>
      <c r="M11984" s="7">
        <v>1</v>
      </c>
      <c r="N11984" s="17"/>
    </row>
    <row r="11985" spans="1:14" ht="267.75">
      <c r="A11985" s="6">
        <v>11983</v>
      </c>
      <c r="B11985" s="8" t="s">
        <v>24535</v>
      </c>
      <c r="C11985" s="9" t="s">
        <v>24971</v>
      </c>
      <c r="D11985" s="10" t="s">
        <v>24770</v>
      </c>
      <c r="E11985" s="11" t="s">
        <v>24972</v>
      </c>
      <c r="F11985" s="6">
        <v>213286</v>
      </c>
      <c r="G11985" s="6" t="s">
        <v>24794</v>
      </c>
      <c r="H11985" s="16">
        <v>43559701.649999999</v>
      </c>
      <c r="I11985" s="12" t="s">
        <v>4715</v>
      </c>
      <c r="J11985" s="12" t="s">
        <v>6945</v>
      </c>
      <c r="K11985" s="15">
        <v>28885000</v>
      </c>
      <c r="L11985" s="13" t="s">
        <v>826</v>
      </c>
      <c r="M11985" s="7">
        <v>1</v>
      </c>
      <c r="N11985" s="17"/>
    </row>
    <row r="11986" spans="1:14" ht="267.75">
      <c r="A11986" s="6">
        <v>11984</v>
      </c>
      <c r="B11986" s="8" t="s">
        <v>24535</v>
      </c>
      <c r="C11986" s="9" t="s">
        <v>24973</v>
      </c>
      <c r="D11986" s="10" t="s">
        <v>24773</v>
      </c>
      <c r="E11986" s="11" t="s">
        <v>24972</v>
      </c>
      <c r="F11986" s="6">
        <v>213286</v>
      </c>
      <c r="G11986" s="6" t="s">
        <v>24794</v>
      </c>
      <c r="H11986" s="16">
        <v>43559701.649999999</v>
      </c>
      <c r="I11986" s="12" t="s">
        <v>4715</v>
      </c>
      <c r="J11986" s="12" t="s">
        <v>6945</v>
      </c>
      <c r="K11986" s="15">
        <v>28885000</v>
      </c>
      <c r="L11986" s="13" t="s">
        <v>826</v>
      </c>
      <c r="M11986" s="7">
        <v>0.6</v>
      </c>
      <c r="N11986" s="17"/>
    </row>
    <row r="11987" spans="1:14" ht="267.75">
      <c r="A11987" s="6">
        <v>11985</v>
      </c>
      <c r="B11987" s="8" t="s">
        <v>24535</v>
      </c>
      <c r="C11987" s="9" t="s">
        <v>24974</v>
      </c>
      <c r="D11987" s="10" t="s">
        <v>24775</v>
      </c>
      <c r="E11987" s="11" t="s">
        <v>24972</v>
      </c>
      <c r="F11987" s="6">
        <v>213286</v>
      </c>
      <c r="G11987" s="6" t="s">
        <v>24794</v>
      </c>
      <c r="H11987" s="16">
        <v>43559701.649999999</v>
      </c>
      <c r="I11987" s="12" t="s">
        <v>4715</v>
      </c>
      <c r="J11987" s="12" t="s">
        <v>6945</v>
      </c>
      <c r="K11987" s="15">
        <v>28885000</v>
      </c>
      <c r="L11987" s="13" t="s">
        <v>826</v>
      </c>
      <c r="M11987" s="7">
        <v>0.4</v>
      </c>
      <c r="N11987" s="17"/>
    </row>
    <row r="11988" spans="1:14" ht="63">
      <c r="A11988" s="6">
        <v>11986</v>
      </c>
      <c r="B11988" s="8" t="s">
        <v>24535</v>
      </c>
      <c r="C11988" s="9" t="s">
        <v>24975</v>
      </c>
      <c r="D11988" s="10" t="s">
        <v>18576</v>
      </c>
      <c r="E11988" s="11" t="s">
        <v>24976</v>
      </c>
      <c r="F11988" s="6">
        <v>264794</v>
      </c>
      <c r="G11988" s="6" t="s">
        <v>24794</v>
      </c>
      <c r="H11988" s="16">
        <v>7891202.7400000002</v>
      </c>
      <c r="I11988" s="12" t="s">
        <v>24895</v>
      </c>
      <c r="J11988" s="12" t="s">
        <v>6914</v>
      </c>
      <c r="K11988" s="15">
        <v>1950000</v>
      </c>
      <c r="L11988" s="13" t="s">
        <v>15</v>
      </c>
      <c r="M11988" s="7">
        <v>1</v>
      </c>
      <c r="N11988" s="17"/>
    </row>
    <row r="11989" spans="1:14" ht="252">
      <c r="A11989" s="6">
        <v>11987</v>
      </c>
      <c r="B11989" s="8" t="s">
        <v>24535</v>
      </c>
      <c r="C11989" s="9" t="s">
        <v>24977</v>
      </c>
      <c r="D11989" s="10" t="s">
        <v>24978</v>
      </c>
      <c r="E11989" s="11" t="s">
        <v>24979</v>
      </c>
      <c r="F11989" s="6">
        <v>253722</v>
      </c>
      <c r="G11989" s="6" t="s">
        <v>24794</v>
      </c>
      <c r="H11989" s="16">
        <v>42665577.909999996</v>
      </c>
      <c r="I11989" s="12" t="s">
        <v>7689</v>
      </c>
      <c r="J11989" s="12" t="s">
        <v>1560</v>
      </c>
      <c r="K11989" s="15">
        <v>21379000</v>
      </c>
      <c r="L11989" s="13" t="s">
        <v>14</v>
      </c>
      <c r="M11989" s="7">
        <v>1</v>
      </c>
      <c r="N11989" s="17"/>
    </row>
    <row r="11990" spans="1:14" ht="252">
      <c r="A11990" s="6">
        <v>11988</v>
      </c>
      <c r="B11990" s="8" t="s">
        <v>24535</v>
      </c>
      <c r="C11990" s="9" t="s">
        <v>24974</v>
      </c>
      <c r="D11990" s="10" t="s">
        <v>24775</v>
      </c>
      <c r="E11990" s="11" t="s">
        <v>24979</v>
      </c>
      <c r="F11990" s="6">
        <v>253722</v>
      </c>
      <c r="G11990" s="6" t="s">
        <v>24794</v>
      </c>
      <c r="H11990" s="16">
        <v>42665577.909999996</v>
      </c>
      <c r="I11990" s="12" t="s">
        <v>7689</v>
      </c>
      <c r="J11990" s="12" t="s">
        <v>1560</v>
      </c>
      <c r="K11990" s="15">
        <v>21379000</v>
      </c>
      <c r="L11990" s="13" t="s">
        <v>14</v>
      </c>
      <c r="M11990" s="7">
        <v>0.75</v>
      </c>
      <c r="N11990" s="17"/>
    </row>
    <row r="11991" spans="1:14" ht="252">
      <c r="A11991" s="6">
        <v>11989</v>
      </c>
      <c r="B11991" s="8" t="s">
        <v>24535</v>
      </c>
      <c r="C11991" s="9" t="s">
        <v>24980</v>
      </c>
      <c r="D11991" s="10" t="s">
        <v>24981</v>
      </c>
      <c r="E11991" s="11" t="s">
        <v>24979</v>
      </c>
      <c r="F11991" s="6">
        <v>253722</v>
      </c>
      <c r="G11991" s="6" t="s">
        <v>24794</v>
      </c>
      <c r="H11991" s="16">
        <v>42665577.909999996</v>
      </c>
      <c r="I11991" s="12" t="s">
        <v>7689</v>
      </c>
      <c r="J11991" s="12" t="s">
        <v>1560</v>
      </c>
      <c r="K11991" s="15">
        <v>21379000</v>
      </c>
      <c r="L11991" s="13" t="s">
        <v>14</v>
      </c>
      <c r="M11991" s="7">
        <v>0.25</v>
      </c>
      <c r="N11991" s="17"/>
    </row>
    <row r="11992" spans="1:14" ht="220.5">
      <c r="A11992" s="6">
        <v>11990</v>
      </c>
      <c r="B11992" s="8" t="s">
        <v>24535</v>
      </c>
      <c r="C11992" s="9" t="s">
        <v>24982</v>
      </c>
      <c r="D11992" s="10" t="s">
        <v>24770</v>
      </c>
      <c r="E11992" s="11" t="s">
        <v>24983</v>
      </c>
      <c r="F11992" s="6">
        <v>253721</v>
      </c>
      <c r="G11992" s="6" t="s">
        <v>24794</v>
      </c>
      <c r="H11992" s="16">
        <v>35501050.219999999</v>
      </c>
      <c r="I11992" s="12" t="s">
        <v>24984</v>
      </c>
      <c r="J11992" s="12" t="s">
        <v>13235</v>
      </c>
      <c r="K11992" s="15">
        <v>9280000</v>
      </c>
      <c r="L11992" s="13" t="s">
        <v>14</v>
      </c>
      <c r="M11992" s="7">
        <v>1</v>
      </c>
      <c r="N11992" s="17"/>
    </row>
    <row r="11993" spans="1:14" ht="220.5">
      <c r="A11993" s="6">
        <v>11991</v>
      </c>
      <c r="B11993" s="8" t="s">
        <v>24535</v>
      </c>
      <c r="C11993" s="9" t="s">
        <v>24973</v>
      </c>
      <c r="D11993" s="10" t="s">
        <v>24773</v>
      </c>
      <c r="E11993" s="11" t="s">
        <v>24983</v>
      </c>
      <c r="F11993" s="6">
        <v>253721</v>
      </c>
      <c r="G11993" s="6" t="s">
        <v>24794</v>
      </c>
      <c r="H11993" s="16">
        <v>35501050.219999999</v>
      </c>
      <c r="I11993" s="12" t="s">
        <v>24984</v>
      </c>
      <c r="J11993" s="12" t="s">
        <v>13235</v>
      </c>
      <c r="K11993" s="15">
        <v>9280000</v>
      </c>
      <c r="L11993" s="13" t="s">
        <v>14</v>
      </c>
      <c r="M11993" s="7">
        <v>0.6</v>
      </c>
      <c r="N11993" s="17"/>
    </row>
    <row r="11994" spans="1:14" ht="220.5">
      <c r="A11994" s="6">
        <v>11992</v>
      </c>
      <c r="B11994" s="8" t="s">
        <v>24535</v>
      </c>
      <c r="C11994" s="9" t="s">
        <v>24974</v>
      </c>
      <c r="D11994" s="10" t="s">
        <v>24775</v>
      </c>
      <c r="E11994" s="11" t="s">
        <v>24983</v>
      </c>
      <c r="F11994" s="6">
        <v>253721</v>
      </c>
      <c r="G11994" s="6" t="s">
        <v>24794</v>
      </c>
      <c r="H11994" s="16">
        <v>35501050.219999999</v>
      </c>
      <c r="I11994" s="12" t="s">
        <v>24984</v>
      </c>
      <c r="J11994" s="12" t="s">
        <v>13235</v>
      </c>
      <c r="K11994" s="15">
        <v>9280000</v>
      </c>
      <c r="L11994" s="13" t="s">
        <v>14</v>
      </c>
      <c r="M11994" s="7">
        <v>0.4</v>
      </c>
      <c r="N11994" s="17"/>
    </row>
    <row r="11995" spans="1:14" ht="141.75">
      <c r="A11995" s="6">
        <v>11993</v>
      </c>
      <c r="B11995" s="8" t="s">
        <v>24535</v>
      </c>
      <c r="C11995" s="9" t="s">
        <v>24985</v>
      </c>
      <c r="D11995" s="10" t="s">
        <v>24986</v>
      </c>
      <c r="E11995" s="11" t="s">
        <v>24987</v>
      </c>
      <c r="F11995" s="6">
        <v>213285</v>
      </c>
      <c r="G11995" s="6" t="s">
        <v>24794</v>
      </c>
      <c r="H11995" s="16">
        <v>17600743.166999999</v>
      </c>
      <c r="I11995" s="12" t="s">
        <v>24988</v>
      </c>
      <c r="J11995" s="12" t="s">
        <v>11716</v>
      </c>
      <c r="K11995" s="15">
        <v>17596482</v>
      </c>
      <c r="L11995" s="13" t="s">
        <v>15</v>
      </c>
      <c r="M11995" s="7">
        <v>1</v>
      </c>
      <c r="N11995" s="17"/>
    </row>
    <row r="11996" spans="1:14" ht="157.5">
      <c r="A11996" s="6">
        <v>11994</v>
      </c>
      <c r="B11996" s="8" t="s">
        <v>24535</v>
      </c>
      <c r="C11996" s="9" t="s">
        <v>24989</v>
      </c>
      <c r="D11996" s="10" t="s">
        <v>24990</v>
      </c>
      <c r="E11996" s="11" t="s">
        <v>24991</v>
      </c>
      <c r="F11996" s="6">
        <v>227901</v>
      </c>
      <c r="G11996" s="6" t="s">
        <v>24794</v>
      </c>
      <c r="H11996" s="16">
        <v>31903774.370000001</v>
      </c>
      <c r="I11996" s="12" t="s">
        <v>8021</v>
      </c>
      <c r="J11996" s="12" t="s">
        <v>8068</v>
      </c>
      <c r="K11996" s="15">
        <v>31876079</v>
      </c>
      <c r="L11996" s="13" t="s">
        <v>14</v>
      </c>
      <c r="M11996" s="7">
        <v>1</v>
      </c>
      <c r="N11996" s="17"/>
    </row>
    <row r="11997" spans="1:14" ht="157.5">
      <c r="A11997" s="6">
        <v>11995</v>
      </c>
      <c r="B11997" s="8" t="s">
        <v>24535</v>
      </c>
      <c r="C11997" s="9" t="s">
        <v>24992</v>
      </c>
      <c r="D11997" s="10" t="s">
        <v>24638</v>
      </c>
      <c r="E11997" s="11" t="s">
        <v>24991</v>
      </c>
      <c r="F11997" s="6">
        <v>227901</v>
      </c>
      <c r="G11997" s="6" t="s">
        <v>24794</v>
      </c>
      <c r="H11997" s="16">
        <v>31903774.370000001</v>
      </c>
      <c r="I11997" s="12" t="s">
        <v>8021</v>
      </c>
      <c r="J11997" s="12" t="s">
        <v>8068</v>
      </c>
      <c r="K11997" s="15">
        <v>31876079</v>
      </c>
      <c r="L11997" s="13" t="s">
        <v>14</v>
      </c>
      <c r="M11997" s="7">
        <v>0.25</v>
      </c>
      <c r="N11997" s="17"/>
    </row>
    <row r="11998" spans="1:14" ht="157.5">
      <c r="A11998" s="6">
        <v>11996</v>
      </c>
      <c r="B11998" s="8" t="s">
        <v>24535</v>
      </c>
      <c r="C11998" s="9" t="s">
        <v>24993</v>
      </c>
      <c r="D11998" s="10" t="s">
        <v>24662</v>
      </c>
      <c r="E11998" s="11" t="s">
        <v>24991</v>
      </c>
      <c r="F11998" s="6">
        <v>227901</v>
      </c>
      <c r="G11998" s="6" t="s">
        <v>24794</v>
      </c>
      <c r="H11998" s="16">
        <v>31903774.370000001</v>
      </c>
      <c r="I11998" s="12" t="s">
        <v>8021</v>
      </c>
      <c r="J11998" s="12" t="s">
        <v>8068</v>
      </c>
      <c r="K11998" s="15">
        <v>31876079</v>
      </c>
      <c r="L11998" s="13" t="s">
        <v>14</v>
      </c>
      <c r="M11998" s="7">
        <v>0.75</v>
      </c>
      <c r="N11998" s="17"/>
    </row>
    <row r="11999" spans="1:14" ht="63">
      <c r="A11999" s="6">
        <v>11997</v>
      </c>
      <c r="B11999" s="8" t="s">
        <v>24535</v>
      </c>
      <c r="C11999" s="9" t="s">
        <v>24994</v>
      </c>
      <c r="D11999" s="10" t="s">
        <v>5888</v>
      </c>
      <c r="E11999" s="11" t="s">
        <v>24995</v>
      </c>
      <c r="F11999" s="6">
        <v>253723</v>
      </c>
      <c r="G11999" s="6" t="s">
        <v>24794</v>
      </c>
      <c r="H11999" s="16">
        <v>14697749.032</v>
      </c>
      <c r="I11999" s="12" t="s">
        <v>4137</v>
      </c>
      <c r="J11999" s="12" t="s">
        <v>6980</v>
      </c>
      <c r="K11999" s="15">
        <v>14695563</v>
      </c>
      <c r="L11999" s="13" t="s">
        <v>15</v>
      </c>
      <c r="M11999" s="7">
        <v>1</v>
      </c>
      <c r="N11999" s="17"/>
    </row>
    <row r="12000" spans="1:14" ht="63">
      <c r="A12000" s="6">
        <v>11998</v>
      </c>
      <c r="B12000" s="8" t="s">
        <v>24535</v>
      </c>
      <c r="C12000" s="9" t="s">
        <v>24996</v>
      </c>
      <c r="D12000" s="10" t="s">
        <v>24997</v>
      </c>
      <c r="E12000" s="11" t="s">
        <v>24998</v>
      </c>
      <c r="F12000" s="6">
        <v>391483</v>
      </c>
      <c r="G12000" s="6" t="s">
        <v>24794</v>
      </c>
      <c r="H12000" s="16">
        <v>24861852.539999999</v>
      </c>
      <c r="I12000" s="12" t="s">
        <v>7019</v>
      </c>
      <c r="J12000" s="12" t="s">
        <v>2320</v>
      </c>
      <c r="K12000" s="15">
        <v>0</v>
      </c>
      <c r="L12000" s="13" t="s">
        <v>14</v>
      </c>
      <c r="M12000" s="7">
        <v>1</v>
      </c>
      <c r="N12000" s="17"/>
    </row>
    <row r="12001" spans="1:14" ht="78.75">
      <c r="A12001" s="6">
        <v>11999</v>
      </c>
      <c r="B12001" s="8" t="s">
        <v>24535</v>
      </c>
      <c r="C12001" s="9" t="s">
        <v>24999</v>
      </c>
      <c r="D12001" s="10" t="s">
        <v>2617</v>
      </c>
      <c r="E12001" s="11" t="s">
        <v>24998</v>
      </c>
      <c r="F12001" s="6">
        <v>391483</v>
      </c>
      <c r="G12001" s="6" t="s">
        <v>24794</v>
      </c>
      <c r="H12001" s="16">
        <v>24861852.539999999</v>
      </c>
      <c r="I12001" s="12" t="s">
        <v>7019</v>
      </c>
      <c r="J12001" s="12" t="s">
        <v>2320</v>
      </c>
      <c r="K12001" s="15">
        <v>0</v>
      </c>
      <c r="L12001" s="13" t="s">
        <v>14</v>
      </c>
      <c r="M12001" s="7">
        <v>0.4</v>
      </c>
      <c r="N12001" s="17"/>
    </row>
    <row r="12002" spans="1:14" ht="63">
      <c r="A12002" s="6">
        <v>12000</v>
      </c>
      <c r="B12002" s="8" t="s">
        <v>24535</v>
      </c>
      <c r="C12002" s="9" t="s">
        <v>25000</v>
      </c>
      <c r="D12002" s="10" t="s">
        <v>23856</v>
      </c>
      <c r="E12002" s="11" t="s">
        <v>24998</v>
      </c>
      <c r="F12002" s="6">
        <v>391483</v>
      </c>
      <c r="G12002" s="6" t="s">
        <v>24794</v>
      </c>
      <c r="H12002" s="16">
        <v>24861852.539999999</v>
      </c>
      <c r="I12002" s="12" t="s">
        <v>7019</v>
      </c>
      <c r="J12002" s="12" t="s">
        <v>2320</v>
      </c>
      <c r="K12002" s="15">
        <v>0</v>
      </c>
      <c r="L12002" s="13" t="s">
        <v>14</v>
      </c>
      <c r="M12002" s="7">
        <v>0.6</v>
      </c>
      <c r="N12002" s="17"/>
    </row>
    <row r="12003" spans="1:14" ht="78.75">
      <c r="A12003" s="6">
        <v>12001</v>
      </c>
      <c r="B12003" s="8" t="s">
        <v>24535</v>
      </c>
      <c r="C12003" s="9" t="s">
        <v>25001</v>
      </c>
      <c r="D12003" s="10" t="s">
        <v>25002</v>
      </c>
      <c r="E12003" s="11" t="s">
        <v>25003</v>
      </c>
      <c r="F12003" s="6">
        <v>391484</v>
      </c>
      <c r="G12003" s="6" t="s">
        <v>24794</v>
      </c>
      <c r="H12003" s="16">
        <v>27420415.653999999</v>
      </c>
      <c r="I12003" s="12" t="s">
        <v>25004</v>
      </c>
      <c r="J12003" s="12" t="s">
        <v>6838</v>
      </c>
      <c r="K12003" s="15">
        <v>0</v>
      </c>
      <c r="L12003" s="13" t="s">
        <v>15</v>
      </c>
      <c r="M12003" s="7">
        <v>1</v>
      </c>
      <c r="N12003" s="17"/>
    </row>
    <row r="12004" spans="1:14" ht="63">
      <c r="A12004" s="6">
        <v>12002</v>
      </c>
      <c r="B12004" s="8" t="s">
        <v>24535</v>
      </c>
      <c r="C12004" s="9" t="s">
        <v>25005</v>
      </c>
      <c r="D12004" s="10" t="s">
        <v>25006</v>
      </c>
      <c r="E12004" s="11" t="s">
        <v>25007</v>
      </c>
      <c r="F12004" s="6">
        <v>391485</v>
      </c>
      <c r="G12004" s="6" t="s">
        <v>24794</v>
      </c>
      <c r="H12004" s="16">
        <v>18097551.853</v>
      </c>
      <c r="I12004" s="12" t="s">
        <v>7019</v>
      </c>
      <c r="J12004" s="12" t="s">
        <v>2247</v>
      </c>
      <c r="K12004" s="15">
        <v>1994889</v>
      </c>
      <c r="L12004" s="13" t="s">
        <v>15</v>
      </c>
      <c r="M12004" s="7">
        <v>1</v>
      </c>
      <c r="N12004" s="17"/>
    </row>
    <row r="12005" spans="1:14" ht="94.5">
      <c r="A12005" s="6">
        <v>12003</v>
      </c>
      <c r="B12005" s="8" t="s">
        <v>24535</v>
      </c>
      <c r="C12005" s="9" t="s">
        <v>25008</v>
      </c>
      <c r="D12005" s="10" t="s">
        <v>3279</v>
      </c>
      <c r="E12005" s="11" t="s">
        <v>25009</v>
      </c>
      <c r="F12005" s="6">
        <v>406104</v>
      </c>
      <c r="G12005" s="6" t="s">
        <v>24794</v>
      </c>
      <c r="H12005" s="16">
        <v>14295068.75</v>
      </c>
      <c r="I12005" s="12" t="s">
        <v>6771</v>
      </c>
      <c r="J12005" s="12" t="s">
        <v>6873</v>
      </c>
      <c r="K12005" s="15">
        <v>0</v>
      </c>
      <c r="L12005" s="13" t="s">
        <v>15</v>
      </c>
      <c r="M12005" s="7">
        <v>1</v>
      </c>
      <c r="N12005" s="17"/>
    </row>
    <row r="12006" spans="1:14" ht="94.5">
      <c r="A12006" s="6">
        <v>12004</v>
      </c>
      <c r="B12006" s="8" t="s">
        <v>24535</v>
      </c>
      <c r="C12006" s="9" t="s">
        <v>25008</v>
      </c>
      <c r="D12006" s="10" t="s">
        <v>3279</v>
      </c>
      <c r="E12006" s="11" t="s">
        <v>25010</v>
      </c>
      <c r="F12006" s="6">
        <v>406105</v>
      </c>
      <c r="G12006" s="6" t="s">
        <v>24794</v>
      </c>
      <c r="H12006" s="16">
        <v>17037362.436000001</v>
      </c>
      <c r="I12006" s="12" t="s">
        <v>6771</v>
      </c>
      <c r="J12006" s="12" t="s">
        <v>6873</v>
      </c>
      <c r="K12006" s="15">
        <v>0</v>
      </c>
      <c r="L12006" s="13" t="s">
        <v>15</v>
      </c>
      <c r="M12006" s="7">
        <v>1</v>
      </c>
      <c r="N12006" s="17"/>
    </row>
    <row r="12007" spans="1:14" ht="94.5">
      <c r="A12007" s="6">
        <v>12005</v>
      </c>
      <c r="B12007" s="8" t="s">
        <v>24535</v>
      </c>
      <c r="C12007" s="9" t="s">
        <v>25011</v>
      </c>
      <c r="D12007" s="10" t="s">
        <v>25012</v>
      </c>
      <c r="E12007" s="11" t="s">
        <v>25013</v>
      </c>
      <c r="F12007" s="6">
        <v>406100</v>
      </c>
      <c r="G12007" s="6" t="s">
        <v>24794</v>
      </c>
      <c r="H12007" s="16">
        <v>14973502.242000001</v>
      </c>
      <c r="I12007" s="12" t="s">
        <v>6771</v>
      </c>
      <c r="J12007" s="12" t="s">
        <v>6873</v>
      </c>
      <c r="K12007" s="15">
        <v>0</v>
      </c>
      <c r="L12007" s="13" t="s">
        <v>14</v>
      </c>
      <c r="M12007" s="7">
        <v>1</v>
      </c>
      <c r="N12007" s="17"/>
    </row>
    <row r="12008" spans="1:14" ht="94.5">
      <c r="A12008" s="6">
        <v>12006</v>
      </c>
      <c r="B12008" s="8" t="s">
        <v>24535</v>
      </c>
      <c r="C12008" s="9" t="s">
        <v>24992</v>
      </c>
      <c r="D12008" s="10" t="s">
        <v>25014</v>
      </c>
      <c r="E12008" s="11" t="s">
        <v>25013</v>
      </c>
      <c r="F12008" s="6">
        <v>406100</v>
      </c>
      <c r="G12008" s="6" t="s">
        <v>24794</v>
      </c>
      <c r="H12008" s="16">
        <v>14973502.242000001</v>
      </c>
      <c r="I12008" s="12" t="s">
        <v>6771</v>
      </c>
      <c r="J12008" s="12" t="s">
        <v>6873</v>
      </c>
      <c r="K12008" s="15">
        <v>0</v>
      </c>
      <c r="L12008" s="13" t="s">
        <v>14</v>
      </c>
      <c r="M12008" s="7">
        <v>0.75</v>
      </c>
      <c r="N12008" s="17"/>
    </row>
    <row r="12009" spans="1:14" ht="94.5">
      <c r="A12009" s="6">
        <v>12007</v>
      </c>
      <c r="B12009" s="8" t="s">
        <v>24535</v>
      </c>
      <c r="C12009" s="9" t="s">
        <v>24993</v>
      </c>
      <c r="D12009" s="10" t="s">
        <v>24638</v>
      </c>
      <c r="E12009" s="11" t="s">
        <v>25013</v>
      </c>
      <c r="F12009" s="6">
        <v>406100</v>
      </c>
      <c r="G12009" s="6" t="s">
        <v>24794</v>
      </c>
      <c r="H12009" s="16">
        <v>14973502.242000001</v>
      </c>
      <c r="I12009" s="12" t="s">
        <v>6771</v>
      </c>
      <c r="J12009" s="12" t="s">
        <v>6873</v>
      </c>
      <c r="K12009" s="15">
        <v>0</v>
      </c>
      <c r="L12009" s="13" t="s">
        <v>14</v>
      </c>
      <c r="M12009" s="7">
        <v>0.25</v>
      </c>
      <c r="N12009" s="17"/>
    </row>
    <row r="12010" spans="1:14" ht="141.75">
      <c r="A12010" s="6">
        <v>12008</v>
      </c>
      <c r="B12010" s="8" t="s">
        <v>24535</v>
      </c>
      <c r="C12010" s="9" t="s">
        <v>24795</v>
      </c>
      <c r="D12010" s="10" t="s">
        <v>24796</v>
      </c>
      <c r="E12010" s="11" t="s">
        <v>25015</v>
      </c>
      <c r="F12010" s="6">
        <v>192454</v>
      </c>
      <c r="G12010" s="6" t="s">
        <v>24794</v>
      </c>
      <c r="H12010" s="16">
        <v>26045546.013999999</v>
      </c>
      <c r="I12010" s="12" t="s">
        <v>25016</v>
      </c>
      <c r="J12010" s="12" t="s">
        <v>13238</v>
      </c>
      <c r="K12010" s="15">
        <v>18626000</v>
      </c>
      <c r="L12010" s="13" t="s">
        <v>15</v>
      </c>
      <c r="M12010" s="7">
        <v>1</v>
      </c>
      <c r="N12010" s="17"/>
    </row>
    <row r="12011" spans="1:14" ht="204.75">
      <c r="A12011" s="6">
        <v>12009</v>
      </c>
      <c r="B12011" s="8" t="s">
        <v>24535</v>
      </c>
      <c r="C12011" s="9" t="s">
        <v>24907</v>
      </c>
      <c r="D12011" s="10" t="s">
        <v>24908</v>
      </c>
      <c r="E12011" s="11" t="s">
        <v>25017</v>
      </c>
      <c r="F12011" s="6">
        <v>213870</v>
      </c>
      <c r="G12011" s="6" t="s">
        <v>24794</v>
      </c>
      <c r="H12011" s="16">
        <v>60088823.609999999</v>
      </c>
      <c r="I12011" s="12" t="s">
        <v>4715</v>
      </c>
      <c r="J12011" s="12" t="s">
        <v>6945</v>
      </c>
      <c r="K12011" s="15">
        <v>59876771</v>
      </c>
      <c r="L12011" s="13" t="s">
        <v>15</v>
      </c>
      <c r="M12011" s="7">
        <v>1</v>
      </c>
      <c r="N12011" s="17"/>
    </row>
    <row r="12012" spans="1:14" ht="110.25">
      <c r="A12012" s="6">
        <v>12010</v>
      </c>
      <c r="B12012" s="8" t="s">
        <v>24535</v>
      </c>
      <c r="C12012" s="9" t="s">
        <v>25018</v>
      </c>
      <c r="D12012" s="10" t="s">
        <v>25019</v>
      </c>
      <c r="E12012" s="11" t="s">
        <v>25020</v>
      </c>
      <c r="F12012" s="6">
        <v>215218</v>
      </c>
      <c r="G12012" s="6" t="s">
        <v>24794</v>
      </c>
      <c r="H12012" s="16">
        <v>17930244.969999999</v>
      </c>
      <c r="I12012" s="12" t="s">
        <v>4844</v>
      </c>
      <c r="J12012" s="12" t="s">
        <v>13223</v>
      </c>
      <c r="K12012" s="15">
        <v>17767042</v>
      </c>
      <c r="L12012" s="13" t="s">
        <v>15</v>
      </c>
      <c r="M12012" s="7">
        <v>1</v>
      </c>
      <c r="N12012" s="17"/>
    </row>
    <row r="12013" spans="1:14" ht="63">
      <c r="A12013" s="6">
        <v>12011</v>
      </c>
      <c r="B12013" s="8" t="s">
        <v>24535</v>
      </c>
      <c r="C12013" s="9" t="s">
        <v>25021</v>
      </c>
      <c r="D12013" s="10" t="s">
        <v>24757</v>
      </c>
      <c r="E12013" s="11" t="s">
        <v>25022</v>
      </c>
      <c r="F12013" s="6">
        <v>217735</v>
      </c>
      <c r="G12013" s="6" t="s">
        <v>24794</v>
      </c>
      <c r="H12013" s="16">
        <v>3201782.68</v>
      </c>
      <c r="I12013" s="12" t="s">
        <v>16615</v>
      </c>
      <c r="J12013" s="12" t="s">
        <v>25023</v>
      </c>
      <c r="K12013" s="15">
        <v>3201761</v>
      </c>
      <c r="L12013" s="13" t="s">
        <v>15</v>
      </c>
      <c r="M12013" s="7">
        <v>1</v>
      </c>
      <c r="N12013" s="17"/>
    </row>
    <row r="12014" spans="1:14" ht="189">
      <c r="A12014" s="6">
        <v>12012</v>
      </c>
      <c r="B12014" s="8" t="s">
        <v>24535</v>
      </c>
      <c r="C12014" s="9" t="s">
        <v>25024</v>
      </c>
      <c r="D12014" s="10" t="s">
        <v>24856</v>
      </c>
      <c r="E12014" s="11" t="s">
        <v>25025</v>
      </c>
      <c r="F12014" s="6">
        <v>264802</v>
      </c>
      <c r="G12014" s="6" t="s">
        <v>24794</v>
      </c>
      <c r="H12014" s="16">
        <v>28405810.920000002</v>
      </c>
      <c r="I12014" s="12" t="s">
        <v>24858</v>
      </c>
      <c r="J12014" s="12" t="s">
        <v>2251</v>
      </c>
      <c r="K12014" s="15">
        <v>28305389</v>
      </c>
      <c r="L12014" s="13" t="s">
        <v>15</v>
      </c>
      <c r="M12014" s="7">
        <v>1</v>
      </c>
      <c r="N12014" s="17"/>
    </row>
    <row r="12015" spans="1:14" ht="47.25">
      <c r="A12015" s="6">
        <v>12013</v>
      </c>
      <c r="B12015" s="8" t="s">
        <v>24535</v>
      </c>
      <c r="C12015" s="9" t="s">
        <v>25026</v>
      </c>
      <c r="D12015" s="10" t="s">
        <v>25027</v>
      </c>
      <c r="E12015" s="11" t="s">
        <v>25028</v>
      </c>
      <c r="F12015" s="6">
        <v>200951</v>
      </c>
      <c r="G12015" s="6" t="s">
        <v>24794</v>
      </c>
      <c r="H12015" s="16">
        <v>13469997.26</v>
      </c>
      <c r="I12015" s="12" t="s">
        <v>16705</v>
      </c>
      <c r="J12015" s="12" t="s">
        <v>2078</v>
      </c>
      <c r="K12015" s="15">
        <v>0</v>
      </c>
      <c r="L12015" s="13" t="s">
        <v>15</v>
      </c>
      <c r="M12015" s="7">
        <v>1</v>
      </c>
      <c r="N12015" s="17"/>
    </row>
    <row r="12016" spans="1:14" ht="126">
      <c r="A12016" s="6">
        <v>12014</v>
      </c>
      <c r="B12016" s="8" t="s">
        <v>24535</v>
      </c>
      <c r="C12016" s="9" t="s">
        <v>25029</v>
      </c>
      <c r="D12016" s="10" t="s">
        <v>4949</v>
      </c>
      <c r="E12016" s="11" t="s">
        <v>25030</v>
      </c>
      <c r="F12016" s="6">
        <v>209857</v>
      </c>
      <c r="G12016" s="6" t="s">
        <v>24794</v>
      </c>
      <c r="H12016" s="16">
        <v>18742841.149999999</v>
      </c>
      <c r="I12016" s="12" t="s">
        <v>25031</v>
      </c>
      <c r="J12016" s="12" t="s">
        <v>2195</v>
      </c>
      <c r="K12016" s="15">
        <v>7527000</v>
      </c>
      <c r="L12016" s="13" t="s">
        <v>15</v>
      </c>
      <c r="M12016" s="7">
        <v>1</v>
      </c>
      <c r="N12016" s="17"/>
    </row>
    <row r="12017" spans="1:14" ht="126">
      <c r="A12017" s="6">
        <v>12015</v>
      </c>
      <c r="B12017" s="8" t="s">
        <v>24535</v>
      </c>
      <c r="C12017" s="9" t="s">
        <v>25026</v>
      </c>
      <c r="D12017" s="10" t="s">
        <v>25027</v>
      </c>
      <c r="E12017" s="11" t="s">
        <v>25032</v>
      </c>
      <c r="F12017" s="6">
        <v>200950</v>
      </c>
      <c r="G12017" s="6" t="s">
        <v>24794</v>
      </c>
      <c r="H12017" s="16">
        <v>13916801.33</v>
      </c>
      <c r="I12017" s="12" t="s">
        <v>16705</v>
      </c>
      <c r="J12017" s="12" t="s">
        <v>2078</v>
      </c>
      <c r="K12017" s="15">
        <v>2150000</v>
      </c>
      <c r="L12017" s="13" t="s">
        <v>15</v>
      </c>
      <c r="M12017" s="7">
        <v>1</v>
      </c>
      <c r="N12017" s="17"/>
    </row>
    <row r="12018" spans="1:14" ht="173.25">
      <c r="A12018" s="6">
        <v>12016</v>
      </c>
      <c r="B12018" s="8" t="s">
        <v>24535</v>
      </c>
      <c r="C12018" s="9" t="s">
        <v>25033</v>
      </c>
      <c r="D12018" s="10" t="s">
        <v>25034</v>
      </c>
      <c r="E12018" s="11" t="s">
        <v>25035</v>
      </c>
      <c r="F12018" s="6">
        <v>211104</v>
      </c>
      <c r="G12018" s="6" t="s">
        <v>24794</v>
      </c>
      <c r="H12018" s="16">
        <v>35095235.479999997</v>
      </c>
      <c r="I12018" s="12" t="s">
        <v>25036</v>
      </c>
      <c r="J12018" s="12" t="s">
        <v>25037</v>
      </c>
      <c r="K12018" s="15">
        <v>35092684</v>
      </c>
      <c r="L12018" s="13" t="s">
        <v>14</v>
      </c>
      <c r="M12018" s="7">
        <v>1</v>
      </c>
      <c r="N12018" s="17"/>
    </row>
    <row r="12019" spans="1:14" ht="173.25">
      <c r="A12019" s="6">
        <v>12017</v>
      </c>
      <c r="B12019" s="8" t="s">
        <v>24535</v>
      </c>
      <c r="C12019" s="9" t="s">
        <v>25038</v>
      </c>
      <c r="D12019" s="10" t="s">
        <v>25039</v>
      </c>
      <c r="E12019" s="11" t="s">
        <v>25035</v>
      </c>
      <c r="F12019" s="6">
        <v>211104</v>
      </c>
      <c r="G12019" s="6" t="s">
        <v>24794</v>
      </c>
      <c r="H12019" s="16">
        <v>35095235.479999997</v>
      </c>
      <c r="I12019" s="12" t="s">
        <v>25036</v>
      </c>
      <c r="J12019" s="12" t="s">
        <v>25037</v>
      </c>
      <c r="K12019" s="15">
        <v>35092684</v>
      </c>
      <c r="L12019" s="13" t="s">
        <v>14</v>
      </c>
      <c r="M12019" s="7">
        <v>0.6</v>
      </c>
      <c r="N12019" s="17"/>
    </row>
    <row r="12020" spans="1:14" ht="173.25">
      <c r="A12020" s="6">
        <v>12018</v>
      </c>
      <c r="B12020" s="8" t="s">
        <v>24535</v>
      </c>
      <c r="C12020" s="9" t="s">
        <v>25040</v>
      </c>
      <c r="D12020" s="10" t="s">
        <v>25041</v>
      </c>
      <c r="E12020" s="11" t="s">
        <v>25035</v>
      </c>
      <c r="F12020" s="6">
        <v>211104</v>
      </c>
      <c r="G12020" s="6" t="s">
        <v>24794</v>
      </c>
      <c r="H12020" s="16">
        <v>35095235.479999997</v>
      </c>
      <c r="I12020" s="12" t="s">
        <v>25036</v>
      </c>
      <c r="J12020" s="12" t="s">
        <v>25037</v>
      </c>
      <c r="K12020" s="15">
        <v>35092684</v>
      </c>
      <c r="L12020" s="13" t="s">
        <v>14</v>
      </c>
      <c r="M12020" s="7">
        <v>0.4</v>
      </c>
      <c r="N12020" s="17"/>
    </row>
    <row r="12021" spans="1:14" ht="94.5">
      <c r="A12021" s="6">
        <v>12019</v>
      </c>
      <c r="B12021" s="8" t="s">
        <v>24535</v>
      </c>
      <c r="C12021" s="9" t="s">
        <v>25042</v>
      </c>
      <c r="D12021" s="10" t="s">
        <v>16262</v>
      </c>
      <c r="E12021" s="11" t="s">
        <v>25043</v>
      </c>
      <c r="F12021" s="6">
        <v>284547</v>
      </c>
      <c r="G12021" s="6" t="s">
        <v>24794</v>
      </c>
      <c r="H12021" s="16">
        <v>14767892.5</v>
      </c>
      <c r="I12021" s="12" t="s">
        <v>7118</v>
      </c>
      <c r="J12021" s="12" t="s">
        <v>25044</v>
      </c>
      <c r="K12021" s="15">
        <v>10184000</v>
      </c>
      <c r="L12021" s="13" t="s">
        <v>14</v>
      </c>
      <c r="M12021" s="7">
        <v>1</v>
      </c>
      <c r="N12021" s="17"/>
    </row>
    <row r="12022" spans="1:14" ht="94.5">
      <c r="A12022" s="6">
        <v>12020</v>
      </c>
      <c r="B12022" s="8" t="s">
        <v>24535</v>
      </c>
      <c r="C12022" s="9" t="s">
        <v>25045</v>
      </c>
      <c r="D12022" s="10" t="s">
        <v>5758</v>
      </c>
      <c r="E12022" s="11" t="s">
        <v>25043</v>
      </c>
      <c r="F12022" s="6">
        <v>284547</v>
      </c>
      <c r="G12022" s="6" t="s">
        <v>24794</v>
      </c>
      <c r="H12022" s="16">
        <v>14767892.5</v>
      </c>
      <c r="I12022" s="12" t="s">
        <v>7118</v>
      </c>
      <c r="J12022" s="12" t="s">
        <v>25044</v>
      </c>
      <c r="K12022" s="15">
        <v>10184000</v>
      </c>
      <c r="L12022" s="13" t="s">
        <v>14</v>
      </c>
      <c r="M12022" s="7">
        <v>0.6</v>
      </c>
      <c r="N12022" s="17"/>
    </row>
    <row r="12023" spans="1:14" ht="94.5">
      <c r="A12023" s="6">
        <v>12021</v>
      </c>
      <c r="B12023" s="8" t="s">
        <v>24535</v>
      </c>
      <c r="C12023" s="9" t="s">
        <v>24569</v>
      </c>
      <c r="D12023" s="10" t="s">
        <v>18603</v>
      </c>
      <c r="E12023" s="11" t="s">
        <v>25043</v>
      </c>
      <c r="F12023" s="6">
        <v>284547</v>
      </c>
      <c r="G12023" s="6" t="s">
        <v>24794</v>
      </c>
      <c r="H12023" s="16">
        <v>14767892.5</v>
      </c>
      <c r="I12023" s="12" t="s">
        <v>7118</v>
      </c>
      <c r="J12023" s="12" t="s">
        <v>25044</v>
      </c>
      <c r="K12023" s="15">
        <v>10184000</v>
      </c>
      <c r="L12023" s="13" t="s">
        <v>14</v>
      </c>
      <c r="M12023" s="7">
        <v>0.4</v>
      </c>
      <c r="N12023" s="17"/>
    </row>
    <row r="12024" spans="1:14" ht="47.25">
      <c r="A12024" s="6">
        <v>12022</v>
      </c>
      <c r="B12024" s="8" t="s">
        <v>24535</v>
      </c>
      <c r="C12024" s="9" t="s">
        <v>25046</v>
      </c>
      <c r="D12024" s="10" t="s">
        <v>25047</v>
      </c>
      <c r="E12024" s="11" t="s">
        <v>25048</v>
      </c>
      <c r="F12024" s="6">
        <v>200942</v>
      </c>
      <c r="G12024" s="6" t="s">
        <v>24794</v>
      </c>
      <c r="H12024" s="16">
        <v>14661077.77</v>
      </c>
      <c r="I12024" s="12" t="s">
        <v>25049</v>
      </c>
      <c r="J12024" s="12" t="s">
        <v>5247</v>
      </c>
      <c r="K12024" s="15">
        <v>14651382</v>
      </c>
      <c r="L12024" s="13" t="s">
        <v>15</v>
      </c>
      <c r="M12024" s="7">
        <v>1</v>
      </c>
      <c r="N12024" s="17"/>
    </row>
    <row r="12025" spans="1:14" ht="47.25">
      <c r="A12025" s="6">
        <v>12023</v>
      </c>
      <c r="B12025" s="8" t="s">
        <v>24535</v>
      </c>
      <c r="C12025" s="9" t="s">
        <v>25050</v>
      </c>
      <c r="D12025" s="10" t="s">
        <v>24943</v>
      </c>
      <c r="E12025" s="11" t="s">
        <v>25051</v>
      </c>
      <c r="F12025" s="6">
        <v>200943</v>
      </c>
      <c r="G12025" s="6" t="s">
        <v>24794</v>
      </c>
      <c r="H12025" s="16">
        <v>15877908</v>
      </c>
      <c r="I12025" s="12" t="s">
        <v>25052</v>
      </c>
      <c r="J12025" s="12" t="s">
        <v>5726</v>
      </c>
      <c r="K12025" s="15">
        <v>15858891</v>
      </c>
      <c r="L12025" s="13" t="s">
        <v>15</v>
      </c>
      <c r="M12025" s="7">
        <v>1</v>
      </c>
      <c r="N12025" s="17"/>
    </row>
    <row r="12026" spans="1:14" ht="78.75">
      <c r="A12026" s="6">
        <v>12024</v>
      </c>
      <c r="B12026" s="8" t="s">
        <v>24535</v>
      </c>
      <c r="C12026" s="9" t="s">
        <v>25053</v>
      </c>
      <c r="D12026" s="10" t="s">
        <v>25054</v>
      </c>
      <c r="E12026" s="11" t="s">
        <v>25055</v>
      </c>
      <c r="F12026" s="6">
        <v>200944</v>
      </c>
      <c r="G12026" s="6" t="s">
        <v>24794</v>
      </c>
      <c r="H12026" s="16">
        <v>20209934</v>
      </c>
      <c r="I12026" s="12" t="s">
        <v>7324</v>
      </c>
      <c r="J12026" s="12" t="s">
        <v>25056</v>
      </c>
      <c r="K12026" s="15">
        <v>19770335</v>
      </c>
      <c r="L12026" s="13" t="s">
        <v>14</v>
      </c>
      <c r="M12026" s="7">
        <v>1</v>
      </c>
      <c r="N12026" s="17"/>
    </row>
    <row r="12027" spans="1:14" ht="78.75">
      <c r="A12027" s="6">
        <v>12025</v>
      </c>
      <c r="B12027" s="8" t="s">
        <v>24535</v>
      </c>
      <c r="C12027" s="9" t="s">
        <v>25057</v>
      </c>
      <c r="D12027" s="10" t="s">
        <v>24884</v>
      </c>
      <c r="E12027" s="11" t="s">
        <v>25055</v>
      </c>
      <c r="F12027" s="6">
        <v>200944</v>
      </c>
      <c r="G12027" s="6" t="s">
        <v>24794</v>
      </c>
      <c r="H12027" s="16">
        <v>20209934</v>
      </c>
      <c r="I12027" s="12" t="s">
        <v>7324</v>
      </c>
      <c r="J12027" s="12" t="s">
        <v>25056</v>
      </c>
      <c r="K12027" s="15">
        <v>19770335</v>
      </c>
      <c r="L12027" s="13" t="s">
        <v>14</v>
      </c>
      <c r="M12027" s="7">
        <v>0.6</v>
      </c>
      <c r="N12027" s="17"/>
    </row>
    <row r="12028" spans="1:14" ht="78.75">
      <c r="A12028" s="6">
        <v>12026</v>
      </c>
      <c r="B12028" s="8" t="s">
        <v>24535</v>
      </c>
      <c r="C12028" s="9" t="s">
        <v>24885</v>
      </c>
      <c r="D12028" s="10" t="s">
        <v>25058</v>
      </c>
      <c r="E12028" s="11" t="s">
        <v>25055</v>
      </c>
      <c r="F12028" s="6">
        <v>200944</v>
      </c>
      <c r="G12028" s="6" t="s">
        <v>24794</v>
      </c>
      <c r="H12028" s="16">
        <v>20209934</v>
      </c>
      <c r="I12028" s="12" t="s">
        <v>7324</v>
      </c>
      <c r="J12028" s="12" t="s">
        <v>25056</v>
      </c>
      <c r="K12028" s="15">
        <v>19770335</v>
      </c>
      <c r="L12028" s="13" t="s">
        <v>14</v>
      </c>
      <c r="M12028" s="7">
        <v>0.4</v>
      </c>
      <c r="N12028" s="17"/>
    </row>
    <row r="12029" spans="1:14" ht="47.25">
      <c r="A12029" s="6">
        <v>12027</v>
      </c>
      <c r="B12029" s="8" t="s">
        <v>24535</v>
      </c>
      <c r="C12029" s="9" t="s">
        <v>25059</v>
      </c>
      <c r="D12029" s="10" t="s">
        <v>25060</v>
      </c>
      <c r="E12029" s="11" t="s">
        <v>25061</v>
      </c>
      <c r="F12029" s="6">
        <v>216559</v>
      </c>
      <c r="G12029" s="6" t="s">
        <v>24794</v>
      </c>
      <c r="H12029" s="16">
        <v>7037883.04</v>
      </c>
      <c r="I12029" s="12" t="s">
        <v>2372</v>
      </c>
      <c r="J12029" s="12" t="s">
        <v>25062</v>
      </c>
      <c r="K12029" s="15">
        <v>6865103</v>
      </c>
      <c r="L12029" s="13" t="s">
        <v>15</v>
      </c>
      <c r="M12029" s="7">
        <v>1</v>
      </c>
      <c r="N12029" s="17"/>
    </row>
    <row r="12030" spans="1:14" ht="78.75">
      <c r="A12030" s="6">
        <v>12028</v>
      </c>
      <c r="B12030" s="8" t="s">
        <v>24535</v>
      </c>
      <c r="C12030" s="9" t="s">
        <v>25063</v>
      </c>
      <c r="D12030" s="10" t="s">
        <v>24765</v>
      </c>
      <c r="E12030" s="11" t="s">
        <v>25064</v>
      </c>
      <c r="F12030" s="6">
        <v>264796</v>
      </c>
      <c r="G12030" s="6" t="s">
        <v>24794</v>
      </c>
      <c r="H12030" s="16">
        <v>23553221.48</v>
      </c>
      <c r="I12030" s="12" t="s">
        <v>25065</v>
      </c>
      <c r="J12030" s="12" t="s">
        <v>5222</v>
      </c>
      <c r="K12030" s="15">
        <v>16499000</v>
      </c>
      <c r="L12030" s="13" t="s">
        <v>14</v>
      </c>
      <c r="M12030" s="7">
        <v>1</v>
      </c>
      <c r="N12030" s="17"/>
    </row>
    <row r="12031" spans="1:14" ht="78.75">
      <c r="A12031" s="6">
        <v>12029</v>
      </c>
      <c r="B12031" s="8" t="s">
        <v>24535</v>
      </c>
      <c r="C12031" s="9" t="s">
        <v>25066</v>
      </c>
      <c r="D12031" s="10" t="s">
        <v>24768</v>
      </c>
      <c r="E12031" s="11" t="s">
        <v>25064</v>
      </c>
      <c r="F12031" s="6">
        <v>264796</v>
      </c>
      <c r="G12031" s="6" t="s">
        <v>24794</v>
      </c>
      <c r="H12031" s="16">
        <v>23553221.48</v>
      </c>
      <c r="I12031" s="12" t="s">
        <v>25065</v>
      </c>
      <c r="J12031" s="12" t="s">
        <v>5222</v>
      </c>
      <c r="K12031" s="15">
        <v>16499000</v>
      </c>
      <c r="L12031" s="13" t="s">
        <v>14</v>
      </c>
      <c r="M12031" s="7">
        <v>0.6</v>
      </c>
      <c r="N12031" s="17"/>
    </row>
    <row r="12032" spans="1:14" ht="78.75">
      <c r="A12032" s="6">
        <v>12030</v>
      </c>
      <c r="B12032" s="8" t="s">
        <v>24535</v>
      </c>
      <c r="C12032" s="9" t="s">
        <v>25067</v>
      </c>
      <c r="D12032" s="10" t="s">
        <v>5758</v>
      </c>
      <c r="E12032" s="11" t="s">
        <v>25064</v>
      </c>
      <c r="F12032" s="6">
        <v>264796</v>
      </c>
      <c r="G12032" s="6" t="s">
        <v>24794</v>
      </c>
      <c r="H12032" s="16">
        <v>23553221.48</v>
      </c>
      <c r="I12032" s="12" t="s">
        <v>25065</v>
      </c>
      <c r="J12032" s="12" t="s">
        <v>5222</v>
      </c>
      <c r="K12032" s="15">
        <v>16499000</v>
      </c>
      <c r="L12032" s="13" t="s">
        <v>14</v>
      </c>
      <c r="M12032" s="7">
        <v>0.4</v>
      </c>
      <c r="N12032" s="17"/>
    </row>
    <row r="12033" spans="1:14" ht="126">
      <c r="A12033" s="6">
        <v>12031</v>
      </c>
      <c r="B12033" s="8" t="s">
        <v>24535</v>
      </c>
      <c r="C12033" s="9" t="s">
        <v>25068</v>
      </c>
      <c r="D12033" s="10" t="s">
        <v>25069</v>
      </c>
      <c r="E12033" s="11" t="s">
        <v>25070</v>
      </c>
      <c r="F12033" s="6">
        <v>318997</v>
      </c>
      <c r="G12033" s="6" t="s">
        <v>24794</v>
      </c>
      <c r="H12033" s="16">
        <v>9205462.5099999998</v>
      </c>
      <c r="I12033" s="12" t="s">
        <v>16668</v>
      </c>
      <c r="J12033" s="12" t="s">
        <v>25071</v>
      </c>
      <c r="K12033" s="15">
        <v>3906000</v>
      </c>
      <c r="L12033" s="13" t="s">
        <v>15</v>
      </c>
      <c r="M12033" s="7">
        <v>1</v>
      </c>
      <c r="N12033" s="17"/>
    </row>
    <row r="12034" spans="1:14" ht="110.25">
      <c r="A12034" s="6">
        <v>12032</v>
      </c>
      <c r="B12034" s="8" t="s">
        <v>24535</v>
      </c>
      <c r="C12034" s="9" t="s">
        <v>25072</v>
      </c>
      <c r="D12034" s="10" t="s">
        <v>24957</v>
      </c>
      <c r="E12034" s="11" t="s">
        <v>25073</v>
      </c>
      <c r="F12034" s="6">
        <v>180085</v>
      </c>
      <c r="G12034" s="6" t="s">
        <v>24794</v>
      </c>
      <c r="H12034" s="16">
        <v>14853960.560000001</v>
      </c>
      <c r="I12034" s="12" t="s">
        <v>2348</v>
      </c>
      <c r="J12034" s="12" t="s">
        <v>13237</v>
      </c>
      <c r="K12034" s="15">
        <v>14844563</v>
      </c>
      <c r="L12034" s="13" t="s">
        <v>15</v>
      </c>
      <c r="M12034" s="7">
        <v>1</v>
      </c>
      <c r="N12034" s="17"/>
    </row>
    <row r="12035" spans="1:14" ht="94.5">
      <c r="A12035" s="6">
        <v>12033</v>
      </c>
      <c r="B12035" s="8" t="s">
        <v>24535</v>
      </c>
      <c r="C12035" s="9" t="s">
        <v>25046</v>
      </c>
      <c r="D12035" s="10" t="s">
        <v>25047</v>
      </c>
      <c r="E12035" s="11" t="s">
        <v>25074</v>
      </c>
      <c r="F12035" s="6">
        <v>200955</v>
      </c>
      <c r="G12035" s="6" t="s">
        <v>24794</v>
      </c>
      <c r="H12035" s="16">
        <v>13228759.99</v>
      </c>
      <c r="I12035" s="12" t="s">
        <v>25049</v>
      </c>
      <c r="J12035" s="12" t="s">
        <v>2038</v>
      </c>
      <c r="K12035" s="15">
        <v>13218815</v>
      </c>
      <c r="L12035" s="13" t="s">
        <v>15</v>
      </c>
      <c r="M12035" s="7">
        <v>1</v>
      </c>
      <c r="N12035" s="17"/>
    </row>
    <row r="12036" spans="1:14" ht="94.5">
      <c r="A12036" s="6">
        <v>12034</v>
      </c>
      <c r="B12036" s="8" t="s">
        <v>24535</v>
      </c>
      <c r="C12036" s="9" t="s">
        <v>25072</v>
      </c>
      <c r="D12036" s="10" t="s">
        <v>24957</v>
      </c>
      <c r="E12036" s="11" t="s">
        <v>25075</v>
      </c>
      <c r="F12036" s="6">
        <v>200956</v>
      </c>
      <c r="G12036" s="6" t="s">
        <v>24794</v>
      </c>
      <c r="H12036" s="16">
        <v>12640312.32</v>
      </c>
      <c r="I12036" s="12" t="s">
        <v>25076</v>
      </c>
      <c r="J12036" s="12" t="s">
        <v>7337</v>
      </c>
      <c r="K12036" s="15">
        <v>12544894</v>
      </c>
      <c r="L12036" s="13" t="s">
        <v>15</v>
      </c>
      <c r="M12036" s="7">
        <v>1</v>
      </c>
      <c r="N12036" s="17"/>
    </row>
    <row r="12037" spans="1:14" ht="78.75">
      <c r="A12037" s="6">
        <v>12035</v>
      </c>
      <c r="B12037" s="8" t="s">
        <v>24535</v>
      </c>
      <c r="C12037" s="9" t="s">
        <v>25077</v>
      </c>
      <c r="D12037" s="10" t="s">
        <v>25078</v>
      </c>
      <c r="E12037" s="11" t="s">
        <v>25079</v>
      </c>
      <c r="F12037" s="6">
        <v>200953</v>
      </c>
      <c r="G12037" s="6" t="s">
        <v>24794</v>
      </c>
      <c r="H12037" s="16">
        <v>18228292.649999999</v>
      </c>
      <c r="I12037" s="12" t="s">
        <v>25049</v>
      </c>
      <c r="J12037" s="12" t="s">
        <v>7623</v>
      </c>
      <c r="K12037" s="15">
        <v>13563000</v>
      </c>
      <c r="L12037" s="13" t="s">
        <v>15</v>
      </c>
      <c r="M12037" s="7">
        <v>1</v>
      </c>
      <c r="N12037" s="17"/>
    </row>
    <row r="12038" spans="1:14" ht="47.25">
      <c r="A12038" s="6">
        <v>12036</v>
      </c>
      <c r="B12038" s="8" t="s">
        <v>24535</v>
      </c>
      <c r="C12038" s="9" t="s">
        <v>25080</v>
      </c>
      <c r="D12038" s="10" t="s">
        <v>24802</v>
      </c>
      <c r="E12038" s="11" t="s">
        <v>25081</v>
      </c>
      <c r="F12038" s="6">
        <v>200954</v>
      </c>
      <c r="G12038" s="6" t="s">
        <v>24794</v>
      </c>
      <c r="H12038" s="16">
        <v>17431798.059999999</v>
      </c>
      <c r="I12038" s="12" t="s">
        <v>25082</v>
      </c>
      <c r="J12038" s="12" t="s">
        <v>1555</v>
      </c>
      <c r="K12038" s="15">
        <v>17285519</v>
      </c>
      <c r="L12038" s="13" t="s">
        <v>15</v>
      </c>
      <c r="M12038" s="7">
        <v>1</v>
      </c>
      <c r="N12038" s="17"/>
    </row>
    <row r="12039" spans="1:14" ht="141.75">
      <c r="A12039" s="6">
        <v>12037</v>
      </c>
      <c r="B12039" s="8" t="s">
        <v>24535</v>
      </c>
      <c r="C12039" s="9" t="s">
        <v>25053</v>
      </c>
      <c r="D12039" s="10" t="s">
        <v>25054</v>
      </c>
      <c r="E12039" s="11" t="s">
        <v>25083</v>
      </c>
      <c r="F12039" s="6">
        <v>237396</v>
      </c>
      <c r="G12039" s="6" t="s">
        <v>24794</v>
      </c>
      <c r="H12039" s="16">
        <v>39928182.619999997</v>
      </c>
      <c r="I12039" s="12" t="s">
        <v>7662</v>
      </c>
      <c r="J12039" s="12" t="s">
        <v>5222</v>
      </c>
      <c r="K12039" s="15">
        <v>9400000</v>
      </c>
      <c r="L12039" s="13" t="s">
        <v>14</v>
      </c>
      <c r="M12039" s="7">
        <v>1</v>
      </c>
      <c r="N12039" s="17"/>
    </row>
    <row r="12040" spans="1:14" ht="141.75">
      <c r="A12040" s="6">
        <v>12038</v>
      </c>
      <c r="B12040" s="8" t="s">
        <v>24535</v>
      </c>
      <c r="C12040" s="9" t="s">
        <v>25057</v>
      </c>
      <c r="D12040" s="10" t="s">
        <v>24884</v>
      </c>
      <c r="E12040" s="11" t="s">
        <v>25083</v>
      </c>
      <c r="F12040" s="6">
        <v>237396</v>
      </c>
      <c r="G12040" s="6" t="s">
        <v>24794</v>
      </c>
      <c r="H12040" s="16">
        <v>39928182.619999997</v>
      </c>
      <c r="I12040" s="12" t="s">
        <v>7662</v>
      </c>
      <c r="J12040" s="12" t="s">
        <v>5222</v>
      </c>
      <c r="K12040" s="15">
        <v>9400000</v>
      </c>
      <c r="L12040" s="13" t="s">
        <v>14</v>
      </c>
      <c r="M12040" s="7">
        <v>0.6</v>
      </c>
      <c r="N12040" s="17"/>
    </row>
    <row r="12041" spans="1:14" ht="141.75">
      <c r="A12041" s="6">
        <v>12039</v>
      </c>
      <c r="B12041" s="8" t="s">
        <v>24535</v>
      </c>
      <c r="C12041" s="9" t="s">
        <v>24885</v>
      </c>
      <c r="D12041" s="10" t="s">
        <v>25058</v>
      </c>
      <c r="E12041" s="11" t="s">
        <v>25083</v>
      </c>
      <c r="F12041" s="6">
        <v>237396</v>
      </c>
      <c r="G12041" s="6" t="s">
        <v>24794</v>
      </c>
      <c r="H12041" s="16">
        <v>39928182.619999997</v>
      </c>
      <c r="I12041" s="12" t="s">
        <v>7662</v>
      </c>
      <c r="J12041" s="12" t="s">
        <v>5222</v>
      </c>
      <c r="K12041" s="15">
        <v>9400000</v>
      </c>
      <c r="L12041" s="13" t="s">
        <v>14</v>
      </c>
      <c r="M12041" s="7">
        <v>0.4</v>
      </c>
      <c r="N12041" s="17"/>
    </row>
    <row r="12042" spans="1:14" ht="157.5">
      <c r="A12042" s="6">
        <v>12040</v>
      </c>
      <c r="B12042" s="8" t="s">
        <v>24535</v>
      </c>
      <c r="C12042" s="9" t="s">
        <v>25084</v>
      </c>
      <c r="D12042" s="10" t="s">
        <v>6517</v>
      </c>
      <c r="E12042" s="11" t="s">
        <v>25085</v>
      </c>
      <c r="F12042" s="6">
        <v>237397</v>
      </c>
      <c r="G12042" s="6" t="s">
        <v>24794</v>
      </c>
      <c r="H12042" s="16">
        <v>44024939.659999996</v>
      </c>
      <c r="I12042" s="12" t="s">
        <v>25086</v>
      </c>
      <c r="J12042" s="12" t="s">
        <v>25087</v>
      </c>
      <c r="K12042" s="15">
        <v>42974000</v>
      </c>
      <c r="L12042" s="13" t="s">
        <v>15</v>
      </c>
      <c r="M12042" s="7">
        <v>1</v>
      </c>
      <c r="N12042" s="17"/>
    </row>
    <row r="12043" spans="1:14" ht="94.5">
      <c r="A12043" s="6">
        <v>12041</v>
      </c>
      <c r="B12043" s="8" t="s">
        <v>24535</v>
      </c>
      <c r="C12043" s="9" t="s">
        <v>25088</v>
      </c>
      <c r="D12043" s="10" t="s">
        <v>25089</v>
      </c>
      <c r="E12043" s="11" t="s">
        <v>25090</v>
      </c>
      <c r="F12043" s="6">
        <v>253728</v>
      </c>
      <c r="G12043" s="6" t="s">
        <v>24794</v>
      </c>
      <c r="H12043" s="16">
        <v>30034255.870000001</v>
      </c>
      <c r="I12043" s="12" t="s">
        <v>25091</v>
      </c>
      <c r="J12043" s="12" t="s">
        <v>1961</v>
      </c>
      <c r="K12043" s="15">
        <v>10880000</v>
      </c>
      <c r="L12043" s="13" t="s">
        <v>14</v>
      </c>
      <c r="M12043" s="7">
        <v>1</v>
      </c>
      <c r="N12043" s="17"/>
    </row>
    <row r="12044" spans="1:14" ht="94.5">
      <c r="A12044" s="6">
        <v>12042</v>
      </c>
      <c r="B12044" s="8" t="s">
        <v>24535</v>
      </c>
      <c r="C12044" s="9" t="s">
        <v>25092</v>
      </c>
      <c r="D12044" s="10" t="s">
        <v>5814</v>
      </c>
      <c r="E12044" s="11" t="s">
        <v>25090</v>
      </c>
      <c r="F12044" s="6">
        <v>253728</v>
      </c>
      <c r="G12044" s="6" t="s">
        <v>24794</v>
      </c>
      <c r="H12044" s="16">
        <v>30034255.870000001</v>
      </c>
      <c r="I12044" s="12" t="s">
        <v>25091</v>
      </c>
      <c r="J12044" s="12" t="s">
        <v>1961</v>
      </c>
      <c r="K12044" s="15">
        <v>10880000</v>
      </c>
      <c r="L12044" s="13" t="s">
        <v>14</v>
      </c>
      <c r="M12044" s="7">
        <v>0.4</v>
      </c>
      <c r="N12044" s="17"/>
    </row>
    <row r="12045" spans="1:14" ht="110.25">
      <c r="A12045" s="6">
        <v>12043</v>
      </c>
      <c r="B12045" s="8" t="s">
        <v>24535</v>
      </c>
      <c r="C12045" s="9" t="s">
        <v>25093</v>
      </c>
      <c r="D12045" s="10" t="s">
        <v>3839</v>
      </c>
      <c r="E12045" s="11" t="s">
        <v>25090</v>
      </c>
      <c r="F12045" s="6">
        <v>253728</v>
      </c>
      <c r="G12045" s="6" t="s">
        <v>24794</v>
      </c>
      <c r="H12045" s="16">
        <v>30034255.870000001</v>
      </c>
      <c r="I12045" s="12" t="s">
        <v>25091</v>
      </c>
      <c r="J12045" s="12" t="s">
        <v>1961</v>
      </c>
      <c r="K12045" s="15">
        <v>10880000</v>
      </c>
      <c r="L12045" s="13" t="s">
        <v>14</v>
      </c>
      <c r="M12045" s="7">
        <v>0.25</v>
      </c>
      <c r="N12045" s="17"/>
    </row>
    <row r="12046" spans="1:14" ht="94.5">
      <c r="A12046" s="6">
        <v>12044</v>
      </c>
      <c r="B12046" s="8" t="s">
        <v>24535</v>
      </c>
      <c r="C12046" s="9" t="s">
        <v>25094</v>
      </c>
      <c r="D12046" s="10" t="s">
        <v>25095</v>
      </c>
      <c r="E12046" s="11" t="s">
        <v>25090</v>
      </c>
      <c r="F12046" s="6">
        <v>253728</v>
      </c>
      <c r="G12046" s="6" t="s">
        <v>24794</v>
      </c>
      <c r="H12046" s="16">
        <v>30034255.870000001</v>
      </c>
      <c r="I12046" s="12" t="s">
        <v>25091</v>
      </c>
      <c r="J12046" s="12" t="s">
        <v>1961</v>
      </c>
      <c r="K12046" s="15">
        <v>10880000</v>
      </c>
      <c r="L12046" s="13" t="s">
        <v>14</v>
      </c>
      <c r="M12046" s="7">
        <v>0.35</v>
      </c>
      <c r="N12046" s="17"/>
    </row>
    <row r="12047" spans="1:14" ht="63">
      <c r="A12047" s="6">
        <v>12045</v>
      </c>
      <c r="B12047" s="8" t="s">
        <v>24535</v>
      </c>
      <c r="C12047" s="9" t="s">
        <v>25096</v>
      </c>
      <c r="D12047" s="10" t="s">
        <v>24963</v>
      </c>
      <c r="E12047" s="11" t="s">
        <v>25097</v>
      </c>
      <c r="F12047" s="6">
        <v>287476</v>
      </c>
      <c r="G12047" s="6" t="s">
        <v>24794</v>
      </c>
      <c r="H12047" s="16">
        <v>12900836.381999999</v>
      </c>
      <c r="I12047" s="12" t="s">
        <v>24965</v>
      </c>
      <c r="J12047" s="12" t="s">
        <v>2314</v>
      </c>
      <c r="K12047" s="15">
        <v>0</v>
      </c>
      <c r="L12047" s="13" t="s">
        <v>14</v>
      </c>
      <c r="M12047" s="7">
        <v>1</v>
      </c>
      <c r="N12047" s="17"/>
    </row>
    <row r="12048" spans="1:14" ht="63">
      <c r="A12048" s="6">
        <v>12046</v>
      </c>
      <c r="B12048" s="8" t="s">
        <v>24535</v>
      </c>
      <c r="C12048" s="9" t="s">
        <v>24966</v>
      </c>
      <c r="D12048" s="10" t="s">
        <v>24957</v>
      </c>
      <c r="E12048" s="11" t="s">
        <v>25097</v>
      </c>
      <c r="F12048" s="6">
        <v>287476</v>
      </c>
      <c r="G12048" s="6" t="s">
        <v>24794</v>
      </c>
      <c r="H12048" s="16">
        <v>12900836.381999999</v>
      </c>
      <c r="I12048" s="12" t="s">
        <v>24965</v>
      </c>
      <c r="J12048" s="12" t="s">
        <v>2314</v>
      </c>
      <c r="K12048" s="15">
        <v>0</v>
      </c>
      <c r="L12048" s="13" t="s">
        <v>14</v>
      </c>
      <c r="M12048" s="7">
        <v>0.6</v>
      </c>
      <c r="N12048" s="17"/>
    </row>
    <row r="12049" spans="1:14" ht="63">
      <c r="A12049" s="6">
        <v>12047</v>
      </c>
      <c r="B12049" s="8" t="s">
        <v>24535</v>
      </c>
      <c r="C12049" s="9" t="s">
        <v>24967</v>
      </c>
      <c r="D12049" s="10" t="s">
        <v>24968</v>
      </c>
      <c r="E12049" s="11" t="s">
        <v>25097</v>
      </c>
      <c r="F12049" s="6">
        <v>287476</v>
      </c>
      <c r="G12049" s="6" t="s">
        <v>24794</v>
      </c>
      <c r="H12049" s="16">
        <v>12900836.381999999</v>
      </c>
      <c r="I12049" s="12" t="s">
        <v>24965</v>
      </c>
      <c r="J12049" s="12" t="s">
        <v>2314</v>
      </c>
      <c r="K12049" s="15">
        <v>0</v>
      </c>
      <c r="L12049" s="13" t="s">
        <v>14</v>
      </c>
      <c r="M12049" s="7">
        <v>0.4</v>
      </c>
      <c r="N12049" s="17"/>
    </row>
    <row r="12050" spans="1:14" ht="63">
      <c r="A12050" s="6">
        <v>12048</v>
      </c>
      <c r="B12050" s="8" t="s">
        <v>24535</v>
      </c>
      <c r="C12050" s="9" t="s">
        <v>25098</v>
      </c>
      <c r="D12050" s="10" t="s">
        <v>18576</v>
      </c>
      <c r="E12050" s="11" t="s">
        <v>25099</v>
      </c>
      <c r="F12050" s="6">
        <v>264797</v>
      </c>
      <c r="G12050" s="6" t="s">
        <v>24794</v>
      </c>
      <c r="H12050" s="16">
        <v>3191862.63</v>
      </c>
      <c r="I12050" s="12" t="s">
        <v>24895</v>
      </c>
      <c r="J12050" s="12" t="s">
        <v>13150</v>
      </c>
      <c r="K12050" s="15">
        <v>2148000</v>
      </c>
      <c r="L12050" s="13" t="s">
        <v>15</v>
      </c>
      <c r="M12050" s="7">
        <v>1</v>
      </c>
      <c r="N12050" s="17"/>
    </row>
    <row r="12051" spans="1:14" ht="78.75">
      <c r="A12051" s="6">
        <v>12049</v>
      </c>
      <c r="B12051" s="8" t="s">
        <v>24535</v>
      </c>
      <c r="C12051" s="9" t="s">
        <v>25100</v>
      </c>
      <c r="D12051" s="10" t="s">
        <v>25006</v>
      </c>
      <c r="E12051" s="11" t="s">
        <v>25101</v>
      </c>
      <c r="F12051" s="6"/>
      <c r="G12051" s="6" t="s">
        <v>24794</v>
      </c>
      <c r="H12051" s="16">
        <v>16623976.119999999</v>
      </c>
      <c r="I12051" s="12" t="s">
        <v>1141</v>
      </c>
      <c r="J12051" s="12" t="s">
        <v>25102</v>
      </c>
      <c r="K12051" s="15">
        <v>16608407</v>
      </c>
      <c r="L12051" s="13" t="s">
        <v>15</v>
      </c>
      <c r="M12051" s="7">
        <v>1</v>
      </c>
      <c r="N12051" s="17"/>
    </row>
    <row r="12052" spans="1:14" ht="189">
      <c r="A12052" s="6">
        <v>12050</v>
      </c>
      <c r="B12052" s="8" t="s">
        <v>24535</v>
      </c>
      <c r="C12052" s="9" t="s">
        <v>25103</v>
      </c>
      <c r="D12052" s="10" t="s">
        <v>24981</v>
      </c>
      <c r="E12052" s="11" t="s">
        <v>25104</v>
      </c>
      <c r="F12052" s="6">
        <v>211105</v>
      </c>
      <c r="G12052" s="6" t="s">
        <v>24794</v>
      </c>
      <c r="H12052" s="16">
        <v>32237999.190000001</v>
      </c>
      <c r="I12052" s="12" t="s">
        <v>25036</v>
      </c>
      <c r="J12052" s="12" t="s">
        <v>16677</v>
      </c>
      <c r="K12052" s="15">
        <v>12726549</v>
      </c>
      <c r="L12052" s="13" t="s">
        <v>15</v>
      </c>
      <c r="M12052" s="7">
        <v>1</v>
      </c>
      <c r="N12052" s="17"/>
    </row>
    <row r="12053" spans="1:14" ht="173.25">
      <c r="A12053" s="6">
        <v>12051</v>
      </c>
      <c r="B12053" s="8" t="s">
        <v>24535</v>
      </c>
      <c r="C12053" s="9" t="s">
        <v>25105</v>
      </c>
      <c r="D12053" s="10" t="s">
        <v>24950</v>
      </c>
      <c r="E12053" s="11" t="s">
        <v>25106</v>
      </c>
      <c r="F12053" s="6">
        <v>211106</v>
      </c>
      <c r="G12053" s="6" t="s">
        <v>24794</v>
      </c>
      <c r="H12053" s="16">
        <v>33714726.137000002</v>
      </c>
      <c r="I12053" s="12" t="s">
        <v>16615</v>
      </c>
      <c r="J12053" s="12" t="s">
        <v>6990</v>
      </c>
      <c r="K12053" s="15">
        <v>33652457</v>
      </c>
      <c r="L12053" s="13" t="s">
        <v>15</v>
      </c>
      <c r="M12053" s="7">
        <v>1</v>
      </c>
      <c r="N12053" s="17"/>
    </row>
    <row r="12054" spans="1:14" ht="220.5">
      <c r="A12054" s="6">
        <v>12052</v>
      </c>
      <c r="B12054" s="8" t="s">
        <v>24535</v>
      </c>
      <c r="C12054" s="9" t="s">
        <v>25107</v>
      </c>
      <c r="D12054" s="10" t="s">
        <v>24990</v>
      </c>
      <c r="E12054" s="11" t="s">
        <v>25108</v>
      </c>
      <c r="F12054" s="6">
        <v>227902</v>
      </c>
      <c r="G12054" s="6" t="s">
        <v>24794</v>
      </c>
      <c r="H12054" s="16">
        <v>40803656.590000004</v>
      </c>
      <c r="I12054" s="12" t="s">
        <v>8021</v>
      </c>
      <c r="J12054" s="12" t="s">
        <v>2195</v>
      </c>
      <c r="K12054" s="15">
        <v>24121183</v>
      </c>
      <c r="L12054" s="13" t="s">
        <v>14</v>
      </c>
      <c r="M12054" s="7">
        <v>1</v>
      </c>
      <c r="N12054" s="17"/>
    </row>
    <row r="12055" spans="1:14" ht="220.5">
      <c r="A12055" s="6">
        <v>12053</v>
      </c>
      <c r="B12055" s="8" t="s">
        <v>24535</v>
      </c>
      <c r="C12055" s="9" t="s">
        <v>24992</v>
      </c>
      <c r="D12055" s="10" t="s">
        <v>25014</v>
      </c>
      <c r="E12055" s="11" t="s">
        <v>25108</v>
      </c>
      <c r="F12055" s="6">
        <v>227902</v>
      </c>
      <c r="G12055" s="6" t="s">
        <v>24794</v>
      </c>
      <c r="H12055" s="16">
        <v>40803656.590000004</v>
      </c>
      <c r="I12055" s="12" t="s">
        <v>8021</v>
      </c>
      <c r="J12055" s="12" t="s">
        <v>2195</v>
      </c>
      <c r="K12055" s="15">
        <v>24121183</v>
      </c>
      <c r="L12055" s="13" t="s">
        <v>14</v>
      </c>
      <c r="M12055" s="7">
        <v>0.75</v>
      </c>
      <c r="N12055" s="17"/>
    </row>
    <row r="12056" spans="1:14" ht="220.5">
      <c r="A12056" s="6">
        <v>12054</v>
      </c>
      <c r="B12056" s="8" t="s">
        <v>24535</v>
      </c>
      <c r="C12056" s="9" t="s">
        <v>24993</v>
      </c>
      <c r="D12056" s="10" t="s">
        <v>24638</v>
      </c>
      <c r="E12056" s="11" t="s">
        <v>25108</v>
      </c>
      <c r="F12056" s="6">
        <v>227902</v>
      </c>
      <c r="G12056" s="6" t="s">
        <v>24794</v>
      </c>
      <c r="H12056" s="16">
        <v>40803656.590000004</v>
      </c>
      <c r="I12056" s="12" t="s">
        <v>8021</v>
      </c>
      <c r="J12056" s="12" t="s">
        <v>2195</v>
      </c>
      <c r="K12056" s="15">
        <v>24121183</v>
      </c>
      <c r="L12056" s="13" t="s">
        <v>14</v>
      </c>
      <c r="M12056" s="7">
        <v>0.25</v>
      </c>
      <c r="N12056" s="17"/>
    </row>
    <row r="12057" spans="1:14" ht="236.25">
      <c r="A12057" s="6">
        <v>12055</v>
      </c>
      <c r="B12057" s="8" t="s">
        <v>24535</v>
      </c>
      <c r="C12057" s="9" t="s">
        <v>25109</v>
      </c>
      <c r="D12057" s="10" t="s">
        <v>25002</v>
      </c>
      <c r="E12057" s="11" t="s">
        <v>25110</v>
      </c>
      <c r="F12057" s="6">
        <v>227904</v>
      </c>
      <c r="G12057" s="6" t="s">
        <v>24794</v>
      </c>
      <c r="H12057" s="16">
        <v>41016990.420000002</v>
      </c>
      <c r="I12057" s="12" t="s">
        <v>25111</v>
      </c>
      <c r="J12057" s="12" t="s">
        <v>25112</v>
      </c>
      <c r="K12057" s="15">
        <v>40974876</v>
      </c>
      <c r="L12057" s="13" t="s">
        <v>15</v>
      </c>
      <c r="M12057" s="7">
        <v>1</v>
      </c>
      <c r="N12057" s="17"/>
    </row>
    <row r="12058" spans="1:14" ht="63">
      <c r="A12058" s="6">
        <v>12056</v>
      </c>
      <c r="B12058" s="8" t="s">
        <v>24535</v>
      </c>
      <c r="C12058" s="9" t="s">
        <v>25113</v>
      </c>
      <c r="D12058" s="10" t="s">
        <v>6264</v>
      </c>
      <c r="E12058" s="11" t="s">
        <v>25114</v>
      </c>
      <c r="F12058" s="6">
        <v>318998</v>
      </c>
      <c r="G12058" s="6" t="s">
        <v>24794</v>
      </c>
      <c r="H12058" s="16">
        <v>14500514.75</v>
      </c>
      <c r="I12058" s="12" t="s">
        <v>1630</v>
      </c>
      <c r="J12058" s="12" t="s">
        <v>2297</v>
      </c>
      <c r="K12058" s="15">
        <v>4043000</v>
      </c>
      <c r="L12058" s="13" t="s">
        <v>15</v>
      </c>
      <c r="M12058" s="7">
        <v>1</v>
      </c>
      <c r="N12058" s="17"/>
    </row>
    <row r="12059" spans="1:14" ht="94.5">
      <c r="A12059" s="6">
        <v>12057</v>
      </c>
      <c r="B12059" s="8" t="s">
        <v>24535</v>
      </c>
      <c r="C12059" s="9" t="s">
        <v>25115</v>
      </c>
      <c r="D12059" s="10" t="s">
        <v>23856</v>
      </c>
      <c r="E12059" s="11" t="s">
        <v>25116</v>
      </c>
      <c r="F12059" s="6">
        <v>397979</v>
      </c>
      <c r="G12059" s="6" t="s">
        <v>24794</v>
      </c>
      <c r="H12059" s="16">
        <v>20953580.789999999</v>
      </c>
      <c r="I12059" s="12" t="s">
        <v>6830</v>
      </c>
      <c r="J12059" s="12" t="s">
        <v>1800</v>
      </c>
      <c r="K12059" s="15">
        <v>0</v>
      </c>
      <c r="L12059" s="13" t="s">
        <v>15</v>
      </c>
      <c r="M12059" s="7">
        <v>1</v>
      </c>
      <c r="N12059" s="17"/>
    </row>
    <row r="12060" spans="1:14" ht="141.75">
      <c r="A12060" s="6">
        <v>12058</v>
      </c>
      <c r="B12060" s="8" t="s">
        <v>24535</v>
      </c>
      <c r="C12060" s="9" t="s">
        <v>25109</v>
      </c>
      <c r="D12060" s="10" t="s">
        <v>25002</v>
      </c>
      <c r="E12060" s="11" t="s">
        <v>25117</v>
      </c>
      <c r="F12060" s="6">
        <v>397975</v>
      </c>
      <c r="G12060" s="6" t="s">
        <v>24794</v>
      </c>
      <c r="H12060" s="16">
        <v>17735876.489</v>
      </c>
      <c r="I12060" s="12" t="s">
        <v>1952</v>
      </c>
      <c r="J12060" s="12" t="s">
        <v>2110</v>
      </c>
      <c r="K12060" s="15">
        <v>0</v>
      </c>
      <c r="L12060" s="13" t="s">
        <v>15</v>
      </c>
      <c r="M12060" s="7">
        <v>1</v>
      </c>
      <c r="N12060" s="17"/>
    </row>
    <row r="12061" spans="1:14" ht="141.75">
      <c r="A12061" s="6">
        <v>12059</v>
      </c>
      <c r="B12061" s="8" t="s">
        <v>24535</v>
      </c>
      <c r="C12061" s="9" t="s">
        <v>25109</v>
      </c>
      <c r="D12061" s="10" t="s">
        <v>25002</v>
      </c>
      <c r="E12061" s="11" t="s">
        <v>25118</v>
      </c>
      <c r="F12061" s="6">
        <v>397976</v>
      </c>
      <c r="G12061" s="6" t="s">
        <v>24794</v>
      </c>
      <c r="H12061" s="16">
        <v>18382516.982999999</v>
      </c>
      <c r="I12061" s="12" t="s">
        <v>1952</v>
      </c>
      <c r="J12061" s="12" t="s">
        <v>2110</v>
      </c>
      <c r="K12061" s="15">
        <v>0</v>
      </c>
      <c r="L12061" s="13" t="s">
        <v>15</v>
      </c>
      <c r="M12061" s="7">
        <v>1</v>
      </c>
      <c r="N12061" s="17"/>
    </row>
    <row r="12062" spans="1:14" ht="126">
      <c r="A12062" s="6">
        <v>12060</v>
      </c>
      <c r="B12062" s="8" t="s">
        <v>24535</v>
      </c>
      <c r="C12062" s="9" t="s">
        <v>25115</v>
      </c>
      <c r="D12062" s="10" t="s">
        <v>23856</v>
      </c>
      <c r="E12062" s="11" t="s">
        <v>25119</v>
      </c>
      <c r="F12062" s="6">
        <v>397984</v>
      </c>
      <c r="G12062" s="6" t="s">
        <v>24794</v>
      </c>
      <c r="H12062" s="16">
        <v>20350018.107000001</v>
      </c>
      <c r="I12062" s="12" t="s">
        <v>1952</v>
      </c>
      <c r="J12062" s="12" t="s">
        <v>2110</v>
      </c>
      <c r="K12062" s="15">
        <v>0</v>
      </c>
      <c r="L12062" s="13" t="s">
        <v>15</v>
      </c>
      <c r="M12062" s="7">
        <v>1</v>
      </c>
      <c r="N12062" s="17"/>
    </row>
    <row r="12063" spans="1:14" ht="126">
      <c r="A12063" s="6">
        <v>12061</v>
      </c>
      <c r="B12063" s="8" t="s">
        <v>24535</v>
      </c>
      <c r="C12063" s="9" t="s">
        <v>25109</v>
      </c>
      <c r="D12063" s="10" t="s">
        <v>25002</v>
      </c>
      <c r="E12063" s="11" t="s">
        <v>25120</v>
      </c>
      <c r="F12063" s="6">
        <v>397977</v>
      </c>
      <c r="G12063" s="6" t="s">
        <v>24794</v>
      </c>
      <c r="H12063" s="16">
        <v>27010065.293000001</v>
      </c>
      <c r="I12063" s="12" t="s">
        <v>1952</v>
      </c>
      <c r="J12063" s="12" t="s">
        <v>2110</v>
      </c>
      <c r="K12063" s="15">
        <v>4200000</v>
      </c>
      <c r="L12063" s="13" t="s">
        <v>15</v>
      </c>
      <c r="M12063" s="7">
        <v>1</v>
      </c>
      <c r="N12063" s="17"/>
    </row>
    <row r="12064" spans="1:14" ht="141.75">
      <c r="A12064" s="6">
        <v>12062</v>
      </c>
      <c r="B12064" s="8" t="s">
        <v>24535</v>
      </c>
      <c r="C12064" s="9" t="s">
        <v>25109</v>
      </c>
      <c r="D12064" s="10" t="s">
        <v>25002</v>
      </c>
      <c r="E12064" s="11" t="s">
        <v>25121</v>
      </c>
      <c r="F12064" s="6">
        <v>406101</v>
      </c>
      <c r="G12064" s="6" t="s">
        <v>24794</v>
      </c>
      <c r="H12064" s="16">
        <v>17672763.807999998</v>
      </c>
      <c r="I12064" s="12" t="s">
        <v>6771</v>
      </c>
      <c r="J12064" s="12" t="s">
        <v>25122</v>
      </c>
      <c r="K12064" s="15">
        <v>0</v>
      </c>
      <c r="L12064" s="13" t="s">
        <v>15</v>
      </c>
      <c r="M12064" s="7">
        <v>1</v>
      </c>
      <c r="N12064" s="17"/>
    </row>
    <row r="12065" spans="1:14" ht="126">
      <c r="A12065" s="6">
        <v>12063</v>
      </c>
      <c r="B12065" s="8" t="s">
        <v>24535</v>
      </c>
      <c r="C12065" s="9" t="s">
        <v>25109</v>
      </c>
      <c r="D12065" s="10" t="s">
        <v>25002</v>
      </c>
      <c r="E12065" s="11" t="s">
        <v>25123</v>
      </c>
      <c r="F12065" s="6">
        <v>397978</v>
      </c>
      <c r="G12065" s="6" t="s">
        <v>24794</v>
      </c>
      <c r="H12065" s="16">
        <v>22741067.157000002</v>
      </c>
      <c r="I12065" s="12" t="s">
        <v>1952</v>
      </c>
      <c r="J12065" s="12" t="s">
        <v>2110</v>
      </c>
      <c r="K12065" s="15">
        <v>0</v>
      </c>
      <c r="L12065" s="13" t="s">
        <v>15</v>
      </c>
      <c r="M12065" s="7">
        <v>1</v>
      </c>
      <c r="N12065" s="17"/>
    </row>
    <row r="12066" spans="1:14" ht="126">
      <c r="A12066" s="6">
        <v>12064</v>
      </c>
      <c r="B12066" s="8" t="s">
        <v>24535</v>
      </c>
      <c r="C12066" s="9" t="s">
        <v>25109</v>
      </c>
      <c r="D12066" s="10" t="s">
        <v>25002</v>
      </c>
      <c r="E12066" s="11" t="s">
        <v>25124</v>
      </c>
      <c r="F12066" s="6">
        <v>397980</v>
      </c>
      <c r="G12066" s="6" t="s">
        <v>24794</v>
      </c>
      <c r="H12066" s="16">
        <v>18948278.061000001</v>
      </c>
      <c r="I12066" s="12" t="s">
        <v>1952</v>
      </c>
      <c r="J12066" s="12" t="s">
        <v>25125</v>
      </c>
      <c r="K12066" s="15">
        <v>0</v>
      </c>
      <c r="L12066" s="13" t="s">
        <v>15</v>
      </c>
      <c r="M12066" s="7">
        <v>1</v>
      </c>
      <c r="N12066" s="17"/>
    </row>
    <row r="12067" spans="1:14" ht="94.5">
      <c r="A12067" s="6">
        <v>12065</v>
      </c>
      <c r="B12067" s="8" t="s">
        <v>24535</v>
      </c>
      <c r="C12067" s="9" t="s">
        <v>25008</v>
      </c>
      <c r="D12067" s="10" t="s">
        <v>3279</v>
      </c>
      <c r="E12067" s="11" t="s">
        <v>25126</v>
      </c>
      <c r="F12067" s="6">
        <v>397981</v>
      </c>
      <c r="G12067" s="6" t="s">
        <v>24794</v>
      </c>
      <c r="H12067" s="16">
        <v>18633258.989999998</v>
      </c>
      <c r="I12067" s="12" t="s">
        <v>1952</v>
      </c>
      <c r="J12067" s="12" t="s">
        <v>2110</v>
      </c>
      <c r="K12067" s="15">
        <v>0</v>
      </c>
      <c r="L12067" s="13" t="s">
        <v>15</v>
      </c>
      <c r="M12067" s="7">
        <v>1</v>
      </c>
      <c r="N12067" s="17"/>
    </row>
    <row r="12068" spans="1:14" ht="78.75">
      <c r="A12068" s="6">
        <v>12066</v>
      </c>
      <c r="B12068" s="8" t="s">
        <v>24535</v>
      </c>
      <c r="C12068" s="9" t="s">
        <v>25008</v>
      </c>
      <c r="D12068" s="10" t="s">
        <v>3279</v>
      </c>
      <c r="E12068" s="11" t="s">
        <v>25127</v>
      </c>
      <c r="F12068" s="6">
        <v>397982</v>
      </c>
      <c r="G12068" s="6" t="s">
        <v>24794</v>
      </c>
      <c r="H12068" s="16">
        <v>21854083.068999998</v>
      </c>
      <c r="I12068" s="12" t="s">
        <v>1952</v>
      </c>
      <c r="J12068" s="12" t="s">
        <v>6795</v>
      </c>
      <c r="K12068" s="15">
        <v>0</v>
      </c>
      <c r="L12068" s="13" t="s">
        <v>15</v>
      </c>
      <c r="M12068" s="7">
        <v>1</v>
      </c>
      <c r="N12068" s="17"/>
    </row>
    <row r="12069" spans="1:14" ht="94.5">
      <c r="A12069" s="6">
        <v>12067</v>
      </c>
      <c r="B12069" s="8" t="s">
        <v>24535</v>
      </c>
      <c r="C12069" s="9" t="s">
        <v>25008</v>
      </c>
      <c r="D12069" s="10" t="s">
        <v>3279</v>
      </c>
      <c r="E12069" s="11" t="s">
        <v>25128</v>
      </c>
      <c r="F12069" s="6">
        <v>397983</v>
      </c>
      <c r="G12069" s="6" t="s">
        <v>24794</v>
      </c>
      <c r="H12069" s="16">
        <v>18413280.532000002</v>
      </c>
      <c r="I12069" s="12" t="s">
        <v>1952</v>
      </c>
      <c r="J12069" s="12" t="s">
        <v>2110</v>
      </c>
      <c r="K12069" s="15">
        <v>0</v>
      </c>
      <c r="L12069" s="13" t="s">
        <v>15</v>
      </c>
      <c r="M12069" s="7">
        <v>1</v>
      </c>
      <c r="N12069" s="17"/>
    </row>
    <row r="12070" spans="1:14" ht="126">
      <c r="A12070" s="6">
        <v>12068</v>
      </c>
      <c r="B12070" s="8" t="s">
        <v>24535</v>
      </c>
      <c r="C12070" s="9" t="s">
        <v>25011</v>
      </c>
      <c r="D12070" s="10" t="s">
        <v>25012</v>
      </c>
      <c r="E12070" s="11" t="s">
        <v>25129</v>
      </c>
      <c r="F12070" s="6">
        <v>406102</v>
      </c>
      <c r="G12070" s="6" t="s">
        <v>24794</v>
      </c>
      <c r="H12070" s="16">
        <v>16614406.375</v>
      </c>
      <c r="I12070" s="12" t="s">
        <v>6771</v>
      </c>
      <c r="J12070" s="12" t="s">
        <v>6873</v>
      </c>
      <c r="K12070" s="15">
        <v>0</v>
      </c>
      <c r="L12070" s="13" t="s">
        <v>14</v>
      </c>
      <c r="M12070" s="7">
        <v>1</v>
      </c>
      <c r="N12070" s="17"/>
    </row>
    <row r="12071" spans="1:14" ht="126">
      <c r="A12071" s="6">
        <v>12069</v>
      </c>
      <c r="B12071" s="8" t="s">
        <v>24535</v>
      </c>
      <c r="C12071" s="9" t="s">
        <v>24992</v>
      </c>
      <c r="D12071" s="10" t="s">
        <v>25014</v>
      </c>
      <c r="E12071" s="11" t="s">
        <v>25129</v>
      </c>
      <c r="F12071" s="6">
        <v>406102</v>
      </c>
      <c r="G12071" s="6" t="s">
        <v>24794</v>
      </c>
      <c r="H12071" s="16">
        <v>16614406.375</v>
      </c>
      <c r="I12071" s="12" t="s">
        <v>6771</v>
      </c>
      <c r="J12071" s="12" t="s">
        <v>6873</v>
      </c>
      <c r="K12071" s="15">
        <v>0</v>
      </c>
      <c r="L12071" s="13" t="s">
        <v>14</v>
      </c>
      <c r="M12071" s="7">
        <v>0.75</v>
      </c>
      <c r="N12071" s="17"/>
    </row>
    <row r="12072" spans="1:14" ht="126">
      <c r="A12072" s="6">
        <v>12070</v>
      </c>
      <c r="B12072" s="8" t="s">
        <v>24535</v>
      </c>
      <c r="C12072" s="9" t="s">
        <v>24993</v>
      </c>
      <c r="D12072" s="10" t="s">
        <v>24638</v>
      </c>
      <c r="E12072" s="11" t="s">
        <v>25129</v>
      </c>
      <c r="F12072" s="6">
        <v>406102</v>
      </c>
      <c r="G12072" s="6" t="s">
        <v>24794</v>
      </c>
      <c r="H12072" s="16">
        <v>16614406.375</v>
      </c>
      <c r="I12072" s="12" t="s">
        <v>6771</v>
      </c>
      <c r="J12072" s="12" t="s">
        <v>6873</v>
      </c>
      <c r="K12072" s="15">
        <v>0</v>
      </c>
      <c r="L12072" s="13" t="s">
        <v>14</v>
      </c>
      <c r="M12072" s="7">
        <v>0.25</v>
      </c>
      <c r="N12072" s="17"/>
    </row>
    <row r="12073" spans="1:14" ht="126">
      <c r="A12073" s="6">
        <v>12071</v>
      </c>
      <c r="B12073" s="8" t="s">
        <v>24535</v>
      </c>
      <c r="C12073" s="9" t="s">
        <v>25011</v>
      </c>
      <c r="D12073" s="10" t="s">
        <v>25012</v>
      </c>
      <c r="E12073" s="11" t="s">
        <v>25130</v>
      </c>
      <c r="F12073" s="6">
        <v>406103</v>
      </c>
      <c r="G12073" s="6" t="s">
        <v>24794</v>
      </c>
      <c r="H12073" s="16">
        <v>21940073.142000001</v>
      </c>
      <c r="I12073" s="12" t="s">
        <v>6771</v>
      </c>
      <c r="J12073" s="12" t="s">
        <v>6873</v>
      </c>
      <c r="K12073" s="15">
        <v>0</v>
      </c>
      <c r="L12073" s="13" t="s">
        <v>14</v>
      </c>
      <c r="M12073" s="7">
        <v>1</v>
      </c>
      <c r="N12073" s="17"/>
    </row>
    <row r="12074" spans="1:14" ht="126">
      <c r="A12074" s="6">
        <v>12072</v>
      </c>
      <c r="B12074" s="8" t="s">
        <v>24535</v>
      </c>
      <c r="C12074" s="9" t="s">
        <v>24992</v>
      </c>
      <c r="D12074" s="10" t="s">
        <v>25014</v>
      </c>
      <c r="E12074" s="11" t="s">
        <v>25130</v>
      </c>
      <c r="F12074" s="6">
        <v>406103</v>
      </c>
      <c r="G12074" s="6" t="s">
        <v>24794</v>
      </c>
      <c r="H12074" s="16">
        <v>21940073.142000001</v>
      </c>
      <c r="I12074" s="12" t="s">
        <v>6771</v>
      </c>
      <c r="J12074" s="12" t="s">
        <v>6873</v>
      </c>
      <c r="K12074" s="15">
        <v>0</v>
      </c>
      <c r="L12074" s="13" t="s">
        <v>14</v>
      </c>
      <c r="M12074" s="7">
        <v>0.75</v>
      </c>
      <c r="N12074" s="17"/>
    </row>
    <row r="12075" spans="1:14" ht="126">
      <c r="A12075" s="6">
        <v>12073</v>
      </c>
      <c r="B12075" s="8" t="s">
        <v>24535</v>
      </c>
      <c r="C12075" s="9" t="s">
        <v>24993</v>
      </c>
      <c r="D12075" s="10" t="s">
        <v>24638</v>
      </c>
      <c r="E12075" s="11" t="s">
        <v>25130</v>
      </c>
      <c r="F12075" s="6">
        <v>406103</v>
      </c>
      <c r="G12075" s="6" t="s">
        <v>24794</v>
      </c>
      <c r="H12075" s="16">
        <v>21940073.142000001</v>
      </c>
      <c r="I12075" s="12" t="s">
        <v>6771</v>
      </c>
      <c r="J12075" s="12" t="s">
        <v>6873</v>
      </c>
      <c r="K12075" s="15">
        <v>0</v>
      </c>
      <c r="L12075" s="13" t="s">
        <v>14</v>
      </c>
      <c r="M12075" s="7">
        <v>0.25</v>
      </c>
      <c r="N12075" s="17"/>
    </row>
    <row r="12076" spans="1:14" ht="283.5">
      <c r="A12076" s="6">
        <v>12074</v>
      </c>
      <c r="B12076" s="8" t="s">
        <v>24535</v>
      </c>
      <c r="C12076" s="9" t="s">
        <v>25084</v>
      </c>
      <c r="D12076" s="10" t="s">
        <v>6517</v>
      </c>
      <c r="E12076" s="11" t="s">
        <v>25131</v>
      </c>
      <c r="F12076" s="6">
        <v>315266</v>
      </c>
      <c r="G12076" s="6" t="s">
        <v>24794</v>
      </c>
      <c r="H12076" s="16">
        <v>12553929.699999999</v>
      </c>
      <c r="I12076" s="12" t="s">
        <v>1541</v>
      </c>
      <c r="J12076" s="12" t="s">
        <v>2306</v>
      </c>
      <c r="K12076" s="15">
        <v>6288000</v>
      </c>
      <c r="L12076" s="13" t="s">
        <v>15</v>
      </c>
      <c r="M12076" s="7">
        <v>1</v>
      </c>
      <c r="N12076" s="17"/>
    </row>
    <row r="12077" spans="1:14" ht="141.75">
      <c r="A12077" s="6">
        <v>12075</v>
      </c>
      <c r="B12077" s="8" t="s">
        <v>24535</v>
      </c>
      <c r="C12077" s="9" t="s">
        <v>25132</v>
      </c>
      <c r="D12077" s="10" t="s">
        <v>25133</v>
      </c>
      <c r="E12077" s="11" t="s">
        <v>25134</v>
      </c>
      <c r="F12077" s="6">
        <v>222026</v>
      </c>
      <c r="G12077" s="6" t="s">
        <v>24794</v>
      </c>
      <c r="H12077" s="16">
        <v>34222000.530000001</v>
      </c>
      <c r="I12077" s="12" t="s">
        <v>7617</v>
      </c>
      <c r="J12077" s="12" t="s">
        <v>2360</v>
      </c>
      <c r="K12077" s="15">
        <v>30691000</v>
      </c>
      <c r="L12077" s="13" t="s">
        <v>14</v>
      </c>
      <c r="M12077" s="7">
        <v>1</v>
      </c>
      <c r="N12077" s="17"/>
    </row>
    <row r="12078" spans="1:14" ht="141.75">
      <c r="A12078" s="6">
        <v>12076</v>
      </c>
      <c r="B12078" s="8" t="s">
        <v>24535</v>
      </c>
      <c r="C12078" s="9" t="s">
        <v>25135</v>
      </c>
      <c r="D12078" s="10" t="s">
        <v>24953</v>
      </c>
      <c r="E12078" s="11" t="s">
        <v>25134</v>
      </c>
      <c r="F12078" s="6">
        <v>222026</v>
      </c>
      <c r="G12078" s="6" t="s">
        <v>24794</v>
      </c>
      <c r="H12078" s="16">
        <v>34222000.530000001</v>
      </c>
      <c r="I12078" s="12" t="s">
        <v>7617</v>
      </c>
      <c r="J12078" s="12" t="s">
        <v>2360</v>
      </c>
      <c r="K12078" s="15">
        <v>30691000</v>
      </c>
      <c r="L12078" s="13" t="s">
        <v>14</v>
      </c>
      <c r="M12078" s="7">
        <v>0.51</v>
      </c>
      <c r="N12078" s="17"/>
    </row>
    <row r="12079" spans="1:14" ht="141.75">
      <c r="A12079" s="6">
        <v>12077</v>
      </c>
      <c r="B12079" s="8" t="s">
        <v>24535</v>
      </c>
      <c r="C12079" s="9" t="s">
        <v>25136</v>
      </c>
      <c r="D12079" s="10" t="s">
        <v>25137</v>
      </c>
      <c r="E12079" s="11" t="s">
        <v>25134</v>
      </c>
      <c r="F12079" s="6">
        <v>222026</v>
      </c>
      <c r="G12079" s="6" t="s">
        <v>24794</v>
      </c>
      <c r="H12079" s="16">
        <v>34222000.530000001</v>
      </c>
      <c r="I12079" s="12" t="s">
        <v>7617</v>
      </c>
      <c r="J12079" s="12" t="s">
        <v>2360</v>
      </c>
      <c r="K12079" s="15">
        <v>30691000</v>
      </c>
      <c r="L12079" s="13" t="s">
        <v>14</v>
      </c>
      <c r="M12079" s="7">
        <v>0.49</v>
      </c>
      <c r="N12079" s="17"/>
    </row>
    <row r="12080" spans="1:14" ht="141.75">
      <c r="A12080" s="6">
        <v>12078</v>
      </c>
      <c r="B12080" s="8" t="s">
        <v>24535</v>
      </c>
      <c r="C12080" s="9" t="s">
        <v>25138</v>
      </c>
      <c r="D12080" s="10" t="s">
        <v>24817</v>
      </c>
      <c r="E12080" s="11" t="s">
        <v>25139</v>
      </c>
      <c r="F12080" s="6">
        <v>253727</v>
      </c>
      <c r="G12080" s="6" t="s">
        <v>24794</v>
      </c>
      <c r="H12080" s="16">
        <v>29888305.864999998</v>
      </c>
      <c r="I12080" s="12" t="s">
        <v>25140</v>
      </c>
      <c r="J12080" s="12" t="s">
        <v>13150</v>
      </c>
      <c r="K12080" s="15">
        <v>8774000</v>
      </c>
      <c r="L12080" s="13" t="s">
        <v>15</v>
      </c>
      <c r="M12080" s="7">
        <v>1</v>
      </c>
      <c r="N12080" s="17"/>
    </row>
    <row r="12081" spans="1:14" ht="141.75">
      <c r="A12081" s="6">
        <v>12079</v>
      </c>
      <c r="B12081" s="8" t="s">
        <v>24535</v>
      </c>
      <c r="C12081" s="9" t="s">
        <v>25141</v>
      </c>
      <c r="D12081" s="10" t="s">
        <v>24963</v>
      </c>
      <c r="E12081" s="11" t="s">
        <v>25142</v>
      </c>
      <c r="F12081" s="6">
        <v>253726</v>
      </c>
      <c r="G12081" s="6" t="s">
        <v>24794</v>
      </c>
      <c r="H12081" s="16">
        <v>28541395.050000001</v>
      </c>
      <c r="I12081" s="12" t="s">
        <v>16757</v>
      </c>
      <c r="J12081" s="12" t="s">
        <v>25143</v>
      </c>
      <c r="K12081" s="15">
        <v>28337137</v>
      </c>
      <c r="L12081" s="13" t="s">
        <v>14</v>
      </c>
      <c r="M12081" s="7">
        <v>1</v>
      </c>
      <c r="N12081" s="17"/>
    </row>
    <row r="12082" spans="1:14" ht="141.75">
      <c r="A12082" s="6">
        <v>12080</v>
      </c>
      <c r="B12082" s="8" t="s">
        <v>24535</v>
      </c>
      <c r="C12082" s="9" t="s">
        <v>24966</v>
      </c>
      <c r="D12082" s="10" t="s">
        <v>24957</v>
      </c>
      <c r="E12082" s="11" t="s">
        <v>25142</v>
      </c>
      <c r="F12082" s="6">
        <v>253726</v>
      </c>
      <c r="G12082" s="6" t="s">
        <v>24794</v>
      </c>
      <c r="H12082" s="16">
        <v>28541395.050000001</v>
      </c>
      <c r="I12082" s="12" t="s">
        <v>16757</v>
      </c>
      <c r="J12082" s="12" t="s">
        <v>25143</v>
      </c>
      <c r="K12082" s="15">
        <v>28337137</v>
      </c>
      <c r="L12082" s="13" t="s">
        <v>14</v>
      </c>
      <c r="M12082" s="7">
        <v>0.6</v>
      </c>
      <c r="N12082" s="17"/>
    </row>
    <row r="12083" spans="1:14" ht="141.75">
      <c r="A12083" s="6">
        <v>12081</v>
      </c>
      <c r="B12083" s="8" t="s">
        <v>24535</v>
      </c>
      <c r="C12083" s="9" t="s">
        <v>24967</v>
      </c>
      <c r="D12083" s="10" t="s">
        <v>24968</v>
      </c>
      <c r="E12083" s="11" t="s">
        <v>25142</v>
      </c>
      <c r="F12083" s="6">
        <v>253726</v>
      </c>
      <c r="G12083" s="6" t="s">
        <v>24794</v>
      </c>
      <c r="H12083" s="16">
        <v>28541395.050000001</v>
      </c>
      <c r="I12083" s="12" t="s">
        <v>16757</v>
      </c>
      <c r="J12083" s="12" t="s">
        <v>25143</v>
      </c>
      <c r="K12083" s="15">
        <v>28337137</v>
      </c>
      <c r="L12083" s="13" t="s">
        <v>14</v>
      </c>
      <c r="M12083" s="7">
        <v>0.4</v>
      </c>
      <c r="N12083" s="17"/>
    </row>
    <row r="12084" spans="1:14" ht="94.5">
      <c r="A12084" s="6">
        <v>12082</v>
      </c>
      <c r="B12084" s="8" t="s">
        <v>24535</v>
      </c>
      <c r="C12084" s="9" t="s">
        <v>25141</v>
      </c>
      <c r="D12084" s="10" t="s">
        <v>24963</v>
      </c>
      <c r="E12084" s="11" t="s">
        <v>25144</v>
      </c>
      <c r="F12084" s="6">
        <v>286406</v>
      </c>
      <c r="G12084" s="6" t="s">
        <v>24794</v>
      </c>
      <c r="H12084" s="16">
        <v>15331125.42</v>
      </c>
      <c r="I12084" s="12" t="s">
        <v>24965</v>
      </c>
      <c r="J12084" s="12" t="s">
        <v>2314</v>
      </c>
      <c r="K12084" s="15">
        <v>3020000</v>
      </c>
      <c r="L12084" s="13" t="s">
        <v>14</v>
      </c>
      <c r="M12084" s="7">
        <v>1</v>
      </c>
      <c r="N12084" s="17"/>
    </row>
    <row r="12085" spans="1:14" ht="94.5">
      <c r="A12085" s="6">
        <v>12083</v>
      </c>
      <c r="B12085" s="8" t="s">
        <v>24535</v>
      </c>
      <c r="C12085" s="9" t="s">
        <v>24966</v>
      </c>
      <c r="D12085" s="10" t="s">
        <v>24957</v>
      </c>
      <c r="E12085" s="11" t="s">
        <v>25144</v>
      </c>
      <c r="F12085" s="6">
        <v>286406</v>
      </c>
      <c r="G12085" s="6" t="s">
        <v>24794</v>
      </c>
      <c r="H12085" s="16">
        <v>15331125.42</v>
      </c>
      <c r="I12085" s="12" t="s">
        <v>24965</v>
      </c>
      <c r="J12085" s="12" t="s">
        <v>2314</v>
      </c>
      <c r="K12085" s="15">
        <v>3020000</v>
      </c>
      <c r="L12085" s="13" t="s">
        <v>14</v>
      </c>
      <c r="M12085" s="7">
        <v>0.6</v>
      </c>
      <c r="N12085" s="17"/>
    </row>
    <row r="12086" spans="1:14" ht="94.5">
      <c r="A12086" s="6">
        <v>12084</v>
      </c>
      <c r="B12086" s="8" t="s">
        <v>24535</v>
      </c>
      <c r="C12086" s="9" t="s">
        <v>24967</v>
      </c>
      <c r="D12086" s="10" t="s">
        <v>24968</v>
      </c>
      <c r="E12086" s="11" t="s">
        <v>25144</v>
      </c>
      <c r="F12086" s="6">
        <v>286406</v>
      </c>
      <c r="G12086" s="6" t="s">
        <v>24794</v>
      </c>
      <c r="H12086" s="16">
        <v>15331125.42</v>
      </c>
      <c r="I12086" s="12" t="s">
        <v>24965</v>
      </c>
      <c r="J12086" s="12" t="s">
        <v>2314</v>
      </c>
      <c r="K12086" s="15">
        <v>3020000</v>
      </c>
      <c r="L12086" s="13" t="s">
        <v>14</v>
      </c>
      <c r="M12086" s="7">
        <v>0.4</v>
      </c>
      <c r="N12086" s="17"/>
    </row>
    <row r="12087" spans="1:14" ht="63">
      <c r="A12087" s="6">
        <v>12085</v>
      </c>
      <c r="B12087" s="8" t="s">
        <v>24535</v>
      </c>
      <c r="C12087" s="9" t="s">
        <v>25141</v>
      </c>
      <c r="D12087" s="10" t="s">
        <v>24963</v>
      </c>
      <c r="E12087" s="11" t="s">
        <v>25145</v>
      </c>
      <c r="F12087" s="6">
        <v>287091</v>
      </c>
      <c r="G12087" s="6" t="s">
        <v>24794</v>
      </c>
      <c r="H12087" s="16">
        <v>17415606.82</v>
      </c>
      <c r="I12087" s="12" t="s">
        <v>24965</v>
      </c>
      <c r="J12087" s="12" t="s">
        <v>2314</v>
      </c>
      <c r="K12087" s="15">
        <v>17175762</v>
      </c>
      <c r="L12087" s="13" t="s">
        <v>14</v>
      </c>
      <c r="M12087" s="7">
        <v>1</v>
      </c>
      <c r="N12087" s="17"/>
    </row>
    <row r="12088" spans="1:14" ht="63">
      <c r="A12088" s="6">
        <v>12086</v>
      </c>
      <c r="B12088" s="8" t="s">
        <v>24535</v>
      </c>
      <c r="C12088" s="9" t="s">
        <v>24966</v>
      </c>
      <c r="D12088" s="10" t="s">
        <v>24957</v>
      </c>
      <c r="E12088" s="11" t="s">
        <v>25145</v>
      </c>
      <c r="F12088" s="6">
        <v>287091</v>
      </c>
      <c r="G12088" s="6" t="s">
        <v>24794</v>
      </c>
      <c r="H12088" s="16">
        <v>17415606.82</v>
      </c>
      <c r="I12088" s="12" t="s">
        <v>24965</v>
      </c>
      <c r="J12088" s="12" t="s">
        <v>2314</v>
      </c>
      <c r="K12088" s="15">
        <v>17175762</v>
      </c>
      <c r="L12088" s="13" t="s">
        <v>14</v>
      </c>
      <c r="M12088" s="7">
        <v>0.6</v>
      </c>
      <c r="N12088" s="17"/>
    </row>
    <row r="12089" spans="1:14" ht="47.25">
      <c r="A12089" s="6">
        <v>12087</v>
      </c>
      <c r="B12089" s="8" t="s">
        <v>24535</v>
      </c>
      <c r="C12089" s="9" t="s">
        <v>24967</v>
      </c>
      <c r="D12089" s="10" t="s">
        <v>24968</v>
      </c>
      <c r="E12089" s="11" t="s">
        <v>25145</v>
      </c>
      <c r="F12089" s="6">
        <v>287091</v>
      </c>
      <c r="G12089" s="6" t="s">
        <v>24794</v>
      </c>
      <c r="H12089" s="16">
        <v>17415606.82</v>
      </c>
      <c r="I12089" s="12" t="s">
        <v>24965</v>
      </c>
      <c r="J12089" s="12" t="s">
        <v>2314</v>
      </c>
      <c r="K12089" s="15">
        <v>17175762</v>
      </c>
      <c r="L12089" s="13" t="s">
        <v>14</v>
      </c>
      <c r="M12089" s="7">
        <v>0.4</v>
      </c>
      <c r="N12089" s="17"/>
    </row>
    <row r="12090" spans="1:14" ht="78.75">
      <c r="A12090" s="6">
        <v>12088</v>
      </c>
      <c r="B12090" s="8" t="s">
        <v>24535</v>
      </c>
      <c r="C12090" s="9" t="s">
        <v>25146</v>
      </c>
      <c r="D12090" s="10" t="s">
        <v>25147</v>
      </c>
      <c r="E12090" s="11" t="s">
        <v>25148</v>
      </c>
      <c r="F12090" s="6">
        <v>227900</v>
      </c>
      <c r="G12090" s="6" t="s">
        <v>24794</v>
      </c>
      <c r="H12090" s="16">
        <v>10224263.460999999</v>
      </c>
      <c r="I12090" s="12" t="s">
        <v>4715</v>
      </c>
      <c r="J12090" s="12" t="s">
        <v>5722</v>
      </c>
      <c r="K12090" s="15">
        <v>10218305</v>
      </c>
      <c r="L12090" s="13" t="s">
        <v>15</v>
      </c>
      <c r="M12090" s="7">
        <v>1</v>
      </c>
      <c r="N12090" s="17"/>
    </row>
    <row r="12091" spans="1:14" ht="126">
      <c r="A12091" s="6">
        <v>12089</v>
      </c>
      <c r="B12091" s="8" t="s">
        <v>24535</v>
      </c>
      <c r="C12091" s="9" t="s">
        <v>25109</v>
      </c>
      <c r="D12091" s="10" t="s">
        <v>25002</v>
      </c>
      <c r="E12091" s="11" t="s">
        <v>25149</v>
      </c>
      <c r="F12091" s="6">
        <v>406106</v>
      </c>
      <c r="G12091" s="6" t="s">
        <v>24794</v>
      </c>
      <c r="H12091" s="16">
        <v>14785779.013</v>
      </c>
      <c r="I12091" s="12" t="s">
        <v>6771</v>
      </c>
      <c r="J12091" s="12" t="s">
        <v>25122</v>
      </c>
      <c r="K12091" s="15">
        <v>0</v>
      </c>
      <c r="L12091" s="13" t="s">
        <v>15</v>
      </c>
      <c r="M12091" s="7">
        <v>1</v>
      </c>
      <c r="N12091" s="17"/>
    </row>
    <row r="12092" spans="1:14" ht="78.75">
      <c r="A12092" s="6">
        <v>12090</v>
      </c>
      <c r="B12092" s="8" t="s">
        <v>24535</v>
      </c>
      <c r="C12092" s="9" t="s">
        <v>25011</v>
      </c>
      <c r="D12092" s="10" t="s">
        <v>25012</v>
      </c>
      <c r="E12092" s="11" t="s">
        <v>25150</v>
      </c>
      <c r="F12092" s="6">
        <v>406107</v>
      </c>
      <c r="G12092" s="6" t="s">
        <v>24794</v>
      </c>
      <c r="H12092" s="16">
        <v>13930920.710000001</v>
      </c>
      <c r="I12092" s="12" t="s">
        <v>6771</v>
      </c>
      <c r="J12092" s="12" t="s">
        <v>6873</v>
      </c>
      <c r="K12092" s="15">
        <v>0</v>
      </c>
      <c r="L12092" s="13" t="s">
        <v>14</v>
      </c>
      <c r="M12092" s="7">
        <v>1</v>
      </c>
      <c r="N12092" s="17"/>
    </row>
    <row r="12093" spans="1:14" ht="78.75">
      <c r="A12093" s="6">
        <v>12091</v>
      </c>
      <c r="B12093" s="8" t="s">
        <v>24535</v>
      </c>
      <c r="C12093" s="9" t="s">
        <v>24992</v>
      </c>
      <c r="D12093" s="10" t="s">
        <v>25014</v>
      </c>
      <c r="E12093" s="11" t="s">
        <v>25150</v>
      </c>
      <c r="F12093" s="6">
        <v>406107</v>
      </c>
      <c r="G12093" s="6" t="s">
        <v>24794</v>
      </c>
      <c r="H12093" s="16">
        <v>13930920.710000001</v>
      </c>
      <c r="I12093" s="12" t="s">
        <v>6771</v>
      </c>
      <c r="J12093" s="12" t="s">
        <v>6873</v>
      </c>
      <c r="K12093" s="15">
        <v>0</v>
      </c>
      <c r="L12093" s="13" t="s">
        <v>14</v>
      </c>
      <c r="M12093" s="7">
        <v>0.75</v>
      </c>
      <c r="N12093" s="17"/>
    </row>
    <row r="12094" spans="1:14" ht="78.75">
      <c r="A12094" s="6">
        <v>12092</v>
      </c>
      <c r="B12094" s="8" t="s">
        <v>24535</v>
      </c>
      <c r="C12094" s="9" t="s">
        <v>24993</v>
      </c>
      <c r="D12094" s="10" t="s">
        <v>24638</v>
      </c>
      <c r="E12094" s="11" t="s">
        <v>25150</v>
      </c>
      <c r="F12094" s="6">
        <v>406107</v>
      </c>
      <c r="G12094" s="6" t="s">
        <v>24794</v>
      </c>
      <c r="H12094" s="16">
        <v>13930920.710000001</v>
      </c>
      <c r="I12094" s="12" t="s">
        <v>6771</v>
      </c>
      <c r="J12094" s="12" t="s">
        <v>6873</v>
      </c>
      <c r="K12094" s="15">
        <v>0</v>
      </c>
      <c r="L12094" s="13" t="s">
        <v>14</v>
      </c>
      <c r="M12094" s="7">
        <v>0.25</v>
      </c>
      <c r="N12094" s="17"/>
    </row>
    <row r="12095" spans="1:14" ht="63">
      <c r="A12095" s="6">
        <v>12093</v>
      </c>
      <c r="B12095" s="8" t="s">
        <v>24535</v>
      </c>
      <c r="C12095" s="9" t="s">
        <v>25084</v>
      </c>
      <c r="D12095" s="10" t="s">
        <v>6517</v>
      </c>
      <c r="E12095" s="11" t="s">
        <v>25151</v>
      </c>
      <c r="F12095" s="6">
        <v>253724</v>
      </c>
      <c r="G12095" s="6" t="s">
        <v>24794</v>
      </c>
      <c r="H12095" s="16">
        <v>73390000.371999994</v>
      </c>
      <c r="I12095" s="12" t="s">
        <v>6863</v>
      </c>
      <c r="J12095" s="12" t="s">
        <v>16772</v>
      </c>
      <c r="K12095" s="15">
        <v>0</v>
      </c>
      <c r="L12095" s="13" t="s">
        <v>15</v>
      </c>
      <c r="M12095" s="7">
        <v>1</v>
      </c>
      <c r="N12095" s="17"/>
    </row>
    <row r="12096" spans="1:14" ht="63">
      <c r="A12096" s="6">
        <v>12094</v>
      </c>
      <c r="B12096" s="8" t="s">
        <v>24535</v>
      </c>
      <c r="C12096" s="9" t="s">
        <v>25088</v>
      </c>
      <c r="D12096" s="10" t="s">
        <v>25089</v>
      </c>
      <c r="E12096" s="11" t="s">
        <v>25152</v>
      </c>
      <c r="F12096" s="6">
        <v>253718</v>
      </c>
      <c r="G12096" s="6" t="s">
        <v>24794</v>
      </c>
      <c r="H12096" s="16">
        <v>30922747.23</v>
      </c>
      <c r="I12096" s="12" t="s">
        <v>25091</v>
      </c>
      <c r="J12096" s="12" t="s">
        <v>1961</v>
      </c>
      <c r="K12096" s="15">
        <v>0</v>
      </c>
      <c r="L12096" s="13" t="s">
        <v>14</v>
      </c>
      <c r="M12096" s="7">
        <v>1</v>
      </c>
      <c r="N12096" s="17"/>
    </row>
    <row r="12097" spans="1:14" ht="94.5">
      <c r="A12097" s="6">
        <v>12095</v>
      </c>
      <c r="B12097" s="8" t="s">
        <v>24535</v>
      </c>
      <c r="C12097" s="9" t="s">
        <v>25092</v>
      </c>
      <c r="D12097" s="10" t="s">
        <v>5814</v>
      </c>
      <c r="E12097" s="11" t="s">
        <v>25152</v>
      </c>
      <c r="F12097" s="6">
        <v>253718</v>
      </c>
      <c r="G12097" s="6" t="s">
        <v>24794</v>
      </c>
      <c r="H12097" s="16">
        <v>30922747.23</v>
      </c>
      <c r="I12097" s="12" t="s">
        <v>25091</v>
      </c>
      <c r="J12097" s="12" t="s">
        <v>1961</v>
      </c>
      <c r="K12097" s="15">
        <v>0</v>
      </c>
      <c r="L12097" s="13" t="s">
        <v>14</v>
      </c>
      <c r="M12097" s="7">
        <v>0.4</v>
      </c>
      <c r="N12097" s="17"/>
    </row>
    <row r="12098" spans="1:14" ht="110.25">
      <c r="A12098" s="6">
        <v>12096</v>
      </c>
      <c r="B12098" s="8" t="s">
        <v>24535</v>
      </c>
      <c r="C12098" s="9" t="s">
        <v>25093</v>
      </c>
      <c r="D12098" s="10" t="s">
        <v>3839</v>
      </c>
      <c r="E12098" s="11" t="s">
        <v>25152</v>
      </c>
      <c r="F12098" s="6">
        <v>253718</v>
      </c>
      <c r="G12098" s="6" t="s">
        <v>24794</v>
      </c>
      <c r="H12098" s="16">
        <v>30922747.23</v>
      </c>
      <c r="I12098" s="12" t="s">
        <v>25091</v>
      </c>
      <c r="J12098" s="12" t="s">
        <v>1961</v>
      </c>
      <c r="K12098" s="15">
        <v>0</v>
      </c>
      <c r="L12098" s="13" t="s">
        <v>14</v>
      </c>
      <c r="M12098" s="7">
        <v>0.25</v>
      </c>
      <c r="N12098" s="17"/>
    </row>
    <row r="12099" spans="1:14" ht="63">
      <c r="A12099" s="6">
        <v>12097</v>
      </c>
      <c r="B12099" s="8" t="s">
        <v>24535</v>
      </c>
      <c r="C12099" s="9" t="s">
        <v>25094</v>
      </c>
      <c r="D12099" s="10" t="s">
        <v>25095</v>
      </c>
      <c r="E12099" s="11" t="s">
        <v>25152</v>
      </c>
      <c r="F12099" s="6">
        <v>253718</v>
      </c>
      <c r="G12099" s="6" t="s">
        <v>24794</v>
      </c>
      <c r="H12099" s="16">
        <v>30922747.23</v>
      </c>
      <c r="I12099" s="12" t="s">
        <v>25091</v>
      </c>
      <c r="J12099" s="12" t="s">
        <v>1961</v>
      </c>
      <c r="K12099" s="15">
        <v>0</v>
      </c>
      <c r="L12099" s="13" t="s">
        <v>14</v>
      </c>
      <c r="M12099" s="7">
        <v>0.35</v>
      </c>
      <c r="N12099" s="17"/>
    </row>
    <row r="12100" spans="1:14" ht="63">
      <c r="A12100" s="6">
        <v>12098</v>
      </c>
      <c r="B12100" s="8" t="s">
        <v>24535</v>
      </c>
      <c r="C12100" s="9" t="s">
        <v>25084</v>
      </c>
      <c r="D12100" s="10" t="s">
        <v>6517</v>
      </c>
      <c r="E12100" s="11" t="s">
        <v>25153</v>
      </c>
      <c r="F12100" s="6">
        <v>262571</v>
      </c>
      <c r="G12100" s="6" t="s">
        <v>24794</v>
      </c>
      <c r="H12100" s="16">
        <v>24101490.16</v>
      </c>
      <c r="I12100" s="12" t="s">
        <v>7128</v>
      </c>
      <c r="J12100" s="12" t="s">
        <v>25154</v>
      </c>
      <c r="K12100" s="15">
        <v>11473000</v>
      </c>
      <c r="L12100" s="13" t="s">
        <v>15</v>
      </c>
      <c r="M12100" s="7">
        <v>1</v>
      </c>
      <c r="N12100" s="17"/>
    </row>
    <row r="12101" spans="1:14" ht="63">
      <c r="A12101" s="6">
        <v>12099</v>
      </c>
      <c r="B12101" s="8" t="s">
        <v>24535</v>
      </c>
      <c r="C12101" s="9" t="s">
        <v>25021</v>
      </c>
      <c r="D12101" s="10" t="s">
        <v>24757</v>
      </c>
      <c r="E12101" s="11" t="s">
        <v>25155</v>
      </c>
      <c r="F12101" s="6">
        <v>279272</v>
      </c>
      <c r="G12101" s="6" t="s">
        <v>24794</v>
      </c>
      <c r="H12101" s="16">
        <v>8346200.8899999997</v>
      </c>
      <c r="I12101" s="12" t="s">
        <v>5345</v>
      </c>
      <c r="J12101" s="12" t="s">
        <v>6668</v>
      </c>
      <c r="K12101" s="15">
        <v>8227675</v>
      </c>
      <c r="L12101" s="13" t="s">
        <v>15</v>
      </c>
      <c r="M12101" s="7">
        <v>1</v>
      </c>
      <c r="N12101" s="17"/>
    </row>
    <row r="12102" spans="1:14" ht="94.5">
      <c r="A12102" s="6">
        <v>12100</v>
      </c>
      <c r="B12102" s="8" t="s">
        <v>24535</v>
      </c>
      <c r="C12102" s="9" t="s">
        <v>25084</v>
      </c>
      <c r="D12102" s="10" t="s">
        <v>6517</v>
      </c>
      <c r="E12102" s="11" t="s">
        <v>25156</v>
      </c>
      <c r="F12102" s="6">
        <v>279147</v>
      </c>
      <c r="G12102" s="6" t="s">
        <v>24794</v>
      </c>
      <c r="H12102" s="16">
        <v>27779717.699999999</v>
      </c>
      <c r="I12102" s="12" t="s">
        <v>25157</v>
      </c>
      <c r="J12102" s="12" t="s">
        <v>25158</v>
      </c>
      <c r="K12102" s="15">
        <v>27777587</v>
      </c>
      <c r="L12102" s="13" t="s">
        <v>15</v>
      </c>
      <c r="M12102" s="7">
        <v>1</v>
      </c>
      <c r="N12102" s="17"/>
    </row>
    <row r="12103" spans="1:14" ht="78.75">
      <c r="A12103" s="6">
        <v>12101</v>
      </c>
      <c r="B12103" s="8" t="s">
        <v>24535</v>
      </c>
      <c r="C12103" s="9" t="s">
        <v>25159</v>
      </c>
      <c r="D12103" s="10" t="s">
        <v>4949</v>
      </c>
      <c r="E12103" s="11" t="s">
        <v>25160</v>
      </c>
      <c r="F12103" s="6">
        <v>318996</v>
      </c>
      <c r="G12103" s="6" t="s">
        <v>24794</v>
      </c>
      <c r="H12103" s="16">
        <v>44787940.950000003</v>
      </c>
      <c r="I12103" s="12" t="s">
        <v>23283</v>
      </c>
      <c r="J12103" s="12" t="s">
        <v>25161</v>
      </c>
      <c r="K12103" s="15">
        <v>15126000</v>
      </c>
      <c r="L12103" s="13" t="s">
        <v>15</v>
      </c>
      <c r="M12103" s="7">
        <v>1</v>
      </c>
      <c r="N12103" s="17"/>
    </row>
    <row r="12104" spans="1:14" ht="63">
      <c r="A12104" s="6">
        <v>12102</v>
      </c>
      <c r="B12104" s="8" t="s">
        <v>24535</v>
      </c>
      <c r="C12104" s="9" t="s">
        <v>25162</v>
      </c>
      <c r="D12104" s="10" t="s">
        <v>25163</v>
      </c>
      <c r="E12104" s="11" t="s">
        <v>25164</v>
      </c>
      <c r="F12104" s="6">
        <v>318995</v>
      </c>
      <c r="G12104" s="6" t="s">
        <v>24794</v>
      </c>
      <c r="H12104" s="16">
        <v>48987385.549999997</v>
      </c>
      <c r="I12104" s="12" t="s">
        <v>23283</v>
      </c>
      <c r="J12104" s="12" t="s">
        <v>6872</v>
      </c>
      <c r="K12104" s="15">
        <v>2139000</v>
      </c>
      <c r="L12104" s="13" t="s">
        <v>14</v>
      </c>
      <c r="M12104" s="7">
        <v>1</v>
      </c>
      <c r="N12104" s="17"/>
    </row>
    <row r="12105" spans="1:14" ht="63">
      <c r="A12105" s="6">
        <v>12103</v>
      </c>
      <c r="B12105" s="8" t="s">
        <v>24535</v>
      </c>
      <c r="C12105" s="9" t="s">
        <v>25165</v>
      </c>
      <c r="D12105" s="10" t="s">
        <v>15935</v>
      </c>
      <c r="E12105" s="11" t="s">
        <v>25164</v>
      </c>
      <c r="F12105" s="6">
        <v>318995</v>
      </c>
      <c r="G12105" s="6" t="s">
        <v>24794</v>
      </c>
      <c r="H12105" s="16">
        <v>48987385.549999997</v>
      </c>
      <c r="I12105" s="12" t="s">
        <v>23283</v>
      </c>
      <c r="J12105" s="12" t="s">
        <v>6872</v>
      </c>
      <c r="K12105" s="15">
        <v>2139000</v>
      </c>
      <c r="L12105" s="13" t="s">
        <v>14</v>
      </c>
      <c r="M12105" s="7">
        <v>0.6</v>
      </c>
      <c r="N12105" s="17"/>
    </row>
    <row r="12106" spans="1:14" ht="94.5">
      <c r="A12106" s="6">
        <v>12104</v>
      </c>
      <c r="B12106" s="8" t="s">
        <v>24535</v>
      </c>
      <c r="C12106" s="9" t="s">
        <v>25166</v>
      </c>
      <c r="D12106" s="10" t="s">
        <v>25167</v>
      </c>
      <c r="E12106" s="11" t="s">
        <v>25164</v>
      </c>
      <c r="F12106" s="6">
        <v>318995</v>
      </c>
      <c r="G12106" s="6" t="s">
        <v>24794</v>
      </c>
      <c r="H12106" s="16">
        <v>48987385.549999997</v>
      </c>
      <c r="I12106" s="12" t="s">
        <v>23283</v>
      </c>
      <c r="J12106" s="12" t="s">
        <v>6872</v>
      </c>
      <c r="K12106" s="15">
        <v>2139000</v>
      </c>
      <c r="L12106" s="13" t="s">
        <v>14</v>
      </c>
      <c r="M12106" s="7">
        <v>0.4</v>
      </c>
      <c r="N12106" s="17"/>
    </row>
    <row r="12107" spans="1:14" ht="47.25">
      <c r="A12107" s="6">
        <v>12105</v>
      </c>
      <c r="B12107" s="8" t="s">
        <v>25168</v>
      </c>
      <c r="C12107" s="9" t="s">
        <v>25169</v>
      </c>
      <c r="D12107" s="10" t="s">
        <v>25170</v>
      </c>
      <c r="E12107" s="11" t="s">
        <v>25171</v>
      </c>
      <c r="F12107" s="6">
        <v>491054</v>
      </c>
      <c r="G12107" s="6" t="s">
        <v>16</v>
      </c>
      <c r="H12107" s="16">
        <v>4254790.6500000004</v>
      </c>
      <c r="I12107" s="12">
        <v>44133</v>
      </c>
      <c r="J12107" s="12">
        <v>44193</v>
      </c>
      <c r="K12107" s="15">
        <v>0</v>
      </c>
      <c r="L12107" s="13" t="s">
        <v>15</v>
      </c>
      <c r="M12107" s="7">
        <v>1</v>
      </c>
      <c r="N12107" s="17"/>
    </row>
    <row r="12108" spans="1:14" ht="31.5">
      <c r="A12108" s="6">
        <v>12106</v>
      </c>
      <c r="B12108" s="8" t="s">
        <v>25168</v>
      </c>
      <c r="C12108" s="9" t="s">
        <v>25169</v>
      </c>
      <c r="D12108" s="10" t="s">
        <v>25170</v>
      </c>
      <c r="E12108" s="11" t="s">
        <v>25172</v>
      </c>
      <c r="F12108" s="6">
        <v>491048</v>
      </c>
      <c r="G12108" s="6" t="s">
        <v>16</v>
      </c>
      <c r="H12108" s="16">
        <v>1726769.4</v>
      </c>
      <c r="I12108" s="12">
        <v>44133</v>
      </c>
      <c r="J12108" s="12">
        <v>44193</v>
      </c>
      <c r="K12108" s="15">
        <v>0</v>
      </c>
      <c r="L12108" s="13" t="s">
        <v>15</v>
      </c>
      <c r="M12108" s="7">
        <v>1</v>
      </c>
      <c r="N12108" s="17"/>
    </row>
    <row r="12109" spans="1:14" ht="63">
      <c r="A12109" s="6">
        <v>12107</v>
      </c>
      <c r="B12109" s="8" t="s">
        <v>25168</v>
      </c>
      <c r="C12109" s="9" t="s">
        <v>25169</v>
      </c>
      <c r="D12109" s="10" t="s">
        <v>25170</v>
      </c>
      <c r="E12109" s="11" t="s">
        <v>25173</v>
      </c>
      <c r="F12109" s="6">
        <v>469501</v>
      </c>
      <c r="G12109" s="6" t="s">
        <v>2665</v>
      </c>
      <c r="H12109" s="16">
        <v>78.750330000000005</v>
      </c>
      <c r="I12109" s="12">
        <v>44088</v>
      </c>
      <c r="J12109" s="12" t="s">
        <v>2010</v>
      </c>
      <c r="K12109" s="15">
        <v>0</v>
      </c>
      <c r="L12109" s="13" t="s">
        <v>15</v>
      </c>
      <c r="M12109" s="7">
        <v>1</v>
      </c>
      <c r="N12109" s="17"/>
    </row>
    <row r="12110" spans="1:14" ht="63">
      <c r="A12110" s="6">
        <v>12108</v>
      </c>
      <c r="B12110" s="8" t="s">
        <v>25168</v>
      </c>
      <c r="C12110" s="9" t="s">
        <v>25174</v>
      </c>
      <c r="D12110" s="10" t="s">
        <v>345</v>
      </c>
      <c r="E12110" s="11" t="s">
        <v>25175</v>
      </c>
      <c r="F12110" s="6">
        <v>346305</v>
      </c>
      <c r="G12110" s="6" t="s">
        <v>2665</v>
      </c>
      <c r="H12110" s="16">
        <v>95.51</v>
      </c>
      <c r="I12110" s="12">
        <v>43809</v>
      </c>
      <c r="J12110" s="12">
        <v>44181</v>
      </c>
      <c r="K12110" s="15">
        <v>0</v>
      </c>
      <c r="L12110" s="13" t="s">
        <v>15</v>
      </c>
      <c r="M12110" s="7">
        <v>1</v>
      </c>
      <c r="N12110" s="17"/>
    </row>
    <row r="12111" spans="1:14" ht="47.25">
      <c r="A12111" s="6">
        <v>12109</v>
      </c>
      <c r="B12111" s="8" t="s">
        <v>25168</v>
      </c>
      <c r="C12111" s="9" t="s">
        <v>25174</v>
      </c>
      <c r="D12111" s="10" t="s">
        <v>345</v>
      </c>
      <c r="E12111" s="11" t="s">
        <v>25176</v>
      </c>
      <c r="F12111" s="6">
        <v>390701</v>
      </c>
      <c r="G12111" s="6" t="s">
        <v>2665</v>
      </c>
      <c r="H12111" s="16">
        <v>58.82</v>
      </c>
      <c r="I12111" s="12" t="s">
        <v>2002</v>
      </c>
      <c r="J12111" s="12" t="s">
        <v>2247</v>
      </c>
      <c r="K12111" s="15">
        <v>0</v>
      </c>
      <c r="L12111" s="13" t="s">
        <v>15</v>
      </c>
      <c r="M12111" s="7">
        <v>1</v>
      </c>
      <c r="N12111" s="17"/>
    </row>
    <row r="12112" spans="1:14" ht="31.5">
      <c r="A12112" s="6">
        <v>12110</v>
      </c>
      <c r="B12112" s="8" t="s">
        <v>25168</v>
      </c>
      <c r="C12112" s="9" t="s">
        <v>25177</v>
      </c>
      <c r="D12112" s="10" t="s">
        <v>25178</v>
      </c>
      <c r="E12112" s="11" t="s">
        <v>25179</v>
      </c>
      <c r="F12112" s="6">
        <v>491050</v>
      </c>
      <c r="G12112" s="6" t="s">
        <v>16</v>
      </c>
      <c r="H12112" s="16">
        <v>3053147.05</v>
      </c>
      <c r="I12112" s="12">
        <v>44138</v>
      </c>
      <c r="J12112" s="12">
        <v>44198</v>
      </c>
      <c r="K12112" s="15">
        <v>0</v>
      </c>
      <c r="L12112" s="13" t="s">
        <v>15</v>
      </c>
      <c r="M12112" s="7">
        <v>1</v>
      </c>
      <c r="N12112" s="17"/>
    </row>
    <row r="12113" spans="1:14" ht="47.25">
      <c r="A12113" s="6">
        <v>12111</v>
      </c>
      <c r="B12113" s="8" t="s">
        <v>25168</v>
      </c>
      <c r="C12113" s="9" t="s">
        <v>25177</v>
      </c>
      <c r="D12113" s="10" t="s">
        <v>25178</v>
      </c>
      <c r="E12113" s="11" t="s">
        <v>25180</v>
      </c>
      <c r="F12113" s="6">
        <v>492044</v>
      </c>
      <c r="G12113" s="6" t="s">
        <v>16</v>
      </c>
      <c r="H12113" s="16">
        <v>600131.15</v>
      </c>
      <c r="I12113" s="12">
        <v>44138</v>
      </c>
      <c r="J12113" s="12">
        <v>44198</v>
      </c>
      <c r="K12113" s="15">
        <v>0</v>
      </c>
      <c r="L12113" s="13" t="s">
        <v>15</v>
      </c>
      <c r="M12113" s="7">
        <v>1</v>
      </c>
      <c r="N12113" s="17"/>
    </row>
    <row r="12114" spans="1:14" ht="47.25">
      <c r="A12114" s="6">
        <v>12112</v>
      </c>
      <c r="B12114" s="8" t="s">
        <v>25168</v>
      </c>
      <c r="C12114" s="9" t="s">
        <v>25181</v>
      </c>
      <c r="D12114" s="10" t="s">
        <v>467</v>
      </c>
      <c r="E12114" s="11" t="s">
        <v>25182</v>
      </c>
      <c r="F12114" s="6">
        <v>342328</v>
      </c>
      <c r="G12114" s="6" t="s">
        <v>2665</v>
      </c>
      <c r="H12114" s="16">
        <v>124.17</v>
      </c>
      <c r="I12114" s="12">
        <v>43747</v>
      </c>
      <c r="J12114" s="12">
        <v>44119</v>
      </c>
      <c r="K12114" s="15">
        <v>0</v>
      </c>
      <c r="L12114" s="13" t="s">
        <v>15</v>
      </c>
      <c r="M12114" s="7">
        <v>1</v>
      </c>
      <c r="N12114" s="17"/>
    </row>
    <row r="12115" spans="1:14" ht="63">
      <c r="A12115" s="6">
        <v>12113</v>
      </c>
      <c r="B12115" s="8" t="s">
        <v>25168</v>
      </c>
      <c r="C12115" s="9" t="s">
        <v>25181</v>
      </c>
      <c r="D12115" s="10" t="s">
        <v>467</v>
      </c>
      <c r="E12115" s="11" t="s">
        <v>25183</v>
      </c>
      <c r="F12115" s="6">
        <v>338589</v>
      </c>
      <c r="G12115" s="6" t="s">
        <v>2665</v>
      </c>
      <c r="H12115" s="16">
        <v>69.476967500000001</v>
      </c>
      <c r="I12115" s="12">
        <v>43723</v>
      </c>
      <c r="J12115" s="12">
        <v>44167</v>
      </c>
      <c r="K12115" s="15">
        <v>20</v>
      </c>
      <c r="L12115" s="13" t="s">
        <v>15</v>
      </c>
      <c r="M12115" s="7">
        <v>1</v>
      </c>
      <c r="N12115" s="17"/>
    </row>
    <row r="12116" spans="1:14" ht="63">
      <c r="A12116" s="6">
        <v>12114</v>
      </c>
      <c r="B12116" s="8" t="s">
        <v>25168</v>
      </c>
      <c r="C12116" s="9" t="s">
        <v>25181</v>
      </c>
      <c r="D12116" s="10" t="s">
        <v>467</v>
      </c>
      <c r="E12116" s="11" t="s">
        <v>25183</v>
      </c>
      <c r="F12116" s="6">
        <v>338589</v>
      </c>
      <c r="G12116" s="6" t="s">
        <v>2665</v>
      </c>
      <c r="H12116" s="16">
        <v>69.476967500000001</v>
      </c>
      <c r="I12116" s="12">
        <v>43723</v>
      </c>
      <c r="J12116" s="12">
        <v>44167</v>
      </c>
      <c r="K12116" s="15">
        <v>20</v>
      </c>
      <c r="L12116" s="13" t="s">
        <v>15</v>
      </c>
      <c r="M12116" s="7">
        <v>1</v>
      </c>
      <c r="N12116" s="17"/>
    </row>
    <row r="12117" spans="1:14" ht="63">
      <c r="A12117" s="6">
        <v>12115</v>
      </c>
      <c r="B12117" s="8" t="s">
        <v>25168</v>
      </c>
      <c r="C12117" s="9" t="s">
        <v>25184</v>
      </c>
      <c r="D12117" s="10" t="s">
        <v>25185</v>
      </c>
      <c r="E12117" s="11" t="s">
        <v>25186</v>
      </c>
      <c r="F12117" s="6">
        <v>441953</v>
      </c>
      <c r="G12117" s="6" t="s">
        <v>2665</v>
      </c>
      <c r="H12117" s="16">
        <v>321</v>
      </c>
      <c r="I12117" s="12">
        <v>44028</v>
      </c>
      <c r="J12117" s="12">
        <v>44399</v>
      </c>
      <c r="K12117" s="15">
        <v>0</v>
      </c>
      <c r="L12117" s="13" t="s">
        <v>15</v>
      </c>
      <c r="M12117" s="7">
        <v>1</v>
      </c>
      <c r="N12117" s="17"/>
    </row>
    <row r="12118" spans="1:14" ht="63">
      <c r="A12118" s="6">
        <v>12116</v>
      </c>
      <c r="B12118" s="8" t="s">
        <v>25168</v>
      </c>
      <c r="C12118" s="9" t="s">
        <v>25187</v>
      </c>
      <c r="D12118" s="10" t="s">
        <v>25185</v>
      </c>
      <c r="E12118" s="11" t="s">
        <v>25188</v>
      </c>
      <c r="F12118" s="6">
        <v>250541</v>
      </c>
      <c r="G12118" s="6" t="s">
        <v>2665</v>
      </c>
      <c r="H12118" s="16">
        <v>249.619</v>
      </c>
      <c r="I12118" s="12">
        <v>43520</v>
      </c>
      <c r="J12118" s="12">
        <v>44329</v>
      </c>
      <c r="K12118" s="15">
        <v>68</v>
      </c>
      <c r="L12118" s="13" t="s">
        <v>15</v>
      </c>
      <c r="M12118" s="7">
        <v>1</v>
      </c>
      <c r="N12118" s="17"/>
    </row>
    <row r="12119" spans="1:14" ht="63">
      <c r="A12119" s="6">
        <v>12117</v>
      </c>
      <c r="B12119" s="8" t="s">
        <v>25168</v>
      </c>
      <c r="C12119" s="9" t="s">
        <v>25189</v>
      </c>
      <c r="D12119" s="10" t="s">
        <v>9182</v>
      </c>
      <c r="E12119" s="11" t="s">
        <v>25190</v>
      </c>
      <c r="F12119" s="6">
        <v>324551</v>
      </c>
      <c r="G12119" s="6" t="s">
        <v>2665</v>
      </c>
      <c r="H12119" s="16">
        <v>76.977999999999994</v>
      </c>
      <c r="I12119" s="12">
        <v>43684</v>
      </c>
      <c r="J12119" s="12">
        <v>44056</v>
      </c>
      <c r="K12119" s="15">
        <v>48.95</v>
      </c>
      <c r="L12119" s="13" t="s">
        <v>15</v>
      </c>
      <c r="M12119" s="7">
        <v>1</v>
      </c>
      <c r="N12119" s="17"/>
    </row>
    <row r="12120" spans="1:14" ht="47.25">
      <c r="A12120" s="6">
        <v>12118</v>
      </c>
      <c r="B12120" s="8" t="s">
        <v>25168</v>
      </c>
      <c r="C12120" s="9" t="s">
        <v>25189</v>
      </c>
      <c r="D12120" s="10" t="s">
        <v>9182</v>
      </c>
      <c r="E12120" s="11" t="s">
        <v>25191</v>
      </c>
      <c r="F12120" s="6">
        <v>324407</v>
      </c>
      <c r="G12120" s="6" t="s">
        <v>2665</v>
      </c>
      <c r="H12120" s="16">
        <v>38.271000000000001</v>
      </c>
      <c r="I12120" s="12">
        <v>43684</v>
      </c>
      <c r="J12120" s="12">
        <v>43964</v>
      </c>
      <c r="K12120" s="15">
        <v>10</v>
      </c>
      <c r="L12120" s="13" t="s">
        <v>15</v>
      </c>
      <c r="M12120" s="7">
        <v>1</v>
      </c>
      <c r="N12120" s="17"/>
    </row>
    <row r="12121" spans="1:14" ht="47.25">
      <c r="A12121" s="6">
        <v>12119</v>
      </c>
      <c r="B12121" s="8" t="s">
        <v>25168</v>
      </c>
      <c r="C12121" s="9" t="s">
        <v>25189</v>
      </c>
      <c r="D12121" s="10" t="s">
        <v>9182</v>
      </c>
      <c r="E12121" s="11" t="s">
        <v>25192</v>
      </c>
      <c r="F12121" s="6">
        <v>324550</v>
      </c>
      <c r="G12121" s="6" t="s">
        <v>2665</v>
      </c>
      <c r="H12121" s="16">
        <v>58.287100000000002</v>
      </c>
      <c r="I12121" s="12">
        <v>43684</v>
      </c>
      <c r="J12121" s="12">
        <v>44056</v>
      </c>
      <c r="K12121" s="15">
        <v>37.54</v>
      </c>
      <c r="L12121" s="13" t="s">
        <v>15</v>
      </c>
      <c r="M12121" s="7">
        <v>1</v>
      </c>
      <c r="N12121" s="17"/>
    </row>
    <row r="12122" spans="1:14" ht="31.5">
      <c r="A12122" s="6">
        <v>12120</v>
      </c>
      <c r="B12122" s="8" t="s">
        <v>25168</v>
      </c>
      <c r="C12122" s="9" t="s">
        <v>25193</v>
      </c>
      <c r="D12122" s="10" t="s">
        <v>25194</v>
      </c>
      <c r="E12122" s="11" t="s">
        <v>25195</v>
      </c>
      <c r="F12122" s="6">
        <v>491052</v>
      </c>
      <c r="G12122" s="6" t="s">
        <v>16</v>
      </c>
      <c r="H12122" s="16">
        <v>2933138.3</v>
      </c>
      <c r="I12122" s="12">
        <v>44136</v>
      </c>
      <c r="J12122" s="12">
        <v>44195</v>
      </c>
      <c r="K12122" s="15">
        <v>0</v>
      </c>
      <c r="L12122" s="13" t="s">
        <v>15</v>
      </c>
      <c r="M12122" s="7">
        <v>1</v>
      </c>
      <c r="N12122" s="17"/>
    </row>
    <row r="12123" spans="1:14" ht="31.5">
      <c r="A12123" s="6">
        <v>12121</v>
      </c>
      <c r="B12123" s="8" t="s">
        <v>25168</v>
      </c>
      <c r="C12123" s="9" t="s">
        <v>25193</v>
      </c>
      <c r="D12123" s="10" t="s">
        <v>25194</v>
      </c>
      <c r="E12123" s="11" t="s">
        <v>25196</v>
      </c>
      <c r="F12123" s="6">
        <v>491051</v>
      </c>
      <c r="G12123" s="6" t="s">
        <v>16</v>
      </c>
      <c r="H12123" s="16">
        <v>2264754.4</v>
      </c>
      <c r="I12123" s="12">
        <v>44136</v>
      </c>
      <c r="J12123" s="12">
        <v>44195</v>
      </c>
      <c r="K12123" s="15">
        <v>0</v>
      </c>
      <c r="L12123" s="13" t="s">
        <v>15</v>
      </c>
      <c r="M12123" s="7">
        <v>1</v>
      </c>
      <c r="N12123" s="17"/>
    </row>
    <row r="12124" spans="1:14" ht="47.25">
      <c r="A12124" s="6">
        <v>12122</v>
      </c>
      <c r="B12124" s="8" t="s">
        <v>25168</v>
      </c>
      <c r="C12124" s="9" t="s">
        <v>25197</v>
      </c>
      <c r="D12124" s="10" t="s">
        <v>25198</v>
      </c>
      <c r="E12124" s="11" t="s">
        <v>25199</v>
      </c>
      <c r="F12124" s="6">
        <v>449981</v>
      </c>
      <c r="G12124" s="6" t="s">
        <v>2665</v>
      </c>
      <c r="H12124" s="16">
        <v>125.01</v>
      </c>
      <c r="I12124" s="12">
        <v>44098</v>
      </c>
      <c r="J12124" s="12">
        <v>44469</v>
      </c>
      <c r="K12124" s="15">
        <v>0</v>
      </c>
      <c r="L12124" s="13" t="s">
        <v>15</v>
      </c>
      <c r="M12124" s="7">
        <v>1</v>
      </c>
      <c r="N12124" s="17"/>
    </row>
    <row r="12125" spans="1:14" ht="47.25">
      <c r="A12125" s="6">
        <v>12123</v>
      </c>
      <c r="B12125" s="8" t="s">
        <v>25168</v>
      </c>
      <c r="C12125" s="9" t="s">
        <v>25197</v>
      </c>
      <c r="D12125" s="10" t="s">
        <v>25198</v>
      </c>
      <c r="E12125" s="11" t="s">
        <v>25200</v>
      </c>
      <c r="F12125" s="6">
        <v>449981</v>
      </c>
      <c r="G12125" s="6" t="s">
        <v>2665</v>
      </c>
      <c r="H12125" s="16">
        <v>28.69</v>
      </c>
      <c r="I12125" s="12">
        <v>44019</v>
      </c>
      <c r="J12125" s="12">
        <v>44240</v>
      </c>
      <c r="K12125" s="15">
        <v>9.8000000000000007</v>
      </c>
      <c r="L12125" s="13" t="s">
        <v>15</v>
      </c>
      <c r="M12125" s="7">
        <v>1</v>
      </c>
      <c r="N12125" s="17"/>
    </row>
    <row r="12126" spans="1:14" ht="31.5">
      <c r="A12126" s="6">
        <v>12124</v>
      </c>
      <c r="B12126" s="8" t="s">
        <v>25168</v>
      </c>
      <c r="C12126" s="9" t="s">
        <v>25201</v>
      </c>
      <c r="D12126" s="10" t="s">
        <v>25202</v>
      </c>
      <c r="E12126" s="11" t="s">
        <v>25203</v>
      </c>
      <c r="F12126" s="6">
        <v>492195</v>
      </c>
      <c r="G12126" s="6" t="s">
        <v>16</v>
      </c>
      <c r="H12126" s="16">
        <v>9739859.8000000007</v>
      </c>
      <c r="I12126" s="12">
        <v>44136</v>
      </c>
      <c r="J12126" s="12">
        <v>44530</v>
      </c>
      <c r="K12126" s="15">
        <v>0</v>
      </c>
      <c r="L12126" s="13" t="s">
        <v>15</v>
      </c>
      <c r="M12126" s="7">
        <v>1</v>
      </c>
      <c r="N12126" s="17"/>
    </row>
    <row r="12127" spans="1:14" ht="31.5">
      <c r="A12127" s="6">
        <v>12125</v>
      </c>
      <c r="B12127" s="8" t="s">
        <v>25168</v>
      </c>
      <c r="C12127" s="9" t="s">
        <v>25204</v>
      </c>
      <c r="D12127" s="10" t="s">
        <v>25202</v>
      </c>
      <c r="E12127" s="11" t="s">
        <v>25205</v>
      </c>
      <c r="F12127" s="6">
        <v>491055</v>
      </c>
      <c r="G12127" s="6" t="s">
        <v>16</v>
      </c>
      <c r="H12127" s="16">
        <v>2527781.85</v>
      </c>
      <c r="I12127" s="12">
        <v>44136</v>
      </c>
      <c r="J12127" s="12">
        <v>44195</v>
      </c>
      <c r="K12127" s="15">
        <v>0</v>
      </c>
      <c r="L12127" s="13" t="s">
        <v>15</v>
      </c>
      <c r="M12127" s="7">
        <v>1</v>
      </c>
      <c r="N12127" s="17"/>
    </row>
    <row r="12128" spans="1:14" ht="47.25">
      <c r="A12128" s="6">
        <v>12126</v>
      </c>
      <c r="B12128" s="8" t="s">
        <v>25168</v>
      </c>
      <c r="C12128" s="9" t="s">
        <v>25206</v>
      </c>
      <c r="D12128" s="10" t="s">
        <v>25207</v>
      </c>
      <c r="E12128" s="11" t="s">
        <v>25208</v>
      </c>
      <c r="F12128" s="6">
        <v>437259</v>
      </c>
      <c r="G12128" s="6" t="s">
        <v>2665</v>
      </c>
      <c r="H12128" s="16">
        <v>252.74</v>
      </c>
      <c r="I12128" s="12">
        <v>44041</v>
      </c>
      <c r="J12128" s="12">
        <v>44372</v>
      </c>
      <c r="K12128" s="15">
        <v>0</v>
      </c>
      <c r="L12128" s="13" t="s">
        <v>15</v>
      </c>
      <c r="M12128" s="7">
        <v>1</v>
      </c>
      <c r="N12128" s="17"/>
    </row>
    <row r="12129" spans="1:14" ht="47.25">
      <c r="A12129" s="6">
        <v>12127</v>
      </c>
      <c r="B12129" s="8" t="s">
        <v>25168</v>
      </c>
      <c r="C12129" s="9" t="s">
        <v>25206</v>
      </c>
      <c r="D12129" s="10" t="s">
        <v>25207</v>
      </c>
      <c r="E12129" s="11" t="s">
        <v>25209</v>
      </c>
      <c r="F12129" s="6">
        <v>438198</v>
      </c>
      <c r="G12129" s="6" t="s">
        <v>2665</v>
      </c>
      <c r="H12129" s="16">
        <v>121.28</v>
      </c>
      <c r="I12129" s="12">
        <v>44041</v>
      </c>
      <c r="J12129" s="12">
        <v>44372</v>
      </c>
      <c r="K12129" s="15">
        <v>0</v>
      </c>
      <c r="L12129" s="13" t="s">
        <v>15</v>
      </c>
      <c r="M12129" s="7">
        <v>1</v>
      </c>
      <c r="N12129" s="17"/>
    </row>
    <row r="12130" spans="1:14" ht="47.25">
      <c r="A12130" s="6">
        <v>12128</v>
      </c>
      <c r="B12130" s="8" t="s">
        <v>25168</v>
      </c>
      <c r="C12130" s="9" t="s">
        <v>25206</v>
      </c>
      <c r="D12130" s="10" t="s">
        <v>25207</v>
      </c>
      <c r="E12130" s="11" t="s">
        <v>25210</v>
      </c>
      <c r="F12130" s="6">
        <v>438197</v>
      </c>
      <c r="G12130" s="6" t="s">
        <v>2665</v>
      </c>
      <c r="H12130" s="16">
        <v>120.15</v>
      </c>
      <c r="I12130" s="12">
        <v>44041</v>
      </c>
      <c r="J12130" s="12">
        <v>44372</v>
      </c>
      <c r="K12130" s="15">
        <v>0</v>
      </c>
      <c r="L12130" s="13" t="s">
        <v>15</v>
      </c>
      <c r="M12130" s="7">
        <v>1</v>
      </c>
      <c r="N12130" s="17"/>
    </row>
    <row r="12131" spans="1:14" ht="47.25">
      <c r="A12131" s="6">
        <v>12129</v>
      </c>
      <c r="B12131" s="8" t="s">
        <v>25168</v>
      </c>
      <c r="C12131" s="9" t="s">
        <v>25211</v>
      </c>
      <c r="D12131" s="10" t="s">
        <v>288</v>
      </c>
      <c r="E12131" s="11" t="s">
        <v>25212</v>
      </c>
      <c r="F12131" s="6">
        <v>98982</v>
      </c>
      <c r="G12131" s="6" t="s">
        <v>2665</v>
      </c>
      <c r="H12131" s="16">
        <v>273.52</v>
      </c>
      <c r="I12131" s="12">
        <v>42900</v>
      </c>
      <c r="J12131" s="12">
        <v>43830</v>
      </c>
      <c r="K12131" s="15">
        <v>159.5</v>
      </c>
      <c r="L12131" s="13" t="s">
        <v>15</v>
      </c>
      <c r="M12131" s="7">
        <v>1</v>
      </c>
      <c r="N12131" s="17"/>
    </row>
    <row r="12132" spans="1:14" ht="63">
      <c r="A12132" s="6">
        <v>12130</v>
      </c>
      <c r="B12132" s="8" t="s">
        <v>25168</v>
      </c>
      <c r="C12132" s="9" t="s">
        <v>25211</v>
      </c>
      <c r="D12132" s="10" t="s">
        <v>288</v>
      </c>
      <c r="E12132" s="11" t="s">
        <v>25213</v>
      </c>
      <c r="F12132" s="6">
        <v>98983</v>
      </c>
      <c r="G12132" s="6" t="s">
        <v>2665</v>
      </c>
      <c r="H12132" s="16">
        <v>96.843869999999995</v>
      </c>
      <c r="I12132" s="12">
        <v>42900</v>
      </c>
      <c r="J12132" s="12">
        <v>43830</v>
      </c>
      <c r="K12132" s="15">
        <v>0</v>
      </c>
      <c r="L12132" s="13" t="s">
        <v>15</v>
      </c>
      <c r="M12132" s="7">
        <v>1</v>
      </c>
      <c r="N12132" s="17"/>
    </row>
    <row r="12133" spans="1:14" ht="63">
      <c r="A12133" s="6">
        <v>12131</v>
      </c>
      <c r="B12133" s="8" t="s">
        <v>25168</v>
      </c>
      <c r="C12133" s="9" t="s">
        <v>25214</v>
      </c>
      <c r="D12133" s="10" t="s">
        <v>25215</v>
      </c>
      <c r="E12133" s="11" t="s">
        <v>25216</v>
      </c>
      <c r="F12133" s="6">
        <v>250540</v>
      </c>
      <c r="G12133" s="6" t="s">
        <v>2665</v>
      </c>
      <c r="H12133" s="16">
        <v>401.25900000000001</v>
      </c>
      <c r="I12133" s="12">
        <v>43520</v>
      </c>
      <c r="J12133" s="12">
        <v>43964</v>
      </c>
      <c r="K12133" s="15">
        <v>184</v>
      </c>
      <c r="L12133" s="13" t="s">
        <v>14</v>
      </c>
      <c r="M12133" s="7">
        <v>1</v>
      </c>
      <c r="N12133" s="17"/>
    </row>
    <row r="12134" spans="1:14" ht="63">
      <c r="A12134" s="6">
        <v>12132</v>
      </c>
      <c r="B12134" s="8" t="s">
        <v>25168</v>
      </c>
      <c r="C12134" s="9" t="s">
        <v>25217</v>
      </c>
      <c r="D12134" s="10" t="s">
        <v>25218</v>
      </c>
      <c r="E12134" s="11" t="s">
        <v>25216</v>
      </c>
      <c r="F12134" s="6">
        <v>250540</v>
      </c>
      <c r="G12134" s="6" t="s">
        <v>2665</v>
      </c>
      <c r="H12134" s="16">
        <v>401.25900000000001</v>
      </c>
      <c r="I12134" s="12">
        <v>43520</v>
      </c>
      <c r="J12134" s="12">
        <v>43964</v>
      </c>
      <c r="K12134" s="15">
        <v>184</v>
      </c>
      <c r="L12134" s="13" t="s">
        <v>14</v>
      </c>
      <c r="M12134" s="7">
        <v>0.4</v>
      </c>
      <c r="N12134" s="17"/>
    </row>
    <row r="12135" spans="1:14" ht="63">
      <c r="A12135" s="6">
        <v>12133</v>
      </c>
      <c r="B12135" s="8" t="s">
        <v>25168</v>
      </c>
      <c r="C12135" s="9" t="s">
        <v>25219</v>
      </c>
      <c r="D12135" s="10" t="s">
        <v>25185</v>
      </c>
      <c r="E12135" s="11" t="s">
        <v>25216</v>
      </c>
      <c r="F12135" s="6">
        <v>250540</v>
      </c>
      <c r="G12135" s="6" t="s">
        <v>2665</v>
      </c>
      <c r="H12135" s="16">
        <v>401.25900000000001</v>
      </c>
      <c r="I12135" s="12">
        <v>43520</v>
      </c>
      <c r="J12135" s="12">
        <v>43964</v>
      </c>
      <c r="K12135" s="15">
        <v>184</v>
      </c>
      <c r="L12135" s="13" t="s">
        <v>14</v>
      </c>
      <c r="M12135" s="7">
        <v>0.6</v>
      </c>
      <c r="N12135" s="17"/>
    </row>
    <row r="12136" spans="1:14" ht="47.25">
      <c r="A12136" s="6">
        <v>12134</v>
      </c>
      <c r="B12136" s="8" t="s">
        <v>25168</v>
      </c>
      <c r="C12136" s="9" t="s">
        <v>25214</v>
      </c>
      <c r="D12136" s="10" t="s">
        <v>25215</v>
      </c>
      <c r="E12136" s="11" t="s">
        <v>25220</v>
      </c>
      <c r="F12136" s="6">
        <v>201691</v>
      </c>
      <c r="G12136" s="6" t="s">
        <v>2665</v>
      </c>
      <c r="H12136" s="16">
        <v>443.5</v>
      </c>
      <c r="I12136" s="12">
        <v>43354</v>
      </c>
      <c r="J12136" s="12">
        <v>43798</v>
      </c>
      <c r="K12136" s="15">
        <v>270</v>
      </c>
      <c r="L12136" s="13" t="s">
        <v>14</v>
      </c>
      <c r="M12136" s="7">
        <v>1</v>
      </c>
      <c r="N12136" s="17"/>
    </row>
    <row r="12137" spans="1:14" ht="47.25">
      <c r="A12137" s="6">
        <v>12135</v>
      </c>
      <c r="B12137" s="8" t="s">
        <v>25168</v>
      </c>
      <c r="C12137" s="9" t="s">
        <v>25217</v>
      </c>
      <c r="D12137" s="10" t="s">
        <v>25218</v>
      </c>
      <c r="E12137" s="11" t="s">
        <v>25220</v>
      </c>
      <c r="F12137" s="6">
        <v>201691</v>
      </c>
      <c r="G12137" s="6" t="s">
        <v>2665</v>
      </c>
      <c r="H12137" s="16">
        <v>443.5</v>
      </c>
      <c r="I12137" s="12">
        <v>43354</v>
      </c>
      <c r="J12137" s="12">
        <v>43798</v>
      </c>
      <c r="K12137" s="15">
        <v>270</v>
      </c>
      <c r="L12137" s="13" t="s">
        <v>14</v>
      </c>
      <c r="M12137" s="7">
        <v>0.4</v>
      </c>
      <c r="N12137" s="17"/>
    </row>
    <row r="12138" spans="1:14" ht="47.25">
      <c r="A12138" s="6">
        <v>12136</v>
      </c>
      <c r="B12138" s="8" t="s">
        <v>25168</v>
      </c>
      <c r="C12138" s="9" t="s">
        <v>25219</v>
      </c>
      <c r="D12138" s="10" t="s">
        <v>25185</v>
      </c>
      <c r="E12138" s="11" t="s">
        <v>25220</v>
      </c>
      <c r="F12138" s="6">
        <v>201691</v>
      </c>
      <c r="G12138" s="6" t="s">
        <v>2665</v>
      </c>
      <c r="H12138" s="16">
        <v>443.5</v>
      </c>
      <c r="I12138" s="12">
        <v>43354</v>
      </c>
      <c r="J12138" s="12">
        <v>43798</v>
      </c>
      <c r="K12138" s="15">
        <v>270</v>
      </c>
      <c r="L12138" s="13" t="s">
        <v>14</v>
      </c>
      <c r="M12138" s="7">
        <v>0.6</v>
      </c>
      <c r="N12138" s="17"/>
    </row>
    <row r="12139" spans="1:14" ht="63">
      <c r="A12139" s="6">
        <v>12137</v>
      </c>
      <c r="B12139" s="8" t="s">
        <v>25168</v>
      </c>
      <c r="C12139" s="9" t="s">
        <v>25221</v>
      </c>
      <c r="D12139" s="10" t="s">
        <v>25222</v>
      </c>
      <c r="E12139" s="11" t="s">
        <v>25223</v>
      </c>
      <c r="F12139" s="6">
        <v>301527</v>
      </c>
      <c r="G12139" s="6" t="s">
        <v>2665</v>
      </c>
      <c r="H12139" s="16">
        <v>78.239999999999995</v>
      </c>
      <c r="I12139" s="12">
        <v>43635</v>
      </c>
      <c r="J12139" s="12">
        <v>44007</v>
      </c>
      <c r="K12139" s="15">
        <v>0</v>
      </c>
      <c r="L12139" s="13" t="s">
        <v>15</v>
      </c>
      <c r="M12139" s="7">
        <v>1</v>
      </c>
      <c r="N12139" s="17"/>
    </row>
    <row r="12140" spans="1:14" ht="47.25">
      <c r="A12140" s="6">
        <v>12138</v>
      </c>
      <c r="B12140" s="8" t="s">
        <v>25168</v>
      </c>
      <c r="C12140" s="9" t="s">
        <v>25221</v>
      </c>
      <c r="D12140" s="10" t="s">
        <v>25222</v>
      </c>
      <c r="E12140" s="11" t="s">
        <v>25224</v>
      </c>
      <c r="F12140" s="6">
        <v>231176</v>
      </c>
      <c r="G12140" s="6" t="s">
        <v>2665</v>
      </c>
      <c r="H12140" s="16">
        <v>130.07</v>
      </c>
      <c r="I12140" s="12">
        <v>43440</v>
      </c>
      <c r="J12140" s="12">
        <v>43884</v>
      </c>
      <c r="K12140" s="15">
        <v>85.05</v>
      </c>
      <c r="L12140" s="13" t="s">
        <v>15</v>
      </c>
      <c r="M12140" s="7">
        <v>1</v>
      </c>
      <c r="N12140" s="17"/>
    </row>
    <row r="12141" spans="1:14" ht="47.25">
      <c r="A12141" s="6">
        <v>12139</v>
      </c>
      <c r="B12141" s="8" t="s">
        <v>25168</v>
      </c>
      <c r="C12141" s="9" t="s">
        <v>25225</v>
      </c>
      <c r="D12141" s="10" t="s">
        <v>25226</v>
      </c>
      <c r="E12141" s="11" t="s">
        <v>25227</v>
      </c>
      <c r="F12141" s="6">
        <v>223298</v>
      </c>
      <c r="G12141" s="6" t="s">
        <v>2665</v>
      </c>
      <c r="H12141" s="16">
        <v>117.026</v>
      </c>
      <c r="I12141" s="12">
        <v>43436</v>
      </c>
      <c r="J12141" s="12" t="s">
        <v>25228</v>
      </c>
      <c r="K12141" s="15">
        <v>59.7</v>
      </c>
      <c r="L12141" s="13" t="s">
        <v>15</v>
      </c>
      <c r="M12141" s="7">
        <v>1</v>
      </c>
      <c r="N12141" s="17"/>
    </row>
    <row r="12142" spans="1:14" ht="47.25">
      <c r="A12142" s="6">
        <v>12140</v>
      </c>
      <c r="B12142" s="8" t="s">
        <v>25168</v>
      </c>
      <c r="C12142" s="9" t="s">
        <v>25225</v>
      </c>
      <c r="D12142" s="10" t="s">
        <v>25226</v>
      </c>
      <c r="E12142" s="11" t="s">
        <v>25229</v>
      </c>
      <c r="F12142" s="6">
        <v>223297</v>
      </c>
      <c r="G12142" s="6" t="s">
        <v>2665</v>
      </c>
      <c r="H12142" s="16">
        <v>76.86</v>
      </c>
      <c r="I12142" s="12">
        <v>43436</v>
      </c>
      <c r="J12142" s="12">
        <v>43961</v>
      </c>
      <c r="K12142" s="15">
        <v>44</v>
      </c>
      <c r="L12142" s="13" t="s">
        <v>15</v>
      </c>
      <c r="M12142" s="7">
        <v>1</v>
      </c>
      <c r="N12142" s="17"/>
    </row>
    <row r="12143" spans="1:14" ht="47.25">
      <c r="A12143" s="6">
        <v>12141</v>
      </c>
      <c r="B12143" s="8" t="s">
        <v>25168</v>
      </c>
      <c r="C12143" s="9" t="s">
        <v>25230</v>
      </c>
      <c r="D12143" s="10" t="s">
        <v>4514</v>
      </c>
      <c r="E12143" s="11" t="s">
        <v>25231</v>
      </c>
      <c r="F12143" s="6">
        <v>306507</v>
      </c>
      <c r="G12143" s="6" t="s">
        <v>2665</v>
      </c>
      <c r="H12143" s="16">
        <v>216.994</v>
      </c>
      <c r="I12143" s="12">
        <v>43635</v>
      </c>
      <c r="J12143" s="12">
        <v>44007</v>
      </c>
      <c r="K12143" s="15">
        <v>0</v>
      </c>
      <c r="L12143" s="13" t="s">
        <v>15</v>
      </c>
      <c r="M12143" s="7">
        <v>1</v>
      </c>
      <c r="N12143" s="17"/>
    </row>
    <row r="12144" spans="1:14" ht="63">
      <c r="A12144" s="6">
        <v>12142</v>
      </c>
      <c r="B12144" s="8" t="s">
        <v>25168</v>
      </c>
      <c r="C12144" s="9" t="s">
        <v>25230</v>
      </c>
      <c r="D12144" s="10" t="s">
        <v>4514</v>
      </c>
      <c r="E12144" s="11" t="s">
        <v>25232</v>
      </c>
      <c r="F12144" s="6">
        <v>446510</v>
      </c>
      <c r="G12144" s="6" t="s">
        <v>2665</v>
      </c>
      <c r="H12144" s="16">
        <v>301.02</v>
      </c>
      <c r="I12144" s="12">
        <v>44027</v>
      </c>
      <c r="J12144" s="12">
        <v>44398</v>
      </c>
      <c r="K12144" s="15">
        <v>0</v>
      </c>
      <c r="L12144" s="13" t="s">
        <v>15</v>
      </c>
      <c r="M12144" s="7">
        <v>1</v>
      </c>
      <c r="N12144" s="17"/>
    </row>
    <row r="12145" spans="1:14" ht="47.25">
      <c r="A12145" s="6">
        <v>12143</v>
      </c>
      <c r="B12145" s="8" t="s">
        <v>25168</v>
      </c>
      <c r="C12145" s="9" t="s">
        <v>25230</v>
      </c>
      <c r="D12145" s="10" t="s">
        <v>4514</v>
      </c>
      <c r="E12145" s="11" t="s">
        <v>25233</v>
      </c>
      <c r="F12145" s="6">
        <v>401758</v>
      </c>
      <c r="G12145" s="6" t="s">
        <v>2665</v>
      </c>
      <c r="H12145" s="16">
        <v>274.52999999999997</v>
      </c>
      <c r="I12145" s="12" t="s">
        <v>7509</v>
      </c>
      <c r="J12145" s="12">
        <v>44202.052094907405</v>
      </c>
      <c r="K12145" s="15">
        <v>0</v>
      </c>
      <c r="L12145" s="13" t="s">
        <v>15</v>
      </c>
      <c r="M12145" s="7">
        <v>1</v>
      </c>
      <c r="N12145" s="17"/>
    </row>
    <row r="12146" spans="1:14" ht="63">
      <c r="A12146" s="6">
        <v>12144</v>
      </c>
      <c r="B12146" s="8" t="s">
        <v>25168</v>
      </c>
      <c r="C12146" s="9" t="s">
        <v>25234</v>
      </c>
      <c r="D12146" s="10" t="s">
        <v>25235</v>
      </c>
      <c r="E12146" s="11" t="s">
        <v>25236</v>
      </c>
      <c r="F12146" s="6">
        <v>298152</v>
      </c>
      <c r="G12146" s="6" t="s">
        <v>2665</v>
      </c>
      <c r="H12146" s="16">
        <v>140.613</v>
      </c>
      <c r="I12146" s="12">
        <v>43643</v>
      </c>
      <c r="J12146" s="12" t="s">
        <v>25237</v>
      </c>
      <c r="K12146" s="15">
        <v>99</v>
      </c>
      <c r="L12146" s="13" t="s">
        <v>15</v>
      </c>
      <c r="M12146" s="7">
        <v>1</v>
      </c>
      <c r="N12146" s="17"/>
    </row>
    <row r="12147" spans="1:14" ht="94.5">
      <c r="A12147" s="6">
        <v>12145</v>
      </c>
      <c r="B12147" s="8" t="s">
        <v>25168</v>
      </c>
      <c r="C12147" s="9" t="s">
        <v>25234</v>
      </c>
      <c r="D12147" s="10" t="s">
        <v>25235</v>
      </c>
      <c r="E12147" s="11" t="s">
        <v>25238</v>
      </c>
      <c r="F12147" s="6">
        <v>464492</v>
      </c>
      <c r="G12147" s="6" t="s">
        <v>2665</v>
      </c>
      <c r="H12147" s="16">
        <v>269.19</v>
      </c>
      <c r="I12147" s="12" t="s">
        <v>1739</v>
      </c>
      <c r="J12147" s="12" t="s">
        <v>6724</v>
      </c>
      <c r="K12147" s="15">
        <v>0</v>
      </c>
      <c r="L12147" s="13" t="s">
        <v>15</v>
      </c>
      <c r="M12147" s="7">
        <v>1</v>
      </c>
      <c r="N12147" s="17"/>
    </row>
    <row r="12148" spans="1:14" ht="31.5">
      <c r="A12148" s="6">
        <v>12146</v>
      </c>
      <c r="B12148" s="8" t="s">
        <v>25168</v>
      </c>
      <c r="C12148" s="9" t="s">
        <v>25234</v>
      </c>
      <c r="D12148" s="10" t="s">
        <v>25235</v>
      </c>
      <c r="E12148" s="11" t="s">
        <v>25239</v>
      </c>
      <c r="F12148" s="6">
        <v>455189</v>
      </c>
      <c r="G12148" s="6" t="s">
        <v>2521</v>
      </c>
      <c r="H12148" s="16">
        <v>10700000</v>
      </c>
      <c r="I12148" s="12">
        <v>44083</v>
      </c>
      <c r="J12148" s="12">
        <v>44416</v>
      </c>
      <c r="K12148" s="15">
        <v>0</v>
      </c>
      <c r="L12148" s="13" t="s">
        <v>15</v>
      </c>
      <c r="M12148" s="7">
        <v>1</v>
      </c>
      <c r="N12148" s="17"/>
    </row>
    <row r="12149" spans="1:14" ht="31.5">
      <c r="A12149" s="6">
        <v>12147</v>
      </c>
      <c r="B12149" s="8" t="s">
        <v>25168</v>
      </c>
      <c r="C12149" s="9" t="s">
        <v>25240</v>
      </c>
      <c r="D12149" s="10" t="s">
        <v>25241</v>
      </c>
      <c r="E12149" s="11" t="s">
        <v>25242</v>
      </c>
      <c r="F12149" s="6">
        <v>492200</v>
      </c>
      <c r="G12149" s="6" t="s">
        <v>16</v>
      </c>
      <c r="H12149" s="16">
        <v>14158451.76</v>
      </c>
      <c r="I12149" s="12">
        <v>44187</v>
      </c>
      <c r="J12149" s="12">
        <v>44307</v>
      </c>
      <c r="K12149" s="15">
        <v>0</v>
      </c>
      <c r="L12149" s="13" t="s">
        <v>14</v>
      </c>
      <c r="M12149" s="7">
        <v>1</v>
      </c>
      <c r="N12149" s="17"/>
    </row>
    <row r="12150" spans="1:14" ht="31.5">
      <c r="A12150" s="6">
        <v>12148</v>
      </c>
      <c r="B12150" s="8" t="s">
        <v>25168</v>
      </c>
      <c r="C12150" s="9" t="s">
        <v>25243</v>
      </c>
      <c r="D12150" s="10" t="s">
        <v>8349</v>
      </c>
      <c r="E12150" s="11" t="s">
        <v>25242</v>
      </c>
      <c r="F12150" s="6">
        <v>492200</v>
      </c>
      <c r="G12150" s="6" t="s">
        <v>16</v>
      </c>
      <c r="H12150" s="16">
        <v>14158451.76</v>
      </c>
      <c r="I12150" s="12">
        <v>44187</v>
      </c>
      <c r="J12150" s="12">
        <v>44307</v>
      </c>
      <c r="K12150" s="15">
        <v>0</v>
      </c>
      <c r="L12150" s="13" t="s">
        <v>14</v>
      </c>
      <c r="M12150" s="7">
        <v>0.51</v>
      </c>
      <c r="N12150" s="17"/>
    </row>
    <row r="12151" spans="1:14" ht="47.25">
      <c r="A12151" s="6">
        <v>12149</v>
      </c>
      <c r="B12151" s="8" t="s">
        <v>25168</v>
      </c>
      <c r="C12151" s="9" t="s">
        <v>25244</v>
      </c>
      <c r="D12151" s="10" t="s">
        <v>25245</v>
      </c>
      <c r="E12151" s="11" t="s">
        <v>25242</v>
      </c>
      <c r="F12151" s="6">
        <v>492200</v>
      </c>
      <c r="G12151" s="6" t="s">
        <v>16</v>
      </c>
      <c r="H12151" s="16">
        <v>14158451.76</v>
      </c>
      <c r="I12151" s="12">
        <v>44187</v>
      </c>
      <c r="J12151" s="12">
        <v>44307</v>
      </c>
      <c r="K12151" s="15">
        <v>0</v>
      </c>
      <c r="L12151" s="13" t="s">
        <v>14</v>
      </c>
      <c r="M12151" s="7">
        <v>0.49</v>
      </c>
      <c r="N12151" s="17"/>
    </row>
    <row r="12152" spans="1:14" ht="31.5">
      <c r="A12152" s="6">
        <v>12150</v>
      </c>
      <c r="B12152" s="8" t="s">
        <v>25168</v>
      </c>
      <c r="C12152" s="9" t="s">
        <v>25240</v>
      </c>
      <c r="D12152" s="10" t="s">
        <v>25241</v>
      </c>
      <c r="E12152" s="11" t="s">
        <v>25246</v>
      </c>
      <c r="F12152" s="6">
        <v>492199</v>
      </c>
      <c r="G12152" s="6" t="s">
        <v>16</v>
      </c>
      <c r="H12152" s="16">
        <v>16309654.23</v>
      </c>
      <c r="I12152" s="12">
        <v>44193</v>
      </c>
      <c r="J12152" s="12">
        <v>44313</v>
      </c>
      <c r="K12152" s="15">
        <v>0</v>
      </c>
      <c r="L12152" s="13" t="s">
        <v>14</v>
      </c>
      <c r="M12152" s="7">
        <v>1</v>
      </c>
      <c r="N12152" s="17"/>
    </row>
    <row r="12153" spans="1:14" ht="31.5">
      <c r="A12153" s="6">
        <v>12151</v>
      </c>
      <c r="B12153" s="8" t="s">
        <v>25168</v>
      </c>
      <c r="C12153" s="9" t="s">
        <v>25243</v>
      </c>
      <c r="D12153" s="10" t="s">
        <v>8349</v>
      </c>
      <c r="E12153" s="11" t="s">
        <v>25246</v>
      </c>
      <c r="F12153" s="6">
        <v>492199</v>
      </c>
      <c r="G12153" s="6" t="s">
        <v>16</v>
      </c>
      <c r="H12153" s="16">
        <v>16309654.23</v>
      </c>
      <c r="I12153" s="12">
        <v>44193</v>
      </c>
      <c r="J12153" s="12">
        <v>44313</v>
      </c>
      <c r="K12153" s="15">
        <v>0</v>
      </c>
      <c r="L12153" s="13" t="s">
        <v>14</v>
      </c>
      <c r="M12153" s="7">
        <v>0.51</v>
      </c>
      <c r="N12153" s="17"/>
    </row>
    <row r="12154" spans="1:14" ht="47.25">
      <c r="A12154" s="6">
        <v>12152</v>
      </c>
      <c r="B12154" s="8" t="s">
        <v>25168</v>
      </c>
      <c r="C12154" s="9" t="s">
        <v>25244</v>
      </c>
      <c r="D12154" s="10" t="s">
        <v>25245</v>
      </c>
      <c r="E12154" s="11" t="s">
        <v>25246</v>
      </c>
      <c r="F12154" s="6">
        <v>492199</v>
      </c>
      <c r="G12154" s="6" t="s">
        <v>16</v>
      </c>
      <c r="H12154" s="16">
        <v>16309654.23</v>
      </c>
      <c r="I12154" s="12">
        <v>44193</v>
      </c>
      <c r="J12154" s="12">
        <v>44313</v>
      </c>
      <c r="K12154" s="15">
        <v>0</v>
      </c>
      <c r="L12154" s="13" t="s">
        <v>14</v>
      </c>
      <c r="M12154" s="7">
        <v>0.49</v>
      </c>
      <c r="N12154" s="17"/>
    </row>
    <row r="12155" spans="1:14" ht="63">
      <c r="A12155" s="6">
        <v>12153</v>
      </c>
      <c r="B12155" s="8" t="s">
        <v>25168</v>
      </c>
      <c r="C12155" s="9" t="s">
        <v>25247</v>
      </c>
      <c r="D12155" s="10" t="s">
        <v>25248</v>
      </c>
      <c r="E12155" s="11" t="s">
        <v>25249</v>
      </c>
      <c r="F12155" s="6">
        <v>207352</v>
      </c>
      <c r="G12155" s="6" t="s">
        <v>2665</v>
      </c>
      <c r="H12155" s="16">
        <v>178.84</v>
      </c>
      <c r="I12155" s="12">
        <v>43328</v>
      </c>
      <c r="J12155" s="12">
        <v>43936</v>
      </c>
      <c r="K12155" s="15">
        <v>73.010000000000005</v>
      </c>
      <c r="L12155" s="13" t="s">
        <v>15</v>
      </c>
      <c r="M12155" s="7">
        <v>1</v>
      </c>
      <c r="N12155" s="17"/>
    </row>
    <row r="12156" spans="1:14" ht="47.25">
      <c r="A12156" s="6">
        <v>12154</v>
      </c>
      <c r="B12156" s="8" t="s">
        <v>25168</v>
      </c>
      <c r="C12156" s="9" t="s">
        <v>25247</v>
      </c>
      <c r="D12156" s="10" t="s">
        <v>25248</v>
      </c>
      <c r="E12156" s="11" t="s">
        <v>25250</v>
      </c>
      <c r="F12156" s="6">
        <v>223296</v>
      </c>
      <c r="G12156" s="6" t="s">
        <v>2665</v>
      </c>
      <c r="H12156" s="16">
        <v>119.88800000000001</v>
      </c>
      <c r="I12156" s="12">
        <v>43433</v>
      </c>
      <c r="J12156" s="12">
        <v>44012</v>
      </c>
      <c r="K12156" s="15">
        <v>114.89</v>
      </c>
      <c r="L12156" s="13" t="s">
        <v>15</v>
      </c>
      <c r="M12156" s="7">
        <v>1</v>
      </c>
      <c r="N12156" s="17"/>
    </row>
    <row r="12157" spans="1:14" ht="63">
      <c r="A12157" s="6">
        <v>12155</v>
      </c>
      <c r="B12157" s="8" t="s">
        <v>25168</v>
      </c>
      <c r="C12157" s="9" t="s">
        <v>25247</v>
      </c>
      <c r="D12157" s="10" t="s">
        <v>25248</v>
      </c>
      <c r="E12157" s="11" t="s">
        <v>25251</v>
      </c>
      <c r="F12157" s="6">
        <v>207353</v>
      </c>
      <c r="G12157" s="6" t="s">
        <v>2665</v>
      </c>
      <c r="H12157" s="16">
        <v>146.65</v>
      </c>
      <c r="I12157" s="12">
        <v>43326</v>
      </c>
      <c r="J12157" s="12">
        <v>43931</v>
      </c>
      <c r="K12157" s="15">
        <v>117.48</v>
      </c>
      <c r="L12157" s="13" t="s">
        <v>15</v>
      </c>
      <c r="M12157" s="7">
        <v>1</v>
      </c>
      <c r="N12157" s="17"/>
    </row>
    <row r="12158" spans="1:14" ht="110.25">
      <c r="A12158" s="6">
        <v>12156</v>
      </c>
      <c r="B12158" s="8" t="s">
        <v>25168</v>
      </c>
      <c r="C12158" s="9" t="s">
        <v>25252</v>
      </c>
      <c r="D12158" s="10" t="s">
        <v>34</v>
      </c>
      <c r="E12158" s="11" t="s">
        <v>25253</v>
      </c>
      <c r="F12158" s="6">
        <v>298160</v>
      </c>
      <c r="G12158" s="6" t="s">
        <v>2665</v>
      </c>
      <c r="H12158" s="16">
        <v>146.80600000000001</v>
      </c>
      <c r="I12158" s="12">
        <v>43643</v>
      </c>
      <c r="J12158" s="12">
        <v>44089</v>
      </c>
      <c r="K12158" s="15">
        <v>0</v>
      </c>
      <c r="L12158" s="13" t="s">
        <v>15</v>
      </c>
      <c r="M12158" s="7">
        <v>1</v>
      </c>
      <c r="N12158" s="17"/>
    </row>
    <row r="12159" spans="1:14" ht="47.25">
      <c r="A12159" s="6">
        <v>12157</v>
      </c>
      <c r="B12159" s="8" t="s">
        <v>25168</v>
      </c>
      <c r="C12159" s="9" t="s">
        <v>25252</v>
      </c>
      <c r="D12159" s="10" t="s">
        <v>34</v>
      </c>
      <c r="E12159" s="11" t="s">
        <v>25254</v>
      </c>
      <c r="F12159" s="6">
        <v>471250</v>
      </c>
      <c r="G12159" s="6" t="s">
        <v>2665</v>
      </c>
      <c r="H12159" s="16">
        <v>116.71</v>
      </c>
      <c r="I12159" s="12">
        <v>44082</v>
      </c>
      <c r="J12159" s="12">
        <v>44453</v>
      </c>
      <c r="K12159" s="15">
        <v>0</v>
      </c>
      <c r="L12159" s="13" t="s">
        <v>15</v>
      </c>
      <c r="M12159" s="7">
        <v>1</v>
      </c>
      <c r="N12159" s="17"/>
    </row>
    <row r="12160" spans="1:14" ht="31.5">
      <c r="A12160" s="6">
        <v>12158</v>
      </c>
      <c r="B12160" s="8" t="s">
        <v>25168</v>
      </c>
      <c r="C12160" s="9" t="s">
        <v>25255</v>
      </c>
      <c r="D12160" s="10" t="s">
        <v>438</v>
      </c>
      <c r="E12160" s="11" t="s">
        <v>25256</v>
      </c>
      <c r="F12160" s="6">
        <v>492041</v>
      </c>
      <c r="G12160" s="6" t="s">
        <v>16</v>
      </c>
      <c r="H12160" s="16">
        <v>8049126.75</v>
      </c>
      <c r="I12160" s="12">
        <v>44131</v>
      </c>
      <c r="J12160" s="12">
        <v>44222</v>
      </c>
      <c r="K12160" s="15">
        <v>0</v>
      </c>
      <c r="L12160" s="13" t="s">
        <v>15</v>
      </c>
      <c r="M12160" s="7">
        <v>1</v>
      </c>
      <c r="N12160" s="17"/>
    </row>
    <row r="12161" spans="1:14" ht="31.5">
      <c r="A12161" s="6">
        <v>12159</v>
      </c>
      <c r="B12161" s="8" t="s">
        <v>25168</v>
      </c>
      <c r="C12161" s="9" t="s">
        <v>25257</v>
      </c>
      <c r="D12161" s="10" t="s">
        <v>25258</v>
      </c>
      <c r="E12161" s="11" t="s">
        <v>25259</v>
      </c>
      <c r="F12161" s="6">
        <v>491053</v>
      </c>
      <c r="G12161" s="6" t="s">
        <v>16</v>
      </c>
      <c r="H12161" s="16">
        <v>2841708.4</v>
      </c>
      <c r="I12161" s="12">
        <v>44130</v>
      </c>
      <c r="J12161" s="12">
        <v>44190</v>
      </c>
      <c r="K12161" s="15">
        <v>0</v>
      </c>
      <c r="L12161" s="13" t="s">
        <v>15</v>
      </c>
      <c r="M12161" s="7">
        <v>1</v>
      </c>
      <c r="N12161" s="17"/>
    </row>
    <row r="12162" spans="1:14" ht="47.25">
      <c r="A12162" s="6">
        <v>12160</v>
      </c>
      <c r="B12162" s="8" t="s">
        <v>25168</v>
      </c>
      <c r="C12162" s="9" t="s">
        <v>25260</v>
      </c>
      <c r="D12162" s="10" t="s">
        <v>67</v>
      </c>
      <c r="E12162" s="11" t="s">
        <v>25261</v>
      </c>
      <c r="F12162" s="6">
        <v>492039</v>
      </c>
      <c r="G12162" s="6" t="s">
        <v>16</v>
      </c>
      <c r="H12162" s="16">
        <v>7162085.1500000004</v>
      </c>
      <c r="I12162" s="12">
        <v>44130</v>
      </c>
      <c r="J12162" s="12">
        <v>44221</v>
      </c>
      <c r="K12162" s="15">
        <v>0</v>
      </c>
      <c r="L12162" s="13" t="s">
        <v>15</v>
      </c>
      <c r="M12162" s="7">
        <v>1</v>
      </c>
      <c r="N12162" s="17"/>
    </row>
    <row r="12163" spans="1:14" ht="31.5">
      <c r="A12163" s="6">
        <v>12161</v>
      </c>
      <c r="B12163" s="8" t="s">
        <v>25168</v>
      </c>
      <c r="C12163" s="9" t="s">
        <v>25262</v>
      </c>
      <c r="D12163" s="10" t="s">
        <v>25263</v>
      </c>
      <c r="E12163" s="11" t="s">
        <v>25264</v>
      </c>
      <c r="F12163" s="6">
        <v>492040</v>
      </c>
      <c r="G12163" s="6" t="s">
        <v>16</v>
      </c>
      <c r="H12163" s="16">
        <v>9398434.5500000007</v>
      </c>
      <c r="I12163" s="12">
        <v>44132</v>
      </c>
      <c r="J12163" s="12">
        <v>44223</v>
      </c>
      <c r="K12163" s="15">
        <v>0</v>
      </c>
      <c r="L12163" s="13" t="s">
        <v>15</v>
      </c>
      <c r="M12163" s="7">
        <v>1</v>
      </c>
      <c r="N12163" s="17"/>
    </row>
    <row r="12164" spans="1:14" ht="31.5">
      <c r="A12164" s="6">
        <v>12162</v>
      </c>
      <c r="B12164" s="8" t="s">
        <v>25168</v>
      </c>
      <c r="C12164" s="9" t="s">
        <v>25265</v>
      </c>
      <c r="D12164" s="10" t="s">
        <v>25266</v>
      </c>
      <c r="E12164" s="11" t="s">
        <v>25267</v>
      </c>
      <c r="F12164" s="6">
        <v>492202</v>
      </c>
      <c r="G12164" s="6" t="s">
        <v>16</v>
      </c>
      <c r="H12164" s="16">
        <v>18160012.02</v>
      </c>
      <c r="I12164" s="12">
        <v>44187</v>
      </c>
      <c r="J12164" s="12">
        <v>44307</v>
      </c>
      <c r="K12164" s="15">
        <v>0</v>
      </c>
      <c r="L12164" s="13" t="s">
        <v>15</v>
      </c>
      <c r="M12164" s="7">
        <v>1</v>
      </c>
      <c r="N12164" s="17"/>
    </row>
    <row r="12165" spans="1:14" ht="31.5">
      <c r="A12165" s="6">
        <v>12163</v>
      </c>
      <c r="B12165" s="8" t="s">
        <v>25168</v>
      </c>
      <c r="C12165" s="9" t="s">
        <v>25268</v>
      </c>
      <c r="D12165" s="10" t="s">
        <v>25269</v>
      </c>
      <c r="E12165" s="11" t="s">
        <v>25270</v>
      </c>
      <c r="F12165" s="6">
        <v>492194</v>
      </c>
      <c r="G12165" s="6" t="s">
        <v>16</v>
      </c>
      <c r="H12165" s="16">
        <v>10968073.949999999</v>
      </c>
      <c r="I12165" s="12">
        <v>44132</v>
      </c>
      <c r="J12165" s="12">
        <v>44223</v>
      </c>
      <c r="K12165" s="15">
        <v>0</v>
      </c>
      <c r="L12165" s="13" t="s">
        <v>15</v>
      </c>
      <c r="M12165" s="7">
        <v>1</v>
      </c>
      <c r="N12165" s="17"/>
    </row>
    <row r="12166" spans="1:14" ht="31.5">
      <c r="A12166" s="6">
        <v>12164</v>
      </c>
      <c r="B12166" s="8" t="s">
        <v>25168</v>
      </c>
      <c r="C12166" s="9" t="s">
        <v>25271</v>
      </c>
      <c r="D12166" s="10" t="s">
        <v>25272</v>
      </c>
      <c r="E12166" s="11" t="s">
        <v>25273</v>
      </c>
      <c r="F12166" s="6">
        <v>491046</v>
      </c>
      <c r="G12166" s="6" t="s">
        <v>16</v>
      </c>
      <c r="H12166" s="16">
        <v>1591306.05</v>
      </c>
      <c r="I12166" s="12">
        <v>44136</v>
      </c>
      <c r="J12166" s="12">
        <v>44195</v>
      </c>
      <c r="K12166" s="15">
        <v>0</v>
      </c>
      <c r="L12166" s="13" t="s">
        <v>15</v>
      </c>
      <c r="M12166" s="7">
        <v>1</v>
      </c>
      <c r="N12166" s="17"/>
    </row>
    <row r="12167" spans="1:14" ht="31.5">
      <c r="A12167" s="6">
        <v>12165</v>
      </c>
      <c r="B12167" s="8" t="s">
        <v>25168</v>
      </c>
      <c r="C12167" s="9" t="s">
        <v>25274</v>
      </c>
      <c r="D12167" s="10" t="s">
        <v>25275</v>
      </c>
      <c r="E12167" s="11" t="s">
        <v>25276</v>
      </c>
      <c r="F12167" s="6">
        <v>492038</v>
      </c>
      <c r="G12167" s="6" t="s">
        <v>16</v>
      </c>
      <c r="H12167" s="16">
        <v>6129718.25</v>
      </c>
      <c r="I12167" s="12">
        <v>44131</v>
      </c>
      <c r="J12167" s="12">
        <v>44206</v>
      </c>
      <c r="K12167" s="15">
        <v>0</v>
      </c>
      <c r="L12167" s="13" t="s">
        <v>15</v>
      </c>
      <c r="M12167" s="7">
        <v>1</v>
      </c>
      <c r="N12167" s="17"/>
    </row>
    <row r="12168" spans="1:14" ht="47.25">
      <c r="A12168" s="6">
        <v>12166</v>
      </c>
      <c r="B12168" s="8" t="s">
        <v>25168</v>
      </c>
      <c r="C12168" s="9" t="s">
        <v>25277</v>
      </c>
      <c r="D12168" s="10" t="s">
        <v>25278</v>
      </c>
      <c r="E12168" s="11" t="s">
        <v>25279</v>
      </c>
      <c r="F12168" s="6">
        <v>492043</v>
      </c>
      <c r="G12168" s="6" t="s">
        <v>16</v>
      </c>
      <c r="H12168" s="16">
        <v>801862.7</v>
      </c>
      <c r="I12168" s="12">
        <v>44143</v>
      </c>
      <c r="J12168" s="12">
        <v>44203</v>
      </c>
      <c r="K12168" s="15">
        <v>0</v>
      </c>
      <c r="L12168" s="13" t="s">
        <v>15</v>
      </c>
      <c r="M12168" s="7">
        <v>1</v>
      </c>
      <c r="N12168" s="17"/>
    </row>
    <row r="12169" spans="1:14" ht="31.5">
      <c r="A12169" s="6">
        <v>12167</v>
      </c>
      <c r="B12169" s="8" t="s">
        <v>25168</v>
      </c>
      <c r="C12169" s="9" t="s">
        <v>25280</v>
      </c>
      <c r="D12169" s="10" t="s">
        <v>25281</v>
      </c>
      <c r="E12169" s="11" t="s">
        <v>25282</v>
      </c>
      <c r="F12169" s="6">
        <v>492192</v>
      </c>
      <c r="G12169" s="6" t="s">
        <v>16</v>
      </c>
      <c r="H12169" s="16">
        <v>10198020.1</v>
      </c>
      <c r="I12169" s="12">
        <v>44136</v>
      </c>
      <c r="J12169" s="12">
        <v>44226</v>
      </c>
      <c r="K12169" s="15">
        <v>0</v>
      </c>
      <c r="L12169" s="13" t="s">
        <v>15</v>
      </c>
      <c r="M12169" s="7">
        <v>1</v>
      </c>
      <c r="N12169" s="17"/>
    </row>
    <row r="12170" spans="1:14" ht="31.5">
      <c r="A12170" s="6">
        <v>12168</v>
      </c>
      <c r="B12170" s="8" t="s">
        <v>25168</v>
      </c>
      <c r="C12170" s="9" t="s">
        <v>25283</v>
      </c>
      <c r="D12170" s="10" t="s">
        <v>25284</v>
      </c>
      <c r="E12170" s="11" t="s">
        <v>25285</v>
      </c>
      <c r="F12170" s="6">
        <v>492201</v>
      </c>
      <c r="G12170" s="6" t="s">
        <v>16</v>
      </c>
      <c r="H12170" s="16">
        <v>13880971.380000001</v>
      </c>
      <c r="I12170" s="12">
        <v>44193</v>
      </c>
      <c r="J12170" s="12">
        <v>44313</v>
      </c>
      <c r="K12170" s="15">
        <v>0</v>
      </c>
      <c r="L12170" s="13" t="s">
        <v>14</v>
      </c>
      <c r="M12170" s="7">
        <v>1</v>
      </c>
      <c r="N12170" s="17"/>
    </row>
    <row r="12171" spans="1:14" ht="31.5">
      <c r="A12171" s="6">
        <v>12169</v>
      </c>
      <c r="B12171" s="8" t="s">
        <v>25168</v>
      </c>
      <c r="C12171" s="9" t="s">
        <v>25286</v>
      </c>
      <c r="D12171" s="10" t="s">
        <v>25266</v>
      </c>
      <c r="E12171" s="11" t="s">
        <v>25285</v>
      </c>
      <c r="F12171" s="6">
        <v>492201</v>
      </c>
      <c r="G12171" s="6" t="s">
        <v>16</v>
      </c>
      <c r="H12171" s="16">
        <v>13880971.380000001</v>
      </c>
      <c r="I12171" s="12">
        <v>44193</v>
      </c>
      <c r="J12171" s="12">
        <v>44313</v>
      </c>
      <c r="K12171" s="15">
        <v>0</v>
      </c>
      <c r="L12171" s="13" t="s">
        <v>14</v>
      </c>
      <c r="M12171" s="7">
        <v>0.5</v>
      </c>
      <c r="N12171" s="17"/>
    </row>
    <row r="12172" spans="1:14" ht="31.5">
      <c r="A12172" s="6">
        <v>12170</v>
      </c>
      <c r="B12172" s="8" t="s">
        <v>25168</v>
      </c>
      <c r="C12172" s="9" t="s">
        <v>25287</v>
      </c>
      <c r="D12172" s="10" t="s">
        <v>25288</v>
      </c>
      <c r="E12172" s="11" t="s">
        <v>25285</v>
      </c>
      <c r="F12172" s="6">
        <v>492201</v>
      </c>
      <c r="G12172" s="6" t="s">
        <v>16</v>
      </c>
      <c r="H12172" s="16">
        <v>13880971.380000001</v>
      </c>
      <c r="I12172" s="12">
        <v>44193</v>
      </c>
      <c r="J12172" s="12">
        <v>44313</v>
      </c>
      <c r="K12172" s="15">
        <v>0</v>
      </c>
      <c r="L12172" s="13" t="s">
        <v>14</v>
      </c>
      <c r="M12172" s="7">
        <v>0.25</v>
      </c>
      <c r="N12172" s="17"/>
    </row>
    <row r="12173" spans="1:14" ht="47.25">
      <c r="A12173" s="6">
        <v>12171</v>
      </c>
      <c r="B12173" s="8" t="s">
        <v>25168</v>
      </c>
      <c r="C12173" s="9" t="s">
        <v>25289</v>
      </c>
      <c r="D12173" s="10" t="s">
        <v>25290</v>
      </c>
      <c r="E12173" s="11" t="s">
        <v>25285</v>
      </c>
      <c r="F12173" s="6">
        <v>492201</v>
      </c>
      <c r="G12173" s="6" t="s">
        <v>16</v>
      </c>
      <c r="H12173" s="16">
        <v>13880971.380000001</v>
      </c>
      <c r="I12173" s="12">
        <v>44193</v>
      </c>
      <c r="J12173" s="12">
        <v>44313</v>
      </c>
      <c r="K12173" s="15">
        <v>0</v>
      </c>
      <c r="L12173" s="13" t="s">
        <v>14</v>
      </c>
      <c r="M12173" s="7">
        <v>0.25</v>
      </c>
      <c r="N12173" s="17"/>
    </row>
    <row r="12174" spans="1:14" ht="31.5">
      <c r="A12174" s="6">
        <v>12172</v>
      </c>
      <c r="B12174" s="8" t="s">
        <v>25168</v>
      </c>
      <c r="C12174" s="9" t="s">
        <v>25291</v>
      </c>
      <c r="D12174" s="10" t="s">
        <v>25292</v>
      </c>
      <c r="E12174" s="11" t="s">
        <v>25293</v>
      </c>
      <c r="F12174" s="6">
        <v>491047</v>
      </c>
      <c r="G12174" s="6" t="s">
        <v>16</v>
      </c>
      <c r="H12174" s="16">
        <v>3336459.85</v>
      </c>
      <c r="I12174" s="12">
        <v>44138</v>
      </c>
      <c r="J12174" s="12">
        <v>44198</v>
      </c>
      <c r="K12174" s="15">
        <v>0</v>
      </c>
      <c r="L12174" s="13" t="s">
        <v>15</v>
      </c>
      <c r="M12174" s="7">
        <v>1</v>
      </c>
      <c r="N12174" s="17"/>
    </row>
    <row r="12175" spans="1:14" ht="47.25">
      <c r="A12175" s="6">
        <v>12173</v>
      </c>
      <c r="B12175" s="8" t="s">
        <v>25168</v>
      </c>
      <c r="C12175" s="9" t="s">
        <v>25294</v>
      </c>
      <c r="D12175" s="10" t="s">
        <v>160</v>
      </c>
      <c r="E12175" s="11" t="s">
        <v>25295</v>
      </c>
      <c r="F12175" s="6">
        <v>492193</v>
      </c>
      <c r="G12175" s="6" t="s">
        <v>16</v>
      </c>
      <c r="H12175" s="16">
        <v>11081403.25</v>
      </c>
      <c r="I12175" s="12">
        <v>44138</v>
      </c>
      <c r="J12175" s="12">
        <v>44229</v>
      </c>
      <c r="K12175" s="15">
        <v>0</v>
      </c>
      <c r="L12175" s="13" t="s">
        <v>15</v>
      </c>
      <c r="M12175" s="7">
        <v>1</v>
      </c>
      <c r="N12175" s="17"/>
    </row>
    <row r="12176" spans="1:14" ht="47.25">
      <c r="A12176" s="6">
        <v>12174</v>
      </c>
      <c r="B12176" s="8" t="s">
        <v>25168</v>
      </c>
      <c r="C12176" s="9" t="s">
        <v>25296</v>
      </c>
      <c r="D12176" s="10" t="s">
        <v>25297</v>
      </c>
      <c r="E12176" s="11" t="s">
        <v>25298</v>
      </c>
      <c r="F12176" s="6">
        <v>492037</v>
      </c>
      <c r="G12176" s="6" t="s">
        <v>16</v>
      </c>
      <c r="H12176" s="16">
        <v>5227027.8499999996</v>
      </c>
      <c r="I12176" s="12">
        <v>44132</v>
      </c>
      <c r="J12176" s="12">
        <v>44206</v>
      </c>
      <c r="K12176" s="15">
        <v>0</v>
      </c>
      <c r="L12176" s="13" t="s">
        <v>15</v>
      </c>
      <c r="M12176" s="7">
        <v>1</v>
      </c>
      <c r="N12176" s="17"/>
    </row>
    <row r="12177" spans="1:14" ht="47.25">
      <c r="A12177" s="6">
        <v>12175</v>
      </c>
      <c r="B12177" s="8" t="s">
        <v>25168</v>
      </c>
      <c r="C12177" s="9" t="s">
        <v>25299</v>
      </c>
      <c r="D12177" s="10" t="s">
        <v>25300</v>
      </c>
      <c r="E12177" s="11" t="s">
        <v>25301</v>
      </c>
      <c r="F12177" s="6">
        <v>491049</v>
      </c>
      <c r="G12177" s="6" t="s">
        <v>16</v>
      </c>
      <c r="H12177" s="16">
        <v>3174723.3</v>
      </c>
      <c r="I12177" s="12">
        <v>44130</v>
      </c>
      <c r="J12177" s="12">
        <v>44190</v>
      </c>
      <c r="K12177" s="15">
        <v>0</v>
      </c>
      <c r="L12177" s="13" t="s">
        <v>15</v>
      </c>
      <c r="M12177" s="7">
        <v>1</v>
      </c>
      <c r="N12177" s="17"/>
    </row>
    <row r="12178" spans="1:14" ht="31.5">
      <c r="A12178" s="6">
        <v>12176</v>
      </c>
      <c r="B12178" s="8" t="s">
        <v>25168</v>
      </c>
      <c r="C12178" s="9" t="s">
        <v>25302</v>
      </c>
      <c r="D12178" s="10" t="s">
        <v>25303</v>
      </c>
      <c r="E12178" s="11" t="s">
        <v>25304</v>
      </c>
      <c r="F12178" s="6">
        <v>492197</v>
      </c>
      <c r="G12178" s="6" t="s">
        <v>16</v>
      </c>
      <c r="H12178" s="16">
        <v>9680667.1999999993</v>
      </c>
      <c r="I12178" s="12">
        <v>44138</v>
      </c>
      <c r="J12178" s="12">
        <v>44229</v>
      </c>
      <c r="K12178" s="15">
        <v>0</v>
      </c>
      <c r="L12178" s="13" t="s">
        <v>15</v>
      </c>
      <c r="M12178" s="7">
        <v>1</v>
      </c>
      <c r="N12178" s="17"/>
    </row>
    <row r="12179" spans="1:14" ht="31.5">
      <c r="A12179" s="6">
        <v>12177</v>
      </c>
      <c r="B12179" s="8" t="s">
        <v>25168</v>
      </c>
      <c r="C12179" s="9" t="s">
        <v>25305</v>
      </c>
      <c r="D12179" s="10" t="s">
        <v>25306</v>
      </c>
      <c r="E12179" s="11" t="s">
        <v>25307</v>
      </c>
      <c r="F12179" s="6">
        <v>492198</v>
      </c>
      <c r="G12179" s="6" t="s">
        <v>16</v>
      </c>
      <c r="H12179" s="16">
        <v>10349167</v>
      </c>
      <c r="I12179" s="12">
        <v>44138</v>
      </c>
      <c r="J12179" s="12">
        <v>44229</v>
      </c>
      <c r="K12179" s="15">
        <v>0</v>
      </c>
      <c r="L12179" s="13" t="s">
        <v>15</v>
      </c>
      <c r="M12179" s="7">
        <v>1</v>
      </c>
      <c r="N12179" s="17"/>
    </row>
    <row r="12180" spans="1:14" ht="47.25">
      <c r="A12180" s="6">
        <v>12178</v>
      </c>
      <c r="B12180" s="8" t="s">
        <v>25168</v>
      </c>
      <c r="C12180" s="9" t="s">
        <v>25308</v>
      </c>
      <c r="D12180" s="10" t="s">
        <v>25309</v>
      </c>
      <c r="E12180" s="11" t="s">
        <v>25310</v>
      </c>
      <c r="F12180" s="6">
        <v>492045</v>
      </c>
      <c r="G12180" s="6" t="s">
        <v>16</v>
      </c>
      <c r="H12180" s="16">
        <v>600131.15</v>
      </c>
      <c r="I12180" s="12">
        <v>44130</v>
      </c>
      <c r="J12180" s="12">
        <v>44190</v>
      </c>
      <c r="K12180" s="15">
        <v>0</v>
      </c>
      <c r="L12180" s="13" t="s">
        <v>15</v>
      </c>
      <c r="M12180" s="7">
        <v>1</v>
      </c>
      <c r="N12180" s="17"/>
    </row>
    <row r="12181" spans="1:14" ht="47.25">
      <c r="A12181" s="6">
        <v>12179</v>
      </c>
      <c r="B12181" s="8" t="s">
        <v>25168</v>
      </c>
      <c r="C12181" s="9" t="s">
        <v>25311</v>
      </c>
      <c r="D12181" s="10" t="s">
        <v>25312</v>
      </c>
      <c r="E12181" s="11" t="s">
        <v>25313</v>
      </c>
      <c r="F12181" s="6">
        <v>484005</v>
      </c>
      <c r="G12181" s="6" t="s">
        <v>16</v>
      </c>
      <c r="H12181" s="16">
        <v>392200</v>
      </c>
      <c r="I12181" s="12">
        <v>44130</v>
      </c>
      <c r="J12181" s="12">
        <v>44190</v>
      </c>
      <c r="K12181" s="15">
        <v>341491</v>
      </c>
      <c r="L12181" s="13" t="s">
        <v>15</v>
      </c>
      <c r="M12181" s="7">
        <v>1</v>
      </c>
      <c r="N12181" s="17"/>
    </row>
    <row r="12182" spans="1:14" ht="31.5">
      <c r="A12182" s="6">
        <v>12180</v>
      </c>
      <c r="B12182" s="8" t="s">
        <v>25168</v>
      </c>
      <c r="C12182" s="9" t="s">
        <v>25314</v>
      </c>
      <c r="D12182" s="10" t="s">
        <v>25315</v>
      </c>
      <c r="E12182" s="11" t="s">
        <v>25316</v>
      </c>
      <c r="F12182" s="6">
        <v>455190</v>
      </c>
      <c r="G12182" s="6" t="s">
        <v>2521</v>
      </c>
      <c r="H12182" s="16">
        <v>6059220.6500000004</v>
      </c>
      <c r="I12182" s="12">
        <v>44045</v>
      </c>
      <c r="J12182" s="12">
        <v>44132</v>
      </c>
      <c r="K12182" s="15">
        <v>0</v>
      </c>
      <c r="L12182" s="13" t="s">
        <v>15</v>
      </c>
      <c r="M12182" s="7">
        <v>1</v>
      </c>
      <c r="N12182" s="17"/>
    </row>
    <row r="12183" spans="1:14" ht="31.5">
      <c r="A12183" s="6">
        <v>12181</v>
      </c>
      <c r="B12183" s="8" t="s">
        <v>25168</v>
      </c>
      <c r="C12183" s="9" t="s">
        <v>25317</v>
      </c>
      <c r="D12183" s="10" t="s">
        <v>25318</v>
      </c>
      <c r="E12183" s="11" t="s">
        <v>25319</v>
      </c>
      <c r="F12183" s="6">
        <v>455188</v>
      </c>
      <c r="G12183" s="6" t="s">
        <v>2521</v>
      </c>
      <c r="H12183" s="16">
        <v>4892754.5999999996</v>
      </c>
      <c r="I12183" s="12">
        <v>44040</v>
      </c>
      <c r="J12183" s="12">
        <v>44177</v>
      </c>
      <c r="K12183" s="15">
        <v>1985441</v>
      </c>
      <c r="L12183" s="13" t="s">
        <v>15</v>
      </c>
      <c r="M12183" s="7">
        <v>1</v>
      </c>
      <c r="N12183" s="17"/>
    </row>
    <row r="12184" spans="1:14" ht="31.5">
      <c r="A12184" s="6">
        <v>12182</v>
      </c>
      <c r="B12184" s="8" t="s">
        <v>25168</v>
      </c>
      <c r="C12184" s="9" t="s">
        <v>25320</v>
      </c>
      <c r="D12184" s="10" t="s">
        <v>25321</v>
      </c>
      <c r="E12184" s="11" t="s">
        <v>25322</v>
      </c>
      <c r="F12184" s="6">
        <v>455186</v>
      </c>
      <c r="G12184" s="6" t="s">
        <v>2521</v>
      </c>
      <c r="H12184" s="16">
        <v>3095162.7</v>
      </c>
      <c r="I12184" s="12">
        <v>44047</v>
      </c>
      <c r="J12184" s="12">
        <v>44168</v>
      </c>
      <c r="K12184" s="15">
        <v>1340050</v>
      </c>
      <c r="L12184" s="13" t="s">
        <v>15</v>
      </c>
      <c r="M12184" s="7">
        <v>1</v>
      </c>
      <c r="N12184" s="17"/>
    </row>
    <row r="12185" spans="1:14" ht="31.5">
      <c r="A12185" s="6">
        <v>12183</v>
      </c>
      <c r="B12185" s="8" t="s">
        <v>25168</v>
      </c>
      <c r="C12185" s="9" t="s">
        <v>25323</v>
      </c>
      <c r="D12185" s="10" t="s">
        <v>25324</v>
      </c>
      <c r="E12185" s="11" t="s">
        <v>25325</v>
      </c>
      <c r="F12185" s="6">
        <v>455182</v>
      </c>
      <c r="G12185" s="6" t="s">
        <v>2521</v>
      </c>
      <c r="H12185" s="16">
        <v>3870607.8</v>
      </c>
      <c r="I12185" s="12">
        <v>44028</v>
      </c>
      <c r="J12185" s="12">
        <v>44172</v>
      </c>
      <c r="K12185" s="15">
        <v>0</v>
      </c>
      <c r="L12185" s="13" t="s">
        <v>15</v>
      </c>
      <c r="M12185" s="7">
        <v>1</v>
      </c>
      <c r="N12185" s="17"/>
    </row>
    <row r="12186" spans="1:14" ht="31.5">
      <c r="A12186" s="6">
        <v>12184</v>
      </c>
      <c r="B12186" s="8" t="s">
        <v>25168</v>
      </c>
      <c r="C12186" s="9" t="s">
        <v>25323</v>
      </c>
      <c r="D12186" s="10" t="s">
        <v>25324</v>
      </c>
      <c r="E12186" s="11" t="s">
        <v>25326</v>
      </c>
      <c r="F12186" s="6">
        <v>455181</v>
      </c>
      <c r="G12186" s="6" t="s">
        <v>2521</v>
      </c>
      <c r="H12186" s="16">
        <v>4148707</v>
      </c>
      <c r="I12186" s="12">
        <v>44028</v>
      </c>
      <c r="J12186" s="12">
        <v>44172</v>
      </c>
      <c r="K12186" s="15">
        <v>0</v>
      </c>
      <c r="L12186" s="13" t="s">
        <v>15</v>
      </c>
      <c r="M12186" s="7">
        <v>1</v>
      </c>
      <c r="N12186" s="17"/>
    </row>
    <row r="12187" spans="1:14" ht="63">
      <c r="A12187" s="6">
        <v>12185</v>
      </c>
      <c r="B12187" s="8" t="s">
        <v>25168</v>
      </c>
      <c r="C12187" s="9" t="s">
        <v>25327</v>
      </c>
      <c r="D12187" s="10" t="s">
        <v>25328</v>
      </c>
      <c r="E12187" s="11" t="s">
        <v>25329</v>
      </c>
      <c r="F12187" s="6">
        <v>390700</v>
      </c>
      <c r="G12187" s="6" t="s">
        <v>2665</v>
      </c>
      <c r="H12187" s="16">
        <v>105.24</v>
      </c>
      <c r="I12187" s="12" t="s">
        <v>7249</v>
      </c>
      <c r="J12187" s="12">
        <v>44252</v>
      </c>
      <c r="K12187" s="15">
        <v>64.150000000000006</v>
      </c>
      <c r="L12187" s="13" t="s">
        <v>15</v>
      </c>
      <c r="M12187" s="7">
        <v>1</v>
      </c>
      <c r="N12187" s="17"/>
    </row>
    <row r="12188" spans="1:14" ht="63">
      <c r="A12188" s="6">
        <v>12186</v>
      </c>
      <c r="B12188" s="8" t="s">
        <v>25168</v>
      </c>
      <c r="C12188" s="9" t="s">
        <v>25330</v>
      </c>
      <c r="D12188" s="10" t="s">
        <v>25331</v>
      </c>
      <c r="E12188" s="11" t="s">
        <v>25332</v>
      </c>
      <c r="F12188" s="6">
        <v>118608</v>
      </c>
      <c r="G12188" s="6" t="s">
        <v>2665</v>
      </c>
      <c r="H12188" s="16">
        <v>330.37</v>
      </c>
      <c r="I12188" s="12">
        <v>43072</v>
      </c>
      <c r="J12188" s="12">
        <v>43616</v>
      </c>
      <c r="K12188" s="15">
        <v>281.20999999999998</v>
      </c>
      <c r="L12188" s="13" t="s">
        <v>14</v>
      </c>
      <c r="M12188" s="7">
        <v>1</v>
      </c>
      <c r="N12188" s="17"/>
    </row>
    <row r="12189" spans="1:14" ht="63">
      <c r="A12189" s="6">
        <v>12187</v>
      </c>
      <c r="B12189" s="8" t="s">
        <v>25168</v>
      </c>
      <c r="C12189" s="9" t="s">
        <v>25333</v>
      </c>
      <c r="D12189" s="10" t="s">
        <v>482</v>
      </c>
      <c r="E12189" s="11" t="s">
        <v>25332</v>
      </c>
      <c r="F12189" s="6">
        <v>118608</v>
      </c>
      <c r="G12189" s="6" t="s">
        <v>2665</v>
      </c>
      <c r="H12189" s="16">
        <v>330.37</v>
      </c>
      <c r="I12189" s="12">
        <v>43072</v>
      </c>
      <c r="J12189" s="12">
        <v>43616</v>
      </c>
      <c r="K12189" s="15">
        <v>281.20999999999998</v>
      </c>
      <c r="L12189" s="13" t="s">
        <v>14</v>
      </c>
      <c r="M12189" s="7">
        <v>0.51</v>
      </c>
      <c r="N12189" s="17"/>
    </row>
    <row r="12190" spans="1:14" ht="63">
      <c r="A12190" s="6">
        <v>12188</v>
      </c>
      <c r="B12190" s="8" t="s">
        <v>25168</v>
      </c>
      <c r="C12190" s="9" t="s">
        <v>25334</v>
      </c>
      <c r="D12190" s="10" t="s">
        <v>25335</v>
      </c>
      <c r="E12190" s="11" t="s">
        <v>25332</v>
      </c>
      <c r="F12190" s="6">
        <v>118608</v>
      </c>
      <c r="G12190" s="6" t="s">
        <v>2665</v>
      </c>
      <c r="H12190" s="16">
        <v>330.37</v>
      </c>
      <c r="I12190" s="12">
        <v>43072</v>
      </c>
      <c r="J12190" s="12">
        <v>43616</v>
      </c>
      <c r="K12190" s="15">
        <v>281.20999999999998</v>
      </c>
      <c r="L12190" s="13" t="s">
        <v>14</v>
      </c>
      <c r="M12190" s="7">
        <v>0.49</v>
      </c>
      <c r="N12190" s="17"/>
    </row>
    <row r="12191" spans="1:14" ht="94.5">
      <c r="A12191" s="6">
        <v>12189</v>
      </c>
      <c r="B12191" s="8" t="s">
        <v>25168</v>
      </c>
      <c r="C12191" s="9" t="s">
        <v>25336</v>
      </c>
      <c r="D12191" s="10" t="s">
        <v>25337</v>
      </c>
      <c r="E12191" s="11" t="s">
        <v>25338</v>
      </c>
      <c r="F12191" s="6">
        <v>469499</v>
      </c>
      <c r="G12191" s="6" t="s">
        <v>2665</v>
      </c>
      <c r="H12191" s="16">
        <v>219.64438000000001</v>
      </c>
      <c r="I12191" s="12" t="s">
        <v>1739</v>
      </c>
      <c r="J12191" s="12" t="s">
        <v>25339</v>
      </c>
      <c r="K12191" s="15">
        <v>0</v>
      </c>
      <c r="L12191" s="13" t="s">
        <v>15</v>
      </c>
      <c r="M12191" s="7">
        <v>1</v>
      </c>
      <c r="N12191" s="17"/>
    </row>
    <row r="12192" spans="1:14" ht="63">
      <c r="A12192" s="6">
        <v>12190</v>
      </c>
      <c r="B12192" s="8" t="s">
        <v>25168</v>
      </c>
      <c r="C12192" s="9" t="s">
        <v>25340</v>
      </c>
      <c r="D12192" s="10" t="s">
        <v>25341</v>
      </c>
      <c r="E12192" s="11" t="s">
        <v>25342</v>
      </c>
      <c r="F12192" s="6">
        <v>346295</v>
      </c>
      <c r="G12192" s="6" t="s">
        <v>2665</v>
      </c>
      <c r="H12192" s="16">
        <v>142.61224000000001</v>
      </c>
      <c r="I12192" s="12">
        <v>43682</v>
      </c>
      <c r="J12192" s="12">
        <v>44054</v>
      </c>
      <c r="K12192" s="15">
        <v>70</v>
      </c>
      <c r="L12192" s="13" t="s">
        <v>15</v>
      </c>
      <c r="M12192" s="7">
        <v>1</v>
      </c>
      <c r="N12192" s="17"/>
    </row>
    <row r="12193" spans="1:14" ht="63">
      <c r="A12193" s="6">
        <v>12191</v>
      </c>
      <c r="B12193" s="8" t="s">
        <v>25168</v>
      </c>
      <c r="C12193" s="9" t="s">
        <v>25343</v>
      </c>
      <c r="D12193" s="10" t="s">
        <v>25344</v>
      </c>
      <c r="E12193" s="11" t="s">
        <v>25345</v>
      </c>
      <c r="F12193" s="6">
        <v>331952</v>
      </c>
      <c r="G12193" s="6" t="s">
        <v>2665</v>
      </c>
      <c r="H12193" s="16">
        <v>162.0003188</v>
      </c>
      <c r="I12193" s="12">
        <v>43725</v>
      </c>
      <c r="J12193" s="12">
        <v>44097</v>
      </c>
      <c r="K12193" s="15">
        <v>111.65</v>
      </c>
      <c r="L12193" s="13" t="s">
        <v>15</v>
      </c>
      <c r="M12193" s="7">
        <v>1</v>
      </c>
      <c r="N12193" s="17"/>
    </row>
    <row r="12194" spans="1:14" ht="63">
      <c r="A12194" s="6">
        <v>12192</v>
      </c>
      <c r="B12194" s="8" t="s">
        <v>25168</v>
      </c>
      <c r="C12194" s="9" t="s">
        <v>25346</v>
      </c>
      <c r="D12194" s="10" t="s">
        <v>25347</v>
      </c>
      <c r="E12194" s="11" t="s">
        <v>25348</v>
      </c>
      <c r="F12194" s="6">
        <v>312963</v>
      </c>
      <c r="G12194" s="6" t="s">
        <v>2665</v>
      </c>
      <c r="H12194" s="16">
        <v>81.817999999999998</v>
      </c>
      <c r="I12194" s="12">
        <v>43670</v>
      </c>
      <c r="J12194" s="12">
        <v>44042</v>
      </c>
      <c r="K12194" s="15">
        <v>0</v>
      </c>
      <c r="L12194" s="13" t="s">
        <v>15</v>
      </c>
      <c r="M12194" s="7">
        <v>1</v>
      </c>
      <c r="N12194" s="17"/>
    </row>
    <row r="12195" spans="1:14" ht="47.25">
      <c r="A12195" s="6">
        <v>12193</v>
      </c>
      <c r="B12195" s="8" t="s">
        <v>25168</v>
      </c>
      <c r="C12195" s="9" t="s">
        <v>25349</v>
      </c>
      <c r="D12195" s="10" t="s">
        <v>25350</v>
      </c>
      <c r="E12195" s="11" t="s">
        <v>25351</v>
      </c>
      <c r="F12195" s="6">
        <v>346291</v>
      </c>
      <c r="G12195" s="6" t="s">
        <v>2665</v>
      </c>
      <c r="H12195" s="16">
        <v>103.33</v>
      </c>
      <c r="I12195" s="12">
        <v>43745</v>
      </c>
      <c r="J12195" s="12">
        <v>44117</v>
      </c>
      <c r="K12195" s="15">
        <v>0</v>
      </c>
      <c r="L12195" s="13" t="s">
        <v>15</v>
      </c>
      <c r="M12195" s="7">
        <v>1</v>
      </c>
      <c r="N12195" s="17"/>
    </row>
    <row r="12196" spans="1:14" ht="47.25">
      <c r="A12196" s="6">
        <v>12194</v>
      </c>
      <c r="B12196" s="8" t="s">
        <v>25168</v>
      </c>
      <c r="C12196" s="9" t="s">
        <v>25352</v>
      </c>
      <c r="D12196" s="10" t="s">
        <v>25353</v>
      </c>
      <c r="E12196" s="11" t="s">
        <v>25354</v>
      </c>
      <c r="F12196" s="6">
        <v>356515</v>
      </c>
      <c r="G12196" s="6" t="s">
        <v>2665</v>
      </c>
      <c r="H12196" s="16">
        <v>127.83</v>
      </c>
      <c r="I12196" s="12" t="s">
        <v>2255</v>
      </c>
      <c r="J12196" s="12" t="s">
        <v>2256</v>
      </c>
      <c r="K12196" s="15">
        <v>0</v>
      </c>
      <c r="L12196" s="13" t="s">
        <v>15</v>
      </c>
      <c r="M12196" s="7">
        <v>1</v>
      </c>
      <c r="N12196" s="17"/>
    </row>
    <row r="12197" spans="1:14" ht="47.25">
      <c r="A12197" s="6">
        <v>12195</v>
      </c>
      <c r="B12197" s="8" t="s">
        <v>25168</v>
      </c>
      <c r="C12197" s="9" t="s">
        <v>25355</v>
      </c>
      <c r="D12197" s="10" t="s">
        <v>25356</v>
      </c>
      <c r="E12197" s="11" t="s">
        <v>25357</v>
      </c>
      <c r="F12197" s="6">
        <v>471249</v>
      </c>
      <c r="G12197" s="6" t="s">
        <v>2665</v>
      </c>
      <c r="H12197" s="16">
        <v>121.05607999999999</v>
      </c>
      <c r="I12197" s="12">
        <v>44084</v>
      </c>
      <c r="J12197" s="12">
        <v>44455</v>
      </c>
      <c r="K12197" s="15">
        <v>0</v>
      </c>
      <c r="L12197" s="13" t="s">
        <v>15</v>
      </c>
      <c r="M12197" s="7">
        <v>1</v>
      </c>
      <c r="N12197" s="17"/>
    </row>
    <row r="12198" spans="1:14" ht="47.25">
      <c r="A12198" s="6">
        <v>12196</v>
      </c>
      <c r="B12198" s="8" t="s">
        <v>25168</v>
      </c>
      <c r="C12198" s="9" t="s">
        <v>25358</v>
      </c>
      <c r="D12198" s="10" t="s">
        <v>25359</v>
      </c>
      <c r="E12198" s="11" t="s">
        <v>25360</v>
      </c>
      <c r="F12198" s="6">
        <v>471251</v>
      </c>
      <c r="G12198" s="6" t="s">
        <v>2665</v>
      </c>
      <c r="H12198" s="16">
        <v>129.13999999999999</v>
      </c>
      <c r="I12198" s="12">
        <v>44097</v>
      </c>
      <c r="J12198" s="12">
        <v>44469</v>
      </c>
      <c r="K12198" s="15">
        <v>0</v>
      </c>
      <c r="L12198" s="13" t="s">
        <v>15</v>
      </c>
      <c r="M12198" s="7">
        <v>1</v>
      </c>
      <c r="N12198" s="17"/>
    </row>
    <row r="12199" spans="1:14" ht="63">
      <c r="A12199" s="6">
        <v>12197</v>
      </c>
      <c r="B12199" s="8" t="s">
        <v>25168</v>
      </c>
      <c r="C12199" s="9" t="s">
        <v>25361</v>
      </c>
      <c r="D12199" s="10" t="s">
        <v>25362</v>
      </c>
      <c r="E12199" s="11" t="s">
        <v>25363</v>
      </c>
      <c r="F12199" s="6">
        <v>390698</v>
      </c>
      <c r="G12199" s="6" t="s">
        <v>2665</v>
      </c>
      <c r="H12199" s="16">
        <v>86.27</v>
      </c>
      <c r="I12199" s="12">
        <v>43923</v>
      </c>
      <c r="J12199" s="12">
        <v>44195</v>
      </c>
      <c r="K12199" s="15">
        <v>8</v>
      </c>
      <c r="L12199" s="13" t="s">
        <v>15</v>
      </c>
      <c r="M12199" s="7">
        <v>1</v>
      </c>
      <c r="N12199" s="17"/>
    </row>
    <row r="12200" spans="1:14" ht="63">
      <c r="A12200" s="6">
        <v>12198</v>
      </c>
      <c r="B12200" s="8" t="s">
        <v>25168</v>
      </c>
      <c r="C12200" s="9" t="s">
        <v>25364</v>
      </c>
      <c r="D12200" s="10" t="s">
        <v>25365</v>
      </c>
      <c r="E12200" s="11" t="s">
        <v>25366</v>
      </c>
      <c r="F12200" s="6">
        <v>298158</v>
      </c>
      <c r="G12200" s="6" t="s">
        <v>2665</v>
      </c>
      <c r="H12200" s="16">
        <v>71.2</v>
      </c>
      <c r="I12200" s="12">
        <v>43606</v>
      </c>
      <c r="J12200" s="12">
        <v>44052</v>
      </c>
      <c r="K12200" s="15">
        <v>27</v>
      </c>
      <c r="L12200" s="13" t="s">
        <v>15</v>
      </c>
      <c r="M12200" s="7">
        <v>1</v>
      </c>
      <c r="N12200" s="17"/>
    </row>
    <row r="12201" spans="1:14" ht="47.25">
      <c r="A12201" s="6">
        <v>12199</v>
      </c>
      <c r="B12201" s="8" t="s">
        <v>25168</v>
      </c>
      <c r="C12201" s="9" t="s">
        <v>25367</v>
      </c>
      <c r="D12201" s="10" t="s">
        <v>25368</v>
      </c>
      <c r="E12201" s="11" t="s">
        <v>25369</v>
      </c>
      <c r="F12201" s="6">
        <v>176559</v>
      </c>
      <c r="G12201" s="6" t="s">
        <v>2665</v>
      </c>
      <c r="H12201" s="16">
        <v>114.69</v>
      </c>
      <c r="I12201" s="12">
        <v>43256</v>
      </c>
      <c r="J12201" s="12">
        <v>43829</v>
      </c>
      <c r="K12201" s="15">
        <v>55</v>
      </c>
      <c r="L12201" s="13" t="s">
        <v>15</v>
      </c>
      <c r="M12201" s="7">
        <v>1</v>
      </c>
      <c r="N12201" s="17"/>
    </row>
    <row r="12202" spans="1:14" ht="63">
      <c r="A12202" s="6">
        <v>12200</v>
      </c>
      <c r="B12202" s="8" t="s">
        <v>25168</v>
      </c>
      <c r="C12202" s="9" t="s">
        <v>25370</v>
      </c>
      <c r="D12202" s="10" t="s">
        <v>25371</v>
      </c>
      <c r="E12202" s="11" t="s">
        <v>25372</v>
      </c>
      <c r="F12202" s="6">
        <v>183113</v>
      </c>
      <c r="G12202" s="6" t="s">
        <v>2665</v>
      </c>
      <c r="H12202" s="16">
        <v>95.536000000000001</v>
      </c>
      <c r="I12202" s="12">
        <v>43257</v>
      </c>
      <c r="J12202" s="12">
        <v>43829</v>
      </c>
      <c r="K12202" s="15">
        <v>93.1</v>
      </c>
      <c r="L12202" s="13" t="s">
        <v>15</v>
      </c>
      <c r="M12202" s="7">
        <v>1</v>
      </c>
      <c r="N12202" s="17"/>
    </row>
    <row r="12203" spans="1:14" ht="94.5">
      <c r="A12203" s="6">
        <v>12201</v>
      </c>
      <c r="B12203" s="8" t="s">
        <v>25168</v>
      </c>
      <c r="C12203" s="9" t="s">
        <v>25373</v>
      </c>
      <c r="D12203" s="10" t="s">
        <v>25374</v>
      </c>
      <c r="E12203" s="11" t="s">
        <v>25375</v>
      </c>
      <c r="F12203" s="6">
        <v>298153</v>
      </c>
      <c r="G12203" s="6" t="s">
        <v>2665</v>
      </c>
      <c r="H12203" s="16">
        <v>88.35</v>
      </c>
      <c r="I12203" s="12">
        <v>43606</v>
      </c>
      <c r="J12203" s="12">
        <v>44049</v>
      </c>
      <c r="K12203" s="15">
        <v>0</v>
      </c>
      <c r="L12203" s="13" t="s">
        <v>15</v>
      </c>
      <c r="M12203" s="7">
        <v>1</v>
      </c>
      <c r="N12203" s="17"/>
    </row>
    <row r="12204" spans="1:14" ht="78.75">
      <c r="A12204" s="6">
        <v>12202</v>
      </c>
      <c r="B12204" s="8" t="s">
        <v>25168</v>
      </c>
      <c r="C12204" s="9" t="s">
        <v>25376</v>
      </c>
      <c r="D12204" s="10" t="s">
        <v>25377</v>
      </c>
      <c r="E12204" s="11" t="s">
        <v>25378</v>
      </c>
      <c r="F12204" s="6">
        <v>288758</v>
      </c>
      <c r="G12204" s="6" t="s">
        <v>2665</v>
      </c>
      <c r="H12204" s="16">
        <v>76.147999999999996</v>
      </c>
      <c r="I12204" s="12">
        <v>43590</v>
      </c>
      <c r="J12204" s="12">
        <v>44052</v>
      </c>
      <c r="K12204" s="15">
        <v>28.61</v>
      </c>
      <c r="L12204" s="13" t="s">
        <v>15</v>
      </c>
      <c r="M12204" s="7">
        <v>1</v>
      </c>
      <c r="N12204" s="17"/>
    </row>
    <row r="12205" spans="1:14" ht="63">
      <c r="A12205" s="6">
        <v>12203</v>
      </c>
      <c r="B12205" s="8" t="s">
        <v>25168</v>
      </c>
      <c r="C12205" s="9" t="s">
        <v>25379</v>
      </c>
      <c r="D12205" s="10" t="s">
        <v>25380</v>
      </c>
      <c r="E12205" s="11" t="s">
        <v>25381</v>
      </c>
      <c r="F12205" s="6">
        <v>338588</v>
      </c>
      <c r="G12205" s="6" t="s">
        <v>2665</v>
      </c>
      <c r="H12205" s="16">
        <v>83.400059999999996</v>
      </c>
      <c r="I12205" s="12">
        <v>43713</v>
      </c>
      <c r="J12205" s="12">
        <v>44180</v>
      </c>
      <c r="K12205" s="15">
        <v>0</v>
      </c>
      <c r="L12205" s="13" t="s">
        <v>15</v>
      </c>
      <c r="M12205" s="7">
        <v>1</v>
      </c>
      <c r="N12205" s="17"/>
    </row>
    <row r="12206" spans="1:14" ht="63">
      <c r="A12206" s="6">
        <v>12204</v>
      </c>
      <c r="B12206" s="8" t="s">
        <v>25168</v>
      </c>
      <c r="C12206" s="9" t="s">
        <v>25382</v>
      </c>
      <c r="D12206" s="10" t="s">
        <v>25383</v>
      </c>
      <c r="E12206" s="11" t="s">
        <v>25384</v>
      </c>
      <c r="F12206" s="6">
        <v>260989</v>
      </c>
      <c r="G12206" s="6" t="s">
        <v>2665</v>
      </c>
      <c r="H12206" s="16">
        <v>140.56700000000001</v>
      </c>
      <c r="I12206" s="12">
        <v>43552</v>
      </c>
      <c r="J12206" s="12">
        <v>43924</v>
      </c>
      <c r="K12206" s="15">
        <v>43.15</v>
      </c>
      <c r="L12206" s="13" t="s">
        <v>15</v>
      </c>
      <c r="M12206" s="7">
        <v>1</v>
      </c>
      <c r="N12206" s="17"/>
    </row>
    <row r="12207" spans="1:14" ht="47.25">
      <c r="A12207" s="6">
        <v>12205</v>
      </c>
      <c r="B12207" s="8" t="s">
        <v>25168</v>
      </c>
      <c r="C12207" s="9" t="s">
        <v>25385</v>
      </c>
      <c r="D12207" s="10" t="s">
        <v>25290</v>
      </c>
      <c r="E12207" s="11" t="s">
        <v>25386</v>
      </c>
      <c r="F12207" s="6">
        <v>306501</v>
      </c>
      <c r="G12207" s="6" t="s">
        <v>2665</v>
      </c>
      <c r="H12207" s="16">
        <v>84.335999999999999</v>
      </c>
      <c r="I12207" s="12">
        <v>43627</v>
      </c>
      <c r="J12207" s="12" t="s">
        <v>5103</v>
      </c>
      <c r="K12207" s="15">
        <v>52.93</v>
      </c>
      <c r="L12207" s="13" t="s">
        <v>15</v>
      </c>
      <c r="M12207" s="7">
        <v>1</v>
      </c>
      <c r="N12207" s="17"/>
    </row>
    <row r="12208" spans="1:14" ht="47.25">
      <c r="A12208" s="6">
        <v>12206</v>
      </c>
      <c r="B12208" s="8" t="s">
        <v>25168</v>
      </c>
      <c r="C12208" s="9" t="s">
        <v>25387</v>
      </c>
      <c r="D12208" s="10" t="s">
        <v>25388</v>
      </c>
      <c r="E12208" s="11" t="s">
        <v>25389</v>
      </c>
      <c r="F12208" s="6">
        <v>469503</v>
      </c>
      <c r="G12208" s="6" t="s">
        <v>2665</v>
      </c>
      <c r="H12208" s="16">
        <v>12.95463</v>
      </c>
      <c r="I12208" s="12">
        <v>44081</v>
      </c>
      <c r="J12208" s="12">
        <v>44240</v>
      </c>
      <c r="K12208" s="15">
        <v>0</v>
      </c>
      <c r="L12208" s="13" t="s">
        <v>15</v>
      </c>
      <c r="M12208" s="7">
        <v>1</v>
      </c>
      <c r="N12208" s="17"/>
    </row>
    <row r="12209" spans="1:14" ht="63">
      <c r="A12209" s="6">
        <v>12207</v>
      </c>
      <c r="B12209" s="8" t="s">
        <v>25168</v>
      </c>
      <c r="C12209" s="9" t="s">
        <v>25390</v>
      </c>
      <c r="D12209" s="10" t="s">
        <v>25391</v>
      </c>
      <c r="E12209" s="11" t="s">
        <v>25392</v>
      </c>
      <c r="F12209" s="6">
        <v>215733</v>
      </c>
      <c r="G12209" s="6" t="s">
        <v>2665</v>
      </c>
      <c r="H12209" s="16">
        <v>229.84</v>
      </c>
      <c r="I12209" s="12">
        <v>43416</v>
      </c>
      <c r="J12209" s="12" t="s">
        <v>7691</v>
      </c>
      <c r="K12209" s="15">
        <v>102</v>
      </c>
      <c r="L12209" s="13" t="s">
        <v>14</v>
      </c>
      <c r="M12209" s="7">
        <v>1</v>
      </c>
      <c r="N12209" s="17"/>
    </row>
    <row r="12210" spans="1:14" ht="63">
      <c r="A12210" s="6">
        <v>12208</v>
      </c>
      <c r="B12210" s="8" t="s">
        <v>25168</v>
      </c>
      <c r="C12210" s="9" t="s">
        <v>25393</v>
      </c>
      <c r="D12210" s="10" t="s">
        <v>25394</v>
      </c>
      <c r="E12210" s="11" t="s">
        <v>25392</v>
      </c>
      <c r="F12210" s="6">
        <v>215733</v>
      </c>
      <c r="G12210" s="6" t="s">
        <v>2665</v>
      </c>
      <c r="H12210" s="16">
        <v>229.84</v>
      </c>
      <c r="I12210" s="12">
        <v>43416</v>
      </c>
      <c r="J12210" s="12" t="s">
        <v>7691</v>
      </c>
      <c r="K12210" s="15">
        <v>102</v>
      </c>
      <c r="L12210" s="13" t="s">
        <v>14</v>
      </c>
      <c r="M12210" s="7">
        <v>0.51</v>
      </c>
      <c r="N12210" s="17"/>
    </row>
    <row r="12211" spans="1:14" ht="78.75">
      <c r="A12211" s="6">
        <v>12209</v>
      </c>
      <c r="B12211" s="8" t="s">
        <v>25168</v>
      </c>
      <c r="C12211" s="9" t="s">
        <v>25395</v>
      </c>
      <c r="D12211" s="10" t="s">
        <v>25396</v>
      </c>
      <c r="E12211" s="11" t="s">
        <v>25392</v>
      </c>
      <c r="F12211" s="6">
        <v>215733</v>
      </c>
      <c r="G12211" s="6" t="s">
        <v>2665</v>
      </c>
      <c r="H12211" s="16">
        <v>229.84</v>
      </c>
      <c r="I12211" s="12">
        <v>43416</v>
      </c>
      <c r="J12211" s="12" t="s">
        <v>7691</v>
      </c>
      <c r="K12211" s="15">
        <v>102</v>
      </c>
      <c r="L12211" s="13" t="s">
        <v>14</v>
      </c>
      <c r="M12211" s="7">
        <v>0.49</v>
      </c>
      <c r="N12211" s="17"/>
    </row>
    <row r="12212" spans="1:14" ht="47.25">
      <c r="A12212" s="6">
        <v>12210</v>
      </c>
      <c r="B12212" s="8" t="s">
        <v>25168</v>
      </c>
      <c r="C12212" s="9" t="s">
        <v>25397</v>
      </c>
      <c r="D12212" s="10" t="s">
        <v>2658</v>
      </c>
      <c r="E12212" s="11" t="s">
        <v>25398</v>
      </c>
      <c r="F12212" s="6">
        <v>268724</v>
      </c>
      <c r="G12212" s="6" t="s">
        <v>2665</v>
      </c>
      <c r="H12212" s="16">
        <v>120.6</v>
      </c>
      <c r="I12212" s="12">
        <v>43572</v>
      </c>
      <c r="J12212" s="12">
        <v>44027</v>
      </c>
      <c r="K12212" s="15">
        <v>45</v>
      </c>
      <c r="L12212" s="13" t="s">
        <v>15</v>
      </c>
      <c r="M12212" s="7">
        <v>1</v>
      </c>
      <c r="N12212" s="17"/>
    </row>
    <row r="12213" spans="1:14" ht="31.5">
      <c r="A12213" s="6">
        <v>12211</v>
      </c>
      <c r="B12213" s="8" t="s">
        <v>25168</v>
      </c>
      <c r="C12213" s="9" t="s">
        <v>25399</v>
      </c>
      <c r="D12213" s="10" t="s">
        <v>25400</v>
      </c>
      <c r="E12213" s="11" t="s">
        <v>25401</v>
      </c>
      <c r="F12213" s="6">
        <v>449980</v>
      </c>
      <c r="G12213" s="6" t="s">
        <v>2665</v>
      </c>
      <c r="H12213" s="16">
        <v>109.17</v>
      </c>
      <c r="I12213" s="12" t="s">
        <v>2086</v>
      </c>
      <c r="J12213" s="12" t="s">
        <v>4747</v>
      </c>
      <c r="K12213" s="15">
        <v>0</v>
      </c>
      <c r="L12213" s="13" t="s">
        <v>15</v>
      </c>
      <c r="M12213" s="7">
        <v>1</v>
      </c>
      <c r="N12213" s="17"/>
    </row>
    <row r="12214" spans="1:14" ht="47.25">
      <c r="A12214" s="6">
        <v>12212</v>
      </c>
      <c r="B12214" s="8" t="s">
        <v>25168</v>
      </c>
      <c r="C12214" s="9" t="s">
        <v>25402</v>
      </c>
      <c r="D12214" s="10" t="s">
        <v>25403</v>
      </c>
      <c r="E12214" s="11" t="s">
        <v>25404</v>
      </c>
      <c r="F12214" s="6">
        <v>482425</v>
      </c>
      <c r="G12214" s="6" t="s">
        <v>2665</v>
      </c>
      <c r="H12214" s="16">
        <v>45.58</v>
      </c>
      <c r="I12214" s="12" t="s">
        <v>1750</v>
      </c>
      <c r="J12214" s="12" t="s">
        <v>6683</v>
      </c>
      <c r="K12214" s="15">
        <v>0</v>
      </c>
      <c r="L12214" s="13" t="s">
        <v>15</v>
      </c>
      <c r="M12214" s="7">
        <v>1</v>
      </c>
      <c r="N12214" s="17"/>
    </row>
    <row r="12215" spans="1:14" ht="47.25">
      <c r="A12215" s="6">
        <v>12213</v>
      </c>
      <c r="B12215" s="8" t="s">
        <v>25168</v>
      </c>
      <c r="C12215" s="9" t="s">
        <v>25405</v>
      </c>
      <c r="D12215" s="10" t="s">
        <v>25406</v>
      </c>
      <c r="E12215" s="11" t="s">
        <v>25407</v>
      </c>
      <c r="F12215" s="6">
        <v>346916</v>
      </c>
      <c r="G12215" s="6" t="s">
        <v>2665</v>
      </c>
      <c r="H12215" s="16">
        <v>199</v>
      </c>
      <c r="I12215" s="12">
        <v>43822</v>
      </c>
      <c r="J12215" s="12">
        <v>44194</v>
      </c>
      <c r="K12215" s="15">
        <v>125</v>
      </c>
      <c r="L12215" s="13" t="s">
        <v>15</v>
      </c>
      <c r="M12215" s="7">
        <v>1</v>
      </c>
      <c r="N12215" s="17"/>
    </row>
    <row r="12216" spans="1:14" ht="31.5">
      <c r="A12216" s="6">
        <v>12214</v>
      </c>
      <c r="B12216" s="8" t="s">
        <v>25168</v>
      </c>
      <c r="C12216" s="9" t="s">
        <v>25408</v>
      </c>
      <c r="D12216" s="10" t="s">
        <v>25409</v>
      </c>
      <c r="E12216" s="11" t="s">
        <v>25410</v>
      </c>
      <c r="F12216" s="6">
        <v>491153</v>
      </c>
      <c r="G12216" s="6" t="s">
        <v>16</v>
      </c>
      <c r="H12216" s="16">
        <v>2265386.4500000002</v>
      </c>
      <c r="I12216" s="12">
        <v>44139</v>
      </c>
      <c r="J12216" s="12">
        <v>44199</v>
      </c>
      <c r="K12216" s="15">
        <v>0</v>
      </c>
      <c r="L12216" s="13" t="s">
        <v>15</v>
      </c>
      <c r="M12216" s="7">
        <v>1</v>
      </c>
      <c r="N12216" s="17"/>
    </row>
    <row r="12217" spans="1:14" ht="63">
      <c r="A12217" s="6">
        <v>12215</v>
      </c>
      <c r="B12217" s="8" t="s">
        <v>25168</v>
      </c>
      <c r="C12217" s="9" t="s">
        <v>25411</v>
      </c>
      <c r="D12217" s="10" t="s">
        <v>25412</v>
      </c>
      <c r="E12217" s="11" t="s">
        <v>25413</v>
      </c>
      <c r="F12217" s="6">
        <v>492203</v>
      </c>
      <c r="G12217" s="6" t="s">
        <v>16</v>
      </c>
      <c r="H12217" s="16">
        <v>15236392.52</v>
      </c>
      <c r="I12217" s="12">
        <v>44188</v>
      </c>
      <c r="J12217" s="12">
        <v>44315</v>
      </c>
      <c r="K12217" s="15">
        <v>0</v>
      </c>
      <c r="L12217" s="13" t="s">
        <v>14</v>
      </c>
      <c r="M12217" s="7">
        <v>1</v>
      </c>
      <c r="N12217" s="17"/>
    </row>
    <row r="12218" spans="1:14" ht="63">
      <c r="A12218" s="6">
        <v>12216</v>
      </c>
      <c r="B12218" s="8" t="s">
        <v>25168</v>
      </c>
      <c r="C12218" s="9" t="s">
        <v>25414</v>
      </c>
      <c r="D12218" s="10" t="s">
        <v>6654</v>
      </c>
      <c r="E12218" s="11" t="s">
        <v>25413</v>
      </c>
      <c r="F12218" s="6">
        <v>492203</v>
      </c>
      <c r="G12218" s="6" t="s">
        <v>16</v>
      </c>
      <c r="H12218" s="16">
        <v>15236392.52</v>
      </c>
      <c r="I12218" s="12">
        <v>44188</v>
      </c>
      <c r="J12218" s="12">
        <v>44315</v>
      </c>
      <c r="K12218" s="15">
        <v>0</v>
      </c>
      <c r="L12218" s="13" t="s">
        <v>14</v>
      </c>
      <c r="M12218" s="7">
        <v>0.51</v>
      </c>
      <c r="N12218" s="17"/>
    </row>
    <row r="12219" spans="1:14" ht="63">
      <c r="A12219" s="6">
        <v>12217</v>
      </c>
      <c r="B12219" s="8" t="s">
        <v>25168</v>
      </c>
      <c r="C12219" s="9" t="s">
        <v>25334</v>
      </c>
      <c r="D12219" s="10" t="s">
        <v>25335</v>
      </c>
      <c r="E12219" s="11" t="s">
        <v>25413</v>
      </c>
      <c r="F12219" s="6">
        <v>492203</v>
      </c>
      <c r="G12219" s="6" t="s">
        <v>16</v>
      </c>
      <c r="H12219" s="16">
        <v>15236392.52</v>
      </c>
      <c r="I12219" s="12">
        <v>44188</v>
      </c>
      <c r="J12219" s="12">
        <v>44315</v>
      </c>
      <c r="K12219" s="15">
        <v>0</v>
      </c>
      <c r="L12219" s="13" t="s">
        <v>14</v>
      </c>
      <c r="M12219" s="7">
        <v>0.49</v>
      </c>
      <c r="N12219" s="17"/>
    </row>
    <row r="12220" spans="1:14" ht="204.75">
      <c r="A12220" s="6">
        <v>12218</v>
      </c>
      <c r="B12220" s="8" t="s">
        <v>25168</v>
      </c>
      <c r="C12220" s="9" t="s">
        <v>25349</v>
      </c>
      <c r="D12220" s="10" t="s">
        <v>25350</v>
      </c>
      <c r="E12220" s="11" t="s">
        <v>25415</v>
      </c>
      <c r="F12220" s="6">
        <v>479186</v>
      </c>
      <c r="G12220" s="6" t="s">
        <v>13217</v>
      </c>
      <c r="H12220" s="16">
        <v>24765993.440000001</v>
      </c>
      <c r="I12220" s="12">
        <v>44182</v>
      </c>
      <c r="J12220" s="12">
        <v>44469</v>
      </c>
      <c r="K12220" s="15">
        <v>0</v>
      </c>
      <c r="L12220" s="13" t="s">
        <v>15</v>
      </c>
      <c r="M12220" s="7">
        <v>1</v>
      </c>
      <c r="N12220" s="17"/>
    </row>
    <row r="12221" spans="1:14" ht="141.75">
      <c r="A12221" s="6">
        <v>12219</v>
      </c>
      <c r="B12221" s="8" t="s">
        <v>25168</v>
      </c>
      <c r="C12221" s="9" t="s">
        <v>25349</v>
      </c>
      <c r="D12221" s="10" t="s">
        <v>25350</v>
      </c>
      <c r="E12221" s="11" t="s">
        <v>25416</v>
      </c>
      <c r="F12221" s="6">
        <v>479183</v>
      </c>
      <c r="G12221" s="6" t="s">
        <v>13217</v>
      </c>
      <c r="H12221" s="16">
        <v>13984109.5</v>
      </c>
      <c r="I12221" s="12">
        <v>44182</v>
      </c>
      <c r="J12221" s="12">
        <v>44469</v>
      </c>
      <c r="K12221" s="15">
        <v>0</v>
      </c>
      <c r="L12221" s="13" t="s">
        <v>15</v>
      </c>
      <c r="M12221" s="7">
        <v>1</v>
      </c>
      <c r="N12221" s="17"/>
    </row>
    <row r="12222" spans="1:14" ht="252">
      <c r="A12222" s="6">
        <v>12220</v>
      </c>
      <c r="B12222" s="8" t="s">
        <v>25168</v>
      </c>
      <c r="C12222" s="9" t="s">
        <v>25349</v>
      </c>
      <c r="D12222" s="10" t="s">
        <v>25350</v>
      </c>
      <c r="E12222" s="11" t="s">
        <v>25417</v>
      </c>
      <c r="F12222" s="6">
        <v>479185</v>
      </c>
      <c r="G12222" s="6" t="s">
        <v>13217</v>
      </c>
      <c r="H12222" s="16">
        <v>34252870.109999999</v>
      </c>
      <c r="I12222" s="12">
        <v>44182</v>
      </c>
      <c r="J12222" s="12">
        <v>44469</v>
      </c>
      <c r="K12222" s="15">
        <v>0</v>
      </c>
      <c r="L12222" s="13" t="s">
        <v>15</v>
      </c>
      <c r="M12222" s="7">
        <v>1</v>
      </c>
      <c r="N12222" s="17"/>
    </row>
    <row r="12223" spans="1:14" ht="173.25">
      <c r="A12223" s="6">
        <v>12221</v>
      </c>
      <c r="B12223" s="8" t="s">
        <v>25168</v>
      </c>
      <c r="C12223" s="9" t="s">
        <v>25234</v>
      </c>
      <c r="D12223" s="10" t="s">
        <v>25235</v>
      </c>
      <c r="E12223" s="11" t="s">
        <v>25418</v>
      </c>
      <c r="F12223" s="6">
        <v>479179</v>
      </c>
      <c r="G12223" s="6" t="s">
        <v>13217</v>
      </c>
      <c r="H12223" s="16">
        <v>20669537.699999999</v>
      </c>
      <c r="I12223" s="12">
        <v>44186</v>
      </c>
      <c r="J12223" s="12">
        <v>44557</v>
      </c>
      <c r="K12223" s="15">
        <v>0</v>
      </c>
      <c r="L12223" s="13" t="s">
        <v>15</v>
      </c>
      <c r="M12223" s="7">
        <v>1</v>
      </c>
      <c r="N12223" s="17"/>
    </row>
    <row r="12224" spans="1:14" ht="126">
      <c r="A12224" s="6">
        <v>12222</v>
      </c>
      <c r="B12224" s="8" t="s">
        <v>25168</v>
      </c>
      <c r="C12224" s="9" t="s">
        <v>25234</v>
      </c>
      <c r="D12224" s="10" t="s">
        <v>25235</v>
      </c>
      <c r="E12224" s="11" t="s">
        <v>25419</v>
      </c>
      <c r="F12224" s="6">
        <v>479184</v>
      </c>
      <c r="G12224" s="6" t="s">
        <v>13217</v>
      </c>
      <c r="H12224" s="16">
        <v>19603862.07</v>
      </c>
      <c r="I12224" s="12">
        <v>44186</v>
      </c>
      <c r="J12224" s="12">
        <v>44557</v>
      </c>
      <c r="K12224" s="15">
        <v>0</v>
      </c>
      <c r="L12224" s="13" t="s">
        <v>15</v>
      </c>
      <c r="M12224" s="7">
        <v>1</v>
      </c>
      <c r="N12224" s="17"/>
    </row>
    <row r="12225" spans="1:14" ht="63">
      <c r="A12225" s="6">
        <v>12223</v>
      </c>
      <c r="B12225" s="8" t="s">
        <v>25168</v>
      </c>
      <c r="C12225" s="9" t="s">
        <v>25420</v>
      </c>
      <c r="D12225" s="10" t="s">
        <v>25421</v>
      </c>
      <c r="E12225" s="11" t="s">
        <v>25422</v>
      </c>
      <c r="F12225" s="6">
        <v>482537</v>
      </c>
      <c r="G12225" s="6" t="s">
        <v>13217</v>
      </c>
      <c r="H12225" s="16">
        <v>4720128.2</v>
      </c>
      <c r="I12225" s="12">
        <v>44185</v>
      </c>
      <c r="J12225" s="12">
        <v>44465</v>
      </c>
      <c r="K12225" s="15">
        <v>0</v>
      </c>
      <c r="L12225" s="13" t="s">
        <v>15</v>
      </c>
      <c r="M12225" s="7">
        <v>1</v>
      </c>
      <c r="N12225" s="17"/>
    </row>
    <row r="12226" spans="1:14" ht="63">
      <c r="A12226" s="6">
        <v>12224</v>
      </c>
      <c r="B12226" s="8" t="s">
        <v>25168</v>
      </c>
      <c r="C12226" s="9" t="s">
        <v>25411</v>
      </c>
      <c r="D12226" s="10" t="s">
        <v>25412</v>
      </c>
      <c r="E12226" s="11" t="s">
        <v>25423</v>
      </c>
      <c r="F12226" s="6">
        <v>479181</v>
      </c>
      <c r="G12226" s="6" t="s">
        <v>13217</v>
      </c>
      <c r="H12226" s="16">
        <v>16866991.300000001</v>
      </c>
      <c r="I12226" s="12">
        <v>44199</v>
      </c>
      <c r="J12226" s="12">
        <v>44525</v>
      </c>
      <c r="K12226" s="15">
        <v>0</v>
      </c>
      <c r="L12226" s="13" t="s">
        <v>14</v>
      </c>
      <c r="M12226" s="7">
        <v>1</v>
      </c>
      <c r="N12226" s="17"/>
    </row>
    <row r="12227" spans="1:14" ht="63">
      <c r="A12227" s="6">
        <v>12225</v>
      </c>
      <c r="B12227" s="8" t="s">
        <v>25168</v>
      </c>
      <c r="C12227" s="9" t="s">
        <v>25414</v>
      </c>
      <c r="D12227" s="10" t="s">
        <v>6654</v>
      </c>
      <c r="E12227" s="11" t="s">
        <v>25423</v>
      </c>
      <c r="F12227" s="6">
        <v>479181</v>
      </c>
      <c r="G12227" s="6" t="s">
        <v>13217</v>
      </c>
      <c r="H12227" s="16">
        <v>16866991.300000001</v>
      </c>
      <c r="I12227" s="12">
        <v>44199</v>
      </c>
      <c r="J12227" s="12">
        <v>44525</v>
      </c>
      <c r="K12227" s="15">
        <v>0</v>
      </c>
      <c r="L12227" s="13" t="s">
        <v>14</v>
      </c>
      <c r="M12227" s="7">
        <v>0.51</v>
      </c>
      <c r="N12227" s="17"/>
    </row>
    <row r="12228" spans="1:14" ht="63">
      <c r="A12228" s="6">
        <v>12226</v>
      </c>
      <c r="B12228" s="8" t="s">
        <v>25168</v>
      </c>
      <c r="C12228" s="9" t="s">
        <v>25334</v>
      </c>
      <c r="D12228" s="10" t="s">
        <v>25335</v>
      </c>
      <c r="E12228" s="11" t="s">
        <v>25423</v>
      </c>
      <c r="F12228" s="6">
        <v>479181</v>
      </c>
      <c r="G12228" s="6" t="s">
        <v>13217</v>
      </c>
      <c r="H12228" s="16">
        <v>16866991.300000001</v>
      </c>
      <c r="I12228" s="12">
        <v>44199</v>
      </c>
      <c r="J12228" s="12">
        <v>44525</v>
      </c>
      <c r="K12228" s="15">
        <v>0</v>
      </c>
      <c r="L12228" s="13" t="s">
        <v>14</v>
      </c>
      <c r="M12228" s="7">
        <v>0.49</v>
      </c>
      <c r="N12228" s="17"/>
    </row>
    <row r="12229" spans="1:14" ht="94.5">
      <c r="A12229" s="6">
        <v>12227</v>
      </c>
      <c r="B12229" s="8" t="s">
        <v>25168</v>
      </c>
      <c r="C12229" s="9" t="s">
        <v>25424</v>
      </c>
      <c r="D12229" s="10" t="s">
        <v>25425</v>
      </c>
      <c r="E12229" s="11" t="s">
        <v>25426</v>
      </c>
      <c r="F12229" s="6">
        <v>480787</v>
      </c>
      <c r="G12229" s="6" t="s">
        <v>1611</v>
      </c>
      <c r="H12229" s="16">
        <v>110684001.77</v>
      </c>
      <c r="I12229" s="12">
        <v>44201</v>
      </c>
      <c r="J12229" s="12">
        <v>44888</v>
      </c>
      <c r="K12229" s="15">
        <v>0</v>
      </c>
      <c r="L12229" s="13" t="s">
        <v>14</v>
      </c>
      <c r="M12229" s="7">
        <v>1</v>
      </c>
      <c r="N12229" s="17"/>
    </row>
    <row r="12230" spans="1:14" ht="94.5">
      <c r="A12230" s="6">
        <v>12228</v>
      </c>
      <c r="B12230" s="8" t="s">
        <v>25168</v>
      </c>
      <c r="C12230" s="9" t="s">
        <v>4071</v>
      </c>
      <c r="D12230" s="10" t="s">
        <v>2069</v>
      </c>
      <c r="E12230" s="11" t="s">
        <v>25426</v>
      </c>
      <c r="F12230" s="6">
        <v>480787</v>
      </c>
      <c r="G12230" s="6" t="s">
        <v>1611</v>
      </c>
      <c r="H12230" s="16">
        <v>110684001.77</v>
      </c>
      <c r="I12230" s="12">
        <v>44201</v>
      </c>
      <c r="J12230" s="12">
        <v>44888</v>
      </c>
      <c r="K12230" s="15">
        <v>0</v>
      </c>
      <c r="L12230" s="13" t="s">
        <v>14</v>
      </c>
      <c r="M12230" s="7">
        <v>0.51</v>
      </c>
      <c r="N12230" s="17"/>
    </row>
    <row r="12231" spans="1:14" ht="94.5">
      <c r="A12231" s="6">
        <v>12229</v>
      </c>
      <c r="B12231" s="8" t="s">
        <v>25168</v>
      </c>
      <c r="C12231" s="9" t="s">
        <v>25427</v>
      </c>
      <c r="D12231" s="10" t="s">
        <v>34</v>
      </c>
      <c r="E12231" s="11" t="s">
        <v>25426</v>
      </c>
      <c r="F12231" s="6">
        <v>480787</v>
      </c>
      <c r="G12231" s="6" t="s">
        <v>1611</v>
      </c>
      <c r="H12231" s="16">
        <v>110684001.77</v>
      </c>
      <c r="I12231" s="12">
        <v>44201</v>
      </c>
      <c r="J12231" s="12">
        <v>44888</v>
      </c>
      <c r="K12231" s="15">
        <v>0</v>
      </c>
      <c r="L12231" s="13" t="s">
        <v>14</v>
      </c>
      <c r="M12231" s="7">
        <v>0.49</v>
      </c>
      <c r="N12231" s="17"/>
    </row>
    <row r="12232" spans="1:14" ht="63">
      <c r="A12232" s="6">
        <v>12230</v>
      </c>
      <c r="B12232" s="8" t="s">
        <v>25428</v>
      </c>
      <c r="C12232" s="9" t="s">
        <v>25429</v>
      </c>
      <c r="D12232" s="10" t="s">
        <v>25430</v>
      </c>
      <c r="E12232" s="11" t="s">
        <v>25431</v>
      </c>
      <c r="F12232" s="6">
        <v>469612</v>
      </c>
      <c r="G12232" s="6" t="s">
        <v>3293</v>
      </c>
      <c r="H12232" s="16">
        <v>2561854.5499999998</v>
      </c>
      <c r="I12232" s="12" t="s">
        <v>2050</v>
      </c>
      <c r="J12232" s="12" t="s">
        <v>20921</v>
      </c>
      <c r="K12232" s="15">
        <v>0</v>
      </c>
      <c r="L12232" s="13" t="s">
        <v>15</v>
      </c>
      <c r="M12232" s="7">
        <v>1</v>
      </c>
      <c r="N12232" s="17"/>
    </row>
    <row r="12233" spans="1:14" ht="78.75">
      <c r="A12233" s="6">
        <v>12231</v>
      </c>
      <c r="B12233" s="8" t="s">
        <v>25428</v>
      </c>
      <c r="C12233" s="9" t="s">
        <v>25432</v>
      </c>
      <c r="D12233" s="10" t="s">
        <v>25433</v>
      </c>
      <c r="E12233" s="11" t="s">
        <v>25434</v>
      </c>
      <c r="F12233" s="6">
        <v>451054</v>
      </c>
      <c r="G12233" s="6" t="s">
        <v>1486</v>
      </c>
      <c r="H12233" s="16">
        <v>35202881.369000003</v>
      </c>
      <c r="I12233" s="12" t="s">
        <v>25435</v>
      </c>
      <c r="J12233" s="12" t="s">
        <v>25436</v>
      </c>
      <c r="K12233" s="15">
        <v>0</v>
      </c>
      <c r="L12233" s="13" t="s">
        <v>826</v>
      </c>
      <c r="M12233" s="7">
        <v>1</v>
      </c>
      <c r="N12233" s="17"/>
    </row>
    <row r="12234" spans="1:14" ht="63">
      <c r="A12234" s="6">
        <v>12232</v>
      </c>
      <c r="B12234" s="8" t="s">
        <v>25428</v>
      </c>
      <c r="C12234" s="9" t="s">
        <v>25437</v>
      </c>
      <c r="D12234" s="10" t="s">
        <v>7394</v>
      </c>
      <c r="E12234" s="11" t="s">
        <v>25434</v>
      </c>
      <c r="F12234" s="6">
        <v>451054</v>
      </c>
      <c r="G12234" s="6" t="s">
        <v>1486</v>
      </c>
      <c r="H12234" s="16">
        <v>35202881.369000003</v>
      </c>
      <c r="I12234" s="12" t="s">
        <v>25435</v>
      </c>
      <c r="J12234" s="12" t="s">
        <v>25436</v>
      </c>
      <c r="K12234" s="15">
        <v>0</v>
      </c>
      <c r="L12234" s="13" t="s">
        <v>826</v>
      </c>
      <c r="M12234" s="7">
        <v>0.51</v>
      </c>
      <c r="N12234" s="17" t="s">
        <v>25438</v>
      </c>
    </row>
    <row r="12235" spans="1:14" ht="63">
      <c r="A12235" s="6">
        <v>12233</v>
      </c>
      <c r="B12235" s="8" t="s">
        <v>25428</v>
      </c>
      <c r="C12235" s="9" t="s">
        <v>25439</v>
      </c>
      <c r="D12235" s="10" t="s">
        <v>25440</v>
      </c>
      <c r="E12235" s="11" t="s">
        <v>25434</v>
      </c>
      <c r="F12235" s="6">
        <v>451054</v>
      </c>
      <c r="G12235" s="6" t="s">
        <v>1486</v>
      </c>
      <c r="H12235" s="16">
        <v>35202881.369000003</v>
      </c>
      <c r="I12235" s="12" t="s">
        <v>25435</v>
      </c>
      <c r="J12235" s="12" t="s">
        <v>25436</v>
      </c>
      <c r="K12235" s="15">
        <v>0</v>
      </c>
      <c r="L12235" s="13" t="s">
        <v>826</v>
      </c>
      <c r="M12235" s="7">
        <v>0.49</v>
      </c>
      <c r="N12235" s="17" t="s">
        <v>25441</v>
      </c>
    </row>
    <row r="12236" spans="1:14" ht="63">
      <c r="A12236" s="6">
        <v>12234</v>
      </c>
      <c r="B12236" s="8" t="s">
        <v>25428</v>
      </c>
      <c r="C12236" s="9" t="s">
        <v>25442</v>
      </c>
      <c r="D12236" s="10" t="s">
        <v>7537</v>
      </c>
      <c r="E12236" s="11" t="s">
        <v>25443</v>
      </c>
      <c r="F12236" s="6">
        <v>299452</v>
      </c>
      <c r="G12236" s="6" t="s">
        <v>2018</v>
      </c>
      <c r="H12236" s="16">
        <v>20758750</v>
      </c>
      <c r="I12236" s="12">
        <v>43776</v>
      </c>
      <c r="J12236" s="12" t="s">
        <v>25444</v>
      </c>
      <c r="K12236" s="15">
        <v>10158745</v>
      </c>
      <c r="L12236" s="13" t="s">
        <v>15</v>
      </c>
      <c r="M12236" s="7">
        <v>1</v>
      </c>
      <c r="N12236" s="17"/>
    </row>
    <row r="12237" spans="1:14" ht="63">
      <c r="A12237" s="6">
        <v>12235</v>
      </c>
      <c r="B12237" s="8" t="s">
        <v>25428</v>
      </c>
      <c r="C12237" s="9" t="s">
        <v>25445</v>
      </c>
      <c r="D12237" s="10" t="s">
        <v>25446</v>
      </c>
      <c r="E12237" s="11" t="s">
        <v>25447</v>
      </c>
      <c r="F12237" s="6">
        <v>401536</v>
      </c>
      <c r="G12237" s="6" t="s">
        <v>4438</v>
      </c>
      <c r="H12237" s="16">
        <v>54783377.579999998</v>
      </c>
      <c r="I12237" s="12" t="s">
        <v>25448</v>
      </c>
      <c r="J12237" s="12" t="s">
        <v>25449</v>
      </c>
      <c r="K12237" s="15">
        <v>12117482</v>
      </c>
      <c r="L12237" s="13" t="s">
        <v>15</v>
      </c>
      <c r="M12237" s="7">
        <v>1</v>
      </c>
      <c r="N12237" s="17"/>
    </row>
    <row r="12238" spans="1:14" ht="47.25">
      <c r="A12238" s="6">
        <v>12236</v>
      </c>
      <c r="B12238" s="8" t="s">
        <v>25428</v>
      </c>
      <c r="C12238" s="9" t="s">
        <v>25450</v>
      </c>
      <c r="D12238" s="10" t="str">
        <f>'[2]Tenderers'' Info (3)'!$D$11</f>
        <v>ruhul_a13@yahoo.com</v>
      </c>
      <c r="E12238" s="11" t="s">
        <v>25451</v>
      </c>
      <c r="F12238" s="6">
        <v>405255</v>
      </c>
      <c r="G12238" s="6" t="s">
        <v>4438</v>
      </c>
      <c r="H12238" s="16">
        <v>87227723.077000007</v>
      </c>
      <c r="I12238" s="12" t="s">
        <v>9504</v>
      </c>
      <c r="J12238" s="12" t="s">
        <v>2508</v>
      </c>
      <c r="K12238" s="15">
        <v>0</v>
      </c>
      <c r="L12238" s="13" t="s">
        <v>15</v>
      </c>
      <c r="M12238" s="7">
        <v>1</v>
      </c>
      <c r="N12238" s="17"/>
    </row>
    <row r="12239" spans="1:14" ht="47.25">
      <c r="A12239" s="6">
        <v>12237</v>
      </c>
      <c r="B12239" s="8" t="s">
        <v>25428</v>
      </c>
      <c r="C12239" s="9" t="s">
        <v>25452</v>
      </c>
      <c r="D12239" s="10" t="s">
        <v>25453</v>
      </c>
      <c r="E12239" s="11" t="s">
        <v>25454</v>
      </c>
      <c r="F12239" s="6">
        <v>405256</v>
      </c>
      <c r="G12239" s="6" t="s">
        <v>4438</v>
      </c>
      <c r="H12239" s="16">
        <v>119044424.42299999</v>
      </c>
      <c r="I12239" s="12" t="s">
        <v>9504</v>
      </c>
      <c r="J12239" s="12" t="s">
        <v>2508</v>
      </c>
      <c r="K12239" s="15">
        <v>15853548</v>
      </c>
      <c r="L12239" s="13" t="s">
        <v>826</v>
      </c>
      <c r="M12239" s="7">
        <v>1</v>
      </c>
      <c r="N12239" s="17"/>
    </row>
    <row r="12240" spans="1:14" ht="47.25">
      <c r="A12240" s="6">
        <v>12238</v>
      </c>
      <c r="B12240" s="8" t="s">
        <v>25428</v>
      </c>
      <c r="C12240" s="9" t="s">
        <v>25455</v>
      </c>
      <c r="D12240" s="10" t="s">
        <v>7074</v>
      </c>
      <c r="E12240" s="11" t="s">
        <v>25454</v>
      </c>
      <c r="F12240" s="6">
        <v>405256</v>
      </c>
      <c r="G12240" s="6" t="s">
        <v>4438</v>
      </c>
      <c r="H12240" s="16">
        <v>119044424.42299999</v>
      </c>
      <c r="I12240" s="12" t="s">
        <v>9504</v>
      </c>
      <c r="J12240" s="12" t="s">
        <v>2508</v>
      </c>
      <c r="K12240" s="15">
        <v>15853548</v>
      </c>
      <c r="L12240" s="13" t="s">
        <v>826</v>
      </c>
      <c r="M12240" s="7">
        <v>0.51</v>
      </c>
      <c r="N12240" s="17" t="s">
        <v>25456</v>
      </c>
    </row>
    <row r="12241" spans="1:14" ht="47.25">
      <c r="A12241" s="6">
        <v>12239</v>
      </c>
      <c r="B12241" s="8" t="s">
        <v>25428</v>
      </c>
      <c r="C12241" s="9" t="s">
        <v>25457</v>
      </c>
      <c r="D12241" s="10" t="s">
        <v>25446</v>
      </c>
      <c r="E12241" s="11" t="s">
        <v>25454</v>
      </c>
      <c r="F12241" s="6">
        <v>405256</v>
      </c>
      <c r="G12241" s="6" t="s">
        <v>4438</v>
      </c>
      <c r="H12241" s="16">
        <v>119044424.42299999</v>
      </c>
      <c r="I12241" s="12" t="s">
        <v>9504</v>
      </c>
      <c r="J12241" s="12" t="s">
        <v>2508</v>
      </c>
      <c r="K12241" s="15">
        <v>15853548</v>
      </c>
      <c r="L12241" s="13" t="s">
        <v>826</v>
      </c>
      <c r="M12241" s="7">
        <v>0.49</v>
      </c>
      <c r="N12241" s="17" t="s">
        <v>25458</v>
      </c>
    </row>
    <row r="12242" spans="1:14" ht="63">
      <c r="A12242" s="6">
        <v>12240</v>
      </c>
      <c r="B12242" s="8" t="s">
        <v>25428</v>
      </c>
      <c r="C12242" s="9" t="s">
        <v>25459</v>
      </c>
      <c r="D12242" s="10" t="s">
        <v>7074</v>
      </c>
      <c r="E12242" s="11" t="s">
        <v>25460</v>
      </c>
      <c r="F12242" s="6">
        <v>409511</v>
      </c>
      <c r="G12242" s="6" t="s">
        <v>4438</v>
      </c>
      <c r="H12242" s="16">
        <v>117715347.51000001</v>
      </c>
      <c r="I12242" s="12" t="s">
        <v>10099</v>
      </c>
      <c r="J12242" s="12" t="s">
        <v>2474</v>
      </c>
      <c r="K12242" s="15">
        <v>0</v>
      </c>
      <c r="L12242" s="13" t="s">
        <v>15</v>
      </c>
      <c r="M12242" s="7">
        <v>1</v>
      </c>
      <c r="N12242" s="17"/>
    </row>
    <row r="12243" spans="1:14" ht="78.75">
      <c r="A12243" s="6">
        <v>12241</v>
      </c>
      <c r="B12243" s="8" t="s">
        <v>25428</v>
      </c>
      <c r="C12243" s="9" t="s">
        <v>25445</v>
      </c>
      <c r="D12243" s="10" t="s">
        <v>25446</v>
      </c>
      <c r="E12243" s="11" t="s">
        <v>25461</v>
      </c>
      <c r="F12243" s="6">
        <v>479190</v>
      </c>
      <c r="G12243" s="6" t="s">
        <v>4438</v>
      </c>
      <c r="H12243" s="16">
        <v>42383499</v>
      </c>
      <c r="I12243" s="12" t="s">
        <v>2649</v>
      </c>
      <c r="J12243" s="12" t="s">
        <v>13218</v>
      </c>
      <c r="K12243" s="15">
        <v>0</v>
      </c>
      <c r="L12243" s="13" t="s">
        <v>15</v>
      </c>
      <c r="M12243" s="7">
        <v>1</v>
      </c>
      <c r="N12243" s="17"/>
    </row>
    <row r="12244" spans="1:14" ht="94.5">
      <c r="A12244" s="6">
        <v>12242</v>
      </c>
      <c r="B12244" s="8" t="s">
        <v>25428</v>
      </c>
      <c r="C12244" s="9" t="s">
        <v>25462</v>
      </c>
      <c r="D12244" s="10" t="s">
        <v>25463</v>
      </c>
      <c r="E12244" s="11" t="s">
        <v>25464</v>
      </c>
      <c r="F12244" s="6">
        <v>504311</v>
      </c>
      <c r="G12244" s="6" t="s">
        <v>1109</v>
      </c>
      <c r="H12244" s="16">
        <v>2408250</v>
      </c>
      <c r="I12244" s="12" t="s">
        <v>25465</v>
      </c>
      <c r="J12244" s="12" t="s">
        <v>10851</v>
      </c>
      <c r="K12244" s="15">
        <v>0</v>
      </c>
      <c r="L12244" s="13" t="s">
        <v>15</v>
      </c>
      <c r="M12244" s="7">
        <v>1</v>
      </c>
      <c r="N12244" s="17"/>
    </row>
    <row r="12245" spans="1:14" ht="47.25">
      <c r="A12245" s="6">
        <v>12243</v>
      </c>
      <c r="B12245" s="8" t="s">
        <v>25428</v>
      </c>
      <c r="C12245" s="9" t="s">
        <v>25466</v>
      </c>
      <c r="D12245" s="10" t="s">
        <v>25467</v>
      </c>
      <c r="E12245" s="11" t="s">
        <v>25468</v>
      </c>
      <c r="F12245" s="6">
        <v>504312</v>
      </c>
      <c r="G12245" s="6" t="s">
        <v>1109</v>
      </c>
      <c r="H12245" s="16">
        <v>380000</v>
      </c>
      <c r="I12245" s="12" t="s">
        <v>895</v>
      </c>
      <c r="J12245" s="12" t="s">
        <v>10470</v>
      </c>
      <c r="K12245" s="15">
        <v>0</v>
      </c>
      <c r="L12245" s="13" t="s">
        <v>15</v>
      </c>
      <c r="M12245" s="7">
        <v>1</v>
      </c>
      <c r="N12245" s="17"/>
    </row>
    <row r="12246" spans="1:14" ht="78.75">
      <c r="A12246" s="6">
        <v>12244</v>
      </c>
      <c r="B12246" s="8" t="s">
        <v>25428</v>
      </c>
      <c r="C12246" s="9" t="s">
        <v>25469</v>
      </c>
      <c r="D12246" s="10" t="s">
        <v>25470</v>
      </c>
      <c r="E12246" s="11" t="s">
        <v>25471</v>
      </c>
      <c r="F12246" s="6">
        <v>506293</v>
      </c>
      <c r="G12246" s="6" t="s">
        <v>1109</v>
      </c>
      <c r="H12246" s="16">
        <v>285000</v>
      </c>
      <c r="I12246" s="12" t="s">
        <v>1137</v>
      </c>
      <c r="J12246" s="12" t="s">
        <v>25472</v>
      </c>
      <c r="K12246" s="15">
        <v>0</v>
      </c>
      <c r="L12246" s="13" t="s">
        <v>15</v>
      </c>
      <c r="M12246" s="7">
        <v>1</v>
      </c>
      <c r="N12246" s="17"/>
    </row>
    <row r="12247" spans="1:14" ht="141.75">
      <c r="A12247" s="6">
        <v>12245</v>
      </c>
      <c r="B12247" s="8" t="s">
        <v>25428</v>
      </c>
      <c r="C12247" s="9" t="s">
        <v>25473</v>
      </c>
      <c r="D12247" s="10" t="s">
        <v>25474</v>
      </c>
      <c r="E12247" s="11" t="s">
        <v>25475</v>
      </c>
      <c r="F12247" s="6">
        <v>371355</v>
      </c>
      <c r="G12247" s="6" t="s">
        <v>3787</v>
      </c>
      <c r="H12247" s="16">
        <v>14199780</v>
      </c>
      <c r="I12247" s="12" t="s">
        <v>25476</v>
      </c>
      <c r="J12247" s="12" t="s">
        <v>25477</v>
      </c>
      <c r="K12247" s="15">
        <v>6785482</v>
      </c>
      <c r="L12247" s="13" t="s">
        <v>15</v>
      </c>
      <c r="M12247" s="7">
        <v>1</v>
      </c>
      <c r="N12247" s="17"/>
    </row>
    <row r="12248" spans="1:14" ht="94.5">
      <c r="A12248" s="6">
        <v>12246</v>
      </c>
      <c r="B12248" s="8" t="s">
        <v>25428</v>
      </c>
      <c r="C12248" s="9" t="s">
        <v>25478</v>
      </c>
      <c r="D12248" s="10" t="s">
        <v>25479</v>
      </c>
      <c r="E12248" s="11" t="s">
        <v>25480</v>
      </c>
      <c r="F12248" s="6">
        <v>170561</v>
      </c>
      <c r="G12248" s="6" t="s">
        <v>25481</v>
      </c>
      <c r="H12248" s="16">
        <v>53859532</v>
      </c>
      <c r="I12248" s="12" t="s">
        <v>25482</v>
      </c>
      <c r="J12248" s="12" t="s">
        <v>25483</v>
      </c>
      <c r="K12248" s="15">
        <v>21337809</v>
      </c>
      <c r="L12248" s="13" t="s">
        <v>15</v>
      </c>
      <c r="M12248" s="7">
        <v>1</v>
      </c>
      <c r="N12248" s="17"/>
    </row>
    <row r="12249" spans="1:14" ht="94.5">
      <c r="A12249" s="6">
        <v>12247</v>
      </c>
      <c r="B12249" s="8" t="s">
        <v>25428</v>
      </c>
      <c r="C12249" s="9" t="s">
        <v>25478</v>
      </c>
      <c r="D12249" s="10" t="s">
        <v>25479</v>
      </c>
      <c r="E12249" s="11" t="s">
        <v>25484</v>
      </c>
      <c r="F12249" s="6">
        <v>170562</v>
      </c>
      <c r="G12249" s="6" t="s">
        <v>25481</v>
      </c>
      <c r="H12249" s="16">
        <v>25493282</v>
      </c>
      <c r="I12249" s="12" t="s">
        <v>25482</v>
      </c>
      <c r="J12249" s="12" t="s">
        <v>1224</v>
      </c>
      <c r="K12249" s="15">
        <v>280556</v>
      </c>
      <c r="L12249" s="13" t="s">
        <v>15</v>
      </c>
      <c r="M12249" s="7">
        <v>1</v>
      </c>
      <c r="N12249" s="17"/>
    </row>
    <row r="12250" spans="1:14" ht="346.5">
      <c r="A12250" s="6">
        <v>12248</v>
      </c>
      <c r="B12250" s="8" t="s">
        <v>25428</v>
      </c>
      <c r="C12250" s="9" t="s">
        <v>25485</v>
      </c>
      <c r="D12250" s="10" t="s">
        <v>25486</v>
      </c>
      <c r="E12250" s="11" t="s">
        <v>25487</v>
      </c>
      <c r="F12250" s="6">
        <v>280752</v>
      </c>
      <c r="G12250" s="6" t="s">
        <v>1666</v>
      </c>
      <c r="H12250" s="16">
        <v>626262062</v>
      </c>
      <c r="I12250" s="12" t="s">
        <v>25488</v>
      </c>
      <c r="J12250" s="12" t="s">
        <v>25489</v>
      </c>
      <c r="K12250" s="15">
        <v>269931945</v>
      </c>
      <c r="L12250" s="13" t="s">
        <v>826</v>
      </c>
      <c r="M12250" s="7">
        <v>1</v>
      </c>
      <c r="N12250" s="17"/>
    </row>
    <row r="12251" spans="1:14" ht="346.5">
      <c r="A12251" s="6">
        <v>12249</v>
      </c>
      <c r="B12251" s="8" t="s">
        <v>25428</v>
      </c>
      <c r="C12251" s="9" t="s">
        <v>25490</v>
      </c>
      <c r="D12251" s="10" t="s">
        <v>5327</v>
      </c>
      <c r="E12251" s="11" t="s">
        <v>25487</v>
      </c>
      <c r="F12251" s="6">
        <v>280752</v>
      </c>
      <c r="G12251" s="6" t="s">
        <v>1666</v>
      </c>
      <c r="H12251" s="16">
        <v>626262062</v>
      </c>
      <c r="I12251" s="12" t="s">
        <v>25488</v>
      </c>
      <c r="J12251" s="12" t="s">
        <v>25489</v>
      </c>
      <c r="K12251" s="15">
        <v>269931945</v>
      </c>
      <c r="L12251" s="13" t="s">
        <v>826</v>
      </c>
      <c r="M12251" s="7">
        <v>0.51</v>
      </c>
      <c r="N12251" s="17" t="s">
        <v>25491</v>
      </c>
    </row>
    <row r="12252" spans="1:14" ht="346.5">
      <c r="A12252" s="6">
        <v>12250</v>
      </c>
      <c r="B12252" s="8" t="s">
        <v>25428</v>
      </c>
      <c r="C12252" s="9" t="s">
        <v>25492</v>
      </c>
      <c r="D12252" s="10" t="s">
        <v>7537</v>
      </c>
      <c r="E12252" s="11" t="s">
        <v>25487</v>
      </c>
      <c r="F12252" s="6">
        <v>280752</v>
      </c>
      <c r="G12252" s="6" t="s">
        <v>1666</v>
      </c>
      <c r="H12252" s="16">
        <v>626262062</v>
      </c>
      <c r="I12252" s="12" t="s">
        <v>25488</v>
      </c>
      <c r="J12252" s="12" t="s">
        <v>25489</v>
      </c>
      <c r="K12252" s="15">
        <v>269931945</v>
      </c>
      <c r="L12252" s="13" t="s">
        <v>826</v>
      </c>
      <c r="M12252" s="7">
        <v>0.49</v>
      </c>
      <c r="N12252" s="17" t="s">
        <v>25493</v>
      </c>
    </row>
    <row r="12253" spans="1:14" ht="63">
      <c r="A12253" s="6">
        <v>12251</v>
      </c>
      <c r="B12253" s="8" t="s">
        <v>25428</v>
      </c>
      <c r="C12253" s="9" t="s">
        <v>25492</v>
      </c>
      <c r="D12253" s="10" t="s">
        <v>7537</v>
      </c>
      <c r="E12253" s="11" t="s">
        <v>25494</v>
      </c>
      <c r="F12253" s="6">
        <v>435323</v>
      </c>
      <c r="G12253" s="6" t="s">
        <v>2049</v>
      </c>
      <c r="H12253" s="16">
        <v>102280000</v>
      </c>
      <c r="I12253" s="12">
        <v>43929</v>
      </c>
      <c r="J12253" s="12" t="s">
        <v>25495</v>
      </c>
      <c r="K12253" s="15">
        <v>0</v>
      </c>
      <c r="L12253" s="13" t="s">
        <v>15</v>
      </c>
      <c r="M12253" s="7">
        <v>1</v>
      </c>
      <c r="N12253" s="17"/>
    </row>
    <row r="12254" spans="1:14" ht="126">
      <c r="A12254" s="6">
        <v>12252</v>
      </c>
      <c r="B12254" s="8" t="s">
        <v>25428</v>
      </c>
      <c r="C12254" s="9" t="s">
        <v>25496</v>
      </c>
      <c r="D12254" s="10" t="s">
        <v>25497</v>
      </c>
      <c r="E12254" s="11" t="s">
        <v>25498</v>
      </c>
      <c r="F12254" s="6">
        <v>441873</v>
      </c>
      <c r="G12254" s="6" t="s">
        <v>2049</v>
      </c>
      <c r="H12254" s="16">
        <v>83277515.383000001</v>
      </c>
      <c r="I12254" s="12">
        <v>43870</v>
      </c>
      <c r="J12254" s="12" t="s">
        <v>3836</v>
      </c>
      <c r="K12254" s="15">
        <v>0</v>
      </c>
      <c r="L12254" s="13" t="s">
        <v>826</v>
      </c>
      <c r="M12254" s="7">
        <v>1</v>
      </c>
      <c r="N12254" s="17"/>
    </row>
    <row r="12255" spans="1:14" ht="78.75">
      <c r="A12255" s="6">
        <v>12253</v>
      </c>
      <c r="B12255" s="8" t="s">
        <v>25428</v>
      </c>
      <c r="C12255" s="9" t="s">
        <v>25499</v>
      </c>
      <c r="D12255" s="10" t="s">
        <v>25500</v>
      </c>
      <c r="E12255" s="11" t="s">
        <v>25498</v>
      </c>
      <c r="F12255" s="6">
        <v>441873</v>
      </c>
      <c r="G12255" s="6" t="s">
        <v>2049</v>
      </c>
      <c r="H12255" s="16">
        <v>83277515.383000001</v>
      </c>
      <c r="I12255" s="12">
        <v>43870</v>
      </c>
      <c r="J12255" s="12" t="s">
        <v>3836</v>
      </c>
      <c r="K12255" s="15">
        <v>0</v>
      </c>
      <c r="L12255" s="13" t="s">
        <v>826</v>
      </c>
      <c r="M12255" s="7">
        <v>0.4</v>
      </c>
      <c r="N12255" s="17" t="s">
        <v>1325</v>
      </c>
    </row>
    <row r="12256" spans="1:14" ht="63">
      <c r="A12256" s="6">
        <v>12254</v>
      </c>
      <c r="B12256" s="8" t="s">
        <v>25428</v>
      </c>
      <c r="C12256" s="9" t="s">
        <v>25455</v>
      </c>
      <c r="D12256" s="10" t="s">
        <v>7074</v>
      </c>
      <c r="E12256" s="11" t="s">
        <v>25498</v>
      </c>
      <c r="F12256" s="6">
        <v>441873</v>
      </c>
      <c r="G12256" s="6" t="s">
        <v>2049</v>
      </c>
      <c r="H12256" s="16">
        <v>83277515.383000001</v>
      </c>
      <c r="I12256" s="12">
        <v>43870</v>
      </c>
      <c r="J12256" s="12" t="s">
        <v>3836</v>
      </c>
      <c r="K12256" s="15">
        <v>0</v>
      </c>
      <c r="L12256" s="13" t="s">
        <v>826</v>
      </c>
      <c r="M12256" s="7">
        <v>0.3</v>
      </c>
      <c r="N12256" s="17" t="s">
        <v>25501</v>
      </c>
    </row>
    <row r="12257" spans="1:14" ht="63">
      <c r="A12257" s="6">
        <v>12255</v>
      </c>
      <c r="B12257" s="8" t="s">
        <v>25428</v>
      </c>
      <c r="C12257" s="9" t="s">
        <v>25457</v>
      </c>
      <c r="D12257" s="10" t="s">
        <v>25446</v>
      </c>
      <c r="E12257" s="11" t="s">
        <v>25498</v>
      </c>
      <c r="F12257" s="6">
        <v>441873</v>
      </c>
      <c r="G12257" s="6" t="s">
        <v>2049</v>
      </c>
      <c r="H12257" s="16">
        <v>83277515.383000001</v>
      </c>
      <c r="I12257" s="12">
        <v>43870</v>
      </c>
      <c r="J12257" s="12" t="s">
        <v>3836</v>
      </c>
      <c r="K12257" s="15">
        <v>0</v>
      </c>
      <c r="L12257" s="13" t="s">
        <v>826</v>
      </c>
      <c r="M12257" s="7">
        <v>0.3</v>
      </c>
      <c r="N12257" s="17" t="s">
        <v>25502</v>
      </c>
    </row>
    <row r="12258" spans="1:14" ht="63">
      <c r="A12258" s="6">
        <v>12256</v>
      </c>
      <c r="B12258" s="8" t="s">
        <v>25428</v>
      </c>
      <c r="C12258" s="9" t="s">
        <v>25503</v>
      </c>
      <c r="D12258" s="10" t="s">
        <v>25504</v>
      </c>
      <c r="E12258" s="11" t="s">
        <v>25505</v>
      </c>
      <c r="F12258" s="6">
        <v>441874</v>
      </c>
      <c r="G12258" s="6" t="s">
        <v>2049</v>
      </c>
      <c r="H12258" s="16">
        <v>52992472.395999998</v>
      </c>
      <c r="I12258" s="12" t="s">
        <v>25506</v>
      </c>
      <c r="J12258" s="12" t="s">
        <v>23997</v>
      </c>
      <c r="K12258" s="15">
        <v>0</v>
      </c>
      <c r="L12258" s="13" t="s">
        <v>15</v>
      </c>
      <c r="M12258" s="7">
        <v>1</v>
      </c>
      <c r="N12258" s="17"/>
    </row>
    <row r="12259" spans="1:14" ht="110.25">
      <c r="A12259" s="6">
        <v>12257</v>
      </c>
      <c r="B12259" s="8" t="s">
        <v>25428</v>
      </c>
      <c r="C12259" s="9" t="s">
        <v>25507</v>
      </c>
      <c r="D12259" s="10" t="s">
        <v>25508</v>
      </c>
      <c r="E12259" s="11" t="s">
        <v>25509</v>
      </c>
      <c r="F12259" s="6">
        <v>255247</v>
      </c>
      <c r="G12259" s="6" t="s">
        <v>25510</v>
      </c>
      <c r="H12259" s="16">
        <v>15844816</v>
      </c>
      <c r="I12259" s="12" t="s">
        <v>25511</v>
      </c>
      <c r="J12259" s="12" t="s">
        <v>25512</v>
      </c>
      <c r="K12259" s="15">
        <v>10351931</v>
      </c>
      <c r="L12259" s="13" t="s">
        <v>15</v>
      </c>
      <c r="M12259" s="7">
        <v>1</v>
      </c>
      <c r="N12259" s="17"/>
    </row>
    <row r="12260" spans="1:14" ht="63">
      <c r="A12260" s="6">
        <v>12258</v>
      </c>
      <c r="B12260" s="8" t="s">
        <v>25428</v>
      </c>
      <c r="C12260" s="9" t="s">
        <v>25513</v>
      </c>
      <c r="D12260" s="10" t="s">
        <v>25514</v>
      </c>
      <c r="E12260" s="11" t="s">
        <v>25515</v>
      </c>
      <c r="F12260" s="6">
        <v>363634</v>
      </c>
      <c r="G12260" s="6" t="s">
        <v>25510</v>
      </c>
      <c r="H12260" s="16">
        <v>12685350</v>
      </c>
      <c r="I12260" s="12" t="s">
        <v>25511</v>
      </c>
      <c r="J12260" s="12" t="s">
        <v>25512</v>
      </c>
      <c r="K12260" s="15">
        <v>3971777</v>
      </c>
      <c r="L12260" s="13" t="s">
        <v>15</v>
      </c>
      <c r="M12260" s="7">
        <v>1</v>
      </c>
      <c r="N12260" s="17"/>
    </row>
    <row r="12261" spans="1:14" ht="63">
      <c r="A12261" s="6">
        <v>12259</v>
      </c>
      <c r="B12261" s="8" t="s">
        <v>25428</v>
      </c>
      <c r="C12261" s="9" t="s">
        <v>25516</v>
      </c>
      <c r="D12261" s="10" t="s">
        <v>25517</v>
      </c>
      <c r="E12261" s="11" t="s">
        <v>25518</v>
      </c>
      <c r="F12261" s="6">
        <v>363635</v>
      </c>
      <c r="G12261" s="6" t="s">
        <v>25510</v>
      </c>
      <c r="H12261" s="16">
        <v>11780000</v>
      </c>
      <c r="I12261" s="12" t="s">
        <v>25519</v>
      </c>
      <c r="J12261" s="12">
        <v>43842</v>
      </c>
      <c r="K12261" s="15">
        <v>4448179</v>
      </c>
      <c r="L12261" s="13" t="s">
        <v>15</v>
      </c>
      <c r="M12261" s="7">
        <v>1</v>
      </c>
      <c r="N12261" s="17"/>
    </row>
    <row r="12262" spans="1:14" ht="94.5">
      <c r="A12262" s="6">
        <v>12260</v>
      </c>
      <c r="B12262" s="8" t="s">
        <v>25428</v>
      </c>
      <c r="C12262" s="9" t="s">
        <v>25520</v>
      </c>
      <c r="D12262" s="10" t="s">
        <v>25521</v>
      </c>
      <c r="E12262" s="11" t="s">
        <v>25522</v>
      </c>
      <c r="F12262" s="6">
        <v>363636</v>
      </c>
      <c r="G12262" s="6" t="s">
        <v>25510</v>
      </c>
      <c r="H12262" s="16">
        <v>12209400</v>
      </c>
      <c r="I12262" s="12" t="s">
        <v>25523</v>
      </c>
      <c r="J12262" s="12">
        <v>43902</v>
      </c>
      <c r="K12262" s="15">
        <v>2962433</v>
      </c>
      <c r="L12262" s="13" t="s">
        <v>15</v>
      </c>
      <c r="M12262" s="7">
        <v>1</v>
      </c>
      <c r="N12262" s="17"/>
    </row>
    <row r="12263" spans="1:14" ht="78.75">
      <c r="A12263" s="6">
        <v>12261</v>
      </c>
      <c r="B12263" s="8" t="s">
        <v>25428</v>
      </c>
      <c r="C12263" s="9" t="s">
        <v>25524</v>
      </c>
      <c r="D12263" s="10" t="s">
        <v>25525</v>
      </c>
      <c r="E12263" s="11" t="s">
        <v>25526</v>
      </c>
      <c r="F12263" s="6">
        <v>363637</v>
      </c>
      <c r="G12263" s="6" t="s">
        <v>25510</v>
      </c>
      <c r="H12263" s="16">
        <v>13150850</v>
      </c>
      <c r="I12263" s="12" t="s">
        <v>25523</v>
      </c>
      <c r="J12263" s="12">
        <v>43903</v>
      </c>
      <c r="K12263" s="15">
        <v>4345145</v>
      </c>
      <c r="L12263" s="13" t="s">
        <v>15</v>
      </c>
      <c r="M12263" s="7">
        <v>1</v>
      </c>
      <c r="N12263" s="17"/>
    </row>
    <row r="12264" spans="1:14" ht="63">
      <c r="A12264" s="6">
        <v>12262</v>
      </c>
      <c r="B12264" s="8" t="s">
        <v>25428</v>
      </c>
      <c r="C12264" s="9" t="s">
        <v>25527</v>
      </c>
      <c r="D12264" s="10" t="s">
        <v>25528</v>
      </c>
      <c r="E12264" s="11" t="s">
        <v>25529</v>
      </c>
      <c r="F12264" s="6">
        <v>292328</v>
      </c>
      <c r="G12264" s="6" t="s">
        <v>706</v>
      </c>
      <c r="H12264" s="16">
        <v>178381808.38</v>
      </c>
      <c r="I12264" s="12">
        <v>43709</v>
      </c>
      <c r="J12264" s="12">
        <v>44377</v>
      </c>
      <c r="K12264" s="15">
        <v>125582361</v>
      </c>
      <c r="L12264" s="13" t="s">
        <v>15</v>
      </c>
      <c r="M12264" s="7">
        <v>1</v>
      </c>
      <c r="N12264" s="17"/>
    </row>
    <row r="12265" spans="1:14" ht="47.25">
      <c r="A12265" s="6">
        <v>12263</v>
      </c>
      <c r="B12265" s="8" t="s">
        <v>25428</v>
      </c>
      <c r="C12265" s="9" t="s">
        <v>25452</v>
      </c>
      <c r="D12265" s="10" t="s">
        <v>25453</v>
      </c>
      <c r="E12265" s="11" t="s">
        <v>25530</v>
      </c>
      <c r="F12265" s="6">
        <v>408518</v>
      </c>
      <c r="G12265" s="6" t="s">
        <v>706</v>
      </c>
      <c r="H12265" s="16">
        <v>95895705.938999996</v>
      </c>
      <c r="I12265" s="12">
        <v>43997</v>
      </c>
      <c r="J12265" s="12">
        <v>44270</v>
      </c>
      <c r="K12265" s="15">
        <v>0</v>
      </c>
      <c r="L12265" s="13" t="s">
        <v>14</v>
      </c>
      <c r="M12265" s="7">
        <v>1</v>
      </c>
      <c r="N12265" s="17"/>
    </row>
    <row r="12266" spans="1:14" ht="47.25">
      <c r="A12266" s="6">
        <v>12264</v>
      </c>
      <c r="B12266" s="8" t="s">
        <v>25428</v>
      </c>
      <c r="C12266" s="9" t="s">
        <v>25455</v>
      </c>
      <c r="D12266" s="10" t="s">
        <v>7074</v>
      </c>
      <c r="E12266" s="11" t="s">
        <v>25530</v>
      </c>
      <c r="F12266" s="6">
        <v>408518</v>
      </c>
      <c r="G12266" s="6" t="s">
        <v>706</v>
      </c>
      <c r="H12266" s="16">
        <v>95895705.938999996</v>
      </c>
      <c r="I12266" s="12">
        <v>43997</v>
      </c>
      <c r="J12266" s="12">
        <v>44270</v>
      </c>
      <c r="K12266" s="15">
        <v>0</v>
      </c>
      <c r="L12266" s="13" t="s">
        <v>14</v>
      </c>
      <c r="M12266" s="7">
        <v>0.51</v>
      </c>
      <c r="N12266" s="17" t="s">
        <v>25456</v>
      </c>
    </row>
    <row r="12267" spans="1:14" ht="47.25">
      <c r="A12267" s="6">
        <v>12265</v>
      </c>
      <c r="B12267" s="8" t="s">
        <v>25428</v>
      </c>
      <c r="C12267" s="9" t="s">
        <v>25457</v>
      </c>
      <c r="D12267" s="10" t="s">
        <v>25446</v>
      </c>
      <c r="E12267" s="11" t="s">
        <v>25530</v>
      </c>
      <c r="F12267" s="6">
        <v>408518</v>
      </c>
      <c r="G12267" s="6" t="s">
        <v>706</v>
      </c>
      <c r="H12267" s="16">
        <v>95895705.938999996</v>
      </c>
      <c r="I12267" s="12">
        <v>43997</v>
      </c>
      <c r="J12267" s="12">
        <v>44270</v>
      </c>
      <c r="K12267" s="15">
        <v>0</v>
      </c>
      <c r="L12267" s="13" t="s">
        <v>14</v>
      </c>
      <c r="M12267" s="7">
        <v>0.49</v>
      </c>
      <c r="N12267" s="17" t="s">
        <v>25458</v>
      </c>
    </row>
    <row r="12268" spans="1:14" ht="78.75">
      <c r="A12268" s="6">
        <v>12266</v>
      </c>
      <c r="B12268" s="8" t="s">
        <v>25428</v>
      </c>
      <c r="C12268" s="9" t="s">
        <v>25531</v>
      </c>
      <c r="D12268" s="10" t="s">
        <v>25532</v>
      </c>
      <c r="E12268" s="11" t="s">
        <v>25533</v>
      </c>
      <c r="F12268" s="6">
        <v>399707</v>
      </c>
      <c r="G12268" s="6" t="s">
        <v>706</v>
      </c>
      <c r="H12268" s="16">
        <v>13843099.950999999</v>
      </c>
      <c r="I12268" s="12">
        <v>43922</v>
      </c>
      <c r="J12268" s="12">
        <v>44286</v>
      </c>
      <c r="K12268" s="15">
        <v>0</v>
      </c>
      <c r="L12268" s="13" t="s">
        <v>826</v>
      </c>
      <c r="M12268" s="7">
        <v>1</v>
      </c>
      <c r="N12268" s="17"/>
    </row>
    <row r="12269" spans="1:14" ht="63">
      <c r="A12269" s="6">
        <v>12267</v>
      </c>
      <c r="B12269" s="8" t="s">
        <v>25428</v>
      </c>
      <c r="C12269" s="9" t="s">
        <v>25534</v>
      </c>
      <c r="D12269" s="10" t="s">
        <v>25535</v>
      </c>
      <c r="E12269" s="11" t="s">
        <v>25536</v>
      </c>
      <c r="F12269" s="6">
        <v>399707</v>
      </c>
      <c r="G12269" s="6" t="s">
        <v>706</v>
      </c>
      <c r="H12269" s="16">
        <v>13843099.950999999</v>
      </c>
      <c r="I12269" s="12">
        <v>43922</v>
      </c>
      <c r="J12269" s="12">
        <v>44286</v>
      </c>
      <c r="K12269" s="15">
        <v>0</v>
      </c>
      <c r="L12269" s="13" t="s">
        <v>826</v>
      </c>
      <c r="M12269" s="7">
        <v>0.75</v>
      </c>
      <c r="N12269" s="17" t="s">
        <v>25537</v>
      </c>
    </row>
    <row r="12270" spans="1:14" ht="63">
      <c r="A12270" s="6">
        <v>12268</v>
      </c>
      <c r="B12270" s="8" t="s">
        <v>25428</v>
      </c>
      <c r="C12270" s="9" t="s">
        <v>25538</v>
      </c>
      <c r="D12270" s="10" t="s">
        <v>13219</v>
      </c>
      <c r="E12270" s="11" t="s">
        <v>25539</v>
      </c>
      <c r="F12270" s="6">
        <v>399707</v>
      </c>
      <c r="G12270" s="6" t="s">
        <v>706</v>
      </c>
      <c r="H12270" s="16">
        <v>13843099.950999999</v>
      </c>
      <c r="I12270" s="12">
        <v>43922</v>
      </c>
      <c r="J12270" s="12">
        <v>44286</v>
      </c>
      <c r="K12270" s="15">
        <v>0</v>
      </c>
      <c r="L12270" s="13" t="s">
        <v>826</v>
      </c>
      <c r="M12270" s="7">
        <v>0.25</v>
      </c>
      <c r="N12270" s="17" t="s">
        <v>25540</v>
      </c>
    </row>
    <row r="12271" spans="1:14" ht="78.75">
      <c r="A12271" s="6">
        <v>12269</v>
      </c>
      <c r="B12271" s="8" t="s">
        <v>25428</v>
      </c>
      <c r="C12271" s="9" t="s">
        <v>25541</v>
      </c>
      <c r="D12271" s="10" t="s">
        <v>25542</v>
      </c>
      <c r="E12271" s="11" t="s">
        <v>25543</v>
      </c>
      <c r="F12271" s="6">
        <v>439008</v>
      </c>
      <c r="G12271" s="6" t="s">
        <v>2521</v>
      </c>
      <c r="H12271" s="16">
        <v>4439388.95</v>
      </c>
      <c r="I12271" s="12">
        <v>44003</v>
      </c>
      <c r="J12271" s="12">
        <v>44063</v>
      </c>
      <c r="K12271" s="15">
        <v>0</v>
      </c>
      <c r="L12271" s="13" t="s">
        <v>15</v>
      </c>
      <c r="M12271" s="7">
        <v>1</v>
      </c>
      <c r="N12271" s="17"/>
    </row>
    <row r="12272" spans="1:14" ht="78.75">
      <c r="A12272" s="6">
        <v>12270</v>
      </c>
      <c r="B12272" s="8" t="s">
        <v>25428</v>
      </c>
      <c r="C12272" s="9" t="s">
        <v>25544</v>
      </c>
      <c r="D12272" s="10" t="s">
        <v>25545</v>
      </c>
      <c r="E12272" s="11" t="s">
        <v>25546</v>
      </c>
      <c r="F12272" s="6" t="s">
        <v>25547</v>
      </c>
      <c r="G12272" s="6" t="s">
        <v>25548</v>
      </c>
      <c r="H12272" s="16">
        <v>4405825</v>
      </c>
      <c r="I12272" s="12">
        <v>43496</v>
      </c>
      <c r="J12272" s="12">
        <v>43893</v>
      </c>
      <c r="K12272" s="15">
        <v>0</v>
      </c>
      <c r="L12272" s="13" t="s">
        <v>15</v>
      </c>
      <c r="M12272" s="7">
        <v>1</v>
      </c>
      <c r="N12272" s="17"/>
    </row>
    <row r="12273" spans="1:14" ht="94.5">
      <c r="A12273" s="6">
        <v>12271</v>
      </c>
      <c r="B12273" s="8" t="s">
        <v>25428</v>
      </c>
      <c r="C12273" s="9" t="s">
        <v>25549</v>
      </c>
      <c r="D12273" s="10" t="s">
        <v>25550</v>
      </c>
      <c r="E12273" s="11" t="s">
        <v>25551</v>
      </c>
      <c r="F12273" s="6" t="s">
        <v>25552</v>
      </c>
      <c r="G12273" s="6" t="s">
        <v>25548</v>
      </c>
      <c r="H12273" s="16">
        <v>10640270</v>
      </c>
      <c r="I12273" s="12">
        <v>43849</v>
      </c>
      <c r="J12273" s="12">
        <v>43938</v>
      </c>
      <c r="K12273" s="15">
        <v>0</v>
      </c>
      <c r="L12273" s="13" t="s">
        <v>15</v>
      </c>
      <c r="M12273" s="7">
        <v>1</v>
      </c>
      <c r="N12273" s="17"/>
    </row>
    <row r="12274" spans="1:14" ht="63">
      <c r="A12274" s="6">
        <v>12272</v>
      </c>
      <c r="B12274" s="8" t="s">
        <v>25428</v>
      </c>
      <c r="C12274" s="9" t="s">
        <v>25553</v>
      </c>
      <c r="D12274" s="10" t="s">
        <v>25554</v>
      </c>
      <c r="E12274" s="11" t="s">
        <v>25555</v>
      </c>
      <c r="F12274" s="6" t="s">
        <v>25556</v>
      </c>
      <c r="G12274" s="6" t="s">
        <v>25548</v>
      </c>
      <c r="H12274" s="16">
        <v>5146616</v>
      </c>
      <c r="I12274" s="12">
        <v>43822</v>
      </c>
      <c r="J12274" s="12">
        <v>43919</v>
      </c>
      <c r="K12274" s="15">
        <v>0</v>
      </c>
      <c r="L12274" s="13" t="s">
        <v>15</v>
      </c>
      <c r="M12274" s="7">
        <v>1</v>
      </c>
      <c r="N12274" s="17"/>
    </row>
    <row r="12275" spans="1:14" ht="110.25">
      <c r="A12275" s="6">
        <v>12273</v>
      </c>
      <c r="B12275" s="8" t="s">
        <v>25428</v>
      </c>
      <c r="C12275" s="9" t="s">
        <v>25557</v>
      </c>
      <c r="D12275" s="10" t="s">
        <v>25558</v>
      </c>
      <c r="E12275" s="11" t="s">
        <v>25559</v>
      </c>
      <c r="F12275" s="6" t="s">
        <v>25560</v>
      </c>
      <c r="G12275" s="6" t="s">
        <v>25548</v>
      </c>
      <c r="H12275" s="16">
        <v>1714657</v>
      </c>
      <c r="I12275" s="12">
        <v>43811</v>
      </c>
      <c r="J12275" s="12">
        <v>43909</v>
      </c>
      <c r="K12275" s="15">
        <v>0</v>
      </c>
      <c r="L12275" s="13" t="s">
        <v>15</v>
      </c>
      <c r="M12275" s="7">
        <v>1</v>
      </c>
      <c r="N12275" s="17"/>
    </row>
    <row r="12276" spans="1:14" ht="78.75">
      <c r="A12276" s="6">
        <v>12274</v>
      </c>
      <c r="B12276" s="8" t="s">
        <v>25428</v>
      </c>
      <c r="C12276" s="9" t="s">
        <v>25561</v>
      </c>
      <c r="D12276" s="10" t="s">
        <v>25562</v>
      </c>
      <c r="E12276" s="11" t="s">
        <v>25563</v>
      </c>
      <c r="F12276" s="6">
        <v>490840</v>
      </c>
      <c r="G12276" s="6" t="s">
        <v>25548</v>
      </c>
      <c r="H12276" s="16">
        <v>8058778.75</v>
      </c>
      <c r="I12276" s="12">
        <v>44126</v>
      </c>
      <c r="J12276" s="12">
        <v>44216</v>
      </c>
      <c r="K12276" s="15">
        <v>0</v>
      </c>
      <c r="L12276" s="13" t="s">
        <v>15</v>
      </c>
      <c r="M12276" s="7">
        <v>1</v>
      </c>
      <c r="N12276" s="17"/>
    </row>
    <row r="12277" spans="1:14" ht="63">
      <c r="A12277" s="6">
        <v>12275</v>
      </c>
      <c r="B12277" s="8" t="s">
        <v>25428</v>
      </c>
      <c r="C12277" s="9" t="s">
        <v>25564</v>
      </c>
      <c r="D12277" s="10" t="s">
        <v>25565</v>
      </c>
      <c r="E12277" s="11" t="s">
        <v>25566</v>
      </c>
      <c r="F12277" s="6">
        <v>490841</v>
      </c>
      <c r="G12277" s="6" t="s">
        <v>25548</v>
      </c>
      <c r="H12277" s="16">
        <v>10830349.6</v>
      </c>
      <c r="I12277" s="12">
        <v>44130</v>
      </c>
      <c r="J12277" s="12">
        <v>44221</v>
      </c>
      <c r="K12277" s="15">
        <v>0</v>
      </c>
      <c r="L12277" s="13" t="s">
        <v>15</v>
      </c>
      <c r="M12277" s="7">
        <v>1</v>
      </c>
      <c r="N12277" s="17"/>
    </row>
    <row r="12278" spans="1:14" ht="78.75">
      <c r="A12278" s="6">
        <v>12276</v>
      </c>
      <c r="B12278" s="8" t="s">
        <v>25428</v>
      </c>
      <c r="C12278" s="9" t="s">
        <v>25567</v>
      </c>
      <c r="D12278" s="10" t="s">
        <v>25568</v>
      </c>
      <c r="E12278" s="11" t="s">
        <v>25569</v>
      </c>
      <c r="F12278" s="6">
        <v>490830</v>
      </c>
      <c r="G12278" s="6" t="s">
        <v>25548</v>
      </c>
      <c r="H12278" s="16">
        <v>5603186.4500000002</v>
      </c>
      <c r="I12278" s="12">
        <v>44133</v>
      </c>
      <c r="J12278" s="12">
        <v>44208</v>
      </c>
      <c r="K12278" s="15">
        <v>0</v>
      </c>
      <c r="L12278" s="13" t="s">
        <v>15</v>
      </c>
      <c r="M12278" s="7">
        <v>1</v>
      </c>
      <c r="N12278" s="17"/>
    </row>
    <row r="12279" spans="1:14" ht="78.75">
      <c r="A12279" s="6">
        <v>12277</v>
      </c>
      <c r="B12279" s="8" t="s">
        <v>25428</v>
      </c>
      <c r="C12279" s="9" t="s">
        <v>25570</v>
      </c>
      <c r="D12279" s="10" t="s">
        <v>25571</v>
      </c>
      <c r="E12279" s="11" t="s">
        <v>25572</v>
      </c>
      <c r="F12279" s="6">
        <v>490816</v>
      </c>
      <c r="G12279" s="6" t="s">
        <v>25548</v>
      </c>
      <c r="H12279" s="16">
        <v>2608951.75</v>
      </c>
      <c r="I12279" s="12">
        <v>44133</v>
      </c>
      <c r="J12279" s="12">
        <v>44193</v>
      </c>
      <c r="K12279" s="15">
        <v>0</v>
      </c>
      <c r="L12279" s="13" t="s">
        <v>15</v>
      </c>
      <c r="M12279" s="7">
        <v>1</v>
      </c>
      <c r="N12279" s="17"/>
    </row>
    <row r="12280" spans="1:14" ht="78.75">
      <c r="A12280" s="6">
        <v>12278</v>
      </c>
      <c r="B12280" s="8" t="s">
        <v>25428</v>
      </c>
      <c r="C12280" s="9" t="s">
        <v>25573</v>
      </c>
      <c r="D12280" s="10" t="s">
        <v>25574</v>
      </c>
      <c r="E12280" s="11" t="s">
        <v>25575</v>
      </c>
      <c r="F12280" s="6">
        <v>490817</v>
      </c>
      <c r="G12280" s="6" t="s">
        <v>25548</v>
      </c>
      <c r="H12280" s="16">
        <v>2839289.7</v>
      </c>
      <c r="I12280" s="12">
        <v>44130</v>
      </c>
      <c r="J12280" s="12">
        <v>44190</v>
      </c>
      <c r="K12280" s="15">
        <v>0</v>
      </c>
      <c r="L12280" s="13" t="s">
        <v>15</v>
      </c>
      <c r="M12280" s="7">
        <v>1</v>
      </c>
      <c r="N12280" s="17"/>
    </row>
    <row r="12281" spans="1:14" ht="110.25">
      <c r="A12281" s="6">
        <v>12279</v>
      </c>
      <c r="B12281" s="8" t="s">
        <v>25428</v>
      </c>
      <c r="C12281" s="9" t="s">
        <v>25576</v>
      </c>
      <c r="D12281" s="10" t="s">
        <v>25577</v>
      </c>
      <c r="E12281" s="11" t="s">
        <v>25578</v>
      </c>
      <c r="F12281" s="6" t="s">
        <v>25579</v>
      </c>
      <c r="G12281" s="6" t="s">
        <v>25548</v>
      </c>
      <c r="H12281" s="16">
        <v>1856611</v>
      </c>
      <c r="I12281" s="12">
        <v>43832</v>
      </c>
      <c r="J12281" s="12">
        <v>43914</v>
      </c>
      <c r="K12281" s="15">
        <v>0</v>
      </c>
      <c r="L12281" s="13" t="s">
        <v>15</v>
      </c>
      <c r="M12281" s="7">
        <v>1</v>
      </c>
      <c r="N12281" s="17"/>
    </row>
    <row r="12282" spans="1:14" ht="110.25">
      <c r="A12282" s="6">
        <v>12280</v>
      </c>
      <c r="B12282" s="8" t="s">
        <v>25428</v>
      </c>
      <c r="C12282" s="9" t="s">
        <v>25580</v>
      </c>
      <c r="D12282" s="10" t="s">
        <v>25581</v>
      </c>
      <c r="E12282" s="11" t="s">
        <v>25582</v>
      </c>
      <c r="F12282" s="6">
        <v>441195</v>
      </c>
      <c r="G12282" s="6" t="s">
        <v>25548</v>
      </c>
      <c r="H12282" s="16">
        <v>4355688</v>
      </c>
      <c r="I12282" s="12">
        <v>43978</v>
      </c>
      <c r="J12282" s="12">
        <v>44038</v>
      </c>
      <c r="K12282" s="15">
        <v>0</v>
      </c>
      <c r="L12282" s="13" t="s">
        <v>15</v>
      </c>
      <c r="M12282" s="7">
        <v>1</v>
      </c>
      <c r="N12282" s="17"/>
    </row>
    <row r="12283" spans="1:14" ht="63">
      <c r="A12283" s="6">
        <v>12281</v>
      </c>
      <c r="B12283" s="8" t="s">
        <v>25428</v>
      </c>
      <c r="C12283" s="9" t="s">
        <v>25583</v>
      </c>
      <c r="D12283" s="10" t="s">
        <v>25584</v>
      </c>
      <c r="E12283" s="11" t="s">
        <v>25585</v>
      </c>
      <c r="F12283" s="6">
        <v>441198</v>
      </c>
      <c r="G12283" s="6" t="s">
        <v>25548</v>
      </c>
      <c r="H12283" s="16">
        <v>3434915</v>
      </c>
      <c r="I12283" s="12">
        <v>43992</v>
      </c>
      <c r="J12283" s="12">
        <v>44067</v>
      </c>
      <c r="K12283" s="15">
        <v>0</v>
      </c>
      <c r="L12283" s="13" t="s">
        <v>15</v>
      </c>
      <c r="M12283" s="7">
        <v>1</v>
      </c>
      <c r="N12283" s="17"/>
    </row>
    <row r="12284" spans="1:14" ht="63">
      <c r="A12284" s="6">
        <v>12282</v>
      </c>
      <c r="B12284" s="8" t="s">
        <v>25428</v>
      </c>
      <c r="C12284" s="9" t="s">
        <v>25586</v>
      </c>
      <c r="D12284" s="10" t="s">
        <v>25587</v>
      </c>
      <c r="E12284" s="11" t="s">
        <v>25588</v>
      </c>
      <c r="F12284" s="6">
        <v>441199</v>
      </c>
      <c r="G12284" s="6" t="s">
        <v>25548</v>
      </c>
      <c r="H12284" s="16">
        <v>1540114</v>
      </c>
      <c r="I12284" s="12">
        <v>43976</v>
      </c>
      <c r="J12284" s="12">
        <v>44036</v>
      </c>
      <c r="K12284" s="15">
        <v>0</v>
      </c>
      <c r="L12284" s="13" t="s">
        <v>15</v>
      </c>
      <c r="M12284" s="7">
        <v>1</v>
      </c>
      <c r="N12284" s="17"/>
    </row>
    <row r="12285" spans="1:14" ht="78.75">
      <c r="A12285" s="6">
        <v>12283</v>
      </c>
      <c r="B12285" s="8" t="s">
        <v>25428</v>
      </c>
      <c r="C12285" s="9" t="s">
        <v>25567</v>
      </c>
      <c r="D12285" s="10" t="s">
        <v>25568</v>
      </c>
      <c r="E12285" s="11" t="s">
        <v>25589</v>
      </c>
      <c r="F12285" s="6">
        <v>441200</v>
      </c>
      <c r="G12285" s="6" t="s">
        <v>25548</v>
      </c>
      <c r="H12285" s="16">
        <v>1582150</v>
      </c>
      <c r="I12285" s="12">
        <v>43978</v>
      </c>
      <c r="J12285" s="12">
        <v>44038</v>
      </c>
      <c r="K12285" s="15">
        <v>0</v>
      </c>
      <c r="L12285" s="13" t="s">
        <v>15</v>
      </c>
      <c r="M12285" s="7">
        <v>1</v>
      </c>
      <c r="N12285" s="17"/>
    </row>
    <row r="12286" spans="1:14" ht="78.75">
      <c r="A12286" s="6">
        <v>12284</v>
      </c>
      <c r="B12286" s="8" t="s">
        <v>25428</v>
      </c>
      <c r="C12286" s="9" t="s">
        <v>25590</v>
      </c>
      <c r="D12286" s="10" t="s">
        <v>25591</v>
      </c>
      <c r="E12286" s="11" t="s">
        <v>25592</v>
      </c>
      <c r="F12286" s="6">
        <v>441201</v>
      </c>
      <c r="G12286" s="6" t="s">
        <v>25548</v>
      </c>
      <c r="H12286" s="16">
        <v>2051080</v>
      </c>
      <c r="I12286" s="12">
        <v>43976</v>
      </c>
      <c r="J12286" s="12">
        <v>44036</v>
      </c>
      <c r="K12286" s="15">
        <v>0</v>
      </c>
      <c r="L12286" s="13" t="s">
        <v>15</v>
      </c>
      <c r="M12286" s="7">
        <v>1</v>
      </c>
      <c r="N12286" s="17"/>
    </row>
    <row r="12287" spans="1:14" ht="94.5">
      <c r="A12287" s="6">
        <v>12285</v>
      </c>
      <c r="B12287" s="8" t="s">
        <v>25428</v>
      </c>
      <c r="C12287" s="9" t="s">
        <v>25593</v>
      </c>
      <c r="D12287" s="10" t="s">
        <v>6716</v>
      </c>
      <c r="E12287" s="11" t="s">
        <v>25594</v>
      </c>
      <c r="F12287" s="6">
        <v>441202</v>
      </c>
      <c r="G12287" s="6" t="s">
        <v>25548</v>
      </c>
      <c r="H12287" s="16">
        <v>4058959</v>
      </c>
      <c r="I12287" s="12">
        <v>43989</v>
      </c>
      <c r="J12287" s="12">
        <v>44064</v>
      </c>
      <c r="K12287" s="15">
        <v>0</v>
      </c>
      <c r="L12287" s="13" t="s">
        <v>15</v>
      </c>
      <c r="M12287" s="7">
        <v>1</v>
      </c>
      <c r="N12287" s="17"/>
    </row>
    <row r="12288" spans="1:14" ht="47.25">
      <c r="A12288" s="6">
        <v>12286</v>
      </c>
      <c r="B12288" s="8" t="s">
        <v>25428</v>
      </c>
      <c r="C12288" s="9" t="s">
        <v>25595</v>
      </c>
      <c r="D12288" s="10" t="s">
        <v>25596</v>
      </c>
      <c r="E12288" s="11" t="s">
        <v>25597</v>
      </c>
      <c r="F12288" s="6">
        <v>441203</v>
      </c>
      <c r="G12288" s="6" t="s">
        <v>25548</v>
      </c>
      <c r="H12288" s="16">
        <v>2261126</v>
      </c>
      <c r="I12288" s="12">
        <v>43978</v>
      </c>
      <c r="J12288" s="12">
        <v>44038</v>
      </c>
      <c r="K12288" s="15">
        <v>0</v>
      </c>
      <c r="L12288" s="13" t="s">
        <v>15</v>
      </c>
      <c r="M12288" s="7">
        <v>1</v>
      </c>
      <c r="N12288" s="17"/>
    </row>
    <row r="12289" spans="1:14" ht="63">
      <c r="A12289" s="6">
        <v>12287</v>
      </c>
      <c r="B12289" s="8" t="s">
        <v>25428</v>
      </c>
      <c r="C12289" s="9" t="s">
        <v>25598</v>
      </c>
      <c r="D12289" s="10" t="s">
        <v>25599</v>
      </c>
      <c r="E12289" s="11" t="s">
        <v>25600</v>
      </c>
      <c r="F12289" s="6">
        <v>441204</v>
      </c>
      <c r="G12289" s="6" t="s">
        <v>25548</v>
      </c>
      <c r="H12289" s="16">
        <v>2186367</v>
      </c>
      <c r="I12289" s="12">
        <v>43976</v>
      </c>
      <c r="J12289" s="12">
        <v>44036</v>
      </c>
      <c r="K12289" s="15">
        <v>0</v>
      </c>
      <c r="L12289" s="13" t="s">
        <v>15</v>
      </c>
      <c r="M12289" s="7">
        <v>1</v>
      </c>
      <c r="N12289" s="17"/>
    </row>
    <row r="12290" spans="1:14" ht="110.25">
      <c r="A12290" s="6">
        <v>12288</v>
      </c>
      <c r="B12290" s="8" t="s">
        <v>25428</v>
      </c>
      <c r="C12290" s="9" t="s">
        <v>25601</v>
      </c>
      <c r="D12290" s="10" t="s">
        <v>25602</v>
      </c>
      <c r="E12290" s="11" t="s">
        <v>25603</v>
      </c>
      <c r="F12290" s="6">
        <v>490845</v>
      </c>
      <c r="G12290" s="6" t="s">
        <v>25548</v>
      </c>
      <c r="H12290" s="16">
        <v>7640402.5499999998</v>
      </c>
      <c r="I12290" s="12">
        <v>44132</v>
      </c>
      <c r="J12290" s="12">
        <v>44223</v>
      </c>
      <c r="K12290" s="15">
        <v>0</v>
      </c>
      <c r="L12290" s="13" t="s">
        <v>15</v>
      </c>
      <c r="M12290" s="7">
        <v>1</v>
      </c>
      <c r="N12290" s="17"/>
    </row>
    <row r="12291" spans="1:14" ht="110.25">
      <c r="A12291" s="6">
        <v>12289</v>
      </c>
      <c r="B12291" s="8" t="s">
        <v>25428</v>
      </c>
      <c r="C12291" s="9" t="s">
        <v>25604</v>
      </c>
      <c r="D12291" s="10" t="s">
        <v>25605</v>
      </c>
      <c r="E12291" s="11" t="s">
        <v>25606</v>
      </c>
      <c r="F12291" s="6">
        <v>490846</v>
      </c>
      <c r="G12291" s="6" t="s">
        <v>25548</v>
      </c>
      <c r="H12291" s="16">
        <v>8657456.4000000004</v>
      </c>
      <c r="I12291" s="12">
        <v>44136</v>
      </c>
      <c r="J12291" s="12">
        <v>44226</v>
      </c>
      <c r="K12291" s="15">
        <v>0</v>
      </c>
      <c r="L12291" s="13" t="s">
        <v>15</v>
      </c>
      <c r="M12291" s="7">
        <v>1</v>
      </c>
      <c r="N12291" s="17"/>
    </row>
    <row r="12292" spans="1:14" ht="63">
      <c r="A12292" s="6">
        <v>12290</v>
      </c>
      <c r="B12292" s="8" t="s">
        <v>25428</v>
      </c>
      <c r="C12292" s="9" t="s">
        <v>25607</v>
      </c>
      <c r="D12292" s="10" t="s">
        <v>25608</v>
      </c>
      <c r="E12292" s="11" t="s">
        <v>25609</v>
      </c>
      <c r="F12292" s="6">
        <v>490847</v>
      </c>
      <c r="G12292" s="6" t="s">
        <v>25548</v>
      </c>
      <c r="H12292" s="16">
        <v>7304863.5</v>
      </c>
      <c r="I12292" s="12">
        <v>44131</v>
      </c>
      <c r="J12292" s="12">
        <v>44222</v>
      </c>
      <c r="K12292" s="15">
        <v>0</v>
      </c>
      <c r="L12292" s="13" t="s">
        <v>15</v>
      </c>
      <c r="M12292" s="7">
        <v>1</v>
      </c>
      <c r="N12292" s="17"/>
    </row>
    <row r="12293" spans="1:14" ht="63">
      <c r="A12293" s="6">
        <v>12291</v>
      </c>
      <c r="B12293" s="8" t="s">
        <v>25428</v>
      </c>
      <c r="C12293" s="9" t="s">
        <v>25610</v>
      </c>
      <c r="D12293" s="10" t="s">
        <v>25611</v>
      </c>
      <c r="E12293" s="11" t="s">
        <v>25612</v>
      </c>
      <c r="F12293" s="6">
        <v>490836</v>
      </c>
      <c r="G12293" s="6" t="s">
        <v>25548</v>
      </c>
      <c r="H12293" s="16">
        <v>5638897.9000000004</v>
      </c>
      <c r="I12293" s="12">
        <v>44131</v>
      </c>
      <c r="J12293" s="12">
        <v>44206</v>
      </c>
      <c r="K12293" s="15">
        <v>0</v>
      </c>
      <c r="L12293" s="13" t="s">
        <v>15</v>
      </c>
      <c r="M12293" s="7">
        <v>1</v>
      </c>
      <c r="N12293" s="17"/>
    </row>
    <row r="12294" spans="1:14" ht="63">
      <c r="A12294" s="6">
        <v>12292</v>
      </c>
      <c r="B12294" s="8" t="s">
        <v>25428</v>
      </c>
      <c r="C12294" s="9" t="s">
        <v>25613</v>
      </c>
      <c r="D12294" s="10" t="s">
        <v>25614</v>
      </c>
      <c r="E12294" s="11" t="s">
        <v>25615</v>
      </c>
      <c r="F12294" s="6">
        <v>490837</v>
      </c>
      <c r="G12294" s="6" t="s">
        <v>25548</v>
      </c>
      <c r="H12294" s="16">
        <v>5035238.45</v>
      </c>
      <c r="I12294" s="12">
        <v>44132</v>
      </c>
      <c r="J12294" s="12">
        <v>44207</v>
      </c>
      <c r="K12294" s="15">
        <v>0</v>
      </c>
      <c r="L12294" s="13" t="s">
        <v>15</v>
      </c>
      <c r="M12294" s="7">
        <v>1</v>
      </c>
      <c r="N12294" s="17"/>
    </row>
    <row r="12295" spans="1:14" ht="78.75">
      <c r="A12295" s="6">
        <v>12293</v>
      </c>
      <c r="B12295" s="8" t="s">
        <v>25428</v>
      </c>
      <c r="C12295" s="9" t="s">
        <v>25616</v>
      </c>
      <c r="D12295" s="10" t="s">
        <v>25617</v>
      </c>
      <c r="E12295" s="11" t="s">
        <v>25618</v>
      </c>
      <c r="F12295" s="6">
        <v>490825</v>
      </c>
      <c r="G12295" s="6" t="s">
        <v>25548</v>
      </c>
      <c r="H12295" s="16">
        <v>2679489.25</v>
      </c>
      <c r="I12295" s="12">
        <v>44131</v>
      </c>
      <c r="J12295" s="12">
        <v>44191</v>
      </c>
      <c r="K12295" s="15">
        <v>0</v>
      </c>
      <c r="L12295" s="13" t="s">
        <v>15</v>
      </c>
      <c r="M12295" s="7">
        <v>1</v>
      </c>
      <c r="N12295" s="17"/>
    </row>
    <row r="12296" spans="1:14" ht="94.5">
      <c r="A12296" s="6">
        <v>12294</v>
      </c>
      <c r="B12296" s="8" t="s">
        <v>25428</v>
      </c>
      <c r="C12296" s="9" t="s">
        <v>25619</v>
      </c>
      <c r="D12296" s="10" t="s">
        <v>25620</v>
      </c>
      <c r="E12296" s="11" t="s">
        <v>25621</v>
      </c>
      <c r="F12296" s="6">
        <v>490826</v>
      </c>
      <c r="G12296" s="6" t="s">
        <v>25548</v>
      </c>
      <c r="H12296" s="16">
        <v>3574623.9</v>
      </c>
      <c r="I12296" s="12">
        <v>44131</v>
      </c>
      <c r="J12296" s="12">
        <v>44191</v>
      </c>
      <c r="K12296" s="15">
        <v>0</v>
      </c>
      <c r="L12296" s="13" t="s">
        <v>15</v>
      </c>
      <c r="M12296" s="7">
        <v>1</v>
      </c>
      <c r="N12296" s="17"/>
    </row>
    <row r="12297" spans="1:14" ht="63">
      <c r="A12297" s="6">
        <v>12295</v>
      </c>
      <c r="B12297" s="8" t="s">
        <v>25428</v>
      </c>
      <c r="C12297" s="9" t="s">
        <v>25445</v>
      </c>
      <c r="D12297" s="10" t="s">
        <v>25446</v>
      </c>
      <c r="E12297" s="11" t="s">
        <v>25622</v>
      </c>
      <c r="F12297" s="6" t="s">
        <v>25623</v>
      </c>
      <c r="G12297" s="6" t="s">
        <v>25548</v>
      </c>
      <c r="H12297" s="16">
        <v>2505112</v>
      </c>
      <c r="I12297" s="12">
        <v>43832</v>
      </c>
      <c r="J12297" s="12">
        <v>43929</v>
      </c>
      <c r="K12297" s="15">
        <v>0</v>
      </c>
      <c r="L12297" s="13" t="s">
        <v>15</v>
      </c>
      <c r="M12297" s="7">
        <v>1</v>
      </c>
      <c r="N12297" s="17"/>
    </row>
    <row r="12298" spans="1:14" ht="94.5">
      <c r="A12298" s="6">
        <v>12296</v>
      </c>
      <c r="B12298" s="8" t="s">
        <v>25428</v>
      </c>
      <c r="C12298" s="9" t="s">
        <v>25624</v>
      </c>
      <c r="D12298" s="10" t="s">
        <v>25625</v>
      </c>
      <c r="E12298" s="11" t="s">
        <v>25626</v>
      </c>
      <c r="F12298" s="6" t="s">
        <v>25627</v>
      </c>
      <c r="G12298" s="6" t="s">
        <v>25548</v>
      </c>
      <c r="H12298" s="16">
        <v>9397187</v>
      </c>
      <c r="I12298" s="12">
        <v>43843</v>
      </c>
      <c r="J12298" s="12">
        <v>43959</v>
      </c>
      <c r="K12298" s="15">
        <v>0</v>
      </c>
      <c r="L12298" s="13" t="s">
        <v>15</v>
      </c>
      <c r="M12298" s="7">
        <v>1</v>
      </c>
      <c r="N12298" s="17"/>
    </row>
    <row r="12299" spans="1:14" ht="94.5">
      <c r="A12299" s="6">
        <v>12297</v>
      </c>
      <c r="B12299" s="8" t="s">
        <v>25428</v>
      </c>
      <c r="C12299" s="9" t="s">
        <v>25628</v>
      </c>
      <c r="D12299" s="10" t="s">
        <v>25629</v>
      </c>
      <c r="E12299" s="11" t="s">
        <v>25630</v>
      </c>
      <c r="F12299" s="6" t="s">
        <v>25631</v>
      </c>
      <c r="G12299" s="6" t="s">
        <v>25548</v>
      </c>
      <c r="H12299" s="16">
        <v>2994944</v>
      </c>
      <c r="I12299" s="12">
        <v>43900</v>
      </c>
      <c r="J12299" s="12">
        <v>43975</v>
      </c>
      <c r="K12299" s="15">
        <v>0</v>
      </c>
      <c r="L12299" s="13" t="s">
        <v>15</v>
      </c>
      <c r="M12299" s="7">
        <v>1</v>
      </c>
      <c r="N12299" s="17"/>
    </row>
    <row r="12300" spans="1:14" ht="94.5">
      <c r="A12300" s="6">
        <v>12298</v>
      </c>
      <c r="B12300" s="8" t="s">
        <v>25428</v>
      </c>
      <c r="C12300" s="9" t="s">
        <v>25632</v>
      </c>
      <c r="D12300" s="10" t="s">
        <v>25633</v>
      </c>
      <c r="E12300" s="11" t="s">
        <v>25634</v>
      </c>
      <c r="F12300" s="6">
        <v>490838</v>
      </c>
      <c r="G12300" s="6" t="s">
        <v>25548</v>
      </c>
      <c r="H12300" s="16">
        <v>5551594.7999999998</v>
      </c>
      <c r="I12300" s="12">
        <v>44133</v>
      </c>
      <c r="J12300" s="12">
        <v>44208</v>
      </c>
      <c r="K12300" s="15">
        <v>0</v>
      </c>
      <c r="L12300" s="13" t="s">
        <v>15</v>
      </c>
      <c r="M12300" s="7">
        <v>1</v>
      </c>
      <c r="N12300" s="17"/>
    </row>
    <row r="12301" spans="1:14" ht="63">
      <c r="A12301" s="6">
        <v>12299</v>
      </c>
      <c r="B12301" s="8" t="s">
        <v>25428</v>
      </c>
      <c r="C12301" s="9" t="s">
        <v>25635</v>
      </c>
      <c r="D12301" s="10" t="s">
        <v>25636</v>
      </c>
      <c r="E12301" s="11" t="s">
        <v>25637</v>
      </c>
      <c r="F12301" s="6">
        <v>490839</v>
      </c>
      <c r="G12301" s="6" t="s">
        <v>25548</v>
      </c>
      <c r="H12301" s="16">
        <v>6613523.7999999998</v>
      </c>
      <c r="I12301" s="12">
        <v>44130</v>
      </c>
      <c r="J12301" s="12">
        <v>44205</v>
      </c>
      <c r="K12301" s="15">
        <v>0</v>
      </c>
      <c r="L12301" s="13" t="s">
        <v>15</v>
      </c>
      <c r="M12301" s="7">
        <v>1</v>
      </c>
      <c r="N12301" s="17"/>
    </row>
    <row r="12302" spans="1:14" ht="78.75">
      <c r="A12302" s="6">
        <v>12300</v>
      </c>
      <c r="B12302" s="8" t="s">
        <v>25428</v>
      </c>
      <c r="C12302" s="9" t="s">
        <v>25638</v>
      </c>
      <c r="D12302" s="10" t="s">
        <v>25639</v>
      </c>
      <c r="E12302" s="11" t="s">
        <v>25640</v>
      </c>
      <c r="F12302" s="6">
        <v>490827</v>
      </c>
      <c r="G12302" s="6" t="s">
        <v>25548</v>
      </c>
      <c r="H12302" s="16">
        <v>3981275.2</v>
      </c>
      <c r="I12302" s="12">
        <v>44131</v>
      </c>
      <c r="J12302" s="12">
        <v>44191</v>
      </c>
      <c r="K12302" s="15">
        <v>0</v>
      </c>
      <c r="L12302" s="13" t="s">
        <v>15</v>
      </c>
      <c r="M12302" s="7">
        <v>1</v>
      </c>
      <c r="N12302" s="17"/>
    </row>
    <row r="12303" spans="1:14" ht="47.25">
      <c r="A12303" s="6">
        <v>12301</v>
      </c>
      <c r="B12303" s="8" t="s">
        <v>25428</v>
      </c>
      <c r="C12303" s="9" t="s">
        <v>25641</v>
      </c>
      <c r="D12303" s="10" t="s">
        <v>25642</v>
      </c>
      <c r="E12303" s="11" t="s">
        <v>25643</v>
      </c>
      <c r="F12303" s="6">
        <v>490828</v>
      </c>
      <c r="G12303" s="6" t="s">
        <v>25548</v>
      </c>
      <c r="H12303" s="16">
        <v>4624735.8499999996</v>
      </c>
      <c r="I12303" s="12">
        <v>44129</v>
      </c>
      <c r="J12303" s="12">
        <v>44189</v>
      </c>
      <c r="K12303" s="15">
        <v>0</v>
      </c>
      <c r="L12303" s="13" t="s">
        <v>15</v>
      </c>
      <c r="M12303" s="7">
        <v>1</v>
      </c>
      <c r="N12303" s="17"/>
    </row>
    <row r="12304" spans="1:14" ht="78.75">
      <c r="A12304" s="6">
        <v>12302</v>
      </c>
      <c r="B12304" s="8" t="s">
        <v>25428</v>
      </c>
      <c r="C12304" s="9" t="s">
        <v>25644</v>
      </c>
      <c r="D12304" s="10" t="s">
        <v>25645</v>
      </c>
      <c r="E12304" s="11" t="s">
        <v>25646</v>
      </c>
      <c r="F12304" s="6">
        <v>490829</v>
      </c>
      <c r="G12304" s="6" t="s">
        <v>25548</v>
      </c>
      <c r="H12304" s="16">
        <v>1637242.35</v>
      </c>
      <c r="I12304" s="12">
        <v>44133</v>
      </c>
      <c r="J12304" s="12">
        <v>44193</v>
      </c>
      <c r="K12304" s="15">
        <v>0</v>
      </c>
      <c r="L12304" s="13" t="s">
        <v>15</v>
      </c>
      <c r="M12304" s="7">
        <v>1</v>
      </c>
      <c r="N12304" s="17"/>
    </row>
    <row r="12305" spans="1:14" ht="94.5">
      <c r="A12305" s="6">
        <v>12303</v>
      </c>
      <c r="B12305" s="8" t="s">
        <v>25428</v>
      </c>
      <c r="C12305" s="9" t="s">
        <v>25647</v>
      </c>
      <c r="D12305" s="10" t="s">
        <v>25648</v>
      </c>
      <c r="E12305" s="11" t="s">
        <v>25649</v>
      </c>
      <c r="F12305" s="6">
        <v>441196</v>
      </c>
      <c r="G12305" s="6" t="s">
        <v>25548</v>
      </c>
      <c r="H12305" s="16">
        <v>3135368</v>
      </c>
      <c r="I12305" s="12">
        <v>43978</v>
      </c>
      <c r="J12305" s="12">
        <v>44038</v>
      </c>
      <c r="K12305" s="15">
        <v>0</v>
      </c>
      <c r="L12305" s="13" t="s">
        <v>15</v>
      </c>
      <c r="M12305" s="7">
        <v>1</v>
      </c>
      <c r="N12305" s="17"/>
    </row>
    <row r="12306" spans="1:14" ht="63">
      <c r="A12306" s="6">
        <v>12304</v>
      </c>
      <c r="B12306" s="8" t="s">
        <v>25428</v>
      </c>
      <c r="C12306" s="9" t="s">
        <v>25650</v>
      </c>
      <c r="D12306" s="10" t="s">
        <v>25651</v>
      </c>
      <c r="E12306" s="11" t="s">
        <v>25652</v>
      </c>
      <c r="F12306" s="6">
        <v>441197</v>
      </c>
      <c r="G12306" s="6" t="s">
        <v>25548</v>
      </c>
      <c r="H12306" s="16">
        <v>5688064</v>
      </c>
      <c r="I12306" s="12">
        <v>43989</v>
      </c>
      <c r="J12306" s="12">
        <v>44064</v>
      </c>
      <c r="K12306" s="15">
        <v>0</v>
      </c>
      <c r="L12306" s="13" t="s">
        <v>15</v>
      </c>
      <c r="M12306" s="7">
        <v>1</v>
      </c>
      <c r="N12306" s="17"/>
    </row>
    <row r="12307" spans="1:14" ht="63">
      <c r="A12307" s="6">
        <v>12305</v>
      </c>
      <c r="B12307" s="8" t="s">
        <v>25428</v>
      </c>
      <c r="C12307" s="9" t="s">
        <v>25653</v>
      </c>
      <c r="D12307" s="10" t="s">
        <v>25654</v>
      </c>
      <c r="E12307" s="11" t="s">
        <v>25655</v>
      </c>
      <c r="F12307" s="6">
        <v>446790</v>
      </c>
      <c r="G12307" s="6" t="s">
        <v>25548</v>
      </c>
      <c r="H12307" s="16">
        <v>6780919</v>
      </c>
      <c r="I12307" s="12">
        <v>43978</v>
      </c>
      <c r="J12307" s="12">
        <v>44053</v>
      </c>
      <c r="K12307" s="15">
        <v>0</v>
      </c>
      <c r="L12307" s="13" t="s">
        <v>15</v>
      </c>
      <c r="M12307" s="7">
        <v>1</v>
      </c>
      <c r="N12307" s="17"/>
    </row>
    <row r="12308" spans="1:14" ht="94.5">
      <c r="A12308" s="6">
        <v>12306</v>
      </c>
      <c r="B12308" s="8" t="s">
        <v>25428</v>
      </c>
      <c r="C12308" s="9" t="s">
        <v>25593</v>
      </c>
      <c r="D12308" s="10" t="s">
        <v>6716</v>
      </c>
      <c r="E12308" s="11" t="s">
        <v>25656</v>
      </c>
      <c r="F12308" s="6">
        <v>446791</v>
      </c>
      <c r="G12308" s="6" t="s">
        <v>25548</v>
      </c>
      <c r="H12308" s="16">
        <v>7183729</v>
      </c>
      <c r="I12308" s="12">
        <v>43978</v>
      </c>
      <c r="J12308" s="12">
        <v>44068</v>
      </c>
      <c r="K12308" s="15">
        <v>0</v>
      </c>
      <c r="L12308" s="13" t="s">
        <v>15</v>
      </c>
      <c r="M12308" s="7">
        <v>1</v>
      </c>
      <c r="N12308" s="17"/>
    </row>
    <row r="12309" spans="1:14" ht="94.5">
      <c r="A12309" s="6">
        <v>12307</v>
      </c>
      <c r="B12309" s="8" t="s">
        <v>25428</v>
      </c>
      <c r="C12309" s="9" t="s">
        <v>25657</v>
      </c>
      <c r="D12309" s="10" t="s">
        <v>25658</v>
      </c>
      <c r="E12309" s="11" t="s">
        <v>25659</v>
      </c>
      <c r="F12309" s="6">
        <v>490842</v>
      </c>
      <c r="G12309" s="6" t="s">
        <v>25548</v>
      </c>
      <c r="H12309" s="16">
        <v>7890035</v>
      </c>
      <c r="I12309" s="12">
        <v>44138</v>
      </c>
      <c r="J12309" s="12">
        <v>44228</v>
      </c>
      <c r="K12309" s="15">
        <v>0</v>
      </c>
      <c r="L12309" s="13" t="s">
        <v>15</v>
      </c>
      <c r="M12309" s="7">
        <v>1</v>
      </c>
      <c r="N12309" s="17"/>
    </row>
    <row r="12310" spans="1:14" ht="63">
      <c r="A12310" s="6">
        <v>12308</v>
      </c>
      <c r="B12310" s="8" t="s">
        <v>25428</v>
      </c>
      <c r="C12310" s="9" t="s">
        <v>25660</v>
      </c>
      <c r="D12310" s="10" t="s">
        <v>25661</v>
      </c>
      <c r="E12310" s="11" t="s">
        <v>25662</v>
      </c>
      <c r="F12310" s="6">
        <v>490843</v>
      </c>
      <c r="G12310" s="6" t="s">
        <v>25548</v>
      </c>
      <c r="H12310" s="16">
        <v>8004381.75</v>
      </c>
      <c r="I12310" s="12">
        <v>44131</v>
      </c>
      <c r="J12310" s="12">
        <v>44222</v>
      </c>
      <c r="K12310" s="15">
        <v>0</v>
      </c>
      <c r="L12310" s="13" t="s">
        <v>15</v>
      </c>
      <c r="M12310" s="7">
        <v>1</v>
      </c>
      <c r="N12310" s="17"/>
    </row>
    <row r="12311" spans="1:14" ht="78.75">
      <c r="A12311" s="6">
        <v>12309</v>
      </c>
      <c r="B12311" s="8" t="s">
        <v>25428</v>
      </c>
      <c r="C12311" s="9" t="s">
        <v>25663</v>
      </c>
      <c r="D12311" s="10" t="s">
        <v>25664</v>
      </c>
      <c r="E12311" s="11" t="s">
        <v>25665</v>
      </c>
      <c r="F12311" s="6">
        <v>490844</v>
      </c>
      <c r="G12311" s="6" t="s">
        <v>25548</v>
      </c>
      <c r="H12311" s="16">
        <v>8002450.4000000004</v>
      </c>
      <c r="I12311" s="12">
        <v>44138</v>
      </c>
      <c r="J12311" s="12">
        <v>44228</v>
      </c>
      <c r="K12311" s="15">
        <v>0</v>
      </c>
      <c r="L12311" s="13" t="s">
        <v>15</v>
      </c>
      <c r="M12311" s="7">
        <v>1</v>
      </c>
      <c r="N12311" s="17"/>
    </row>
    <row r="12312" spans="1:14" ht="63">
      <c r="A12312" s="6">
        <v>12310</v>
      </c>
      <c r="B12312" s="8" t="s">
        <v>25428</v>
      </c>
      <c r="C12312" s="9" t="s">
        <v>25666</v>
      </c>
      <c r="D12312" s="10" t="s">
        <v>25667</v>
      </c>
      <c r="E12312" s="11" t="s">
        <v>25668</v>
      </c>
      <c r="F12312" s="6">
        <v>490835</v>
      </c>
      <c r="G12312" s="6" t="s">
        <v>25548</v>
      </c>
      <c r="H12312" s="16">
        <v>5599604</v>
      </c>
      <c r="I12312" s="12">
        <v>44130</v>
      </c>
      <c r="J12312" s="12">
        <v>44205</v>
      </c>
      <c r="K12312" s="15">
        <v>0</v>
      </c>
      <c r="L12312" s="13" t="s">
        <v>15</v>
      </c>
      <c r="M12312" s="7">
        <v>1</v>
      </c>
      <c r="N12312" s="17"/>
    </row>
    <row r="12313" spans="1:14" ht="63">
      <c r="A12313" s="6">
        <v>12311</v>
      </c>
      <c r="B12313" s="8" t="s">
        <v>25428</v>
      </c>
      <c r="C12313" s="9" t="s">
        <v>25669</v>
      </c>
      <c r="D12313" s="10" t="s">
        <v>25670</v>
      </c>
      <c r="E12313" s="11" t="s">
        <v>25671</v>
      </c>
      <c r="F12313" s="6">
        <v>490821</v>
      </c>
      <c r="G12313" s="6" t="s">
        <v>25548</v>
      </c>
      <c r="H12313" s="16">
        <v>3217729.8</v>
      </c>
      <c r="I12313" s="12">
        <v>44131</v>
      </c>
      <c r="J12313" s="12">
        <v>44191</v>
      </c>
      <c r="K12313" s="15">
        <v>0</v>
      </c>
      <c r="L12313" s="13" t="s">
        <v>15</v>
      </c>
      <c r="M12313" s="7">
        <v>1</v>
      </c>
      <c r="N12313" s="17"/>
    </row>
    <row r="12314" spans="1:14" ht="63">
      <c r="A12314" s="6">
        <v>12312</v>
      </c>
      <c r="B12314" s="8" t="s">
        <v>25428</v>
      </c>
      <c r="C12314" s="9" t="s">
        <v>25635</v>
      </c>
      <c r="D12314" s="10" t="s">
        <v>25636</v>
      </c>
      <c r="E12314" s="11" t="s">
        <v>25672</v>
      </c>
      <c r="F12314" s="6">
        <v>490823</v>
      </c>
      <c r="G12314" s="6" t="s">
        <v>25548</v>
      </c>
      <c r="H12314" s="16">
        <v>3500721.5</v>
      </c>
      <c r="I12314" s="12">
        <v>44130</v>
      </c>
      <c r="J12314" s="12">
        <v>44190</v>
      </c>
      <c r="K12314" s="15">
        <v>0</v>
      </c>
      <c r="L12314" s="13" t="s">
        <v>15</v>
      </c>
      <c r="M12314" s="7">
        <v>1</v>
      </c>
      <c r="N12314" s="17"/>
    </row>
    <row r="12315" spans="1:14" ht="78.75">
      <c r="A12315" s="6">
        <v>12313</v>
      </c>
      <c r="B12315" s="8" t="s">
        <v>25428</v>
      </c>
      <c r="C12315" s="9" t="s">
        <v>25673</v>
      </c>
      <c r="D12315" s="10" t="s">
        <v>25674</v>
      </c>
      <c r="E12315" s="11" t="s">
        <v>25675</v>
      </c>
      <c r="F12315" s="6">
        <v>490831</v>
      </c>
      <c r="G12315" s="6" t="s">
        <v>25548</v>
      </c>
      <c r="H12315" s="16">
        <v>4867755.3499999996</v>
      </c>
      <c r="I12315" s="12">
        <v>44133</v>
      </c>
      <c r="J12315" s="12">
        <v>44208</v>
      </c>
      <c r="K12315" s="15">
        <v>0</v>
      </c>
      <c r="L12315" s="13" t="s">
        <v>15</v>
      </c>
      <c r="M12315" s="7">
        <v>1</v>
      </c>
      <c r="N12315" s="17"/>
    </row>
    <row r="12316" spans="1:14" ht="78.75">
      <c r="A12316" s="6">
        <v>12314</v>
      </c>
      <c r="B12316" s="8" t="s">
        <v>25428</v>
      </c>
      <c r="C12316" s="9" t="s">
        <v>25676</v>
      </c>
      <c r="D12316" s="10" t="s">
        <v>25677</v>
      </c>
      <c r="E12316" s="11" t="s">
        <v>25678</v>
      </c>
      <c r="F12316" s="6">
        <v>490832</v>
      </c>
      <c r="G12316" s="6" t="s">
        <v>25548</v>
      </c>
      <c r="H12316" s="16">
        <v>5685833.5999999996</v>
      </c>
      <c r="I12316" s="12">
        <v>44129</v>
      </c>
      <c r="J12316" s="12">
        <v>44204</v>
      </c>
      <c r="K12316" s="15">
        <v>0</v>
      </c>
      <c r="L12316" s="13" t="s">
        <v>15</v>
      </c>
      <c r="M12316" s="7">
        <v>1</v>
      </c>
      <c r="N12316" s="17"/>
    </row>
    <row r="12317" spans="1:14" ht="63">
      <c r="A12317" s="6">
        <v>12315</v>
      </c>
      <c r="B12317" s="8" t="s">
        <v>25428</v>
      </c>
      <c r="C12317" s="9" t="s">
        <v>25679</v>
      </c>
      <c r="D12317" s="10" t="s">
        <v>25680</v>
      </c>
      <c r="E12317" s="11" t="s">
        <v>25681</v>
      </c>
      <c r="F12317" s="6">
        <v>490833</v>
      </c>
      <c r="G12317" s="6" t="s">
        <v>25548</v>
      </c>
      <c r="H12317" s="16">
        <v>6463844.6500000004</v>
      </c>
      <c r="I12317" s="12">
        <v>44136</v>
      </c>
      <c r="J12317" s="12">
        <v>44211</v>
      </c>
      <c r="K12317" s="15">
        <v>0</v>
      </c>
      <c r="L12317" s="13" t="s">
        <v>15</v>
      </c>
      <c r="M12317" s="7">
        <v>1</v>
      </c>
      <c r="N12317" s="17"/>
    </row>
    <row r="12318" spans="1:14" ht="63">
      <c r="A12318" s="6">
        <v>12316</v>
      </c>
      <c r="B12318" s="8" t="s">
        <v>25428</v>
      </c>
      <c r="C12318" s="9" t="s">
        <v>25682</v>
      </c>
      <c r="D12318" s="10" t="s">
        <v>25683</v>
      </c>
      <c r="E12318" s="11" t="s">
        <v>25684</v>
      </c>
      <c r="F12318" s="6">
        <v>490834</v>
      </c>
      <c r="G12318" s="6" t="s">
        <v>25548</v>
      </c>
      <c r="H12318" s="16">
        <v>5103293.5999999996</v>
      </c>
      <c r="I12318" s="12">
        <v>44123</v>
      </c>
      <c r="J12318" s="12">
        <v>44198</v>
      </c>
      <c r="K12318" s="15">
        <v>0</v>
      </c>
      <c r="L12318" s="13" t="s">
        <v>15</v>
      </c>
      <c r="M12318" s="7">
        <v>1</v>
      </c>
      <c r="N12318" s="17"/>
    </row>
    <row r="12319" spans="1:14" ht="78.75">
      <c r="A12319" s="6">
        <v>12317</v>
      </c>
      <c r="B12319" s="8" t="s">
        <v>25428</v>
      </c>
      <c r="C12319" s="9" t="s">
        <v>25685</v>
      </c>
      <c r="D12319" s="10" t="s">
        <v>25629</v>
      </c>
      <c r="E12319" s="11" t="s">
        <v>25686</v>
      </c>
      <c r="F12319" s="6">
        <v>490818</v>
      </c>
      <c r="G12319" s="6" t="s">
        <v>25548</v>
      </c>
      <c r="H12319" s="16">
        <v>3691465.35</v>
      </c>
      <c r="I12319" s="12">
        <v>44131</v>
      </c>
      <c r="J12319" s="12">
        <v>44191</v>
      </c>
      <c r="K12319" s="15">
        <v>0</v>
      </c>
      <c r="L12319" s="13" t="s">
        <v>15</v>
      </c>
      <c r="M12319" s="7">
        <v>1</v>
      </c>
      <c r="N12319" s="17"/>
    </row>
    <row r="12320" spans="1:14" ht="47.25">
      <c r="A12320" s="6">
        <v>12318</v>
      </c>
      <c r="B12320" s="8" t="s">
        <v>25428</v>
      </c>
      <c r="C12320" s="9" t="s">
        <v>25687</v>
      </c>
      <c r="D12320" s="10" t="s">
        <v>25688</v>
      </c>
      <c r="E12320" s="11" t="s">
        <v>25689</v>
      </c>
      <c r="F12320" s="6">
        <v>490819</v>
      </c>
      <c r="G12320" s="6" t="s">
        <v>25548</v>
      </c>
      <c r="H12320" s="16">
        <v>4066114.95</v>
      </c>
      <c r="I12320" s="12">
        <v>44123</v>
      </c>
      <c r="J12320" s="12">
        <v>44183</v>
      </c>
      <c r="K12320" s="15">
        <v>0</v>
      </c>
      <c r="L12320" s="13" t="s">
        <v>15</v>
      </c>
      <c r="M12320" s="7">
        <v>1</v>
      </c>
      <c r="N12320" s="17"/>
    </row>
    <row r="12321" spans="1:14" ht="78.75">
      <c r="A12321" s="6">
        <v>12319</v>
      </c>
      <c r="B12321" s="8" t="s">
        <v>25428</v>
      </c>
      <c r="C12321" s="9" t="s">
        <v>25690</v>
      </c>
      <c r="D12321" s="10" t="s">
        <v>25691</v>
      </c>
      <c r="E12321" s="11" t="s">
        <v>25692</v>
      </c>
      <c r="F12321" s="6">
        <v>490820</v>
      </c>
      <c r="G12321" s="6" t="s">
        <v>25548</v>
      </c>
      <c r="H12321" s="16">
        <v>3356305.35</v>
      </c>
      <c r="I12321" s="12">
        <v>44129</v>
      </c>
      <c r="J12321" s="12">
        <v>44189</v>
      </c>
      <c r="K12321" s="15">
        <v>0</v>
      </c>
      <c r="L12321" s="13" t="s">
        <v>15</v>
      </c>
      <c r="M12321" s="7">
        <v>1</v>
      </c>
      <c r="N12321" s="17"/>
    </row>
    <row r="12322" spans="1:14" ht="78.75">
      <c r="A12322" s="6">
        <v>12320</v>
      </c>
      <c r="B12322" s="8" t="s">
        <v>25428</v>
      </c>
      <c r="C12322" s="9" t="s">
        <v>25561</v>
      </c>
      <c r="D12322" s="10" t="s">
        <v>25562</v>
      </c>
      <c r="E12322" s="11" t="s">
        <v>25693</v>
      </c>
      <c r="F12322" s="6">
        <v>482724</v>
      </c>
      <c r="G12322" s="6" t="s">
        <v>25548</v>
      </c>
      <c r="H12322" s="16">
        <v>2419748.5</v>
      </c>
      <c r="I12322" s="12">
        <v>44096</v>
      </c>
      <c r="J12322" s="12">
        <v>44126</v>
      </c>
      <c r="K12322" s="15">
        <v>0</v>
      </c>
      <c r="L12322" s="13" t="s">
        <v>15</v>
      </c>
      <c r="M12322" s="7">
        <v>1</v>
      </c>
      <c r="N12322" s="17"/>
    </row>
    <row r="12323" spans="1:14" ht="126">
      <c r="A12323" s="6">
        <v>12321</v>
      </c>
      <c r="B12323" s="8" t="s">
        <v>25428</v>
      </c>
      <c r="C12323" s="9" t="s">
        <v>25694</v>
      </c>
      <c r="D12323" s="10" t="s">
        <v>25695</v>
      </c>
      <c r="E12323" s="11" t="s">
        <v>25696</v>
      </c>
      <c r="F12323" s="6">
        <v>179170</v>
      </c>
      <c r="G12323" s="6" t="s">
        <v>25697</v>
      </c>
      <c r="H12323" s="16">
        <v>12361874</v>
      </c>
      <c r="I12323" s="12" t="s">
        <v>25698</v>
      </c>
      <c r="J12323" s="12" t="s">
        <v>25699</v>
      </c>
      <c r="K12323" s="15">
        <v>5558431</v>
      </c>
      <c r="L12323" s="13" t="s">
        <v>15</v>
      </c>
      <c r="M12323" s="7">
        <v>1</v>
      </c>
      <c r="N12323" s="17"/>
    </row>
    <row r="12324" spans="1:14" ht="157.5">
      <c r="A12324" s="6">
        <v>12322</v>
      </c>
      <c r="B12324" s="8" t="s">
        <v>25428</v>
      </c>
      <c r="C12324" s="9" t="s">
        <v>25700</v>
      </c>
      <c r="D12324" s="10" t="s">
        <v>25701</v>
      </c>
      <c r="E12324" s="11" t="s">
        <v>25702</v>
      </c>
      <c r="F12324" s="6">
        <v>179172</v>
      </c>
      <c r="G12324" s="6" t="s">
        <v>25697</v>
      </c>
      <c r="H12324" s="16">
        <v>11302073</v>
      </c>
      <c r="I12324" s="12" t="s">
        <v>25703</v>
      </c>
      <c r="J12324" s="12" t="s">
        <v>25704</v>
      </c>
      <c r="K12324" s="15">
        <v>7644378</v>
      </c>
      <c r="L12324" s="13" t="s">
        <v>15</v>
      </c>
      <c r="M12324" s="7">
        <v>1</v>
      </c>
      <c r="N12324" s="17"/>
    </row>
    <row r="12325" spans="1:14" ht="189">
      <c r="A12325" s="6">
        <v>12323</v>
      </c>
      <c r="B12325" s="8" t="s">
        <v>25428</v>
      </c>
      <c r="C12325" s="9" t="s">
        <v>25705</v>
      </c>
      <c r="D12325" s="10" t="s">
        <v>25706</v>
      </c>
      <c r="E12325" s="11" t="s">
        <v>25707</v>
      </c>
      <c r="F12325" s="6">
        <v>187607</v>
      </c>
      <c r="G12325" s="6" t="s">
        <v>25697</v>
      </c>
      <c r="H12325" s="16">
        <v>16128102</v>
      </c>
      <c r="I12325" s="12">
        <v>43287</v>
      </c>
      <c r="J12325" s="12" t="s">
        <v>25708</v>
      </c>
      <c r="K12325" s="15">
        <v>13297970</v>
      </c>
      <c r="L12325" s="13" t="s">
        <v>15</v>
      </c>
      <c r="M12325" s="7">
        <v>1</v>
      </c>
      <c r="N12325" s="17"/>
    </row>
    <row r="12326" spans="1:14" ht="78.75">
      <c r="A12326" s="6">
        <v>12324</v>
      </c>
      <c r="B12326" s="8" t="s">
        <v>25428</v>
      </c>
      <c r="C12326" s="9" t="s">
        <v>25709</v>
      </c>
      <c r="D12326" s="10" t="s">
        <v>25710</v>
      </c>
      <c r="E12326" s="11" t="s">
        <v>25711</v>
      </c>
      <c r="F12326" s="6">
        <v>187608</v>
      </c>
      <c r="G12326" s="6" t="s">
        <v>25697</v>
      </c>
      <c r="H12326" s="16">
        <v>8192221</v>
      </c>
      <c r="I12326" s="12">
        <v>43440</v>
      </c>
      <c r="J12326" s="12" t="s">
        <v>25712</v>
      </c>
      <c r="K12326" s="15">
        <v>3939973</v>
      </c>
      <c r="L12326" s="13" t="s">
        <v>15</v>
      </c>
      <c r="M12326" s="7">
        <v>1</v>
      </c>
      <c r="N12326" s="17"/>
    </row>
    <row r="12327" spans="1:14" ht="126">
      <c r="A12327" s="6">
        <v>12325</v>
      </c>
      <c r="B12327" s="8" t="s">
        <v>25428</v>
      </c>
      <c r="C12327" s="9" t="s">
        <v>25713</v>
      </c>
      <c r="D12327" s="10" t="s">
        <v>25714</v>
      </c>
      <c r="E12327" s="11" t="s">
        <v>25715</v>
      </c>
      <c r="F12327" s="6">
        <v>194270</v>
      </c>
      <c r="G12327" s="6" t="s">
        <v>25697</v>
      </c>
      <c r="H12327" s="16">
        <v>9833352</v>
      </c>
      <c r="I12327" s="12" t="s">
        <v>25482</v>
      </c>
      <c r="J12327" s="12">
        <v>43469</v>
      </c>
      <c r="K12327" s="15">
        <v>5392063</v>
      </c>
      <c r="L12327" s="13" t="s">
        <v>15</v>
      </c>
      <c r="M12327" s="7">
        <v>1</v>
      </c>
      <c r="N12327" s="17"/>
    </row>
    <row r="12328" spans="1:14" ht="78.75">
      <c r="A12328" s="6">
        <v>12326</v>
      </c>
      <c r="B12328" s="8" t="s">
        <v>25428</v>
      </c>
      <c r="C12328" s="9" t="s">
        <v>25716</v>
      </c>
      <c r="D12328" s="10" t="s">
        <v>25717</v>
      </c>
      <c r="E12328" s="11" t="s">
        <v>25718</v>
      </c>
      <c r="F12328" s="6">
        <v>237238</v>
      </c>
      <c r="G12328" s="6" t="s">
        <v>25697</v>
      </c>
      <c r="H12328" s="16">
        <v>7784487</v>
      </c>
      <c r="I12328" s="12">
        <v>43739</v>
      </c>
      <c r="J12328" s="12">
        <v>44075</v>
      </c>
      <c r="K12328" s="15">
        <v>4485937</v>
      </c>
      <c r="L12328" s="13" t="s">
        <v>15</v>
      </c>
      <c r="M12328" s="7">
        <v>1</v>
      </c>
      <c r="N12328" s="17"/>
    </row>
    <row r="12329" spans="1:14" ht="204.75">
      <c r="A12329" s="6">
        <v>12327</v>
      </c>
      <c r="B12329" s="8" t="s">
        <v>25428</v>
      </c>
      <c r="C12329" s="9" t="s">
        <v>25719</v>
      </c>
      <c r="D12329" s="10" t="s">
        <v>623</v>
      </c>
      <c r="E12329" s="11" t="s">
        <v>25720</v>
      </c>
      <c r="F12329" s="6">
        <v>262193</v>
      </c>
      <c r="G12329" s="6" t="s">
        <v>25697</v>
      </c>
      <c r="H12329" s="16">
        <v>30964240</v>
      </c>
      <c r="I12329" s="12" t="s">
        <v>25721</v>
      </c>
      <c r="J12329" s="12" t="s">
        <v>25722</v>
      </c>
      <c r="K12329" s="15">
        <v>9832736</v>
      </c>
      <c r="L12329" s="13" t="s">
        <v>15</v>
      </c>
      <c r="M12329" s="7">
        <v>1</v>
      </c>
      <c r="N12329" s="17"/>
    </row>
    <row r="12330" spans="1:14" ht="173.25">
      <c r="A12330" s="6">
        <v>12328</v>
      </c>
      <c r="B12330" s="8" t="s">
        <v>25428</v>
      </c>
      <c r="C12330" s="9" t="s">
        <v>25723</v>
      </c>
      <c r="D12330" s="10" t="s">
        <v>25724</v>
      </c>
      <c r="E12330" s="11" t="s">
        <v>25725</v>
      </c>
      <c r="F12330" s="6">
        <v>267627</v>
      </c>
      <c r="G12330" s="6" t="s">
        <v>25697</v>
      </c>
      <c r="H12330" s="16">
        <v>4910831.2</v>
      </c>
      <c r="I12330" s="12">
        <v>43522</v>
      </c>
      <c r="J12330" s="12">
        <v>43794</v>
      </c>
      <c r="K12330" s="15">
        <v>4859043</v>
      </c>
      <c r="L12330" s="13" t="s">
        <v>15</v>
      </c>
      <c r="M12330" s="7">
        <v>1</v>
      </c>
      <c r="N12330" s="17"/>
    </row>
    <row r="12331" spans="1:14" ht="252">
      <c r="A12331" s="6">
        <v>12329</v>
      </c>
      <c r="B12331" s="8" t="s">
        <v>25428</v>
      </c>
      <c r="C12331" s="9" t="s">
        <v>25726</v>
      </c>
      <c r="D12331" s="10" t="s">
        <v>7537</v>
      </c>
      <c r="E12331" s="11" t="s">
        <v>25727</v>
      </c>
      <c r="F12331" s="6">
        <v>262198</v>
      </c>
      <c r="G12331" s="6" t="s">
        <v>25697</v>
      </c>
      <c r="H12331" s="16">
        <v>46017876.697999999</v>
      </c>
      <c r="I12331" s="12">
        <v>43530</v>
      </c>
      <c r="J12331" s="12" t="s">
        <v>25728</v>
      </c>
      <c r="K12331" s="15">
        <v>32046986</v>
      </c>
      <c r="L12331" s="13" t="s">
        <v>15</v>
      </c>
      <c r="M12331" s="7">
        <v>1</v>
      </c>
      <c r="N12331" s="17"/>
    </row>
    <row r="12332" spans="1:14" ht="252">
      <c r="A12332" s="6">
        <v>12330</v>
      </c>
      <c r="B12332" s="8" t="s">
        <v>25428</v>
      </c>
      <c r="C12332" s="9" t="s">
        <v>25729</v>
      </c>
      <c r="D12332" s="10" t="s">
        <v>25730</v>
      </c>
      <c r="E12332" s="11" t="s">
        <v>25731</v>
      </c>
      <c r="F12332" s="6">
        <v>262199</v>
      </c>
      <c r="G12332" s="6" t="s">
        <v>25697</v>
      </c>
      <c r="H12332" s="16">
        <v>29137557.182</v>
      </c>
      <c r="I12332" s="12">
        <v>43530</v>
      </c>
      <c r="J12332" s="12" t="s">
        <v>25728</v>
      </c>
      <c r="K12332" s="15">
        <v>24352690</v>
      </c>
      <c r="L12332" s="13" t="s">
        <v>15</v>
      </c>
      <c r="M12332" s="7">
        <v>1</v>
      </c>
      <c r="N12332" s="17"/>
    </row>
    <row r="12333" spans="1:14" ht="78.75">
      <c r="A12333" s="6">
        <v>12331</v>
      </c>
      <c r="B12333" s="8" t="s">
        <v>25428</v>
      </c>
      <c r="C12333" s="9" t="s">
        <v>25732</v>
      </c>
      <c r="D12333" s="10" t="s">
        <v>25733</v>
      </c>
      <c r="E12333" s="11" t="s">
        <v>25734</v>
      </c>
      <c r="F12333" s="6">
        <v>262200</v>
      </c>
      <c r="G12333" s="6" t="s">
        <v>25697</v>
      </c>
      <c r="H12333" s="16">
        <v>5692727.25</v>
      </c>
      <c r="I12333" s="12">
        <v>43534</v>
      </c>
      <c r="J12333" s="12">
        <v>43808</v>
      </c>
      <c r="K12333" s="15">
        <v>2219914</v>
      </c>
      <c r="L12333" s="13" t="s">
        <v>15</v>
      </c>
      <c r="M12333" s="7">
        <v>1</v>
      </c>
      <c r="N12333" s="17"/>
    </row>
    <row r="12334" spans="1:14" ht="78.75">
      <c r="A12334" s="6">
        <v>12332</v>
      </c>
      <c r="B12334" s="8" t="s">
        <v>25428</v>
      </c>
      <c r="C12334" s="9" t="s">
        <v>25732</v>
      </c>
      <c r="D12334" s="10" t="s">
        <v>25733</v>
      </c>
      <c r="E12334" s="11" t="s">
        <v>25735</v>
      </c>
      <c r="F12334" s="6">
        <v>262201</v>
      </c>
      <c r="G12334" s="6" t="s">
        <v>25697</v>
      </c>
      <c r="H12334" s="16">
        <v>2156866</v>
      </c>
      <c r="I12334" s="12">
        <v>43534</v>
      </c>
      <c r="J12334" s="12">
        <v>43686</v>
      </c>
      <c r="K12334" s="15">
        <v>2134853</v>
      </c>
      <c r="L12334" s="13" t="s">
        <v>15</v>
      </c>
      <c r="M12334" s="7">
        <v>1</v>
      </c>
      <c r="N12334" s="17"/>
    </row>
    <row r="12335" spans="1:14" ht="220.5">
      <c r="A12335" s="6">
        <v>12333</v>
      </c>
      <c r="B12335" s="8" t="s">
        <v>25428</v>
      </c>
      <c r="C12335" s="9" t="s">
        <v>25719</v>
      </c>
      <c r="D12335" s="10" t="s">
        <v>623</v>
      </c>
      <c r="E12335" s="11" t="s">
        <v>25736</v>
      </c>
      <c r="F12335" s="6">
        <v>262202</v>
      </c>
      <c r="G12335" s="6" t="s">
        <v>25697</v>
      </c>
      <c r="H12335" s="16">
        <v>19123114.123</v>
      </c>
      <c r="I12335" s="12">
        <v>43530</v>
      </c>
      <c r="J12335" s="12">
        <v>43867</v>
      </c>
      <c r="K12335" s="15">
        <v>15136062</v>
      </c>
      <c r="L12335" s="13" t="s">
        <v>15</v>
      </c>
      <c r="M12335" s="7">
        <v>1</v>
      </c>
      <c r="N12335" s="17"/>
    </row>
    <row r="12336" spans="1:14" ht="204.75">
      <c r="A12336" s="6">
        <v>12334</v>
      </c>
      <c r="B12336" s="8" t="s">
        <v>25428</v>
      </c>
      <c r="C12336" s="9" t="s">
        <v>25737</v>
      </c>
      <c r="D12336" s="10" t="s">
        <v>25738</v>
      </c>
      <c r="E12336" s="11" t="s">
        <v>25739</v>
      </c>
      <c r="F12336" s="6">
        <v>262203</v>
      </c>
      <c r="G12336" s="6" t="s">
        <v>25697</v>
      </c>
      <c r="H12336" s="16">
        <v>20000409</v>
      </c>
      <c r="I12336" s="12" t="s">
        <v>25740</v>
      </c>
      <c r="J12336" s="12" t="s">
        <v>25741</v>
      </c>
      <c r="K12336" s="15">
        <v>3372506</v>
      </c>
      <c r="L12336" s="13" t="s">
        <v>826</v>
      </c>
      <c r="M12336" s="7">
        <v>1</v>
      </c>
      <c r="N12336" s="17"/>
    </row>
    <row r="12337" spans="1:14" ht="204.75">
      <c r="A12337" s="6">
        <v>12335</v>
      </c>
      <c r="B12337" s="8" t="s">
        <v>25428</v>
      </c>
      <c r="C12337" s="9" t="s">
        <v>25742</v>
      </c>
      <c r="D12337" s="10" t="s">
        <v>25528</v>
      </c>
      <c r="E12337" s="11" t="s">
        <v>25739</v>
      </c>
      <c r="F12337" s="6">
        <v>262203</v>
      </c>
      <c r="G12337" s="6" t="s">
        <v>25697</v>
      </c>
      <c r="H12337" s="16">
        <v>20000409</v>
      </c>
      <c r="I12337" s="12" t="s">
        <v>25740</v>
      </c>
      <c r="J12337" s="12" t="s">
        <v>25741</v>
      </c>
      <c r="K12337" s="15">
        <v>3372506</v>
      </c>
      <c r="L12337" s="13" t="s">
        <v>826</v>
      </c>
      <c r="M12337" s="7">
        <v>0.51</v>
      </c>
      <c r="N12337" s="17" t="s">
        <v>25743</v>
      </c>
    </row>
    <row r="12338" spans="1:14" ht="204.75">
      <c r="A12338" s="6">
        <v>12336</v>
      </c>
      <c r="B12338" s="8" t="s">
        <v>25428</v>
      </c>
      <c r="C12338" s="9" t="s">
        <v>25744</v>
      </c>
      <c r="D12338" s="10" t="s">
        <v>22713</v>
      </c>
      <c r="E12338" s="11" t="s">
        <v>25739</v>
      </c>
      <c r="F12338" s="6">
        <v>262203</v>
      </c>
      <c r="G12338" s="6" t="s">
        <v>25697</v>
      </c>
      <c r="H12338" s="16">
        <v>20000409</v>
      </c>
      <c r="I12338" s="12" t="s">
        <v>25740</v>
      </c>
      <c r="J12338" s="12" t="s">
        <v>25741</v>
      </c>
      <c r="K12338" s="15">
        <v>3372506</v>
      </c>
      <c r="L12338" s="13" t="s">
        <v>826</v>
      </c>
      <c r="M12338" s="7">
        <v>0.49</v>
      </c>
      <c r="N12338" s="17" t="s">
        <v>25745</v>
      </c>
    </row>
    <row r="12339" spans="1:14" ht="141.75">
      <c r="A12339" s="6">
        <v>12337</v>
      </c>
      <c r="B12339" s="8" t="s">
        <v>25428</v>
      </c>
      <c r="C12339" s="9" t="s">
        <v>25729</v>
      </c>
      <c r="D12339" s="10" t="s">
        <v>25730</v>
      </c>
      <c r="E12339" s="11" t="s">
        <v>25746</v>
      </c>
      <c r="F12339" s="6">
        <v>262204</v>
      </c>
      <c r="G12339" s="6" t="s">
        <v>25697</v>
      </c>
      <c r="H12339" s="16">
        <v>22252679.112</v>
      </c>
      <c r="I12339" s="12">
        <v>43530</v>
      </c>
      <c r="J12339" s="12" t="s">
        <v>25728</v>
      </c>
      <c r="K12339" s="15">
        <v>14282004</v>
      </c>
      <c r="L12339" s="13" t="s">
        <v>15</v>
      </c>
      <c r="M12339" s="7">
        <v>1</v>
      </c>
      <c r="N12339" s="17"/>
    </row>
    <row r="12340" spans="1:14" ht="236.25">
      <c r="A12340" s="6">
        <v>12338</v>
      </c>
      <c r="B12340" s="8" t="s">
        <v>25428</v>
      </c>
      <c r="C12340" s="9" t="s">
        <v>25747</v>
      </c>
      <c r="D12340" s="10" t="s">
        <v>25748</v>
      </c>
      <c r="E12340" s="11" t="s">
        <v>25749</v>
      </c>
      <c r="F12340" s="6">
        <v>262205</v>
      </c>
      <c r="G12340" s="6" t="s">
        <v>25697</v>
      </c>
      <c r="H12340" s="16">
        <v>50211170.829000004</v>
      </c>
      <c r="I12340" s="12" t="s">
        <v>25750</v>
      </c>
      <c r="J12340" s="12" t="s">
        <v>25751</v>
      </c>
      <c r="K12340" s="15">
        <v>34405618</v>
      </c>
      <c r="L12340" s="13" t="s">
        <v>826</v>
      </c>
      <c r="M12340" s="7">
        <v>1</v>
      </c>
      <c r="N12340" s="17"/>
    </row>
    <row r="12341" spans="1:14" ht="236.25">
      <c r="A12341" s="6">
        <v>12339</v>
      </c>
      <c r="B12341" s="8" t="s">
        <v>25428</v>
      </c>
      <c r="C12341" s="9" t="s">
        <v>25752</v>
      </c>
      <c r="D12341" s="10" t="s">
        <v>13206</v>
      </c>
      <c r="E12341" s="11" t="s">
        <v>25749</v>
      </c>
      <c r="F12341" s="6">
        <v>262205</v>
      </c>
      <c r="G12341" s="6" t="s">
        <v>25697</v>
      </c>
      <c r="H12341" s="16">
        <v>50211170.829000004</v>
      </c>
      <c r="I12341" s="12" t="s">
        <v>25750</v>
      </c>
      <c r="J12341" s="12" t="s">
        <v>25751</v>
      </c>
      <c r="K12341" s="15">
        <v>34405618</v>
      </c>
      <c r="L12341" s="13" t="s">
        <v>826</v>
      </c>
      <c r="M12341" s="7">
        <v>0.51</v>
      </c>
      <c r="N12341" s="17" t="s">
        <v>25753</v>
      </c>
    </row>
    <row r="12342" spans="1:14" ht="236.25">
      <c r="A12342" s="6">
        <v>12340</v>
      </c>
      <c r="B12342" s="8" t="s">
        <v>25428</v>
      </c>
      <c r="C12342" s="9" t="s">
        <v>25459</v>
      </c>
      <c r="D12342" s="10" t="s">
        <v>7074</v>
      </c>
      <c r="E12342" s="11" t="s">
        <v>25749</v>
      </c>
      <c r="F12342" s="6">
        <v>262205</v>
      </c>
      <c r="G12342" s="6" t="s">
        <v>25697</v>
      </c>
      <c r="H12342" s="16">
        <v>50211170.829000004</v>
      </c>
      <c r="I12342" s="12" t="s">
        <v>25750</v>
      </c>
      <c r="J12342" s="12" t="s">
        <v>25751</v>
      </c>
      <c r="K12342" s="15">
        <v>34405618</v>
      </c>
      <c r="L12342" s="13" t="s">
        <v>826</v>
      </c>
      <c r="M12342" s="7">
        <v>0.49</v>
      </c>
      <c r="N12342" s="17" t="s">
        <v>25456</v>
      </c>
    </row>
    <row r="12343" spans="1:14" ht="189">
      <c r="A12343" s="6">
        <v>12341</v>
      </c>
      <c r="B12343" s="8" t="s">
        <v>25428</v>
      </c>
      <c r="C12343" s="9" t="s">
        <v>25754</v>
      </c>
      <c r="D12343" s="10" t="s">
        <v>25755</v>
      </c>
      <c r="E12343" s="11" t="s">
        <v>25756</v>
      </c>
      <c r="F12343" s="6">
        <v>262206</v>
      </c>
      <c r="G12343" s="6" t="s">
        <v>25697</v>
      </c>
      <c r="H12343" s="16">
        <v>58804500</v>
      </c>
      <c r="I12343" s="12">
        <v>43530</v>
      </c>
      <c r="J12343" s="12" t="s">
        <v>25757</v>
      </c>
      <c r="K12343" s="15">
        <v>38668900</v>
      </c>
      <c r="L12343" s="13" t="s">
        <v>15</v>
      </c>
      <c r="M12343" s="7">
        <v>1</v>
      </c>
      <c r="N12343" s="17"/>
    </row>
    <row r="12344" spans="1:14" ht="299.25">
      <c r="A12344" s="6">
        <v>12342</v>
      </c>
      <c r="B12344" s="8" t="s">
        <v>25428</v>
      </c>
      <c r="C12344" s="9" t="s">
        <v>25729</v>
      </c>
      <c r="D12344" s="10" t="s">
        <v>25730</v>
      </c>
      <c r="E12344" s="11" t="s">
        <v>25758</v>
      </c>
      <c r="F12344" s="6">
        <v>286783</v>
      </c>
      <c r="G12344" s="6" t="s">
        <v>25697</v>
      </c>
      <c r="H12344" s="16">
        <v>23159362</v>
      </c>
      <c r="I12344" s="12" t="s">
        <v>25759</v>
      </c>
      <c r="J12344" s="12" t="s">
        <v>25760</v>
      </c>
      <c r="K12344" s="15">
        <v>14596120</v>
      </c>
      <c r="L12344" s="13" t="s">
        <v>15</v>
      </c>
      <c r="M12344" s="7">
        <v>1</v>
      </c>
      <c r="N12344" s="17"/>
    </row>
    <row r="12345" spans="1:14" ht="126">
      <c r="A12345" s="6">
        <v>12343</v>
      </c>
      <c r="B12345" s="8" t="s">
        <v>25428</v>
      </c>
      <c r="C12345" s="9" t="s">
        <v>25761</v>
      </c>
      <c r="D12345" s="10" t="s">
        <v>25762</v>
      </c>
      <c r="E12345" s="11" t="s">
        <v>25763</v>
      </c>
      <c r="F12345" s="6">
        <v>286784</v>
      </c>
      <c r="G12345" s="6" t="s">
        <v>25697</v>
      </c>
      <c r="H12345" s="16">
        <v>6491443.0999999996</v>
      </c>
      <c r="I12345" s="12" t="s">
        <v>8299</v>
      </c>
      <c r="J12345" s="12" t="s">
        <v>25764</v>
      </c>
      <c r="K12345" s="15">
        <v>6479464</v>
      </c>
      <c r="L12345" s="13" t="s">
        <v>15</v>
      </c>
      <c r="M12345" s="7">
        <v>1</v>
      </c>
      <c r="N12345" s="17"/>
    </row>
    <row r="12346" spans="1:14" ht="267.75">
      <c r="A12346" s="6">
        <v>12344</v>
      </c>
      <c r="B12346" s="8" t="s">
        <v>25428</v>
      </c>
      <c r="C12346" s="9" t="s">
        <v>25561</v>
      </c>
      <c r="D12346" s="10" t="s">
        <v>25765</v>
      </c>
      <c r="E12346" s="11" t="s">
        <v>25766</v>
      </c>
      <c r="F12346" s="6">
        <v>286785</v>
      </c>
      <c r="G12346" s="6" t="s">
        <v>25697</v>
      </c>
      <c r="H12346" s="16">
        <v>27562933</v>
      </c>
      <c r="I12346" s="12">
        <v>43530</v>
      </c>
      <c r="J12346" s="12">
        <v>43867</v>
      </c>
      <c r="K12346" s="15">
        <v>13143555</v>
      </c>
      <c r="L12346" s="13" t="s">
        <v>15</v>
      </c>
      <c r="M12346" s="7">
        <v>1</v>
      </c>
      <c r="N12346" s="17"/>
    </row>
    <row r="12347" spans="1:14" ht="78.75">
      <c r="A12347" s="6">
        <v>12345</v>
      </c>
      <c r="B12347" s="8" t="s">
        <v>25428</v>
      </c>
      <c r="C12347" s="9" t="s">
        <v>25767</v>
      </c>
      <c r="D12347" s="10" t="s">
        <v>25765</v>
      </c>
      <c r="E12347" s="11" t="s">
        <v>25768</v>
      </c>
      <c r="F12347" s="6">
        <v>286937</v>
      </c>
      <c r="G12347" s="6" t="s">
        <v>25697</v>
      </c>
      <c r="H12347" s="16">
        <v>18611256</v>
      </c>
      <c r="I12347" s="12">
        <v>43530</v>
      </c>
      <c r="J12347" s="12">
        <v>43867</v>
      </c>
      <c r="K12347" s="15">
        <v>8691165</v>
      </c>
      <c r="L12347" s="13" t="s">
        <v>15</v>
      </c>
      <c r="M12347" s="7">
        <v>1</v>
      </c>
      <c r="N12347" s="17"/>
    </row>
    <row r="12348" spans="1:14" ht="126">
      <c r="A12348" s="6">
        <v>12346</v>
      </c>
      <c r="B12348" s="8" t="s">
        <v>25428</v>
      </c>
      <c r="C12348" s="9" t="s">
        <v>25769</v>
      </c>
      <c r="D12348" s="10" t="s">
        <v>25770</v>
      </c>
      <c r="E12348" s="11" t="s">
        <v>25771</v>
      </c>
      <c r="F12348" s="6">
        <v>287610</v>
      </c>
      <c r="G12348" s="6" t="s">
        <v>25697</v>
      </c>
      <c r="H12348" s="16">
        <v>6569301.2999999998</v>
      </c>
      <c r="I12348" s="12" t="s">
        <v>8299</v>
      </c>
      <c r="J12348" s="12" t="s">
        <v>25772</v>
      </c>
      <c r="K12348" s="15">
        <v>6559799</v>
      </c>
      <c r="L12348" s="13" t="s">
        <v>15</v>
      </c>
      <c r="M12348" s="7">
        <v>1</v>
      </c>
      <c r="N12348" s="17"/>
    </row>
    <row r="12349" spans="1:14" ht="141.75">
      <c r="A12349" s="6">
        <v>12347</v>
      </c>
      <c r="B12349" s="8" t="s">
        <v>25428</v>
      </c>
      <c r="C12349" s="9" t="s">
        <v>25773</v>
      </c>
      <c r="D12349" s="10" t="s">
        <v>25774</v>
      </c>
      <c r="E12349" s="11" t="s">
        <v>25775</v>
      </c>
      <c r="F12349" s="6">
        <v>291553</v>
      </c>
      <c r="G12349" s="6" t="s">
        <v>25697</v>
      </c>
      <c r="H12349" s="16">
        <v>140134395.50999999</v>
      </c>
      <c r="I12349" s="12" t="s">
        <v>25776</v>
      </c>
      <c r="J12349" s="12" t="s">
        <v>25777</v>
      </c>
      <c r="K12349" s="15">
        <v>20032036</v>
      </c>
      <c r="L12349" s="13" t="s">
        <v>15</v>
      </c>
      <c r="M12349" s="7">
        <v>1</v>
      </c>
      <c r="N12349" s="17"/>
    </row>
    <row r="12350" spans="1:14" ht="94.5">
      <c r="A12350" s="6">
        <v>12348</v>
      </c>
      <c r="B12350" s="8" t="s">
        <v>25428</v>
      </c>
      <c r="C12350" s="9" t="s">
        <v>25778</v>
      </c>
      <c r="D12350" s="10" t="s">
        <v>25562</v>
      </c>
      <c r="E12350" s="11" t="s">
        <v>25779</v>
      </c>
      <c r="F12350" s="6">
        <v>385742</v>
      </c>
      <c r="G12350" s="6" t="s">
        <v>25697</v>
      </c>
      <c r="H12350" s="16">
        <v>51665395.109999999</v>
      </c>
      <c r="I12350" s="12" t="s">
        <v>25780</v>
      </c>
      <c r="J12350" s="12" t="s">
        <v>25781</v>
      </c>
      <c r="K12350" s="15">
        <v>12116472</v>
      </c>
      <c r="L12350" s="13" t="s">
        <v>14</v>
      </c>
      <c r="M12350" s="7">
        <v>1</v>
      </c>
      <c r="N12350" s="17"/>
    </row>
    <row r="12351" spans="1:14" ht="78.75">
      <c r="A12351" s="6">
        <v>12349</v>
      </c>
      <c r="B12351" s="8" t="s">
        <v>25428</v>
      </c>
      <c r="C12351" s="9" t="s">
        <v>25782</v>
      </c>
      <c r="D12351" s="10" t="s">
        <v>25783</v>
      </c>
      <c r="E12351" s="11" t="s">
        <v>25779</v>
      </c>
      <c r="F12351" s="6">
        <v>385742</v>
      </c>
      <c r="G12351" s="6" t="s">
        <v>25697</v>
      </c>
      <c r="H12351" s="16">
        <v>51665395.109999999</v>
      </c>
      <c r="I12351" s="12" t="s">
        <v>25780</v>
      </c>
      <c r="J12351" s="12" t="s">
        <v>25781</v>
      </c>
      <c r="K12351" s="15">
        <v>12116472</v>
      </c>
      <c r="L12351" s="13" t="s">
        <v>14</v>
      </c>
      <c r="M12351" s="7">
        <v>0.51</v>
      </c>
      <c r="N12351" s="17" t="s">
        <v>25784</v>
      </c>
    </row>
    <row r="12352" spans="1:14" ht="78.75">
      <c r="A12352" s="6">
        <v>12350</v>
      </c>
      <c r="B12352" s="8" t="s">
        <v>25428</v>
      </c>
      <c r="C12352" s="9" t="s">
        <v>25561</v>
      </c>
      <c r="D12352" s="10" t="s">
        <v>25765</v>
      </c>
      <c r="E12352" s="11" t="s">
        <v>25779</v>
      </c>
      <c r="F12352" s="6">
        <v>385742</v>
      </c>
      <c r="G12352" s="6" t="s">
        <v>25697</v>
      </c>
      <c r="H12352" s="16">
        <v>51665395.109999999</v>
      </c>
      <c r="I12352" s="12" t="s">
        <v>25780</v>
      </c>
      <c r="J12352" s="12" t="s">
        <v>25781</v>
      </c>
      <c r="K12352" s="15">
        <v>12116472</v>
      </c>
      <c r="L12352" s="13" t="s">
        <v>14</v>
      </c>
      <c r="M12352" s="7">
        <v>0.49</v>
      </c>
      <c r="N12352" s="17" t="s">
        <v>25785</v>
      </c>
    </row>
    <row r="12353" spans="1:14" ht="78.75">
      <c r="A12353" s="6">
        <v>12351</v>
      </c>
      <c r="B12353" s="8" t="s">
        <v>25428</v>
      </c>
      <c r="C12353" s="9" t="s">
        <v>25786</v>
      </c>
      <c r="D12353" s="10" t="s">
        <v>25787</v>
      </c>
      <c r="E12353" s="11" t="s">
        <v>25788</v>
      </c>
      <c r="F12353" s="6">
        <v>306292</v>
      </c>
      <c r="G12353" s="6" t="s">
        <v>25697</v>
      </c>
      <c r="H12353" s="16">
        <v>2888389</v>
      </c>
      <c r="I12353" s="12" t="s">
        <v>25789</v>
      </c>
      <c r="J12353" s="12" t="s">
        <v>8778</v>
      </c>
      <c r="K12353" s="15">
        <v>981405</v>
      </c>
      <c r="L12353" s="13" t="s">
        <v>15</v>
      </c>
      <c r="M12353" s="7">
        <v>1</v>
      </c>
      <c r="N12353" s="17"/>
    </row>
    <row r="12354" spans="1:14" ht="141.75">
      <c r="A12354" s="6">
        <v>12352</v>
      </c>
      <c r="B12354" s="8" t="s">
        <v>25428</v>
      </c>
      <c r="C12354" s="9" t="s">
        <v>25492</v>
      </c>
      <c r="D12354" s="10" t="s">
        <v>7537</v>
      </c>
      <c r="E12354" s="11" t="s">
        <v>25790</v>
      </c>
      <c r="F12354" s="6">
        <v>401867</v>
      </c>
      <c r="G12354" s="6" t="s">
        <v>25697</v>
      </c>
      <c r="H12354" s="16">
        <v>78000000</v>
      </c>
      <c r="I12354" s="12">
        <v>43834</v>
      </c>
      <c r="J12354" s="12">
        <v>44206</v>
      </c>
      <c r="K12354" s="15">
        <v>0</v>
      </c>
      <c r="L12354" s="13" t="s">
        <v>15</v>
      </c>
      <c r="M12354" s="7">
        <v>1</v>
      </c>
      <c r="N12354" s="17"/>
    </row>
    <row r="12355" spans="1:14" ht="157.5">
      <c r="A12355" s="6">
        <v>12353</v>
      </c>
      <c r="B12355" s="8" t="s">
        <v>25428</v>
      </c>
      <c r="C12355" s="9" t="s">
        <v>25450</v>
      </c>
      <c r="D12355" s="10" t="s">
        <v>7074</v>
      </c>
      <c r="E12355" s="11" t="s">
        <v>25791</v>
      </c>
      <c r="F12355" s="6">
        <v>401868</v>
      </c>
      <c r="G12355" s="6" t="s">
        <v>25697</v>
      </c>
      <c r="H12355" s="16">
        <v>45101980</v>
      </c>
      <c r="I12355" s="12">
        <v>43834</v>
      </c>
      <c r="J12355" s="12">
        <v>44205</v>
      </c>
      <c r="K12355" s="15">
        <v>0</v>
      </c>
      <c r="L12355" s="13" t="s">
        <v>15</v>
      </c>
      <c r="M12355" s="7">
        <v>1</v>
      </c>
      <c r="N12355" s="17"/>
    </row>
    <row r="12356" spans="1:14" ht="157.5">
      <c r="A12356" s="6">
        <v>12354</v>
      </c>
      <c r="B12356" s="8" t="s">
        <v>25428</v>
      </c>
      <c r="C12356" s="9" t="s">
        <v>25450</v>
      </c>
      <c r="D12356" s="10" t="s">
        <v>7074</v>
      </c>
      <c r="E12356" s="11" t="s">
        <v>25792</v>
      </c>
      <c r="F12356" s="6">
        <v>418803</v>
      </c>
      <c r="G12356" s="6" t="s">
        <v>25697</v>
      </c>
      <c r="H12356" s="16">
        <v>12449245.359999999</v>
      </c>
      <c r="I12356" s="12" t="s">
        <v>25793</v>
      </c>
      <c r="J12356" s="12" t="s">
        <v>25794</v>
      </c>
      <c r="K12356" s="15">
        <v>7615452</v>
      </c>
      <c r="L12356" s="13" t="s">
        <v>15</v>
      </c>
      <c r="M12356" s="7">
        <v>1</v>
      </c>
      <c r="N12356" s="17"/>
    </row>
    <row r="12357" spans="1:14" ht="220.5">
      <c r="A12357" s="6">
        <v>12355</v>
      </c>
      <c r="B12357" s="8" t="s">
        <v>25428</v>
      </c>
      <c r="C12357" s="9" t="s">
        <v>25450</v>
      </c>
      <c r="D12357" s="10" t="s">
        <v>7074</v>
      </c>
      <c r="E12357" s="11" t="s">
        <v>25795</v>
      </c>
      <c r="F12357" s="6">
        <v>444184</v>
      </c>
      <c r="G12357" s="6" t="s">
        <v>25697</v>
      </c>
      <c r="H12357" s="16">
        <v>40732509</v>
      </c>
      <c r="I12357" s="12" t="s">
        <v>25796</v>
      </c>
      <c r="J12357" s="12" t="s">
        <v>25797</v>
      </c>
      <c r="K12357" s="15">
        <v>0</v>
      </c>
      <c r="L12357" s="13" t="s">
        <v>15</v>
      </c>
      <c r="M12357" s="7">
        <v>1</v>
      </c>
      <c r="N12357" s="17"/>
    </row>
    <row r="12358" spans="1:14" ht="141.75">
      <c r="A12358" s="6">
        <v>12356</v>
      </c>
      <c r="B12358" s="8" t="s">
        <v>25428</v>
      </c>
      <c r="C12358" s="9" t="s">
        <v>25593</v>
      </c>
      <c r="D12358" s="10" t="s">
        <v>6716</v>
      </c>
      <c r="E12358" s="11" t="s">
        <v>25798</v>
      </c>
      <c r="F12358" s="6">
        <v>418802</v>
      </c>
      <c r="G12358" s="6" t="s">
        <v>25697</v>
      </c>
      <c r="H12358" s="16">
        <v>18253249.280999999</v>
      </c>
      <c r="I12358" s="12" t="s">
        <v>25793</v>
      </c>
      <c r="J12358" s="12" t="s">
        <v>25794</v>
      </c>
      <c r="K12358" s="15">
        <v>5106747</v>
      </c>
      <c r="L12358" s="13" t="s">
        <v>15</v>
      </c>
      <c r="M12358" s="7">
        <v>1</v>
      </c>
      <c r="N12358" s="17"/>
    </row>
    <row r="12359" spans="1:14" ht="94.5">
      <c r="A12359" s="6">
        <v>12357</v>
      </c>
      <c r="B12359" s="8" t="s">
        <v>25428</v>
      </c>
      <c r="C12359" s="9" t="s">
        <v>25799</v>
      </c>
      <c r="D12359" s="10" t="s">
        <v>25446</v>
      </c>
      <c r="E12359" s="11" t="s">
        <v>25800</v>
      </c>
      <c r="F12359" s="6">
        <v>449759</v>
      </c>
      <c r="G12359" s="6" t="s">
        <v>25697</v>
      </c>
      <c r="H12359" s="16">
        <v>22403276</v>
      </c>
      <c r="I12359" s="12" t="s">
        <v>25796</v>
      </c>
      <c r="J12359" s="12" t="s">
        <v>25801</v>
      </c>
      <c r="K12359" s="15">
        <v>0</v>
      </c>
      <c r="L12359" s="13" t="s">
        <v>15</v>
      </c>
      <c r="M12359" s="7">
        <v>1</v>
      </c>
      <c r="N12359" s="17"/>
    </row>
    <row r="12360" spans="1:14" ht="141.75">
      <c r="A12360" s="6">
        <v>12358</v>
      </c>
      <c r="B12360" s="8" t="s">
        <v>25428</v>
      </c>
      <c r="C12360" s="9" t="s">
        <v>25802</v>
      </c>
      <c r="D12360" s="10" t="s">
        <v>25803</v>
      </c>
      <c r="E12360" s="11" t="s">
        <v>25804</v>
      </c>
      <c r="F12360" s="6">
        <v>237237</v>
      </c>
      <c r="G12360" s="6" t="s">
        <v>25697</v>
      </c>
      <c r="H12360" s="16">
        <v>9225830</v>
      </c>
      <c r="I12360" s="12" t="s">
        <v>25805</v>
      </c>
      <c r="J12360" s="12" t="s">
        <v>25806</v>
      </c>
      <c r="K12360" s="15">
        <v>4088171</v>
      </c>
      <c r="L12360" s="13" t="s">
        <v>15</v>
      </c>
      <c r="M12360" s="7">
        <v>1</v>
      </c>
      <c r="N12360" s="17"/>
    </row>
    <row r="12361" spans="1:14" ht="78.75">
      <c r="A12361" s="6">
        <v>12359</v>
      </c>
      <c r="B12361" s="8" t="s">
        <v>25428</v>
      </c>
      <c r="C12361" s="9" t="s">
        <v>25807</v>
      </c>
      <c r="D12361" s="10" t="s">
        <v>25808</v>
      </c>
      <c r="E12361" s="11" t="s">
        <v>25809</v>
      </c>
      <c r="F12361" s="6">
        <v>462642</v>
      </c>
      <c r="G12361" s="6" t="s">
        <v>25697</v>
      </c>
      <c r="H12361" s="16">
        <v>33621031</v>
      </c>
      <c r="I12361" s="12" t="s">
        <v>7085</v>
      </c>
      <c r="J12361" s="12" t="s">
        <v>25810</v>
      </c>
      <c r="K12361" s="15">
        <v>0</v>
      </c>
      <c r="L12361" s="13" t="s">
        <v>14</v>
      </c>
      <c r="M12361" s="7">
        <v>1</v>
      </c>
      <c r="N12361" s="17"/>
    </row>
    <row r="12362" spans="1:14" ht="78.75">
      <c r="A12362" s="6">
        <v>12360</v>
      </c>
      <c r="B12362" s="8" t="s">
        <v>25428</v>
      </c>
      <c r="C12362" s="9" t="s">
        <v>25450</v>
      </c>
      <c r="D12362" s="10" t="str">
        <f>'[2]Tenderers'' Info (3)'!$D$11</f>
        <v>ruhul_a13@yahoo.com</v>
      </c>
      <c r="E12362" s="11" t="s">
        <v>25809</v>
      </c>
      <c r="F12362" s="6">
        <v>462642</v>
      </c>
      <c r="G12362" s="6" t="s">
        <v>25697</v>
      </c>
      <c r="H12362" s="16">
        <v>33621031</v>
      </c>
      <c r="I12362" s="12" t="s">
        <v>7085</v>
      </c>
      <c r="J12362" s="12" t="s">
        <v>25810</v>
      </c>
      <c r="K12362" s="15">
        <v>0</v>
      </c>
      <c r="L12362" s="13" t="s">
        <v>14</v>
      </c>
      <c r="M12362" s="7">
        <v>0.5</v>
      </c>
      <c r="N12362" s="17" t="s">
        <v>25456</v>
      </c>
    </row>
    <row r="12363" spans="1:14" ht="78.75">
      <c r="A12363" s="6">
        <v>12361</v>
      </c>
      <c r="B12363" s="8" t="s">
        <v>25428</v>
      </c>
      <c r="C12363" s="9" t="s">
        <v>25811</v>
      </c>
      <c r="D12363" s="10" t="s">
        <v>25812</v>
      </c>
      <c r="E12363" s="11" t="s">
        <v>25809</v>
      </c>
      <c r="F12363" s="6">
        <v>462642</v>
      </c>
      <c r="G12363" s="6" t="s">
        <v>25697</v>
      </c>
      <c r="H12363" s="16">
        <v>33621031</v>
      </c>
      <c r="I12363" s="12" t="s">
        <v>7085</v>
      </c>
      <c r="J12363" s="12" t="s">
        <v>25810</v>
      </c>
      <c r="K12363" s="15">
        <v>0</v>
      </c>
      <c r="L12363" s="13" t="s">
        <v>14</v>
      </c>
      <c r="M12363" s="7">
        <v>0.25</v>
      </c>
      <c r="N12363" s="17" t="s">
        <v>6778</v>
      </c>
    </row>
    <row r="12364" spans="1:14" ht="78.75">
      <c r="A12364" s="6">
        <v>12362</v>
      </c>
      <c r="B12364" s="8" t="s">
        <v>25428</v>
      </c>
      <c r="C12364" s="9" t="s">
        <v>25813</v>
      </c>
      <c r="D12364" s="10" t="s">
        <v>25814</v>
      </c>
      <c r="E12364" s="11" t="s">
        <v>25809</v>
      </c>
      <c r="F12364" s="6">
        <v>462642</v>
      </c>
      <c r="G12364" s="6" t="s">
        <v>25697</v>
      </c>
      <c r="H12364" s="16">
        <v>33621031</v>
      </c>
      <c r="I12364" s="12" t="s">
        <v>7085</v>
      </c>
      <c r="J12364" s="12" t="s">
        <v>25810</v>
      </c>
      <c r="K12364" s="15">
        <v>0</v>
      </c>
      <c r="L12364" s="13" t="s">
        <v>14</v>
      </c>
      <c r="M12364" s="7">
        <v>0.25</v>
      </c>
      <c r="N12364" s="17" t="s">
        <v>827</v>
      </c>
    </row>
    <row r="12365" spans="1:14" ht="63">
      <c r="A12365" s="6">
        <v>12363</v>
      </c>
      <c r="B12365" s="8" t="s">
        <v>25428</v>
      </c>
      <c r="C12365" s="9" t="s">
        <v>25815</v>
      </c>
      <c r="D12365" s="10" t="s">
        <v>25816</v>
      </c>
      <c r="E12365" s="11" t="s">
        <v>25817</v>
      </c>
      <c r="F12365" s="6">
        <v>462639</v>
      </c>
      <c r="G12365" s="6" t="s">
        <v>25697</v>
      </c>
      <c r="H12365" s="16">
        <v>6986042</v>
      </c>
      <c r="I12365" s="12" t="s">
        <v>25818</v>
      </c>
      <c r="J12365" s="12" t="s">
        <v>25810</v>
      </c>
      <c r="K12365" s="15">
        <v>0</v>
      </c>
      <c r="L12365" s="13" t="s">
        <v>826</v>
      </c>
      <c r="M12365" s="7">
        <v>1</v>
      </c>
      <c r="N12365" s="17"/>
    </row>
    <row r="12366" spans="1:14" ht="47.25">
      <c r="A12366" s="6">
        <v>12364</v>
      </c>
      <c r="B12366" s="8" t="s">
        <v>25428</v>
      </c>
      <c r="C12366" s="9" t="s">
        <v>25811</v>
      </c>
      <c r="D12366" s="10" t="s">
        <v>25812</v>
      </c>
      <c r="E12366" s="11" t="s">
        <v>25817</v>
      </c>
      <c r="F12366" s="6">
        <v>462639</v>
      </c>
      <c r="G12366" s="6" t="s">
        <v>25697</v>
      </c>
      <c r="H12366" s="16">
        <v>6986042</v>
      </c>
      <c r="I12366" s="12" t="s">
        <v>25818</v>
      </c>
      <c r="J12366" s="12" t="s">
        <v>25810</v>
      </c>
      <c r="K12366" s="15">
        <v>0</v>
      </c>
      <c r="L12366" s="13" t="s">
        <v>826</v>
      </c>
      <c r="M12366" s="7">
        <v>0.51</v>
      </c>
      <c r="N12366" s="17" t="s">
        <v>6778</v>
      </c>
    </row>
    <row r="12367" spans="1:14" ht="63">
      <c r="A12367" s="6">
        <v>12365</v>
      </c>
      <c r="B12367" s="8" t="s">
        <v>25428</v>
      </c>
      <c r="C12367" s="9" t="s">
        <v>25813</v>
      </c>
      <c r="D12367" s="10" t="s">
        <v>25814</v>
      </c>
      <c r="E12367" s="11" t="s">
        <v>25817</v>
      </c>
      <c r="F12367" s="6">
        <v>462639</v>
      </c>
      <c r="G12367" s="6" t="s">
        <v>25697</v>
      </c>
      <c r="H12367" s="16">
        <v>6986042</v>
      </c>
      <c r="I12367" s="12" t="s">
        <v>25818</v>
      </c>
      <c r="J12367" s="12" t="s">
        <v>25810</v>
      </c>
      <c r="K12367" s="15">
        <v>0</v>
      </c>
      <c r="L12367" s="13" t="s">
        <v>826</v>
      </c>
      <c r="M12367" s="7">
        <v>0.49</v>
      </c>
      <c r="N12367" s="17" t="s">
        <v>827</v>
      </c>
    </row>
    <row r="12368" spans="1:14" ht="173.25">
      <c r="A12368" s="6">
        <v>12366</v>
      </c>
      <c r="B12368" s="8" t="s">
        <v>25428</v>
      </c>
      <c r="C12368" s="9" t="s">
        <v>25593</v>
      </c>
      <c r="D12368" s="10" t="s">
        <v>6716</v>
      </c>
      <c r="E12368" s="11" t="s">
        <v>25819</v>
      </c>
      <c r="F12368" s="6">
        <v>462638</v>
      </c>
      <c r="G12368" s="6" t="s">
        <v>25697</v>
      </c>
      <c r="H12368" s="16">
        <v>26835000</v>
      </c>
      <c r="I12368" s="12" t="s">
        <v>25818</v>
      </c>
      <c r="J12368" s="12" t="s">
        <v>25810</v>
      </c>
      <c r="K12368" s="15">
        <v>0</v>
      </c>
      <c r="L12368" s="13" t="s">
        <v>15</v>
      </c>
      <c r="M12368" s="7">
        <v>1</v>
      </c>
      <c r="N12368" s="17"/>
    </row>
    <row r="12369" spans="1:14" ht="63">
      <c r="A12369" s="6">
        <v>12367</v>
      </c>
      <c r="B12369" s="8" t="s">
        <v>25428</v>
      </c>
      <c r="C12369" s="9" t="s">
        <v>25450</v>
      </c>
      <c r="D12369" s="10" t="s">
        <v>7074</v>
      </c>
      <c r="E12369" s="11" t="s">
        <v>25820</v>
      </c>
      <c r="F12369" s="6">
        <v>462648</v>
      </c>
      <c r="G12369" s="6" t="s">
        <v>25697</v>
      </c>
      <c r="H12369" s="16">
        <v>51767361</v>
      </c>
      <c r="I12369" s="12" t="s">
        <v>4888</v>
      </c>
      <c r="J12369" s="12" t="s">
        <v>25821</v>
      </c>
      <c r="K12369" s="15">
        <v>0</v>
      </c>
      <c r="L12369" s="13" t="s">
        <v>15</v>
      </c>
      <c r="M12369" s="7">
        <v>1</v>
      </c>
      <c r="N12369" s="17"/>
    </row>
    <row r="12370" spans="1:14" ht="141.75">
      <c r="A12370" s="6">
        <v>12368</v>
      </c>
      <c r="B12370" s="8" t="s">
        <v>25428</v>
      </c>
      <c r="C12370" s="9" t="s">
        <v>25726</v>
      </c>
      <c r="D12370" s="10" t="s">
        <v>7537</v>
      </c>
      <c r="E12370" s="11" t="s">
        <v>25822</v>
      </c>
      <c r="F12370" s="6">
        <v>462647</v>
      </c>
      <c r="G12370" s="6" t="s">
        <v>25697</v>
      </c>
      <c r="H12370" s="16">
        <v>210099999</v>
      </c>
      <c r="I12370" s="12" t="s">
        <v>10788</v>
      </c>
      <c r="J12370" s="12" t="s">
        <v>25823</v>
      </c>
      <c r="K12370" s="15">
        <v>0</v>
      </c>
      <c r="L12370" s="13" t="s">
        <v>15</v>
      </c>
      <c r="M12370" s="7">
        <v>1</v>
      </c>
      <c r="N12370" s="17"/>
    </row>
    <row r="12371" spans="1:14" ht="78.75">
      <c r="A12371" s="6">
        <v>12369</v>
      </c>
      <c r="B12371" s="8" t="s">
        <v>25428</v>
      </c>
      <c r="C12371" s="9" t="s">
        <v>25450</v>
      </c>
      <c r="D12371" s="10" t="s">
        <v>7074</v>
      </c>
      <c r="E12371" s="11" t="s">
        <v>25824</v>
      </c>
      <c r="F12371" s="6">
        <v>462646</v>
      </c>
      <c r="G12371" s="6" t="s">
        <v>25697</v>
      </c>
      <c r="H12371" s="16">
        <v>44877121</v>
      </c>
      <c r="I12371" s="12" t="s">
        <v>25825</v>
      </c>
      <c r="J12371" s="12" t="s">
        <v>25826</v>
      </c>
      <c r="K12371" s="15">
        <v>0</v>
      </c>
      <c r="L12371" s="13" t="s">
        <v>15</v>
      </c>
      <c r="M12371" s="7">
        <v>1</v>
      </c>
      <c r="N12371" s="17"/>
    </row>
    <row r="12372" spans="1:14" ht="63">
      <c r="A12372" s="6">
        <v>12370</v>
      </c>
      <c r="B12372" s="8" t="s">
        <v>25428</v>
      </c>
      <c r="C12372" s="9" t="s">
        <v>25450</v>
      </c>
      <c r="D12372" s="10" t="s">
        <v>7074</v>
      </c>
      <c r="E12372" s="11" t="s">
        <v>25827</v>
      </c>
      <c r="F12372" s="6">
        <v>462644</v>
      </c>
      <c r="G12372" s="6" t="s">
        <v>25697</v>
      </c>
      <c r="H12372" s="16">
        <v>9994308</v>
      </c>
      <c r="I12372" s="12" t="s">
        <v>13173</v>
      </c>
      <c r="J12372" s="12" t="s">
        <v>25828</v>
      </c>
      <c r="K12372" s="15">
        <v>0</v>
      </c>
      <c r="L12372" s="13" t="s">
        <v>15</v>
      </c>
      <c r="M12372" s="7">
        <v>1</v>
      </c>
      <c r="N12372" s="17"/>
    </row>
    <row r="12373" spans="1:14" ht="63">
      <c r="A12373" s="6">
        <v>12371</v>
      </c>
      <c r="B12373" s="8" t="s">
        <v>25428</v>
      </c>
      <c r="C12373" s="9" t="s">
        <v>25450</v>
      </c>
      <c r="D12373" s="10" t="s">
        <v>7074</v>
      </c>
      <c r="E12373" s="11" t="s">
        <v>25829</v>
      </c>
      <c r="F12373" s="6">
        <v>462643</v>
      </c>
      <c r="G12373" s="6" t="s">
        <v>25697</v>
      </c>
      <c r="H12373" s="16">
        <v>10880211</v>
      </c>
      <c r="I12373" s="12" t="s">
        <v>13173</v>
      </c>
      <c r="J12373" s="12" t="s">
        <v>25828</v>
      </c>
      <c r="K12373" s="15">
        <v>0</v>
      </c>
      <c r="L12373" s="13" t="s">
        <v>15</v>
      </c>
      <c r="M12373" s="7">
        <v>1</v>
      </c>
      <c r="N12373" s="17"/>
    </row>
    <row r="12374" spans="1:14" ht="157.5">
      <c r="A12374" s="6">
        <v>12372</v>
      </c>
      <c r="B12374" s="8" t="s">
        <v>25428</v>
      </c>
      <c r="C12374" s="9" t="s">
        <v>25450</v>
      </c>
      <c r="D12374" s="10" t="s">
        <v>7074</v>
      </c>
      <c r="E12374" s="11" t="s">
        <v>25830</v>
      </c>
      <c r="F12374" s="6">
        <v>462640</v>
      </c>
      <c r="G12374" s="6" t="s">
        <v>25697</v>
      </c>
      <c r="H12374" s="16">
        <v>25549769</v>
      </c>
      <c r="I12374" s="12" t="s">
        <v>13173</v>
      </c>
      <c r="J12374" s="12" t="s">
        <v>13220</v>
      </c>
      <c r="K12374" s="15">
        <v>0</v>
      </c>
      <c r="L12374" s="13" t="s">
        <v>15</v>
      </c>
      <c r="M12374" s="7">
        <v>1</v>
      </c>
      <c r="N12374" s="17"/>
    </row>
    <row r="12375" spans="1:14" ht="126">
      <c r="A12375" s="6">
        <v>12373</v>
      </c>
      <c r="B12375" s="8" t="s">
        <v>25428</v>
      </c>
      <c r="C12375" s="9" t="s">
        <v>25831</v>
      </c>
      <c r="D12375" s="10" t="s">
        <v>25832</v>
      </c>
      <c r="E12375" s="11" t="s">
        <v>25833</v>
      </c>
      <c r="F12375" s="6">
        <v>462654</v>
      </c>
      <c r="G12375" s="6" t="s">
        <v>25697</v>
      </c>
      <c r="H12375" s="16">
        <v>24805281</v>
      </c>
      <c r="I12375" s="12" t="s">
        <v>25834</v>
      </c>
      <c r="J12375" s="12" t="s">
        <v>25810</v>
      </c>
      <c r="K12375" s="15">
        <v>0</v>
      </c>
      <c r="L12375" s="13" t="s">
        <v>826</v>
      </c>
      <c r="M12375" s="7">
        <v>1</v>
      </c>
      <c r="N12375" s="17"/>
    </row>
    <row r="12376" spans="1:14" ht="126">
      <c r="A12376" s="6">
        <v>12374</v>
      </c>
      <c r="B12376" s="8" t="s">
        <v>25428</v>
      </c>
      <c r="C12376" s="9" t="s">
        <v>25835</v>
      </c>
      <c r="D12376" s="10" t="s">
        <v>25836</v>
      </c>
      <c r="E12376" s="11" t="s">
        <v>25833</v>
      </c>
      <c r="F12376" s="6">
        <v>462654</v>
      </c>
      <c r="G12376" s="6" t="s">
        <v>25697</v>
      </c>
      <c r="H12376" s="16">
        <v>24805281</v>
      </c>
      <c r="I12376" s="12" t="s">
        <v>25834</v>
      </c>
      <c r="J12376" s="12" t="s">
        <v>25810</v>
      </c>
      <c r="K12376" s="15">
        <v>0</v>
      </c>
      <c r="L12376" s="13" t="s">
        <v>826</v>
      </c>
      <c r="M12376" s="7">
        <v>0.8</v>
      </c>
      <c r="N12376" s="17" t="s">
        <v>25837</v>
      </c>
    </row>
    <row r="12377" spans="1:14" ht="126">
      <c r="A12377" s="6">
        <v>12375</v>
      </c>
      <c r="B12377" s="8" t="s">
        <v>25428</v>
      </c>
      <c r="C12377" s="9" t="s">
        <v>25838</v>
      </c>
      <c r="D12377" s="10" t="s">
        <v>25691</v>
      </c>
      <c r="E12377" s="11" t="s">
        <v>25833</v>
      </c>
      <c r="F12377" s="6">
        <v>462654</v>
      </c>
      <c r="G12377" s="6" t="s">
        <v>25697</v>
      </c>
      <c r="H12377" s="16">
        <v>24805281</v>
      </c>
      <c r="I12377" s="12" t="s">
        <v>25834</v>
      </c>
      <c r="J12377" s="12" t="s">
        <v>25810</v>
      </c>
      <c r="K12377" s="15">
        <v>0</v>
      </c>
      <c r="L12377" s="13" t="s">
        <v>826</v>
      </c>
      <c r="M12377" s="7">
        <v>0.1</v>
      </c>
      <c r="N12377" s="17" t="s">
        <v>25839</v>
      </c>
    </row>
    <row r="12378" spans="1:14" ht="126">
      <c r="A12378" s="6">
        <v>12376</v>
      </c>
      <c r="B12378" s="8" t="s">
        <v>25428</v>
      </c>
      <c r="C12378" s="9" t="s">
        <v>25840</v>
      </c>
      <c r="D12378" s="10" t="s">
        <v>25841</v>
      </c>
      <c r="E12378" s="11" t="s">
        <v>25833</v>
      </c>
      <c r="F12378" s="6">
        <v>462654</v>
      </c>
      <c r="G12378" s="6" t="s">
        <v>25697</v>
      </c>
      <c r="H12378" s="16">
        <v>24805281</v>
      </c>
      <c r="I12378" s="12" t="s">
        <v>25834</v>
      </c>
      <c r="J12378" s="12" t="s">
        <v>25810</v>
      </c>
      <c r="K12378" s="15">
        <v>0</v>
      </c>
      <c r="L12378" s="13" t="s">
        <v>826</v>
      </c>
      <c r="M12378" s="7">
        <v>0.1</v>
      </c>
      <c r="N12378" s="17" t="s">
        <v>25842</v>
      </c>
    </row>
    <row r="12379" spans="1:14" ht="63">
      <c r="A12379" s="6">
        <v>12377</v>
      </c>
      <c r="B12379" s="8" t="s">
        <v>25428</v>
      </c>
      <c r="C12379" s="9" t="s">
        <v>25843</v>
      </c>
      <c r="D12379" s="10" t="s">
        <v>25844</v>
      </c>
      <c r="E12379" s="11" t="s">
        <v>25845</v>
      </c>
      <c r="F12379" s="6">
        <v>506866</v>
      </c>
      <c r="G12379" s="6" t="s">
        <v>25697</v>
      </c>
      <c r="H12379" s="16">
        <v>3997661.75</v>
      </c>
      <c r="I12379" s="12" t="s">
        <v>1524</v>
      </c>
      <c r="J12379" s="12" t="s">
        <v>1302</v>
      </c>
      <c r="K12379" s="15"/>
      <c r="L12379" s="13"/>
      <c r="M12379" s="7"/>
      <c r="N12379" s="17"/>
    </row>
    <row r="12380" spans="1:14" ht="63">
      <c r="A12380" s="6">
        <v>12378</v>
      </c>
      <c r="B12380" s="8" t="s">
        <v>25428</v>
      </c>
      <c r="C12380" s="9" t="s">
        <v>25846</v>
      </c>
      <c r="D12380" s="10" t="s">
        <v>25847</v>
      </c>
      <c r="E12380" s="11" t="s">
        <v>25848</v>
      </c>
      <c r="F12380" s="6">
        <v>506865</v>
      </c>
      <c r="G12380" s="6" t="s">
        <v>25697</v>
      </c>
      <c r="H12380" s="16">
        <v>6031204</v>
      </c>
      <c r="I12380" s="12" t="s">
        <v>10396</v>
      </c>
      <c r="J12380" s="12" t="s">
        <v>17951</v>
      </c>
      <c r="K12380" s="15"/>
      <c r="L12380" s="13"/>
      <c r="M12380" s="7"/>
      <c r="N12380" s="17"/>
    </row>
    <row r="12381" spans="1:14" ht="63">
      <c r="A12381" s="6">
        <v>12379</v>
      </c>
      <c r="B12381" s="8" t="s">
        <v>25428</v>
      </c>
      <c r="C12381" s="9" t="s">
        <v>25849</v>
      </c>
      <c r="D12381" s="10" t="s">
        <v>25850</v>
      </c>
      <c r="E12381" s="11" t="s">
        <v>25851</v>
      </c>
      <c r="F12381" s="6">
        <v>506860</v>
      </c>
      <c r="G12381" s="6" t="s">
        <v>25697</v>
      </c>
      <c r="H12381" s="16">
        <v>7322407.1500000004</v>
      </c>
      <c r="I12381" s="12" t="s">
        <v>1187</v>
      </c>
      <c r="J12381" s="12" t="s">
        <v>905</v>
      </c>
      <c r="K12381" s="15"/>
      <c r="L12381" s="13"/>
      <c r="M12381" s="7"/>
      <c r="N12381" s="17"/>
    </row>
    <row r="12382" spans="1:14" ht="78.75">
      <c r="A12382" s="6">
        <v>12380</v>
      </c>
      <c r="B12382" s="8" t="s">
        <v>25428</v>
      </c>
      <c r="C12382" s="9" t="s">
        <v>25852</v>
      </c>
      <c r="D12382" s="10" t="s">
        <v>25853</v>
      </c>
      <c r="E12382" s="11" t="s">
        <v>25854</v>
      </c>
      <c r="F12382" s="6">
        <v>506863</v>
      </c>
      <c r="G12382" s="6" t="s">
        <v>25697</v>
      </c>
      <c r="H12382" s="16">
        <v>9100626.6500000004</v>
      </c>
      <c r="I12382" s="12" t="s">
        <v>13287</v>
      </c>
      <c r="J12382" s="12" t="s">
        <v>25855</v>
      </c>
      <c r="K12382" s="15"/>
      <c r="L12382" s="13"/>
      <c r="M12382" s="7"/>
      <c r="N12382" s="17"/>
    </row>
    <row r="12383" spans="1:14" ht="63">
      <c r="A12383" s="6">
        <v>12381</v>
      </c>
      <c r="B12383" s="8" t="s">
        <v>25428</v>
      </c>
      <c r="C12383" s="9" t="s">
        <v>25856</v>
      </c>
      <c r="D12383" s="10" t="s">
        <v>25857</v>
      </c>
      <c r="E12383" s="11" t="s">
        <v>25858</v>
      </c>
      <c r="F12383" s="6">
        <v>506859</v>
      </c>
      <c r="G12383" s="6" t="s">
        <v>25697</v>
      </c>
      <c r="H12383" s="16">
        <v>3663681.65</v>
      </c>
      <c r="I12383" s="12" t="s">
        <v>2595</v>
      </c>
      <c r="J12383" s="12" t="s">
        <v>1065</v>
      </c>
      <c r="K12383" s="15"/>
      <c r="L12383" s="13"/>
      <c r="M12383" s="7"/>
      <c r="N12383" s="17"/>
    </row>
    <row r="12384" spans="1:14" ht="409.5">
      <c r="A12384" s="6">
        <v>12382</v>
      </c>
      <c r="B12384" s="8" t="s">
        <v>25428</v>
      </c>
      <c r="C12384" s="9" t="s">
        <v>25492</v>
      </c>
      <c r="D12384" s="10" t="s">
        <v>7537</v>
      </c>
      <c r="E12384" s="11" t="s">
        <v>25859</v>
      </c>
      <c r="F12384" s="6">
        <v>515330</v>
      </c>
      <c r="G12384" s="6" t="s">
        <v>25697</v>
      </c>
      <c r="H12384" s="16">
        <v>279700833.24000001</v>
      </c>
      <c r="I12384" s="12" t="s">
        <v>10658</v>
      </c>
      <c r="J12384" s="12" t="s">
        <v>25860</v>
      </c>
      <c r="K12384" s="15"/>
      <c r="L12384" s="13"/>
      <c r="M12384" s="7"/>
      <c r="N12384" s="17"/>
    </row>
    <row r="12385" spans="1:14" ht="178.5">
      <c r="A12385" s="6">
        <v>12383</v>
      </c>
      <c r="B12385" s="8" t="s">
        <v>31373</v>
      </c>
      <c r="C12385" s="9" t="s">
        <v>31374</v>
      </c>
      <c r="D12385" s="10" t="s">
        <v>30522</v>
      </c>
      <c r="E12385" s="11" t="s">
        <v>31375</v>
      </c>
      <c r="F12385" s="6">
        <v>26016</v>
      </c>
      <c r="G12385" s="6" t="s">
        <v>9463</v>
      </c>
      <c r="H12385" s="16">
        <v>7593606.5</v>
      </c>
      <c r="I12385" s="12" t="s">
        <v>13226</v>
      </c>
      <c r="J12385" s="12" t="s">
        <v>1700</v>
      </c>
      <c r="K12385" s="15">
        <v>0</v>
      </c>
      <c r="L12385" s="13" t="s">
        <v>15</v>
      </c>
      <c r="M12385" s="7">
        <v>1</v>
      </c>
      <c r="N12385" s="17"/>
    </row>
    <row r="12386" spans="1:14" ht="92.25">
      <c r="A12386" s="6">
        <v>12384</v>
      </c>
      <c r="B12386" s="8" t="s">
        <v>31373</v>
      </c>
      <c r="C12386" s="9" t="s">
        <v>31374</v>
      </c>
      <c r="D12386" s="10" t="s">
        <v>30522</v>
      </c>
      <c r="E12386" s="11" t="s">
        <v>31376</v>
      </c>
      <c r="F12386" s="6">
        <v>266011</v>
      </c>
      <c r="G12386" s="6" t="s">
        <v>9463</v>
      </c>
      <c r="H12386" s="16">
        <v>10737353.15</v>
      </c>
      <c r="I12386" s="12" t="s">
        <v>1186</v>
      </c>
      <c r="J12386" s="12" t="s">
        <v>10637</v>
      </c>
      <c r="K12386" s="15">
        <v>1146935</v>
      </c>
      <c r="L12386" s="13" t="s">
        <v>15</v>
      </c>
      <c r="M12386" s="7">
        <v>1</v>
      </c>
      <c r="N12386" s="17"/>
    </row>
    <row r="12387" spans="1:14" ht="36">
      <c r="A12387" s="6">
        <v>12385</v>
      </c>
      <c r="B12387" s="8" t="s">
        <v>31373</v>
      </c>
      <c r="C12387" s="9" t="s">
        <v>31374</v>
      </c>
      <c r="D12387" s="10" t="s">
        <v>30522</v>
      </c>
      <c r="E12387" s="11" t="s">
        <v>31377</v>
      </c>
      <c r="F12387" s="6">
        <v>245094</v>
      </c>
      <c r="G12387" s="6" t="s">
        <v>30422</v>
      </c>
      <c r="H12387" s="16">
        <v>7665213.7000000002</v>
      </c>
      <c r="I12387" s="12" t="s">
        <v>958</v>
      </c>
      <c r="J12387" s="12" t="s">
        <v>1009</v>
      </c>
      <c r="K12387" s="15">
        <v>7657771</v>
      </c>
      <c r="L12387" s="13" t="s">
        <v>15</v>
      </c>
      <c r="M12387" s="7">
        <v>1</v>
      </c>
      <c r="N12387" s="17"/>
    </row>
    <row r="12388" spans="1:14" ht="78.75">
      <c r="A12388" s="6">
        <v>12386</v>
      </c>
      <c r="B12388" s="8" t="s">
        <v>31373</v>
      </c>
      <c r="C12388" s="9" t="s">
        <v>31378</v>
      </c>
      <c r="D12388" s="10" t="s">
        <v>31379</v>
      </c>
      <c r="E12388" s="11" t="s">
        <v>31380</v>
      </c>
      <c r="F12388" s="6">
        <v>503029</v>
      </c>
      <c r="G12388" s="6" t="s">
        <v>9463</v>
      </c>
      <c r="H12388" s="16">
        <v>4281590.1500000004</v>
      </c>
      <c r="I12388" s="12" t="s">
        <v>5740</v>
      </c>
      <c r="J12388" s="12" t="s">
        <v>31381</v>
      </c>
      <c r="K12388" s="15">
        <v>0</v>
      </c>
      <c r="L12388" s="13" t="s">
        <v>15</v>
      </c>
      <c r="M12388" s="7">
        <v>1</v>
      </c>
      <c r="N12388" s="17"/>
    </row>
    <row r="12389" spans="1:14" ht="132">
      <c r="A12389" s="6">
        <v>12387</v>
      </c>
      <c r="B12389" s="8" t="s">
        <v>31373</v>
      </c>
      <c r="C12389" s="9" t="s">
        <v>31382</v>
      </c>
      <c r="D12389" s="10" t="s">
        <v>31383</v>
      </c>
      <c r="E12389" s="11" t="s">
        <v>31384</v>
      </c>
      <c r="F12389" s="6">
        <v>488872</v>
      </c>
      <c r="G12389" s="6" t="s">
        <v>1109</v>
      </c>
      <c r="H12389" s="16">
        <v>760000</v>
      </c>
      <c r="I12389" s="12" t="s">
        <v>10680</v>
      </c>
      <c r="J12389" s="12" t="s">
        <v>866</v>
      </c>
      <c r="K12389" s="15">
        <v>0</v>
      </c>
      <c r="L12389" s="13" t="s">
        <v>15</v>
      </c>
      <c r="M12389" s="7">
        <v>1</v>
      </c>
      <c r="N12389" s="17"/>
    </row>
    <row r="12390" spans="1:14" ht="168">
      <c r="A12390" s="6">
        <v>12388</v>
      </c>
      <c r="B12390" s="8" t="s">
        <v>31373</v>
      </c>
      <c r="C12390" s="9" t="s">
        <v>31382</v>
      </c>
      <c r="D12390" s="10" t="s">
        <v>31383</v>
      </c>
      <c r="E12390" s="11" t="s">
        <v>31385</v>
      </c>
      <c r="F12390" s="6">
        <v>488874</v>
      </c>
      <c r="G12390" s="6" t="s">
        <v>1109</v>
      </c>
      <c r="H12390" s="16">
        <v>950000</v>
      </c>
      <c r="I12390" s="12" t="s">
        <v>10680</v>
      </c>
      <c r="J12390" s="12" t="s">
        <v>866</v>
      </c>
      <c r="K12390" s="15">
        <v>0</v>
      </c>
      <c r="L12390" s="13" t="s">
        <v>15</v>
      </c>
      <c r="M12390" s="7">
        <v>1</v>
      </c>
      <c r="N12390" s="17"/>
    </row>
    <row r="12391" spans="1:14" ht="220.5">
      <c r="A12391" s="6">
        <v>12389</v>
      </c>
      <c r="B12391" s="8" t="s">
        <v>31373</v>
      </c>
      <c r="C12391" s="9" t="s">
        <v>31382</v>
      </c>
      <c r="D12391" s="10" t="s">
        <v>31383</v>
      </c>
      <c r="E12391" s="11" t="s">
        <v>31386</v>
      </c>
      <c r="F12391" s="6">
        <v>488877</v>
      </c>
      <c r="G12391" s="6" t="s">
        <v>1109</v>
      </c>
      <c r="H12391" s="16">
        <v>1140000</v>
      </c>
      <c r="I12391" s="12" t="s">
        <v>938</v>
      </c>
      <c r="J12391" s="12" t="s">
        <v>866</v>
      </c>
      <c r="K12391" s="15">
        <v>0</v>
      </c>
      <c r="L12391" s="13" t="s">
        <v>15</v>
      </c>
      <c r="M12391" s="7">
        <v>1</v>
      </c>
      <c r="N12391" s="17"/>
    </row>
    <row r="12392" spans="1:14" ht="240">
      <c r="A12392" s="6">
        <v>12390</v>
      </c>
      <c r="B12392" s="8" t="s">
        <v>31373</v>
      </c>
      <c r="C12392" s="9" t="s">
        <v>31387</v>
      </c>
      <c r="D12392" s="10" t="s">
        <v>12185</v>
      </c>
      <c r="E12392" s="11" t="s">
        <v>31388</v>
      </c>
      <c r="F12392" s="6">
        <v>281121</v>
      </c>
      <c r="G12392" s="6" t="s">
        <v>9558</v>
      </c>
      <c r="H12392" s="16">
        <v>22928705.149999999</v>
      </c>
      <c r="I12392" s="12" t="s">
        <v>6719</v>
      </c>
      <c r="J12392" s="12" t="s">
        <v>7638</v>
      </c>
      <c r="K12392" s="15">
        <v>17065925</v>
      </c>
      <c r="L12392" s="13" t="s">
        <v>15</v>
      </c>
      <c r="M12392" s="7">
        <v>1</v>
      </c>
      <c r="N12392" s="17"/>
    </row>
    <row r="12393" spans="1:14" ht="51.75">
      <c r="A12393" s="6">
        <v>12391</v>
      </c>
      <c r="B12393" s="8" t="s">
        <v>31373</v>
      </c>
      <c r="C12393" s="9" t="s">
        <v>31387</v>
      </c>
      <c r="D12393" s="10" t="s">
        <v>12185</v>
      </c>
      <c r="E12393" s="11" t="s">
        <v>31389</v>
      </c>
      <c r="F12393" s="6">
        <v>349879</v>
      </c>
      <c r="G12393" s="6" t="s">
        <v>30422</v>
      </c>
      <c r="H12393" s="16">
        <v>33234797.984000001</v>
      </c>
      <c r="I12393" s="12" t="s">
        <v>31390</v>
      </c>
      <c r="J12393" s="12" t="s">
        <v>31391</v>
      </c>
      <c r="K12393" s="15">
        <v>28004652</v>
      </c>
      <c r="L12393" s="13" t="s">
        <v>15</v>
      </c>
      <c r="M12393" s="7">
        <v>1</v>
      </c>
      <c r="N12393" s="17"/>
    </row>
    <row r="12394" spans="1:14" ht="72">
      <c r="A12394" s="6">
        <v>12392</v>
      </c>
      <c r="B12394" s="8" t="s">
        <v>31373</v>
      </c>
      <c r="C12394" s="9" t="s">
        <v>31387</v>
      </c>
      <c r="D12394" s="10" t="s">
        <v>12185</v>
      </c>
      <c r="E12394" s="11" t="s">
        <v>31392</v>
      </c>
      <c r="F12394" s="6">
        <v>329373</v>
      </c>
      <c r="G12394" s="6" t="s">
        <v>30422</v>
      </c>
      <c r="H12394" s="16">
        <v>32014868.396000002</v>
      </c>
      <c r="I12394" s="12" t="s">
        <v>23201</v>
      </c>
      <c r="J12394" s="12" t="s">
        <v>31393</v>
      </c>
      <c r="K12394" s="15">
        <v>31812203</v>
      </c>
      <c r="L12394" s="13" t="s">
        <v>15</v>
      </c>
      <c r="M12394" s="7">
        <v>1</v>
      </c>
      <c r="N12394" s="17"/>
    </row>
    <row r="12395" spans="1:14" ht="79.5">
      <c r="A12395" s="6">
        <v>12393</v>
      </c>
      <c r="B12395" s="8" t="s">
        <v>31373</v>
      </c>
      <c r="C12395" s="9" t="s">
        <v>31387</v>
      </c>
      <c r="D12395" s="10" t="s">
        <v>12185</v>
      </c>
      <c r="E12395" s="11" t="s">
        <v>31394</v>
      </c>
      <c r="F12395" s="6">
        <v>424110</v>
      </c>
      <c r="G12395" s="6" t="s">
        <v>9463</v>
      </c>
      <c r="H12395" s="16">
        <v>37850000</v>
      </c>
      <c r="I12395" s="12" t="s">
        <v>31395</v>
      </c>
      <c r="J12395" s="12" t="s">
        <v>31396</v>
      </c>
      <c r="K12395" s="15">
        <v>0</v>
      </c>
      <c r="L12395" s="13" t="s">
        <v>15</v>
      </c>
      <c r="M12395" s="7">
        <v>1</v>
      </c>
      <c r="N12395" s="17"/>
    </row>
    <row r="12396" spans="1:14" ht="130.5">
      <c r="A12396" s="6">
        <v>12394</v>
      </c>
      <c r="B12396" s="8" t="s">
        <v>31373</v>
      </c>
      <c r="C12396" s="9" t="s">
        <v>31387</v>
      </c>
      <c r="D12396" s="10" t="s">
        <v>12185</v>
      </c>
      <c r="E12396" s="11" t="s">
        <v>31397</v>
      </c>
      <c r="F12396" s="6">
        <v>315051</v>
      </c>
      <c r="G12396" s="6" t="s">
        <v>9463</v>
      </c>
      <c r="H12396" s="16">
        <v>25405307.23</v>
      </c>
      <c r="I12396" s="12" t="s">
        <v>15559</v>
      </c>
      <c r="J12396" s="12" t="s">
        <v>10704</v>
      </c>
      <c r="K12396" s="15">
        <v>0</v>
      </c>
      <c r="L12396" s="13" t="s">
        <v>15</v>
      </c>
      <c r="M12396" s="7">
        <v>1</v>
      </c>
      <c r="N12396" s="17"/>
    </row>
    <row r="12397" spans="1:14" ht="47.25">
      <c r="A12397" s="6">
        <v>12395</v>
      </c>
      <c r="B12397" s="8" t="s">
        <v>31373</v>
      </c>
      <c r="C12397" s="9" t="s">
        <v>31387</v>
      </c>
      <c r="D12397" s="10" t="s">
        <v>12185</v>
      </c>
      <c r="E12397" s="11" t="s">
        <v>31398</v>
      </c>
      <c r="F12397" s="6">
        <v>175710</v>
      </c>
      <c r="G12397" s="6" t="s">
        <v>5245</v>
      </c>
      <c r="H12397" s="16">
        <v>19675614.34</v>
      </c>
      <c r="I12397" s="12" t="s">
        <v>31399</v>
      </c>
      <c r="J12397" s="12" t="s">
        <v>28869</v>
      </c>
      <c r="K12397" s="15">
        <v>16600000</v>
      </c>
      <c r="L12397" s="13" t="s">
        <v>15</v>
      </c>
      <c r="M12397" s="7">
        <v>1</v>
      </c>
      <c r="N12397" s="17"/>
    </row>
    <row r="12398" spans="1:14" ht="47.25">
      <c r="A12398" s="6">
        <v>12396</v>
      </c>
      <c r="B12398" s="8" t="s">
        <v>31373</v>
      </c>
      <c r="C12398" s="9" t="s">
        <v>31387</v>
      </c>
      <c r="D12398" s="10" t="s">
        <v>12185</v>
      </c>
      <c r="E12398" s="11" t="s">
        <v>31400</v>
      </c>
      <c r="F12398" s="6">
        <v>177305</v>
      </c>
      <c r="G12398" s="6" t="s">
        <v>5245</v>
      </c>
      <c r="H12398" s="16">
        <v>29845197.440000001</v>
      </c>
      <c r="I12398" s="12" t="s">
        <v>31399</v>
      </c>
      <c r="J12398" s="12" t="s">
        <v>28869</v>
      </c>
      <c r="K12398" s="15">
        <v>16980000</v>
      </c>
      <c r="L12398" s="13" t="s">
        <v>15</v>
      </c>
      <c r="M12398" s="7">
        <v>1</v>
      </c>
      <c r="N12398" s="17"/>
    </row>
    <row r="12399" spans="1:14" ht="48.75">
      <c r="A12399" s="6">
        <v>12397</v>
      </c>
      <c r="B12399" s="8" t="s">
        <v>31373</v>
      </c>
      <c r="C12399" s="9" t="s">
        <v>31387</v>
      </c>
      <c r="D12399" s="10" t="s">
        <v>12185</v>
      </c>
      <c r="E12399" s="11" t="s">
        <v>31401</v>
      </c>
      <c r="F12399" s="6">
        <v>322638</v>
      </c>
      <c r="G12399" s="6" t="s">
        <v>5245</v>
      </c>
      <c r="H12399" s="16">
        <v>62197670.460000001</v>
      </c>
      <c r="I12399" s="12" t="s">
        <v>7238</v>
      </c>
      <c r="J12399" s="12" t="s">
        <v>31402</v>
      </c>
      <c r="K12399" s="15">
        <v>51221000</v>
      </c>
      <c r="L12399" s="13" t="s">
        <v>15</v>
      </c>
      <c r="M12399" s="7">
        <v>1</v>
      </c>
      <c r="N12399" s="17"/>
    </row>
    <row r="12400" spans="1:14" ht="47.25">
      <c r="A12400" s="6">
        <v>12398</v>
      </c>
      <c r="B12400" s="8" t="s">
        <v>31373</v>
      </c>
      <c r="C12400" s="9" t="s">
        <v>31387</v>
      </c>
      <c r="D12400" s="10" t="s">
        <v>12185</v>
      </c>
      <c r="E12400" s="11" t="s">
        <v>31403</v>
      </c>
      <c r="F12400" s="6">
        <v>403783</v>
      </c>
      <c r="G12400" s="6" t="s">
        <v>5245</v>
      </c>
      <c r="H12400" s="16">
        <v>79714040.616999999</v>
      </c>
      <c r="I12400" s="12" t="s">
        <v>2454</v>
      </c>
      <c r="J12400" s="12" t="s">
        <v>19885</v>
      </c>
      <c r="K12400" s="15">
        <v>45779000</v>
      </c>
      <c r="L12400" s="13" t="s">
        <v>15</v>
      </c>
      <c r="M12400" s="7">
        <v>1</v>
      </c>
      <c r="N12400" s="17"/>
    </row>
    <row r="12401" spans="1:14" ht="48.75">
      <c r="A12401" s="6">
        <v>12399</v>
      </c>
      <c r="B12401" s="8" t="s">
        <v>31373</v>
      </c>
      <c r="C12401" s="9" t="s">
        <v>31404</v>
      </c>
      <c r="D12401" s="10" t="s">
        <v>12185</v>
      </c>
      <c r="E12401" s="11" t="s">
        <v>31405</v>
      </c>
      <c r="F12401" s="6">
        <v>403782</v>
      </c>
      <c r="G12401" s="6" t="s">
        <v>5245</v>
      </c>
      <c r="H12401" s="16">
        <v>57934281.300999999</v>
      </c>
      <c r="I12401" s="12" t="s">
        <v>2454</v>
      </c>
      <c r="J12401" s="12" t="s">
        <v>19885</v>
      </c>
      <c r="K12401" s="15">
        <v>50000000</v>
      </c>
      <c r="L12401" s="13" t="s">
        <v>15</v>
      </c>
      <c r="M12401" s="7">
        <v>1</v>
      </c>
      <c r="N12401" s="17"/>
    </row>
    <row r="12402" spans="1:14" ht="66.75">
      <c r="A12402" s="6">
        <v>12400</v>
      </c>
      <c r="B12402" s="8" t="s">
        <v>31373</v>
      </c>
      <c r="C12402" s="9" t="s">
        <v>31387</v>
      </c>
      <c r="D12402" s="10" t="s">
        <v>12185</v>
      </c>
      <c r="E12402" s="11" t="s">
        <v>31406</v>
      </c>
      <c r="F12402" s="6">
        <v>304966</v>
      </c>
      <c r="G12402" s="6" t="s">
        <v>7688</v>
      </c>
      <c r="H12402" s="16">
        <v>118980432.193</v>
      </c>
      <c r="I12402" s="12" t="s">
        <v>14872</v>
      </c>
      <c r="J12402" s="12" t="s">
        <v>5783</v>
      </c>
      <c r="K12402" s="15">
        <v>52266000</v>
      </c>
      <c r="L12402" s="13" t="s">
        <v>15</v>
      </c>
      <c r="M12402" s="7">
        <v>1</v>
      </c>
      <c r="N12402" s="17"/>
    </row>
    <row r="12403" spans="1:14" ht="114.75">
      <c r="A12403" s="6">
        <v>12401</v>
      </c>
      <c r="B12403" s="8" t="s">
        <v>31373</v>
      </c>
      <c r="C12403" s="9" t="s">
        <v>31404</v>
      </c>
      <c r="D12403" s="10" t="s">
        <v>12185</v>
      </c>
      <c r="E12403" s="11" t="s">
        <v>31407</v>
      </c>
      <c r="F12403" s="6">
        <v>338415</v>
      </c>
      <c r="G12403" s="6" t="s">
        <v>7688</v>
      </c>
      <c r="H12403" s="16">
        <v>116068359.41500001</v>
      </c>
      <c r="I12403" s="12" t="s">
        <v>7476</v>
      </c>
      <c r="J12403" s="12" t="s">
        <v>30056</v>
      </c>
      <c r="K12403" s="15">
        <v>57051000</v>
      </c>
      <c r="L12403" s="13" t="s">
        <v>15</v>
      </c>
      <c r="M12403" s="7">
        <v>1</v>
      </c>
      <c r="N12403" s="17"/>
    </row>
    <row r="12404" spans="1:14" ht="57.75">
      <c r="A12404" s="6">
        <v>12402</v>
      </c>
      <c r="B12404" s="8" t="s">
        <v>31373</v>
      </c>
      <c r="C12404" s="9" t="s">
        <v>31387</v>
      </c>
      <c r="D12404" s="10" t="s">
        <v>12185</v>
      </c>
      <c r="E12404" s="11" t="s">
        <v>31408</v>
      </c>
      <c r="F12404" s="6">
        <v>164155</v>
      </c>
      <c r="G12404" s="6" t="s">
        <v>3787</v>
      </c>
      <c r="H12404" s="16">
        <v>17700391.760000002</v>
      </c>
      <c r="I12404" s="12"/>
      <c r="J12404" s="12" t="s">
        <v>4138</v>
      </c>
      <c r="K12404" s="15">
        <v>8000000</v>
      </c>
      <c r="L12404" s="13" t="s">
        <v>15</v>
      </c>
      <c r="M12404" s="7">
        <v>1</v>
      </c>
      <c r="N12404" s="17"/>
    </row>
    <row r="12405" spans="1:14" ht="54">
      <c r="A12405" s="6">
        <v>12403</v>
      </c>
      <c r="B12405" s="8" t="s">
        <v>31373</v>
      </c>
      <c r="C12405" s="9" t="s">
        <v>31409</v>
      </c>
      <c r="D12405" s="10" t="s">
        <v>31410</v>
      </c>
      <c r="E12405" s="11" t="s">
        <v>31411</v>
      </c>
      <c r="F12405" s="6">
        <v>485903</v>
      </c>
      <c r="G12405" s="6" t="s">
        <v>9463</v>
      </c>
      <c r="H12405" s="16">
        <v>2965094.3999999999</v>
      </c>
      <c r="I12405" s="12" t="s">
        <v>10700</v>
      </c>
      <c r="J12405" s="12" t="s">
        <v>16846</v>
      </c>
      <c r="K12405" s="15">
        <v>0</v>
      </c>
      <c r="L12405" s="13" t="s">
        <v>15</v>
      </c>
      <c r="M12405" s="7">
        <v>1</v>
      </c>
      <c r="N12405" s="17"/>
    </row>
    <row r="12406" spans="1:14" ht="47.25">
      <c r="A12406" s="6">
        <v>12404</v>
      </c>
      <c r="B12406" s="8" t="s">
        <v>31373</v>
      </c>
      <c r="C12406" s="9" t="s">
        <v>31412</v>
      </c>
      <c r="D12406" s="10" t="s">
        <v>31413</v>
      </c>
      <c r="E12406" s="11" t="s">
        <v>31414</v>
      </c>
      <c r="F12406" s="6">
        <v>408972</v>
      </c>
      <c r="G12406" s="6" t="s">
        <v>30422</v>
      </c>
      <c r="H12406" s="16">
        <v>10837351.1</v>
      </c>
      <c r="I12406" s="12" t="s">
        <v>2454</v>
      </c>
      <c r="J12406" s="12" t="s">
        <v>5662</v>
      </c>
      <c r="K12406" s="15">
        <v>7567375</v>
      </c>
      <c r="L12406" s="13" t="s">
        <v>15</v>
      </c>
      <c r="M12406" s="7">
        <v>1</v>
      </c>
      <c r="N12406" s="17"/>
    </row>
    <row r="12407" spans="1:14" ht="157.5">
      <c r="A12407" s="6">
        <v>12405</v>
      </c>
      <c r="B12407" s="8" t="s">
        <v>31373</v>
      </c>
      <c r="C12407" s="9" t="s">
        <v>31415</v>
      </c>
      <c r="D12407" s="10" t="s">
        <v>31416</v>
      </c>
      <c r="E12407" s="11" t="s">
        <v>31417</v>
      </c>
      <c r="F12407" s="6">
        <v>488880</v>
      </c>
      <c r="G12407" s="6" t="s">
        <v>1109</v>
      </c>
      <c r="H12407" s="16">
        <v>884640.95</v>
      </c>
      <c r="I12407" s="12" t="s">
        <v>1125</v>
      </c>
      <c r="J12407" s="12" t="s">
        <v>7138</v>
      </c>
      <c r="K12407" s="15">
        <v>0</v>
      </c>
      <c r="L12407" s="13" t="s">
        <v>15</v>
      </c>
      <c r="M12407" s="7">
        <v>1</v>
      </c>
      <c r="N12407" s="17"/>
    </row>
    <row r="12408" spans="1:14" ht="47.25">
      <c r="A12408" s="6">
        <v>12406</v>
      </c>
      <c r="B12408" s="8" t="s">
        <v>31373</v>
      </c>
      <c r="C12408" s="9" t="s">
        <v>31418</v>
      </c>
      <c r="D12408" s="10" t="s">
        <v>31419</v>
      </c>
      <c r="E12408" s="11" t="s">
        <v>31420</v>
      </c>
      <c r="F12408" s="6">
        <v>449637</v>
      </c>
      <c r="G12408" s="6" t="s">
        <v>31421</v>
      </c>
      <c r="H12408" s="16">
        <v>805108.25399999996</v>
      </c>
      <c r="I12408" s="12" t="s">
        <v>1510</v>
      </c>
      <c r="J12408" s="12" t="s">
        <v>10264</v>
      </c>
      <c r="K12408" s="15">
        <v>0</v>
      </c>
      <c r="L12408" s="13" t="s">
        <v>15</v>
      </c>
      <c r="M12408" s="7">
        <v>1</v>
      </c>
      <c r="N12408" s="17"/>
    </row>
    <row r="12409" spans="1:14" ht="63">
      <c r="A12409" s="6">
        <v>12407</v>
      </c>
      <c r="B12409" s="8" t="s">
        <v>31373</v>
      </c>
      <c r="C12409" s="9" t="s">
        <v>31422</v>
      </c>
      <c r="D12409" s="10" t="s">
        <v>31423</v>
      </c>
      <c r="E12409" s="11" t="s">
        <v>31424</v>
      </c>
      <c r="F12409" s="6">
        <v>363363</v>
      </c>
      <c r="G12409" s="6" t="s">
        <v>1486</v>
      </c>
      <c r="H12409" s="16">
        <v>16626097.197000001</v>
      </c>
      <c r="I12409" s="12" t="s">
        <v>5334</v>
      </c>
      <c r="J12409" s="12" t="s">
        <v>946</v>
      </c>
      <c r="K12409" s="15">
        <v>0</v>
      </c>
      <c r="L12409" s="13" t="s">
        <v>15</v>
      </c>
      <c r="M12409" s="7">
        <v>1</v>
      </c>
      <c r="N12409" s="17"/>
    </row>
    <row r="12410" spans="1:14" ht="48">
      <c r="A12410" s="6">
        <v>12408</v>
      </c>
      <c r="B12410" s="8" t="s">
        <v>31373</v>
      </c>
      <c r="C12410" s="9" t="s">
        <v>31422</v>
      </c>
      <c r="D12410" s="10" t="s">
        <v>31423</v>
      </c>
      <c r="E12410" s="11" t="s">
        <v>31425</v>
      </c>
      <c r="F12410" s="6">
        <v>160518</v>
      </c>
      <c r="G12410" s="6" t="s">
        <v>30422</v>
      </c>
      <c r="H12410" s="16">
        <v>15745986.232999999</v>
      </c>
      <c r="I12410" s="12" t="s">
        <v>29509</v>
      </c>
      <c r="J12410" s="12" t="s">
        <v>846</v>
      </c>
      <c r="K12410" s="15">
        <v>1968810</v>
      </c>
      <c r="L12410" s="13" t="s">
        <v>15</v>
      </c>
      <c r="M12410" s="7">
        <v>1</v>
      </c>
      <c r="N12410" s="17"/>
    </row>
    <row r="12411" spans="1:14" ht="47.25">
      <c r="A12411" s="6">
        <v>12409</v>
      </c>
      <c r="B12411" s="8" t="s">
        <v>31373</v>
      </c>
      <c r="C12411" s="9" t="s">
        <v>31422</v>
      </c>
      <c r="D12411" s="10" t="s">
        <v>31423</v>
      </c>
      <c r="E12411" s="11" t="s">
        <v>31426</v>
      </c>
      <c r="F12411" s="6">
        <v>378062</v>
      </c>
      <c r="G12411" s="6" t="s">
        <v>706</v>
      </c>
      <c r="H12411" s="16">
        <v>22619292.908</v>
      </c>
      <c r="I12411" s="12">
        <v>43670</v>
      </c>
      <c r="J12411" s="12">
        <v>43853</v>
      </c>
      <c r="K12411" s="15">
        <v>11503000</v>
      </c>
      <c r="L12411" s="13" t="s">
        <v>15</v>
      </c>
      <c r="M12411" s="7">
        <v>1</v>
      </c>
      <c r="N12411" s="17"/>
    </row>
    <row r="12412" spans="1:14" ht="41.25">
      <c r="A12412" s="6">
        <v>12410</v>
      </c>
      <c r="B12412" s="8" t="s">
        <v>31373</v>
      </c>
      <c r="C12412" s="9" t="s">
        <v>31427</v>
      </c>
      <c r="D12412" s="10" t="s">
        <v>31428</v>
      </c>
      <c r="E12412" s="11" t="s">
        <v>31429</v>
      </c>
      <c r="F12412" s="6">
        <v>365331</v>
      </c>
      <c r="G12412" s="6" t="s">
        <v>7688</v>
      </c>
      <c r="H12412" s="16">
        <v>36526258.658</v>
      </c>
      <c r="I12412" s="12" t="s">
        <v>8068</v>
      </c>
      <c r="J12412" s="12" t="s">
        <v>4612</v>
      </c>
      <c r="K12412" s="15">
        <v>0</v>
      </c>
      <c r="L12412" s="13" t="s">
        <v>14</v>
      </c>
      <c r="M12412" s="7">
        <v>0.6</v>
      </c>
      <c r="N12412" s="17"/>
    </row>
    <row r="12413" spans="1:14" ht="41.25">
      <c r="A12413" s="6">
        <v>12411</v>
      </c>
      <c r="B12413" s="8" t="s">
        <v>31373</v>
      </c>
      <c r="C12413" s="9" t="s">
        <v>31427</v>
      </c>
      <c r="D12413" s="10" t="s">
        <v>31428</v>
      </c>
      <c r="E12413" s="11" t="s">
        <v>31429</v>
      </c>
      <c r="F12413" s="6">
        <v>365331</v>
      </c>
      <c r="G12413" s="6" t="s">
        <v>7688</v>
      </c>
      <c r="H12413" s="16">
        <v>36526258.658</v>
      </c>
      <c r="I12413" s="12" t="s">
        <v>8068</v>
      </c>
      <c r="J12413" s="12" t="s">
        <v>4612</v>
      </c>
      <c r="K12413" s="15">
        <v>0</v>
      </c>
      <c r="L12413" s="13" t="s">
        <v>14</v>
      </c>
      <c r="M12413" s="7">
        <v>0.4</v>
      </c>
      <c r="N12413" s="17"/>
    </row>
    <row r="12414" spans="1:14" ht="31.5">
      <c r="A12414" s="6">
        <v>12412</v>
      </c>
      <c r="B12414" s="8" t="s">
        <v>31373</v>
      </c>
      <c r="C12414" s="9" t="s">
        <v>31427</v>
      </c>
      <c r="D12414" s="10" t="s">
        <v>31428</v>
      </c>
      <c r="E12414" s="11" t="s">
        <v>31430</v>
      </c>
      <c r="F12414" s="6">
        <v>304954</v>
      </c>
      <c r="G12414" s="6" t="s">
        <v>706</v>
      </c>
      <c r="H12414" s="16">
        <v>51232341.289999999</v>
      </c>
      <c r="I12414" s="12">
        <v>43670</v>
      </c>
      <c r="J12414" s="12">
        <v>43853</v>
      </c>
      <c r="K12414" s="15">
        <v>46877449</v>
      </c>
      <c r="L12414" s="13" t="s">
        <v>14</v>
      </c>
      <c r="M12414" s="7">
        <v>0.6</v>
      </c>
      <c r="N12414" s="17"/>
    </row>
    <row r="12415" spans="1:14" ht="31.5">
      <c r="A12415" s="6">
        <v>12413</v>
      </c>
      <c r="B12415" s="8" t="s">
        <v>31373</v>
      </c>
      <c r="C12415" s="9" t="s">
        <v>31427</v>
      </c>
      <c r="D12415" s="10" t="s">
        <v>31428</v>
      </c>
      <c r="E12415" s="11" t="s">
        <v>31430</v>
      </c>
      <c r="F12415" s="6">
        <v>304954</v>
      </c>
      <c r="G12415" s="6" t="s">
        <v>706</v>
      </c>
      <c r="H12415" s="16">
        <v>51232341.289999999</v>
      </c>
      <c r="I12415" s="12">
        <v>43670</v>
      </c>
      <c r="J12415" s="12">
        <v>43853</v>
      </c>
      <c r="K12415" s="15">
        <v>46877449</v>
      </c>
      <c r="L12415" s="13" t="s">
        <v>14</v>
      </c>
      <c r="M12415" s="7">
        <v>0.4</v>
      </c>
      <c r="N12415" s="17"/>
    </row>
    <row r="12416" spans="1:14" ht="47.25">
      <c r="A12416" s="6">
        <v>12414</v>
      </c>
      <c r="B12416" s="8" t="s">
        <v>31373</v>
      </c>
      <c r="C12416" s="9" t="s">
        <v>31431</v>
      </c>
      <c r="D12416" s="10" t="s">
        <v>31432</v>
      </c>
      <c r="E12416" s="11" t="s">
        <v>31433</v>
      </c>
      <c r="F12416" s="6">
        <v>491953</v>
      </c>
      <c r="G12416" s="6" t="s">
        <v>16</v>
      </c>
      <c r="H12416" s="16">
        <v>5777103.9000000004</v>
      </c>
      <c r="I12416" s="12">
        <v>44151</v>
      </c>
      <c r="J12416" s="12">
        <v>44225</v>
      </c>
      <c r="K12416" s="15">
        <v>0</v>
      </c>
      <c r="L12416" s="13" t="s">
        <v>15</v>
      </c>
      <c r="M12416" s="7">
        <v>1</v>
      </c>
      <c r="N12416" s="17"/>
    </row>
    <row r="12417" spans="1:14" ht="60">
      <c r="A12417" s="6">
        <v>12415</v>
      </c>
      <c r="B12417" s="8" t="s">
        <v>31373</v>
      </c>
      <c r="C12417" s="9" t="s">
        <v>31434</v>
      </c>
      <c r="D12417" s="10" t="s">
        <v>31435</v>
      </c>
      <c r="E12417" s="11" t="s">
        <v>31436</v>
      </c>
      <c r="F12417" s="6">
        <v>498871</v>
      </c>
      <c r="G12417" s="6" t="s">
        <v>30422</v>
      </c>
      <c r="H12417" s="16">
        <v>14634048.9</v>
      </c>
      <c r="I12417" s="12" t="s">
        <v>10173</v>
      </c>
      <c r="J12417" s="12" t="s">
        <v>16877</v>
      </c>
      <c r="K12417" s="15">
        <v>0</v>
      </c>
      <c r="L12417" s="13" t="s">
        <v>15</v>
      </c>
      <c r="M12417" s="7">
        <v>1</v>
      </c>
      <c r="N12417" s="17"/>
    </row>
    <row r="12418" spans="1:14" ht="220.5">
      <c r="A12418" s="6">
        <v>12416</v>
      </c>
      <c r="B12418" s="8" t="s">
        <v>31373</v>
      </c>
      <c r="C12418" s="9" t="s">
        <v>31437</v>
      </c>
      <c r="D12418" s="10" t="s">
        <v>31438</v>
      </c>
      <c r="E12418" s="11" t="s">
        <v>31439</v>
      </c>
      <c r="F12418" s="6">
        <v>488869</v>
      </c>
      <c r="G12418" s="6" t="s">
        <v>1109</v>
      </c>
      <c r="H12418" s="16">
        <v>950000</v>
      </c>
      <c r="I12418" s="12" t="s">
        <v>938</v>
      </c>
      <c r="J12418" s="12" t="s">
        <v>866</v>
      </c>
      <c r="K12418" s="15">
        <v>0</v>
      </c>
      <c r="L12418" s="13" t="s">
        <v>15</v>
      </c>
      <c r="M12418" s="7">
        <v>1</v>
      </c>
      <c r="N12418" s="17"/>
    </row>
    <row r="12419" spans="1:14" ht="108">
      <c r="A12419" s="6">
        <v>12417</v>
      </c>
      <c r="B12419" s="8" t="s">
        <v>31373</v>
      </c>
      <c r="C12419" s="9" t="s">
        <v>31437</v>
      </c>
      <c r="D12419" s="10" t="s">
        <v>31438</v>
      </c>
      <c r="E12419" s="11" t="s">
        <v>31440</v>
      </c>
      <c r="F12419" s="6">
        <v>488886</v>
      </c>
      <c r="G12419" s="6" t="s">
        <v>1109</v>
      </c>
      <c r="H12419" s="16">
        <v>855000</v>
      </c>
      <c r="I12419" s="12" t="s">
        <v>938</v>
      </c>
      <c r="J12419" s="12" t="s">
        <v>866</v>
      </c>
      <c r="K12419" s="15">
        <v>0</v>
      </c>
      <c r="L12419" s="13" t="s">
        <v>15</v>
      </c>
      <c r="M12419" s="7">
        <v>1</v>
      </c>
      <c r="N12419" s="17"/>
    </row>
    <row r="12420" spans="1:14" ht="47.25">
      <c r="A12420" s="6">
        <v>12418</v>
      </c>
      <c r="B12420" s="8" t="s">
        <v>31373</v>
      </c>
      <c r="C12420" s="9" t="s">
        <v>31437</v>
      </c>
      <c r="D12420" s="10" t="s">
        <v>31438</v>
      </c>
      <c r="E12420" s="11" t="s">
        <v>31441</v>
      </c>
      <c r="F12420" s="6">
        <v>491964</v>
      </c>
      <c r="G12420" s="6" t="s">
        <v>16</v>
      </c>
      <c r="H12420" s="16">
        <v>8918019</v>
      </c>
      <c r="I12420" s="12" t="s">
        <v>1699</v>
      </c>
      <c r="J12420" s="12" t="s">
        <v>1765</v>
      </c>
      <c r="K12420" s="15">
        <v>0</v>
      </c>
      <c r="L12420" s="13" t="s">
        <v>15</v>
      </c>
      <c r="M12420" s="7">
        <v>1</v>
      </c>
      <c r="N12420" s="17"/>
    </row>
    <row r="12421" spans="1:14" ht="108">
      <c r="A12421" s="6">
        <v>12419</v>
      </c>
      <c r="B12421" s="8" t="s">
        <v>31373</v>
      </c>
      <c r="C12421" s="9" t="s">
        <v>31442</v>
      </c>
      <c r="D12421" s="10" t="s">
        <v>31443</v>
      </c>
      <c r="E12421" s="11" t="s">
        <v>31444</v>
      </c>
      <c r="F12421" s="6">
        <v>488882</v>
      </c>
      <c r="G12421" s="6" t="s">
        <v>1109</v>
      </c>
      <c r="H12421" s="16">
        <v>855000</v>
      </c>
      <c r="I12421" s="12" t="s">
        <v>938</v>
      </c>
      <c r="J12421" s="12" t="s">
        <v>866</v>
      </c>
      <c r="K12421" s="15">
        <v>0</v>
      </c>
      <c r="L12421" s="13" t="s">
        <v>15</v>
      </c>
      <c r="M12421" s="7">
        <v>1</v>
      </c>
      <c r="N12421" s="17"/>
    </row>
    <row r="12422" spans="1:14" ht="63.75">
      <c r="A12422" s="6">
        <v>12420</v>
      </c>
      <c r="B12422" s="8" t="s">
        <v>31373</v>
      </c>
      <c r="C12422" s="9" t="s">
        <v>31445</v>
      </c>
      <c r="D12422" s="10" t="s">
        <v>31446</v>
      </c>
      <c r="E12422" s="11" t="s">
        <v>31447</v>
      </c>
      <c r="F12422" s="6">
        <v>506061</v>
      </c>
      <c r="G12422" s="6" t="s">
        <v>9463</v>
      </c>
      <c r="H12422" s="16">
        <v>10340083</v>
      </c>
      <c r="I12422" s="12" t="s">
        <v>2413</v>
      </c>
      <c r="J12422" s="12" t="s">
        <v>30514</v>
      </c>
      <c r="K12422" s="15">
        <v>0</v>
      </c>
      <c r="L12422" s="13" t="s">
        <v>15</v>
      </c>
      <c r="M12422" s="7">
        <v>1</v>
      </c>
      <c r="N12422" s="17"/>
    </row>
    <row r="12423" spans="1:14" ht="156">
      <c r="A12423" s="6">
        <v>12421</v>
      </c>
      <c r="B12423" s="8" t="s">
        <v>31373</v>
      </c>
      <c r="C12423" s="9" t="s">
        <v>31448</v>
      </c>
      <c r="D12423" s="10" t="s">
        <v>31449</v>
      </c>
      <c r="E12423" s="11" t="s">
        <v>31450</v>
      </c>
      <c r="F12423" s="6">
        <v>260162</v>
      </c>
      <c r="G12423" s="6" t="s">
        <v>9463</v>
      </c>
      <c r="H12423" s="16">
        <v>5677948.5999999996</v>
      </c>
      <c r="I12423" s="12" t="s">
        <v>13226</v>
      </c>
      <c r="J12423" s="12" t="s">
        <v>31451</v>
      </c>
      <c r="K12423" s="15">
        <v>0</v>
      </c>
      <c r="L12423" s="13" t="s">
        <v>15</v>
      </c>
      <c r="M12423" s="7">
        <v>1</v>
      </c>
      <c r="N12423" s="17"/>
    </row>
    <row r="12424" spans="1:14" ht="144">
      <c r="A12424" s="6">
        <v>12422</v>
      </c>
      <c r="B12424" s="8" t="s">
        <v>31373</v>
      </c>
      <c r="C12424" s="9" t="s">
        <v>31452</v>
      </c>
      <c r="D12424" s="10" t="s">
        <v>31453</v>
      </c>
      <c r="E12424" s="11" t="s">
        <v>31454</v>
      </c>
      <c r="F12424" s="6">
        <v>448889</v>
      </c>
      <c r="G12424" s="6" t="s">
        <v>1109</v>
      </c>
      <c r="H12424" s="16">
        <v>1140000</v>
      </c>
      <c r="I12424" s="12" t="s">
        <v>938</v>
      </c>
      <c r="J12424" s="12" t="s">
        <v>2110</v>
      </c>
      <c r="K12424" s="15">
        <v>0</v>
      </c>
      <c r="L12424" s="13" t="s">
        <v>15</v>
      </c>
      <c r="M12424" s="7">
        <v>1</v>
      </c>
      <c r="N12424" s="17"/>
    </row>
    <row r="12425" spans="1:14" ht="47.25">
      <c r="A12425" s="6">
        <v>12423</v>
      </c>
      <c r="B12425" s="8" t="s">
        <v>31373</v>
      </c>
      <c r="C12425" s="9" t="s">
        <v>31455</v>
      </c>
      <c r="D12425" s="10" t="s">
        <v>31456</v>
      </c>
      <c r="E12425" s="11" t="s">
        <v>31457</v>
      </c>
      <c r="F12425" s="6">
        <v>405511</v>
      </c>
      <c r="G12425" s="6" t="s">
        <v>30422</v>
      </c>
      <c r="H12425" s="16">
        <v>7283492.2999999998</v>
      </c>
      <c r="I12425" s="12" t="s">
        <v>1310</v>
      </c>
      <c r="J12425" s="12" t="s">
        <v>1497</v>
      </c>
      <c r="K12425" s="15">
        <v>5074369</v>
      </c>
      <c r="L12425" s="13" t="s">
        <v>15</v>
      </c>
      <c r="M12425" s="7">
        <v>1</v>
      </c>
      <c r="N12425" s="17"/>
    </row>
    <row r="12426" spans="1:14" ht="47.25">
      <c r="A12426" s="6">
        <v>12424</v>
      </c>
      <c r="B12426" s="8" t="s">
        <v>31373</v>
      </c>
      <c r="C12426" s="9" t="s">
        <v>31458</v>
      </c>
      <c r="D12426" s="10" t="s">
        <v>31459</v>
      </c>
      <c r="E12426" s="11" t="s">
        <v>31460</v>
      </c>
      <c r="F12426" s="6">
        <v>408971</v>
      </c>
      <c r="G12426" s="6" t="s">
        <v>30422</v>
      </c>
      <c r="H12426" s="16">
        <v>3834815.6</v>
      </c>
      <c r="I12426" s="12" t="s">
        <v>1523</v>
      </c>
      <c r="J12426" s="12" t="s">
        <v>13168</v>
      </c>
      <c r="K12426" s="15">
        <v>0</v>
      </c>
      <c r="L12426" s="13" t="s">
        <v>15</v>
      </c>
      <c r="M12426" s="7">
        <v>1</v>
      </c>
      <c r="N12426" s="17"/>
    </row>
    <row r="12427" spans="1:14" ht="54">
      <c r="A12427" s="6">
        <v>12425</v>
      </c>
      <c r="B12427" s="8" t="s">
        <v>31373</v>
      </c>
      <c r="C12427" s="9" t="s">
        <v>31458</v>
      </c>
      <c r="D12427" s="10" t="s">
        <v>31459</v>
      </c>
      <c r="E12427" s="11" t="s">
        <v>31461</v>
      </c>
      <c r="F12427" s="6">
        <v>485904</v>
      </c>
      <c r="G12427" s="6" t="s">
        <v>9463</v>
      </c>
      <c r="H12427" s="16">
        <v>2021849.85</v>
      </c>
      <c r="I12427" s="12" t="s">
        <v>13175</v>
      </c>
      <c r="J12427" s="12" t="s">
        <v>1519</v>
      </c>
      <c r="K12427" s="15">
        <v>0</v>
      </c>
      <c r="L12427" s="13" t="s">
        <v>15</v>
      </c>
      <c r="M12427" s="7">
        <v>1</v>
      </c>
      <c r="N12427" s="17"/>
    </row>
    <row r="12428" spans="1:14" ht="47.25">
      <c r="A12428" s="6">
        <v>12426</v>
      </c>
      <c r="B12428" s="8" t="s">
        <v>31373</v>
      </c>
      <c r="C12428" s="9" t="s">
        <v>31458</v>
      </c>
      <c r="D12428" s="10" t="s">
        <v>31459</v>
      </c>
      <c r="E12428" s="11" t="s">
        <v>31462</v>
      </c>
      <c r="F12428" s="6">
        <v>491948</v>
      </c>
      <c r="G12428" s="6" t="s">
        <v>16</v>
      </c>
      <c r="H12428" s="16">
        <v>2049592.7</v>
      </c>
      <c r="I12428" s="12">
        <v>44139</v>
      </c>
      <c r="J12428" s="12">
        <v>44168</v>
      </c>
      <c r="K12428" s="15">
        <v>0</v>
      </c>
      <c r="L12428" s="13" t="s">
        <v>15</v>
      </c>
      <c r="M12428" s="7">
        <v>1</v>
      </c>
      <c r="N12428" s="17"/>
    </row>
    <row r="12429" spans="1:14" ht="36">
      <c r="A12429" s="6">
        <v>12427</v>
      </c>
      <c r="B12429" s="8" t="s">
        <v>31373</v>
      </c>
      <c r="C12429" s="9" t="s">
        <v>31463</v>
      </c>
      <c r="D12429" s="10" t="s">
        <v>31464</v>
      </c>
      <c r="E12429" s="11" t="s">
        <v>31465</v>
      </c>
      <c r="F12429" s="6">
        <v>408978</v>
      </c>
      <c r="G12429" s="6" t="s">
        <v>3293</v>
      </c>
      <c r="H12429" s="16">
        <v>3324808.1</v>
      </c>
      <c r="I12429" s="12" t="s">
        <v>10637</v>
      </c>
      <c r="J12429" s="12" t="s">
        <v>10763</v>
      </c>
      <c r="K12429" s="15">
        <v>0</v>
      </c>
      <c r="L12429" s="13" t="s">
        <v>15</v>
      </c>
      <c r="M12429" s="7">
        <v>1</v>
      </c>
      <c r="N12429" s="17"/>
    </row>
    <row r="12430" spans="1:14" ht="48">
      <c r="A12430" s="6">
        <v>12428</v>
      </c>
      <c r="B12430" s="8" t="s">
        <v>31373</v>
      </c>
      <c r="C12430" s="9" t="s">
        <v>31466</v>
      </c>
      <c r="D12430" s="10" t="s">
        <v>30673</v>
      </c>
      <c r="E12430" s="11" t="s">
        <v>31467</v>
      </c>
      <c r="F12430" s="6">
        <v>347688</v>
      </c>
      <c r="G12430" s="6" t="s">
        <v>1486</v>
      </c>
      <c r="H12430" s="16">
        <v>25696440.914000001</v>
      </c>
      <c r="I12430" s="12" t="s">
        <v>13240</v>
      </c>
      <c r="J12430" s="12" t="s">
        <v>31468</v>
      </c>
      <c r="K12430" s="15">
        <v>0</v>
      </c>
      <c r="L12430" s="13" t="s">
        <v>15</v>
      </c>
      <c r="M12430" s="7">
        <v>1</v>
      </c>
      <c r="N12430" s="17"/>
    </row>
    <row r="12431" spans="1:14" ht="48">
      <c r="A12431" s="6">
        <v>12429</v>
      </c>
      <c r="B12431" s="8" t="s">
        <v>31373</v>
      </c>
      <c r="C12431" s="9" t="s">
        <v>31469</v>
      </c>
      <c r="D12431" s="10" t="s">
        <v>30673</v>
      </c>
      <c r="E12431" s="11" t="s">
        <v>31470</v>
      </c>
      <c r="F12431" s="6">
        <v>347689</v>
      </c>
      <c r="G12431" s="6" t="s">
        <v>1486</v>
      </c>
      <c r="H12431" s="16">
        <v>21225472.153000001</v>
      </c>
      <c r="I12431" s="12" t="s">
        <v>13240</v>
      </c>
      <c r="J12431" s="12" t="s">
        <v>31468</v>
      </c>
      <c r="K12431" s="15">
        <v>6156214</v>
      </c>
      <c r="L12431" s="13" t="s">
        <v>15</v>
      </c>
      <c r="M12431" s="7">
        <v>1</v>
      </c>
      <c r="N12431" s="17"/>
    </row>
    <row r="12432" spans="1:14" ht="48">
      <c r="A12432" s="6">
        <v>12430</v>
      </c>
      <c r="B12432" s="8" t="s">
        <v>31373</v>
      </c>
      <c r="C12432" s="9" t="s">
        <v>31469</v>
      </c>
      <c r="D12432" s="10" t="s">
        <v>30673</v>
      </c>
      <c r="E12432" s="11" t="s">
        <v>31471</v>
      </c>
      <c r="F12432" s="6">
        <v>343750</v>
      </c>
      <c r="G12432" s="6" t="s">
        <v>1486</v>
      </c>
      <c r="H12432" s="16">
        <v>25013387.897999998</v>
      </c>
      <c r="I12432" s="12" t="s">
        <v>31472</v>
      </c>
      <c r="J12432" s="12" t="s">
        <v>1142</v>
      </c>
      <c r="K12432" s="15">
        <v>13968786</v>
      </c>
      <c r="L12432" s="13" t="s">
        <v>15</v>
      </c>
      <c r="M12432" s="7">
        <v>1</v>
      </c>
      <c r="N12432" s="17"/>
    </row>
    <row r="12433" spans="1:14" ht="78.75">
      <c r="A12433" s="6">
        <v>12431</v>
      </c>
      <c r="B12433" s="8" t="s">
        <v>31373</v>
      </c>
      <c r="C12433" s="9" t="s">
        <v>31469</v>
      </c>
      <c r="D12433" s="10" t="s">
        <v>30673</v>
      </c>
      <c r="E12433" s="11" t="s">
        <v>31473</v>
      </c>
      <c r="F12433" s="6">
        <v>272867</v>
      </c>
      <c r="G12433" s="6" t="s">
        <v>7688</v>
      </c>
      <c r="H12433" s="16">
        <v>163568581.123</v>
      </c>
      <c r="I12433" s="12" t="s">
        <v>31474</v>
      </c>
      <c r="J12433" s="12" t="s">
        <v>5715</v>
      </c>
      <c r="K12433" s="15">
        <v>86760000</v>
      </c>
      <c r="L12433" s="13" t="s">
        <v>15</v>
      </c>
      <c r="M12433" s="7">
        <v>1</v>
      </c>
      <c r="N12433" s="17"/>
    </row>
    <row r="12434" spans="1:14" ht="63">
      <c r="A12434" s="6">
        <v>12432</v>
      </c>
      <c r="B12434" s="8" t="s">
        <v>31373</v>
      </c>
      <c r="C12434" s="9" t="s">
        <v>31469</v>
      </c>
      <c r="D12434" s="10" t="s">
        <v>30673</v>
      </c>
      <c r="E12434" s="11" t="s">
        <v>31475</v>
      </c>
      <c r="F12434" s="6">
        <v>367480</v>
      </c>
      <c r="G12434" s="6" t="s">
        <v>5245</v>
      </c>
      <c r="H12434" s="16">
        <v>17938364.949999999</v>
      </c>
      <c r="I12434" s="12" t="s">
        <v>8001</v>
      </c>
      <c r="J12434" s="12" t="s">
        <v>19800</v>
      </c>
      <c r="K12434" s="15">
        <v>4820000</v>
      </c>
      <c r="L12434" s="13" t="s">
        <v>15</v>
      </c>
      <c r="M12434" s="7">
        <v>1</v>
      </c>
      <c r="N12434" s="17"/>
    </row>
    <row r="12435" spans="1:14" ht="78.75">
      <c r="A12435" s="6">
        <v>12433</v>
      </c>
      <c r="B12435" s="8" t="s">
        <v>31373</v>
      </c>
      <c r="C12435" s="9" t="s">
        <v>31469</v>
      </c>
      <c r="D12435" s="10" t="s">
        <v>30673</v>
      </c>
      <c r="E12435" s="11" t="s">
        <v>31476</v>
      </c>
      <c r="F12435" s="6">
        <v>81113</v>
      </c>
      <c r="G12435" s="6" t="s">
        <v>31477</v>
      </c>
      <c r="H12435" s="16">
        <v>15228000</v>
      </c>
      <c r="I12435" s="12" t="s">
        <v>31478</v>
      </c>
      <c r="J12435" s="12" t="s">
        <v>31479</v>
      </c>
      <c r="K12435" s="15">
        <v>9000000</v>
      </c>
      <c r="L12435" s="13" t="s">
        <v>15</v>
      </c>
      <c r="M12435" s="7">
        <v>1</v>
      </c>
      <c r="N12435" s="17"/>
    </row>
    <row r="12436" spans="1:14" ht="60">
      <c r="A12436" s="6">
        <v>12434</v>
      </c>
      <c r="B12436" s="8" t="s">
        <v>31373</v>
      </c>
      <c r="C12436" s="9" t="s">
        <v>31469</v>
      </c>
      <c r="D12436" s="10" t="s">
        <v>30673</v>
      </c>
      <c r="E12436" s="11" t="s">
        <v>31480</v>
      </c>
      <c r="F12436" s="6">
        <v>349880</v>
      </c>
      <c r="G12436" s="6" t="s">
        <v>30422</v>
      </c>
      <c r="H12436" s="16">
        <v>21505714.962000001</v>
      </c>
      <c r="I12436" s="12" t="s">
        <v>5241</v>
      </c>
      <c r="J12436" s="12" t="s">
        <v>31481</v>
      </c>
      <c r="K12436" s="15">
        <v>19168000</v>
      </c>
      <c r="L12436" s="13" t="s">
        <v>15</v>
      </c>
      <c r="M12436" s="7">
        <v>1</v>
      </c>
      <c r="N12436" s="17"/>
    </row>
    <row r="12437" spans="1:14" ht="66.75">
      <c r="A12437" s="6">
        <v>12435</v>
      </c>
      <c r="B12437" s="8" t="s">
        <v>31373</v>
      </c>
      <c r="C12437" s="9" t="s">
        <v>31469</v>
      </c>
      <c r="D12437" s="10" t="s">
        <v>30673</v>
      </c>
      <c r="E12437" s="11" t="s">
        <v>31482</v>
      </c>
      <c r="F12437" s="6">
        <v>245097</v>
      </c>
      <c r="G12437" s="6" t="s">
        <v>9463</v>
      </c>
      <c r="H12437" s="16">
        <v>32498684.234999999</v>
      </c>
      <c r="I12437" s="12" t="s">
        <v>31483</v>
      </c>
      <c r="J12437" s="12" t="s">
        <v>2552</v>
      </c>
      <c r="K12437" s="15">
        <v>0</v>
      </c>
      <c r="L12437" s="13" t="s">
        <v>15</v>
      </c>
      <c r="M12437" s="7">
        <v>1</v>
      </c>
      <c r="N12437" s="17"/>
    </row>
    <row r="12438" spans="1:14" ht="79.5">
      <c r="A12438" s="6">
        <v>12436</v>
      </c>
      <c r="B12438" s="8" t="s">
        <v>31373</v>
      </c>
      <c r="C12438" s="9" t="s">
        <v>31469</v>
      </c>
      <c r="D12438" s="10" t="s">
        <v>31484</v>
      </c>
      <c r="E12438" s="11" t="s">
        <v>31485</v>
      </c>
      <c r="F12438" s="6">
        <v>405662</v>
      </c>
      <c r="G12438" s="6" t="s">
        <v>9463</v>
      </c>
      <c r="H12438" s="16">
        <v>38814412.480999999</v>
      </c>
      <c r="I12438" s="12" t="s">
        <v>31486</v>
      </c>
      <c r="J12438" s="12" t="s">
        <v>31487</v>
      </c>
      <c r="K12438" s="15">
        <v>0</v>
      </c>
      <c r="L12438" s="13" t="s">
        <v>15</v>
      </c>
      <c r="M12438" s="7">
        <v>1</v>
      </c>
      <c r="N12438" s="17"/>
    </row>
    <row r="12439" spans="1:14" ht="48">
      <c r="A12439" s="6">
        <v>12437</v>
      </c>
      <c r="B12439" s="8" t="s">
        <v>31373</v>
      </c>
      <c r="C12439" s="9" t="s">
        <v>31488</v>
      </c>
      <c r="D12439" s="10" t="s">
        <v>31484</v>
      </c>
      <c r="E12439" s="11" t="s">
        <v>31489</v>
      </c>
      <c r="F12439" s="6">
        <v>405395</v>
      </c>
      <c r="G12439" s="6" t="s">
        <v>30422</v>
      </c>
      <c r="H12439" s="16">
        <v>56504388.675999999</v>
      </c>
      <c r="I12439" s="12" t="s">
        <v>31490</v>
      </c>
      <c r="J12439" s="12" t="s">
        <v>31491</v>
      </c>
      <c r="K12439" s="15">
        <v>0</v>
      </c>
      <c r="L12439" s="13" t="s">
        <v>14</v>
      </c>
      <c r="M12439" s="7">
        <v>0.51</v>
      </c>
      <c r="N12439" s="17"/>
    </row>
    <row r="12440" spans="1:14" ht="48">
      <c r="A12440" s="6">
        <v>12438</v>
      </c>
      <c r="B12440" s="8" t="s">
        <v>31373</v>
      </c>
      <c r="C12440" s="9" t="s">
        <v>31488</v>
      </c>
      <c r="D12440" s="10" t="s">
        <v>31484</v>
      </c>
      <c r="E12440" s="11" t="s">
        <v>31489</v>
      </c>
      <c r="F12440" s="6">
        <v>405395</v>
      </c>
      <c r="G12440" s="6" t="s">
        <v>30422</v>
      </c>
      <c r="H12440" s="16">
        <v>56504388.675999999</v>
      </c>
      <c r="I12440" s="12" t="s">
        <v>31490</v>
      </c>
      <c r="J12440" s="12" t="s">
        <v>31491</v>
      </c>
      <c r="K12440" s="15">
        <v>0</v>
      </c>
      <c r="L12440" s="13" t="s">
        <v>14</v>
      </c>
      <c r="M12440" s="7">
        <v>0.49</v>
      </c>
      <c r="N12440" s="17"/>
    </row>
    <row r="12441" spans="1:14" ht="66.75">
      <c r="A12441" s="6">
        <v>12439</v>
      </c>
      <c r="B12441" s="8" t="s">
        <v>31373</v>
      </c>
      <c r="C12441" s="9" t="s">
        <v>31488</v>
      </c>
      <c r="D12441" s="10" t="s">
        <v>31484</v>
      </c>
      <c r="E12441" s="11" t="s">
        <v>31492</v>
      </c>
      <c r="F12441" s="6">
        <v>405663</v>
      </c>
      <c r="G12441" s="6" t="s">
        <v>9463</v>
      </c>
      <c r="H12441" s="16">
        <v>24522175.670000002</v>
      </c>
      <c r="I12441" s="12" t="s">
        <v>31493</v>
      </c>
      <c r="J12441" s="12" t="s">
        <v>1252</v>
      </c>
      <c r="K12441" s="15">
        <v>0</v>
      </c>
      <c r="L12441" s="13" t="s">
        <v>14</v>
      </c>
      <c r="M12441" s="7">
        <v>0.51</v>
      </c>
      <c r="N12441" s="17"/>
    </row>
    <row r="12442" spans="1:14" ht="66.75">
      <c r="A12442" s="6">
        <v>12440</v>
      </c>
      <c r="B12442" s="8" t="s">
        <v>31373</v>
      </c>
      <c r="C12442" s="9" t="s">
        <v>31488</v>
      </c>
      <c r="D12442" s="10" t="s">
        <v>31484</v>
      </c>
      <c r="E12442" s="11" t="s">
        <v>31492</v>
      </c>
      <c r="F12442" s="6">
        <v>405663</v>
      </c>
      <c r="G12442" s="6" t="s">
        <v>9463</v>
      </c>
      <c r="H12442" s="16">
        <v>24522175.670000002</v>
      </c>
      <c r="I12442" s="12" t="s">
        <v>31493</v>
      </c>
      <c r="J12442" s="12" t="s">
        <v>1252</v>
      </c>
      <c r="K12442" s="15">
        <v>0</v>
      </c>
      <c r="L12442" s="13" t="s">
        <v>14</v>
      </c>
      <c r="M12442" s="7">
        <v>0.49</v>
      </c>
      <c r="N12442" s="17"/>
    </row>
    <row r="12443" spans="1:14" ht="48">
      <c r="A12443" s="6">
        <v>12441</v>
      </c>
      <c r="B12443" s="8" t="s">
        <v>31373</v>
      </c>
      <c r="C12443" s="9" t="s">
        <v>31488</v>
      </c>
      <c r="D12443" s="10" t="s">
        <v>31484</v>
      </c>
      <c r="E12443" s="11" t="s">
        <v>31494</v>
      </c>
      <c r="F12443" s="6">
        <v>441516</v>
      </c>
      <c r="G12443" s="6" t="s">
        <v>31495</v>
      </c>
      <c r="H12443" s="16">
        <v>56574481.82</v>
      </c>
      <c r="I12443" s="12" t="s">
        <v>13128</v>
      </c>
      <c r="J12443" s="12" t="s">
        <v>31496</v>
      </c>
      <c r="K12443" s="15">
        <v>13666000</v>
      </c>
      <c r="L12443" s="13" t="s">
        <v>14</v>
      </c>
      <c r="M12443" s="7">
        <v>0.51</v>
      </c>
      <c r="N12443" s="17"/>
    </row>
    <row r="12444" spans="1:14" ht="48">
      <c r="A12444" s="6">
        <v>12442</v>
      </c>
      <c r="B12444" s="8" t="s">
        <v>31373</v>
      </c>
      <c r="C12444" s="9" t="s">
        <v>31488</v>
      </c>
      <c r="D12444" s="10" t="s">
        <v>31484</v>
      </c>
      <c r="E12444" s="11" t="s">
        <v>31494</v>
      </c>
      <c r="F12444" s="6">
        <v>441516</v>
      </c>
      <c r="G12444" s="6" t="s">
        <v>31495</v>
      </c>
      <c r="H12444" s="16">
        <v>56574481.82</v>
      </c>
      <c r="I12444" s="12" t="s">
        <v>13128</v>
      </c>
      <c r="J12444" s="12" t="s">
        <v>31496</v>
      </c>
      <c r="K12444" s="15">
        <v>13666000</v>
      </c>
      <c r="L12444" s="13" t="s">
        <v>14</v>
      </c>
      <c r="M12444" s="7">
        <v>0.49</v>
      </c>
      <c r="N12444" s="17"/>
    </row>
    <row r="12445" spans="1:14" ht="60">
      <c r="A12445" s="6">
        <v>12443</v>
      </c>
      <c r="B12445" s="8" t="s">
        <v>31373</v>
      </c>
      <c r="C12445" s="9" t="s">
        <v>31488</v>
      </c>
      <c r="D12445" s="10" t="s">
        <v>31484</v>
      </c>
      <c r="E12445" s="11" t="s">
        <v>31497</v>
      </c>
      <c r="F12445" s="6">
        <v>441518</v>
      </c>
      <c r="G12445" s="6" t="s">
        <v>31495</v>
      </c>
      <c r="H12445" s="16">
        <v>47539054.239</v>
      </c>
      <c r="I12445" s="12" t="s">
        <v>13128</v>
      </c>
      <c r="J12445" s="12" t="s">
        <v>31496</v>
      </c>
      <c r="K12445" s="15">
        <v>16334000</v>
      </c>
      <c r="L12445" s="13" t="s">
        <v>14</v>
      </c>
      <c r="M12445" s="7">
        <v>0.51</v>
      </c>
      <c r="N12445" s="17"/>
    </row>
    <row r="12446" spans="1:14" ht="60">
      <c r="A12446" s="6">
        <v>12444</v>
      </c>
      <c r="B12446" s="8" t="s">
        <v>31373</v>
      </c>
      <c r="C12446" s="9" t="s">
        <v>31488</v>
      </c>
      <c r="D12446" s="10" t="s">
        <v>31484</v>
      </c>
      <c r="E12446" s="11" t="s">
        <v>31497</v>
      </c>
      <c r="F12446" s="6">
        <v>441518</v>
      </c>
      <c r="G12446" s="6" t="s">
        <v>31495</v>
      </c>
      <c r="H12446" s="16">
        <v>47539054.239</v>
      </c>
      <c r="I12446" s="12" t="s">
        <v>13128</v>
      </c>
      <c r="J12446" s="12" t="s">
        <v>31496</v>
      </c>
      <c r="K12446" s="15">
        <v>16334000</v>
      </c>
      <c r="L12446" s="13" t="s">
        <v>14</v>
      </c>
      <c r="M12446" s="7">
        <v>0.49</v>
      </c>
      <c r="N12446" s="17"/>
    </row>
    <row r="12447" spans="1:14" ht="51.75">
      <c r="A12447" s="6">
        <v>12445</v>
      </c>
      <c r="B12447" s="8" t="s">
        <v>31373</v>
      </c>
      <c r="C12447" s="9" t="s">
        <v>31488</v>
      </c>
      <c r="D12447" s="10" t="s">
        <v>31484</v>
      </c>
      <c r="E12447" s="11" t="s">
        <v>31498</v>
      </c>
      <c r="F12447" s="6">
        <v>441517</v>
      </c>
      <c r="G12447" s="6" t="s">
        <v>31495</v>
      </c>
      <c r="H12447" s="16">
        <v>48342640.704000004</v>
      </c>
      <c r="I12447" s="12" t="s">
        <v>13128</v>
      </c>
      <c r="J12447" s="12" t="s">
        <v>31496</v>
      </c>
      <c r="K12447" s="15">
        <v>0</v>
      </c>
      <c r="L12447" s="13" t="s">
        <v>14</v>
      </c>
      <c r="M12447" s="7">
        <v>0.51</v>
      </c>
      <c r="N12447" s="17"/>
    </row>
    <row r="12448" spans="1:14" ht="51.75">
      <c r="A12448" s="6">
        <v>12446</v>
      </c>
      <c r="B12448" s="8" t="s">
        <v>31373</v>
      </c>
      <c r="C12448" s="9" t="s">
        <v>31488</v>
      </c>
      <c r="D12448" s="10" t="s">
        <v>31484</v>
      </c>
      <c r="E12448" s="11" t="s">
        <v>31498</v>
      </c>
      <c r="F12448" s="6">
        <v>441517</v>
      </c>
      <c r="G12448" s="6" t="s">
        <v>31495</v>
      </c>
      <c r="H12448" s="16">
        <v>48342640.704000004</v>
      </c>
      <c r="I12448" s="12" t="s">
        <v>13128</v>
      </c>
      <c r="J12448" s="12" t="s">
        <v>31496</v>
      </c>
      <c r="K12448" s="15">
        <v>0</v>
      </c>
      <c r="L12448" s="13" t="s">
        <v>14</v>
      </c>
      <c r="M12448" s="7">
        <v>0.49</v>
      </c>
      <c r="N12448" s="17"/>
    </row>
    <row r="12449" spans="1:14" ht="78.75">
      <c r="A12449" s="6">
        <v>12447</v>
      </c>
      <c r="B12449" s="8" t="s">
        <v>31373</v>
      </c>
      <c r="C12449" s="9" t="s">
        <v>31499</v>
      </c>
      <c r="D12449" s="10" t="s">
        <v>31500</v>
      </c>
      <c r="E12449" s="11" t="s">
        <v>31501</v>
      </c>
      <c r="F12449" s="6">
        <v>498874</v>
      </c>
      <c r="G12449" s="6" t="s">
        <v>30422</v>
      </c>
      <c r="H12449" s="16">
        <v>10533756.75</v>
      </c>
      <c r="I12449" s="12" t="s">
        <v>10843</v>
      </c>
      <c r="J12449" s="12" t="s">
        <v>31502</v>
      </c>
      <c r="K12449" s="15">
        <v>0</v>
      </c>
      <c r="L12449" s="13" t="s">
        <v>15</v>
      </c>
      <c r="M12449" s="7">
        <v>1</v>
      </c>
      <c r="N12449" s="17"/>
    </row>
    <row r="12450" spans="1:14" ht="194.25">
      <c r="A12450" s="6">
        <v>12448</v>
      </c>
      <c r="B12450" s="8" t="s">
        <v>31373</v>
      </c>
      <c r="C12450" s="9" t="s">
        <v>31503</v>
      </c>
      <c r="D12450" s="10" t="s">
        <v>31504</v>
      </c>
      <c r="E12450" s="11" t="s">
        <v>31505</v>
      </c>
      <c r="F12450" s="6">
        <v>484089</v>
      </c>
      <c r="G12450" s="6" t="s">
        <v>9463</v>
      </c>
      <c r="H12450" s="16">
        <v>15958005</v>
      </c>
      <c r="I12450" s="12" t="s">
        <v>2649</v>
      </c>
      <c r="J12450" s="12" t="s">
        <v>16846</v>
      </c>
      <c r="K12450" s="15">
        <v>1930000</v>
      </c>
      <c r="L12450" s="13" t="s">
        <v>15</v>
      </c>
      <c r="M12450" s="7">
        <v>1</v>
      </c>
      <c r="N12450" s="17"/>
    </row>
    <row r="12451" spans="1:14" ht="31.5">
      <c r="A12451" s="6">
        <v>12449</v>
      </c>
      <c r="B12451" s="8" t="s">
        <v>31373</v>
      </c>
      <c r="C12451" s="9" t="s">
        <v>31506</v>
      </c>
      <c r="D12451" s="10" t="s">
        <v>31507</v>
      </c>
      <c r="E12451" s="11" t="s">
        <v>31508</v>
      </c>
      <c r="F12451" s="6">
        <v>491950</v>
      </c>
      <c r="G12451" s="6" t="s">
        <v>16</v>
      </c>
      <c r="H12451" s="16">
        <v>617587.4</v>
      </c>
      <c r="I12451" s="12">
        <v>44054</v>
      </c>
      <c r="J12451" s="12">
        <v>44348</v>
      </c>
      <c r="K12451" s="15">
        <v>0</v>
      </c>
      <c r="L12451" s="13" t="s">
        <v>15</v>
      </c>
      <c r="M12451" s="7">
        <v>1</v>
      </c>
      <c r="N12451" s="17"/>
    </row>
    <row r="12452" spans="1:14" ht="31.5">
      <c r="A12452" s="6">
        <v>12450</v>
      </c>
      <c r="B12452" s="8" t="s">
        <v>31373</v>
      </c>
      <c r="C12452" s="9" t="s">
        <v>31509</v>
      </c>
      <c r="D12452" s="10" t="s">
        <v>31510</v>
      </c>
      <c r="E12452" s="11" t="s">
        <v>31511</v>
      </c>
      <c r="F12452" s="6">
        <v>491962</v>
      </c>
      <c r="G12452" s="6" t="s">
        <v>16</v>
      </c>
      <c r="H12452" s="16">
        <v>8607942.4000000004</v>
      </c>
      <c r="I12452" s="12">
        <v>44150</v>
      </c>
      <c r="J12452" s="12">
        <v>44239</v>
      </c>
      <c r="K12452" s="15">
        <v>0</v>
      </c>
      <c r="L12452" s="13" t="s">
        <v>15</v>
      </c>
      <c r="M12452" s="7">
        <v>1</v>
      </c>
      <c r="N12452" s="17"/>
    </row>
    <row r="12453" spans="1:14" ht="36">
      <c r="A12453" s="6">
        <v>12451</v>
      </c>
      <c r="B12453" s="8" t="s">
        <v>31373</v>
      </c>
      <c r="C12453" s="9" t="s">
        <v>31509</v>
      </c>
      <c r="D12453" s="10" t="s">
        <v>31510</v>
      </c>
      <c r="E12453" s="11" t="s">
        <v>31512</v>
      </c>
      <c r="F12453" s="6">
        <v>106608</v>
      </c>
      <c r="G12453" s="6" t="s">
        <v>30422</v>
      </c>
      <c r="H12453" s="16">
        <v>12739827.062999999</v>
      </c>
      <c r="I12453" s="12" t="s">
        <v>30434</v>
      </c>
      <c r="J12453" s="12" t="s">
        <v>13227</v>
      </c>
      <c r="K12453" s="15">
        <v>7802082</v>
      </c>
      <c r="L12453" s="13" t="s">
        <v>15</v>
      </c>
      <c r="M12453" s="7">
        <v>1</v>
      </c>
      <c r="N12453" s="17"/>
    </row>
    <row r="12454" spans="1:14" ht="141.75">
      <c r="A12454" s="6">
        <v>12452</v>
      </c>
      <c r="B12454" s="8" t="s">
        <v>31373</v>
      </c>
      <c r="C12454" s="9" t="s">
        <v>31509</v>
      </c>
      <c r="D12454" s="10" t="s">
        <v>31510</v>
      </c>
      <c r="E12454" s="11" t="s">
        <v>31513</v>
      </c>
      <c r="F12454" s="6">
        <v>488887</v>
      </c>
      <c r="G12454" s="6" t="s">
        <v>1109</v>
      </c>
      <c r="H12454" s="16">
        <v>855000</v>
      </c>
      <c r="I12454" s="12" t="s">
        <v>1125</v>
      </c>
      <c r="J12454" s="12" t="s">
        <v>10513</v>
      </c>
      <c r="K12454" s="15">
        <v>0</v>
      </c>
      <c r="L12454" s="13" t="s">
        <v>15</v>
      </c>
      <c r="M12454" s="7">
        <v>1</v>
      </c>
      <c r="N12454" s="17"/>
    </row>
    <row r="12455" spans="1:14" ht="48">
      <c r="A12455" s="6">
        <v>12453</v>
      </c>
      <c r="B12455" s="8" t="s">
        <v>31373</v>
      </c>
      <c r="C12455" s="9" t="s">
        <v>31514</v>
      </c>
      <c r="D12455" s="10" t="s">
        <v>31515</v>
      </c>
      <c r="E12455" s="11" t="s">
        <v>31516</v>
      </c>
      <c r="F12455" s="6">
        <v>405514</v>
      </c>
      <c r="G12455" s="6" t="s">
        <v>30422</v>
      </c>
      <c r="H12455" s="16">
        <v>18967180.853999998</v>
      </c>
      <c r="I12455" s="12" t="s">
        <v>31517</v>
      </c>
      <c r="J12455" s="12" t="s">
        <v>31518</v>
      </c>
      <c r="K12455" s="15">
        <v>18963928</v>
      </c>
      <c r="L12455" s="13" t="s">
        <v>15</v>
      </c>
      <c r="M12455" s="7">
        <v>1</v>
      </c>
      <c r="N12455" s="17"/>
    </row>
    <row r="12456" spans="1:14" ht="180">
      <c r="A12456" s="6">
        <v>12454</v>
      </c>
      <c r="B12456" s="8" t="s">
        <v>31373</v>
      </c>
      <c r="C12456" s="9" t="s">
        <v>31514</v>
      </c>
      <c r="D12456" s="10" t="s">
        <v>31515</v>
      </c>
      <c r="E12456" s="11" t="s">
        <v>31519</v>
      </c>
      <c r="F12456" s="6">
        <v>488873</v>
      </c>
      <c r="G12456" s="6" t="s">
        <v>1109</v>
      </c>
      <c r="H12456" s="16">
        <v>950000</v>
      </c>
      <c r="I12456" s="12" t="s">
        <v>10680</v>
      </c>
      <c r="J12456" s="12" t="s">
        <v>27015</v>
      </c>
      <c r="K12456" s="15">
        <v>0</v>
      </c>
      <c r="L12456" s="13" t="s">
        <v>15</v>
      </c>
      <c r="M12456" s="7">
        <v>1</v>
      </c>
      <c r="N12456" s="17"/>
    </row>
    <row r="12457" spans="1:14" ht="204.75">
      <c r="A12457" s="6">
        <v>12455</v>
      </c>
      <c r="B12457" s="8" t="s">
        <v>31373</v>
      </c>
      <c r="C12457" s="9" t="s">
        <v>31520</v>
      </c>
      <c r="D12457" s="10" t="s">
        <v>31521</v>
      </c>
      <c r="E12457" s="11" t="s">
        <v>31522</v>
      </c>
      <c r="F12457" s="6">
        <v>488866</v>
      </c>
      <c r="G12457" s="6" t="s">
        <v>1109</v>
      </c>
      <c r="H12457" s="16">
        <v>950000</v>
      </c>
      <c r="I12457" s="12" t="s">
        <v>10680</v>
      </c>
      <c r="J12457" s="12" t="s">
        <v>16878</v>
      </c>
      <c r="K12457" s="15">
        <v>0</v>
      </c>
      <c r="L12457" s="13" t="s">
        <v>15</v>
      </c>
      <c r="M12457" s="7">
        <v>1</v>
      </c>
      <c r="N12457" s="17"/>
    </row>
    <row r="12458" spans="1:14" ht="78.75">
      <c r="A12458" s="6">
        <v>12456</v>
      </c>
      <c r="B12458" s="8" t="s">
        <v>31373</v>
      </c>
      <c r="C12458" s="9" t="s">
        <v>31523</v>
      </c>
      <c r="D12458" s="10" t="s">
        <v>31524</v>
      </c>
      <c r="E12458" s="11" t="s">
        <v>31525</v>
      </c>
      <c r="F12458" s="6">
        <v>498869</v>
      </c>
      <c r="G12458" s="6" t="s">
        <v>30422</v>
      </c>
      <c r="H12458" s="16">
        <v>14186138.15</v>
      </c>
      <c r="I12458" s="12" t="s">
        <v>10173</v>
      </c>
      <c r="J12458" s="12" t="s">
        <v>31526</v>
      </c>
      <c r="K12458" s="15">
        <v>0</v>
      </c>
      <c r="L12458" s="13" t="s">
        <v>15</v>
      </c>
      <c r="M12458" s="7">
        <v>1</v>
      </c>
      <c r="N12458" s="17"/>
    </row>
    <row r="12459" spans="1:14" ht="31.5">
      <c r="A12459" s="6">
        <v>12457</v>
      </c>
      <c r="B12459" s="8" t="s">
        <v>31373</v>
      </c>
      <c r="C12459" s="9" t="s">
        <v>31523</v>
      </c>
      <c r="D12459" s="10" t="s">
        <v>31524</v>
      </c>
      <c r="E12459" s="11" t="s">
        <v>31527</v>
      </c>
      <c r="F12459" s="6">
        <v>491946</v>
      </c>
      <c r="G12459" s="6" t="s">
        <v>16</v>
      </c>
      <c r="H12459" s="16">
        <v>2603174.7999999998</v>
      </c>
      <c r="I12459" s="12">
        <v>44144</v>
      </c>
      <c r="J12459" s="12">
        <v>44203</v>
      </c>
      <c r="K12459" s="15">
        <v>0</v>
      </c>
      <c r="L12459" s="13" t="s">
        <v>15</v>
      </c>
      <c r="M12459" s="7">
        <v>1</v>
      </c>
      <c r="N12459" s="17"/>
    </row>
    <row r="12460" spans="1:14" ht="63">
      <c r="A12460" s="6">
        <v>12458</v>
      </c>
      <c r="B12460" s="8" t="s">
        <v>31373</v>
      </c>
      <c r="C12460" s="9" t="s">
        <v>31528</v>
      </c>
      <c r="D12460" s="10" t="s">
        <v>31529</v>
      </c>
      <c r="E12460" s="11" t="s">
        <v>31530</v>
      </c>
      <c r="F12460" s="6">
        <v>405508</v>
      </c>
      <c r="G12460" s="6" t="s">
        <v>30422</v>
      </c>
      <c r="H12460" s="16">
        <v>4260805.0999999996</v>
      </c>
      <c r="I12460" s="12" t="s">
        <v>10202</v>
      </c>
      <c r="J12460" s="12" t="s">
        <v>2438</v>
      </c>
      <c r="K12460" s="15">
        <v>2736000</v>
      </c>
      <c r="L12460" s="13" t="s">
        <v>15</v>
      </c>
      <c r="M12460" s="7">
        <v>1</v>
      </c>
      <c r="N12460" s="17"/>
    </row>
    <row r="12461" spans="1:14" ht="79.5">
      <c r="A12461" s="6">
        <v>12459</v>
      </c>
      <c r="B12461" s="8" t="s">
        <v>31373</v>
      </c>
      <c r="C12461" s="9" t="s">
        <v>31531</v>
      </c>
      <c r="D12461" s="10" t="s">
        <v>31532</v>
      </c>
      <c r="E12461" s="11" t="s">
        <v>31533</v>
      </c>
      <c r="F12461" s="6">
        <v>497472</v>
      </c>
      <c r="G12461" s="6" t="s">
        <v>9463</v>
      </c>
      <c r="H12461" s="16">
        <v>9933108.8000000007</v>
      </c>
      <c r="I12461" s="12" t="s">
        <v>938</v>
      </c>
      <c r="J12461" s="12" t="s">
        <v>22056</v>
      </c>
      <c r="K12461" s="15">
        <v>0</v>
      </c>
      <c r="L12461" s="13" t="s">
        <v>15</v>
      </c>
      <c r="M12461" s="7">
        <v>1</v>
      </c>
      <c r="N12461" s="17"/>
    </row>
    <row r="12462" spans="1:14" ht="66.75">
      <c r="A12462" s="6">
        <v>12460</v>
      </c>
      <c r="B12462" s="8" t="s">
        <v>31373</v>
      </c>
      <c r="C12462" s="9" t="s">
        <v>31534</v>
      </c>
      <c r="D12462" s="10" t="s">
        <v>31535</v>
      </c>
      <c r="E12462" s="11" t="s">
        <v>31536</v>
      </c>
      <c r="F12462" s="6">
        <v>400849</v>
      </c>
      <c r="G12462" s="6" t="s">
        <v>9463</v>
      </c>
      <c r="H12462" s="16">
        <v>3566080.55</v>
      </c>
      <c r="I12462" s="12" t="s">
        <v>1130</v>
      </c>
      <c r="J12462" s="12" t="s">
        <v>10780</v>
      </c>
      <c r="K12462" s="15">
        <v>2668000</v>
      </c>
      <c r="L12462" s="13" t="s">
        <v>15</v>
      </c>
      <c r="M12462" s="7">
        <v>1</v>
      </c>
      <c r="N12462" s="17"/>
    </row>
    <row r="12463" spans="1:14" ht="110.25">
      <c r="A12463" s="6">
        <v>12461</v>
      </c>
      <c r="B12463" s="8" t="s">
        <v>31373</v>
      </c>
      <c r="C12463" s="9" t="s">
        <v>31537</v>
      </c>
      <c r="D12463" s="10" t="s">
        <v>31538</v>
      </c>
      <c r="E12463" s="11" t="s">
        <v>31539</v>
      </c>
      <c r="F12463" s="6">
        <v>484919</v>
      </c>
      <c r="G12463" s="6" t="s">
        <v>30422</v>
      </c>
      <c r="H12463" s="16">
        <v>4715929.97</v>
      </c>
      <c r="I12463" s="12" t="s">
        <v>28906</v>
      </c>
      <c r="J12463" s="12" t="s">
        <v>7275</v>
      </c>
      <c r="K12463" s="15">
        <v>0</v>
      </c>
      <c r="L12463" s="13" t="s">
        <v>15</v>
      </c>
      <c r="M12463" s="7">
        <v>1</v>
      </c>
      <c r="N12463" s="17"/>
    </row>
    <row r="12464" spans="1:14" ht="78.75">
      <c r="A12464" s="6">
        <v>12462</v>
      </c>
      <c r="B12464" s="8" t="s">
        <v>31373</v>
      </c>
      <c r="C12464" s="9" t="s">
        <v>31540</v>
      </c>
      <c r="D12464" s="10" t="s">
        <v>31541</v>
      </c>
      <c r="E12464" s="11" t="s">
        <v>31542</v>
      </c>
      <c r="F12464" s="6">
        <v>498865</v>
      </c>
      <c r="G12464" s="6" t="s">
        <v>30422</v>
      </c>
      <c r="H12464" s="16">
        <v>4985261.8</v>
      </c>
      <c r="I12464" s="12" t="s">
        <v>10173</v>
      </c>
      <c r="J12464" s="12" t="s">
        <v>31543</v>
      </c>
      <c r="K12464" s="15">
        <v>0</v>
      </c>
      <c r="L12464" s="13" t="s">
        <v>15</v>
      </c>
      <c r="M12464" s="7">
        <v>1</v>
      </c>
      <c r="N12464" s="17"/>
    </row>
    <row r="12465" spans="1:14" ht="94.5">
      <c r="A12465" s="6">
        <v>12463</v>
      </c>
      <c r="B12465" s="8" t="s">
        <v>31373</v>
      </c>
      <c r="C12465" s="9" t="s">
        <v>31544</v>
      </c>
      <c r="D12465" s="10" t="s">
        <v>31545</v>
      </c>
      <c r="E12465" s="11" t="s">
        <v>31546</v>
      </c>
      <c r="F12465" s="6">
        <v>308097</v>
      </c>
      <c r="G12465" s="6" t="s">
        <v>9558</v>
      </c>
      <c r="H12465" s="16">
        <v>21683092.585999999</v>
      </c>
      <c r="I12465" s="12" t="s">
        <v>24809</v>
      </c>
      <c r="J12465" s="12" t="s">
        <v>31547</v>
      </c>
      <c r="K12465" s="15">
        <v>12669005</v>
      </c>
      <c r="L12465" s="13" t="s">
        <v>15</v>
      </c>
      <c r="M12465" s="7">
        <v>1</v>
      </c>
      <c r="N12465" s="17"/>
    </row>
    <row r="12466" spans="1:14" ht="110.25">
      <c r="A12466" s="6">
        <v>12464</v>
      </c>
      <c r="B12466" s="8" t="s">
        <v>31373</v>
      </c>
      <c r="C12466" s="9" t="s">
        <v>31544</v>
      </c>
      <c r="D12466" s="10" t="s">
        <v>31545</v>
      </c>
      <c r="E12466" s="11" t="s">
        <v>31548</v>
      </c>
      <c r="F12466" s="6">
        <v>315052</v>
      </c>
      <c r="G12466" s="6" t="s">
        <v>9558</v>
      </c>
      <c r="H12466" s="16">
        <v>25697999.877</v>
      </c>
      <c r="I12466" s="12" t="s">
        <v>31549</v>
      </c>
      <c r="J12466" s="12" t="s">
        <v>31550</v>
      </c>
      <c r="K12466" s="15">
        <v>22380839</v>
      </c>
      <c r="L12466" s="13" t="s">
        <v>15</v>
      </c>
      <c r="M12466" s="7">
        <v>1</v>
      </c>
      <c r="N12466" s="17"/>
    </row>
    <row r="12467" spans="1:14" ht="192">
      <c r="A12467" s="6">
        <v>12465</v>
      </c>
      <c r="B12467" s="8" t="s">
        <v>31373</v>
      </c>
      <c r="C12467" s="9" t="s">
        <v>31544</v>
      </c>
      <c r="D12467" s="10" t="s">
        <v>31545</v>
      </c>
      <c r="E12467" s="11" t="s">
        <v>31551</v>
      </c>
      <c r="F12467" s="6">
        <v>488870</v>
      </c>
      <c r="G12467" s="6" t="s">
        <v>1109</v>
      </c>
      <c r="H12467" s="16">
        <v>1140000</v>
      </c>
      <c r="I12467" s="12" t="s">
        <v>1125</v>
      </c>
      <c r="J12467" s="12" t="s">
        <v>10513</v>
      </c>
      <c r="K12467" s="15">
        <v>0</v>
      </c>
      <c r="L12467" s="13" t="s">
        <v>15</v>
      </c>
      <c r="M12467" s="7">
        <v>1</v>
      </c>
      <c r="N12467" s="17"/>
    </row>
    <row r="12468" spans="1:14" ht="31.5">
      <c r="A12468" s="6">
        <v>12466</v>
      </c>
      <c r="B12468" s="8" t="s">
        <v>31373</v>
      </c>
      <c r="C12468" s="9" t="s">
        <v>31552</v>
      </c>
      <c r="D12468" s="10" t="s">
        <v>31553</v>
      </c>
      <c r="E12468" s="11" t="s">
        <v>31554</v>
      </c>
      <c r="F12468" s="6">
        <v>491957</v>
      </c>
      <c r="G12468" s="6" t="s">
        <v>16</v>
      </c>
      <c r="H12468" s="16">
        <v>5015006.3</v>
      </c>
      <c r="I12468" s="12">
        <v>44151</v>
      </c>
      <c r="J12468" s="12">
        <v>44225</v>
      </c>
      <c r="K12468" s="15">
        <v>0</v>
      </c>
      <c r="L12468" s="13" t="s">
        <v>15</v>
      </c>
      <c r="M12468" s="7">
        <v>1</v>
      </c>
      <c r="N12468" s="17"/>
    </row>
    <row r="12469" spans="1:14" ht="47.25">
      <c r="A12469" s="6">
        <v>12467</v>
      </c>
      <c r="B12469" s="8" t="s">
        <v>31373</v>
      </c>
      <c r="C12469" s="9" t="s">
        <v>31555</v>
      </c>
      <c r="D12469" s="10" t="s">
        <v>31556</v>
      </c>
      <c r="E12469" s="11" t="s">
        <v>31557</v>
      </c>
      <c r="F12469" s="6">
        <v>172497</v>
      </c>
      <c r="G12469" s="6" t="s">
        <v>9558</v>
      </c>
      <c r="H12469" s="16">
        <v>3637712.45</v>
      </c>
      <c r="I12469" s="12" t="s">
        <v>31558</v>
      </c>
      <c r="J12469" s="12" t="s">
        <v>2364</v>
      </c>
      <c r="K12469" s="15">
        <v>1867800</v>
      </c>
      <c r="L12469" s="13" t="s">
        <v>15</v>
      </c>
      <c r="M12469" s="7">
        <v>1</v>
      </c>
      <c r="N12469" s="17"/>
    </row>
    <row r="12470" spans="1:14" ht="78.75">
      <c r="A12470" s="6">
        <v>12468</v>
      </c>
      <c r="B12470" s="8" t="s">
        <v>31373</v>
      </c>
      <c r="C12470" s="9" t="s">
        <v>31559</v>
      </c>
      <c r="D12470" s="10" t="s">
        <v>31560</v>
      </c>
      <c r="E12470" s="11" t="s">
        <v>31561</v>
      </c>
      <c r="F12470" s="6">
        <v>408970</v>
      </c>
      <c r="G12470" s="6" t="s">
        <v>30422</v>
      </c>
      <c r="H12470" s="16">
        <v>8896585.6500000004</v>
      </c>
      <c r="I12470" s="12" t="s">
        <v>15020</v>
      </c>
      <c r="J12470" s="12" t="s">
        <v>7046</v>
      </c>
      <c r="K12470" s="15">
        <v>6114976</v>
      </c>
      <c r="L12470" s="13" t="s">
        <v>15</v>
      </c>
      <c r="M12470" s="7">
        <v>1</v>
      </c>
      <c r="N12470" s="17"/>
    </row>
    <row r="12471" spans="1:14" ht="47.25">
      <c r="A12471" s="6">
        <v>12469</v>
      </c>
      <c r="B12471" s="8" t="s">
        <v>31373</v>
      </c>
      <c r="C12471" s="9" t="s">
        <v>31562</v>
      </c>
      <c r="D12471" s="10" t="s">
        <v>31563</v>
      </c>
      <c r="E12471" s="11" t="s">
        <v>31564</v>
      </c>
      <c r="F12471" s="6">
        <v>397588</v>
      </c>
      <c r="G12471" s="6" t="s">
        <v>873</v>
      </c>
      <c r="H12471" s="16">
        <v>6556900</v>
      </c>
      <c r="I12471" s="12" t="s">
        <v>2381</v>
      </c>
      <c r="J12471" s="12" t="s">
        <v>2585</v>
      </c>
      <c r="K12471" s="15">
        <v>0</v>
      </c>
      <c r="L12471" s="13" t="s">
        <v>15</v>
      </c>
      <c r="M12471" s="7">
        <v>1</v>
      </c>
      <c r="N12471" s="17"/>
    </row>
    <row r="12472" spans="1:14" ht="66.75">
      <c r="A12472" s="6">
        <v>12470</v>
      </c>
      <c r="B12472" s="8" t="s">
        <v>31373</v>
      </c>
      <c r="C12472" s="9" t="s">
        <v>31565</v>
      </c>
      <c r="D12472" s="10" t="s">
        <v>31566</v>
      </c>
      <c r="E12472" s="11" t="s">
        <v>31567</v>
      </c>
      <c r="F12472" s="6">
        <v>400850</v>
      </c>
      <c r="G12472" s="6" t="s">
        <v>9463</v>
      </c>
      <c r="H12472" s="16">
        <v>9864564.4000000004</v>
      </c>
      <c r="I12472" s="12" t="s">
        <v>1130</v>
      </c>
      <c r="J12472" s="12" t="s">
        <v>1355</v>
      </c>
      <c r="K12472" s="15">
        <v>0</v>
      </c>
      <c r="L12472" s="13" t="s">
        <v>15</v>
      </c>
      <c r="M12472" s="7">
        <v>1</v>
      </c>
      <c r="N12472" s="17"/>
    </row>
    <row r="12473" spans="1:14" ht="47.25">
      <c r="A12473" s="6">
        <v>12471</v>
      </c>
      <c r="B12473" s="8" t="s">
        <v>31373</v>
      </c>
      <c r="C12473" s="9" t="s">
        <v>31568</v>
      </c>
      <c r="D12473" s="10" t="s">
        <v>31569</v>
      </c>
      <c r="E12473" s="11" t="s">
        <v>31570</v>
      </c>
      <c r="F12473" s="6">
        <v>405513</v>
      </c>
      <c r="G12473" s="6" t="s">
        <v>30422</v>
      </c>
      <c r="H12473" s="16">
        <v>19954045.925999999</v>
      </c>
      <c r="I12473" s="12" t="s">
        <v>31571</v>
      </c>
      <c r="J12473" s="12" t="s">
        <v>31572</v>
      </c>
      <c r="K12473" s="15">
        <v>0</v>
      </c>
      <c r="L12473" s="13" t="s">
        <v>15</v>
      </c>
      <c r="M12473" s="7">
        <v>1</v>
      </c>
      <c r="N12473" s="17"/>
    </row>
    <row r="12474" spans="1:14" ht="92.25">
      <c r="A12474" s="6">
        <v>12472</v>
      </c>
      <c r="B12474" s="8" t="s">
        <v>31373</v>
      </c>
      <c r="C12474" s="9" t="s">
        <v>31573</v>
      </c>
      <c r="D12474" s="10" t="s">
        <v>31574</v>
      </c>
      <c r="E12474" s="11" t="s">
        <v>31575</v>
      </c>
      <c r="F12474" s="6">
        <v>493869</v>
      </c>
      <c r="G12474" s="6" t="s">
        <v>9463</v>
      </c>
      <c r="H12474" s="16">
        <v>6075518.8499999996</v>
      </c>
      <c r="I12474" s="12" t="s">
        <v>938</v>
      </c>
      <c r="J12474" s="12" t="s">
        <v>31576</v>
      </c>
      <c r="K12474" s="15">
        <v>0</v>
      </c>
      <c r="L12474" s="13" t="s">
        <v>15</v>
      </c>
      <c r="M12474" s="7">
        <v>1</v>
      </c>
      <c r="N12474" s="17"/>
    </row>
    <row r="12475" spans="1:14" ht="47.25">
      <c r="A12475" s="6">
        <v>12473</v>
      </c>
      <c r="B12475" s="8" t="s">
        <v>31373</v>
      </c>
      <c r="C12475" s="9" t="s">
        <v>31577</v>
      </c>
      <c r="D12475" s="10" t="s">
        <v>31578</v>
      </c>
      <c r="E12475" s="11" t="s">
        <v>31579</v>
      </c>
      <c r="F12475" s="6">
        <v>373161</v>
      </c>
      <c r="G12475" s="6" t="s">
        <v>16</v>
      </c>
      <c r="H12475" s="16">
        <v>3772936</v>
      </c>
      <c r="I12475" s="12">
        <v>43844</v>
      </c>
      <c r="J12475" s="12">
        <v>43933</v>
      </c>
      <c r="K12475" s="15">
        <v>3728131</v>
      </c>
      <c r="L12475" s="13" t="s">
        <v>15</v>
      </c>
      <c r="M12475" s="7">
        <v>1</v>
      </c>
      <c r="N12475" s="17"/>
    </row>
    <row r="12476" spans="1:14" ht="31.5">
      <c r="A12476" s="6">
        <v>12474</v>
      </c>
      <c r="B12476" s="8" t="s">
        <v>31373</v>
      </c>
      <c r="C12476" s="9" t="s">
        <v>31580</v>
      </c>
      <c r="D12476" s="10" t="s">
        <v>31581</v>
      </c>
      <c r="E12476" s="11" t="s">
        <v>31582</v>
      </c>
      <c r="F12476" s="6">
        <v>491961</v>
      </c>
      <c r="G12476" s="6" t="s">
        <v>16</v>
      </c>
      <c r="H12476" s="16">
        <v>10668253</v>
      </c>
      <c r="I12476" s="12">
        <v>44145</v>
      </c>
      <c r="J12476" s="12">
        <v>44234</v>
      </c>
      <c r="K12476" s="15">
        <v>0</v>
      </c>
      <c r="L12476" s="13" t="s">
        <v>15</v>
      </c>
      <c r="M12476" s="7">
        <v>1</v>
      </c>
      <c r="N12476" s="17"/>
    </row>
    <row r="12477" spans="1:14" ht="63">
      <c r="A12477" s="6">
        <v>12475</v>
      </c>
      <c r="B12477" s="8" t="s">
        <v>31373</v>
      </c>
      <c r="C12477" s="9" t="s">
        <v>31583</v>
      </c>
      <c r="D12477" s="10" t="s">
        <v>31584</v>
      </c>
      <c r="E12477" s="11" t="s">
        <v>31585</v>
      </c>
      <c r="F12477" s="6">
        <v>113258</v>
      </c>
      <c r="G12477" s="6" t="s">
        <v>873</v>
      </c>
      <c r="H12477" s="16">
        <v>7029217</v>
      </c>
      <c r="I12477" s="12" t="s">
        <v>31586</v>
      </c>
      <c r="J12477" s="12" t="s">
        <v>10383</v>
      </c>
      <c r="K12477" s="15">
        <v>3108126</v>
      </c>
      <c r="L12477" s="13" t="s">
        <v>15</v>
      </c>
      <c r="M12477" s="7">
        <v>1</v>
      </c>
      <c r="N12477" s="17"/>
    </row>
    <row r="12478" spans="1:14" ht="252">
      <c r="A12478" s="6">
        <v>12476</v>
      </c>
      <c r="B12478" s="8" t="s">
        <v>31373</v>
      </c>
      <c r="C12478" s="9" t="s">
        <v>31587</v>
      </c>
      <c r="D12478" s="10" t="s">
        <v>31588</v>
      </c>
      <c r="E12478" s="11" t="s">
        <v>31589</v>
      </c>
      <c r="F12478" s="6">
        <v>488867</v>
      </c>
      <c r="G12478" s="6" t="s">
        <v>1109</v>
      </c>
      <c r="H12478" s="16">
        <v>950000</v>
      </c>
      <c r="I12478" s="12" t="s">
        <v>10680</v>
      </c>
      <c r="J12478" s="12" t="s">
        <v>31590</v>
      </c>
      <c r="K12478" s="15">
        <v>4285000</v>
      </c>
      <c r="L12478" s="13" t="s">
        <v>15</v>
      </c>
      <c r="M12478" s="7">
        <v>1</v>
      </c>
      <c r="N12478" s="17"/>
    </row>
    <row r="12479" spans="1:14" ht="108">
      <c r="A12479" s="6">
        <v>12477</v>
      </c>
      <c r="B12479" s="8" t="s">
        <v>31373</v>
      </c>
      <c r="C12479" s="9" t="s">
        <v>31587</v>
      </c>
      <c r="D12479" s="10" t="s">
        <v>31588</v>
      </c>
      <c r="E12479" s="11" t="s">
        <v>31591</v>
      </c>
      <c r="F12479" s="6">
        <v>488861</v>
      </c>
      <c r="G12479" s="6" t="s">
        <v>1109</v>
      </c>
      <c r="H12479" s="16">
        <v>855000</v>
      </c>
      <c r="I12479" s="12" t="s">
        <v>10680</v>
      </c>
      <c r="J12479" s="12" t="s">
        <v>31590</v>
      </c>
      <c r="K12479" s="15">
        <v>0</v>
      </c>
      <c r="L12479" s="13" t="s">
        <v>15</v>
      </c>
      <c r="M12479" s="7">
        <v>1</v>
      </c>
      <c r="N12479" s="17"/>
    </row>
    <row r="12480" spans="1:14" ht="141.75">
      <c r="A12480" s="6">
        <v>12478</v>
      </c>
      <c r="B12480" s="8" t="s">
        <v>31373</v>
      </c>
      <c r="C12480" s="9" t="s">
        <v>31587</v>
      </c>
      <c r="D12480" s="10" t="s">
        <v>31588</v>
      </c>
      <c r="E12480" s="11" t="s">
        <v>31592</v>
      </c>
      <c r="F12480" s="6">
        <v>488870</v>
      </c>
      <c r="G12480" s="6" t="s">
        <v>1109</v>
      </c>
      <c r="H12480" s="16">
        <v>570000</v>
      </c>
      <c r="I12480" s="12" t="s">
        <v>10680</v>
      </c>
      <c r="J12480" s="12" t="s">
        <v>31590</v>
      </c>
      <c r="K12480" s="15">
        <v>0</v>
      </c>
      <c r="L12480" s="13" t="s">
        <v>15</v>
      </c>
      <c r="M12480" s="7">
        <v>1</v>
      </c>
      <c r="N12480" s="17"/>
    </row>
    <row r="12481" spans="1:14" ht="47.25">
      <c r="A12481" s="6">
        <v>12479</v>
      </c>
      <c r="B12481" s="8" t="s">
        <v>31373</v>
      </c>
      <c r="C12481" s="9" t="s">
        <v>31587</v>
      </c>
      <c r="D12481" s="10" t="s">
        <v>31588</v>
      </c>
      <c r="E12481" s="11" t="s">
        <v>31593</v>
      </c>
      <c r="F12481" s="6">
        <v>491967</v>
      </c>
      <c r="G12481" s="6" t="s">
        <v>16</v>
      </c>
      <c r="H12481" s="16">
        <v>12022987.199999999</v>
      </c>
      <c r="I12481" s="12" t="s">
        <v>6664</v>
      </c>
      <c r="J12481" s="12" t="s">
        <v>29040</v>
      </c>
      <c r="K12481" s="15">
        <v>0</v>
      </c>
      <c r="L12481" s="13" t="s">
        <v>15</v>
      </c>
      <c r="M12481" s="7">
        <v>1</v>
      </c>
      <c r="N12481" s="17"/>
    </row>
    <row r="12482" spans="1:14" ht="96">
      <c r="A12482" s="6">
        <v>12480</v>
      </c>
      <c r="B12482" s="8" t="s">
        <v>31373</v>
      </c>
      <c r="C12482" s="9" t="s">
        <v>31594</v>
      </c>
      <c r="D12482" s="10" t="s">
        <v>31595</v>
      </c>
      <c r="E12482" s="11" t="s">
        <v>31596</v>
      </c>
      <c r="F12482" s="6">
        <v>488879</v>
      </c>
      <c r="G12482" s="6" t="s">
        <v>1109</v>
      </c>
      <c r="H12482" s="16">
        <v>570000</v>
      </c>
      <c r="I12482" s="12" t="s">
        <v>1125</v>
      </c>
      <c r="J12482" s="12" t="s">
        <v>1205</v>
      </c>
      <c r="K12482" s="15">
        <v>0</v>
      </c>
      <c r="L12482" s="13" t="s">
        <v>15</v>
      </c>
      <c r="M12482" s="7">
        <v>1</v>
      </c>
      <c r="N12482" s="17"/>
    </row>
    <row r="12483" spans="1:14" ht="120">
      <c r="A12483" s="6">
        <v>12481</v>
      </c>
      <c r="B12483" s="8" t="s">
        <v>31373</v>
      </c>
      <c r="C12483" s="9" t="s">
        <v>31594</v>
      </c>
      <c r="D12483" s="10" t="s">
        <v>31595</v>
      </c>
      <c r="E12483" s="11" t="s">
        <v>31597</v>
      </c>
      <c r="F12483" s="6">
        <v>488883</v>
      </c>
      <c r="G12483" s="6" t="s">
        <v>1109</v>
      </c>
      <c r="H12483" s="16">
        <v>855000</v>
      </c>
      <c r="I12483" s="12" t="s">
        <v>1125</v>
      </c>
      <c r="J12483" s="12" t="s">
        <v>10513</v>
      </c>
      <c r="K12483" s="15">
        <v>0</v>
      </c>
      <c r="L12483" s="13" t="s">
        <v>15</v>
      </c>
      <c r="M12483" s="7">
        <v>1</v>
      </c>
      <c r="N12483" s="17"/>
    </row>
    <row r="12484" spans="1:14" ht="84">
      <c r="A12484" s="6">
        <v>12482</v>
      </c>
      <c r="B12484" s="8" t="s">
        <v>31373</v>
      </c>
      <c r="C12484" s="9" t="s">
        <v>31594</v>
      </c>
      <c r="D12484" s="10" t="s">
        <v>31595</v>
      </c>
      <c r="E12484" s="11" t="s">
        <v>31598</v>
      </c>
      <c r="F12484" s="6">
        <v>488885</v>
      </c>
      <c r="G12484" s="6" t="s">
        <v>1109</v>
      </c>
      <c r="H12484" s="16">
        <v>570000</v>
      </c>
      <c r="I12484" s="12" t="s">
        <v>1125</v>
      </c>
      <c r="J12484" s="12" t="s">
        <v>10513</v>
      </c>
      <c r="K12484" s="15">
        <v>0</v>
      </c>
      <c r="L12484" s="13" t="s">
        <v>15</v>
      </c>
      <c r="M12484" s="7">
        <v>1</v>
      </c>
      <c r="N12484" s="17"/>
    </row>
    <row r="12485" spans="1:14" ht="84">
      <c r="A12485" s="6">
        <v>12483</v>
      </c>
      <c r="B12485" s="8" t="s">
        <v>31373</v>
      </c>
      <c r="C12485" s="9" t="s">
        <v>31594</v>
      </c>
      <c r="D12485" s="10" t="s">
        <v>31595</v>
      </c>
      <c r="E12485" s="11" t="s">
        <v>31599</v>
      </c>
      <c r="F12485" s="6">
        <v>488888</v>
      </c>
      <c r="G12485" s="6" t="s">
        <v>1109</v>
      </c>
      <c r="H12485" s="16">
        <v>541500</v>
      </c>
      <c r="I12485" s="12" t="s">
        <v>1125</v>
      </c>
      <c r="J12485" s="12" t="s">
        <v>10513</v>
      </c>
      <c r="K12485" s="15">
        <v>0</v>
      </c>
      <c r="L12485" s="13" t="s">
        <v>15</v>
      </c>
      <c r="M12485" s="7">
        <v>1</v>
      </c>
      <c r="N12485" s="17"/>
    </row>
    <row r="12486" spans="1:14" ht="31.5">
      <c r="A12486" s="6">
        <v>12484</v>
      </c>
      <c r="B12486" s="8" t="s">
        <v>31373</v>
      </c>
      <c r="C12486" s="9" t="s">
        <v>31600</v>
      </c>
      <c r="D12486" s="10" t="s">
        <v>31601</v>
      </c>
      <c r="E12486" s="11" t="s">
        <v>31602</v>
      </c>
      <c r="F12486" s="6">
        <v>491941</v>
      </c>
      <c r="G12486" s="6" t="s">
        <v>16</v>
      </c>
      <c r="H12486" s="16">
        <v>4064545.55</v>
      </c>
      <c r="I12486" s="12">
        <v>44144</v>
      </c>
      <c r="J12486" s="12">
        <v>44203</v>
      </c>
      <c r="K12486" s="15">
        <v>0</v>
      </c>
      <c r="L12486" s="13" t="s">
        <v>15</v>
      </c>
      <c r="M12486" s="7">
        <v>1</v>
      </c>
      <c r="N12486" s="17"/>
    </row>
    <row r="12487" spans="1:14" ht="31.5">
      <c r="A12487" s="6">
        <v>12485</v>
      </c>
      <c r="B12487" s="8" t="s">
        <v>31373</v>
      </c>
      <c r="C12487" s="9" t="s">
        <v>31603</v>
      </c>
      <c r="D12487" s="10" t="s">
        <v>31604</v>
      </c>
      <c r="E12487" s="11" t="s">
        <v>31441</v>
      </c>
      <c r="F12487" s="6">
        <v>491965</v>
      </c>
      <c r="G12487" s="6" t="s">
        <v>16</v>
      </c>
      <c r="H12487" s="16">
        <v>12228620.4</v>
      </c>
      <c r="I12487" s="12">
        <v>44154</v>
      </c>
      <c r="J12487" s="12">
        <v>44237</v>
      </c>
      <c r="K12487" s="15">
        <v>0</v>
      </c>
      <c r="L12487" s="13" t="s">
        <v>15</v>
      </c>
      <c r="M12487" s="7">
        <v>1</v>
      </c>
      <c r="N12487" s="17"/>
    </row>
    <row r="12488" spans="1:14" ht="63">
      <c r="A12488" s="6">
        <v>12486</v>
      </c>
      <c r="B12488" s="8" t="s">
        <v>31373</v>
      </c>
      <c r="C12488" s="9" t="s">
        <v>31605</v>
      </c>
      <c r="D12488" s="10" t="s">
        <v>31606</v>
      </c>
      <c r="E12488" s="11" t="s">
        <v>31607</v>
      </c>
      <c r="F12488" s="6">
        <v>61228</v>
      </c>
      <c r="G12488" s="6" t="s">
        <v>5245</v>
      </c>
      <c r="H12488" s="16">
        <v>16118739.605</v>
      </c>
      <c r="I12488" s="12" t="s">
        <v>31608</v>
      </c>
      <c r="J12488" s="12" t="s">
        <v>31609</v>
      </c>
      <c r="K12488" s="15">
        <v>13395000</v>
      </c>
      <c r="L12488" s="13" t="s">
        <v>15</v>
      </c>
      <c r="M12488" s="7">
        <v>1</v>
      </c>
      <c r="N12488" s="17"/>
    </row>
    <row r="12489" spans="1:14" ht="63">
      <c r="A12489" s="6">
        <v>12487</v>
      </c>
      <c r="B12489" s="8" t="s">
        <v>31373</v>
      </c>
      <c r="C12489" s="9" t="s">
        <v>31610</v>
      </c>
      <c r="D12489" s="10" t="s">
        <v>30468</v>
      </c>
      <c r="E12489" s="11" t="s">
        <v>31611</v>
      </c>
      <c r="F12489" s="6">
        <v>64011</v>
      </c>
      <c r="G12489" s="6" t="s">
        <v>5245</v>
      </c>
      <c r="H12489" s="16">
        <v>31340975.390999999</v>
      </c>
      <c r="I12489" s="12" t="s">
        <v>31612</v>
      </c>
      <c r="J12489" s="12" t="s">
        <v>31613</v>
      </c>
      <c r="K12489" s="15">
        <v>22318000</v>
      </c>
      <c r="L12489" s="13" t="s">
        <v>15</v>
      </c>
      <c r="M12489" s="7">
        <v>1</v>
      </c>
      <c r="N12489" s="17"/>
    </row>
    <row r="12490" spans="1:14" ht="105">
      <c r="A12490" s="6">
        <v>12488</v>
      </c>
      <c r="B12490" s="8" t="s">
        <v>31373</v>
      </c>
      <c r="C12490" s="9" t="s">
        <v>31610</v>
      </c>
      <c r="D12490" s="10" t="s">
        <v>30468</v>
      </c>
      <c r="E12490" s="11" t="s">
        <v>31614</v>
      </c>
      <c r="F12490" s="6">
        <v>266013</v>
      </c>
      <c r="G12490" s="6" t="s">
        <v>9463</v>
      </c>
      <c r="H12490" s="16">
        <v>50939177.858999997</v>
      </c>
      <c r="I12490" s="12" t="s">
        <v>31615</v>
      </c>
      <c r="J12490" s="12" t="s">
        <v>31616</v>
      </c>
      <c r="K12490" s="15">
        <v>50864660</v>
      </c>
      <c r="L12490" s="13" t="s">
        <v>15</v>
      </c>
      <c r="M12490" s="7">
        <v>1</v>
      </c>
      <c r="N12490" s="17"/>
    </row>
    <row r="12491" spans="1:14" ht="173.25">
      <c r="A12491" s="6">
        <v>12489</v>
      </c>
      <c r="B12491" s="8" t="s">
        <v>31373</v>
      </c>
      <c r="C12491" s="9" t="s">
        <v>31617</v>
      </c>
      <c r="D12491" s="10" t="s">
        <v>623</v>
      </c>
      <c r="E12491" s="11" t="s">
        <v>31618</v>
      </c>
      <c r="F12491" s="6">
        <v>207176</v>
      </c>
      <c r="G12491" s="6" t="s">
        <v>30422</v>
      </c>
      <c r="H12491" s="16">
        <v>27789258.530000001</v>
      </c>
      <c r="I12491" s="12" t="s">
        <v>31619</v>
      </c>
      <c r="J12491" s="12" t="s">
        <v>1009</v>
      </c>
      <c r="K12491" s="15">
        <v>12820500</v>
      </c>
      <c r="L12491" s="13" t="s">
        <v>15</v>
      </c>
      <c r="M12491" s="7">
        <v>1</v>
      </c>
      <c r="N12491" s="17"/>
    </row>
    <row r="12492" spans="1:14" ht="31.5">
      <c r="A12492" s="6">
        <v>12490</v>
      </c>
      <c r="B12492" s="8" t="s">
        <v>31373</v>
      </c>
      <c r="C12492" s="9" t="s">
        <v>31620</v>
      </c>
      <c r="D12492" s="10" t="s">
        <v>31621</v>
      </c>
      <c r="E12492" s="11" t="s">
        <v>31622</v>
      </c>
      <c r="F12492" s="6">
        <v>3700538</v>
      </c>
      <c r="G12492" s="6" t="s">
        <v>31623</v>
      </c>
      <c r="H12492" s="16">
        <v>29768570.506000001</v>
      </c>
      <c r="I12492" s="12" t="s">
        <v>1236</v>
      </c>
      <c r="J12492" s="12" t="s">
        <v>25472</v>
      </c>
      <c r="K12492" s="15">
        <v>0</v>
      </c>
      <c r="L12492" s="13" t="s">
        <v>15</v>
      </c>
      <c r="M12492" s="7">
        <v>1</v>
      </c>
      <c r="N12492" s="17"/>
    </row>
    <row r="12493" spans="1:14" ht="63">
      <c r="A12493" s="6">
        <v>12491</v>
      </c>
      <c r="B12493" s="8" t="s">
        <v>31373</v>
      </c>
      <c r="C12493" s="9" t="s">
        <v>31624</v>
      </c>
      <c r="D12493" s="10" t="s">
        <v>31625</v>
      </c>
      <c r="E12493" s="11" t="s">
        <v>31626</v>
      </c>
      <c r="F12493" s="6">
        <v>390567</v>
      </c>
      <c r="G12493" s="6" t="s">
        <v>1486</v>
      </c>
      <c r="H12493" s="16">
        <v>22035838.497000001</v>
      </c>
      <c r="I12493" s="12" t="s">
        <v>19735</v>
      </c>
      <c r="J12493" s="12" t="s">
        <v>16556</v>
      </c>
      <c r="K12493" s="15">
        <v>10336812</v>
      </c>
      <c r="L12493" s="13" t="s">
        <v>826</v>
      </c>
      <c r="M12493" s="7">
        <v>0.55000000000000004</v>
      </c>
      <c r="N12493" s="17"/>
    </row>
    <row r="12494" spans="1:14" ht="63">
      <c r="A12494" s="6">
        <v>12492</v>
      </c>
      <c r="B12494" s="8" t="s">
        <v>31373</v>
      </c>
      <c r="C12494" s="9" t="s">
        <v>31624</v>
      </c>
      <c r="D12494" s="10" t="s">
        <v>31625</v>
      </c>
      <c r="E12494" s="11" t="s">
        <v>31626</v>
      </c>
      <c r="F12494" s="6">
        <v>390567</v>
      </c>
      <c r="G12494" s="6" t="s">
        <v>1486</v>
      </c>
      <c r="H12494" s="16">
        <v>22035838.497000001</v>
      </c>
      <c r="I12494" s="12" t="s">
        <v>19735</v>
      </c>
      <c r="J12494" s="12" t="s">
        <v>16556</v>
      </c>
      <c r="K12494" s="15">
        <v>10336812</v>
      </c>
      <c r="L12494" s="13" t="s">
        <v>826</v>
      </c>
      <c r="M12494" s="7">
        <v>0.45</v>
      </c>
      <c r="N12494" s="17"/>
    </row>
    <row r="12495" spans="1:14" ht="51">
      <c r="A12495" s="6">
        <v>12493</v>
      </c>
      <c r="B12495" s="8" t="s">
        <v>31373</v>
      </c>
      <c r="C12495" s="9" t="s">
        <v>31627</v>
      </c>
      <c r="D12495" s="10" t="s">
        <v>31628</v>
      </c>
      <c r="E12495" s="11" t="s">
        <v>31629</v>
      </c>
      <c r="F12495" s="6">
        <v>75735</v>
      </c>
      <c r="G12495" s="6" t="s">
        <v>7688</v>
      </c>
      <c r="H12495" s="16">
        <v>45794157.899999999</v>
      </c>
      <c r="I12495" s="12" t="s">
        <v>31630</v>
      </c>
      <c r="J12495" s="12" t="s">
        <v>13138</v>
      </c>
      <c r="K12495" s="15">
        <v>35256000</v>
      </c>
      <c r="L12495" s="13" t="s">
        <v>826</v>
      </c>
      <c r="M12495" s="7">
        <v>0.6</v>
      </c>
      <c r="N12495" s="17"/>
    </row>
    <row r="12496" spans="1:14" ht="51">
      <c r="A12496" s="6">
        <v>12494</v>
      </c>
      <c r="B12496" s="8" t="s">
        <v>31373</v>
      </c>
      <c r="C12496" s="9" t="s">
        <v>31627</v>
      </c>
      <c r="D12496" s="10" t="s">
        <v>31628</v>
      </c>
      <c r="E12496" s="11" t="s">
        <v>31629</v>
      </c>
      <c r="F12496" s="6">
        <v>75735</v>
      </c>
      <c r="G12496" s="6" t="s">
        <v>7688</v>
      </c>
      <c r="H12496" s="16">
        <v>45794157.899999999</v>
      </c>
      <c r="I12496" s="12" t="s">
        <v>31630</v>
      </c>
      <c r="J12496" s="12" t="s">
        <v>13138</v>
      </c>
      <c r="K12496" s="15">
        <v>35256000</v>
      </c>
      <c r="L12496" s="13" t="s">
        <v>826</v>
      </c>
      <c r="M12496" s="7">
        <v>0.4</v>
      </c>
      <c r="N12496" s="17"/>
    </row>
    <row r="12497" spans="1:14" ht="94.5">
      <c r="A12497" s="6">
        <v>12495</v>
      </c>
      <c r="B12497" s="8" t="s">
        <v>31373</v>
      </c>
      <c r="C12497" s="9" t="s">
        <v>31631</v>
      </c>
      <c r="D12497" s="10" t="s">
        <v>6474</v>
      </c>
      <c r="E12497" s="11" t="s">
        <v>31632</v>
      </c>
      <c r="F12497" s="6">
        <v>494920</v>
      </c>
      <c r="G12497" s="6" t="s">
        <v>30422</v>
      </c>
      <c r="H12497" s="16">
        <v>24824081</v>
      </c>
      <c r="I12497" s="12" t="s">
        <v>5218</v>
      </c>
      <c r="J12497" s="12" t="s">
        <v>1306</v>
      </c>
      <c r="K12497" s="15">
        <v>0</v>
      </c>
      <c r="L12497" s="13" t="s">
        <v>15</v>
      </c>
      <c r="M12497" s="7">
        <v>1</v>
      </c>
      <c r="N12497" s="17"/>
    </row>
    <row r="12498" spans="1:14" ht="63.75">
      <c r="A12498" s="6">
        <v>12496</v>
      </c>
      <c r="B12498" s="8" t="s">
        <v>31373</v>
      </c>
      <c r="C12498" s="9" t="s">
        <v>31633</v>
      </c>
      <c r="D12498" s="10" t="s">
        <v>31634</v>
      </c>
      <c r="E12498" s="11" t="s">
        <v>31635</v>
      </c>
      <c r="F12498" s="6">
        <v>498861</v>
      </c>
      <c r="G12498" s="6" t="s">
        <v>30422</v>
      </c>
      <c r="H12498" s="16">
        <v>7978597.7999999998</v>
      </c>
      <c r="I12498" s="12" t="s">
        <v>10173</v>
      </c>
      <c r="J12498" s="12" t="s">
        <v>16877</v>
      </c>
      <c r="K12498" s="15">
        <v>0</v>
      </c>
      <c r="L12498" s="13" t="s">
        <v>15</v>
      </c>
      <c r="M12498" s="7">
        <v>1</v>
      </c>
      <c r="N12498" s="17"/>
    </row>
    <row r="12499" spans="1:14" ht="63">
      <c r="A12499" s="6">
        <v>12497</v>
      </c>
      <c r="B12499" s="8" t="s">
        <v>31373</v>
      </c>
      <c r="C12499" s="9" t="s">
        <v>31636</v>
      </c>
      <c r="D12499" s="10" t="s">
        <v>31637</v>
      </c>
      <c r="E12499" s="11" t="s">
        <v>31638</v>
      </c>
      <c r="F12499" s="6">
        <v>405512</v>
      </c>
      <c r="G12499" s="6" t="s">
        <v>30422</v>
      </c>
      <c r="H12499" s="16">
        <v>8139395.75</v>
      </c>
      <c r="I12499" s="12" t="s">
        <v>31639</v>
      </c>
      <c r="J12499" s="12" t="s">
        <v>25472</v>
      </c>
      <c r="K12499" s="15">
        <v>5197000</v>
      </c>
      <c r="L12499" s="13" t="s">
        <v>15</v>
      </c>
      <c r="M12499" s="7">
        <v>1</v>
      </c>
      <c r="N12499" s="17"/>
    </row>
    <row r="12500" spans="1:14" ht="63.75">
      <c r="A12500" s="6">
        <v>12498</v>
      </c>
      <c r="B12500" s="8" t="s">
        <v>31373</v>
      </c>
      <c r="C12500" s="9" t="s">
        <v>31640</v>
      </c>
      <c r="D12500" s="10" t="s">
        <v>31641</v>
      </c>
      <c r="E12500" s="11" t="s">
        <v>31642</v>
      </c>
      <c r="F12500" s="6">
        <v>498867</v>
      </c>
      <c r="G12500" s="6" t="s">
        <v>30422</v>
      </c>
      <c r="H12500" s="16">
        <v>7530232</v>
      </c>
      <c r="I12500" s="12" t="s">
        <v>5740</v>
      </c>
      <c r="J12500" s="12" t="s">
        <v>31643</v>
      </c>
      <c r="K12500" s="15">
        <v>0</v>
      </c>
      <c r="L12500" s="13" t="s">
        <v>15</v>
      </c>
      <c r="M12500" s="7">
        <v>1</v>
      </c>
      <c r="N12500" s="17"/>
    </row>
    <row r="12501" spans="1:14" ht="47.25">
      <c r="A12501" s="6">
        <v>12499</v>
      </c>
      <c r="B12501" s="8" t="s">
        <v>31373</v>
      </c>
      <c r="C12501" s="9" t="s">
        <v>31644</v>
      </c>
      <c r="D12501" s="10" t="s">
        <v>31645</v>
      </c>
      <c r="E12501" s="11" t="s">
        <v>31646</v>
      </c>
      <c r="F12501" s="6">
        <v>397587</v>
      </c>
      <c r="G12501" s="6" t="s">
        <v>873</v>
      </c>
      <c r="H12501" s="16">
        <v>6521200</v>
      </c>
      <c r="I12501" s="12" t="s">
        <v>2381</v>
      </c>
      <c r="J12501" s="12" t="s">
        <v>2585</v>
      </c>
      <c r="K12501" s="15">
        <v>0</v>
      </c>
      <c r="L12501" s="13" t="s">
        <v>15</v>
      </c>
      <c r="M12501" s="7">
        <v>1</v>
      </c>
      <c r="N12501" s="17"/>
    </row>
    <row r="12502" spans="1:14" ht="173.25">
      <c r="A12502" s="6">
        <v>12500</v>
      </c>
      <c r="B12502" s="8" t="s">
        <v>31373</v>
      </c>
      <c r="C12502" s="9" t="s">
        <v>31647</v>
      </c>
      <c r="D12502" s="10" t="s">
        <v>9904</v>
      </c>
      <c r="E12502" s="11" t="s">
        <v>31648</v>
      </c>
      <c r="F12502" s="6">
        <v>488876</v>
      </c>
      <c r="G12502" s="6" t="s">
        <v>1109</v>
      </c>
      <c r="H12502" s="16">
        <v>855000</v>
      </c>
      <c r="I12502" s="12" t="s">
        <v>1125</v>
      </c>
      <c r="J12502" s="12" t="s">
        <v>16879</v>
      </c>
      <c r="K12502" s="15">
        <v>0</v>
      </c>
      <c r="L12502" s="13" t="s">
        <v>15</v>
      </c>
      <c r="M12502" s="7">
        <v>1</v>
      </c>
      <c r="N12502" s="17"/>
    </row>
    <row r="12503" spans="1:14" ht="66.75">
      <c r="A12503" s="6">
        <v>12501</v>
      </c>
      <c r="B12503" s="8" t="s">
        <v>31373</v>
      </c>
      <c r="C12503" s="9" t="s">
        <v>31649</v>
      </c>
      <c r="D12503" s="10" t="s">
        <v>23255</v>
      </c>
      <c r="E12503" s="11" t="s">
        <v>31650</v>
      </c>
      <c r="F12503" s="6">
        <v>484090</v>
      </c>
      <c r="G12503" s="6" t="s">
        <v>9463</v>
      </c>
      <c r="H12503" s="16">
        <v>38461688.472999997</v>
      </c>
      <c r="I12503" s="12" t="s">
        <v>2413</v>
      </c>
      <c r="J12503" s="12" t="s">
        <v>31381</v>
      </c>
      <c r="K12503" s="15">
        <v>0</v>
      </c>
      <c r="L12503" s="13" t="s">
        <v>15</v>
      </c>
      <c r="M12503" s="7">
        <v>1</v>
      </c>
      <c r="N12503" s="17"/>
    </row>
    <row r="12504" spans="1:14" ht="92.25">
      <c r="A12504" s="6">
        <v>12502</v>
      </c>
      <c r="B12504" s="8" t="s">
        <v>31373</v>
      </c>
      <c r="C12504" s="9" t="s">
        <v>31649</v>
      </c>
      <c r="D12504" s="10" t="s">
        <v>23255</v>
      </c>
      <c r="E12504" s="11" t="s">
        <v>31651</v>
      </c>
      <c r="F12504" s="6">
        <v>493870</v>
      </c>
      <c r="G12504" s="6" t="s">
        <v>9463</v>
      </c>
      <c r="H12504" s="16">
        <v>48932811.990000002</v>
      </c>
      <c r="I12504" s="12" t="s">
        <v>6888</v>
      </c>
      <c r="J12504" s="12" t="s">
        <v>31381</v>
      </c>
      <c r="K12504" s="15">
        <v>0</v>
      </c>
      <c r="L12504" s="13" t="s">
        <v>15</v>
      </c>
      <c r="M12504" s="7">
        <v>1</v>
      </c>
      <c r="N12504" s="17"/>
    </row>
    <row r="12505" spans="1:14" ht="31.5">
      <c r="A12505" s="6">
        <v>12503</v>
      </c>
      <c r="B12505" s="8" t="s">
        <v>31373</v>
      </c>
      <c r="C12505" s="9" t="s">
        <v>31652</v>
      </c>
      <c r="D12505" s="10" t="s">
        <v>31653</v>
      </c>
      <c r="E12505" s="11" t="s">
        <v>31654</v>
      </c>
      <c r="F12505" s="6">
        <v>491956</v>
      </c>
      <c r="G12505" s="6" t="s">
        <v>16</v>
      </c>
      <c r="H12505" s="16">
        <v>4966565.8</v>
      </c>
      <c r="I12505" s="12" t="s">
        <v>1708</v>
      </c>
      <c r="J12505" s="12" t="s">
        <v>1854</v>
      </c>
      <c r="K12505" s="15">
        <v>2096000</v>
      </c>
      <c r="L12505" s="13" t="s">
        <v>15</v>
      </c>
      <c r="M12505" s="7">
        <v>1</v>
      </c>
      <c r="N12505" s="17"/>
    </row>
    <row r="12506" spans="1:14" ht="31.5">
      <c r="A12506" s="6">
        <v>12504</v>
      </c>
      <c r="B12506" s="8" t="s">
        <v>31373</v>
      </c>
      <c r="C12506" s="9" t="s">
        <v>31655</v>
      </c>
      <c r="D12506" s="10" t="s">
        <v>30603</v>
      </c>
      <c r="E12506" s="11" t="s">
        <v>31656</v>
      </c>
      <c r="F12506" s="6">
        <v>491947</v>
      </c>
      <c r="G12506" s="6" t="s">
        <v>16</v>
      </c>
      <c r="H12506" s="16">
        <v>2434937.4</v>
      </c>
      <c r="I12506" s="12" t="s">
        <v>6788</v>
      </c>
      <c r="J12506" s="12" t="s">
        <v>29984</v>
      </c>
      <c r="K12506" s="15">
        <v>0</v>
      </c>
      <c r="L12506" s="13" t="s">
        <v>15</v>
      </c>
      <c r="M12506" s="7">
        <v>1</v>
      </c>
      <c r="N12506" s="17"/>
    </row>
    <row r="12507" spans="1:14" ht="31.5">
      <c r="A12507" s="6">
        <v>12505</v>
      </c>
      <c r="B12507" s="8" t="s">
        <v>31373</v>
      </c>
      <c r="C12507" s="9" t="s">
        <v>31657</v>
      </c>
      <c r="D12507" s="10" t="s">
        <v>31658</v>
      </c>
      <c r="E12507" s="11" t="s">
        <v>31659</v>
      </c>
      <c r="F12507" s="6">
        <v>491944</v>
      </c>
      <c r="G12507" s="6" t="s">
        <v>16</v>
      </c>
      <c r="H12507" s="16">
        <v>2568797.15</v>
      </c>
      <c r="I12507" s="12" t="s">
        <v>6914</v>
      </c>
      <c r="J12507" s="12" t="s">
        <v>26052</v>
      </c>
      <c r="K12507" s="15">
        <v>1732000</v>
      </c>
      <c r="L12507" s="13" t="s">
        <v>15</v>
      </c>
      <c r="M12507" s="7">
        <v>1</v>
      </c>
      <c r="N12507" s="17"/>
    </row>
    <row r="12508" spans="1:14" ht="31.5">
      <c r="A12508" s="6">
        <v>12506</v>
      </c>
      <c r="B12508" s="8" t="s">
        <v>31373</v>
      </c>
      <c r="C12508" s="9" t="s">
        <v>31660</v>
      </c>
      <c r="D12508" s="10" t="s">
        <v>31661</v>
      </c>
      <c r="E12508" s="11" t="s">
        <v>31662</v>
      </c>
      <c r="F12508" s="6">
        <v>491008</v>
      </c>
      <c r="G12508" s="6" t="s">
        <v>16</v>
      </c>
      <c r="H12508" s="16">
        <v>4726300.3499999996</v>
      </c>
      <c r="I12508" s="12" t="s">
        <v>23201</v>
      </c>
      <c r="J12508" s="12" t="s">
        <v>2176</v>
      </c>
      <c r="K12508" s="15">
        <v>0</v>
      </c>
      <c r="L12508" s="13" t="s">
        <v>15</v>
      </c>
      <c r="M12508" s="7">
        <v>1</v>
      </c>
      <c r="N12508" s="17"/>
    </row>
    <row r="12509" spans="1:14" ht="31.5">
      <c r="A12509" s="6">
        <v>12507</v>
      </c>
      <c r="B12509" s="8" t="s">
        <v>31373</v>
      </c>
      <c r="C12509" s="9" t="s">
        <v>31663</v>
      </c>
      <c r="D12509" s="10" t="s">
        <v>30777</v>
      </c>
      <c r="E12509" s="11" t="s">
        <v>31664</v>
      </c>
      <c r="F12509" s="6">
        <v>491940</v>
      </c>
      <c r="G12509" s="6" t="s">
        <v>16</v>
      </c>
      <c r="H12509" s="16">
        <v>4084732.1</v>
      </c>
      <c r="I12509" s="12" t="s">
        <v>6664</v>
      </c>
      <c r="J12509" s="12" t="s">
        <v>25894</v>
      </c>
      <c r="K12509" s="15">
        <v>0</v>
      </c>
      <c r="L12509" s="13" t="s">
        <v>15</v>
      </c>
      <c r="M12509" s="7">
        <v>1</v>
      </c>
      <c r="N12509" s="17"/>
    </row>
    <row r="12510" spans="1:14" ht="31.5">
      <c r="A12510" s="6">
        <v>12508</v>
      </c>
      <c r="B12510" s="8" t="s">
        <v>31373</v>
      </c>
      <c r="C12510" s="9" t="s">
        <v>31665</v>
      </c>
      <c r="D12510" s="10" t="s">
        <v>31666</v>
      </c>
      <c r="E12510" s="11" t="s">
        <v>31667</v>
      </c>
      <c r="F12510" s="6">
        <v>491954</v>
      </c>
      <c r="G12510" s="6" t="s">
        <v>16</v>
      </c>
      <c r="H12510" s="16">
        <v>5527372.6500000004</v>
      </c>
      <c r="I12510" s="12" t="s">
        <v>2336</v>
      </c>
      <c r="J12510" s="12" t="s">
        <v>1858</v>
      </c>
      <c r="K12510" s="15">
        <v>0</v>
      </c>
      <c r="L12510" s="13" t="s">
        <v>15</v>
      </c>
      <c r="M12510" s="7">
        <v>1</v>
      </c>
      <c r="N12510" s="17"/>
    </row>
    <row r="12511" spans="1:14" ht="409.5">
      <c r="A12511" s="6">
        <v>12509</v>
      </c>
      <c r="B12511" s="8" t="s">
        <v>31373</v>
      </c>
      <c r="C12511" s="9" t="s">
        <v>31668</v>
      </c>
      <c r="D12511" s="10" t="s">
        <v>6308</v>
      </c>
      <c r="E12511" s="11" t="s">
        <v>31669</v>
      </c>
      <c r="F12511" s="6">
        <v>446560</v>
      </c>
      <c r="G12511" s="6" t="s">
        <v>1687</v>
      </c>
      <c r="H12511" s="16" t="s">
        <v>31670</v>
      </c>
      <c r="I12511" s="12" t="s">
        <v>31671</v>
      </c>
      <c r="J12511" s="12" t="s">
        <v>31672</v>
      </c>
      <c r="K12511" s="15">
        <v>0</v>
      </c>
      <c r="L12511" s="13" t="s">
        <v>15</v>
      </c>
      <c r="M12511" s="7">
        <v>1</v>
      </c>
      <c r="N12511" s="17"/>
    </row>
    <row r="12512" spans="1:14" ht="393.75">
      <c r="A12512" s="6">
        <v>12510</v>
      </c>
      <c r="B12512" s="8" t="s">
        <v>31373</v>
      </c>
      <c r="C12512" s="9" t="s">
        <v>31668</v>
      </c>
      <c r="D12512" s="10" t="s">
        <v>6308</v>
      </c>
      <c r="E12512" s="11" t="s">
        <v>31673</v>
      </c>
      <c r="F12512" s="6">
        <v>448248</v>
      </c>
      <c r="G12512" s="6" t="s">
        <v>1687</v>
      </c>
      <c r="H12512" s="16" t="s">
        <v>31674</v>
      </c>
      <c r="I12512" s="12" t="s">
        <v>31671</v>
      </c>
      <c r="J12512" s="12" t="s">
        <v>31672</v>
      </c>
      <c r="K12512" s="15">
        <v>0</v>
      </c>
      <c r="L12512" s="13" t="s">
        <v>15</v>
      </c>
      <c r="M12512" s="7">
        <v>1</v>
      </c>
      <c r="N12512" s="17"/>
    </row>
    <row r="12513" spans="1:14" ht="57">
      <c r="A12513" s="6">
        <v>12511</v>
      </c>
      <c r="B12513" s="8" t="s">
        <v>31373</v>
      </c>
      <c r="C12513" s="9" t="s">
        <v>31675</v>
      </c>
      <c r="D12513" s="10" t="s">
        <v>19198</v>
      </c>
      <c r="E12513" s="11" t="s">
        <v>31676</v>
      </c>
      <c r="F12513" s="6">
        <v>309762</v>
      </c>
      <c r="G12513" s="6" t="s">
        <v>9463</v>
      </c>
      <c r="H12513" s="16">
        <v>20850051.090999998</v>
      </c>
      <c r="I12513" s="12" t="s">
        <v>10179</v>
      </c>
      <c r="J12513" s="12" t="s">
        <v>2295</v>
      </c>
      <c r="K12513" s="15">
        <v>0</v>
      </c>
      <c r="L12513" s="13" t="s">
        <v>15</v>
      </c>
      <c r="M12513" s="7">
        <v>1</v>
      </c>
      <c r="N12513" s="17"/>
    </row>
    <row r="12514" spans="1:14" ht="157.5">
      <c r="A12514" s="6">
        <v>12512</v>
      </c>
      <c r="B12514" s="8" t="s">
        <v>31373</v>
      </c>
      <c r="C12514" s="9" t="s">
        <v>31677</v>
      </c>
      <c r="D12514" s="10" t="s">
        <v>31416</v>
      </c>
      <c r="E12514" s="11" t="s">
        <v>31417</v>
      </c>
      <c r="F12514" s="6">
        <v>488880</v>
      </c>
      <c r="G12514" s="6" t="s">
        <v>1109</v>
      </c>
      <c r="H12514" s="16">
        <v>884640.95</v>
      </c>
      <c r="I12514" s="12" t="s">
        <v>1125</v>
      </c>
      <c r="J12514" s="12" t="s">
        <v>10513</v>
      </c>
      <c r="K12514" s="15">
        <v>0</v>
      </c>
      <c r="L12514" s="13" t="s">
        <v>15</v>
      </c>
      <c r="M12514" s="7">
        <v>1</v>
      </c>
      <c r="N12514" s="17"/>
    </row>
    <row r="12515" spans="1:14" ht="76.5">
      <c r="A12515" s="6">
        <v>12513</v>
      </c>
      <c r="B12515" s="8" t="s">
        <v>31373</v>
      </c>
      <c r="C12515" s="9" t="s">
        <v>31678</v>
      </c>
      <c r="D12515" s="10" t="s">
        <v>31679</v>
      </c>
      <c r="E12515" s="11" t="s">
        <v>31680</v>
      </c>
      <c r="F12515" s="6">
        <v>397585</v>
      </c>
      <c r="G12515" s="6" t="s">
        <v>873</v>
      </c>
      <c r="H12515" s="16">
        <v>5699810</v>
      </c>
      <c r="I12515" s="12" t="s">
        <v>2121</v>
      </c>
      <c r="J12515" s="12" t="s">
        <v>1483</v>
      </c>
      <c r="K12515" s="15">
        <v>757123</v>
      </c>
      <c r="L12515" s="13" t="s">
        <v>15</v>
      </c>
      <c r="M12515" s="7">
        <v>1</v>
      </c>
      <c r="N12515" s="17"/>
    </row>
    <row r="12516" spans="1:14" ht="38.25">
      <c r="A12516" s="6">
        <v>12514</v>
      </c>
      <c r="B12516" s="8" t="s">
        <v>31373</v>
      </c>
      <c r="C12516" s="9" t="s">
        <v>31681</v>
      </c>
      <c r="D12516" s="10" t="s">
        <v>31682</v>
      </c>
      <c r="E12516" s="11" t="s">
        <v>31683</v>
      </c>
      <c r="F12516" s="6">
        <v>397586</v>
      </c>
      <c r="G12516" s="6" t="s">
        <v>873</v>
      </c>
      <c r="H12516" s="16">
        <v>6572100</v>
      </c>
      <c r="I12516" s="12" t="s">
        <v>2381</v>
      </c>
      <c r="J12516" s="12" t="s">
        <v>2585</v>
      </c>
      <c r="K12516" s="15">
        <v>0</v>
      </c>
      <c r="L12516" s="13" t="s">
        <v>15</v>
      </c>
      <c r="M12516" s="7">
        <v>1</v>
      </c>
      <c r="N12516" s="17"/>
    </row>
    <row r="12517" spans="1:14" ht="38.25">
      <c r="A12517" s="6">
        <v>12515</v>
      </c>
      <c r="B12517" s="8" t="s">
        <v>31373</v>
      </c>
      <c r="C12517" s="9" t="s">
        <v>31684</v>
      </c>
      <c r="D12517" s="10" t="s">
        <v>30561</v>
      </c>
      <c r="E12517" s="11" t="s">
        <v>31685</v>
      </c>
      <c r="F12517" s="6">
        <v>426158</v>
      </c>
      <c r="G12517" s="6" t="s">
        <v>873</v>
      </c>
      <c r="H12517" s="16">
        <v>6878000</v>
      </c>
      <c r="I12517" s="12" t="s">
        <v>1236</v>
      </c>
      <c r="J12517" s="12" t="s">
        <v>1483</v>
      </c>
      <c r="K12517" s="15">
        <v>0</v>
      </c>
      <c r="L12517" s="13" t="s">
        <v>15</v>
      </c>
      <c r="M12517" s="7">
        <v>1</v>
      </c>
      <c r="N12517" s="17"/>
    </row>
    <row r="12518" spans="1:14" ht="31.5">
      <c r="A12518" s="6">
        <v>12516</v>
      </c>
      <c r="B12518" s="8" t="s">
        <v>31373</v>
      </c>
      <c r="C12518" s="9" t="s">
        <v>31686</v>
      </c>
      <c r="D12518" s="10" t="s">
        <v>31687</v>
      </c>
      <c r="E12518" s="11" t="s">
        <v>31688</v>
      </c>
      <c r="F12518" s="6">
        <v>491966</v>
      </c>
      <c r="G12518" s="6" t="s">
        <v>16</v>
      </c>
      <c r="H12518" s="16">
        <v>7531570.5499999998</v>
      </c>
      <c r="I12518" s="12">
        <v>44153</v>
      </c>
      <c r="J12518" s="12">
        <v>44242</v>
      </c>
      <c r="K12518" s="15">
        <v>4768000</v>
      </c>
      <c r="L12518" s="13" t="s">
        <v>15</v>
      </c>
      <c r="M12518" s="7">
        <v>1</v>
      </c>
      <c r="N12518" s="17"/>
    </row>
    <row r="12519" spans="1:14" ht="76.5">
      <c r="A12519" s="6">
        <v>12517</v>
      </c>
      <c r="B12519" s="8" t="s">
        <v>31373</v>
      </c>
      <c r="C12519" s="9" t="s">
        <v>31689</v>
      </c>
      <c r="D12519" s="10" t="s">
        <v>31690</v>
      </c>
      <c r="E12519" s="11" t="s">
        <v>31691</v>
      </c>
      <c r="F12519" s="6">
        <v>387622</v>
      </c>
      <c r="G12519" s="6" t="s">
        <v>1493</v>
      </c>
      <c r="H12519" s="16">
        <v>10083011.199999999</v>
      </c>
      <c r="I12519" s="12" t="s">
        <v>7382</v>
      </c>
      <c r="J12519" s="12" t="s">
        <v>2317</v>
      </c>
      <c r="K12519" s="15">
        <v>0</v>
      </c>
      <c r="L12519" s="13" t="s">
        <v>15</v>
      </c>
      <c r="M12519" s="7">
        <v>1</v>
      </c>
      <c r="N12519" s="17"/>
    </row>
    <row r="12520" spans="1:14" ht="60">
      <c r="A12520" s="6">
        <v>12518</v>
      </c>
      <c r="B12520" s="8" t="s">
        <v>31373</v>
      </c>
      <c r="C12520" s="9" t="s">
        <v>31692</v>
      </c>
      <c r="D12520" s="10" t="s">
        <v>31693</v>
      </c>
      <c r="E12520" s="11" t="s">
        <v>31694</v>
      </c>
      <c r="F12520" s="6">
        <v>487164</v>
      </c>
      <c r="G12520" s="6" t="s">
        <v>1109</v>
      </c>
      <c r="H12520" s="16">
        <v>285000</v>
      </c>
      <c r="I12520" s="12" t="s">
        <v>10288</v>
      </c>
      <c r="J12520" s="12" t="s">
        <v>1524</v>
      </c>
      <c r="K12520" s="15">
        <v>0</v>
      </c>
      <c r="L12520" s="13" t="s">
        <v>15</v>
      </c>
      <c r="M12520" s="7">
        <v>1</v>
      </c>
      <c r="N12520" s="17"/>
    </row>
    <row r="12521" spans="1:14" ht="120">
      <c r="A12521" s="6">
        <v>12519</v>
      </c>
      <c r="B12521" s="8" t="s">
        <v>31373</v>
      </c>
      <c r="C12521" s="9" t="s">
        <v>31695</v>
      </c>
      <c r="D12521" s="10" t="s">
        <v>31696</v>
      </c>
      <c r="E12521" s="11" t="s">
        <v>31697</v>
      </c>
      <c r="F12521" s="6">
        <v>488878</v>
      </c>
      <c r="G12521" s="6" t="s">
        <v>1109</v>
      </c>
      <c r="H12521" s="16">
        <v>855000</v>
      </c>
      <c r="I12521" s="12" t="s">
        <v>10680</v>
      </c>
      <c r="J12521" s="12" t="s">
        <v>16878</v>
      </c>
      <c r="K12521" s="15">
        <v>0</v>
      </c>
      <c r="L12521" s="13" t="s">
        <v>15</v>
      </c>
      <c r="M12521" s="7">
        <v>1</v>
      </c>
      <c r="N12521" s="17"/>
    </row>
    <row r="12522" spans="1:14" ht="54">
      <c r="A12522" s="6">
        <v>12520</v>
      </c>
      <c r="B12522" s="8" t="s">
        <v>31373</v>
      </c>
      <c r="C12522" s="9" t="s">
        <v>31698</v>
      </c>
      <c r="D12522" s="10" t="s">
        <v>30774</v>
      </c>
      <c r="E12522" s="11" t="s">
        <v>31699</v>
      </c>
      <c r="F12522" s="6">
        <v>485902</v>
      </c>
      <c r="G12522" s="6" t="s">
        <v>9463</v>
      </c>
      <c r="H12522" s="16">
        <v>1565957.85</v>
      </c>
      <c r="I12522" s="12" t="s">
        <v>13175</v>
      </c>
      <c r="J12522" s="12" t="s">
        <v>31700</v>
      </c>
      <c r="K12522" s="15">
        <v>0</v>
      </c>
      <c r="L12522" s="13" t="s">
        <v>15</v>
      </c>
      <c r="M12522" s="7">
        <v>1</v>
      </c>
      <c r="N12522" s="17"/>
    </row>
    <row r="12523" spans="1:14" ht="283.5">
      <c r="A12523" s="6">
        <v>12521</v>
      </c>
      <c r="B12523" s="8" t="s">
        <v>31373</v>
      </c>
      <c r="C12523" s="9" t="s">
        <v>31701</v>
      </c>
      <c r="D12523" s="10" t="s">
        <v>31702</v>
      </c>
      <c r="E12523" s="11" t="s">
        <v>31703</v>
      </c>
      <c r="F12523" s="6">
        <v>488875</v>
      </c>
      <c r="G12523" s="6" t="s">
        <v>1109</v>
      </c>
      <c r="H12523" s="16">
        <v>1140000</v>
      </c>
      <c r="I12523" s="12" t="s">
        <v>10680</v>
      </c>
      <c r="J12523" s="12" t="s">
        <v>16878</v>
      </c>
      <c r="K12523" s="15">
        <v>0</v>
      </c>
      <c r="L12523" s="13" t="s">
        <v>15</v>
      </c>
      <c r="M12523" s="7">
        <v>1</v>
      </c>
      <c r="N12523" s="17"/>
    </row>
    <row r="12524" spans="1:14" ht="66.75">
      <c r="A12524" s="6">
        <v>12522</v>
      </c>
      <c r="B12524" s="8" t="s">
        <v>31373</v>
      </c>
      <c r="C12524" s="9" t="s">
        <v>31704</v>
      </c>
      <c r="D12524" s="10" t="s">
        <v>31705</v>
      </c>
      <c r="E12524" s="11" t="s">
        <v>31706</v>
      </c>
      <c r="F12524" s="6">
        <v>493888</v>
      </c>
      <c r="G12524" s="6" t="s">
        <v>9463</v>
      </c>
      <c r="H12524" s="16">
        <v>11412755.65</v>
      </c>
      <c r="I12524" s="12" t="s">
        <v>16880</v>
      </c>
      <c r="J12524" s="12" t="s">
        <v>31707</v>
      </c>
      <c r="K12524" s="15">
        <v>0</v>
      </c>
      <c r="L12524" s="13" t="s">
        <v>15</v>
      </c>
      <c r="M12524" s="7">
        <v>1</v>
      </c>
      <c r="N12524" s="17"/>
    </row>
    <row r="12525" spans="1:14" ht="78.75">
      <c r="A12525" s="6">
        <v>12523</v>
      </c>
      <c r="B12525" s="8" t="s">
        <v>31373</v>
      </c>
      <c r="C12525" s="9" t="s">
        <v>31708</v>
      </c>
      <c r="D12525" s="10" t="s">
        <v>31709</v>
      </c>
      <c r="E12525" s="11" t="s">
        <v>31710</v>
      </c>
      <c r="F12525" s="6">
        <v>498863</v>
      </c>
      <c r="G12525" s="6" t="s">
        <v>30422</v>
      </c>
      <c r="H12525" s="16">
        <v>4864466.45</v>
      </c>
      <c r="I12525" s="12" t="s">
        <v>7026</v>
      </c>
      <c r="J12525" s="12" t="s">
        <v>31711</v>
      </c>
      <c r="K12525" s="15">
        <v>0</v>
      </c>
      <c r="L12525" s="13" t="s">
        <v>15</v>
      </c>
      <c r="M12525" s="7">
        <v>1</v>
      </c>
      <c r="N12525" s="17"/>
    </row>
    <row r="12526" spans="1:14" ht="204.75">
      <c r="A12526" s="6">
        <v>12524</v>
      </c>
      <c r="B12526" s="8" t="s">
        <v>31373</v>
      </c>
      <c r="C12526" s="9" t="s">
        <v>31712</v>
      </c>
      <c r="D12526" s="10" t="s">
        <v>31713</v>
      </c>
      <c r="E12526" s="11" t="s">
        <v>31714</v>
      </c>
      <c r="F12526" s="6">
        <v>488871</v>
      </c>
      <c r="G12526" s="6" t="s">
        <v>1109</v>
      </c>
      <c r="H12526" s="16">
        <v>760000</v>
      </c>
      <c r="I12526" s="12" t="s">
        <v>1125</v>
      </c>
      <c r="J12526" s="12" t="s">
        <v>10513</v>
      </c>
      <c r="K12526" s="15">
        <v>0</v>
      </c>
      <c r="L12526" s="13" t="s">
        <v>15</v>
      </c>
      <c r="M12526" s="7">
        <v>1</v>
      </c>
      <c r="N12526" s="17"/>
    </row>
    <row r="12527" spans="1:14" ht="48">
      <c r="A12527" s="6">
        <v>12525</v>
      </c>
      <c r="B12527" s="8" t="s">
        <v>31373</v>
      </c>
      <c r="C12527" s="9" t="s">
        <v>31715</v>
      </c>
      <c r="D12527" s="10" t="s">
        <v>31716</v>
      </c>
      <c r="E12527" s="11" t="s">
        <v>31717</v>
      </c>
      <c r="F12527" s="6">
        <v>408973</v>
      </c>
      <c r="G12527" s="6" t="s">
        <v>30422</v>
      </c>
      <c r="H12527" s="16">
        <v>4211635.95</v>
      </c>
      <c r="I12527" s="12" t="s">
        <v>14971</v>
      </c>
      <c r="J12527" s="12" t="s">
        <v>4004</v>
      </c>
      <c r="K12527" s="15">
        <v>2914500</v>
      </c>
      <c r="L12527" s="13" t="s">
        <v>15</v>
      </c>
      <c r="M12527" s="7">
        <v>1</v>
      </c>
      <c r="N12527" s="17"/>
    </row>
    <row r="12528" spans="1:14" ht="110.25">
      <c r="A12528" s="6">
        <v>12526</v>
      </c>
      <c r="B12528" s="8" t="s">
        <v>31373</v>
      </c>
      <c r="C12528" s="9" t="s">
        <v>31718</v>
      </c>
      <c r="D12528" s="10" t="s">
        <v>31719</v>
      </c>
      <c r="E12528" s="11" t="s">
        <v>31720</v>
      </c>
      <c r="F12528" s="6">
        <v>451056</v>
      </c>
      <c r="G12528" s="6" t="s">
        <v>11327</v>
      </c>
      <c r="H12528" s="16">
        <v>712500</v>
      </c>
      <c r="I12528" s="12" t="s">
        <v>10763</v>
      </c>
      <c r="J12528" s="12" t="s">
        <v>10104</v>
      </c>
      <c r="K12528" s="15">
        <v>0</v>
      </c>
      <c r="L12528" s="13" t="s">
        <v>15</v>
      </c>
      <c r="M12528" s="7">
        <v>1</v>
      </c>
      <c r="N12528" s="17"/>
    </row>
    <row r="12529" spans="1:14" ht="31.5">
      <c r="A12529" s="6">
        <v>12527</v>
      </c>
      <c r="B12529" s="8" t="s">
        <v>31373</v>
      </c>
      <c r="C12529" s="9" t="s">
        <v>6988</v>
      </c>
      <c r="D12529" s="10" t="s">
        <v>31721</v>
      </c>
      <c r="E12529" s="11" t="s">
        <v>31722</v>
      </c>
      <c r="F12529" s="6">
        <v>491942</v>
      </c>
      <c r="G12529" s="6" t="s">
        <v>16</v>
      </c>
      <c r="H12529" s="16">
        <v>3733988.3</v>
      </c>
      <c r="I12529" s="12">
        <v>44143</v>
      </c>
      <c r="J12529" s="12">
        <v>44202</v>
      </c>
      <c r="K12529" s="15">
        <v>3731490</v>
      </c>
      <c r="L12529" s="13" t="s">
        <v>15</v>
      </c>
      <c r="M12529" s="7">
        <v>1</v>
      </c>
      <c r="N12529" s="17"/>
    </row>
    <row r="12530" spans="1:14" ht="235.5">
      <c r="A12530" s="6">
        <v>12528</v>
      </c>
      <c r="B12530" s="8" t="s">
        <v>31373</v>
      </c>
      <c r="C12530" s="9" t="s">
        <v>31723</v>
      </c>
      <c r="D12530" s="10" t="s">
        <v>31724</v>
      </c>
      <c r="E12530" s="11" t="s">
        <v>31725</v>
      </c>
      <c r="F12530" s="6">
        <v>484088</v>
      </c>
      <c r="G12530" s="6" t="s">
        <v>9463</v>
      </c>
      <c r="H12530" s="16">
        <v>13014641.85</v>
      </c>
      <c r="I12530" s="12" t="s">
        <v>2649</v>
      </c>
      <c r="J12530" s="12" t="s">
        <v>15800</v>
      </c>
      <c r="K12530" s="15">
        <v>1085000</v>
      </c>
      <c r="L12530" s="13" t="s">
        <v>15</v>
      </c>
      <c r="M12530" s="7">
        <v>1</v>
      </c>
      <c r="N12530" s="17"/>
    </row>
    <row r="12531" spans="1:14" ht="63">
      <c r="A12531" s="6">
        <v>12529</v>
      </c>
      <c r="B12531" s="8" t="s">
        <v>31373</v>
      </c>
      <c r="C12531" s="9" t="s">
        <v>31726</v>
      </c>
      <c r="D12531" s="10" t="s">
        <v>31709</v>
      </c>
      <c r="E12531" s="11" t="s">
        <v>31727</v>
      </c>
      <c r="F12531" s="6">
        <v>514072</v>
      </c>
      <c r="G12531" s="6" t="s">
        <v>30422</v>
      </c>
      <c r="H12531" s="16">
        <v>13627503.949999999</v>
      </c>
      <c r="I12531" s="12" t="s">
        <v>1858</v>
      </c>
      <c r="J12531" s="12" t="s">
        <v>30652</v>
      </c>
      <c r="K12531" s="15">
        <v>0</v>
      </c>
      <c r="L12531" s="13" t="s">
        <v>15</v>
      </c>
      <c r="M12531" s="7">
        <v>1</v>
      </c>
      <c r="N12531" s="17"/>
    </row>
    <row r="12532" spans="1:14" ht="47.25">
      <c r="A12532" s="6">
        <v>12530</v>
      </c>
      <c r="B12532" s="8" t="s">
        <v>31373</v>
      </c>
      <c r="C12532" s="9" t="s">
        <v>31728</v>
      </c>
      <c r="D12532" s="10" t="s">
        <v>31729</v>
      </c>
      <c r="E12532" s="11" t="s">
        <v>31730</v>
      </c>
      <c r="F12532" s="6">
        <v>514071</v>
      </c>
      <c r="G12532" s="6" t="s">
        <v>30422</v>
      </c>
      <c r="H12532" s="16">
        <v>11837082.65</v>
      </c>
      <c r="I12532" s="12" t="s">
        <v>1858</v>
      </c>
      <c r="J12532" s="12" t="s">
        <v>31731</v>
      </c>
      <c r="K12532" s="15">
        <v>0</v>
      </c>
      <c r="L12532" s="13" t="s">
        <v>15</v>
      </c>
      <c r="M12532" s="7">
        <v>1</v>
      </c>
      <c r="N12532" s="17"/>
    </row>
    <row r="12533" spans="1:14" ht="47.25">
      <c r="A12533" s="6">
        <v>12531</v>
      </c>
      <c r="B12533" s="8" t="s">
        <v>31373</v>
      </c>
      <c r="C12533" s="9" t="s">
        <v>31732</v>
      </c>
      <c r="D12533" s="10" t="s">
        <v>31733</v>
      </c>
      <c r="E12533" s="11" t="s">
        <v>31734</v>
      </c>
      <c r="F12533" s="6">
        <v>519540</v>
      </c>
      <c r="G12533" s="6" t="s">
        <v>30422</v>
      </c>
      <c r="H12533" s="16">
        <v>3498710.35</v>
      </c>
      <c r="I12533" s="12" t="s">
        <v>29040</v>
      </c>
      <c r="J12533" s="12" t="s">
        <v>13221</v>
      </c>
      <c r="K12533" s="15">
        <v>0</v>
      </c>
      <c r="L12533" s="13" t="s">
        <v>15</v>
      </c>
      <c r="M12533" s="7">
        <v>1</v>
      </c>
      <c r="N12533" s="17"/>
    </row>
    <row r="12534" spans="1:14" ht="94.5">
      <c r="A12534" s="6">
        <v>12532</v>
      </c>
      <c r="B12534" s="8" t="s">
        <v>25861</v>
      </c>
      <c r="C12534" s="9" t="s">
        <v>25862</v>
      </c>
      <c r="D12534" s="10" t="s">
        <v>25863</v>
      </c>
      <c r="E12534" s="11" t="s">
        <v>25864</v>
      </c>
      <c r="F12534" s="6">
        <v>204721</v>
      </c>
      <c r="G12534" s="6" t="s">
        <v>765</v>
      </c>
      <c r="H12534" s="16">
        <v>51831717</v>
      </c>
      <c r="I12534" s="12" t="s">
        <v>25865</v>
      </c>
      <c r="J12534" s="12" t="s">
        <v>25866</v>
      </c>
      <c r="K12534" s="15">
        <v>27093084</v>
      </c>
      <c r="L12534" s="13" t="s">
        <v>14</v>
      </c>
      <c r="M12534" s="7">
        <v>1</v>
      </c>
      <c r="N12534" s="17"/>
    </row>
    <row r="12535" spans="1:14" ht="63">
      <c r="A12535" s="6">
        <v>12533</v>
      </c>
      <c r="B12535" s="8" t="s">
        <v>25861</v>
      </c>
      <c r="C12535" s="9" t="s">
        <v>25867</v>
      </c>
      <c r="D12535" s="10" t="s">
        <v>2197</v>
      </c>
      <c r="E12535" s="11" t="s">
        <v>25864</v>
      </c>
      <c r="F12535" s="6">
        <v>204721</v>
      </c>
      <c r="G12535" s="6" t="s">
        <v>765</v>
      </c>
      <c r="H12535" s="16">
        <v>51831717</v>
      </c>
      <c r="I12535" s="12" t="s">
        <v>25865</v>
      </c>
      <c r="J12535" s="12" t="s">
        <v>25866</v>
      </c>
      <c r="K12535" s="15">
        <v>27093084</v>
      </c>
      <c r="L12535" s="13" t="s">
        <v>14</v>
      </c>
      <c r="M12535" s="7">
        <v>0.4</v>
      </c>
      <c r="N12535" s="17"/>
    </row>
    <row r="12536" spans="1:14" ht="63">
      <c r="A12536" s="6">
        <v>12534</v>
      </c>
      <c r="B12536" s="8" t="s">
        <v>25861</v>
      </c>
      <c r="C12536" s="9" t="s">
        <v>25868</v>
      </c>
      <c r="D12536" s="10" t="s">
        <v>24621</v>
      </c>
      <c r="E12536" s="11" t="s">
        <v>25864</v>
      </c>
      <c r="F12536" s="6">
        <v>204721</v>
      </c>
      <c r="G12536" s="6" t="s">
        <v>765</v>
      </c>
      <c r="H12536" s="16">
        <v>51831717</v>
      </c>
      <c r="I12536" s="12" t="s">
        <v>25865</v>
      </c>
      <c r="J12536" s="12" t="s">
        <v>25866</v>
      </c>
      <c r="K12536" s="15">
        <v>27093084</v>
      </c>
      <c r="L12536" s="13" t="s">
        <v>14</v>
      </c>
      <c r="M12536" s="7">
        <v>0.35</v>
      </c>
      <c r="N12536" s="17"/>
    </row>
    <row r="12537" spans="1:14" ht="63">
      <c r="A12537" s="6">
        <v>12535</v>
      </c>
      <c r="B12537" s="8" t="s">
        <v>25861</v>
      </c>
      <c r="C12537" s="9" t="s">
        <v>25869</v>
      </c>
      <c r="D12537" s="10" t="s">
        <v>25870</v>
      </c>
      <c r="E12537" s="11" t="s">
        <v>25864</v>
      </c>
      <c r="F12537" s="6">
        <v>204721</v>
      </c>
      <c r="G12537" s="6" t="s">
        <v>765</v>
      </c>
      <c r="H12537" s="16">
        <v>51831717</v>
      </c>
      <c r="I12537" s="12" t="s">
        <v>25865</v>
      </c>
      <c r="J12537" s="12" t="s">
        <v>25866</v>
      </c>
      <c r="K12537" s="15">
        <v>27093084</v>
      </c>
      <c r="L12537" s="13" t="s">
        <v>14</v>
      </c>
      <c r="M12537" s="7">
        <v>0.25</v>
      </c>
      <c r="N12537" s="17"/>
    </row>
    <row r="12538" spans="1:14" ht="110.25">
      <c r="A12538" s="6">
        <v>12536</v>
      </c>
      <c r="B12538" s="8" t="s">
        <v>25861</v>
      </c>
      <c r="C12538" s="9" t="s">
        <v>25871</v>
      </c>
      <c r="D12538" s="10" t="s">
        <v>25863</v>
      </c>
      <c r="E12538" s="11" t="s">
        <v>25872</v>
      </c>
      <c r="F12538" s="6">
        <v>259002</v>
      </c>
      <c r="G12538" s="6" t="s">
        <v>25873</v>
      </c>
      <c r="H12538" s="16">
        <v>47804080</v>
      </c>
      <c r="I12538" s="12" t="s">
        <v>2417</v>
      </c>
      <c r="J12538" s="12" t="s">
        <v>6967</v>
      </c>
      <c r="K12538" s="15">
        <v>24074343</v>
      </c>
      <c r="L12538" s="13" t="s">
        <v>14</v>
      </c>
      <c r="M12538" s="7">
        <v>1</v>
      </c>
      <c r="N12538" s="17"/>
    </row>
    <row r="12539" spans="1:14" ht="78.75">
      <c r="A12539" s="6">
        <v>12537</v>
      </c>
      <c r="B12539" s="8" t="s">
        <v>25861</v>
      </c>
      <c r="C12539" s="9" t="s">
        <v>25867</v>
      </c>
      <c r="D12539" s="10" t="s">
        <v>2197</v>
      </c>
      <c r="E12539" s="11" t="s">
        <v>25872</v>
      </c>
      <c r="F12539" s="6">
        <v>259002</v>
      </c>
      <c r="G12539" s="6" t="s">
        <v>25873</v>
      </c>
      <c r="H12539" s="16">
        <v>47804080</v>
      </c>
      <c r="I12539" s="12" t="s">
        <v>2417</v>
      </c>
      <c r="J12539" s="12" t="s">
        <v>6967</v>
      </c>
      <c r="K12539" s="15">
        <v>24074343</v>
      </c>
      <c r="L12539" s="13" t="s">
        <v>14</v>
      </c>
      <c r="M12539" s="7">
        <v>0.4</v>
      </c>
      <c r="N12539" s="17"/>
    </row>
    <row r="12540" spans="1:14" ht="78.75">
      <c r="A12540" s="6">
        <v>12538</v>
      </c>
      <c r="B12540" s="8" t="s">
        <v>25861</v>
      </c>
      <c r="C12540" s="9" t="s">
        <v>25868</v>
      </c>
      <c r="D12540" s="10" t="s">
        <v>24621</v>
      </c>
      <c r="E12540" s="11" t="s">
        <v>25872</v>
      </c>
      <c r="F12540" s="6">
        <v>259002</v>
      </c>
      <c r="G12540" s="6" t="s">
        <v>25873</v>
      </c>
      <c r="H12540" s="16">
        <v>47804080</v>
      </c>
      <c r="I12540" s="12" t="s">
        <v>2417</v>
      </c>
      <c r="J12540" s="12" t="s">
        <v>6967</v>
      </c>
      <c r="K12540" s="15">
        <v>24074343</v>
      </c>
      <c r="L12540" s="13" t="s">
        <v>14</v>
      </c>
      <c r="M12540" s="7">
        <v>0.35</v>
      </c>
      <c r="N12540" s="17"/>
    </row>
    <row r="12541" spans="1:14" ht="78.75">
      <c r="A12541" s="6">
        <v>12539</v>
      </c>
      <c r="B12541" s="8" t="s">
        <v>25861</v>
      </c>
      <c r="C12541" s="9" t="s">
        <v>25869</v>
      </c>
      <c r="D12541" s="10" t="s">
        <v>25870</v>
      </c>
      <c r="E12541" s="11" t="s">
        <v>25872</v>
      </c>
      <c r="F12541" s="6">
        <v>259002</v>
      </c>
      <c r="G12541" s="6" t="s">
        <v>25873</v>
      </c>
      <c r="H12541" s="16">
        <v>47804080</v>
      </c>
      <c r="I12541" s="12" t="s">
        <v>2417</v>
      </c>
      <c r="J12541" s="12" t="s">
        <v>6967</v>
      </c>
      <c r="K12541" s="15">
        <v>24074343</v>
      </c>
      <c r="L12541" s="13" t="s">
        <v>14</v>
      </c>
      <c r="M12541" s="7">
        <v>0.25</v>
      </c>
      <c r="N12541" s="17"/>
    </row>
    <row r="12542" spans="1:14" ht="78.75">
      <c r="A12542" s="6">
        <v>12540</v>
      </c>
      <c r="B12542" s="8" t="s">
        <v>25861</v>
      </c>
      <c r="C12542" s="9" t="s">
        <v>25874</v>
      </c>
      <c r="D12542" s="10" t="s">
        <v>25875</v>
      </c>
      <c r="E12542" s="11" t="s">
        <v>25876</v>
      </c>
      <c r="F12542" s="6">
        <v>368094</v>
      </c>
      <c r="G12542" s="6" t="s">
        <v>706</v>
      </c>
      <c r="H12542" s="16">
        <v>36957301.240000002</v>
      </c>
      <c r="I12542" s="12">
        <v>43862</v>
      </c>
      <c r="J12542" s="12">
        <v>44226</v>
      </c>
      <c r="K12542" s="15">
        <v>7109823</v>
      </c>
      <c r="L12542" s="13" t="s">
        <v>14</v>
      </c>
      <c r="M12542" s="7">
        <v>1</v>
      </c>
      <c r="N12542" s="17"/>
    </row>
    <row r="12543" spans="1:14" ht="47.25">
      <c r="A12543" s="6">
        <v>12541</v>
      </c>
      <c r="B12543" s="8" t="s">
        <v>25861</v>
      </c>
      <c r="C12543" s="9" t="s">
        <v>25867</v>
      </c>
      <c r="D12543" s="10" t="s">
        <v>2197</v>
      </c>
      <c r="E12543" s="11" t="s">
        <v>25876</v>
      </c>
      <c r="F12543" s="6">
        <v>368094</v>
      </c>
      <c r="G12543" s="6" t="s">
        <v>706</v>
      </c>
      <c r="H12543" s="16">
        <v>36957301.240000002</v>
      </c>
      <c r="I12543" s="12">
        <v>43862</v>
      </c>
      <c r="J12543" s="12">
        <v>44226</v>
      </c>
      <c r="K12543" s="15">
        <v>7109823</v>
      </c>
      <c r="L12543" s="13" t="s">
        <v>14</v>
      </c>
      <c r="M12543" s="7">
        <v>0.55000000000000004</v>
      </c>
      <c r="N12543" s="17"/>
    </row>
    <row r="12544" spans="1:14" ht="31.5">
      <c r="A12544" s="6">
        <v>12542</v>
      </c>
      <c r="B12544" s="8" t="s">
        <v>25861</v>
      </c>
      <c r="C12544" s="9" t="s">
        <v>25868</v>
      </c>
      <c r="D12544" s="10" t="s">
        <v>24621</v>
      </c>
      <c r="E12544" s="11" t="s">
        <v>25876</v>
      </c>
      <c r="F12544" s="6">
        <v>368094</v>
      </c>
      <c r="G12544" s="6" t="s">
        <v>706</v>
      </c>
      <c r="H12544" s="16">
        <v>36957301.240000002</v>
      </c>
      <c r="I12544" s="12">
        <v>43862</v>
      </c>
      <c r="J12544" s="12">
        <v>44226</v>
      </c>
      <c r="K12544" s="15">
        <v>7109823</v>
      </c>
      <c r="L12544" s="13" t="s">
        <v>14</v>
      </c>
      <c r="M12544" s="7">
        <v>0.45</v>
      </c>
      <c r="N12544" s="17"/>
    </row>
    <row r="12545" spans="1:14" ht="78.75">
      <c r="A12545" s="6">
        <v>12543</v>
      </c>
      <c r="B12545" s="8" t="s">
        <v>25861</v>
      </c>
      <c r="C12545" s="9" t="s">
        <v>25874</v>
      </c>
      <c r="D12545" s="10" t="s">
        <v>25875</v>
      </c>
      <c r="E12545" s="11" t="s">
        <v>25877</v>
      </c>
      <c r="F12545" s="6">
        <v>393564</v>
      </c>
      <c r="G12545" s="6" t="s">
        <v>25873</v>
      </c>
      <c r="H12545" s="16">
        <v>19643608</v>
      </c>
      <c r="I12545" s="12" t="s">
        <v>4777</v>
      </c>
      <c r="J12545" s="12" t="s">
        <v>1755</v>
      </c>
      <c r="K12545" s="15">
        <v>0</v>
      </c>
      <c r="L12545" s="13" t="s">
        <v>14</v>
      </c>
      <c r="M12545" s="7">
        <v>1</v>
      </c>
      <c r="N12545" s="17"/>
    </row>
    <row r="12546" spans="1:14" ht="63">
      <c r="A12546" s="6">
        <v>12544</v>
      </c>
      <c r="B12546" s="8" t="s">
        <v>25861</v>
      </c>
      <c r="C12546" s="9" t="s">
        <v>25867</v>
      </c>
      <c r="D12546" s="10" t="s">
        <v>2197</v>
      </c>
      <c r="E12546" s="11" t="s">
        <v>25877</v>
      </c>
      <c r="F12546" s="6">
        <v>393564</v>
      </c>
      <c r="G12546" s="6" t="s">
        <v>25873</v>
      </c>
      <c r="H12546" s="16">
        <v>19643608</v>
      </c>
      <c r="I12546" s="12" t="s">
        <v>4777</v>
      </c>
      <c r="J12546" s="12" t="s">
        <v>1755</v>
      </c>
      <c r="K12546" s="15">
        <v>0</v>
      </c>
      <c r="L12546" s="13" t="s">
        <v>14</v>
      </c>
      <c r="M12546" s="7">
        <v>0.55000000000000004</v>
      </c>
      <c r="N12546" s="17"/>
    </row>
    <row r="12547" spans="1:14" ht="63">
      <c r="A12547" s="6">
        <v>12545</v>
      </c>
      <c r="B12547" s="8" t="s">
        <v>25861</v>
      </c>
      <c r="C12547" s="9" t="s">
        <v>25868</v>
      </c>
      <c r="D12547" s="10" t="s">
        <v>24621</v>
      </c>
      <c r="E12547" s="11" t="s">
        <v>25877</v>
      </c>
      <c r="F12547" s="6">
        <v>393564</v>
      </c>
      <c r="G12547" s="6" t="s">
        <v>25873</v>
      </c>
      <c r="H12547" s="16">
        <v>19643608</v>
      </c>
      <c r="I12547" s="12" t="s">
        <v>4777</v>
      </c>
      <c r="J12547" s="12" t="s">
        <v>1755</v>
      </c>
      <c r="K12547" s="15">
        <v>0</v>
      </c>
      <c r="L12547" s="13" t="s">
        <v>14</v>
      </c>
      <c r="M12547" s="7">
        <v>0.45</v>
      </c>
      <c r="N12547" s="17"/>
    </row>
    <row r="12548" spans="1:14" ht="78.75">
      <c r="A12548" s="6">
        <v>12546</v>
      </c>
      <c r="B12548" s="8" t="s">
        <v>25861</v>
      </c>
      <c r="C12548" s="9" t="s">
        <v>25878</v>
      </c>
      <c r="D12548" s="10" t="s">
        <v>25875</v>
      </c>
      <c r="E12548" s="11" t="s">
        <v>25879</v>
      </c>
      <c r="F12548" s="6">
        <v>304047</v>
      </c>
      <c r="G12548" s="6" t="s">
        <v>25873</v>
      </c>
      <c r="H12548" s="16">
        <v>24035891</v>
      </c>
      <c r="I12548" s="12" t="s">
        <v>23283</v>
      </c>
      <c r="J12548" s="12" t="s">
        <v>1708</v>
      </c>
      <c r="K12548" s="15">
        <v>2675000</v>
      </c>
      <c r="L12548" s="13" t="s">
        <v>14</v>
      </c>
      <c r="M12548" s="7">
        <v>1</v>
      </c>
      <c r="N12548" s="17"/>
    </row>
    <row r="12549" spans="1:14" ht="63">
      <c r="A12549" s="6">
        <v>12547</v>
      </c>
      <c r="B12549" s="8" t="s">
        <v>25861</v>
      </c>
      <c r="C12549" s="9" t="s">
        <v>25867</v>
      </c>
      <c r="D12549" s="10" t="s">
        <v>2197</v>
      </c>
      <c r="E12549" s="11" t="s">
        <v>25879</v>
      </c>
      <c r="F12549" s="6">
        <v>304047</v>
      </c>
      <c r="G12549" s="6" t="s">
        <v>25873</v>
      </c>
      <c r="H12549" s="16">
        <v>24035891</v>
      </c>
      <c r="I12549" s="12" t="s">
        <v>23283</v>
      </c>
      <c r="J12549" s="12" t="s">
        <v>1708</v>
      </c>
      <c r="K12549" s="15">
        <v>2675000</v>
      </c>
      <c r="L12549" s="13" t="s">
        <v>14</v>
      </c>
      <c r="M12549" s="7">
        <v>0.55000000000000004</v>
      </c>
      <c r="N12549" s="17"/>
    </row>
    <row r="12550" spans="1:14" ht="63">
      <c r="A12550" s="6">
        <v>12548</v>
      </c>
      <c r="B12550" s="8" t="s">
        <v>25861</v>
      </c>
      <c r="C12550" s="9" t="s">
        <v>25868</v>
      </c>
      <c r="D12550" s="10" t="s">
        <v>24621</v>
      </c>
      <c r="E12550" s="11" t="s">
        <v>25879</v>
      </c>
      <c r="F12550" s="6">
        <v>304047</v>
      </c>
      <c r="G12550" s="6" t="s">
        <v>25873</v>
      </c>
      <c r="H12550" s="16">
        <v>24035891</v>
      </c>
      <c r="I12550" s="12" t="s">
        <v>23283</v>
      </c>
      <c r="J12550" s="12" t="s">
        <v>1708</v>
      </c>
      <c r="K12550" s="15">
        <v>2675000</v>
      </c>
      <c r="L12550" s="13" t="s">
        <v>14</v>
      </c>
      <c r="M12550" s="7">
        <v>0.45</v>
      </c>
      <c r="N12550" s="17"/>
    </row>
    <row r="12551" spans="1:14" ht="47.25">
      <c r="A12551" s="6">
        <v>12549</v>
      </c>
      <c r="B12551" s="8" t="s">
        <v>25861</v>
      </c>
      <c r="C12551" s="9" t="s">
        <v>25867</v>
      </c>
      <c r="D12551" s="10" t="s">
        <v>2197</v>
      </c>
      <c r="E12551" s="11" t="s">
        <v>25880</v>
      </c>
      <c r="F12551" s="6">
        <v>167423</v>
      </c>
      <c r="G12551" s="6" t="s">
        <v>873</v>
      </c>
      <c r="H12551" s="16">
        <v>13311000</v>
      </c>
      <c r="I12551" s="12" t="s">
        <v>25881</v>
      </c>
      <c r="J12551" s="12" t="s">
        <v>25882</v>
      </c>
      <c r="K12551" s="15">
        <v>11815330</v>
      </c>
      <c r="L12551" s="13" t="s">
        <v>15</v>
      </c>
      <c r="M12551" s="7">
        <v>1</v>
      </c>
      <c r="N12551" s="17"/>
    </row>
    <row r="12552" spans="1:14" ht="47.25">
      <c r="A12552" s="6">
        <v>12550</v>
      </c>
      <c r="B12552" s="8" t="s">
        <v>25861</v>
      </c>
      <c r="C12552" s="9" t="s">
        <v>25883</v>
      </c>
      <c r="D12552" s="10" t="s">
        <v>25884</v>
      </c>
      <c r="E12552" s="11" t="s">
        <v>25885</v>
      </c>
      <c r="F12552" s="6">
        <v>137094</v>
      </c>
      <c r="G12552" s="6" t="s">
        <v>873</v>
      </c>
      <c r="H12552" s="16">
        <v>14331435</v>
      </c>
      <c r="I12552" s="12" t="s">
        <v>25886</v>
      </c>
      <c r="J12552" s="12" t="s">
        <v>2383</v>
      </c>
      <c r="K12552" s="15">
        <v>13775086</v>
      </c>
      <c r="L12552" s="13" t="s">
        <v>15</v>
      </c>
      <c r="M12552" s="7">
        <v>1</v>
      </c>
      <c r="N12552" s="17"/>
    </row>
    <row r="12553" spans="1:14" ht="31.5">
      <c r="A12553" s="6">
        <v>12551</v>
      </c>
      <c r="B12553" s="8" t="s">
        <v>25861</v>
      </c>
      <c r="C12553" s="9" t="s">
        <v>25887</v>
      </c>
      <c r="D12553" s="10" t="s">
        <v>25888</v>
      </c>
      <c r="E12553" s="11" t="s">
        <v>25889</v>
      </c>
      <c r="F12553" s="6">
        <v>269158</v>
      </c>
      <c r="G12553" s="6" t="s">
        <v>873</v>
      </c>
      <c r="H12553" s="16">
        <v>10815180</v>
      </c>
      <c r="I12553" s="12" t="s">
        <v>25890</v>
      </c>
      <c r="J12553" s="12" t="s">
        <v>2035</v>
      </c>
      <c r="K12553" s="15">
        <v>6862574</v>
      </c>
      <c r="L12553" s="13" t="s">
        <v>15</v>
      </c>
      <c r="M12553" s="7">
        <v>1</v>
      </c>
      <c r="N12553" s="17"/>
    </row>
    <row r="12554" spans="1:14" ht="47.25">
      <c r="A12554" s="6">
        <v>12552</v>
      </c>
      <c r="B12554" s="8" t="s">
        <v>25861</v>
      </c>
      <c r="C12554" s="9" t="s">
        <v>25891</v>
      </c>
      <c r="D12554" s="10" t="s">
        <v>25892</v>
      </c>
      <c r="E12554" s="11" t="s">
        <v>25893</v>
      </c>
      <c r="F12554" s="6">
        <v>364492</v>
      </c>
      <c r="G12554" s="6" t="s">
        <v>873</v>
      </c>
      <c r="H12554" s="16">
        <v>5073000</v>
      </c>
      <c r="I12554" s="12" t="s">
        <v>22169</v>
      </c>
      <c r="J12554" s="12" t="s">
        <v>25894</v>
      </c>
      <c r="K12554" s="15">
        <v>0</v>
      </c>
      <c r="L12554" s="13" t="s">
        <v>15</v>
      </c>
      <c r="M12554" s="7">
        <v>1</v>
      </c>
      <c r="N12554" s="17"/>
    </row>
    <row r="12555" spans="1:14" ht="252">
      <c r="A12555" s="6">
        <v>12553</v>
      </c>
      <c r="B12555" s="8" t="s">
        <v>25861</v>
      </c>
      <c r="C12555" s="9" t="s">
        <v>25895</v>
      </c>
      <c r="D12555" s="10" t="s">
        <v>24621</v>
      </c>
      <c r="E12555" s="11" t="s">
        <v>25896</v>
      </c>
      <c r="F12555" s="6">
        <v>464488</v>
      </c>
      <c r="G12555" s="6" t="s">
        <v>679</v>
      </c>
      <c r="H12555" s="16">
        <v>13405789</v>
      </c>
      <c r="I12555" s="12" t="s">
        <v>7355</v>
      </c>
      <c r="J12555" s="12" t="s">
        <v>7138</v>
      </c>
      <c r="K12555" s="15">
        <v>0</v>
      </c>
      <c r="L12555" s="13" t="s">
        <v>15</v>
      </c>
      <c r="M12555" s="7">
        <v>1</v>
      </c>
      <c r="N12555" s="17"/>
    </row>
    <row r="12556" spans="1:14" ht="78.75">
      <c r="A12556" s="6">
        <v>12554</v>
      </c>
      <c r="B12556" s="8" t="s">
        <v>25861</v>
      </c>
      <c r="C12556" s="9" t="s">
        <v>25897</v>
      </c>
      <c r="D12556" s="10" t="s">
        <v>24621</v>
      </c>
      <c r="E12556" s="11" t="s">
        <v>25898</v>
      </c>
      <c r="F12556" s="6">
        <v>393565</v>
      </c>
      <c r="G12556" s="6" t="s">
        <v>25873</v>
      </c>
      <c r="H12556" s="16">
        <v>23921180</v>
      </c>
      <c r="I12556" s="12" t="s">
        <v>4777</v>
      </c>
      <c r="J12556" s="12" t="s">
        <v>1755</v>
      </c>
      <c r="K12556" s="15">
        <v>0</v>
      </c>
      <c r="L12556" s="13" t="s">
        <v>15</v>
      </c>
      <c r="M12556" s="7">
        <v>1</v>
      </c>
      <c r="N12556" s="17"/>
    </row>
    <row r="12557" spans="1:14" ht="78.75">
      <c r="A12557" s="6">
        <v>12555</v>
      </c>
      <c r="B12557" s="8" t="s">
        <v>25861</v>
      </c>
      <c r="C12557" s="9" t="s">
        <v>25897</v>
      </c>
      <c r="D12557" s="10" t="s">
        <v>24621</v>
      </c>
      <c r="E12557" s="11" t="s">
        <v>25899</v>
      </c>
      <c r="F12557" s="6">
        <v>343451</v>
      </c>
      <c r="G12557" s="6" t="s">
        <v>25873</v>
      </c>
      <c r="H12557" s="16">
        <v>7653478</v>
      </c>
      <c r="I12557" s="12" t="s">
        <v>25900</v>
      </c>
      <c r="J12557" s="12" t="s">
        <v>2268</v>
      </c>
      <c r="K12557" s="15">
        <v>0</v>
      </c>
      <c r="L12557" s="13" t="s">
        <v>15</v>
      </c>
      <c r="M12557" s="7">
        <v>1</v>
      </c>
      <c r="N12557" s="17"/>
    </row>
    <row r="12558" spans="1:14" ht="78.75">
      <c r="A12558" s="6">
        <v>12556</v>
      </c>
      <c r="B12558" s="8" t="s">
        <v>25861</v>
      </c>
      <c r="C12558" s="9" t="s">
        <v>25901</v>
      </c>
      <c r="D12558" s="10" t="s">
        <v>11549</v>
      </c>
      <c r="E12558" s="11" t="s">
        <v>25902</v>
      </c>
      <c r="F12558" s="6">
        <v>254284</v>
      </c>
      <c r="G12558" s="6" t="s">
        <v>25873</v>
      </c>
      <c r="H12558" s="16">
        <v>21110907</v>
      </c>
      <c r="I12558" s="12" t="s">
        <v>25903</v>
      </c>
      <c r="J12558" s="12" t="s">
        <v>7410</v>
      </c>
      <c r="K12558" s="15">
        <v>14590853</v>
      </c>
      <c r="L12558" s="13" t="s">
        <v>15</v>
      </c>
      <c r="M12558" s="7">
        <v>1</v>
      </c>
      <c r="N12558" s="17"/>
    </row>
    <row r="12559" spans="1:14" ht="78.75">
      <c r="A12559" s="6">
        <v>12557</v>
      </c>
      <c r="B12559" s="8" t="s">
        <v>25861</v>
      </c>
      <c r="C12559" s="9" t="s">
        <v>25901</v>
      </c>
      <c r="D12559" s="10" t="s">
        <v>11549</v>
      </c>
      <c r="E12559" s="11" t="s">
        <v>25904</v>
      </c>
      <c r="F12559" s="6">
        <v>254285</v>
      </c>
      <c r="G12559" s="6" t="s">
        <v>25873</v>
      </c>
      <c r="H12559" s="16">
        <v>30699344</v>
      </c>
      <c r="I12559" s="12" t="s">
        <v>25903</v>
      </c>
      <c r="J12559" s="12" t="s">
        <v>2176</v>
      </c>
      <c r="K12559" s="15">
        <v>16458364</v>
      </c>
      <c r="L12559" s="13" t="s">
        <v>15</v>
      </c>
      <c r="M12559" s="7">
        <v>1</v>
      </c>
      <c r="N12559" s="17"/>
    </row>
    <row r="12560" spans="1:14" ht="78.75">
      <c r="A12560" s="6">
        <v>12558</v>
      </c>
      <c r="B12560" s="8" t="s">
        <v>25861</v>
      </c>
      <c r="C12560" s="9" t="s">
        <v>25901</v>
      </c>
      <c r="D12560" s="10" t="s">
        <v>11549</v>
      </c>
      <c r="E12560" s="11" t="s">
        <v>25905</v>
      </c>
      <c r="F12560" s="6">
        <v>254286</v>
      </c>
      <c r="G12560" s="6" t="s">
        <v>25873</v>
      </c>
      <c r="H12560" s="16">
        <v>30618681.111000001</v>
      </c>
      <c r="I12560" s="12" t="s">
        <v>25903</v>
      </c>
      <c r="J12560" s="12" t="s">
        <v>7410</v>
      </c>
      <c r="K12560" s="15">
        <v>16346005</v>
      </c>
      <c r="L12560" s="13" t="s">
        <v>15</v>
      </c>
      <c r="M12560" s="7">
        <v>1</v>
      </c>
      <c r="N12560" s="17"/>
    </row>
    <row r="12561" spans="1:14" ht="78.75">
      <c r="A12561" s="6">
        <v>12559</v>
      </c>
      <c r="B12561" s="8" t="s">
        <v>25861</v>
      </c>
      <c r="C12561" s="9" t="s">
        <v>25906</v>
      </c>
      <c r="D12561" s="10" t="s">
        <v>11549</v>
      </c>
      <c r="E12561" s="11" t="s">
        <v>25907</v>
      </c>
      <c r="F12561" s="6">
        <v>452789</v>
      </c>
      <c r="G12561" s="6" t="s">
        <v>2049</v>
      </c>
      <c r="H12561" s="16">
        <v>67671568</v>
      </c>
      <c r="I12561" s="12" t="s">
        <v>25908</v>
      </c>
      <c r="J12561" s="12" t="s">
        <v>13221</v>
      </c>
      <c r="K12561" s="15">
        <v>0</v>
      </c>
      <c r="L12561" s="13" t="s">
        <v>15</v>
      </c>
      <c r="M12561" s="7">
        <v>1</v>
      </c>
      <c r="N12561" s="17"/>
    </row>
    <row r="12562" spans="1:14" ht="63">
      <c r="A12562" s="6">
        <v>12560</v>
      </c>
      <c r="B12562" s="8" t="s">
        <v>25861</v>
      </c>
      <c r="C12562" s="9" t="s">
        <v>25906</v>
      </c>
      <c r="D12562" s="10" t="s">
        <v>11549</v>
      </c>
      <c r="E12562" s="11" t="s">
        <v>25909</v>
      </c>
      <c r="F12562" s="6">
        <v>254738</v>
      </c>
      <c r="G12562" s="6" t="s">
        <v>706</v>
      </c>
      <c r="H12562" s="16">
        <v>24484529</v>
      </c>
      <c r="I12562" s="12" t="s">
        <v>25910</v>
      </c>
      <c r="J12562" s="12" t="s">
        <v>23433</v>
      </c>
      <c r="K12562" s="15">
        <v>4154087</v>
      </c>
      <c r="L12562" s="13" t="s">
        <v>15</v>
      </c>
      <c r="M12562" s="7">
        <v>1</v>
      </c>
      <c r="N12562" s="17"/>
    </row>
    <row r="12563" spans="1:14" ht="78.75">
      <c r="A12563" s="6">
        <v>12561</v>
      </c>
      <c r="B12563" s="8" t="s">
        <v>25861</v>
      </c>
      <c r="C12563" s="9" t="s">
        <v>25911</v>
      </c>
      <c r="D12563" s="10" t="s">
        <v>13222</v>
      </c>
      <c r="E12563" s="11" t="s">
        <v>25912</v>
      </c>
      <c r="F12563" s="6">
        <v>120239</v>
      </c>
      <c r="G12563" s="6" t="s">
        <v>21306</v>
      </c>
      <c r="H12563" s="16">
        <v>22381749.899999999</v>
      </c>
      <c r="I12563" s="12" t="s">
        <v>25913</v>
      </c>
      <c r="J12563" s="12" t="s">
        <v>4004</v>
      </c>
      <c r="K12563" s="15">
        <v>12499868</v>
      </c>
      <c r="L12563" s="13" t="s">
        <v>15</v>
      </c>
      <c r="M12563" s="7">
        <v>1</v>
      </c>
      <c r="N12563" s="17"/>
    </row>
    <row r="12564" spans="1:14" ht="78.75">
      <c r="A12564" s="6">
        <v>12562</v>
      </c>
      <c r="B12564" s="8" t="s">
        <v>25861</v>
      </c>
      <c r="C12564" s="9" t="s">
        <v>25914</v>
      </c>
      <c r="D12564" s="10" t="s">
        <v>13222</v>
      </c>
      <c r="E12564" s="11" t="s">
        <v>25915</v>
      </c>
      <c r="F12564" s="6">
        <v>116840</v>
      </c>
      <c r="G12564" s="6" t="s">
        <v>21306</v>
      </c>
      <c r="H12564" s="16">
        <v>28185976</v>
      </c>
      <c r="I12564" s="12" t="s">
        <v>25913</v>
      </c>
      <c r="J12564" s="12" t="s">
        <v>4004</v>
      </c>
      <c r="K12564" s="15">
        <v>17805847</v>
      </c>
      <c r="L12564" s="13" t="s">
        <v>15</v>
      </c>
      <c r="M12564" s="7">
        <v>1</v>
      </c>
      <c r="N12564" s="17"/>
    </row>
    <row r="12565" spans="1:14" ht="47.25">
      <c r="A12565" s="6">
        <v>12563</v>
      </c>
      <c r="B12565" s="8" t="s">
        <v>25861</v>
      </c>
      <c r="C12565" s="9" t="s">
        <v>25916</v>
      </c>
      <c r="D12565" s="10" t="s">
        <v>25917</v>
      </c>
      <c r="E12565" s="11" t="s">
        <v>25918</v>
      </c>
      <c r="F12565" s="6">
        <v>151832</v>
      </c>
      <c r="G12565" s="6" t="s">
        <v>21306</v>
      </c>
      <c r="H12565" s="16">
        <v>3137997</v>
      </c>
      <c r="I12565" s="12" t="s">
        <v>25919</v>
      </c>
      <c r="J12565" s="12" t="s">
        <v>13223</v>
      </c>
      <c r="K12565" s="15">
        <v>1380640</v>
      </c>
      <c r="L12565" s="13" t="s">
        <v>15</v>
      </c>
      <c r="M12565" s="7">
        <v>1</v>
      </c>
      <c r="N12565" s="17"/>
    </row>
    <row r="12566" spans="1:14" ht="78.75">
      <c r="A12566" s="6">
        <v>12564</v>
      </c>
      <c r="B12566" s="8" t="s">
        <v>25861</v>
      </c>
      <c r="C12566" s="9" t="s">
        <v>25920</v>
      </c>
      <c r="D12566" s="10" t="s">
        <v>4456</v>
      </c>
      <c r="E12566" s="11" t="s">
        <v>25921</v>
      </c>
      <c r="F12566" s="6">
        <v>209004</v>
      </c>
      <c r="G12566" s="6" t="s">
        <v>706</v>
      </c>
      <c r="H12566" s="16">
        <v>55386686</v>
      </c>
      <c r="I12566" s="12">
        <v>43647</v>
      </c>
      <c r="J12566" s="12" t="s">
        <v>13224</v>
      </c>
      <c r="K12566" s="15">
        <v>0</v>
      </c>
      <c r="L12566" s="13" t="s">
        <v>15</v>
      </c>
      <c r="M12566" s="7">
        <v>1</v>
      </c>
      <c r="N12566" s="17"/>
    </row>
    <row r="12567" spans="1:14" ht="78.75">
      <c r="A12567" s="6">
        <v>12565</v>
      </c>
      <c r="B12567" s="8" t="s">
        <v>25861</v>
      </c>
      <c r="C12567" s="9" t="s">
        <v>25920</v>
      </c>
      <c r="D12567" s="10" t="s">
        <v>4456</v>
      </c>
      <c r="E12567" s="11" t="s">
        <v>25922</v>
      </c>
      <c r="F12567" s="6">
        <v>209006</v>
      </c>
      <c r="G12567" s="6" t="s">
        <v>706</v>
      </c>
      <c r="H12567" s="16">
        <v>71236515</v>
      </c>
      <c r="I12567" s="12">
        <v>43419</v>
      </c>
      <c r="J12567" s="12" t="s">
        <v>25923</v>
      </c>
      <c r="K12567" s="15">
        <v>13016918</v>
      </c>
      <c r="L12567" s="13" t="s">
        <v>15</v>
      </c>
      <c r="M12567" s="7">
        <v>1</v>
      </c>
      <c r="N12567" s="17"/>
    </row>
    <row r="12568" spans="1:14" ht="78.75">
      <c r="A12568" s="6">
        <v>12566</v>
      </c>
      <c r="B12568" s="8" t="s">
        <v>25861</v>
      </c>
      <c r="C12568" s="9" t="s">
        <v>25920</v>
      </c>
      <c r="D12568" s="10" t="s">
        <v>4456</v>
      </c>
      <c r="E12568" s="11" t="s">
        <v>25924</v>
      </c>
      <c r="F12568" s="6">
        <v>180897</v>
      </c>
      <c r="G12568" s="6" t="s">
        <v>25925</v>
      </c>
      <c r="H12568" s="16">
        <v>31845930</v>
      </c>
      <c r="I12568" s="12" t="s">
        <v>25926</v>
      </c>
      <c r="J12568" s="12" t="s">
        <v>25923</v>
      </c>
      <c r="K12568" s="15">
        <v>18094713</v>
      </c>
      <c r="L12568" s="13" t="s">
        <v>15</v>
      </c>
      <c r="M12568" s="7">
        <v>1</v>
      </c>
      <c r="N12568" s="17"/>
    </row>
    <row r="12569" spans="1:14" ht="78.75">
      <c r="A12569" s="6">
        <v>12567</v>
      </c>
      <c r="B12569" s="8" t="s">
        <v>25861</v>
      </c>
      <c r="C12569" s="9" t="s">
        <v>25920</v>
      </c>
      <c r="D12569" s="10" t="s">
        <v>4456</v>
      </c>
      <c r="E12569" s="11" t="s">
        <v>25927</v>
      </c>
      <c r="F12569" s="6">
        <v>176961</v>
      </c>
      <c r="G12569" s="6" t="s">
        <v>21306</v>
      </c>
      <c r="H12569" s="16">
        <v>59149642</v>
      </c>
      <c r="I12569" s="12" t="s">
        <v>25928</v>
      </c>
      <c r="J12569" s="12" t="s">
        <v>25923</v>
      </c>
      <c r="K12569" s="15">
        <v>32509931</v>
      </c>
      <c r="L12569" s="13" t="s">
        <v>15</v>
      </c>
      <c r="M12569" s="7">
        <v>1</v>
      </c>
      <c r="N12569" s="17"/>
    </row>
    <row r="12570" spans="1:14" ht="31.5">
      <c r="A12570" s="6">
        <v>12568</v>
      </c>
      <c r="B12570" s="8" t="s">
        <v>25861</v>
      </c>
      <c r="C12570" s="9" t="s">
        <v>25929</v>
      </c>
      <c r="D12570" s="10" t="s">
        <v>25930</v>
      </c>
      <c r="E12570" s="11" t="s">
        <v>25931</v>
      </c>
      <c r="F12570" s="6">
        <v>237066</v>
      </c>
      <c r="G12570" s="6" t="s">
        <v>2018</v>
      </c>
      <c r="H12570" s="16">
        <v>24479214</v>
      </c>
      <c r="I12570" s="12" t="s">
        <v>25932</v>
      </c>
      <c r="J12570" s="12" t="s">
        <v>2195</v>
      </c>
      <c r="K12570" s="15">
        <v>17430483</v>
      </c>
      <c r="L12570" s="13" t="s">
        <v>14</v>
      </c>
      <c r="M12570" s="7">
        <v>1</v>
      </c>
      <c r="N12570" s="17"/>
    </row>
    <row r="12571" spans="1:14" ht="47.25">
      <c r="A12571" s="6">
        <v>12569</v>
      </c>
      <c r="B12571" s="8" t="s">
        <v>25861</v>
      </c>
      <c r="C12571" s="9" t="s">
        <v>25933</v>
      </c>
      <c r="D12571" s="10" t="s">
        <v>2326</v>
      </c>
      <c r="E12571" s="11" t="s">
        <v>25931</v>
      </c>
      <c r="F12571" s="6">
        <v>237066</v>
      </c>
      <c r="G12571" s="6" t="s">
        <v>2018</v>
      </c>
      <c r="H12571" s="16">
        <v>24479214</v>
      </c>
      <c r="I12571" s="12" t="s">
        <v>25932</v>
      </c>
      <c r="J12571" s="12" t="s">
        <v>2195</v>
      </c>
      <c r="K12571" s="15">
        <v>17430483</v>
      </c>
      <c r="L12571" s="13" t="s">
        <v>14</v>
      </c>
      <c r="M12571" s="7">
        <v>0.51</v>
      </c>
      <c r="N12571" s="17"/>
    </row>
    <row r="12572" spans="1:14" ht="31.5">
      <c r="A12572" s="6">
        <v>12570</v>
      </c>
      <c r="B12572" s="8" t="s">
        <v>25861</v>
      </c>
      <c r="C12572" s="9" t="s">
        <v>25934</v>
      </c>
      <c r="D12572" s="10" t="s">
        <v>25935</v>
      </c>
      <c r="E12572" s="11" t="s">
        <v>25931</v>
      </c>
      <c r="F12572" s="6">
        <v>237066</v>
      </c>
      <c r="G12572" s="6" t="s">
        <v>2018</v>
      </c>
      <c r="H12572" s="16">
        <v>24479214</v>
      </c>
      <c r="I12572" s="12" t="s">
        <v>25932</v>
      </c>
      <c r="J12572" s="12" t="s">
        <v>2195</v>
      </c>
      <c r="K12572" s="15">
        <v>17430483</v>
      </c>
      <c r="L12572" s="13" t="s">
        <v>14</v>
      </c>
      <c r="M12572" s="7">
        <v>0.49</v>
      </c>
      <c r="N12572" s="17"/>
    </row>
    <row r="12573" spans="1:14" ht="78.75">
      <c r="A12573" s="6">
        <v>12571</v>
      </c>
      <c r="B12573" s="8" t="s">
        <v>25861</v>
      </c>
      <c r="C12573" s="9" t="s">
        <v>25936</v>
      </c>
      <c r="D12573" s="10" t="s">
        <v>25937</v>
      </c>
      <c r="E12573" s="11" t="s">
        <v>25938</v>
      </c>
      <c r="F12573" s="6">
        <v>284001</v>
      </c>
      <c r="G12573" s="6" t="s">
        <v>2018</v>
      </c>
      <c r="H12573" s="16">
        <v>24945320</v>
      </c>
      <c r="I12573" s="12" t="s">
        <v>24834</v>
      </c>
      <c r="J12573" s="12" t="s">
        <v>25939</v>
      </c>
      <c r="K12573" s="15">
        <v>13973729</v>
      </c>
      <c r="L12573" s="13" t="s">
        <v>14</v>
      </c>
      <c r="M12573" s="7">
        <v>1</v>
      </c>
      <c r="N12573" s="17"/>
    </row>
    <row r="12574" spans="1:14" ht="47.25">
      <c r="A12574" s="6">
        <v>12572</v>
      </c>
      <c r="B12574" s="8" t="s">
        <v>25861</v>
      </c>
      <c r="C12574" s="9" t="s">
        <v>25940</v>
      </c>
      <c r="D12574" s="10" t="s">
        <v>21244</v>
      </c>
      <c r="E12574" s="11" t="s">
        <v>25938</v>
      </c>
      <c r="F12574" s="6">
        <v>284001</v>
      </c>
      <c r="G12574" s="6" t="s">
        <v>2018</v>
      </c>
      <c r="H12574" s="16">
        <v>24945320</v>
      </c>
      <c r="I12574" s="12" t="s">
        <v>24834</v>
      </c>
      <c r="J12574" s="12" t="s">
        <v>25939</v>
      </c>
      <c r="K12574" s="15">
        <v>13973729</v>
      </c>
      <c r="L12574" s="13" t="s">
        <v>14</v>
      </c>
      <c r="M12574" s="7">
        <v>0.51</v>
      </c>
      <c r="N12574" s="17"/>
    </row>
    <row r="12575" spans="1:14" ht="78.75">
      <c r="A12575" s="6">
        <v>12573</v>
      </c>
      <c r="B12575" s="8" t="s">
        <v>25861</v>
      </c>
      <c r="C12575" s="9" t="s">
        <v>25941</v>
      </c>
      <c r="D12575" s="10" t="s">
        <v>25942</v>
      </c>
      <c r="E12575" s="11" t="s">
        <v>25938</v>
      </c>
      <c r="F12575" s="6">
        <v>284001</v>
      </c>
      <c r="G12575" s="6" t="s">
        <v>2018</v>
      </c>
      <c r="H12575" s="16">
        <v>24945320</v>
      </c>
      <c r="I12575" s="12" t="s">
        <v>24834</v>
      </c>
      <c r="J12575" s="12" t="s">
        <v>25939</v>
      </c>
      <c r="K12575" s="15">
        <v>13973729</v>
      </c>
      <c r="L12575" s="13" t="s">
        <v>14</v>
      </c>
      <c r="M12575" s="7">
        <v>0.49</v>
      </c>
      <c r="N12575" s="17"/>
    </row>
    <row r="12576" spans="1:14" ht="78.75">
      <c r="A12576" s="6">
        <v>12574</v>
      </c>
      <c r="B12576" s="8" t="s">
        <v>25861</v>
      </c>
      <c r="C12576" s="9" t="s">
        <v>25936</v>
      </c>
      <c r="D12576" s="10" t="s">
        <v>25937</v>
      </c>
      <c r="E12576" s="11" t="s">
        <v>25943</v>
      </c>
      <c r="F12576" s="6">
        <v>304043</v>
      </c>
      <c r="G12576" s="6" t="s">
        <v>25873</v>
      </c>
      <c r="H12576" s="16">
        <v>25704371</v>
      </c>
      <c r="I12576" s="12" t="s">
        <v>2404</v>
      </c>
      <c r="J12576" s="12" t="s">
        <v>4004</v>
      </c>
      <c r="K12576" s="15">
        <v>0</v>
      </c>
      <c r="L12576" s="13" t="s">
        <v>14</v>
      </c>
      <c r="M12576" s="7">
        <v>1</v>
      </c>
      <c r="N12576" s="17"/>
    </row>
    <row r="12577" spans="1:14" ht="63">
      <c r="A12577" s="6">
        <v>12575</v>
      </c>
      <c r="B12577" s="8" t="s">
        <v>25861</v>
      </c>
      <c r="C12577" s="9" t="s">
        <v>25940</v>
      </c>
      <c r="D12577" s="10" t="s">
        <v>21244</v>
      </c>
      <c r="E12577" s="11" t="s">
        <v>25943</v>
      </c>
      <c r="F12577" s="6">
        <v>304043</v>
      </c>
      <c r="G12577" s="6" t="s">
        <v>25873</v>
      </c>
      <c r="H12577" s="16">
        <v>25704371</v>
      </c>
      <c r="I12577" s="12" t="s">
        <v>2404</v>
      </c>
      <c r="J12577" s="12" t="s">
        <v>4004</v>
      </c>
      <c r="K12577" s="15">
        <v>0</v>
      </c>
      <c r="L12577" s="13" t="s">
        <v>14</v>
      </c>
      <c r="M12577" s="7">
        <v>0.51</v>
      </c>
      <c r="N12577" s="17"/>
    </row>
    <row r="12578" spans="1:14" ht="78.75">
      <c r="A12578" s="6">
        <v>12576</v>
      </c>
      <c r="B12578" s="8" t="s">
        <v>25861</v>
      </c>
      <c r="C12578" s="9" t="s">
        <v>25941</v>
      </c>
      <c r="D12578" s="10" t="s">
        <v>25942</v>
      </c>
      <c r="E12578" s="11" t="s">
        <v>25943</v>
      </c>
      <c r="F12578" s="6">
        <v>304043</v>
      </c>
      <c r="G12578" s="6" t="s">
        <v>25873</v>
      </c>
      <c r="H12578" s="16">
        <v>25704371</v>
      </c>
      <c r="I12578" s="12" t="s">
        <v>2404</v>
      </c>
      <c r="J12578" s="12" t="s">
        <v>4004</v>
      </c>
      <c r="K12578" s="15">
        <v>0</v>
      </c>
      <c r="L12578" s="13" t="s">
        <v>14</v>
      </c>
      <c r="M12578" s="7">
        <v>0.49</v>
      </c>
      <c r="N12578" s="17"/>
    </row>
    <row r="12579" spans="1:14" ht="94.5">
      <c r="A12579" s="6">
        <v>12577</v>
      </c>
      <c r="B12579" s="8" t="s">
        <v>25861</v>
      </c>
      <c r="C12579" s="9" t="s">
        <v>25944</v>
      </c>
      <c r="D12579" s="10" t="s">
        <v>25937</v>
      </c>
      <c r="E12579" s="11" t="s">
        <v>25945</v>
      </c>
      <c r="F12579" s="6">
        <v>462782</v>
      </c>
      <c r="G12579" s="6" t="s">
        <v>25873</v>
      </c>
      <c r="H12579" s="16">
        <v>26337791</v>
      </c>
      <c r="I12579" s="12" t="s">
        <v>1943</v>
      </c>
      <c r="J12579" s="12" t="s">
        <v>1596</v>
      </c>
      <c r="K12579" s="15">
        <v>0</v>
      </c>
      <c r="L12579" s="13" t="s">
        <v>14</v>
      </c>
      <c r="M12579" s="7">
        <v>1</v>
      </c>
      <c r="N12579" s="17"/>
    </row>
    <row r="12580" spans="1:14" ht="94.5">
      <c r="A12580" s="6">
        <v>12578</v>
      </c>
      <c r="B12580" s="8" t="s">
        <v>25861</v>
      </c>
      <c r="C12580" s="9" t="s">
        <v>25940</v>
      </c>
      <c r="D12580" s="10" t="s">
        <v>21244</v>
      </c>
      <c r="E12580" s="11" t="s">
        <v>25945</v>
      </c>
      <c r="F12580" s="6">
        <v>462782</v>
      </c>
      <c r="G12580" s="6" t="s">
        <v>25873</v>
      </c>
      <c r="H12580" s="16">
        <v>26337791</v>
      </c>
      <c r="I12580" s="12" t="s">
        <v>1943</v>
      </c>
      <c r="J12580" s="12" t="s">
        <v>1596</v>
      </c>
      <c r="K12580" s="15">
        <v>0</v>
      </c>
      <c r="L12580" s="13" t="s">
        <v>14</v>
      </c>
      <c r="M12580" s="7">
        <v>0.51</v>
      </c>
      <c r="N12580" s="17"/>
    </row>
    <row r="12581" spans="1:14" ht="94.5">
      <c r="A12581" s="6">
        <v>12579</v>
      </c>
      <c r="B12581" s="8" t="s">
        <v>25861</v>
      </c>
      <c r="C12581" s="9" t="s">
        <v>25941</v>
      </c>
      <c r="D12581" s="10" t="s">
        <v>25942</v>
      </c>
      <c r="E12581" s="11" t="s">
        <v>25945</v>
      </c>
      <c r="F12581" s="6">
        <v>462782</v>
      </c>
      <c r="G12581" s="6" t="s">
        <v>25873</v>
      </c>
      <c r="H12581" s="16">
        <v>26337791</v>
      </c>
      <c r="I12581" s="12" t="s">
        <v>1943</v>
      </c>
      <c r="J12581" s="12" t="s">
        <v>1596</v>
      </c>
      <c r="K12581" s="15">
        <v>0</v>
      </c>
      <c r="L12581" s="13" t="s">
        <v>14</v>
      </c>
      <c r="M12581" s="7">
        <v>0.49</v>
      </c>
      <c r="N12581" s="17"/>
    </row>
    <row r="12582" spans="1:14" ht="31.5">
      <c r="A12582" s="6">
        <v>12580</v>
      </c>
      <c r="B12582" s="8" t="s">
        <v>25861</v>
      </c>
      <c r="C12582" s="9" t="s">
        <v>6263</v>
      </c>
      <c r="D12582" s="10" t="s">
        <v>6264</v>
      </c>
      <c r="E12582" s="11" t="s">
        <v>25946</v>
      </c>
      <c r="F12582" s="6">
        <v>150951</v>
      </c>
      <c r="G12582" s="6" t="s">
        <v>2018</v>
      </c>
      <c r="H12582" s="16">
        <v>20331430</v>
      </c>
      <c r="I12582" s="12" t="s">
        <v>25947</v>
      </c>
      <c r="J12582" s="12" t="s">
        <v>1944</v>
      </c>
      <c r="K12582" s="15">
        <v>17606863</v>
      </c>
      <c r="L12582" s="13" t="s">
        <v>15</v>
      </c>
      <c r="M12582" s="7">
        <v>1</v>
      </c>
      <c r="N12582" s="17"/>
    </row>
    <row r="12583" spans="1:14" ht="63">
      <c r="A12583" s="6">
        <v>12581</v>
      </c>
      <c r="B12583" s="8" t="s">
        <v>25861</v>
      </c>
      <c r="C12583" s="9" t="s">
        <v>25948</v>
      </c>
      <c r="D12583" s="10" t="s">
        <v>6264</v>
      </c>
      <c r="E12583" s="11" t="s">
        <v>25949</v>
      </c>
      <c r="F12583" s="6">
        <v>344419</v>
      </c>
      <c r="G12583" s="6" t="s">
        <v>25950</v>
      </c>
      <c r="H12583" s="16">
        <v>84731898</v>
      </c>
      <c r="I12583" s="12" t="s">
        <v>1021</v>
      </c>
      <c r="J12583" s="12" t="s">
        <v>13225</v>
      </c>
      <c r="K12583" s="15">
        <v>34599324</v>
      </c>
      <c r="L12583" s="13" t="s">
        <v>15</v>
      </c>
      <c r="M12583" s="7">
        <v>1</v>
      </c>
      <c r="N12583" s="17"/>
    </row>
    <row r="12584" spans="1:14" ht="78.75">
      <c r="A12584" s="6">
        <v>12582</v>
      </c>
      <c r="B12584" s="8" t="s">
        <v>25861</v>
      </c>
      <c r="C12584" s="9" t="s">
        <v>25951</v>
      </c>
      <c r="D12584" s="10" t="s">
        <v>6264</v>
      </c>
      <c r="E12584" s="11" t="s">
        <v>25952</v>
      </c>
      <c r="F12584" s="6">
        <v>287605</v>
      </c>
      <c r="G12584" s="6" t="s">
        <v>25873</v>
      </c>
      <c r="H12584" s="16">
        <v>17361315</v>
      </c>
      <c r="I12584" s="12" t="s">
        <v>2380</v>
      </c>
      <c r="J12584" s="12" t="s">
        <v>7728</v>
      </c>
      <c r="K12584" s="15">
        <v>12424618</v>
      </c>
      <c r="L12584" s="13" t="s">
        <v>15</v>
      </c>
      <c r="M12584" s="7">
        <v>1</v>
      </c>
      <c r="N12584" s="17"/>
    </row>
    <row r="12585" spans="1:14" ht="47.25">
      <c r="A12585" s="6">
        <v>12583</v>
      </c>
      <c r="B12585" s="8" t="s">
        <v>25861</v>
      </c>
      <c r="C12585" s="9" t="s">
        <v>25953</v>
      </c>
      <c r="D12585" s="10" t="s">
        <v>21314</v>
      </c>
      <c r="E12585" s="11" t="s">
        <v>25954</v>
      </c>
      <c r="F12585" s="6">
        <v>61536</v>
      </c>
      <c r="G12585" s="6" t="s">
        <v>6254</v>
      </c>
      <c r="H12585" s="16">
        <v>44108488</v>
      </c>
      <c r="I12585" s="12" t="s">
        <v>25955</v>
      </c>
      <c r="J12585" s="12" t="s">
        <v>10876</v>
      </c>
      <c r="K12585" s="15">
        <v>31689073</v>
      </c>
      <c r="L12585" s="13" t="s">
        <v>15</v>
      </c>
      <c r="M12585" s="7">
        <v>1</v>
      </c>
      <c r="N12585" s="17"/>
    </row>
    <row r="12586" spans="1:14" ht="47.25">
      <c r="A12586" s="6">
        <v>12584</v>
      </c>
      <c r="B12586" s="8" t="s">
        <v>25861</v>
      </c>
      <c r="C12586" s="9" t="s">
        <v>25956</v>
      </c>
      <c r="D12586" s="10" t="s">
        <v>623</v>
      </c>
      <c r="E12586" s="11" t="s">
        <v>25957</v>
      </c>
      <c r="F12586" s="6">
        <v>243992</v>
      </c>
      <c r="G12586" s="6" t="s">
        <v>25950</v>
      </c>
      <c r="H12586" s="16">
        <v>93948839</v>
      </c>
      <c r="I12586" s="12" t="s">
        <v>13226</v>
      </c>
      <c r="J12586" s="12" t="s">
        <v>1622</v>
      </c>
      <c r="K12586" s="15">
        <v>23118457</v>
      </c>
      <c r="L12586" s="13" t="s">
        <v>15</v>
      </c>
      <c r="M12586" s="7">
        <v>1</v>
      </c>
      <c r="N12586" s="17"/>
    </row>
    <row r="12587" spans="1:14" ht="47.25">
      <c r="A12587" s="6">
        <v>12585</v>
      </c>
      <c r="B12587" s="8" t="s">
        <v>25861</v>
      </c>
      <c r="C12587" s="9" t="s">
        <v>25956</v>
      </c>
      <c r="D12587" s="10" t="s">
        <v>623</v>
      </c>
      <c r="E12587" s="11" t="s">
        <v>25958</v>
      </c>
      <c r="F12587" s="6">
        <v>277950</v>
      </c>
      <c r="G12587" s="6" t="s">
        <v>25950</v>
      </c>
      <c r="H12587" s="16">
        <v>39561200</v>
      </c>
      <c r="I12587" s="12" t="s">
        <v>25959</v>
      </c>
      <c r="J12587" s="12" t="s">
        <v>25960</v>
      </c>
      <c r="K12587" s="15">
        <v>31091987</v>
      </c>
      <c r="L12587" s="13" t="s">
        <v>15</v>
      </c>
      <c r="M12587" s="7">
        <v>1</v>
      </c>
      <c r="N12587" s="17"/>
    </row>
    <row r="12588" spans="1:14" ht="78.75">
      <c r="A12588" s="6">
        <v>12586</v>
      </c>
      <c r="B12588" s="8" t="s">
        <v>25861</v>
      </c>
      <c r="C12588" s="9" t="s">
        <v>25956</v>
      </c>
      <c r="D12588" s="10" t="s">
        <v>623</v>
      </c>
      <c r="E12588" s="11" t="s">
        <v>25961</v>
      </c>
      <c r="F12588" s="6">
        <v>97253</v>
      </c>
      <c r="G12588" s="6" t="s">
        <v>21306</v>
      </c>
      <c r="H12588" s="16">
        <v>44106607</v>
      </c>
      <c r="I12588" s="12" t="s">
        <v>25962</v>
      </c>
      <c r="J12588" s="12" t="s">
        <v>2010</v>
      </c>
      <c r="K12588" s="15">
        <v>22411267</v>
      </c>
      <c r="L12588" s="13" t="s">
        <v>15</v>
      </c>
      <c r="M12588" s="7">
        <v>1</v>
      </c>
      <c r="N12588" s="17"/>
    </row>
    <row r="12589" spans="1:14" ht="110.25">
      <c r="A12589" s="6">
        <v>12587</v>
      </c>
      <c r="B12589" s="8" t="s">
        <v>25861</v>
      </c>
      <c r="C12589" s="9" t="s">
        <v>25963</v>
      </c>
      <c r="D12589" s="10" t="s">
        <v>623</v>
      </c>
      <c r="E12589" s="11" t="s">
        <v>25964</v>
      </c>
      <c r="F12589" s="6">
        <v>452787</v>
      </c>
      <c r="G12589" s="6" t="s">
        <v>2049</v>
      </c>
      <c r="H12589" s="16">
        <v>84065794</v>
      </c>
      <c r="I12589" s="12" t="s">
        <v>1880</v>
      </c>
      <c r="J12589" s="12" t="s">
        <v>25965</v>
      </c>
      <c r="K12589" s="15">
        <v>0</v>
      </c>
      <c r="L12589" s="13" t="s">
        <v>15</v>
      </c>
      <c r="M12589" s="7">
        <v>1</v>
      </c>
      <c r="N12589" s="17"/>
    </row>
    <row r="12590" spans="1:14" ht="110.25">
      <c r="A12590" s="6">
        <v>12588</v>
      </c>
      <c r="B12590" s="8" t="s">
        <v>25861</v>
      </c>
      <c r="C12590" s="9" t="s">
        <v>25966</v>
      </c>
      <c r="D12590" s="10" t="s">
        <v>623</v>
      </c>
      <c r="E12590" s="11" t="s">
        <v>25967</v>
      </c>
      <c r="F12590" s="6">
        <v>286106</v>
      </c>
      <c r="G12590" s="6" t="s">
        <v>25873</v>
      </c>
      <c r="H12590" s="16">
        <v>69341931</v>
      </c>
      <c r="I12590" s="12" t="s">
        <v>24916</v>
      </c>
      <c r="J12590" s="12" t="s">
        <v>7138</v>
      </c>
      <c r="K12590" s="15">
        <v>26548362</v>
      </c>
      <c r="L12590" s="13" t="s">
        <v>15</v>
      </c>
      <c r="M12590" s="7">
        <v>1</v>
      </c>
      <c r="N12590" s="17"/>
    </row>
    <row r="12591" spans="1:14" ht="110.25">
      <c r="A12591" s="6">
        <v>12589</v>
      </c>
      <c r="B12591" s="8" t="s">
        <v>25861</v>
      </c>
      <c r="C12591" s="9" t="s">
        <v>25963</v>
      </c>
      <c r="D12591" s="10" t="s">
        <v>623</v>
      </c>
      <c r="E12591" s="11" t="s">
        <v>25968</v>
      </c>
      <c r="F12591" s="6">
        <v>462781</v>
      </c>
      <c r="G12591" s="6" t="s">
        <v>25873</v>
      </c>
      <c r="H12591" s="16">
        <v>44410665</v>
      </c>
      <c r="I12591" s="12" t="s">
        <v>25908</v>
      </c>
      <c r="J12591" s="12" t="s">
        <v>1989</v>
      </c>
      <c r="K12591" s="15">
        <v>0</v>
      </c>
      <c r="L12591" s="13" t="s">
        <v>15</v>
      </c>
      <c r="M12591" s="7">
        <v>1</v>
      </c>
      <c r="N12591" s="17"/>
    </row>
    <row r="12592" spans="1:14" ht="63">
      <c r="A12592" s="6">
        <v>12590</v>
      </c>
      <c r="B12592" s="8" t="s">
        <v>25861</v>
      </c>
      <c r="C12592" s="9" t="s">
        <v>25969</v>
      </c>
      <c r="D12592" s="10" t="s">
        <v>25970</v>
      </c>
      <c r="E12592" s="11" t="s">
        <v>25971</v>
      </c>
      <c r="F12592" s="6">
        <v>209002</v>
      </c>
      <c r="G12592" s="6" t="s">
        <v>21306</v>
      </c>
      <c r="H12592" s="16">
        <v>24939950</v>
      </c>
      <c r="I12592" s="12" t="s">
        <v>25972</v>
      </c>
      <c r="J12592" s="12" t="s">
        <v>1555</v>
      </c>
      <c r="K12592" s="15">
        <v>9285235</v>
      </c>
      <c r="L12592" s="13" t="s">
        <v>14</v>
      </c>
      <c r="M12592" s="7">
        <v>1</v>
      </c>
      <c r="N12592" s="17"/>
    </row>
    <row r="12593" spans="1:14" ht="63">
      <c r="A12593" s="6">
        <v>12591</v>
      </c>
      <c r="B12593" s="8" t="s">
        <v>25861</v>
      </c>
      <c r="C12593" s="9" t="s">
        <v>25973</v>
      </c>
      <c r="D12593" s="10" t="s">
        <v>25974</v>
      </c>
      <c r="E12593" s="11" t="s">
        <v>25971</v>
      </c>
      <c r="F12593" s="6">
        <v>209002</v>
      </c>
      <c r="G12593" s="6" t="s">
        <v>21306</v>
      </c>
      <c r="H12593" s="16">
        <v>24939950</v>
      </c>
      <c r="I12593" s="12" t="s">
        <v>25972</v>
      </c>
      <c r="J12593" s="12" t="s">
        <v>1555</v>
      </c>
      <c r="K12593" s="15">
        <v>9285235</v>
      </c>
      <c r="L12593" s="13" t="s">
        <v>14</v>
      </c>
      <c r="M12593" s="7">
        <v>0.51</v>
      </c>
      <c r="N12593" s="17"/>
    </row>
    <row r="12594" spans="1:14" ht="63">
      <c r="A12594" s="6">
        <v>12592</v>
      </c>
      <c r="B12594" s="8" t="s">
        <v>25861</v>
      </c>
      <c r="C12594" s="9" t="s">
        <v>25975</v>
      </c>
      <c r="D12594" s="10" t="s">
        <v>25976</v>
      </c>
      <c r="E12594" s="11" t="s">
        <v>25971</v>
      </c>
      <c r="F12594" s="6">
        <v>209002</v>
      </c>
      <c r="G12594" s="6" t="s">
        <v>21306</v>
      </c>
      <c r="H12594" s="16">
        <v>24939950</v>
      </c>
      <c r="I12594" s="12" t="s">
        <v>25972</v>
      </c>
      <c r="J12594" s="12" t="s">
        <v>1555</v>
      </c>
      <c r="K12594" s="15">
        <v>9285235</v>
      </c>
      <c r="L12594" s="13" t="s">
        <v>14</v>
      </c>
      <c r="M12594" s="7">
        <v>0.49</v>
      </c>
      <c r="N12594" s="17"/>
    </row>
    <row r="12595" spans="1:14" ht="94.5">
      <c r="A12595" s="6">
        <v>12593</v>
      </c>
      <c r="B12595" s="8" t="s">
        <v>25861</v>
      </c>
      <c r="C12595" s="9" t="s">
        <v>25973</v>
      </c>
      <c r="D12595" s="10" t="s">
        <v>25974</v>
      </c>
      <c r="E12595" s="11" t="s">
        <v>25977</v>
      </c>
      <c r="F12595" s="6">
        <v>173838</v>
      </c>
      <c r="G12595" s="6" t="s">
        <v>21306</v>
      </c>
      <c r="H12595" s="16">
        <v>22648662</v>
      </c>
      <c r="I12595" s="12" t="s">
        <v>25978</v>
      </c>
      <c r="J12595" s="12" t="s">
        <v>4004</v>
      </c>
      <c r="K12595" s="15">
        <v>11413525</v>
      </c>
      <c r="L12595" s="13" t="s">
        <v>15</v>
      </c>
      <c r="M12595" s="7">
        <v>1</v>
      </c>
      <c r="N12595" s="17"/>
    </row>
    <row r="12596" spans="1:14" ht="94.5">
      <c r="A12596" s="6">
        <v>12594</v>
      </c>
      <c r="B12596" s="8" t="s">
        <v>25861</v>
      </c>
      <c r="C12596" s="9" t="s">
        <v>25979</v>
      </c>
      <c r="D12596" s="10" t="s">
        <v>25974</v>
      </c>
      <c r="E12596" s="11" t="s">
        <v>25980</v>
      </c>
      <c r="F12596" s="6">
        <v>299713</v>
      </c>
      <c r="G12596" s="6" t="s">
        <v>25873</v>
      </c>
      <c r="H12596" s="16">
        <v>14674290</v>
      </c>
      <c r="I12596" s="12" t="s">
        <v>25981</v>
      </c>
      <c r="J12596" s="12" t="s">
        <v>1708</v>
      </c>
      <c r="K12596" s="15">
        <v>8104950</v>
      </c>
      <c r="L12596" s="13" t="s">
        <v>15</v>
      </c>
      <c r="M12596" s="7">
        <v>1</v>
      </c>
      <c r="N12596" s="17"/>
    </row>
    <row r="12597" spans="1:14" ht="78.75">
      <c r="A12597" s="6">
        <v>12595</v>
      </c>
      <c r="B12597" s="8" t="s">
        <v>25861</v>
      </c>
      <c r="C12597" s="9" t="s">
        <v>25982</v>
      </c>
      <c r="D12597" s="10" t="s">
        <v>7332</v>
      </c>
      <c r="E12597" s="11" t="s">
        <v>25983</v>
      </c>
      <c r="F12597" s="6">
        <v>410930</v>
      </c>
      <c r="G12597" s="6" t="s">
        <v>25950</v>
      </c>
      <c r="H12597" s="16">
        <v>31201487</v>
      </c>
      <c r="I12597" s="12" t="s">
        <v>25984</v>
      </c>
      <c r="J12597" s="12" t="s">
        <v>25985</v>
      </c>
      <c r="K12597" s="15">
        <v>0</v>
      </c>
      <c r="L12597" s="13" t="s">
        <v>15</v>
      </c>
      <c r="M12597" s="7">
        <v>1</v>
      </c>
      <c r="N12597" s="17"/>
    </row>
    <row r="12598" spans="1:14" ht="78.75">
      <c r="A12598" s="6">
        <v>12596</v>
      </c>
      <c r="B12598" s="8" t="s">
        <v>25861</v>
      </c>
      <c r="C12598" s="9" t="s">
        <v>25982</v>
      </c>
      <c r="D12598" s="10" t="s">
        <v>7332</v>
      </c>
      <c r="E12598" s="11" t="s">
        <v>25986</v>
      </c>
      <c r="F12598" s="6">
        <v>352240</v>
      </c>
      <c r="G12598" s="6" t="s">
        <v>25950</v>
      </c>
      <c r="H12598" s="16">
        <v>50000000</v>
      </c>
      <c r="I12598" s="12" t="s">
        <v>25987</v>
      </c>
      <c r="J12598" s="12" t="s">
        <v>13179</v>
      </c>
      <c r="K12598" s="15">
        <v>12600000</v>
      </c>
      <c r="L12598" s="13" t="s">
        <v>15</v>
      </c>
      <c r="M12598" s="7">
        <v>1</v>
      </c>
      <c r="N12598" s="17"/>
    </row>
    <row r="12599" spans="1:14" ht="63">
      <c r="A12599" s="6">
        <v>12597</v>
      </c>
      <c r="B12599" s="8" t="s">
        <v>25861</v>
      </c>
      <c r="C12599" s="9" t="s">
        <v>25982</v>
      </c>
      <c r="D12599" s="10" t="s">
        <v>7332</v>
      </c>
      <c r="E12599" s="11" t="s">
        <v>25988</v>
      </c>
      <c r="F12599" s="6">
        <v>147562</v>
      </c>
      <c r="G12599" s="6" t="s">
        <v>21306</v>
      </c>
      <c r="H12599" s="16">
        <v>49663766</v>
      </c>
      <c r="I12599" s="12" t="s">
        <v>2371</v>
      </c>
      <c r="J12599" s="12" t="s">
        <v>1989</v>
      </c>
      <c r="K12599" s="15">
        <v>0</v>
      </c>
      <c r="L12599" s="13" t="s">
        <v>15</v>
      </c>
      <c r="M12599" s="7">
        <v>1</v>
      </c>
      <c r="N12599" s="17"/>
    </row>
    <row r="12600" spans="1:14" ht="110.25">
      <c r="A12600" s="6">
        <v>12598</v>
      </c>
      <c r="B12600" s="8" t="s">
        <v>25861</v>
      </c>
      <c r="C12600" s="9" t="s">
        <v>25989</v>
      </c>
      <c r="D12600" s="10" t="s">
        <v>7332</v>
      </c>
      <c r="E12600" s="11" t="s">
        <v>25990</v>
      </c>
      <c r="F12600" s="6">
        <v>266032</v>
      </c>
      <c r="G12600" s="6" t="s">
        <v>25873</v>
      </c>
      <c r="H12600" s="16">
        <v>21619570</v>
      </c>
      <c r="I12600" s="12" t="s">
        <v>2383</v>
      </c>
      <c r="J12600" s="12" t="s">
        <v>7509</v>
      </c>
      <c r="K12600" s="15">
        <v>0</v>
      </c>
      <c r="L12600" s="13" t="s">
        <v>15</v>
      </c>
      <c r="M12600" s="7">
        <v>1</v>
      </c>
      <c r="N12600" s="17"/>
    </row>
    <row r="12601" spans="1:14" ht="63">
      <c r="A12601" s="6">
        <v>12599</v>
      </c>
      <c r="B12601" s="8" t="s">
        <v>25861</v>
      </c>
      <c r="C12601" s="9" t="s">
        <v>25989</v>
      </c>
      <c r="D12601" s="10" t="s">
        <v>7332</v>
      </c>
      <c r="E12601" s="11" t="s">
        <v>25991</v>
      </c>
      <c r="F12601" s="6">
        <v>254739</v>
      </c>
      <c r="G12601" s="6" t="s">
        <v>706</v>
      </c>
      <c r="H12601" s="16">
        <v>24361973</v>
      </c>
      <c r="I12601" s="12" t="s">
        <v>25992</v>
      </c>
      <c r="J12601" s="12" t="s">
        <v>1606</v>
      </c>
      <c r="K12601" s="15">
        <v>20205837</v>
      </c>
      <c r="L12601" s="13" t="s">
        <v>15</v>
      </c>
      <c r="M12601" s="7">
        <v>1</v>
      </c>
      <c r="N12601" s="17"/>
    </row>
    <row r="12602" spans="1:14" ht="63">
      <c r="A12602" s="6">
        <v>12600</v>
      </c>
      <c r="B12602" s="8" t="s">
        <v>25861</v>
      </c>
      <c r="C12602" s="9" t="s">
        <v>25993</v>
      </c>
      <c r="D12602" s="10" t="s">
        <v>25994</v>
      </c>
      <c r="E12602" s="11" t="s">
        <v>25995</v>
      </c>
      <c r="F12602" s="6">
        <v>294049</v>
      </c>
      <c r="G12602" s="6" t="s">
        <v>21306</v>
      </c>
      <c r="H12602" s="16">
        <v>12975035</v>
      </c>
      <c r="I12602" s="12" t="s">
        <v>13227</v>
      </c>
      <c r="J12602" s="12" t="s">
        <v>1658</v>
      </c>
      <c r="K12602" s="15">
        <v>10563974</v>
      </c>
      <c r="L12602" s="13" t="s">
        <v>15</v>
      </c>
      <c r="M12602" s="7">
        <v>1</v>
      </c>
      <c r="N12602" s="17"/>
    </row>
    <row r="12603" spans="1:14" ht="78.75">
      <c r="A12603" s="6">
        <v>12601</v>
      </c>
      <c r="B12603" s="8" t="s">
        <v>25861</v>
      </c>
      <c r="C12603" s="9" t="s">
        <v>25996</v>
      </c>
      <c r="D12603" s="10" t="s">
        <v>25994</v>
      </c>
      <c r="E12603" s="11" t="s">
        <v>25997</v>
      </c>
      <c r="F12603" s="6">
        <v>287823</v>
      </c>
      <c r="G12603" s="6" t="s">
        <v>25873</v>
      </c>
      <c r="H12603" s="16">
        <v>13499744</v>
      </c>
      <c r="I12603" s="12" t="s">
        <v>7010</v>
      </c>
      <c r="J12603" s="12" t="s">
        <v>20876</v>
      </c>
      <c r="K12603" s="15">
        <v>5263585</v>
      </c>
      <c r="L12603" s="13" t="s">
        <v>15</v>
      </c>
      <c r="M12603" s="7">
        <v>1</v>
      </c>
      <c r="N12603" s="17"/>
    </row>
    <row r="12604" spans="1:14" ht="63">
      <c r="A12604" s="6">
        <v>12602</v>
      </c>
      <c r="B12604" s="8" t="s">
        <v>25861</v>
      </c>
      <c r="C12604" s="9" t="s">
        <v>25998</v>
      </c>
      <c r="D12604" s="10" t="s">
        <v>25999</v>
      </c>
      <c r="E12604" s="11" t="s">
        <v>26000</v>
      </c>
      <c r="F12604" s="6">
        <v>368089</v>
      </c>
      <c r="G12604" s="6" t="s">
        <v>13123</v>
      </c>
      <c r="H12604" s="16">
        <v>11352500</v>
      </c>
      <c r="I12604" s="12" t="s">
        <v>10101</v>
      </c>
      <c r="J12604" s="12" t="s">
        <v>22343</v>
      </c>
      <c r="K12604" s="15">
        <v>0</v>
      </c>
      <c r="L12604" s="13" t="s">
        <v>15</v>
      </c>
      <c r="M12604" s="7">
        <v>1</v>
      </c>
      <c r="N12604" s="17"/>
    </row>
    <row r="12605" spans="1:14" ht="63">
      <c r="A12605" s="6">
        <v>12603</v>
      </c>
      <c r="B12605" s="8" t="s">
        <v>25861</v>
      </c>
      <c r="C12605" s="9" t="s">
        <v>26001</v>
      </c>
      <c r="D12605" s="10" t="s">
        <v>25999</v>
      </c>
      <c r="E12605" s="11" t="s">
        <v>26002</v>
      </c>
      <c r="F12605" s="6">
        <v>309354</v>
      </c>
      <c r="G12605" s="6" t="s">
        <v>25873</v>
      </c>
      <c r="H12605" s="16">
        <v>5281342</v>
      </c>
      <c r="I12605" s="12" t="s">
        <v>7162</v>
      </c>
      <c r="J12605" s="12" t="s">
        <v>7980</v>
      </c>
      <c r="K12605" s="15">
        <v>2518000</v>
      </c>
      <c r="L12605" s="13" t="s">
        <v>15</v>
      </c>
      <c r="M12605" s="7">
        <v>1</v>
      </c>
      <c r="N12605" s="17"/>
    </row>
    <row r="12606" spans="1:14" ht="78.75">
      <c r="A12606" s="6">
        <v>12604</v>
      </c>
      <c r="B12606" s="8" t="s">
        <v>25861</v>
      </c>
      <c r="C12606" s="9" t="s">
        <v>26001</v>
      </c>
      <c r="D12606" s="10" t="s">
        <v>25999</v>
      </c>
      <c r="E12606" s="11" t="s">
        <v>26003</v>
      </c>
      <c r="F12606" s="6">
        <v>414567</v>
      </c>
      <c r="G12606" s="6" t="s">
        <v>25873</v>
      </c>
      <c r="H12606" s="16">
        <v>5889663</v>
      </c>
      <c r="I12606" s="12" t="s">
        <v>1639</v>
      </c>
      <c r="J12606" s="12" t="s">
        <v>2195</v>
      </c>
      <c r="K12606" s="15">
        <v>0</v>
      </c>
      <c r="L12606" s="13" t="s">
        <v>15</v>
      </c>
      <c r="M12606" s="7">
        <v>1</v>
      </c>
      <c r="N12606" s="17"/>
    </row>
    <row r="12607" spans="1:14" ht="126">
      <c r="A12607" s="6">
        <v>12605</v>
      </c>
      <c r="B12607" s="8" t="s">
        <v>25861</v>
      </c>
      <c r="C12607" s="9" t="s">
        <v>26004</v>
      </c>
      <c r="D12607" s="10" t="s">
        <v>25999</v>
      </c>
      <c r="E12607" s="11" t="s">
        <v>26005</v>
      </c>
      <c r="F12607" s="6">
        <v>499584</v>
      </c>
      <c r="G12607" s="6" t="s">
        <v>1493</v>
      </c>
      <c r="H12607" s="16">
        <v>6783370.5</v>
      </c>
      <c r="I12607" s="12" t="s">
        <v>1713</v>
      </c>
      <c r="J12607" s="12" t="s">
        <v>26006</v>
      </c>
      <c r="K12607" s="15">
        <v>0</v>
      </c>
      <c r="L12607" s="13" t="s">
        <v>15</v>
      </c>
      <c r="M12607" s="7">
        <v>1</v>
      </c>
      <c r="N12607" s="17"/>
    </row>
    <row r="12608" spans="1:14" ht="94.5">
      <c r="A12608" s="6">
        <v>12606</v>
      </c>
      <c r="B12608" s="8" t="s">
        <v>25861</v>
      </c>
      <c r="C12608" s="9" t="s">
        <v>26007</v>
      </c>
      <c r="D12608" s="10" t="s">
        <v>1670</v>
      </c>
      <c r="E12608" s="11" t="s">
        <v>26008</v>
      </c>
      <c r="F12608" s="6">
        <v>452786</v>
      </c>
      <c r="G12608" s="6" t="s">
        <v>2049</v>
      </c>
      <c r="H12608" s="16">
        <v>55892646</v>
      </c>
      <c r="I12608" s="12" t="s">
        <v>25908</v>
      </c>
      <c r="J12608" s="12" t="s">
        <v>13221</v>
      </c>
      <c r="K12608" s="15">
        <v>0</v>
      </c>
      <c r="L12608" s="13" t="s">
        <v>15</v>
      </c>
      <c r="M12608" s="7">
        <v>1</v>
      </c>
      <c r="N12608" s="17"/>
    </row>
    <row r="12609" spans="1:14" ht="78.75">
      <c r="A12609" s="6">
        <v>12607</v>
      </c>
      <c r="B12609" s="8" t="s">
        <v>25861</v>
      </c>
      <c r="C12609" s="9" t="s">
        <v>26009</v>
      </c>
      <c r="D12609" s="10" t="s">
        <v>26010</v>
      </c>
      <c r="E12609" s="11" t="s">
        <v>26011</v>
      </c>
      <c r="F12609" s="6">
        <v>452785</v>
      </c>
      <c r="G12609" s="6" t="s">
        <v>2049</v>
      </c>
      <c r="H12609" s="16">
        <v>92807000</v>
      </c>
      <c r="I12609" s="12" t="s">
        <v>23442</v>
      </c>
      <c r="J12609" s="12" t="s">
        <v>26012</v>
      </c>
      <c r="K12609" s="15">
        <v>0</v>
      </c>
      <c r="L12609" s="13" t="s">
        <v>14</v>
      </c>
      <c r="M12609" s="7">
        <v>1</v>
      </c>
      <c r="N12609" s="17"/>
    </row>
    <row r="12610" spans="1:14" ht="78.75">
      <c r="A12610" s="6">
        <v>12608</v>
      </c>
      <c r="B12610" s="8" t="s">
        <v>25861</v>
      </c>
      <c r="C12610" s="9" t="s">
        <v>26013</v>
      </c>
      <c r="D12610" s="10" t="s">
        <v>5705</v>
      </c>
      <c r="E12610" s="11" t="s">
        <v>26011</v>
      </c>
      <c r="F12610" s="6">
        <v>452785</v>
      </c>
      <c r="G12610" s="6" t="s">
        <v>2049</v>
      </c>
      <c r="H12610" s="16">
        <v>92807000</v>
      </c>
      <c r="I12610" s="12" t="s">
        <v>23442</v>
      </c>
      <c r="J12610" s="12" t="s">
        <v>26012</v>
      </c>
      <c r="K12610" s="15">
        <v>0</v>
      </c>
      <c r="L12610" s="13" t="s">
        <v>14</v>
      </c>
      <c r="M12610" s="7">
        <v>0.6</v>
      </c>
      <c r="N12610" s="17"/>
    </row>
    <row r="12611" spans="1:14" ht="78.75">
      <c r="A12611" s="6">
        <v>12609</v>
      </c>
      <c r="B12611" s="8" t="s">
        <v>25861</v>
      </c>
      <c r="C12611" s="9" t="s">
        <v>26014</v>
      </c>
      <c r="D12611" s="10" t="s">
        <v>13228</v>
      </c>
      <c r="E12611" s="11" t="s">
        <v>26011</v>
      </c>
      <c r="F12611" s="6">
        <v>452785</v>
      </c>
      <c r="G12611" s="6" t="s">
        <v>2049</v>
      </c>
      <c r="H12611" s="16">
        <v>92807000</v>
      </c>
      <c r="I12611" s="12" t="s">
        <v>23442</v>
      </c>
      <c r="J12611" s="12" t="s">
        <v>26012</v>
      </c>
      <c r="K12611" s="15">
        <v>0</v>
      </c>
      <c r="L12611" s="13" t="s">
        <v>14</v>
      </c>
      <c r="M12611" s="7">
        <v>0.4</v>
      </c>
      <c r="N12611" s="17"/>
    </row>
    <row r="12612" spans="1:14" ht="78.75">
      <c r="A12612" s="6">
        <v>12610</v>
      </c>
      <c r="B12612" s="8" t="s">
        <v>25861</v>
      </c>
      <c r="C12612" s="9" t="s">
        <v>19181</v>
      </c>
      <c r="D12612" s="10" t="s">
        <v>19153</v>
      </c>
      <c r="E12612" s="11" t="s">
        <v>26015</v>
      </c>
      <c r="F12612" s="6">
        <v>452788</v>
      </c>
      <c r="G12612" s="6" t="s">
        <v>2049</v>
      </c>
      <c r="H12612" s="16">
        <v>53754296</v>
      </c>
      <c r="I12612" s="12" t="s">
        <v>1693</v>
      </c>
      <c r="J12612" s="12" t="s">
        <v>26016</v>
      </c>
      <c r="K12612" s="15">
        <v>0</v>
      </c>
      <c r="L12612" s="13" t="s">
        <v>15</v>
      </c>
      <c r="M12612" s="7">
        <v>1</v>
      </c>
      <c r="N12612" s="17"/>
    </row>
    <row r="12613" spans="1:14" ht="78.75">
      <c r="A12613" s="6">
        <v>12611</v>
      </c>
      <c r="B12613" s="8" t="s">
        <v>25861</v>
      </c>
      <c r="C12613" s="9" t="s">
        <v>26017</v>
      </c>
      <c r="D12613" s="10" t="s">
        <v>26018</v>
      </c>
      <c r="E12613" s="11" t="s">
        <v>26019</v>
      </c>
      <c r="F12613" s="6">
        <v>476352</v>
      </c>
      <c r="G12613" s="6" t="s">
        <v>2049</v>
      </c>
      <c r="H12613" s="16">
        <v>35709531</v>
      </c>
      <c r="I12613" s="12" t="s">
        <v>1708</v>
      </c>
      <c r="J12613" s="12" t="s">
        <v>26016</v>
      </c>
      <c r="K12613" s="15">
        <v>0</v>
      </c>
      <c r="L12613" s="13" t="s">
        <v>14</v>
      </c>
      <c r="M12613" s="7">
        <v>1</v>
      </c>
      <c r="N12613" s="17"/>
    </row>
    <row r="12614" spans="1:14" ht="78.75">
      <c r="A12614" s="6">
        <v>12612</v>
      </c>
      <c r="B12614" s="8" t="s">
        <v>25861</v>
      </c>
      <c r="C12614" s="9" t="s">
        <v>26020</v>
      </c>
      <c r="D12614" s="10" t="s">
        <v>26021</v>
      </c>
      <c r="E12614" s="11" t="s">
        <v>26019</v>
      </c>
      <c r="F12614" s="6">
        <v>476352</v>
      </c>
      <c r="G12614" s="6" t="s">
        <v>2049</v>
      </c>
      <c r="H12614" s="16">
        <v>35709531</v>
      </c>
      <c r="I12614" s="12" t="s">
        <v>1708</v>
      </c>
      <c r="J12614" s="12" t="s">
        <v>26016</v>
      </c>
      <c r="K12614" s="15">
        <v>0</v>
      </c>
      <c r="L12614" s="13" t="s">
        <v>14</v>
      </c>
      <c r="M12614" s="7">
        <v>0.49</v>
      </c>
      <c r="N12614" s="17"/>
    </row>
    <row r="12615" spans="1:14" ht="78.75">
      <c r="A12615" s="6">
        <v>12613</v>
      </c>
      <c r="B12615" s="8" t="s">
        <v>25861</v>
      </c>
      <c r="C12615" s="9" t="s">
        <v>26022</v>
      </c>
      <c r="D12615" s="10" t="s">
        <v>26023</v>
      </c>
      <c r="E12615" s="11" t="s">
        <v>26019</v>
      </c>
      <c r="F12615" s="6">
        <v>476352</v>
      </c>
      <c r="G12615" s="6" t="s">
        <v>2049</v>
      </c>
      <c r="H12615" s="16">
        <v>35709531</v>
      </c>
      <c r="I12615" s="12" t="s">
        <v>1708</v>
      </c>
      <c r="J12615" s="12" t="s">
        <v>26016</v>
      </c>
      <c r="K12615" s="15">
        <v>0</v>
      </c>
      <c r="L12615" s="13" t="s">
        <v>14</v>
      </c>
      <c r="M12615" s="7">
        <v>0.51</v>
      </c>
      <c r="N12615" s="17"/>
    </row>
    <row r="12616" spans="1:14" ht="63">
      <c r="A12616" s="6">
        <v>12614</v>
      </c>
      <c r="B12616" s="8" t="s">
        <v>25861</v>
      </c>
      <c r="C12616" s="9" t="s">
        <v>26024</v>
      </c>
      <c r="D12616" s="10" t="s">
        <v>7512</v>
      </c>
      <c r="E12616" s="11" t="s">
        <v>26025</v>
      </c>
      <c r="F12616" s="6">
        <v>352236</v>
      </c>
      <c r="G12616" s="6" t="s">
        <v>1486</v>
      </c>
      <c r="H12616" s="16">
        <v>23470740</v>
      </c>
      <c r="I12616" s="12" t="s">
        <v>2213</v>
      </c>
      <c r="J12616" s="12" t="s">
        <v>26026</v>
      </c>
      <c r="K12616" s="15">
        <v>0</v>
      </c>
      <c r="L12616" s="13" t="s">
        <v>15</v>
      </c>
      <c r="M12616" s="7">
        <v>1</v>
      </c>
      <c r="N12616" s="17"/>
    </row>
    <row r="12617" spans="1:14" ht="126">
      <c r="A12617" s="6">
        <v>12615</v>
      </c>
      <c r="B12617" s="8" t="s">
        <v>25861</v>
      </c>
      <c r="C12617" s="9" t="s">
        <v>26027</v>
      </c>
      <c r="D12617" s="10" t="s">
        <v>7512</v>
      </c>
      <c r="E12617" s="11" t="s">
        <v>26028</v>
      </c>
      <c r="F12617" s="6">
        <v>398726</v>
      </c>
      <c r="G12617" s="6" t="s">
        <v>25873</v>
      </c>
      <c r="H12617" s="16">
        <v>8904170</v>
      </c>
      <c r="I12617" s="12" t="s">
        <v>7359</v>
      </c>
      <c r="J12617" s="12" t="s">
        <v>4004</v>
      </c>
      <c r="K12617" s="15">
        <v>0</v>
      </c>
      <c r="L12617" s="13" t="s">
        <v>15</v>
      </c>
      <c r="M12617" s="7">
        <v>1</v>
      </c>
      <c r="N12617" s="17"/>
    </row>
    <row r="12618" spans="1:14" ht="189">
      <c r="A12618" s="6">
        <v>12616</v>
      </c>
      <c r="B12618" s="8" t="s">
        <v>25861</v>
      </c>
      <c r="C12618" s="9" t="s">
        <v>26027</v>
      </c>
      <c r="D12618" s="10" t="s">
        <v>7512</v>
      </c>
      <c r="E12618" s="11" t="s">
        <v>26029</v>
      </c>
      <c r="F12618" s="6">
        <v>309357</v>
      </c>
      <c r="G12618" s="6" t="s">
        <v>25873</v>
      </c>
      <c r="H12618" s="16">
        <v>15036329</v>
      </c>
      <c r="I12618" s="12" t="s">
        <v>4003</v>
      </c>
      <c r="J12618" s="12" t="s">
        <v>4004</v>
      </c>
      <c r="K12618" s="15">
        <v>0</v>
      </c>
      <c r="L12618" s="13" t="s">
        <v>15</v>
      </c>
      <c r="M12618" s="7">
        <v>1</v>
      </c>
      <c r="N12618" s="17"/>
    </row>
    <row r="12619" spans="1:14" ht="63">
      <c r="A12619" s="6">
        <v>12617</v>
      </c>
      <c r="B12619" s="8" t="s">
        <v>25861</v>
      </c>
      <c r="C12619" s="9" t="s">
        <v>26030</v>
      </c>
      <c r="D12619" s="10" t="s">
        <v>26031</v>
      </c>
      <c r="E12619" s="11" t="s">
        <v>26032</v>
      </c>
      <c r="F12619" s="6">
        <v>393549</v>
      </c>
      <c r="G12619" s="6" t="s">
        <v>1486</v>
      </c>
      <c r="H12619" s="16">
        <v>18338585</v>
      </c>
      <c r="I12619" s="12" t="s">
        <v>7249</v>
      </c>
      <c r="J12619" s="12" t="s">
        <v>2376</v>
      </c>
      <c r="K12619" s="15">
        <v>4000000</v>
      </c>
      <c r="L12619" s="13" t="s">
        <v>15</v>
      </c>
      <c r="M12619" s="7">
        <v>1</v>
      </c>
      <c r="N12619" s="17"/>
    </row>
    <row r="12620" spans="1:14" ht="63">
      <c r="A12620" s="6">
        <v>12618</v>
      </c>
      <c r="B12620" s="8" t="s">
        <v>25861</v>
      </c>
      <c r="C12620" s="9" t="s">
        <v>26030</v>
      </c>
      <c r="D12620" s="10" t="s">
        <v>26031</v>
      </c>
      <c r="E12620" s="11" t="s">
        <v>26033</v>
      </c>
      <c r="F12620" s="6">
        <v>160805</v>
      </c>
      <c r="G12620" s="6" t="s">
        <v>21306</v>
      </c>
      <c r="H12620" s="16">
        <v>6080191</v>
      </c>
      <c r="I12620" s="12" t="s">
        <v>26034</v>
      </c>
      <c r="J12620" s="12" t="s">
        <v>2195</v>
      </c>
      <c r="K12620" s="15">
        <v>2535459</v>
      </c>
      <c r="L12620" s="13" t="s">
        <v>15</v>
      </c>
      <c r="M12620" s="7">
        <v>1</v>
      </c>
      <c r="N12620" s="17"/>
    </row>
    <row r="12621" spans="1:14" ht="63">
      <c r="A12621" s="6">
        <v>12619</v>
      </c>
      <c r="B12621" s="8" t="s">
        <v>25861</v>
      </c>
      <c r="C12621" s="9" t="s">
        <v>26035</v>
      </c>
      <c r="D12621" s="10" t="s">
        <v>26036</v>
      </c>
      <c r="E12621" s="11" t="s">
        <v>26037</v>
      </c>
      <c r="F12621" s="6">
        <v>383240</v>
      </c>
      <c r="G12621" s="6" t="s">
        <v>1486</v>
      </c>
      <c r="H12621" s="16">
        <v>17631780</v>
      </c>
      <c r="I12621" s="12" t="s">
        <v>4965</v>
      </c>
      <c r="J12621" s="12" t="s">
        <v>2376</v>
      </c>
      <c r="K12621" s="15">
        <v>0</v>
      </c>
      <c r="L12621" s="13" t="s">
        <v>14</v>
      </c>
      <c r="M12621" s="7">
        <v>1</v>
      </c>
      <c r="N12621" s="17"/>
    </row>
    <row r="12622" spans="1:14" ht="63">
      <c r="A12622" s="6">
        <v>12620</v>
      </c>
      <c r="B12622" s="8" t="s">
        <v>25861</v>
      </c>
      <c r="C12622" s="9" t="s">
        <v>26038</v>
      </c>
      <c r="D12622" s="10" t="s">
        <v>25870</v>
      </c>
      <c r="E12622" s="11" t="s">
        <v>26037</v>
      </c>
      <c r="F12622" s="6">
        <v>383240</v>
      </c>
      <c r="G12622" s="6" t="s">
        <v>1486</v>
      </c>
      <c r="H12622" s="16">
        <v>17631780</v>
      </c>
      <c r="I12622" s="12" t="s">
        <v>4965</v>
      </c>
      <c r="J12622" s="12" t="s">
        <v>2376</v>
      </c>
      <c r="K12622" s="15">
        <v>0</v>
      </c>
      <c r="L12622" s="13" t="s">
        <v>14</v>
      </c>
      <c r="M12622" s="7">
        <v>0.49</v>
      </c>
      <c r="N12622" s="17"/>
    </row>
    <row r="12623" spans="1:14" ht="63">
      <c r="A12623" s="6">
        <v>12621</v>
      </c>
      <c r="B12623" s="8" t="s">
        <v>25861</v>
      </c>
      <c r="C12623" s="9" t="s">
        <v>26039</v>
      </c>
      <c r="D12623" s="10" t="s">
        <v>26040</v>
      </c>
      <c r="E12623" s="11" t="s">
        <v>26037</v>
      </c>
      <c r="F12623" s="6">
        <v>383240</v>
      </c>
      <c r="G12623" s="6" t="s">
        <v>1486</v>
      </c>
      <c r="H12623" s="16">
        <v>17631780</v>
      </c>
      <c r="I12623" s="12" t="s">
        <v>4965</v>
      </c>
      <c r="J12623" s="12" t="s">
        <v>2376</v>
      </c>
      <c r="K12623" s="15">
        <v>0</v>
      </c>
      <c r="L12623" s="13" t="s">
        <v>14</v>
      </c>
      <c r="M12623" s="7">
        <v>0.51</v>
      </c>
      <c r="N12623" s="17"/>
    </row>
    <row r="12624" spans="1:14" ht="63">
      <c r="A12624" s="6">
        <v>12622</v>
      </c>
      <c r="B12624" s="8" t="s">
        <v>25861</v>
      </c>
      <c r="C12624" s="9" t="s">
        <v>26041</v>
      </c>
      <c r="D12624" s="10" t="s">
        <v>26042</v>
      </c>
      <c r="E12624" s="11" t="s">
        <v>26043</v>
      </c>
      <c r="F12624" s="6">
        <v>406073</v>
      </c>
      <c r="G12624" s="6" t="s">
        <v>1486</v>
      </c>
      <c r="H12624" s="16">
        <v>19186630</v>
      </c>
      <c r="I12624" s="12" t="s">
        <v>6814</v>
      </c>
      <c r="J12624" s="12" t="s">
        <v>26044</v>
      </c>
      <c r="K12624" s="15">
        <v>0</v>
      </c>
      <c r="L12624" s="13" t="s">
        <v>15</v>
      </c>
      <c r="M12624" s="7">
        <v>1</v>
      </c>
      <c r="N12624" s="17"/>
    </row>
    <row r="12625" spans="1:14" ht="126">
      <c r="A12625" s="6">
        <v>12623</v>
      </c>
      <c r="B12625" s="8" t="s">
        <v>25861</v>
      </c>
      <c r="C12625" s="9" t="s">
        <v>26041</v>
      </c>
      <c r="D12625" s="10" t="s">
        <v>26042</v>
      </c>
      <c r="E12625" s="11" t="s">
        <v>26045</v>
      </c>
      <c r="F12625" s="6">
        <v>193662</v>
      </c>
      <c r="G12625" s="6" t="s">
        <v>25873</v>
      </c>
      <c r="H12625" s="16">
        <v>15904889</v>
      </c>
      <c r="I12625" s="12" t="s">
        <v>3963</v>
      </c>
      <c r="J12625" s="12" t="s">
        <v>26046</v>
      </c>
      <c r="K12625" s="15">
        <v>6037619</v>
      </c>
      <c r="L12625" s="13" t="s">
        <v>15</v>
      </c>
      <c r="M12625" s="7">
        <v>1</v>
      </c>
      <c r="N12625" s="17"/>
    </row>
    <row r="12626" spans="1:14" ht="141.75">
      <c r="A12626" s="6">
        <v>12624</v>
      </c>
      <c r="B12626" s="8" t="s">
        <v>25861</v>
      </c>
      <c r="C12626" s="9" t="s">
        <v>26041</v>
      </c>
      <c r="D12626" s="10" t="s">
        <v>26042</v>
      </c>
      <c r="E12626" s="11" t="s">
        <v>26047</v>
      </c>
      <c r="F12626" s="6">
        <v>342204</v>
      </c>
      <c r="G12626" s="6" t="s">
        <v>25873</v>
      </c>
      <c r="H12626" s="16">
        <v>13966161</v>
      </c>
      <c r="I12626" s="12" t="s">
        <v>26048</v>
      </c>
      <c r="J12626" s="12" t="s">
        <v>1708</v>
      </c>
      <c r="K12626" s="15">
        <v>8107734</v>
      </c>
      <c r="L12626" s="13" t="s">
        <v>15</v>
      </c>
      <c r="M12626" s="7">
        <v>1</v>
      </c>
      <c r="N12626" s="17"/>
    </row>
    <row r="12627" spans="1:14" ht="94.5">
      <c r="A12627" s="6">
        <v>12625</v>
      </c>
      <c r="B12627" s="8" t="s">
        <v>25861</v>
      </c>
      <c r="C12627" s="9" t="s">
        <v>26049</v>
      </c>
      <c r="D12627" s="10" t="s">
        <v>26050</v>
      </c>
      <c r="E12627" s="11" t="s">
        <v>26051</v>
      </c>
      <c r="F12627" s="6">
        <v>189165</v>
      </c>
      <c r="G12627" s="6" t="s">
        <v>1611</v>
      </c>
      <c r="H12627" s="16">
        <v>404148687</v>
      </c>
      <c r="I12627" s="12" t="s">
        <v>24845</v>
      </c>
      <c r="J12627" s="12" t="s">
        <v>26052</v>
      </c>
      <c r="K12627" s="15">
        <v>193288774</v>
      </c>
      <c r="L12627" s="13" t="s">
        <v>15</v>
      </c>
      <c r="M12627" s="7">
        <v>1</v>
      </c>
      <c r="N12627" s="17"/>
    </row>
    <row r="12628" spans="1:14" ht="94.5">
      <c r="A12628" s="6">
        <v>12626</v>
      </c>
      <c r="B12628" s="8" t="s">
        <v>25861</v>
      </c>
      <c r="C12628" s="9" t="s">
        <v>26053</v>
      </c>
      <c r="D12628" s="10" t="s">
        <v>26054</v>
      </c>
      <c r="E12628" s="11" t="s">
        <v>26055</v>
      </c>
      <c r="F12628" s="6">
        <v>481159</v>
      </c>
      <c r="G12628" s="6" t="s">
        <v>1611</v>
      </c>
      <c r="H12628" s="16">
        <v>126053352</v>
      </c>
      <c r="I12628" s="12" t="s">
        <v>1693</v>
      </c>
      <c r="J12628" s="12" t="s">
        <v>26056</v>
      </c>
      <c r="K12628" s="15">
        <v>0</v>
      </c>
      <c r="L12628" s="13" t="s">
        <v>14</v>
      </c>
      <c r="M12628" s="7">
        <v>1</v>
      </c>
      <c r="N12628" s="17"/>
    </row>
    <row r="12629" spans="1:14" ht="94.5">
      <c r="A12629" s="6">
        <v>12627</v>
      </c>
      <c r="B12629" s="8" t="s">
        <v>25861</v>
      </c>
      <c r="C12629" s="9" t="s">
        <v>26057</v>
      </c>
      <c r="D12629" s="10" t="s">
        <v>3279</v>
      </c>
      <c r="E12629" s="11" t="s">
        <v>26055</v>
      </c>
      <c r="F12629" s="6">
        <v>481159</v>
      </c>
      <c r="G12629" s="6" t="s">
        <v>1611</v>
      </c>
      <c r="H12629" s="16">
        <v>126053352</v>
      </c>
      <c r="I12629" s="12" t="s">
        <v>1693</v>
      </c>
      <c r="J12629" s="12" t="s">
        <v>26056</v>
      </c>
      <c r="K12629" s="15">
        <v>0</v>
      </c>
      <c r="L12629" s="13" t="s">
        <v>14</v>
      </c>
      <c r="M12629" s="7">
        <v>0.49</v>
      </c>
      <c r="N12629" s="17"/>
    </row>
    <row r="12630" spans="1:14" ht="94.5">
      <c r="A12630" s="6">
        <v>12628</v>
      </c>
      <c r="B12630" s="8" t="s">
        <v>25861</v>
      </c>
      <c r="C12630" s="9" t="s">
        <v>26058</v>
      </c>
      <c r="D12630" s="10" t="s">
        <v>11552</v>
      </c>
      <c r="E12630" s="11" t="s">
        <v>26055</v>
      </c>
      <c r="F12630" s="6">
        <v>481159</v>
      </c>
      <c r="G12630" s="6" t="s">
        <v>1611</v>
      </c>
      <c r="H12630" s="16">
        <v>126053352</v>
      </c>
      <c r="I12630" s="12" t="s">
        <v>1693</v>
      </c>
      <c r="J12630" s="12" t="s">
        <v>26056</v>
      </c>
      <c r="K12630" s="15">
        <v>0</v>
      </c>
      <c r="L12630" s="13" t="s">
        <v>14</v>
      </c>
      <c r="M12630" s="7">
        <v>0.51</v>
      </c>
      <c r="N12630" s="17"/>
    </row>
    <row r="12631" spans="1:14" ht="110.25">
      <c r="A12631" s="6">
        <v>12629</v>
      </c>
      <c r="B12631" s="8" t="s">
        <v>25861</v>
      </c>
      <c r="C12631" s="9" t="s">
        <v>26059</v>
      </c>
      <c r="D12631" s="10" t="s">
        <v>26060</v>
      </c>
      <c r="E12631" s="11" t="s">
        <v>26061</v>
      </c>
      <c r="F12631" s="6">
        <v>464490</v>
      </c>
      <c r="G12631" s="6" t="s">
        <v>679</v>
      </c>
      <c r="H12631" s="16">
        <v>3753197</v>
      </c>
      <c r="I12631" s="12" t="s">
        <v>23198</v>
      </c>
      <c r="J12631" s="12" t="s">
        <v>23198</v>
      </c>
      <c r="K12631" s="15">
        <v>0</v>
      </c>
      <c r="L12631" s="13" t="s">
        <v>15</v>
      </c>
      <c r="M12631" s="7">
        <v>1</v>
      </c>
      <c r="N12631" s="17"/>
    </row>
    <row r="12632" spans="1:14" ht="47.25">
      <c r="A12632" s="6">
        <v>12630</v>
      </c>
      <c r="B12632" s="8" t="s">
        <v>25861</v>
      </c>
      <c r="C12632" s="9" t="s">
        <v>26062</v>
      </c>
      <c r="D12632" s="10" t="s">
        <v>11423</v>
      </c>
      <c r="E12632" s="11" t="s">
        <v>26063</v>
      </c>
      <c r="F12632" s="6">
        <v>1163838</v>
      </c>
      <c r="G12632" s="6" t="s">
        <v>21306</v>
      </c>
      <c r="H12632" s="16">
        <v>3050478.9</v>
      </c>
      <c r="I12632" s="12" t="s">
        <v>26064</v>
      </c>
      <c r="J12632" s="12" t="s">
        <v>26065</v>
      </c>
      <c r="K12632" s="15">
        <v>773829</v>
      </c>
      <c r="L12632" s="13" t="s">
        <v>15</v>
      </c>
      <c r="M12632" s="7">
        <v>1</v>
      </c>
      <c r="N12632" s="17"/>
    </row>
    <row r="12633" spans="1:14" ht="315">
      <c r="A12633" s="6">
        <v>12631</v>
      </c>
      <c r="B12633" s="8" t="s">
        <v>25861</v>
      </c>
      <c r="C12633" s="9" t="s">
        <v>26014</v>
      </c>
      <c r="D12633" s="10" t="s">
        <v>13228</v>
      </c>
      <c r="E12633" s="11" t="s">
        <v>26066</v>
      </c>
      <c r="F12633" s="6">
        <v>287607</v>
      </c>
      <c r="G12633" s="6" t="s">
        <v>25873</v>
      </c>
      <c r="H12633" s="16">
        <v>19223062</v>
      </c>
      <c r="I12633" s="12" t="s">
        <v>13229</v>
      </c>
      <c r="J12633" s="12" t="s">
        <v>7509</v>
      </c>
      <c r="K12633" s="15">
        <v>0</v>
      </c>
      <c r="L12633" s="13" t="s">
        <v>15</v>
      </c>
      <c r="M12633" s="7">
        <v>1</v>
      </c>
      <c r="N12633" s="17"/>
    </row>
    <row r="12634" spans="1:14" ht="63">
      <c r="A12634" s="6">
        <v>12632</v>
      </c>
      <c r="B12634" s="8" t="s">
        <v>25861</v>
      </c>
      <c r="C12634" s="9" t="s">
        <v>26067</v>
      </c>
      <c r="D12634" s="10" t="s">
        <v>26068</v>
      </c>
      <c r="E12634" s="11" t="s">
        <v>26069</v>
      </c>
      <c r="F12634" s="6">
        <v>474531</v>
      </c>
      <c r="G12634" s="6" t="s">
        <v>6254</v>
      </c>
      <c r="H12634" s="16">
        <v>20692736</v>
      </c>
      <c r="I12634" s="12" t="s">
        <v>1824</v>
      </c>
      <c r="J12634" s="12" t="s">
        <v>13230</v>
      </c>
      <c r="K12634" s="15">
        <v>0</v>
      </c>
      <c r="L12634" s="13" t="s">
        <v>15</v>
      </c>
      <c r="M12634" s="7">
        <v>1</v>
      </c>
      <c r="N12634" s="17"/>
    </row>
    <row r="12635" spans="1:14" ht="126">
      <c r="A12635" s="6">
        <v>12633</v>
      </c>
      <c r="B12635" s="8" t="s">
        <v>25861</v>
      </c>
      <c r="C12635" s="9" t="s">
        <v>26067</v>
      </c>
      <c r="D12635" s="10" t="s">
        <v>26068</v>
      </c>
      <c r="E12635" s="11" t="s">
        <v>26070</v>
      </c>
      <c r="F12635" s="6">
        <v>419489</v>
      </c>
      <c r="G12635" s="6" t="s">
        <v>21306</v>
      </c>
      <c r="H12635" s="16">
        <v>23549209</v>
      </c>
      <c r="I12635" s="12" t="s">
        <v>26071</v>
      </c>
      <c r="J12635" s="12" t="s">
        <v>26072</v>
      </c>
      <c r="K12635" s="15">
        <v>6120834</v>
      </c>
      <c r="L12635" s="13" t="s">
        <v>15</v>
      </c>
      <c r="M12635" s="7">
        <v>1</v>
      </c>
      <c r="N12635" s="17"/>
    </row>
    <row r="12636" spans="1:14" ht="78.75">
      <c r="A12636" s="6">
        <v>12634</v>
      </c>
      <c r="B12636" s="8" t="s">
        <v>25861</v>
      </c>
      <c r="C12636" s="9" t="s">
        <v>26073</v>
      </c>
      <c r="D12636" s="10" t="s">
        <v>26074</v>
      </c>
      <c r="E12636" s="11" t="s">
        <v>26075</v>
      </c>
      <c r="F12636" s="6">
        <v>150970</v>
      </c>
      <c r="G12636" s="6" t="s">
        <v>21306</v>
      </c>
      <c r="H12636" s="16">
        <v>26878124</v>
      </c>
      <c r="I12636" s="12" t="s">
        <v>26076</v>
      </c>
      <c r="J12636" s="12" t="s">
        <v>4004</v>
      </c>
      <c r="K12636" s="15">
        <v>17097684</v>
      </c>
      <c r="L12636" s="13" t="s">
        <v>15</v>
      </c>
      <c r="M12636" s="7">
        <v>1</v>
      </c>
      <c r="N12636" s="17"/>
    </row>
    <row r="12637" spans="1:14" ht="63">
      <c r="A12637" s="6">
        <v>12635</v>
      </c>
      <c r="B12637" s="8" t="s">
        <v>25861</v>
      </c>
      <c r="C12637" s="9" t="s">
        <v>26077</v>
      </c>
      <c r="D12637" s="10" t="s">
        <v>26078</v>
      </c>
      <c r="E12637" s="11" t="s">
        <v>26079</v>
      </c>
      <c r="F12637" s="6">
        <v>187816</v>
      </c>
      <c r="G12637" s="6" t="s">
        <v>21306</v>
      </c>
      <c r="H12637" s="16">
        <v>14985017</v>
      </c>
      <c r="I12637" s="12" t="s">
        <v>26080</v>
      </c>
      <c r="J12637" s="12" t="s">
        <v>3912</v>
      </c>
      <c r="K12637" s="15">
        <v>6980562</v>
      </c>
      <c r="L12637" s="13" t="s">
        <v>15</v>
      </c>
      <c r="M12637" s="7">
        <v>1</v>
      </c>
      <c r="N12637" s="17"/>
    </row>
    <row r="12638" spans="1:14" ht="126">
      <c r="A12638" s="6">
        <v>12636</v>
      </c>
      <c r="B12638" s="8" t="s">
        <v>25861</v>
      </c>
      <c r="C12638" s="9" t="s">
        <v>26077</v>
      </c>
      <c r="D12638" s="10" t="s">
        <v>26078</v>
      </c>
      <c r="E12638" s="11" t="s">
        <v>26081</v>
      </c>
      <c r="F12638" s="6">
        <v>212544</v>
      </c>
      <c r="G12638" s="6" t="s">
        <v>25873</v>
      </c>
      <c r="H12638" s="16">
        <v>13698524</v>
      </c>
      <c r="I12638" s="12" t="s">
        <v>26082</v>
      </c>
      <c r="J12638" s="12" t="s">
        <v>26083</v>
      </c>
      <c r="K12638" s="15">
        <v>4218276</v>
      </c>
      <c r="L12638" s="13" t="s">
        <v>15</v>
      </c>
      <c r="M12638" s="7">
        <v>1</v>
      </c>
      <c r="N12638" s="17"/>
    </row>
    <row r="12639" spans="1:14" ht="47.25">
      <c r="A12639" s="6">
        <v>12637</v>
      </c>
      <c r="B12639" s="8" t="s">
        <v>25861</v>
      </c>
      <c r="C12639" s="9" t="s">
        <v>26077</v>
      </c>
      <c r="D12639" s="10" t="s">
        <v>26084</v>
      </c>
      <c r="E12639" s="11" t="s">
        <v>26085</v>
      </c>
      <c r="F12639" s="6">
        <v>277948</v>
      </c>
      <c r="G12639" s="6" t="s">
        <v>2521</v>
      </c>
      <c r="H12639" s="16">
        <v>5797695.0999999996</v>
      </c>
      <c r="I12639" s="12">
        <v>43556</v>
      </c>
      <c r="J12639" s="12">
        <v>43631</v>
      </c>
      <c r="K12639" s="15">
        <v>0</v>
      </c>
      <c r="L12639" s="13" t="s">
        <v>15</v>
      </c>
      <c r="M12639" s="7">
        <v>1</v>
      </c>
      <c r="N12639" s="17"/>
    </row>
    <row r="12640" spans="1:14" ht="141.75">
      <c r="A12640" s="6">
        <v>12638</v>
      </c>
      <c r="B12640" s="8" t="s">
        <v>25861</v>
      </c>
      <c r="C12640" s="9" t="s">
        <v>26086</v>
      </c>
      <c r="D12640" s="10" t="s">
        <v>26087</v>
      </c>
      <c r="E12640" s="11" t="s">
        <v>26088</v>
      </c>
      <c r="F12640" s="6">
        <v>288514</v>
      </c>
      <c r="G12640" s="6" t="s">
        <v>25873</v>
      </c>
      <c r="H12640" s="16">
        <v>10973685</v>
      </c>
      <c r="I12640" s="12" t="s">
        <v>24888</v>
      </c>
      <c r="J12640" s="12" t="s">
        <v>13231</v>
      </c>
      <c r="K12640" s="15">
        <v>7563714</v>
      </c>
      <c r="L12640" s="13" t="s">
        <v>15</v>
      </c>
      <c r="M12640" s="7">
        <v>1</v>
      </c>
      <c r="N12640" s="17"/>
    </row>
    <row r="12641" spans="1:14" ht="47.25">
      <c r="A12641" s="6">
        <v>12639</v>
      </c>
      <c r="B12641" s="8" t="s">
        <v>25861</v>
      </c>
      <c r="C12641" s="9" t="s">
        <v>26089</v>
      </c>
      <c r="D12641" s="10" t="s">
        <v>26090</v>
      </c>
      <c r="E12641" s="11" t="s">
        <v>26091</v>
      </c>
      <c r="F12641" s="6">
        <v>368026</v>
      </c>
      <c r="G12641" s="6" t="s">
        <v>25873</v>
      </c>
      <c r="H12641" s="16">
        <v>3657876</v>
      </c>
      <c r="I12641" s="12" t="s">
        <v>2184</v>
      </c>
      <c r="J12641" s="12" t="s">
        <v>13232</v>
      </c>
      <c r="K12641" s="15">
        <v>0</v>
      </c>
      <c r="L12641" s="13" t="s">
        <v>15</v>
      </c>
      <c r="M12641" s="7">
        <v>1</v>
      </c>
      <c r="N12641" s="17"/>
    </row>
    <row r="12642" spans="1:14" ht="78.75">
      <c r="A12642" s="6">
        <v>12640</v>
      </c>
      <c r="B12642" s="8" t="s">
        <v>25861</v>
      </c>
      <c r="C12642" s="9" t="s">
        <v>26092</v>
      </c>
      <c r="D12642" s="10" t="s">
        <v>21515</v>
      </c>
      <c r="E12642" s="11" t="s">
        <v>26093</v>
      </c>
      <c r="F12642" s="6">
        <v>462765</v>
      </c>
      <c r="G12642" s="6" t="s">
        <v>25873</v>
      </c>
      <c r="H12642" s="16">
        <v>7405349</v>
      </c>
      <c r="I12642" s="12" t="s">
        <v>7477</v>
      </c>
      <c r="J12642" s="12" t="s">
        <v>26094</v>
      </c>
      <c r="K12642" s="15">
        <v>0</v>
      </c>
      <c r="L12642" s="13" t="s">
        <v>15</v>
      </c>
      <c r="M12642" s="7">
        <v>1</v>
      </c>
      <c r="N12642" s="17"/>
    </row>
    <row r="12643" spans="1:14" ht="409.5">
      <c r="A12643" s="6">
        <v>12641</v>
      </c>
      <c r="B12643" s="8" t="s">
        <v>25861</v>
      </c>
      <c r="C12643" s="9" t="s">
        <v>26095</v>
      </c>
      <c r="D12643" s="10" t="s">
        <v>26096</v>
      </c>
      <c r="E12643" s="11" t="s">
        <v>26097</v>
      </c>
      <c r="F12643" s="6">
        <v>427808</v>
      </c>
      <c r="G12643" s="6" t="s">
        <v>25873</v>
      </c>
      <c r="H12643" s="16">
        <v>6613899</v>
      </c>
      <c r="I12643" s="12" t="s">
        <v>6766</v>
      </c>
      <c r="J12643" s="12" t="s">
        <v>2078</v>
      </c>
      <c r="K12643" s="15">
        <v>0</v>
      </c>
      <c r="L12643" s="13" t="s">
        <v>15</v>
      </c>
      <c r="M12643" s="7">
        <v>1</v>
      </c>
      <c r="N12643" s="17"/>
    </row>
    <row r="12644" spans="1:14" ht="378">
      <c r="A12644" s="6">
        <v>12642</v>
      </c>
      <c r="B12644" s="8" t="s">
        <v>25861</v>
      </c>
      <c r="C12644" s="9" t="s">
        <v>26098</v>
      </c>
      <c r="D12644" s="10" t="s">
        <v>21433</v>
      </c>
      <c r="E12644" s="11" t="s">
        <v>26099</v>
      </c>
      <c r="F12644" s="6">
        <v>427809</v>
      </c>
      <c r="G12644" s="6" t="s">
        <v>25873</v>
      </c>
      <c r="H12644" s="16">
        <v>7742535</v>
      </c>
      <c r="I12644" s="12" t="s">
        <v>13233</v>
      </c>
      <c r="J12644" s="12" t="s">
        <v>2195</v>
      </c>
      <c r="K12644" s="15">
        <v>0</v>
      </c>
      <c r="L12644" s="13" t="s">
        <v>15</v>
      </c>
      <c r="M12644" s="7">
        <v>1</v>
      </c>
      <c r="N12644" s="17"/>
    </row>
    <row r="12645" spans="1:14" ht="126">
      <c r="A12645" s="6">
        <v>12643</v>
      </c>
      <c r="B12645" s="8" t="s">
        <v>25861</v>
      </c>
      <c r="C12645" s="9" t="s">
        <v>26100</v>
      </c>
      <c r="D12645" s="10" t="s">
        <v>26101</v>
      </c>
      <c r="E12645" s="11" t="s">
        <v>26102</v>
      </c>
      <c r="F12645" s="6">
        <v>406065</v>
      </c>
      <c r="G12645" s="6" t="s">
        <v>25873</v>
      </c>
      <c r="H12645" s="16">
        <v>8615742</v>
      </c>
      <c r="I12645" s="12" t="s">
        <v>4965</v>
      </c>
      <c r="J12645" s="12" t="s">
        <v>2195</v>
      </c>
      <c r="K12645" s="15">
        <v>0</v>
      </c>
      <c r="L12645" s="13" t="s">
        <v>15</v>
      </c>
      <c r="M12645" s="7">
        <v>1</v>
      </c>
      <c r="N12645" s="17"/>
    </row>
    <row r="12646" spans="1:14" ht="126">
      <c r="A12646" s="6">
        <v>12644</v>
      </c>
      <c r="B12646" s="8" t="s">
        <v>25861</v>
      </c>
      <c r="C12646" s="9" t="s">
        <v>26103</v>
      </c>
      <c r="D12646" s="10" t="s">
        <v>26104</v>
      </c>
      <c r="E12646" s="11" t="s">
        <v>26105</v>
      </c>
      <c r="F12646" s="6">
        <v>406066</v>
      </c>
      <c r="G12646" s="6" t="s">
        <v>25873</v>
      </c>
      <c r="H12646" s="16">
        <v>7758549</v>
      </c>
      <c r="I12646" s="12" t="s">
        <v>4965</v>
      </c>
      <c r="J12646" s="12" t="s">
        <v>2195</v>
      </c>
      <c r="K12646" s="15">
        <v>0</v>
      </c>
      <c r="L12646" s="13" t="s">
        <v>15</v>
      </c>
      <c r="M12646" s="7">
        <v>1</v>
      </c>
      <c r="N12646" s="17"/>
    </row>
    <row r="12647" spans="1:14" ht="126">
      <c r="A12647" s="6">
        <v>12645</v>
      </c>
      <c r="B12647" s="8" t="s">
        <v>25861</v>
      </c>
      <c r="C12647" s="9" t="s">
        <v>26106</v>
      </c>
      <c r="D12647" s="10" t="s">
        <v>26107</v>
      </c>
      <c r="E12647" s="11" t="s">
        <v>26108</v>
      </c>
      <c r="F12647" s="6">
        <v>406067</v>
      </c>
      <c r="G12647" s="6" t="s">
        <v>25873</v>
      </c>
      <c r="H12647" s="16">
        <v>9926539</v>
      </c>
      <c r="I12647" s="12" t="s">
        <v>7249</v>
      </c>
      <c r="J12647" s="12" t="s">
        <v>2195</v>
      </c>
      <c r="K12647" s="15">
        <v>0</v>
      </c>
      <c r="L12647" s="13" t="s">
        <v>15</v>
      </c>
      <c r="M12647" s="7">
        <v>1</v>
      </c>
      <c r="N12647" s="17"/>
    </row>
    <row r="12648" spans="1:14" ht="126">
      <c r="A12648" s="6">
        <v>12646</v>
      </c>
      <c r="B12648" s="8" t="s">
        <v>25861</v>
      </c>
      <c r="C12648" s="9" t="s">
        <v>26109</v>
      </c>
      <c r="D12648" s="10" t="s">
        <v>26107</v>
      </c>
      <c r="E12648" s="11" t="s">
        <v>26110</v>
      </c>
      <c r="F12648" s="6">
        <v>237613</v>
      </c>
      <c r="G12648" s="6" t="s">
        <v>25873</v>
      </c>
      <c r="H12648" s="16">
        <v>10508795</v>
      </c>
      <c r="I12648" s="12" t="s">
        <v>3917</v>
      </c>
      <c r="J12648" s="12" t="s">
        <v>5722</v>
      </c>
      <c r="K12648" s="15">
        <v>0</v>
      </c>
      <c r="L12648" s="13" t="s">
        <v>15</v>
      </c>
      <c r="M12648" s="7">
        <v>1</v>
      </c>
      <c r="N12648" s="17"/>
    </row>
    <row r="12649" spans="1:14" ht="63">
      <c r="A12649" s="6">
        <v>12647</v>
      </c>
      <c r="B12649" s="8" t="s">
        <v>25861</v>
      </c>
      <c r="C12649" s="9" t="s">
        <v>26109</v>
      </c>
      <c r="D12649" s="10" t="s">
        <v>26107</v>
      </c>
      <c r="E12649" s="11" t="s">
        <v>26111</v>
      </c>
      <c r="F12649" s="6">
        <v>493178</v>
      </c>
      <c r="G12649" s="6" t="s">
        <v>16</v>
      </c>
      <c r="H12649" s="16">
        <v>14271690</v>
      </c>
      <c r="I12649" s="12" t="s">
        <v>9274</v>
      </c>
      <c r="J12649" s="12">
        <v>44443</v>
      </c>
      <c r="K12649" s="15">
        <v>0</v>
      </c>
      <c r="L12649" s="13" t="s">
        <v>15</v>
      </c>
      <c r="M12649" s="7">
        <v>1</v>
      </c>
      <c r="N12649" s="17"/>
    </row>
    <row r="12650" spans="1:14" ht="157.5">
      <c r="A12650" s="6">
        <v>12648</v>
      </c>
      <c r="B12650" s="8" t="s">
        <v>25861</v>
      </c>
      <c r="C12650" s="9" t="s">
        <v>26112</v>
      </c>
      <c r="D12650" s="10" t="s">
        <v>26113</v>
      </c>
      <c r="E12650" s="11" t="s">
        <v>26114</v>
      </c>
      <c r="F12650" s="6">
        <v>406069</v>
      </c>
      <c r="G12650" s="6" t="s">
        <v>25873</v>
      </c>
      <c r="H12650" s="16">
        <v>5667036</v>
      </c>
      <c r="I12650" s="12" t="s">
        <v>4965</v>
      </c>
      <c r="J12650" s="12" t="s">
        <v>2195</v>
      </c>
      <c r="K12650" s="15">
        <v>0</v>
      </c>
      <c r="L12650" s="13" t="s">
        <v>15</v>
      </c>
      <c r="M12650" s="7">
        <v>1</v>
      </c>
      <c r="N12650" s="17"/>
    </row>
    <row r="12651" spans="1:14" ht="78.75">
      <c r="A12651" s="6">
        <v>12649</v>
      </c>
      <c r="B12651" s="8" t="s">
        <v>25861</v>
      </c>
      <c r="C12651" s="9" t="s">
        <v>26115</v>
      </c>
      <c r="D12651" s="10" t="s">
        <v>26116</v>
      </c>
      <c r="E12651" s="11" t="s">
        <v>26117</v>
      </c>
      <c r="F12651" s="6">
        <v>414568</v>
      </c>
      <c r="G12651" s="6" t="s">
        <v>25873</v>
      </c>
      <c r="H12651" s="16">
        <v>4702541</v>
      </c>
      <c r="I12651" s="12" t="s">
        <v>13233</v>
      </c>
      <c r="J12651" s="12" t="s">
        <v>2195</v>
      </c>
      <c r="K12651" s="15">
        <v>0</v>
      </c>
      <c r="L12651" s="13" t="s">
        <v>15</v>
      </c>
      <c r="M12651" s="7">
        <v>1</v>
      </c>
      <c r="N12651" s="17"/>
    </row>
    <row r="12652" spans="1:14" ht="78.75">
      <c r="A12652" s="6">
        <v>12650</v>
      </c>
      <c r="B12652" s="8" t="s">
        <v>25861</v>
      </c>
      <c r="C12652" s="9" t="s">
        <v>26118</v>
      </c>
      <c r="D12652" s="10" t="s">
        <v>26119</v>
      </c>
      <c r="E12652" s="11" t="s">
        <v>26120</v>
      </c>
      <c r="F12652" s="6">
        <v>414569</v>
      </c>
      <c r="G12652" s="6" t="s">
        <v>25873</v>
      </c>
      <c r="H12652" s="16">
        <v>4702541</v>
      </c>
      <c r="I12652" s="12" t="s">
        <v>13233</v>
      </c>
      <c r="J12652" s="12" t="s">
        <v>2195</v>
      </c>
      <c r="K12652" s="15">
        <v>0</v>
      </c>
      <c r="L12652" s="13" t="s">
        <v>15</v>
      </c>
      <c r="M12652" s="7">
        <v>1</v>
      </c>
      <c r="N12652" s="17"/>
    </row>
    <row r="12653" spans="1:14" ht="110.25">
      <c r="A12653" s="6">
        <v>12651</v>
      </c>
      <c r="B12653" s="8" t="s">
        <v>25861</v>
      </c>
      <c r="C12653" s="9" t="s">
        <v>26121</v>
      </c>
      <c r="D12653" s="10" t="s">
        <v>26119</v>
      </c>
      <c r="E12653" s="11" t="s">
        <v>26122</v>
      </c>
      <c r="F12653" s="6">
        <v>414564</v>
      </c>
      <c r="G12653" s="6" t="s">
        <v>25873</v>
      </c>
      <c r="H12653" s="16">
        <v>9176447</v>
      </c>
      <c r="I12653" s="12" t="s">
        <v>13224</v>
      </c>
      <c r="J12653" s="12" t="s">
        <v>2195</v>
      </c>
      <c r="K12653" s="15">
        <v>0</v>
      </c>
      <c r="L12653" s="13" t="s">
        <v>15</v>
      </c>
      <c r="M12653" s="7">
        <v>1</v>
      </c>
      <c r="N12653" s="17"/>
    </row>
    <row r="12654" spans="1:14" ht="63">
      <c r="A12654" s="6">
        <v>12652</v>
      </c>
      <c r="B12654" s="8" t="s">
        <v>25861</v>
      </c>
      <c r="C12654" s="9" t="s">
        <v>26123</v>
      </c>
      <c r="D12654" s="10" t="s">
        <v>26124</v>
      </c>
      <c r="E12654" s="11" t="s">
        <v>26125</v>
      </c>
      <c r="F12654" s="6">
        <v>462766</v>
      </c>
      <c r="G12654" s="6" t="s">
        <v>25873</v>
      </c>
      <c r="H12654" s="16">
        <v>3675888</v>
      </c>
      <c r="I12654" s="12" t="s">
        <v>13234</v>
      </c>
      <c r="J12654" s="12" t="s">
        <v>7138</v>
      </c>
      <c r="K12654" s="15">
        <v>0</v>
      </c>
      <c r="L12654" s="13" t="s">
        <v>15</v>
      </c>
      <c r="M12654" s="7">
        <v>1</v>
      </c>
      <c r="N12654" s="17"/>
    </row>
    <row r="12655" spans="1:14" ht="94.5">
      <c r="A12655" s="6">
        <v>12653</v>
      </c>
      <c r="B12655" s="8" t="s">
        <v>25861</v>
      </c>
      <c r="C12655" s="9" t="s">
        <v>26126</v>
      </c>
      <c r="D12655" s="10" t="s">
        <v>26124</v>
      </c>
      <c r="E12655" s="11" t="s">
        <v>26127</v>
      </c>
      <c r="F12655" s="6">
        <v>367487</v>
      </c>
      <c r="G12655" s="6" t="s">
        <v>25873</v>
      </c>
      <c r="H12655" s="16">
        <v>9292028</v>
      </c>
      <c r="I12655" s="12" t="s">
        <v>24924</v>
      </c>
      <c r="J12655" s="12" t="s">
        <v>26128</v>
      </c>
      <c r="K12655" s="15">
        <v>5189000</v>
      </c>
      <c r="L12655" s="13" t="s">
        <v>15</v>
      </c>
      <c r="M12655" s="7">
        <v>1</v>
      </c>
      <c r="N12655" s="17"/>
    </row>
    <row r="12656" spans="1:14" ht="78.75">
      <c r="A12656" s="6">
        <v>12654</v>
      </c>
      <c r="B12656" s="8" t="s">
        <v>25861</v>
      </c>
      <c r="C12656" s="9" t="s">
        <v>26129</v>
      </c>
      <c r="D12656" s="10" t="s">
        <v>26130</v>
      </c>
      <c r="E12656" s="11" t="s">
        <v>26131</v>
      </c>
      <c r="F12656" s="6">
        <v>462767</v>
      </c>
      <c r="G12656" s="6" t="s">
        <v>25873</v>
      </c>
      <c r="H12656" s="16">
        <v>3299846</v>
      </c>
      <c r="I12656" s="12" t="s">
        <v>5222</v>
      </c>
      <c r="J12656" s="12" t="s">
        <v>26132</v>
      </c>
      <c r="K12656" s="15">
        <v>0</v>
      </c>
      <c r="L12656" s="13" t="s">
        <v>15</v>
      </c>
      <c r="M12656" s="7">
        <v>1</v>
      </c>
      <c r="N12656" s="17"/>
    </row>
    <row r="12657" spans="1:14" ht="47.25">
      <c r="A12657" s="6">
        <v>12655</v>
      </c>
      <c r="B12657" s="8" t="s">
        <v>25861</v>
      </c>
      <c r="C12657" s="9" t="s">
        <v>26133</v>
      </c>
      <c r="D12657" s="10" t="s">
        <v>26134</v>
      </c>
      <c r="E12657" s="11" t="s">
        <v>26135</v>
      </c>
      <c r="F12657" s="6">
        <v>493163</v>
      </c>
      <c r="G12657" s="6" t="s">
        <v>16</v>
      </c>
      <c r="H12657" s="16">
        <v>2392027</v>
      </c>
      <c r="I12657" s="12">
        <v>44160</v>
      </c>
      <c r="J12657" s="12">
        <v>44220</v>
      </c>
      <c r="K12657" s="15">
        <v>0</v>
      </c>
      <c r="L12657" s="13" t="s">
        <v>15</v>
      </c>
      <c r="M12657" s="7">
        <v>1</v>
      </c>
      <c r="N12657" s="17"/>
    </row>
    <row r="12658" spans="1:14" ht="126">
      <c r="A12658" s="6">
        <v>12656</v>
      </c>
      <c r="B12658" s="8" t="s">
        <v>25861</v>
      </c>
      <c r="C12658" s="9" t="s">
        <v>26136</v>
      </c>
      <c r="D12658" s="10" t="s">
        <v>26137</v>
      </c>
      <c r="E12658" s="11" t="s">
        <v>26138</v>
      </c>
      <c r="F12658" s="6">
        <v>399194</v>
      </c>
      <c r="G12658" s="6" t="s">
        <v>25873</v>
      </c>
      <c r="H12658" s="16">
        <v>3977200</v>
      </c>
      <c r="I12658" s="12" t="s">
        <v>5103</v>
      </c>
      <c r="J12658" s="12" t="s">
        <v>4004</v>
      </c>
      <c r="K12658" s="15">
        <v>0</v>
      </c>
      <c r="L12658" s="13" t="s">
        <v>15</v>
      </c>
      <c r="M12658" s="7">
        <v>1</v>
      </c>
      <c r="N12658" s="17"/>
    </row>
    <row r="12659" spans="1:14" ht="220.5">
      <c r="A12659" s="6">
        <v>12657</v>
      </c>
      <c r="B12659" s="8" t="s">
        <v>25861</v>
      </c>
      <c r="C12659" s="9" t="s">
        <v>26139</v>
      </c>
      <c r="D12659" s="10" t="s">
        <v>26140</v>
      </c>
      <c r="E12659" s="11" t="s">
        <v>26141</v>
      </c>
      <c r="F12659" s="6">
        <v>406070</v>
      </c>
      <c r="G12659" s="6" t="s">
        <v>25873</v>
      </c>
      <c r="H12659" s="16">
        <v>5279292</v>
      </c>
      <c r="I12659" s="12" t="s">
        <v>7019</v>
      </c>
      <c r="J12659" s="12" t="s">
        <v>2195</v>
      </c>
      <c r="K12659" s="15">
        <v>0</v>
      </c>
      <c r="L12659" s="13" t="s">
        <v>15</v>
      </c>
      <c r="M12659" s="7">
        <v>1</v>
      </c>
      <c r="N12659" s="17"/>
    </row>
    <row r="12660" spans="1:14" ht="47.25">
      <c r="A12660" s="6">
        <v>12658</v>
      </c>
      <c r="B12660" s="8" t="s">
        <v>25861</v>
      </c>
      <c r="C12660" s="9" t="s">
        <v>26142</v>
      </c>
      <c r="D12660" s="10" t="s">
        <v>26140</v>
      </c>
      <c r="E12660" s="11" t="s">
        <v>26143</v>
      </c>
      <c r="F12660" s="6">
        <v>493124</v>
      </c>
      <c r="G12660" s="6" t="s">
        <v>16</v>
      </c>
      <c r="H12660" s="16">
        <v>1898767</v>
      </c>
      <c r="I12660" s="12">
        <v>44150</v>
      </c>
      <c r="J12660" s="12">
        <v>44210</v>
      </c>
      <c r="K12660" s="15">
        <v>0</v>
      </c>
      <c r="L12660" s="13" t="s">
        <v>15</v>
      </c>
      <c r="M12660" s="7">
        <v>1</v>
      </c>
      <c r="N12660" s="17"/>
    </row>
    <row r="12661" spans="1:14" ht="78.75">
      <c r="A12661" s="6">
        <v>12659</v>
      </c>
      <c r="B12661" s="8" t="s">
        <v>25861</v>
      </c>
      <c r="C12661" s="9" t="s">
        <v>26144</v>
      </c>
      <c r="D12661" s="10" t="s">
        <v>26145</v>
      </c>
      <c r="E12661" s="11" t="s">
        <v>26146</v>
      </c>
      <c r="F12661" s="6">
        <v>414571</v>
      </c>
      <c r="G12661" s="6" t="s">
        <v>25873</v>
      </c>
      <c r="H12661" s="16">
        <v>3756883</v>
      </c>
      <c r="I12661" s="12" t="s">
        <v>1560</v>
      </c>
      <c r="J12661" s="12" t="s">
        <v>6841</v>
      </c>
      <c r="K12661" s="15">
        <v>0</v>
      </c>
      <c r="L12661" s="13" t="s">
        <v>15</v>
      </c>
      <c r="M12661" s="7">
        <v>1</v>
      </c>
      <c r="N12661" s="17"/>
    </row>
    <row r="12662" spans="1:14" ht="126">
      <c r="A12662" s="6">
        <v>12660</v>
      </c>
      <c r="B12662" s="8" t="s">
        <v>25861</v>
      </c>
      <c r="C12662" s="9" t="s">
        <v>26147</v>
      </c>
      <c r="D12662" s="10" t="s">
        <v>26148</v>
      </c>
      <c r="E12662" s="11" t="s">
        <v>26149</v>
      </c>
      <c r="F12662" s="6">
        <v>414559</v>
      </c>
      <c r="G12662" s="6" t="s">
        <v>25873</v>
      </c>
      <c r="H12662" s="16">
        <v>8171488</v>
      </c>
      <c r="I12662" s="12" t="s">
        <v>1542</v>
      </c>
      <c r="J12662" s="12" t="s">
        <v>2195</v>
      </c>
      <c r="K12662" s="15">
        <v>0</v>
      </c>
      <c r="L12662" s="13" t="s">
        <v>15</v>
      </c>
      <c r="M12662" s="7">
        <v>1</v>
      </c>
      <c r="N12662" s="17"/>
    </row>
    <row r="12663" spans="1:14" ht="204.75">
      <c r="A12663" s="6">
        <v>12661</v>
      </c>
      <c r="B12663" s="8" t="s">
        <v>25861</v>
      </c>
      <c r="C12663" s="9" t="s">
        <v>26147</v>
      </c>
      <c r="D12663" s="10" t="s">
        <v>26148</v>
      </c>
      <c r="E12663" s="11" t="s">
        <v>26150</v>
      </c>
      <c r="F12663" s="6">
        <v>399195</v>
      </c>
      <c r="G12663" s="6" t="s">
        <v>25873</v>
      </c>
      <c r="H12663" s="16">
        <v>9308568</v>
      </c>
      <c r="I12663" s="12" t="s">
        <v>6797</v>
      </c>
      <c r="J12663" s="12" t="s">
        <v>2109</v>
      </c>
      <c r="K12663" s="15">
        <v>3701000</v>
      </c>
      <c r="L12663" s="13" t="s">
        <v>15</v>
      </c>
      <c r="M12663" s="7">
        <v>1</v>
      </c>
      <c r="N12663" s="17"/>
    </row>
    <row r="12664" spans="1:14" ht="126">
      <c r="A12664" s="6">
        <v>12662</v>
      </c>
      <c r="B12664" s="8" t="s">
        <v>25861</v>
      </c>
      <c r="C12664" s="9" t="s">
        <v>26151</v>
      </c>
      <c r="D12664" s="10" t="s">
        <v>26152</v>
      </c>
      <c r="E12664" s="11" t="s">
        <v>26153</v>
      </c>
      <c r="F12664" s="6">
        <v>414560</v>
      </c>
      <c r="G12664" s="6" t="s">
        <v>25873</v>
      </c>
      <c r="H12664" s="16">
        <v>9679669</v>
      </c>
      <c r="I12664" s="12" t="s">
        <v>26154</v>
      </c>
      <c r="J12664" s="12" t="s">
        <v>13150</v>
      </c>
      <c r="K12664" s="15">
        <v>0</v>
      </c>
      <c r="L12664" s="13" t="s">
        <v>15</v>
      </c>
      <c r="M12664" s="7">
        <v>1</v>
      </c>
      <c r="N12664" s="17"/>
    </row>
    <row r="12665" spans="1:14" ht="78.75">
      <c r="A12665" s="6">
        <v>12663</v>
      </c>
      <c r="B12665" s="8" t="s">
        <v>25861</v>
      </c>
      <c r="C12665" s="9" t="s">
        <v>26155</v>
      </c>
      <c r="D12665" s="10" t="s">
        <v>26156</v>
      </c>
      <c r="E12665" s="11" t="s">
        <v>26157</v>
      </c>
      <c r="F12665" s="6">
        <v>462783</v>
      </c>
      <c r="G12665" s="6" t="s">
        <v>25873</v>
      </c>
      <c r="H12665" s="16">
        <v>32771019</v>
      </c>
      <c r="I12665" s="12" t="s">
        <v>4785</v>
      </c>
      <c r="J12665" s="12" t="s">
        <v>1989</v>
      </c>
      <c r="K12665" s="15">
        <v>0</v>
      </c>
      <c r="L12665" s="13" t="s">
        <v>14</v>
      </c>
      <c r="M12665" s="7">
        <v>1</v>
      </c>
      <c r="N12665" s="17"/>
    </row>
    <row r="12666" spans="1:14" ht="78.75">
      <c r="A12666" s="6">
        <v>12664</v>
      </c>
      <c r="B12666" s="8" t="s">
        <v>25861</v>
      </c>
      <c r="C12666" s="9" t="s">
        <v>26158</v>
      </c>
      <c r="D12666" s="10" t="s">
        <v>26159</v>
      </c>
      <c r="E12666" s="11" t="s">
        <v>26157</v>
      </c>
      <c r="F12666" s="6">
        <v>462783</v>
      </c>
      <c r="G12666" s="6" t="s">
        <v>25873</v>
      </c>
      <c r="H12666" s="16">
        <v>32771019</v>
      </c>
      <c r="I12666" s="12" t="s">
        <v>4785</v>
      </c>
      <c r="J12666" s="12" t="s">
        <v>1989</v>
      </c>
      <c r="K12666" s="15">
        <v>0</v>
      </c>
      <c r="L12666" s="13" t="s">
        <v>14</v>
      </c>
      <c r="M12666" s="7">
        <v>0.35</v>
      </c>
      <c r="N12666" s="17"/>
    </row>
    <row r="12667" spans="1:14" ht="78.75">
      <c r="A12667" s="6">
        <v>12665</v>
      </c>
      <c r="B12667" s="8" t="s">
        <v>25861</v>
      </c>
      <c r="C12667" s="9" t="s">
        <v>26160</v>
      </c>
      <c r="D12667" s="10" t="s">
        <v>26161</v>
      </c>
      <c r="E12667" s="11" t="s">
        <v>26157</v>
      </c>
      <c r="F12667" s="6">
        <v>462783</v>
      </c>
      <c r="G12667" s="6" t="s">
        <v>25873</v>
      </c>
      <c r="H12667" s="16">
        <v>32771019</v>
      </c>
      <c r="I12667" s="12" t="s">
        <v>4785</v>
      </c>
      <c r="J12667" s="12" t="s">
        <v>1989</v>
      </c>
      <c r="K12667" s="15">
        <v>0</v>
      </c>
      <c r="L12667" s="13" t="s">
        <v>14</v>
      </c>
      <c r="M12667" s="7">
        <v>0.4</v>
      </c>
      <c r="N12667" s="17"/>
    </row>
    <row r="12668" spans="1:14" ht="78.75">
      <c r="A12668" s="6">
        <v>12666</v>
      </c>
      <c r="B12668" s="8" t="s">
        <v>25861</v>
      </c>
      <c r="C12668" s="9" t="s">
        <v>26067</v>
      </c>
      <c r="D12668" s="10" t="s">
        <v>26068</v>
      </c>
      <c r="E12668" s="11" t="s">
        <v>26157</v>
      </c>
      <c r="F12668" s="6">
        <v>462783</v>
      </c>
      <c r="G12668" s="6" t="s">
        <v>25873</v>
      </c>
      <c r="H12668" s="16">
        <v>32771019</v>
      </c>
      <c r="I12668" s="12" t="s">
        <v>4785</v>
      </c>
      <c r="J12668" s="12" t="s">
        <v>1989</v>
      </c>
      <c r="K12668" s="15">
        <v>0</v>
      </c>
      <c r="L12668" s="13" t="s">
        <v>14</v>
      </c>
      <c r="M12668" s="7">
        <v>0.25</v>
      </c>
      <c r="N12668" s="17"/>
    </row>
    <row r="12669" spans="1:14" ht="126">
      <c r="A12669" s="6">
        <v>12667</v>
      </c>
      <c r="B12669" s="8" t="s">
        <v>25861</v>
      </c>
      <c r="C12669" s="9" t="s">
        <v>26162</v>
      </c>
      <c r="D12669" s="10" t="s">
        <v>26163</v>
      </c>
      <c r="E12669" s="11" t="s">
        <v>26164</v>
      </c>
      <c r="F12669" s="6">
        <v>471400</v>
      </c>
      <c r="G12669" s="6" t="s">
        <v>25873</v>
      </c>
      <c r="H12669" s="16">
        <v>6749560</v>
      </c>
      <c r="I12669" s="12" t="s">
        <v>4973</v>
      </c>
      <c r="J12669" s="12" t="s">
        <v>13235</v>
      </c>
      <c r="K12669" s="15">
        <v>0</v>
      </c>
      <c r="L12669" s="13" t="s">
        <v>15</v>
      </c>
      <c r="M12669" s="7">
        <v>1</v>
      </c>
      <c r="N12669" s="17"/>
    </row>
    <row r="12670" spans="1:14" ht="283.5">
      <c r="A12670" s="6">
        <v>12668</v>
      </c>
      <c r="B12670" s="8" t="s">
        <v>25861</v>
      </c>
      <c r="C12670" s="9" t="s">
        <v>26165</v>
      </c>
      <c r="D12670" s="10" t="s">
        <v>26166</v>
      </c>
      <c r="E12670" s="11" t="s">
        <v>26167</v>
      </c>
      <c r="F12670" s="6">
        <v>237703</v>
      </c>
      <c r="G12670" s="6" t="s">
        <v>25873</v>
      </c>
      <c r="H12670" s="16">
        <v>15633024</v>
      </c>
      <c r="I12670" s="12" t="s">
        <v>3917</v>
      </c>
      <c r="J12670" s="12" t="s">
        <v>4935</v>
      </c>
      <c r="K12670" s="15">
        <v>9497740</v>
      </c>
      <c r="L12670" s="13" t="s">
        <v>15</v>
      </c>
      <c r="M12670" s="7">
        <v>1</v>
      </c>
      <c r="N12670" s="17"/>
    </row>
    <row r="12671" spans="1:14" ht="94.5">
      <c r="A12671" s="6">
        <v>12669</v>
      </c>
      <c r="B12671" s="8" t="s">
        <v>25861</v>
      </c>
      <c r="C12671" s="9" t="s">
        <v>26168</v>
      </c>
      <c r="D12671" s="10" t="s">
        <v>26169</v>
      </c>
      <c r="E12671" s="11" t="s">
        <v>26170</v>
      </c>
      <c r="F12671" s="6">
        <v>304053</v>
      </c>
      <c r="G12671" s="6" t="s">
        <v>25873</v>
      </c>
      <c r="H12671" s="16">
        <v>9542506</v>
      </c>
      <c r="I12671" s="12" t="s">
        <v>4784</v>
      </c>
      <c r="J12671" s="12" t="s">
        <v>2104</v>
      </c>
      <c r="K12671" s="15">
        <v>1643000</v>
      </c>
      <c r="L12671" s="13" t="s">
        <v>15</v>
      </c>
      <c r="M12671" s="7">
        <v>1</v>
      </c>
      <c r="N12671" s="17"/>
    </row>
    <row r="12672" spans="1:14" ht="189">
      <c r="A12672" s="6">
        <v>12670</v>
      </c>
      <c r="B12672" s="8" t="s">
        <v>25861</v>
      </c>
      <c r="C12672" s="9" t="s">
        <v>26171</v>
      </c>
      <c r="D12672" s="10" t="s">
        <v>26172</v>
      </c>
      <c r="E12672" s="11" t="s">
        <v>26173</v>
      </c>
      <c r="F12672" s="6">
        <v>299714</v>
      </c>
      <c r="G12672" s="6" t="s">
        <v>25873</v>
      </c>
      <c r="H12672" s="16">
        <v>7405985</v>
      </c>
      <c r="I12672" s="12" t="s">
        <v>4972</v>
      </c>
      <c r="J12672" s="12" t="s">
        <v>13157</v>
      </c>
      <c r="K12672" s="15">
        <v>4152540</v>
      </c>
      <c r="L12672" s="13" t="s">
        <v>15</v>
      </c>
      <c r="M12672" s="7">
        <v>1</v>
      </c>
      <c r="N12672" s="17"/>
    </row>
    <row r="12673" spans="1:14" ht="141.75">
      <c r="A12673" s="6">
        <v>12671</v>
      </c>
      <c r="B12673" s="8" t="s">
        <v>25861</v>
      </c>
      <c r="C12673" s="9" t="s">
        <v>26174</v>
      </c>
      <c r="D12673" s="10" t="s">
        <v>26175</v>
      </c>
      <c r="E12673" s="11" t="s">
        <v>26176</v>
      </c>
      <c r="F12673" s="6">
        <v>427810</v>
      </c>
      <c r="G12673" s="6" t="s">
        <v>25873</v>
      </c>
      <c r="H12673" s="16">
        <v>10936425</v>
      </c>
      <c r="I12673" s="12" t="s">
        <v>1952</v>
      </c>
      <c r="J12673" s="12" t="s">
        <v>2195</v>
      </c>
      <c r="K12673" s="15">
        <v>0</v>
      </c>
      <c r="L12673" s="13" t="s">
        <v>15</v>
      </c>
      <c r="M12673" s="7">
        <v>1</v>
      </c>
      <c r="N12673" s="17"/>
    </row>
    <row r="12674" spans="1:14" ht="157.5">
      <c r="A12674" s="6">
        <v>12672</v>
      </c>
      <c r="B12674" s="8" t="s">
        <v>25861</v>
      </c>
      <c r="C12674" s="9" t="s">
        <v>26177</v>
      </c>
      <c r="D12674" s="10" t="s">
        <v>26178</v>
      </c>
      <c r="E12674" s="11" t="s">
        <v>26179</v>
      </c>
      <c r="F12674" s="6">
        <v>194628</v>
      </c>
      <c r="G12674" s="6" t="s">
        <v>25873</v>
      </c>
      <c r="H12674" s="16">
        <v>11674046</v>
      </c>
      <c r="I12674" s="12" t="s">
        <v>13236</v>
      </c>
      <c r="J12674" s="12" t="s">
        <v>1992</v>
      </c>
      <c r="K12674" s="15">
        <v>5576515</v>
      </c>
      <c r="L12674" s="13" t="s">
        <v>15</v>
      </c>
      <c r="M12674" s="7">
        <v>1</v>
      </c>
      <c r="N12674" s="17"/>
    </row>
    <row r="12675" spans="1:14" ht="157.5">
      <c r="A12675" s="6">
        <v>12673</v>
      </c>
      <c r="B12675" s="8" t="s">
        <v>25861</v>
      </c>
      <c r="C12675" s="9" t="s">
        <v>26180</v>
      </c>
      <c r="D12675" s="10" t="s">
        <v>26181</v>
      </c>
      <c r="E12675" s="11" t="s">
        <v>26182</v>
      </c>
      <c r="F12675" s="6">
        <v>462772</v>
      </c>
      <c r="G12675" s="6" t="s">
        <v>25873</v>
      </c>
      <c r="H12675" s="16">
        <v>2808528</v>
      </c>
      <c r="I12675" s="12" t="s">
        <v>5371</v>
      </c>
      <c r="J12675" s="12" t="s">
        <v>2195</v>
      </c>
      <c r="K12675" s="15">
        <v>0</v>
      </c>
      <c r="L12675" s="13" t="s">
        <v>15</v>
      </c>
      <c r="M12675" s="7">
        <v>1</v>
      </c>
      <c r="N12675" s="17"/>
    </row>
    <row r="12676" spans="1:14" ht="78.75">
      <c r="A12676" s="6">
        <v>12674</v>
      </c>
      <c r="B12676" s="8" t="s">
        <v>25861</v>
      </c>
      <c r="C12676" s="9" t="s">
        <v>26180</v>
      </c>
      <c r="D12676" s="10" t="s">
        <v>26181</v>
      </c>
      <c r="E12676" s="11" t="s">
        <v>26183</v>
      </c>
      <c r="F12676" s="6">
        <v>414566</v>
      </c>
      <c r="G12676" s="6" t="s">
        <v>25873</v>
      </c>
      <c r="H12676" s="16">
        <v>7264737</v>
      </c>
      <c r="I12676" s="12" t="s">
        <v>7311</v>
      </c>
      <c r="J12676" s="12" t="s">
        <v>2195</v>
      </c>
      <c r="K12676" s="15">
        <v>0</v>
      </c>
      <c r="L12676" s="13" t="s">
        <v>15</v>
      </c>
      <c r="M12676" s="7">
        <v>1</v>
      </c>
      <c r="N12676" s="17"/>
    </row>
    <row r="12677" spans="1:14" ht="141.75">
      <c r="A12677" s="6">
        <v>12675</v>
      </c>
      <c r="B12677" s="8" t="s">
        <v>25861</v>
      </c>
      <c r="C12677" s="9" t="s">
        <v>26184</v>
      </c>
      <c r="D12677" s="10" t="s">
        <v>26181</v>
      </c>
      <c r="E12677" s="11" t="s">
        <v>26185</v>
      </c>
      <c r="F12677" s="6">
        <v>499585</v>
      </c>
      <c r="G12677" s="6" t="s">
        <v>1493</v>
      </c>
      <c r="H12677" s="16">
        <v>6511105</v>
      </c>
      <c r="I12677" s="12" t="s">
        <v>2339</v>
      </c>
      <c r="J12677" s="12" t="s">
        <v>26026</v>
      </c>
      <c r="K12677" s="15">
        <v>0</v>
      </c>
      <c r="L12677" s="13" t="s">
        <v>15</v>
      </c>
      <c r="M12677" s="7">
        <v>1</v>
      </c>
      <c r="N12677" s="17"/>
    </row>
    <row r="12678" spans="1:14" ht="94.5">
      <c r="A12678" s="6">
        <v>12676</v>
      </c>
      <c r="B12678" s="8" t="s">
        <v>25861</v>
      </c>
      <c r="C12678" s="9" t="s">
        <v>26186</v>
      </c>
      <c r="D12678" s="10" t="s">
        <v>26187</v>
      </c>
      <c r="E12678" s="11" t="s">
        <v>26188</v>
      </c>
      <c r="F12678" s="6">
        <v>462773</v>
      </c>
      <c r="G12678" s="6" t="s">
        <v>25873</v>
      </c>
      <c r="H12678" s="16">
        <v>14325573</v>
      </c>
      <c r="I12678" s="12" t="s">
        <v>2050</v>
      </c>
      <c r="J12678" s="12" t="s">
        <v>1596</v>
      </c>
      <c r="K12678" s="15">
        <v>0</v>
      </c>
      <c r="L12678" s="13" t="s">
        <v>15</v>
      </c>
      <c r="M12678" s="7">
        <v>1</v>
      </c>
      <c r="N12678" s="17"/>
    </row>
    <row r="12679" spans="1:14" ht="63">
      <c r="A12679" s="6">
        <v>12677</v>
      </c>
      <c r="B12679" s="8" t="s">
        <v>25861</v>
      </c>
      <c r="C12679" s="9" t="s">
        <v>26189</v>
      </c>
      <c r="D12679" s="10" t="s">
        <v>26190</v>
      </c>
      <c r="E12679" s="11" t="s">
        <v>26191</v>
      </c>
      <c r="F12679" s="6"/>
      <c r="G12679" s="6" t="s">
        <v>25873</v>
      </c>
      <c r="H12679" s="16">
        <v>984319</v>
      </c>
      <c r="I12679" s="12" t="s">
        <v>7355</v>
      </c>
      <c r="J12679" s="12" t="s">
        <v>7138</v>
      </c>
      <c r="K12679" s="15">
        <v>0</v>
      </c>
      <c r="L12679" s="13" t="s">
        <v>15</v>
      </c>
      <c r="M12679" s="7">
        <v>1</v>
      </c>
      <c r="N12679" s="17"/>
    </row>
    <row r="12680" spans="1:14" ht="157.5">
      <c r="A12680" s="6">
        <v>12678</v>
      </c>
      <c r="B12680" s="8" t="s">
        <v>25861</v>
      </c>
      <c r="C12680" s="9" t="s">
        <v>26192</v>
      </c>
      <c r="D12680" s="10" t="s">
        <v>26193</v>
      </c>
      <c r="E12680" s="11" t="s">
        <v>26194</v>
      </c>
      <c r="F12680" s="6">
        <v>471399</v>
      </c>
      <c r="G12680" s="6" t="s">
        <v>25873</v>
      </c>
      <c r="H12680" s="16">
        <v>17141615</v>
      </c>
      <c r="I12680" s="12" t="s">
        <v>26195</v>
      </c>
      <c r="J12680" s="12" t="s">
        <v>13235</v>
      </c>
      <c r="K12680" s="15">
        <v>12752382</v>
      </c>
      <c r="L12680" s="13" t="s">
        <v>15</v>
      </c>
      <c r="M12680" s="7">
        <v>1</v>
      </c>
      <c r="N12680" s="17"/>
    </row>
    <row r="12681" spans="1:14" ht="94.5">
      <c r="A12681" s="6">
        <v>12679</v>
      </c>
      <c r="B12681" s="8" t="s">
        <v>25861</v>
      </c>
      <c r="C12681" s="9" t="s">
        <v>26196</v>
      </c>
      <c r="D12681" s="10" t="s">
        <v>23673</v>
      </c>
      <c r="E12681" s="11" t="s">
        <v>26197</v>
      </c>
      <c r="F12681" s="6">
        <v>287579</v>
      </c>
      <c r="G12681" s="6" t="s">
        <v>25873</v>
      </c>
      <c r="H12681" s="16">
        <v>23356216</v>
      </c>
      <c r="I12681" s="12" t="s">
        <v>13237</v>
      </c>
      <c r="J12681" s="12" t="s">
        <v>7107</v>
      </c>
      <c r="K12681" s="15">
        <v>10337000</v>
      </c>
      <c r="L12681" s="13" t="s">
        <v>15</v>
      </c>
      <c r="M12681" s="7">
        <v>1</v>
      </c>
      <c r="N12681" s="17"/>
    </row>
    <row r="12682" spans="1:14" ht="63">
      <c r="A12682" s="6">
        <v>12680</v>
      </c>
      <c r="B12682" s="8" t="s">
        <v>25861</v>
      </c>
      <c r="C12682" s="9" t="s">
        <v>26198</v>
      </c>
      <c r="D12682" s="10" t="s">
        <v>26199</v>
      </c>
      <c r="E12682" s="11" t="s">
        <v>26200</v>
      </c>
      <c r="F12682" s="6">
        <v>419511</v>
      </c>
      <c r="G12682" s="6" t="s">
        <v>1109</v>
      </c>
      <c r="H12682" s="16">
        <v>285000</v>
      </c>
      <c r="I12682" s="12" t="s">
        <v>1560</v>
      </c>
      <c r="J12682" s="12" t="s">
        <v>26201</v>
      </c>
      <c r="K12682" s="15">
        <v>0</v>
      </c>
      <c r="L12682" s="13" t="s">
        <v>15</v>
      </c>
      <c r="M12682" s="7">
        <v>1</v>
      </c>
      <c r="N12682" s="17"/>
    </row>
    <row r="12683" spans="1:14" ht="110.25">
      <c r="A12683" s="6">
        <v>12681</v>
      </c>
      <c r="B12683" s="8" t="s">
        <v>25861</v>
      </c>
      <c r="C12683" s="9" t="s">
        <v>26202</v>
      </c>
      <c r="D12683" s="10" t="s">
        <v>26203</v>
      </c>
      <c r="E12683" s="11" t="s">
        <v>26204</v>
      </c>
      <c r="F12683" s="6">
        <v>354634</v>
      </c>
      <c r="G12683" s="6" t="s">
        <v>25873</v>
      </c>
      <c r="H12683" s="16">
        <v>4589348</v>
      </c>
      <c r="I12683" s="12" t="s">
        <v>21242</v>
      </c>
      <c r="J12683" s="12" t="s">
        <v>25071</v>
      </c>
      <c r="K12683" s="15">
        <v>0</v>
      </c>
      <c r="L12683" s="13" t="s">
        <v>15</v>
      </c>
      <c r="M12683" s="7">
        <v>1</v>
      </c>
      <c r="N12683" s="17"/>
    </row>
    <row r="12684" spans="1:14" ht="63">
      <c r="A12684" s="6">
        <v>12682</v>
      </c>
      <c r="B12684" s="8" t="s">
        <v>25861</v>
      </c>
      <c r="C12684" s="9" t="s">
        <v>26205</v>
      </c>
      <c r="D12684" s="10" t="s">
        <v>26203</v>
      </c>
      <c r="E12684" s="11" t="s">
        <v>26206</v>
      </c>
      <c r="F12684" s="6">
        <v>493134</v>
      </c>
      <c r="G12684" s="6" t="s">
        <v>16</v>
      </c>
      <c r="H12684" s="16">
        <v>3774666</v>
      </c>
      <c r="I12684" s="12">
        <v>43841</v>
      </c>
      <c r="J12684" s="12">
        <v>44195</v>
      </c>
      <c r="K12684" s="15">
        <v>0</v>
      </c>
      <c r="L12684" s="13" t="s">
        <v>15</v>
      </c>
      <c r="M12684" s="7">
        <v>1</v>
      </c>
      <c r="N12684" s="17"/>
    </row>
    <row r="12685" spans="1:14" ht="63">
      <c r="A12685" s="6">
        <v>12683</v>
      </c>
      <c r="B12685" s="8" t="s">
        <v>25861</v>
      </c>
      <c r="C12685" s="9" t="s">
        <v>26202</v>
      </c>
      <c r="D12685" s="10" t="s">
        <v>26203</v>
      </c>
      <c r="E12685" s="11" t="s">
        <v>26207</v>
      </c>
      <c r="F12685" s="6">
        <v>309349</v>
      </c>
      <c r="G12685" s="6" t="s">
        <v>25873</v>
      </c>
      <c r="H12685" s="16">
        <v>4988211</v>
      </c>
      <c r="I12685" s="12" t="s">
        <v>7101</v>
      </c>
      <c r="J12685" s="12" t="s">
        <v>7509</v>
      </c>
      <c r="K12685" s="15">
        <v>1113000</v>
      </c>
      <c r="L12685" s="13" t="s">
        <v>15</v>
      </c>
      <c r="M12685" s="7">
        <v>1</v>
      </c>
      <c r="N12685" s="17"/>
    </row>
    <row r="12686" spans="1:14" ht="63">
      <c r="A12686" s="6">
        <v>12684</v>
      </c>
      <c r="B12686" s="8" t="s">
        <v>25861</v>
      </c>
      <c r="C12686" s="9" t="s">
        <v>26208</v>
      </c>
      <c r="D12686" s="10" t="s">
        <v>26209</v>
      </c>
      <c r="E12686" s="11" t="s">
        <v>26210</v>
      </c>
      <c r="F12686" s="6">
        <v>354637</v>
      </c>
      <c r="G12686" s="6" t="s">
        <v>25873</v>
      </c>
      <c r="H12686" s="16">
        <v>8281835</v>
      </c>
      <c r="I12686" s="12" t="s">
        <v>4897</v>
      </c>
      <c r="J12686" s="12" t="s">
        <v>2195</v>
      </c>
      <c r="K12686" s="15">
        <v>557100</v>
      </c>
      <c r="L12686" s="13" t="s">
        <v>15</v>
      </c>
      <c r="M12686" s="7">
        <v>1</v>
      </c>
      <c r="N12686" s="17"/>
    </row>
    <row r="12687" spans="1:14" ht="141.75">
      <c r="A12687" s="6">
        <v>12685</v>
      </c>
      <c r="B12687" s="8" t="s">
        <v>25861</v>
      </c>
      <c r="C12687" s="9" t="s">
        <v>26211</v>
      </c>
      <c r="D12687" s="10" t="s">
        <v>26212</v>
      </c>
      <c r="E12687" s="11" t="s">
        <v>26213</v>
      </c>
      <c r="F12687" s="6">
        <v>354623</v>
      </c>
      <c r="G12687" s="6" t="s">
        <v>25873</v>
      </c>
      <c r="H12687" s="16">
        <v>6385313</v>
      </c>
      <c r="I12687" s="12" t="s">
        <v>26214</v>
      </c>
      <c r="J12687" s="12" t="s">
        <v>13223</v>
      </c>
      <c r="K12687" s="15">
        <v>0</v>
      </c>
      <c r="L12687" s="13" t="s">
        <v>15</v>
      </c>
      <c r="M12687" s="7">
        <v>1</v>
      </c>
      <c r="N12687" s="17"/>
    </row>
    <row r="12688" spans="1:14" ht="94.5">
      <c r="A12688" s="6">
        <v>12686</v>
      </c>
      <c r="B12688" s="8" t="s">
        <v>25861</v>
      </c>
      <c r="C12688" s="9" t="s">
        <v>26215</v>
      </c>
      <c r="D12688" s="10" t="s">
        <v>26212</v>
      </c>
      <c r="E12688" s="11" t="s">
        <v>26216</v>
      </c>
      <c r="F12688" s="6">
        <v>464489</v>
      </c>
      <c r="G12688" s="6" t="s">
        <v>679</v>
      </c>
      <c r="H12688" s="16">
        <v>2879468</v>
      </c>
      <c r="I12688" s="12" t="s">
        <v>23198</v>
      </c>
      <c r="J12688" s="12" t="s">
        <v>23198</v>
      </c>
      <c r="K12688" s="15">
        <v>3128000</v>
      </c>
      <c r="L12688" s="13" t="s">
        <v>15</v>
      </c>
      <c r="M12688" s="7">
        <v>1</v>
      </c>
      <c r="N12688" s="17"/>
    </row>
    <row r="12689" spans="1:14" ht="78.75">
      <c r="A12689" s="6">
        <v>12687</v>
      </c>
      <c r="B12689" s="8" t="s">
        <v>25861</v>
      </c>
      <c r="C12689" s="9" t="s">
        <v>26217</v>
      </c>
      <c r="D12689" s="10" t="s">
        <v>26218</v>
      </c>
      <c r="E12689" s="11" t="s">
        <v>26219</v>
      </c>
      <c r="F12689" s="6">
        <v>354638</v>
      </c>
      <c r="G12689" s="6" t="s">
        <v>25873</v>
      </c>
      <c r="H12689" s="16">
        <v>7686972</v>
      </c>
      <c r="I12689" s="12" t="s">
        <v>2351</v>
      </c>
      <c r="J12689" s="12">
        <v>18.102</v>
      </c>
      <c r="K12689" s="15">
        <v>0</v>
      </c>
      <c r="L12689" s="13" t="s">
        <v>15</v>
      </c>
      <c r="M12689" s="7">
        <v>1</v>
      </c>
      <c r="N12689" s="17"/>
    </row>
    <row r="12690" spans="1:14" ht="173.25">
      <c r="A12690" s="6">
        <v>12688</v>
      </c>
      <c r="B12690" s="8" t="s">
        <v>25861</v>
      </c>
      <c r="C12690" s="9" t="s">
        <v>26220</v>
      </c>
      <c r="D12690" s="10" t="s">
        <v>26221</v>
      </c>
      <c r="E12690" s="11" t="s">
        <v>26222</v>
      </c>
      <c r="F12690" s="6">
        <v>414561</v>
      </c>
      <c r="G12690" s="6" t="s">
        <v>25873</v>
      </c>
      <c r="H12690" s="16">
        <v>15500863</v>
      </c>
      <c r="I12690" s="12" t="s">
        <v>26223</v>
      </c>
      <c r="J12690" s="12" t="s">
        <v>1755</v>
      </c>
      <c r="K12690" s="15">
        <v>0</v>
      </c>
      <c r="L12690" s="13" t="s">
        <v>15</v>
      </c>
      <c r="M12690" s="7">
        <v>1</v>
      </c>
      <c r="N12690" s="17"/>
    </row>
    <row r="12691" spans="1:14" ht="126">
      <c r="A12691" s="6">
        <v>12689</v>
      </c>
      <c r="B12691" s="8" t="s">
        <v>25861</v>
      </c>
      <c r="C12691" s="9" t="s">
        <v>26224</v>
      </c>
      <c r="D12691" s="10" t="s">
        <v>26225</v>
      </c>
      <c r="E12691" s="11" t="s">
        <v>26226</v>
      </c>
      <c r="F12691" s="6">
        <v>462771</v>
      </c>
      <c r="G12691" s="6" t="s">
        <v>25873</v>
      </c>
      <c r="H12691" s="16">
        <v>7675193</v>
      </c>
      <c r="I12691" s="12" t="s">
        <v>2170</v>
      </c>
      <c r="J12691" s="12" t="s">
        <v>13230</v>
      </c>
      <c r="K12691" s="15">
        <v>0</v>
      </c>
      <c r="L12691" s="13" t="s">
        <v>15</v>
      </c>
      <c r="M12691" s="7">
        <v>1</v>
      </c>
      <c r="N12691" s="17"/>
    </row>
    <row r="12692" spans="1:14" ht="94.5">
      <c r="A12692" s="6">
        <v>12690</v>
      </c>
      <c r="B12692" s="8" t="s">
        <v>25861</v>
      </c>
      <c r="C12692" s="9" t="s">
        <v>26227</v>
      </c>
      <c r="D12692" s="10" t="s">
        <v>7492</v>
      </c>
      <c r="E12692" s="11" t="s">
        <v>26228</v>
      </c>
      <c r="F12692" s="6">
        <v>287829</v>
      </c>
      <c r="G12692" s="6" t="s">
        <v>25873</v>
      </c>
      <c r="H12692" s="16">
        <v>12741302</v>
      </c>
      <c r="I12692" s="12" t="s">
        <v>13237</v>
      </c>
      <c r="J12692" s="12" t="s">
        <v>2392</v>
      </c>
      <c r="K12692" s="15">
        <v>5790000</v>
      </c>
      <c r="L12692" s="13" t="s">
        <v>15</v>
      </c>
      <c r="M12692" s="7">
        <v>1</v>
      </c>
      <c r="N12692" s="17"/>
    </row>
    <row r="12693" spans="1:14" ht="220.5">
      <c r="A12693" s="6">
        <v>12691</v>
      </c>
      <c r="B12693" s="8" t="s">
        <v>25861</v>
      </c>
      <c r="C12693" s="9" t="s">
        <v>26229</v>
      </c>
      <c r="D12693" s="10" t="s">
        <v>26230</v>
      </c>
      <c r="E12693" s="11" t="s">
        <v>26231</v>
      </c>
      <c r="F12693" s="6">
        <v>399085</v>
      </c>
      <c r="G12693" s="6" t="s">
        <v>25873</v>
      </c>
      <c r="H12693" s="16">
        <v>10673234</v>
      </c>
      <c r="I12693" s="12" t="s">
        <v>6797</v>
      </c>
      <c r="J12693" s="12" t="s">
        <v>4004</v>
      </c>
      <c r="K12693" s="15">
        <v>0</v>
      </c>
      <c r="L12693" s="13" t="s">
        <v>15</v>
      </c>
      <c r="M12693" s="7">
        <v>1</v>
      </c>
      <c r="N12693" s="17"/>
    </row>
    <row r="12694" spans="1:14" ht="78.75">
      <c r="A12694" s="6">
        <v>12692</v>
      </c>
      <c r="B12694" s="8" t="s">
        <v>25861</v>
      </c>
      <c r="C12694" s="9" t="s">
        <v>26232</v>
      </c>
      <c r="D12694" s="10" t="s">
        <v>26233</v>
      </c>
      <c r="E12694" s="11" t="s">
        <v>26234</v>
      </c>
      <c r="F12694" s="6">
        <v>314779</v>
      </c>
      <c r="G12694" s="6" t="s">
        <v>25873</v>
      </c>
      <c r="H12694" s="16">
        <v>6717972</v>
      </c>
      <c r="I12694" s="12" t="s">
        <v>26235</v>
      </c>
      <c r="J12694" s="12" t="s">
        <v>7509</v>
      </c>
      <c r="K12694" s="15">
        <v>0</v>
      </c>
      <c r="L12694" s="13" t="s">
        <v>15</v>
      </c>
      <c r="M12694" s="7">
        <v>1</v>
      </c>
      <c r="N12694" s="17"/>
    </row>
    <row r="12695" spans="1:14" ht="63">
      <c r="A12695" s="6">
        <v>12693</v>
      </c>
      <c r="B12695" s="8" t="s">
        <v>25861</v>
      </c>
      <c r="C12695" s="9" t="s">
        <v>26236</v>
      </c>
      <c r="D12695" s="10" t="s">
        <v>26233</v>
      </c>
      <c r="E12695" s="11" t="s">
        <v>26237</v>
      </c>
      <c r="F12695" s="6">
        <v>368020</v>
      </c>
      <c r="G12695" s="6" t="s">
        <v>25873</v>
      </c>
      <c r="H12695" s="16">
        <v>7806275</v>
      </c>
      <c r="I12695" s="12" t="s">
        <v>24924</v>
      </c>
      <c r="J12695" s="12" t="s">
        <v>5355</v>
      </c>
      <c r="K12695" s="15">
        <v>3001000</v>
      </c>
      <c r="L12695" s="13" t="s">
        <v>15</v>
      </c>
      <c r="M12695" s="7">
        <v>1</v>
      </c>
      <c r="N12695" s="17"/>
    </row>
    <row r="12696" spans="1:14" ht="173.25">
      <c r="A12696" s="6">
        <v>12694</v>
      </c>
      <c r="B12696" s="8" t="s">
        <v>25861</v>
      </c>
      <c r="C12696" s="9" t="s">
        <v>26238</v>
      </c>
      <c r="D12696" s="10" t="s">
        <v>26239</v>
      </c>
      <c r="E12696" s="11" t="s">
        <v>26240</v>
      </c>
      <c r="F12696" s="6">
        <v>368021</v>
      </c>
      <c r="G12696" s="6" t="s">
        <v>25873</v>
      </c>
      <c r="H12696" s="16">
        <v>7560954</v>
      </c>
      <c r="I12696" s="12" t="s">
        <v>24924</v>
      </c>
      <c r="J12696" s="12" t="s">
        <v>5355</v>
      </c>
      <c r="K12696" s="15">
        <v>4552000</v>
      </c>
      <c r="L12696" s="13" t="s">
        <v>15</v>
      </c>
      <c r="M12696" s="7">
        <v>1</v>
      </c>
      <c r="N12696" s="17"/>
    </row>
    <row r="12697" spans="1:14" ht="94.5">
      <c r="A12697" s="6">
        <v>12695</v>
      </c>
      <c r="B12697" s="8" t="s">
        <v>25861</v>
      </c>
      <c r="C12697" s="9" t="s">
        <v>26241</v>
      </c>
      <c r="D12697" s="10" t="s">
        <v>7394</v>
      </c>
      <c r="E12697" s="11" t="s">
        <v>26242</v>
      </c>
      <c r="F12697" s="6">
        <v>277288</v>
      </c>
      <c r="G12697" s="6" t="s">
        <v>25873</v>
      </c>
      <c r="H12697" s="16">
        <v>12900000</v>
      </c>
      <c r="I12697" s="12" t="s">
        <v>26243</v>
      </c>
      <c r="J12697" s="12" t="s">
        <v>13235</v>
      </c>
      <c r="K12697" s="15">
        <v>0</v>
      </c>
      <c r="L12697" s="13" t="s">
        <v>15</v>
      </c>
      <c r="M12697" s="7">
        <v>1</v>
      </c>
      <c r="N12697" s="17"/>
    </row>
    <row r="12698" spans="1:14" ht="110.25">
      <c r="A12698" s="6">
        <v>12696</v>
      </c>
      <c r="B12698" s="8" t="s">
        <v>25861</v>
      </c>
      <c r="C12698" s="9" t="s">
        <v>26244</v>
      </c>
      <c r="D12698" s="10" t="s">
        <v>26245</v>
      </c>
      <c r="E12698" s="11" t="s">
        <v>26246</v>
      </c>
      <c r="F12698" s="6">
        <v>301794</v>
      </c>
      <c r="G12698" s="6" t="s">
        <v>25873</v>
      </c>
      <c r="H12698" s="16">
        <v>14522989</v>
      </c>
      <c r="I12698" s="12" t="s">
        <v>26247</v>
      </c>
      <c r="J12698" s="12" t="s">
        <v>2170</v>
      </c>
      <c r="K12698" s="15">
        <v>5213000</v>
      </c>
      <c r="L12698" s="13" t="s">
        <v>15</v>
      </c>
      <c r="M12698" s="7">
        <v>1</v>
      </c>
      <c r="N12698" s="17"/>
    </row>
    <row r="12699" spans="1:14" ht="78.75">
      <c r="A12699" s="6">
        <v>12697</v>
      </c>
      <c r="B12699" s="8" t="s">
        <v>25861</v>
      </c>
      <c r="C12699" s="9" t="s">
        <v>26248</v>
      </c>
      <c r="D12699" s="10" t="s">
        <v>26249</v>
      </c>
      <c r="E12699" s="11" t="s">
        <v>26250</v>
      </c>
      <c r="F12699" s="6">
        <v>367491</v>
      </c>
      <c r="G12699" s="6" t="s">
        <v>25873</v>
      </c>
      <c r="H12699" s="16">
        <v>20758053</v>
      </c>
      <c r="I12699" s="12" t="s">
        <v>7673</v>
      </c>
      <c r="J12699" s="12" t="s">
        <v>7674</v>
      </c>
      <c r="K12699" s="15">
        <v>10396000</v>
      </c>
      <c r="L12699" s="13" t="s">
        <v>15</v>
      </c>
      <c r="M12699" s="7">
        <v>1</v>
      </c>
      <c r="N12699" s="17"/>
    </row>
    <row r="12700" spans="1:14" ht="78.75">
      <c r="A12700" s="6">
        <v>12698</v>
      </c>
      <c r="B12700" s="8" t="s">
        <v>25861</v>
      </c>
      <c r="C12700" s="9" t="s">
        <v>26251</v>
      </c>
      <c r="D12700" s="10" t="s">
        <v>21436</v>
      </c>
      <c r="E12700" s="11" t="s">
        <v>26252</v>
      </c>
      <c r="F12700" s="6">
        <v>399000</v>
      </c>
      <c r="G12700" s="6" t="s">
        <v>25873</v>
      </c>
      <c r="H12700" s="16">
        <v>12897338</v>
      </c>
      <c r="I12700" s="12" t="s">
        <v>5226</v>
      </c>
      <c r="J12700" s="12" t="s">
        <v>26253</v>
      </c>
      <c r="K12700" s="15">
        <v>2587000</v>
      </c>
      <c r="L12700" s="13" t="s">
        <v>15</v>
      </c>
      <c r="M12700" s="7">
        <v>1</v>
      </c>
      <c r="N12700" s="17"/>
    </row>
    <row r="12701" spans="1:14" ht="63">
      <c r="A12701" s="6">
        <v>12699</v>
      </c>
      <c r="B12701" s="8" t="s">
        <v>25861</v>
      </c>
      <c r="C12701" s="9" t="s">
        <v>26254</v>
      </c>
      <c r="D12701" s="10" t="s">
        <v>26255</v>
      </c>
      <c r="E12701" s="11" t="s">
        <v>26256</v>
      </c>
      <c r="F12701" s="6">
        <v>399016</v>
      </c>
      <c r="G12701" s="6" t="s">
        <v>25873</v>
      </c>
      <c r="H12701" s="16">
        <v>10307466</v>
      </c>
      <c r="I12701" s="12" t="s">
        <v>2121</v>
      </c>
      <c r="J12701" s="12" t="s">
        <v>6758</v>
      </c>
      <c r="K12701" s="15">
        <v>2004000</v>
      </c>
      <c r="L12701" s="13" t="s">
        <v>15</v>
      </c>
      <c r="M12701" s="7">
        <v>1</v>
      </c>
      <c r="N12701" s="17"/>
    </row>
    <row r="12702" spans="1:14" ht="63">
      <c r="A12702" s="6">
        <v>12700</v>
      </c>
      <c r="B12702" s="8" t="s">
        <v>25861</v>
      </c>
      <c r="C12702" s="9" t="s">
        <v>26257</v>
      </c>
      <c r="D12702" s="10" t="s">
        <v>26258</v>
      </c>
      <c r="E12702" s="11" t="s">
        <v>26259</v>
      </c>
      <c r="F12702" s="6">
        <v>414557</v>
      </c>
      <c r="G12702" s="6" t="s">
        <v>25873</v>
      </c>
      <c r="H12702" s="16">
        <v>10089034</v>
      </c>
      <c r="I12702" s="12" t="s">
        <v>26260</v>
      </c>
      <c r="J12702" s="12" t="s">
        <v>2195</v>
      </c>
      <c r="K12702" s="15">
        <v>0</v>
      </c>
      <c r="L12702" s="13" t="s">
        <v>15</v>
      </c>
      <c r="M12702" s="7">
        <v>1</v>
      </c>
      <c r="N12702" s="17"/>
    </row>
    <row r="12703" spans="1:14" ht="157.5">
      <c r="A12703" s="6">
        <v>12701</v>
      </c>
      <c r="B12703" s="8" t="s">
        <v>25861</v>
      </c>
      <c r="C12703" s="9" t="s">
        <v>26261</v>
      </c>
      <c r="D12703" s="10" t="s">
        <v>26262</v>
      </c>
      <c r="E12703" s="11" t="s">
        <v>26263</v>
      </c>
      <c r="F12703" s="6">
        <v>414565</v>
      </c>
      <c r="G12703" s="6" t="s">
        <v>25873</v>
      </c>
      <c r="H12703" s="16">
        <v>7955937</v>
      </c>
      <c r="I12703" s="12" t="s">
        <v>1542</v>
      </c>
      <c r="J12703" s="12" t="s">
        <v>2195</v>
      </c>
      <c r="K12703" s="15">
        <v>0</v>
      </c>
      <c r="L12703" s="13" t="s">
        <v>15</v>
      </c>
      <c r="M12703" s="7">
        <v>1</v>
      </c>
      <c r="N12703" s="17"/>
    </row>
    <row r="12704" spans="1:14" ht="78.75">
      <c r="A12704" s="6">
        <v>12702</v>
      </c>
      <c r="B12704" s="8" t="s">
        <v>25861</v>
      </c>
      <c r="C12704" s="9" t="s">
        <v>26020</v>
      </c>
      <c r="D12704" s="10" t="s">
        <v>26264</v>
      </c>
      <c r="E12704" s="11" t="s">
        <v>26265</v>
      </c>
      <c r="F12704" s="6">
        <v>105428</v>
      </c>
      <c r="G12704" s="6" t="s">
        <v>3787</v>
      </c>
      <c r="H12704" s="16">
        <v>16561000</v>
      </c>
      <c r="I12704" s="12" t="s">
        <v>26266</v>
      </c>
      <c r="J12704" s="12" t="s">
        <v>7691</v>
      </c>
      <c r="K12704" s="15">
        <v>13213592</v>
      </c>
      <c r="L12704" s="13" t="s">
        <v>15</v>
      </c>
      <c r="M12704" s="7">
        <v>1</v>
      </c>
      <c r="N12704" s="17"/>
    </row>
    <row r="12705" spans="1:14" ht="94.5">
      <c r="A12705" s="6">
        <v>12703</v>
      </c>
      <c r="B12705" s="8" t="s">
        <v>25861</v>
      </c>
      <c r="C12705" s="9" t="s">
        <v>26267</v>
      </c>
      <c r="D12705" s="10" t="s">
        <v>21598</v>
      </c>
      <c r="E12705" s="11" t="s">
        <v>26268</v>
      </c>
      <c r="F12705" s="6">
        <v>462768</v>
      </c>
      <c r="G12705" s="6" t="s">
        <v>25873</v>
      </c>
      <c r="H12705" s="16">
        <v>11691743</v>
      </c>
      <c r="I12705" s="12" t="s">
        <v>2104</v>
      </c>
      <c r="J12705" s="12" t="s">
        <v>7138</v>
      </c>
      <c r="K12705" s="15">
        <v>0</v>
      </c>
      <c r="L12705" s="13" t="s">
        <v>15</v>
      </c>
      <c r="M12705" s="7">
        <v>1</v>
      </c>
      <c r="N12705" s="17"/>
    </row>
    <row r="12706" spans="1:14" ht="78.75">
      <c r="A12706" s="6">
        <v>12704</v>
      </c>
      <c r="B12706" s="8" t="s">
        <v>25861</v>
      </c>
      <c r="C12706" s="9" t="s">
        <v>26269</v>
      </c>
      <c r="D12706" s="10" t="s">
        <v>26270</v>
      </c>
      <c r="E12706" s="11" t="s">
        <v>26271</v>
      </c>
      <c r="F12706" s="6">
        <v>462769</v>
      </c>
      <c r="G12706" s="6" t="s">
        <v>25873</v>
      </c>
      <c r="H12706" s="16">
        <v>8831635</v>
      </c>
      <c r="I12706" s="12" t="s">
        <v>2058</v>
      </c>
      <c r="J12706" s="12" t="s">
        <v>7138</v>
      </c>
      <c r="K12706" s="15">
        <v>0</v>
      </c>
      <c r="L12706" s="13" t="s">
        <v>15</v>
      </c>
      <c r="M12706" s="7">
        <v>1</v>
      </c>
      <c r="N12706" s="17"/>
    </row>
    <row r="12707" spans="1:14" ht="78.75">
      <c r="A12707" s="6">
        <v>12705</v>
      </c>
      <c r="B12707" s="8" t="s">
        <v>25861</v>
      </c>
      <c r="C12707" s="9" t="s">
        <v>26269</v>
      </c>
      <c r="D12707" s="10" t="s">
        <v>26023</v>
      </c>
      <c r="E12707" s="11" t="s">
        <v>26272</v>
      </c>
      <c r="F12707" s="6">
        <v>354643</v>
      </c>
      <c r="G12707" s="6" t="s">
        <v>25873</v>
      </c>
      <c r="H12707" s="16">
        <v>3680830</v>
      </c>
      <c r="I12707" s="12" t="s">
        <v>1612</v>
      </c>
      <c r="J12707" s="12" t="s">
        <v>1657</v>
      </c>
      <c r="K12707" s="15">
        <v>0</v>
      </c>
      <c r="L12707" s="13" t="s">
        <v>15</v>
      </c>
      <c r="M12707" s="7">
        <v>1</v>
      </c>
      <c r="N12707" s="17"/>
    </row>
    <row r="12708" spans="1:14" ht="63">
      <c r="A12708" s="6">
        <v>12706</v>
      </c>
      <c r="B12708" s="8" t="s">
        <v>25861</v>
      </c>
      <c r="C12708" s="9" t="s">
        <v>26273</v>
      </c>
      <c r="D12708" s="10" t="s">
        <v>26023</v>
      </c>
      <c r="E12708" s="11" t="s">
        <v>26274</v>
      </c>
      <c r="F12708" s="6">
        <v>462775</v>
      </c>
      <c r="G12708" s="6" t="s">
        <v>25873</v>
      </c>
      <c r="H12708" s="16">
        <v>4167120</v>
      </c>
      <c r="I12708" s="12" t="s">
        <v>2058</v>
      </c>
      <c r="J12708" s="12" t="s">
        <v>7138</v>
      </c>
      <c r="K12708" s="15">
        <v>0</v>
      </c>
      <c r="L12708" s="13" t="s">
        <v>15</v>
      </c>
      <c r="M12708" s="7">
        <v>1</v>
      </c>
      <c r="N12708" s="17"/>
    </row>
    <row r="12709" spans="1:14" ht="47.25">
      <c r="A12709" s="6">
        <v>12707</v>
      </c>
      <c r="B12709" s="8" t="s">
        <v>25861</v>
      </c>
      <c r="C12709" s="9" t="s">
        <v>26273</v>
      </c>
      <c r="D12709" s="10" t="s">
        <v>26023</v>
      </c>
      <c r="E12709" s="11" t="s">
        <v>26275</v>
      </c>
      <c r="F12709" s="6">
        <v>493182</v>
      </c>
      <c r="G12709" s="6" t="s">
        <v>16</v>
      </c>
      <c r="H12709" s="16">
        <v>14271690</v>
      </c>
      <c r="I12709" s="12" t="s">
        <v>2413</v>
      </c>
      <c r="J12709" s="12" t="s">
        <v>7396</v>
      </c>
      <c r="K12709" s="15">
        <v>0</v>
      </c>
      <c r="L12709" s="13" t="s">
        <v>15</v>
      </c>
      <c r="M12709" s="7">
        <v>1</v>
      </c>
      <c r="N12709" s="17"/>
    </row>
    <row r="12710" spans="1:14" ht="78.75">
      <c r="A12710" s="6">
        <v>12708</v>
      </c>
      <c r="B12710" s="8" t="s">
        <v>25861</v>
      </c>
      <c r="C12710" s="9" t="s">
        <v>26276</v>
      </c>
      <c r="D12710" s="10" t="s">
        <v>26277</v>
      </c>
      <c r="E12710" s="11" t="s">
        <v>26278</v>
      </c>
      <c r="F12710" s="6">
        <v>462770</v>
      </c>
      <c r="G12710" s="6" t="s">
        <v>25873</v>
      </c>
      <c r="H12710" s="16">
        <v>7463279</v>
      </c>
      <c r="I12710" s="12" t="s">
        <v>2275</v>
      </c>
      <c r="J12710" s="12" t="s">
        <v>7138</v>
      </c>
      <c r="K12710" s="15">
        <v>0</v>
      </c>
      <c r="L12710" s="13" t="s">
        <v>15</v>
      </c>
      <c r="M12710" s="7">
        <v>1</v>
      </c>
      <c r="N12710" s="17"/>
    </row>
    <row r="12711" spans="1:14" ht="47.25">
      <c r="A12711" s="6">
        <v>12709</v>
      </c>
      <c r="B12711" s="8" t="s">
        <v>25861</v>
      </c>
      <c r="C12711" s="9" t="s">
        <v>26279</v>
      </c>
      <c r="D12711" s="10" t="s">
        <v>26280</v>
      </c>
      <c r="E12711" s="11" t="s">
        <v>26281</v>
      </c>
      <c r="F12711" s="6">
        <v>493129</v>
      </c>
      <c r="G12711" s="6" t="s">
        <v>16</v>
      </c>
      <c r="H12711" s="16">
        <v>1918604</v>
      </c>
      <c r="I12711" s="12">
        <v>44115</v>
      </c>
      <c r="J12711" s="12">
        <v>44440</v>
      </c>
      <c r="K12711" s="15">
        <v>0</v>
      </c>
      <c r="L12711" s="13" t="s">
        <v>15</v>
      </c>
      <c r="M12711" s="7">
        <v>1</v>
      </c>
      <c r="N12711" s="17"/>
    </row>
    <row r="12712" spans="1:14" ht="94.5">
      <c r="A12712" s="6">
        <v>12710</v>
      </c>
      <c r="B12712" s="8" t="s">
        <v>25861</v>
      </c>
      <c r="C12712" s="9" t="s">
        <v>26282</v>
      </c>
      <c r="D12712" s="10" t="s">
        <v>26283</v>
      </c>
      <c r="E12712" s="11" t="s">
        <v>26284</v>
      </c>
      <c r="F12712" s="6">
        <v>301791</v>
      </c>
      <c r="G12712" s="6" t="s">
        <v>25873</v>
      </c>
      <c r="H12712" s="16">
        <v>7210149</v>
      </c>
      <c r="I12712" s="12" t="s">
        <v>4784</v>
      </c>
      <c r="J12712" s="12" t="s">
        <v>7509</v>
      </c>
      <c r="K12712" s="15">
        <v>0</v>
      </c>
      <c r="L12712" s="13" t="s">
        <v>15</v>
      </c>
      <c r="M12712" s="7">
        <v>1</v>
      </c>
      <c r="N12712" s="17"/>
    </row>
    <row r="12713" spans="1:14" ht="110.25">
      <c r="A12713" s="6">
        <v>12711</v>
      </c>
      <c r="B12713" s="8" t="s">
        <v>25861</v>
      </c>
      <c r="C12713" s="9" t="s">
        <v>26282</v>
      </c>
      <c r="D12713" s="10" t="s">
        <v>26283</v>
      </c>
      <c r="E12713" s="11" t="s">
        <v>26285</v>
      </c>
      <c r="F12713" s="6">
        <v>301792</v>
      </c>
      <c r="G12713" s="6" t="s">
        <v>25873</v>
      </c>
      <c r="H12713" s="16">
        <v>4905261</v>
      </c>
      <c r="I12713" s="12" t="s">
        <v>4784</v>
      </c>
      <c r="J12713" s="12" t="s">
        <v>7509</v>
      </c>
      <c r="K12713" s="15">
        <v>581000</v>
      </c>
      <c r="L12713" s="13" t="s">
        <v>15</v>
      </c>
      <c r="M12713" s="7">
        <v>1</v>
      </c>
      <c r="N12713" s="17"/>
    </row>
    <row r="12714" spans="1:14" ht="63">
      <c r="A12714" s="6">
        <v>12712</v>
      </c>
      <c r="B12714" s="8" t="s">
        <v>25861</v>
      </c>
      <c r="C12714" s="9" t="s">
        <v>26282</v>
      </c>
      <c r="D12714" s="10" t="s">
        <v>26283</v>
      </c>
      <c r="E12714" s="11" t="s">
        <v>26286</v>
      </c>
      <c r="F12714" s="6">
        <v>314781</v>
      </c>
      <c r="G12714" s="6" t="s">
        <v>25873</v>
      </c>
      <c r="H12714" s="16">
        <v>10785313</v>
      </c>
      <c r="I12714" s="12" t="s">
        <v>26287</v>
      </c>
      <c r="J12714" s="12" t="s">
        <v>4004</v>
      </c>
      <c r="K12714" s="15">
        <v>0</v>
      </c>
      <c r="L12714" s="13" t="s">
        <v>15</v>
      </c>
      <c r="M12714" s="7">
        <v>1</v>
      </c>
      <c r="N12714" s="17"/>
    </row>
    <row r="12715" spans="1:14" ht="63">
      <c r="A12715" s="6">
        <v>12713</v>
      </c>
      <c r="B12715" s="8" t="s">
        <v>25861</v>
      </c>
      <c r="C12715" s="9" t="s">
        <v>26282</v>
      </c>
      <c r="D12715" s="10" t="s">
        <v>26283</v>
      </c>
      <c r="E12715" s="11" t="s">
        <v>26288</v>
      </c>
      <c r="F12715" s="6">
        <v>314781</v>
      </c>
      <c r="G12715" s="6" t="s">
        <v>25873</v>
      </c>
      <c r="H12715" s="16">
        <v>3545972</v>
      </c>
      <c r="I12715" s="12" t="s">
        <v>13239</v>
      </c>
      <c r="J12715" s="12" t="s">
        <v>13235</v>
      </c>
      <c r="K12715" s="15">
        <v>0</v>
      </c>
      <c r="L12715" s="13" t="s">
        <v>15</v>
      </c>
      <c r="M12715" s="7">
        <v>1</v>
      </c>
      <c r="N12715" s="17"/>
    </row>
    <row r="12716" spans="1:14" ht="78.75">
      <c r="A12716" s="6">
        <v>12714</v>
      </c>
      <c r="B12716" s="8" t="s">
        <v>25861</v>
      </c>
      <c r="C12716" s="9" t="s">
        <v>26289</v>
      </c>
      <c r="D12716" s="10" t="s">
        <v>26290</v>
      </c>
      <c r="E12716" s="11" t="s">
        <v>26291</v>
      </c>
      <c r="F12716" s="6">
        <v>367810</v>
      </c>
      <c r="G12716" s="6" t="s">
        <v>25873</v>
      </c>
      <c r="H12716" s="16">
        <v>3336611</v>
      </c>
      <c r="I12716" s="12" t="s">
        <v>13240</v>
      </c>
      <c r="J12716" s="12" t="s">
        <v>4004</v>
      </c>
      <c r="K12716" s="15">
        <v>0</v>
      </c>
      <c r="L12716" s="13" t="s">
        <v>15</v>
      </c>
      <c r="M12716" s="7">
        <v>1</v>
      </c>
      <c r="N12716" s="17"/>
    </row>
    <row r="12717" spans="1:14" ht="63">
      <c r="A12717" s="6">
        <v>12715</v>
      </c>
      <c r="B12717" s="8" t="s">
        <v>25861</v>
      </c>
      <c r="C12717" s="9" t="s">
        <v>26292</v>
      </c>
      <c r="D12717" s="10" t="s">
        <v>26293</v>
      </c>
      <c r="E12717" s="11" t="s">
        <v>26294</v>
      </c>
      <c r="F12717" s="6">
        <v>354663</v>
      </c>
      <c r="G12717" s="6" t="s">
        <v>25873</v>
      </c>
      <c r="H12717" s="16">
        <v>14118060</v>
      </c>
      <c r="I12717" s="12" t="s">
        <v>26295</v>
      </c>
      <c r="J12717" s="12" t="s">
        <v>6788</v>
      </c>
      <c r="K12717" s="15">
        <v>1845000</v>
      </c>
      <c r="L12717" s="13" t="s">
        <v>15</v>
      </c>
      <c r="M12717" s="7">
        <v>1</v>
      </c>
      <c r="N12717" s="17"/>
    </row>
    <row r="12718" spans="1:14" ht="78.75">
      <c r="A12718" s="6">
        <v>12716</v>
      </c>
      <c r="B12718" s="8" t="s">
        <v>25861</v>
      </c>
      <c r="C12718" s="9" t="s">
        <v>26296</v>
      </c>
      <c r="D12718" s="10" t="s">
        <v>26297</v>
      </c>
      <c r="E12718" s="11" t="s">
        <v>26298</v>
      </c>
      <c r="F12718" s="6">
        <v>180900</v>
      </c>
      <c r="G12718" s="6" t="s">
        <v>25873</v>
      </c>
      <c r="H12718" s="16">
        <v>16863878</v>
      </c>
      <c r="I12718" s="12" t="s">
        <v>26299</v>
      </c>
      <c r="J12718" s="12" t="s">
        <v>5222</v>
      </c>
      <c r="K12718" s="15">
        <v>7297578</v>
      </c>
      <c r="L12718" s="13" t="s">
        <v>15</v>
      </c>
      <c r="M12718" s="7">
        <v>1</v>
      </c>
      <c r="N12718" s="17"/>
    </row>
    <row r="12719" spans="1:14" ht="78.75">
      <c r="A12719" s="6">
        <v>12717</v>
      </c>
      <c r="B12719" s="8" t="s">
        <v>25861</v>
      </c>
      <c r="C12719" s="9" t="s">
        <v>26296</v>
      </c>
      <c r="D12719" s="10" t="s">
        <v>26297</v>
      </c>
      <c r="E12719" s="11" t="s">
        <v>26300</v>
      </c>
      <c r="F12719" s="6">
        <v>180903</v>
      </c>
      <c r="G12719" s="6" t="s">
        <v>25873</v>
      </c>
      <c r="H12719" s="16">
        <v>18263383</v>
      </c>
      <c r="I12719" s="12" t="s">
        <v>26299</v>
      </c>
      <c r="J12719" s="12" t="s">
        <v>5222</v>
      </c>
      <c r="K12719" s="15">
        <v>9700427</v>
      </c>
      <c r="L12719" s="13" t="s">
        <v>15</v>
      </c>
      <c r="M12719" s="7">
        <v>1</v>
      </c>
      <c r="N12719" s="17"/>
    </row>
    <row r="12720" spans="1:14" ht="63">
      <c r="A12720" s="6">
        <v>12718</v>
      </c>
      <c r="B12720" s="8" t="s">
        <v>25861</v>
      </c>
      <c r="C12720" s="9" t="s">
        <v>26301</v>
      </c>
      <c r="D12720" s="10" t="s">
        <v>26297</v>
      </c>
      <c r="E12720" s="11" t="s">
        <v>26302</v>
      </c>
      <c r="F12720" s="6">
        <v>406068</v>
      </c>
      <c r="G12720" s="6" t="s">
        <v>25873</v>
      </c>
      <c r="H12720" s="16">
        <v>13824011</v>
      </c>
      <c r="I12720" s="12" t="s">
        <v>4965</v>
      </c>
      <c r="J12720" s="12" t="s">
        <v>2195</v>
      </c>
      <c r="K12720" s="15">
        <v>0</v>
      </c>
      <c r="L12720" s="13" t="s">
        <v>15</v>
      </c>
      <c r="M12720" s="7">
        <v>1</v>
      </c>
      <c r="N12720" s="17"/>
    </row>
    <row r="12721" spans="1:14" ht="126">
      <c r="A12721" s="6">
        <v>12719</v>
      </c>
      <c r="B12721" s="8" t="s">
        <v>25861</v>
      </c>
      <c r="C12721" s="9" t="s">
        <v>26303</v>
      </c>
      <c r="D12721" s="10" t="s">
        <v>2476</v>
      </c>
      <c r="E12721" s="11" t="s">
        <v>26304</v>
      </c>
      <c r="F12721" s="6">
        <v>287606</v>
      </c>
      <c r="G12721" s="6" t="s">
        <v>25873</v>
      </c>
      <c r="H12721" s="16">
        <v>13962965</v>
      </c>
      <c r="I12721" s="12" t="s">
        <v>26305</v>
      </c>
      <c r="J12721" s="12" t="s">
        <v>13241</v>
      </c>
      <c r="K12721" s="15">
        <v>4538000</v>
      </c>
      <c r="L12721" s="13" t="s">
        <v>15</v>
      </c>
      <c r="M12721" s="7">
        <v>1</v>
      </c>
      <c r="N12721" s="17"/>
    </row>
    <row r="12722" spans="1:14" ht="141.75">
      <c r="A12722" s="6">
        <v>12720</v>
      </c>
      <c r="B12722" s="8" t="s">
        <v>25861</v>
      </c>
      <c r="C12722" s="9" t="s">
        <v>26303</v>
      </c>
      <c r="D12722" s="10" t="s">
        <v>2476</v>
      </c>
      <c r="E12722" s="11" t="s">
        <v>26306</v>
      </c>
      <c r="F12722" s="6">
        <v>287816</v>
      </c>
      <c r="G12722" s="6" t="s">
        <v>25873</v>
      </c>
      <c r="H12722" s="16">
        <v>10938162</v>
      </c>
      <c r="I12722" s="12" t="s">
        <v>26305</v>
      </c>
      <c r="J12722" s="12" t="s">
        <v>7509</v>
      </c>
      <c r="K12722" s="15">
        <v>7327009</v>
      </c>
      <c r="L12722" s="13" t="s">
        <v>15</v>
      </c>
      <c r="M12722" s="7">
        <v>1</v>
      </c>
      <c r="N12722" s="17"/>
    </row>
    <row r="12723" spans="1:14" ht="63">
      <c r="A12723" s="6">
        <v>12721</v>
      </c>
      <c r="B12723" s="8" t="s">
        <v>25861</v>
      </c>
      <c r="C12723" s="9" t="s">
        <v>26307</v>
      </c>
      <c r="D12723" s="10" t="s">
        <v>2476</v>
      </c>
      <c r="E12723" s="11" t="s">
        <v>26308</v>
      </c>
      <c r="F12723" s="6">
        <v>150974</v>
      </c>
      <c r="G12723" s="6" t="s">
        <v>21306</v>
      </c>
      <c r="H12723" s="16">
        <v>4494476</v>
      </c>
      <c r="I12723" s="12" t="s">
        <v>26309</v>
      </c>
      <c r="J12723" s="12" t="s">
        <v>6668</v>
      </c>
      <c r="K12723" s="15">
        <v>7773534</v>
      </c>
      <c r="L12723" s="13" t="s">
        <v>15</v>
      </c>
      <c r="M12723" s="7">
        <v>1</v>
      </c>
      <c r="N12723" s="17"/>
    </row>
    <row r="12724" spans="1:14" ht="78.75">
      <c r="A12724" s="6">
        <v>12722</v>
      </c>
      <c r="B12724" s="8" t="s">
        <v>25861</v>
      </c>
      <c r="C12724" s="9" t="s">
        <v>26307</v>
      </c>
      <c r="D12724" s="10" t="s">
        <v>2476</v>
      </c>
      <c r="E12724" s="11" t="s">
        <v>26310</v>
      </c>
      <c r="F12724" s="6">
        <v>173839</v>
      </c>
      <c r="G12724" s="6" t="s">
        <v>21306</v>
      </c>
      <c r="H12724" s="16">
        <v>24903756</v>
      </c>
      <c r="I12724" s="12" t="s">
        <v>2391</v>
      </c>
      <c r="J12724" s="12" t="s">
        <v>1944</v>
      </c>
      <c r="K12724" s="15">
        <v>19008899</v>
      </c>
      <c r="L12724" s="13" t="s">
        <v>15</v>
      </c>
      <c r="M12724" s="7">
        <v>1</v>
      </c>
      <c r="N12724" s="17"/>
    </row>
    <row r="12725" spans="1:14" ht="78.75">
      <c r="A12725" s="6">
        <v>12723</v>
      </c>
      <c r="B12725" s="8" t="s">
        <v>25861</v>
      </c>
      <c r="C12725" s="9" t="s">
        <v>26311</v>
      </c>
      <c r="D12725" s="10" t="s">
        <v>21350</v>
      </c>
      <c r="E12725" s="11" t="s">
        <v>26312</v>
      </c>
      <c r="F12725" s="6">
        <v>314778</v>
      </c>
      <c r="G12725" s="6" t="s">
        <v>25873</v>
      </c>
      <c r="H12725" s="16">
        <v>20361283</v>
      </c>
      <c r="I12725" s="12" t="s">
        <v>1681</v>
      </c>
      <c r="J12725" s="12" t="s">
        <v>7085</v>
      </c>
      <c r="K12725" s="15">
        <v>1235300</v>
      </c>
      <c r="L12725" s="13" t="s">
        <v>15</v>
      </c>
      <c r="M12725" s="7">
        <v>1</v>
      </c>
      <c r="N12725" s="17"/>
    </row>
    <row r="12726" spans="1:14" ht="78.75">
      <c r="A12726" s="6">
        <v>12724</v>
      </c>
      <c r="B12726" s="8" t="s">
        <v>25861</v>
      </c>
      <c r="C12726" s="9" t="s">
        <v>26311</v>
      </c>
      <c r="D12726" s="10" t="s">
        <v>21350</v>
      </c>
      <c r="E12726" s="11" t="s">
        <v>26313</v>
      </c>
      <c r="F12726" s="6">
        <v>367825</v>
      </c>
      <c r="G12726" s="6" t="s">
        <v>25873</v>
      </c>
      <c r="H12726" s="16">
        <v>22150924</v>
      </c>
      <c r="I12726" s="12" t="s">
        <v>26314</v>
      </c>
      <c r="J12726" s="12" t="s">
        <v>7674</v>
      </c>
      <c r="K12726" s="15">
        <v>2476000</v>
      </c>
      <c r="L12726" s="13" t="s">
        <v>15</v>
      </c>
      <c r="M12726" s="7">
        <v>1</v>
      </c>
      <c r="N12726" s="17"/>
    </row>
    <row r="12727" spans="1:14" ht="78.75">
      <c r="A12727" s="6">
        <v>12725</v>
      </c>
      <c r="B12727" s="8" t="s">
        <v>25861</v>
      </c>
      <c r="C12727" s="9" t="s">
        <v>26315</v>
      </c>
      <c r="D12727" s="10" t="s">
        <v>3277</v>
      </c>
      <c r="E12727" s="11" t="s">
        <v>26316</v>
      </c>
      <c r="F12727" s="6">
        <v>427813</v>
      </c>
      <c r="G12727" s="6" t="s">
        <v>25873</v>
      </c>
      <c r="H12727" s="16">
        <v>27299483</v>
      </c>
      <c r="I12727" s="12" t="s">
        <v>26317</v>
      </c>
      <c r="J12727" s="12" t="s">
        <v>2010</v>
      </c>
      <c r="K12727" s="15">
        <v>0</v>
      </c>
      <c r="L12727" s="13" t="s">
        <v>15</v>
      </c>
      <c r="M12727" s="7">
        <v>1</v>
      </c>
      <c r="N12727" s="17"/>
    </row>
    <row r="12728" spans="1:14" ht="78.75">
      <c r="A12728" s="6">
        <v>12726</v>
      </c>
      <c r="B12728" s="8" t="s">
        <v>25861</v>
      </c>
      <c r="C12728" s="9" t="s">
        <v>26315</v>
      </c>
      <c r="D12728" s="10" t="s">
        <v>3277</v>
      </c>
      <c r="E12728" s="11" t="s">
        <v>26318</v>
      </c>
      <c r="F12728" s="6">
        <v>427814</v>
      </c>
      <c r="G12728" s="6" t="s">
        <v>25873</v>
      </c>
      <c r="H12728" s="16">
        <v>26992272</v>
      </c>
      <c r="I12728" s="12" t="s">
        <v>26317</v>
      </c>
      <c r="J12728" s="12" t="s">
        <v>2010</v>
      </c>
      <c r="K12728" s="15">
        <v>0</v>
      </c>
      <c r="L12728" s="13" t="s">
        <v>15</v>
      </c>
      <c r="M12728" s="7">
        <v>1</v>
      </c>
      <c r="N12728" s="17"/>
    </row>
    <row r="12729" spans="1:14" ht="63">
      <c r="A12729" s="6">
        <v>12727</v>
      </c>
      <c r="B12729" s="8" t="s">
        <v>25861</v>
      </c>
      <c r="C12729" s="9" t="s">
        <v>26319</v>
      </c>
      <c r="D12729" s="10" t="s">
        <v>26320</v>
      </c>
      <c r="E12729" s="11" t="s">
        <v>26321</v>
      </c>
      <c r="F12729" s="6">
        <v>343475</v>
      </c>
      <c r="G12729" s="6" t="s">
        <v>25873</v>
      </c>
      <c r="H12729" s="16">
        <v>8830306</v>
      </c>
      <c r="I12729" s="12" t="s">
        <v>25900</v>
      </c>
      <c r="J12729" s="12" t="s">
        <v>1944</v>
      </c>
      <c r="K12729" s="15">
        <v>0</v>
      </c>
      <c r="L12729" s="13" t="s">
        <v>15</v>
      </c>
      <c r="M12729" s="7">
        <v>1</v>
      </c>
      <c r="N12729" s="17"/>
    </row>
    <row r="12730" spans="1:14" ht="110.25">
      <c r="A12730" s="6">
        <v>12728</v>
      </c>
      <c r="B12730" s="8" t="s">
        <v>25861</v>
      </c>
      <c r="C12730" s="9" t="s">
        <v>26322</v>
      </c>
      <c r="D12730" s="10" t="s">
        <v>5810</v>
      </c>
      <c r="E12730" s="11" t="s">
        <v>26323</v>
      </c>
      <c r="F12730" s="6">
        <v>367950</v>
      </c>
      <c r="G12730" s="6" t="s">
        <v>25873</v>
      </c>
      <c r="H12730" s="16">
        <v>15928788</v>
      </c>
      <c r="I12730" s="12" t="s">
        <v>4983</v>
      </c>
      <c r="J12730" s="12" t="s">
        <v>7674</v>
      </c>
      <c r="K12730" s="15">
        <v>0</v>
      </c>
      <c r="L12730" s="13" t="s">
        <v>15</v>
      </c>
      <c r="M12730" s="7">
        <v>1</v>
      </c>
      <c r="N12730" s="17"/>
    </row>
    <row r="12731" spans="1:14" ht="157.5">
      <c r="A12731" s="6">
        <v>12729</v>
      </c>
      <c r="B12731" s="8" t="s">
        <v>25861</v>
      </c>
      <c r="C12731" s="9" t="s">
        <v>26324</v>
      </c>
      <c r="D12731" s="10" t="s">
        <v>26325</v>
      </c>
      <c r="E12731" s="11" t="s">
        <v>26326</v>
      </c>
      <c r="F12731" s="6">
        <v>406071</v>
      </c>
      <c r="G12731" s="6" t="s">
        <v>25873</v>
      </c>
      <c r="H12731" s="16">
        <v>17580254</v>
      </c>
      <c r="I12731" s="12" t="s">
        <v>7249</v>
      </c>
      <c r="J12731" s="12" t="s">
        <v>2195</v>
      </c>
      <c r="K12731" s="15">
        <v>0</v>
      </c>
      <c r="L12731" s="13" t="s">
        <v>15</v>
      </c>
      <c r="M12731" s="7">
        <v>1</v>
      </c>
      <c r="N12731" s="17"/>
    </row>
    <row r="12732" spans="1:14" ht="78.75">
      <c r="A12732" s="6">
        <v>12730</v>
      </c>
      <c r="B12732" s="8" t="s">
        <v>25861</v>
      </c>
      <c r="C12732" s="9" t="s">
        <v>26327</v>
      </c>
      <c r="D12732" s="10" t="s">
        <v>26328</v>
      </c>
      <c r="E12732" s="11" t="s">
        <v>26329</v>
      </c>
      <c r="F12732" s="6">
        <v>427812</v>
      </c>
      <c r="G12732" s="6" t="s">
        <v>25873</v>
      </c>
      <c r="H12732" s="16">
        <v>14114570</v>
      </c>
      <c r="I12732" s="12" t="s">
        <v>6766</v>
      </c>
      <c r="J12732" s="12" t="s">
        <v>7138</v>
      </c>
      <c r="K12732" s="15">
        <v>0</v>
      </c>
      <c r="L12732" s="13" t="s">
        <v>15</v>
      </c>
      <c r="M12732" s="7">
        <v>1</v>
      </c>
      <c r="N12732" s="17"/>
    </row>
    <row r="12733" spans="1:14" ht="63">
      <c r="A12733" s="6">
        <v>12731</v>
      </c>
      <c r="B12733" s="8" t="s">
        <v>25861</v>
      </c>
      <c r="C12733" s="9" t="s">
        <v>26330</v>
      </c>
      <c r="D12733" s="10" t="s">
        <v>26331</v>
      </c>
      <c r="E12733" s="11" t="s">
        <v>26332</v>
      </c>
      <c r="F12733" s="6">
        <v>462776</v>
      </c>
      <c r="G12733" s="6" t="s">
        <v>25873</v>
      </c>
      <c r="H12733" s="16">
        <v>5679902</v>
      </c>
      <c r="I12733" s="12" t="s">
        <v>2109</v>
      </c>
      <c r="J12733" s="12" t="s">
        <v>7138</v>
      </c>
      <c r="K12733" s="15">
        <v>0</v>
      </c>
      <c r="L12733" s="13" t="s">
        <v>15</v>
      </c>
      <c r="M12733" s="7">
        <v>1</v>
      </c>
      <c r="N12733" s="17"/>
    </row>
    <row r="12734" spans="1:14" ht="31.5">
      <c r="A12734" s="6">
        <v>12732</v>
      </c>
      <c r="B12734" s="8" t="s">
        <v>25861</v>
      </c>
      <c r="C12734" s="9" t="s">
        <v>26333</v>
      </c>
      <c r="D12734" s="10" t="s">
        <v>21237</v>
      </c>
      <c r="E12734" s="11" t="s">
        <v>26334</v>
      </c>
      <c r="F12734" s="6">
        <v>496548</v>
      </c>
      <c r="G12734" s="6" t="s">
        <v>16</v>
      </c>
      <c r="H12734" s="16">
        <v>11138337</v>
      </c>
      <c r="I12734" s="12" t="s">
        <v>25154</v>
      </c>
      <c r="J12734" s="12" t="s">
        <v>7396</v>
      </c>
      <c r="K12734" s="15">
        <v>0</v>
      </c>
      <c r="L12734" s="13" t="s">
        <v>15</v>
      </c>
      <c r="M12734" s="7">
        <v>1</v>
      </c>
      <c r="N12734" s="17"/>
    </row>
    <row r="12735" spans="1:14" ht="47.25">
      <c r="A12735" s="6">
        <v>12733</v>
      </c>
      <c r="B12735" s="8" t="s">
        <v>25861</v>
      </c>
      <c r="C12735" s="9" t="s">
        <v>26335</v>
      </c>
      <c r="D12735" s="10" t="s">
        <v>26336</v>
      </c>
      <c r="E12735" s="11" t="s">
        <v>26337</v>
      </c>
      <c r="F12735" s="6">
        <v>493122</v>
      </c>
      <c r="G12735" s="6" t="s">
        <v>16</v>
      </c>
      <c r="H12735" s="16">
        <v>3091165</v>
      </c>
      <c r="I12735" s="12">
        <v>44149</v>
      </c>
      <c r="J12735" s="12">
        <v>44210</v>
      </c>
      <c r="K12735" s="15">
        <v>0</v>
      </c>
      <c r="L12735" s="13" t="s">
        <v>15</v>
      </c>
      <c r="M12735" s="7">
        <v>1</v>
      </c>
      <c r="N12735" s="17"/>
    </row>
    <row r="12736" spans="1:14" ht="47.25">
      <c r="A12736" s="6">
        <v>12734</v>
      </c>
      <c r="B12736" s="8" t="s">
        <v>25861</v>
      </c>
      <c r="C12736" s="9" t="s">
        <v>26338</v>
      </c>
      <c r="D12736" s="10" t="s">
        <v>26339</v>
      </c>
      <c r="E12736" s="11" t="s">
        <v>26340</v>
      </c>
      <c r="F12736" s="6">
        <v>493125</v>
      </c>
      <c r="G12736" s="6" t="s">
        <v>16</v>
      </c>
      <c r="H12736" s="16">
        <v>2209322</v>
      </c>
      <c r="I12736" s="12">
        <v>43841</v>
      </c>
      <c r="J12736" s="12">
        <v>44195</v>
      </c>
      <c r="K12736" s="15">
        <v>0</v>
      </c>
      <c r="L12736" s="13" t="s">
        <v>15</v>
      </c>
      <c r="M12736" s="7">
        <v>1</v>
      </c>
      <c r="N12736" s="17"/>
    </row>
    <row r="12737" spans="1:14" ht="31.5">
      <c r="A12737" s="6">
        <v>12735</v>
      </c>
      <c r="B12737" s="8" t="s">
        <v>25861</v>
      </c>
      <c r="C12737" s="9" t="s">
        <v>26341</v>
      </c>
      <c r="D12737" s="10" t="s">
        <v>26342</v>
      </c>
      <c r="E12737" s="11" t="s">
        <v>26343</v>
      </c>
      <c r="F12737" s="6">
        <v>493126</v>
      </c>
      <c r="G12737" s="6" t="s">
        <v>16</v>
      </c>
      <c r="H12737" s="16">
        <v>1207999</v>
      </c>
      <c r="I12737" s="12">
        <v>44150</v>
      </c>
      <c r="J12737" s="12">
        <v>44210</v>
      </c>
      <c r="K12737" s="15">
        <v>0</v>
      </c>
      <c r="L12737" s="13" t="s">
        <v>15</v>
      </c>
      <c r="M12737" s="7">
        <v>1</v>
      </c>
      <c r="N12737" s="17"/>
    </row>
    <row r="12738" spans="1:14" ht="31.5">
      <c r="A12738" s="6">
        <v>12736</v>
      </c>
      <c r="B12738" s="8" t="s">
        <v>25861</v>
      </c>
      <c r="C12738" s="9" t="s">
        <v>26344</v>
      </c>
      <c r="D12738" s="10" t="s">
        <v>26342</v>
      </c>
      <c r="E12738" s="11" t="s">
        <v>26345</v>
      </c>
      <c r="F12738" s="6">
        <v>493158</v>
      </c>
      <c r="G12738" s="6" t="s">
        <v>16</v>
      </c>
      <c r="H12738" s="16">
        <v>2652399</v>
      </c>
      <c r="I12738" s="12" t="s">
        <v>6842</v>
      </c>
      <c r="J12738" s="12" t="s">
        <v>7410</v>
      </c>
      <c r="K12738" s="15">
        <v>0</v>
      </c>
      <c r="L12738" s="13" t="s">
        <v>15</v>
      </c>
      <c r="M12738" s="7">
        <v>1</v>
      </c>
      <c r="N12738" s="17"/>
    </row>
    <row r="12739" spans="1:14" ht="47.25">
      <c r="A12739" s="6">
        <v>12737</v>
      </c>
      <c r="B12739" s="8" t="s">
        <v>25861</v>
      </c>
      <c r="C12739" s="9" t="s">
        <v>26346</v>
      </c>
      <c r="D12739" s="10" t="s">
        <v>26347</v>
      </c>
      <c r="E12739" s="11" t="s">
        <v>26348</v>
      </c>
      <c r="F12739" s="6">
        <v>493127</v>
      </c>
      <c r="G12739" s="6" t="s">
        <v>16</v>
      </c>
      <c r="H12739" s="16">
        <v>713093</v>
      </c>
      <c r="I12739" s="12">
        <v>43841</v>
      </c>
      <c r="J12739" s="12">
        <v>44195</v>
      </c>
      <c r="K12739" s="15">
        <v>0</v>
      </c>
      <c r="L12739" s="13" t="s">
        <v>15</v>
      </c>
      <c r="M12739" s="7">
        <v>1</v>
      </c>
      <c r="N12739" s="17"/>
    </row>
    <row r="12740" spans="1:14" ht="47.25">
      <c r="A12740" s="6">
        <v>12738</v>
      </c>
      <c r="B12740" s="8" t="s">
        <v>25861</v>
      </c>
      <c r="C12740" s="9" t="s">
        <v>26349</v>
      </c>
      <c r="D12740" s="10" t="s">
        <v>26350</v>
      </c>
      <c r="E12740" s="11" t="s">
        <v>26351</v>
      </c>
      <c r="F12740" s="6">
        <v>493149</v>
      </c>
      <c r="G12740" s="6" t="s">
        <v>16</v>
      </c>
      <c r="H12740" s="16">
        <v>2722232</v>
      </c>
      <c r="I12740" s="12">
        <v>44150</v>
      </c>
      <c r="J12740" s="12">
        <v>44210</v>
      </c>
      <c r="K12740" s="15">
        <v>0</v>
      </c>
      <c r="L12740" s="13" t="s">
        <v>15</v>
      </c>
      <c r="M12740" s="7">
        <v>1</v>
      </c>
      <c r="N12740" s="17"/>
    </row>
    <row r="12741" spans="1:14" ht="47.25">
      <c r="A12741" s="6">
        <v>12739</v>
      </c>
      <c r="B12741" s="8" t="s">
        <v>25861</v>
      </c>
      <c r="C12741" s="9" t="s">
        <v>26352</v>
      </c>
      <c r="D12741" s="10" t="s">
        <v>26353</v>
      </c>
      <c r="E12741" s="11" t="s">
        <v>26354</v>
      </c>
      <c r="F12741" s="6">
        <v>493169</v>
      </c>
      <c r="G12741" s="6" t="s">
        <v>16</v>
      </c>
      <c r="H12741" s="16">
        <v>8642326</v>
      </c>
      <c r="I12741" s="12" t="s">
        <v>6914</v>
      </c>
      <c r="J12741" s="12" t="s">
        <v>1819</v>
      </c>
      <c r="K12741" s="15">
        <v>0</v>
      </c>
      <c r="L12741" s="13" t="s">
        <v>15</v>
      </c>
      <c r="M12741" s="7">
        <v>1</v>
      </c>
      <c r="N12741" s="17"/>
    </row>
    <row r="12742" spans="1:14" ht="47.25">
      <c r="A12742" s="6">
        <v>12740</v>
      </c>
      <c r="B12742" s="8" t="s">
        <v>25861</v>
      </c>
      <c r="C12742" s="9" t="s">
        <v>26355</v>
      </c>
      <c r="D12742" s="10" t="s">
        <v>26356</v>
      </c>
      <c r="E12742" s="11" t="s">
        <v>26357</v>
      </c>
      <c r="F12742" s="6">
        <v>493171</v>
      </c>
      <c r="G12742" s="6" t="s">
        <v>16</v>
      </c>
      <c r="H12742" s="16">
        <v>17542942</v>
      </c>
      <c r="I12742" s="12" t="s">
        <v>2413</v>
      </c>
      <c r="J12742" s="12" t="s">
        <v>7138</v>
      </c>
      <c r="K12742" s="15">
        <v>0</v>
      </c>
      <c r="L12742" s="13" t="s">
        <v>15</v>
      </c>
      <c r="M12742" s="7">
        <v>1</v>
      </c>
      <c r="N12742" s="17"/>
    </row>
    <row r="12743" spans="1:14" ht="47.25">
      <c r="A12743" s="6">
        <v>12741</v>
      </c>
      <c r="B12743" s="8" t="s">
        <v>25861</v>
      </c>
      <c r="C12743" s="9" t="s">
        <v>26358</v>
      </c>
      <c r="D12743" s="10" t="s">
        <v>21494</v>
      </c>
      <c r="E12743" s="11" t="s">
        <v>26359</v>
      </c>
      <c r="F12743" s="6">
        <v>496549</v>
      </c>
      <c r="G12743" s="6" t="s">
        <v>16</v>
      </c>
      <c r="H12743" s="16">
        <v>11160773</v>
      </c>
      <c r="I12743" s="12" t="s">
        <v>25154</v>
      </c>
      <c r="J12743" s="12" t="s">
        <v>26094</v>
      </c>
      <c r="K12743" s="15">
        <v>0</v>
      </c>
      <c r="L12743" s="13" t="s">
        <v>15</v>
      </c>
      <c r="M12743" s="7">
        <v>1</v>
      </c>
      <c r="N12743" s="17"/>
    </row>
    <row r="12744" spans="1:14" ht="63">
      <c r="A12744" s="6">
        <v>12742</v>
      </c>
      <c r="B12744" s="8" t="s">
        <v>25861</v>
      </c>
      <c r="C12744" s="9" t="s">
        <v>26360</v>
      </c>
      <c r="D12744" s="10" t="s">
        <v>26361</v>
      </c>
      <c r="E12744" s="11" t="s">
        <v>26362</v>
      </c>
      <c r="F12744" s="6">
        <v>496550</v>
      </c>
      <c r="G12744" s="6" t="s">
        <v>16</v>
      </c>
      <c r="H12744" s="16">
        <v>13617545</v>
      </c>
      <c r="I12744" s="12" t="s">
        <v>6888</v>
      </c>
      <c r="J12744" s="12" t="s">
        <v>7353</v>
      </c>
      <c r="K12744" s="15">
        <v>0</v>
      </c>
      <c r="L12744" s="13" t="s">
        <v>15</v>
      </c>
      <c r="M12744" s="7">
        <v>1</v>
      </c>
      <c r="N12744" s="17"/>
    </row>
    <row r="12745" spans="1:14" ht="78.75">
      <c r="A12745" s="6">
        <v>12743</v>
      </c>
      <c r="B12745" s="8" t="s">
        <v>25861</v>
      </c>
      <c r="C12745" s="9" t="s">
        <v>26363</v>
      </c>
      <c r="D12745" s="10" t="s">
        <v>26364</v>
      </c>
      <c r="E12745" s="11" t="s">
        <v>26365</v>
      </c>
      <c r="F12745" s="6">
        <v>496553</v>
      </c>
      <c r="G12745" s="6" t="s">
        <v>16</v>
      </c>
      <c r="H12745" s="16">
        <v>10792966</v>
      </c>
      <c r="I12745" s="12" t="s">
        <v>6842</v>
      </c>
      <c r="J12745" s="12" t="s">
        <v>1755</v>
      </c>
      <c r="K12745" s="15">
        <v>0</v>
      </c>
      <c r="L12745" s="13" t="s">
        <v>15</v>
      </c>
      <c r="M12745" s="7">
        <v>1</v>
      </c>
      <c r="N12745" s="17"/>
    </row>
    <row r="12746" spans="1:14" ht="47.25">
      <c r="A12746" s="6">
        <v>12744</v>
      </c>
      <c r="B12746" s="8" t="s">
        <v>25861</v>
      </c>
      <c r="C12746" s="9" t="s">
        <v>26366</v>
      </c>
      <c r="D12746" s="10" t="s">
        <v>26367</v>
      </c>
      <c r="E12746" s="11" t="s">
        <v>26368</v>
      </c>
      <c r="F12746" s="6">
        <v>493183</v>
      </c>
      <c r="G12746" s="6" t="s">
        <v>16</v>
      </c>
      <c r="H12746" s="16">
        <v>8158262</v>
      </c>
      <c r="I12746" s="12">
        <v>44150</v>
      </c>
      <c r="J12746" s="12">
        <v>44241</v>
      </c>
      <c r="K12746" s="15">
        <v>0</v>
      </c>
      <c r="L12746" s="13" t="s">
        <v>15</v>
      </c>
      <c r="M12746" s="7">
        <v>1</v>
      </c>
      <c r="N12746" s="17"/>
    </row>
    <row r="12747" spans="1:14" ht="31.5">
      <c r="A12747" s="6">
        <v>12745</v>
      </c>
      <c r="B12747" s="8" t="s">
        <v>25861</v>
      </c>
      <c r="C12747" s="9" t="s">
        <v>26369</v>
      </c>
      <c r="D12747" s="10" t="s">
        <v>26370</v>
      </c>
      <c r="E12747" s="11" t="s">
        <v>26371</v>
      </c>
      <c r="F12747" s="6">
        <v>493190</v>
      </c>
      <c r="G12747" s="6" t="s">
        <v>16</v>
      </c>
      <c r="H12747" s="16">
        <v>5311159</v>
      </c>
      <c r="I12747" s="12">
        <v>44115</v>
      </c>
      <c r="J12747" s="12">
        <v>44221</v>
      </c>
      <c r="K12747" s="15">
        <v>0</v>
      </c>
      <c r="L12747" s="13" t="s">
        <v>15</v>
      </c>
      <c r="M12747" s="7">
        <v>1</v>
      </c>
      <c r="N12747" s="17"/>
    </row>
    <row r="12748" spans="1:14" ht="47.25">
      <c r="A12748" s="6">
        <v>12746</v>
      </c>
      <c r="B12748" s="8" t="s">
        <v>25861</v>
      </c>
      <c r="C12748" s="9" t="s">
        <v>26372</v>
      </c>
      <c r="D12748" s="10" t="s">
        <v>26373</v>
      </c>
      <c r="E12748" s="11" t="s">
        <v>26374</v>
      </c>
      <c r="F12748" s="6">
        <v>496555</v>
      </c>
      <c r="G12748" s="6" t="s">
        <v>16</v>
      </c>
      <c r="H12748" s="16">
        <v>13410242</v>
      </c>
      <c r="I12748" s="12">
        <v>44160</v>
      </c>
      <c r="J12748" s="12">
        <v>44279</v>
      </c>
      <c r="K12748" s="15">
        <v>0</v>
      </c>
      <c r="L12748" s="13" t="s">
        <v>15</v>
      </c>
      <c r="M12748" s="7">
        <v>1</v>
      </c>
      <c r="N12748" s="17"/>
    </row>
    <row r="12749" spans="1:14" ht="47.25">
      <c r="A12749" s="6">
        <v>12747</v>
      </c>
      <c r="B12749" s="8" t="s">
        <v>25861</v>
      </c>
      <c r="C12749" s="9" t="s">
        <v>26375</v>
      </c>
      <c r="D12749" s="10" t="s">
        <v>26376</v>
      </c>
      <c r="E12749" s="11" t="s">
        <v>26377</v>
      </c>
      <c r="F12749" s="6">
        <v>496556</v>
      </c>
      <c r="G12749" s="6" t="s">
        <v>16</v>
      </c>
      <c r="H12749" s="16">
        <v>12544075</v>
      </c>
      <c r="I12749" s="12">
        <v>44160</v>
      </c>
      <c r="J12749" s="12">
        <v>44279</v>
      </c>
      <c r="K12749" s="15">
        <v>0</v>
      </c>
      <c r="L12749" s="13" t="s">
        <v>15</v>
      </c>
      <c r="M12749" s="7">
        <v>1</v>
      </c>
      <c r="N12749" s="17"/>
    </row>
    <row r="12750" spans="1:14" ht="63">
      <c r="A12750" s="6">
        <v>12748</v>
      </c>
      <c r="B12750" s="8" t="s">
        <v>25861</v>
      </c>
      <c r="C12750" s="9" t="s">
        <v>26378</v>
      </c>
      <c r="D12750" s="10" t="s">
        <v>26379</v>
      </c>
      <c r="E12750" s="11" t="s">
        <v>26380</v>
      </c>
      <c r="F12750" s="6">
        <v>493184</v>
      </c>
      <c r="G12750" s="6" t="s">
        <v>16</v>
      </c>
      <c r="H12750" s="16">
        <v>8499504</v>
      </c>
      <c r="I12750" s="12">
        <v>44150</v>
      </c>
      <c r="J12750" s="12">
        <v>44241</v>
      </c>
      <c r="K12750" s="15">
        <v>0</v>
      </c>
      <c r="L12750" s="13" t="s">
        <v>15</v>
      </c>
      <c r="M12750" s="7">
        <v>1</v>
      </c>
      <c r="N12750" s="17"/>
    </row>
    <row r="12751" spans="1:14" ht="31.5">
      <c r="A12751" s="6">
        <v>12749</v>
      </c>
      <c r="B12751" s="8" t="s">
        <v>25861</v>
      </c>
      <c r="C12751" s="9" t="s">
        <v>26369</v>
      </c>
      <c r="D12751" s="10" t="s">
        <v>26370</v>
      </c>
      <c r="E12751" s="11" t="s">
        <v>26380</v>
      </c>
      <c r="F12751" s="6">
        <v>493185</v>
      </c>
      <c r="G12751" s="6" t="s">
        <v>16</v>
      </c>
      <c r="H12751" s="16">
        <v>8973862</v>
      </c>
      <c r="I12751" s="12">
        <v>44150</v>
      </c>
      <c r="J12751" s="12">
        <v>44241</v>
      </c>
      <c r="K12751" s="15">
        <v>0</v>
      </c>
      <c r="L12751" s="13" t="s">
        <v>15</v>
      </c>
      <c r="M12751" s="7">
        <v>1</v>
      </c>
      <c r="N12751" s="17"/>
    </row>
    <row r="12752" spans="1:14" ht="31.5">
      <c r="A12752" s="6">
        <v>12750</v>
      </c>
      <c r="B12752" s="8" t="s">
        <v>25861</v>
      </c>
      <c r="C12752" s="9" t="s">
        <v>26381</v>
      </c>
      <c r="D12752" s="10" t="s">
        <v>26382</v>
      </c>
      <c r="E12752" s="11" t="s">
        <v>26380</v>
      </c>
      <c r="F12752" s="6">
        <v>493186</v>
      </c>
      <c r="G12752" s="6" t="s">
        <v>16</v>
      </c>
      <c r="H12752" s="16">
        <v>9351789</v>
      </c>
      <c r="I12752" s="12">
        <v>44150</v>
      </c>
      <c r="J12752" s="12">
        <v>44241</v>
      </c>
      <c r="K12752" s="15">
        <v>0</v>
      </c>
      <c r="L12752" s="13" t="s">
        <v>15</v>
      </c>
      <c r="M12752" s="7">
        <v>1</v>
      </c>
      <c r="N12752" s="17"/>
    </row>
    <row r="12753" spans="1:14" ht="47.25">
      <c r="A12753" s="6">
        <v>12751</v>
      </c>
      <c r="B12753" s="8" t="s">
        <v>25861</v>
      </c>
      <c r="C12753" s="9" t="s">
        <v>26383</v>
      </c>
      <c r="D12753" s="10" t="s">
        <v>26384</v>
      </c>
      <c r="E12753" s="11" t="s">
        <v>26385</v>
      </c>
      <c r="F12753" s="6">
        <v>493187</v>
      </c>
      <c r="G12753" s="6" t="s">
        <v>16</v>
      </c>
      <c r="H12753" s="16">
        <v>10164239</v>
      </c>
      <c r="I12753" s="12" t="s">
        <v>6842</v>
      </c>
      <c r="J12753" s="12" t="s">
        <v>7138</v>
      </c>
      <c r="K12753" s="15">
        <v>0</v>
      </c>
      <c r="L12753" s="13" t="s">
        <v>15</v>
      </c>
      <c r="M12753" s="7">
        <v>1</v>
      </c>
      <c r="N12753" s="17"/>
    </row>
    <row r="12754" spans="1:14" ht="47.25">
      <c r="A12754" s="6">
        <v>12752</v>
      </c>
      <c r="B12754" s="8" t="s">
        <v>25861</v>
      </c>
      <c r="C12754" s="9" t="s">
        <v>26386</v>
      </c>
      <c r="D12754" s="10" t="s">
        <v>26387</v>
      </c>
      <c r="E12754" s="11" t="s">
        <v>26388</v>
      </c>
      <c r="F12754" s="6">
        <v>493191</v>
      </c>
      <c r="G12754" s="6" t="s">
        <v>16</v>
      </c>
      <c r="H12754" s="16">
        <v>5200256</v>
      </c>
      <c r="I12754" s="12">
        <v>44160</v>
      </c>
      <c r="J12754" s="12">
        <v>44441</v>
      </c>
      <c r="K12754" s="15">
        <v>0</v>
      </c>
      <c r="L12754" s="13" t="s">
        <v>15</v>
      </c>
      <c r="M12754" s="7">
        <v>1</v>
      </c>
      <c r="N12754" s="17"/>
    </row>
    <row r="12755" spans="1:14" ht="47.25">
      <c r="A12755" s="6">
        <v>12753</v>
      </c>
      <c r="B12755" s="8" t="s">
        <v>25861</v>
      </c>
      <c r="C12755" s="9" t="s">
        <v>26386</v>
      </c>
      <c r="D12755" s="10" t="s">
        <v>26387</v>
      </c>
      <c r="E12755" s="11" t="s">
        <v>26389</v>
      </c>
      <c r="F12755" s="6">
        <v>496569</v>
      </c>
      <c r="G12755" s="6" t="s">
        <v>16</v>
      </c>
      <c r="H12755" s="16">
        <v>12552038</v>
      </c>
      <c r="I12755" s="12" t="s">
        <v>6664</v>
      </c>
      <c r="J12755" s="12" t="s">
        <v>6772</v>
      </c>
      <c r="K12755" s="15">
        <v>0</v>
      </c>
      <c r="L12755" s="13" t="s">
        <v>15</v>
      </c>
      <c r="M12755" s="7">
        <v>1</v>
      </c>
      <c r="N12755" s="17"/>
    </row>
    <row r="12756" spans="1:14" ht="63">
      <c r="A12756" s="6">
        <v>12754</v>
      </c>
      <c r="B12756" s="8" t="s">
        <v>25861</v>
      </c>
      <c r="C12756" s="9" t="s">
        <v>26390</v>
      </c>
      <c r="D12756" s="10" t="s">
        <v>21430</v>
      </c>
      <c r="E12756" s="11" t="s">
        <v>26391</v>
      </c>
      <c r="F12756" s="6">
        <v>493164</v>
      </c>
      <c r="G12756" s="6" t="s">
        <v>16</v>
      </c>
      <c r="H12756" s="16">
        <v>4734920</v>
      </c>
      <c r="I12756" s="12">
        <v>44115</v>
      </c>
      <c r="J12756" s="12">
        <v>44440</v>
      </c>
      <c r="K12756" s="15">
        <v>0</v>
      </c>
      <c r="L12756" s="13" t="s">
        <v>15</v>
      </c>
      <c r="M12756" s="7">
        <v>1</v>
      </c>
      <c r="N12756" s="17"/>
    </row>
    <row r="12757" spans="1:14" ht="47.25">
      <c r="A12757" s="6">
        <v>12755</v>
      </c>
      <c r="B12757" s="8" t="s">
        <v>25861</v>
      </c>
      <c r="C12757" s="9" t="s">
        <v>26392</v>
      </c>
      <c r="D12757" s="10" t="s">
        <v>26393</v>
      </c>
      <c r="E12757" s="11" t="s">
        <v>26394</v>
      </c>
      <c r="F12757" s="6">
        <v>496552</v>
      </c>
      <c r="G12757" s="6" t="s">
        <v>16</v>
      </c>
      <c r="H12757" s="16">
        <v>13111720</v>
      </c>
      <c r="I12757" s="12" t="s">
        <v>6914</v>
      </c>
      <c r="J12757" s="12" t="s">
        <v>7353</v>
      </c>
      <c r="K12757" s="15">
        <v>0</v>
      </c>
      <c r="L12757" s="13" t="s">
        <v>15</v>
      </c>
      <c r="M12757" s="7">
        <v>1</v>
      </c>
      <c r="N12757" s="17"/>
    </row>
    <row r="12758" spans="1:14" ht="47.25">
      <c r="A12758" s="6">
        <v>12756</v>
      </c>
      <c r="B12758" s="8" t="s">
        <v>25861</v>
      </c>
      <c r="C12758" s="9" t="s">
        <v>26395</v>
      </c>
      <c r="D12758" s="10" t="s">
        <v>26396</v>
      </c>
      <c r="E12758" s="11" t="s">
        <v>26397</v>
      </c>
      <c r="F12758" s="6">
        <v>493151</v>
      </c>
      <c r="G12758" s="6" t="s">
        <v>16</v>
      </c>
      <c r="H12758" s="16">
        <v>3076932</v>
      </c>
      <c r="I12758" s="12" t="s">
        <v>1809</v>
      </c>
      <c r="J12758" s="12" t="s">
        <v>7674</v>
      </c>
      <c r="K12758" s="15">
        <v>0</v>
      </c>
      <c r="L12758" s="13" t="s">
        <v>15</v>
      </c>
      <c r="M12758" s="7">
        <v>1</v>
      </c>
      <c r="N12758" s="17"/>
    </row>
    <row r="12759" spans="1:14" ht="47.25">
      <c r="A12759" s="6">
        <v>12757</v>
      </c>
      <c r="B12759" s="8" t="s">
        <v>25861</v>
      </c>
      <c r="C12759" s="9" t="s">
        <v>26398</v>
      </c>
      <c r="D12759" s="10" t="s">
        <v>26399</v>
      </c>
      <c r="E12759" s="11" t="s">
        <v>26400</v>
      </c>
      <c r="F12759" s="6">
        <v>493153</v>
      </c>
      <c r="G12759" s="6" t="s">
        <v>16</v>
      </c>
      <c r="H12759" s="16">
        <v>2889266</v>
      </c>
      <c r="I12759" s="12" t="s">
        <v>6914</v>
      </c>
      <c r="J12759" s="12" t="s">
        <v>7674</v>
      </c>
      <c r="K12759" s="15">
        <v>0</v>
      </c>
      <c r="L12759" s="13" t="s">
        <v>15</v>
      </c>
      <c r="M12759" s="7">
        <v>1</v>
      </c>
      <c r="N12759" s="17"/>
    </row>
    <row r="12760" spans="1:14" ht="47.25">
      <c r="A12760" s="6">
        <v>12758</v>
      </c>
      <c r="B12760" s="8" t="s">
        <v>25861</v>
      </c>
      <c r="C12760" s="9" t="s">
        <v>26401</v>
      </c>
      <c r="D12760" s="10" t="s">
        <v>26402</v>
      </c>
      <c r="E12760" s="11" t="s">
        <v>26403</v>
      </c>
      <c r="F12760" s="6">
        <v>493155</v>
      </c>
      <c r="G12760" s="6" t="s">
        <v>16</v>
      </c>
      <c r="H12760" s="16">
        <v>3873178</v>
      </c>
      <c r="I12760" s="12" t="s">
        <v>6914</v>
      </c>
      <c r="J12760" s="12" t="s">
        <v>7674</v>
      </c>
      <c r="K12760" s="15">
        <v>0</v>
      </c>
      <c r="L12760" s="13" t="s">
        <v>15</v>
      </c>
      <c r="M12760" s="7">
        <v>1</v>
      </c>
      <c r="N12760" s="17"/>
    </row>
    <row r="12761" spans="1:14" ht="31.5">
      <c r="A12761" s="6">
        <v>12759</v>
      </c>
      <c r="B12761" s="8" t="s">
        <v>25861</v>
      </c>
      <c r="C12761" s="9" t="s">
        <v>26404</v>
      </c>
      <c r="D12761" s="10" t="s">
        <v>26405</v>
      </c>
      <c r="E12761" s="11" t="s">
        <v>26406</v>
      </c>
      <c r="F12761" s="6">
        <v>493157</v>
      </c>
      <c r="G12761" s="6" t="s">
        <v>16</v>
      </c>
      <c r="H12761" s="16">
        <v>4435050</v>
      </c>
      <c r="I12761" s="12" t="s">
        <v>6914</v>
      </c>
      <c r="J12761" s="12" t="s">
        <v>7674</v>
      </c>
      <c r="K12761" s="15">
        <v>0</v>
      </c>
      <c r="L12761" s="13" t="s">
        <v>15</v>
      </c>
      <c r="M12761" s="7">
        <v>1</v>
      </c>
      <c r="N12761" s="17"/>
    </row>
    <row r="12762" spans="1:14" ht="63">
      <c r="A12762" s="6">
        <v>12760</v>
      </c>
      <c r="B12762" s="8" t="s">
        <v>25861</v>
      </c>
      <c r="C12762" s="9" t="s">
        <v>26407</v>
      </c>
      <c r="D12762" s="10" t="s">
        <v>26408</v>
      </c>
      <c r="E12762" s="11" t="s">
        <v>26409</v>
      </c>
      <c r="F12762" s="6">
        <v>450960</v>
      </c>
      <c r="G12762" s="6" t="s">
        <v>1493</v>
      </c>
      <c r="H12762" s="16">
        <v>2772580</v>
      </c>
      <c r="I12762" s="12" t="s">
        <v>13234</v>
      </c>
      <c r="J12762" s="12" t="s">
        <v>7138</v>
      </c>
      <c r="K12762" s="15">
        <v>0</v>
      </c>
      <c r="L12762" s="13" t="s">
        <v>15</v>
      </c>
      <c r="M12762" s="7">
        <v>1</v>
      </c>
      <c r="N12762" s="17"/>
    </row>
    <row r="12763" spans="1:14" ht="63">
      <c r="A12763" s="6">
        <v>12761</v>
      </c>
      <c r="B12763" s="8" t="s">
        <v>25861</v>
      </c>
      <c r="C12763" s="9" t="s">
        <v>26410</v>
      </c>
      <c r="D12763" s="10" t="s">
        <v>21503</v>
      </c>
      <c r="E12763" s="11" t="s">
        <v>26411</v>
      </c>
      <c r="F12763" s="6">
        <v>450961</v>
      </c>
      <c r="G12763" s="6" t="s">
        <v>1493</v>
      </c>
      <c r="H12763" s="16">
        <v>1114750</v>
      </c>
      <c r="I12763" s="12" t="s">
        <v>26412</v>
      </c>
      <c r="J12763" s="12" t="s">
        <v>2195</v>
      </c>
      <c r="K12763" s="15">
        <v>0</v>
      </c>
      <c r="L12763" s="13" t="s">
        <v>15</v>
      </c>
      <c r="M12763" s="7">
        <v>1</v>
      </c>
      <c r="N12763" s="17"/>
    </row>
    <row r="12764" spans="1:14" ht="126">
      <c r="A12764" s="6">
        <v>12762</v>
      </c>
      <c r="B12764" s="8" t="s">
        <v>25861</v>
      </c>
      <c r="C12764" s="9" t="s">
        <v>26413</v>
      </c>
      <c r="D12764" s="10" t="s">
        <v>21441</v>
      </c>
      <c r="E12764" s="11" t="s">
        <v>26414</v>
      </c>
      <c r="F12764" s="6">
        <v>499583</v>
      </c>
      <c r="G12764" s="6" t="s">
        <v>1493</v>
      </c>
      <c r="H12764" s="16">
        <v>4174983</v>
      </c>
      <c r="I12764" s="12" t="s">
        <v>7569</v>
      </c>
      <c r="J12764" s="12" t="s">
        <v>26026</v>
      </c>
      <c r="K12764" s="15">
        <v>0</v>
      </c>
      <c r="L12764" s="13" t="s">
        <v>15</v>
      </c>
      <c r="M12764" s="7">
        <v>1</v>
      </c>
      <c r="N12764" s="17"/>
    </row>
    <row r="12765" spans="1:14" ht="173.25">
      <c r="A12765" s="6">
        <v>12763</v>
      </c>
      <c r="B12765" s="8" t="s">
        <v>25861</v>
      </c>
      <c r="C12765" s="9" t="s">
        <v>26415</v>
      </c>
      <c r="D12765" s="10" t="s">
        <v>26096</v>
      </c>
      <c r="E12765" s="11" t="s">
        <v>26416</v>
      </c>
      <c r="F12765" s="6">
        <v>499586</v>
      </c>
      <c r="G12765" s="6" t="s">
        <v>1493</v>
      </c>
      <c r="H12765" s="16">
        <v>4491086</v>
      </c>
      <c r="I12765" s="12" t="s">
        <v>8056</v>
      </c>
      <c r="J12765" s="12" t="s">
        <v>26417</v>
      </c>
      <c r="K12765" s="15">
        <v>0</v>
      </c>
      <c r="L12765" s="13" t="s">
        <v>15</v>
      </c>
      <c r="M12765" s="7">
        <v>1</v>
      </c>
      <c r="N12765" s="17"/>
    </row>
    <row r="12766" spans="1:14" ht="47.25">
      <c r="A12766" s="6">
        <v>12764</v>
      </c>
      <c r="B12766" s="8" t="s">
        <v>25861</v>
      </c>
      <c r="C12766" s="9" t="s">
        <v>26418</v>
      </c>
      <c r="D12766" s="10" t="s">
        <v>26419</v>
      </c>
      <c r="E12766" s="11" t="s">
        <v>26420</v>
      </c>
      <c r="F12766" s="6">
        <v>211300</v>
      </c>
      <c r="G12766" s="6" t="s">
        <v>3293</v>
      </c>
      <c r="H12766" s="16">
        <v>3324999.05</v>
      </c>
      <c r="I12766" s="12" t="s">
        <v>26421</v>
      </c>
      <c r="J12766" s="12" t="s">
        <v>7010</v>
      </c>
      <c r="K12766" s="15">
        <v>2530613</v>
      </c>
      <c r="L12766" s="13" t="s">
        <v>15</v>
      </c>
      <c r="M12766" s="7">
        <v>1</v>
      </c>
      <c r="N12766" s="17"/>
    </row>
    <row r="12767" spans="1:14" ht="47.25">
      <c r="A12767" s="6">
        <v>12765</v>
      </c>
      <c r="B12767" s="8" t="s">
        <v>25861</v>
      </c>
      <c r="C12767" s="9" t="s">
        <v>26422</v>
      </c>
      <c r="D12767" s="10" t="s">
        <v>26423</v>
      </c>
      <c r="E12767" s="11" t="s">
        <v>26424</v>
      </c>
      <c r="F12767" s="6">
        <v>252381</v>
      </c>
      <c r="G12767" s="6" t="s">
        <v>3293</v>
      </c>
      <c r="H12767" s="16">
        <v>13774196</v>
      </c>
      <c r="I12767" s="12" t="s">
        <v>6738</v>
      </c>
      <c r="J12767" s="12" t="s">
        <v>1560</v>
      </c>
      <c r="K12767" s="15">
        <v>11666807</v>
      </c>
      <c r="L12767" s="13" t="s">
        <v>15</v>
      </c>
      <c r="M12767" s="7">
        <v>1</v>
      </c>
      <c r="N12767" s="17"/>
    </row>
    <row r="12768" spans="1:14" ht="63">
      <c r="A12768" s="6">
        <v>12766</v>
      </c>
      <c r="B12768" s="8" t="s">
        <v>25861</v>
      </c>
      <c r="C12768" s="9" t="s">
        <v>26425</v>
      </c>
      <c r="D12768" s="10" t="s">
        <v>21376</v>
      </c>
      <c r="E12768" s="11" t="s">
        <v>26426</v>
      </c>
      <c r="F12768" s="6">
        <v>493167</v>
      </c>
      <c r="G12768" s="6" t="s">
        <v>16</v>
      </c>
      <c r="H12768" s="16">
        <v>3226924</v>
      </c>
      <c r="I12768" s="12">
        <v>44150</v>
      </c>
      <c r="J12768" s="12">
        <v>44241</v>
      </c>
      <c r="K12768" s="15">
        <v>0</v>
      </c>
      <c r="L12768" s="13" t="s">
        <v>15</v>
      </c>
      <c r="M12768" s="7">
        <v>1</v>
      </c>
      <c r="N12768" s="17"/>
    </row>
    <row r="12769" spans="1:14" ht="47.25">
      <c r="A12769" s="6">
        <v>12767</v>
      </c>
      <c r="B12769" s="8" t="s">
        <v>25861</v>
      </c>
      <c r="C12769" s="9" t="s">
        <v>26427</v>
      </c>
      <c r="D12769" s="10" t="s">
        <v>26428</v>
      </c>
      <c r="E12769" s="11" t="s">
        <v>26429</v>
      </c>
      <c r="F12769" s="6">
        <v>493168</v>
      </c>
      <c r="G12769" s="6" t="s">
        <v>16</v>
      </c>
      <c r="H12769" s="16">
        <v>3559146</v>
      </c>
      <c r="I12769" s="12">
        <v>44136</v>
      </c>
      <c r="J12769" s="12">
        <v>44226</v>
      </c>
      <c r="K12769" s="15">
        <v>0</v>
      </c>
      <c r="L12769" s="13" t="s">
        <v>15</v>
      </c>
      <c r="M12769" s="7">
        <v>1</v>
      </c>
      <c r="N12769" s="17"/>
    </row>
    <row r="12770" spans="1:14" ht="63">
      <c r="A12770" s="6">
        <v>12768</v>
      </c>
      <c r="B12770" s="8" t="s">
        <v>25861</v>
      </c>
      <c r="C12770" s="9" t="s">
        <v>26430</v>
      </c>
      <c r="D12770" s="10" t="s">
        <v>26431</v>
      </c>
      <c r="E12770" s="11" t="s">
        <v>26432</v>
      </c>
      <c r="F12770" s="6">
        <v>493166</v>
      </c>
      <c r="G12770" s="6" t="s">
        <v>16</v>
      </c>
      <c r="H12770" s="16">
        <v>3559146</v>
      </c>
      <c r="I12770" s="12">
        <v>44136</v>
      </c>
      <c r="J12770" s="12">
        <v>44226</v>
      </c>
      <c r="K12770" s="15">
        <v>0</v>
      </c>
      <c r="L12770" s="13" t="s">
        <v>15</v>
      </c>
      <c r="M12770" s="7">
        <v>1</v>
      </c>
      <c r="N12770" s="17"/>
    </row>
    <row r="12771" spans="1:14" ht="47.25">
      <c r="A12771" s="6">
        <v>12769</v>
      </c>
      <c r="B12771" s="8" t="s">
        <v>25861</v>
      </c>
      <c r="C12771" s="9" t="s">
        <v>26433</v>
      </c>
      <c r="D12771" s="10" t="s">
        <v>21227</v>
      </c>
      <c r="E12771" s="11" t="s">
        <v>26434</v>
      </c>
      <c r="F12771" s="6">
        <v>484638</v>
      </c>
      <c r="G12771" s="6" t="s">
        <v>16</v>
      </c>
      <c r="H12771" s="16">
        <v>2892668</v>
      </c>
      <c r="I12771" s="12">
        <v>44114</v>
      </c>
      <c r="J12771" s="12">
        <v>44285</v>
      </c>
      <c r="K12771" s="15">
        <v>0</v>
      </c>
      <c r="L12771" s="13" t="s">
        <v>15</v>
      </c>
      <c r="M12771" s="7">
        <v>1</v>
      </c>
      <c r="N12771" s="17"/>
    </row>
    <row r="12772" spans="1:14" ht="47.25">
      <c r="A12772" s="6">
        <v>12770</v>
      </c>
      <c r="B12772" s="8" t="s">
        <v>25861</v>
      </c>
      <c r="C12772" s="9" t="s">
        <v>26039</v>
      </c>
      <c r="D12772" s="10" t="s">
        <v>26040</v>
      </c>
      <c r="E12772" s="11" t="s">
        <v>26435</v>
      </c>
      <c r="F12772" s="6">
        <v>500073</v>
      </c>
      <c r="G12772" s="6" t="s">
        <v>16</v>
      </c>
      <c r="H12772" s="16">
        <v>289351.01</v>
      </c>
      <c r="I12772" s="12" t="s">
        <v>11537</v>
      </c>
      <c r="J12772" s="12" t="s">
        <v>791</v>
      </c>
      <c r="K12772" s="15">
        <v>0</v>
      </c>
      <c r="L12772" s="13" t="s">
        <v>15</v>
      </c>
      <c r="M12772" s="7">
        <v>1</v>
      </c>
      <c r="N12772" s="17"/>
    </row>
    <row r="12773" spans="1:14" ht="63">
      <c r="A12773" s="6">
        <v>12771</v>
      </c>
      <c r="B12773" s="8" t="s">
        <v>25861</v>
      </c>
      <c r="C12773" s="9" t="s">
        <v>26436</v>
      </c>
      <c r="D12773" s="10" t="s">
        <v>26437</v>
      </c>
      <c r="E12773" s="11" t="s">
        <v>26438</v>
      </c>
      <c r="F12773" s="6">
        <v>514066</v>
      </c>
      <c r="G12773" s="6" t="s">
        <v>16</v>
      </c>
      <c r="H12773" s="16">
        <v>1819716</v>
      </c>
      <c r="I12773" s="12">
        <v>44197</v>
      </c>
      <c r="J12773" s="12" t="s">
        <v>8664</v>
      </c>
      <c r="K12773" s="15">
        <v>0</v>
      </c>
      <c r="L12773" s="13" t="s">
        <v>15</v>
      </c>
      <c r="M12773" s="7">
        <v>1</v>
      </c>
      <c r="N12773" s="17"/>
    </row>
    <row r="12774" spans="1:14" ht="94.5">
      <c r="A12774" s="6">
        <v>12772</v>
      </c>
      <c r="B12774" s="8" t="s">
        <v>25861</v>
      </c>
      <c r="C12774" s="9" t="s">
        <v>26439</v>
      </c>
      <c r="D12774" s="10" t="s">
        <v>26440</v>
      </c>
      <c r="E12774" s="11" t="s">
        <v>26441</v>
      </c>
      <c r="F12774" s="6">
        <v>513847</v>
      </c>
      <c r="G12774" s="6" t="s">
        <v>16</v>
      </c>
      <c r="H12774" s="16">
        <v>331161</v>
      </c>
      <c r="I12774" s="12">
        <v>44470</v>
      </c>
      <c r="J12774" s="12">
        <v>44441</v>
      </c>
      <c r="K12774" s="15">
        <v>0</v>
      </c>
      <c r="L12774" s="13" t="s">
        <v>15</v>
      </c>
      <c r="M12774" s="7">
        <v>1</v>
      </c>
      <c r="N12774" s="17"/>
    </row>
    <row r="12775" spans="1:14" ht="78.75">
      <c r="A12775" s="6">
        <v>12773</v>
      </c>
      <c r="B12775" s="8" t="s">
        <v>25861</v>
      </c>
      <c r="C12775" s="9" t="s">
        <v>26442</v>
      </c>
      <c r="D12775" s="10" t="s">
        <v>26443</v>
      </c>
      <c r="E12775" s="11" t="s">
        <v>26444</v>
      </c>
      <c r="F12775" s="6">
        <v>513846</v>
      </c>
      <c r="G12775" s="6" t="s">
        <v>16</v>
      </c>
      <c r="H12775" s="16">
        <v>979384</v>
      </c>
      <c r="I12775" s="12">
        <v>44470</v>
      </c>
      <c r="J12775" s="12">
        <v>44441</v>
      </c>
      <c r="K12775" s="15">
        <v>0</v>
      </c>
      <c r="L12775" s="13" t="s">
        <v>15</v>
      </c>
      <c r="M12775" s="7">
        <v>1</v>
      </c>
      <c r="N12775" s="17"/>
    </row>
    <row r="12776" spans="1:14" ht="78.75">
      <c r="A12776" s="6">
        <v>12774</v>
      </c>
      <c r="B12776" s="8" t="s">
        <v>25861</v>
      </c>
      <c r="C12776" s="9" t="s">
        <v>26445</v>
      </c>
      <c r="D12776" s="10" t="s">
        <v>26446</v>
      </c>
      <c r="E12776" s="11" t="s">
        <v>26447</v>
      </c>
      <c r="F12776" s="6">
        <v>515163</v>
      </c>
      <c r="G12776" s="6" t="s">
        <v>13123</v>
      </c>
      <c r="H12776" s="16">
        <v>983432</v>
      </c>
      <c r="I12776" s="12" t="s">
        <v>8894</v>
      </c>
      <c r="J12776" s="12" t="s">
        <v>4444</v>
      </c>
      <c r="K12776" s="15">
        <v>0</v>
      </c>
      <c r="L12776" s="13" t="s">
        <v>15</v>
      </c>
      <c r="M12776" s="7">
        <v>1</v>
      </c>
      <c r="N12776" s="17"/>
    </row>
    <row r="12777" spans="1:14" ht="63">
      <c r="A12777" s="6">
        <v>12775</v>
      </c>
      <c r="B12777" s="8" t="s">
        <v>25861</v>
      </c>
      <c r="C12777" s="9" t="s">
        <v>21502</v>
      </c>
      <c r="D12777" s="10" t="s">
        <v>21503</v>
      </c>
      <c r="E12777" s="11" t="s">
        <v>26448</v>
      </c>
      <c r="F12777" s="6">
        <v>502337</v>
      </c>
      <c r="G12777" s="6" t="s">
        <v>21306</v>
      </c>
      <c r="H12777" s="16">
        <v>7956258</v>
      </c>
      <c r="I12777" s="12">
        <v>44197</v>
      </c>
      <c r="J12777" s="12" t="s">
        <v>26449</v>
      </c>
      <c r="K12777" s="15">
        <v>0</v>
      </c>
      <c r="L12777" s="13" t="s">
        <v>15</v>
      </c>
      <c r="M12777" s="7">
        <v>1</v>
      </c>
      <c r="N12777" s="17"/>
    </row>
    <row r="12778" spans="1:14" ht="63">
      <c r="A12778" s="6">
        <v>12776</v>
      </c>
      <c r="B12778" s="8" t="s">
        <v>25861</v>
      </c>
      <c r="C12778" s="9" t="s">
        <v>26450</v>
      </c>
      <c r="D12778" s="10" t="s">
        <v>26451</v>
      </c>
      <c r="E12778" s="11" t="s">
        <v>26452</v>
      </c>
      <c r="F12778" s="6">
        <v>518821</v>
      </c>
      <c r="G12778" s="6" t="s">
        <v>1109</v>
      </c>
      <c r="H12778" s="16">
        <v>380000</v>
      </c>
      <c r="I12778" s="12" t="s">
        <v>26453</v>
      </c>
      <c r="J12778" s="12" t="s">
        <v>26454</v>
      </c>
      <c r="K12778" s="15">
        <v>0</v>
      </c>
      <c r="L12778" s="13" t="s">
        <v>15</v>
      </c>
      <c r="M12778" s="7">
        <v>1</v>
      </c>
      <c r="N12778" s="17"/>
    </row>
    <row r="12779" spans="1:14" ht="63">
      <c r="A12779" s="6">
        <v>12777</v>
      </c>
      <c r="B12779" s="8" t="s">
        <v>25861</v>
      </c>
      <c r="C12779" s="9" t="s">
        <v>26455</v>
      </c>
      <c r="D12779" s="10" t="s">
        <v>26456</v>
      </c>
      <c r="E12779" s="11" t="s">
        <v>26457</v>
      </c>
      <c r="F12779" s="6">
        <v>505656</v>
      </c>
      <c r="G12779" s="6" t="s">
        <v>1109</v>
      </c>
      <c r="H12779" s="16">
        <v>285000</v>
      </c>
      <c r="I12779" s="12" t="s">
        <v>2413</v>
      </c>
      <c r="J12779" s="12" t="s">
        <v>26458</v>
      </c>
      <c r="K12779" s="15">
        <v>0</v>
      </c>
      <c r="L12779" s="13" t="s">
        <v>15</v>
      </c>
      <c r="M12779" s="7">
        <v>1</v>
      </c>
      <c r="N12779" s="17"/>
    </row>
    <row r="12780" spans="1:14" ht="63">
      <c r="A12780" s="6">
        <v>12778</v>
      </c>
      <c r="B12780" s="8" t="s">
        <v>25861</v>
      </c>
      <c r="C12780" s="9" t="s">
        <v>26459</v>
      </c>
      <c r="D12780" s="10" t="s">
        <v>26460</v>
      </c>
      <c r="E12780" s="11" t="s">
        <v>26461</v>
      </c>
      <c r="F12780" s="6">
        <v>513777</v>
      </c>
      <c r="G12780" s="6" t="s">
        <v>1109</v>
      </c>
      <c r="H12780" s="16">
        <v>323946</v>
      </c>
      <c r="I12780" s="12" t="s">
        <v>6014</v>
      </c>
      <c r="J12780" s="12" t="s">
        <v>26094</v>
      </c>
      <c r="K12780" s="15">
        <v>0</v>
      </c>
      <c r="L12780" s="13" t="s">
        <v>15</v>
      </c>
      <c r="M12780" s="7">
        <v>1</v>
      </c>
      <c r="N12780" s="17"/>
    </row>
    <row r="12781" spans="1:14" ht="63">
      <c r="A12781" s="6">
        <v>12779</v>
      </c>
      <c r="B12781" s="8" t="s">
        <v>25861</v>
      </c>
      <c r="C12781" s="9" t="s">
        <v>26462</v>
      </c>
      <c r="D12781" s="10" t="s">
        <v>26463</v>
      </c>
      <c r="E12781" s="11" t="s">
        <v>26464</v>
      </c>
      <c r="F12781" s="6">
        <v>505657</v>
      </c>
      <c r="G12781" s="6" t="s">
        <v>1109</v>
      </c>
      <c r="H12781" s="16">
        <v>950000</v>
      </c>
      <c r="I12781" s="12" t="s">
        <v>26465</v>
      </c>
      <c r="J12781" s="12" t="s">
        <v>7138</v>
      </c>
      <c r="K12781" s="15">
        <v>0</v>
      </c>
      <c r="L12781" s="13" t="s">
        <v>15</v>
      </c>
      <c r="M12781" s="7">
        <v>1</v>
      </c>
      <c r="N12781" s="17"/>
    </row>
    <row r="12782" spans="1:14" ht="63">
      <c r="A12782" s="6">
        <v>12780</v>
      </c>
      <c r="B12782" s="8" t="s">
        <v>25861</v>
      </c>
      <c r="C12782" s="9" t="s">
        <v>26466</v>
      </c>
      <c r="D12782" s="10" t="s">
        <v>26467</v>
      </c>
      <c r="E12782" s="11" t="s">
        <v>26468</v>
      </c>
      <c r="F12782" s="6">
        <v>512403</v>
      </c>
      <c r="G12782" s="6" t="s">
        <v>1109</v>
      </c>
      <c r="H12782" s="16">
        <v>675448</v>
      </c>
      <c r="I12782" s="12" t="s">
        <v>7460</v>
      </c>
      <c r="J12782" s="12" t="s">
        <v>26094</v>
      </c>
      <c r="K12782" s="15">
        <v>0</v>
      </c>
      <c r="L12782" s="13" t="s">
        <v>15</v>
      </c>
      <c r="M12782" s="7">
        <v>1</v>
      </c>
      <c r="N12782" s="17"/>
    </row>
    <row r="12783" spans="1:14" ht="409.5">
      <c r="A12783" s="6">
        <v>12781</v>
      </c>
      <c r="B12783" s="8" t="s">
        <v>25861</v>
      </c>
      <c r="C12783" s="9" t="s">
        <v>26095</v>
      </c>
      <c r="D12783" s="10" t="s">
        <v>26096</v>
      </c>
      <c r="E12783" s="11" t="s">
        <v>26469</v>
      </c>
      <c r="F12783" s="6">
        <v>512405</v>
      </c>
      <c r="G12783" s="6" t="s">
        <v>25873</v>
      </c>
      <c r="H12783" s="16">
        <v>3965492</v>
      </c>
      <c r="I12783" s="12" t="s">
        <v>5205</v>
      </c>
      <c r="J12783" s="12" t="s">
        <v>1989</v>
      </c>
      <c r="K12783" s="15">
        <v>0</v>
      </c>
      <c r="L12783" s="13" t="s">
        <v>15</v>
      </c>
      <c r="M12783" s="7">
        <v>1</v>
      </c>
      <c r="N12783" s="17"/>
    </row>
    <row r="12784" spans="1:14" ht="204.75">
      <c r="A12784" s="6">
        <v>12782</v>
      </c>
      <c r="B12784" s="8" t="s">
        <v>25861</v>
      </c>
      <c r="C12784" s="9" t="s">
        <v>26470</v>
      </c>
      <c r="D12784" s="10" t="s">
        <v>26370</v>
      </c>
      <c r="E12784" s="11" t="s">
        <v>26471</v>
      </c>
      <c r="F12784" s="6">
        <v>519521</v>
      </c>
      <c r="G12784" s="6" t="s">
        <v>25873</v>
      </c>
      <c r="H12784" s="16">
        <v>13207423</v>
      </c>
      <c r="I12784" s="12" t="s">
        <v>1854</v>
      </c>
      <c r="J12784" s="12" t="s">
        <v>1989</v>
      </c>
      <c r="K12784" s="15">
        <v>0</v>
      </c>
      <c r="L12784" s="13" t="s">
        <v>15</v>
      </c>
      <c r="M12784" s="7">
        <v>1</v>
      </c>
      <c r="N12784" s="17"/>
    </row>
    <row r="12785" spans="1:14" ht="78.75">
      <c r="A12785" s="6">
        <v>12783</v>
      </c>
      <c r="B12785" s="8" t="s">
        <v>25861</v>
      </c>
      <c r="C12785" s="9" t="s">
        <v>26472</v>
      </c>
      <c r="D12785" s="10" t="s">
        <v>26473</v>
      </c>
      <c r="E12785" s="11" t="s">
        <v>26474</v>
      </c>
      <c r="F12785" s="6">
        <v>519523</v>
      </c>
      <c r="G12785" s="6" t="s">
        <v>25873</v>
      </c>
      <c r="H12785" s="16">
        <v>7852495</v>
      </c>
      <c r="I12785" s="12" t="s">
        <v>1854</v>
      </c>
      <c r="J12785" s="12" t="s">
        <v>1989</v>
      </c>
      <c r="K12785" s="15">
        <v>0</v>
      </c>
      <c r="L12785" s="13" t="s">
        <v>15</v>
      </c>
      <c r="M12785" s="7">
        <v>1</v>
      </c>
      <c r="N12785" s="17"/>
    </row>
    <row r="12786" spans="1:14" ht="78.75">
      <c r="A12786" s="6">
        <v>12784</v>
      </c>
      <c r="B12786" s="8" t="s">
        <v>25861</v>
      </c>
      <c r="C12786" s="9" t="s">
        <v>26475</v>
      </c>
      <c r="D12786" s="10" t="s">
        <v>26339</v>
      </c>
      <c r="E12786" s="11" t="s">
        <v>26476</v>
      </c>
      <c r="F12786" s="6">
        <v>517590</v>
      </c>
      <c r="G12786" s="6" t="s">
        <v>25873</v>
      </c>
      <c r="H12786" s="16">
        <v>6278681</v>
      </c>
      <c r="I12786" s="12" t="s">
        <v>1854</v>
      </c>
      <c r="J12786" s="12" t="s">
        <v>1989</v>
      </c>
      <c r="K12786" s="15">
        <v>0</v>
      </c>
      <c r="L12786" s="13" t="s">
        <v>15</v>
      </c>
      <c r="M12786" s="7">
        <v>1</v>
      </c>
      <c r="N12786" s="17"/>
    </row>
    <row r="12787" spans="1:14" ht="78.75">
      <c r="A12787" s="6">
        <v>12785</v>
      </c>
      <c r="B12787" s="8" t="s">
        <v>25861</v>
      </c>
      <c r="C12787" s="9" t="s">
        <v>26477</v>
      </c>
      <c r="D12787" s="10" t="s">
        <v>26478</v>
      </c>
      <c r="E12787" s="11" t="s">
        <v>26479</v>
      </c>
      <c r="F12787" s="6">
        <v>519522</v>
      </c>
      <c r="G12787" s="6" t="s">
        <v>25873</v>
      </c>
      <c r="H12787" s="16" t="s">
        <v>26480</v>
      </c>
      <c r="I12787" s="12" t="s">
        <v>1854</v>
      </c>
      <c r="J12787" s="12" t="s">
        <v>1989</v>
      </c>
      <c r="K12787" s="15">
        <v>0</v>
      </c>
      <c r="L12787" s="13" t="s">
        <v>15</v>
      </c>
      <c r="M12787" s="7">
        <v>1</v>
      </c>
      <c r="N12787" s="17"/>
    </row>
    <row r="12788" spans="1:14" ht="220.5">
      <c r="A12788" s="6">
        <v>12786</v>
      </c>
      <c r="B12788" s="8" t="s">
        <v>25861</v>
      </c>
      <c r="C12788" s="9" t="s">
        <v>26481</v>
      </c>
      <c r="D12788" s="10" t="s">
        <v>26482</v>
      </c>
      <c r="E12788" s="11" t="s">
        <v>26483</v>
      </c>
      <c r="F12788" s="6">
        <v>517591</v>
      </c>
      <c r="G12788" s="6" t="s">
        <v>25873</v>
      </c>
      <c r="H12788" s="16">
        <v>11565523</v>
      </c>
      <c r="I12788" s="12" t="s">
        <v>7202</v>
      </c>
      <c r="J12788" s="12" t="s">
        <v>1989</v>
      </c>
      <c r="K12788" s="15">
        <v>0</v>
      </c>
      <c r="L12788" s="13" t="s">
        <v>15</v>
      </c>
      <c r="M12788" s="7">
        <v>1</v>
      </c>
      <c r="N12788" s="17"/>
    </row>
    <row r="12789" spans="1:14" ht="78.75">
      <c r="A12789" s="6">
        <v>12787</v>
      </c>
      <c r="B12789" s="8" t="s">
        <v>25861</v>
      </c>
      <c r="C12789" s="9" t="s">
        <v>26484</v>
      </c>
      <c r="D12789" s="10" t="s">
        <v>26485</v>
      </c>
      <c r="E12789" s="11" t="s">
        <v>26486</v>
      </c>
      <c r="F12789" s="6">
        <v>504477</v>
      </c>
      <c r="G12789" s="6" t="s">
        <v>25873</v>
      </c>
      <c r="H12789" s="16">
        <v>5580724</v>
      </c>
      <c r="I12789" s="12" t="s">
        <v>26487</v>
      </c>
      <c r="J12789" s="12" t="s">
        <v>2010</v>
      </c>
      <c r="K12789" s="15">
        <v>0</v>
      </c>
      <c r="L12789" s="13" t="s">
        <v>15</v>
      </c>
      <c r="M12789" s="7">
        <v>1</v>
      </c>
      <c r="N12789" s="17"/>
    </row>
    <row r="12790" spans="1:14" ht="141.75">
      <c r="A12790" s="6">
        <v>12788</v>
      </c>
      <c r="B12790" s="8" t="s">
        <v>25861</v>
      </c>
      <c r="C12790" s="9" t="s">
        <v>26488</v>
      </c>
      <c r="D12790" s="10" t="s">
        <v>26489</v>
      </c>
      <c r="E12790" s="11" t="s">
        <v>26490</v>
      </c>
      <c r="F12790" s="6">
        <v>512406</v>
      </c>
      <c r="G12790" s="6" t="s">
        <v>25873</v>
      </c>
      <c r="H12790" s="16">
        <v>7878461</v>
      </c>
      <c r="I12790" s="12" t="s">
        <v>5205</v>
      </c>
      <c r="J12790" s="12" t="s">
        <v>1989</v>
      </c>
      <c r="K12790" s="15">
        <v>0</v>
      </c>
      <c r="L12790" s="13" t="s">
        <v>15</v>
      </c>
      <c r="M12790" s="7">
        <v>1</v>
      </c>
      <c r="N12790" s="17"/>
    </row>
    <row r="12791" spans="1:14" ht="63">
      <c r="A12791" s="6">
        <v>12789</v>
      </c>
      <c r="B12791" s="8" t="s">
        <v>25861</v>
      </c>
      <c r="C12791" s="9" t="s">
        <v>26491</v>
      </c>
      <c r="D12791" s="10" t="s">
        <v>26489</v>
      </c>
      <c r="E12791" s="11" t="s">
        <v>26492</v>
      </c>
      <c r="F12791" s="6">
        <v>504480</v>
      </c>
      <c r="G12791" s="6" t="s">
        <v>25873</v>
      </c>
      <c r="H12791" s="16">
        <v>5207754</v>
      </c>
      <c r="I12791" s="12" t="s">
        <v>1713</v>
      </c>
      <c r="J12791" s="12" t="s">
        <v>26006</v>
      </c>
      <c r="K12791" s="15">
        <v>0</v>
      </c>
      <c r="L12791" s="13" t="s">
        <v>15</v>
      </c>
      <c r="M12791" s="7">
        <v>1</v>
      </c>
      <c r="N12791" s="17"/>
    </row>
    <row r="12792" spans="1:14" ht="47.25">
      <c r="A12792" s="6">
        <v>12790</v>
      </c>
      <c r="B12792" s="8" t="s">
        <v>25861</v>
      </c>
      <c r="C12792" s="9" t="s">
        <v>26493</v>
      </c>
      <c r="D12792" s="10" t="s">
        <v>26494</v>
      </c>
      <c r="E12792" s="11" t="s">
        <v>26495</v>
      </c>
      <c r="F12792" s="6">
        <v>504481</v>
      </c>
      <c r="G12792" s="6" t="s">
        <v>25873</v>
      </c>
      <c r="H12792" s="16">
        <v>1551985</v>
      </c>
      <c r="I12792" s="12" t="s">
        <v>5740</v>
      </c>
      <c r="J12792" s="12" t="s">
        <v>26417</v>
      </c>
      <c r="K12792" s="15">
        <v>0</v>
      </c>
      <c r="L12792" s="13" t="s">
        <v>15</v>
      </c>
      <c r="M12792" s="7">
        <v>1</v>
      </c>
      <c r="N12792" s="17"/>
    </row>
    <row r="12793" spans="1:14" ht="126">
      <c r="A12793" s="6">
        <v>12791</v>
      </c>
      <c r="B12793" s="8" t="s">
        <v>25861</v>
      </c>
      <c r="C12793" s="9" t="s">
        <v>26496</v>
      </c>
      <c r="D12793" s="10" t="s">
        <v>26497</v>
      </c>
      <c r="E12793" s="11" t="s">
        <v>26498</v>
      </c>
      <c r="F12793" s="6">
        <v>504478</v>
      </c>
      <c r="G12793" s="6" t="s">
        <v>25873</v>
      </c>
      <c r="H12793" s="16">
        <v>2533804</v>
      </c>
      <c r="I12793" s="12" t="s">
        <v>2413</v>
      </c>
      <c r="J12793" s="12" t="s">
        <v>26044</v>
      </c>
      <c r="K12793" s="15">
        <v>0</v>
      </c>
      <c r="L12793" s="13" t="s">
        <v>15</v>
      </c>
      <c r="M12793" s="7">
        <v>1</v>
      </c>
      <c r="N12793" s="17"/>
    </row>
    <row r="12794" spans="1:14" ht="110.25">
      <c r="A12794" s="6">
        <v>12792</v>
      </c>
      <c r="B12794" s="8" t="s">
        <v>26499</v>
      </c>
      <c r="C12794" s="9" t="s">
        <v>26500</v>
      </c>
      <c r="D12794" s="10" t="s">
        <v>4256</v>
      </c>
      <c r="E12794" s="11" t="s">
        <v>26501</v>
      </c>
      <c r="F12794" s="6">
        <v>225048</v>
      </c>
      <c r="G12794" s="6" t="s">
        <v>1611</v>
      </c>
      <c r="H12794" s="16">
        <v>526934580</v>
      </c>
      <c r="I12794" s="12" t="s">
        <v>2345</v>
      </c>
      <c r="J12794" s="12" t="s">
        <v>23213</v>
      </c>
      <c r="K12794" s="15">
        <v>20609642</v>
      </c>
      <c r="L12794" s="13" t="s">
        <v>15</v>
      </c>
      <c r="M12794" s="7">
        <v>1</v>
      </c>
      <c r="N12794" s="17"/>
    </row>
    <row r="12795" spans="1:14" ht="94.5">
      <c r="A12795" s="6">
        <v>12793</v>
      </c>
      <c r="B12795" s="8" t="s">
        <v>26499</v>
      </c>
      <c r="C12795" s="9" t="s">
        <v>26500</v>
      </c>
      <c r="D12795" s="10" t="s">
        <v>4256</v>
      </c>
      <c r="E12795" s="11" t="s">
        <v>26502</v>
      </c>
      <c r="F12795" s="6">
        <v>115442</v>
      </c>
      <c r="G12795" s="6" t="s">
        <v>1611</v>
      </c>
      <c r="H12795" s="16">
        <v>139488283</v>
      </c>
      <c r="I12795" s="12" t="s">
        <v>26503</v>
      </c>
      <c r="J12795" s="12" t="s">
        <v>26504</v>
      </c>
      <c r="K12795" s="15">
        <v>87229000</v>
      </c>
      <c r="L12795" s="13" t="s">
        <v>15</v>
      </c>
      <c r="M12795" s="7">
        <v>1</v>
      </c>
      <c r="N12795" s="17"/>
    </row>
    <row r="12796" spans="1:14" ht="94.5">
      <c r="A12796" s="6">
        <v>12794</v>
      </c>
      <c r="B12796" s="8" t="s">
        <v>26499</v>
      </c>
      <c r="C12796" s="9" t="s">
        <v>26505</v>
      </c>
      <c r="D12796" s="10" t="s">
        <v>730</v>
      </c>
      <c r="E12796" s="11" t="s">
        <v>26506</v>
      </c>
      <c r="F12796" s="6"/>
      <c r="G12796" s="6" t="s">
        <v>1611</v>
      </c>
      <c r="H12796" s="16">
        <v>859930678</v>
      </c>
      <c r="I12796" s="12" t="s">
        <v>26507</v>
      </c>
      <c r="J12796" s="12" t="s">
        <v>1577</v>
      </c>
      <c r="K12796" s="15">
        <v>365000000</v>
      </c>
      <c r="L12796" s="13" t="s">
        <v>15</v>
      </c>
      <c r="M12796" s="7">
        <v>1</v>
      </c>
      <c r="N12796" s="17"/>
    </row>
    <row r="12797" spans="1:14" ht="110.25">
      <c r="A12797" s="6">
        <v>12795</v>
      </c>
      <c r="B12797" s="8" t="s">
        <v>26499</v>
      </c>
      <c r="C12797" s="9" t="s">
        <v>26505</v>
      </c>
      <c r="D12797" s="10" t="s">
        <v>730</v>
      </c>
      <c r="E12797" s="11" t="s">
        <v>26508</v>
      </c>
      <c r="F12797" s="6">
        <v>190631</v>
      </c>
      <c r="G12797" s="6" t="s">
        <v>1611</v>
      </c>
      <c r="H12797" s="16">
        <v>437668579</v>
      </c>
      <c r="I12797" s="12">
        <v>43143</v>
      </c>
      <c r="J12797" s="12">
        <v>44414</v>
      </c>
      <c r="K12797" s="15">
        <v>134241000</v>
      </c>
      <c r="L12797" s="13" t="s">
        <v>15</v>
      </c>
      <c r="M12797" s="7">
        <v>1</v>
      </c>
      <c r="N12797" s="17"/>
    </row>
    <row r="12798" spans="1:14" ht="141.75">
      <c r="A12798" s="6">
        <v>12796</v>
      </c>
      <c r="B12798" s="8" t="s">
        <v>26499</v>
      </c>
      <c r="C12798" s="9" t="s">
        <v>26505</v>
      </c>
      <c r="D12798" s="10" t="s">
        <v>730</v>
      </c>
      <c r="E12798" s="11" t="s">
        <v>26509</v>
      </c>
      <c r="F12798" s="6">
        <v>190253</v>
      </c>
      <c r="G12798" s="6" t="s">
        <v>1611</v>
      </c>
      <c r="H12798" s="16">
        <v>478214800</v>
      </c>
      <c r="I12798" s="12">
        <v>43143</v>
      </c>
      <c r="J12798" s="12" t="s">
        <v>26510</v>
      </c>
      <c r="K12798" s="15">
        <v>126830000</v>
      </c>
      <c r="L12798" s="13" t="s">
        <v>15</v>
      </c>
      <c r="M12798" s="7">
        <v>1</v>
      </c>
      <c r="N12798" s="17"/>
    </row>
    <row r="12799" spans="1:14" ht="141.75">
      <c r="A12799" s="6">
        <v>12797</v>
      </c>
      <c r="B12799" s="8" t="s">
        <v>26499</v>
      </c>
      <c r="C12799" s="9" t="s">
        <v>26505</v>
      </c>
      <c r="D12799" s="10" t="s">
        <v>730</v>
      </c>
      <c r="E12799" s="11" t="s">
        <v>26511</v>
      </c>
      <c r="F12799" s="6">
        <v>190254</v>
      </c>
      <c r="G12799" s="6" t="s">
        <v>1611</v>
      </c>
      <c r="H12799" s="16">
        <v>417590221</v>
      </c>
      <c r="I12799" s="12">
        <v>43143</v>
      </c>
      <c r="J12799" s="12" t="s">
        <v>26512</v>
      </c>
      <c r="K12799" s="15">
        <v>79155000</v>
      </c>
      <c r="L12799" s="13" t="s">
        <v>15</v>
      </c>
      <c r="M12799" s="7">
        <v>1</v>
      </c>
      <c r="N12799" s="17"/>
    </row>
    <row r="12800" spans="1:14" ht="141.75">
      <c r="A12800" s="6">
        <v>12798</v>
      </c>
      <c r="B12800" s="8" t="s">
        <v>26499</v>
      </c>
      <c r="C12800" s="9"/>
      <c r="D12800" s="10"/>
      <c r="E12800" s="11" t="s">
        <v>26513</v>
      </c>
      <c r="F12800" s="6">
        <v>515224</v>
      </c>
      <c r="G12800" s="6" t="s">
        <v>1611</v>
      </c>
      <c r="H12800" s="16">
        <v>0</v>
      </c>
      <c r="I12800" s="12"/>
      <c r="J12800" s="12"/>
      <c r="K12800" s="15">
        <v>0</v>
      </c>
      <c r="L12800" s="13" t="s">
        <v>15</v>
      </c>
      <c r="M12800" s="7">
        <v>1</v>
      </c>
      <c r="N12800" s="17"/>
    </row>
    <row r="12801" spans="1:14" ht="47.25">
      <c r="A12801" s="6">
        <v>12799</v>
      </c>
      <c r="B12801" s="8" t="s">
        <v>26499</v>
      </c>
      <c r="C12801" s="9" t="s">
        <v>26514</v>
      </c>
      <c r="D12801" s="10" t="s">
        <v>26515</v>
      </c>
      <c r="E12801" s="11" t="s">
        <v>26516</v>
      </c>
      <c r="F12801" s="6">
        <v>43534</v>
      </c>
      <c r="G12801" s="6" t="s">
        <v>2018</v>
      </c>
      <c r="H12801" s="16">
        <v>19293524</v>
      </c>
      <c r="I12801" s="12" t="s">
        <v>26517</v>
      </c>
      <c r="J12801" s="12" t="s">
        <v>26518</v>
      </c>
      <c r="K12801" s="15">
        <v>18345285</v>
      </c>
      <c r="L12801" s="13" t="s">
        <v>15</v>
      </c>
      <c r="M12801" s="7">
        <v>1</v>
      </c>
      <c r="N12801" s="17"/>
    </row>
    <row r="12802" spans="1:14" ht="47.25">
      <c r="A12802" s="6">
        <v>12800</v>
      </c>
      <c r="B12802" s="8" t="s">
        <v>26499</v>
      </c>
      <c r="C12802" s="9" t="s">
        <v>26514</v>
      </c>
      <c r="D12802" s="10" t="s">
        <v>26515</v>
      </c>
      <c r="E12802" s="11" t="s">
        <v>26519</v>
      </c>
      <c r="F12802" s="6">
        <v>48099</v>
      </c>
      <c r="G12802" s="6" t="s">
        <v>2018</v>
      </c>
      <c r="H12802" s="16">
        <v>10076732</v>
      </c>
      <c r="I12802" s="12" t="s">
        <v>26520</v>
      </c>
      <c r="J12802" s="12" t="s">
        <v>26521</v>
      </c>
      <c r="K12802" s="15">
        <v>10076732</v>
      </c>
      <c r="L12802" s="13" t="s">
        <v>14</v>
      </c>
      <c r="M12802" s="7">
        <v>0.5</v>
      </c>
      <c r="N12802" s="17"/>
    </row>
    <row r="12803" spans="1:14" ht="31.5">
      <c r="A12803" s="6">
        <v>12801</v>
      </c>
      <c r="B12803" s="8" t="s">
        <v>26499</v>
      </c>
      <c r="C12803" s="9" t="s">
        <v>26522</v>
      </c>
      <c r="D12803" s="10" t="s">
        <v>26523</v>
      </c>
      <c r="E12803" s="11" t="s">
        <v>26524</v>
      </c>
      <c r="F12803" s="6">
        <v>396977</v>
      </c>
      <c r="G12803" s="6" t="s">
        <v>2018</v>
      </c>
      <c r="H12803" s="16">
        <v>16500849</v>
      </c>
      <c r="I12803" s="12" t="s">
        <v>19735</v>
      </c>
      <c r="J12803" s="12" t="s">
        <v>10383</v>
      </c>
      <c r="K12803" s="15">
        <v>9100000</v>
      </c>
      <c r="L12803" s="13" t="s">
        <v>15</v>
      </c>
      <c r="M12803" s="7">
        <v>1</v>
      </c>
      <c r="N12803" s="17"/>
    </row>
    <row r="12804" spans="1:14" ht="47.25">
      <c r="A12804" s="6">
        <v>12802</v>
      </c>
      <c r="B12804" s="8" t="s">
        <v>26499</v>
      </c>
      <c r="C12804" s="9" t="s">
        <v>26525</v>
      </c>
      <c r="D12804" s="10" t="s">
        <v>19371</v>
      </c>
      <c r="E12804" s="11" t="s">
        <v>26526</v>
      </c>
      <c r="F12804" s="6">
        <v>104825</v>
      </c>
      <c r="G12804" s="6" t="s">
        <v>2018</v>
      </c>
      <c r="H12804" s="16">
        <v>22289980</v>
      </c>
      <c r="I12804" s="12" t="s">
        <v>26527</v>
      </c>
      <c r="J12804" s="12" t="s">
        <v>26528</v>
      </c>
      <c r="K12804" s="15">
        <v>20034000</v>
      </c>
      <c r="L12804" s="13" t="s">
        <v>15</v>
      </c>
      <c r="M12804" s="7">
        <v>1</v>
      </c>
      <c r="N12804" s="17"/>
    </row>
    <row r="12805" spans="1:14" ht="47.25">
      <c r="A12805" s="6">
        <v>12803</v>
      </c>
      <c r="B12805" s="8" t="s">
        <v>26499</v>
      </c>
      <c r="C12805" s="9" t="s">
        <v>26525</v>
      </c>
      <c r="D12805" s="10" t="s">
        <v>19371</v>
      </c>
      <c r="E12805" s="11" t="s">
        <v>26529</v>
      </c>
      <c r="F12805" s="6">
        <v>129074</v>
      </c>
      <c r="G12805" s="6" t="s">
        <v>2018</v>
      </c>
      <c r="H12805" s="16">
        <v>24411096</v>
      </c>
      <c r="I12805" s="12" t="s">
        <v>24699</v>
      </c>
      <c r="J12805" s="12" t="s">
        <v>26530</v>
      </c>
      <c r="K12805" s="15">
        <v>18759972</v>
      </c>
      <c r="L12805" s="13" t="s">
        <v>15</v>
      </c>
      <c r="M12805" s="7">
        <v>1</v>
      </c>
      <c r="N12805" s="17"/>
    </row>
    <row r="12806" spans="1:14" ht="63">
      <c r="A12806" s="6">
        <v>12804</v>
      </c>
      <c r="B12806" s="8" t="s">
        <v>26499</v>
      </c>
      <c r="C12806" s="9" t="s">
        <v>26531</v>
      </c>
      <c r="D12806" s="10" t="s">
        <v>26532</v>
      </c>
      <c r="E12806" s="11" t="s">
        <v>26533</v>
      </c>
      <c r="F12806" s="6">
        <v>469737</v>
      </c>
      <c r="G12806" s="6" t="s">
        <v>2018</v>
      </c>
      <c r="H12806" s="16">
        <v>1899658</v>
      </c>
      <c r="I12806" s="12" t="s">
        <v>1973</v>
      </c>
      <c r="J12806" s="12" t="s">
        <v>2078</v>
      </c>
      <c r="K12806" s="15">
        <v>0</v>
      </c>
      <c r="L12806" s="13" t="s">
        <v>15</v>
      </c>
      <c r="M12806" s="7">
        <v>1</v>
      </c>
      <c r="N12806" s="17"/>
    </row>
    <row r="12807" spans="1:14" ht="47.25">
      <c r="A12807" s="6">
        <v>12805</v>
      </c>
      <c r="B12807" s="8" t="s">
        <v>26499</v>
      </c>
      <c r="C12807" s="9"/>
      <c r="D12807" s="10"/>
      <c r="E12807" s="11" t="s">
        <v>26534</v>
      </c>
      <c r="F12807" s="6"/>
      <c r="G12807" s="6" t="s">
        <v>2018</v>
      </c>
      <c r="H12807" s="16"/>
      <c r="I12807" s="12"/>
      <c r="J12807" s="12"/>
      <c r="K12807" s="15">
        <v>0</v>
      </c>
      <c r="L12807" s="13" t="s">
        <v>15</v>
      </c>
      <c r="M12807" s="7">
        <v>1</v>
      </c>
      <c r="N12807" s="17"/>
    </row>
    <row r="12808" spans="1:14" ht="47.25">
      <c r="A12808" s="6">
        <v>12806</v>
      </c>
      <c r="B12808" s="8" t="s">
        <v>26499</v>
      </c>
      <c r="C12808" s="9" t="s">
        <v>9670</v>
      </c>
      <c r="D12808" s="10" t="s">
        <v>2687</v>
      </c>
      <c r="E12808" s="11" t="s">
        <v>26535</v>
      </c>
      <c r="F12808" s="6">
        <v>127546</v>
      </c>
      <c r="G12808" s="6" t="s">
        <v>2018</v>
      </c>
      <c r="H12808" s="16">
        <v>18732861</v>
      </c>
      <c r="I12808" s="12" t="s">
        <v>24699</v>
      </c>
      <c r="J12808" s="12" t="s">
        <v>26536</v>
      </c>
      <c r="K12808" s="15">
        <v>16033000</v>
      </c>
      <c r="L12808" s="13" t="s">
        <v>14</v>
      </c>
      <c r="M12808" s="7">
        <v>0.5</v>
      </c>
      <c r="N12808" s="17"/>
    </row>
    <row r="12809" spans="1:14" ht="47.25">
      <c r="A12809" s="6">
        <v>12807</v>
      </c>
      <c r="B12809" s="8" t="s">
        <v>26499</v>
      </c>
      <c r="C12809" s="9" t="s">
        <v>26537</v>
      </c>
      <c r="D12809" s="10" t="s">
        <v>19198</v>
      </c>
      <c r="E12809" s="11" t="s">
        <v>26535</v>
      </c>
      <c r="F12809" s="6">
        <v>127546</v>
      </c>
      <c r="G12809" s="6" t="s">
        <v>2018</v>
      </c>
      <c r="H12809" s="16">
        <v>18732861</v>
      </c>
      <c r="I12809" s="12" t="s">
        <v>24699</v>
      </c>
      <c r="J12809" s="12" t="s">
        <v>26536</v>
      </c>
      <c r="K12809" s="15">
        <v>16033000</v>
      </c>
      <c r="L12809" s="13" t="s">
        <v>14</v>
      </c>
      <c r="M12809" s="7">
        <v>0.25</v>
      </c>
      <c r="N12809" s="17"/>
    </row>
    <row r="12810" spans="1:14" ht="47.25">
      <c r="A12810" s="6">
        <v>12808</v>
      </c>
      <c r="B12810" s="8" t="s">
        <v>26499</v>
      </c>
      <c r="C12810" s="9" t="s">
        <v>26538</v>
      </c>
      <c r="D12810" s="10" t="s">
        <v>26523</v>
      </c>
      <c r="E12810" s="11" t="s">
        <v>26535</v>
      </c>
      <c r="F12810" s="6">
        <v>127546</v>
      </c>
      <c r="G12810" s="6" t="s">
        <v>2018</v>
      </c>
      <c r="H12810" s="16">
        <v>18732861</v>
      </c>
      <c r="I12810" s="12" t="s">
        <v>24699</v>
      </c>
      <c r="J12810" s="12" t="s">
        <v>26536</v>
      </c>
      <c r="K12810" s="15">
        <v>16033000</v>
      </c>
      <c r="L12810" s="13" t="s">
        <v>14</v>
      </c>
      <c r="M12810" s="7">
        <v>0.25</v>
      </c>
      <c r="N12810" s="17"/>
    </row>
    <row r="12811" spans="1:14" ht="47.25">
      <c r="A12811" s="6">
        <v>12809</v>
      </c>
      <c r="B12811" s="8" t="s">
        <v>26499</v>
      </c>
      <c r="C12811" s="9" t="s">
        <v>26539</v>
      </c>
      <c r="D12811" s="10"/>
      <c r="E12811" s="11" t="s">
        <v>26540</v>
      </c>
      <c r="F12811" s="6"/>
      <c r="G12811" s="6" t="s">
        <v>7768</v>
      </c>
      <c r="H12811" s="16">
        <v>60897030</v>
      </c>
      <c r="I12811" s="12" t="s">
        <v>1586</v>
      </c>
      <c r="J12811" s="12" t="s">
        <v>26541</v>
      </c>
      <c r="K12811" s="15">
        <v>0</v>
      </c>
      <c r="L12811" s="13" t="s">
        <v>15</v>
      </c>
      <c r="M12811" s="7">
        <v>1</v>
      </c>
      <c r="N12811" s="17"/>
    </row>
    <row r="12812" spans="1:14" ht="63">
      <c r="A12812" s="6">
        <v>12810</v>
      </c>
      <c r="B12812" s="8" t="s">
        <v>26499</v>
      </c>
      <c r="C12812" s="9" t="s">
        <v>26539</v>
      </c>
      <c r="D12812" s="10"/>
      <c r="E12812" s="11" t="s">
        <v>26542</v>
      </c>
      <c r="F12812" s="6"/>
      <c r="G12812" s="6" t="s">
        <v>7768</v>
      </c>
      <c r="H12812" s="16">
        <v>64726652</v>
      </c>
      <c r="I12812" s="12" t="s">
        <v>26543</v>
      </c>
      <c r="J12812" s="12" t="s">
        <v>26544</v>
      </c>
      <c r="K12812" s="15">
        <v>0</v>
      </c>
      <c r="L12812" s="13" t="s">
        <v>15</v>
      </c>
      <c r="M12812" s="7">
        <v>1</v>
      </c>
      <c r="N12812" s="17"/>
    </row>
    <row r="12813" spans="1:14" ht="47.25">
      <c r="A12813" s="6">
        <v>12811</v>
      </c>
      <c r="B12813" s="8" t="s">
        <v>26499</v>
      </c>
      <c r="C12813" s="9" t="s">
        <v>26538</v>
      </c>
      <c r="D12813" s="10" t="s">
        <v>26523</v>
      </c>
      <c r="E12813" s="11" t="s">
        <v>26545</v>
      </c>
      <c r="F12813" s="6">
        <v>349247</v>
      </c>
      <c r="G12813" s="6" t="s">
        <v>1486</v>
      </c>
      <c r="H12813" s="16">
        <v>22892290</v>
      </c>
      <c r="I12813" s="12" t="s">
        <v>2351</v>
      </c>
      <c r="J12813" s="12" t="s">
        <v>6889</v>
      </c>
      <c r="K12813" s="15">
        <v>3500000</v>
      </c>
      <c r="L12813" s="13" t="s">
        <v>14</v>
      </c>
      <c r="M12813" s="7">
        <v>0.49</v>
      </c>
      <c r="N12813" s="17"/>
    </row>
    <row r="12814" spans="1:14" ht="47.25">
      <c r="A12814" s="6">
        <v>12812</v>
      </c>
      <c r="B12814" s="8" t="s">
        <v>26499</v>
      </c>
      <c r="C12814" s="9" t="s">
        <v>26546</v>
      </c>
      <c r="D12814" s="10" t="s">
        <v>26547</v>
      </c>
      <c r="E12814" s="11" t="s">
        <v>26545</v>
      </c>
      <c r="F12814" s="6">
        <v>349247</v>
      </c>
      <c r="G12814" s="6" t="s">
        <v>1486</v>
      </c>
      <c r="H12814" s="16">
        <v>22892290</v>
      </c>
      <c r="I12814" s="12" t="s">
        <v>2351</v>
      </c>
      <c r="J12814" s="12" t="s">
        <v>6889</v>
      </c>
      <c r="K12814" s="15">
        <v>3500000</v>
      </c>
      <c r="L12814" s="13" t="s">
        <v>14</v>
      </c>
      <c r="M12814" s="7">
        <v>0.51</v>
      </c>
      <c r="N12814" s="17"/>
    </row>
    <row r="12815" spans="1:14" ht="63">
      <c r="A12815" s="6">
        <v>12813</v>
      </c>
      <c r="B12815" s="8" t="s">
        <v>26499</v>
      </c>
      <c r="C12815" s="9" t="s">
        <v>26548</v>
      </c>
      <c r="D12815" s="10" t="s">
        <v>26549</v>
      </c>
      <c r="E12815" s="11" t="s">
        <v>26550</v>
      </c>
      <c r="F12815" s="6">
        <v>383810</v>
      </c>
      <c r="G12815" s="6" t="s">
        <v>1486</v>
      </c>
      <c r="H12815" s="16">
        <v>23213423</v>
      </c>
      <c r="I12815" s="12" t="s">
        <v>8029</v>
      </c>
      <c r="J12815" s="12" t="s">
        <v>2264</v>
      </c>
      <c r="K12815" s="15">
        <v>4000000</v>
      </c>
      <c r="L12815" s="13" t="s">
        <v>15</v>
      </c>
      <c r="M12815" s="7">
        <v>1</v>
      </c>
      <c r="N12815" s="17"/>
    </row>
    <row r="12816" spans="1:14" ht="47.25">
      <c r="A12816" s="6">
        <v>12814</v>
      </c>
      <c r="B12816" s="8" t="s">
        <v>26499</v>
      </c>
      <c r="C12816" s="9"/>
      <c r="D12816" s="10" t="s">
        <v>26551</v>
      </c>
      <c r="E12816" s="11" t="s">
        <v>26552</v>
      </c>
      <c r="F12816" s="6">
        <v>504617</v>
      </c>
      <c r="G12816" s="6" t="s">
        <v>1486</v>
      </c>
      <c r="H12816" s="16"/>
      <c r="I12816" s="12"/>
      <c r="J12816" s="12"/>
      <c r="K12816" s="15">
        <v>0</v>
      </c>
      <c r="L12816" s="13" t="s">
        <v>15</v>
      </c>
      <c r="M12816" s="7">
        <v>1</v>
      </c>
      <c r="N12816" s="17"/>
    </row>
    <row r="12817" spans="1:14" ht="47.25">
      <c r="A12817" s="6">
        <v>12815</v>
      </c>
      <c r="B12817" s="8" t="s">
        <v>26499</v>
      </c>
      <c r="C12817" s="9" t="s">
        <v>26553</v>
      </c>
      <c r="D12817" s="10" t="s">
        <v>26554</v>
      </c>
      <c r="E12817" s="11" t="s">
        <v>26555</v>
      </c>
      <c r="F12817" s="6">
        <v>386157</v>
      </c>
      <c r="G12817" s="6" t="s">
        <v>679</v>
      </c>
      <c r="H12817" s="16">
        <v>3342355</v>
      </c>
      <c r="I12817" s="12" t="s">
        <v>2121</v>
      </c>
      <c r="J12817" s="12" t="s">
        <v>2268</v>
      </c>
      <c r="K12817" s="15">
        <v>0</v>
      </c>
      <c r="L12817" s="13" t="s">
        <v>15</v>
      </c>
      <c r="M12817" s="7">
        <v>1</v>
      </c>
      <c r="N12817" s="17"/>
    </row>
    <row r="12818" spans="1:14" ht="94.5">
      <c r="A12818" s="6">
        <v>12816</v>
      </c>
      <c r="B12818" s="8" t="s">
        <v>26499</v>
      </c>
      <c r="C12818" s="9" t="s">
        <v>26556</v>
      </c>
      <c r="D12818" s="10" t="s">
        <v>26557</v>
      </c>
      <c r="E12818" s="11" t="s">
        <v>26558</v>
      </c>
      <c r="F12818" s="6">
        <v>403572</v>
      </c>
      <c r="G12818" s="6" t="s">
        <v>679</v>
      </c>
      <c r="H12818" s="16">
        <v>1507052</v>
      </c>
      <c r="I12818" s="12" t="s">
        <v>2251</v>
      </c>
      <c r="J12818" s="12" t="s">
        <v>2200</v>
      </c>
      <c r="K12818" s="15">
        <v>416000</v>
      </c>
      <c r="L12818" s="13" t="s">
        <v>15</v>
      </c>
      <c r="M12818" s="7">
        <v>1</v>
      </c>
      <c r="N12818" s="17"/>
    </row>
    <row r="12819" spans="1:14" ht="47.25">
      <c r="A12819" s="6">
        <v>12817</v>
      </c>
      <c r="B12819" s="8" t="s">
        <v>26499</v>
      </c>
      <c r="C12819" s="9" t="s">
        <v>26559</v>
      </c>
      <c r="D12819" s="10" t="s">
        <v>26560</v>
      </c>
      <c r="E12819" s="11" t="s">
        <v>26561</v>
      </c>
      <c r="F12819" s="6">
        <v>403575</v>
      </c>
      <c r="G12819" s="6" t="s">
        <v>679</v>
      </c>
      <c r="H12819" s="16">
        <v>10063176</v>
      </c>
      <c r="I12819" s="12" t="s">
        <v>2251</v>
      </c>
      <c r="J12819" s="12" t="s">
        <v>2200</v>
      </c>
      <c r="K12819" s="15">
        <v>0</v>
      </c>
      <c r="L12819" s="13" t="s">
        <v>15</v>
      </c>
      <c r="M12819" s="7">
        <v>1</v>
      </c>
      <c r="N12819" s="17"/>
    </row>
    <row r="12820" spans="1:14" ht="157.5">
      <c r="A12820" s="6">
        <v>12818</v>
      </c>
      <c r="B12820" s="8" t="s">
        <v>26499</v>
      </c>
      <c r="C12820" s="9" t="s">
        <v>26562</v>
      </c>
      <c r="D12820" s="10" t="s">
        <v>26563</v>
      </c>
      <c r="E12820" s="11" t="s">
        <v>26564</v>
      </c>
      <c r="F12820" s="6">
        <v>403574</v>
      </c>
      <c r="G12820" s="6" t="s">
        <v>679</v>
      </c>
      <c r="H12820" s="16">
        <v>27529313</v>
      </c>
      <c r="I12820" s="12" t="s">
        <v>2314</v>
      </c>
      <c r="J12820" s="12" t="s">
        <v>26565</v>
      </c>
      <c r="K12820" s="15">
        <v>0</v>
      </c>
      <c r="L12820" s="13" t="s">
        <v>14</v>
      </c>
      <c r="M12820" s="7">
        <v>0.5</v>
      </c>
      <c r="N12820" s="17"/>
    </row>
    <row r="12821" spans="1:14" ht="157.5">
      <c r="A12821" s="6">
        <v>12819</v>
      </c>
      <c r="B12821" s="8" t="s">
        <v>26499</v>
      </c>
      <c r="C12821" s="9" t="s">
        <v>26531</v>
      </c>
      <c r="D12821" s="10" t="s">
        <v>26532</v>
      </c>
      <c r="E12821" s="11" t="s">
        <v>26564</v>
      </c>
      <c r="F12821" s="6">
        <v>403574</v>
      </c>
      <c r="G12821" s="6" t="s">
        <v>679</v>
      </c>
      <c r="H12821" s="16">
        <v>27529313</v>
      </c>
      <c r="I12821" s="12" t="s">
        <v>2314</v>
      </c>
      <c r="J12821" s="12" t="s">
        <v>26565</v>
      </c>
      <c r="K12821" s="15">
        <v>0</v>
      </c>
      <c r="L12821" s="13" t="s">
        <v>14</v>
      </c>
      <c r="M12821" s="7">
        <v>0.5</v>
      </c>
      <c r="N12821" s="17"/>
    </row>
    <row r="12822" spans="1:14" ht="63">
      <c r="A12822" s="6">
        <v>12820</v>
      </c>
      <c r="B12822" s="8" t="s">
        <v>26499</v>
      </c>
      <c r="C12822" s="9" t="s">
        <v>26566</v>
      </c>
      <c r="D12822" s="10" t="s">
        <v>26567</v>
      </c>
      <c r="E12822" s="11" t="s">
        <v>26568</v>
      </c>
      <c r="F12822" s="6">
        <v>403573</v>
      </c>
      <c r="G12822" s="6" t="s">
        <v>679</v>
      </c>
      <c r="H12822" s="16">
        <v>8471167</v>
      </c>
      <c r="I12822" s="12" t="s">
        <v>26569</v>
      </c>
      <c r="J12822" s="12" t="s">
        <v>2200</v>
      </c>
      <c r="K12822" s="15">
        <v>0</v>
      </c>
      <c r="L12822" s="13" t="s">
        <v>15</v>
      </c>
      <c r="M12822" s="7">
        <v>1</v>
      </c>
      <c r="N12822" s="17"/>
    </row>
    <row r="12823" spans="1:14" ht="78.75">
      <c r="A12823" s="6">
        <v>12821</v>
      </c>
      <c r="B12823" s="8" t="s">
        <v>26499</v>
      </c>
      <c r="C12823" s="9" t="s">
        <v>26570</v>
      </c>
      <c r="D12823" s="10" t="s">
        <v>26571</v>
      </c>
      <c r="E12823" s="11" t="s">
        <v>26572</v>
      </c>
      <c r="F12823" s="6">
        <v>403571</v>
      </c>
      <c r="G12823" s="6" t="s">
        <v>679</v>
      </c>
      <c r="H12823" s="16">
        <v>9566750</v>
      </c>
      <c r="I12823" s="12" t="s">
        <v>26569</v>
      </c>
      <c r="J12823" s="12" t="s">
        <v>2200</v>
      </c>
      <c r="K12823" s="15">
        <v>0</v>
      </c>
      <c r="L12823" s="13" t="s">
        <v>15</v>
      </c>
      <c r="M12823" s="7">
        <v>1</v>
      </c>
      <c r="N12823" s="17"/>
    </row>
    <row r="12824" spans="1:14" ht="283.5">
      <c r="A12824" s="6">
        <v>12822</v>
      </c>
      <c r="B12824" s="8" t="s">
        <v>26499</v>
      </c>
      <c r="C12824" s="9" t="s">
        <v>26573</v>
      </c>
      <c r="D12824" s="10" t="s">
        <v>26574</v>
      </c>
      <c r="E12824" s="11" t="s">
        <v>26575</v>
      </c>
      <c r="F12824" s="6">
        <v>441711</v>
      </c>
      <c r="G12824" s="6" t="s">
        <v>679</v>
      </c>
      <c r="H12824" s="16">
        <v>25208365</v>
      </c>
      <c r="I12824" s="12" t="s">
        <v>26576</v>
      </c>
      <c r="J12824" s="12" t="s">
        <v>25122</v>
      </c>
      <c r="K12824" s="15">
        <v>0</v>
      </c>
      <c r="L12824" s="13" t="s">
        <v>15</v>
      </c>
      <c r="M12824" s="7">
        <v>1</v>
      </c>
      <c r="N12824" s="17"/>
    </row>
    <row r="12825" spans="1:14" ht="236.25">
      <c r="A12825" s="6">
        <v>12823</v>
      </c>
      <c r="B12825" s="8" t="s">
        <v>26499</v>
      </c>
      <c r="C12825" s="9" t="s">
        <v>26577</v>
      </c>
      <c r="D12825" s="10" t="s">
        <v>26578</v>
      </c>
      <c r="E12825" s="11" t="s">
        <v>26579</v>
      </c>
      <c r="F12825" s="6">
        <v>441712</v>
      </c>
      <c r="G12825" s="6" t="s">
        <v>679</v>
      </c>
      <c r="H12825" s="16">
        <v>9039378</v>
      </c>
      <c r="I12825" s="12" t="s">
        <v>26576</v>
      </c>
      <c r="J12825" s="12" t="s">
        <v>25122</v>
      </c>
      <c r="K12825" s="15">
        <v>0</v>
      </c>
      <c r="L12825" s="13" t="s">
        <v>15</v>
      </c>
      <c r="M12825" s="7">
        <v>1</v>
      </c>
      <c r="N12825" s="17"/>
    </row>
    <row r="12826" spans="1:14" ht="110.25">
      <c r="A12826" s="6">
        <v>12824</v>
      </c>
      <c r="B12826" s="8" t="s">
        <v>26499</v>
      </c>
      <c r="C12826" s="9" t="s">
        <v>26580</v>
      </c>
      <c r="D12826" s="10" t="s">
        <v>26581</v>
      </c>
      <c r="E12826" s="11" t="s">
        <v>26582</v>
      </c>
      <c r="F12826" s="6">
        <v>43802</v>
      </c>
      <c r="G12826" s="6" t="s">
        <v>7612</v>
      </c>
      <c r="H12826" s="16">
        <v>18385094</v>
      </c>
      <c r="I12826" s="12" t="s">
        <v>26583</v>
      </c>
      <c r="J12826" s="12" t="s">
        <v>26584</v>
      </c>
      <c r="K12826" s="15">
        <v>5511743</v>
      </c>
      <c r="L12826" s="13" t="s">
        <v>15</v>
      </c>
      <c r="M12826" s="7">
        <v>1</v>
      </c>
      <c r="N12826" s="17"/>
    </row>
    <row r="12827" spans="1:14" ht="78.75">
      <c r="A12827" s="6">
        <v>12825</v>
      </c>
      <c r="B12827" s="8" t="s">
        <v>26499</v>
      </c>
      <c r="C12827" s="9" t="s">
        <v>26585</v>
      </c>
      <c r="D12827" s="10"/>
      <c r="E12827" s="11" t="s">
        <v>26586</v>
      </c>
      <c r="F12827" s="6">
        <v>140447</v>
      </c>
      <c r="G12827" s="6" t="s">
        <v>7612</v>
      </c>
      <c r="H12827" s="16">
        <v>24500131</v>
      </c>
      <c r="I12827" s="12" t="s">
        <v>26587</v>
      </c>
      <c r="J12827" s="12" t="s">
        <v>6867</v>
      </c>
      <c r="K12827" s="15">
        <v>0</v>
      </c>
      <c r="L12827" s="13" t="s">
        <v>15</v>
      </c>
      <c r="M12827" s="7">
        <v>1</v>
      </c>
      <c r="N12827" s="17"/>
    </row>
    <row r="12828" spans="1:14" ht="94.5">
      <c r="A12828" s="6">
        <v>12826</v>
      </c>
      <c r="B12828" s="8" t="s">
        <v>26499</v>
      </c>
      <c r="C12828" s="9" t="s">
        <v>26588</v>
      </c>
      <c r="D12828" s="10" t="s">
        <v>8023</v>
      </c>
      <c r="E12828" s="11" t="s">
        <v>26589</v>
      </c>
      <c r="F12828" s="6">
        <v>118614</v>
      </c>
      <c r="G12828" s="6" t="s">
        <v>7612</v>
      </c>
      <c r="H12828" s="16">
        <v>28806587</v>
      </c>
      <c r="I12828" s="12" t="s">
        <v>26590</v>
      </c>
      <c r="J12828" s="12" t="s">
        <v>26591</v>
      </c>
      <c r="K12828" s="15">
        <v>11117000</v>
      </c>
      <c r="L12828" s="13" t="s">
        <v>15</v>
      </c>
      <c r="M12828" s="7">
        <v>1</v>
      </c>
      <c r="N12828" s="17"/>
    </row>
    <row r="12829" spans="1:14" ht="110.25">
      <c r="A12829" s="6">
        <v>12827</v>
      </c>
      <c r="B12829" s="8" t="s">
        <v>26499</v>
      </c>
      <c r="C12829" s="9" t="s">
        <v>26592</v>
      </c>
      <c r="D12829" s="10"/>
      <c r="E12829" s="11" t="s">
        <v>26593</v>
      </c>
      <c r="F12829" s="6">
        <v>295397</v>
      </c>
      <c r="G12829" s="6" t="s">
        <v>7612</v>
      </c>
      <c r="H12829" s="16">
        <v>42302068</v>
      </c>
      <c r="I12829" s="12" t="s">
        <v>26594</v>
      </c>
      <c r="J12829" s="12" t="s">
        <v>5367</v>
      </c>
      <c r="K12829" s="15">
        <v>9939096</v>
      </c>
      <c r="L12829" s="13" t="s">
        <v>15</v>
      </c>
      <c r="M12829" s="7">
        <v>1</v>
      </c>
      <c r="N12829" s="17"/>
    </row>
    <row r="12830" spans="1:14" ht="126">
      <c r="A12830" s="6">
        <v>12828</v>
      </c>
      <c r="B12830" s="8" t="s">
        <v>26499</v>
      </c>
      <c r="C12830" s="9" t="s">
        <v>26595</v>
      </c>
      <c r="D12830" s="10"/>
      <c r="E12830" s="11" t="s">
        <v>26596</v>
      </c>
      <c r="F12830" s="6">
        <v>252458</v>
      </c>
      <c r="G12830" s="6" t="s">
        <v>7612</v>
      </c>
      <c r="H12830" s="16">
        <v>21242058</v>
      </c>
      <c r="I12830" s="12" t="s">
        <v>26597</v>
      </c>
      <c r="J12830" s="12" t="s">
        <v>1961</v>
      </c>
      <c r="K12830" s="15">
        <v>9002677</v>
      </c>
      <c r="L12830" s="13" t="s">
        <v>15</v>
      </c>
      <c r="M12830" s="7">
        <v>1</v>
      </c>
      <c r="N12830" s="17"/>
    </row>
    <row r="12831" spans="1:14" ht="141.75">
      <c r="A12831" s="6">
        <v>12829</v>
      </c>
      <c r="B12831" s="8" t="s">
        <v>26499</v>
      </c>
      <c r="C12831" s="9" t="s">
        <v>26598</v>
      </c>
      <c r="D12831" s="10"/>
      <c r="E12831" s="11" t="s">
        <v>26599</v>
      </c>
      <c r="F12831" s="6">
        <v>236065</v>
      </c>
      <c r="G12831" s="6" t="s">
        <v>7612</v>
      </c>
      <c r="H12831" s="16">
        <v>35703163</v>
      </c>
      <c r="I12831" s="12" t="s">
        <v>24804</v>
      </c>
      <c r="J12831" s="12" t="s">
        <v>1576</v>
      </c>
      <c r="K12831" s="15">
        <v>22340759</v>
      </c>
      <c r="L12831" s="13" t="s">
        <v>15</v>
      </c>
      <c r="M12831" s="7">
        <v>1</v>
      </c>
      <c r="N12831" s="17"/>
    </row>
    <row r="12832" spans="1:14" ht="110.25">
      <c r="A12832" s="6">
        <v>12830</v>
      </c>
      <c r="B12832" s="8" t="s">
        <v>26499</v>
      </c>
      <c r="C12832" s="9" t="s">
        <v>26600</v>
      </c>
      <c r="D12832" s="10" t="s">
        <v>26601</v>
      </c>
      <c r="E12832" s="11" t="s">
        <v>26602</v>
      </c>
      <c r="F12832" s="6">
        <v>236066</v>
      </c>
      <c r="G12832" s="6" t="s">
        <v>7612</v>
      </c>
      <c r="H12832" s="16">
        <v>28126631</v>
      </c>
      <c r="I12832" s="12" t="s">
        <v>2165</v>
      </c>
      <c r="J12832" s="12" t="s">
        <v>1576</v>
      </c>
      <c r="K12832" s="15">
        <v>6800000</v>
      </c>
      <c r="L12832" s="13" t="s">
        <v>15</v>
      </c>
      <c r="M12832" s="7">
        <v>1</v>
      </c>
      <c r="N12832" s="17"/>
    </row>
    <row r="12833" spans="1:14" ht="110.25">
      <c r="A12833" s="6">
        <v>12831</v>
      </c>
      <c r="B12833" s="8" t="s">
        <v>26499</v>
      </c>
      <c r="C12833" s="9" t="s">
        <v>26588</v>
      </c>
      <c r="D12833" s="10" t="s">
        <v>8023</v>
      </c>
      <c r="E12833" s="11" t="s">
        <v>26603</v>
      </c>
      <c r="F12833" s="6">
        <v>261122</v>
      </c>
      <c r="G12833" s="6" t="s">
        <v>7612</v>
      </c>
      <c r="H12833" s="16">
        <v>44991781</v>
      </c>
      <c r="I12833" s="12" t="s">
        <v>24895</v>
      </c>
      <c r="J12833" s="12" t="s">
        <v>1961</v>
      </c>
      <c r="K12833" s="15">
        <v>3092660</v>
      </c>
      <c r="L12833" s="13" t="s">
        <v>15</v>
      </c>
      <c r="M12833" s="7">
        <v>1</v>
      </c>
      <c r="N12833" s="17"/>
    </row>
    <row r="12834" spans="1:14" ht="110.25">
      <c r="A12834" s="6">
        <v>12832</v>
      </c>
      <c r="B12834" s="8" t="s">
        <v>26499</v>
      </c>
      <c r="C12834" s="9" t="s">
        <v>26604</v>
      </c>
      <c r="D12834" s="10"/>
      <c r="E12834" s="11" t="s">
        <v>26605</v>
      </c>
      <c r="F12834" s="6">
        <v>409999</v>
      </c>
      <c r="G12834" s="6" t="s">
        <v>7612</v>
      </c>
      <c r="H12834" s="16">
        <v>27802435.136999998</v>
      </c>
      <c r="I12834" s="12" t="s">
        <v>13152</v>
      </c>
      <c r="J12834" s="12" t="s">
        <v>26606</v>
      </c>
      <c r="K12834" s="15">
        <v>0</v>
      </c>
      <c r="L12834" s="13" t="s">
        <v>15</v>
      </c>
      <c r="M12834" s="7">
        <v>1</v>
      </c>
      <c r="N12834" s="17"/>
    </row>
    <row r="12835" spans="1:14" ht="94.5">
      <c r="A12835" s="6">
        <v>12833</v>
      </c>
      <c r="B12835" s="8" t="s">
        <v>26499</v>
      </c>
      <c r="C12835" s="9" t="s">
        <v>26580</v>
      </c>
      <c r="D12835" s="10" t="s">
        <v>26581</v>
      </c>
      <c r="E12835" s="11" t="s">
        <v>26607</v>
      </c>
      <c r="F12835" s="6">
        <v>48094</v>
      </c>
      <c r="G12835" s="6" t="s">
        <v>7612</v>
      </c>
      <c r="H12835" s="16">
        <v>13014960</v>
      </c>
      <c r="I12835" s="12" t="s">
        <v>26608</v>
      </c>
      <c r="J12835" s="12" t="s">
        <v>26609</v>
      </c>
      <c r="K12835" s="15">
        <v>5442703</v>
      </c>
      <c r="L12835" s="13" t="s">
        <v>15</v>
      </c>
      <c r="M12835" s="7">
        <v>1</v>
      </c>
      <c r="N12835" s="17"/>
    </row>
    <row r="12836" spans="1:14" ht="78.75">
      <c r="A12836" s="6">
        <v>12834</v>
      </c>
      <c r="B12836" s="8" t="s">
        <v>26499</v>
      </c>
      <c r="C12836" s="9" t="s">
        <v>26610</v>
      </c>
      <c r="D12836" s="10" t="s">
        <v>13257</v>
      </c>
      <c r="E12836" s="11" t="s">
        <v>26611</v>
      </c>
      <c r="F12836" s="6">
        <v>271232</v>
      </c>
      <c r="G12836" s="6" t="s">
        <v>7612</v>
      </c>
      <c r="H12836" s="16">
        <v>64909081</v>
      </c>
      <c r="I12836" s="12" t="s">
        <v>2369</v>
      </c>
      <c r="J12836" s="12" t="s">
        <v>1729</v>
      </c>
      <c r="K12836" s="15">
        <v>20440611</v>
      </c>
      <c r="L12836" s="13" t="s">
        <v>15</v>
      </c>
      <c r="M12836" s="7">
        <v>1</v>
      </c>
      <c r="N12836" s="17"/>
    </row>
    <row r="12837" spans="1:14" ht="78.75">
      <c r="A12837" s="6">
        <v>12835</v>
      </c>
      <c r="B12837" s="8" t="s">
        <v>26499</v>
      </c>
      <c r="C12837" s="9" t="s">
        <v>12604</v>
      </c>
      <c r="D12837" s="10"/>
      <c r="E12837" s="11" t="s">
        <v>26612</v>
      </c>
      <c r="F12837" s="6">
        <v>478507</v>
      </c>
      <c r="G12837" s="6" t="s">
        <v>7612</v>
      </c>
      <c r="H12837" s="16">
        <v>80167738.034999996</v>
      </c>
      <c r="I12837" s="12"/>
      <c r="J12837" s="12"/>
      <c r="K12837" s="15">
        <v>0</v>
      </c>
      <c r="L12837" s="13" t="s">
        <v>15</v>
      </c>
      <c r="M12837" s="7">
        <v>1</v>
      </c>
      <c r="N12837" s="17"/>
    </row>
    <row r="12838" spans="1:14" ht="94.5">
      <c r="A12838" s="6">
        <v>12836</v>
      </c>
      <c r="B12838" s="8" t="s">
        <v>26499</v>
      </c>
      <c r="C12838" s="9" t="s">
        <v>26613</v>
      </c>
      <c r="D12838" s="10" t="s">
        <v>26614</v>
      </c>
      <c r="E12838" s="11" t="s">
        <v>26615</v>
      </c>
      <c r="F12838" s="6">
        <v>85825</v>
      </c>
      <c r="G12838" s="6" t="s">
        <v>7612</v>
      </c>
      <c r="H12838" s="16">
        <v>18791194</v>
      </c>
      <c r="I12838" s="12" t="s">
        <v>26616</v>
      </c>
      <c r="J12838" s="12" t="s">
        <v>7658</v>
      </c>
      <c r="K12838" s="15">
        <v>0</v>
      </c>
      <c r="L12838" s="13" t="s">
        <v>14</v>
      </c>
      <c r="M12838" s="7"/>
      <c r="N12838" s="17"/>
    </row>
    <row r="12839" spans="1:14" ht="94.5">
      <c r="A12839" s="6">
        <v>12837</v>
      </c>
      <c r="B12839" s="8" t="s">
        <v>26499</v>
      </c>
      <c r="C12839" s="9" t="s">
        <v>26617</v>
      </c>
      <c r="D12839" s="10" t="s">
        <v>9806</v>
      </c>
      <c r="E12839" s="11" t="s">
        <v>26615</v>
      </c>
      <c r="F12839" s="6">
        <v>85825</v>
      </c>
      <c r="G12839" s="6" t="s">
        <v>7612</v>
      </c>
      <c r="H12839" s="16">
        <v>18791194</v>
      </c>
      <c r="I12839" s="12" t="s">
        <v>26616</v>
      </c>
      <c r="J12839" s="12" t="s">
        <v>7658</v>
      </c>
      <c r="K12839" s="15">
        <v>0</v>
      </c>
      <c r="L12839" s="13" t="s">
        <v>14</v>
      </c>
      <c r="M12839" s="7">
        <v>0.51</v>
      </c>
      <c r="N12839" s="17"/>
    </row>
    <row r="12840" spans="1:14" ht="94.5">
      <c r="A12840" s="6">
        <v>12838</v>
      </c>
      <c r="B12840" s="8" t="s">
        <v>26499</v>
      </c>
      <c r="C12840" s="9" t="s">
        <v>26618</v>
      </c>
      <c r="D12840" s="10" t="s">
        <v>19088</v>
      </c>
      <c r="E12840" s="11" t="s">
        <v>26619</v>
      </c>
      <c r="F12840" s="6">
        <v>85827</v>
      </c>
      <c r="G12840" s="6" t="s">
        <v>7612</v>
      </c>
      <c r="H12840" s="16">
        <v>15507952</v>
      </c>
      <c r="I12840" s="12" t="s">
        <v>26620</v>
      </c>
      <c r="J12840" s="12" t="s">
        <v>7658</v>
      </c>
      <c r="K12840" s="15">
        <v>15240005</v>
      </c>
      <c r="L12840" s="13" t="s">
        <v>14</v>
      </c>
      <c r="M12840" s="7">
        <v>0.5</v>
      </c>
      <c r="N12840" s="17"/>
    </row>
    <row r="12841" spans="1:14" ht="94.5">
      <c r="A12841" s="6">
        <v>12839</v>
      </c>
      <c r="B12841" s="8" t="s">
        <v>26499</v>
      </c>
      <c r="C12841" s="9" t="s">
        <v>26621</v>
      </c>
      <c r="D12841" s="10"/>
      <c r="E12841" s="11" t="s">
        <v>26622</v>
      </c>
      <c r="F12841" s="6">
        <v>118615</v>
      </c>
      <c r="G12841" s="6" t="s">
        <v>7612</v>
      </c>
      <c r="H12841" s="16">
        <v>32201590</v>
      </c>
      <c r="I12841" s="12" t="s">
        <v>26623</v>
      </c>
      <c r="J12841" s="12" t="s">
        <v>26591</v>
      </c>
      <c r="K12841" s="15">
        <v>15968735</v>
      </c>
      <c r="L12841" s="13" t="s">
        <v>15</v>
      </c>
      <c r="M12841" s="7">
        <v>1</v>
      </c>
      <c r="N12841" s="17"/>
    </row>
    <row r="12842" spans="1:14" ht="110.25">
      <c r="A12842" s="6">
        <v>12840</v>
      </c>
      <c r="B12842" s="8" t="s">
        <v>26499</v>
      </c>
      <c r="C12842" s="9" t="s">
        <v>26624</v>
      </c>
      <c r="D12842" s="10" t="s">
        <v>29</v>
      </c>
      <c r="E12842" s="11" t="s">
        <v>26625</v>
      </c>
      <c r="F12842" s="6">
        <v>261118</v>
      </c>
      <c r="G12842" s="6" t="s">
        <v>7612</v>
      </c>
      <c r="H12842" s="16">
        <v>65240760</v>
      </c>
      <c r="I12842" s="12" t="s">
        <v>2345</v>
      </c>
      <c r="J12842" s="12" t="s">
        <v>26626</v>
      </c>
      <c r="K12842" s="15">
        <v>0</v>
      </c>
      <c r="L12842" s="13" t="s">
        <v>15</v>
      </c>
      <c r="M12842" s="7">
        <v>1</v>
      </c>
      <c r="N12842" s="17"/>
    </row>
    <row r="12843" spans="1:14" ht="141.75">
      <c r="A12843" s="6">
        <v>12841</v>
      </c>
      <c r="B12843" s="8" t="s">
        <v>26499</v>
      </c>
      <c r="C12843" s="9" t="s">
        <v>26627</v>
      </c>
      <c r="D12843" s="10"/>
      <c r="E12843" s="11" t="s">
        <v>26628</v>
      </c>
      <c r="F12843" s="6">
        <v>293665</v>
      </c>
      <c r="G12843" s="6" t="s">
        <v>7612</v>
      </c>
      <c r="H12843" s="16">
        <v>204891138</v>
      </c>
      <c r="I12843" s="12" t="s">
        <v>26594</v>
      </c>
      <c r="J12843" s="12" t="s">
        <v>7691</v>
      </c>
      <c r="K12843" s="15">
        <v>113818590</v>
      </c>
      <c r="L12843" s="13" t="s">
        <v>15</v>
      </c>
      <c r="M12843" s="7">
        <v>1</v>
      </c>
      <c r="N12843" s="17"/>
    </row>
    <row r="12844" spans="1:14" ht="126">
      <c r="A12844" s="6">
        <v>12842</v>
      </c>
      <c r="B12844" s="8" t="s">
        <v>26499</v>
      </c>
      <c r="C12844" s="9" t="s">
        <v>26629</v>
      </c>
      <c r="D12844" s="10" t="s">
        <v>19239</v>
      </c>
      <c r="E12844" s="11" t="s">
        <v>26630</v>
      </c>
      <c r="F12844" s="6">
        <v>312995</v>
      </c>
      <c r="G12844" s="6" t="s">
        <v>7612</v>
      </c>
      <c r="H12844" s="16">
        <v>91588368</v>
      </c>
      <c r="I12844" s="12">
        <v>0</v>
      </c>
      <c r="J12844" s="12" t="s">
        <v>1755</v>
      </c>
      <c r="K12844" s="15">
        <v>63630530</v>
      </c>
      <c r="L12844" s="13" t="s">
        <v>14</v>
      </c>
      <c r="M12844" s="7">
        <v>0.5</v>
      </c>
      <c r="N12844" s="17"/>
    </row>
    <row r="12845" spans="1:14" ht="110.25">
      <c r="A12845" s="6">
        <v>12843</v>
      </c>
      <c r="B12845" s="8" t="s">
        <v>26499</v>
      </c>
      <c r="C12845" s="9" t="s">
        <v>12604</v>
      </c>
      <c r="D12845" s="10"/>
      <c r="E12845" s="11" t="s">
        <v>26631</v>
      </c>
      <c r="F12845" s="6">
        <v>487558</v>
      </c>
      <c r="G12845" s="6" t="s">
        <v>7612</v>
      </c>
      <c r="H12845" s="16">
        <v>97071449.464000002</v>
      </c>
      <c r="I12845" s="12"/>
      <c r="J12845" s="12"/>
      <c r="K12845" s="15">
        <v>0</v>
      </c>
      <c r="L12845" s="13" t="s">
        <v>15</v>
      </c>
      <c r="M12845" s="7">
        <v>1</v>
      </c>
      <c r="N12845" s="17"/>
    </row>
    <row r="12846" spans="1:14" ht="94.5">
      <c r="A12846" s="6">
        <v>12844</v>
      </c>
      <c r="B12846" s="8" t="s">
        <v>26499</v>
      </c>
      <c r="C12846" s="9" t="s">
        <v>26632</v>
      </c>
      <c r="D12846" s="10"/>
      <c r="E12846" s="11" t="s">
        <v>26633</v>
      </c>
      <c r="F12846" s="6">
        <v>48093</v>
      </c>
      <c r="G12846" s="6" t="s">
        <v>7612</v>
      </c>
      <c r="H12846" s="16">
        <v>26631250</v>
      </c>
      <c r="I12846" s="12" t="s">
        <v>26634</v>
      </c>
      <c r="J12846" s="12" t="s">
        <v>16723</v>
      </c>
      <c r="K12846" s="15">
        <v>22679792</v>
      </c>
      <c r="L12846" s="13" t="s">
        <v>15</v>
      </c>
      <c r="M12846" s="7">
        <v>1</v>
      </c>
      <c r="N12846" s="17"/>
    </row>
    <row r="12847" spans="1:14" ht="94.5">
      <c r="A12847" s="6">
        <v>12845</v>
      </c>
      <c r="B12847" s="8" t="s">
        <v>26499</v>
      </c>
      <c r="C12847" s="9" t="s">
        <v>26585</v>
      </c>
      <c r="D12847" s="10"/>
      <c r="E12847" s="11" t="s">
        <v>26635</v>
      </c>
      <c r="F12847" s="6">
        <v>125993</v>
      </c>
      <c r="G12847" s="6" t="s">
        <v>7612</v>
      </c>
      <c r="H12847" s="16">
        <v>32176538</v>
      </c>
      <c r="I12847" s="12" t="s">
        <v>26636</v>
      </c>
      <c r="J12847" s="12" t="s">
        <v>26637</v>
      </c>
      <c r="K12847" s="15">
        <v>28000291</v>
      </c>
      <c r="L12847" s="13" t="s">
        <v>15</v>
      </c>
      <c r="M12847" s="7">
        <v>1</v>
      </c>
      <c r="N12847" s="17"/>
    </row>
    <row r="12848" spans="1:14" ht="94.5">
      <c r="A12848" s="6">
        <v>12846</v>
      </c>
      <c r="B12848" s="8" t="s">
        <v>26499</v>
      </c>
      <c r="C12848" s="9" t="s">
        <v>26638</v>
      </c>
      <c r="D12848" s="10" t="s">
        <v>26639</v>
      </c>
      <c r="E12848" s="11" t="s">
        <v>26640</v>
      </c>
      <c r="F12848" s="6">
        <v>143777</v>
      </c>
      <c r="G12848" s="6" t="s">
        <v>7612</v>
      </c>
      <c r="H12848" s="16">
        <v>44855247</v>
      </c>
      <c r="I12848" s="12" t="s">
        <v>2421</v>
      </c>
      <c r="J12848" s="12" t="s">
        <v>1694</v>
      </c>
      <c r="K12848" s="15">
        <v>30412914</v>
      </c>
      <c r="L12848" s="13" t="s">
        <v>14</v>
      </c>
      <c r="M12848" s="7">
        <v>0.51</v>
      </c>
      <c r="N12848" s="17"/>
    </row>
    <row r="12849" spans="1:14" ht="110.25">
      <c r="A12849" s="6">
        <v>12847</v>
      </c>
      <c r="B12849" s="8" t="s">
        <v>26499</v>
      </c>
      <c r="C12849" s="9" t="s">
        <v>26641</v>
      </c>
      <c r="D12849" s="10" t="s">
        <v>26642</v>
      </c>
      <c r="E12849" s="11" t="s">
        <v>26640</v>
      </c>
      <c r="F12849" s="6">
        <v>143777</v>
      </c>
      <c r="G12849" s="6" t="s">
        <v>7612</v>
      </c>
      <c r="H12849" s="16">
        <v>44855247</v>
      </c>
      <c r="I12849" s="12" t="s">
        <v>2421</v>
      </c>
      <c r="J12849" s="12" t="s">
        <v>1694</v>
      </c>
      <c r="K12849" s="15">
        <v>30412914</v>
      </c>
      <c r="L12849" s="13" t="s">
        <v>14</v>
      </c>
      <c r="M12849" s="7">
        <v>0.49</v>
      </c>
      <c r="N12849" s="17"/>
    </row>
    <row r="12850" spans="1:14" ht="94.5">
      <c r="A12850" s="6">
        <v>12848</v>
      </c>
      <c r="B12850" s="8" t="s">
        <v>26499</v>
      </c>
      <c r="C12850" s="9" t="s">
        <v>26610</v>
      </c>
      <c r="D12850" s="10" t="s">
        <v>13257</v>
      </c>
      <c r="E12850" s="11" t="s">
        <v>26643</v>
      </c>
      <c r="F12850" s="6">
        <v>210922</v>
      </c>
      <c r="G12850" s="6" t="s">
        <v>7612</v>
      </c>
      <c r="H12850" s="16">
        <v>213884563</v>
      </c>
      <c r="I12850" s="12" t="s">
        <v>24938</v>
      </c>
      <c r="J12850" s="12" t="s">
        <v>26223</v>
      </c>
      <c r="K12850" s="15">
        <v>66241580</v>
      </c>
      <c r="L12850" s="13" t="s">
        <v>14</v>
      </c>
      <c r="M12850" s="7">
        <v>0.51</v>
      </c>
      <c r="N12850" s="17"/>
    </row>
    <row r="12851" spans="1:14" ht="94.5">
      <c r="A12851" s="6">
        <v>12849</v>
      </c>
      <c r="B12851" s="8" t="s">
        <v>26499</v>
      </c>
      <c r="C12851" s="9" t="s">
        <v>26624</v>
      </c>
      <c r="D12851" s="10" t="s">
        <v>29</v>
      </c>
      <c r="E12851" s="11" t="s">
        <v>26643</v>
      </c>
      <c r="F12851" s="6">
        <v>210922</v>
      </c>
      <c r="G12851" s="6" t="s">
        <v>7612</v>
      </c>
      <c r="H12851" s="16">
        <v>213884563</v>
      </c>
      <c r="I12851" s="12" t="s">
        <v>24938</v>
      </c>
      <c r="J12851" s="12" t="s">
        <v>26223</v>
      </c>
      <c r="K12851" s="15">
        <v>66241580</v>
      </c>
      <c r="L12851" s="13" t="s">
        <v>14</v>
      </c>
      <c r="M12851" s="7">
        <v>0.49</v>
      </c>
      <c r="N12851" s="17"/>
    </row>
    <row r="12852" spans="1:14" ht="110.25">
      <c r="A12852" s="6">
        <v>12850</v>
      </c>
      <c r="B12852" s="8" t="s">
        <v>26499</v>
      </c>
      <c r="C12852" s="9" t="s">
        <v>26573</v>
      </c>
      <c r="D12852" s="10" t="s">
        <v>26574</v>
      </c>
      <c r="E12852" s="11" t="s">
        <v>26644</v>
      </c>
      <c r="F12852" s="6">
        <v>393739</v>
      </c>
      <c r="G12852" s="6" t="s">
        <v>7612</v>
      </c>
      <c r="H12852" s="16">
        <v>38201190.719999999</v>
      </c>
      <c r="I12852" s="12" t="s">
        <v>2071</v>
      </c>
      <c r="J12852" s="12" t="s">
        <v>26645</v>
      </c>
      <c r="K12852" s="15">
        <v>4531175</v>
      </c>
      <c r="L12852" s="13" t="s">
        <v>15</v>
      </c>
      <c r="M12852" s="7">
        <v>1</v>
      </c>
      <c r="N12852" s="17"/>
    </row>
    <row r="12853" spans="1:14" ht="78.75">
      <c r="A12853" s="6">
        <v>12851</v>
      </c>
      <c r="B12853" s="8" t="s">
        <v>26499</v>
      </c>
      <c r="C12853" s="9" t="s">
        <v>26573</v>
      </c>
      <c r="D12853" s="10" t="s">
        <v>26574</v>
      </c>
      <c r="E12853" s="11" t="s">
        <v>26646</v>
      </c>
      <c r="F12853" s="6">
        <v>463601</v>
      </c>
      <c r="G12853" s="6" t="s">
        <v>7612</v>
      </c>
      <c r="H12853" s="16">
        <v>39609054.649999999</v>
      </c>
      <c r="I12853" s="12" t="s">
        <v>26647</v>
      </c>
      <c r="J12853" s="12" t="s">
        <v>16334</v>
      </c>
      <c r="K12853" s="15">
        <v>0</v>
      </c>
      <c r="L12853" s="13" t="s">
        <v>15</v>
      </c>
      <c r="M12853" s="7">
        <v>1</v>
      </c>
      <c r="N12853" s="17"/>
    </row>
    <row r="12854" spans="1:14" ht="94.5">
      <c r="A12854" s="6">
        <v>12852</v>
      </c>
      <c r="B12854" s="8" t="s">
        <v>26499</v>
      </c>
      <c r="C12854" s="9" t="s">
        <v>26538</v>
      </c>
      <c r="D12854" s="10" t="s">
        <v>26523</v>
      </c>
      <c r="E12854" s="11" t="s">
        <v>26648</v>
      </c>
      <c r="F12854" s="6">
        <v>463834</v>
      </c>
      <c r="G12854" s="6" t="s">
        <v>7612</v>
      </c>
      <c r="H12854" s="16">
        <v>13259034.73</v>
      </c>
      <c r="I12854" s="12" t="s">
        <v>26647</v>
      </c>
      <c r="J12854" s="12" t="s">
        <v>26649</v>
      </c>
      <c r="K12854" s="15">
        <v>0</v>
      </c>
      <c r="L12854" s="13" t="s">
        <v>14</v>
      </c>
      <c r="M12854" s="7">
        <v>0.49</v>
      </c>
      <c r="N12854" s="17"/>
    </row>
    <row r="12855" spans="1:14" ht="94.5">
      <c r="A12855" s="6">
        <v>12853</v>
      </c>
      <c r="B12855" s="8" t="s">
        <v>26499</v>
      </c>
      <c r="C12855" s="9" t="s">
        <v>9670</v>
      </c>
      <c r="D12855" s="10" t="s">
        <v>2687</v>
      </c>
      <c r="E12855" s="11" t="s">
        <v>26648</v>
      </c>
      <c r="F12855" s="6">
        <v>463834</v>
      </c>
      <c r="G12855" s="6" t="s">
        <v>7612</v>
      </c>
      <c r="H12855" s="16">
        <v>13259034.73</v>
      </c>
      <c r="I12855" s="12" t="s">
        <v>26647</v>
      </c>
      <c r="J12855" s="12" t="s">
        <v>26649</v>
      </c>
      <c r="K12855" s="15">
        <v>0</v>
      </c>
      <c r="L12855" s="13" t="s">
        <v>14</v>
      </c>
      <c r="M12855" s="7">
        <v>0.51</v>
      </c>
      <c r="N12855" s="17"/>
    </row>
    <row r="12856" spans="1:14" ht="110.25">
      <c r="A12856" s="6">
        <v>12854</v>
      </c>
      <c r="B12856" s="8" t="s">
        <v>26499</v>
      </c>
      <c r="C12856" s="9" t="s">
        <v>26610</v>
      </c>
      <c r="D12856" s="10" t="s">
        <v>13257</v>
      </c>
      <c r="E12856" s="11" t="s">
        <v>26650</v>
      </c>
      <c r="F12856" s="6">
        <v>271231</v>
      </c>
      <c r="G12856" s="6" t="s">
        <v>7612</v>
      </c>
      <c r="H12856" s="16">
        <v>117590295</v>
      </c>
      <c r="I12856" s="12" t="s">
        <v>25102</v>
      </c>
      <c r="J12856" s="12" t="s">
        <v>5740</v>
      </c>
      <c r="K12856" s="15">
        <v>66629096</v>
      </c>
      <c r="L12856" s="13" t="s">
        <v>14</v>
      </c>
      <c r="M12856" s="7">
        <v>0.5</v>
      </c>
      <c r="N12856" s="17"/>
    </row>
    <row r="12857" spans="1:14" ht="110.25">
      <c r="A12857" s="6">
        <v>12855</v>
      </c>
      <c r="B12857" s="8" t="s">
        <v>26499</v>
      </c>
      <c r="C12857" s="9" t="s">
        <v>26624</v>
      </c>
      <c r="D12857" s="10" t="s">
        <v>29</v>
      </c>
      <c r="E12857" s="11" t="s">
        <v>26650</v>
      </c>
      <c r="F12857" s="6">
        <v>271231</v>
      </c>
      <c r="G12857" s="6" t="s">
        <v>7612</v>
      </c>
      <c r="H12857" s="16">
        <v>117590295</v>
      </c>
      <c r="I12857" s="12" t="s">
        <v>25102</v>
      </c>
      <c r="J12857" s="12" t="s">
        <v>5740</v>
      </c>
      <c r="K12857" s="15">
        <v>66629096</v>
      </c>
      <c r="L12857" s="13" t="s">
        <v>14</v>
      </c>
      <c r="M12857" s="7">
        <v>0.5</v>
      </c>
      <c r="N12857" s="17"/>
    </row>
    <row r="12858" spans="1:14" ht="94.5">
      <c r="A12858" s="6">
        <v>12856</v>
      </c>
      <c r="B12858" s="8" t="s">
        <v>26499</v>
      </c>
      <c r="C12858" s="9" t="s">
        <v>26651</v>
      </c>
      <c r="D12858" s="10" t="s">
        <v>26652</v>
      </c>
      <c r="E12858" s="11" t="s">
        <v>26653</v>
      </c>
      <c r="F12858" s="6">
        <v>338703</v>
      </c>
      <c r="G12858" s="6" t="s">
        <v>7612</v>
      </c>
      <c r="H12858" s="16">
        <v>22231788.513999999</v>
      </c>
      <c r="I12858" s="12" t="s">
        <v>25900</v>
      </c>
      <c r="J12858" s="12" t="s">
        <v>7357</v>
      </c>
      <c r="K12858" s="15">
        <v>15746288</v>
      </c>
      <c r="L12858" s="13" t="s">
        <v>14</v>
      </c>
      <c r="M12858" s="7">
        <v>0.8</v>
      </c>
      <c r="N12858" s="17"/>
    </row>
    <row r="12859" spans="1:14" ht="94.5">
      <c r="A12859" s="6">
        <v>12857</v>
      </c>
      <c r="B12859" s="8" t="s">
        <v>26499</v>
      </c>
      <c r="C12859" s="9" t="s">
        <v>26654</v>
      </c>
      <c r="D12859" s="10" t="s">
        <v>26655</v>
      </c>
      <c r="E12859" s="11" t="s">
        <v>26653</v>
      </c>
      <c r="F12859" s="6">
        <v>338703</v>
      </c>
      <c r="G12859" s="6" t="s">
        <v>7612</v>
      </c>
      <c r="H12859" s="16">
        <v>22231788.513999999</v>
      </c>
      <c r="I12859" s="12" t="s">
        <v>25900</v>
      </c>
      <c r="J12859" s="12" t="s">
        <v>7357</v>
      </c>
      <c r="K12859" s="15">
        <v>15746288</v>
      </c>
      <c r="L12859" s="13" t="s">
        <v>14</v>
      </c>
      <c r="M12859" s="7">
        <v>0.2</v>
      </c>
      <c r="N12859" s="17"/>
    </row>
    <row r="12860" spans="1:14" ht="110.25">
      <c r="A12860" s="6">
        <v>12858</v>
      </c>
      <c r="B12860" s="8" t="s">
        <v>26499</v>
      </c>
      <c r="C12860" s="9" t="s">
        <v>26656</v>
      </c>
      <c r="D12860" s="10"/>
      <c r="E12860" s="11" t="s">
        <v>26657</v>
      </c>
      <c r="F12860" s="6">
        <v>412936</v>
      </c>
      <c r="G12860" s="6" t="s">
        <v>7612</v>
      </c>
      <c r="H12860" s="16">
        <v>85226608.100999996</v>
      </c>
      <c r="I12860" s="12" t="s">
        <v>2290</v>
      </c>
      <c r="J12860" s="12" t="s">
        <v>26658</v>
      </c>
      <c r="K12860" s="15">
        <v>0</v>
      </c>
      <c r="L12860" s="13" t="s">
        <v>15</v>
      </c>
      <c r="M12860" s="7">
        <v>1</v>
      </c>
      <c r="N12860" s="17"/>
    </row>
    <row r="12861" spans="1:14" ht="94.5">
      <c r="A12861" s="6">
        <v>12859</v>
      </c>
      <c r="B12861" s="8" t="s">
        <v>26499</v>
      </c>
      <c r="C12861" s="9" t="s">
        <v>9670</v>
      </c>
      <c r="D12861" s="10" t="s">
        <v>2687</v>
      </c>
      <c r="E12861" s="11" t="s">
        <v>26659</v>
      </c>
      <c r="F12861" s="6">
        <v>434663</v>
      </c>
      <c r="G12861" s="6" t="s">
        <v>7612</v>
      </c>
      <c r="H12861" s="16">
        <v>64071683</v>
      </c>
      <c r="I12861" s="12" t="s">
        <v>2109</v>
      </c>
      <c r="J12861" s="12" t="s">
        <v>2059</v>
      </c>
      <c r="K12861" s="15">
        <v>0</v>
      </c>
      <c r="L12861" s="13" t="s">
        <v>15</v>
      </c>
      <c r="M12861" s="7">
        <v>1</v>
      </c>
      <c r="N12861" s="17"/>
    </row>
    <row r="12862" spans="1:14" ht="94.5">
      <c r="A12862" s="6">
        <v>12860</v>
      </c>
      <c r="B12862" s="8" t="s">
        <v>26499</v>
      </c>
      <c r="C12862" s="9" t="s">
        <v>26660</v>
      </c>
      <c r="D12862" s="10"/>
      <c r="E12862" s="11" t="s">
        <v>26661</v>
      </c>
      <c r="F12862" s="6">
        <v>434664</v>
      </c>
      <c r="G12862" s="6" t="s">
        <v>7612</v>
      </c>
      <c r="H12862" s="16">
        <v>61870000</v>
      </c>
      <c r="I12862" s="12" t="s">
        <v>23198</v>
      </c>
      <c r="J12862" s="12" t="s">
        <v>16050</v>
      </c>
      <c r="K12862" s="15">
        <v>0</v>
      </c>
      <c r="L12862" s="13" t="s">
        <v>15</v>
      </c>
      <c r="M12862" s="7">
        <v>1</v>
      </c>
      <c r="N12862" s="17"/>
    </row>
    <row r="12863" spans="1:14" ht="157.5">
      <c r="A12863" s="6">
        <v>12861</v>
      </c>
      <c r="B12863" s="8" t="s">
        <v>26499</v>
      </c>
      <c r="C12863" s="9" t="s">
        <v>26662</v>
      </c>
      <c r="D12863" s="10" t="s">
        <v>26663</v>
      </c>
      <c r="E12863" s="11" t="s">
        <v>26664</v>
      </c>
      <c r="F12863" s="6">
        <v>400230</v>
      </c>
      <c r="G12863" s="6" t="s">
        <v>7612</v>
      </c>
      <c r="H12863" s="16">
        <v>5128847.1030000001</v>
      </c>
      <c r="I12863" s="12" t="s">
        <v>8098</v>
      </c>
      <c r="J12863" s="12" t="s">
        <v>1700</v>
      </c>
      <c r="K12863" s="15">
        <v>0</v>
      </c>
      <c r="L12863" s="13" t="s">
        <v>14</v>
      </c>
      <c r="M12863" s="7">
        <v>0.49</v>
      </c>
      <c r="N12863" s="17"/>
    </row>
    <row r="12864" spans="1:14" ht="157.5">
      <c r="A12864" s="6">
        <v>12862</v>
      </c>
      <c r="B12864" s="8" t="s">
        <v>26499</v>
      </c>
      <c r="C12864" s="9" t="s">
        <v>26665</v>
      </c>
      <c r="D12864" s="10" t="s">
        <v>26666</v>
      </c>
      <c r="E12864" s="11" t="s">
        <v>26664</v>
      </c>
      <c r="F12864" s="6">
        <v>400230</v>
      </c>
      <c r="G12864" s="6" t="s">
        <v>7612</v>
      </c>
      <c r="H12864" s="16">
        <v>5128847.1030000001</v>
      </c>
      <c r="I12864" s="12" t="s">
        <v>8098</v>
      </c>
      <c r="J12864" s="12" t="s">
        <v>1700</v>
      </c>
      <c r="K12864" s="15">
        <v>0</v>
      </c>
      <c r="L12864" s="13" t="s">
        <v>14</v>
      </c>
      <c r="M12864" s="7">
        <v>0.49</v>
      </c>
      <c r="N12864" s="17"/>
    </row>
    <row r="12865" spans="1:14" ht="63">
      <c r="A12865" s="6">
        <v>12863</v>
      </c>
      <c r="B12865" s="8" t="s">
        <v>26499</v>
      </c>
      <c r="C12865" s="9" t="s">
        <v>26667</v>
      </c>
      <c r="D12865" s="10"/>
      <c r="E12865" s="11" t="s">
        <v>26668</v>
      </c>
      <c r="F12865" s="6">
        <v>448597</v>
      </c>
      <c r="G12865" s="6" t="s">
        <v>7612</v>
      </c>
      <c r="H12865" s="16">
        <v>1770139.05</v>
      </c>
      <c r="I12865" s="12" t="s">
        <v>24805</v>
      </c>
      <c r="J12865" s="12" t="s">
        <v>16881</v>
      </c>
      <c r="K12865" s="15">
        <v>0</v>
      </c>
      <c r="L12865" s="13" t="s">
        <v>15</v>
      </c>
      <c r="M12865" s="7">
        <v>1</v>
      </c>
      <c r="N12865" s="17"/>
    </row>
    <row r="12866" spans="1:14" ht="63">
      <c r="A12866" s="6">
        <v>12864</v>
      </c>
      <c r="B12866" s="8" t="s">
        <v>26499</v>
      </c>
      <c r="C12866" s="9" t="s">
        <v>26669</v>
      </c>
      <c r="D12866" s="10" t="s">
        <v>26670</v>
      </c>
      <c r="E12866" s="11" t="s">
        <v>26671</v>
      </c>
      <c r="F12866" s="6">
        <v>478361</v>
      </c>
      <c r="G12866" s="6" t="s">
        <v>7612</v>
      </c>
      <c r="H12866" s="16">
        <v>2888051</v>
      </c>
      <c r="I12866" s="12" t="s">
        <v>1537</v>
      </c>
      <c r="J12866" s="12" t="s">
        <v>6956</v>
      </c>
      <c r="K12866" s="15">
        <v>0</v>
      </c>
      <c r="L12866" s="13" t="s">
        <v>14</v>
      </c>
      <c r="M12866" s="7">
        <v>0.51</v>
      </c>
      <c r="N12866" s="17"/>
    </row>
    <row r="12867" spans="1:14" ht="63">
      <c r="A12867" s="6">
        <v>12865</v>
      </c>
      <c r="B12867" s="8" t="s">
        <v>26499</v>
      </c>
      <c r="C12867" s="9" t="s">
        <v>26672</v>
      </c>
      <c r="D12867" s="10" t="s">
        <v>26673</v>
      </c>
      <c r="E12867" s="11" t="s">
        <v>26674</v>
      </c>
      <c r="F12867" s="6">
        <v>478361</v>
      </c>
      <c r="G12867" s="6" t="s">
        <v>7612</v>
      </c>
      <c r="H12867" s="16">
        <v>2888051</v>
      </c>
      <c r="I12867" s="12" t="s">
        <v>1537</v>
      </c>
      <c r="J12867" s="12" t="s">
        <v>6956</v>
      </c>
      <c r="K12867" s="15">
        <v>0</v>
      </c>
      <c r="L12867" s="13" t="s">
        <v>14</v>
      </c>
      <c r="M12867" s="7">
        <v>0.51</v>
      </c>
      <c r="N12867" s="17"/>
    </row>
    <row r="12868" spans="1:14" ht="63">
      <c r="A12868" s="6">
        <v>12866</v>
      </c>
      <c r="B12868" s="8" t="s">
        <v>26499</v>
      </c>
      <c r="C12868" s="9" t="s">
        <v>26675</v>
      </c>
      <c r="D12868" s="10"/>
      <c r="E12868" s="11" t="s">
        <v>26676</v>
      </c>
      <c r="F12868" s="6">
        <v>476772</v>
      </c>
      <c r="G12868" s="6" t="s">
        <v>7612</v>
      </c>
      <c r="H12868" s="16">
        <v>3393913</v>
      </c>
      <c r="I12868" s="12" t="s">
        <v>26677</v>
      </c>
      <c r="J12868" s="12" t="s">
        <v>1596</v>
      </c>
      <c r="K12868" s="15">
        <v>0</v>
      </c>
      <c r="L12868" s="13" t="s">
        <v>15</v>
      </c>
      <c r="M12868" s="7">
        <v>1</v>
      </c>
      <c r="N12868" s="17"/>
    </row>
    <row r="12869" spans="1:14" ht="47.25">
      <c r="A12869" s="6">
        <v>12867</v>
      </c>
      <c r="B12869" s="8" t="s">
        <v>26499</v>
      </c>
      <c r="C12869" s="9" t="s">
        <v>26678</v>
      </c>
      <c r="D12869" s="10" t="s">
        <v>7683</v>
      </c>
      <c r="E12869" s="11" t="s">
        <v>26679</v>
      </c>
      <c r="F12869" s="6">
        <v>450569</v>
      </c>
      <c r="G12869" s="6" t="s">
        <v>7612</v>
      </c>
      <c r="H12869" s="16">
        <v>2162652</v>
      </c>
      <c r="I12869" s="12" t="s">
        <v>1537</v>
      </c>
      <c r="J12869" s="12" t="s">
        <v>1700</v>
      </c>
      <c r="K12869" s="15">
        <v>0</v>
      </c>
      <c r="L12869" s="13" t="s">
        <v>15</v>
      </c>
      <c r="M12869" s="7">
        <v>1</v>
      </c>
      <c r="N12869" s="17"/>
    </row>
    <row r="12870" spans="1:14" ht="78.75">
      <c r="A12870" s="6">
        <v>12868</v>
      </c>
      <c r="B12870" s="8" t="s">
        <v>26499</v>
      </c>
      <c r="C12870" s="9" t="s">
        <v>26680</v>
      </c>
      <c r="D12870" s="10" t="s">
        <v>26681</v>
      </c>
      <c r="E12870" s="11" t="s">
        <v>26682</v>
      </c>
      <c r="F12870" s="6">
        <v>360651</v>
      </c>
      <c r="G12870" s="6" t="s">
        <v>873</v>
      </c>
      <c r="H12870" s="16">
        <v>12397500</v>
      </c>
      <c r="I12870" s="12" t="s">
        <v>26683</v>
      </c>
      <c r="J12870" s="12" t="s">
        <v>1944</v>
      </c>
      <c r="K12870" s="15">
        <v>0</v>
      </c>
      <c r="L12870" s="13" t="s">
        <v>15</v>
      </c>
      <c r="M12870" s="7">
        <v>1</v>
      </c>
      <c r="N12870" s="17"/>
    </row>
    <row r="12871" spans="1:14" ht="31.5">
      <c r="A12871" s="6">
        <v>12869</v>
      </c>
      <c r="B12871" s="8" t="s">
        <v>26499</v>
      </c>
      <c r="C12871" s="9" t="s">
        <v>26684</v>
      </c>
      <c r="D12871" s="10" t="s">
        <v>26685</v>
      </c>
      <c r="E12871" s="11" t="s">
        <v>26686</v>
      </c>
      <c r="F12871" s="6">
        <v>391228</v>
      </c>
      <c r="G12871" s="6" t="s">
        <v>873</v>
      </c>
      <c r="H12871" s="16">
        <v>8198500</v>
      </c>
      <c r="I12871" s="12" t="s">
        <v>8001</v>
      </c>
      <c r="J12871" s="12" t="s">
        <v>6925</v>
      </c>
      <c r="K12871" s="15">
        <v>0</v>
      </c>
      <c r="L12871" s="13" t="s">
        <v>15</v>
      </c>
      <c r="M12871" s="7">
        <v>1</v>
      </c>
      <c r="N12871" s="17"/>
    </row>
    <row r="12872" spans="1:14" ht="46.5">
      <c r="A12872" s="6">
        <v>12870</v>
      </c>
      <c r="B12872" s="8" t="s">
        <v>26499</v>
      </c>
      <c r="C12872" s="9" t="s">
        <v>26687</v>
      </c>
      <c r="D12872" s="10" t="s">
        <v>26688</v>
      </c>
      <c r="E12872" s="11" t="s">
        <v>26689</v>
      </c>
      <c r="F12872" s="6">
        <v>375516</v>
      </c>
      <c r="G12872" s="6" t="s">
        <v>873</v>
      </c>
      <c r="H12872" s="16">
        <v>6299475</v>
      </c>
      <c r="I12872" s="12" t="s">
        <v>13227</v>
      </c>
      <c r="J12872" s="12" t="s">
        <v>7663</v>
      </c>
      <c r="K12872" s="15">
        <v>0</v>
      </c>
      <c r="L12872" s="13" t="s">
        <v>15</v>
      </c>
      <c r="M12872" s="7">
        <v>1</v>
      </c>
      <c r="N12872" s="17"/>
    </row>
    <row r="12873" spans="1:14" ht="63">
      <c r="A12873" s="6">
        <v>12871</v>
      </c>
      <c r="B12873" s="8" t="s">
        <v>26499</v>
      </c>
      <c r="C12873" s="9" t="s">
        <v>26690</v>
      </c>
      <c r="D12873" s="10" t="s">
        <v>8023</v>
      </c>
      <c r="E12873" s="11" t="s">
        <v>26691</v>
      </c>
      <c r="F12873" s="6">
        <v>345709</v>
      </c>
      <c r="G12873" s="6" t="s">
        <v>7979</v>
      </c>
      <c r="H12873" s="16">
        <v>16083233</v>
      </c>
      <c r="I12873" s="12" t="s">
        <v>24924</v>
      </c>
      <c r="J12873" s="12" t="s">
        <v>26692</v>
      </c>
      <c r="K12873" s="15">
        <f>SUM(G12873:J12873)</f>
        <v>16083233</v>
      </c>
      <c r="L12873" s="13" t="s">
        <v>15</v>
      </c>
      <c r="M12873" s="7">
        <v>1</v>
      </c>
      <c r="N12873" s="17"/>
    </row>
    <row r="12874" spans="1:14" ht="62.25">
      <c r="A12874" s="6">
        <v>12872</v>
      </c>
      <c r="B12874" s="8" t="s">
        <v>26499</v>
      </c>
      <c r="C12874" s="9" t="s">
        <v>26693</v>
      </c>
      <c r="D12874" s="10"/>
      <c r="E12874" s="11" t="s">
        <v>26694</v>
      </c>
      <c r="F12874" s="6"/>
      <c r="G12874" s="6" t="s">
        <v>7979</v>
      </c>
      <c r="H12874" s="16">
        <v>48917623</v>
      </c>
      <c r="I12874" s="12" t="s">
        <v>1576</v>
      </c>
      <c r="J12874" s="12" t="s">
        <v>1944</v>
      </c>
      <c r="K12874" s="15">
        <f>SUM(G12874:J12874)</f>
        <v>48917623</v>
      </c>
      <c r="L12874" s="13" t="s">
        <v>15</v>
      </c>
      <c r="M12874" s="7">
        <v>1</v>
      </c>
      <c r="N12874" s="17"/>
    </row>
    <row r="12875" spans="1:14" ht="47.25">
      <c r="A12875" s="6">
        <v>12873</v>
      </c>
      <c r="B12875" s="8" t="s">
        <v>26499</v>
      </c>
      <c r="C12875" s="9" t="s">
        <v>26695</v>
      </c>
      <c r="D12875" s="10"/>
      <c r="E12875" s="11" t="s">
        <v>26696</v>
      </c>
      <c r="F12875" s="6">
        <v>259177</v>
      </c>
      <c r="G12875" s="6" t="s">
        <v>7979</v>
      </c>
      <c r="H12875" s="16">
        <v>7242313</v>
      </c>
      <c r="I12875" s="12" t="s">
        <v>5177</v>
      </c>
      <c r="J12875" s="12" t="s">
        <v>4965</v>
      </c>
      <c r="K12875" s="15">
        <f>SUM(G12875:J12875)</f>
        <v>7242313</v>
      </c>
      <c r="L12875" s="13" t="s">
        <v>15</v>
      </c>
      <c r="M12875" s="7">
        <v>1</v>
      </c>
      <c r="N12875" s="17"/>
    </row>
    <row r="12876" spans="1:14" ht="47.25">
      <c r="A12876" s="6">
        <v>12874</v>
      </c>
      <c r="B12876" s="8" t="s">
        <v>26499</v>
      </c>
      <c r="C12876" s="9" t="s">
        <v>26697</v>
      </c>
      <c r="D12876" s="10"/>
      <c r="E12876" s="11" t="s">
        <v>26698</v>
      </c>
      <c r="F12876" s="6">
        <v>194277</v>
      </c>
      <c r="G12876" s="6" t="s">
        <v>7979</v>
      </c>
      <c r="H12876" s="16">
        <v>7613251</v>
      </c>
      <c r="I12876" s="12" t="s">
        <v>26699</v>
      </c>
      <c r="J12876" s="12" t="s">
        <v>26700</v>
      </c>
      <c r="K12876" s="15">
        <f>SUM(G12876:J12876)</f>
        <v>7613251</v>
      </c>
      <c r="L12876" s="13" t="s">
        <v>15</v>
      </c>
      <c r="M12876" s="7">
        <v>1</v>
      </c>
      <c r="N12876" s="17"/>
    </row>
    <row r="12877" spans="1:14" ht="47.25">
      <c r="A12877" s="6">
        <v>12875</v>
      </c>
      <c r="B12877" s="8" t="s">
        <v>26499</v>
      </c>
      <c r="C12877" s="9" t="s">
        <v>26701</v>
      </c>
      <c r="D12877" s="10" t="s">
        <v>26702</v>
      </c>
      <c r="E12877" s="11" t="s">
        <v>26703</v>
      </c>
      <c r="F12877" s="6">
        <v>235870</v>
      </c>
      <c r="G12877" s="6" t="s">
        <v>7979</v>
      </c>
      <c r="H12877" s="16">
        <v>7230621</v>
      </c>
      <c r="I12877" s="12" t="s">
        <v>6712</v>
      </c>
      <c r="J12877" s="12" t="s">
        <v>13227</v>
      </c>
      <c r="K12877" s="15">
        <f>SUM(G12877:J12877)</f>
        <v>7230621</v>
      </c>
      <c r="L12877" s="13" t="s">
        <v>15</v>
      </c>
      <c r="M12877" s="7">
        <v>1</v>
      </c>
      <c r="N12877" s="17"/>
    </row>
    <row r="12878" spans="1:14" ht="47.25">
      <c r="A12878" s="6">
        <v>12876</v>
      </c>
      <c r="B12878" s="8" t="s">
        <v>26499</v>
      </c>
      <c r="C12878" s="9" t="s">
        <v>26701</v>
      </c>
      <c r="D12878" s="10" t="s">
        <v>26702</v>
      </c>
      <c r="E12878" s="11" t="s">
        <v>26704</v>
      </c>
      <c r="F12878" s="6">
        <v>235872</v>
      </c>
      <c r="G12878" s="6" t="s">
        <v>7979</v>
      </c>
      <c r="H12878" s="16">
        <v>13569152</v>
      </c>
      <c r="I12878" s="12" t="s">
        <v>7217</v>
      </c>
      <c r="J12878" s="12" t="s">
        <v>13227</v>
      </c>
      <c r="K12878" s="15">
        <f t="shared" ref="K12878:K12880" si="11">SUM(G12878:J12878)</f>
        <v>13569152</v>
      </c>
      <c r="L12878" s="13" t="s">
        <v>15</v>
      </c>
      <c r="M12878" s="7">
        <v>1</v>
      </c>
      <c r="N12878" s="17"/>
    </row>
    <row r="12879" spans="1:14" ht="110.25">
      <c r="A12879" s="6">
        <v>12877</v>
      </c>
      <c r="B12879" s="8" t="s">
        <v>26499</v>
      </c>
      <c r="C12879" s="9" t="s">
        <v>26641</v>
      </c>
      <c r="D12879" s="10" t="s">
        <v>26642</v>
      </c>
      <c r="E12879" s="11" t="s">
        <v>26705</v>
      </c>
      <c r="F12879" s="6">
        <v>305208</v>
      </c>
      <c r="G12879" s="6" t="s">
        <v>7979</v>
      </c>
      <c r="H12879" s="16">
        <v>16717259</v>
      </c>
      <c r="I12879" s="12" t="s">
        <v>4977</v>
      </c>
      <c r="J12879" s="12" t="s">
        <v>6919</v>
      </c>
      <c r="K12879" s="15">
        <f t="shared" si="11"/>
        <v>16717259</v>
      </c>
      <c r="L12879" s="13" t="s">
        <v>15</v>
      </c>
      <c r="M12879" s="7">
        <v>1</v>
      </c>
      <c r="N12879" s="17"/>
    </row>
    <row r="12880" spans="1:14" ht="47.25">
      <c r="A12880" s="6">
        <v>12878</v>
      </c>
      <c r="B12880" s="8" t="s">
        <v>26499</v>
      </c>
      <c r="C12880" s="9" t="s">
        <v>26706</v>
      </c>
      <c r="D12880" s="10"/>
      <c r="E12880" s="11" t="s">
        <v>26707</v>
      </c>
      <c r="F12880" s="6"/>
      <c r="G12880" s="6" t="s">
        <v>7979</v>
      </c>
      <c r="H12880" s="16">
        <v>26029845</v>
      </c>
      <c r="I12880" s="12" t="s">
        <v>26708</v>
      </c>
      <c r="J12880" s="12" t="s">
        <v>2050</v>
      </c>
      <c r="K12880" s="15">
        <f t="shared" si="11"/>
        <v>26029845</v>
      </c>
      <c r="L12880" s="13" t="s">
        <v>15</v>
      </c>
      <c r="M12880" s="7">
        <v>1</v>
      </c>
      <c r="N12880" s="17"/>
    </row>
    <row r="12881" spans="1:14" ht="62.25">
      <c r="A12881" s="6">
        <v>12879</v>
      </c>
      <c r="B12881" s="8" t="s">
        <v>26499</v>
      </c>
      <c r="C12881" s="9" t="s">
        <v>26695</v>
      </c>
      <c r="D12881" s="10"/>
      <c r="E12881" s="11" t="s">
        <v>26709</v>
      </c>
      <c r="F12881" s="6">
        <v>321318</v>
      </c>
      <c r="G12881" s="6" t="s">
        <v>7979</v>
      </c>
      <c r="H12881" s="16">
        <v>6882133</v>
      </c>
      <c r="I12881" s="12" t="s">
        <v>26710</v>
      </c>
      <c r="J12881" s="12" t="s">
        <v>6962</v>
      </c>
      <c r="K12881" s="15">
        <v>0</v>
      </c>
      <c r="L12881" s="13" t="s">
        <v>15</v>
      </c>
      <c r="M12881" s="7">
        <v>1</v>
      </c>
      <c r="N12881" s="17"/>
    </row>
    <row r="12882" spans="1:14" ht="31.5">
      <c r="A12882" s="6">
        <v>12880</v>
      </c>
      <c r="B12882" s="8" t="s">
        <v>26499</v>
      </c>
      <c r="C12882" s="9" t="s">
        <v>26711</v>
      </c>
      <c r="D12882" s="10"/>
      <c r="E12882" s="11" t="s">
        <v>26712</v>
      </c>
      <c r="F12882" s="6"/>
      <c r="G12882" s="6" t="s">
        <v>7979</v>
      </c>
      <c r="H12882" s="16">
        <v>6126152</v>
      </c>
      <c r="I12882" s="12" t="s">
        <v>6975</v>
      </c>
      <c r="J12882" s="12" t="s">
        <v>26713</v>
      </c>
      <c r="K12882" s="15">
        <v>0</v>
      </c>
      <c r="L12882" s="13" t="s">
        <v>15</v>
      </c>
      <c r="M12882" s="7">
        <v>1</v>
      </c>
      <c r="N12882" s="17"/>
    </row>
    <row r="12883" spans="1:14" ht="63">
      <c r="A12883" s="6">
        <v>12881</v>
      </c>
      <c r="B12883" s="8" t="s">
        <v>26499</v>
      </c>
      <c r="C12883" s="9" t="s">
        <v>26573</v>
      </c>
      <c r="D12883" s="10" t="s">
        <v>26574</v>
      </c>
      <c r="E12883" s="11" t="s">
        <v>26714</v>
      </c>
      <c r="F12883" s="6"/>
      <c r="G12883" s="6" t="s">
        <v>7979</v>
      </c>
      <c r="H12883" s="16">
        <v>9463833</v>
      </c>
      <c r="I12883" s="12" t="s">
        <v>26715</v>
      </c>
      <c r="J12883" s="12" t="s">
        <v>26716</v>
      </c>
      <c r="K12883" s="15">
        <f t="shared" ref="K12883" si="12">SUM(G12883:J12883)</f>
        <v>9463833</v>
      </c>
      <c r="L12883" s="13" t="s">
        <v>15</v>
      </c>
      <c r="M12883" s="7">
        <v>1</v>
      </c>
      <c r="N12883" s="17"/>
    </row>
    <row r="12884" spans="1:14" ht="31.5">
      <c r="A12884" s="6">
        <v>12882</v>
      </c>
      <c r="B12884" s="8" t="s">
        <v>26499</v>
      </c>
      <c r="C12884" s="9" t="s">
        <v>26717</v>
      </c>
      <c r="D12884" s="10" t="s">
        <v>26718</v>
      </c>
      <c r="E12884" s="11" t="s">
        <v>26719</v>
      </c>
      <c r="F12884" s="6">
        <v>490032</v>
      </c>
      <c r="G12884" s="6" t="s">
        <v>7709</v>
      </c>
      <c r="H12884" s="16">
        <v>5663411</v>
      </c>
      <c r="I12884" s="12"/>
      <c r="J12884" s="12"/>
      <c r="K12884" s="15">
        <v>0</v>
      </c>
      <c r="L12884" s="13" t="s">
        <v>14</v>
      </c>
      <c r="M12884" s="7">
        <v>0.4</v>
      </c>
      <c r="N12884" s="17"/>
    </row>
    <row r="12885" spans="1:14" ht="31.5">
      <c r="A12885" s="6">
        <v>12883</v>
      </c>
      <c r="B12885" s="8" t="s">
        <v>26499</v>
      </c>
      <c r="C12885" s="9" t="s">
        <v>26720</v>
      </c>
      <c r="D12885" s="10" t="s">
        <v>26532</v>
      </c>
      <c r="E12885" s="11" t="s">
        <v>26719</v>
      </c>
      <c r="F12885" s="6">
        <v>490032</v>
      </c>
      <c r="G12885" s="6" t="s">
        <v>7709</v>
      </c>
      <c r="H12885" s="16">
        <v>5663411</v>
      </c>
      <c r="I12885" s="12"/>
      <c r="J12885" s="12"/>
      <c r="K12885" s="15">
        <v>0</v>
      </c>
      <c r="L12885" s="13" t="s">
        <v>14</v>
      </c>
      <c r="M12885" s="7">
        <v>0.6</v>
      </c>
      <c r="N12885" s="17"/>
    </row>
    <row r="12886" spans="1:14" ht="31.5">
      <c r="A12886" s="6">
        <v>12884</v>
      </c>
      <c r="B12886" s="8" t="s">
        <v>26499</v>
      </c>
      <c r="C12886" s="9" t="s">
        <v>26721</v>
      </c>
      <c r="D12886" s="10" t="s">
        <v>26673</v>
      </c>
      <c r="E12886" s="11" t="s">
        <v>26722</v>
      </c>
      <c r="F12886" s="6">
        <v>414621</v>
      </c>
      <c r="G12886" s="6" t="s">
        <v>7709</v>
      </c>
      <c r="H12886" s="16">
        <v>1649430</v>
      </c>
      <c r="I12886" s="12"/>
      <c r="J12886" s="12"/>
      <c r="K12886" s="15">
        <v>0</v>
      </c>
      <c r="L12886" s="13" t="s">
        <v>15</v>
      </c>
      <c r="M12886" s="7">
        <v>1</v>
      </c>
      <c r="N12886" s="17"/>
    </row>
    <row r="12887" spans="1:14" ht="31.5">
      <c r="A12887" s="6">
        <v>12885</v>
      </c>
      <c r="B12887" s="8" t="s">
        <v>26499</v>
      </c>
      <c r="C12887" s="9" t="s">
        <v>26546</v>
      </c>
      <c r="D12887" s="10" t="s">
        <v>26547</v>
      </c>
      <c r="E12887" s="11" t="s">
        <v>26723</v>
      </c>
      <c r="F12887" s="6">
        <v>500461</v>
      </c>
      <c r="G12887" s="6" t="s">
        <v>7709</v>
      </c>
      <c r="H12887" s="16">
        <v>3710022</v>
      </c>
      <c r="I12887" s="12"/>
      <c r="J12887" s="12"/>
      <c r="K12887" s="15">
        <v>0</v>
      </c>
      <c r="L12887" s="13" t="s">
        <v>15</v>
      </c>
      <c r="M12887" s="7">
        <v>1</v>
      </c>
      <c r="N12887" s="17"/>
    </row>
    <row r="12888" spans="1:14" ht="31.5">
      <c r="A12888" s="6">
        <v>12886</v>
      </c>
      <c r="B12888" s="8" t="s">
        <v>26499</v>
      </c>
      <c r="C12888" s="9" t="s">
        <v>26546</v>
      </c>
      <c r="D12888" s="10" t="s">
        <v>26547</v>
      </c>
      <c r="E12888" s="11" t="s">
        <v>26724</v>
      </c>
      <c r="F12888" s="6">
        <v>414620</v>
      </c>
      <c r="G12888" s="6" t="s">
        <v>7709</v>
      </c>
      <c r="H12888" s="16">
        <v>2251201</v>
      </c>
      <c r="I12888" s="12"/>
      <c r="J12888" s="12"/>
      <c r="K12888" s="15">
        <v>0</v>
      </c>
      <c r="L12888" s="13" t="s">
        <v>15</v>
      </c>
      <c r="M12888" s="7">
        <v>1</v>
      </c>
      <c r="N12888" s="17"/>
    </row>
    <row r="12889" spans="1:14" ht="47.25">
      <c r="A12889" s="6">
        <v>12887</v>
      </c>
      <c r="B12889" s="8" t="s">
        <v>26499</v>
      </c>
      <c r="C12889" s="9" t="s">
        <v>26546</v>
      </c>
      <c r="D12889" s="10" t="s">
        <v>26547</v>
      </c>
      <c r="E12889" s="11" t="s">
        <v>26725</v>
      </c>
      <c r="F12889" s="6">
        <v>359336</v>
      </c>
      <c r="G12889" s="6" t="s">
        <v>7709</v>
      </c>
      <c r="H12889" s="16">
        <v>2247000</v>
      </c>
      <c r="I12889" s="12"/>
      <c r="J12889" s="12"/>
      <c r="K12889" s="15">
        <v>0</v>
      </c>
      <c r="L12889" s="13" t="s">
        <v>15</v>
      </c>
      <c r="M12889" s="7">
        <v>1</v>
      </c>
      <c r="N12889" s="17"/>
    </row>
    <row r="12890" spans="1:14" ht="31.5">
      <c r="A12890" s="6">
        <v>12888</v>
      </c>
      <c r="B12890" s="8" t="s">
        <v>26499</v>
      </c>
      <c r="C12890" s="9" t="s">
        <v>26726</v>
      </c>
      <c r="D12890" s="10" t="s">
        <v>26727</v>
      </c>
      <c r="E12890" s="11" t="s">
        <v>26728</v>
      </c>
      <c r="F12890" s="6">
        <v>511857</v>
      </c>
      <c r="G12890" s="6" t="s">
        <v>7709</v>
      </c>
      <c r="H12890" s="16">
        <v>1223917.1839999999</v>
      </c>
      <c r="I12890" s="12"/>
      <c r="J12890" s="12"/>
      <c r="K12890" s="15">
        <v>0</v>
      </c>
      <c r="L12890" s="13" t="s">
        <v>15</v>
      </c>
      <c r="M12890" s="7">
        <v>1</v>
      </c>
      <c r="N12890" s="17"/>
    </row>
    <row r="12891" spans="1:14" ht="31.5">
      <c r="A12891" s="6">
        <v>12889</v>
      </c>
      <c r="B12891" s="8" t="s">
        <v>26499</v>
      </c>
      <c r="C12891" s="9" t="s">
        <v>4270</v>
      </c>
      <c r="D12891" s="10" t="s">
        <v>623</v>
      </c>
      <c r="E12891" s="11" t="s">
        <v>26729</v>
      </c>
      <c r="F12891" s="6">
        <v>511859</v>
      </c>
      <c r="G12891" s="6" t="s">
        <v>7709</v>
      </c>
      <c r="H12891" s="16">
        <v>1342699.8659999999</v>
      </c>
      <c r="I12891" s="12"/>
      <c r="J12891" s="12"/>
      <c r="K12891" s="15">
        <v>0</v>
      </c>
      <c r="L12891" s="13" t="s">
        <v>15</v>
      </c>
      <c r="M12891" s="7">
        <v>1</v>
      </c>
      <c r="N12891" s="17"/>
    </row>
    <row r="12892" spans="1:14" ht="31.5">
      <c r="A12892" s="6">
        <v>12890</v>
      </c>
      <c r="B12892" s="8" t="s">
        <v>26499</v>
      </c>
      <c r="C12892" s="9" t="s">
        <v>26730</v>
      </c>
      <c r="D12892" s="10" t="s">
        <v>26731</v>
      </c>
      <c r="E12892" s="11" t="s">
        <v>26732</v>
      </c>
      <c r="F12892" s="6">
        <v>528085</v>
      </c>
      <c r="G12892" s="6" t="s">
        <v>1109</v>
      </c>
      <c r="H12892" s="16">
        <v>285000</v>
      </c>
      <c r="I12892" s="12"/>
      <c r="J12892" s="12"/>
      <c r="K12892" s="15">
        <v>0</v>
      </c>
      <c r="L12892" s="13" t="s">
        <v>15</v>
      </c>
      <c r="M12892" s="7">
        <v>1</v>
      </c>
      <c r="N12892" s="17"/>
    </row>
    <row r="12893" spans="1:14" ht="31.5">
      <c r="A12893" s="6">
        <v>12891</v>
      </c>
      <c r="B12893" s="8" t="s">
        <v>26499</v>
      </c>
      <c r="C12893" s="9" t="s">
        <v>4270</v>
      </c>
      <c r="D12893" s="10" t="s">
        <v>623</v>
      </c>
      <c r="E12893" s="11" t="s">
        <v>26733</v>
      </c>
      <c r="F12893" s="6">
        <v>511856</v>
      </c>
      <c r="G12893" s="6" t="s">
        <v>7709</v>
      </c>
      <c r="H12893" s="16">
        <v>3242598.9750000001</v>
      </c>
      <c r="I12893" s="12"/>
      <c r="J12893" s="12"/>
      <c r="K12893" s="15">
        <v>0</v>
      </c>
      <c r="L12893" s="13" t="s">
        <v>15</v>
      </c>
      <c r="M12893" s="7">
        <v>1</v>
      </c>
      <c r="N12893" s="17"/>
    </row>
    <row r="12894" spans="1:14" ht="47.25">
      <c r="A12894" s="6">
        <v>12892</v>
      </c>
      <c r="B12894" s="8" t="s">
        <v>26499</v>
      </c>
      <c r="C12894" s="9" t="s">
        <v>26734</v>
      </c>
      <c r="D12894" s="10" t="s">
        <v>26735</v>
      </c>
      <c r="E12894" s="11" t="s">
        <v>26736</v>
      </c>
      <c r="F12894" s="6">
        <v>523815</v>
      </c>
      <c r="G12894" s="6" t="s">
        <v>7709</v>
      </c>
      <c r="H12894" s="16">
        <v>1578381</v>
      </c>
      <c r="I12894" s="12"/>
      <c r="J12894" s="12"/>
      <c r="K12894" s="15">
        <v>0</v>
      </c>
      <c r="L12894" s="13" t="s">
        <v>15</v>
      </c>
      <c r="M12894" s="7">
        <v>1</v>
      </c>
      <c r="N12894" s="17"/>
    </row>
    <row r="12895" spans="1:14" ht="94.5">
      <c r="A12895" s="6">
        <v>12893</v>
      </c>
      <c r="B12895" s="8" t="s">
        <v>26499</v>
      </c>
      <c r="C12895" s="9" t="s">
        <v>26737</v>
      </c>
      <c r="D12895" s="10" t="s">
        <v>26738</v>
      </c>
      <c r="E12895" s="11" t="s">
        <v>26739</v>
      </c>
      <c r="F12895" s="6">
        <v>73520</v>
      </c>
      <c r="G12895" s="6" t="s">
        <v>7688</v>
      </c>
      <c r="H12895" s="16">
        <v>51647841</v>
      </c>
      <c r="I12895" s="12" t="s">
        <v>26740</v>
      </c>
      <c r="J12895" s="12">
        <v>44073</v>
      </c>
      <c r="K12895" s="15">
        <v>31459842</v>
      </c>
      <c r="L12895" s="13" t="s">
        <v>14</v>
      </c>
      <c r="M12895" s="7">
        <v>0.34</v>
      </c>
      <c r="N12895" s="17"/>
    </row>
    <row r="12896" spans="1:14" ht="94.5">
      <c r="A12896" s="6">
        <v>12894</v>
      </c>
      <c r="B12896" s="8" t="s">
        <v>26499</v>
      </c>
      <c r="C12896" s="9" t="s">
        <v>26741</v>
      </c>
      <c r="D12896" s="10" t="s">
        <v>26581</v>
      </c>
      <c r="E12896" s="11" t="s">
        <v>26742</v>
      </c>
      <c r="F12896" s="6">
        <v>73520</v>
      </c>
      <c r="G12896" s="6" t="s">
        <v>7688</v>
      </c>
      <c r="H12896" s="16">
        <v>51647841</v>
      </c>
      <c r="I12896" s="12" t="s">
        <v>26740</v>
      </c>
      <c r="J12896" s="12">
        <v>44073</v>
      </c>
      <c r="K12896" s="15">
        <v>31459842</v>
      </c>
      <c r="L12896" s="13" t="s">
        <v>14</v>
      </c>
      <c r="M12896" s="7">
        <v>0.33</v>
      </c>
      <c r="N12896" s="17"/>
    </row>
    <row r="12897" spans="1:14" ht="94.5">
      <c r="A12897" s="6">
        <v>12895</v>
      </c>
      <c r="B12897" s="8" t="s">
        <v>26499</v>
      </c>
      <c r="C12897" s="9" t="s">
        <v>26743</v>
      </c>
      <c r="D12897" s="10" t="s">
        <v>26744</v>
      </c>
      <c r="E12897" s="11" t="s">
        <v>26742</v>
      </c>
      <c r="F12897" s="6">
        <v>73520</v>
      </c>
      <c r="G12897" s="6" t="s">
        <v>7688</v>
      </c>
      <c r="H12897" s="16">
        <v>51647841</v>
      </c>
      <c r="I12897" s="12" t="s">
        <v>26740</v>
      </c>
      <c r="J12897" s="12">
        <v>44073</v>
      </c>
      <c r="K12897" s="15">
        <v>31459842</v>
      </c>
      <c r="L12897" s="13" t="s">
        <v>14</v>
      </c>
      <c r="M12897" s="7">
        <v>0.33</v>
      </c>
      <c r="N12897" s="17"/>
    </row>
    <row r="12898" spans="1:14" ht="94.5">
      <c r="A12898" s="6">
        <v>12896</v>
      </c>
      <c r="B12898" s="8" t="s">
        <v>26499</v>
      </c>
      <c r="C12898" s="9" t="s">
        <v>26737</v>
      </c>
      <c r="D12898" s="10" t="s">
        <v>26738</v>
      </c>
      <c r="E12898" s="11" t="s">
        <v>26742</v>
      </c>
      <c r="F12898" s="6">
        <v>12364</v>
      </c>
      <c r="G12898" s="6" t="s">
        <v>7688</v>
      </c>
      <c r="H12898" s="16">
        <v>48154361</v>
      </c>
      <c r="I12898" s="12">
        <v>42310</v>
      </c>
      <c r="J12898" s="12">
        <v>43156</v>
      </c>
      <c r="K12898" s="15">
        <v>44344225</v>
      </c>
      <c r="L12898" s="13" t="s">
        <v>14</v>
      </c>
      <c r="M12898" s="7">
        <v>0.34</v>
      </c>
      <c r="N12898" s="17"/>
    </row>
    <row r="12899" spans="1:14" ht="63">
      <c r="A12899" s="6">
        <v>12897</v>
      </c>
      <c r="B12899" s="8" t="s">
        <v>26499</v>
      </c>
      <c r="C12899" s="9" t="s">
        <v>26741</v>
      </c>
      <c r="D12899" s="10" t="s">
        <v>26581</v>
      </c>
      <c r="E12899" s="11" t="s">
        <v>26745</v>
      </c>
      <c r="F12899" s="6">
        <v>12364</v>
      </c>
      <c r="G12899" s="6" t="s">
        <v>7688</v>
      </c>
      <c r="H12899" s="16">
        <v>48154361</v>
      </c>
      <c r="I12899" s="12">
        <v>42310</v>
      </c>
      <c r="J12899" s="12">
        <v>43156</v>
      </c>
      <c r="K12899" s="15">
        <v>44344225</v>
      </c>
      <c r="L12899" s="13" t="s">
        <v>14</v>
      </c>
      <c r="M12899" s="7">
        <v>0.33</v>
      </c>
      <c r="N12899" s="17"/>
    </row>
    <row r="12900" spans="1:14" ht="63">
      <c r="A12900" s="6">
        <v>12898</v>
      </c>
      <c r="B12900" s="8" t="s">
        <v>26499</v>
      </c>
      <c r="C12900" s="9" t="s">
        <v>26743</v>
      </c>
      <c r="D12900" s="10" t="s">
        <v>26744</v>
      </c>
      <c r="E12900" s="11" t="s">
        <v>26746</v>
      </c>
      <c r="F12900" s="6">
        <v>12364</v>
      </c>
      <c r="G12900" s="6" t="s">
        <v>7688</v>
      </c>
      <c r="H12900" s="16">
        <v>48154361</v>
      </c>
      <c r="I12900" s="12">
        <v>42310</v>
      </c>
      <c r="J12900" s="12">
        <v>43156</v>
      </c>
      <c r="K12900" s="15">
        <v>44344225</v>
      </c>
      <c r="L12900" s="13" t="s">
        <v>14</v>
      </c>
      <c r="M12900" s="7">
        <v>0.33</v>
      </c>
      <c r="N12900" s="17"/>
    </row>
    <row r="12901" spans="1:14" ht="78.75">
      <c r="A12901" s="6">
        <v>12899</v>
      </c>
      <c r="B12901" s="8" t="s">
        <v>26499</v>
      </c>
      <c r="C12901" s="9" t="s">
        <v>26747</v>
      </c>
      <c r="D12901" s="10" t="s">
        <v>26639</v>
      </c>
      <c r="E12901" s="11" t="s">
        <v>26748</v>
      </c>
      <c r="F12901" s="6">
        <v>40403</v>
      </c>
      <c r="G12901" s="6" t="s">
        <v>7688</v>
      </c>
      <c r="H12901" s="16">
        <v>66601689</v>
      </c>
      <c r="I12901" s="12">
        <v>42495</v>
      </c>
      <c r="J12901" s="12">
        <v>44094</v>
      </c>
      <c r="K12901" s="15">
        <v>53031899</v>
      </c>
      <c r="L12901" s="13" t="s">
        <v>14</v>
      </c>
      <c r="M12901" s="7">
        <v>0.51</v>
      </c>
      <c r="N12901" s="17"/>
    </row>
    <row r="12902" spans="1:14" ht="78.75">
      <c r="A12902" s="6">
        <v>12900</v>
      </c>
      <c r="B12902" s="8" t="s">
        <v>26499</v>
      </c>
      <c r="C12902" s="9" t="s">
        <v>26749</v>
      </c>
      <c r="D12902" s="10" t="s">
        <v>19371</v>
      </c>
      <c r="E12902" s="11" t="s">
        <v>26748</v>
      </c>
      <c r="F12902" s="6">
        <v>40403</v>
      </c>
      <c r="G12902" s="6" t="s">
        <v>7688</v>
      </c>
      <c r="H12902" s="16">
        <v>66601689</v>
      </c>
      <c r="I12902" s="12">
        <v>42495</v>
      </c>
      <c r="J12902" s="12">
        <v>44094</v>
      </c>
      <c r="K12902" s="15">
        <v>53031899</v>
      </c>
      <c r="L12902" s="13" t="s">
        <v>14</v>
      </c>
      <c r="M12902" s="7">
        <v>0.49</v>
      </c>
      <c r="N12902" s="17"/>
    </row>
    <row r="12903" spans="1:14" ht="76.5">
      <c r="A12903" s="6">
        <v>12901</v>
      </c>
      <c r="B12903" s="8" t="s">
        <v>26499</v>
      </c>
      <c r="C12903" s="9" t="s">
        <v>26750</v>
      </c>
      <c r="D12903" s="10" t="s">
        <v>1983</v>
      </c>
      <c r="E12903" s="11" t="s">
        <v>26751</v>
      </c>
      <c r="F12903" s="6">
        <v>306718</v>
      </c>
      <c r="G12903" s="6" t="s">
        <v>7688</v>
      </c>
      <c r="H12903" s="16">
        <v>94096444.951000005</v>
      </c>
      <c r="I12903" s="12" t="s">
        <v>26752</v>
      </c>
      <c r="J12903" s="12" t="s">
        <v>9263</v>
      </c>
      <c r="K12903" s="15">
        <v>16779813</v>
      </c>
      <c r="L12903" s="13" t="s">
        <v>15</v>
      </c>
      <c r="M12903" s="7">
        <v>1</v>
      </c>
      <c r="N12903" s="17"/>
    </row>
    <row r="12904" spans="1:14" ht="94.5">
      <c r="A12904" s="6">
        <v>12902</v>
      </c>
      <c r="B12904" s="8" t="s">
        <v>26499</v>
      </c>
      <c r="C12904" s="9" t="s">
        <v>26753</v>
      </c>
      <c r="D12904" s="10" t="s">
        <v>2687</v>
      </c>
      <c r="E12904" s="11" t="s">
        <v>26754</v>
      </c>
      <c r="F12904" s="6">
        <v>355370</v>
      </c>
      <c r="G12904" s="6" t="s">
        <v>7688</v>
      </c>
      <c r="H12904" s="16">
        <v>96501213.125</v>
      </c>
      <c r="I12904" s="12" t="s">
        <v>26755</v>
      </c>
      <c r="J12904" s="12" t="s">
        <v>12558</v>
      </c>
      <c r="K12904" s="15">
        <v>0</v>
      </c>
      <c r="L12904" s="13" t="s">
        <v>15</v>
      </c>
      <c r="M12904" s="7">
        <v>1</v>
      </c>
      <c r="N12904" s="17"/>
    </row>
    <row r="12905" spans="1:14" ht="61.5">
      <c r="A12905" s="6">
        <v>12903</v>
      </c>
      <c r="B12905" s="8" t="s">
        <v>26499</v>
      </c>
      <c r="C12905" s="9" t="s">
        <v>7536</v>
      </c>
      <c r="D12905" s="10" t="s">
        <v>6714</v>
      </c>
      <c r="E12905" s="11" t="s">
        <v>26756</v>
      </c>
      <c r="F12905" s="6">
        <v>377707</v>
      </c>
      <c r="G12905" s="6" t="s">
        <v>7688</v>
      </c>
      <c r="H12905" s="16">
        <v>250836573.984</v>
      </c>
      <c r="I12905" s="12" t="s">
        <v>12429</v>
      </c>
      <c r="J12905" s="12" t="s">
        <v>9419</v>
      </c>
      <c r="K12905" s="15">
        <v>62733540</v>
      </c>
      <c r="L12905" s="13" t="s">
        <v>14</v>
      </c>
      <c r="M12905" s="7">
        <v>0.51</v>
      </c>
      <c r="N12905" s="17"/>
    </row>
    <row r="12906" spans="1:14" ht="61.5">
      <c r="A12906" s="6">
        <v>12904</v>
      </c>
      <c r="B12906" s="8" t="s">
        <v>26499</v>
      </c>
      <c r="C12906" s="9" t="s">
        <v>15565</v>
      </c>
      <c r="D12906" s="10" t="s">
        <v>13257</v>
      </c>
      <c r="E12906" s="11" t="s">
        <v>26756</v>
      </c>
      <c r="F12906" s="6">
        <v>377707</v>
      </c>
      <c r="G12906" s="6" t="s">
        <v>7688</v>
      </c>
      <c r="H12906" s="16">
        <v>250836573.984</v>
      </c>
      <c r="I12906" s="12" t="s">
        <v>12429</v>
      </c>
      <c r="J12906" s="12" t="s">
        <v>9419</v>
      </c>
      <c r="K12906" s="15">
        <v>62733540</v>
      </c>
      <c r="L12906" s="13" t="s">
        <v>14</v>
      </c>
      <c r="M12906" s="7">
        <v>0.49</v>
      </c>
      <c r="N12906" s="17"/>
    </row>
    <row r="12907" spans="1:14" ht="94.5">
      <c r="A12907" s="6">
        <v>12905</v>
      </c>
      <c r="B12907" s="8" t="s">
        <v>26757</v>
      </c>
      <c r="C12907" s="9" t="s">
        <v>26758</v>
      </c>
      <c r="D12907" s="10" t="s">
        <v>26759</v>
      </c>
      <c r="E12907" s="11" t="s">
        <v>26760</v>
      </c>
      <c r="F12907" s="6">
        <v>324876</v>
      </c>
      <c r="G12907" s="6" t="s">
        <v>26761</v>
      </c>
      <c r="H12907" s="16">
        <v>8458259.6699999999</v>
      </c>
      <c r="I12907" s="12" t="s">
        <v>26762</v>
      </c>
      <c r="J12907" s="12" t="s">
        <v>6991</v>
      </c>
      <c r="K12907" s="15">
        <v>1866567</v>
      </c>
      <c r="L12907" s="13" t="s">
        <v>14</v>
      </c>
      <c r="M12907" s="7">
        <v>1</v>
      </c>
      <c r="N12907" s="17"/>
    </row>
    <row r="12908" spans="1:14" ht="94.5">
      <c r="A12908" s="6">
        <v>12906</v>
      </c>
      <c r="B12908" s="8" t="s">
        <v>26757</v>
      </c>
      <c r="C12908" s="9" t="s">
        <v>26763</v>
      </c>
      <c r="D12908" s="10" t="s">
        <v>26764</v>
      </c>
      <c r="E12908" s="11" t="s">
        <v>26760</v>
      </c>
      <c r="F12908" s="6">
        <v>324877</v>
      </c>
      <c r="G12908" s="6" t="s">
        <v>26761</v>
      </c>
      <c r="H12908" s="16">
        <v>8458260.6699999999</v>
      </c>
      <c r="I12908" s="12" t="s">
        <v>1604</v>
      </c>
      <c r="J12908" s="12" t="s">
        <v>26765</v>
      </c>
      <c r="K12908" s="15">
        <f>K12907*M12908</f>
        <v>1399925.25</v>
      </c>
      <c r="L12908" s="13" t="s">
        <v>14</v>
      </c>
      <c r="M12908" s="7">
        <v>0.75</v>
      </c>
      <c r="N12908" s="17"/>
    </row>
    <row r="12909" spans="1:14" ht="94.5">
      <c r="A12909" s="6">
        <v>12907</v>
      </c>
      <c r="B12909" s="8" t="s">
        <v>26757</v>
      </c>
      <c r="C12909" s="9" t="s">
        <v>26766</v>
      </c>
      <c r="D12909" s="10" t="s">
        <v>26767</v>
      </c>
      <c r="E12909" s="11" t="s">
        <v>26760</v>
      </c>
      <c r="F12909" s="6">
        <v>324876</v>
      </c>
      <c r="G12909" s="6" t="s">
        <v>26761</v>
      </c>
      <c r="H12909" s="16">
        <v>8458259.6699999999</v>
      </c>
      <c r="I12909" s="12" t="s">
        <v>26762</v>
      </c>
      <c r="J12909" s="12" t="s">
        <v>6991</v>
      </c>
      <c r="K12909" s="15">
        <f>K12907*M12909</f>
        <v>466641.75</v>
      </c>
      <c r="L12909" s="13" t="s">
        <v>14</v>
      </c>
      <c r="M12909" s="7">
        <v>0.25</v>
      </c>
      <c r="N12909" s="17"/>
    </row>
    <row r="12910" spans="1:14" ht="63">
      <c r="A12910" s="6">
        <v>12908</v>
      </c>
      <c r="B12910" s="8" t="s">
        <v>26757</v>
      </c>
      <c r="C12910" s="9" t="s">
        <v>26768</v>
      </c>
      <c r="D12910" s="10" t="s">
        <v>26769</v>
      </c>
      <c r="E12910" s="11" t="s">
        <v>26770</v>
      </c>
      <c r="F12910" s="6">
        <v>335768</v>
      </c>
      <c r="G12910" s="6" t="s">
        <v>26761</v>
      </c>
      <c r="H12910" s="16">
        <v>72203232.200000003</v>
      </c>
      <c r="I12910" s="12" t="s">
        <v>1667</v>
      </c>
      <c r="J12910" s="12" t="s">
        <v>1668</v>
      </c>
      <c r="K12910" s="15">
        <v>14875000</v>
      </c>
      <c r="L12910" s="13" t="s">
        <v>14</v>
      </c>
      <c r="M12910" s="7">
        <v>1</v>
      </c>
      <c r="N12910" s="17"/>
    </row>
    <row r="12911" spans="1:14" ht="78.75">
      <c r="A12911" s="6">
        <v>12909</v>
      </c>
      <c r="B12911" s="8" t="s">
        <v>26757</v>
      </c>
      <c r="C12911" s="9" t="s">
        <v>26771</v>
      </c>
      <c r="D12911" s="10" t="s">
        <v>26772</v>
      </c>
      <c r="E12911" s="11" t="s">
        <v>26770</v>
      </c>
      <c r="F12911" s="6">
        <v>335769</v>
      </c>
      <c r="G12911" s="6" t="s">
        <v>26761</v>
      </c>
      <c r="H12911" s="16">
        <v>72203233.200000003</v>
      </c>
      <c r="I12911" s="12" t="s">
        <v>6888</v>
      </c>
      <c r="J12911" s="12" t="s">
        <v>26773</v>
      </c>
      <c r="K12911" s="15">
        <f>K12910*M12911</f>
        <v>8925000</v>
      </c>
      <c r="L12911" s="13" t="s">
        <v>14</v>
      </c>
      <c r="M12911" s="7">
        <v>0.6</v>
      </c>
      <c r="N12911" s="17"/>
    </row>
    <row r="12912" spans="1:14" ht="94.5">
      <c r="A12912" s="6">
        <v>12910</v>
      </c>
      <c r="B12912" s="8" t="s">
        <v>26757</v>
      </c>
      <c r="C12912" s="9" t="s">
        <v>26774</v>
      </c>
      <c r="D12912" s="10" t="s">
        <v>26775</v>
      </c>
      <c r="E12912" s="11" t="s">
        <v>26770</v>
      </c>
      <c r="F12912" s="6">
        <v>335768</v>
      </c>
      <c r="G12912" s="6" t="s">
        <v>26761</v>
      </c>
      <c r="H12912" s="16">
        <v>72203232.200000003</v>
      </c>
      <c r="I12912" s="12" t="s">
        <v>1667</v>
      </c>
      <c r="J12912" s="12" t="s">
        <v>1668</v>
      </c>
      <c r="K12912" s="15">
        <f>K12910*M12912</f>
        <v>5950000</v>
      </c>
      <c r="L12912" s="13" t="s">
        <v>14</v>
      </c>
      <c r="M12912" s="7">
        <v>0.4</v>
      </c>
      <c r="N12912" s="17"/>
    </row>
    <row r="12913" spans="1:14" ht="110.25">
      <c r="A12913" s="6">
        <v>12911</v>
      </c>
      <c r="B12913" s="8" t="s">
        <v>26757</v>
      </c>
      <c r="C12913" s="9" t="s">
        <v>26776</v>
      </c>
      <c r="D12913" s="10" t="s">
        <v>26777</v>
      </c>
      <c r="E12913" s="11" t="s">
        <v>26778</v>
      </c>
      <c r="F12913" s="6">
        <v>498815</v>
      </c>
      <c r="G12913" s="6" t="s">
        <v>26761</v>
      </c>
      <c r="H12913" s="16">
        <v>7343914.9800000004</v>
      </c>
      <c r="I12913" s="12" t="s">
        <v>13181</v>
      </c>
      <c r="J12913" s="12" t="s">
        <v>1596</v>
      </c>
      <c r="K12913" s="15">
        <v>0</v>
      </c>
      <c r="L12913" s="13" t="s">
        <v>15</v>
      </c>
      <c r="M12913" s="7">
        <v>1</v>
      </c>
      <c r="N12913" s="17"/>
    </row>
    <row r="12914" spans="1:14" ht="299.25">
      <c r="A12914" s="6">
        <v>12912</v>
      </c>
      <c r="B12914" s="8" t="s">
        <v>26757</v>
      </c>
      <c r="C12914" s="9" t="s">
        <v>26779</v>
      </c>
      <c r="D12914" s="10" t="s">
        <v>26780</v>
      </c>
      <c r="E12914" s="11" t="s">
        <v>26781</v>
      </c>
      <c r="F12914" s="6">
        <v>482265</v>
      </c>
      <c r="G12914" s="6" t="s">
        <v>1687</v>
      </c>
      <c r="H12914" s="16">
        <v>2753930.7650000001</v>
      </c>
      <c r="I12914" s="12">
        <v>44112</v>
      </c>
      <c r="J12914" s="12">
        <v>44391</v>
      </c>
      <c r="K12914" s="15">
        <v>0</v>
      </c>
      <c r="L12914" s="13" t="s">
        <v>15</v>
      </c>
      <c r="M12914" s="7">
        <v>1</v>
      </c>
      <c r="N12914" s="17"/>
    </row>
    <row r="12915" spans="1:14" ht="126">
      <c r="A12915" s="6">
        <v>12913</v>
      </c>
      <c r="B12915" s="8" t="s">
        <v>26757</v>
      </c>
      <c r="C12915" s="9" t="s">
        <v>26782</v>
      </c>
      <c r="D12915" s="10" t="s">
        <v>26783</v>
      </c>
      <c r="E12915" s="11" t="s">
        <v>26784</v>
      </c>
      <c r="F12915" s="6">
        <v>358132</v>
      </c>
      <c r="G12915" s="6" t="s">
        <v>679</v>
      </c>
      <c r="H12915" s="16">
        <v>10020801</v>
      </c>
      <c r="I12915" s="12">
        <v>43863</v>
      </c>
      <c r="J12915" s="12">
        <v>44179</v>
      </c>
      <c r="K12915" s="15">
        <v>0</v>
      </c>
      <c r="L12915" s="13" t="s">
        <v>15</v>
      </c>
      <c r="M12915" s="7">
        <v>1</v>
      </c>
      <c r="N12915" s="17"/>
    </row>
    <row r="12916" spans="1:14" ht="78.75">
      <c r="A12916" s="6">
        <v>12914</v>
      </c>
      <c r="B12916" s="8" t="s">
        <v>26757</v>
      </c>
      <c r="C12916" s="9" t="s">
        <v>26785</v>
      </c>
      <c r="D12916" s="10" t="s">
        <v>6726</v>
      </c>
      <c r="E12916" s="11" t="s">
        <v>26786</v>
      </c>
      <c r="F12916" s="6">
        <v>400131</v>
      </c>
      <c r="G12916" s="6" t="s">
        <v>679</v>
      </c>
      <c r="H12916" s="16">
        <v>24252000</v>
      </c>
      <c r="I12916" s="12">
        <v>44017</v>
      </c>
      <c r="J12916" s="12">
        <v>44174</v>
      </c>
      <c r="K12916" s="15">
        <v>0</v>
      </c>
      <c r="L12916" s="13" t="s">
        <v>15</v>
      </c>
      <c r="M12916" s="7">
        <v>1</v>
      </c>
      <c r="N12916" s="17"/>
    </row>
    <row r="12917" spans="1:14" ht="63">
      <c r="A12917" s="6">
        <v>12915</v>
      </c>
      <c r="B12917" s="8" t="s">
        <v>26757</v>
      </c>
      <c r="C12917" s="9" t="s">
        <v>26787</v>
      </c>
      <c r="D12917" s="10" t="s">
        <v>26788</v>
      </c>
      <c r="E12917" s="11" t="s">
        <v>26789</v>
      </c>
      <c r="F12917" s="6">
        <v>400139</v>
      </c>
      <c r="G12917" s="6" t="s">
        <v>679</v>
      </c>
      <c r="H12917" s="16">
        <v>11230070</v>
      </c>
      <c r="I12917" s="12">
        <v>43940</v>
      </c>
      <c r="J12917" s="12">
        <v>44286</v>
      </c>
      <c r="K12917" s="15">
        <v>0</v>
      </c>
      <c r="L12917" s="13" t="s">
        <v>15</v>
      </c>
      <c r="M12917" s="7">
        <v>1</v>
      </c>
      <c r="N12917" s="17"/>
    </row>
    <row r="12918" spans="1:14" ht="94.5">
      <c r="A12918" s="6">
        <v>12916</v>
      </c>
      <c r="B12918" s="8" t="s">
        <v>26757</v>
      </c>
      <c r="C12918" s="9" t="s">
        <v>26790</v>
      </c>
      <c r="D12918" s="10" t="s">
        <v>26791</v>
      </c>
      <c r="E12918" s="11" t="s">
        <v>26792</v>
      </c>
      <c r="F12918" s="6">
        <v>400138</v>
      </c>
      <c r="G12918" s="6" t="s">
        <v>679</v>
      </c>
      <c r="H12918" s="16">
        <v>914742</v>
      </c>
      <c r="I12918" s="12">
        <v>43941</v>
      </c>
      <c r="J12918" s="12" t="s">
        <v>26793</v>
      </c>
      <c r="K12918" s="15">
        <v>0</v>
      </c>
      <c r="L12918" s="13" t="s">
        <v>15</v>
      </c>
      <c r="M12918" s="7">
        <v>1</v>
      </c>
      <c r="N12918" s="17"/>
    </row>
    <row r="12919" spans="1:14" ht="110.25">
      <c r="A12919" s="6">
        <v>12917</v>
      </c>
      <c r="B12919" s="8" t="s">
        <v>26757</v>
      </c>
      <c r="C12919" s="9" t="s">
        <v>26794</v>
      </c>
      <c r="D12919" s="10" t="s">
        <v>26795</v>
      </c>
      <c r="E12919" s="11" t="s">
        <v>26796</v>
      </c>
      <c r="F12919" s="6">
        <v>400140</v>
      </c>
      <c r="G12919" s="6" t="s">
        <v>679</v>
      </c>
      <c r="H12919" s="16">
        <v>20697219.815000001</v>
      </c>
      <c r="I12919" s="12" t="s">
        <v>7157</v>
      </c>
      <c r="J12919" s="12" t="s">
        <v>2421</v>
      </c>
      <c r="K12919" s="15">
        <v>0</v>
      </c>
      <c r="L12919" s="13" t="s">
        <v>14</v>
      </c>
      <c r="M12919" s="7">
        <v>1</v>
      </c>
      <c r="N12919" s="17"/>
    </row>
    <row r="12920" spans="1:14" ht="110.25">
      <c r="A12920" s="6">
        <v>12918</v>
      </c>
      <c r="B12920" s="8" t="s">
        <v>26757</v>
      </c>
      <c r="C12920" s="9" t="s">
        <v>26797</v>
      </c>
      <c r="D12920" s="10" t="s">
        <v>26798</v>
      </c>
      <c r="E12920" s="11" t="s">
        <v>26796</v>
      </c>
      <c r="F12920" s="6">
        <v>400141</v>
      </c>
      <c r="G12920" s="6" t="s">
        <v>679</v>
      </c>
      <c r="H12920" s="16">
        <v>20697220.815000001</v>
      </c>
      <c r="I12920" s="12" t="s">
        <v>26799</v>
      </c>
      <c r="J12920" s="12" t="s">
        <v>26800</v>
      </c>
      <c r="K12920" s="15">
        <v>0</v>
      </c>
      <c r="L12920" s="13" t="s">
        <v>14</v>
      </c>
      <c r="M12920" s="7">
        <v>0.49</v>
      </c>
      <c r="N12920" s="17"/>
    </row>
    <row r="12921" spans="1:14" ht="110.25">
      <c r="A12921" s="6">
        <v>12919</v>
      </c>
      <c r="B12921" s="8" t="s">
        <v>26757</v>
      </c>
      <c r="C12921" s="9" t="s">
        <v>26801</v>
      </c>
      <c r="D12921" s="10" t="s">
        <v>26802</v>
      </c>
      <c r="E12921" s="11" t="s">
        <v>26796</v>
      </c>
      <c r="F12921" s="6">
        <v>400140</v>
      </c>
      <c r="G12921" s="6" t="s">
        <v>679</v>
      </c>
      <c r="H12921" s="16">
        <v>20697219.815000001</v>
      </c>
      <c r="I12921" s="12" t="s">
        <v>7157</v>
      </c>
      <c r="J12921" s="12" t="s">
        <v>2421</v>
      </c>
      <c r="K12921" s="15">
        <v>0</v>
      </c>
      <c r="L12921" s="13" t="s">
        <v>14</v>
      </c>
      <c r="M12921" s="7">
        <v>0.5</v>
      </c>
      <c r="N12921" s="17"/>
    </row>
    <row r="12922" spans="1:14" ht="63">
      <c r="A12922" s="6">
        <v>12920</v>
      </c>
      <c r="B12922" s="8" t="s">
        <v>26757</v>
      </c>
      <c r="C12922" s="9" t="s">
        <v>26803</v>
      </c>
      <c r="D12922" s="10" t="s">
        <v>26804</v>
      </c>
      <c r="E12922" s="11" t="s">
        <v>26805</v>
      </c>
      <c r="F12922" s="6">
        <v>400134</v>
      </c>
      <c r="G12922" s="6" t="s">
        <v>679</v>
      </c>
      <c r="H12922" s="16">
        <v>12712977</v>
      </c>
      <c r="I12922" s="12" t="s">
        <v>6766</v>
      </c>
      <c r="J12922" s="12">
        <v>44196</v>
      </c>
      <c r="K12922" s="15">
        <v>3500000</v>
      </c>
      <c r="L12922" s="13" t="s">
        <v>15</v>
      </c>
      <c r="M12922" s="7">
        <v>1</v>
      </c>
      <c r="N12922" s="17"/>
    </row>
    <row r="12923" spans="1:14" ht="63">
      <c r="A12923" s="6">
        <v>12921</v>
      </c>
      <c r="B12923" s="8" t="s">
        <v>26757</v>
      </c>
      <c r="C12923" s="9" t="s">
        <v>26806</v>
      </c>
      <c r="D12923" s="10" t="s">
        <v>26807</v>
      </c>
      <c r="E12923" s="11" t="s">
        <v>26808</v>
      </c>
      <c r="F12923" s="6">
        <v>400133</v>
      </c>
      <c r="G12923" s="6" t="s">
        <v>679</v>
      </c>
      <c r="H12923" s="16">
        <v>3336888</v>
      </c>
      <c r="I12923" s="12" t="s">
        <v>1695</v>
      </c>
      <c r="J12923" s="12" t="s">
        <v>6900</v>
      </c>
      <c r="K12923" s="15">
        <v>0</v>
      </c>
      <c r="L12923" s="13" t="s">
        <v>15</v>
      </c>
      <c r="M12923" s="7">
        <v>1</v>
      </c>
      <c r="N12923" s="17"/>
    </row>
    <row r="12924" spans="1:14" ht="267.75">
      <c r="A12924" s="6">
        <v>12922</v>
      </c>
      <c r="B12924" s="8" t="s">
        <v>26757</v>
      </c>
      <c r="C12924" s="9" t="s">
        <v>26809</v>
      </c>
      <c r="D12924" s="10" t="s">
        <v>26810</v>
      </c>
      <c r="E12924" s="11" t="s">
        <v>26811</v>
      </c>
      <c r="F12924" s="6">
        <v>470982</v>
      </c>
      <c r="G12924" s="6" t="s">
        <v>679</v>
      </c>
      <c r="H12924" s="16">
        <v>19667538</v>
      </c>
      <c r="I12924" s="12" t="s">
        <v>2156</v>
      </c>
      <c r="J12924" s="12" t="s">
        <v>26812</v>
      </c>
      <c r="K12924" s="15">
        <v>0</v>
      </c>
      <c r="L12924" s="13" t="s">
        <v>15</v>
      </c>
      <c r="M12924" s="7">
        <v>1</v>
      </c>
      <c r="N12924" s="17"/>
    </row>
    <row r="12925" spans="1:14" ht="63">
      <c r="A12925" s="6">
        <v>12923</v>
      </c>
      <c r="B12925" s="8" t="s">
        <v>26757</v>
      </c>
      <c r="C12925" s="9" t="s">
        <v>26813</v>
      </c>
      <c r="D12925" s="10" t="s">
        <v>26814</v>
      </c>
      <c r="E12925" s="11" t="s">
        <v>26815</v>
      </c>
      <c r="F12925" s="6">
        <v>408709</v>
      </c>
      <c r="G12925" s="6" t="s">
        <v>679</v>
      </c>
      <c r="H12925" s="16">
        <v>1911682</v>
      </c>
      <c r="I12925" s="12" t="s">
        <v>2170</v>
      </c>
      <c r="J12925" s="12" t="s">
        <v>26793</v>
      </c>
      <c r="K12925" s="15">
        <v>0</v>
      </c>
      <c r="L12925" s="13" t="s">
        <v>15</v>
      </c>
      <c r="M12925" s="7">
        <v>1</v>
      </c>
      <c r="N12925" s="17"/>
    </row>
    <row r="12926" spans="1:14" ht="94.5">
      <c r="A12926" s="6">
        <v>12924</v>
      </c>
      <c r="B12926" s="8" t="s">
        <v>26757</v>
      </c>
      <c r="C12926" s="9" t="s">
        <v>26816</v>
      </c>
      <c r="D12926" s="10" t="s">
        <v>26817</v>
      </c>
      <c r="E12926" s="11" t="s">
        <v>26818</v>
      </c>
      <c r="F12926" s="6">
        <v>302771</v>
      </c>
      <c r="G12926" s="6" t="s">
        <v>679</v>
      </c>
      <c r="H12926" s="16">
        <v>4309539.1500000004</v>
      </c>
      <c r="I12926" s="12">
        <v>43502</v>
      </c>
      <c r="J12926" s="12">
        <v>43738</v>
      </c>
      <c r="K12926" s="15">
        <v>3500000</v>
      </c>
      <c r="L12926" s="13" t="s">
        <v>15</v>
      </c>
      <c r="M12926" s="7">
        <v>1</v>
      </c>
      <c r="N12926" s="17"/>
    </row>
    <row r="12927" spans="1:14" ht="157.5">
      <c r="A12927" s="6">
        <v>12925</v>
      </c>
      <c r="B12927" s="8" t="s">
        <v>26757</v>
      </c>
      <c r="C12927" s="9" t="s">
        <v>26816</v>
      </c>
      <c r="D12927" s="10" t="s">
        <v>26817</v>
      </c>
      <c r="E12927" s="11" t="s">
        <v>26819</v>
      </c>
      <c r="F12927" s="6">
        <v>341768</v>
      </c>
      <c r="G12927" s="6" t="s">
        <v>679</v>
      </c>
      <c r="H12927" s="16">
        <v>8773772.0109999999</v>
      </c>
      <c r="I12927" s="12" t="s">
        <v>1695</v>
      </c>
      <c r="J12927" s="12">
        <v>43882</v>
      </c>
      <c r="K12927" s="15">
        <v>0</v>
      </c>
      <c r="L12927" s="13" t="s">
        <v>15</v>
      </c>
      <c r="M12927" s="7">
        <v>1</v>
      </c>
      <c r="N12927" s="17"/>
    </row>
    <row r="12928" spans="1:14" ht="63">
      <c r="A12928" s="6">
        <v>12926</v>
      </c>
      <c r="B12928" s="8" t="s">
        <v>26757</v>
      </c>
      <c r="C12928" s="9" t="s">
        <v>26820</v>
      </c>
      <c r="D12928" s="10" t="s">
        <v>26821</v>
      </c>
      <c r="E12928" s="11" t="s">
        <v>26822</v>
      </c>
      <c r="F12928" s="6" t="s">
        <v>4060</v>
      </c>
      <c r="G12928" s="6" t="s">
        <v>1486</v>
      </c>
      <c r="H12928" s="16">
        <v>22909394.136999998</v>
      </c>
      <c r="I12928" s="12" t="s">
        <v>1264</v>
      </c>
      <c r="J12928" s="12" t="s">
        <v>26823</v>
      </c>
      <c r="K12928" s="15">
        <v>5000000</v>
      </c>
      <c r="L12928" s="13" t="s">
        <v>15</v>
      </c>
      <c r="M12928" s="7">
        <v>1</v>
      </c>
      <c r="N12928" s="17"/>
    </row>
    <row r="12929" spans="1:14" ht="78.75">
      <c r="A12929" s="6">
        <v>12927</v>
      </c>
      <c r="B12929" s="8" t="s">
        <v>26757</v>
      </c>
      <c r="C12929" s="9" t="s">
        <v>26824</v>
      </c>
      <c r="D12929" s="10" t="s">
        <v>26825</v>
      </c>
      <c r="E12929" s="11" t="s">
        <v>26826</v>
      </c>
      <c r="F12929" s="6">
        <v>351439</v>
      </c>
      <c r="G12929" s="6" t="s">
        <v>1486</v>
      </c>
      <c r="H12929" s="16">
        <v>19015053.759</v>
      </c>
      <c r="I12929" s="12" t="s">
        <v>1264</v>
      </c>
      <c r="J12929" s="12" t="s">
        <v>26823</v>
      </c>
      <c r="K12929" s="15">
        <v>0</v>
      </c>
      <c r="L12929" s="13" t="s">
        <v>15</v>
      </c>
      <c r="M12929" s="7">
        <v>1</v>
      </c>
      <c r="N12929" s="17"/>
    </row>
    <row r="12930" spans="1:14" ht="94.5">
      <c r="A12930" s="6">
        <v>12928</v>
      </c>
      <c r="B12930" s="8" t="s">
        <v>26757</v>
      </c>
      <c r="C12930" s="9" t="s">
        <v>26827</v>
      </c>
      <c r="D12930" s="10" t="s">
        <v>26828</v>
      </c>
      <c r="E12930" s="11" t="s">
        <v>26829</v>
      </c>
      <c r="F12930" s="6">
        <v>453354</v>
      </c>
      <c r="G12930" s="6" t="s">
        <v>1486</v>
      </c>
      <c r="H12930" s="16">
        <v>33675709.579999998</v>
      </c>
      <c r="I12930" s="12" t="s">
        <v>26830</v>
      </c>
      <c r="J12930" s="12" t="s">
        <v>26831</v>
      </c>
      <c r="K12930" s="15">
        <v>0</v>
      </c>
      <c r="L12930" s="13" t="s">
        <v>14</v>
      </c>
      <c r="M12930" s="7">
        <v>1</v>
      </c>
      <c r="N12930" s="17"/>
    </row>
    <row r="12931" spans="1:14" ht="78.75">
      <c r="A12931" s="6">
        <v>12929</v>
      </c>
      <c r="B12931" s="8" t="s">
        <v>26757</v>
      </c>
      <c r="C12931" s="9" t="s">
        <v>26832</v>
      </c>
      <c r="D12931" s="10" t="s">
        <v>26833</v>
      </c>
      <c r="E12931" s="11" t="s">
        <v>26829</v>
      </c>
      <c r="F12931" s="6">
        <v>453355</v>
      </c>
      <c r="G12931" s="6" t="s">
        <v>1486</v>
      </c>
      <c r="H12931" s="16">
        <v>33675710.579999998</v>
      </c>
      <c r="I12931" s="12" t="s">
        <v>13243</v>
      </c>
      <c r="J12931" s="12" t="s">
        <v>26834</v>
      </c>
      <c r="K12931" s="15">
        <v>0</v>
      </c>
      <c r="L12931" s="13" t="s">
        <v>14</v>
      </c>
      <c r="M12931" s="7">
        <v>0.51</v>
      </c>
      <c r="N12931" s="17"/>
    </row>
    <row r="12932" spans="1:14" ht="78.75">
      <c r="A12932" s="6">
        <v>12930</v>
      </c>
      <c r="B12932" s="8" t="s">
        <v>26757</v>
      </c>
      <c r="C12932" s="9" t="s">
        <v>26835</v>
      </c>
      <c r="D12932" s="10" t="s">
        <v>26836</v>
      </c>
      <c r="E12932" s="11" t="s">
        <v>26829</v>
      </c>
      <c r="F12932" s="6">
        <v>453356</v>
      </c>
      <c r="G12932" s="6" t="s">
        <v>1486</v>
      </c>
      <c r="H12932" s="16">
        <v>33675711.579999998</v>
      </c>
      <c r="I12932" s="12" t="s">
        <v>26837</v>
      </c>
      <c r="J12932" s="12" t="s">
        <v>26838</v>
      </c>
      <c r="K12932" s="15">
        <v>0</v>
      </c>
      <c r="L12932" s="13" t="s">
        <v>14</v>
      </c>
      <c r="M12932" s="7">
        <v>0.49</v>
      </c>
      <c r="N12932" s="17"/>
    </row>
    <row r="12933" spans="1:14" ht="78.75">
      <c r="A12933" s="6">
        <v>12931</v>
      </c>
      <c r="B12933" s="8" t="s">
        <v>26757</v>
      </c>
      <c r="C12933" s="9" t="s">
        <v>26839</v>
      </c>
      <c r="D12933" s="10" t="s">
        <v>26840</v>
      </c>
      <c r="E12933" s="11" t="s">
        <v>26841</v>
      </c>
      <c r="F12933" s="6">
        <v>299395</v>
      </c>
      <c r="G12933" s="6" t="s">
        <v>26842</v>
      </c>
      <c r="H12933" s="16">
        <v>2375001.9</v>
      </c>
      <c r="I12933" s="12" t="s">
        <v>13244</v>
      </c>
      <c r="J12933" s="12" t="s">
        <v>4746</v>
      </c>
      <c r="K12933" s="15">
        <v>1100000</v>
      </c>
      <c r="L12933" s="13" t="s">
        <v>15</v>
      </c>
      <c r="M12933" s="7">
        <v>1</v>
      </c>
      <c r="N12933" s="17"/>
    </row>
    <row r="12934" spans="1:14" ht="63">
      <c r="A12934" s="6">
        <v>12932</v>
      </c>
      <c r="B12934" s="8" t="s">
        <v>26757</v>
      </c>
      <c r="C12934" s="9" t="s">
        <v>26843</v>
      </c>
      <c r="D12934" s="10" t="s">
        <v>26844</v>
      </c>
      <c r="E12934" s="11" t="s">
        <v>26845</v>
      </c>
      <c r="F12934" s="6">
        <v>299400</v>
      </c>
      <c r="G12934" s="6" t="s">
        <v>26842</v>
      </c>
      <c r="H12934" s="16">
        <v>950000</v>
      </c>
      <c r="I12934" s="12" t="s">
        <v>13159</v>
      </c>
      <c r="J12934" s="12" t="s">
        <v>26716</v>
      </c>
      <c r="K12934" s="15">
        <v>0</v>
      </c>
      <c r="L12934" s="13" t="s">
        <v>15</v>
      </c>
      <c r="M12934" s="7">
        <v>1</v>
      </c>
      <c r="N12934" s="17"/>
    </row>
    <row r="12935" spans="1:14" ht="94.5">
      <c r="A12935" s="6">
        <v>12933</v>
      </c>
      <c r="B12935" s="8" t="s">
        <v>26757</v>
      </c>
      <c r="C12935" s="9" t="s">
        <v>26846</v>
      </c>
      <c r="D12935" s="10" t="s">
        <v>7826</v>
      </c>
      <c r="E12935" s="11" t="s">
        <v>26847</v>
      </c>
      <c r="F12935" s="6">
        <v>299403</v>
      </c>
      <c r="G12935" s="6" t="s">
        <v>26842</v>
      </c>
      <c r="H12935" s="16">
        <v>950000</v>
      </c>
      <c r="I12935" s="12" t="s">
        <v>13159</v>
      </c>
      <c r="J12935" s="12" t="s">
        <v>26716</v>
      </c>
      <c r="K12935" s="15">
        <v>0</v>
      </c>
      <c r="L12935" s="13" t="s">
        <v>15</v>
      </c>
      <c r="M12935" s="7">
        <v>1</v>
      </c>
      <c r="N12935" s="17"/>
    </row>
    <row r="12936" spans="1:14" ht="94.5">
      <c r="A12936" s="6">
        <v>12934</v>
      </c>
      <c r="B12936" s="8" t="s">
        <v>26757</v>
      </c>
      <c r="C12936" s="9" t="s">
        <v>26846</v>
      </c>
      <c r="D12936" s="10" t="s">
        <v>7826</v>
      </c>
      <c r="E12936" s="11" t="s">
        <v>26848</v>
      </c>
      <c r="F12936" s="6">
        <v>299404</v>
      </c>
      <c r="G12936" s="6" t="s">
        <v>26842</v>
      </c>
      <c r="H12936" s="16">
        <v>1902025.4</v>
      </c>
      <c r="I12936" s="12" t="s">
        <v>13159</v>
      </c>
      <c r="J12936" s="12" t="s">
        <v>22336</v>
      </c>
      <c r="K12936" s="15">
        <v>0</v>
      </c>
      <c r="L12936" s="13" t="s">
        <v>15</v>
      </c>
      <c r="M12936" s="7">
        <v>1</v>
      </c>
      <c r="N12936" s="17"/>
    </row>
    <row r="12937" spans="1:14" ht="63">
      <c r="A12937" s="6">
        <v>12935</v>
      </c>
      <c r="B12937" s="8" t="s">
        <v>26757</v>
      </c>
      <c r="C12937" s="9" t="s">
        <v>26849</v>
      </c>
      <c r="D12937" s="10" t="s">
        <v>26850</v>
      </c>
      <c r="E12937" s="11" t="s">
        <v>26851</v>
      </c>
      <c r="F12937" s="6">
        <v>299407</v>
      </c>
      <c r="G12937" s="6" t="s">
        <v>26842</v>
      </c>
      <c r="H12937" s="16">
        <v>1425096.9</v>
      </c>
      <c r="I12937" s="12" t="s">
        <v>13244</v>
      </c>
      <c r="J12937" s="12" t="s">
        <v>26852</v>
      </c>
      <c r="K12937" s="15">
        <v>185000</v>
      </c>
      <c r="L12937" s="13" t="s">
        <v>15</v>
      </c>
      <c r="M12937" s="7">
        <v>1</v>
      </c>
      <c r="N12937" s="17"/>
    </row>
    <row r="12938" spans="1:14" ht="63">
      <c r="A12938" s="6">
        <v>12936</v>
      </c>
      <c r="B12938" s="8" t="s">
        <v>26757</v>
      </c>
      <c r="C12938" s="9" t="s">
        <v>26853</v>
      </c>
      <c r="D12938" s="10" t="s">
        <v>26854</v>
      </c>
      <c r="E12938" s="11" t="s">
        <v>26855</v>
      </c>
      <c r="F12938" s="6">
        <v>299409</v>
      </c>
      <c r="G12938" s="6" t="s">
        <v>26842</v>
      </c>
      <c r="H12938" s="16">
        <v>3800000</v>
      </c>
      <c r="I12938" s="12" t="s">
        <v>26856</v>
      </c>
      <c r="J12938" s="12" t="s">
        <v>4995</v>
      </c>
      <c r="K12938" s="15">
        <v>1957218</v>
      </c>
      <c r="L12938" s="13" t="s">
        <v>15</v>
      </c>
      <c r="M12938" s="7">
        <v>1</v>
      </c>
      <c r="N12938" s="17"/>
    </row>
    <row r="12939" spans="1:14" ht="63">
      <c r="A12939" s="6">
        <v>12937</v>
      </c>
      <c r="B12939" s="8" t="s">
        <v>26757</v>
      </c>
      <c r="C12939" s="9" t="s">
        <v>26857</v>
      </c>
      <c r="D12939" s="10" t="s">
        <v>26858</v>
      </c>
      <c r="E12939" s="11" t="s">
        <v>26859</v>
      </c>
      <c r="F12939" s="6">
        <v>309173</v>
      </c>
      <c r="G12939" s="6" t="s">
        <v>26842</v>
      </c>
      <c r="H12939" s="16">
        <v>2375000</v>
      </c>
      <c r="I12939" s="12" t="s">
        <v>26860</v>
      </c>
      <c r="J12939" s="12" t="s">
        <v>1576</v>
      </c>
      <c r="K12939" s="15">
        <v>700000</v>
      </c>
      <c r="L12939" s="13" t="s">
        <v>15</v>
      </c>
      <c r="M12939" s="7">
        <v>1</v>
      </c>
      <c r="N12939" s="17"/>
    </row>
    <row r="12940" spans="1:14" ht="94.5">
      <c r="A12940" s="6">
        <v>12938</v>
      </c>
      <c r="B12940" s="8" t="s">
        <v>26757</v>
      </c>
      <c r="C12940" s="9" t="s">
        <v>26861</v>
      </c>
      <c r="D12940" s="10" t="s">
        <v>26862</v>
      </c>
      <c r="E12940" s="11" t="s">
        <v>26863</v>
      </c>
      <c r="F12940" s="6">
        <v>358127</v>
      </c>
      <c r="G12940" s="6" t="s">
        <v>26842</v>
      </c>
      <c r="H12940" s="16">
        <v>1900146.3</v>
      </c>
      <c r="I12940" s="12" t="s">
        <v>21352</v>
      </c>
      <c r="J12940" s="12" t="s">
        <v>2255</v>
      </c>
      <c r="K12940" s="15">
        <v>0</v>
      </c>
      <c r="L12940" s="13" t="s">
        <v>15</v>
      </c>
      <c r="M12940" s="7">
        <v>1</v>
      </c>
      <c r="N12940" s="17"/>
    </row>
    <row r="12941" spans="1:14" ht="63">
      <c r="A12941" s="6">
        <v>12939</v>
      </c>
      <c r="B12941" s="8" t="s">
        <v>26757</v>
      </c>
      <c r="C12941" s="9" t="s">
        <v>26864</v>
      </c>
      <c r="D12941" s="10" t="s">
        <v>26865</v>
      </c>
      <c r="E12941" s="11" t="s">
        <v>26866</v>
      </c>
      <c r="F12941" s="6">
        <v>358128</v>
      </c>
      <c r="G12941" s="6" t="s">
        <v>26842</v>
      </c>
      <c r="H12941" s="16">
        <v>1425249.85</v>
      </c>
      <c r="I12941" s="12" t="s">
        <v>24685</v>
      </c>
      <c r="J12941" s="12" t="s">
        <v>2255</v>
      </c>
      <c r="K12941" s="15">
        <v>0</v>
      </c>
      <c r="L12941" s="13" t="s">
        <v>15</v>
      </c>
      <c r="M12941" s="7">
        <v>1</v>
      </c>
      <c r="N12941" s="17"/>
    </row>
    <row r="12942" spans="1:14" ht="78.75">
      <c r="A12942" s="6">
        <v>12940</v>
      </c>
      <c r="B12942" s="8" t="s">
        <v>26757</v>
      </c>
      <c r="C12942" s="9" t="s">
        <v>26867</v>
      </c>
      <c r="D12942" s="10" t="s">
        <v>26868</v>
      </c>
      <c r="E12942" s="11" t="s">
        <v>26869</v>
      </c>
      <c r="F12942" s="6">
        <v>358129</v>
      </c>
      <c r="G12942" s="6" t="s">
        <v>26842</v>
      </c>
      <c r="H12942" s="16">
        <v>1425000</v>
      </c>
      <c r="I12942" s="12" t="s">
        <v>24685</v>
      </c>
      <c r="J12942" s="12" t="s">
        <v>2255</v>
      </c>
      <c r="K12942" s="15">
        <v>0</v>
      </c>
      <c r="L12942" s="13" t="s">
        <v>15</v>
      </c>
      <c r="M12942" s="7">
        <v>1</v>
      </c>
      <c r="N12942" s="17"/>
    </row>
    <row r="12943" spans="1:14" ht="63">
      <c r="A12943" s="6">
        <v>12941</v>
      </c>
      <c r="B12943" s="8" t="s">
        <v>26757</v>
      </c>
      <c r="C12943" s="9" t="s">
        <v>26864</v>
      </c>
      <c r="D12943" s="10" t="s">
        <v>26865</v>
      </c>
      <c r="E12943" s="11" t="s">
        <v>26870</v>
      </c>
      <c r="F12943" s="6">
        <v>358130</v>
      </c>
      <c r="G12943" s="6" t="s">
        <v>26842</v>
      </c>
      <c r="H12943" s="16">
        <v>1425001.9</v>
      </c>
      <c r="I12943" s="12" t="s">
        <v>2385</v>
      </c>
      <c r="J12943" s="12" t="s">
        <v>2405</v>
      </c>
      <c r="K12943" s="15">
        <v>0</v>
      </c>
      <c r="L12943" s="13" t="s">
        <v>15</v>
      </c>
      <c r="M12943" s="7">
        <v>1</v>
      </c>
      <c r="N12943" s="17"/>
    </row>
    <row r="12944" spans="1:14" ht="63">
      <c r="A12944" s="6">
        <v>12942</v>
      </c>
      <c r="B12944" s="8" t="s">
        <v>26757</v>
      </c>
      <c r="C12944" s="9" t="s">
        <v>26849</v>
      </c>
      <c r="D12944" s="10" t="s">
        <v>26850</v>
      </c>
      <c r="E12944" s="11" t="s">
        <v>26871</v>
      </c>
      <c r="F12944" s="6">
        <v>358131</v>
      </c>
      <c r="G12944" s="6" t="s">
        <v>26842</v>
      </c>
      <c r="H12944" s="16">
        <v>1900000</v>
      </c>
      <c r="I12944" s="12" t="s">
        <v>24685</v>
      </c>
      <c r="J12944" s="12" t="s">
        <v>2255</v>
      </c>
      <c r="K12944" s="15">
        <v>0</v>
      </c>
      <c r="L12944" s="13" t="s">
        <v>15</v>
      </c>
      <c r="M12944" s="7">
        <v>1</v>
      </c>
      <c r="N12944" s="17"/>
    </row>
    <row r="12945" spans="1:14" ht="94.5">
      <c r="A12945" s="6">
        <v>12943</v>
      </c>
      <c r="B12945" s="8" t="s">
        <v>26757</v>
      </c>
      <c r="C12945" s="9" t="s">
        <v>26872</v>
      </c>
      <c r="D12945" s="10" t="s">
        <v>26873</v>
      </c>
      <c r="E12945" s="11" t="s">
        <v>26874</v>
      </c>
      <c r="F12945" s="6">
        <v>370457</v>
      </c>
      <c r="G12945" s="6" t="s">
        <v>26842</v>
      </c>
      <c r="H12945" s="16">
        <v>2387517.2000000002</v>
      </c>
      <c r="I12945" s="12" t="s">
        <v>2385</v>
      </c>
      <c r="J12945" s="12" t="s">
        <v>1563</v>
      </c>
      <c r="K12945" s="15">
        <v>0</v>
      </c>
      <c r="L12945" s="13" t="s">
        <v>15</v>
      </c>
      <c r="M12945" s="7">
        <v>1</v>
      </c>
      <c r="N12945" s="17"/>
    </row>
    <row r="12946" spans="1:14" ht="94.5">
      <c r="A12946" s="6">
        <v>12944</v>
      </c>
      <c r="B12946" s="8" t="s">
        <v>26757</v>
      </c>
      <c r="C12946" s="9" t="s">
        <v>26875</v>
      </c>
      <c r="D12946" s="10" t="s">
        <v>26876</v>
      </c>
      <c r="E12946" s="11" t="s">
        <v>26877</v>
      </c>
      <c r="F12946" s="6">
        <v>398292</v>
      </c>
      <c r="G12946" s="6" t="s">
        <v>26842</v>
      </c>
      <c r="H12946" s="16">
        <v>1500005</v>
      </c>
      <c r="I12946" s="12" t="s">
        <v>4777</v>
      </c>
      <c r="J12946" s="12" t="s">
        <v>3908</v>
      </c>
      <c r="K12946" s="15">
        <v>0</v>
      </c>
      <c r="L12946" s="13" t="s">
        <v>15</v>
      </c>
      <c r="M12946" s="7">
        <v>1</v>
      </c>
      <c r="N12946" s="17"/>
    </row>
    <row r="12947" spans="1:14" ht="94.5">
      <c r="A12947" s="6">
        <v>12945</v>
      </c>
      <c r="B12947" s="8" t="s">
        <v>26757</v>
      </c>
      <c r="C12947" s="9" t="s">
        <v>26875</v>
      </c>
      <c r="D12947" s="10" t="s">
        <v>26876</v>
      </c>
      <c r="E12947" s="11" t="s">
        <v>26878</v>
      </c>
      <c r="F12947" s="6">
        <v>398294</v>
      </c>
      <c r="G12947" s="6" t="s">
        <v>26842</v>
      </c>
      <c r="H12947" s="16">
        <v>2000143</v>
      </c>
      <c r="I12947" s="12" t="s">
        <v>4777</v>
      </c>
      <c r="J12947" s="12" t="s">
        <v>3908</v>
      </c>
      <c r="K12947" s="15">
        <v>0</v>
      </c>
      <c r="L12947" s="13" t="s">
        <v>15</v>
      </c>
      <c r="M12947" s="7">
        <v>1</v>
      </c>
      <c r="N12947" s="17"/>
    </row>
    <row r="12948" spans="1:14" ht="63">
      <c r="A12948" s="6">
        <v>12946</v>
      </c>
      <c r="B12948" s="8" t="s">
        <v>26757</v>
      </c>
      <c r="C12948" s="9" t="s">
        <v>26879</v>
      </c>
      <c r="D12948" s="10" t="s">
        <v>26880</v>
      </c>
      <c r="E12948" s="11" t="s">
        <v>26881</v>
      </c>
      <c r="F12948" s="6">
        <v>389758</v>
      </c>
      <c r="G12948" s="6" t="s">
        <v>1109</v>
      </c>
      <c r="H12948" s="16">
        <v>4137105</v>
      </c>
      <c r="I12948" s="12" t="s">
        <v>6797</v>
      </c>
      <c r="J12948" s="12" t="s">
        <v>26882</v>
      </c>
      <c r="K12948" s="15">
        <v>1400000</v>
      </c>
      <c r="L12948" s="13" t="s">
        <v>15</v>
      </c>
      <c r="M12948" s="7">
        <v>1</v>
      </c>
      <c r="N12948" s="17"/>
    </row>
    <row r="12949" spans="1:14" ht="110.25">
      <c r="A12949" s="6">
        <v>12947</v>
      </c>
      <c r="B12949" s="8" t="s">
        <v>26757</v>
      </c>
      <c r="C12949" s="9" t="s">
        <v>26883</v>
      </c>
      <c r="D12949" s="10" t="s">
        <v>26884</v>
      </c>
      <c r="E12949" s="11" t="s">
        <v>26885</v>
      </c>
      <c r="F12949" s="6">
        <v>485807</v>
      </c>
      <c r="G12949" s="6" t="s">
        <v>1109</v>
      </c>
      <c r="H12949" s="16">
        <v>290696.2</v>
      </c>
      <c r="I12949" s="12" t="s">
        <v>4249</v>
      </c>
      <c r="J12949" s="12" t="s">
        <v>7674</v>
      </c>
      <c r="K12949" s="15">
        <v>0</v>
      </c>
      <c r="L12949" s="13" t="s">
        <v>15</v>
      </c>
      <c r="M12949" s="7">
        <v>1</v>
      </c>
      <c r="N12949" s="17"/>
    </row>
    <row r="12950" spans="1:14" ht="94.5">
      <c r="A12950" s="6">
        <v>12948</v>
      </c>
      <c r="B12950" s="8" t="s">
        <v>26757</v>
      </c>
      <c r="C12950" s="9" t="s">
        <v>26886</v>
      </c>
      <c r="D12950" s="10" t="s">
        <v>26887</v>
      </c>
      <c r="E12950" s="11" t="s">
        <v>26888</v>
      </c>
      <c r="F12950" s="6">
        <v>282049</v>
      </c>
      <c r="G12950" s="6" t="s">
        <v>1109</v>
      </c>
      <c r="H12950" s="16">
        <v>801705.94</v>
      </c>
      <c r="I12950" s="12" t="s">
        <v>2123</v>
      </c>
      <c r="J12950" s="12" t="s">
        <v>8006</v>
      </c>
      <c r="K12950" s="15">
        <v>0</v>
      </c>
      <c r="L12950" s="13" t="s">
        <v>15</v>
      </c>
      <c r="M12950" s="7">
        <v>1</v>
      </c>
      <c r="N12950" s="17"/>
    </row>
    <row r="12951" spans="1:14" ht="78.75">
      <c r="A12951" s="6">
        <v>12949</v>
      </c>
      <c r="B12951" s="8" t="s">
        <v>26757</v>
      </c>
      <c r="C12951" s="9" t="s">
        <v>26889</v>
      </c>
      <c r="D12951" s="10" t="s">
        <v>26890</v>
      </c>
      <c r="E12951" s="11" t="s">
        <v>26891</v>
      </c>
      <c r="F12951" s="6">
        <v>346651</v>
      </c>
      <c r="G12951" s="6" t="s">
        <v>1109</v>
      </c>
      <c r="H12951" s="16">
        <v>289326.3</v>
      </c>
      <c r="I12951" s="12" t="s">
        <v>5113</v>
      </c>
      <c r="J12951" s="12" t="s">
        <v>26892</v>
      </c>
      <c r="K12951" s="15">
        <v>0</v>
      </c>
      <c r="L12951" s="13" t="s">
        <v>15</v>
      </c>
      <c r="M12951" s="7">
        <v>1</v>
      </c>
      <c r="N12951" s="17"/>
    </row>
    <row r="12952" spans="1:14" ht="78.75">
      <c r="A12952" s="6">
        <v>12950</v>
      </c>
      <c r="B12952" s="8" t="s">
        <v>26757</v>
      </c>
      <c r="C12952" s="9" t="s">
        <v>26893</v>
      </c>
      <c r="D12952" s="10" t="s">
        <v>26894</v>
      </c>
      <c r="E12952" s="11" t="s">
        <v>26895</v>
      </c>
      <c r="F12952" s="6">
        <v>346645</v>
      </c>
      <c r="G12952" s="6" t="s">
        <v>1109</v>
      </c>
      <c r="H12952" s="16">
        <v>1164908.05</v>
      </c>
      <c r="I12952" s="12" t="s">
        <v>5113</v>
      </c>
      <c r="J12952" s="12" t="s">
        <v>26892</v>
      </c>
      <c r="K12952" s="15">
        <v>650000</v>
      </c>
      <c r="L12952" s="13" t="s">
        <v>15</v>
      </c>
      <c r="M12952" s="7">
        <v>1</v>
      </c>
      <c r="N12952" s="17"/>
    </row>
    <row r="12953" spans="1:14" ht="63">
      <c r="A12953" s="6">
        <v>12951</v>
      </c>
      <c r="B12953" s="8" t="s">
        <v>26757</v>
      </c>
      <c r="C12953" s="9" t="s">
        <v>26864</v>
      </c>
      <c r="D12953" s="10" t="s">
        <v>26865</v>
      </c>
      <c r="E12953" s="11" t="s">
        <v>26896</v>
      </c>
      <c r="F12953" s="6">
        <v>408712</v>
      </c>
      <c r="G12953" s="6" t="s">
        <v>1109</v>
      </c>
      <c r="H12953" s="16">
        <v>300000</v>
      </c>
      <c r="I12953" s="12" t="s">
        <v>25004</v>
      </c>
      <c r="J12953" s="12" t="s">
        <v>13245</v>
      </c>
      <c r="K12953" s="15">
        <v>0</v>
      </c>
      <c r="L12953" s="13" t="s">
        <v>15</v>
      </c>
      <c r="M12953" s="7">
        <v>1</v>
      </c>
      <c r="N12953" s="17"/>
    </row>
    <row r="12954" spans="1:14" ht="47.25">
      <c r="A12954" s="6">
        <v>12952</v>
      </c>
      <c r="B12954" s="8" t="s">
        <v>26757</v>
      </c>
      <c r="C12954" s="9" t="s">
        <v>26897</v>
      </c>
      <c r="D12954" s="10" t="s">
        <v>26898</v>
      </c>
      <c r="E12954" s="11" t="s">
        <v>26899</v>
      </c>
      <c r="F12954" s="6">
        <v>413291</v>
      </c>
      <c r="G12954" s="6" t="s">
        <v>3787</v>
      </c>
      <c r="H12954" s="16">
        <v>3237689.52</v>
      </c>
      <c r="I12954" s="12" t="s">
        <v>6814</v>
      </c>
      <c r="J12954" s="12" t="s">
        <v>6980</v>
      </c>
      <c r="K12954" s="15">
        <v>0</v>
      </c>
      <c r="L12954" s="13" t="s">
        <v>15</v>
      </c>
      <c r="M12954" s="7">
        <v>1</v>
      </c>
      <c r="N12954" s="17"/>
    </row>
    <row r="12955" spans="1:14" ht="110.25">
      <c r="A12955" s="6">
        <v>12953</v>
      </c>
      <c r="B12955" s="8" t="s">
        <v>26757</v>
      </c>
      <c r="C12955" s="9" t="s">
        <v>26900</v>
      </c>
      <c r="D12955" s="10" t="s">
        <v>26901</v>
      </c>
      <c r="E12955" s="11" t="s">
        <v>26902</v>
      </c>
      <c r="F12955" s="6">
        <v>482281</v>
      </c>
      <c r="G12955" s="6" t="s">
        <v>3787</v>
      </c>
      <c r="H12955" s="16">
        <v>7941375.4699999997</v>
      </c>
      <c r="I12955" s="12" t="s">
        <v>7754</v>
      </c>
      <c r="J12955" s="12" t="s">
        <v>1730</v>
      </c>
      <c r="K12955" s="15">
        <v>0</v>
      </c>
      <c r="L12955" s="13" t="s">
        <v>15</v>
      </c>
      <c r="M12955" s="7">
        <v>1</v>
      </c>
      <c r="N12955" s="17"/>
    </row>
    <row r="12956" spans="1:14" ht="110.25">
      <c r="A12956" s="6">
        <v>12954</v>
      </c>
      <c r="B12956" s="8" t="s">
        <v>26757</v>
      </c>
      <c r="C12956" s="9" t="s">
        <v>26903</v>
      </c>
      <c r="D12956" s="10" t="s">
        <v>6573</v>
      </c>
      <c r="E12956" s="11" t="s">
        <v>26904</v>
      </c>
      <c r="F12956" s="6">
        <v>141670</v>
      </c>
      <c r="G12956" s="6" t="s">
        <v>3787</v>
      </c>
      <c r="H12956" s="16">
        <v>4689598.4800000004</v>
      </c>
      <c r="I12956" s="12" t="s">
        <v>26905</v>
      </c>
      <c r="J12956" s="12" t="s">
        <v>7253</v>
      </c>
      <c r="K12956" s="15">
        <v>1100000</v>
      </c>
      <c r="L12956" s="13" t="s">
        <v>15</v>
      </c>
      <c r="M12956" s="7">
        <v>1</v>
      </c>
      <c r="N12956" s="17"/>
    </row>
    <row r="12957" spans="1:14" ht="94.5">
      <c r="A12957" s="6">
        <v>12955</v>
      </c>
      <c r="B12957" s="8" t="s">
        <v>26757</v>
      </c>
      <c r="C12957" s="9" t="s">
        <v>26816</v>
      </c>
      <c r="D12957" s="10" t="s">
        <v>26817</v>
      </c>
      <c r="E12957" s="11" t="s">
        <v>26906</v>
      </c>
      <c r="F12957" s="6" t="s">
        <v>4060</v>
      </c>
      <c r="G12957" s="6" t="s">
        <v>3787</v>
      </c>
      <c r="H12957" s="16">
        <v>7917955.5199999996</v>
      </c>
      <c r="I12957" s="12" t="s">
        <v>2123</v>
      </c>
      <c r="J12957" s="12" t="s">
        <v>8006</v>
      </c>
      <c r="K12957" s="15">
        <v>5000000</v>
      </c>
      <c r="L12957" s="13" t="s">
        <v>15</v>
      </c>
      <c r="M12957" s="7">
        <v>1</v>
      </c>
      <c r="N12957" s="17"/>
    </row>
    <row r="12958" spans="1:14" ht="94.5">
      <c r="A12958" s="6">
        <v>12956</v>
      </c>
      <c r="B12958" s="8" t="s">
        <v>26757</v>
      </c>
      <c r="C12958" s="9" t="s">
        <v>26816</v>
      </c>
      <c r="D12958" s="10" t="s">
        <v>26817</v>
      </c>
      <c r="E12958" s="11" t="s">
        <v>26907</v>
      </c>
      <c r="F12958" s="6">
        <v>418529</v>
      </c>
      <c r="G12958" s="6" t="s">
        <v>3787</v>
      </c>
      <c r="H12958" s="16">
        <v>4914074.97</v>
      </c>
      <c r="I12958" s="12" t="s">
        <v>26908</v>
      </c>
      <c r="J12958" s="12" t="s">
        <v>13152</v>
      </c>
      <c r="K12958" s="15">
        <v>0</v>
      </c>
      <c r="L12958" s="13" t="s">
        <v>15</v>
      </c>
      <c r="M12958" s="7">
        <v>1</v>
      </c>
      <c r="N12958" s="17"/>
    </row>
    <row r="12959" spans="1:14" ht="47.25">
      <c r="A12959" s="6">
        <v>12957</v>
      </c>
      <c r="B12959" s="8" t="s">
        <v>26757</v>
      </c>
      <c r="C12959" s="9" t="s">
        <v>26909</v>
      </c>
      <c r="D12959" s="10" t="s">
        <v>26910</v>
      </c>
      <c r="E12959" s="11" t="s">
        <v>26911</v>
      </c>
      <c r="F12959" s="6">
        <v>351570</v>
      </c>
      <c r="G12959" s="6" t="s">
        <v>3787</v>
      </c>
      <c r="H12959" s="16">
        <v>5962222.54</v>
      </c>
      <c r="I12959" s="12" t="s">
        <v>26214</v>
      </c>
      <c r="J12959" s="12" t="s">
        <v>26912</v>
      </c>
      <c r="K12959" s="15">
        <v>0</v>
      </c>
      <c r="L12959" s="13" t="s">
        <v>15</v>
      </c>
      <c r="M12959" s="7">
        <v>1</v>
      </c>
      <c r="N12959" s="17"/>
    </row>
    <row r="12960" spans="1:14" ht="78.75">
      <c r="A12960" s="6">
        <v>12958</v>
      </c>
      <c r="B12960" s="8" t="s">
        <v>26757</v>
      </c>
      <c r="C12960" s="9" t="s">
        <v>26782</v>
      </c>
      <c r="D12960" s="10" t="s">
        <v>26783</v>
      </c>
      <c r="E12960" s="11" t="s">
        <v>26913</v>
      </c>
      <c r="F12960" s="6">
        <v>434088</v>
      </c>
      <c r="G12960" s="6" t="s">
        <v>3787</v>
      </c>
      <c r="H12960" s="16">
        <v>4190000.42</v>
      </c>
      <c r="I12960" s="12" t="s">
        <v>26882</v>
      </c>
      <c r="J12960" s="12" t="s">
        <v>7638</v>
      </c>
      <c r="K12960" s="15">
        <v>0</v>
      </c>
      <c r="L12960" s="13" t="s">
        <v>15</v>
      </c>
      <c r="M12960" s="7">
        <v>1</v>
      </c>
      <c r="N12960" s="17"/>
    </row>
    <row r="12961" spans="1:14" ht="78.75">
      <c r="A12961" s="6">
        <v>12959</v>
      </c>
      <c r="B12961" s="8" t="s">
        <v>26757</v>
      </c>
      <c r="C12961" s="9" t="s">
        <v>26914</v>
      </c>
      <c r="D12961" s="10" t="s">
        <v>26915</v>
      </c>
      <c r="E12961" s="11" t="s">
        <v>26916</v>
      </c>
      <c r="F12961" s="6">
        <v>484057</v>
      </c>
      <c r="G12961" s="6" t="s">
        <v>3787</v>
      </c>
      <c r="H12961" s="16">
        <v>3442971.25</v>
      </c>
      <c r="I12961" s="12" t="s">
        <v>2413</v>
      </c>
      <c r="J12961" s="12" t="s">
        <v>1700</v>
      </c>
      <c r="K12961" s="15">
        <v>0</v>
      </c>
      <c r="L12961" s="13" t="s">
        <v>15</v>
      </c>
      <c r="M12961" s="7">
        <v>1</v>
      </c>
      <c r="N12961" s="17"/>
    </row>
    <row r="12962" spans="1:14" ht="47.25">
      <c r="A12962" s="6">
        <v>12960</v>
      </c>
      <c r="B12962" s="8" t="s">
        <v>26757</v>
      </c>
      <c r="C12962" s="9" t="s">
        <v>26917</v>
      </c>
      <c r="D12962" s="10"/>
      <c r="E12962" s="11" t="s">
        <v>26918</v>
      </c>
      <c r="F12962" s="6"/>
      <c r="G12962" s="6" t="s">
        <v>3787</v>
      </c>
      <c r="H12962" s="16">
        <v>17217565.440000001</v>
      </c>
      <c r="I12962" s="12" t="s">
        <v>26919</v>
      </c>
      <c r="J12962" s="12" t="s">
        <v>26920</v>
      </c>
      <c r="K12962" s="15">
        <v>6105475</v>
      </c>
      <c r="L12962" s="13" t="s">
        <v>15</v>
      </c>
      <c r="M12962" s="7">
        <v>1</v>
      </c>
      <c r="N12962" s="17"/>
    </row>
    <row r="12963" spans="1:14" ht="157.5">
      <c r="A12963" s="6">
        <v>12961</v>
      </c>
      <c r="B12963" s="8" t="s">
        <v>26757</v>
      </c>
      <c r="C12963" s="9" t="s">
        <v>26921</v>
      </c>
      <c r="D12963" s="10" t="s">
        <v>26922</v>
      </c>
      <c r="E12963" s="11" t="s">
        <v>26923</v>
      </c>
      <c r="F12963" s="6">
        <v>222255</v>
      </c>
      <c r="G12963" s="6" t="s">
        <v>3787</v>
      </c>
      <c r="H12963" s="16">
        <v>7619483.5499999998</v>
      </c>
      <c r="I12963" s="12" t="s">
        <v>26924</v>
      </c>
      <c r="J12963" s="12" t="s">
        <v>7264</v>
      </c>
      <c r="K12963" s="15">
        <v>3300000</v>
      </c>
      <c r="L12963" s="13" t="s">
        <v>15</v>
      </c>
      <c r="M12963" s="7">
        <v>1</v>
      </c>
      <c r="N12963" s="17"/>
    </row>
    <row r="12964" spans="1:14" ht="110.25">
      <c r="A12964" s="6">
        <v>12962</v>
      </c>
      <c r="B12964" s="8" t="s">
        <v>26757</v>
      </c>
      <c r="C12964" s="9" t="s">
        <v>26925</v>
      </c>
      <c r="D12964" s="10" t="s">
        <v>26922</v>
      </c>
      <c r="E12964" s="11" t="s">
        <v>26926</v>
      </c>
      <c r="F12964" s="6">
        <v>222256</v>
      </c>
      <c r="G12964" s="6" t="s">
        <v>3787</v>
      </c>
      <c r="H12964" s="16">
        <v>6062088.7000000002</v>
      </c>
      <c r="I12964" s="12" t="s">
        <v>26924</v>
      </c>
      <c r="J12964" s="12" t="s">
        <v>7264</v>
      </c>
      <c r="K12964" s="15">
        <v>0</v>
      </c>
      <c r="L12964" s="13" t="s">
        <v>15</v>
      </c>
      <c r="M12964" s="7">
        <v>1</v>
      </c>
      <c r="N12964" s="17"/>
    </row>
    <row r="12965" spans="1:14" ht="110.25">
      <c r="A12965" s="6">
        <v>12963</v>
      </c>
      <c r="B12965" s="8" t="s">
        <v>26757</v>
      </c>
      <c r="C12965" s="9" t="s">
        <v>26927</v>
      </c>
      <c r="D12965" s="10" t="s">
        <v>26928</v>
      </c>
      <c r="E12965" s="11" t="s">
        <v>26929</v>
      </c>
      <c r="F12965" s="6">
        <v>312830</v>
      </c>
      <c r="G12965" s="6" t="s">
        <v>3787</v>
      </c>
      <c r="H12965" s="16">
        <v>12489650.25</v>
      </c>
      <c r="I12965" s="12" t="s">
        <v>26930</v>
      </c>
      <c r="J12965" s="12" t="s">
        <v>4779</v>
      </c>
      <c r="K12965" s="15">
        <v>1400000</v>
      </c>
      <c r="L12965" s="13" t="s">
        <v>15</v>
      </c>
      <c r="M12965" s="7">
        <v>1</v>
      </c>
      <c r="N12965" s="17"/>
    </row>
    <row r="12966" spans="1:14" ht="78.75">
      <c r="A12966" s="6">
        <v>12964</v>
      </c>
      <c r="B12966" s="8" t="s">
        <v>26757</v>
      </c>
      <c r="C12966" s="9" t="s">
        <v>26931</v>
      </c>
      <c r="D12966" s="10" t="s">
        <v>26932</v>
      </c>
      <c r="E12966" s="11" t="s">
        <v>26933</v>
      </c>
      <c r="F12966" s="6">
        <v>316585</v>
      </c>
      <c r="G12966" s="6" t="s">
        <v>2442</v>
      </c>
      <c r="H12966" s="16">
        <v>85375257.936000004</v>
      </c>
      <c r="I12966" s="12" t="s">
        <v>13246</v>
      </c>
      <c r="J12966" s="12" t="s">
        <v>1291</v>
      </c>
      <c r="K12966" s="15">
        <v>23384168</v>
      </c>
      <c r="L12966" s="13" t="s">
        <v>15</v>
      </c>
      <c r="M12966" s="7">
        <v>1</v>
      </c>
      <c r="N12966" s="17"/>
    </row>
    <row r="12967" spans="1:14" ht="78.75">
      <c r="A12967" s="6">
        <v>12965</v>
      </c>
      <c r="B12967" s="8" t="s">
        <v>26757</v>
      </c>
      <c r="C12967" s="9" t="s">
        <v>26934</v>
      </c>
      <c r="D12967" s="10" t="s">
        <v>26935</v>
      </c>
      <c r="E12967" s="11" t="s">
        <v>26936</v>
      </c>
      <c r="F12967" s="6">
        <v>235609</v>
      </c>
      <c r="G12967" s="6" t="s">
        <v>7979</v>
      </c>
      <c r="H12967" s="16">
        <v>8775998.6400000006</v>
      </c>
      <c r="I12967" s="12" t="s">
        <v>26937</v>
      </c>
      <c r="J12967" s="12" t="s">
        <v>13240</v>
      </c>
      <c r="K12967" s="15">
        <v>0</v>
      </c>
      <c r="L12967" s="13" t="s">
        <v>15</v>
      </c>
      <c r="M12967" s="7">
        <v>1</v>
      </c>
      <c r="N12967" s="17"/>
    </row>
    <row r="12968" spans="1:14" ht="252">
      <c r="A12968" s="6">
        <v>12966</v>
      </c>
      <c r="B12968" s="8" t="s">
        <v>26757</v>
      </c>
      <c r="C12968" s="9" t="s">
        <v>26938</v>
      </c>
      <c r="D12968" s="10" t="s">
        <v>4456</v>
      </c>
      <c r="E12968" s="11" t="s">
        <v>26939</v>
      </c>
      <c r="F12968" s="6">
        <v>174205</v>
      </c>
      <c r="G12968" s="6" t="s">
        <v>7979</v>
      </c>
      <c r="H12968" s="16">
        <v>32749714.02</v>
      </c>
      <c r="I12968" s="12" t="s">
        <v>26940</v>
      </c>
      <c r="J12968" s="12" t="s">
        <v>8001</v>
      </c>
      <c r="K12968" s="15">
        <f>SUM(G12968:J12968)</f>
        <v>32749714.02</v>
      </c>
      <c r="L12968" s="13" t="s">
        <v>15</v>
      </c>
      <c r="M12968" s="7">
        <v>1</v>
      </c>
      <c r="N12968" s="17"/>
    </row>
    <row r="12969" spans="1:14" ht="252">
      <c r="A12969" s="6">
        <v>12967</v>
      </c>
      <c r="B12969" s="8" t="s">
        <v>26757</v>
      </c>
      <c r="C12969" s="9" t="s">
        <v>26938</v>
      </c>
      <c r="D12969" s="10" t="s">
        <v>4456</v>
      </c>
      <c r="E12969" s="11" t="s">
        <v>26941</v>
      </c>
      <c r="F12969" s="6">
        <v>174206</v>
      </c>
      <c r="G12969" s="6" t="s">
        <v>7979</v>
      </c>
      <c r="H12969" s="16">
        <v>32668779.879999999</v>
      </c>
      <c r="I12969" s="12" t="s">
        <v>26940</v>
      </c>
      <c r="J12969" s="12" t="s">
        <v>8001</v>
      </c>
      <c r="K12969" s="15">
        <f>SUM(G12969:J12969)</f>
        <v>32668779.879999999</v>
      </c>
      <c r="L12969" s="13" t="s">
        <v>15</v>
      </c>
      <c r="M12969" s="7">
        <v>1</v>
      </c>
      <c r="N12969" s="17"/>
    </row>
    <row r="12970" spans="1:14" ht="89.25">
      <c r="A12970" s="6">
        <v>12968</v>
      </c>
      <c r="B12970" s="8" t="s">
        <v>26757</v>
      </c>
      <c r="C12970" s="9" t="s">
        <v>26942</v>
      </c>
      <c r="D12970" s="10" t="s">
        <v>26943</v>
      </c>
      <c r="E12970" s="11" t="s">
        <v>26944</v>
      </c>
      <c r="F12970" s="6" t="s">
        <v>4060</v>
      </c>
      <c r="G12970" s="6" t="s">
        <v>7979</v>
      </c>
      <c r="H12970" s="16">
        <v>18981820.800000001</v>
      </c>
      <c r="I12970" s="12" t="s">
        <v>26945</v>
      </c>
      <c r="J12970" s="12" t="s">
        <v>2078</v>
      </c>
      <c r="K12970" s="15">
        <f>SUM(G12970:J12970)</f>
        <v>18981820.800000001</v>
      </c>
      <c r="L12970" s="13" t="s">
        <v>15</v>
      </c>
      <c r="M12970" s="7">
        <v>1</v>
      </c>
      <c r="N12970" s="17"/>
    </row>
    <row r="12971" spans="1:14" ht="63">
      <c r="A12971" s="6">
        <v>12969</v>
      </c>
      <c r="B12971" s="8" t="s">
        <v>26757</v>
      </c>
      <c r="C12971" s="9" t="s">
        <v>26946</v>
      </c>
      <c r="D12971" s="10" t="s">
        <v>26947</v>
      </c>
      <c r="E12971" s="11" t="s">
        <v>26948</v>
      </c>
      <c r="F12971" s="6" t="s">
        <v>4060</v>
      </c>
      <c r="G12971" s="6" t="s">
        <v>7979</v>
      </c>
      <c r="H12971" s="16">
        <v>24798440.780000001</v>
      </c>
      <c r="I12971" s="12" t="s">
        <v>5113</v>
      </c>
      <c r="J12971" s="12" t="s">
        <v>1936</v>
      </c>
      <c r="K12971" s="15">
        <f>SUM(G12971:J12971)</f>
        <v>24798440.780000001</v>
      </c>
      <c r="L12971" s="13" t="s">
        <v>15</v>
      </c>
      <c r="M12971" s="7">
        <v>1</v>
      </c>
      <c r="N12971" s="17"/>
    </row>
    <row r="12972" spans="1:14" ht="94.5">
      <c r="A12972" s="6">
        <v>12970</v>
      </c>
      <c r="B12972" s="8" t="s">
        <v>26757</v>
      </c>
      <c r="C12972" s="9" t="s">
        <v>26949</v>
      </c>
      <c r="D12972" s="10" t="s">
        <v>26950</v>
      </c>
      <c r="E12972" s="11" t="s">
        <v>26951</v>
      </c>
      <c r="F12972" s="6">
        <v>266966</v>
      </c>
      <c r="G12972" s="6" t="s">
        <v>7979</v>
      </c>
      <c r="H12972" s="16">
        <v>6525755.2000000002</v>
      </c>
      <c r="I12972" s="12" t="s">
        <v>4776</v>
      </c>
      <c r="J12972" s="12" t="s">
        <v>5740</v>
      </c>
      <c r="K12972" s="15">
        <f t="shared" ref="K12972" si="13">SUM(G12972:J12972)</f>
        <v>6525755.2000000002</v>
      </c>
      <c r="L12972" s="13" t="s">
        <v>15</v>
      </c>
      <c r="M12972" s="7">
        <v>1</v>
      </c>
      <c r="N12972" s="17"/>
    </row>
    <row r="12973" spans="1:14" ht="78.75">
      <c r="A12973" s="6">
        <v>12971</v>
      </c>
      <c r="B12973" s="8" t="s">
        <v>26757</v>
      </c>
      <c r="C12973" s="9" t="s">
        <v>26952</v>
      </c>
      <c r="D12973" s="10" t="s">
        <v>26953</v>
      </c>
      <c r="E12973" s="11" t="s">
        <v>26954</v>
      </c>
      <c r="F12973" s="6">
        <v>266964</v>
      </c>
      <c r="G12973" s="6" t="s">
        <v>7979</v>
      </c>
      <c r="H12973" s="16">
        <v>6793443.4699999997</v>
      </c>
      <c r="I12973" s="12" t="s">
        <v>6867</v>
      </c>
      <c r="J12973" s="12" t="s">
        <v>1944</v>
      </c>
      <c r="K12973" s="15">
        <f>SUM(G12973:J12973)</f>
        <v>6793443.4699999997</v>
      </c>
      <c r="L12973" s="13" t="s">
        <v>15</v>
      </c>
      <c r="M12973" s="7">
        <v>1</v>
      </c>
      <c r="N12973" s="17"/>
    </row>
    <row r="12974" spans="1:14" ht="94.5">
      <c r="A12974" s="6">
        <v>12972</v>
      </c>
      <c r="B12974" s="8" t="s">
        <v>26757</v>
      </c>
      <c r="C12974" s="9" t="s">
        <v>26955</v>
      </c>
      <c r="D12974" s="10" t="s">
        <v>26956</v>
      </c>
      <c r="E12974" s="11" t="s">
        <v>26957</v>
      </c>
      <c r="F12974" s="6">
        <v>299389</v>
      </c>
      <c r="G12974" s="6" t="s">
        <v>7979</v>
      </c>
      <c r="H12974" s="16">
        <v>15749914.109999999</v>
      </c>
      <c r="I12974" s="12" t="s">
        <v>6863</v>
      </c>
      <c r="J12974" s="12" t="s">
        <v>7157</v>
      </c>
      <c r="K12974" s="15">
        <v>0</v>
      </c>
      <c r="L12974" s="13" t="s">
        <v>15</v>
      </c>
      <c r="M12974" s="7">
        <v>1</v>
      </c>
      <c r="N12974" s="17"/>
    </row>
    <row r="12975" spans="1:14" ht="94.5">
      <c r="A12975" s="6">
        <v>12973</v>
      </c>
      <c r="B12975" s="8" t="s">
        <v>26757</v>
      </c>
      <c r="C12975" s="9" t="s">
        <v>26955</v>
      </c>
      <c r="D12975" s="10" t="s">
        <v>26956</v>
      </c>
      <c r="E12975" s="11" t="s">
        <v>26958</v>
      </c>
      <c r="F12975" s="6">
        <v>231594</v>
      </c>
      <c r="G12975" s="6" t="s">
        <v>7979</v>
      </c>
      <c r="H12975" s="16">
        <v>12658598.41</v>
      </c>
      <c r="I12975" s="12" t="s">
        <v>26959</v>
      </c>
      <c r="J12975" s="12" t="s">
        <v>1989</v>
      </c>
      <c r="K12975" s="15">
        <v>0</v>
      </c>
      <c r="L12975" s="13" t="s">
        <v>15</v>
      </c>
      <c r="M12975" s="7">
        <v>1</v>
      </c>
      <c r="N12975" s="17"/>
    </row>
    <row r="12976" spans="1:14" ht="94.5">
      <c r="A12976" s="6">
        <v>12974</v>
      </c>
      <c r="B12976" s="8" t="s">
        <v>26757</v>
      </c>
      <c r="C12976" s="9" t="s">
        <v>26960</v>
      </c>
      <c r="D12976" s="10" t="s">
        <v>26961</v>
      </c>
      <c r="E12976" s="11" t="s">
        <v>26962</v>
      </c>
      <c r="F12976" s="6">
        <v>231598</v>
      </c>
      <c r="G12976" s="6" t="s">
        <v>7979</v>
      </c>
      <c r="H12976" s="16">
        <v>12414625.65</v>
      </c>
      <c r="I12976" s="12" t="s">
        <v>5294</v>
      </c>
      <c r="J12976" s="12" t="s">
        <v>26963</v>
      </c>
      <c r="K12976" s="15">
        <f>SUM(G12976:J12976)</f>
        <v>12414625.65</v>
      </c>
      <c r="L12976" s="13" t="s">
        <v>15</v>
      </c>
      <c r="M12976" s="7">
        <v>1</v>
      </c>
      <c r="N12976" s="17"/>
    </row>
    <row r="12977" spans="1:14" ht="63">
      <c r="A12977" s="6">
        <v>12975</v>
      </c>
      <c r="B12977" s="8" t="s">
        <v>26757</v>
      </c>
      <c r="C12977" s="9" t="s">
        <v>26964</v>
      </c>
      <c r="D12977" s="10" t="s">
        <v>26965</v>
      </c>
      <c r="E12977" s="11" t="s">
        <v>26966</v>
      </c>
      <c r="F12977" s="6">
        <v>283430</v>
      </c>
      <c r="G12977" s="6" t="s">
        <v>7979</v>
      </c>
      <c r="H12977" s="16">
        <v>13058352.77</v>
      </c>
      <c r="I12977" s="12" t="s">
        <v>2408</v>
      </c>
      <c r="J12977" s="12" t="s">
        <v>2195</v>
      </c>
      <c r="K12977" s="15">
        <f>SUM(G12977:J12977)</f>
        <v>13058352.77</v>
      </c>
      <c r="L12977" s="13" t="s">
        <v>15</v>
      </c>
      <c r="M12977" s="7">
        <v>1</v>
      </c>
      <c r="N12977" s="17"/>
    </row>
    <row r="12978" spans="1:14" ht="78.75">
      <c r="A12978" s="6">
        <v>12976</v>
      </c>
      <c r="B12978" s="8" t="s">
        <v>26757</v>
      </c>
      <c r="C12978" s="9" t="s">
        <v>26967</v>
      </c>
      <c r="D12978" s="10" t="s">
        <v>26968</v>
      </c>
      <c r="E12978" s="11" t="s">
        <v>26969</v>
      </c>
      <c r="F12978" s="6">
        <v>235159</v>
      </c>
      <c r="G12978" s="6" t="s">
        <v>7979</v>
      </c>
      <c r="H12978" s="16">
        <v>18840026.649999999</v>
      </c>
      <c r="I12978" s="12" t="s">
        <v>26970</v>
      </c>
      <c r="J12978" s="12" t="s">
        <v>2078</v>
      </c>
      <c r="K12978" s="15">
        <f t="shared" ref="K12978:K12979" si="14">SUM(G12978:J12978)</f>
        <v>18840026.649999999</v>
      </c>
      <c r="L12978" s="13" t="s">
        <v>15</v>
      </c>
      <c r="M12978" s="7">
        <v>1</v>
      </c>
      <c r="N12978" s="17"/>
    </row>
    <row r="12979" spans="1:14" ht="78.75">
      <c r="A12979" s="6">
        <v>12977</v>
      </c>
      <c r="B12979" s="8" t="s">
        <v>26757</v>
      </c>
      <c r="C12979" s="9" t="s">
        <v>26971</v>
      </c>
      <c r="D12979" s="10" t="s">
        <v>26972</v>
      </c>
      <c r="E12979" s="11" t="s">
        <v>26973</v>
      </c>
      <c r="F12979" s="6">
        <v>270955</v>
      </c>
      <c r="G12979" s="6" t="s">
        <v>7979</v>
      </c>
      <c r="H12979" s="16">
        <v>9609798.0299999993</v>
      </c>
      <c r="I12979" s="12" t="s">
        <v>2408</v>
      </c>
      <c r="J12979" s="12" t="s">
        <v>2078</v>
      </c>
      <c r="K12979" s="15">
        <f t="shared" si="14"/>
        <v>9609798.0299999993</v>
      </c>
      <c r="L12979" s="13" t="s">
        <v>15</v>
      </c>
      <c r="M12979" s="7">
        <v>1</v>
      </c>
      <c r="N12979" s="17"/>
    </row>
    <row r="12980" spans="1:14" ht="141.75">
      <c r="A12980" s="6">
        <v>12978</v>
      </c>
      <c r="B12980" s="8" t="s">
        <v>26757</v>
      </c>
      <c r="C12980" s="9" t="s">
        <v>26914</v>
      </c>
      <c r="D12980" s="10" t="s">
        <v>26915</v>
      </c>
      <c r="E12980" s="11" t="s">
        <v>26974</v>
      </c>
      <c r="F12980" s="6">
        <v>362260</v>
      </c>
      <c r="G12980" s="6" t="s">
        <v>7979</v>
      </c>
      <c r="H12980" s="16">
        <v>11473719.109999999</v>
      </c>
      <c r="I12980" s="12" t="s">
        <v>2413</v>
      </c>
      <c r="J12980" s="12" t="s">
        <v>26975</v>
      </c>
      <c r="K12980" s="15">
        <v>0</v>
      </c>
      <c r="L12980" s="13" t="s">
        <v>15</v>
      </c>
      <c r="M12980" s="7">
        <v>1</v>
      </c>
      <c r="N12980" s="17"/>
    </row>
    <row r="12981" spans="1:14" ht="63">
      <c r="A12981" s="6">
        <v>12979</v>
      </c>
      <c r="B12981" s="8" t="s">
        <v>26757</v>
      </c>
      <c r="C12981" s="9" t="s">
        <v>26976</v>
      </c>
      <c r="D12981" s="10" t="s">
        <v>26977</v>
      </c>
      <c r="E12981" s="11" t="s">
        <v>26978</v>
      </c>
      <c r="F12981" s="6">
        <v>351603</v>
      </c>
      <c r="G12981" s="6" t="s">
        <v>7979</v>
      </c>
      <c r="H12981" s="16">
        <v>4280402.6900000004</v>
      </c>
      <c r="I12981" s="12" t="s">
        <v>5200</v>
      </c>
      <c r="J12981" s="12" t="s">
        <v>1944</v>
      </c>
      <c r="K12981" s="15">
        <v>0</v>
      </c>
      <c r="L12981" s="13" t="s">
        <v>15</v>
      </c>
      <c r="M12981" s="7">
        <v>1</v>
      </c>
      <c r="N12981" s="17"/>
    </row>
    <row r="12982" spans="1:14" ht="94.5">
      <c r="A12982" s="6">
        <v>12980</v>
      </c>
      <c r="B12982" s="8" t="s">
        <v>26757</v>
      </c>
      <c r="C12982" s="9" t="s">
        <v>26979</v>
      </c>
      <c r="D12982" s="10" t="s">
        <v>26980</v>
      </c>
      <c r="E12982" s="11" t="s">
        <v>26981</v>
      </c>
      <c r="F12982" s="6">
        <v>266749</v>
      </c>
      <c r="G12982" s="6" t="s">
        <v>7979</v>
      </c>
      <c r="H12982" s="16">
        <v>21038395.350000001</v>
      </c>
      <c r="I12982" s="12" t="s">
        <v>26597</v>
      </c>
      <c r="J12982" s="12" t="s">
        <v>1944</v>
      </c>
      <c r="K12982" s="15">
        <f>SUM(G12982:J12982)</f>
        <v>21038395.350000001</v>
      </c>
      <c r="L12982" s="13" t="s">
        <v>15</v>
      </c>
      <c r="M12982" s="7">
        <v>1</v>
      </c>
      <c r="N12982" s="17"/>
    </row>
    <row r="12983" spans="1:14" ht="63">
      <c r="A12983" s="6">
        <v>12981</v>
      </c>
      <c r="B12983" s="8" t="s">
        <v>26757</v>
      </c>
      <c r="C12983" s="9" t="s">
        <v>26946</v>
      </c>
      <c r="D12983" s="10" t="s">
        <v>26947</v>
      </c>
      <c r="E12983" s="11" t="s">
        <v>26982</v>
      </c>
      <c r="F12983" s="6">
        <v>312821</v>
      </c>
      <c r="G12983" s="6" t="s">
        <v>7979</v>
      </c>
      <c r="H12983" s="16">
        <v>17871000.030000001</v>
      </c>
      <c r="I12983" s="12" t="s">
        <v>26983</v>
      </c>
      <c r="J12983" s="12" t="s">
        <v>26984</v>
      </c>
      <c r="K12983" s="15">
        <f>SUM(G12983:J12983)</f>
        <v>17871000.030000001</v>
      </c>
      <c r="L12983" s="13" t="s">
        <v>15</v>
      </c>
      <c r="M12983" s="7">
        <v>1</v>
      </c>
      <c r="N12983" s="17"/>
    </row>
    <row r="12984" spans="1:14" ht="94.5">
      <c r="A12984" s="6">
        <v>12982</v>
      </c>
      <c r="B12984" s="8" t="s">
        <v>26757</v>
      </c>
      <c r="C12984" s="9" t="s">
        <v>26985</v>
      </c>
      <c r="D12984" s="10" t="s">
        <v>26685</v>
      </c>
      <c r="E12984" s="11" t="s">
        <v>26986</v>
      </c>
      <c r="F12984" s="6">
        <v>300922</v>
      </c>
      <c r="G12984" s="6" t="s">
        <v>7979</v>
      </c>
      <c r="H12984" s="16">
        <v>13470503.26</v>
      </c>
      <c r="I12984" s="12" t="s">
        <v>2400</v>
      </c>
      <c r="J12984" s="12" t="s">
        <v>1944</v>
      </c>
      <c r="K12984" s="15">
        <f>SUM(G12984:J12984)</f>
        <v>13470503.26</v>
      </c>
      <c r="L12984" s="13" t="s">
        <v>15</v>
      </c>
      <c r="M12984" s="7">
        <v>1</v>
      </c>
      <c r="N12984" s="17"/>
    </row>
    <row r="12985" spans="1:14" ht="78.75">
      <c r="A12985" s="6">
        <v>12983</v>
      </c>
      <c r="B12985" s="8" t="s">
        <v>26757</v>
      </c>
      <c r="C12985" s="9" t="s">
        <v>26987</v>
      </c>
      <c r="D12985" s="10" t="s">
        <v>26764</v>
      </c>
      <c r="E12985" s="11" t="s">
        <v>26988</v>
      </c>
      <c r="F12985" s="6">
        <v>324893</v>
      </c>
      <c r="G12985" s="6" t="s">
        <v>7979</v>
      </c>
      <c r="H12985" s="16">
        <v>11696674.279999999</v>
      </c>
      <c r="I12985" s="12" t="s">
        <v>24809</v>
      </c>
      <c r="J12985" s="12" t="s">
        <v>2200</v>
      </c>
      <c r="K12985" s="15">
        <f>SUM(G12985:J12985)</f>
        <v>11696674.279999999</v>
      </c>
      <c r="L12985" s="13" t="s">
        <v>15</v>
      </c>
      <c r="M12985" s="7">
        <v>1</v>
      </c>
      <c r="N12985" s="17"/>
    </row>
    <row r="12986" spans="1:14" ht="94.5">
      <c r="A12986" s="6">
        <v>12984</v>
      </c>
      <c r="B12986" s="8" t="s">
        <v>26757</v>
      </c>
      <c r="C12986" s="9" t="s">
        <v>26816</v>
      </c>
      <c r="D12986" s="10" t="s">
        <v>26817</v>
      </c>
      <c r="E12986" s="11" t="s">
        <v>26989</v>
      </c>
      <c r="F12986" s="6">
        <v>300924</v>
      </c>
      <c r="G12986" s="6" t="s">
        <v>7979</v>
      </c>
      <c r="H12986" s="16">
        <v>3929950.5</v>
      </c>
      <c r="I12986" s="12" t="s">
        <v>2400</v>
      </c>
      <c r="J12986" s="12" t="s">
        <v>25158</v>
      </c>
      <c r="K12986" s="15">
        <v>0</v>
      </c>
      <c r="L12986" s="13" t="s">
        <v>15</v>
      </c>
      <c r="M12986" s="7">
        <v>1</v>
      </c>
      <c r="N12986" s="17"/>
    </row>
    <row r="12987" spans="1:14" ht="78.75">
      <c r="A12987" s="6">
        <v>12985</v>
      </c>
      <c r="B12987" s="8" t="s">
        <v>26757</v>
      </c>
      <c r="C12987" s="9" t="s">
        <v>26990</v>
      </c>
      <c r="D12987" s="10" t="s">
        <v>26991</v>
      </c>
      <c r="E12987" s="11" t="s">
        <v>26992</v>
      </c>
      <c r="F12987" s="6">
        <v>370894</v>
      </c>
      <c r="G12987" s="6" t="s">
        <v>7979</v>
      </c>
      <c r="H12987" s="16">
        <v>5575862.25</v>
      </c>
      <c r="I12987" s="12" t="s">
        <v>26314</v>
      </c>
      <c r="J12987" s="12" t="s">
        <v>4809</v>
      </c>
      <c r="K12987" s="15">
        <v>0</v>
      </c>
      <c r="L12987" s="13" t="s">
        <v>15</v>
      </c>
      <c r="M12987" s="7">
        <v>1</v>
      </c>
      <c r="N12987" s="17"/>
    </row>
    <row r="12988" spans="1:14" ht="94.5">
      <c r="A12988" s="6">
        <v>12986</v>
      </c>
      <c r="B12988" s="8" t="s">
        <v>26757</v>
      </c>
      <c r="C12988" s="9" t="s">
        <v>26816</v>
      </c>
      <c r="D12988" s="10" t="s">
        <v>26817</v>
      </c>
      <c r="E12988" s="11" t="s">
        <v>26993</v>
      </c>
      <c r="F12988" s="6">
        <v>380042</v>
      </c>
      <c r="G12988" s="6" t="s">
        <v>7979</v>
      </c>
      <c r="H12988" s="16">
        <v>5018143.2</v>
      </c>
      <c r="I12988" s="12" t="s">
        <v>7759</v>
      </c>
      <c r="J12988" s="12" t="s">
        <v>1699</v>
      </c>
      <c r="K12988" s="15">
        <v>0</v>
      </c>
      <c r="L12988" s="13" t="s">
        <v>15</v>
      </c>
      <c r="M12988" s="7">
        <v>1</v>
      </c>
      <c r="N12988" s="17"/>
    </row>
    <row r="12989" spans="1:14" ht="63">
      <c r="A12989" s="6">
        <v>12987</v>
      </c>
      <c r="B12989" s="8" t="s">
        <v>26757</v>
      </c>
      <c r="C12989" s="9" t="s">
        <v>26994</v>
      </c>
      <c r="D12989" s="10" t="s">
        <v>13247</v>
      </c>
      <c r="E12989" s="11" t="s">
        <v>26995</v>
      </c>
      <c r="F12989" s="6">
        <v>290800</v>
      </c>
      <c r="G12989" s="6" t="s">
        <v>7979</v>
      </c>
      <c r="H12989" s="16">
        <v>7941422.4000000004</v>
      </c>
      <c r="I12989" s="12" t="s">
        <v>26996</v>
      </c>
      <c r="J12989" s="12" t="s">
        <v>1944</v>
      </c>
      <c r="K12989" s="15">
        <f>SUM(G12989:J12989)</f>
        <v>7941422.4000000004</v>
      </c>
      <c r="L12989" s="13" t="s">
        <v>15</v>
      </c>
      <c r="M12989" s="7">
        <v>1</v>
      </c>
      <c r="N12989" s="17"/>
    </row>
    <row r="12990" spans="1:14" ht="141.75">
      <c r="A12990" s="6">
        <v>12988</v>
      </c>
      <c r="B12990" s="8" t="s">
        <v>26757</v>
      </c>
      <c r="C12990" s="9" t="s">
        <v>26914</v>
      </c>
      <c r="D12990" s="10" t="s">
        <v>26915</v>
      </c>
      <c r="E12990" s="11" t="s">
        <v>26997</v>
      </c>
      <c r="F12990" s="6">
        <v>380043</v>
      </c>
      <c r="G12990" s="6" t="s">
        <v>7979</v>
      </c>
      <c r="H12990" s="16">
        <v>12694587.460000001</v>
      </c>
      <c r="I12990" s="12" t="s">
        <v>7759</v>
      </c>
      <c r="J12990" s="12" t="s">
        <v>1755</v>
      </c>
      <c r="K12990" s="15">
        <v>0</v>
      </c>
      <c r="L12990" s="13" t="s">
        <v>15</v>
      </c>
      <c r="M12990" s="7">
        <v>1</v>
      </c>
      <c r="N12990" s="17"/>
    </row>
    <row r="12991" spans="1:14" ht="63">
      <c r="A12991" s="6">
        <v>12989</v>
      </c>
      <c r="B12991" s="8" t="s">
        <v>26757</v>
      </c>
      <c r="C12991" s="9" t="s">
        <v>26998</v>
      </c>
      <c r="D12991" s="10" t="s">
        <v>26999</v>
      </c>
      <c r="E12991" s="11" t="s">
        <v>27000</v>
      </c>
      <c r="F12991" s="6">
        <v>346631</v>
      </c>
      <c r="G12991" s="6" t="s">
        <v>7979</v>
      </c>
      <c r="H12991" s="16">
        <v>9575958.0399999991</v>
      </c>
      <c r="I12991" s="12" t="s">
        <v>26214</v>
      </c>
      <c r="J12991" s="12" t="s">
        <v>1944</v>
      </c>
      <c r="K12991" s="15">
        <f>SUM(G12991:J12991)</f>
        <v>9575958.0399999991</v>
      </c>
      <c r="L12991" s="13" t="s">
        <v>15</v>
      </c>
      <c r="M12991" s="7">
        <v>1</v>
      </c>
      <c r="N12991" s="17"/>
    </row>
    <row r="12992" spans="1:14" ht="78.75">
      <c r="A12992" s="6">
        <v>12990</v>
      </c>
      <c r="B12992" s="8" t="s">
        <v>26757</v>
      </c>
      <c r="C12992" s="9" t="s">
        <v>26990</v>
      </c>
      <c r="D12992" s="10" t="s">
        <v>26991</v>
      </c>
      <c r="E12992" s="11" t="s">
        <v>27001</v>
      </c>
      <c r="F12992" s="6">
        <v>370895</v>
      </c>
      <c r="G12992" s="6" t="s">
        <v>7979</v>
      </c>
      <c r="H12992" s="16">
        <v>3676843.8</v>
      </c>
      <c r="I12992" s="12" t="s">
        <v>26314</v>
      </c>
      <c r="J12992" s="12" t="s">
        <v>4809</v>
      </c>
      <c r="K12992" s="15">
        <v>0</v>
      </c>
      <c r="L12992" s="13" t="s">
        <v>15</v>
      </c>
      <c r="M12992" s="7">
        <v>1</v>
      </c>
      <c r="N12992" s="17"/>
    </row>
    <row r="12993" spans="1:14" ht="63">
      <c r="A12993" s="6">
        <v>12991</v>
      </c>
      <c r="B12993" s="8" t="s">
        <v>26757</v>
      </c>
      <c r="C12993" s="9" t="s">
        <v>27002</v>
      </c>
      <c r="D12993" s="10" t="s">
        <v>2081</v>
      </c>
      <c r="E12993" s="11" t="s">
        <v>27003</v>
      </c>
      <c r="F12993" s="6">
        <v>400835</v>
      </c>
      <c r="G12993" s="6" t="s">
        <v>7979</v>
      </c>
      <c r="H12993" s="16">
        <v>24519380.949999999</v>
      </c>
      <c r="I12993" s="12" t="s">
        <v>25908</v>
      </c>
      <c r="J12993" s="12" t="s">
        <v>27004</v>
      </c>
      <c r="K12993" s="15">
        <v>0</v>
      </c>
      <c r="L12993" s="13" t="s">
        <v>15</v>
      </c>
      <c r="M12993" s="7">
        <v>1</v>
      </c>
      <c r="N12993" s="17"/>
    </row>
    <row r="12994" spans="1:14" ht="47.25">
      <c r="A12994" s="6">
        <v>12992</v>
      </c>
      <c r="B12994" s="8" t="s">
        <v>26757</v>
      </c>
      <c r="C12994" s="9" t="s">
        <v>27005</v>
      </c>
      <c r="D12994" s="10" t="s">
        <v>19371</v>
      </c>
      <c r="E12994" s="11" t="s">
        <v>27006</v>
      </c>
      <c r="F12994" s="6">
        <v>251703</v>
      </c>
      <c r="G12994" s="6" t="s">
        <v>7979</v>
      </c>
      <c r="H12994" s="16">
        <v>39663517.140000001</v>
      </c>
      <c r="I12994" s="12" t="s">
        <v>4776</v>
      </c>
      <c r="J12994" s="12" t="s">
        <v>6663</v>
      </c>
      <c r="K12994" s="15">
        <v>0</v>
      </c>
      <c r="L12994" s="13" t="s">
        <v>15</v>
      </c>
      <c r="M12994" s="7">
        <v>1</v>
      </c>
      <c r="N12994" s="17"/>
    </row>
    <row r="12995" spans="1:14" ht="47.25">
      <c r="A12995" s="6">
        <v>12993</v>
      </c>
      <c r="B12995" s="8" t="s">
        <v>26757</v>
      </c>
      <c r="C12995" s="9" t="s">
        <v>27007</v>
      </c>
      <c r="D12995" s="10" t="s">
        <v>27008</v>
      </c>
      <c r="E12995" s="11" t="s">
        <v>27009</v>
      </c>
      <c r="F12995" s="6">
        <v>339072</v>
      </c>
      <c r="G12995" s="6" t="s">
        <v>7979</v>
      </c>
      <c r="H12995" s="16">
        <v>13160173.470000001</v>
      </c>
      <c r="I12995" s="12" t="s">
        <v>2351</v>
      </c>
      <c r="J12995" s="12" t="s">
        <v>1755</v>
      </c>
      <c r="K12995" s="15">
        <f>SUM(G12995:J12995)</f>
        <v>13160173.470000001</v>
      </c>
      <c r="L12995" s="13" t="s">
        <v>14</v>
      </c>
      <c r="M12995" s="7">
        <v>1</v>
      </c>
      <c r="N12995" s="17"/>
    </row>
    <row r="12996" spans="1:14" ht="63">
      <c r="A12996" s="6">
        <v>12994</v>
      </c>
      <c r="B12996" s="8" t="s">
        <v>26757</v>
      </c>
      <c r="C12996" s="9" t="s">
        <v>27010</v>
      </c>
      <c r="D12996" s="10" t="s">
        <v>27011</v>
      </c>
      <c r="E12996" s="11" t="s">
        <v>27009</v>
      </c>
      <c r="F12996" s="6">
        <v>339072</v>
      </c>
      <c r="G12996" s="6" t="s">
        <v>7979</v>
      </c>
      <c r="H12996" s="16">
        <v>13160174.470000001</v>
      </c>
      <c r="I12996" s="12" t="s">
        <v>2351</v>
      </c>
      <c r="J12996" s="12" t="s">
        <v>1755</v>
      </c>
      <c r="K12996" s="15">
        <f>K12995*M12996</f>
        <v>6448485.0003000004</v>
      </c>
      <c r="L12996" s="13" t="s">
        <v>14</v>
      </c>
      <c r="M12996" s="7">
        <v>0.49</v>
      </c>
      <c r="N12996" s="17"/>
    </row>
    <row r="12997" spans="1:14" ht="63">
      <c r="A12997" s="6">
        <v>12995</v>
      </c>
      <c r="B12997" s="8" t="s">
        <v>26757</v>
      </c>
      <c r="C12997" s="9" t="s">
        <v>26820</v>
      </c>
      <c r="D12997" s="10" t="s">
        <v>26821</v>
      </c>
      <c r="E12997" s="11" t="s">
        <v>27009</v>
      </c>
      <c r="F12997" s="6">
        <v>339072</v>
      </c>
      <c r="G12997" s="6" t="s">
        <v>7979</v>
      </c>
      <c r="H12997" s="16">
        <v>13160173.470000001</v>
      </c>
      <c r="I12997" s="12" t="s">
        <v>2351</v>
      </c>
      <c r="J12997" s="12" t="s">
        <v>1755</v>
      </c>
      <c r="K12997" s="15">
        <f>K12995*M12997</f>
        <v>6711688.4697000002</v>
      </c>
      <c r="L12997" s="13" t="s">
        <v>14</v>
      </c>
      <c r="M12997" s="7">
        <v>0.51</v>
      </c>
      <c r="N12997" s="17"/>
    </row>
    <row r="12998" spans="1:14" ht="47.25">
      <c r="A12998" s="6">
        <v>12996</v>
      </c>
      <c r="B12998" s="8" t="s">
        <v>26757</v>
      </c>
      <c r="C12998" s="9" t="s">
        <v>27012</v>
      </c>
      <c r="D12998" s="10" t="s">
        <v>27013</v>
      </c>
      <c r="E12998" s="11" t="s">
        <v>27014</v>
      </c>
      <c r="F12998" s="6">
        <v>470986</v>
      </c>
      <c r="G12998" s="6" t="s">
        <v>7979</v>
      </c>
      <c r="H12998" s="16">
        <v>45918228.509999998</v>
      </c>
      <c r="I12998" s="12" t="s">
        <v>25908</v>
      </c>
      <c r="J12998" s="12" t="s">
        <v>27015</v>
      </c>
      <c r="K12998" s="15">
        <v>0</v>
      </c>
      <c r="L12998" s="13" t="s">
        <v>14</v>
      </c>
      <c r="M12998" s="7">
        <v>1</v>
      </c>
      <c r="N12998" s="17"/>
    </row>
    <row r="12999" spans="1:14" ht="47.25">
      <c r="A12999" s="6">
        <v>12997</v>
      </c>
      <c r="B12999" s="8" t="s">
        <v>26757</v>
      </c>
      <c r="C12999" s="9" t="s">
        <v>27016</v>
      </c>
      <c r="D12999" s="10" t="s">
        <v>3279</v>
      </c>
      <c r="E12999" s="11" t="s">
        <v>27014</v>
      </c>
      <c r="F12999" s="6">
        <v>470987</v>
      </c>
      <c r="G12999" s="6" t="s">
        <v>7979</v>
      </c>
      <c r="H12999" s="16">
        <v>45918229.509999998</v>
      </c>
      <c r="I12999" s="12" t="s">
        <v>27017</v>
      </c>
      <c r="J12999" s="12" t="s">
        <v>27015</v>
      </c>
      <c r="K12999" s="15">
        <v>0</v>
      </c>
      <c r="L12999" s="13" t="s">
        <v>14</v>
      </c>
      <c r="M12999" s="7">
        <v>0.51</v>
      </c>
      <c r="N12999" s="17"/>
    </row>
    <row r="13000" spans="1:14" ht="47.25">
      <c r="A13000" s="6">
        <v>12998</v>
      </c>
      <c r="B13000" s="8" t="s">
        <v>26757</v>
      </c>
      <c r="C13000" s="9" t="s">
        <v>27018</v>
      </c>
      <c r="D13000" s="10" t="s">
        <v>27019</v>
      </c>
      <c r="E13000" s="11" t="s">
        <v>27014</v>
      </c>
      <c r="F13000" s="6">
        <v>470988</v>
      </c>
      <c r="G13000" s="6" t="s">
        <v>7979</v>
      </c>
      <c r="H13000" s="16">
        <v>45918230.509999998</v>
      </c>
      <c r="I13000" s="12" t="s">
        <v>27020</v>
      </c>
      <c r="J13000" s="12" t="s">
        <v>27015</v>
      </c>
      <c r="K13000" s="15">
        <v>0</v>
      </c>
      <c r="L13000" s="13" t="s">
        <v>14</v>
      </c>
      <c r="M13000" s="7">
        <v>0.49</v>
      </c>
      <c r="N13000" s="17"/>
    </row>
    <row r="13001" spans="1:14" ht="63.75">
      <c r="A13001" s="6">
        <v>12999</v>
      </c>
      <c r="B13001" s="8" t="s">
        <v>26757</v>
      </c>
      <c r="C13001" s="9" t="s">
        <v>26942</v>
      </c>
      <c r="D13001" s="10" t="s">
        <v>26943</v>
      </c>
      <c r="E13001" s="11" t="s">
        <v>27021</v>
      </c>
      <c r="F13001" s="6">
        <v>211600</v>
      </c>
      <c r="G13001" s="6" t="s">
        <v>7979</v>
      </c>
      <c r="H13001" s="16">
        <v>9476624.3000000007</v>
      </c>
      <c r="I13001" s="12" t="s">
        <v>26945</v>
      </c>
      <c r="J13001" s="12" t="s">
        <v>7138</v>
      </c>
      <c r="K13001" s="15">
        <f>SUM(G13001:J13001)</f>
        <v>9476624.3000000007</v>
      </c>
      <c r="L13001" s="13" t="s">
        <v>15</v>
      </c>
      <c r="M13001" s="7">
        <v>1</v>
      </c>
      <c r="N13001" s="17"/>
    </row>
    <row r="13002" spans="1:14" ht="94.5">
      <c r="A13002" s="6">
        <v>13000</v>
      </c>
      <c r="B13002" s="8" t="s">
        <v>26757</v>
      </c>
      <c r="C13002" s="9" t="s">
        <v>27022</v>
      </c>
      <c r="D13002" s="10" t="s">
        <v>27023</v>
      </c>
      <c r="E13002" s="11" t="s">
        <v>27024</v>
      </c>
      <c r="F13002" s="6">
        <v>300905</v>
      </c>
      <c r="G13002" s="6" t="s">
        <v>7979</v>
      </c>
      <c r="H13002" s="16">
        <v>4907074.6399999997</v>
      </c>
      <c r="I13002" s="12" t="s">
        <v>13229</v>
      </c>
      <c r="J13002" s="12" t="s">
        <v>2195</v>
      </c>
      <c r="K13002" s="15">
        <v>0</v>
      </c>
      <c r="L13002" s="13" t="s">
        <v>15</v>
      </c>
      <c r="M13002" s="7">
        <v>1</v>
      </c>
      <c r="N13002" s="17"/>
    </row>
    <row r="13003" spans="1:14" ht="78.75">
      <c r="A13003" s="6">
        <v>13001</v>
      </c>
      <c r="B13003" s="8" t="s">
        <v>26757</v>
      </c>
      <c r="C13003" s="9" t="s">
        <v>27025</v>
      </c>
      <c r="D13003" s="10" t="s">
        <v>27026</v>
      </c>
      <c r="E13003" s="11" t="s">
        <v>27027</v>
      </c>
      <c r="F13003" s="6">
        <v>266747</v>
      </c>
      <c r="G13003" s="6" t="s">
        <v>7979</v>
      </c>
      <c r="H13003" s="16">
        <v>3325012.35</v>
      </c>
      <c r="I13003" s="12" t="s">
        <v>26597</v>
      </c>
      <c r="J13003" s="12" t="s">
        <v>27028</v>
      </c>
      <c r="K13003" s="15">
        <v>2200000</v>
      </c>
      <c r="L13003" s="13" t="s">
        <v>15</v>
      </c>
      <c r="M13003" s="7">
        <v>1</v>
      </c>
      <c r="N13003" s="17"/>
    </row>
    <row r="13004" spans="1:14" ht="63">
      <c r="A13004" s="6">
        <v>13002</v>
      </c>
      <c r="B13004" s="8" t="s">
        <v>26757</v>
      </c>
      <c r="C13004" s="9" t="s">
        <v>27029</v>
      </c>
      <c r="D13004" s="10" t="s">
        <v>27030</v>
      </c>
      <c r="E13004" s="11" t="s">
        <v>27031</v>
      </c>
      <c r="F13004" s="6">
        <v>370455</v>
      </c>
      <c r="G13004" s="6" t="s">
        <v>2521</v>
      </c>
      <c r="H13004" s="16">
        <v>16891984</v>
      </c>
      <c r="I13004" s="12">
        <v>43870</v>
      </c>
      <c r="J13004" s="12">
        <v>43990</v>
      </c>
      <c r="K13004" s="15">
        <v>0</v>
      </c>
      <c r="L13004" s="13" t="s">
        <v>15</v>
      </c>
      <c r="M13004" s="7">
        <v>1</v>
      </c>
      <c r="N13004" s="17"/>
    </row>
    <row r="13005" spans="1:14" ht="94.5">
      <c r="A13005" s="6">
        <v>13003</v>
      </c>
      <c r="B13005" s="8" t="s">
        <v>26757</v>
      </c>
      <c r="C13005" s="9" t="s">
        <v>27032</v>
      </c>
      <c r="D13005" s="10" t="s">
        <v>27023</v>
      </c>
      <c r="E13005" s="11" t="s">
        <v>27033</v>
      </c>
      <c r="F13005" s="6">
        <v>341776</v>
      </c>
      <c r="G13005" s="6" t="s">
        <v>2521</v>
      </c>
      <c r="H13005" s="16">
        <v>5763661.7999999998</v>
      </c>
      <c r="I13005" s="12">
        <v>43741</v>
      </c>
      <c r="J13005" s="12">
        <v>44165</v>
      </c>
      <c r="K13005" s="15">
        <v>0</v>
      </c>
      <c r="L13005" s="13" t="s">
        <v>15</v>
      </c>
      <c r="M13005" s="7">
        <v>1</v>
      </c>
      <c r="N13005" s="17"/>
    </row>
    <row r="13006" spans="1:14" ht="63">
      <c r="A13006" s="6">
        <v>13004</v>
      </c>
      <c r="B13006" s="8" t="s">
        <v>26757</v>
      </c>
      <c r="C13006" s="9" t="s">
        <v>27034</v>
      </c>
      <c r="D13006" s="10" t="s">
        <v>27035</v>
      </c>
      <c r="E13006" s="11" t="s">
        <v>27036</v>
      </c>
      <c r="F13006" s="6">
        <v>415995</v>
      </c>
      <c r="G13006" s="6" t="s">
        <v>2521</v>
      </c>
      <c r="H13006" s="16">
        <v>3443494</v>
      </c>
      <c r="I13006" s="12">
        <v>43921</v>
      </c>
      <c r="J13006" s="12">
        <v>43981</v>
      </c>
      <c r="K13006" s="15">
        <v>0</v>
      </c>
      <c r="L13006" s="13" t="s">
        <v>15</v>
      </c>
      <c r="M13006" s="7">
        <v>1</v>
      </c>
      <c r="N13006" s="17"/>
    </row>
    <row r="13007" spans="1:14" ht="31.5">
      <c r="A13007" s="6">
        <v>13005</v>
      </c>
      <c r="B13007" s="8" t="s">
        <v>26757</v>
      </c>
      <c r="C13007" s="9" t="s">
        <v>27037</v>
      </c>
      <c r="D13007" s="10" t="s">
        <v>27038</v>
      </c>
      <c r="E13007" s="11" t="s">
        <v>27039</v>
      </c>
      <c r="F13007" s="6">
        <v>470984</v>
      </c>
      <c r="G13007" s="6" t="s">
        <v>2521</v>
      </c>
      <c r="H13007" s="16">
        <v>22129432</v>
      </c>
      <c r="I13007" s="12">
        <v>44117</v>
      </c>
      <c r="J13007" s="12">
        <v>44237</v>
      </c>
      <c r="K13007" s="15">
        <v>5000000</v>
      </c>
      <c r="L13007" s="13" t="s">
        <v>14</v>
      </c>
      <c r="M13007" s="7">
        <v>1</v>
      </c>
      <c r="N13007" s="17"/>
    </row>
    <row r="13008" spans="1:14" ht="94.5">
      <c r="A13008" s="6">
        <v>13006</v>
      </c>
      <c r="B13008" s="8" t="s">
        <v>26757</v>
      </c>
      <c r="C13008" s="9" t="s">
        <v>27040</v>
      </c>
      <c r="D13008" s="10" t="s">
        <v>27041</v>
      </c>
      <c r="E13008" s="11" t="s">
        <v>27039</v>
      </c>
      <c r="F13008" s="6">
        <v>470984</v>
      </c>
      <c r="G13008" s="6" t="s">
        <v>2521</v>
      </c>
      <c r="H13008" s="16">
        <v>22129432</v>
      </c>
      <c r="I13008" s="12">
        <v>44117</v>
      </c>
      <c r="J13008" s="12">
        <v>44237</v>
      </c>
      <c r="K13008" s="15">
        <f>K13007*M13008</f>
        <v>3000000</v>
      </c>
      <c r="L13008" s="13" t="s">
        <v>14</v>
      </c>
      <c r="M13008" s="7">
        <v>0.6</v>
      </c>
      <c r="N13008" s="17"/>
    </row>
    <row r="13009" spans="1:14" ht="78.75">
      <c r="A13009" s="6">
        <v>13007</v>
      </c>
      <c r="B13009" s="8" t="s">
        <v>26757</v>
      </c>
      <c r="C13009" s="9" t="s">
        <v>27042</v>
      </c>
      <c r="D13009" s="10" t="s">
        <v>27043</v>
      </c>
      <c r="E13009" s="11" t="s">
        <v>27039</v>
      </c>
      <c r="F13009" s="6">
        <v>470984</v>
      </c>
      <c r="G13009" s="6" t="s">
        <v>2521</v>
      </c>
      <c r="H13009" s="16">
        <v>22129433</v>
      </c>
      <c r="I13009" s="12">
        <v>44117</v>
      </c>
      <c r="J13009" s="12">
        <v>44237</v>
      </c>
      <c r="K13009" s="15">
        <f>K13007*M13009</f>
        <v>2000000</v>
      </c>
      <c r="L13009" s="13" t="s">
        <v>14</v>
      </c>
      <c r="M13009" s="7">
        <v>0.4</v>
      </c>
      <c r="N13009" s="17"/>
    </row>
    <row r="13010" spans="1:14" ht="63">
      <c r="A13010" s="6">
        <v>13008</v>
      </c>
      <c r="B13010" s="8" t="s">
        <v>26757</v>
      </c>
      <c r="C13010" s="9" t="s">
        <v>26787</v>
      </c>
      <c r="D13010" s="10" t="s">
        <v>26788</v>
      </c>
      <c r="E13010" s="11" t="s">
        <v>27044</v>
      </c>
      <c r="F13010" s="6">
        <v>493757</v>
      </c>
      <c r="G13010" s="6" t="s">
        <v>16</v>
      </c>
      <c r="H13010" s="16">
        <v>1000160</v>
      </c>
      <c r="I13010" s="12">
        <v>44138</v>
      </c>
      <c r="J13010" s="12">
        <v>44228</v>
      </c>
      <c r="K13010" s="15">
        <v>0</v>
      </c>
      <c r="L13010" s="13" t="s">
        <v>15</v>
      </c>
      <c r="M13010" s="7">
        <v>1</v>
      </c>
      <c r="N13010" s="17"/>
    </row>
    <row r="13011" spans="1:14" ht="63">
      <c r="A13011" s="6">
        <v>13009</v>
      </c>
      <c r="B13011" s="8" t="s">
        <v>26757</v>
      </c>
      <c r="C13011" s="9" t="s">
        <v>27045</v>
      </c>
      <c r="D13011" s="10" t="s">
        <v>27046</v>
      </c>
      <c r="E13011" s="11" t="s">
        <v>27047</v>
      </c>
      <c r="F13011" s="6">
        <v>493746</v>
      </c>
      <c r="G13011" s="6" t="s">
        <v>16</v>
      </c>
      <c r="H13011" s="16">
        <v>680658</v>
      </c>
      <c r="I13011" s="12">
        <v>44145</v>
      </c>
      <c r="J13011" s="12">
        <v>44235</v>
      </c>
      <c r="K13011" s="15">
        <v>0</v>
      </c>
      <c r="L13011" s="13" t="s">
        <v>15</v>
      </c>
      <c r="M13011" s="7">
        <v>1</v>
      </c>
      <c r="N13011" s="17"/>
    </row>
    <row r="13012" spans="1:14" ht="78.75">
      <c r="A13012" s="6">
        <v>13010</v>
      </c>
      <c r="B13012" s="8" t="s">
        <v>26757</v>
      </c>
      <c r="C13012" s="9" t="s">
        <v>27048</v>
      </c>
      <c r="D13012" s="10" t="s">
        <v>27049</v>
      </c>
      <c r="E13012" s="11" t="s">
        <v>27050</v>
      </c>
      <c r="F13012" s="6">
        <v>493753</v>
      </c>
      <c r="G13012" s="6" t="s">
        <v>16</v>
      </c>
      <c r="H13012" s="16">
        <v>1544943</v>
      </c>
      <c r="I13012" s="12">
        <v>44143</v>
      </c>
      <c r="J13012" s="12">
        <v>44233</v>
      </c>
      <c r="K13012" s="15">
        <v>0</v>
      </c>
      <c r="L13012" s="13" t="s">
        <v>15</v>
      </c>
      <c r="M13012" s="7">
        <v>1</v>
      </c>
      <c r="N13012" s="17"/>
    </row>
    <row r="13013" spans="1:14" ht="78.75">
      <c r="A13013" s="6">
        <v>13011</v>
      </c>
      <c r="B13013" s="8" t="s">
        <v>26757</v>
      </c>
      <c r="C13013" s="9" t="s">
        <v>27051</v>
      </c>
      <c r="D13013" s="10" t="s">
        <v>27052</v>
      </c>
      <c r="E13013" s="11" t="s">
        <v>27053</v>
      </c>
      <c r="F13013" s="6">
        <v>493749</v>
      </c>
      <c r="G13013" s="6" t="s">
        <v>16</v>
      </c>
      <c r="H13013" s="16">
        <v>1387497</v>
      </c>
      <c r="I13013" s="12">
        <v>44145</v>
      </c>
      <c r="J13013" s="12">
        <v>44235</v>
      </c>
      <c r="K13013" s="15">
        <v>0</v>
      </c>
      <c r="L13013" s="13" t="s">
        <v>15</v>
      </c>
      <c r="M13013" s="7">
        <v>1</v>
      </c>
      <c r="N13013" s="17"/>
    </row>
    <row r="13014" spans="1:14" ht="78.75">
      <c r="A13014" s="6">
        <v>13012</v>
      </c>
      <c r="B13014" s="8" t="s">
        <v>26757</v>
      </c>
      <c r="C13014" s="9" t="s">
        <v>27054</v>
      </c>
      <c r="D13014" s="10" t="s">
        <v>27055</v>
      </c>
      <c r="E13014" s="11" t="s">
        <v>27056</v>
      </c>
      <c r="F13014" s="6">
        <v>493750</v>
      </c>
      <c r="G13014" s="6" t="s">
        <v>16</v>
      </c>
      <c r="H13014" s="16">
        <v>687850</v>
      </c>
      <c r="I13014" s="12">
        <v>44144</v>
      </c>
      <c r="J13014" s="12">
        <v>44233</v>
      </c>
      <c r="K13014" s="15">
        <v>0</v>
      </c>
      <c r="L13014" s="13" t="s">
        <v>15</v>
      </c>
      <c r="M13014" s="7">
        <v>1</v>
      </c>
      <c r="N13014" s="17"/>
    </row>
    <row r="13015" spans="1:14" ht="47.25">
      <c r="A13015" s="6">
        <v>13013</v>
      </c>
      <c r="B13015" s="8" t="s">
        <v>26757</v>
      </c>
      <c r="C13015" s="9" t="s">
        <v>27057</v>
      </c>
      <c r="D13015" s="10" t="s">
        <v>27058</v>
      </c>
      <c r="E13015" s="11" t="s">
        <v>27059</v>
      </c>
      <c r="F13015" s="6">
        <v>493754</v>
      </c>
      <c r="G13015" s="6" t="s">
        <v>16</v>
      </c>
      <c r="H13015" s="16">
        <v>2688935</v>
      </c>
      <c r="I13015" s="12">
        <v>44143</v>
      </c>
      <c r="J13015" s="12">
        <v>44232</v>
      </c>
      <c r="K13015" s="15">
        <v>0</v>
      </c>
      <c r="L13015" s="13" t="s">
        <v>15</v>
      </c>
      <c r="M13015" s="7">
        <v>1</v>
      </c>
      <c r="N13015" s="17"/>
    </row>
    <row r="13016" spans="1:14" ht="78.75">
      <c r="A13016" s="6">
        <v>13014</v>
      </c>
      <c r="B13016" s="8" t="s">
        <v>26757</v>
      </c>
      <c r="C13016" s="9" t="s">
        <v>27060</v>
      </c>
      <c r="D13016" s="10" t="s">
        <v>27061</v>
      </c>
      <c r="E13016" s="11" t="s">
        <v>27062</v>
      </c>
      <c r="F13016" s="6">
        <v>455008</v>
      </c>
      <c r="G13016" s="6" t="s">
        <v>16</v>
      </c>
      <c r="H13016" s="16">
        <v>2984545</v>
      </c>
      <c r="I13016" s="12">
        <v>44005</v>
      </c>
      <c r="J13016" s="12">
        <v>44165</v>
      </c>
      <c r="K13016" s="15">
        <v>0</v>
      </c>
      <c r="L13016" s="13" t="s">
        <v>15</v>
      </c>
      <c r="M13016" s="7">
        <v>1</v>
      </c>
      <c r="N13016" s="17"/>
    </row>
    <row r="13017" spans="1:14" ht="94.5">
      <c r="A13017" s="6">
        <v>13015</v>
      </c>
      <c r="B13017" s="8" t="s">
        <v>26757</v>
      </c>
      <c r="C13017" s="9" t="s">
        <v>27063</v>
      </c>
      <c r="D13017" s="10" t="s">
        <v>27064</v>
      </c>
      <c r="E13017" s="11" t="s">
        <v>27065</v>
      </c>
      <c r="F13017" s="6">
        <v>493716</v>
      </c>
      <c r="G13017" s="6" t="s">
        <v>16</v>
      </c>
      <c r="H13017" s="16">
        <v>2016578</v>
      </c>
      <c r="I13017" s="12">
        <v>44144</v>
      </c>
      <c r="J13017" s="12">
        <v>44203</v>
      </c>
      <c r="K13017" s="15">
        <v>0</v>
      </c>
      <c r="L13017" s="13" t="s">
        <v>15</v>
      </c>
      <c r="M13017" s="7">
        <v>1</v>
      </c>
      <c r="N13017" s="17"/>
    </row>
    <row r="13018" spans="1:14" ht="63">
      <c r="A13018" s="6">
        <v>13016</v>
      </c>
      <c r="B13018" s="8" t="s">
        <v>26757</v>
      </c>
      <c r="C13018" s="9" t="s">
        <v>27066</v>
      </c>
      <c r="D13018" s="10" t="s">
        <v>27067</v>
      </c>
      <c r="E13018" s="11" t="s">
        <v>27068</v>
      </c>
      <c r="F13018" s="6">
        <v>493719</v>
      </c>
      <c r="G13018" s="6" t="s">
        <v>16</v>
      </c>
      <c r="H13018" s="16">
        <v>2694071</v>
      </c>
      <c r="I13018" s="12">
        <v>44145</v>
      </c>
      <c r="J13018" s="12">
        <v>44206</v>
      </c>
      <c r="K13018" s="15">
        <v>0</v>
      </c>
      <c r="L13018" s="13" t="s">
        <v>15</v>
      </c>
      <c r="M13018" s="7">
        <v>1</v>
      </c>
      <c r="N13018" s="17"/>
    </row>
    <row r="13019" spans="1:14" ht="94.5">
      <c r="A13019" s="6">
        <v>13017</v>
      </c>
      <c r="B13019" s="8" t="s">
        <v>26757</v>
      </c>
      <c r="C13019" s="9" t="s">
        <v>26816</v>
      </c>
      <c r="D13019" s="10" t="s">
        <v>26817</v>
      </c>
      <c r="E13019" s="11" t="s">
        <v>27069</v>
      </c>
      <c r="F13019" s="6">
        <v>493736</v>
      </c>
      <c r="G13019" s="6" t="s">
        <v>16</v>
      </c>
      <c r="H13019" s="16">
        <v>919297</v>
      </c>
      <c r="I13019" s="12">
        <v>44167</v>
      </c>
      <c r="J13019" s="12">
        <v>44228</v>
      </c>
      <c r="K13019" s="15">
        <v>0</v>
      </c>
      <c r="L13019" s="13" t="s">
        <v>15</v>
      </c>
      <c r="M13019" s="7">
        <v>1</v>
      </c>
      <c r="N13019" s="17"/>
    </row>
    <row r="13020" spans="1:14" ht="63">
      <c r="A13020" s="6">
        <v>13018</v>
      </c>
      <c r="B13020" s="8" t="s">
        <v>26757</v>
      </c>
      <c r="C13020" s="9" t="s">
        <v>27070</v>
      </c>
      <c r="D13020" s="10" t="s">
        <v>27011</v>
      </c>
      <c r="E13020" s="11" t="s">
        <v>27071</v>
      </c>
      <c r="F13020" s="6">
        <v>493737</v>
      </c>
      <c r="G13020" s="6" t="s">
        <v>16</v>
      </c>
      <c r="H13020" s="16">
        <v>2230890</v>
      </c>
      <c r="I13020" s="12">
        <v>44168</v>
      </c>
      <c r="J13020" s="12">
        <v>44221</v>
      </c>
      <c r="K13020" s="15">
        <v>0</v>
      </c>
      <c r="L13020" s="13" t="s">
        <v>15</v>
      </c>
      <c r="M13020" s="7">
        <v>1</v>
      </c>
      <c r="N13020" s="17"/>
    </row>
    <row r="13021" spans="1:14" ht="63">
      <c r="A13021" s="6">
        <v>13019</v>
      </c>
      <c r="B13021" s="8" t="s">
        <v>26757</v>
      </c>
      <c r="C13021" s="9" t="s">
        <v>26914</v>
      </c>
      <c r="D13021" s="10" t="s">
        <v>26915</v>
      </c>
      <c r="E13021" s="11" t="s">
        <v>27072</v>
      </c>
      <c r="F13021" s="6">
        <v>493738</v>
      </c>
      <c r="G13021" s="6" t="s">
        <v>16</v>
      </c>
      <c r="H13021" s="16">
        <v>1649793</v>
      </c>
      <c r="I13021" s="12">
        <v>44161</v>
      </c>
      <c r="J13021" s="12">
        <v>44221</v>
      </c>
      <c r="K13021" s="15">
        <v>0</v>
      </c>
      <c r="L13021" s="13" t="s">
        <v>15</v>
      </c>
      <c r="M13021" s="7">
        <v>1</v>
      </c>
      <c r="N13021" s="17"/>
    </row>
    <row r="13022" spans="1:14" ht="63">
      <c r="A13022" s="6">
        <v>13020</v>
      </c>
      <c r="B13022" s="8" t="s">
        <v>26757</v>
      </c>
      <c r="C13022" s="9" t="s">
        <v>27073</v>
      </c>
      <c r="D13022" s="10" t="s">
        <v>27074</v>
      </c>
      <c r="E13022" s="11" t="s">
        <v>27075</v>
      </c>
      <c r="F13022" s="6">
        <v>493739</v>
      </c>
      <c r="G13022" s="6" t="s">
        <v>16</v>
      </c>
      <c r="H13022" s="16">
        <v>4280039</v>
      </c>
      <c r="I13022" s="12">
        <v>44151</v>
      </c>
      <c r="J13022" s="12">
        <v>44241</v>
      </c>
      <c r="K13022" s="15">
        <v>0</v>
      </c>
      <c r="L13022" s="13" t="s">
        <v>15</v>
      </c>
      <c r="M13022" s="7">
        <v>1</v>
      </c>
      <c r="N13022" s="17"/>
    </row>
    <row r="13023" spans="1:14" ht="63">
      <c r="A13023" s="6">
        <v>13021</v>
      </c>
      <c r="B13023" s="8" t="s">
        <v>26757</v>
      </c>
      <c r="C13023" s="9" t="s">
        <v>26990</v>
      </c>
      <c r="D13023" s="10" t="s">
        <v>26991</v>
      </c>
      <c r="E13023" s="11" t="s">
        <v>27076</v>
      </c>
      <c r="F13023" s="6">
        <v>493783</v>
      </c>
      <c r="G13023" s="6" t="s">
        <v>16</v>
      </c>
      <c r="H13023" s="16">
        <v>7647770</v>
      </c>
      <c r="I13023" s="12">
        <v>44179</v>
      </c>
      <c r="J13023" s="12">
        <v>44268</v>
      </c>
      <c r="K13023" s="15">
        <v>0</v>
      </c>
      <c r="L13023" s="13" t="s">
        <v>15</v>
      </c>
      <c r="M13023" s="7">
        <v>1</v>
      </c>
      <c r="N13023" s="17"/>
    </row>
    <row r="13024" spans="1:14" ht="63">
      <c r="A13024" s="6">
        <v>13022</v>
      </c>
      <c r="B13024" s="8" t="s">
        <v>26757</v>
      </c>
      <c r="C13024" s="9" t="s">
        <v>26946</v>
      </c>
      <c r="D13024" s="10" t="s">
        <v>26947</v>
      </c>
      <c r="E13024" s="11" t="s">
        <v>27077</v>
      </c>
      <c r="F13024" s="6">
        <v>493767</v>
      </c>
      <c r="G13024" s="6" t="s">
        <v>16</v>
      </c>
      <c r="H13024" s="16">
        <v>5033039</v>
      </c>
      <c r="I13024" s="12">
        <v>44151</v>
      </c>
      <c r="J13024" s="12">
        <v>44226</v>
      </c>
      <c r="K13024" s="15">
        <v>0</v>
      </c>
      <c r="L13024" s="13" t="s">
        <v>15</v>
      </c>
      <c r="M13024" s="7">
        <v>1</v>
      </c>
      <c r="N13024" s="17"/>
    </row>
    <row r="13025" spans="1:14" ht="78.75">
      <c r="A13025" s="6">
        <v>13023</v>
      </c>
      <c r="B13025" s="8" t="s">
        <v>26757</v>
      </c>
      <c r="C13025" s="9" t="s">
        <v>27078</v>
      </c>
      <c r="D13025" s="10" t="s">
        <v>27079</v>
      </c>
      <c r="E13025" s="11" t="s">
        <v>27080</v>
      </c>
      <c r="F13025" s="6">
        <v>493745</v>
      </c>
      <c r="G13025" s="6" t="s">
        <v>16</v>
      </c>
      <c r="H13025" s="16">
        <v>1221884</v>
      </c>
      <c r="I13025" s="12">
        <v>44161</v>
      </c>
      <c r="J13025" s="12">
        <v>44556</v>
      </c>
      <c r="K13025" s="15">
        <v>0</v>
      </c>
      <c r="L13025" s="13" t="s">
        <v>15</v>
      </c>
      <c r="M13025" s="7">
        <v>1</v>
      </c>
      <c r="N13025" s="17"/>
    </row>
    <row r="13026" spans="1:14" ht="63">
      <c r="A13026" s="6">
        <v>13024</v>
      </c>
      <c r="B13026" s="8" t="s">
        <v>26757</v>
      </c>
      <c r="C13026" s="9" t="s">
        <v>27081</v>
      </c>
      <c r="D13026" s="10" t="s">
        <v>27082</v>
      </c>
      <c r="E13026" s="11" t="s">
        <v>27083</v>
      </c>
      <c r="F13026" s="6">
        <v>493740</v>
      </c>
      <c r="G13026" s="6" t="s">
        <v>16</v>
      </c>
      <c r="H13026" s="16">
        <v>2864237</v>
      </c>
      <c r="I13026" s="12">
        <v>44158</v>
      </c>
      <c r="J13026" s="12">
        <v>44218</v>
      </c>
      <c r="K13026" s="15">
        <v>0</v>
      </c>
      <c r="L13026" s="13" t="s">
        <v>15</v>
      </c>
      <c r="M13026" s="7">
        <v>1</v>
      </c>
      <c r="N13026" s="17"/>
    </row>
    <row r="13027" spans="1:14" ht="94.5">
      <c r="A13027" s="6">
        <v>13025</v>
      </c>
      <c r="B13027" s="8" t="s">
        <v>26757</v>
      </c>
      <c r="C13027" s="9" t="s">
        <v>27084</v>
      </c>
      <c r="D13027" s="10" t="s">
        <v>27085</v>
      </c>
      <c r="E13027" s="11" t="s">
        <v>27086</v>
      </c>
      <c r="F13027" s="6">
        <v>493773</v>
      </c>
      <c r="G13027" s="6" t="s">
        <v>16</v>
      </c>
      <c r="H13027" s="16">
        <v>10966805</v>
      </c>
      <c r="I13027" s="12">
        <v>44138</v>
      </c>
      <c r="J13027" s="12">
        <v>44228</v>
      </c>
      <c r="K13027" s="15">
        <v>0</v>
      </c>
      <c r="L13027" s="13" t="s">
        <v>15</v>
      </c>
      <c r="M13027" s="7">
        <v>1</v>
      </c>
      <c r="N13027" s="17"/>
    </row>
    <row r="13028" spans="1:14" ht="78.75">
      <c r="A13028" s="6">
        <v>13026</v>
      </c>
      <c r="B13028" s="8" t="s">
        <v>26757</v>
      </c>
      <c r="C13028" s="9" t="s">
        <v>27087</v>
      </c>
      <c r="D13028" s="10" t="s">
        <v>27088</v>
      </c>
      <c r="E13028" s="11" t="s">
        <v>27089</v>
      </c>
      <c r="F13028" s="6">
        <v>493764</v>
      </c>
      <c r="G13028" s="6" t="s">
        <v>16</v>
      </c>
      <c r="H13028" s="16">
        <v>5441704</v>
      </c>
      <c r="I13028" s="12">
        <v>44151</v>
      </c>
      <c r="J13028" s="12">
        <v>44226</v>
      </c>
      <c r="K13028" s="15">
        <v>0</v>
      </c>
      <c r="L13028" s="13" t="s">
        <v>15</v>
      </c>
      <c r="M13028" s="7">
        <v>1</v>
      </c>
      <c r="N13028" s="17"/>
    </row>
    <row r="13029" spans="1:14" ht="63">
      <c r="A13029" s="6">
        <v>13027</v>
      </c>
      <c r="B13029" s="8" t="s">
        <v>26757</v>
      </c>
      <c r="C13029" s="9" t="s">
        <v>27090</v>
      </c>
      <c r="D13029" s="10" t="s">
        <v>27091</v>
      </c>
      <c r="E13029" s="11" t="s">
        <v>27092</v>
      </c>
      <c r="F13029" s="6">
        <v>493765</v>
      </c>
      <c r="G13029" s="6" t="s">
        <v>16</v>
      </c>
      <c r="H13029" s="16">
        <v>7484177</v>
      </c>
      <c r="I13029" s="12">
        <v>44147</v>
      </c>
      <c r="J13029" s="12">
        <v>44222</v>
      </c>
      <c r="K13029" s="15">
        <v>0</v>
      </c>
      <c r="L13029" s="13" t="s">
        <v>15</v>
      </c>
      <c r="M13029" s="7">
        <v>1</v>
      </c>
      <c r="N13029" s="17"/>
    </row>
    <row r="13030" spans="1:14" ht="63">
      <c r="A13030" s="6">
        <v>13028</v>
      </c>
      <c r="B13030" s="8" t="s">
        <v>26757</v>
      </c>
      <c r="C13030" s="9" t="s">
        <v>27066</v>
      </c>
      <c r="D13030" s="10" t="s">
        <v>27067</v>
      </c>
      <c r="E13030" s="11" t="s">
        <v>27093</v>
      </c>
      <c r="F13030" s="6">
        <v>493735</v>
      </c>
      <c r="G13030" s="6" t="s">
        <v>16</v>
      </c>
      <c r="H13030" s="16">
        <v>1173484</v>
      </c>
      <c r="I13030" s="12">
        <v>44161</v>
      </c>
      <c r="J13030" s="12">
        <v>44221</v>
      </c>
      <c r="K13030" s="15">
        <v>0</v>
      </c>
      <c r="L13030" s="13" t="s">
        <v>15</v>
      </c>
      <c r="M13030" s="7">
        <v>1</v>
      </c>
      <c r="N13030" s="17"/>
    </row>
    <row r="13031" spans="1:14" ht="78.75">
      <c r="A13031" s="6">
        <v>13029</v>
      </c>
      <c r="B13031" s="8" t="s">
        <v>26757</v>
      </c>
      <c r="C13031" s="9" t="s">
        <v>27094</v>
      </c>
      <c r="D13031" s="10" t="s">
        <v>27095</v>
      </c>
      <c r="E13031" s="11" t="s">
        <v>27096</v>
      </c>
      <c r="F13031" s="6">
        <v>493776</v>
      </c>
      <c r="G13031" s="6" t="s">
        <v>16</v>
      </c>
      <c r="H13031" s="16">
        <v>7540199</v>
      </c>
      <c r="I13031" s="12">
        <v>44146</v>
      </c>
      <c r="J13031" s="12">
        <v>44236</v>
      </c>
      <c r="K13031" s="15">
        <v>0</v>
      </c>
      <c r="L13031" s="13" t="s">
        <v>15</v>
      </c>
      <c r="M13031" s="7">
        <v>1</v>
      </c>
      <c r="N13031" s="17"/>
    </row>
    <row r="13032" spans="1:14" ht="47.25">
      <c r="A13032" s="6">
        <v>13030</v>
      </c>
      <c r="B13032" s="8" t="s">
        <v>26757</v>
      </c>
      <c r="C13032" s="9" t="s">
        <v>27097</v>
      </c>
      <c r="D13032" s="10" t="s">
        <v>27098</v>
      </c>
      <c r="E13032" s="11" t="s">
        <v>27099</v>
      </c>
      <c r="F13032" s="6">
        <v>493743</v>
      </c>
      <c r="G13032" s="6" t="s">
        <v>16</v>
      </c>
      <c r="H13032" s="16">
        <v>4559856</v>
      </c>
      <c r="I13032" s="12">
        <v>44024</v>
      </c>
      <c r="J13032" s="12">
        <v>44230</v>
      </c>
      <c r="K13032" s="15">
        <v>0</v>
      </c>
      <c r="L13032" s="13" t="s">
        <v>15</v>
      </c>
      <c r="M13032" s="7">
        <v>1</v>
      </c>
      <c r="N13032" s="17"/>
    </row>
    <row r="13033" spans="1:14" ht="78.75">
      <c r="A13033" s="6">
        <v>13031</v>
      </c>
      <c r="B13033" s="8" t="s">
        <v>26757</v>
      </c>
      <c r="C13033" s="9" t="s">
        <v>27100</v>
      </c>
      <c r="D13033" s="10" t="s">
        <v>27101</v>
      </c>
      <c r="E13033" s="11" t="s">
        <v>27102</v>
      </c>
      <c r="F13033" s="6">
        <v>493772</v>
      </c>
      <c r="G13033" s="6" t="s">
        <v>16</v>
      </c>
      <c r="H13033" s="16">
        <v>8308830</v>
      </c>
      <c r="I13033" s="12">
        <v>44154</v>
      </c>
      <c r="J13033" s="12">
        <v>44244</v>
      </c>
      <c r="K13033" s="15">
        <v>0</v>
      </c>
      <c r="L13033" s="13" t="s">
        <v>15</v>
      </c>
      <c r="M13033" s="7">
        <v>1</v>
      </c>
      <c r="N13033" s="17"/>
    </row>
    <row r="13034" spans="1:14" ht="94.5">
      <c r="A13034" s="6">
        <v>13032</v>
      </c>
      <c r="B13034" s="8" t="s">
        <v>26757</v>
      </c>
      <c r="C13034" s="9" t="s">
        <v>27022</v>
      </c>
      <c r="D13034" s="10" t="s">
        <v>27023</v>
      </c>
      <c r="E13034" s="11" t="s">
        <v>27103</v>
      </c>
      <c r="F13034" s="6">
        <v>493718</v>
      </c>
      <c r="G13034" s="6" t="s">
        <v>16</v>
      </c>
      <c r="H13034" s="16">
        <v>1803343</v>
      </c>
      <c r="I13034" s="12">
        <v>44145</v>
      </c>
      <c r="J13034" s="12">
        <v>44206</v>
      </c>
      <c r="K13034" s="15">
        <v>0</v>
      </c>
      <c r="L13034" s="13" t="s">
        <v>15</v>
      </c>
      <c r="M13034" s="7">
        <v>1</v>
      </c>
      <c r="N13034" s="17"/>
    </row>
    <row r="13035" spans="1:14" ht="31.5">
      <c r="A13035" s="6">
        <v>13033</v>
      </c>
      <c r="B13035" s="8" t="s">
        <v>26757</v>
      </c>
      <c r="C13035" s="9" t="s">
        <v>27104</v>
      </c>
      <c r="D13035" s="10" t="s">
        <v>27105</v>
      </c>
      <c r="E13035" s="11" t="s">
        <v>27106</v>
      </c>
      <c r="F13035" s="6">
        <v>493778</v>
      </c>
      <c r="G13035" s="6" t="s">
        <v>16</v>
      </c>
      <c r="H13035" s="16">
        <v>12717490</v>
      </c>
      <c r="I13035" s="12">
        <v>44143</v>
      </c>
      <c r="J13035" s="12">
        <v>44262</v>
      </c>
      <c r="K13035" s="15">
        <v>0</v>
      </c>
      <c r="L13035" s="13" t="s">
        <v>15</v>
      </c>
      <c r="M13035" s="7">
        <v>1</v>
      </c>
      <c r="N13035" s="17"/>
    </row>
    <row r="13036" spans="1:14" ht="63">
      <c r="A13036" s="6">
        <v>13034</v>
      </c>
      <c r="B13036" s="8" t="s">
        <v>26757</v>
      </c>
      <c r="C13036" s="9" t="s">
        <v>27107</v>
      </c>
      <c r="D13036" s="10" t="s">
        <v>27067</v>
      </c>
      <c r="E13036" s="11" t="s">
        <v>27108</v>
      </c>
      <c r="F13036" s="6">
        <v>371793</v>
      </c>
      <c r="G13036" s="6" t="s">
        <v>16</v>
      </c>
      <c r="H13036" s="16">
        <v>1545029</v>
      </c>
      <c r="I13036" s="12">
        <v>43823</v>
      </c>
      <c r="J13036" s="12">
        <v>44195</v>
      </c>
      <c r="K13036" s="15">
        <v>0</v>
      </c>
      <c r="L13036" s="13" t="s">
        <v>15</v>
      </c>
      <c r="M13036" s="7">
        <v>1</v>
      </c>
      <c r="N13036" s="17"/>
    </row>
    <row r="13037" spans="1:14" ht="94.5">
      <c r="A13037" s="6">
        <v>13035</v>
      </c>
      <c r="B13037" s="8" t="s">
        <v>26757</v>
      </c>
      <c r="C13037" s="9" t="s">
        <v>27109</v>
      </c>
      <c r="D13037" s="10" t="s">
        <v>27110</v>
      </c>
      <c r="E13037" s="11" t="s">
        <v>27111</v>
      </c>
      <c r="F13037" s="6">
        <v>493770</v>
      </c>
      <c r="G13037" s="6" t="s">
        <v>16</v>
      </c>
      <c r="H13037" s="16">
        <v>8087358</v>
      </c>
      <c r="I13037" s="12">
        <v>44154</v>
      </c>
      <c r="J13037" s="12">
        <v>44244</v>
      </c>
      <c r="K13037" s="15">
        <v>0</v>
      </c>
      <c r="L13037" s="13" t="s">
        <v>15</v>
      </c>
      <c r="M13037" s="7">
        <v>1</v>
      </c>
      <c r="N13037" s="17"/>
    </row>
    <row r="13038" spans="1:14" ht="63">
      <c r="A13038" s="6">
        <v>13036</v>
      </c>
      <c r="B13038" s="8" t="s">
        <v>26757</v>
      </c>
      <c r="C13038" s="9" t="s">
        <v>27112</v>
      </c>
      <c r="D13038" s="10" t="s">
        <v>26844</v>
      </c>
      <c r="E13038" s="11" t="s">
        <v>27113</v>
      </c>
      <c r="F13038" s="6">
        <v>493775</v>
      </c>
      <c r="G13038" s="6" t="s">
        <v>16</v>
      </c>
      <c r="H13038" s="16">
        <v>8538108</v>
      </c>
      <c r="I13038" s="12">
        <v>44154</v>
      </c>
      <c r="J13038" s="12">
        <v>44244</v>
      </c>
      <c r="K13038" s="15">
        <v>0</v>
      </c>
      <c r="L13038" s="13" t="s">
        <v>15</v>
      </c>
      <c r="M13038" s="7">
        <v>1</v>
      </c>
      <c r="N13038" s="17"/>
    </row>
    <row r="13039" spans="1:14" ht="47.25">
      <c r="A13039" s="6">
        <v>13037</v>
      </c>
      <c r="B13039" s="8" t="s">
        <v>26757</v>
      </c>
      <c r="C13039" s="9" t="s">
        <v>27114</v>
      </c>
      <c r="D13039" s="10" t="s">
        <v>27115</v>
      </c>
      <c r="E13039" s="11" t="s">
        <v>27116</v>
      </c>
      <c r="F13039" s="6">
        <v>493769</v>
      </c>
      <c r="G13039" s="6" t="s">
        <v>16</v>
      </c>
      <c r="H13039" s="16">
        <v>5335585</v>
      </c>
      <c r="I13039" s="12">
        <v>44150</v>
      </c>
      <c r="J13039" s="12">
        <v>44218</v>
      </c>
      <c r="K13039" s="15">
        <v>0</v>
      </c>
      <c r="L13039" s="13" t="s">
        <v>15</v>
      </c>
      <c r="M13039" s="7">
        <v>1</v>
      </c>
      <c r="N13039" s="17"/>
    </row>
    <row r="13040" spans="1:14" ht="63">
      <c r="A13040" s="6">
        <v>13038</v>
      </c>
      <c r="B13040" s="8" t="s">
        <v>26757</v>
      </c>
      <c r="C13040" s="9" t="s">
        <v>27117</v>
      </c>
      <c r="D13040" s="10" t="s">
        <v>27118</v>
      </c>
      <c r="E13040" s="11" t="s">
        <v>27119</v>
      </c>
      <c r="F13040" s="6">
        <v>493742</v>
      </c>
      <c r="G13040" s="6" t="s">
        <v>16</v>
      </c>
      <c r="H13040" s="16">
        <v>3851359</v>
      </c>
      <c r="I13040" s="12">
        <v>44164</v>
      </c>
      <c r="J13040" s="12">
        <v>44224</v>
      </c>
      <c r="K13040" s="15">
        <v>0</v>
      </c>
      <c r="L13040" s="13" t="s">
        <v>15</v>
      </c>
      <c r="M13040" s="7">
        <v>1</v>
      </c>
      <c r="N13040" s="17"/>
    </row>
    <row r="13041" spans="1:14" ht="63">
      <c r="A13041" s="6">
        <v>13039</v>
      </c>
      <c r="B13041" s="8" t="s">
        <v>26757</v>
      </c>
      <c r="C13041" s="9" t="s">
        <v>27120</v>
      </c>
      <c r="D13041" s="10" t="s">
        <v>27121</v>
      </c>
      <c r="E13041" s="11" t="s">
        <v>27122</v>
      </c>
      <c r="F13041" s="6">
        <v>493781</v>
      </c>
      <c r="G13041" s="6" t="s">
        <v>16</v>
      </c>
      <c r="H13041" s="16">
        <v>9648991</v>
      </c>
      <c r="I13041" s="12">
        <v>44150</v>
      </c>
      <c r="J13041" s="12">
        <v>44240</v>
      </c>
      <c r="K13041" s="15">
        <v>0</v>
      </c>
      <c r="L13041" s="13" t="s">
        <v>15</v>
      </c>
      <c r="M13041" s="7">
        <v>1</v>
      </c>
      <c r="N13041" s="17"/>
    </row>
    <row r="13042" spans="1:14" ht="78.75">
      <c r="A13042" s="6">
        <v>13040</v>
      </c>
      <c r="B13042" s="8" t="s">
        <v>26757</v>
      </c>
      <c r="C13042" s="9" t="s">
        <v>27123</v>
      </c>
      <c r="D13042" s="10" t="s">
        <v>27124</v>
      </c>
      <c r="E13042" s="11" t="s">
        <v>27125</v>
      </c>
      <c r="F13042" s="6">
        <v>493784</v>
      </c>
      <c r="G13042" s="6" t="s">
        <v>16</v>
      </c>
      <c r="H13042" s="16">
        <v>12688655</v>
      </c>
      <c r="I13042" s="12">
        <v>44146</v>
      </c>
      <c r="J13042" s="12">
        <v>44266</v>
      </c>
      <c r="K13042" s="15">
        <v>0</v>
      </c>
      <c r="L13042" s="13" t="s">
        <v>15</v>
      </c>
      <c r="M13042" s="7">
        <v>1</v>
      </c>
      <c r="N13042" s="17"/>
    </row>
    <row r="13043" spans="1:14" ht="63">
      <c r="A13043" s="6">
        <v>13041</v>
      </c>
      <c r="B13043" s="8" t="s">
        <v>26757</v>
      </c>
      <c r="C13043" s="9" t="s">
        <v>27117</v>
      </c>
      <c r="D13043" s="10" t="s">
        <v>27118</v>
      </c>
      <c r="E13043" s="11" t="s">
        <v>27126</v>
      </c>
      <c r="F13043" s="6">
        <v>493758</v>
      </c>
      <c r="G13043" s="6" t="s">
        <v>16</v>
      </c>
      <c r="H13043" s="16">
        <v>5192264</v>
      </c>
      <c r="I13043" s="12">
        <v>44144</v>
      </c>
      <c r="J13043" s="12">
        <v>44226</v>
      </c>
      <c r="K13043" s="15">
        <v>0</v>
      </c>
      <c r="L13043" s="13" t="s">
        <v>15</v>
      </c>
      <c r="M13043" s="7">
        <v>1</v>
      </c>
      <c r="N13043" s="17"/>
    </row>
    <row r="13044" spans="1:14" ht="94.5">
      <c r="A13044" s="6">
        <v>13042</v>
      </c>
      <c r="B13044" s="8" t="s">
        <v>26757</v>
      </c>
      <c r="C13044" s="9" t="s">
        <v>27127</v>
      </c>
      <c r="D13044" s="10" t="s">
        <v>27128</v>
      </c>
      <c r="E13044" s="11" t="s">
        <v>27129</v>
      </c>
      <c r="F13044" s="6">
        <v>493759</v>
      </c>
      <c r="G13044" s="6" t="s">
        <v>16</v>
      </c>
      <c r="H13044" s="16">
        <v>6536590</v>
      </c>
      <c r="I13044" s="12">
        <v>44152</v>
      </c>
      <c r="J13044" s="12">
        <v>44227</v>
      </c>
      <c r="K13044" s="15">
        <v>0</v>
      </c>
      <c r="L13044" s="13" t="s">
        <v>15</v>
      </c>
      <c r="M13044" s="7">
        <v>1</v>
      </c>
      <c r="N13044" s="17"/>
    </row>
    <row r="13045" spans="1:14" ht="78.75">
      <c r="A13045" s="6">
        <v>13043</v>
      </c>
      <c r="B13045" s="8" t="s">
        <v>26757</v>
      </c>
      <c r="C13045" s="9" t="s">
        <v>27130</v>
      </c>
      <c r="D13045" s="10" t="s">
        <v>27131</v>
      </c>
      <c r="E13045" s="11" t="s">
        <v>27132</v>
      </c>
      <c r="F13045" s="6">
        <v>493761</v>
      </c>
      <c r="G13045" s="6" t="s">
        <v>16</v>
      </c>
      <c r="H13045" s="16">
        <v>6226640</v>
      </c>
      <c r="I13045" s="12">
        <v>44150</v>
      </c>
      <c r="J13045" s="12">
        <v>372915</v>
      </c>
      <c r="K13045" s="15">
        <v>0</v>
      </c>
      <c r="L13045" s="13" t="s">
        <v>15</v>
      </c>
      <c r="M13045" s="7">
        <v>1</v>
      </c>
      <c r="N13045" s="17"/>
    </row>
    <row r="13046" spans="1:14" ht="63">
      <c r="A13046" s="6">
        <v>13044</v>
      </c>
      <c r="B13046" s="8" t="s">
        <v>26757</v>
      </c>
      <c r="C13046" s="9" t="s">
        <v>26787</v>
      </c>
      <c r="D13046" s="10" t="s">
        <v>26788</v>
      </c>
      <c r="E13046" s="11" t="s">
        <v>27133</v>
      </c>
      <c r="F13046" s="6">
        <v>493762</v>
      </c>
      <c r="G13046" s="6" t="s">
        <v>16</v>
      </c>
      <c r="H13046" s="16">
        <v>6275160</v>
      </c>
      <c r="I13046" s="12">
        <v>44151</v>
      </c>
      <c r="J13046" s="12">
        <v>44226</v>
      </c>
      <c r="K13046" s="15">
        <v>0</v>
      </c>
      <c r="L13046" s="13" t="s">
        <v>15</v>
      </c>
      <c r="M13046" s="7">
        <v>1</v>
      </c>
      <c r="N13046" s="17"/>
    </row>
    <row r="13047" spans="1:14" ht="63">
      <c r="A13047" s="6">
        <v>13045</v>
      </c>
      <c r="B13047" s="8" t="s">
        <v>26757</v>
      </c>
      <c r="C13047" s="9" t="s">
        <v>27134</v>
      </c>
      <c r="D13047" s="10" t="s">
        <v>27135</v>
      </c>
      <c r="E13047" s="11" t="s">
        <v>27136</v>
      </c>
      <c r="F13047" s="6">
        <v>493725</v>
      </c>
      <c r="G13047" s="6" t="s">
        <v>16</v>
      </c>
      <c r="H13047" s="16">
        <v>2606726</v>
      </c>
      <c r="I13047" s="12">
        <v>44161</v>
      </c>
      <c r="J13047" s="12">
        <v>44221</v>
      </c>
      <c r="K13047" s="15">
        <v>0</v>
      </c>
      <c r="L13047" s="13" t="s">
        <v>15</v>
      </c>
      <c r="M13047" s="7">
        <v>1</v>
      </c>
      <c r="N13047" s="17"/>
    </row>
    <row r="13048" spans="1:14" ht="63">
      <c r="A13048" s="6">
        <v>13046</v>
      </c>
      <c r="B13048" s="8" t="s">
        <v>26757</v>
      </c>
      <c r="C13048" s="9" t="s">
        <v>27107</v>
      </c>
      <c r="D13048" s="10" t="s">
        <v>27067</v>
      </c>
      <c r="E13048" s="11" t="s">
        <v>27137</v>
      </c>
      <c r="F13048" s="6">
        <v>493726</v>
      </c>
      <c r="G13048" s="6" t="s">
        <v>16</v>
      </c>
      <c r="H13048" s="16">
        <v>1480593</v>
      </c>
      <c r="I13048" s="12">
        <v>44161</v>
      </c>
      <c r="J13048" s="12">
        <v>44221</v>
      </c>
      <c r="K13048" s="15">
        <v>0</v>
      </c>
      <c r="L13048" s="13" t="s">
        <v>15</v>
      </c>
      <c r="M13048" s="7">
        <v>1</v>
      </c>
      <c r="N13048" s="17"/>
    </row>
    <row r="13049" spans="1:14" ht="63">
      <c r="A13049" s="6">
        <v>13047</v>
      </c>
      <c r="B13049" s="8" t="s">
        <v>26757</v>
      </c>
      <c r="C13049" s="9" t="s">
        <v>27138</v>
      </c>
      <c r="D13049" s="10" t="s">
        <v>27139</v>
      </c>
      <c r="E13049" s="11" t="s">
        <v>27140</v>
      </c>
      <c r="F13049" s="6">
        <v>493727</v>
      </c>
      <c r="G13049" s="6" t="s">
        <v>16</v>
      </c>
      <c r="H13049" s="16">
        <v>1855671</v>
      </c>
      <c r="I13049" s="12">
        <v>44161</v>
      </c>
      <c r="J13049" s="12">
        <v>44221</v>
      </c>
      <c r="K13049" s="15">
        <v>0</v>
      </c>
      <c r="L13049" s="13" t="s">
        <v>15</v>
      </c>
      <c r="M13049" s="7">
        <v>1</v>
      </c>
      <c r="N13049" s="17"/>
    </row>
    <row r="13050" spans="1:14" ht="63">
      <c r="A13050" s="6">
        <v>13048</v>
      </c>
      <c r="B13050" s="8" t="s">
        <v>26757</v>
      </c>
      <c r="C13050" s="9" t="s">
        <v>26914</v>
      </c>
      <c r="D13050" s="10" t="s">
        <v>26915</v>
      </c>
      <c r="E13050" s="11" t="s">
        <v>27141</v>
      </c>
      <c r="F13050" s="6">
        <v>493728</v>
      </c>
      <c r="G13050" s="6" t="s">
        <v>16</v>
      </c>
      <c r="H13050" s="16">
        <v>1649739</v>
      </c>
      <c r="I13050" s="12">
        <v>44161</v>
      </c>
      <c r="J13050" s="12">
        <v>44221</v>
      </c>
      <c r="K13050" s="15">
        <v>0</v>
      </c>
      <c r="L13050" s="13" t="s">
        <v>15</v>
      </c>
      <c r="M13050" s="7">
        <v>1</v>
      </c>
      <c r="N13050" s="17"/>
    </row>
    <row r="13051" spans="1:14" ht="63">
      <c r="A13051" s="6">
        <v>13049</v>
      </c>
      <c r="B13051" s="8" t="s">
        <v>26757</v>
      </c>
      <c r="C13051" s="9" t="s">
        <v>27142</v>
      </c>
      <c r="D13051" s="10" t="s">
        <v>27143</v>
      </c>
      <c r="E13051" s="11" t="s">
        <v>27144</v>
      </c>
      <c r="F13051" s="6">
        <v>493729</v>
      </c>
      <c r="G13051" s="6" t="s">
        <v>16</v>
      </c>
      <c r="H13051" s="16">
        <v>1604382</v>
      </c>
      <c r="I13051" s="12">
        <v>44170</v>
      </c>
      <c r="J13051" s="12">
        <v>44230</v>
      </c>
      <c r="K13051" s="15">
        <v>0</v>
      </c>
      <c r="L13051" s="13" t="s">
        <v>15</v>
      </c>
      <c r="M13051" s="7">
        <v>1</v>
      </c>
      <c r="N13051" s="17"/>
    </row>
    <row r="13052" spans="1:14" ht="94.5">
      <c r="A13052" s="6">
        <v>13050</v>
      </c>
      <c r="B13052" s="8" t="s">
        <v>26757</v>
      </c>
      <c r="C13052" s="9" t="s">
        <v>26816</v>
      </c>
      <c r="D13052" s="10" t="s">
        <v>26817</v>
      </c>
      <c r="E13052" s="11" t="s">
        <v>27145</v>
      </c>
      <c r="F13052" s="6">
        <v>493730</v>
      </c>
      <c r="G13052" s="6" t="s">
        <v>16</v>
      </c>
      <c r="H13052" s="16">
        <v>4901038</v>
      </c>
      <c r="I13052" s="12">
        <v>44167</v>
      </c>
      <c r="J13052" s="12">
        <v>44228</v>
      </c>
      <c r="K13052" s="15">
        <v>0</v>
      </c>
      <c r="L13052" s="13" t="s">
        <v>15</v>
      </c>
      <c r="M13052" s="7">
        <v>1</v>
      </c>
      <c r="N13052" s="17"/>
    </row>
    <row r="13053" spans="1:14" ht="63">
      <c r="A13053" s="6">
        <v>13051</v>
      </c>
      <c r="B13053" s="8" t="s">
        <v>26757</v>
      </c>
      <c r="C13053" s="9" t="s">
        <v>27107</v>
      </c>
      <c r="D13053" s="10" t="s">
        <v>27067</v>
      </c>
      <c r="E13053" s="11" t="s">
        <v>27146</v>
      </c>
      <c r="F13053" s="6">
        <v>493733</v>
      </c>
      <c r="G13053" s="6" t="s">
        <v>16</v>
      </c>
      <c r="H13053" s="16">
        <v>1795915</v>
      </c>
      <c r="I13053" s="12">
        <v>44161</v>
      </c>
      <c r="J13053" s="12">
        <v>44221</v>
      </c>
      <c r="K13053" s="15">
        <v>0</v>
      </c>
      <c r="L13053" s="13" t="s">
        <v>15</v>
      </c>
      <c r="M13053" s="7">
        <v>1</v>
      </c>
      <c r="N13053" s="17"/>
    </row>
    <row r="13054" spans="1:14" ht="94.5">
      <c r="A13054" s="6">
        <v>13052</v>
      </c>
      <c r="B13054" s="8" t="s">
        <v>26757</v>
      </c>
      <c r="C13054" s="9" t="s">
        <v>26816</v>
      </c>
      <c r="D13054" s="10" t="s">
        <v>26817</v>
      </c>
      <c r="E13054" s="11" t="s">
        <v>27147</v>
      </c>
      <c r="F13054" s="6">
        <v>493734</v>
      </c>
      <c r="G13054" s="6" t="s">
        <v>16</v>
      </c>
      <c r="H13054" s="16">
        <v>2552454</v>
      </c>
      <c r="I13054" s="12">
        <v>44167</v>
      </c>
      <c r="J13054" s="12">
        <v>44228</v>
      </c>
      <c r="K13054" s="15">
        <v>0</v>
      </c>
      <c r="L13054" s="13" t="s">
        <v>15</v>
      </c>
      <c r="M13054" s="7">
        <v>1</v>
      </c>
      <c r="N13054" s="17"/>
    </row>
    <row r="13055" spans="1:14" ht="78.75">
      <c r="A13055" s="6">
        <v>13053</v>
      </c>
      <c r="B13055" s="8" t="s">
        <v>26757</v>
      </c>
      <c r="C13055" s="9" t="s">
        <v>27148</v>
      </c>
      <c r="D13055" s="10" t="s">
        <v>27149</v>
      </c>
      <c r="E13055" s="11" t="s">
        <v>27150</v>
      </c>
      <c r="F13055" s="6">
        <v>493744</v>
      </c>
      <c r="G13055" s="6" t="s">
        <v>16</v>
      </c>
      <c r="H13055" s="16">
        <v>4997782</v>
      </c>
      <c r="I13055" s="12">
        <v>44172</v>
      </c>
      <c r="J13055" s="12">
        <v>44228</v>
      </c>
      <c r="K13055" s="15">
        <v>0</v>
      </c>
      <c r="L13055" s="13" t="s">
        <v>15</v>
      </c>
      <c r="M13055" s="7">
        <v>1</v>
      </c>
      <c r="N13055" s="17"/>
    </row>
    <row r="13056" spans="1:14" ht="94.5">
      <c r="A13056" s="6">
        <v>13054</v>
      </c>
      <c r="B13056" s="8" t="s">
        <v>26757</v>
      </c>
      <c r="C13056" s="9" t="s">
        <v>27151</v>
      </c>
      <c r="D13056" s="10" t="s">
        <v>27152</v>
      </c>
      <c r="E13056" s="11" t="s">
        <v>27153</v>
      </c>
      <c r="F13056" s="6">
        <v>383820</v>
      </c>
      <c r="G13056" s="6" t="s">
        <v>1493</v>
      </c>
      <c r="H13056" s="16">
        <v>1644222.71</v>
      </c>
      <c r="I13056" s="12" t="s">
        <v>21345</v>
      </c>
      <c r="J13056" s="12" t="s">
        <v>27154</v>
      </c>
      <c r="K13056" s="15">
        <v>600000</v>
      </c>
      <c r="L13056" s="13" t="s">
        <v>15</v>
      </c>
      <c r="M13056" s="7">
        <v>1</v>
      </c>
      <c r="N13056" s="17"/>
    </row>
    <row r="13057" spans="1:14" ht="78.75">
      <c r="A13057" s="6">
        <v>13055</v>
      </c>
      <c r="B13057" s="8" t="s">
        <v>26757</v>
      </c>
      <c r="C13057" s="9" t="s">
        <v>27155</v>
      </c>
      <c r="D13057" s="10" t="s">
        <v>27156</v>
      </c>
      <c r="E13057" s="11" t="s">
        <v>27157</v>
      </c>
      <c r="F13057" s="6">
        <v>398277</v>
      </c>
      <c r="G13057" s="6" t="s">
        <v>1493</v>
      </c>
      <c r="H13057" s="16">
        <v>1043611.43</v>
      </c>
      <c r="I13057" s="12" t="s">
        <v>4760</v>
      </c>
      <c r="J13057" s="12" t="s">
        <v>26317</v>
      </c>
      <c r="K13057" s="15">
        <v>0</v>
      </c>
      <c r="L13057" s="13" t="s">
        <v>15</v>
      </c>
      <c r="M13057" s="7">
        <v>1</v>
      </c>
      <c r="N13057" s="17"/>
    </row>
    <row r="13058" spans="1:14" ht="94.5">
      <c r="A13058" s="6">
        <v>13056</v>
      </c>
      <c r="B13058" s="8" t="s">
        <v>26757</v>
      </c>
      <c r="C13058" s="9" t="s">
        <v>27158</v>
      </c>
      <c r="D13058" s="10" t="s">
        <v>27159</v>
      </c>
      <c r="E13058" s="11" t="s">
        <v>27160</v>
      </c>
      <c r="F13058" s="6" t="s">
        <v>4060</v>
      </c>
      <c r="G13058" s="6" t="s">
        <v>1493</v>
      </c>
      <c r="H13058" s="16">
        <v>807363</v>
      </c>
      <c r="I13058" s="12" t="s">
        <v>4760</v>
      </c>
      <c r="J13058" s="12" t="s">
        <v>26317</v>
      </c>
      <c r="K13058" s="15">
        <v>0</v>
      </c>
      <c r="L13058" s="13" t="s">
        <v>15</v>
      </c>
      <c r="M13058" s="7">
        <v>1</v>
      </c>
      <c r="N13058" s="17"/>
    </row>
    <row r="13059" spans="1:14" ht="157.5">
      <c r="A13059" s="6">
        <v>13057</v>
      </c>
      <c r="B13059" s="8" t="s">
        <v>26757</v>
      </c>
      <c r="C13059" s="9" t="s">
        <v>26816</v>
      </c>
      <c r="D13059" s="10" t="s">
        <v>26817</v>
      </c>
      <c r="E13059" s="11" t="s">
        <v>27161</v>
      </c>
      <c r="F13059" s="6" t="s">
        <v>4060</v>
      </c>
      <c r="G13059" s="6" t="s">
        <v>1493</v>
      </c>
      <c r="H13059" s="16">
        <v>926802</v>
      </c>
      <c r="I13059" s="12" t="s">
        <v>6784</v>
      </c>
      <c r="J13059" s="12" t="s">
        <v>2071</v>
      </c>
      <c r="K13059" s="15">
        <v>0</v>
      </c>
      <c r="L13059" s="13" t="s">
        <v>15</v>
      </c>
      <c r="M13059" s="7">
        <v>1</v>
      </c>
      <c r="N13059" s="17"/>
    </row>
    <row r="13060" spans="1:14" ht="94.5">
      <c r="A13060" s="6">
        <v>13058</v>
      </c>
      <c r="B13060" s="8" t="s">
        <v>26757</v>
      </c>
      <c r="C13060" s="9" t="s">
        <v>27162</v>
      </c>
      <c r="D13060" s="10" t="s">
        <v>27163</v>
      </c>
      <c r="E13060" s="11" t="s">
        <v>27164</v>
      </c>
      <c r="F13060" s="6" t="s">
        <v>4060</v>
      </c>
      <c r="G13060" s="6" t="s">
        <v>1493</v>
      </c>
      <c r="H13060" s="16" t="s">
        <v>1695</v>
      </c>
      <c r="I13060" s="12" t="s">
        <v>20876</v>
      </c>
      <c r="J13060" s="12" t="s">
        <v>1606</v>
      </c>
      <c r="K13060" s="15">
        <v>0</v>
      </c>
      <c r="L13060" s="13" t="s">
        <v>15</v>
      </c>
      <c r="M13060" s="7">
        <v>1</v>
      </c>
      <c r="N13060" s="17"/>
    </row>
    <row r="13061" spans="1:14" ht="110.25">
      <c r="A13061" s="6">
        <v>13059</v>
      </c>
      <c r="B13061" s="8" t="s">
        <v>26757</v>
      </c>
      <c r="C13061" s="9" t="s">
        <v>27165</v>
      </c>
      <c r="D13061" s="10" t="s">
        <v>27166</v>
      </c>
      <c r="E13061" s="11" t="s">
        <v>27167</v>
      </c>
      <c r="F13061" s="6">
        <v>470980</v>
      </c>
      <c r="G13061" s="6" t="s">
        <v>1493</v>
      </c>
      <c r="H13061" s="16">
        <v>5293034</v>
      </c>
      <c r="I13061" s="12" t="s">
        <v>6962</v>
      </c>
      <c r="J13061" s="12" t="s">
        <v>7396</v>
      </c>
      <c r="K13061" s="15">
        <v>0</v>
      </c>
      <c r="L13061" s="13" t="s">
        <v>15</v>
      </c>
      <c r="M13061" s="7">
        <v>1</v>
      </c>
      <c r="N13061" s="17"/>
    </row>
    <row r="13062" spans="1:14" ht="173.25">
      <c r="A13062" s="6">
        <v>13060</v>
      </c>
      <c r="B13062" s="8" t="s">
        <v>26757</v>
      </c>
      <c r="C13062" s="9" t="s">
        <v>27168</v>
      </c>
      <c r="D13062" s="10" t="s">
        <v>27169</v>
      </c>
      <c r="E13062" s="11" t="s">
        <v>27170</v>
      </c>
      <c r="F13062" s="6">
        <v>126170</v>
      </c>
      <c r="G13062" s="6" t="s">
        <v>873</v>
      </c>
      <c r="H13062" s="16">
        <v>9246831.8699999992</v>
      </c>
      <c r="I13062" s="12" t="s">
        <v>27171</v>
      </c>
      <c r="J13062" s="12" t="s">
        <v>23326</v>
      </c>
      <c r="K13062" s="15">
        <f>871000+1195000+1165000+1800000+1300000+892400</f>
        <v>7223400</v>
      </c>
      <c r="L13062" s="13" t="s">
        <v>15</v>
      </c>
      <c r="M13062" s="7">
        <v>1</v>
      </c>
      <c r="N13062" s="17"/>
    </row>
    <row r="13063" spans="1:14" ht="141.75">
      <c r="A13063" s="6">
        <v>13061</v>
      </c>
      <c r="B13063" s="8" t="s">
        <v>26757</v>
      </c>
      <c r="C13063" s="9" t="s">
        <v>27172</v>
      </c>
      <c r="D13063" s="10" t="s">
        <v>26791</v>
      </c>
      <c r="E13063" s="11" t="s">
        <v>27173</v>
      </c>
      <c r="F13063" s="6">
        <v>140319</v>
      </c>
      <c r="G13063" s="6" t="s">
        <v>873</v>
      </c>
      <c r="H13063" s="16">
        <v>8866934.7400000002</v>
      </c>
      <c r="I13063" s="12" t="s">
        <v>27174</v>
      </c>
      <c r="J13063" s="12" t="s">
        <v>2078</v>
      </c>
      <c r="K13063" s="15">
        <f>1098000+1100000+411207+540000+500000+956500</f>
        <v>4605707</v>
      </c>
      <c r="L13063" s="13" t="s">
        <v>15</v>
      </c>
      <c r="M13063" s="7">
        <v>1</v>
      </c>
      <c r="N13063" s="17"/>
    </row>
    <row r="13064" spans="1:14" ht="94.5">
      <c r="A13064" s="6">
        <v>13062</v>
      </c>
      <c r="B13064" s="8" t="s">
        <v>26757</v>
      </c>
      <c r="C13064" s="9" t="s">
        <v>27175</v>
      </c>
      <c r="D13064" s="10" t="s">
        <v>27176</v>
      </c>
      <c r="E13064" s="11" t="s">
        <v>27177</v>
      </c>
      <c r="F13064" s="6">
        <v>211593</v>
      </c>
      <c r="G13064" s="6" t="s">
        <v>873</v>
      </c>
      <c r="H13064" s="16">
        <v>11373867</v>
      </c>
      <c r="I13064" s="12" t="s">
        <v>5142</v>
      </c>
      <c r="J13064" s="12" t="s">
        <v>27178</v>
      </c>
      <c r="K13064" s="15">
        <f>1300000+1000000+1194000+1925000+1493000</f>
        <v>6912000</v>
      </c>
      <c r="L13064" s="13" t="s">
        <v>15</v>
      </c>
      <c r="M13064" s="7">
        <v>1</v>
      </c>
      <c r="N13064" s="17"/>
    </row>
    <row r="13065" spans="1:14" ht="94.5">
      <c r="A13065" s="6">
        <v>13063</v>
      </c>
      <c r="B13065" s="8" t="s">
        <v>26757</v>
      </c>
      <c r="C13065" s="9" t="s">
        <v>27179</v>
      </c>
      <c r="D13065" s="10" t="s">
        <v>27180</v>
      </c>
      <c r="E13065" s="11" t="s">
        <v>27181</v>
      </c>
      <c r="F13065" s="6">
        <v>221507</v>
      </c>
      <c r="G13065" s="6" t="s">
        <v>873</v>
      </c>
      <c r="H13065" s="16">
        <v>10431000</v>
      </c>
      <c r="I13065" s="12" t="s">
        <v>4702</v>
      </c>
      <c r="J13065" s="12" t="s">
        <v>4785</v>
      </c>
      <c r="K13065" s="15">
        <f>699000+1101000+3200000</f>
        <v>5000000</v>
      </c>
      <c r="L13065" s="13" t="s">
        <v>15</v>
      </c>
      <c r="M13065" s="7">
        <v>1</v>
      </c>
      <c r="N13065" s="17"/>
    </row>
    <row r="13066" spans="1:14" ht="94.5">
      <c r="A13066" s="6">
        <v>13064</v>
      </c>
      <c r="B13066" s="8" t="s">
        <v>26757</v>
      </c>
      <c r="C13066" s="9" t="s">
        <v>27182</v>
      </c>
      <c r="D13066" s="10" t="s">
        <v>27183</v>
      </c>
      <c r="E13066" s="11" t="s">
        <v>27184</v>
      </c>
      <c r="F13066" s="6">
        <v>368885</v>
      </c>
      <c r="G13066" s="6" t="s">
        <v>873</v>
      </c>
      <c r="H13066" s="16">
        <v>11977600</v>
      </c>
      <c r="I13066" s="12" t="s">
        <v>27185</v>
      </c>
      <c r="J13066" s="12" t="s">
        <v>26052</v>
      </c>
      <c r="K13066" s="15">
        <v>1508100</v>
      </c>
      <c r="L13066" s="13" t="s">
        <v>15</v>
      </c>
      <c r="M13066" s="7">
        <v>1</v>
      </c>
      <c r="N13066" s="17"/>
    </row>
    <row r="13067" spans="1:14" ht="63">
      <c r="A13067" s="6">
        <v>13065</v>
      </c>
      <c r="B13067" s="8" t="s">
        <v>26757</v>
      </c>
      <c r="C13067" s="9" t="s">
        <v>27186</v>
      </c>
      <c r="D13067" s="10" t="s">
        <v>27187</v>
      </c>
      <c r="E13067" s="11" t="s">
        <v>27188</v>
      </c>
      <c r="F13067" s="6">
        <v>368886</v>
      </c>
      <c r="G13067" s="6" t="s">
        <v>873</v>
      </c>
      <c r="H13067" s="16">
        <v>6517000</v>
      </c>
      <c r="I13067" s="12" t="s">
        <v>22169</v>
      </c>
      <c r="J13067" s="12" t="s">
        <v>1824</v>
      </c>
      <c r="K13067" s="15">
        <v>0</v>
      </c>
      <c r="L13067" s="13" t="s">
        <v>15</v>
      </c>
      <c r="M13067" s="7">
        <v>1</v>
      </c>
      <c r="N13067" s="17"/>
    </row>
    <row r="13068" spans="1:14" ht="63">
      <c r="A13068" s="6">
        <v>13066</v>
      </c>
      <c r="B13068" s="8" t="s">
        <v>26757</v>
      </c>
      <c r="C13068" s="9" t="s">
        <v>27189</v>
      </c>
      <c r="D13068" s="10" t="s">
        <v>27190</v>
      </c>
      <c r="E13068" s="11" t="s">
        <v>27191</v>
      </c>
      <c r="F13068" s="6">
        <v>398283</v>
      </c>
      <c r="G13068" s="6" t="s">
        <v>873</v>
      </c>
      <c r="H13068" s="16">
        <v>2999000</v>
      </c>
      <c r="I13068" s="12" t="s">
        <v>7359</v>
      </c>
      <c r="J13068" s="12" t="s">
        <v>25161</v>
      </c>
      <c r="K13068" s="15">
        <v>0</v>
      </c>
      <c r="L13068" s="13" t="s">
        <v>15</v>
      </c>
      <c r="M13068" s="7">
        <v>1</v>
      </c>
      <c r="N13068" s="17"/>
    </row>
    <row r="13069" spans="1:14" ht="47.25">
      <c r="A13069" s="6">
        <v>13067</v>
      </c>
      <c r="B13069" s="8" t="s">
        <v>26757</v>
      </c>
      <c r="C13069" s="9" t="s">
        <v>27192</v>
      </c>
      <c r="D13069" s="10" t="s">
        <v>27193</v>
      </c>
      <c r="E13069" s="11" t="s">
        <v>27194</v>
      </c>
      <c r="F13069" s="6">
        <v>398284</v>
      </c>
      <c r="G13069" s="6" t="s">
        <v>873</v>
      </c>
      <c r="H13069" s="16">
        <v>7000000</v>
      </c>
      <c r="I13069" s="12" t="s">
        <v>27195</v>
      </c>
      <c r="J13069" s="12" t="s">
        <v>1948</v>
      </c>
      <c r="K13069" s="15">
        <v>0</v>
      </c>
      <c r="L13069" s="13" t="s">
        <v>15</v>
      </c>
      <c r="M13069" s="7">
        <v>1</v>
      </c>
      <c r="N13069" s="17"/>
    </row>
    <row r="13070" spans="1:14" ht="47.25">
      <c r="A13070" s="6">
        <v>13068</v>
      </c>
      <c r="B13070" s="8" t="s">
        <v>26757</v>
      </c>
      <c r="C13070" s="9" t="s">
        <v>27196</v>
      </c>
      <c r="D13070" s="10" t="s">
        <v>27197</v>
      </c>
      <c r="E13070" s="11" t="s">
        <v>27198</v>
      </c>
      <c r="F13070" s="6">
        <v>398285</v>
      </c>
      <c r="G13070" s="6" t="s">
        <v>873</v>
      </c>
      <c r="H13070" s="16">
        <v>6990000</v>
      </c>
      <c r="I13070" s="12" t="s">
        <v>27195</v>
      </c>
      <c r="J13070" s="12" t="s">
        <v>1948</v>
      </c>
      <c r="K13070" s="15">
        <v>0</v>
      </c>
      <c r="L13070" s="13" t="s">
        <v>15</v>
      </c>
      <c r="M13070" s="7">
        <v>1</v>
      </c>
      <c r="N13070" s="17"/>
    </row>
    <row r="13071" spans="1:14" ht="47.25">
      <c r="A13071" s="6">
        <v>13069</v>
      </c>
      <c r="B13071" s="8" t="s">
        <v>26757</v>
      </c>
      <c r="C13071" s="9" t="s">
        <v>27192</v>
      </c>
      <c r="D13071" s="10" t="s">
        <v>27193</v>
      </c>
      <c r="E13071" s="11" t="s">
        <v>27199</v>
      </c>
      <c r="F13071" s="6">
        <v>398286</v>
      </c>
      <c r="G13071" s="6" t="s">
        <v>873</v>
      </c>
      <c r="H13071" s="16">
        <v>6950000</v>
      </c>
      <c r="I13071" s="12" t="s">
        <v>27195</v>
      </c>
      <c r="J13071" s="12" t="s">
        <v>1948</v>
      </c>
      <c r="K13071" s="15">
        <v>0</v>
      </c>
      <c r="L13071" s="13" t="s">
        <v>15</v>
      </c>
      <c r="M13071" s="7">
        <v>1</v>
      </c>
      <c r="N13071" s="17"/>
    </row>
    <row r="13072" spans="1:14" ht="47.25">
      <c r="A13072" s="6">
        <v>13070</v>
      </c>
      <c r="B13072" s="8" t="s">
        <v>26757</v>
      </c>
      <c r="C13072" s="9" t="s">
        <v>27200</v>
      </c>
      <c r="D13072" s="10" t="s">
        <v>27201</v>
      </c>
      <c r="E13072" s="11" t="s">
        <v>27202</v>
      </c>
      <c r="F13072" s="6">
        <v>398287</v>
      </c>
      <c r="G13072" s="6" t="s">
        <v>873</v>
      </c>
      <c r="H13072" s="16">
        <v>7000000</v>
      </c>
      <c r="I13072" s="12" t="s">
        <v>7359</v>
      </c>
      <c r="J13072" s="12" t="s">
        <v>7114</v>
      </c>
      <c r="K13072" s="15">
        <v>0</v>
      </c>
      <c r="L13072" s="13" t="s">
        <v>15</v>
      </c>
      <c r="M13072" s="7">
        <v>1</v>
      </c>
      <c r="N13072" s="17"/>
    </row>
    <row r="13073" spans="1:14" ht="78.75">
      <c r="A13073" s="6">
        <v>13071</v>
      </c>
      <c r="B13073" s="8" t="s">
        <v>26757</v>
      </c>
      <c r="C13073" s="9" t="s">
        <v>27203</v>
      </c>
      <c r="D13073" s="10" t="s">
        <v>27204</v>
      </c>
      <c r="E13073" s="11" t="s">
        <v>27205</v>
      </c>
      <c r="F13073" s="6">
        <v>398288</v>
      </c>
      <c r="G13073" s="6" t="s">
        <v>873</v>
      </c>
      <c r="H13073" s="16">
        <v>6995000</v>
      </c>
      <c r="I13073" s="12" t="s">
        <v>2381</v>
      </c>
      <c r="J13073" s="12" t="s">
        <v>25228</v>
      </c>
      <c r="K13073" s="15">
        <v>0</v>
      </c>
      <c r="L13073" s="13" t="s">
        <v>15</v>
      </c>
      <c r="M13073" s="7">
        <v>1</v>
      </c>
      <c r="N13073" s="17"/>
    </row>
    <row r="13074" spans="1:14" ht="47.25">
      <c r="A13074" s="6">
        <v>13072</v>
      </c>
      <c r="B13074" s="8" t="s">
        <v>26757</v>
      </c>
      <c r="C13074" s="9" t="s">
        <v>27189</v>
      </c>
      <c r="D13074" s="10" t="s">
        <v>27190</v>
      </c>
      <c r="E13074" s="11" t="s">
        <v>27206</v>
      </c>
      <c r="F13074" s="6">
        <v>398289</v>
      </c>
      <c r="G13074" s="6" t="s">
        <v>873</v>
      </c>
      <c r="H13074" s="16">
        <v>6990000</v>
      </c>
      <c r="I13074" s="12" t="s">
        <v>7359</v>
      </c>
      <c r="J13074" s="12" t="s">
        <v>7114</v>
      </c>
      <c r="K13074" s="15">
        <v>0</v>
      </c>
      <c r="L13074" s="13" t="s">
        <v>15</v>
      </c>
      <c r="M13074" s="7">
        <v>1</v>
      </c>
      <c r="N13074" s="17"/>
    </row>
    <row r="13075" spans="1:14" ht="204.75">
      <c r="A13075" s="6">
        <v>13073</v>
      </c>
      <c r="B13075" s="8" t="s">
        <v>26757</v>
      </c>
      <c r="C13075" s="9" t="s">
        <v>27207</v>
      </c>
      <c r="D13075" s="10"/>
      <c r="E13075" s="11" t="s">
        <v>27208</v>
      </c>
      <c r="F13075" s="6" t="s">
        <v>27209</v>
      </c>
      <c r="G13075" s="6" t="s">
        <v>13248</v>
      </c>
      <c r="H13075" s="16">
        <v>49215770.280000001</v>
      </c>
      <c r="I13075" s="12" t="s">
        <v>4245</v>
      </c>
      <c r="J13075" s="12" t="s">
        <v>2339</v>
      </c>
      <c r="K13075" s="15">
        <v>4026375</v>
      </c>
      <c r="L13075" s="13" t="s">
        <v>15</v>
      </c>
      <c r="M13075" s="7">
        <v>1</v>
      </c>
      <c r="N13075" s="17"/>
    </row>
    <row r="13076" spans="1:14" ht="94.5">
      <c r="A13076" s="6">
        <v>13074</v>
      </c>
      <c r="B13076" s="8" t="s">
        <v>26757</v>
      </c>
      <c r="C13076" s="9" t="s">
        <v>27210</v>
      </c>
      <c r="D13076" s="10"/>
      <c r="E13076" s="11" t="s">
        <v>27211</v>
      </c>
      <c r="F13076" s="6" t="s">
        <v>27209</v>
      </c>
      <c r="G13076" s="6" t="s">
        <v>13248</v>
      </c>
      <c r="H13076" s="16">
        <v>11701314.789999999</v>
      </c>
      <c r="I13076" s="12" t="s">
        <v>1739</v>
      </c>
      <c r="J13076" s="12" t="s">
        <v>6759</v>
      </c>
      <c r="K13076" s="15">
        <v>0</v>
      </c>
      <c r="L13076" s="13" t="s">
        <v>15</v>
      </c>
      <c r="M13076" s="7">
        <v>1</v>
      </c>
      <c r="N13076" s="17"/>
    </row>
    <row r="13077" spans="1:14" ht="47.25">
      <c r="A13077" s="6">
        <v>13075</v>
      </c>
      <c r="B13077" s="8" t="s">
        <v>26757</v>
      </c>
      <c r="C13077" s="9" t="s">
        <v>27212</v>
      </c>
      <c r="D13077" s="10"/>
      <c r="E13077" s="11" t="s">
        <v>27213</v>
      </c>
      <c r="F13077" s="6" t="s">
        <v>27209</v>
      </c>
      <c r="G13077" s="6" t="s">
        <v>13248</v>
      </c>
      <c r="H13077" s="16">
        <v>7302327.5</v>
      </c>
      <c r="I13077" s="12" t="s">
        <v>4972</v>
      </c>
      <c r="J13077" s="12" t="s">
        <v>13249</v>
      </c>
      <c r="K13077" s="15">
        <v>0</v>
      </c>
      <c r="L13077" s="13" t="s">
        <v>15</v>
      </c>
      <c r="M13077" s="7">
        <v>1</v>
      </c>
      <c r="N13077" s="17"/>
    </row>
    <row r="13078" spans="1:14" ht="157.5">
      <c r="A13078" s="6">
        <v>13076</v>
      </c>
      <c r="B13078" s="8" t="s">
        <v>26757</v>
      </c>
      <c r="C13078" s="9" t="s">
        <v>27214</v>
      </c>
      <c r="D13078" s="10"/>
      <c r="E13078" s="11" t="s">
        <v>27215</v>
      </c>
      <c r="F13078" s="6" t="s">
        <v>27209</v>
      </c>
      <c r="G13078" s="6" t="s">
        <v>13248</v>
      </c>
      <c r="H13078" s="16">
        <v>24263021.949999999</v>
      </c>
      <c r="I13078" s="12" t="s">
        <v>27216</v>
      </c>
      <c r="J13078" s="12" t="s">
        <v>27217</v>
      </c>
      <c r="K13078" s="15">
        <v>0</v>
      </c>
      <c r="L13078" s="13" t="s">
        <v>15</v>
      </c>
      <c r="M13078" s="7">
        <v>1</v>
      </c>
      <c r="N13078" s="17"/>
    </row>
    <row r="13079" spans="1:14" ht="47.25">
      <c r="A13079" s="6">
        <v>13077</v>
      </c>
      <c r="B13079" s="8" t="s">
        <v>26757</v>
      </c>
      <c r="C13079" s="9" t="s">
        <v>27218</v>
      </c>
      <c r="D13079" s="10"/>
      <c r="E13079" s="11" t="s">
        <v>27219</v>
      </c>
      <c r="F13079" s="6" t="s">
        <v>27209</v>
      </c>
      <c r="G13079" s="6" t="s">
        <v>13248</v>
      </c>
      <c r="H13079" s="16">
        <v>8190441.5199999996</v>
      </c>
      <c r="I13079" s="12" t="s">
        <v>27220</v>
      </c>
      <c r="J13079" s="12" t="s">
        <v>27221</v>
      </c>
      <c r="K13079" s="15">
        <v>4300000</v>
      </c>
      <c r="L13079" s="13" t="s">
        <v>15</v>
      </c>
      <c r="M13079" s="7">
        <v>1</v>
      </c>
      <c r="N13079" s="17"/>
    </row>
    <row r="13080" spans="1:14" ht="63">
      <c r="A13080" s="6">
        <v>13078</v>
      </c>
      <c r="B13080" s="8" t="s">
        <v>26757</v>
      </c>
      <c r="C13080" s="9" t="s">
        <v>27222</v>
      </c>
      <c r="D13080" s="10"/>
      <c r="E13080" s="11" t="s">
        <v>27223</v>
      </c>
      <c r="F13080" s="6" t="s">
        <v>27209</v>
      </c>
      <c r="G13080" s="6" t="s">
        <v>13248</v>
      </c>
      <c r="H13080" s="16">
        <v>8151956.2400000002</v>
      </c>
      <c r="I13080" s="12" t="s">
        <v>25102</v>
      </c>
      <c r="J13080" s="12" t="s">
        <v>27224</v>
      </c>
      <c r="K13080" s="15">
        <v>4711473</v>
      </c>
      <c r="L13080" s="13" t="s">
        <v>15</v>
      </c>
      <c r="M13080" s="7">
        <v>1</v>
      </c>
      <c r="N13080" s="17"/>
    </row>
    <row r="13081" spans="1:14" ht="63">
      <c r="A13081" s="6">
        <v>13079</v>
      </c>
      <c r="B13081" s="8" t="s">
        <v>26757</v>
      </c>
      <c r="C13081" s="9" t="s">
        <v>27225</v>
      </c>
      <c r="D13081" s="10"/>
      <c r="E13081" s="11" t="s">
        <v>27226</v>
      </c>
      <c r="F13081" s="6" t="s">
        <v>27209</v>
      </c>
      <c r="G13081" s="6" t="s">
        <v>13248</v>
      </c>
      <c r="H13081" s="16">
        <v>9954410.8200000003</v>
      </c>
      <c r="I13081" s="12" t="s">
        <v>25102</v>
      </c>
      <c r="J13081" s="12" t="s">
        <v>27224</v>
      </c>
      <c r="K13081" s="15">
        <v>0</v>
      </c>
      <c r="L13081" s="13" t="s">
        <v>15</v>
      </c>
      <c r="M13081" s="7">
        <v>1</v>
      </c>
      <c r="N13081" s="17"/>
    </row>
    <row r="13082" spans="1:14" ht="141.75">
      <c r="A13082" s="6">
        <v>13080</v>
      </c>
      <c r="B13082" s="8" t="s">
        <v>26757</v>
      </c>
      <c r="C13082" s="9" t="s">
        <v>27227</v>
      </c>
      <c r="D13082" s="10"/>
      <c r="E13082" s="11" t="s">
        <v>27228</v>
      </c>
      <c r="F13082" s="6" t="s">
        <v>27209</v>
      </c>
      <c r="G13082" s="6" t="s">
        <v>13248</v>
      </c>
      <c r="H13082" s="16">
        <v>12210587.52</v>
      </c>
      <c r="I13082" s="12" t="s">
        <v>2216</v>
      </c>
      <c r="J13082" s="12" t="s">
        <v>2127</v>
      </c>
      <c r="K13082" s="15">
        <v>0</v>
      </c>
      <c r="L13082" s="13" t="s">
        <v>15</v>
      </c>
      <c r="M13082" s="7">
        <v>1</v>
      </c>
      <c r="N13082" s="17"/>
    </row>
    <row r="13083" spans="1:14" ht="63">
      <c r="A13083" s="6">
        <v>13081</v>
      </c>
      <c r="B13083" s="8" t="s">
        <v>26757</v>
      </c>
      <c r="C13083" s="9" t="s">
        <v>26998</v>
      </c>
      <c r="D13083" s="10" t="s">
        <v>26999</v>
      </c>
      <c r="E13083" s="11" t="s">
        <v>27229</v>
      </c>
      <c r="F13083" s="6" t="s">
        <v>27209</v>
      </c>
      <c r="G13083" s="6" t="s">
        <v>13248</v>
      </c>
      <c r="H13083" s="16">
        <v>6449568.96</v>
      </c>
      <c r="I13083" s="12" t="s">
        <v>2404</v>
      </c>
      <c r="J13083" s="12" t="s">
        <v>25161</v>
      </c>
      <c r="K13083" s="15">
        <v>0</v>
      </c>
      <c r="L13083" s="13" t="s">
        <v>15</v>
      </c>
      <c r="M13083" s="7">
        <v>1</v>
      </c>
      <c r="N13083" s="17"/>
    </row>
    <row r="13084" spans="1:14" ht="110.25">
      <c r="A13084" s="6">
        <v>13082</v>
      </c>
      <c r="B13084" s="8" t="s">
        <v>26757</v>
      </c>
      <c r="C13084" s="9" t="s">
        <v>27230</v>
      </c>
      <c r="D13084" s="10"/>
      <c r="E13084" s="11" t="s">
        <v>27231</v>
      </c>
      <c r="F13084" s="6" t="s">
        <v>27209</v>
      </c>
      <c r="G13084" s="6" t="s">
        <v>13248</v>
      </c>
      <c r="H13084" s="16">
        <v>8537124.25</v>
      </c>
      <c r="I13084" s="12" t="s">
        <v>27220</v>
      </c>
      <c r="J13084" s="12" t="s">
        <v>27221</v>
      </c>
      <c r="K13084" s="15">
        <v>0</v>
      </c>
      <c r="L13084" s="13" t="s">
        <v>15</v>
      </c>
      <c r="M13084" s="7">
        <v>1</v>
      </c>
      <c r="N13084" s="17"/>
    </row>
    <row r="13085" spans="1:14" ht="47.25">
      <c r="A13085" s="6">
        <v>13083</v>
      </c>
      <c r="B13085" s="8" t="s">
        <v>26757</v>
      </c>
      <c r="C13085" s="9" t="s">
        <v>27232</v>
      </c>
      <c r="D13085" s="10"/>
      <c r="E13085" s="11" t="s">
        <v>27233</v>
      </c>
      <c r="F13085" s="6" t="s">
        <v>27209</v>
      </c>
      <c r="G13085" s="6" t="s">
        <v>13248</v>
      </c>
      <c r="H13085" s="16">
        <v>8706384</v>
      </c>
      <c r="I13085" s="12" t="s">
        <v>27234</v>
      </c>
      <c r="J13085" s="12" t="s">
        <v>1693</v>
      </c>
      <c r="K13085" s="15">
        <v>0</v>
      </c>
      <c r="L13085" s="13" t="s">
        <v>14</v>
      </c>
      <c r="M13085" s="7">
        <v>1</v>
      </c>
      <c r="N13085" s="17"/>
    </row>
    <row r="13086" spans="1:14" ht="141.75">
      <c r="A13086" s="6">
        <v>13084</v>
      </c>
      <c r="B13086" s="8" t="s">
        <v>26757</v>
      </c>
      <c r="C13086" s="9" t="s">
        <v>27235</v>
      </c>
      <c r="D13086" s="10" t="s">
        <v>27236</v>
      </c>
      <c r="E13086" s="11" t="s">
        <v>27237</v>
      </c>
      <c r="F13086" s="6">
        <v>26260</v>
      </c>
      <c r="G13086" s="6" t="s">
        <v>6254</v>
      </c>
      <c r="H13086" s="16">
        <v>77074890.736000001</v>
      </c>
      <c r="I13086" s="12" t="s">
        <v>27238</v>
      </c>
      <c r="J13086" s="12">
        <v>42945</v>
      </c>
      <c r="K13086" s="15">
        <v>6827076</v>
      </c>
      <c r="L13086" s="13" t="s">
        <v>15</v>
      </c>
      <c r="M13086" s="7">
        <v>1</v>
      </c>
      <c r="N13086" s="17"/>
    </row>
    <row r="13087" spans="1:14" ht="141.75">
      <c r="A13087" s="6">
        <v>13085</v>
      </c>
      <c r="B13087" s="8" t="s">
        <v>26757</v>
      </c>
      <c r="C13087" s="9" t="s">
        <v>27235</v>
      </c>
      <c r="D13087" s="10" t="s">
        <v>27236</v>
      </c>
      <c r="E13087" s="11" t="s">
        <v>27239</v>
      </c>
      <c r="F13087" s="6">
        <v>34902</v>
      </c>
      <c r="G13087" s="6" t="s">
        <v>6254</v>
      </c>
      <c r="H13087" s="16">
        <v>76972644.338</v>
      </c>
      <c r="I13087" s="12" t="s">
        <v>27240</v>
      </c>
      <c r="J13087" s="12">
        <v>42899</v>
      </c>
      <c r="K13087" s="15">
        <v>3320903</v>
      </c>
      <c r="L13087" s="13" t="s">
        <v>15</v>
      </c>
      <c r="M13087" s="7">
        <v>1</v>
      </c>
      <c r="N13087" s="17"/>
    </row>
    <row r="13088" spans="1:14" ht="47.25">
      <c r="A13088" s="6">
        <v>13086</v>
      </c>
      <c r="B13088" s="8" t="s">
        <v>26757</v>
      </c>
      <c r="C13088" s="9" t="s">
        <v>27241</v>
      </c>
      <c r="D13088" s="10" t="s">
        <v>27242</v>
      </c>
      <c r="E13088" s="11" t="s">
        <v>27243</v>
      </c>
      <c r="F13088" s="6">
        <v>34903</v>
      </c>
      <c r="G13088" s="6" t="s">
        <v>6254</v>
      </c>
      <c r="H13088" s="16">
        <v>77708218.023000002</v>
      </c>
      <c r="I13088" s="12" t="s">
        <v>27244</v>
      </c>
      <c r="J13088" s="12">
        <v>43804</v>
      </c>
      <c r="K13088" s="15">
        <v>73053984</v>
      </c>
      <c r="L13088" s="13" t="s">
        <v>14</v>
      </c>
      <c r="M13088" s="7">
        <v>1</v>
      </c>
      <c r="N13088" s="17"/>
    </row>
    <row r="13089" spans="1:14" ht="63">
      <c r="A13089" s="6">
        <v>13087</v>
      </c>
      <c r="B13089" s="8" t="s">
        <v>26757</v>
      </c>
      <c r="C13089" s="9" t="s">
        <v>27245</v>
      </c>
      <c r="D13089" s="10" t="s">
        <v>19371</v>
      </c>
      <c r="E13089" s="11" t="s">
        <v>27243</v>
      </c>
      <c r="F13089" s="6">
        <v>34903</v>
      </c>
      <c r="G13089" s="6" t="s">
        <v>6254</v>
      </c>
      <c r="H13089" s="16">
        <v>77708218.023000002</v>
      </c>
      <c r="I13089" s="12" t="s">
        <v>27244</v>
      </c>
      <c r="J13089" s="12">
        <v>43804</v>
      </c>
      <c r="K13089" s="15">
        <f>K13088*M13089</f>
        <v>37257531.840000004</v>
      </c>
      <c r="L13089" s="13" t="s">
        <v>14</v>
      </c>
      <c r="M13089" s="7">
        <v>0.51</v>
      </c>
      <c r="N13089" s="17"/>
    </row>
    <row r="13090" spans="1:14" ht="63">
      <c r="A13090" s="6">
        <v>13088</v>
      </c>
      <c r="B13090" s="8" t="s">
        <v>26757</v>
      </c>
      <c r="C13090" s="9" t="s">
        <v>27246</v>
      </c>
      <c r="D13090" s="10" t="s">
        <v>27247</v>
      </c>
      <c r="E13090" s="11" t="s">
        <v>27243</v>
      </c>
      <c r="F13090" s="6">
        <v>34903</v>
      </c>
      <c r="G13090" s="6" t="s">
        <v>6254</v>
      </c>
      <c r="H13090" s="16">
        <v>77708219.023000002</v>
      </c>
      <c r="I13090" s="12" t="s">
        <v>27248</v>
      </c>
      <c r="J13090" s="12">
        <v>43804</v>
      </c>
      <c r="K13090" s="15">
        <f>K13088*M13090</f>
        <v>35796452.159999996</v>
      </c>
      <c r="L13090" s="13" t="s">
        <v>14</v>
      </c>
      <c r="M13090" s="7">
        <v>0.49</v>
      </c>
      <c r="N13090" s="17"/>
    </row>
    <row r="13091" spans="1:14" ht="47.25">
      <c r="A13091" s="6">
        <v>13089</v>
      </c>
      <c r="B13091" s="8" t="s">
        <v>26757</v>
      </c>
      <c r="C13091" s="9" t="s">
        <v>27249</v>
      </c>
      <c r="D13091" s="10" t="s">
        <v>27250</v>
      </c>
      <c r="E13091" s="11" t="s">
        <v>27251</v>
      </c>
      <c r="F13091" s="6">
        <v>26263</v>
      </c>
      <c r="G13091" s="6" t="s">
        <v>6254</v>
      </c>
      <c r="H13091" s="16">
        <v>92616548.555999994</v>
      </c>
      <c r="I13091" s="12" t="s">
        <v>27252</v>
      </c>
      <c r="J13091" s="12">
        <v>44377</v>
      </c>
      <c r="K13091" s="15">
        <v>48683661</v>
      </c>
      <c r="L13091" s="13" t="s">
        <v>14</v>
      </c>
      <c r="M13091" s="7">
        <v>1</v>
      </c>
      <c r="N13091" s="17"/>
    </row>
    <row r="13092" spans="1:14" ht="63">
      <c r="A13092" s="6">
        <v>13090</v>
      </c>
      <c r="B13092" s="8" t="s">
        <v>26757</v>
      </c>
      <c r="C13092" s="9" t="s">
        <v>27253</v>
      </c>
      <c r="D13092" s="10" t="s">
        <v>8023</v>
      </c>
      <c r="E13092" s="11" t="s">
        <v>27251</v>
      </c>
      <c r="F13092" s="6">
        <v>26263</v>
      </c>
      <c r="G13092" s="6" t="s">
        <v>6254</v>
      </c>
      <c r="H13092" s="16">
        <v>92616548.555999994</v>
      </c>
      <c r="I13092" s="12" t="s">
        <v>27252</v>
      </c>
      <c r="J13092" s="12">
        <v>44377</v>
      </c>
      <c r="K13092" s="15">
        <f>K13091*M13092</f>
        <v>24341830.5</v>
      </c>
      <c r="L13092" s="13" t="s">
        <v>14</v>
      </c>
      <c r="M13092" s="7">
        <v>0.5</v>
      </c>
      <c r="N13092" s="17"/>
    </row>
    <row r="13093" spans="1:14" ht="47.25">
      <c r="A13093" s="6">
        <v>13091</v>
      </c>
      <c r="B13093" s="8" t="s">
        <v>26757</v>
      </c>
      <c r="C13093" s="9" t="s">
        <v>27254</v>
      </c>
      <c r="D13093" s="10" t="s">
        <v>27255</v>
      </c>
      <c r="E13093" s="11" t="s">
        <v>27251</v>
      </c>
      <c r="F13093" s="6">
        <v>26263</v>
      </c>
      <c r="G13093" s="6" t="s">
        <v>6254</v>
      </c>
      <c r="H13093" s="16">
        <v>92616548.555999994</v>
      </c>
      <c r="I13093" s="12" t="s">
        <v>27252</v>
      </c>
      <c r="J13093" s="12">
        <v>44377</v>
      </c>
      <c r="K13093" s="15">
        <f>K13091*M13093</f>
        <v>24341830.5</v>
      </c>
      <c r="L13093" s="13" t="s">
        <v>14</v>
      </c>
      <c r="M13093" s="7">
        <v>0.5</v>
      </c>
      <c r="N13093" s="17"/>
    </row>
    <row r="13094" spans="1:14" ht="47.25">
      <c r="A13094" s="6">
        <v>13092</v>
      </c>
      <c r="B13094" s="8" t="s">
        <v>26757</v>
      </c>
      <c r="C13094" s="9" t="s">
        <v>27256</v>
      </c>
      <c r="D13094" s="10" t="s">
        <v>27257</v>
      </c>
      <c r="E13094" s="11" t="s">
        <v>27258</v>
      </c>
      <c r="F13094" s="6">
        <v>31326</v>
      </c>
      <c r="G13094" s="6" t="s">
        <v>6254</v>
      </c>
      <c r="H13094" s="16">
        <v>65953921.261</v>
      </c>
      <c r="I13094" s="12" t="s">
        <v>27259</v>
      </c>
      <c r="J13094" s="12">
        <v>43646</v>
      </c>
      <c r="K13094" s="15">
        <v>33381895</v>
      </c>
      <c r="L13094" s="13" t="s">
        <v>15</v>
      </c>
      <c r="M13094" s="7">
        <v>1</v>
      </c>
      <c r="N13094" s="17"/>
    </row>
    <row r="13095" spans="1:14" ht="47.25">
      <c r="A13095" s="6">
        <v>13093</v>
      </c>
      <c r="B13095" s="8" t="s">
        <v>26757</v>
      </c>
      <c r="C13095" s="9" t="s">
        <v>27260</v>
      </c>
      <c r="D13095" s="10" t="s">
        <v>27261</v>
      </c>
      <c r="E13095" s="11" t="s">
        <v>27262</v>
      </c>
      <c r="F13095" s="6">
        <v>29957</v>
      </c>
      <c r="G13095" s="6" t="s">
        <v>6254</v>
      </c>
      <c r="H13095" s="16">
        <v>42939058.098999999</v>
      </c>
      <c r="I13095" s="12" t="s">
        <v>27263</v>
      </c>
      <c r="J13095" s="12">
        <v>44226</v>
      </c>
      <c r="K13095" s="15">
        <v>33566716</v>
      </c>
      <c r="L13095" s="13" t="s">
        <v>14</v>
      </c>
      <c r="M13095" s="7">
        <v>1</v>
      </c>
      <c r="N13095" s="17"/>
    </row>
    <row r="13096" spans="1:14" ht="94.5">
      <c r="A13096" s="6">
        <v>13094</v>
      </c>
      <c r="B13096" s="8" t="s">
        <v>26757</v>
      </c>
      <c r="C13096" s="9" t="s">
        <v>27264</v>
      </c>
      <c r="D13096" s="10" t="s">
        <v>8025</v>
      </c>
      <c r="E13096" s="11" t="s">
        <v>27262</v>
      </c>
      <c r="F13096" s="6">
        <v>29957</v>
      </c>
      <c r="G13096" s="6" t="s">
        <v>6254</v>
      </c>
      <c r="H13096" s="16">
        <v>42939058.098999999</v>
      </c>
      <c r="I13096" s="12" t="s">
        <v>27263</v>
      </c>
      <c r="J13096" s="12">
        <v>44226</v>
      </c>
      <c r="K13096" s="15">
        <f>K13095*M13096</f>
        <v>16783358</v>
      </c>
      <c r="L13096" s="13" t="s">
        <v>14</v>
      </c>
      <c r="M13096" s="7">
        <v>0.5</v>
      </c>
      <c r="N13096" s="17"/>
    </row>
    <row r="13097" spans="1:14" ht="63">
      <c r="A13097" s="6">
        <v>13095</v>
      </c>
      <c r="B13097" s="8" t="s">
        <v>26757</v>
      </c>
      <c r="C13097" s="9" t="s">
        <v>27265</v>
      </c>
      <c r="D13097" s="10" t="s">
        <v>27266</v>
      </c>
      <c r="E13097" s="11" t="s">
        <v>27262</v>
      </c>
      <c r="F13097" s="6">
        <v>29958</v>
      </c>
      <c r="G13097" s="6" t="s">
        <v>6254</v>
      </c>
      <c r="H13097" s="16">
        <v>42939059.098999999</v>
      </c>
      <c r="I13097" s="12" t="s">
        <v>27267</v>
      </c>
      <c r="J13097" s="12">
        <v>44226</v>
      </c>
      <c r="K13097" s="15">
        <f>K13095*M13097</f>
        <v>16783358</v>
      </c>
      <c r="L13097" s="13" t="s">
        <v>14</v>
      </c>
      <c r="M13097" s="7">
        <v>0.5</v>
      </c>
      <c r="N13097" s="17"/>
    </row>
    <row r="13098" spans="1:14" ht="78.75">
      <c r="A13098" s="6">
        <v>13096</v>
      </c>
      <c r="B13098" s="8" t="s">
        <v>26757</v>
      </c>
      <c r="C13098" s="9" t="s">
        <v>27268</v>
      </c>
      <c r="D13098" s="10" t="s">
        <v>27269</v>
      </c>
      <c r="E13098" s="11" t="s">
        <v>27270</v>
      </c>
      <c r="F13098" s="6">
        <v>66326</v>
      </c>
      <c r="G13098" s="6" t="s">
        <v>6254</v>
      </c>
      <c r="H13098" s="16">
        <v>67476962.906000003</v>
      </c>
      <c r="I13098" s="12" t="s">
        <v>27271</v>
      </c>
      <c r="J13098" s="12">
        <v>44377</v>
      </c>
      <c r="K13098" s="15">
        <v>15260403</v>
      </c>
      <c r="L13098" s="13" t="s">
        <v>14</v>
      </c>
      <c r="M13098" s="7">
        <v>1</v>
      </c>
      <c r="N13098" s="17"/>
    </row>
    <row r="13099" spans="1:14" ht="78.75">
      <c r="A13099" s="6">
        <v>13097</v>
      </c>
      <c r="B13099" s="8" t="s">
        <v>26757</v>
      </c>
      <c r="C13099" s="9" t="s">
        <v>27272</v>
      </c>
      <c r="D13099" s="10" t="s">
        <v>8023</v>
      </c>
      <c r="E13099" s="11" t="s">
        <v>27270</v>
      </c>
      <c r="F13099" s="6">
        <v>66326</v>
      </c>
      <c r="G13099" s="6" t="s">
        <v>6254</v>
      </c>
      <c r="H13099" s="16">
        <v>67476962.906000003</v>
      </c>
      <c r="I13099" s="12" t="s">
        <v>27271</v>
      </c>
      <c r="J13099" s="12">
        <v>44377</v>
      </c>
      <c r="K13099" s="15">
        <f>K13098*M13099</f>
        <v>7630201.5</v>
      </c>
      <c r="L13099" s="13" t="s">
        <v>14</v>
      </c>
      <c r="M13099" s="7">
        <v>0.5</v>
      </c>
      <c r="N13099" s="17"/>
    </row>
    <row r="13100" spans="1:14" ht="78.75">
      <c r="A13100" s="6">
        <v>13098</v>
      </c>
      <c r="B13100" s="8" t="s">
        <v>26757</v>
      </c>
      <c r="C13100" s="9" t="s">
        <v>27273</v>
      </c>
      <c r="D13100" s="10" t="s">
        <v>26574</v>
      </c>
      <c r="E13100" s="11" t="s">
        <v>27270</v>
      </c>
      <c r="F13100" s="6">
        <v>66327</v>
      </c>
      <c r="G13100" s="6" t="s">
        <v>6254</v>
      </c>
      <c r="H13100" s="16">
        <v>67476963.906000003</v>
      </c>
      <c r="I13100" s="12" t="s">
        <v>27274</v>
      </c>
      <c r="J13100" s="12">
        <v>44377</v>
      </c>
      <c r="K13100" s="15">
        <f>K13098*M13100</f>
        <v>7630201.5</v>
      </c>
      <c r="L13100" s="13" t="s">
        <v>14</v>
      </c>
      <c r="M13100" s="7">
        <v>0.5</v>
      </c>
      <c r="N13100" s="17"/>
    </row>
    <row r="13101" spans="1:14" ht="63">
      <c r="A13101" s="6">
        <v>13099</v>
      </c>
      <c r="B13101" s="8" t="s">
        <v>26757</v>
      </c>
      <c r="C13101" s="9" t="s">
        <v>27275</v>
      </c>
      <c r="D13101" s="10" t="s">
        <v>27276</v>
      </c>
      <c r="E13101" s="11" t="s">
        <v>27277</v>
      </c>
      <c r="F13101" s="6">
        <v>329711</v>
      </c>
      <c r="G13101" s="6" t="s">
        <v>6254</v>
      </c>
      <c r="H13101" s="16">
        <v>111099225.61</v>
      </c>
      <c r="I13101" s="12">
        <v>43739</v>
      </c>
      <c r="J13101" s="12" t="s">
        <v>8664</v>
      </c>
      <c r="K13101" s="15">
        <v>3150000</v>
      </c>
      <c r="L13101" s="13" t="s">
        <v>15</v>
      </c>
      <c r="M13101" s="7">
        <v>1</v>
      </c>
      <c r="N13101" s="17"/>
    </row>
    <row r="13102" spans="1:14" ht="78.75">
      <c r="A13102" s="6">
        <v>13100</v>
      </c>
      <c r="B13102" s="8" t="s">
        <v>26757</v>
      </c>
      <c r="C13102" s="9" t="s">
        <v>27278</v>
      </c>
      <c r="D13102" s="10" t="s">
        <v>27279</v>
      </c>
      <c r="E13102" s="11" t="s">
        <v>27280</v>
      </c>
      <c r="F13102" s="6">
        <v>482268</v>
      </c>
      <c r="G13102" s="6" t="s">
        <v>6254</v>
      </c>
      <c r="H13102" s="16">
        <v>40255706.037</v>
      </c>
      <c r="I13102" s="12">
        <v>44054</v>
      </c>
      <c r="J13102" s="12">
        <v>44538</v>
      </c>
      <c r="K13102" s="15">
        <v>0</v>
      </c>
      <c r="L13102" s="13" t="s">
        <v>15</v>
      </c>
      <c r="M13102" s="7">
        <v>1</v>
      </c>
      <c r="N13102" s="17"/>
    </row>
    <row r="13103" spans="1:14" ht="63">
      <c r="A13103" s="6">
        <v>13101</v>
      </c>
      <c r="B13103" s="8" t="s">
        <v>26757</v>
      </c>
      <c r="C13103" s="9" t="s">
        <v>27281</v>
      </c>
      <c r="D13103" s="10" t="s">
        <v>13250</v>
      </c>
      <c r="E13103" s="11" t="s">
        <v>27282</v>
      </c>
      <c r="F13103" s="6">
        <v>329514</v>
      </c>
      <c r="G13103" s="6" t="s">
        <v>6254</v>
      </c>
      <c r="H13103" s="16">
        <v>46327894.780000001</v>
      </c>
      <c r="I13103" s="12">
        <v>43725</v>
      </c>
      <c r="J13103" s="12" t="s">
        <v>9737</v>
      </c>
      <c r="K13103" s="15">
        <v>3288937</v>
      </c>
      <c r="L13103" s="13" t="s">
        <v>15</v>
      </c>
      <c r="M13103" s="7">
        <v>1</v>
      </c>
      <c r="N13103" s="17"/>
    </row>
    <row r="13104" spans="1:14" ht="63">
      <c r="A13104" s="6">
        <v>13102</v>
      </c>
      <c r="B13104" s="8" t="s">
        <v>26757</v>
      </c>
      <c r="C13104" s="9" t="s">
        <v>27283</v>
      </c>
      <c r="D13104" s="10" t="s">
        <v>27284</v>
      </c>
      <c r="E13104" s="11" t="s">
        <v>27285</v>
      </c>
      <c r="F13104" s="6">
        <v>365202</v>
      </c>
      <c r="G13104" s="6" t="s">
        <v>6254</v>
      </c>
      <c r="H13104" s="16">
        <v>234725671.097</v>
      </c>
      <c r="I13104" s="12">
        <v>43811</v>
      </c>
      <c r="J13104" s="12">
        <v>44326</v>
      </c>
      <c r="K13104" s="15">
        <v>0</v>
      </c>
      <c r="L13104" s="13" t="s">
        <v>15</v>
      </c>
      <c r="M13104" s="7">
        <v>1</v>
      </c>
      <c r="N13104" s="17"/>
    </row>
    <row r="13105" spans="1:14" ht="126">
      <c r="A13105" s="6">
        <v>13103</v>
      </c>
      <c r="B13105" s="8" t="s">
        <v>26757</v>
      </c>
      <c r="C13105" s="9" t="s">
        <v>27286</v>
      </c>
      <c r="D13105" s="10" t="s">
        <v>27287</v>
      </c>
      <c r="E13105" s="11" t="s">
        <v>27288</v>
      </c>
      <c r="F13105" s="6">
        <v>482269</v>
      </c>
      <c r="G13105" s="6" t="s">
        <v>6254</v>
      </c>
      <c r="H13105" s="16">
        <v>207614721.69499999</v>
      </c>
      <c r="I13105" s="12" t="s">
        <v>9418</v>
      </c>
      <c r="J13105" s="12" t="s">
        <v>27289</v>
      </c>
      <c r="K13105" s="15">
        <v>0</v>
      </c>
      <c r="L13105" s="13" t="s">
        <v>14</v>
      </c>
      <c r="M13105" s="7">
        <v>1</v>
      </c>
      <c r="N13105" s="17"/>
    </row>
    <row r="13106" spans="1:14" ht="126">
      <c r="A13106" s="6">
        <v>13104</v>
      </c>
      <c r="B13106" s="8" t="s">
        <v>26757</v>
      </c>
      <c r="C13106" s="9" t="s">
        <v>27290</v>
      </c>
      <c r="D13106" s="10" t="s">
        <v>3279</v>
      </c>
      <c r="E13106" s="11" t="s">
        <v>27288</v>
      </c>
      <c r="F13106" s="6">
        <v>482269</v>
      </c>
      <c r="G13106" s="6" t="s">
        <v>6254</v>
      </c>
      <c r="H13106" s="16">
        <v>207614721.69499999</v>
      </c>
      <c r="I13106" s="12" t="s">
        <v>9418</v>
      </c>
      <c r="J13106" s="12" t="s">
        <v>27289</v>
      </c>
      <c r="K13106" s="15">
        <v>0</v>
      </c>
      <c r="L13106" s="13" t="s">
        <v>14</v>
      </c>
      <c r="M13106" s="7">
        <v>0.4</v>
      </c>
      <c r="N13106" s="17"/>
    </row>
    <row r="13107" spans="1:14" ht="126">
      <c r="A13107" s="6">
        <v>13105</v>
      </c>
      <c r="B13107" s="8" t="s">
        <v>26757</v>
      </c>
      <c r="C13107" s="9" t="s">
        <v>27291</v>
      </c>
      <c r="D13107" s="10" t="s">
        <v>27292</v>
      </c>
      <c r="E13107" s="11" t="s">
        <v>27288</v>
      </c>
      <c r="F13107" s="6">
        <v>482269</v>
      </c>
      <c r="G13107" s="6" t="s">
        <v>6254</v>
      </c>
      <c r="H13107" s="16">
        <v>207614721.69499999</v>
      </c>
      <c r="I13107" s="12" t="s">
        <v>9418</v>
      </c>
      <c r="J13107" s="12" t="s">
        <v>27289</v>
      </c>
      <c r="K13107" s="15">
        <v>0</v>
      </c>
      <c r="L13107" s="13" t="s">
        <v>14</v>
      </c>
      <c r="M13107" s="7">
        <v>0.3</v>
      </c>
      <c r="N13107" s="17"/>
    </row>
    <row r="13108" spans="1:14" ht="126">
      <c r="A13108" s="6">
        <v>13106</v>
      </c>
      <c r="B13108" s="8" t="s">
        <v>26757</v>
      </c>
      <c r="C13108" s="9" t="s">
        <v>27293</v>
      </c>
      <c r="D13108" s="10" t="s">
        <v>1983</v>
      </c>
      <c r="E13108" s="11" t="s">
        <v>27288</v>
      </c>
      <c r="F13108" s="6">
        <v>482269</v>
      </c>
      <c r="G13108" s="6" t="s">
        <v>6254</v>
      </c>
      <c r="H13108" s="16">
        <v>207614721.69499999</v>
      </c>
      <c r="I13108" s="12" t="s">
        <v>9418</v>
      </c>
      <c r="J13108" s="12" t="s">
        <v>27289</v>
      </c>
      <c r="K13108" s="15">
        <v>0</v>
      </c>
      <c r="L13108" s="13" t="s">
        <v>14</v>
      </c>
      <c r="M13108" s="7">
        <v>0.3</v>
      </c>
      <c r="N13108" s="17"/>
    </row>
    <row r="13109" spans="1:14" ht="63">
      <c r="A13109" s="6">
        <v>13107</v>
      </c>
      <c r="B13109" s="8" t="s">
        <v>26757</v>
      </c>
      <c r="C13109" s="9" t="s">
        <v>27294</v>
      </c>
      <c r="D13109" s="10" t="s">
        <v>27295</v>
      </c>
      <c r="E13109" s="11" t="s">
        <v>27296</v>
      </c>
      <c r="F13109" s="6">
        <v>329741</v>
      </c>
      <c r="G13109" s="6" t="s">
        <v>6254</v>
      </c>
      <c r="H13109" s="16">
        <v>136239964.56</v>
      </c>
      <c r="I13109" s="12">
        <v>43725</v>
      </c>
      <c r="J13109" s="12">
        <v>44241</v>
      </c>
      <c r="K13109" s="15">
        <v>10012246</v>
      </c>
      <c r="L13109" s="13" t="s">
        <v>14</v>
      </c>
      <c r="M13109" s="7">
        <v>1</v>
      </c>
      <c r="N13109" s="17"/>
    </row>
    <row r="13110" spans="1:14" ht="78.75">
      <c r="A13110" s="6">
        <v>13108</v>
      </c>
      <c r="B13110" s="8" t="s">
        <v>26757</v>
      </c>
      <c r="C13110" s="9" t="s">
        <v>27297</v>
      </c>
      <c r="D13110" s="10" t="s">
        <v>27298</v>
      </c>
      <c r="E13110" s="11" t="s">
        <v>27296</v>
      </c>
      <c r="F13110" s="6">
        <v>329741</v>
      </c>
      <c r="G13110" s="6" t="s">
        <v>6254</v>
      </c>
      <c r="H13110" s="16">
        <v>136239964.56</v>
      </c>
      <c r="I13110" s="12">
        <v>43726</v>
      </c>
      <c r="J13110" s="12">
        <v>44241</v>
      </c>
      <c r="K13110" s="15">
        <f>K13109*M13110</f>
        <v>5006123</v>
      </c>
      <c r="L13110" s="13" t="s">
        <v>14</v>
      </c>
      <c r="M13110" s="7">
        <v>0.5</v>
      </c>
      <c r="N13110" s="17"/>
    </row>
    <row r="13111" spans="1:14" ht="110.25">
      <c r="A13111" s="6">
        <v>13109</v>
      </c>
      <c r="B13111" s="8" t="s">
        <v>26757</v>
      </c>
      <c r="C13111" s="9" t="s">
        <v>27299</v>
      </c>
      <c r="D13111" s="10" t="s">
        <v>13250</v>
      </c>
      <c r="E13111" s="11" t="s">
        <v>27296</v>
      </c>
      <c r="F13111" s="6">
        <v>329741</v>
      </c>
      <c r="G13111" s="6" t="s">
        <v>6254</v>
      </c>
      <c r="H13111" s="16">
        <v>136239964.56</v>
      </c>
      <c r="I13111" s="12">
        <v>43727</v>
      </c>
      <c r="J13111" s="12">
        <v>44241</v>
      </c>
      <c r="K13111" s="15">
        <f>K13109*M13111</f>
        <v>5006123</v>
      </c>
      <c r="L13111" s="13" t="s">
        <v>14</v>
      </c>
      <c r="M13111" s="7">
        <v>0.5</v>
      </c>
      <c r="N13111" s="17"/>
    </row>
    <row r="13112" spans="1:14" ht="78.75">
      <c r="A13112" s="6">
        <v>13110</v>
      </c>
      <c r="B13112" s="8" t="s">
        <v>26757</v>
      </c>
      <c r="C13112" s="9" t="s">
        <v>27278</v>
      </c>
      <c r="D13112" s="10" t="s">
        <v>27279</v>
      </c>
      <c r="E13112" s="11" t="s">
        <v>27300</v>
      </c>
      <c r="F13112" s="6">
        <v>482270</v>
      </c>
      <c r="G13112" s="6" t="s">
        <v>6254</v>
      </c>
      <c r="H13112" s="16">
        <v>112012265.932</v>
      </c>
      <c r="I13112" s="12">
        <v>44054</v>
      </c>
      <c r="J13112" s="12">
        <v>44538</v>
      </c>
      <c r="K13112" s="15">
        <v>0</v>
      </c>
      <c r="L13112" s="13" t="s">
        <v>15</v>
      </c>
      <c r="M13112" s="7">
        <v>1</v>
      </c>
      <c r="N13112" s="17"/>
    </row>
    <row r="13113" spans="1:14" ht="47.25">
      <c r="A13113" s="6">
        <v>13111</v>
      </c>
      <c r="B13113" s="8" t="s">
        <v>27301</v>
      </c>
      <c r="C13113" s="9" t="s">
        <v>27302</v>
      </c>
      <c r="D13113" s="10" t="s">
        <v>27303</v>
      </c>
      <c r="E13113" s="11" t="s">
        <v>27304</v>
      </c>
      <c r="F13113" s="6">
        <v>493601</v>
      </c>
      <c r="G13113" s="6" t="s">
        <v>9463</v>
      </c>
      <c r="H13113" s="16">
        <v>2267989.15</v>
      </c>
      <c r="I13113" s="12" t="s">
        <v>9429</v>
      </c>
      <c r="J13113" s="12">
        <v>44201</v>
      </c>
      <c r="K13113" s="15"/>
      <c r="L13113" s="13" t="s">
        <v>15</v>
      </c>
      <c r="M13113" s="7">
        <v>1</v>
      </c>
      <c r="N13113" s="17"/>
    </row>
    <row r="13114" spans="1:14" ht="78.75">
      <c r="A13114" s="6">
        <v>13112</v>
      </c>
      <c r="B13114" s="8" t="s">
        <v>27301</v>
      </c>
      <c r="C13114" s="9" t="s">
        <v>27305</v>
      </c>
      <c r="D13114" s="10" t="s">
        <v>27306</v>
      </c>
      <c r="E13114" s="11" t="s">
        <v>27307</v>
      </c>
      <c r="F13114" s="6">
        <v>493600</v>
      </c>
      <c r="G13114" s="6" t="s">
        <v>9463</v>
      </c>
      <c r="H13114" s="16">
        <v>10347895.9</v>
      </c>
      <c r="I13114" s="12">
        <v>44146</v>
      </c>
      <c r="J13114" s="12" t="s">
        <v>11813</v>
      </c>
      <c r="K13114" s="15"/>
      <c r="L13114" s="13" t="s">
        <v>15</v>
      </c>
      <c r="M13114" s="7">
        <v>1</v>
      </c>
      <c r="N13114" s="17"/>
    </row>
    <row r="13115" spans="1:14" ht="47.25">
      <c r="A13115" s="6">
        <v>13113</v>
      </c>
      <c r="B13115" s="8" t="s">
        <v>27301</v>
      </c>
      <c r="C13115" s="9" t="s">
        <v>27308</v>
      </c>
      <c r="D13115" s="10" t="s">
        <v>27309</v>
      </c>
      <c r="E13115" s="11" t="s">
        <v>27310</v>
      </c>
      <c r="F13115" s="6">
        <v>499908</v>
      </c>
      <c r="G13115" s="6" t="s">
        <v>9463</v>
      </c>
      <c r="H13115" s="16">
        <v>7419807.7999999998</v>
      </c>
      <c r="I13115" s="12" t="s">
        <v>9263</v>
      </c>
      <c r="J13115" s="12">
        <v>44238</v>
      </c>
      <c r="K13115" s="15"/>
      <c r="L13115" s="13" t="s">
        <v>15</v>
      </c>
      <c r="M13115" s="7">
        <v>1</v>
      </c>
      <c r="N13115" s="17"/>
    </row>
    <row r="13116" spans="1:14" ht="47.25">
      <c r="A13116" s="6">
        <v>13114</v>
      </c>
      <c r="B13116" s="8" t="s">
        <v>27301</v>
      </c>
      <c r="C13116" s="9" t="s">
        <v>27311</v>
      </c>
      <c r="D13116" s="10" t="s">
        <v>27312</v>
      </c>
      <c r="E13116" s="11" t="s">
        <v>27313</v>
      </c>
      <c r="F13116" s="6">
        <v>499912</v>
      </c>
      <c r="G13116" s="6" t="s">
        <v>9463</v>
      </c>
      <c r="H13116" s="16">
        <v>6466562.5999999996</v>
      </c>
      <c r="I13116" s="12" t="s">
        <v>9263</v>
      </c>
      <c r="J13116" s="12">
        <v>44235</v>
      </c>
      <c r="K13116" s="15"/>
      <c r="L13116" s="13" t="s">
        <v>15</v>
      </c>
      <c r="M13116" s="7">
        <v>1</v>
      </c>
      <c r="N13116" s="17"/>
    </row>
    <row r="13117" spans="1:14" ht="63">
      <c r="A13117" s="6">
        <v>13115</v>
      </c>
      <c r="B13117" s="8" t="s">
        <v>27301</v>
      </c>
      <c r="C13117" s="9" t="s">
        <v>27314</v>
      </c>
      <c r="D13117" s="10" t="s">
        <v>27315</v>
      </c>
      <c r="E13117" s="11" t="s">
        <v>27316</v>
      </c>
      <c r="F13117" s="6">
        <v>499913</v>
      </c>
      <c r="G13117" s="6" t="s">
        <v>9463</v>
      </c>
      <c r="H13117" s="16">
        <v>7980753.3499999996</v>
      </c>
      <c r="I13117" s="12" t="s">
        <v>9263</v>
      </c>
      <c r="J13117" s="12">
        <v>44237</v>
      </c>
      <c r="K13117" s="15"/>
      <c r="L13117" s="13" t="s">
        <v>15</v>
      </c>
      <c r="M13117" s="7">
        <v>1</v>
      </c>
      <c r="N13117" s="17"/>
    </row>
    <row r="13118" spans="1:14" ht="63">
      <c r="A13118" s="6">
        <v>13116</v>
      </c>
      <c r="B13118" s="8" t="s">
        <v>27301</v>
      </c>
      <c r="C13118" s="9" t="s">
        <v>27317</v>
      </c>
      <c r="D13118" s="10" t="s">
        <v>6191</v>
      </c>
      <c r="E13118" s="11" t="s">
        <v>27318</v>
      </c>
      <c r="F13118" s="6">
        <v>499906</v>
      </c>
      <c r="G13118" s="6" t="s">
        <v>9463</v>
      </c>
      <c r="H13118" s="16">
        <v>9403579.75</v>
      </c>
      <c r="I13118" s="12" t="s">
        <v>9263</v>
      </c>
      <c r="J13118" s="12">
        <v>44238</v>
      </c>
      <c r="K13118" s="15"/>
      <c r="L13118" s="13" t="s">
        <v>15</v>
      </c>
      <c r="M13118" s="7">
        <v>1</v>
      </c>
      <c r="N13118" s="17"/>
    </row>
    <row r="13119" spans="1:14" ht="63">
      <c r="A13119" s="6">
        <v>13117</v>
      </c>
      <c r="B13119" s="8" t="s">
        <v>27301</v>
      </c>
      <c r="C13119" s="9" t="s">
        <v>27319</v>
      </c>
      <c r="D13119" s="10" t="s">
        <v>27320</v>
      </c>
      <c r="E13119" s="11" t="s">
        <v>27321</v>
      </c>
      <c r="F13119" s="6">
        <v>499902</v>
      </c>
      <c r="G13119" s="6" t="s">
        <v>9463</v>
      </c>
      <c r="H13119" s="16">
        <v>5512776.8499999996</v>
      </c>
      <c r="I13119" s="12" t="s">
        <v>8755</v>
      </c>
      <c r="J13119" s="12" t="s">
        <v>27322</v>
      </c>
      <c r="K13119" s="15"/>
      <c r="L13119" s="13" t="s">
        <v>15</v>
      </c>
      <c r="M13119" s="7">
        <v>1</v>
      </c>
      <c r="N13119" s="17"/>
    </row>
    <row r="13120" spans="1:14" ht="110.25">
      <c r="A13120" s="6">
        <v>13118</v>
      </c>
      <c r="B13120" s="8" t="s">
        <v>27301</v>
      </c>
      <c r="C13120" s="9" t="s">
        <v>27323</v>
      </c>
      <c r="D13120" s="10" t="s">
        <v>27324</v>
      </c>
      <c r="E13120" s="11" t="s">
        <v>27325</v>
      </c>
      <c r="F13120" s="6">
        <v>493602</v>
      </c>
      <c r="G13120" s="6" t="s">
        <v>9463</v>
      </c>
      <c r="H13120" s="16">
        <v>14597024.27</v>
      </c>
      <c r="I13120" s="12">
        <v>44024</v>
      </c>
      <c r="J13120" s="12">
        <v>44593</v>
      </c>
      <c r="K13120" s="15"/>
      <c r="L13120" s="13" t="s">
        <v>15</v>
      </c>
      <c r="M13120" s="7">
        <v>1</v>
      </c>
      <c r="N13120" s="17"/>
    </row>
    <row r="13121" spans="1:14" ht="78.75">
      <c r="A13121" s="6">
        <v>13119</v>
      </c>
      <c r="B13121" s="8" t="s">
        <v>27301</v>
      </c>
      <c r="C13121" s="9" t="s">
        <v>27326</v>
      </c>
      <c r="D13121" s="10" t="s">
        <v>27327</v>
      </c>
      <c r="E13121" s="11" t="s">
        <v>27328</v>
      </c>
      <c r="F13121" s="6">
        <v>499910</v>
      </c>
      <c r="G13121" s="6" t="s">
        <v>9463</v>
      </c>
      <c r="H13121" s="16">
        <v>32985673.554000001</v>
      </c>
      <c r="I13121" s="12" t="s">
        <v>1384</v>
      </c>
      <c r="J13121" s="12">
        <v>44293</v>
      </c>
      <c r="K13121" s="15"/>
      <c r="L13121" s="13" t="s">
        <v>15</v>
      </c>
      <c r="M13121" s="7">
        <v>1</v>
      </c>
      <c r="N13121" s="17"/>
    </row>
    <row r="13122" spans="1:14" ht="63">
      <c r="A13122" s="6">
        <v>13120</v>
      </c>
      <c r="B13122" s="8" t="s">
        <v>27301</v>
      </c>
      <c r="C13122" s="9" t="s">
        <v>27329</v>
      </c>
      <c r="D13122" s="10" t="s">
        <v>27330</v>
      </c>
      <c r="E13122" s="11" t="s">
        <v>27331</v>
      </c>
      <c r="F13122" s="6">
        <v>499914</v>
      </c>
      <c r="G13122" s="6" t="s">
        <v>9463</v>
      </c>
      <c r="H13122" s="16">
        <v>22359076.651000001</v>
      </c>
      <c r="I13122" s="12">
        <v>44024</v>
      </c>
      <c r="J13122" s="12">
        <v>44293</v>
      </c>
      <c r="K13122" s="15"/>
      <c r="L13122" s="13" t="s">
        <v>15</v>
      </c>
      <c r="M13122" s="7">
        <v>1</v>
      </c>
      <c r="N13122" s="17"/>
    </row>
    <row r="13123" spans="1:14" ht="31.5">
      <c r="A13123" s="6">
        <v>13121</v>
      </c>
      <c r="B13123" s="8" t="s">
        <v>27301</v>
      </c>
      <c r="C13123" s="9" t="s">
        <v>27332</v>
      </c>
      <c r="D13123" s="10" t="s">
        <v>27333</v>
      </c>
      <c r="E13123" s="11" t="s">
        <v>27334</v>
      </c>
      <c r="F13123" s="6">
        <v>504682</v>
      </c>
      <c r="G13123" s="6" t="s">
        <v>9463</v>
      </c>
      <c r="H13123" s="16">
        <v>3435027.1</v>
      </c>
      <c r="I13123" s="12" t="s">
        <v>4470</v>
      </c>
      <c r="J13123" s="12" t="s">
        <v>27335</v>
      </c>
      <c r="K13123" s="15"/>
      <c r="L13123" s="13" t="s">
        <v>15</v>
      </c>
      <c r="M13123" s="7">
        <v>1</v>
      </c>
      <c r="N13123" s="17"/>
    </row>
    <row r="13124" spans="1:14" ht="110.25">
      <c r="A13124" s="6">
        <v>13122</v>
      </c>
      <c r="B13124" s="8" t="s">
        <v>27301</v>
      </c>
      <c r="C13124" s="9" t="s">
        <v>27336</v>
      </c>
      <c r="D13124" s="10" t="s">
        <v>27337</v>
      </c>
      <c r="E13124" s="11" t="s">
        <v>27338</v>
      </c>
      <c r="F13124" s="6">
        <v>502898</v>
      </c>
      <c r="G13124" s="6" t="s">
        <v>9463</v>
      </c>
      <c r="H13124" s="16">
        <v>9004676.6500000004</v>
      </c>
      <c r="I13124" s="12" t="s">
        <v>1415</v>
      </c>
      <c r="J13124" s="12" t="s">
        <v>13251</v>
      </c>
      <c r="K13124" s="15"/>
      <c r="L13124" s="13" t="s">
        <v>15</v>
      </c>
      <c r="M13124" s="7">
        <v>1</v>
      </c>
      <c r="N13124" s="17"/>
    </row>
    <row r="13125" spans="1:14" ht="110.25">
      <c r="A13125" s="6">
        <v>13123</v>
      </c>
      <c r="B13125" s="8" t="s">
        <v>27301</v>
      </c>
      <c r="C13125" s="9" t="s">
        <v>27339</v>
      </c>
      <c r="D13125" s="10" t="s">
        <v>27340</v>
      </c>
      <c r="E13125" s="11" t="s">
        <v>27341</v>
      </c>
      <c r="F13125" s="6">
        <v>512371</v>
      </c>
      <c r="G13125" s="6" t="s">
        <v>9463</v>
      </c>
      <c r="H13125" s="16">
        <v>7671556.8499999996</v>
      </c>
      <c r="I13125" s="12">
        <v>44531</v>
      </c>
      <c r="J13125" s="12" t="s">
        <v>602</v>
      </c>
      <c r="K13125" s="15"/>
      <c r="L13125" s="13" t="s">
        <v>15</v>
      </c>
      <c r="M13125" s="7">
        <v>1</v>
      </c>
      <c r="N13125" s="17"/>
    </row>
    <row r="13126" spans="1:14" ht="141.75">
      <c r="A13126" s="6">
        <v>13124</v>
      </c>
      <c r="B13126" s="8" t="s">
        <v>27301</v>
      </c>
      <c r="C13126" s="9" t="s">
        <v>27342</v>
      </c>
      <c r="D13126" s="10" t="s">
        <v>27343</v>
      </c>
      <c r="E13126" s="11" t="s">
        <v>27344</v>
      </c>
      <c r="F13126" s="6">
        <v>512373</v>
      </c>
      <c r="G13126" s="6" t="s">
        <v>9463</v>
      </c>
      <c r="H13126" s="16">
        <v>2771240.25</v>
      </c>
      <c r="I13126" s="12" t="s">
        <v>8940</v>
      </c>
      <c r="J13126" s="12" t="s">
        <v>27345</v>
      </c>
      <c r="K13126" s="15"/>
      <c r="L13126" s="13" t="s">
        <v>15</v>
      </c>
      <c r="M13126" s="7">
        <v>1</v>
      </c>
      <c r="N13126" s="17"/>
    </row>
    <row r="13127" spans="1:14" ht="126">
      <c r="A13127" s="6">
        <v>13125</v>
      </c>
      <c r="B13127" s="8" t="s">
        <v>27301</v>
      </c>
      <c r="C13127" s="9" t="s">
        <v>27346</v>
      </c>
      <c r="D13127" s="10" t="s">
        <v>27347</v>
      </c>
      <c r="E13127" s="11" t="s">
        <v>27348</v>
      </c>
      <c r="F13127" s="6">
        <v>512374</v>
      </c>
      <c r="G13127" s="6" t="s">
        <v>9463</v>
      </c>
      <c r="H13127" s="16">
        <v>2684233.5499999998</v>
      </c>
      <c r="I13127" s="12"/>
      <c r="J13127" s="12"/>
      <c r="K13127" s="15"/>
      <c r="L13127" s="13" t="s">
        <v>15</v>
      </c>
      <c r="M13127" s="7">
        <v>1</v>
      </c>
      <c r="N13127" s="17"/>
    </row>
    <row r="13128" spans="1:14" ht="63">
      <c r="A13128" s="6">
        <v>13126</v>
      </c>
      <c r="B13128" s="8" t="s">
        <v>27301</v>
      </c>
      <c r="C13128" s="9" t="s">
        <v>27349</v>
      </c>
      <c r="D13128" s="10" t="s">
        <v>27350</v>
      </c>
      <c r="E13128" s="11" t="s">
        <v>27351</v>
      </c>
      <c r="F13128" s="6">
        <v>513506</v>
      </c>
      <c r="G13128" s="6" t="s">
        <v>9463</v>
      </c>
      <c r="H13128" s="16">
        <v>1998175.85</v>
      </c>
      <c r="I13128" s="12"/>
      <c r="J13128" s="12"/>
      <c r="K13128" s="15"/>
      <c r="L13128" s="13" t="s">
        <v>15</v>
      </c>
      <c r="M13128" s="7">
        <v>1</v>
      </c>
      <c r="N13128" s="17"/>
    </row>
    <row r="13129" spans="1:14" ht="78.75">
      <c r="A13129" s="6">
        <v>13127</v>
      </c>
      <c r="B13129" s="8" t="s">
        <v>27301</v>
      </c>
      <c r="C13129" s="9" t="s">
        <v>27352</v>
      </c>
      <c r="D13129" s="10" t="s">
        <v>27353</v>
      </c>
      <c r="E13129" s="11" t="s">
        <v>27354</v>
      </c>
      <c r="F13129" s="6">
        <v>478253</v>
      </c>
      <c r="G13129" s="6" t="s">
        <v>9463</v>
      </c>
      <c r="H13129" s="16">
        <v>26717379.833000001</v>
      </c>
      <c r="I13129" s="12" t="s">
        <v>1453</v>
      </c>
      <c r="J13129" s="12" t="s">
        <v>27355</v>
      </c>
      <c r="K13129" s="15"/>
      <c r="L13129" s="13" t="s">
        <v>15</v>
      </c>
      <c r="M13129" s="7">
        <v>1</v>
      </c>
      <c r="N13129" s="17"/>
    </row>
    <row r="13130" spans="1:14" ht="78.75">
      <c r="A13130" s="6">
        <v>13128</v>
      </c>
      <c r="B13130" s="8" t="s">
        <v>27301</v>
      </c>
      <c r="C13130" s="9" t="s">
        <v>27356</v>
      </c>
      <c r="D13130" s="10" t="s">
        <v>27357</v>
      </c>
      <c r="E13130" s="11" t="s">
        <v>27358</v>
      </c>
      <c r="F13130" s="6">
        <v>481843</v>
      </c>
      <c r="G13130" s="6" t="s">
        <v>9463</v>
      </c>
      <c r="H13130" s="16">
        <v>11449048.5</v>
      </c>
      <c r="I13130" s="12">
        <v>44021</v>
      </c>
      <c r="J13130" s="12" t="s">
        <v>27359</v>
      </c>
      <c r="K13130" s="15">
        <v>1500000</v>
      </c>
      <c r="L13130" s="13" t="s">
        <v>15</v>
      </c>
      <c r="M13130" s="7">
        <v>1</v>
      </c>
      <c r="N13130" s="17"/>
    </row>
    <row r="13131" spans="1:14" ht="78.75">
      <c r="A13131" s="6">
        <v>13129</v>
      </c>
      <c r="B13131" s="8" t="s">
        <v>27301</v>
      </c>
      <c r="C13131" s="9" t="s">
        <v>27360</v>
      </c>
      <c r="D13131" s="10" t="s">
        <v>27361</v>
      </c>
      <c r="E13131" s="11" t="s">
        <v>27362</v>
      </c>
      <c r="F13131" s="6">
        <v>481842</v>
      </c>
      <c r="G13131" s="6" t="s">
        <v>9463</v>
      </c>
      <c r="H13131" s="16">
        <v>7433478.2999999998</v>
      </c>
      <c r="I13131" s="12" t="s">
        <v>13252</v>
      </c>
      <c r="J13131" s="12" t="s">
        <v>4418</v>
      </c>
      <c r="K13131" s="15">
        <v>1100000</v>
      </c>
      <c r="L13131" s="13" t="s">
        <v>15</v>
      </c>
      <c r="M13131" s="7">
        <v>1</v>
      </c>
      <c r="N13131" s="17"/>
    </row>
    <row r="13132" spans="1:14" ht="78.75">
      <c r="A13132" s="6">
        <v>13130</v>
      </c>
      <c r="B13132" s="8" t="s">
        <v>27301</v>
      </c>
      <c r="C13132" s="9" t="s">
        <v>27363</v>
      </c>
      <c r="D13132" s="10" t="s">
        <v>27364</v>
      </c>
      <c r="E13132" s="11" t="s">
        <v>27365</v>
      </c>
      <c r="F13132" s="6">
        <v>485280</v>
      </c>
      <c r="G13132" s="6" t="s">
        <v>9463</v>
      </c>
      <c r="H13132" s="16">
        <v>14239432.199999999</v>
      </c>
      <c r="I13132" s="12">
        <v>43992</v>
      </c>
      <c r="J13132" s="12">
        <v>44540</v>
      </c>
      <c r="K13132" s="15"/>
      <c r="L13132" s="13" t="s">
        <v>15</v>
      </c>
      <c r="M13132" s="7">
        <v>1</v>
      </c>
      <c r="N13132" s="17"/>
    </row>
    <row r="13133" spans="1:14" ht="78.75">
      <c r="A13133" s="6">
        <v>13131</v>
      </c>
      <c r="B13133" s="8" t="s">
        <v>27301</v>
      </c>
      <c r="C13133" s="9" t="s">
        <v>27366</v>
      </c>
      <c r="D13133" s="10" t="s">
        <v>27367</v>
      </c>
      <c r="E13133" s="11" t="s">
        <v>27368</v>
      </c>
      <c r="F13133" s="6">
        <v>485278</v>
      </c>
      <c r="G13133" s="6" t="s">
        <v>9463</v>
      </c>
      <c r="H13133" s="16">
        <v>55249000</v>
      </c>
      <c r="I13133" s="12" t="s">
        <v>8834</v>
      </c>
      <c r="J13133" s="12" t="s">
        <v>27369</v>
      </c>
      <c r="K13133" s="15"/>
      <c r="L13133" s="13" t="s">
        <v>14</v>
      </c>
      <c r="M13133" s="7">
        <v>1</v>
      </c>
      <c r="N13133" s="17"/>
    </row>
    <row r="13134" spans="1:14" ht="78.75">
      <c r="A13134" s="6">
        <v>13132</v>
      </c>
      <c r="B13134" s="8" t="s">
        <v>27301</v>
      </c>
      <c r="C13134" s="9" t="s">
        <v>27370</v>
      </c>
      <c r="D13134" s="10" t="s">
        <v>13162</v>
      </c>
      <c r="E13134" s="11" t="s">
        <v>27368</v>
      </c>
      <c r="F13134" s="6">
        <v>485278</v>
      </c>
      <c r="G13134" s="6" t="s">
        <v>9463</v>
      </c>
      <c r="H13134" s="16">
        <v>55249000</v>
      </c>
      <c r="I13134" s="12" t="s">
        <v>8834</v>
      </c>
      <c r="J13134" s="12" t="s">
        <v>27369</v>
      </c>
      <c r="K13134" s="15"/>
      <c r="L13134" s="13" t="s">
        <v>14</v>
      </c>
      <c r="M13134" s="7">
        <v>0.51</v>
      </c>
      <c r="N13134" s="17"/>
    </row>
    <row r="13135" spans="1:14" ht="78.75">
      <c r="A13135" s="6">
        <v>13133</v>
      </c>
      <c r="B13135" s="8" t="s">
        <v>27301</v>
      </c>
      <c r="C13135" s="9" t="s">
        <v>27371</v>
      </c>
      <c r="D13135" s="10" t="s">
        <v>27372</v>
      </c>
      <c r="E13135" s="11" t="s">
        <v>27368</v>
      </c>
      <c r="F13135" s="6">
        <v>485278</v>
      </c>
      <c r="G13135" s="6" t="s">
        <v>9463</v>
      </c>
      <c r="H13135" s="16">
        <v>55249000</v>
      </c>
      <c r="I13135" s="12" t="s">
        <v>8834</v>
      </c>
      <c r="J13135" s="12" t="s">
        <v>27369</v>
      </c>
      <c r="K13135" s="15"/>
      <c r="L13135" s="13" t="s">
        <v>14</v>
      </c>
      <c r="M13135" s="7">
        <v>0.49</v>
      </c>
      <c r="N13135" s="17"/>
    </row>
    <row r="13136" spans="1:14" ht="78.75">
      <c r="A13136" s="6">
        <v>13134</v>
      </c>
      <c r="B13136" s="8" t="s">
        <v>27301</v>
      </c>
      <c r="C13136" s="9" t="s">
        <v>27373</v>
      </c>
      <c r="D13136" s="10" t="s">
        <v>27353</v>
      </c>
      <c r="E13136" s="11" t="s">
        <v>27354</v>
      </c>
      <c r="F13136" s="6">
        <v>478253</v>
      </c>
      <c r="G13136" s="6" t="s">
        <v>9463</v>
      </c>
      <c r="H13136" s="16">
        <v>26717379.833000001</v>
      </c>
      <c r="I13136" s="12">
        <v>43873</v>
      </c>
      <c r="J13136" s="12">
        <v>44206</v>
      </c>
      <c r="K13136" s="15"/>
      <c r="L13136" s="13" t="s">
        <v>14</v>
      </c>
      <c r="M13136" s="7">
        <v>1</v>
      </c>
      <c r="N13136" s="17"/>
    </row>
    <row r="13137" spans="1:14" ht="78.75">
      <c r="A13137" s="6">
        <v>13135</v>
      </c>
      <c r="B13137" s="8" t="s">
        <v>27301</v>
      </c>
      <c r="C13137" s="9" t="s">
        <v>27374</v>
      </c>
      <c r="D13137" s="10" t="s">
        <v>27375</v>
      </c>
      <c r="E13137" s="11" t="s">
        <v>27354</v>
      </c>
      <c r="F13137" s="6">
        <v>478253</v>
      </c>
      <c r="G13137" s="6" t="s">
        <v>9463</v>
      </c>
      <c r="H13137" s="16">
        <v>26717379.833000001</v>
      </c>
      <c r="I13137" s="12">
        <v>43873</v>
      </c>
      <c r="J13137" s="12">
        <v>44206</v>
      </c>
      <c r="K13137" s="15"/>
      <c r="L13137" s="13" t="s">
        <v>14</v>
      </c>
      <c r="M13137" s="7">
        <v>0.49</v>
      </c>
      <c r="N13137" s="17"/>
    </row>
    <row r="13138" spans="1:14" ht="78.75">
      <c r="A13138" s="6">
        <v>13136</v>
      </c>
      <c r="B13138" s="8" t="s">
        <v>27301</v>
      </c>
      <c r="C13138" s="9" t="s">
        <v>27376</v>
      </c>
      <c r="D13138" s="10" t="s">
        <v>26161</v>
      </c>
      <c r="E13138" s="11" t="s">
        <v>27354</v>
      </c>
      <c r="F13138" s="6">
        <v>478253</v>
      </c>
      <c r="G13138" s="6" t="s">
        <v>9463</v>
      </c>
      <c r="H13138" s="16">
        <v>26717379.833000001</v>
      </c>
      <c r="I13138" s="12">
        <v>43873</v>
      </c>
      <c r="J13138" s="12">
        <v>44206</v>
      </c>
      <c r="K13138" s="15"/>
      <c r="L13138" s="13" t="s">
        <v>14</v>
      </c>
      <c r="M13138" s="7">
        <v>0.51</v>
      </c>
      <c r="N13138" s="17"/>
    </row>
    <row r="13139" spans="1:14" ht="78.75">
      <c r="A13139" s="6">
        <v>13137</v>
      </c>
      <c r="B13139" s="8" t="s">
        <v>27301</v>
      </c>
      <c r="C13139" s="9" t="s">
        <v>27329</v>
      </c>
      <c r="D13139" s="10" t="s">
        <v>27377</v>
      </c>
      <c r="E13139" s="11" t="s">
        <v>27378</v>
      </c>
      <c r="F13139" s="6">
        <v>499914</v>
      </c>
      <c r="G13139" s="6" t="s">
        <v>9463</v>
      </c>
      <c r="H13139" s="16">
        <v>22359076.651000001</v>
      </c>
      <c r="I13139" s="12" t="s">
        <v>800</v>
      </c>
      <c r="J13139" s="12" t="s">
        <v>27379</v>
      </c>
      <c r="K13139" s="15"/>
      <c r="L13139" s="13" t="s">
        <v>15</v>
      </c>
      <c r="M13139" s="7">
        <v>1</v>
      </c>
      <c r="N13139" s="17"/>
    </row>
    <row r="13140" spans="1:14" ht="47.25">
      <c r="A13140" s="6">
        <v>13138</v>
      </c>
      <c r="B13140" s="8" t="s">
        <v>27301</v>
      </c>
      <c r="C13140" s="9" t="s">
        <v>27380</v>
      </c>
      <c r="D13140" s="10" t="s">
        <v>27381</v>
      </c>
      <c r="E13140" s="11" t="s">
        <v>27382</v>
      </c>
      <c r="F13140" s="6">
        <v>488369</v>
      </c>
      <c r="G13140" s="6" t="s">
        <v>16</v>
      </c>
      <c r="H13140" s="16">
        <v>7713525.9500000002</v>
      </c>
      <c r="I13140" s="12" t="s">
        <v>8659</v>
      </c>
      <c r="J13140" s="12" t="s">
        <v>8603</v>
      </c>
      <c r="K13140" s="15">
        <v>7682800</v>
      </c>
      <c r="L13140" s="13" t="s">
        <v>15</v>
      </c>
      <c r="M13140" s="7">
        <v>1</v>
      </c>
      <c r="N13140" s="17"/>
    </row>
    <row r="13141" spans="1:14" ht="31.5">
      <c r="A13141" s="6">
        <v>13139</v>
      </c>
      <c r="B13141" s="8" t="s">
        <v>27301</v>
      </c>
      <c r="C13141" s="9" t="s">
        <v>27383</v>
      </c>
      <c r="D13141" s="10" t="s">
        <v>27384</v>
      </c>
      <c r="E13141" s="11" t="s">
        <v>27385</v>
      </c>
      <c r="F13141" s="6">
        <v>488326</v>
      </c>
      <c r="G13141" s="6" t="s">
        <v>16</v>
      </c>
      <c r="H13141" s="16">
        <v>5330046.25</v>
      </c>
      <c r="I13141" s="12" t="s">
        <v>8659</v>
      </c>
      <c r="J13141" s="12" t="s">
        <v>8603</v>
      </c>
      <c r="K13141" s="15">
        <v>1989191</v>
      </c>
      <c r="L13141" s="13" t="s">
        <v>15</v>
      </c>
      <c r="M13141" s="7">
        <v>1</v>
      </c>
      <c r="N13141" s="17"/>
    </row>
    <row r="13142" spans="1:14" ht="47.25">
      <c r="A13142" s="6">
        <v>13140</v>
      </c>
      <c r="B13142" s="8" t="s">
        <v>27301</v>
      </c>
      <c r="C13142" s="9" t="s">
        <v>27386</v>
      </c>
      <c r="D13142" s="10" t="s">
        <v>27387</v>
      </c>
      <c r="E13142" s="11" t="s">
        <v>27388</v>
      </c>
      <c r="F13142" s="6">
        <v>488397</v>
      </c>
      <c r="G13142" s="6" t="s">
        <v>16</v>
      </c>
      <c r="H13142" s="16">
        <v>3706116.25</v>
      </c>
      <c r="I13142" s="12">
        <v>43962</v>
      </c>
      <c r="J13142" s="12">
        <v>44288</v>
      </c>
      <c r="K13142" s="15">
        <v>3702860</v>
      </c>
      <c r="L13142" s="13" t="s">
        <v>15</v>
      </c>
      <c r="M13142" s="7">
        <v>1</v>
      </c>
      <c r="N13142" s="17"/>
    </row>
    <row r="13143" spans="1:14" ht="31.5">
      <c r="A13143" s="6">
        <v>13141</v>
      </c>
      <c r="B13143" s="8" t="s">
        <v>27301</v>
      </c>
      <c r="C13143" s="9" t="s">
        <v>27389</v>
      </c>
      <c r="D13143" s="10" t="s">
        <v>27390</v>
      </c>
      <c r="E13143" s="11" t="s">
        <v>27391</v>
      </c>
      <c r="F13143" s="6">
        <v>488401</v>
      </c>
      <c r="G13143" s="6" t="s">
        <v>16</v>
      </c>
      <c r="H13143" s="16">
        <v>1985316.65</v>
      </c>
      <c r="I13143" s="12">
        <v>43962</v>
      </c>
      <c r="J13143" s="12">
        <v>44501</v>
      </c>
      <c r="K13143" s="15">
        <v>1981541</v>
      </c>
      <c r="L13143" s="13" t="s">
        <v>15</v>
      </c>
      <c r="M13143" s="7">
        <v>1</v>
      </c>
      <c r="N13143" s="17"/>
    </row>
    <row r="13144" spans="1:14" ht="47.25">
      <c r="A13144" s="6">
        <v>13142</v>
      </c>
      <c r="B13144" s="8" t="s">
        <v>27301</v>
      </c>
      <c r="C13144" s="9" t="s">
        <v>27392</v>
      </c>
      <c r="D13144" s="10" t="s">
        <v>27393</v>
      </c>
      <c r="E13144" s="11" t="s">
        <v>27394</v>
      </c>
      <c r="F13144" s="6">
        <v>488371</v>
      </c>
      <c r="G13144" s="6" t="s">
        <v>16</v>
      </c>
      <c r="H13144" s="16">
        <v>10938168.9</v>
      </c>
      <c r="I13144" s="12" t="s">
        <v>8659</v>
      </c>
      <c r="J13144" s="12" t="s">
        <v>8603</v>
      </c>
      <c r="K13144" s="15"/>
      <c r="L13144" s="13" t="s">
        <v>15</v>
      </c>
      <c r="M13144" s="7">
        <v>1</v>
      </c>
      <c r="N13144" s="17"/>
    </row>
    <row r="13145" spans="1:14" ht="31.5">
      <c r="A13145" s="6">
        <v>13143</v>
      </c>
      <c r="B13145" s="8" t="s">
        <v>27301</v>
      </c>
      <c r="C13145" s="9" t="s">
        <v>27395</v>
      </c>
      <c r="D13145" s="10" t="s">
        <v>27396</v>
      </c>
      <c r="E13145" s="11" t="s">
        <v>27397</v>
      </c>
      <c r="F13145" s="6">
        <v>488331</v>
      </c>
      <c r="G13145" s="6" t="s">
        <v>16</v>
      </c>
      <c r="H13145" s="16">
        <v>7031923.75</v>
      </c>
      <c r="I13145" s="12" t="s">
        <v>8659</v>
      </c>
      <c r="J13145" s="12" t="s">
        <v>8603</v>
      </c>
      <c r="K13145" s="15">
        <v>6320152</v>
      </c>
      <c r="L13145" s="13" t="s">
        <v>15</v>
      </c>
      <c r="M13145" s="7">
        <v>1</v>
      </c>
      <c r="N13145" s="17"/>
    </row>
    <row r="13146" spans="1:14" ht="31.5">
      <c r="A13146" s="6">
        <v>13144</v>
      </c>
      <c r="B13146" s="8" t="s">
        <v>27301</v>
      </c>
      <c r="C13146" s="9" t="s">
        <v>27398</v>
      </c>
      <c r="D13146" s="10" t="s">
        <v>27399</v>
      </c>
      <c r="E13146" s="11" t="s">
        <v>27400</v>
      </c>
      <c r="F13146" s="6">
        <v>488389</v>
      </c>
      <c r="G13146" s="6" t="s">
        <v>16</v>
      </c>
      <c r="H13146" s="16">
        <v>3797902.4</v>
      </c>
      <c r="I13146" s="12">
        <v>43962</v>
      </c>
      <c r="J13146" s="12">
        <v>44238</v>
      </c>
      <c r="K13146" s="15"/>
      <c r="L13146" s="13" t="s">
        <v>15</v>
      </c>
      <c r="M13146" s="7">
        <v>1</v>
      </c>
      <c r="N13146" s="17"/>
    </row>
    <row r="13147" spans="1:14" ht="31.5">
      <c r="A13147" s="6">
        <v>13145</v>
      </c>
      <c r="B13147" s="8" t="s">
        <v>27301</v>
      </c>
      <c r="C13147" s="9" t="s">
        <v>27401</v>
      </c>
      <c r="D13147" s="10" t="s">
        <v>27402</v>
      </c>
      <c r="E13147" s="11" t="s">
        <v>27394</v>
      </c>
      <c r="F13147" s="6">
        <v>488403</v>
      </c>
      <c r="G13147" s="6" t="s">
        <v>16</v>
      </c>
      <c r="H13147" s="16">
        <v>758796.35</v>
      </c>
      <c r="I13147" s="12">
        <v>44140</v>
      </c>
      <c r="J13147" s="12">
        <v>44231</v>
      </c>
      <c r="K13147" s="15">
        <v>732456</v>
      </c>
      <c r="L13147" s="13" t="s">
        <v>15</v>
      </c>
      <c r="M13147" s="7">
        <v>1</v>
      </c>
      <c r="N13147" s="17"/>
    </row>
    <row r="13148" spans="1:14" ht="31.5">
      <c r="A13148" s="6">
        <v>13146</v>
      </c>
      <c r="B13148" s="8" t="s">
        <v>27301</v>
      </c>
      <c r="C13148" s="9" t="s">
        <v>27403</v>
      </c>
      <c r="D13148" s="10" t="s">
        <v>27404</v>
      </c>
      <c r="E13148" s="11" t="s">
        <v>27405</v>
      </c>
      <c r="F13148" s="6">
        <v>488321</v>
      </c>
      <c r="G13148" s="6" t="s">
        <v>16</v>
      </c>
      <c r="H13148" s="16">
        <v>6630335.9500000002</v>
      </c>
      <c r="I13148" s="12" t="s">
        <v>8661</v>
      </c>
      <c r="J13148" s="12" t="s">
        <v>8603</v>
      </c>
      <c r="K13148" s="15">
        <v>4242000</v>
      </c>
      <c r="L13148" s="13" t="s">
        <v>15</v>
      </c>
      <c r="M13148" s="7">
        <v>1</v>
      </c>
      <c r="N13148" s="17"/>
    </row>
    <row r="13149" spans="1:14" ht="47.25">
      <c r="A13149" s="6">
        <v>13147</v>
      </c>
      <c r="B13149" s="8" t="s">
        <v>27301</v>
      </c>
      <c r="C13149" s="9" t="s">
        <v>27406</v>
      </c>
      <c r="D13149" s="10" t="s">
        <v>27407</v>
      </c>
      <c r="E13149" s="11" t="s">
        <v>27408</v>
      </c>
      <c r="F13149" s="6">
        <v>488365</v>
      </c>
      <c r="G13149" s="6" t="s">
        <v>16</v>
      </c>
      <c r="H13149" s="16">
        <v>8776560.75</v>
      </c>
      <c r="I13149" s="12" t="s">
        <v>8659</v>
      </c>
      <c r="J13149" s="12" t="s">
        <v>8603</v>
      </c>
      <c r="K13149" s="15"/>
      <c r="L13149" s="13" t="s">
        <v>15</v>
      </c>
      <c r="M13149" s="7">
        <v>1</v>
      </c>
      <c r="N13149" s="17"/>
    </row>
    <row r="13150" spans="1:14" ht="31.5">
      <c r="A13150" s="6">
        <v>13148</v>
      </c>
      <c r="B13150" s="8" t="s">
        <v>27301</v>
      </c>
      <c r="C13150" s="9" t="s">
        <v>27409</v>
      </c>
      <c r="D13150" s="10" t="s">
        <v>27410</v>
      </c>
      <c r="E13150" s="11" t="s">
        <v>27411</v>
      </c>
      <c r="F13150" s="6">
        <v>488394</v>
      </c>
      <c r="G13150" s="6" t="s">
        <v>16</v>
      </c>
      <c r="H13150" s="16">
        <v>4251972.95</v>
      </c>
      <c r="I13150" s="12" t="s">
        <v>27412</v>
      </c>
      <c r="J13150" s="12" t="s">
        <v>13253</v>
      </c>
      <c r="K13150" s="15"/>
      <c r="L13150" s="13" t="s">
        <v>15</v>
      </c>
      <c r="M13150" s="7">
        <v>1</v>
      </c>
      <c r="N13150" s="17"/>
    </row>
    <row r="13151" spans="1:14" ht="31.5">
      <c r="A13151" s="6">
        <v>13149</v>
      </c>
      <c r="B13151" s="8" t="s">
        <v>27301</v>
      </c>
      <c r="C13151" s="9" t="s">
        <v>27413</v>
      </c>
      <c r="D13151" s="10" t="s">
        <v>27414</v>
      </c>
      <c r="E13151" s="11" t="s">
        <v>27415</v>
      </c>
      <c r="F13151" s="6">
        <v>488395</v>
      </c>
      <c r="G13151" s="6" t="s">
        <v>16</v>
      </c>
      <c r="H13151" s="16">
        <v>3581663.46</v>
      </c>
      <c r="I13151" s="12" t="s">
        <v>1453</v>
      </c>
      <c r="J13151" s="12">
        <v>44231</v>
      </c>
      <c r="K13151" s="15">
        <v>3571421</v>
      </c>
      <c r="L13151" s="13" t="s">
        <v>15</v>
      </c>
      <c r="M13151" s="7">
        <v>1</v>
      </c>
      <c r="N13151" s="17"/>
    </row>
    <row r="13152" spans="1:14" ht="31.5">
      <c r="A13152" s="6">
        <v>13150</v>
      </c>
      <c r="B13152" s="8" t="s">
        <v>27301</v>
      </c>
      <c r="C13152" s="9" t="s">
        <v>27416</v>
      </c>
      <c r="D13152" s="10" t="s">
        <v>27417</v>
      </c>
      <c r="E13152" s="11" t="s">
        <v>27418</v>
      </c>
      <c r="F13152" s="6">
        <v>488367</v>
      </c>
      <c r="G13152" s="6" t="s">
        <v>16</v>
      </c>
      <c r="H13152" s="16">
        <v>11883605.08</v>
      </c>
      <c r="I13152" s="12" t="s">
        <v>8830</v>
      </c>
      <c r="J13152" s="12" t="s">
        <v>22018</v>
      </c>
      <c r="K13152" s="15"/>
      <c r="L13152" s="13" t="s">
        <v>15</v>
      </c>
      <c r="M13152" s="7">
        <v>1</v>
      </c>
      <c r="N13152" s="17"/>
    </row>
    <row r="13153" spans="1:14" ht="31.5">
      <c r="A13153" s="6">
        <v>13151</v>
      </c>
      <c r="B13153" s="8" t="s">
        <v>27301</v>
      </c>
      <c r="C13153" s="9" t="s">
        <v>27419</v>
      </c>
      <c r="D13153" s="10" t="s">
        <v>27420</v>
      </c>
      <c r="E13153" s="11" t="s">
        <v>27421</v>
      </c>
      <c r="F13153" s="6">
        <v>488350</v>
      </c>
      <c r="G13153" s="6" t="s">
        <v>16</v>
      </c>
      <c r="H13153" s="16">
        <v>6871141</v>
      </c>
      <c r="I13153" s="12" t="s">
        <v>8659</v>
      </c>
      <c r="J13153" s="12" t="s">
        <v>8603</v>
      </c>
      <c r="K13153" s="15">
        <v>6303212</v>
      </c>
      <c r="L13153" s="13" t="s">
        <v>15</v>
      </c>
      <c r="M13153" s="7">
        <v>1</v>
      </c>
      <c r="N13153" s="17"/>
    </row>
    <row r="13154" spans="1:14" ht="31.5">
      <c r="A13154" s="6">
        <v>13152</v>
      </c>
      <c r="B13154" s="8" t="s">
        <v>27301</v>
      </c>
      <c r="C13154" s="9" t="s">
        <v>27422</v>
      </c>
      <c r="D13154" s="10" t="s">
        <v>27423</v>
      </c>
      <c r="E13154" s="11" t="s">
        <v>27424</v>
      </c>
      <c r="F13154" s="6">
        <v>488373</v>
      </c>
      <c r="G13154" s="6" t="s">
        <v>16</v>
      </c>
      <c r="H13154" s="16">
        <v>2998168.68</v>
      </c>
      <c r="I13154" s="12">
        <v>43962</v>
      </c>
      <c r="J13154" s="12" t="s">
        <v>27425</v>
      </c>
      <c r="K13154" s="15"/>
      <c r="L13154" s="13" t="s">
        <v>15</v>
      </c>
      <c r="M13154" s="7">
        <v>1</v>
      </c>
      <c r="N13154" s="17"/>
    </row>
    <row r="13155" spans="1:14" ht="31.5">
      <c r="A13155" s="6">
        <v>13153</v>
      </c>
      <c r="B13155" s="8" t="s">
        <v>27301</v>
      </c>
      <c r="C13155" s="9" t="s">
        <v>27426</v>
      </c>
      <c r="D13155" s="10" t="s">
        <v>27427</v>
      </c>
      <c r="E13155" s="11" t="s">
        <v>27428</v>
      </c>
      <c r="F13155" s="6">
        <v>488362</v>
      </c>
      <c r="G13155" s="6" t="s">
        <v>16</v>
      </c>
      <c r="H13155" s="16">
        <v>10989691.199999999</v>
      </c>
      <c r="I13155" s="12" t="s">
        <v>8659</v>
      </c>
      <c r="J13155" s="12" t="s">
        <v>8603</v>
      </c>
      <c r="K13155" s="15">
        <v>1050000</v>
      </c>
      <c r="L13155" s="13" t="s">
        <v>15</v>
      </c>
      <c r="M13155" s="7">
        <v>1</v>
      </c>
      <c r="N13155" s="17"/>
    </row>
    <row r="13156" spans="1:14" ht="31.5">
      <c r="A13156" s="6">
        <v>13154</v>
      </c>
      <c r="B13156" s="8" t="s">
        <v>27301</v>
      </c>
      <c r="C13156" s="9" t="s">
        <v>27429</v>
      </c>
      <c r="D13156" s="10" t="s">
        <v>27430</v>
      </c>
      <c r="E13156" s="11" t="s">
        <v>27431</v>
      </c>
      <c r="F13156" s="6">
        <v>488375</v>
      </c>
      <c r="G13156" s="6" t="s">
        <v>16</v>
      </c>
      <c r="H13156" s="16">
        <v>4091671.85</v>
      </c>
      <c r="I13156" s="12">
        <v>43962</v>
      </c>
      <c r="J13156" s="12" t="s">
        <v>27425</v>
      </c>
      <c r="K13156" s="15">
        <v>4184833</v>
      </c>
      <c r="L13156" s="13" t="s">
        <v>15</v>
      </c>
      <c r="M13156" s="7">
        <v>1</v>
      </c>
      <c r="N13156" s="17"/>
    </row>
    <row r="13157" spans="1:14" ht="31.5">
      <c r="A13157" s="6">
        <v>13155</v>
      </c>
      <c r="B13157" s="8" t="s">
        <v>27301</v>
      </c>
      <c r="C13157" s="9" t="s">
        <v>27432</v>
      </c>
      <c r="D13157" s="10" t="s">
        <v>27433</v>
      </c>
      <c r="E13157" s="11" t="s">
        <v>27434</v>
      </c>
      <c r="F13157" s="6">
        <v>488386</v>
      </c>
      <c r="G13157" s="6" t="s">
        <v>16</v>
      </c>
      <c r="H13157" s="16">
        <v>1919298.3</v>
      </c>
      <c r="I13157" s="12">
        <v>43962</v>
      </c>
      <c r="J13157" s="12" t="s">
        <v>27425</v>
      </c>
      <c r="K13157" s="15"/>
      <c r="L13157" s="13" t="s">
        <v>15</v>
      </c>
      <c r="M13157" s="7">
        <v>1</v>
      </c>
      <c r="N13157" s="17"/>
    </row>
    <row r="13158" spans="1:14" ht="47.25">
      <c r="A13158" s="6">
        <v>13156</v>
      </c>
      <c r="B13158" s="8" t="s">
        <v>27301</v>
      </c>
      <c r="C13158" s="9" t="s">
        <v>27435</v>
      </c>
      <c r="D13158" s="10" t="s">
        <v>27436</v>
      </c>
      <c r="E13158" s="11" t="s">
        <v>27437</v>
      </c>
      <c r="F13158" s="6">
        <v>488387</v>
      </c>
      <c r="G13158" s="6" t="s">
        <v>16</v>
      </c>
      <c r="H13158" s="16">
        <v>939956.6</v>
      </c>
      <c r="I13158" s="12">
        <v>43962</v>
      </c>
      <c r="J13158" s="12" t="s">
        <v>27425</v>
      </c>
      <c r="K13158" s="15">
        <v>939946</v>
      </c>
      <c r="L13158" s="13" t="s">
        <v>15</v>
      </c>
      <c r="M13158" s="7">
        <v>1</v>
      </c>
      <c r="N13158" s="17"/>
    </row>
    <row r="13159" spans="1:14" ht="31.5">
      <c r="A13159" s="6">
        <v>13157</v>
      </c>
      <c r="B13159" s="8" t="s">
        <v>27301</v>
      </c>
      <c r="C13159" s="9" t="s">
        <v>27438</v>
      </c>
      <c r="D13159" s="10" t="s">
        <v>27439</v>
      </c>
      <c r="E13159" s="11" t="s">
        <v>27440</v>
      </c>
      <c r="F13159" s="6">
        <v>488374</v>
      </c>
      <c r="G13159" s="6" t="s">
        <v>16</v>
      </c>
      <c r="H13159" s="16">
        <v>4685577.6500000004</v>
      </c>
      <c r="I13159" s="12">
        <v>43962</v>
      </c>
      <c r="J13159" s="12">
        <v>44501</v>
      </c>
      <c r="K13159" s="15"/>
      <c r="L13159" s="13" t="s">
        <v>15</v>
      </c>
      <c r="M13159" s="7">
        <v>1</v>
      </c>
      <c r="N13159" s="17"/>
    </row>
    <row r="13160" spans="1:14" ht="31.5">
      <c r="A13160" s="6">
        <v>13158</v>
      </c>
      <c r="B13160" s="8" t="s">
        <v>27301</v>
      </c>
      <c r="C13160" s="9" t="s">
        <v>27441</v>
      </c>
      <c r="D13160" s="10" t="s">
        <v>27442</v>
      </c>
      <c r="E13160" s="11" t="s">
        <v>27443</v>
      </c>
      <c r="F13160" s="6">
        <v>488385</v>
      </c>
      <c r="G13160" s="6" t="s">
        <v>16</v>
      </c>
      <c r="H13160" s="16">
        <v>2161814.2999999998</v>
      </c>
      <c r="I13160" s="12">
        <v>43962</v>
      </c>
      <c r="J13160" s="12">
        <v>44501</v>
      </c>
      <c r="K13160" s="15">
        <v>1800000</v>
      </c>
      <c r="L13160" s="13" t="s">
        <v>15</v>
      </c>
      <c r="M13160" s="7">
        <v>1</v>
      </c>
      <c r="N13160" s="17"/>
    </row>
    <row r="13161" spans="1:14" ht="63">
      <c r="A13161" s="6">
        <v>13159</v>
      </c>
      <c r="B13161" s="8" t="s">
        <v>27301</v>
      </c>
      <c r="C13161" s="9" t="s">
        <v>27444</v>
      </c>
      <c r="D13161" s="10" t="s">
        <v>27417</v>
      </c>
      <c r="E13161" s="11" t="s">
        <v>27445</v>
      </c>
      <c r="F13161" s="6">
        <v>488363</v>
      </c>
      <c r="G13161" s="6" t="s">
        <v>16</v>
      </c>
      <c r="H13161" s="16">
        <v>12911234.551000001</v>
      </c>
      <c r="I13161" s="12">
        <v>44317</v>
      </c>
      <c r="J13161" s="12">
        <v>44505</v>
      </c>
      <c r="K13161" s="15"/>
      <c r="L13161" s="13" t="s">
        <v>15</v>
      </c>
      <c r="M13161" s="7">
        <v>1</v>
      </c>
      <c r="N13161" s="17"/>
    </row>
    <row r="13162" spans="1:14" ht="47.25">
      <c r="A13162" s="6">
        <v>13160</v>
      </c>
      <c r="B13162" s="8" t="s">
        <v>27301</v>
      </c>
      <c r="C13162" s="9" t="s">
        <v>27446</v>
      </c>
      <c r="D13162" s="10" t="s">
        <v>27447</v>
      </c>
      <c r="E13162" s="11" t="s">
        <v>27448</v>
      </c>
      <c r="F13162" s="6">
        <v>488345</v>
      </c>
      <c r="G13162" s="6" t="s">
        <v>16</v>
      </c>
      <c r="H13162" s="16">
        <v>5033850.5</v>
      </c>
      <c r="I13162" s="12" t="s">
        <v>8659</v>
      </c>
      <c r="J13162" s="12" t="s">
        <v>8603</v>
      </c>
      <c r="K13162" s="15"/>
      <c r="L13162" s="13" t="s">
        <v>15</v>
      </c>
      <c r="M13162" s="7">
        <v>1</v>
      </c>
      <c r="N13162" s="17"/>
    </row>
    <row r="13163" spans="1:14" ht="31.5">
      <c r="A13163" s="6">
        <v>13161</v>
      </c>
      <c r="B13163" s="8" t="s">
        <v>27301</v>
      </c>
      <c r="C13163" s="9" t="s">
        <v>27449</v>
      </c>
      <c r="D13163" s="10" t="s">
        <v>27450</v>
      </c>
      <c r="E13163" s="11" t="s">
        <v>27451</v>
      </c>
      <c r="F13163" s="6">
        <v>507195</v>
      </c>
      <c r="G13163" s="6" t="s">
        <v>16</v>
      </c>
      <c r="H13163" s="16">
        <v>219940.2</v>
      </c>
      <c r="I13163" s="12">
        <v>44177</v>
      </c>
      <c r="J13163" s="12" t="s">
        <v>6591</v>
      </c>
      <c r="K13163" s="15">
        <v>219464</v>
      </c>
      <c r="L13163" s="13" t="s">
        <v>15</v>
      </c>
      <c r="M13163" s="7">
        <v>1</v>
      </c>
      <c r="N13163" s="17"/>
    </row>
    <row r="13164" spans="1:14" ht="31.5">
      <c r="A13164" s="6">
        <v>13162</v>
      </c>
      <c r="B13164" s="8" t="s">
        <v>27301</v>
      </c>
      <c r="C13164" s="9" t="s">
        <v>27452</v>
      </c>
      <c r="D13164" s="10" t="s">
        <v>13254</v>
      </c>
      <c r="E13164" s="11" t="s">
        <v>27453</v>
      </c>
      <c r="F13164" s="6">
        <v>488372</v>
      </c>
      <c r="G13164" s="6" t="s">
        <v>16</v>
      </c>
      <c r="H13164" s="16">
        <v>17825522.07</v>
      </c>
      <c r="I13164" s="12" t="s">
        <v>8830</v>
      </c>
      <c r="J13164" s="12" t="s">
        <v>22018</v>
      </c>
      <c r="K13164" s="15">
        <v>11434860</v>
      </c>
      <c r="L13164" s="13" t="s">
        <v>15</v>
      </c>
      <c r="M13164" s="7">
        <v>1</v>
      </c>
      <c r="N13164" s="17"/>
    </row>
    <row r="13165" spans="1:14" ht="31.5">
      <c r="A13165" s="6">
        <v>13163</v>
      </c>
      <c r="B13165" s="8" t="s">
        <v>27301</v>
      </c>
      <c r="C13165" s="9" t="s">
        <v>27454</v>
      </c>
      <c r="D13165" s="10" t="s">
        <v>27455</v>
      </c>
      <c r="E13165" s="11" t="s">
        <v>27456</v>
      </c>
      <c r="F13165" s="6">
        <v>507191</v>
      </c>
      <c r="G13165" s="6" t="s">
        <v>16</v>
      </c>
      <c r="H13165" s="16">
        <v>1204728.05</v>
      </c>
      <c r="I13165" s="12">
        <v>44177</v>
      </c>
      <c r="J13165" s="12" t="s">
        <v>6591</v>
      </c>
      <c r="K13165" s="15"/>
      <c r="L13165" s="13" t="s">
        <v>15</v>
      </c>
      <c r="M13165" s="7">
        <v>1</v>
      </c>
      <c r="N13165" s="17"/>
    </row>
    <row r="13166" spans="1:14" ht="47.25">
      <c r="A13166" s="6">
        <v>13164</v>
      </c>
      <c r="B13166" s="8" t="s">
        <v>27301</v>
      </c>
      <c r="C13166" s="9" t="s">
        <v>27457</v>
      </c>
      <c r="D13166" s="10" t="s">
        <v>27458</v>
      </c>
      <c r="E13166" s="11" t="s">
        <v>27459</v>
      </c>
      <c r="F13166" s="6">
        <v>507193</v>
      </c>
      <c r="G13166" s="6" t="s">
        <v>16</v>
      </c>
      <c r="H13166" s="16">
        <v>1189326</v>
      </c>
      <c r="I13166" s="12">
        <v>44055</v>
      </c>
      <c r="J13166" s="12" t="s">
        <v>11770</v>
      </c>
      <c r="K13166" s="15"/>
      <c r="L13166" s="13" t="s">
        <v>15</v>
      </c>
      <c r="M13166" s="7">
        <v>1</v>
      </c>
      <c r="N13166" s="17"/>
    </row>
    <row r="13167" spans="1:14" ht="31.5">
      <c r="A13167" s="6">
        <v>13165</v>
      </c>
      <c r="B13167" s="8" t="s">
        <v>27301</v>
      </c>
      <c r="C13167" s="9" t="s">
        <v>27460</v>
      </c>
      <c r="D13167" s="10" t="s">
        <v>27450</v>
      </c>
      <c r="E13167" s="11" t="s">
        <v>27461</v>
      </c>
      <c r="F13167" s="6">
        <v>507195</v>
      </c>
      <c r="G13167" s="6" t="s">
        <v>16</v>
      </c>
      <c r="H13167" s="16">
        <v>646492.1</v>
      </c>
      <c r="I13167" s="12">
        <v>44177</v>
      </c>
      <c r="J13167" s="12" t="s">
        <v>6591</v>
      </c>
      <c r="K13167" s="15">
        <v>642922</v>
      </c>
      <c r="L13167" s="13" t="s">
        <v>15</v>
      </c>
      <c r="M13167" s="7">
        <v>1</v>
      </c>
      <c r="N13167" s="17"/>
    </row>
    <row r="13168" spans="1:14" ht="31.5">
      <c r="A13168" s="6">
        <v>13166</v>
      </c>
      <c r="B13168" s="8" t="s">
        <v>27301</v>
      </c>
      <c r="C13168" s="9" t="s">
        <v>27462</v>
      </c>
      <c r="D13168" s="10" t="s">
        <v>27463</v>
      </c>
      <c r="E13168" s="11" t="s">
        <v>27464</v>
      </c>
      <c r="F13168" s="6">
        <v>488359</v>
      </c>
      <c r="G13168" s="6" t="s">
        <v>16</v>
      </c>
      <c r="H13168" s="16">
        <v>12498572.59</v>
      </c>
      <c r="I13168" s="12" t="s">
        <v>8830</v>
      </c>
      <c r="J13168" s="12" t="s">
        <v>22018</v>
      </c>
      <c r="K13168" s="15">
        <v>7498000</v>
      </c>
      <c r="L13168" s="13" t="s">
        <v>15</v>
      </c>
      <c r="M13168" s="7">
        <v>1</v>
      </c>
      <c r="N13168" s="17"/>
    </row>
    <row r="13169" spans="1:14" ht="47.25">
      <c r="A13169" s="6">
        <v>13167</v>
      </c>
      <c r="B13169" s="8" t="s">
        <v>27301</v>
      </c>
      <c r="C13169" s="9" t="s">
        <v>27465</v>
      </c>
      <c r="D13169" s="10" t="s">
        <v>27466</v>
      </c>
      <c r="E13169" s="11" t="s">
        <v>27467</v>
      </c>
      <c r="F13169" s="6">
        <v>488348</v>
      </c>
      <c r="G13169" s="6" t="s">
        <v>16</v>
      </c>
      <c r="H13169" s="16">
        <v>5528918.2999999998</v>
      </c>
      <c r="I13169" s="12" t="s">
        <v>8659</v>
      </c>
      <c r="J13169" s="12" t="s">
        <v>8603</v>
      </c>
      <c r="K13169" s="15"/>
      <c r="L13169" s="13" t="s">
        <v>15</v>
      </c>
      <c r="M13169" s="7">
        <v>1</v>
      </c>
      <c r="N13169" s="17"/>
    </row>
    <row r="13170" spans="1:14" ht="31.5">
      <c r="A13170" s="6">
        <v>13168</v>
      </c>
      <c r="B13170" s="8" t="s">
        <v>27301</v>
      </c>
      <c r="C13170" s="9" t="s">
        <v>27468</v>
      </c>
      <c r="D13170" s="10" t="s">
        <v>27469</v>
      </c>
      <c r="E13170" s="11" t="s">
        <v>27470</v>
      </c>
      <c r="F13170" s="6">
        <v>488347</v>
      </c>
      <c r="G13170" s="6" t="s">
        <v>16</v>
      </c>
      <c r="H13170" s="16">
        <v>4892884.75</v>
      </c>
      <c r="I13170" s="12" t="s">
        <v>8659</v>
      </c>
      <c r="J13170" s="12" t="s">
        <v>8603</v>
      </c>
      <c r="K13170" s="15">
        <v>4892600</v>
      </c>
      <c r="L13170" s="13" t="s">
        <v>15</v>
      </c>
      <c r="M13170" s="7">
        <v>1</v>
      </c>
      <c r="N13170" s="17"/>
    </row>
    <row r="13171" spans="1:14" ht="47.25">
      <c r="A13171" s="6">
        <v>13169</v>
      </c>
      <c r="B13171" s="8" t="s">
        <v>27301</v>
      </c>
      <c r="C13171" s="9" t="s">
        <v>27471</v>
      </c>
      <c r="D13171" s="10" t="s">
        <v>27472</v>
      </c>
      <c r="E13171" s="11" t="s">
        <v>27473</v>
      </c>
      <c r="F13171" s="6">
        <v>488376</v>
      </c>
      <c r="G13171" s="6" t="s">
        <v>16</v>
      </c>
      <c r="H13171" s="16">
        <v>4713302.45</v>
      </c>
      <c r="I13171" s="12">
        <v>43962</v>
      </c>
      <c r="J13171" s="12">
        <v>44501</v>
      </c>
      <c r="K13171" s="15">
        <v>4712725</v>
      </c>
      <c r="L13171" s="13" t="s">
        <v>15</v>
      </c>
      <c r="M13171" s="7">
        <v>1</v>
      </c>
      <c r="N13171" s="17"/>
    </row>
    <row r="13172" spans="1:14" ht="31.5">
      <c r="A13172" s="6">
        <v>13170</v>
      </c>
      <c r="B13172" s="8" t="s">
        <v>27301</v>
      </c>
      <c r="C13172" s="9" t="s">
        <v>27474</v>
      </c>
      <c r="D13172" s="10" t="s">
        <v>27475</v>
      </c>
      <c r="E13172" s="11" t="s">
        <v>27473</v>
      </c>
      <c r="F13172" s="6">
        <v>488377</v>
      </c>
      <c r="G13172" s="6" t="s">
        <v>16</v>
      </c>
      <c r="H13172" s="16">
        <v>1760737.6</v>
      </c>
      <c r="I13172" s="12">
        <v>44023</v>
      </c>
      <c r="J13172" s="12">
        <v>44501</v>
      </c>
      <c r="K13172" s="15">
        <v>1760679</v>
      </c>
      <c r="L13172" s="13" t="s">
        <v>15</v>
      </c>
      <c r="M13172" s="7">
        <v>1</v>
      </c>
      <c r="N13172" s="17"/>
    </row>
    <row r="13173" spans="1:14" ht="31.5">
      <c r="A13173" s="6">
        <v>13171</v>
      </c>
      <c r="B13173" s="8" t="s">
        <v>27301</v>
      </c>
      <c r="C13173" s="9" t="s">
        <v>27476</v>
      </c>
      <c r="D13173" s="10" t="s">
        <v>27477</v>
      </c>
      <c r="E13173" s="11" t="s">
        <v>27478</v>
      </c>
      <c r="F13173" s="6">
        <v>488380</v>
      </c>
      <c r="G13173" s="6" t="s">
        <v>16</v>
      </c>
      <c r="H13173" s="16">
        <v>1426817.35</v>
      </c>
      <c r="I13173" s="12" t="s">
        <v>1453</v>
      </c>
      <c r="J13173" s="12">
        <v>44501</v>
      </c>
      <c r="K13173" s="15">
        <v>1426143</v>
      </c>
      <c r="L13173" s="13" t="s">
        <v>15</v>
      </c>
      <c r="M13173" s="7">
        <v>1</v>
      </c>
      <c r="N13173" s="17"/>
    </row>
    <row r="13174" spans="1:14" ht="31.5">
      <c r="A13174" s="6">
        <v>13172</v>
      </c>
      <c r="B13174" s="8" t="s">
        <v>27301</v>
      </c>
      <c r="C13174" s="9" t="s">
        <v>27479</v>
      </c>
      <c r="D13174" s="10" t="s">
        <v>27480</v>
      </c>
      <c r="E13174" s="11" t="s">
        <v>27481</v>
      </c>
      <c r="F13174" s="6">
        <v>488384</v>
      </c>
      <c r="G13174" s="6" t="s">
        <v>16</v>
      </c>
      <c r="H13174" s="16">
        <v>3384536.5</v>
      </c>
      <c r="I13174" s="12" t="s">
        <v>1453</v>
      </c>
      <c r="J13174" s="12">
        <v>44501</v>
      </c>
      <c r="K13174" s="15">
        <v>3383929</v>
      </c>
      <c r="L13174" s="13" t="s">
        <v>15</v>
      </c>
      <c r="M13174" s="7">
        <v>1</v>
      </c>
      <c r="N13174" s="17"/>
    </row>
    <row r="13175" spans="1:14" ht="47.25">
      <c r="A13175" s="6">
        <v>13173</v>
      </c>
      <c r="B13175" s="8" t="s">
        <v>27301</v>
      </c>
      <c r="C13175" s="9" t="s">
        <v>27482</v>
      </c>
      <c r="D13175" s="10" t="s">
        <v>27483</v>
      </c>
      <c r="E13175" s="11" t="s">
        <v>27484</v>
      </c>
      <c r="F13175" s="6">
        <v>488392</v>
      </c>
      <c r="G13175" s="6" t="s">
        <v>16</v>
      </c>
      <c r="H13175" s="16">
        <v>4089305.4</v>
      </c>
      <c r="I13175" s="12">
        <v>43962</v>
      </c>
      <c r="J13175" s="12">
        <v>44501</v>
      </c>
      <c r="K13175" s="15">
        <v>4088351</v>
      </c>
      <c r="L13175" s="13" t="s">
        <v>15</v>
      </c>
      <c r="M13175" s="7">
        <v>1</v>
      </c>
      <c r="N13175" s="17"/>
    </row>
    <row r="13176" spans="1:14" ht="31.5">
      <c r="A13176" s="6">
        <v>13174</v>
      </c>
      <c r="B13176" s="8" t="s">
        <v>27301</v>
      </c>
      <c r="C13176" s="9" t="s">
        <v>27485</v>
      </c>
      <c r="D13176" s="10" t="s">
        <v>27312</v>
      </c>
      <c r="E13176" s="11" t="s">
        <v>27486</v>
      </c>
      <c r="F13176" s="6">
        <v>488382</v>
      </c>
      <c r="G13176" s="6" t="s">
        <v>16</v>
      </c>
      <c r="H13176" s="16">
        <v>2558850.65</v>
      </c>
      <c r="I13176" s="12">
        <v>44023</v>
      </c>
      <c r="J13176" s="12">
        <v>44238</v>
      </c>
      <c r="K13176" s="15"/>
      <c r="L13176" s="13" t="s">
        <v>15</v>
      </c>
      <c r="M13176" s="7">
        <v>1</v>
      </c>
      <c r="N13176" s="17"/>
    </row>
    <row r="13177" spans="1:14" ht="31.5">
      <c r="A13177" s="6">
        <v>13175</v>
      </c>
      <c r="B13177" s="8" t="s">
        <v>27301</v>
      </c>
      <c r="C13177" s="9" t="s">
        <v>27487</v>
      </c>
      <c r="D13177" s="10" t="s">
        <v>27488</v>
      </c>
      <c r="E13177" s="11" t="s">
        <v>27489</v>
      </c>
      <c r="F13177" s="6">
        <v>488358</v>
      </c>
      <c r="G13177" s="6" t="s">
        <v>16</v>
      </c>
      <c r="H13177" s="16">
        <v>2558850.65</v>
      </c>
      <c r="I13177" s="12" t="s">
        <v>1453</v>
      </c>
      <c r="J13177" s="12">
        <v>44288</v>
      </c>
      <c r="K13177" s="15"/>
      <c r="L13177" s="13" t="s">
        <v>15</v>
      </c>
      <c r="M13177" s="7">
        <v>1</v>
      </c>
      <c r="N13177" s="17"/>
    </row>
    <row r="13178" spans="1:14" ht="31.5">
      <c r="A13178" s="6">
        <v>13176</v>
      </c>
      <c r="B13178" s="8" t="s">
        <v>27301</v>
      </c>
      <c r="C13178" s="9" t="s">
        <v>27490</v>
      </c>
      <c r="D13178" s="10" t="s">
        <v>27491</v>
      </c>
      <c r="E13178" s="11" t="s">
        <v>27492</v>
      </c>
      <c r="F13178" s="6">
        <v>488408</v>
      </c>
      <c r="G13178" s="6" t="s">
        <v>16</v>
      </c>
      <c r="H13178" s="16">
        <v>1641646.55</v>
      </c>
      <c r="I13178" s="12" t="s">
        <v>1453</v>
      </c>
      <c r="J13178" s="12">
        <v>44288</v>
      </c>
      <c r="K13178" s="15"/>
      <c r="L13178" s="13" t="s">
        <v>15</v>
      </c>
      <c r="M13178" s="7">
        <v>1</v>
      </c>
      <c r="N13178" s="17"/>
    </row>
    <row r="13179" spans="1:14" ht="47.25">
      <c r="A13179" s="6">
        <v>13177</v>
      </c>
      <c r="B13179" s="8" t="s">
        <v>27301</v>
      </c>
      <c r="C13179" s="9" t="s">
        <v>27493</v>
      </c>
      <c r="D13179" s="10" t="s">
        <v>27494</v>
      </c>
      <c r="E13179" s="11" t="s">
        <v>27495</v>
      </c>
      <c r="F13179" s="6">
        <v>488407</v>
      </c>
      <c r="G13179" s="6" t="s">
        <v>16</v>
      </c>
      <c r="H13179" s="16">
        <v>1420898.85</v>
      </c>
      <c r="I13179" s="12" t="s">
        <v>1453</v>
      </c>
      <c r="J13179" s="12">
        <v>44288</v>
      </c>
      <c r="K13179" s="15"/>
      <c r="L13179" s="13" t="s">
        <v>15</v>
      </c>
      <c r="M13179" s="7">
        <v>1</v>
      </c>
      <c r="N13179" s="17"/>
    </row>
    <row r="13180" spans="1:14" ht="47.25">
      <c r="A13180" s="6">
        <v>13178</v>
      </c>
      <c r="B13180" s="8" t="s">
        <v>27301</v>
      </c>
      <c r="C13180" s="9" t="s">
        <v>27496</v>
      </c>
      <c r="D13180" s="10" t="s">
        <v>27497</v>
      </c>
      <c r="E13180" s="11" t="s">
        <v>27498</v>
      </c>
      <c r="F13180" s="6">
        <v>488406</v>
      </c>
      <c r="G13180" s="6" t="s">
        <v>16</v>
      </c>
      <c r="H13180" s="16">
        <v>2935533.25</v>
      </c>
      <c r="I13180" s="12" t="s">
        <v>1453</v>
      </c>
      <c r="J13180" s="12">
        <v>44288</v>
      </c>
      <c r="K13180" s="15"/>
      <c r="L13180" s="13" t="s">
        <v>15</v>
      </c>
      <c r="M13180" s="7">
        <v>1</v>
      </c>
      <c r="N13180" s="17"/>
    </row>
    <row r="13181" spans="1:14" ht="31.5">
      <c r="A13181" s="6">
        <v>13179</v>
      </c>
      <c r="B13181" s="8" t="s">
        <v>27301</v>
      </c>
      <c r="C13181" s="9" t="s">
        <v>27499</v>
      </c>
      <c r="D13181" s="10" t="s">
        <v>13255</v>
      </c>
      <c r="E13181" s="11" t="s">
        <v>27500</v>
      </c>
      <c r="F13181" s="6">
        <v>488356</v>
      </c>
      <c r="G13181" s="6" t="s">
        <v>16</v>
      </c>
      <c r="H13181" s="16">
        <v>2806429.2</v>
      </c>
      <c r="I13181" s="12" t="s">
        <v>1453</v>
      </c>
      <c r="J13181" s="12">
        <v>44288</v>
      </c>
      <c r="K13181" s="15"/>
      <c r="L13181" s="13" t="s">
        <v>15</v>
      </c>
      <c r="M13181" s="7">
        <v>1</v>
      </c>
      <c r="N13181" s="17"/>
    </row>
    <row r="13182" spans="1:14" ht="47.25">
      <c r="A13182" s="6">
        <v>13180</v>
      </c>
      <c r="B13182" s="8" t="s">
        <v>27301</v>
      </c>
      <c r="C13182" s="9" t="s">
        <v>27501</v>
      </c>
      <c r="D13182" s="10" t="s">
        <v>27502</v>
      </c>
      <c r="E13182" s="11" t="s">
        <v>27503</v>
      </c>
      <c r="F13182" s="6">
        <v>488353</v>
      </c>
      <c r="G13182" s="6" t="s">
        <v>16</v>
      </c>
      <c r="H13182" s="16">
        <v>2806429.2</v>
      </c>
      <c r="I13182" s="12" t="s">
        <v>1453</v>
      </c>
      <c r="J13182" s="12">
        <v>44288</v>
      </c>
      <c r="K13182" s="15"/>
      <c r="L13182" s="13" t="s">
        <v>15</v>
      </c>
      <c r="M13182" s="7">
        <v>1</v>
      </c>
      <c r="N13182" s="17"/>
    </row>
    <row r="13183" spans="1:14" ht="31.5">
      <c r="A13183" s="6">
        <v>13181</v>
      </c>
      <c r="B13183" s="8" t="s">
        <v>27301</v>
      </c>
      <c r="C13183" s="9" t="s">
        <v>27504</v>
      </c>
      <c r="D13183" s="10" t="s">
        <v>27505</v>
      </c>
      <c r="E13183" s="11" t="s">
        <v>27506</v>
      </c>
      <c r="F13183" s="6">
        <v>488409</v>
      </c>
      <c r="G13183" s="6" t="s">
        <v>16</v>
      </c>
      <c r="H13183" s="16">
        <v>3352714.35</v>
      </c>
      <c r="I13183" s="12" t="s">
        <v>1453</v>
      </c>
      <c r="J13183" s="12">
        <v>44288</v>
      </c>
      <c r="K13183" s="15"/>
      <c r="L13183" s="13" t="s">
        <v>15</v>
      </c>
      <c r="M13183" s="7">
        <v>1</v>
      </c>
      <c r="N13183" s="17"/>
    </row>
    <row r="13184" spans="1:14" ht="47.25">
      <c r="A13184" s="6">
        <v>13182</v>
      </c>
      <c r="B13184" s="8" t="s">
        <v>27301</v>
      </c>
      <c r="C13184" s="9" t="s">
        <v>27507</v>
      </c>
      <c r="D13184" s="10" t="s">
        <v>27508</v>
      </c>
      <c r="E13184" s="11" t="s">
        <v>27509</v>
      </c>
      <c r="F13184" s="6">
        <v>488416</v>
      </c>
      <c r="G13184" s="6" t="s">
        <v>16</v>
      </c>
      <c r="H13184" s="16">
        <v>399327.5</v>
      </c>
      <c r="I13184" s="12" t="s">
        <v>1453</v>
      </c>
      <c r="J13184" s="12">
        <v>44288</v>
      </c>
      <c r="K13184" s="15"/>
      <c r="L13184" s="13" t="s">
        <v>15</v>
      </c>
      <c r="M13184" s="7">
        <v>1</v>
      </c>
      <c r="N13184" s="17"/>
    </row>
    <row r="13185" spans="1:14" ht="47.25">
      <c r="A13185" s="6">
        <v>13183</v>
      </c>
      <c r="B13185" s="8" t="s">
        <v>27301</v>
      </c>
      <c r="C13185" s="9" t="s">
        <v>27510</v>
      </c>
      <c r="D13185" s="10" t="s">
        <v>27511</v>
      </c>
      <c r="E13185" s="11" t="s">
        <v>27512</v>
      </c>
      <c r="F13185" s="6">
        <v>488412</v>
      </c>
      <c r="G13185" s="6" t="s">
        <v>16</v>
      </c>
      <c r="H13185" s="16">
        <v>399327.75</v>
      </c>
      <c r="I13185" s="12" t="s">
        <v>1453</v>
      </c>
      <c r="J13185" s="12">
        <v>44288</v>
      </c>
      <c r="K13185" s="15"/>
      <c r="L13185" s="13" t="s">
        <v>15</v>
      </c>
      <c r="M13185" s="7">
        <v>1</v>
      </c>
      <c r="N13185" s="17"/>
    </row>
    <row r="13186" spans="1:14" ht="63">
      <c r="A13186" s="6">
        <v>13184</v>
      </c>
      <c r="B13186" s="8" t="s">
        <v>27301</v>
      </c>
      <c r="C13186" s="9" t="s">
        <v>27513</v>
      </c>
      <c r="D13186" s="10" t="s">
        <v>27514</v>
      </c>
      <c r="E13186" s="11" t="s">
        <v>27515</v>
      </c>
      <c r="F13186" s="6">
        <v>488414</v>
      </c>
      <c r="G13186" s="6" t="s">
        <v>16</v>
      </c>
      <c r="H13186" s="16">
        <v>4270491.3</v>
      </c>
      <c r="I13186" s="12" t="s">
        <v>1453</v>
      </c>
      <c r="J13186" s="12">
        <v>44288</v>
      </c>
      <c r="K13186" s="15"/>
      <c r="L13186" s="13" t="s">
        <v>15</v>
      </c>
      <c r="M13186" s="7">
        <v>1</v>
      </c>
      <c r="N13186" s="17"/>
    </row>
    <row r="13187" spans="1:14" ht="63">
      <c r="A13187" s="6">
        <v>13185</v>
      </c>
      <c r="B13187" s="8" t="s">
        <v>27301</v>
      </c>
      <c r="C13187" s="9" t="s">
        <v>27516</v>
      </c>
      <c r="D13187" s="10" t="s">
        <v>27517</v>
      </c>
      <c r="E13187" s="11" t="s">
        <v>27518</v>
      </c>
      <c r="F13187" s="6">
        <v>488415</v>
      </c>
      <c r="G13187" s="6" t="s">
        <v>16</v>
      </c>
      <c r="H13187" s="16">
        <v>3484042.35</v>
      </c>
      <c r="I13187" s="12" t="s">
        <v>1453</v>
      </c>
      <c r="J13187" s="12">
        <v>44288</v>
      </c>
      <c r="K13187" s="15"/>
      <c r="L13187" s="13" t="s">
        <v>15</v>
      </c>
      <c r="M13187" s="7">
        <v>1</v>
      </c>
      <c r="N13187" s="17"/>
    </row>
    <row r="13188" spans="1:14" ht="47.25">
      <c r="A13188" s="6">
        <v>13186</v>
      </c>
      <c r="B13188" s="8" t="s">
        <v>27301</v>
      </c>
      <c r="C13188" s="9" t="s">
        <v>27519</v>
      </c>
      <c r="D13188" s="10" t="s">
        <v>27520</v>
      </c>
      <c r="E13188" s="11" t="s">
        <v>27521</v>
      </c>
      <c r="F13188" s="6">
        <v>488351</v>
      </c>
      <c r="G13188" s="6" t="s">
        <v>16</v>
      </c>
      <c r="H13188" s="16">
        <v>1752843.1</v>
      </c>
      <c r="I13188" s="12" t="s">
        <v>1453</v>
      </c>
      <c r="J13188" s="12">
        <v>44287</v>
      </c>
      <c r="K13188" s="15"/>
      <c r="L13188" s="13" t="s">
        <v>15</v>
      </c>
      <c r="M13188" s="7">
        <v>1</v>
      </c>
      <c r="N13188" s="17"/>
    </row>
    <row r="13189" spans="1:14" ht="78.75">
      <c r="A13189" s="6">
        <v>13187</v>
      </c>
      <c r="B13189" s="8" t="s">
        <v>27301</v>
      </c>
      <c r="C13189" s="9" t="s">
        <v>27522</v>
      </c>
      <c r="D13189" s="10" t="s">
        <v>27523</v>
      </c>
      <c r="E13189" s="11" t="s">
        <v>27524</v>
      </c>
      <c r="F13189" s="6">
        <v>526501</v>
      </c>
      <c r="G13189" s="6" t="s">
        <v>16</v>
      </c>
      <c r="H13189" s="16">
        <v>738777</v>
      </c>
      <c r="I13189" s="12">
        <v>44257</v>
      </c>
      <c r="J13189" s="12">
        <v>44442</v>
      </c>
      <c r="K13189" s="15"/>
      <c r="L13189" s="13" t="s">
        <v>15</v>
      </c>
      <c r="M13189" s="7">
        <v>1</v>
      </c>
      <c r="N13189" s="17"/>
    </row>
    <row r="13190" spans="1:14" ht="126">
      <c r="A13190" s="6">
        <v>13188</v>
      </c>
      <c r="B13190" s="8" t="s">
        <v>27301</v>
      </c>
      <c r="C13190" s="9" t="s">
        <v>27525</v>
      </c>
      <c r="D13190" s="10" t="s">
        <v>27526</v>
      </c>
      <c r="E13190" s="11" t="s">
        <v>27527</v>
      </c>
      <c r="F13190" s="6">
        <v>455861</v>
      </c>
      <c r="G13190" s="6" t="s">
        <v>1611</v>
      </c>
      <c r="H13190" s="16">
        <v>348213367.20599997</v>
      </c>
      <c r="I13190" s="12" t="s">
        <v>27528</v>
      </c>
      <c r="J13190" s="12" t="s">
        <v>27529</v>
      </c>
      <c r="K13190" s="15">
        <v>46939000</v>
      </c>
      <c r="L13190" s="13" t="s">
        <v>14</v>
      </c>
      <c r="M13190" s="7">
        <v>1</v>
      </c>
      <c r="N13190" s="17"/>
    </row>
    <row r="13191" spans="1:14" ht="110.25">
      <c r="A13191" s="6">
        <v>13189</v>
      </c>
      <c r="B13191" s="8" t="s">
        <v>27301</v>
      </c>
      <c r="C13191" s="9" t="s">
        <v>27530</v>
      </c>
      <c r="D13191" s="10" t="s">
        <v>27531</v>
      </c>
      <c r="E13191" s="11" t="s">
        <v>27527</v>
      </c>
      <c r="F13191" s="6">
        <v>455861</v>
      </c>
      <c r="G13191" s="6" t="s">
        <v>1611</v>
      </c>
      <c r="H13191" s="16">
        <v>348213367.20599997</v>
      </c>
      <c r="I13191" s="12" t="s">
        <v>27528</v>
      </c>
      <c r="J13191" s="12" t="s">
        <v>27529</v>
      </c>
      <c r="K13191" s="15">
        <v>46939000</v>
      </c>
      <c r="L13191" s="13" t="s">
        <v>14</v>
      </c>
      <c r="M13191" s="7">
        <v>0.4</v>
      </c>
      <c r="N13191" s="17"/>
    </row>
    <row r="13192" spans="1:14" ht="110.25">
      <c r="A13192" s="6">
        <v>13190</v>
      </c>
      <c r="B13192" s="8" t="s">
        <v>27301</v>
      </c>
      <c r="C13192" s="9" t="s">
        <v>27532</v>
      </c>
      <c r="D13192" s="10" t="s">
        <v>13256</v>
      </c>
      <c r="E13192" s="11" t="s">
        <v>27527</v>
      </c>
      <c r="F13192" s="6">
        <v>455861</v>
      </c>
      <c r="G13192" s="6" t="s">
        <v>1611</v>
      </c>
      <c r="H13192" s="16">
        <v>348213367.20599997</v>
      </c>
      <c r="I13192" s="12" t="s">
        <v>27528</v>
      </c>
      <c r="J13192" s="12" t="s">
        <v>27529</v>
      </c>
      <c r="K13192" s="15">
        <v>46939000</v>
      </c>
      <c r="L13192" s="13" t="s">
        <v>14</v>
      </c>
      <c r="M13192" s="7">
        <v>0.3</v>
      </c>
      <c r="N13192" s="17"/>
    </row>
    <row r="13193" spans="1:14" ht="110.25">
      <c r="A13193" s="6">
        <v>13191</v>
      </c>
      <c r="B13193" s="8" t="s">
        <v>27301</v>
      </c>
      <c r="C13193" s="9" t="s">
        <v>27533</v>
      </c>
      <c r="D13193" s="10" t="s">
        <v>27534</v>
      </c>
      <c r="E13193" s="11" t="s">
        <v>27527</v>
      </c>
      <c r="F13193" s="6">
        <v>455861</v>
      </c>
      <c r="G13193" s="6" t="s">
        <v>1611</v>
      </c>
      <c r="H13193" s="16">
        <v>348213367.20599997</v>
      </c>
      <c r="I13193" s="12" t="s">
        <v>27528</v>
      </c>
      <c r="J13193" s="12" t="s">
        <v>27529</v>
      </c>
      <c r="K13193" s="15">
        <v>46939000</v>
      </c>
      <c r="L13193" s="13" t="s">
        <v>14</v>
      </c>
      <c r="M13193" s="7">
        <v>0.3</v>
      </c>
      <c r="N13193" s="17"/>
    </row>
    <row r="13194" spans="1:14" ht="110.25">
      <c r="A13194" s="6">
        <v>13192</v>
      </c>
      <c r="B13194" s="8" t="s">
        <v>27301</v>
      </c>
      <c r="C13194" s="9" t="s">
        <v>27535</v>
      </c>
      <c r="D13194" s="10" t="s">
        <v>27536</v>
      </c>
      <c r="E13194" s="11" t="s">
        <v>27537</v>
      </c>
      <c r="F13194" s="6">
        <v>365473</v>
      </c>
      <c r="G13194" s="6" t="s">
        <v>1611</v>
      </c>
      <c r="H13194" s="16">
        <v>281078254.597</v>
      </c>
      <c r="I13194" s="12" t="s">
        <v>27538</v>
      </c>
      <c r="J13194" s="12" t="s">
        <v>27539</v>
      </c>
      <c r="K13194" s="15">
        <v>27500000</v>
      </c>
      <c r="L13194" s="13" t="s">
        <v>14</v>
      </c>
      <c r="M13194" s="7">
        <v>1</v>
      </c>
      <c r="N13194" s="17"/>
    </row>
    <row r="13195" spans="1:14" ht="94.5">
      <c r="A13195" s="6">
        <v>13193</v>
      </c>
      <c r="B13195" s="8" t="s">
        <v>27301</v>
      </c>
      <c r="C13195" s="9" t="s">
        <v>27540</v>
      </c>
      <c r="D13195" s="10" t="s">
        <v>23995</v>
      </c>
      <c r="E13195" s="11" t="s">
        <v>27537</v>
      </c>
      <c r="F13195" s="6">
        <v>365473</v>
      </c>
      <c r="G13195" s="6" t="s">
        <v>1611</v>
      </c>
      <c r="H13195" s="16">
        <v>281078254.597</v>
      </c>
      <c r="I13195" s="12" t="s">
        <v>27538</v>
      </c>
      <c r="J13195" s="12" t="s">
        <v>27539</v>
      </c>
      <c r="K13195" s="15">
        <v>27500000</v>
      </c>
      <c r="L13195" s="13" t="s">
        <v>14</v>
      </c>
      <c r="M13195" s="7">
        <v>0.51</v>
      </c>
      <c r="N13195" s="17"/>
    </row>
    <row r="13196" spans="1:14" ht="94.5">
      <c r="A13196" s="6">
        <v>13194</v>
      </c>
      <c r="B13196" s="8" t="s">
        <v>27301</v>
      </c>
      <c r="C13196" s="9" t="s">
        <v>27541</v>
      </c>
      <c r="D13196" s="10" t="s">
        <v>27542</v>
      </c>
      <c r="E13196" s="11" t="s">
        <v>27537</v>
      </c>
      <c r="F13196" s="6">
        <v>365473</v>
      </c>
      <c r="G13196" s="6" t="s">
        <v>1611</v>
      </c>
      <c r="H13196" s="16">
        <v>281078254.597</v>
      </c>
      <c r="I13196" s="12" t="s">
        <v>27538</v>
      </c>
      <c r="J13196" s="12" t="s">
        <v>27539</v>
      </c>
      <c r="K13196" s="15">
        <v>27500000</v>
      </c>
      <c r="L13196" s="13" t="s">
        <v>14</v>
      </c>
      <c r="M13196" s="7">
        <v>0.49</v>
      </c>
      <c r="N13196" s="17"/>
    </row>
    <row r="13197" spans="1:14" ht="94.5">
      <c r="A13197" s="6">
        <v>13195</v>
      </c>
      <c r="B13197" s="8" t="s">
        <v>27301</v>
      </c>
      <c r="C13197" s="9" t="s">
        <v>27543</v>
      </c>
      <c r="D13197" s="10" t="s">
        <v>11549</v>
      </c>
      <c r="E13197" s="11" t="s">
        <v>27544</v>
      </c>
      <c r="F13197" s="6">
        <v>361840</v>
      </c>
      <c r="G13197" s="6" t="s">
        <v>1611</v>
      </c>
      <c r="H13197" s="16">
        <v>99395849.628999993</v>
      </c>
      <c r="I13197" s="12" t="s">
        <v>23570</v>
      </c>
      <c r="J13197" s="12" t="s">
        <v>27545</v>
      </c>
      <c r="K13197" s="15">
        <v>2800000</v>
      </c>
      <c r="L13197" s="13" t="s">
        <v>15</v>
      </c>
      <c r="M13197" s="7">
        <v>1</v>
      </c>
      <c r="N13197" s="17"/>
    </row>
    <row r="13198" spans="1:14" ht="94.5">
      <c r="A13198" s="6">
        <v>13196</v>
      </c>
      <c r="B13198" s="8" t="s">
        <v>27301</v>
      </c>
      <c r="C13198" s="9" t="s">
        <v>27546</v>
      </c>
      <c r="D13198" s="10" t="s">
        <v>27547</v>
      </c>
      <c r="E13198" s="11" t="s">
        <v>27548</v>
      </c>
      <c r="F13198" s="6">
        <v>350334</v>
      </c>
      <c r="G13198" s="6" t="s">
        <v>1611</v>
      </c>
      <c r="H13198" s="16">
        <v>297505122.52600002</v>
      </c>
      <c r="I13198" s="12" t="s">
        <v>27549</v>
      </c>
      <c r="J13198" s="12" t="s">
        <v>27550</v>
      </c>
      <c r="K13198" s="15"/>
      <c r="L13198" s="13" t="s">
        <v>14</v>
      </c>
      <c r="M13198" s="7">
        <v>1</v>
      </c>
      <c r="N13198" s="17"/>
    </row>
    <row r="13199" spans="1:14" ht="94.5">
      <c r="A13199" s="6">
        <v>13197</v>
      </c>
      <c r="B13199" s="8" t="s">
        <v>27301</v>
      </c>
      <c r="C13199" s="9" t="s">
        <v>27551</v>
      </c>
      <c r="D13199" s="10" t="s">
        <v>13257</v>
      </c>
      <c r="E13199" s="11" t="s">
        <v>27548</v>
      </c>
      <c r="F13199" s="6">
        <v>350334</v>
      </c>
      <c r="G13199" s="6" t="s">
        <v>1611</v>
      </c>
      <c r="H13199" s="16">
        <v>297505122.52600002</v>
      </c>
      <c r="I13199" s="12" t="s">
        <v>27549</v>
      </c>
      <c r="J13199" s="12" t="s">
        <v>27550</v>
      </c>
      <c r="K13199" s="15"/>
      <c r="L13199" s="13" t="s">
        <v>14</v>
      </c>
      <c r="M13199" s="7">
        <v>0.49</v>
      </c>
      <c r="N13199" s="17"/>
    </row>
    <row r="13200" spans="1:14" ht="94.5">
      <c r="A13200" s="6">
        <v>13198</v>
      </c>
      <c r="B13200" s="8" t="s">
        <v>27301</v>
      </c>
      <c r="C13200" s="9" t="s">
        <v>27552</v>
      </c>
      <c r="D13200" s="10" t="s">
        <v>7537</v>
      </c>
      <c r="E13200" s="11" t="s">
        <v>27548</v>
      </c>
      <c r="F13200" s="6">
        <v>350334</v>
      </c>
      <c r="G13200" s="6" t="s">
        <v>1611</v>
      </c>
      <c r="H13200" s="16">
        <v>297505122.52600002</v>
      </c>
      <c r="I13200" s="12" t="s">
        <v>27549</v>
      </c>
      <c r="J13200" s="12" t="s">
        <v>27550</v>
      </c>
      <c r="K13200" s="15"/>
      <c r="L13200" s="13" t="s">
        <v>14</v>
      </c>
      <c r="M13200" s="7">
        <v>0.51</v>
      </c>
      <c r="N13200" s="17"/>
    </row>
    <row r="13201" spans="1:14" ht="126">
      <c r="A13201" s="6">
        <v>13199</v>
      </c>
      <c r="B13201" s="8" t="s">
        <v>27301</v>
      </c>
      <c r="C13201" s="9" t="s">
        <v>27553</v>
      </c>
      <c r="D13201" s="10" t="s">
        <v>27554</v>
      </c>
      <c r="E13201" s="11" t="s">
        <v>27555</v>
      </c>
      <c r="F13201" s="6">
        <v>350050</v>
      </c>
      <c r="G13201" s="6" t="s">
        <v>1611</v>
      </c>
      <c r="H13201" s="16">
        <v>272335088.74400002</v>
      </c>
      <c r="I13201" s="12"/>
      <c r="J13201" s="12"/>
      <c r="K13201" s="15"/>
      <c r="L13201" s="13" t="s">
        <v>14</v>
      </c>
      <c r="M13201" s="7">
        <v>1</v>
      </c>
      <c r="N13201" s="17"/>
    </row>
    <row r="13202" spans="1:14" ht="110.25">
      <c r="A13202" s="6">
        <v>13200</v>
      </c>
      <c r="B13202" s="8" t="s">
        <v>27301</v>
      </c>
      <c r="C13202" s="9" t="s">
        <v>27530</v>
      </c>
      <c r="D13202" s="10" t="s">
        <v>27556</v>
      </c>
      <c r="E13202" s="11" t="s">
        <v>27555</v>
      </c>
      <c r="F13202" s="6">
        <v>350050</v>
      </c>
      <c r="G13202" s="6" t="s">
        <v>1611</v>
      </c>
      <c r="H13202" s="16">
        <v>272335088.74400002</v>
      </c>
      <c r="I13202" s="12"/>
      <c r="J13202" s="12"/>
      <c r="K13202" s="15"/>
      <c r="L13202" s="13" t="s">
        <v>14</v>
      </c>
      <c r="M13202" s="7">
        <v>0.51</v>
      </c>
      <c r="N13202" s="17"/>
    </row>
    <row r="13203" spans="1:14" ht="110.25">
      <c r="A13203" s="6">
        <v>13201</v>
      </c>
      <c r="B13203" s="8" t="s">
        <v>27301</v>
      </c>
      <c r="C13203" s="9" t="s">
        <v>27557</v>
      </c>
      <c r="D13203" s="10" t="s">
        <v>27558</v>
      </c>
      <c r="E13203" s="11" t="s">
        <v>27555</v>
      </c>
      <c r="F13203" s="6">
        <v>350050</v>
      </c>
      <c r="G13203" s="6" t="s">
        <v>1611</v>
      </c>
      <c r="H13203" s="16">
        <v>272335088.74400002</v>
      </c>
      <c r="I13203" s="12"/>
      <c r="J13203" s="12"/>
      <c r="K13203" s="15"/>
      <c r="L13203" s="13" t="s">
        <v>14</v>
      </c>
      <c r="M13203" s="7">
        <v>0.49</v>
      </c>
      <c r="N13203" s="17"/>
    </row>
    <row r="13204" spans="1:14" ht="110.25">
      <c r="A13204" s="6">
        <v>13202</v>
      </c>
      <c r="B13204" s="8" t="s">
        <v>27301</v>
      </c>
      <c r="C13204" s="9" t="s">
        <v>27535</v>
      </c>
      <c r="D13204" s="10" t="s">
        <v>27536</v>
      </c>
      <c r="E13204" s="11" t="s">
        <v>27559</v>
      </c>
      <c r="F13204" s="6">
        <v>350333</v>
      </c>
      <c r="G13204" s="6" t="s">
        <v>1611</v>
      </c>
      <c r="H13204" s="16">
        <v>265987439.836</v>
      </c>
      <c r="I13204" s="12" t="s">
        <v>27560</v>
      </c>
      <c r="J13204" s="12" t="s">
        <v>27561</v>
      </c>
      <c r="K13204" s="15"/>
      <c r="L13204" s="13" t="s">
        <v>14</v>
      </c>
      <c r="M13204" s="7">
        <v>1</v>
      </c>
      <c r="N13204" s="17"/>
    </row>
    <row r="13205" spans="1:14" ht="110.25">
      <c r="A13205" s="6">
        <v>13203</v>
      </c>
      <c r="B13205" s="8" t="s">
        <v>27301</v>
      </c>
      <c r="C13205" s="9" t="s">
        <v>27540</v>
      </c>
      <c r="D13205" s="10" t="s">
        <v>1670</v>
      </c>
      <c r="E13205" s="11" t="s">
        <v>27559</v>
      </c>
      <c r="F13205" s="6">
        <v>350333</v>
      </c>
      <c r="G13205" s="6" t="s">
        <v>1611</v>
      </c>
      <c r="H13205" s="16">
        <v>265987439.836</v>
      </c>
      <c r="I13205" s="12" t="s">
        <v>27560</v>
      </c>
      <c r="J13205" s="12" t="s">
        <v>27561</v>
      </c>
      <c r="K13205" s="15"/>
      <c r="L13205" s="13" t="s">
        <v>14</v>
      </c>
      <c r="M13205" s="7">
        <v>0.51</v>
      </c>
      <c r="N13205" s="17"/>
    </row>
    <row r="13206" spans="1:14" ht="110.25">
      <c r="A13206" s="6">
        <v>13204</v>
      </c>
      <c r="B13206" s="8" t="s">
        <v>27301</v>
      </c>
      <c r="C13206" s="9" t="s">
        <v>27541</v>
      </c>
      <c r="D13206" s="10" t="s">
        <v>27562</v>
      </c>
      <c r="E13206" s="11" t="s">
        <v>27559</v>
      </c>
      <c r="F13206" s="6">
        <v>350333</v>
      </c>
      <c r="G13206" s="6" t="s">
        <v>1611</v>
      </c>
      <c r="H13206" s="16">
        <v>265987439.836</v>
      </c>
      <c r="I13206" s="12" t="s">
        <v>27560</v>
      </c>
      <c r="J13206" s="12" t="s">
        <v>27561</v>
      </c>
      <c r="K13206" s="15"/>
      <c r="L13206" s="13" t="s">
        <v>14</v>
      </c>
      <c r="M13206" s="7">
        <v>0.49</v>
      </c>
      <c r="N13206" s="17"/>
    </row>
    <row r="13207" spans="1:14" ht="94.5">
      <c r="A13207" s="6">
        <v>13205</v>
      </c>
      <c r="B13207" s="8" t="s">
        <v>27301</v>
      </c>
      <c r="C13207" s="9" t="s">
        <v>5952</v>
      </c>
      <c r="D13207" s="10" t="s">
        <v>27563</v>
      </c>
      <c r="E13207" s="11" t="s">
        <v>27564</v>
      </c>
      <c r="F13207" s="6">
        <v>508721</v>
      </c>
      <c r="G13207" s="6" t="s">
        <v>4438</v>
      </c>
      <c r="H13207" s="16">
        <v>18385759.320999999</v>
      </c>
      <c r="I13207" s="12"/>
      <c r="J13207" s="12"/>
      <c r="K13207" s="15"/>
      <c r="L13207" s="13" t="s">
        <v>15</v>
      </c>
      <c r="M13207" s="7">
        <v>1</v>
      </c>
      <c r="N13207" s="17"/>
    </row>
    <row r="13208" spans="1:14" ht="110.25">
      <c r="A13208" s="6">
        <v>13206</v>
      </c>
      <c r="B13208" s="8" t="s">
        <v>27301</v>
      </c>
      <c r="C13208" s="9" t="s">
        <v>27565</v>
      </c>
      <c r="D13208" s="10" t="s">
        <v>1533</v>
      </c>
      <c r="E13208" s="11" t="s">
        <v>27566</v>
      </c>
      <c r="F13208" s="6">
        <v>486994</v>
      </c>
      <c r="G13208" s="6" t="s">
        <v>4438</v>
      </c>
      <c r="H13208" s="16">
        <v>54970000.001000002</v>
      </c>
      <c r="I13208" s="12" t="s">
        <v>27567</v>
      </c>
      <c r="J13208" s="12" t="s">
        <v>27568</v>
      </c>
      <c r="K13208" s="15"/>
      <c r="L13208" s="13" t="s">
        <v>15</v>
      </c>
      <c r="M13208" s="7">
        <v>1</v>
      </c>
      <c r="N13208" s="17"/>
    </row>
    <row r="13209" spans="1:14" ht="110.25">
      <c r="A13209" s="6">
        <v>13207</v>
      </c>
      <c r="B13209" s="8" t="s">
        <v>27301</v>
      </c>
      <c r="C13209" s="9" t="s">
        <v>27569</v>
      </c>
      <c r="D13209" s="10" t="s">
        <v>27570</v>
      </c>
      <c r="E13209" s="11" t="s">
        <v>27571</v>
      </c>
      <c r="F13209" s="6">
        <v>473364</v>
      </c>
      <c r="G13209" s="6" t="s">
        <v>4438</v>
      </c>
      <c r="H13209" s="16">
        <v>110317943.943</v>
      </c>
      <c r="I13209" s="12" t="s">
        <v>27572</v>
      </c>
      <c r="J13209" s="12" t="s">
        <v>27573</v>
      </c>
      <c r="K13209" s="15"/>
      <c r="L13209" s="13" t="s">
        <v>14</v>
      </c>
      <c r="M13209" s="7">
        <v>1</v>
      </c>
      <c r="N13209" s="17"/>
    </row>
    <row r="13210" spans="1:14" ht="110.25">
      <c r="A13210" s="6">
        <v>13208</v>
      </c>
      <c r="B13210" s="8" t="s">
        <v>27301</v>
      </c>
      <c r="C13210" s="9" t="s">
        <v>27541</v>
      </c>
      <c r="D13210" s="10" t="s">
        <v>27574</v>
      </c>
      <c r="E13210" s="11" t="s">
        <v>27571</v>
      </c>
      <c r="F13210" s="6">
        <v>473364</v>
      </c>
      <c r="G13210" s="6" t="s">
        <v>4438</v>
      </c>
      <c r="H13210" s="16">
        <v>110317943.943</v>
      </c>
      <c r="I13210" s="12" t="s">
        <v>27572</v>
      </c>
      <c r="J13210" s="12" t="s">
        <v>27573</v>
      </c>
      <c r="K13210" s="15"/>
      <c r="L13210" s="13" t="s">
        <v>14</v>
      </c>
      <c r="M13210" s="7">
        <v>0.51</v>
      </c>
      <c r="N13210" s="17"/>
    </row>
    <row r="13211" spans="1:14" ht="110.25">
      <c r="A13211" s="6">
        <v>13209</v>
      </c>
      <c r="B13211" s="8" t="s">
        <v>27301</v>
      </c>
      <c r="C13211" s="9" t="s">
        <v>27575</v>
      </c>
      <c r="D13211" s="10" t="s">
        <v>27576</v>
      </c>
      <c r="E13211" s="11" t="s">
        <v>27571</v>
      </c>
      <c r="F13211" s="6">
        <v>473364</v>
      </c>
      <c r="G13211" s="6" t="s">
        <v>4438</v>
      </c>
      <c r="H13211" s="16">
        <v>110317943.943</v>
      </c>
      <c r="I13211" s="12" t="s">
        <v>27572</v>
      </c>
      <c r="J13211" s="12" t="s">
        <v>27573</v>
      </c>
      <c r="K13211" s="15"/>
      <c r="L13211" s="13" t="s">
        <v>14</v>
      </c>
      <c r="M13211" s="7">
        <v>0.49</v>
      </c>
      <c r="N13211" s="17"/>
    </row>
    <row r="13212" spans="1:14" ht="141.75">
      <c r="A13212" s="6">
        <v>13210</v>
      </c>
      <c r="B13212" s="8" t="s">
        <v>27301</v>
      </c>
      <c r="C13212" s="9" t="s">
        <v>27577</v>
      </c>
      <c r="D13212" s="10" t="s">
        <v>27578</v>
      </c>
      <c r="E13212" s="11" t="s">
        <v>27579</v>
      </c>
      <c r="F13212" s="6">
        <v>449729</v>
      </c>
      <c r="G13212" s="6" t="s">
        <v>4438</v>
      </c>
      <c r="H13212" s="16">
        <v>26277774.561000001</v>
      </c>
      <c r="I13212" s="12" t="s">
        <v>23985</v>
      </c>
      <c r="J13212" s="12" t="s">
        <v>27580</v>
      </c>
      <c r="K13212" s="15"/>
      <c r="L13212" s="13" t="s">
        <v>14</v>
      </c>
      <c r="M13212" s="7">
        <v>1</v>
      </c>
      <c r="N13212" s="17"/>
    </row>
    <row r="13213" spans="1:14" ht="141.75">
      <c r="A13213" s="6">
        <v>13211</v>
      </c>
      <c r="B13213" s="8" t="s">
        <v>27301</v>
      </c>
      <c r="C13213" s="9" t="s">
        <v>27581</v>
      </c>
      <c r="D13213" s="10" t="s">
        <v>27466</v>
      </c>
      <c r="E13213" s="11" t="s">
        <v>27579</v>
      </c>
      <c r="F13213" s="6">
        <v>449729</v>
      </c>
      <c r="G13213" s="6" t="s">
        <v>4438</v>
      </c>
      <c r="H13213" s="16">
        <v>26277774.561000001</v>
      </c>
      <c r="I13213" s="12" t="s">
        <v>23985</v>
      </c>
      <c r="J13213" s="12" t="s">
        <v>27580</v>
      </c>
      <c r="K13213" s="15"/>
      <c r="L13213" s="13" t="s">
        <v>14</v>
      </c>
      <c r="M13213" s="7">
        <v>0.51</v>
      </c>
      <c r="N13213" s="17"/>
    </row>
    <row r="13214" spans="1:14" ht="141.75">
      <c r="A13214" s="6">
        <v>13212</v>
      </c>
      <c r="B13214" s="8" t="s">
        <v>27301</v>
      </c>
      <c r="C13214" s="9" t="s">
        <v>6531</v>
      </c>
      <c r="D13214" s="10" t="s">
        <v>6532</v>
      </c>
      <c r="E13214" s="11" t="s">
        <v>27579</v>
      </c>
      <c r="F13214" s="6">
        <v>449729</v>
      </c>
      <c r="G13214" s="6" t="s">
        <v>4438</v>
      </c>
      <c r="H13214" s="16">
        <v>26277774.561000001</v>
      </c>
      <c r="I13214" s="12" t="s">
        <v>23985</v>
      </c>
      <c r="J13214" s="12" t="s">
        <v>27580</v>
      </c>
      <c r="K13214" s="15"/>
      <c r="L13214" s="13" t="s">
        <v>14</v>
      </c>
      <c r="M13214" s="7">
        <v>0.49</v>
      </c>
      <c r="N13214" s="17"/>
    </row>
    <row r="13215" spans="1:14" ht="94.5">
      <c r="A13215" s="6">
        <v>13213</v>
      </c>
      <c r="B13215" s="8" t="s">
        <v>27301</v>
      </c>
      <c r="C13215" s="9" t="s">
        <v>27582</v>
      </c>
      <c r="D13215" s="10" t="s">
        <v>27583</v>
      </c>
      <c r="E13215" s="11" t="s">
        <v>27584</v>
      </c>
      <c r="F13215" s="6">
        <v>448010</v>
      </c>
      <c r="G13215" s="6" t="s">
        <v>4438</v>
      </c>
      <c r="H13215" s="16">
        <v>61371987.395999998</v>
      </c>
      <c r="I13215" s="12" t="s">
        <v>23985</v>
      </c>
      <c r="J13215" s="12" t="s">
        <v>27580</v>
      </c>
      <c r="K13215" s="15"/>
      <c r="L13215" s="13" t="s">
        <v>14</v>
      </c>
      <c r="M13215" s="7">
        <v>1</v>
      </c>
      <c r="N13215" s="17"/>
    </row>
    <row r="13216" spans="1:14" ht="94.5">
      <c r="A13216" s="6">
        <v>13214</v>
      </c>
      <c r="B13216" s="8" t="s">
        <v>27301</v>
      </c>
      <c r="C13216" s="9" t="s">
        <v>27585</v>
      </c>
      <c r="D13216" s="10" t="s">
        <v>13258</v>
      </c>
      <c r="E13216" s="11" t="s">
        <v>27584</v>
      </c>
      <c r="F13216" s="6">
        <v>448010</v>
      </c>
      <c r="G13216" s="6" t="s">
        <v>4438</v>
      </c>
      <c r="H13216" s="16">
        <v>61371987.395999998</v>
      </c>
      <c r="I13216" s="12" t="s">
        <v>23985</v>
      </c>
      <c r="J13216" s="12" t="s">
        <v>27580</v>
      </c>
      <c r="K13216" s="15"/>
      <c r="L13216" s="13" t="s">
        <v>14</v>
      </c>
      <c r="M13216" s="7">
        <v>0.51</v>
      </c>
      <c r="N13216" s="17"/>
    </row>
    <row r="13217" spans="1:14" ht="94.5">
      <c r="A13217" s="6">
        <v>13215</v>
      </c>
      <c r="B13217" s="8" t="s">
        <v>27301</v>
      </c>
      <c r="C13217" s="9" t="s">
        <v>27586</v>
      </c>
      <c r="D13217" s="10" t="s">
        <v>4092</v>
      </c>
      <c r="E13217" s="11" t="s">
        <v>27584</v>
      </c>
      <c r="F13217" s="6">
        <v>448010</v>
      </c>
      <c r="G13217" s="6" t="s">
        <v>4438</v>
      </c>
      <c r="H13217" s="16">
        <v>61371987.395999998</v>
      </c>
      <c r="I13217" s="12" t="s">
        <v>23985</v>
      </c>
      <c r="J13217" s="12" t="s">
        <v>27580</v>
      </c>
      <c r="K13217" s="15"/>
      <c r="L13217" s="13" t="s">
        <v>14</v>
      </c>
      <c r="M13217" s="7">
        <v>0.49</v>
      </c>
      <c r="N13217" s="17"/>
    </row>
    <row r="13218" spans="1:14" ht="126">
      <c r="A13218" s="6">
        <v>13216</v>
      </c>
      <c r="B13218" s="8" t="s">
        <v>27301</v>
      </c>
      <c r="C13218" s="9" t="s">
        <v>27587</v>
      </c>
      <c r="D13218" s="10" t="s">
        <v>27588</v>
      </c>
      <c r="E13218" s="11" t="s">
        <v>27589</v>
      </c>
      <c r="F13218" s="6">
        <v>512369</v>
      </c>
      <c r="G13218" s="6" t="s">
        <v>4438</v>
      </c>
      <c r="H13218" s="16">
        <v>20734406.776000001</v>
      </c>
      <c r="I13218" s="12">
        <v>44410</v>
      </c>
      <c r="J13218" s="12" t="s">
        <v>27590</v>
      </c>
      <c r="K13218" s="15"/>
      <c r="L13218" s="13" t="s">
        <v>15</v>
      </c>
      <c r="M13218" s="7">
        <v>1</v>
      </c>
      <c r="N13218" s="17"/>
    </row>
    <row r="13219" spans="1:14" ht="94.5">
      <c r="A13219" s="6">
        <v>13217</v>
      </c>
      <c r="B13219" s="8" t="s">
        <v>27301</v>
      </c>
      <c r="C13219" s="9" t="s">
        <v>27591</v>
      </c>
      <c r="D13219" s="10" t="s">
        <v>27592</v>
      </c>
      <c r="E13219" s="11" t="s">
        <v>27593</v>
      </c>
      <c r="F13219" s="6">
        <v>492313</v>
      </c>
      <c r="G13219" s="6" t="s">
        <v>7768</v>
      </c>
      <c r="H13219" s="16">
        <v>55851302.075999998</v>
      </c>
      <c r="I13219" s="12" t="s">
        <v>8834</v>
      </c>
      <c r="J13219" s="12" t="s">
        <v>27594</v>
      </c>
      <c r="K13219" s="15"/>
      <c r="L13219" s="13" t="s">
        <v>14</v>
      </c>
      <c r="M13219" s="7">
        <v>1</v>
      </c>
      <c r="N13219" s="17"/>
    </row>
    <row r="13220" spans="1:14" ht="94.5">
      <c r="A13220" s="6">
        <v>13218</v>
      </c>
      <c r="B13220" s="8" t="s">
        <v>27301</v>
      </c>
      <c r="C13220" s="9" t="s">
        <v>27595</v>
      </c>
      <c r="D13220" s="10" t="s">
        <v>27596</v>
      </c>
      <c r="E13220" s="11" t="s">
        <v>27593</v>
      </c>
      <c r="F13220" s="6">
        <v>492313</v>
      </c>
      <c r="G13220" s="6" t="s">
        <v>7768</v>
      </c>
      <c r="H13220" s="16">
        <v>55851302.075999998</v>
      </c>
      <c r="I13220" s="12" t="s">
        <v>8834</v>
      </c>
      <c r="J13220" s="12" t="s">
        <v>27594</v>
      </c>
      <c r="K13220" s="15"/>
      <c r="L13220" s="13" t="s">
        <v>14</v>
      </c>
      <c r="M13220" s="7">
        <v>0.51</v>
      </c>
      <c r="N13220" s="17"/>
    </row>
    <row r="13221" spans="1:14" ht="94.5">
      <c r="A13221" s="6">
        <v>13219</v>
      </c>
      <c r="B13221" s="8" t="s">
        <v>27301</v>
      </c>
      <c r="C13221" s="9" t="s">
        <v>27597</v>
      </c>
      <c r="D13221" s="10" t="s">
        <v>9714</v>
      </c>
      <c r="E13221" s="11" t="s">
        <v>27593</v>
      </c>
      <c r="F13221" s="6">
        <v>492313</v>
      </c>
      <c r="G13221" s="6" t="s">
        <v>7768</v>
      </c>
      <c r="H13221" s="16">
        <v>55851302.075999998</v>
      </c>
      <c r="I13221" s="12" t="s">
        <v>8834</v>
      </c>
      <c r="J13221" s="12" t="s">
        <v>27594</v>
      </c>
      <c r="K13221" s="15"/>
      <c r="L13221" s="13" t="s">
        <v>14</v>
      </c>
      <c r="M13221" s="7">
        <v>0.49</v>
      </c>
      <c r="N13221" s="17"/>
    </row>
    <row r="13222" spans="1:14" ht="94.5">
      <c r="A13222" s="6">
        <v>13220</v>
      </c>
      <c r="B13222" s="8" t="s">
        <v>27301</v>
      </c>
      <c r="C13222" s="9" t="s">
        <v>27598</v>
      </c>
      <c r="D13222" s="10" t="s">
        <v>6308</v>
      </c>
      <c r="E13222" s="11" t="s">
        <v>27599</v>
      </c>
      <c r="F13222" s="6">
        <v>447336</v>
      </c>
      <c r="G13222" s="6" t="s">
        <v>7768</v>
      </c>
      <c r="H13222" s="16">
        <v>41500001</v>
      </c>
      <c r="I13222" s="12" t="s">
        <v>50</v>
      </c>
      <c r="J13222" s="12" t="s">
        <v>27600</v>
      </c>
      <c r="K13222" s="15"/>
      <c r="L13222" s="13" t="s">
        <v>15</v>
      </c>
      <c r="M13222" s="7">
        <v>1</v>
      </c>
      <c r="N13222" s="17"/>
    </row>
    <row r="13223" spans="1:14" ht="94.5">
      <c r="A13223" s="6">
        <v>13221</v>
      </c>
      <c r="B13223" s="8" t="s">
        <v>27301</v>
      </c>
      <c r="C13223" s="9" t="s">
        <v>27601</v>
      </c>
      <c r="D13223" s="10" t="s">
        <v>27602</v>
      </c>
      <c r="E13223" s="11" t="s">
        <v>27603</v>
      </c>
      <c r="F13223" s="6">
        <v>435109</v>
      </c>
      <c r="G13223" s="6" t="s">
        <v>7768</v>
      </c>
      <c r="H13223" s="16">
        <v>50565273.686999999</v>
      </c>
      <c r="I13223" s="12" t="s">
        <v>23892</v>
      </c>
      <c r="J13223" s="12" t="s">
        <v>27604</v>
      </c>
      <c r="K13223" s="15"/>
      <c r="L13223" s="13" t="s">
        <v>14</v>
      </c>
      <c r="M13223" s="7">
        <v>1</v>
      </c>
      <c r="N13223" s="17"/>
    </row>
    <row r="13224" spans="1:14" ht="94.5">
      <c r="A13224" s="6">
        <v>13222</v>
      </c>
      <c r="B13224" s="8" t="s">
        <v>27301</v>
      </c>
      <c r="C13224" s="9" t="s">
        <v>27605</v>
      </c>
      <c r="D13224" s="10" t="s">
        <v>23273</v>
      </c>
      <c r="E13224" s="11" t="s">
        <v>27603</v>
      </c>
      <c r="F13224" s="6">
        <v>435109</v>
      </c>
      <c r="G13224" s="6" t="s">
        <v>7768</v>
      </c>
      <c r="H13224" s="16">
        <v>50565273.686999999</v>
      </c>
      <c r="I13224" s="12" t="s">
        <v>23892</v>
      </c>
      <c r="J13224" s="12" t="s">
        <v>27604</v>
      </c>
      <c r="K13224" s="15"/>
      <c r="L13224" s="13" t="s">
        <v>14</v>
      </c>
      <c r="M13224" s="7">
        <v>0.51</v>
      </c>
      <c r="N13224" s="17"/>
    </row>
    <row r="13225" spans="1:14" ht="94.5">
      <c r="A13225" s="6">
        <v>13223</v>
      </c>
      <c r="B13225" s="8" t="s">
        <v>27301</v>
      </c>
      <c r="C13225" s="9" t="s">
        <v>27606</v>
      </c>
      <c r="D13225" s="10" t="s">
        <v>27607</v>
      </c>
      <c r="E13225" s="11" t="s">
        <v>27603</v>
      </c>
      <c r="F13225" s="6">
        <v>435109</v>
      </c>
      <c r="G13225" s="6" t="s">
        <v>7768</v>
      </c>
      <c r="H13225" s="16">
        <v>50565273.686999999</v>
      </c>
      <c r="I13225" s="12" t="s">
        <v>23892</v>
      </c>
      <c r="J13225" s="12" t="s">
        <v>27604</v>
      </c>
      <c r="K13225" s="15"/>
      <c r="L13225" s="13" t="s">
        <v>14</v>
      </c>
      <c r="M13225" s="7">
        <v>0.49</v>
      </c>
      <c r="N13225" s="17"/>
    </row>
    <row r="13226" spans="1:14" ht="94.5">
      <c r="A13226" s="6">
        <v>13224</v>
      </c>
      <c r="B13226" s="8" t="s">
        <v>27301</v>
      </c>
      <c r="C13226" s="9" t="s">
        <v>27608</v>
      </c>
      <c r="D13226" s="10" t="s">
        <v>13258</v>
      </c>
      <c r="E13226" s="11" t="s">
        <v>27609</v>
      </c>
      <c r="F13226" s="6">
        <v>435110</v>
      </c>
      <c r="G13226" s="6" t="s">
        <v>7768</v>
      </c>
      <c r="H13226" s="16">
        <v>71192002.626000002</v>
      </c>
      <c r="I13226" s="12" t="s">
        <v>27610</v>
      </c>
      <c r="J13226" s="12" t="s">
        <v>27611</v>
      </c>
      <c r="K13226" s="15"/>
      <c r="L13226" s="13" t="s">
        <v>15</v>
      </c>
      <c r="M13226" s="7">
        <v>1</v>
      </c>
      <c r="N13226" s="17"/>
    </row>
    <row r="13227" spans="1:14" ht="94.5">
      <c r="A13227" s="6">
        <v>13225</v>
      </c>
      <c r="B13227" s="8" t="s">
        <v>27301</v>
      </c>
      <c r="C13227" s="9" t="s">
        <v>27612</v>
      </c>
      <c r="D13227" s="10" t="s">
        <v>27613</v>
      </c>
      <c r="E13227" s="11" t="s">
        <v>27614</v>
      </c>
      <c r="F13227" s="6">
        <v>435108</v>
      </c>
      <c r="G13227" s="6" t="s">
        <v>7768</v>
      </c>
      <c r="H13227" s="16">
        <v>70000001</v>
      </c>
      <c r="I13227" s="12" t="s">
        <v>50</v>
      </c>
      <c r="J13227" s="12" t="s">
        <v>23979</v>
      </c>
      <c r="K13227" s="15"/>
      <c r="L13227" s="13" t="s">
        <v>14</v>
      </c>
      <c r="M13227" s="7">
        <v>1</v>
      </c>
      <c r="N13227" s="17"/>
    </row>
    <row r="13228" spans="1:14" ht="94.5">
      <c r="A13228" s="6">
        <v>13226</v>
      </c>
      <c r="B13228" s="8" t="s">
        <v>27301</v>
      </c>
      <c r="C13228" s="9" t="s">
        <v>27615</v>
      </c>
      <c r="D13228" s="10" t="s">
        <v>11414</v>
      </c>
      <c r="E13228" s="11" t="s">
        <v>27614</v>
      </c>
      <c r="F13228" s="6">
        <v>435108</v>
      </c>
      <c r="G13228" s="6" t="s">
        <v>7768</v>
      </c>
      <c r="H13228" s="16">
        <v>70000001</v>
      </c>
      <c r="I13228" s="12" t="s">
        <v>50</v>
      </c>
      <c r="J13228" s="12" t="s">
        <v>23979</v>
      </c>
      <c r="K13228" s="15"/>
      <c r="L13228" s="13" t="s">
        <v>14</v>
      </c>
      <c r="M13228" s="7">
        <v>0.51</v>
      </c>
      <c r="N13228" s="17"/>
    </row>
    <row r="13229" spans="1:14" ht="94.5">
      <c r="A13229" s="6">
        <v>13227</v>
      </c>
      <c r="B13229" s="8" t="s">
        <v>27301</v>
      </c>
      <c r="C13229" s="9" t="s">
        <v>27616</v>
      </c>
      <c r="D13229" s="10" t="s">
        <v>6308</v>
      </c>
      <c r="E13229" s="11" t="s">
        <v>27614</v>
      </c>
      <c r="F13229" s="6">
        <v>435108</v>
      </c>
      <c r="G13229" s="6" t="s">
        <v>7768</v>
      </c>
      <c r="H13229" s="16">
        <v>70000001</v>
      </c>
      <c r="I13229" s="12" t="s">
        <v>50</v>
      </c>
      <c r="J13229" s="12" t="s">
        <v>23979</v>
      </c>
      <c r="K13229" s="15"/>
      <c r="L13229" s="13" t="s">
        <v>14</v>
      </c>
      <c r="M13229" s="7">
        <v>0.49</v>
      </c>
      <c r="N13229" s="17"/>
    </row>
    <row r="13230" spans="1:14" ht="110.25">
      <c r="A13230" s="6">
        <v>13228</v>
      </c>
      <c r="B13230" s="8" t="s">
        <v>27301</v>
      </c>
      <c r="C13230" s="9" t="s">
        <v>27617</v>
      </c>
      <c r="D13230" s="10" t="s">
        <v>19153</v>
      </c>
      <c r="E13230" s="11" t="s">
        <v>27618</v>
      </c>
      <c r="F13230" s="6">
        <v>429824</v>
      </c>
      <c r="G13230" s="6" t="s">
        <v>7768</v>
      </c>
      <c r="H13230" s="16">
        <v>101893694.31</v>
      </c>
      <c r="I13230" s="12" t="s">
        <v>50</v>
      </c>
      <c r="J13230" s="12" t="s">
        <v>27619</v>
      </c>
      <c r="K13230" s="15"/>
      <c r="L13230" s="13" t="s">
        <v>15</v>
      </c>
      <c r="M13230" s="7">
        <v>1</v>
      </c>
      <c r="N13230" s="17"/>
    </row>
    <row r="13231" spans="1:14" ht="94.5">
      <c r="A13231" s="6">
        <v>13229</v>
      </c>
      <c r="B13231" s="8" t="s">
        <v>27301</v>
      </c>
      <c r="C13231" s="9" t="s">
        <v>27620</v>
      </c>
      <c r="D13231" s="10" t="s">
        <v>27621</v>
      </c>
      <c r="E13231" s="11" t="s">
        <v>27622</v>
      </c>
      <c r="F13231" s="6">
        <v>417155</v>
      </c>
      <c r="G13231" s="6" t="s">
        <v>7768</v>
      </c>
      <c r="H13231" s="16">
        <v>66030372.405000001</v>
      </c>
      <c r="I13231" s="12" t="s">
        <v>27623</v>
      </c>
      <c r="J13231" s="12" t="s">
        <v>27624</v>
      </c>
      <c r="K13231" s="15"/>
      <c r="L13231" s="13" t="s">
        <v>14</v>
      </c>
      <c r="M13231" s="7">
        <v>1</v>
      </c>
      <c r="N13231" s="17"/>
    </row>
    <row r="13232" spans="1:14" ht="94.5">
      <c r="A13232" s="6">
        <v>13230</v>
      </c>
      <c r="B13232" s="8" t="s">
        <v>27301</v>
      </c>
      <c r="C13232" s="9" t="s">
        <v>27530</v>
      </c>
      <c r="D13232" s="10" t="s">
        <v>27556</v>
      </c>
      <c r="E13232" s="11" t="s">
        <v>27622</v>
      </c>
      <c r="F13232" s="6">
        <v>417155</v>
      </c>
      <c r="G13232" s="6" t="s">
        <v>7768</v>
      </c>
      <c r="H13232" s="16">
        <v>66030372.405000001</v>
      </c>
      <c r="I13232" s="12" t="s">
        <v>27623</v>
      </c>
      <c r="J13232" s="12" t="s">
        <v>27624</v>
      </c>
      <c r="K13232" s="15"/>
      <c r="L13232" s="13" t="s">
        <v>14</v>
      </c>
      <c r="M13232" s="7">
        <v>0.51</v>
      </c>
      <c r="N13232" s="17"/>
    </row>
    <row r="13233" spans="1:14" ht="94.5">
      <c r="A13233" s="6">
        <v>13231</v>
      </c>
      <c r="B13233" s="8" t="s">
        <v>27301</v>
      </c>
      <c r="C13233" s="9" t="s">
        <v>27532</v>
      </c>
      <c r="D13233" s="10" t="s">
        <v>13256</v>
      </c>
      <c r="E13233" s="11" t="s">
        <v>27622</v>
      </c>
      <c r="F13233" s="6">
        <v>417155</v>
      </c>
      <c r="G13233" s="6" t="s">
        <v>7768</v>
      </c>
      <c r="H13233" s="16">
        <v>66030372.405000001</v>
      </c>
      <c r="I13233" s="12" t="s">
        <v>27623</v>
      </c>
      <c r="J13233" s="12" t="s">
        <v>27624</v>
      </c>
      <c r="K13233" s="15"/>
      <c r="L13233" s="13" t="s">
        <v>14</v>
      </c>
      <c r="M13233" s="7">
        <v>0.49</v>
      </c>
      <c r="N13233" s="17"/>
    </row>
    <row r="13234" spans="1:14" ht="94.5">
      <c r="A13234" s="6">
        <v>13232</v>
      </c>
      <c r="B13234" s="8" t="s">
        <v>27301</v>
      </c>
      <c r="C13234" s="9" t="s">
        <v>27625</v>
      </c>
      <c r="D13234" s="10" t="s">
        <v>27542</v>
      </c>
      <c r="E13234" s="11" t="s">
        <v>27626</v>
      </c>
      <c r="F13234" s="6">
        <v>417154</v>
      </c>
      <c r="G13234" s="6" t="s">
        <v>7768</v>
      </c>
      <c r="H13234" s="16">
        <v>60083978.452</v>
      </c>
      <c r="I13234" s="12" t="s">
        <v>23565</v>
      </c>
      <c r="J13234" s="12" t="s">
        <v>27627</v>
      </c>
      <c r="K13234" s="15"/>
      <c r="L13234" s="13" t="s">
        <v>15</v>
      </c>
      <c r="M13234" s="7">
        <v>1</v>
      </c>
      <c r="N13234" s="17"/>
    </row>
    <row r="13235" spans="1:14" ht="94.5">
      <c r="A13235" s="6">
        <v>13233</v>
      </c>
      <c r="B13235" s="8" t="s">
        <v>27301</v>
      </c>
      <c r="C13235" s="9" t="s">
        <v>27628</v>
      </c>
      <c r="D13235" s="10" t="s">
        <v>27629</v>
      </c>
      <c r="E13235" s="11" t="s">
        <v>27630</v>
      </c>
      <c r="F13235" s="6">
        <v>413719</v>
      </c>
      <c r="G13235" s="6" t="s">
        <v>7768</v>
      </c>
      <c r="H13235" s="16">
        <v>52339250.318999998</v>
      </c>
      <c r="I13235" s="12" t="s">
        <v>27631</v>
      </c>
      <c r="J13235" s="12" t="s">
        <v>27632</v>
      </c>
      <c r="K13235" s="15"/>
      <c r="L13235" s="13" t="s">
        <v>14</v>
      </c>
      <c r="M13235" s="7">
        <v>1</v>
      </c>
      <c r="N13235" s="17"/>
    </row>
    <row r="13236" spans="1:14" ht="94.5">
      <c r="A13236" s="6">
        <v>13234</v>
      </c>
      <c r="B13236" s="8" t="s">
        <v>27301</v>
      </c>
      <c r="C13236" s="9" t="s">
        <v>27329</v>
      </c>
      <c r="D13236" s="10" t="s">
        <v>27377</v>
      </c>
      <c r="E13236" s="11" t="s">
        <v>27630</v>
      </c>
      <c r="F13236" s="6">
        <v>413719</v>
      </c>
      <c r="G13236" s="6" t="s">
        <v>7768</v>
      </c>
      <c r="H13236" s="16">
        <v>52339250.318999998</v>
      </c>
      <c r="I13236" s="12" t="s">
        <v>27631</v>
      </c>
      <c r="J13236" s="12" t="s">
        <v>27632</v>
      </c>
      <c r="K13236" s="15"/>
      <c r="L13236" s="13" t="s">
        <v>14</v>
      </c>
      <c r="M13236" s="7">
        <v>0.51</v>
      </c>
      <c r="N13236" s="17"/>
    </row>
    <row r="13237" spans="1:14" ht="94.5">
      <c r="A13237" s="6">
        <v>13235</v>
      </c>
      <c r="B13237" s="8" t="s">
        <v>27301</v>
      </c>
      <c r="C13237" s="9" t="s">
        <v>27633</v>
      </c>
      <c r="D13237" s="10" t="s">
        <v>27634</v>
      </c>
      <c r="E13237" s="11" t="s">
        <v>27630</v>
      </c>
      <c r="F13237" s="6">
        <v>413719</v>
      </c>
      <c r="G13237" s="6" t="s">
        <v>7768</v>
      </c>
      <c r="H13237" s="16">
        <v>52339250.318999998</v>
      </c>
      <c r="I13237" s="12" t="s">
        <v>27631</v>
      </c>
      <c r="J13237" s="12" t="s">
        <v>27632</v>
      </c>
      <c r="K13237" s="15"/>
      <c r="L13237" s="13" t="s">
        <v>14</v>
      </c>
      <c r="M13237" s="7">
        <v>0.49</v>
      </c>
      <c r="N13237" s="17"/>
    </row>
    <row r="13238" spans="1:14" ht="94.5">
      <c r="A13238" s="6">
        <v>13236</v>
      </c>
      <c r="B13238" s="8" t="s">
        <v>27301</v>
      </c>
      <c r="C13238" s="9" t="s">
        <v>27635</v>
      </c>
      <c r="D13238" s="10" t="s">
        <v>27636</v>
      </c>
      <c r="E13238" s="11" t="s">
        <v>27637</v>
      </c>
      <c r="F13238" s="6">
        <v>413720</v>
      </c>
      <c r="G13238" s="6" t="s">
        <v>7768</v>
      </c>
      <c r="H13238" s="16">
        <v>29920977.145</v>
      </c>
      <c r="I13238" s="12" t="s">
        <v>24045</v>
      </c>
      <c r="J13238" s="12" t="s">
        <v>27638</v>
      </c>
      <c r="K13238" s="15"/>
      <c r="L13238" s="13" t="s">
        <v>14</v>
      </c>
      <c r="M13238" s="7">
        <v>1</v>
      </c>
      <c r="N13238" s="17"/>
    </row>
    <row r="13239" spans="1:14" ht="94.5">
      <c r="A13239" s="6">
        <v>13237</v>
      </c>
      <c r="B13239" s="8" t="s">
        <v>27301</v>
      </c>
      <c r="C13239" s="9" t="s">
        <v>27616</v>
      </c>
      <c r="D13239" s="10" t="s">
        <v>6308</v>
      </c>
      <c r="E13239" s="11" t="s">
        <v>27637</v>
      </c>
      <c r="F13239" s="6">
        <v>413720</v>
      </c>
      <c r="G13239" s="6" t="s">
        <v>7768</v>
      </c>
      <c r="H13239" s="16">
        <v>29920977.145</v>
      </c>
      <c r="I13239" s="12" t="s">
        <v>24045</v>
      </c>
      <c r="J13239" s="12" t="s">
        <v>27638</v>
      </c>
      <c r="K13239" s="15"/>
      <c r="L13239" s="13" t="s">
        <v>14</v>
      </c>
      <c r="M13239" s="7">
        <v>0.51</v>
      </c>
      <c r="N13239" s="17"/>
    </row>
    <row r="13240" spans="1:14" ht="94.5">
      <c r="A13240" s="6">
        <v>13238</v>
      </c>
      <c r="B13240" s="8" t="s">
        <v>27301</v>
      </c>
      <c r="C13240" s="9" t="s">
        <v>27639</v>
      </c>
      <c r="D13240" s="10" t="s">
        <v>27417</v>
      </c>
      <c r="E13240" s="11" t="s">
        <v>27637</v>
      </c>
      <c r="F13240" s="6">
        <v>413720</v>
      </c>
      <c r="G13240" s="6" t="s">
        <v>7768</v>
      </c>
      <c r="H13240" s="16">
        <v>29920977.145</v>
      </c>
      <c r="I13240" s="12" t="s">
        <v>24045</v>
      </c>
      <c r="J13240" s="12" t="s">
        <v>27638</v>
      </c>
      <c r="K13240" s="15"/>
      <c r="L13240" s="13" t="s">
        <v>14</v>
      </c>
      <c r="M13240" s="7">
        <v>0.49</v>
      </c>
      <c r="N13240" s="17"/>
    </row>
    <row r="13241" spans="1:14" ht="94.5">
      <c r="A13241" s="6">
        <v>13239</v>
      </c>
      <c r="B13241" s="8" t="s">
        <v>27301</v>
      </c>
      <c r="C13241" s="9" t="s">
        <v>27640</v>
      </c>
      <c r="D13241" s="10" t="s">
        <v>27466</v>
      </c>
      <c r="E13241" s="11" t="s">
        <v>27641</v>
      </c>
      <c r="F13241" s="6">
        <v>413721</v>
      </c>
      <c r="G13241" s="6" t="s">
        <v>7768</v>
      </c>
      <c r="H13241" s="16">
        <v>37956478.092</v>
      </c>
      <c r="I13241" s="12" t="s">
        <v>24016</v>
      </c>
      <c r="J13241" s="12" t="s">
        <v>27642</v>
      </c>
      <c r="K13241" s="15"/>
      <c r="L13241" s="13" t="s">
        <v>15</v>
      </c>
      <c r="M13241" s="7">
        <v>1</v>
      </c>
      <c r="N13241" s="17"/>
    </row>
    <row r="13242" spans="1:14" ht="94.5">
      <c r="A13242" s="6">
        <v>13240</v>
      </c>
      <c r="B13242" s="8" t="s">
        <v>27301</v>
      </c>
      <c r="C13242" s="9" t="s">
        <v>27643</v>
      </c>
      <c r="D13242" s="10" t="s">
        <v>27644</v>
      </c>
      <c r="E13242" s="11" t="s">
        <v>27645</v>
      </c>
      <c r="F13242" s="6">
        <v>403375</v>
      </c>
      <c r="G13242" s="6" t="s">
        <v>7768</v>
      </c>
      <c r="H13242" s="16">
        <v>58618199.759999998</v>
      </c>
      <c r="I13242" s="12" t="s">
        <v>27549</v>
      </c>
      <c r="J13242" s="12" t="s">
        <v>27646</v>
      </c>
      <c r="K13242" s="15"/>
      <c r="L13242" s="13" t="s">
        <v>14</v>
      </c>
      <c r="M13242" s="7">
        <v>1</v>
      </c>
      <c r="N13242" s="17"/>
    </row>
    <row r="13243" spans="1:14" ht="94.5">
      <c r="A13243" s="6">
        <v>13241</v>
      </c>
      <c r="B13243" s="8" t="s">
        <v>27301</v>
      </c>
      <c r="C13243" s="9" t="s">
        <v>27647</v>
      </c>
      <c r="D13243" s="10" t="s">
        <v>13258</v>
      </c>
      <c r="E13243" s="11" t="s">
        <v>27645</v>
      </c>
      <c r="F13243" s="6">
        <v>403375</v>
      </c>
      <c r="G13243" s="6" t="s">
        <v>7768</v>
      </c>
      <c r="H13243" s="16">
        <v>58618199.759999998</v>
      </c>
      <c r="I13243" s="12" t="s">
        <v>27549</v>
      </c>
      <c r="J13243" s="12" t="s">
        <v>27646</v>
      </c>
      <c r="K13243" s="15"/>
      <c r="L13243" s="13" t="s">
        <v>14</v>
      </c>
      <c r="M13243" s="7">
        <v>0.51</v>
      </c>
      <c r="N13243" s="17"/>
    </row>
    <row r="13244" spans="1:14" ht="94.5">
      <c r="A13244" s="6">
        <v>13242</v>
      </c>
      <c r="B13244" s="8" t="s">
        <v>27301</v>
      </c>
      <c r="C13244" s="9" t="s">
        <v>27648</v>
      </c>
      <c r="D13244" s="10" t="s">
        <v>27649</v>
      </c>
      <c r="E13244" s="11" t="s">
        <v>27645</v>
      </c>
      <c r="F13244" s="6">
        <v>403375</v>
      </c>
      <c r="G13244" s="6" t="s">
        <v>7768</v>
      </c>
      <c r="H13244" s="16">
        <v>58618199.759999998</v>
      </c>
      <c r="I13244" s="12" t="s">
        <v>27549</v>
      </c>
      <c r="J13244" s="12" t="s">
        <v>27646</v>
      </c>
      <c r="K13244" s="15"/>
      <c r="L13244" s="13" t="s">
        <v>14</v>
      </c>
      <c r="M13244" s="7">
        <v>0.49</v>
      </c>
      <c r="N13244" s="17"/>
    </row>
    <row r="13245" spans="1:14" ht="78.75">
      <c r="A13245" s="6">
        <v>13243</v>
      </c>
      <c r="B13245" s="8" t="s">
        <v>27301</v>
      </c>
      <c r="C13245" s="9" t="s">
        <v>27650</v>
      </c>
      <c r="D13245" s="10" t="s">
        <v>27651</v>
      </c>
      <c r="E13245" s="11" t="s">
        <v>27652</v>
      </c>
      <c r="F13245" s="6">
        <v>370508</v>
      </c>
      <c r="G13245" s="6" t="s">
        <v>7768</v>
      </c>
      <c r="H13245" s="16">
        <v>25070471.506000001</v>
      </c>
      <c r="I13245" s="12" t="s">
        <v>23936</v>
      </c>
      <c r="J13245" s="12" t="s">
        <v>27653</v>
      </c>
      <c r="K13245" s="15">
        <v>10000000</v>
      </c>
      <c r="L13245" s="13" t="s">
        <v>14</v>
      </c>
      <c r="M13245" s="7">
        <v>1</v>
      </c>
      <c r="N13245" s="17"/>
    </row>
    <row r="13246" spans="1:14" ht="78.75">
      <c r="A13246" s="6">
        <v>13244</v>
      </c>
      <c r="B13246" s="8" t="s">
        <v>27301</v>
      </c>
      <c r="C13246" s="9" t="s">
        <v>27323</v>
      </c>
      <c r="D13246" s="10" t="s">
        <v>27324</v>
      </c>
      <c r="E13246" s="11" t="s">
        <v>27652</v>
      </c>
      <c r="F13246" s="6">
        <v>370508</v>
      </c>
      <c r="G13246" s="6" t="s">
        <v>7768</v>
      </c>
      <c r="H13246" s="16">
        <v>25070471.506000001</v>
      </c>
      <c r="I13246" s="12" t="s">
        <v>23936</v>
      </c>
      <c r="J13246" s="12" t="s">
        <v>27653</v>
      </c>
      <c r="K13246" s="15">
        <v>10000000</v>
      </c>
      <c r="L13246" s="13" t="s">
        <v>14</v>
      </c>
      <c r="M13246" s="7">
        <v>0.4</v>
      </c>
      <c r="N13246" s="17"/>
    </row>
    <row r="13247" spans="1:14" ht="78.75">
      <c r="A13247" s="6">
        <v>13245</v>
      </c>
      <c r="B13247" s="8" t="s">
        <v>27301</v>
      </c>
      <c r="C13247" s="9" t="s">
        <v>27654</v>
      </c>
      <c r="D13247" s="10" t="s">
        <v>6532</v>
      </c>
      <c r="E13247" s="11" t="s">
        <v>27652</v>
      </c>
      <c r="F13247" s="6">
        <v>370508</v>
      </c>
      <c r="G13247" s="6" t="s">
        <v>7768</v>
      </c>
      <c r="H13247" s="16">
        <v>25070471.506000001</v>
      </c>
      <c r="I13247" s="12" t="s">
        <v>23936</v>
      </c>
      <c r="J13247" s="12" t="s">
        <v>27653</v>
      </c>
      <c r="K13247" s="15">
        <v>10000000</v>
      </c>
      <c r="L13247" s="13" t="s">
        <v>14</v>
      </c>
      <c r="M13247" s="7">
        <v>0.6</v>
      </c>
      <c r="N13247" s="17"/>
    </row>
    <row r="13248" spans="1:14" ht="189">
      <c r="A13248" s="6">
        <v>13246</v>
      </c>
      <c r="B13248" s="8" t="s">
        <v>27301</v>
      </c>
      <c r="C13248" s="9" t="s">
        <v>6531</v>
      </c>
      <c r="D13248" s="10" t="s">
        <v>6532</v>
      </c>
      <c r="E13248" s="11" t="s">
        <v>27655</v>
      </c>
      <c r="F13248" s="6">
        <v>494583</v>
      </c>
      <c r="G13248" s="6" t="s">
        <v>6007</v>
      </c>
      <c r="H13248" s="16">
        <v>14901195.448000001</v>
      </c>
      <c r="I13248" s="12">
        <v>43902</v>
      </c>
      <c r="J13248" s="12">
        <v>44450</v>
      </c>
      <c r="K13248" s="15"/>
      <c r="L13248" s="13" t="s">
        <v>15</v>
      </c>
      <c r="M13248" s="7">
        <v>1</v>
      </c>
      <c r="N13248" s="17"/>
    </row>
    <row r="13249" spans="1:14" ht="157.5">
      <c r="A13249" s="6">
        <v>13247</v>
      </c>
      <c r="B13249" s="8" t="s">
        <v>27301</v>
      </c>
      <c r="C13249" s="9" t="s">
        <v>13259</v>
      </c>
      <c r="D13249" s="10" t="s">
        <v>13260</v>
      </c>
      <c r="E13249" s="11" t="s">
        <v>27656</v>
      </c>
      <c r="F13249" s="6">
        <v>494585</v>
      </c>
      <c r="G13249" s="6" t="s">
        <v>6007</v>
      </c>
      <c r="H13249" s="16">
        <v>13452811.051999999</v>
      </c>
      <c r="I13249" s="12" t="s">
        <v>27657</v>
      </c>
      <c r="J13249" s="12" t="s">
        <v>27658</v>
      </c>
      <c r="K13249" s="15"/>
      <c r="L13249" s="13" t="s">
        <v>14</v>
      </c>
      <c r="M13249" s="7">
        <v>1</v>
      </c>
      <c r="N13249" s="17"/>
    </row>
    <row r="13250" spans="1:14" ht="157.5">
      <c r="A13250" s="6">
        <v>13248</v>
      </c>
      <c r="B13250" s="8" t="s">
        <v>27301</v>
      </c>
      <c r="C13250" s="9" t="s">
        <v>27659</v>
      </c>
      <c r="D13250" s="10" t="s">
        <v>13261</v>
      </c>
      <c r="E13250" s="11" t="s">
        <v>27656</v>
      </c>
      <c r="F13250" s="6">
        <v>494585</v>
      </c>
      <c r="G13250" s="6" t="s">
        <v>6007</v>
      </c>
      <c r="H13250" s="16">
        <v>13452811.051999999</v>
      </c>
      <c r="I13250" s="12" t="s">
        <v>27657</v>
      </c>
      <c r="J13250" s="12" t="s">
        <v>27658</v>
      </c>
      <c r="K13250" s="15"/>
      <c r="L13250" s="13" t="s">
        <v>14</v>
      </c>
      <c r="M13250" s="7">
        <v>0.51</v>
      </c>
      <c r="N13250" s="17"/>
    </row>
    <row r="13251" spans="1:14" ht="157.5">
      <c r="A13251" s="6">
        <v>13249</v>
      </c>
      <c r="B13251" s="8" t="s">
        <v>27301</v>
      </c>
      <c r="C13251" s="9" t="s">
        <v>27660</v>
      </c>
      <c r="D13251" s="10" t="s">
        <v>13262</v>
      </c>
      <c r="E13251" s="11" t="s">
        <v>27656</v>
      </c>
      <c r="F13251" s="6">
        <v>494585</v>
      </c>
      <c r="G13251" s="6" t="s">
        <v>6007</v>
      </c>
      <c r="H13251" s="16">
        <v>13452811.051999999</v>
      </c>
      <c r="I13251" s="12" t="s">
        <v>27657</v>
      </c>
      <c r="J13251" s="12" t="s">
        <v>27658</v>
      </c>
      <c r="K13251" s="15"/>
      <c r="L13251" s="13" t="s">
        <v>14</v>
      </c>
      <c r="M13251" s="7">
        <v>0.49</v>
      </c>
      <c r="N13251" s="17"/>
    </row>
    <row r="13252" spans="1:14" ht="204.75">
      <c r="A13252" s="6">
        <v>13250</v>
      </c>
      <c r="B13252" s="8" t="s">
        <v>27301</v>
      </c>
      <c r="C13252" s="9" t="s">
        <v>27661</v>
      </c>
      <c r="D13252" s="10" t="s">
        <v>13261</v>
      </c>
      <c r="E13252" s="11" t="s">
        <v>27662</v>
      </c>
      <c r="F13252" s="6">
        <v>448780</v>
      </c>
      <c r="G13252" s="6" t="s">
        <v>6007</v>
      </c>
      <c r="H13252" s="16">
        <v>8079483.7709999997</v>
      </c>
      <c r="I13252" s="12" t="s">
        <v>25435</v>
      </c>
      <c r="J13252" s="12" t="s">
        <v>27663</v>
      </c>
      <c r="K13252" s="15"/>
      <c r="L13252" s="13" t="s">
        <v>15</v>
      </c>
      <c r="M13252" s="7">
        <v>1</v>
      </c>
      <c r="N13252" s="17"/>
    </row>
    <row r="13253" spans="1:14" ht="157.5">
      <c r="A13253" s="6">
        <v>13251</v>
      </c>
      <c r="B13253" s="8" t="s">
        <v>27301</v>
      </c>
      <c r="C13253" s="9" t="s">
        <v>27664</v>
      </c>
      <c r="D13253" s="10" t="s">
        <v>19377</v>
      </c>
      <c r="E13253" s="11" t="s">
        <v>27665</v>
      </c>
      <c r="F13253" s="6">
        <v>447325</v>
      </c>
      <c r="G13253" s="6" t="s">
        <v>6007</v>
      </c>
      <c r="H13253" s="16">
        <v>6349932.3380000005</v>
      </c>
      <c r="I13253" s="12" t="s">
        <v>27666</v>
      </c>
      <c r="J13253" s="12" t="s">
        <v>27667</v>
      </c>
      <c r="K13253" s="15"/>
      <c r="L13253" s="13" t="s">
        <v>15</v>
      </c>
      <c r="M13253" s="7">
        <v>1</v>
      </c>
      <c r="N13253" s="17"/>
    </row>
    <row r="13254" spans="1:14" ht="157.5">
      <c r="A13254" s="6">
        <v>13252</v>
      </c>
      <c r="B13254" s="8" t="s">
        <v>27301</v>
      </c>
      <c r="C13254" s="9" t="s">
        <v>6531</v>
      </c>
      <c r="D13254" s="10" t="s">
        <v>6532</v>
      </c>
      <c r="E13254" s="11" t="s">
        <v>27668</v>
      </c>
      <c r="F13254" s="6">
        <v>448765</v>
      </c>
      <c r="G13254" s="6" t="s">
        <v>6007</v>
      </c>
      <c r="H13254" s="16">
        <v>12501731.200999999</v>
      </c>
      <c r="I13254" s="12"/>
      <c r="J13254" s="12"/>
      <c r="K13254" s="15"/>
      <c r="L13254" s="13" t="s">
        <v>15</v>
      </c>
      <c r="M13254" s="7">
        <v>1</v>
      </c>
      <c r="N13254" s="17"/>
    </row>
    <row r="13255" spans="1:14" ht="94.5">
      <c r="A13255" s="6">
        <v>13253</v>
      </c>
      <c r="B13255" s="8" t="s">
        <v>27301</v>
      </c>
      <c r="C13255" s="9" t="s">
        <v>27669</v>
      </c>
      <c r="D13255" s="10" t="s">
        <v>27670</v>
      </c>
      <c r="E13255" s="11" t="s">
        <v>27671</v>
      </c>
      <c r="F13255" s="6">
        <v>489098</v>
      </c>
      <c r="G13255" s="6" t="s">
        <v>27672</v>
      </c>
      <c r="H13255" s="16">
        <v>38319344.210000001</v>
      </c>
      <c r="I13255" s="12" t="s">
        <v>8661</v>
      </c>
      <c r="J13255" s="12">
        <v>44228</v>
      </c>
      <c r="K13255" s="15"/>
      <c r="L13255" s="13" t="s">
        <v>14</v>
      </c>
      <c r="M13255" s="7">
        <v>1</v>
      </c>
      <c r="N13255" s="17"/>
    </row>
    <row r="13256" spans="1:14" ht="94.5">
      <c r="A13256" s="6">
        <v>13254</v>
      </c>
      <c r="B13256" s="8" t="s">
        <v>27301</v>
      </c>
      <c r="C13256" s="9" t="s">
        <v>27673</v>
      </c>
      <c r="D13256" s="10" t="s">
        <v>6425</v>
      </c>
      <c r="E13256" s="11" t="s">
        <v>27671</v>
      </c>
      <c r="F13256" s="6">
        <v>489098</v>
      </c>
      <c r="G13256" s="6" t="s">
        <v>27672</v>
      </c>
      <c r="H13256" s="16">
        <v>38319344.210000001</v>
      </c>
      <c r="I13256" s="12" t="s">
        <v>8661</v>
      </c>
      <c r="J13256" s="12">
        <v>44228</v>
      </c>
      <c r="K13256" s="15"/>
      <c r="L13256" s="13" t="s">
        <v>14</v>
      </c>
      <c r="M13256" s="7">
        <v>0.51</v>
      </c>
      <c r="N13256" s="17"/>
    </row>
    <row r="13257" spans="1:14" ht="94.5">
      <c r="A13257" s="6">
        <v>13255</v>
      </c>
      <c r="B13257" s="8" t="s">
        <v>27301</v>
      </c>
      <c r="C13257" s="9" t="s">
        <v>27674</v>
      </c>
      <c r="D13257" s="10" t="s">
        <v>27675</v>
      </c>
      <c r="E13257" s="11" t="s">
        <v>27671</v>
      </c>
      <c r="F13257" s="6">
        <v>489098</v>
      </c>
      <c r="G13257" s="6" t="s">
        <v>27672</v>
      </c>
      <c r="H13257" s="16">
        <v>38319344.210000001</v>
      </c>
      <c r="I13257" s="12" t="s">
        <v>8661</v>
      </c>
      <c r="J13257" s="12">
        <v>44228</v>
      </c>
      <c r="K13257" s="15"/>
      <c r="L13257" s="13" t="s">
        <v>14</v>
      </c>
      <c r="M13257" s="7">
        <v>0.49</v>
      </c>
      <c r="N13257" s="17"/>
    </row>
    <row r="13258" spans="1:14" ht="110.25">
      <c r="A13258" s="6">
        <v>13256</v>
      </c>
      <c r="B13258" s="8" t="s">
        <v>27301</v>
      </c>
      <c r="C13258" s="9" t="s">
        <v>27676</v>
      </c>
      <c r="D13258" s="10" t="s">
        <v>27578</v>
      </c>
      <c r="E13258" s="11" t="s">
        <v>27677</v>
      </c>
      <c r="F13258" s="6">
        <v>456227</v>
      </c>
      <c r="G13258" s="6" t="s">
        <v>27672</v>
      </c>
      <c r="H13258" s="16">
        <v>68331004.338</v>
      </c>
      <c r="I13258" s="12" t="s">
        <v>27678</v>
      </c>
      <c r="J13258" s="12" t="s">
        <v>27679</v>
      </c>
      <c r="K13258" s="15"/>
      <c r="L13258" s="13" t="s">
        <v>14</v>
      </c>
      <c r="M13258" s="7">
        <v>1</v>
      </c>
      <c r="N13258" s="17"/>
    </row>
    <row r="13259" spans="1:14" ht="110.25">
      <c r="A13259" s="6">
        <v>13257</v>
      </c>
      <c r="B13259" s="8" t="s">
        <v>27301</v>
      </c>
      <c r="C13259" s="9" t="s">
        <v>27323</v>
      </c>
      <c r="D13259" s="10" t="s">
        <v>27466</v>
      </c>
      <c r="E13259" s="11" t="s">
        <v>27677</v>
      </c>
      <c r="F13259" s="6">
        <v>456227</v>
      </c>
      <c r="G13259" s="6" t="s">
        <v>27672</v>
      </c>
      <c r="H13259" s="16">
        <v>68331004.338</v>
      </c>
      <c r="I13259" s="12" t="s">
        <v>27678</v>
      </c>
      <c r="J13259" s="12" t="s">
        <v>27679</v>
      </c>
      <c r="K13259" s="15"/>
      <c r="L13259" s="13" t="s">
        <v>14</v>
      </c>
      <c r="M13259" s="7">
        <v>0.4</v>
      </c>
      <c r="N13259" s="17"/>
    </row>
    <row r="13260" spans="1:14" ht="110.25">
      <c r="A13260" s="6">
        <v>13258</v>
      </c>
      <c r="B13260" s="8" t="s">
        <v>27301</v>
      </c>
      <c r="C13260" s="9" t="s">
        <v>27654</v>
      </c>
      <c r="D13260" s="10" t="s">
        <v>6532</v>
      </c>
      <c r="E13260" s="11" t="s">
        <v>27677</v>
      </c>
      <c r="F13260" s="6">
        <v>456227</v>
      </c>
      <c r="G13260" s="6" t="s">
        <v>27672</v>
      </c>
      <c r="H13260" s="16">
        <v>68331004.338</v>
      </c>
      <c r="I13260" s="12" t="s">
        <v>27678</v>
      </c>
      <c r="J13260" s="12" t="s">
        <v>27679</v>
      </c>
      <c r="K13260" s="15"/>
      <c r="L13260" s="13" t="s">
        <v>14</v>
      </c>
      <c r="M13260" s="7">
        <v>0.6</v>
      </c>
      <c r="N13260" s="17"/>
    </row>
    <row r="13261" spans="1:14" ht="110.25">
      <c r="A13261" s="6">
        <v>13259</v>
      </c>
      <c r="B13261" s="8" t="s">
        <v>27301</v>
      </c>
      <c r="C13261" s="9" t="s">
        <v>27680</v>
      </c>
      <c r="D13261" s="10" t="s">
        <v>27681</v>
      </c>
      <c r="E13261" s="11" t="s">
        <v>27682</v>
      </c>
      <c r="F13261" s="6">
        <v>447327</v>
      </c>
      <c r="G13261" s="6" t="s">
        <v>27672</v>
      </c>
      <c r="H13261" s="16">
        <v>23008628.026000001</v>
      </c>
      <c r="I13261" s="12" t="s">
        <v>27683</v>
      </c>
      <c r="J13261" s="12" t="s">
        <v>27684</v>
      </c>
      <c r="K13261" s="15"/>
      <c r="L13261" s="13" t="s">
        <v>14</v>
      </c>
      <c r="M13261" s="7">
        <v>1</v>
      </c>
      <c r="N13261" s="17"/>
    </row>
    <row r="13262" spans="1:14" ht="110.25">
      <c r="A13262" s="6">
        <v>13260</v>
      </c>
      <c r="B13262" s="8" t="s">
        <v>27301</v>
      </c>
      <c r="C13262" s="9" t="s">
        <v>27685</v>
      </c>
      <c r="D13262" s="10" t="s">
        <v>27686</v>
      </c>
      <c r="E13262" s="11" t="s">
        <v>27682</v>
      </c>
      <c r="F13262" s="6">
        <v>447327</v>
      </c>
      <c r="G13262" s="6" t="s">
        <v>27672</v>
      </c>
      <c r="H13262" s="16">
        <v>23008628.026000001</v>
      </c>
      <c r="I13262" s="12" t="s">
        <v>27683</v>
      </c>
      <c r="J13262" s="12" t="s">
        <v>27684</v>
      </c>
      <c r="K13262" s="15"/>
      <c r="L13262" s="13" t="s">
        <v>14</v>
      </c>
      <c r="M13262" s="7">
        <v>0.51</v>
      </c>
      <c r="N13262" s="17"/>
    </row>
    <row r="13263" spans="1:14" ht="110.25">
      <c r="A13263" s="6">
        <v>13261</v>
      </c>
      <c r="B13263" s="8" t="s">
        <v>27301</v>
      </c>
      <c r="C13263" s="9" t="s">
        <v>27687</v>
      </c>
      <c r="D13263" s="10" t="s">
        <v>5257</v>
      </c>
      <c r="E13263" s="11" t="s">
        <v>27682</v>
      </c>
      <c r="F13263" s="6">
        <v>447327</v>
      </c>
      <c r="G13263" s="6" t="s">
        <v>27672</v>
      </c>
      <c r="H13263" s="16">
        <v>23008628.026000001</v>
      </c>
      <c r="I13263" s="12" t="s">
        <v>27683</v>
      </c>
      <c r="J13263" s="12" t="s">
        <v>27684</v>
      </c>
      <c r="K13263" s="15"/>
      <c r="L13263" s="13" t="s">
        <v>14</v>
      </c>
      <c r="M13263" s="7">
        <v>0.49</v>
      </c>
      <c r="N13263" s="17"/>
    </row>
    <row r="13264" spans="1:14" ht="78.75">
      <c r="A13264" s="6">
        <v>13262</v>
      </c>
      <c r="B13264" s="8" t="s">
        <v>27301</v>
      </c>
      <c r="C13264" s="9" t="s">
        <v>27688</v>
      </c>
      <c r="D13264" s="10" t="s">
        <v>27689</v>
      </c>
      <c r="E13264" s="11" t="s">
        <v>27690</v>
      </c>
      <c r="F13264" s="6">
        <v>471809</v>
      </c>
      <c r="G13264" s="6" t="s">
        <v>6254</v>
      </c>
      <c r="H13264" s="16">
        <v>118353383.00300001</v>
      </c>
      <c r="I13264" s="12" t="s">
        <v>27691</v>
      </c>
      <c r="J13264" s="12" t="s">
        <v>27692</v>
      </c>
      <c r="K13264" s="15"/>
      <c r="L13264" s="13" t="s">
        <v>14</v>
      </c>
      <c r="M13264" s="7">
        <v>1</v>
      </c>
      <c r="N13264" s="17"/>
    </row>
    <row r="13265" spans="1:14" ht="63">
      <c r="A13265" s="6">
        <v>13263</v>
      </c>
      <c r="B13265" s="8" t="s">
        <v>27301</v>
      </c>
      <c r="C13265" s="9" t="s">
        <v>27693</v>
      </c>
      <c r="D13265" s="10" t="s">
        <v>4315</v>
      </c>
      <c r="E13265" s="11" t="s">
        <v>27690</v>
      </c>
      <c r="F13265" s="6">
        <v>471809</v>
      </c>
      <c r="G13265" s="6" t="s">
        <v>6254</v>
      </c>
      <c r="H13265" s="16">
        <v>118353383.00300001</v>
      </c>
      <c r="I13265" s="12" t="s">
        <v>27691</v>
      </c>
      <c r="J13265" s="12" t="s">
        <v>27692</v>
      </c>
      <c r="K13265" s="15"/>
      <c r="L13265" s="13" t="s">
        <v>14</v>
      </c>
      <c r="M13265" s="7">
        <v>0.51</v>
      </c>
      <c r="N13265" s="17"/>
    </row>
    <row r="13266" spans="1:14" ht="63">
      <c r="A13266" s="6">
        <v>13264</v>
      </c>
      <c r="B13266" s="8" t="s">
        <v>27301</v>
      </c>
      <c r="C13266" s="9" t="s">
        <v>27694</v>
      </c>
      <c r="D13266" s="10" t="s">
        <v>13261</v>
      </c>
      <c r="E13266" s="11" t="s">
        <v>27690</v>
      </c>
      <c r="F13266" s="6">
        <v>471809</v>
      </c>
      <c r="G13266" s="6" t="s">
        <v>6254</v>
      </c>
      <c r="H13266" s="16">
        <v>118353383.00300001</v>
      </c>
      <c r="I13266" s="12" t="s">
        <v>27691</v>
      </c>
      <c r="J13266" s="12" t="s">
        <v>27692</v>
      </c>
      <c r="K13266" s="15"/>
      <c r="L13266" s="13" t="s">
        <v>14</v>
      </c>
      <c r="M13266" s="7">
        <v>0.49</v>
      </c>
      <c r="N13266" s="17"/>
    </row>
    <row r="13267" spans="1:14" ht="63">
      <c r="A13267" s="6">
        <v>13265</v>
      </c>
      <c r="B13267" s="8" t="s">
        <v>27301</v>
      </c>
      <c r="C13267" s="9" t="s">
        <v>27695</v>
      </c>
      <c r="D13267" s="10" t="s">
        <v>27629</v>
      </c>
      <c r="E13267" s="11" t="s">
        <v>27696</v>
      </c>
      <c r="F13267" s="6">
        <v>355312</v>
      </c>
      <c r="G13267" s="6" t="s">
        <v>6254</v>
      </c>
      <c r="H13267" s="16">
        <v>41433340.980999999</v>
      </c>
      <c r="I13267" s="12" t="s">
        <v>27697</v>
      </c>
      <c r="J13267" s="12" t="s">
        <v>8883</v>
      </c>
      <c r="K13267" s="15">
        <v>13335000</v>
      </c>
      <c r="L13267" s="13" t="s">
        <v>14</v>
      </c>
      <c r="M13267" s="7">
        <v>1</v>
      </c>
      <c r="N13267" s="17"/>
    </row>
    <row r="13268" spans="1:14" ht="63">
      <c r="A13268" s="6">
        <v>13266</v>
      </c>
      <c r="B13268" s="8" t="s">
        <v>27301</v>
      </c>
      <c r="C13268" s="9" t="s">
        <v>27633</v>
      </c>
      <c r="D13268" s="10" t="s">
        <v>19198</v>
      </c>
      <c r="E13268" s="11" t="s">
        <v>27696</v>
      </c>
      <c r="F13268" s="6">
        <v>355312</v>
      </c>
      <c r="G13268" s="6" t="s">
        <v>6254</v>
      </c>
      <c r="H13268" s="16">
        <v>41433340.980999999</v>
      </c>
      <c r="I13268" s="12" t="s">
        <v>27697</v>
      </c>
      <c r="J13268" s="12" t="s">
        <v>8883</v>
      </c>
      <c r="K13268" s="15">
        <v>13335000</v>
      </c>
      <c r="L13268" s="13" t="s">
        <v>14</v>
      </c>
      <c r="M13268" s="7">
        <v>0.51</v>
      </c>
      <c r="N13268" s="17"/>
    </row>
    <row r="13269" spans="1:14" ht="63">
      <c r="A13269" s="6">
        <v>13267</v>
      </c>
      <c r="B13269" s="8" t="s">
        <v>27301</v>
      </c>
      <c r="C13269" s="9" t="s">
        <v>27698</v>
      </c>
      <c r="D13269" s="10" t="s">
        <v>27377</v>
      </c>
      <c r="E13269" s="11" t="s">
        <v>27696</v>
      </c>
      <c r="F13269" s="6">
        <v>355312</v>
      </c>
      <c r="G13269" s="6" t="s">
        <v>6254</v>
      </c>
      <c r="H13269" s="16">
        <v>41433340.980999999</v>
      </c>
      <c r="I13269" s="12" t="s">
        <v>27697</v>
      </c>
      <c r="J13269" s="12" t="s">
        <v>8883</v>
      </c>
      <c r="K13269" s="15">
        <v>13335000</v>
      </c>
      <c r="L13269" s="13" t="s">
        <v>14</v>
      </c>
      <c r="M13269" s="7">
        <v>0.49</v>
      </c>
      <c r="N13269" s="17"/>
    </row>
    <row r="13270" spans="1:14" ht="78.75">
      <c r="A13270" s="6">
        <v>13268</v>
      </c>
      <c r="B13270" s="8" t="s">
        <v>27301</v>
      </c>
      <c r="C13270" s="9" t="s">
        <v>27661</v>
      </c>
      <c r="D13270" s="10" t="s">
        <v>13261</v>
      </c>
      <c r="E13270" s="11" t="s">
        <v>27699</v>
      </c>
      <c r="F13270" s="6">
        <v>478315</v>
      </c>
      <c r="G13270" s="6" t="s">
        <v>1687</v>
      </c>
      <c r="H13270" s="16">
        <v>19768004.802000001</v>
      </c>
      <c r="I13270" s="12" t="s">
        <v>27700</v>
      </c>
      <c r="J13270" s="12">
        <v>8160</v>
      </c>
      <c r="K13270" s="15"/>
      <c r="L13270" s="13" t="s">
        <v>15</v>
      </c>
      <c r="M13270" s="7">
        <v>1</v>
      </c>
      <c r="N13270" s="17"/>
    </row>
    <row r="13271" spans="1:14" ht="409.5">
      <c r="A13271" s="6">
        <v>13269</v>
      </c>
      <c r="B13271" s="8" t="s">
        <v>27301</v>
      </c>
      <c r="C13271" s="9" t="s">
        <v>27701</v>
      </c>
      <c r="D13271" s="10" t="s">
        <v>6532</v>
      </c>
      <c r="E13271" s="11" t="s">
        <v>27702</v>
      </c>
      <c r="F13271" s="6">
        <v>450029</v>
      </c>
      <c r="G13271" s="6" t="s">
        <v>1687</v>
      </c>
      <c r="H13271" s="16">
        <v>9444183.3049999997</v>
      </c>
      <c r="I13271" s="12">
        <v>7432</v>
      </c>
      <c r="J13271" s="12">
        <v>7981</v>
      </c>
      <c r="K13271" s="15"/>
      <c r="L13271" s="13" t="s">
        <v>15</v>
      </c>
      <c r="M13271" s="7">
        <v>1</v>
      </c>
      <c r="N13271" s="17"/>
    </row>
    <row r="13272" spans="1:14" ht="63">
      <c r="A13272" s="6">
        <v>13270</v>
      </c>
      <c r="B13272" s="8" t="s">
        <v>27301</v>
      </c>
      <c r="C13272" s="9" t="s">
        <v>27703</v>
      </c>
      <c r="D13272" s="10" t="s">
        <v>27704</v>
      </c>
      <c r="E13272" s="11" t="s">
        <v>27705</v>
      </c>
      <c r="F13272" s="6">
        <v>479994</v>
      </c>
      <c r="G13272" s="6" t="s">
        <v>9558</v>
      </c>
      <c r="H13272" s="16">
        <v>3439033.25</v>
      </c>
      <c r="I13272" s="12" t="s">
        <v>27706</v>
      </c>
      <c r="J13272" s="12" t="s">
        <v>27707</v>
      </c>
      <c r="K13272" s="15">
        <v>3439033</v>
      </c>
      <c r="L13272" s="13" t="s">
        <v>15</v>
      </c>
      <c r="M13272" s="7">
        <v>1</v>
      </c>
      <c r="N13272" s="17"/>
    </row>
    <row r="13273" spans="1:14" ht="189">
      <c r="A13273" s="6">
        <v>13271</v>
      </c>
      <c r="B13273" s="8" t="s">
        <v>27301</v>
      </c>
      <c r="C13273" s="9" t="s">
        <v>27708</v>
      </c>
      <c r="D13273" s="10" t="s">
        <v>27649</v>
      </c>
      <c r="E13273" s="11" t="s">
        <v>27709</v>
      </c>
      <c r="F13273" s="6">
        <v>271006</v>
      </c>
      <c r="G13273" s="6" t="s">
        <v>9558</v>
      </c>
      <c r="H13273" s="16">
        <v>31433504.291000001</v>
      </c>
      <c r="I13273" s="12" t="s">
        <v>27710</v>
      </c>
      <c r="J13273" s="12" t="s">
        <v>27711</v>
      </c>
      <c r="K13273" s="15">
        <v>6174125</v>
      </c>
      <c r="L13273" s="13" t="s">
        <v>15</v>
      </c>
      <c r="M13273" s="7">
        <v>1</v>
      </c>
      <c r="N13273" s="17"/>
    </row>
    <row r="13274" spans="1:14" ht="63">
      <c r="A13274" s="6">
        <v>13272</v>
      </c>
      <c r="B13274" s="8" t="s">
        <v>27301</v>
      </c>
      <c r="C13274" s="9" t="s">
        <v>27712</v>
      </c>
      <c r="D13274" s="10" t="s">
        <v>27713</v>
      </c>
      <c r="E13274" s="11" t="s">
        <v>27714</v>
      </c>
      <c r="F13274" s="6">
        <v>278335</v>
      </c>
      <c r="G13274" s="6" t="s">
        <v>9558</v>
      </c>
      <c r="H13274" s="16">
        <v>4375001.75</v>
      </c>
      <c r="I13274" s="12" t="s">
        <v>27715</v>
      </c>
      <c r="J13274" s="12" t="s">
        <v>26072</v>
      </c>
      <c r="K13274" s="15">
        <v>3511413</v>
      </c>
      <c r="L13274" s="13" t="s">
        <v>15</v>
      </c>
      <c r="M13274" s="7">
        <v>1</v>
      </c>
      <c r="N13274" s="17"/>
    </row>
    <row r="13275" spans="1:14" ht="126">
      <c r="A13275" s="6">
        <v>13273</v>
      </c>
      <c r="B13275" s="8" t="s">
        <v>27301</v>
      </c>
      <c r="C13275" s="9" t="s">
        <v>27716</v>
      </c>
      <c r="D13275" s="10" t="s">
        <v>27717</v>
      </c>
      <c r="E13275" s="11" t="s">
        <v>27718</v>
      </c>
      <c r="F13275" s="6">
        <v>271009</v>
      </c>
      <c r="G13275" s="6" t="s">
        <v>9558</v>
      </c>
      <c r="H13275" s="16">
        <v>15532384.909</v>
      </c>
      <c r="I13275" s="12">
        <v>43775</v>
      </c>
      <c r="J13275" s="12" t="s">
        <v>27719</v>
      </c>
      <c r="K13275" s="15">
        <v>11250988</v>
      </c>
      <c r="L13275" s="13" t="s">
        <v>14</v>
      </c>
      <c r="M13275" s="7">
        <v>1</v>
      </c>
      <c r="N13275" s="17"/>
    </row>
    <row r="13276" spans="1:14" ht="126">
      <c r="A13276" s="6">
        <v>13274</v>
      </c>
      <c r="B13276" s="8" t="s">
        <v>27301</v>
      </c>
      <c r="C13276" s="9" t="s">
        <v>27374</v>
      </c>
      <c r="D13276" s="10" t="s">
        <v>26161</v>
      </c>
      <c r="E13276" s="11" t="s">
        <v>27718</v>
      </c>
      <c r="F13276" s="6">
        <v>271009</v>
      </c>
      <c r="G13276" s="6" t="s">
        <v>9558</v>
      </c>
      <c r="H13276" s="16">
        <v>15532384.909</v>
      </c>
      <c r="I13276" s="12">
        <v>43775</v>
      </c>
      <c r="J13276" s="12" t="s">
        <v>27719</v>
      </c>
      <c r="K13276" s="15">
        <v>11250988</v>
      </c>
      <c r="L13276" s="13" t="s">
        <v>14</v>
      </c>
      <c r="M13276" s="7">
        <v>0.51</v>
      </c>
      <c r="N13276" s="17"/>
    </row>
    <row r="13277" spans="1:14" ht="126">
      <c r="A13277" s="6">
        <v>13275</v>
      </c>
      <c r="B13277" s="8" t="s">
        <v>27301</v>
      </c>
      <c r="C13277" s="9" t="s">
        <v>27720</v>
      </c>
      <c r="D13277" s="10" t="s">
        <v>27721</v>
      </c>
      <c r="E13277" s="11" t="s">
        <v>27718</v>
      </c>
      <c r="F13277" s="6">
        <v>271009</v>
      </c>
      <c r="G13277" s="6" t="s">
        <v>9558</v>
      </c>
      <c r="H13277" s="16">
        <v>15532384.909</v>
      </c>
      <c r="I13277" s="12">
        <v>43775</v>
      </c>
      <c r="J13277" s="12" t="s">
        <v>27719</v>
      </c>
      <c r="K13277" s="15">
        <v>11250988</v>
      </c>
      <c r="L13277" s="13" t="s">
        <v>14</v>
      </c>
      <c r="M13277" s="7">
        <v>0.49</v>
      </c>
      <c r="N13277" s="17"/>
    </row>
    <row r="13278" spans="1:14" ht="110.25">
      <c r="A13278" s="6">
        <v>13276</v>
      </c>
      <c r="B13278" s="8" t="s">
        <v>27301</v>
      </c>
      <c r="C13278" s="9" t="s">
        <v>27722</v>
      </c>
      <c r="D13278" s="10" t="s">
        <v>27723</v>
      </c>
      <c r="E13278" s="11" t="s">
        <v>27724</v>
      </c>
      <c r="F13278" s="6">
        <v>294768</v>
      </c>
      <c r="G13278" s="6" t="s">
        <v>9558</v>
      </c>
      <c r="H13278" s="16">
        <v>11732732.505999999</v>
      </c>
      <c r="I13278" s="12">
        <v>43563</v>
      </c>
      <c r="J13278" s="12">
        <v>44112</v>
      </c>
      <c r="K13278" s="15">
        <v>6027770</v>
      </c>
      <c r="L13278" s="13" t="s">
        <v>15</v>
      </c>
      <c r="M13278" s="7">
        <v>1</v>
      </c>
      <c r="N13278" s="17"/>
    </row>
    <row r="13279" spans="1:14" ht="141.75">
      <c r="A13279" s="6">
        <v>13277</v>
      </c>
      <c r="B13279" s="8" t="s">
        <v>27301</v>
      </c>
      <c r="C13279" s="9" t="s">
        <v>27708</v>
      </c>
      <c r="D13279" s="10" t="s">
        <v>27649</v>
      </c>
      <c r="E13279" s="11" t="s">
        <v>27725</v>
      </c>
      <c r="F13279" s="6">
        <v>271014</v>
      </c>
      <c r="G13279" s="6" t="s">
        <v>9558</v>
      </c>
      <c r="H13279" s="16">
        <v>26386431.046</v>
      </c>
      <c r="I13279" s="12">
        <v>43561</v>
      </c>
      <c r="J13279" s="12" t="s">
        <v>27726</v>
      </c>
      <c r="K13279" s="15">
        <v>7326371</v>
      </c>
      <c r="L13279" s="13" t="s">
        <v>15</v>
      </c>
      <c r="M13279" s="7">
        <v>1</v>
      </c>
      <c r="N13279" s="17"/>
    </row>
    <row r="13280" spans="1:14" ht="157.5">
      <c r="A13280" s="6">
        <v>13278</v>
      </c>
      <c r="B13280" s="8" t="s">
        <v>27301</v>
      </c>
      <c r="C13280" s="9" t="s">
        <v>27727</v>
      </c>
      <c r="D13280" s="10" t="s">
        <v>26161</v>
      </c>
      <c r="E13280" s="11" t="s">
        <v>27728</v>
      </c>
      <c r="F13280" s="6">
        <v>278337</v>
      </c>
      <c r="G13280" s="6" t="s">
        <v>9558</v>
      </c>
      <c r="H13280" s="16">
        <v>23905978.414000001</v>
      </c>
      <c r="I13280" s="12">
        <v>43502</v>
      </c>
      <c r="J13280" s="12">
        <v>44378</v>
      </c>
      <c r="K13280" s="15">
        <v>19360810</v>
      </c>
      <c r="L13280" s="13" t="s">
        <v>15</v>
      </c>
      <c r="M13280" s="7">
        <v>1</v>
      </c>
      <c r="N13280" s="17"/>
    </row>
    <row r="13281" spans="1:14" ht="63">
      <c r="A13281" s="6">
        <v>13279</v>
      </c>
      <c r="B13281" s="8" t="s">
        <v>27301</v>
      </c>
      <c r="C13281" s="9" t="s">
        <v>27729</v>
      </c>
      <c r="D13281" s="10" t="s">
        <v>27730</v>
      </c>
      <c r="E13281" s="11" t="s">
        <v>27731</v>
      </c>
      <c r="F13281" s="6">
        <v>479562</v>
      </c>
      <c r="G13281" s="6" t="s">
        <v>3347</v>
      </c>
      <c r="H13281" s="16">
        <v>10116409.4</v>
      </c>
      <c r="I13281" s="12" t="s">
        <v>27732</v>
      </c>
      <c r="J13281" s="12" t="s">
        <v>27733</v>
      </c>
      <c r="K13281" s="15"/>
      <c r="L13281" s="13" t="s">
        <v>15</v>
      </c>
      <c r="M13281" s="7">
        <v>1</v>
      </c>
      <c r="N13281" s="17"/>
    </row>
    <row r="13282" spans="1:14" ht="63">
      <c r="A13282" s="6">
        <v>13280</v>
      </c>
      <c r="B13282" s="8" t="s">
        <v>27301</v>
      </c>
      <c r="C13282" s="9" t="s">
        <v>27729</v>
      </c>
      <c r="D13282" s="10" t="s">
        <v>27730</v>
      </c>
      <c r="E13282" s="11" t="s">
        <v>27734</v>
      </c>
      <c r="F13282" s="6">
        <v>479563</v>
      </c>
      <c r="G13282" s="6" t="s">
        <v>3347</v>
      </c>
      <c r="H13282" s="16">
        <v>6137736.25</v>
      </c>
      <c r="I13282" s="12" t="s">
        <v>27732</v>
      </c>
      <c r="J13282" s="12" t="s">
        <v>27733</v>
      </c>
      <c r="K13282" s="15">
        <v>1471599</v>
      </c>
      <c r="L13282" s="13" t="s">
        <v>15</v>
      </c>
      <c r="M13282" s="7">
        <v>1</v>
      </c>
      <c r="N13282" s="17"/>
    </row>
    <row r="13283" spans="1:14" ht="63">
      <c r="A13283" s="6">
        <v>13281</v>
      </c>
      <c r="B13283" s="8" t="s">
        <v>27301</v>
      </c>
      <c r="C13283" s="9" t="s">
        <v>27735</v>
      </c>
      <c r="D13283" s="10" t="s">
        <v>27736</v>
      </c>
      <c r="E13283" s="11" t="s">
        <v>27737</v>
      </c>
      <c r="F13283" s="6">
        <v>509311</v>
      </c>
      <c r="G13283" s="6" t="s">
        <v>3347</v>
      </c>
      <c r="H13283" s="16">
        <v>6834377.9000000004</v>
      </c>
      <c r="I13283" s="12">
        <v>7591</v>
      </c>
      <c r="J13283" s="12" t="s">
        <v>27738</v>
      </c>
      <c r="K13283" s="15"/>
      <c r="L13283" s="13" t="s">
        <v>15</v>
      </c>
      <c r="M13283" s="7">
        <v>1</v>
      </c>
      <c r="N13283" s="17"/>
    </row>
    <row r="13284" spans="1:14" ht="78.75">
      <c r="A13284" s="6">
        <v>13282</v>
      </c>
      <c r="B13284" s="8" t="s">
        <v>27301</v>
      </c>
      <c r="C13284" s="9" t="s">
        <v>27739</v>
      </c>
      <c r="D13284" s="10" t="s">
        <v>20</v>
      </c>
      <c r="E13284" s="11" t="s">
        <v>27740</v>
      </c>
      <c r="F13284" s="6">
        <v>417156</v>
      </c>
      <c r="G13284" s="6" t="s">
        <v>3347</v>
      </c>
      <c r="H13284" s="16">
        <v>56524378.228</v>
      </c>
      <c r="I13284" s="12">
        <v>7402</v>
      </c>
      <c r="J13284" s="12">
        <v>7947</v>
      </c>
      <c r="K13284" s="15">
        <v>16942902</v>
      </c>
      <c r="L13284" s="13" t="s">
        <v>15</v>
      </c>
      <c r="M13284" s="7">
        <v>1</v>
      </c>
      <c r="N13284" s="17"/>
    </row>
    <row r="13285" spans="1:14" ht="63">
      <c r="A13285" s="6">
        <v>13283</v>
      </c>
      <c r="B13285" s="8" t="s">
        <v>27301</v>
      </c>
      <c r="C13285" s="9" t="s">
        <v>27741</v>
      </c>
      <c r="D13285" s="10" t="s">
        <v>27742</v>
      </c>
      <c r="E13285" s="11" t="s">
        <v>27743</v>
      </c>
      <c r="F13285" s="6">
        <v>357483</v>
      </c>
      <c r="G13285" s="6" t="s">
        <v>3347</v>
      </c>
      <c r="H13285" s="16">
        <v>10727957.960000001</v>
      </c>
      <c r="I13285" s="12" t="s">
        <v>27744</v>
      </c>
      <c r="J13285" s="12" t="s">
        <v>1449</v>
      </c>
      <c r="K13285" s="15">
        <v>4247679</v>
      </c>
      <c r="L13285" s="13"/>
      <c r="M13285" s="7"/>
      <c r="N13285" s="17"/>
    </row>
    <row r="13286" spans="1:14" ht="94.5">
      <c r="A13286" s="6">
        <v>13284</v>
      </c>
      <c r="B13286" s="8" t="s">
        <v>27301</v>
      </c>
      <c r="C13286" s="9" t="s">
        <v>27745</v>
      </c>
      <c r="D13286" s="10" t="s">
        <v>1985</v>
      </c>
      <c r="E13286" s="11" t="s">
        <v>27746</v>
      </c>
      <c r="F13286" s="6">
        <v>508740</v>
      </c>
      <c r="G13286" s="6" t="s">
        <v>1486</v>
      </c>
      <c r="H13286" s="16">
        <v>28431049.212000001</v>
      </c>
      <c r="I13286" s="12">
        <v>44229</v>
      </c>
      <c r="J13286" s="12">
        <v>44775</v>
      </c>
      <c r="K13286" s="15"/>
      <c r="L13286" s="13" t="s">
        <v>15</v>
      </c>
      <c r="M13286" s="7">
        <v>1</v>
      </c>
      <c r="N13286" s="17"/>
    </row>
    <row r="13287" spans="1:14" ht="63">
      <c r="A13287" s="6">
        <v>13285</v>
      </c>
      <c r="B13287" s="8" t="s">
        <v>27301</v>
      </c>
      <c r="C13287" s="9" t="s">
        <v>27747</v>
      </c>
      <c r="D13287" s="10" t="s">
        <v>27748</v>
      </c>
      <c r="E13287" s="11" t="s">
        <v>27749</v>
      </c>
      <c r="F13287" s="6">
        <v>479795</v>
      </c>
      <c r="G13287" s="6" t="s">
        <v>1486</v>
      </c>
      <c r="H13287" s="16">
        <v>20561496.802000001</v>
      </c>
      <c r="I13287" s="12">
        <v>7620</v>
      </c>
      <c r="J13287" s="12" t="s">
        <v>27750</v>
      </c>
      <c r="K13287" s="15"/>
      <c r="L13287" s="13" t="s">
        <v>14</v>
      </c>
      <c r="M13287" s="7">
        <v>1</v>
      </c>
      <c r="N13287" s="17"/>
    </row>
    <row r="13288" spans="1:14" ht="63">
      <c r="A13288" s="6">
        <v>13286</v>
      </c>
      <c r="B13288" s="8" t="s">
        <v>27301</v>
      </c>
      <c r="C13288" s="9" t="s">
        <v>27751</v>
      </c>
      <c r="D13288" s="10" t="s">
        <v>27752</v>
      </c>
      <c r="E13288" s="11" t="s">
        <v>27749</v>
      </c>
      <c r="F13288" s="6">
        <v>479795</v>
      </c>
      <c r="G13288" s="6" t="s">
        <v>1486</v>
      </c>
      <c r="H13288" s="16">
        <v>20561496.802000001</v>
      </c>
      <c r="I13288" s="12">
        <v>7620</v>
      </c>
      <c r="J13288" s="12" t="s">
        <v>27750</v>
      </c>
      <c r="K13288" s="15"/>
      <c r="L13288" s="13" t="s">
        <v>14</v>
      </c>
      <c r="M13288" s="7">
        <v>0.51</v>
      </c>
      <c r="N13288" s="17"/>
    </row>
    <row r="13289" spans="1:14" ht="63">
      <c r="A13289" s="6">
        <v>13287</v>
      </c>
      <c r="B13289" s="8" t="s">
        <v>27301</v>
      </c>
      <c r="C13289" s="9" t="s">
        <v>27753</v>
      </c>
      <c r="D13289" s="10" t="s">
        <v>27375</v>
      </c>
      <c r="E13289" s="11" t="s">
        <v>27749</v>
      </c>
      <c r="F13289" s="6">
        <v>479795</v>
      </c>
      <c r="G13289" s="6" t="s">
        <v>1486</v>
      </c>
      <c r="H13289" s="16">
        <v>20561496.802000001</v>
      </c>
      <c r="I13289" s="12">
        <v>7620</v>
      </c>
      <c r="J13289" s="12" t="s">
        <v>27750</v>
      </c>
      <c r="K13289" s="15"/>
      <c r="L13289" s="13" t="s">
        <v>14</v>
      </c>
      <c r="M13289" s="7">
        <v>0.49</v>
      </c>
      <c r="N13289" s="17"/>
    </row>
    <row r="13290" spans="1:14" ht="63">
      <c r="A13290" s="6">
        <v>13288</v>
      </c>
      <c r="B13290" s="8" t="s">
        <v>27301</v>
      </c>
      <c r="C13290" s="9" t="s">
        <v>27754</v>
      </c>
      <c r="D13290" s="10" t="s">
        <v>27755</v>
      </c>
      <c r="E13290" s="11" t="s">
        <v>27756</v>
      </c>
      <c r="F13290" s="6">
        <v>482426</v>
      </c>
      <c r="G13290" s="6" t="s">
        <v>1486</v>
      </c>
      <c r="H13290" s="16">
        <v>28316394.055</v>
      </c>
      <c r="I13290" s="12" t="s">
        <v>27757</v>
      </c>
      <c r="J13290" s="12" t="s">
        <v>27758</v>
      </c>
      <c r="K13290" s="15"/>
      <c r="L13290" s="13" t="s">
        <v>14</v>
      </c>
      <c r="M13290" s="7">
        <v>1</v>
      </c>
      <c r="N13290" s="17"/>
    </row>
    <row r="13291" spans="1:14" ht="63">
      <c r="A13291" s="6">
        <v>13289</v>
      </c>
      <c r="B13291" s="8" t="s">
        <v>27301</v>
      </c>
      <c r="C13291" s="9" t="s">
        <v>27759</v>
      </c>
      <c r="D13291" s="10" t="s">
        <v>27607</v>
      </c>
      <c r="E13291" s="11" t="s">
        <v>27756</v>
      </c>
      <c r="F13291" s="6">
        <v>482426</v>
      </c>
      <c r="G13291" s="6" t="s">
        <v>1486</v>
      </c>
      <c r="H13291" s="16">
        <v>28316394.055</v>
      </c>
      <c r="I13291" s="12" t="s">
        <v>27757</v>
      </c>
      <c r="J13291" s="12" t="s">
        <v>27758</v>
      </c>
      <c r="K13291" s="15"/>
      <c r="L13291" s="13" t="s">
        <v>14</v>
      </c>
      <c r="M13291" s="7">
        <v>0.51</v>
      </c>
      <c r="N13291" s="17"/>
    </row>
    <row r="13292" spans="1:14" ht="63">
      <c r="A13292" s="6">
        <v>13290</v>
      </c>
      <c r="B13292" s="8" t="s">
        <v>27301</v>
      </c>
      <c r="C13292" s="9" t="s">
        <v>27376</v>
      </c>
      <c r="D13292" s="10" t="s">
        <v>27375</v>
      </c>
      <c r="E13292" s="11" t="s">
        <v>27756</v>
      </c>
      <c r="F13292" s="6">
        <v>482426</v>
      </c>
      <c r="G13292" s="6" t="s">
        <v>1486</v>
      </c>
      <c r="H13292" s="16">
        <v>28316394.055</v>
      </c>
      <c r="I13292" s="12" t="s">
        <v>27757</v>
      </c>
      <c r="J13292" s="12" t="s">
        <v>27758</v>
      </c>
      <c r="K13292" s="15"/>
      <c r="L13292" s="13" t="s">
        <v>14</v>
      </c>
      <c r="M13292" s="7">
        <v>0.49</v>
      </c>
      <c r="N13292" s="17"/>
    </row>
    <row r="13293" spans="1:14" ht="78.75">
      <c r="A13293" s="6">
        <v>13291</v>
      </c>
      <c r="B13293" s="8" t="s">
        <v>27301</v>
      </c>
      <c r="C13293" s="9" t="s">
        <v>27760</v>
      </c>
      <c r="D13293" s="10" t="s">
        <v>27761</v>
      </c>
      <c r="E13293" s="11" t="s">
        <v>27762</v>
      </c>
      <c r="F13293" s="6">
        <v>363972</v>
      </c>
      <c r="G13293" s="6" t="s">
        <v>1486</v>
      </c>
      <c r="H13293" s="16">
        <v>33875486.380000003</v>
      </c>
      <c r="I13293" s="12" t="s">
        <v>27763</v>
      </c>
      <c r="J13293" s="12">
        <v>7768</v>
      </c>
      <c r="K13293" s="15"/>
      <c r="L13293" s="13" t="s">
        <v>14</v>
      </c>
      <c r="M13293" s="7">
        <v>1</v>
      </c>
      <c r="N13293" s="17"/>
    </row>
    <row r="13294" spans="1:14" ht="63">
      <c r="A13294" s="6">
        <v>13292</v>
      </c>
      <c r="B13294" s="8" t="s">
        <v>27301</v>
      </c>
      <c r="C13294" s="9" t="s">
        <v>27764</v>
      </c>
      <c r="D13294" s="10" t="s">
        <v>27765</v>
      </c>
      <c r="E13294" s="11" t="s">
        <v>27762</v>
      </c>
      <c r="F13294" s="6">
        <v>363972</v>
      </c>
      <c r="G13294" s="6" t="s">
        <v>1486</v>
      </c>
      <c r="H13294" s="16">
        <v>33875486.380000003</v>
      </c>
      <c r="I13294" s="12" t="s">
        <v>27763</v>
      </c>
      <c r="J13294" s="12">
        <v>7768</v>
      </c>
      <c r="K13294" s="15"/>
      <c r="L13294" s="13" t="s">
        <v>14</v>
      </c>
      <c r="M13294" s="7">
        <v>0.4</v>
      </c>
      <c r="N13294" s="17"/>
    </row>
    <row r="13295" spans="1:14" ht="63">
      <c r="A13295" s="6">
        <v>13293</v>
      </c>
      <c r="B13295" s="8" t="s">
        <v>27301</v>
      </c>
      <c r="C13295" s="9" t="s">
        <v>27766</v>
      </c>
      <c r="D13295" s="10" t="s">
        <v>6532</v>
      </c>
      <c r="E13295" s="11" t="s">
        <v>27762</v>
      </c>
      <c r="F13295" s="6">
        <v>363972</v>
      </c>
      <c r="G13295" s="6" t="s">
        <v>1486</v>
      </c>
      <c r="H13295" s="16">
        <v>33875486.380000003</v>
      </c>
      <c r="I13295" s="12" t="s">
        <v>27763</v>
      </c>
      <c r="J13295" s="12">
        <v>7768</v>
      </c>
      <c r="K13295" s="15"/>
      <c r="L13295" s="13" t="s">
        <v>14</v>
      </c>
      <c r="M13295" s="7">
        <v>0.6</v>
      </c>
      <c r="N13295" s="17"/>
    </row>
    <row r="13296" spans="1:14" ht="63">
      <c r="A13296" s="6">
        <v>13294</v>
      </c>
      <c r="B13296" s="8" t="s">
        <v>27301</v>
      </c>
      <c r="C13296" s="9" t="s">
        <v>27767</v>
      </c>
      <c r="D13296" s="10" t="s">
        <v>27768</v>
      </c>
      <c r="E13296" s="11" t="s">
        <v>27769</v>
      </c>
      <c r="F13296" s="6">
        <v>342407</v>
      </c>
      <c r="G13296" s="6" t="s">
        <v>1486</v>
      </c>
      <c r="H13296" s="16">
        <v>27196370.317000002</v>
      </c>
      <c r="I13296" s="12" t="s">
        <v>27770</v>
      </c>
      <c r="J13296" s="12" t="s">
        <v>27771</v>
      </c>
      <c r="K13296" s="15"/>
      <c r="L13296" s="13" t="s">
        <v>15</v>
      </c>
      <c r="M13296" s="7">
        <v>1</v>
      </c>
      <c r="N13296" s="17"/>
    </row>
    <row r="13297" spans="1:14" ht="63">
      <c r="A13297" s="6">
        <v>13295</v>
      </c>
      <c r="B13297" s="8" t="s">
        <v>27301</v>
      </c>
      <c r="C13297" s="9" t="s">
        <v>27772</v>
      </c>
      <c r="D13297" s="10" t="s">
        <v>27773</v>
      </c>
      <c r="E13297" s="11" t="s">
        <v>27774</v>
      </c>
      <c r="F13297" s="6">
        <v>513626</v>
      </c>
      <c r="G13297" s="6" t="s">
        <v>1486</v>
      </c>
      <c r="H13297" s="16">
        <v>27795277.91</v>
      </c>
      <c r="I13297" s="12" t="s">
        <v>8603</v>
      </c>
      <c r="J13297" s="12">
        <v>44562</v>
      </c>
      <c r="K13297" s="15"/>
      <c r="L13297" s="13" t="s">
        <v>15</v>
      </c>
      <c r="M13297" s="7">
        <v>1</v>
      </c>
      <c r="N13297" s="17"/>
    </row>
    <row r="13298" spans="1:14" ht="63">
      <c r="A13298" s="6">
        <v>13296</v>
      </c>
      <c r="B13298" s="8" t="s">
        <v>27301</v>
      </c>
      <c r="C13298" s="9" t="s">
        <v>27775</v>
      </c>
      <c r="D13298" s="10" t="s">
        <v>27776</v>
      </c>
      <c r="E13298" s="11" t="s">
        <v>27777</v>
      </c>
      <c r="F13298" s="6">
        <v>499511</v>
      </c>
      <c r="G13298" s="6" t="s">
        <v>2521</v>
      </c>
      <c r="H13298" s="16">
        <v>8743858.9000000004</v>
      </c>
      <c r="I13298" s="12">
        <v>7530</v>
      </c>
      <c r="J13298" s="12" t="s">
        <v>27778</v>
      </c>
      <c r="K13298" s="15"/>
      <c r="L13298" s="13" t="s">
        <v>15</v>
      </c>
      <c r="M13298" s="7">
        <v>1</v>
      </c>
      <c r="N13298" s="17"/>
    </row>
    <row r="13299" spans="1:14" ht="63">
      <c r="A13299" s="6">
        <v>13297</v>
      </c>
      <c r="B13299" s="8" t="s">
        <v>27301</v>
      </c>
      <c r="C13299" s="9" t="s">
        <v>27779</v>
      </c>
      <c r="D13299" s="10" t="s">
        <v>27780</v>
      </c>
      <c r="E13299" s="11" t="s">
        <v>27781</v>
      </c>
      <c r="F13299" s="6">
        <v>508013</v>
      </c>
      <c r="G13299" s="6" t="s">
        <v>2521</v>
      </c>
      <c r="H13299" s="16">
        <v>4821020.0999999996</v>
      </c>
      <c r="I13299" s="12" t="s">
        <v>25</v>
      </c>
      <c r="J13299" s="12" t="s">
        <v>6057</v>
      </c>
      <c r="K13299" s="15"/>
      <c r="L13299" s="13" t="s">
        <v>15</v>
      </c>
      <c r="M13299" s="7">
        <v>1</v>
      </c>
      <c r="N13299" s="17"/>
    </row>
    <row r="13300" spans="1:14" ht="63">
      <c r="A13300" s="6">
        <v>13298</v>
      </c>
      <c r="B13300" s="8" t="s">
        <v>27301</v>
      </c>
      <c r="C13300" s="9" t="s">
        <v>27782</v>
      </c>
      <c r="D13300" s="10" t="s">
        <v>27783</v>
      </c>
      <c r="E13300" s="11" t="s">
        <v>27784</v>
      </c>
      <c r="F13300" s="6">
        <v>508014</v>
      </c>
      <c r="G13300" s="6" t="s">
        <v>2521</v>
      </c>
      <c r="H13300" s="16">
        <v>7337584.3499999996</v>
      </c>
      <c r="I13300" s="12">
        <v>7591</v>
      </c>
      <c r="J13300" s="12" t="s">
        <v>27785</v>
      </c>
      <c r="K13300" s="15">
        <v>843490</v>
      </c>
      <c r="L13300" s="13" t="s">
        <v>15</v>
      </c>
      <c r="M13300" s="7">
        <v>1</v>
      </c>
      <c r="N13300" s="17"/>
    </row>
    <row r="13301" spans="1:14" ht="63">
      <c r="A13301" s="6">
        <v>13299</v>
      </c>
      <c r="B13301" s="8" t="s">
        <v>27301</v>
      </c>
      <c r="C13301" s="9" t="s">
        <v>27786</v>
      </c>
      <c r="D13301" s="10" t="s">
        <v>13263</v>
      </c>
      <c r="E13301" s="11" t="s">
        <v>27787</v>
      </c>
      <c r="F13301" s="6">
        <v>508015</v>
      </c>
      <c r="G13301" s="6" t="s">
        <v>2521</v>
      </c>
      <c r="H13301" s="16">
        <v>2067998.95</v>
      </c>
      <c r="I13301" s="12" t="s">
        <v>17</v>
      </c>
      <c r="J13301" s="12">
        <v>44230</v>
      </c>
      <c r="K13301" s="15"/>
      <c r="L13301" s="13" t="s">
        <v>15</v>
      </c>
      <c r="M13301" s="7">
        <v>1</v>
      </c>
      <c r="N13301" s="17"/>
    </row>
    <row r="13302" spans="1:14" ht="47.25">
      <c r="A13302" s="6">
        <v>13300</v>
      </c>
      <c r="B13302" s="8" t="s">
        <v>27301</v>
      </c>
      <c r="C13302" s="9" t="s">
        <v>27788</v>
      </c>
      <c r="D13302" s="10" t="s">
        <v>27789</v>
      </c>
      <c r="E13302" s="11" t="s">
        <v>27790</v>
      </c>
      <c r="F13302" s="6">
        <v>508016</v>
      </c>
      <c r="G13302" s="6" t="s">
        <v>2521</v>
      </c>
      <c r="H13302" s="16">
        <v>3069915.5</v>
      </c>
      <c r="I13302" s="12">
        <v>44287</v>
      </c>
      <c r="J13302" s="12">
        <v>44472</v>
      </c>
      <c r="K13302" s="15"/>
      <c r="L13302" s="13"/>
      <c r="M13302" s="7">
        <v>1</v>
      </c>
      <c r="N13302" s="17"/>
    </row>
    <row r="13303" spans="1:14" ht="63">
      <c r="A13303" s="6">
        <v>13301</v>
      </c>
      <c r="B13303" s="8" t="s">
        <v>27301</v>
      </c>
      <c r="C13303" s="9" t="s">
        <v>27791</v>
      </c>
      <c r="D13303" s="10" t="s">
        <v>27792</v>
      </c>
      <c r="E13303" s="11" t="s">
        <v>27793</v>
      </c>
      <c r="F13303" s="6">
        <v>508017</v>
      </c>
      <c r="G13303" s="6" t="s">
        <v>2521</v>
      </c>
      <c r="H13303" s="16">
        <v>2869607.05</v>
      </c>
      <c r="I13303" s="12"/>
      <c r="J13303" s="12"/>
      <c r="K13303" s="15"/>
      <c r="L13303" s="13" t="s">
        <v>15</v>
      </c>
      <c r="M13303" s="7">
        <v>1</v>
      </c>
      <c r="N13303" s="17"/>
    </row>
    <row r="13304" spans="1:14" ht="63">
      <c r="A13304" s="6">
        <v>13302</v>
      </c>
      <c r="B13304" s="8" t="s">
        <v>27301</v>
      </c>
      <c r="C13304" s="9" t="s">
        <v>27794</v>
      </c>
      <c r="D13304" s="10" t="s">
        <v>27795</v>
      </c>
      <c r="E13304" s="11" t="s">
        <v>27796</v>
      </c>
      <c r="F13304" s="6">
        <v>513553</v>
      </c>
      <c r="G13304" s="6" t="s">
        <v>2521</v>
      </c>
      <c r="H13304" s="16">
        <v>7993597.3499999996</v>
      </c>
      <c r="I13304" s="12"/>
      <c r="J13304" s="12"/>
      <c r="K13304" s="15"/>
      <c r="L13304" s="13" t="s">
        <v>15</v>
      </c>
      <c r="M13304" s="7">
        <v>1</v>
      </c>
      <c r="N13304" s="17"/>
    </row>
    <row r="13305" spans="1:14" ht="63">
      <c r="A13305" s="6">
        <v>13303</v>
      </c>
      <c r="B13305" s="8" t="s">
        <v>27301</v>
      </c>
      <c r="C13305" s="9" t="s">
        <v>27797</v>
      </c>
      <c r="D13305" s="10" t="s">
        <v>27798</v>
      </c>
      <c r="E13305" s="11" t="s">
        <v>27799</v>
      </c>
      <c r="F13305" s="6">
        <v>513551</v>
      </c>
      <c r="G13305" s="6" t="s">
        <v>2521</v>
      </c>
      <c r="H13305" s="16">
        <v>5259031.8499999996</v>
      </c>
      <c r="I13305" s="12"/>
      <c r="J13305" s="12"/>
      <c r="K13305" s="15"/>
      <c r="L13305" s="13" t="s">
        <v>15</v>
      </c>
      <c r="M13305" s="7">
        <v>1</v>
      </c>
      <c r="N13305" s="17"/>
    </row>
    <row r="13306" spans="1:14" ht="63">
      <c r="A13306" s="6">
        <v>13304</v>
      </c>
      <c r="B13306" s="8" t="s">
        <v>27301</v>
      </c>
      <c r="C13306" s="9" t="s">
        <v>27800</v>
      </c>
      <c r="D13306" s="10" t="s">
        <v>27801</v>
      </c>
      <c r="E13306" s="11" t="s">
        <v>27802</v>
      </c>
      <c r="F13306" s="6">
        <v>513552</v>
      </c>
      <c r="G13306" s="6" t="s">
        <v>2521</v>
      </c>
      <c r="H13306" s="16">
        <v>4361972.5</v>
      </c>
      <c r="I13306" s="12" t="s">
        <v>13253</v>
      </c>
      <c r="J13306" s="12" t="s">
        <v>11625</v>
      </c>
      <c r="K13306" s="15"/>
      <c r="L13306" s="13" t="s">
        <v>15</v>
      </c>
      <c r="M13306" s="7">
        <v>1</v>
      </c>
      <c r="N13306" s="17"/>
    </row>
    <row r="13307" spans="1:14" ht="47.25">
      <c r="A13307" s="6">
        <v>13305</v>
      </c>
      <c r="B13307" s="8" t="s">
        <v>27301</v>
      </c>
      <c r="C13307" s="9" t="s">
        <v>27803</v>
      </c>
      <c r="D13307" s="10" t="s">
        <v>27804</v>
      </c>
      <c r="E13307" s="11" t="s">
        <v>27805</v>
      </c>
      <c r="F13307" s="6">
        <v>387896</v>
      </c>
      <c r="G13307" s="6" t="s">
        <v>873</v>
      </c>
      <c r="H13307" s="16">
        <v>6563550</v>
      </c>
      <c r="I13307" s="12">
        <v>43587</v>
      </c>
      <c r="J13307" s="12">
        <v>7977</v>
      </c>
      <c r="K13307" s="15"/>
      <c r="L13307" s="13" t="s">
        <v>15</v>
      </c>
      <c r="M13307" s="7">
        <v>1</v>
      </c>
      <c r="N13307" s="17"/>
    </row>
    <row r="13308" spans="1:14" ht="47.25">
      <c r="A13308" s="6">
        <v>13306</v>
      </c>
      <c r="B13308" s="8" t="s">
        <v>27301</v>
      </c>
      <c r="C13308" s="9" t="s">
        <v>27803</v>
      </c>
      <c r="D13308" s="10" t="s">
        <v>27804</v>
      </c>
      <c r="E13308" s="11" t="s">
        <v>27806</v>
      </c>
      <c r="F13308" s="6">
        <v>387895</v>
      </c>
      <c r="G13308" s="6" t="s">
        <v>873</v>
      </c>
      <c r="H13308" s="16">
        <v>13145150</v>
      </c>
      <c r="I13308" s="12">
        <v>43587</v>
      </c>
      <c r="J13308" s="12">
        <v>7977</v>
      </c>
      <c r="K13308" s="15">
        <v>1302524</v>
      </c>
      <c r="L13308" s="13" t="s">
        <v>15</v>
      </c>
      <c r="M13308" s="7">
        <v>1</v>
      </c>
      <c r="N13308" s="17"/>
    </row>
    <row r="13309" spans="1:14" ht="94.5">
      <c r="A13309" s="6">
        <v>13307</v>
      </c>
      <c r="B13309" s="8" t="s">
        <v>27301</v>
      </c>
      <c r="C13309" s="9" t="s">
        <v>27807</v>
      </c>
      <c r="D13309" s="10" t="s">
        <v>27808</v>
      </c>
      <c r="E13309" s="11" t="s">
        <v>27809</v>
      </c>
      <c r="F13309" s="6">
        <v>387897</v>
      </c>
      <c r="G13309" s="6" t="s">
        <v>873</v>
      </c>
      <c r="H13309" s="16">
        <v>5698480</v>
      </c>
      <c r="I13309" s="12" t="s">
        <v>25764</v>
      </c>
      <c r="J13309" s="12" t="s">
        <v>8327</v>
      </c>
      <c r="K13309" s="15">
        <v>2678556</v>
      </c>
      <c r="L13309" s="13" t="s">
        <v>15</v>
      </c>
      <c r="M13309" s="7">
        <v>1</v>
      </c>
      <c r="N13309" s="17"/>
    </row>
    <row r="13310" spans="1:14" ht="63">
      <c r="A13310" s="6">
        <v>13308</v>
      </c>
      <c r="B13310" s="8" t="s">
        <v>27301</v>
      </c>
      <c r="C13310" s="9" t="s">
        <v>27810</v>
      </c>
      <c r="D13310" s="10" t="s">
        <v>27811</v>
      </c>
      <c r="E13310" s="11" t="s">
        <v>27812</v>
      </c>
      <c r="F13310" s="6">
        <v>364199</v>
      </c>
      <c r="G13310" s="6" t="s">
        <v>873</v>
      </c>
      <c r="H13310" s="16">
        <v>12430750</v>
      </c>
      <c r="I13310" s="12" t="s">
        <v>27813</v>
      </c>
      <c r="J13310" s="12" t="s">
        <v>27814</v>
      </c>
      <c r="K13310" s="15">
        <v>3668793</v>
      </c>
      <c r="L13310" s="13" t="s">
        <v>15</v>
      </c>
      <c r="M13310" s="7">
        <v>1</v>
      </c>
      <c r="N13310" s="17"/>
    </row>
    <row r="13311" spans="1:14" ht="63">
      <c r="A13311" s="6">
        <v>13309</v>
      </c>
      <c r="B13311" s="8" t="s">
        <v>27301</v>
      </c>
      <c r="C13311" s="9" t="s">
        <v>27767</v>
      </c>
      <c r="D13311" s="10" t="s">
        <v>27768</v>
      </c>
      <c r="E13311" s="11" t="s">
        <v>27815</v>
      </c>
      <c r="F13311" s="6">
        <v>364198</v>
      </c>
      <c r="G13311" s="6" t="s">
        <v>873</v>
      </c>
      <c r="H13311" s="16">
        <v>16820787.142000001</v>
      </c>
      <c r="I13311" s="12" t="s">
        <v>4991</v>
      </c>
      <c r="J13311" s="12" t="s">
        <v>13264</v>
      </c>
      <c r="K13311" s="15">
        <v>1867152</v>
      </c>
      <c r="L13311" s="13" t="s">
        <v>15</v>
      </c>
      <c r="M13311" s="7">
        <v>1</v>
      </c>
      <c r="N13311" s="17"/>
    </row>
    <row r="13312" spans="1:14" ht="126">
      <c r="A13312" s="6">
        <v>13310</v>
      </c>
      <c r="B13312" s="8" t="s">
        <v>31735</v>
      </c>
      <c r="C13312" s="9" t="s">
        <v>31736</v>
      </c>
      <c r="D13312" s="10" t="s">
        <v>20</v>
      </c>
      <c r="E13312" s="11" t="s">
        <v>31737</v>
      </c>
      <c r="F13312" s="6">
        <v>347032</v>
      </c>
      <c r="G13312" s="6" t="s">
        <v>1666</v>
      </c>
      <c r="H13312" s="16">
        <v>181839997.83199999</v>
      </c>
      <c r="I13312" s="12">
        <v>43915</v>
      </c>
      <c r="J13312" s="12">
        <v>44386</v>
      </c>
      <c r="K13312" s="15">
        <v>0</v>
      </c>
      <c r="L13312" s="13" t="s">
        <v>31738</v>
      </c>
      <c r="M13312" s="7">
        <v>1</v>
      </c>
      <c r="N13312" s="17"/>
    </row>
    <row r="13313" spans="1:14" ht="63">
      <c r="A13313" s="6">
        <v>13311</v>
      </c>
      <c r="B13313" s="8" t="s">
        <v>31735</v>
      </c>
      <c r="C13313" s="9" t="s">
        <v>31739</v>
      </c>
      <c r="D13313" s="10" t="s">
        <v>31740</v>
      </c>
      <c r="E13313" s="11" t="s">
        <v>31741</v>
      </c>
      <c r="F13313" s="6">
        <v>415247</v>
      </c>
      <c r="G13313" s="6" t="s">
        <v>1666</v>
      </c>
      <c r="H13313" s="16">
        <v>101505000</v>
      </c>
      <c r="I13313" s="12">
        <v>44019</v>
      </c>
      <c r="J13313" s="12">
        <v>44574</v>
      </c>
      <c r="K13313" s="15">
        <v>0</v>
      </c>
      <c r="L13313" s="13" t="s">
        <v>14</v>
      </c>
      <c r="M13313" s="7">
        <v>1</v>
      </c>
      <c r="N13313" s="17"/>
    </row>
    <row r="13314" spans="1:14" ht="63">
      <c r="A13314" s="6">
        <v>13312</v>
      </c>
      <c r="B13314" s="8" t="s">
        <v>31735</v>
      </c>
      <c r="C13314" s="9" t="s">
        <v>31742</v>
      </c>
      <c r="D13314" s="10" t="s">
        <v>30896</v>
      </c>
      <c r="E13314" s="11" t="s">
        <v>31741</v>
      </c>
      <c r="F13314" s="6">
        <v>415247</v>
      </c>
      <c r="G13314" s="6" t="s">
        <v>1666</v>
      </c>
      <c r="H13314" s="16">
        <v>101505000</v>
      </c>
      <c r="I13314" s="12">
        <v>44019</v>
      </c>
      <c r="J13314" s="12">
        <v>44574</v>
      </c>
      <c r="K13314" s="15">
        <v>0</v>
      </c>
      <c r="L13314" s="13" t="s">
        <v>14</v>
      </c>
      <c r="M13314" s="7">
        <v>0.49</v>
      </c>
      <c r="N13314" s="17"/>
    </row>
    <row r="13315" spans="1:14" ht="78.75">
      <c r="A13315" s="6">
        <v>13313</v>
      </c>
      <c r="B13315" s="8" t="s">
        <v>31735</v>
      </c>
      <c r="C13315" s="9" t="s">
        <v>31743</v>
      </c>
      <c r="D13315" s="10" t="s">
        <v>2457</v>
      </c>
      <c r="E13315" s="11" t="s">
        <v>31741</v>
      </c>
      <c r="F13315" s="6">
        <v>415247</v>
      </c>
      <c r="G13315" s="6" t="s">
        <v>1666</v>
      </c>
      <c r="H13315" s="16">
        <v>101505000</v>
      </c>
      <c r="I13315" s="12">
        <v>44019</v>
      </c>
      <c r="J13315" s="12">
        <v>44574</v>
      </c>
      <c r="K13315" s="15">
        <v>0</v>
      </c>
      <c r="L13315" s="13" t="s">
        <v>14</v>
      </c>
      <c r="M13315" s="7">
        <v>0.51</v>
      </c>
      <c r="N13315" s="17"/>
    </row>
    <row r="13316" spans="1:14" ht="126">
      <c r="A13316" s="6">
        <v>13314</v>
      </c>
      <c r="B13316" s="8" t="s">
        <v>31735</v>
      </c>
      <c r="C13316" s="9" t="s">
        <v>31739</v>
      </c>
      <c r="D13316" s="10" t="s">
        <v>31740</v>
      </c>
      <c r="E13316" s="11" t="s">
        <v>31744</v>
      </c>
      <c r="F13316" s="6">
        <v>347033</v>
      </c>
      <c r="G13316" s="6" t="s">
        <v>1666</v>
      </c>
      <c r="H13316" s="16">
        <v>221741661.97400001</v>
      </c>
      <c r="I13316" s="12">
        <v>43912</v>
      </c>
      <c r="J13316" s="12">
        <v>44457</v>
      </c>
      <c r="K13316" s="15">
        <v>16422336</v>
      </c>
      <c r="L13316" s="13" t="s">
        <v>14</v>
      </c>
      <c r="M13316" s="7">
        <v>1</v>
      </c>
      <c r="N13316" s="17"/>
    </row>
    <row r="13317" spans="1:14" ht="126">
      <c r="A13317" s="6">
        <v>13315</v>
      </c>
      <c r="B13317" s="8" t="s">
        <v>31735</v>
      </c>
      <c r="C13317" s="9" t="s">
        <v>31743</v>
      </c>
      <c r="D13317" s="10" t="s">
        <v>2457</v>
      </c>
      <c r="E13317" s="11" t="s">
        <v>31744</v>
      </c>
      <c r="F13317" s="6">
        <v>347033</v>
      </c>
      <c r="G13317" s="6" t="s">
        <v>1666</v>
      </c>
      <c r="H13317" s="16">
        <v>221741661.97400001</v>
      </c>
      <c r="I13317" s="12">
        <v>43912</v>
      </c>
      <c r="J13317" s="12">
        <v>44457</v>
      </c>
      <c r="K13317" s="15">
        <v>16422336</v>
      </c>
      <c r="L13317" s="13" t="s">
        <v>14</v>
      </c>
      <c r="M13317" s="7">
        <v>0.51</v>
      </c>
      <c r="N13317" s="17"/>
    </row>
    <row r="13318" spans="1:14" ht="126">
      <c r="A13318" s="6">
        <v>13316</v>
      </c>
      <c r="B13318" s="8" t="s">
        <v>31735</v>
      </c>
      <c r="C13318" s="9" t="s">
        <v>31742</v>
      </c>
      <c r="D13318" s="10" t="s">
        <v>30896</v>
      </c>
      <c r="E13318" s="11" t="s">
        <v>31744</v>
      </c>
      <c r="F13318" s="6">
        <v>347033</v>
      </c>
      <c r="G13318" s="6" t="s">
        <v>1666</v>
      </c>
      <c r="H13318" s="16">
        <v>221741661.97400001</v>
      </c>
      <c r="I13318" s="12">
        <v>43912</v>
      </c>
      <c r="J13318" s="12">
        <v>44457</v>
      </c>
      <c r="K13318" s="15">
        <v>16422336</v>
      </c>
      <c r="L13318" s="13" t="s">
        <v>14</v>
      </c>
      <c r="M13318" s="7">
        <v>0.49</v>
      </c>
      <c r="N13318" s="17"/>
    </row>
    <row r="13319" spans="1:14" ht="126">
      <c r="A13319" s="6">
        <v>13317</v>
      </c>
      <c r="B13319" s="8" t="s">
        <v>31735</v>
      </c>
      <c r="C13319" s="9" t="s">
        <v>31745</v>
      </c>
      <c r="D13319" s="10" t="s">
        <v>5316</v>
      </c>
      <c r="E13319" s="11" t="s">
        <v>31746</v>
      </c>
      <c r="F13319" s="6">
        <v>436952</v>
      </c>
      <c r="G13319" s="6" t="s">
        <v>1666</v>
      </c>
      <c r="H13319" s="16">
        <v>197369000</v>
      </c>
      <c r="I13319" s="12">
        <v>44019</v>
      </c>
      <c r="J13319" s="12">
        <v>44574</v>
      </c>
      <c r="K13319" s="15">
        <v>0</v>
      </c>
      <c r="L13319" s="13" t="s">
        <v>15</v>
      </c>
      <c r="M13319" s="7">
        <v>1</v>
      </c>
      <c r="N13319" s="17"/>
    </row>
    <row r="13320" spans="1:14" ht="409.5">
      <c r="A13320" s="6">
        <v>13318</v>
      </c>
      <c r="B13320" s="8" t="s">
        <v>31735</v>
      </c>
      <c r="C13320" s="9" t="s">
        <v>31747</v>
      </c>
      <c r="D13320" s="10" t="s">
        <v>4705</v>
      </c>
      <c r="E13320" s="11" t="s">
        <v>31748</v>
      </c>
      <c r="F13320" s="6">
        <v>415214</v>
      </c>
      <c r="G13320" s="6" t="s">
        <v>1687</v>
      </c>
      <c r="H13320" s="16">
        <v>3479532.34</v>
      </c>
      <c r="I13320" s="12">
        <v>44025</v>
      </c>
      <c r="J13320" s="12">
        <v>44408</v>
      </c>
      <c r="K13320" s="15">
        <v>0</v>
      </c>
      <c r="L13320" s="13" t="s">
        <v>15</v>
      </c>
      <c r="M13320" s="7">
        <v>1</v>
      </c>
      <c r="N13320" s="17"/>
    </row>
    <row r="13321" spans="1:14" ht="409.5">
      <c r="A13321" s="6">
        <v>13319</v>
      </c>
      <c r="B13321" s="8" t="s">
        <v>31735</v>
      </c>
      <c r="C13321" s="9" t="s">
        <v>31747</v>
      </c>
      <c r="D13321" s="10" t="s">
        <v>4705</v>
      </c>
      <c r="E13321" s="11" t="s">
        <v>31749</v>
      </c>
      <c r="F13321" s="6">
        <v>420843</v>
      </c>
      <c r="G13321" s="6" t="s">
        <v>1687</v>
      </c>
      <c r="H13321" s="16">
        <v>3690370.31</v>
      </c>
      <c r="I13321" s="12">
        <v>44025</v>
      </c>
      <c r="J13321" s="12">
        <v>44408</v>
      </c>
      <c r="K13321" s="15">
        <v>0</v>
      </c>
      <c r="L13321" s="13" t="s">
        <v>1506</v>
      </c>
      <c r="M13321" s="7">
        <v>1</v>
      </c>
      <c r="N13321" s="17"/>
    </row>
    <row r="13322" spans="1:14" ht="94.5">
      <c r="A13322" s="6">
        <v>13320</v>
      </c>
      <c r="B13322" s="8" t="s">
        <v>31735</v>
      </c>
      <c r="C13322" s="9" t="s">
        <v>31750</v>
      </c>
      <c r="D13322" s="10" t="s">
        <v>4672</v>
      </c>
      <c r="E13322" s="11" t="s">
        <v>31751</v>
      </c>
      <c r="F13322" s="6">
        <v>342286</v>
      </c>
      <c r="G13322" s="6" t="s">
        <v>1486</v>
      </c>
      <c r="H13322" s="16">
        <v>27536477.138999999</v>
      </c>
      <c r="I13322" s="12">
        <v>44138</v>
      </c>
      <c r="J13322" s="12">
        <v>44327</v>
      </c>
      <c r="K13322" s="15">
        <v>3000000</v>
      </c>
      <c r="L13322" s="13" t="s">
        <v>15</v>
      </c>
      <c r="M13322" s="7">
        <v>1</v>
      </c>
      <c r="N13322" s="17"/>
    </row>
    <row r="13323" spans="1:14" ht="78.75">
      <c r="A13323" s="6">
        <v>13321</v>
      </c>
      <c r="B13323" s="8" t="s">
        <v>31735</v>
      </c>
      <c r="C13323" s="9" t="s">
        <v>31752</v>
      </c>
      <c r="D13323" s="10" t="s">
        <v>31753</v>
      </c>
      <c r="E13323" s="11" t="s">
        <v>31754</v>
      </c>
      <c r="F13323" s="6">
        <v>342288</v>
      </c>
      <c r="G13323" s="6" t="s">
        <v>1486</v>
      </c>
      <c r="H13323" s="16">
        <v>26607723.478999998</v>
      </c>
      <c r="I13323" s="12">
        <v>43768</v>
      </c>
      <c r="J13323" s="12">
        <v>44315</v>
      </c>
      <c r="K13323" s="15">
        <v>0</v>
      </c>
      <c r="L13323" s="13" t="s">
        <v>15</v>
      </c>
      <c r="M13323" s="7">
        <v>1</v>
      </c>
      <c r="N13323" s="17"/>
    </row>
    <row r="13324" spans="1:14" ht="78.75">
      <c r="A13324" s="6">
        <v>13322</v>
      </c>
      <c r="B13324" s="8" t="s">
        <v>31735</v>
      </c>
      <c r="C13324" s="9" t="s">
        <v>31755</v>
      </c>
      <c r="D13324" s="10" t="s">
        <v>4705</v>
      </c>
      <c r="E13324" s="11" t="s">
        <v>31756</v>
      </c>
      <c r="F13324" s="6">
        <v>377634</v>
      </c>
      <c r="G13324" s="6" t="s">
        <v>1486</v>
      </c>
      <c r="H13324" s="16">
        <v>19132986.329999998</v>
      </c>
      <c r="I13324" s="12">
        <v>43867</v>
      </c>
      <c r="J13324" s="12">
        <v>44420</v>
      </c>
      <c r="K13324" s="15">
        <v>0</v>
      </c>
      <c r="L13324" s="13" t="s">
        <v>15</v>
      </c>
      <c r="M13324" s="7">
        <v>1</v>
      </c>
      <c r="N13324" s="17"/>
    </row>
    <row r="13325" spans="1:14" ht="126">
      <c r="A13325" s="6">
        <v>13323</v>
      </c>
      <c r="B13325" s="8" t="s">
        <v>31735</v>
      </c>
      <c r="C13325" s="9" t="s">
        <v>31755</v>
      </c>
      <c r="D13325" s="10" t="s">
        <v>4705</v>
      </c>
      <c r="E13325" s="11" t="s">
        <v>31757</v>
      </c>
      <c r="F13325" s="6">
        <v>380999</v>
      </c>
      <c r="G13325" s="6" t="s">
        <v>679</v>
      </c>
      <c r="H13325" s="16">
        <v>12445180.607000001</v>
      </c>
      <c r="I13325" s="12">
        <v>43944</v>
      </c>
      <c r="J13325" s="12">
        <v>44284</v>
      </c>
      <c r="K13325" s="15">
        <v>0</v>
      </c>
      <c r="L13325" s="13" t="s">
        <v>15</v>
      </c>
      <c r="M13325" s="7">
        <v>1</v>
      </c>
      <c r="N13325" s="17"/>
    </row>
    <row r="13326" spans="1:14" ht="173.25">
      <c r="A13326" s="6">
        <v>13324</v>
      </c>
      <c r="B13326" s="8" t="s">
        <v>31735</v>
      </c>
      <c r="C13326" s="9" t="s">
        <v>31758</v>
      </c>
      <c r="D13326" s="10" t="s">
        <v>31759</v>
      </c>
      <c r="E13326" s="11" t="s">
        <v>31760</v>
      </c>
      <c r="F13326" s="6">
        <v>381000</v>
      </c>
      <c r="G13326" s="6" t="s">
        <v>679</v>
      </c>
      <c r="H13326" s="16">
        <v>13970748</v>
      </c>
      <c r="I13326" s="12">
        <v>43865</v>
      </c>
      <c r="J13326" s="12">
        <v>44237</v>
      </c>
      <c r="K13326" s="15">
        <v>3150000</v>
      </c>
      <c r="L13326" s="13" t="s">
        <v>15</v>
      </c>
      <c r="M13326" s="7">
        <v>1</v>
      </c>
      <c r="N13326" s="17"/>
    </row>
    <row r="13327" spans="1:14" ht="141.75">
      <c r="A13327" s="6">
        <v>13325</v>
      </c>
      <c r="B13327" s="8" t="s">
        <v>31735</v>
      </c>
      <c r="C13327" s="9" t="s">
        <v>31761</v>
      </c>
      <c r="D13327" s="10" t="s">
        <v>31762</v>
      </c>
      <c r="E13327" s="11" t="s">
        <v>31763</v>
      </c>
      <c r="F13327" s="6">
        <v>380996</v>
      </c>
      <c r="G13327" s="6" t="s">
        <v>679</v>
      </c>
      <c r="H13327" s="16">
        <v>10635012.5</v>
      </c>
      <c r="I13327" s="12">
        <v>43860</v>
      </c>
      <c r="J13327" s="12">
        <v>44232</v>
      </c>
      <c r="K13327" s="15">
        <v>5300000</v>
      </c>
      <c r="L13327" s="13" t="s">
        <v>15</v>
      </c>
      <c r="M13327" s="7">
        <v>1</v>
      </c>
      <c r="N13327" s="17"/>
    </row>
    <row r="13328" spans="1:14" ht="173.25">
      <c r="A13328" s="6">
        <v>13326</v>
      </c>
      <c r="B13328" s="8" t="s">
        <v>31735</v>
      </c>
      <c r="C13328" s="9" t="s">
        <v>31764</v>
      </c>
      <c r="D13328" s="10" t="s">
        <v>21642</v>
      </c>
      <c r="E13328" s="11" t="s">
        <v>31765</v>
      </c>
      <c r="F13328" s="6">
        <v>394327</v>
      </c>
      <c r="G13328" s="6" t="s">
        <v>679</v>
      </c>
      <c r="H13328" s="16">
        <v>17470086.686000001</v>
      </c>
      <c r="I13328" s="12">
        <v>43944</v>
      </c>
      <c r="J13328" s="12">
        <v>44284</v>
      </c>
      <c r="K13328" s="15">
        <v>2750000</v>
      </c>
      <c r="L13328" s="13" t="s">
        <v>15</v>
      </c>
      <c r="M13328" s="7">
        <v>1</v>
      </c>
      <c r="N13328" s="17"/>
    </row>
    <row r="13329" spans="1:14" ht="173.25">
      <c r="A13329" s="6">
        <v>13327</v>
      </c>
      <c r="B13329" s="8" t="s">
        <v>31735</v>
      </c>
      <c r="C13329" s="9" t="s">
        <v>31766</v>
      </c>
      <c r="D13329" s="10" t="s">
        <v>5446</v>
      </c>
      <c r="E13329" s="11" t="s">
        <v>31767</v>
      </c>
      <c r="F13329" s="6">
        <v>394328</v>
      </c>
      <c r="G13329" s="6" t="s">
        <v>679</v>
      </c>
      <c r="H13329" s="16">
        <v>19281023.954999998</v>
      </c>
      <c r="I13329" s="12">
        <v>43944</v>
      </c>
      <c r="J13329" s="12">
        <v>44284</v>
      </c>
      <c r="K13329" s="15">
        <v>11800000</v>
      </c>
      <c r="L13329" s="13" t="s">
        <v>15</v>
      </c>
      <c r="M13329" s="7">
        <v>1</v>
      </c>
      <c r="N13329" s="17"/>
    </row>
    <row r="13330" spans="1:14" ht="110.25">
      <c r="A13330" s="6">
        <v>13328</v>
      </c>
      <c r="B13330" s="8" t="s">
        <v>31735</v>
      </c>
      <c r="C13330" s="9" t="s">
        <v>31766</v>
      </c>
      <c r="D13330" s="10" t="s">
        <v>5446</v>
      </c>
      <c r="E13330" s="11" t="s">
        <v>31768</v>
      </c>
      <c r="F13330" s="6">
        <v>394323</v>
      </c>
      <c r="G13330" s="6" t="s">
        <v>679</v>
      </c>
      <c r="H13330" s="16">
        <v>12774064.324999999</v>
      </c>
      <c r="I13330" s="12">
        <v>43944</v>
      </c>
      <c r="J13330" s="12">
        <v>44284</v>
      </c>
      <c r="K13330" s="15">
        <v>4000000</v>
      </c>
      <c r="L13330" s="13" t="s">
        <v>15</v>
      </c>
      <c r="M13330" s="7">
        <v>1</v>
      </c>
      <c r="N13330" s="17"/>
    </row>
    <row r="13331" spans="1:14" ht="63">
      <c r="A13331" s="6">
        <v>13329</v>
      </c>
      <c r="B13331" s="8" t="s">
        <v>31735</v>
      </c>
      <c r="C13331" s="9" t="s">
        <v>31769</v>
      </c>
      <c r="D13331" s="10" t="s">
        <v>31770</v>
      </c>
      <c r="E13331" s="11" t="s">
        <v>31771</v>
      </c>
      <c r="F13331" s="6">
        <v>465444</v>
      </c>
      <c r="G13331" s="6" t="s">
        <v>679</v>
      </c>
      <c r="H13331" s="16">
        <v>9700324.5999999996</v>
      </c>
      <c r="I13331" s="12">
        <v>44089</v>
      </c>
      <c r="J13331" s="12">
        <v>44460</v>
      </c>
      <c r="K13331" s="15">
        <v>0</v>
      </c>
      <c r="L13331" s="13" t="s">
        <v>15</v>
      </c>
      <c r="M13331" s="7">
        <v>1</v>
      </c>
      <c r="N13331" s="17"/>
    </row>
    <row r="13332" spans="1:14" ht="378">
      <c r="A13332" s="6">
        <v>13330</v>
      </c>
      <c r="B13332" s="8" t="s">
        <v>31735</v>
      </c>
      <c r="C13332" s="9" t="s">
        <v>31772</v>
      </c>
      <c r="D13332" s="10" t="s">
        <v>19838</v>
      </c>
      <c r="E13332" s="11" t="s">
        <v>31773</v>
      </c>
      <c r="F13332" s="6">
        <v>394329</v>
      </c>
      <c r="G13332" s="6" t="s">
        <v>679</v>
      </c>
      <c r="H13332" s="16">
        <v>1884149.25</v>
      </c>
      <c r="I13332" s="12">
        <v>43915</v>
      </c>
      <c r="J13332" s="12">
        <v>44285</v>
      </c>
      <c r="K13332" s="15">
        <v>0</v>
      </c>
      <c r="L13332" s="13" t="s">
        <v>15</v>
      </c>
      <c r="M13332" s="7">
        <v>1</v>
      </c>
      <c r="N13332" s="17"/>
    </row>
    <row r="13333" spans="1:14" ht="299.25">
      <c r="A13333" s="6">
        <v>13331</v>
      </c>
      <c r="B13333" s="8" t="s">
        <v>31735</v>
      </c>
      <c r="C13333" s="9" t="s">
        <v>31774</v>
      </c>
      <c r="D13333" s="10" t="s">
        <v>31775</v>
      </c>
      <c r="E13333" s="11" t="s">
        <v>31776</v>
      </c>
      <c r="F13333" s="6">
        <v>381003</v>
      </c>
      <c r="G13333" s="6" t="s">
        <v>679</v>
      </c>
      <c r="H13333" s="16">
        <v>1121727.7</v>
      </c>
      <c r="I13333" s="12">
        <v>43860</v>
      </c>
      <c r="J13333" s="12">
        <v>44232</v>
      </c>
      <c r="K13333" s="15">
        <v>0</v>
      </c>
      <c r="L13333" s="13" t="s">
        <v>15</v>
      </c>
      <c r="M13333" s="7">
        <v>1</v>
      </c>
      <c r="N13333" s="17"/>
    </row>
    <row r="13334" spans="1:14" ht="252">
      <c r="A13334" s="6">
        <v>13332</v>
      </c>
      <c r="B13334" s="8" t="s">
        <v>31735</v>
      </c>
      <c r="C13334" s="9" t="s">
        <v>31777</v>
      </c>
      <c r="D13334" s="10" t="s">
        <v>5192</v>
      </c>
      <c r="E13334" s="11" t="s">
        <v>31778</v>
      </c>
      <c r="F13334" s="6">
        <v>465445</v>
      </c>
      <c r="G13334" s="6" t="s">
        <v>679</v>
      </c>
      <c r="H13334" s="16">
        <v>1372709.15</v>
      </c>
      <c r="I13334" s="12">
        <v>44089</v>
      </c>
      <c r="J13334" s="12">
        <v>44276</v>
      </c>
      <c r="K13334" s="15">
        <v>0</v>
      </c>
      <c r="L13334" s="13" t="s">
        <v>15</v>
      </c>
      <c r="M13334" s="7">
        <v>1</v>
      </c>
      <c r="N13334" s="17"/>
    </row>
    <row r="13335" spans="1:14" ht="63">
      <c r="A13335" s="6">
        <v>13333</v>
      </c>
      <c r="B13335" s="8" t="s">
        <v>31735</v>
      </c>
      <c r="C13335" s="9" t="s">
        <v>31779</v>
      </c>
      <c r="D13335" s="10" t="s">
        <v>31780</v>
      </c>
      <c r="E13335" s="11" t="s">
        <v>31781</v>
      </c>
      <c r="F13335" s="6">
        <v>380997</v>
      </c>
      <c r="G13335" s="6" t="s">
        <v>679</v>
      </c>
      <c r="H13335" s="16">
        <v>10639012.949999999</v>
      </c>
      <c r="I13335" s="12">
        <v>43880</v>
      </c>
      <c r="J13335" s="12">
        <v>44252</v>
      </c>
      <c r="K13335" s="15">
        <v>0</v>
      </c>
      <c r="L13335" s="13" t="s">
        <v>15</v>
      </c>
      <c r="M13335" s="7">
        <v>1</v>
      </c>
      <c r="N13335" s="17"/>
    </row>
    <row r="13336" spans="1:14" ht="47.25">
      <c r="A13336" s="6">
        <v>13334</v>
      </c>
      <c r="B13336" s="8" t="s">
        <v>31735</v>
      </c>
      <c r="C13336" s="9" t="s">
        <v>31782</v>
      </c>
      <c r="D13336" s="10" t="s">
        <v>31783</v>
      </c>
      <c r="E13336" s="11" t="s">
        <v>31784</v>
      </c>
      <c r="F13336" s="6">
        <v>394324</v>
      </c>
      <c r="G13336" s="6" t="s">
        <v>679</v>
      </c>
      <c r="H13336" s="16">
        <v>4172109.3</v>
      </c>
      <c r="I13336" s="12">
        <v>43895</v>
      </c>
      <c r="J13336" s="12">
        <v>44266</v>
      </c>
      <c r="K13336" s="15">
        <v>0</v>
      </c>
      <c r="L13336" s="13" t="s">
        <v>15</v>
      </c>
      <c r="M13336" s="7">
        <v>1</v>
      </c>
      <c r="N13336" s="17"/>
    </row>
    <row r="13337" spans="1:14" ht="252">
      <c r="A13337" s="6">
        <v>13335</v>
      </c>
      <c r="B13337" s="8" t="s">
        <v>31735</v>
      </c>
      <c r="C13337" s="9" t="s">
        <v>31785</v>
      </c>
      <c r="D13337" s="10" t="s">
        <v>31786</v>
      </c>
      <c r="E13337" s="11" t="s">
        <v>31787</v>
      </c>
      <c r="F13337" s="6">
        <v>381001</v>
      </c>
      <c r="G13337" s="6" t="s">
        <v>679</v>
      </c>
      <c r="H13337" s="16">
        <v>8142084.25</v>
      </c>
      <c r="I13337" s="12">
        <v>43866</v>
      </c>
      <c r="J13337" s="12">
        <v>44238</v>
      </c>
      <c r="K13337" s="15">
        <v>0</v>
      </c>
      <c r="L13337" s="13" t="s">
        <v>15</v>
      </c>
      <c r="M13337" s="7">
        <v>1</v>
      </c>
      <c r="N13337" s="17"/>
    </row>
    <row r="13338" spans="1:14" ht="94.5">
      <c r="A13338" s="6">
        <v>13336</v>
      </c>
      <c r="B13338" s="8" t="s">
        <v>31735</v>
      </c>
      <c r="C13338" s="9" t="s">
        <v>31788</v>
      </c>
      <c r="D13338" s="10" t="s">
        <v>5060</v>
      </c>
      <c r="E13338" s="11" t="s">
        <v>31789</v>
      </c>
      <c r="F13338" s="6">
        <v>465446</v>
      </c>
      <c r="G13338" s="6" t="s">
        <v>679</v>
      </c>
      <c r="H13338" s="16">
        <v>5170826.25</v>
      </c>
      <c r="I13338" s="12">
        <v>44089</v>
      </c>
      <c r="J13338" s="12">
        <v>44276</v>
      </c>
      <c r="K13338" s="15">
        <v>0</v>
      </c>
      <c r="L13338" s="13" t="s">
        <v>15</v>
      </c>
      <c r="M13338" s="7">
        <v>1</v>
      </c>
      <c r="N13338" s="17"/>
    </row>
    <row r="13339" spans="1:14" ht="94.5">
      <c r="A13339" s="6">
        <v>13337</v>
      </c>
      <c r="B13339" s="8" t="s">
        <v>31735</v>
      </c>
      <c r="C13339" s="9" t="s">
        <v>31790</v>
      </c>
      <c r="D13339" s="10" t="s">
        <v>31791</v>
      </c>
      <c r="E13339" s="11" t="s">
        <v>31792</v>
      </c>
      <c r="F13339" s="6">
        <v>498625</v>
      </c>
      <c r="G13339" s="6" t="s">
        <v>679</v>
      </c>
      <c r="H13339" s="16">
        <v>3474989.8</v>
      </c>
      <c r="I13339" s="12">
        <v>44150</v>
      </c>
      <c r="J13339" s="12">
        <v>44339</v>
      </c>
      <c r="K13339" s="15">
        <v>0</v>
      </c>
      <c r="L13339" s="13" t="s">
        <v>15</v>
      </c>
      <c r="M13339" s="7">
        <v>1</v>
      </c>
      <c r="N13339" s="17"/>
    </row>
    <row r="13340" spans="1:14" ht="63">
      <c r="A13340" s="6">
        <v>13338</v>
      </c>
      <c r="B13340" s="8" t="s">
        <v>31735</v>
      </c>
      <c r="C13340" s="9" t="s">
        <v>31793</v>
      </c>
      <c r="D13340" s="10" t="s">
        <v>21857</v>
      </c>
      <c r="E13340" s="11" t="s">
        <v>31794</v>
      </c>
      <c r="F13340" s="6">
        <v>394325</v>
      </c>
      <c r="G13340" s="6" t="s">
        <v>679</v>
      </c>
      <c r="H13340" s="16">
        <v>942530.15</v>
      </c>
      <c r="I13340" s="12">
        <v>43895</v>
      </c>
      <c r="J13340" s="12">
        <v>44266</v>
      </c>
      <c r="K13340" s="15">
        <v>614940</v>
      </c>
      <c r="L13340" s="13" t="s">
        <v>15</v>
      </c>
      <c r="M13340" s="7">
        <v>1</v>
      </c>
      <c r="N13340" s="17"/>
    </row>
    <row r="13341" spans="1:14" ht="47.25">
      <c r="A13341" s="6">
        <v>13339</v>
      </c>
      <c r="B13341" s="8" t="s">
        <v>31735</v>
      </c>
      <c r="C13341" s="9" t="s">
        <v>31795</v>
      </c>
      <c r="D13341" s="10" t="s">
        <v>31796</v>
      </c>
      <c r="E13341" s="11" t="s">
        <v>31797</v>
      </c>
      <c r="F13341" s="6">
        <v>394326</v>
      </c>
      <c r="G13341" s="6" t="s">
        <v>679</v>
      </c>
      <c r="H13341" s="16">
        <v>1737493.95</v>
      </c>
      <c r="I13341" s="12">
        <v>43954</v>
      </c>
      <c r="J13341" s="12">
        <v>44266</v>
      </c>
      <c r="K13341" s="15">
        <v>1000000</v>
      </c>
      <c r="L13341" s="13" t="s">
        <v>15</v>
      </c>
      <c r="M13341" s="7">
        <v>1</v>
      </c>
      <c r="N13341" s="17"/>
    </row>
    <row r="13342" spans="1:14" ht="63">
      <c r="A13342" s="6">
        <v>13340</v>
      </c>
      <c r="B13342" s="8" t="s">
        <v>31735</v>
      </c>
      <c r="C13342" s="9" t="s">
        <v>31798</v>
      </c>
      <c r="D13342" s="10" t="s">
        <v>19858</v>
      </c>
      <c r="E13342" s="11" t="s">
        <v>31799</v>
      </c>
      <c r="F13342" s="6">
        <v>348508</v>
      </c>
      <c r="G13342" s="6" t="s">
        <v>1109</v>
      </c>
      <c r="H13342" s="16">
        <v>902500</v>
      </c>
      <c r="I13342" s="12">
        <v>43800</v>
      </c>
      <c r="J13342" s="12">
        <v>43988</v>
      </c>
      <c r="K13342" s="15">
        <v>0</v>
      </c>
      <c r="L13342" s="13" t="s">
        <v>15</v>
      </c>
      <c r="M13342" s="7">
        <v>1</v>
      </c>
      <c r="N13342" s="17"/>
    </row>
    <row r="13343" spans="1:14" ht="78.75">
      <c r="A13343" s="6">
        <v>13341</v>
      </c>
      <c r="B13343" s="8" t="s">
        <v>31735</v>
      </c>
      <c r="C13343" s="9" t="s">
        <v>31798</v>
      </c>
      <c r="D13343" s="10" t="s">
        <v>19858</v>
      </c>
      <c r="E13343" s="11" t="s">
        <v>31800</v>
      </c>
      <c r="F13343" s="6">
        <v>342295</v>
      </c>
      <c r="G13343" s="6" t="s">
        <v>1109</v>
      </c>
      <c r="H13343" s="16">
        <v>508632.85</v>
      </c>
      <c r="I13343" s="12">
        <v>43716</v>
      </c>
      <c r="J13343" s="12">
        <v>43885</v>
      </c>
      <c r="K13343" s="15">
        <v>0</v>
      </c>
      <c r="L13343" s="13" t="s">
        <v>15</v>
      </c>
      <c r="M13343" s="7">
        <v>1</v>
      </c>
      <c r="N13343" s="17"/>
    </row>
    <row r="13344" spans="1:14" ht="63">
      <c r="A13344" s="6">
        <v>13342</v>
      </c>
      <c r="B13344" s="8" t="s">
        <v>31735</v>
      </c>
      <c r="C13344" s="9" t="s">
        <v>31801</v>
      </c>
      <c r="D13344" s="10" t="s">
        <v>5494</v>
      </c>
      <c r="E13344" s="11" t="s">
        <v>31802</v>
      </c>
      <c r="F13344" s="6">
        <v>409030</v>
      </c>
      <c r="G13344" s="6" t="s">
        <v>1109</v>
      </c>
      <c r="H13344" s="16">
        <v>1079532</v>
      </c>
      <c r="I13344" s="12">
        <v>43900</v>
      </c>
      <c r="J13344" s="12">
        <v>44090</v>
      </c>
      <c r="K13344" s="15">
        <v>0</v>
      </c>
      <c r="L13344" s="13" t="s">
        <v>15</v>
      </c>
      <c r="M13344" s="7">
        <v>1</v>
      </c>
      <c r="N13344" s="17"/>
    </row>
    <row r="13345" spans="1:14" ht="63">
      <c r="A13345" s="6">
        <v>13343</v>
      </c>
      <c r="B13345" s="8" t="s">
        <v>31735</v>
      </c>
      <c r="C13345" s="9" t="s">
        <v>31803</v>
      </c>
      <c r="D13345" s="10" t="s">
        <v>31804</v>
      </c>
      <c r="E13345" s="11" t="s">
        <v>31805</v>
      </c>
      <c r="F13345" s="6">
        <v>473407</v>
      </c>
      <c r="G13345" s="6" t="s">
        <v>1109</v>
      </c>
      <c r="H13345" s="16">
        <v>1262105</v>
      </c>
      <c r="I13345" s="12">
        <v>44063</v>
      </c>
      <c r="J13345" s="12">
        <v>44191</v>
      </c>
      <c r="K13345" s="15">
        <v>0</v>
      </c>
      <c r="L13345" s="13" t="s">
        <v>15</v>
      </c>
      <c r="M13345" s="7">
        <v>1</v>
      </c>
      <c r="N13345" s="17"/>
    </row>
    <row r="13346" spans="1:14" ht="63">
      <c r="A13346" s="6">
        <v>13344</v>
      </c>
      <c r="B13346" s="8" t="s">
        <v>31735</v>
      </c>
      <c r="C13346" s="9" t="s">
        <v>31806</v>
      </c>
      <c r="D13346" s="10" t="s">
        <v>31807</v>
      </c>
      <c r="E13346" s="11" t="s">
        <v>31808</v>
      </c>
      <c r="F13346" s="6">
        <v>373412</v>
      </c>
      <c r="G13346" s="6" t="s">
        <v>1109</v>
      </c>
      <c r="H13346" s="16">
        <v>2566541</v>
      </c>
      <c r="I13346" s="12">
        <v>43823</v>
      </c>
      <c r="J13346" s="12">
        <v>44012</v>
      </c>
      <c r="K13346" s="15">
        <v>0</v>
      </c>
      <c r="L13346" s="13" t="s">
        <v>15</v>
      </c>
      <c r="M13346" s="7">
        <v>1</v>
      </c>
      <c r="N13346" s="17"/>
    </row>
    <row r="13347" spans="1:14" ht="78.75">
      <c r="A13347" s="6">
        <v>13345</v>
      </c>
      <c r="B13347" s="8" t="s">
        <v>31735</v>
      </c>
      <c r="C13347" s="9" t="s">
        <v>31809</v>
      </c>
      <c r="D13347" s="10" t="s">
        <v>30876</v>
      </c>
      <c r="E13347" s="11" t="s">
        <v>31810</v>
      </c>
      <c r="F13347" s="6">
        <v>332986</v>
      </c>
      <c r="G13347" s="6" t="s">
        <v>4644</v>
      </c>
      <c r="H13347" s="16">
        <v>8900280</v>
      </c>
      <c r="I13347" s="12" t="s">
        <v>31811</v>
      </c>
      <c r="J13347" s="12" t="s">
        <v>6063</v>
      </c>
      <c r="K13347" s="15">
        <v>0</v>
      </c>
      <c r="L13347" s="13" t="s">
        <v>15</v>
      </c>
      <c r="M13347" s="7">
        <v>1</v>
      </c>
      <c r="N13347" s="17"/>
    </row>
    <row r="13348" spans="1:14" ht="78.75">
      <c r="A13348" s="6">
        <v>13346</v>
      </c>
      <c r="B13348" s="8" t="s">
        <v>31735</v>
      </c>
      <c r="C13348" s="9" t="s">
        <v>31812</v>
      </c>
      <c r="D13348" s="10" t="s">
        <v>5267</v>
      </c>
      <c r="E13348" s="11" t="s">
        <v>31813</v>
      </c>
      <c r="F13348" s="6">
        <v>332988</v>
      </c>
      <c r="G13348" s="6" t="s">
        <v>4644</v>
      </c>
      <c r="H13348" s="16">
        <v>15210609.614</v>
      </c>
      <c r="I13348" s="12" t="s">
        <v>31814</v>
      </c>
      <c r="J13348" s="12" t="s">
        <v>774</v>
      </c>
      <c r="K13348" s="15">
        <v>10042355</v>
      </c>
      <c r="L13348" s="13" t="s">
        <v>14</v>
      </c>
      <c r="M13348" s="7">
        <v>1</v>
      </c>
      <c r="N13348" s="17"/>
    </row>
    <row r="13349" spans="1:14" ht="78.75">
      <c r="A13349" s="6">
        <v>13347</v>
      </c>
      <c r="B13349" s="8" t="s">
        <v>31735</v>
      </c>
      <c r="C13349" s="9" t="s">
        <v>31815</v>
      </c>
      <c r="D13349" s="10" t="s">
        <v>4728</v>
      </c>
      <c r="E13349" s="11" t="s">
        <v>31813</v>
      </c>
      <c r="F13349" s="6">
        <v>332988</v>
      </c>
      <c r="G13349" s="6" t="s">
        <v>4644</v>
      </c>
      <c r="H13349" s="16">
        <v>15210609.614</v>
      </c>
      <c r="I13349" s="12" t="s">
        <v>31814</v>
      </c>
      <c r="J13349" s="12" t="s">
        <v>774</v>
      </c>
      <c r="K13349" s="15">
        <v>10042355</v>
      </c>
      <c r="L13349" s="13" t="s">
        <v>14</v>
      </c>
      <c r="M13349" s="7">
        <v>0.49</v>
      </c>
      <c r="N13349" s="17"/>
    </row>
    <row r="13350" spans="1:14" ht="78.75">
      <c r="A13350" s="6">
        <v>13348</v>
      </c>
      <c r="B13350" s="8" t="s">
        <v>31735</v>
      </c>
      <c r="C13350" s="9" t="s">
        <v>31816</v>
      </c>
      <c r="D13350" s="10" t="s">
        <v>4914</v>
      </c>
      <c r="E13350" s="11" t="s">
        <v>31813</v>
      </c>
      <c r="F13350" s="6">
        <v>332988</v>
      </c>
      <c r="G13350" s="6" t="s">
        <v>4644</v>
      </c>
      <c r="H13350" s="16">
        <v>15210609.614</v>
      </c>
      <c r="I13350" s="12" t="s">
        <v>31814</v>
      </c>
      <c r="J13350" s="12" t="s">
        <v>774</v>
      </c>
      <c r="K13350" s="15">
        <v>10042355</v>
      </c>
      <c r="L13350" s="13" t="s">
        <v>14</v>
      </c>
      <c r="M13350" s="7">
        <v>0.51</v>
      </c>
      <c r="N13350" s="17"/>
    </row>
    <row r="13351" spans="1:14" ht="63">
      <c r="A13351" s="6">
        <v>13349</v>
      </c>
      <c r="B13351" s="8" t="s">
        <v>31735</v>
      </c>
      <c r="C13351" s="9" t="s">
        <v>31817</v>
      </c>
      <c r="D13351" s="10" t="s">
        <v>4819</v>
      </c>
      <c r="E13351" s="11" t="s">
        <v>31818</v>
      </c>
      <c r="F13351" s="6">
        <v>212413</v>
      </c>
      <c r="G13351" s="6" t="s">
        <v>4644</v>
      </c>
      <c r="H13351" s="16">
        <v>10101286.778000001</v>
      </c>
      <c r="I13351" s="12" t="s">
        <v>31819</v>
      </c>
      <c r="J13351" s="12" t="s">
        <v>31820</v>
      </c>
      <c r="K13351" s="15">
        <v>6216331</v>
      </c>
      <c r="L13351" s="13" t="s">
        <v>15</v>
      </c>
      <c r="M13351" s="7">
        <v>1</v>
      </c>
      <c r="N13351" s="17"/>
    </row>
    <row r="13352" spans="1:14" ht="94.5">
      <c r="A13352" s="6">
        <v>13350</v>
      </c>
      <c r="B13352" s="8" t="s">
        <v>31735</v>
      </c>
      <c r="C13352" s="9" t="s">
        <v>31821</v>
      </c>
      <c r="D13352" s="10" t="s">
        <v>31822</v>
      </c>
      <c r="E13352" s="11" t="s">
        <v>31823</v>
      </c>
      <c r="F13352" s="6">
        <v>213900</v>
      </c>
      <c r="G13352" s="6" t="s">
        <v>4644</v>
      </c>
      <c r="H13352" s="16">
        <v>24412205.668000001</v>
      </c>
      <c r="I13352" s="12" t="s">
        <v>21722</v>
      </c>
      <c r="J13352" s="12" t="s">
        <v>8815</v>
      </c>
      <c r="K13352" s="15">
        <v>10471574</v>
      </c>
      <c r="L13352" s="13" t="s">
        <v>14</v>
      </c>
      <c r="M13352" s="7">
        <v>1</v>
      </c>
      <c r="N13352" s="17"/>
    </row>
    <row r="13353" spans="1:14" ht="94.5">
      <c r="A13353" s="6">
        <v>13351</v>
      </c>
      <c r="B13353" s="8" t="s">
        <v>31735</v>
      </c>
      <c r="C13353" s="9" t="s">
        <v>31824</v>
      </c>
      <c r="D13353" s="10" t="s">
        <v>31825</v>
      </c>
      <c r="E13353" s="11" t="s">
        <v>31823</v>
      </c>
      <c r="F13353" s="6">
        <v>213900</v>
      </c>
      <c r="G13353" s="6" t="s">
        <v>4644</v>
      </c>
      <c r="H13353" s="16">
        <v>24412205.668000001</v>
      </c>
      <c r="I13353" s="12" t="s">
        <v>21722</v>
      </c>
      <c r="J13353" s="12" t="s">
        <v>8815</v>
      </c>
      <c r="K13353" s="15">
        <v>10471574</v>
      </c>
      <c r="L13353" s="13" t="s">
        <v>14</v>
      </c>
      <c r="M13353" s="7">
        <v>0.51</v>
      </c>
      <c r="N13353" s="17"/>
    </row>
    <row r="13354" spans="1:14" ht="94.5">
      <c r="A13354" s="6">
        <v>13352</v>
      </c>
      <c r="B13354" s="8" t="s">
        <v>31735</v>
      </c>
      <c r="C13354" s="9" t="s">
        <v>31826</v>
      </c>
      <c r="D13354" s="10" t="s">
        <v>31827</v>
      </c>
      <c r="E13354" s="11" t="s">
        <v>31823</v>
      </c>
      <c r="F13354" s="6">
        <v>213900</v>
      </c>
      <c r="G13354" s="6" t="s">
        <v>4644</v>
      </c>
      <c r="H13354" s="16">
        <v>24412205.668000001</v>
      </c>
      <c r="I13354" s="12" t="s">
        <v>21722</v>
      </c>
      <c r="J13354" s="12" t="s">
        <v>8815</v>
      </c>
      <c r="K13354" s="15">
        <v>10471574</v>
      </c>
      <c r="L13354" s="13" t="s">
        <v>14</v>
      </c>
      <c r="M13354" s="7">
        <v>0.49</v>
      </c>
      <c r="N13354" s="17"/>
    </row>
    <row r="13355" spans="1:14" ht="63">
      <c r="A13355" s="6">
        <v>13353</v>
      </c>
      <c r="B13355" s="8" t="s">
        <v>31735</v>
      </c>
      <c r="C13355" s="9" t="s">
        <v>31828</v>
      </c>
      <c r="D13355" s="10" t="s">
        <v>623</v>
      </c>
      <c r="E13355" s="11" t="s">
        <v>31829</v>
      </c>
      <c r="F13355" s="6">
        <v>213902</v>
      </c>
      <c r="G13355" s="6" t="s">
        <v>4644</v>
      </c>
      <c r="H13355" s="16">
        <v>35606695.489</v>
      </c>
      <c r="I13355" s="12" t="s">
        <v>31830</v>
      </c>
      <c r="J13355" s="12" t="s">
        <v>800</v>
      </c>
      <c r="K13355" s="15">
        <v>14362673</v>
      </c>
      <c r="L13355" s="13" t="s">
        <v>15</v>
      </c>
      <c r="M13355" s="7">
        <v>1</v>
      </c>
      <c r="N13355" s="17"/>
    </row>
    <row r="13356" spans="1:14" ht="94.5">
      <c r="A13356" s="6">
        <v>13354</v>
      </c>
      <c r="B13356" s="8" t="s">
        <v>31735</v>
      </c>
      <c r="C13356" s="9" t="s">
        <v>31831</v>
      </c>
      <c r="D13356" s="10" t="s">
        <v>31832</v>
      </c>
      <c r="E13356" s="11" t="s">
        <v>31833</v>
      </c>
      <c r="F13356" s="6">
        <v>235381</v>
      </c>
      <c r="G13356" s="6" t="s">
        <v>4644</v>
      </c>
      <c r="H13356" s="16">
        <v>18425811.822999999</v>
      </c>
      <c r="I13356" s="12" t="s">
        <v>31834</v>
      </c>
      <c r="J13356" s="12" t="s">
        <v>8857</v>
      </c>
      <c r="K13356" s="15">
        <v>12765345</v>
      </c>
      <c r="L13356" s="13" t="s">
        <v>14</v>
      </c>
      <c r="M13356" s="7">
        <v>1</v>
      </c>
      <c r="N13356" s="17"/>
    </row>
    <row r="13357" spans="1:14" ht="94.5">
      <c r="A13357" s="6">
        <v>13355</v>
      </c>
      <c r="B13357" s="8" t="s">
        <v>31735</v>
      </c>
      <c r="C13357" s="9" t="s">
        <v>31835</v>
      </c>
      <c r="D13357" s="10" t="s">
        <v>31836</v>
      </c>
      <c r="E13357" s="11" t="s">
        <v>31833</v>
      </c>
      <c r="F13357" s="6">
        <v>235381</v>
      </c>
      <c r="G13357" s="6" t="s">
        <v>4644</v>
      </c>
      <c r="H13357" s="16">
        <v>18425811.822999999</v>
      </c>
      <c r="I13357" s="12" t="s">
        <v>31834</v>
      </c>
      <c r="J13357" s="12" t="s">
        <v>8857</v>
      </c>
      <c r="K13357" s="15">
        <v>12765345</v>
      </c>
      <c r="L13357" s="13" t="s">
        <v>14</v>
      </c>
      <c r="M13357" s="7">
        <v>0.51</v>
      </c>
      <c r="N13357" s="17"/>
    </row>
    <row r="13358" spans="1:14" ht="94.5">
      <c r="A13358" s="6">
        <v>13356</v>
      </c>
      <c r="B13358" s="8" t="s">
        <v>31735</v>
      </c>
      <c r="C13358" s="9" t="s">
        <v>31837</v>
      </c>
      <c r="D13358" s="10" t="s">
        <v>31838</v>
      </c>
      <c r="E13358" s="11" t="s">
        <v>31833</v>
      </c>
      <c r="F13358" s="6">
        <v>235381</v>
      </c>
      <c r="G13358" s="6" t="s">
        <v>4644</v>
      </c>
      <c r="H13358" s="16">
        <v>18425811.822999999</v>
      </c>
      <c r="I13358" s="12" t="s">
        <v>31834</v>
      </c>
      <c r="J13358" s="12" t="s">
        <v>8857</v>
      </c>
      <c r="K13358" s="15">
        <v>12765345</v>
      </c>
      <c r="L13358" s="13" t="s">
        <v>14</v>
      </c>
      <c r="M13358" s="7">
        <v>0.49</v>
      </c>
      <c r="N13358" s="17"/>
    </row>
    <row r="13359" spans="1:14" ht="78.75">
      <c r="A13359" s="6">
        <v>13357</v>
      </c>
      <c r="B13359" s="8" t="s">
        <v>31735</v>
      </c>
      <c r="C13359" s="9" t="s">
        <v>31821</v>
      </c>
      <c r="D13359" s="10" t="s">
        <v>31822</v>
      </c>
      <c r="E13359" s="11" t="s">
        <v>31839</v>
      </c>
      <c r="F13359" s="6">
        <v>213898</v>
      </c>
      <c r="G13359" s="6" t="s">
        <v>4644</v>
      </c>
      <c r="H13359" s="16">
        <v>36317651.332999997</v>
      </c>
      <c r="I13359" s="12" t="s">
        <v>21722</v>
      </c>
      <c r="J13359" s="12" t="s">
        <v>8815</v>
      </c>
      <c r="K13359" s="15">
        <v>12983252</v>
      </c>
      <c r="L13359" s="13" t="s">
        <v>14</v>
      </c>
      <c r="M13359" s="7">
        <v>1</v>
      </c>
      <c r="N13359" s="17"/>
    </row>
    <row r="13360" spans="1:14" ht="78.75">
      <c r="A13360" s="6">
        <v>13358</v>
      </c>
      <c r="B13360" s="8" t="s">
        <v>31735</v>
      </c>
      <c r="C13360" s="9" t="s">
        <v>31824</v>
      </c>
      <c r="D13360" s="10" t="s">
        <v>31825</v>
      </c>
      <c r="E13360" s="11" t="s">
        <v>31839</v>
      </c>
      <c r="F13360" s="6">
        <v>213898</v>
      </c>
      <c r="G13360" s="6" t="s">
        <v>4644</v>
      </c>
      <c r="H13360" s="16">
        <v>36317651.332999997</v>
      </c>
      <c r="I13360" s="12" t="s">
        <v>21722</v>
      </c>
      <c r="J13360" s="12" t="s">
        <v>8815</v>
      </c>
      <c r="K13360" s="15">
        <v>12983252</v>
      </c>
      <c r="L13360" s="13" t="s">
        <v>14</v>
      </c>
      <c r="M13360" s="7">
        <v>0.51</v>
      </c>
      <c r="N13360" s="17"/>
    </row>
    <row r="13361" spans="1:14" ht="78.75">
      <c r="A13361" s="6">
        <v>13359</v>
      </c>
      <c r="B13361" s="8" t="s">
        <v>31735</v>
      </c>
      <c r="C13361" s="9" t="s">
        <v>31826</v>
      </c>
      <c r="D13361" s="10" t="s">
        <v>31827</v>
      </c>
      <c r="E13361" s="11" t="s">
        <v>31839</v>
      </c>
      <c r="F13361" s="6">
        <v>213898</v>
      </c>
      <c r="G13361" s="6" t="s">
        <v>4644</v>
      </c>
      <c r="H13361" s="16">
        <v>36317651.332999997</v>
      </c>
      <c r="I13361" s="12" t="s">
        <v>21722</v>
      </c>
      <c r="J13361" s="12" t="s">
        <v>8815</v>
      </c>
      <c r="K13361" s="15">
        <v>12983252</v>
      </c>
      <c r="L13361" s="13" t="s">
        <v>14</v>
      </c>
      <c r="M13361" s="7">
        <v>0.49</v>
      </c>
      <c r="N13361" s="17"/>
    </row>
    <row r="13362" spans="1:14" ht="157.5">
      <c r="A13362" s="6">
        <v>13360</v>
      </c>
      <c r="B13362" s="8" t="s">
        <v>31735</v>
      </c>
      <c r="C13362" s="9" t="s">
        <v>31840</v>
      </c>
      <c r="D13362" s="10" t="s">
        <v>31841</v>
      </c>
      <c r="E13362" s="11" t="s">
        <v>31842</v>
      </c>
      <c r="F13362" s="6">
        <v>332991</v>
      </c>
      <c r="G13362" s="6" t="s">
        <v>4644</v>
      </c>
      <c r="H13362" s="16">
        <v>19679417.074999999</v>
      </c>
      <c r="I13362" s="12" t="s">
        <v>13252</v>
      </c>
      <c r="J13362" s="12" t="s">
        <v>27322</v>
      </c>
      <c r="K13362" s="15">
        <v>16150898</v>
      </c>
      <c r="L13362" s="13" t="s">
        <v>15</v>
      </c>
      <c r="M13362" s="7">
        <v>1</v>
      </c>
      <c r="N13362" s="17"/>
    </row>
    <row r="13363" spans="1:14" ht="110.25">
      <c r="A13363" s="6">
        <v>13361</v>
      </c>
      <c r="B13363" s="8" t="s">
        <v>31735</v>
      </c>
      <c r="C13363" s="9" t="s">
        <v>31843</v>
      </c>
      <c r="D13363" s="10" t="s">
        <v>31844</v>
      </c>
      <c r="E13363" s="11" t="s">
        <v>31845</v>
      </c>
      <c r="F13363" s="6">
        <v>276344</v>
      </c>
      <c r="G13363" s="6" t="s">
        <v>4644</v>
      </c>
      <c r="H13363" s="16">
        <v>21812268.022</v>
      </c>
      <c r="I13363" s="12">
        <v>43713</v>
      </c>
      <c r="J13363" s="12">
        <v>44197</v>
      </c>
      <c r="K13363" s="15">
        <v>15530358</v>
      </c>
      <c r="L13363" s="13" t="s">
        <v>15</v>
      </c>
      <c r="M13363" s="7">
        <v>1</v>
      </c>
      <c r="N13363" s="17"/>
    </row>
    <row r="13364" spans="1:14" ht="110.25">
      <c r="A13364" s="6">
        <v>13362</v>
      </c>
      <c r="B13364" s="8" t="s">
        <v>31735</v>
      </c>
      <c r="C13364" s="9" t="s">
        <v>31846</v>
      </c>
      <c r="D13364" s="10" t="s">
        <v>31832</v>
      </c>
      <c r="E13364" s="11" t="s">
        <v>31847</v>
      </c>
      <c r="F13364" s="6">
        <v>235380</v>
      </c>
      <c r="G13364" s="6" t="s">
        <v>4644</v>
      </c>
      <c r="H13364" s="16">
        <v>30674317.168000001</v>
      </c>
      <c r="I13364" s="12"/>
      <c r="J13364" s="12" t="s">
        <v>13889</v>
      </c>
      <c r="K13364" s="15">
        <v>29943452.300000001</v>
      </c>
      <c r="L13364" s="13" t="s">
        <v>14</v>
      </c>
      <c r="M13364" s="7">
        <v>1</v>
      </c>
      <c r="N13364" s="17"/>
    </row>
    <row r="13365" spans="1:14" ht="110.25">
      <c r="A13365" s="6">
        <v>13363</v>
      </c>
      <c r="B13365" s="8" t="s">
        <v>31735</v>
      </c>
      <c r="C13365" s="9" t="s">
        <v>31835</v>
      </c>
      <c r="D13365" s="10" t="s">
        <v>31836</v>
      </c>
      <c r="E13365" s="11" t="s">
        <v>31847</v>
      </c>
      <c r="F13365" s="6">
        <v>235380</v>
      </c>
      <c r="G13365" s="6" t="s">
        <v>4644</v>
      </c>
      <c r="H13365" s="16">
        <v>30674317.168000001</v>
      </c>
      <c r="I13365" s="12"/>
      <c r="J13365" s="12" t="s">
        <v>13889</v>
      </c>
      <c r="K13365" s="15">
        <v>29943452.300000001</v>
      </c>
      <c r="L13365" s="13" t="s">
        <v>14</v>
      </c>
      <c r="M13365" s="7">
        <v>0.51</v>
      </c>
      <c r="N13365" s="17"/>
    </row>
    <row r="13366" spans="1:14" ht="110.25">
      <c r="A13366" s="6">
        <v>13364</v>
      </c>
      <c r="B13366" s="8" t="s">
        <v>31735</v>
      </c>
      <c r="C13366" s="9" t="s">
        <v>31837</v>
      </c>
      <c r="D13366" s="10" t="s">
        <v>31838</v>
      </c>
      <c r="E13366" s="11" t="s">
        <v>31847</v>
      </c>
      <c r="F13366" s="6">
        <v>235380</v>
      </c>
      <c r="G13366" s="6" t="s">
        <v>4644</v>
      </c>
      <c r="H13366" s="16">
        <v>30674317.168000001</v>
      </c>
      <c r="I13366" s="12"/>
      <c r="J13366" s="12" t="s">
        <v>13889</v>
      </c>
      <c r="K13366" s="15">
        <v>29943452.300000001</v>
      </c>
      <c r="L13366" s="13" t="s">
        <v>14</v>
      </c>
      <c r="M13366" s="7">
        <v>0.49</v>
      </c>
      <c r="N13366" s="17"/>
    </row>
    <row r="13367" spans="1:14" ht="141.75">
      <c r="A13367" s="6">
        <v>13365</v>
      </c>
      <c r="B13367" s="8" t="s">
        <v>31735</v>
      </c>
      <c r="C13367" s="9" t="s">
        <v>31848</v>
      </c>
      <c r="D13367" s="10" t="s">
        <v>31849</v>
      </c>
      <c r="E13367" s="11" t="s">
        <v>31850</v>
      </c>
      <c r="F13367" s="6">
        <v>405659</v>
      </c>
      <c r="G13367" s="6" t="s">
        <v>4644</v>
      </c>
      <c r="H13367" s="16">
        <v>18445181.666999999</v>
      </c>
      <c r="I13367" s="12" t="s">
        <v>4443</v>
      </c>
      <c r="J13367" s="12" t="s">
        <v>31851</v>
      </c>
      <c r="K13367" s="15">
        <v>10744440</v>
      </c>
      <c r="L13367" s="13" t="s">
        <v>14</v>
      </c>
      <c r="M13367" s="7">
        <v>1</v>
      </c>
      <c r="N13367" s="17"/>
    </row>
    <row r="13368" spans="1:14" ht="141.75">
      <c r="A13368" s="6">
        <v>13366</v>
      </c>
      <c r="B13368" s="8" t="s">
        <v>31735</v>
      </c>
      <c r="C13368" s="9" t="s">
        <v>31852</v>
      </c>
      <c r="D13368" s="10" t="s">
        <v>21981</v>
      </c>
      <c r="E13368" s="11" t="s">
        <v>31850</v>
      </c>
      <c r="F13368" s="6">
        <v>405659</v>
      </c>
      <c r="G13368" s="6" t="s">
        <v>4644</v>
      </c>
      <c r="H13368" s="16">
        <v>18445181.666999999</v>
      </c>
      <c r="I13368" s="12" t="s">
        <v>4443</v>
      </c>
      <c r="J13368" s="12" t="s">
        <v>31851</v>
      </c>
      <c r="K13368" s="15">
        <v>10744440</v>
      </c>
      <c r="L13368" s="13" t="s">
        <v>14</v>
      </c>
      <c r="M13368" s="7">
        <v>0.51</v>
      </c>
      <c r="N13368" s="17"/>
    </row>
    <row r="13369" spans="1:14" ht="141.75">
      <c r="A13369" s="6">
        <v>13367</v>
      </c>
      <c r="B13369" s="8" t="s">
        <v>31735</v>
      </c>
      <c r="C13369" s="9" t="s">
        <v>31764</v>
      </c>
      <c r="D13369" s="10" t="s">
        <v>21642</v>
      </c>
      <c r="E13369" s="11" t="s">
        <v>31850</v>
      </c>
      <c r="F13369" s="6">
        <v>405659</v>
      </c>
      <c r="G13369" s="6" t="s">
        <v>4644</v>
      </c>
      <c r="H13369" s="16">
        <v>18445181.666999999</v>
      </c>
      <c r="I13369" s="12" t="s">
        <v>4443</v>
      </c>
      <c r="J13369" s="12" t="s">
        <v>31851</v>
      </c>
      <c r="K13369" s="15">
        <v>10744440</v>
      </c>
      <c r="L13369" s="13" t="s">
        <v>14</v>
      </c>
      <c r="M13369" s="7">
        <v>0.49</v>
      </c>
      <c r="N13369" s="17"/>
    </row>
    <row r="13370" spans="1:14" ht="94.5">
      <c r="A13370" s="6">
        <v>13368</v>
      </c>
      <c r="B13370" s="8" t="s">
        <v>31735</v>
      </c>
      <c r="C13370" s="9" t="s">
        <v>31853</v>
      </c>
      <c r="D13370" s="10" t="s">
        <v>30896</v>
      </c>
      <c r="E13370" s="11" t="s">
        <v>31854</v>
      </c>
      <c r="F13370" s="6">
        <v>305531</v>
      </c>
      <c r="G13370" s="6" t="s">
        <v>4644</v>
      </c>
      <c r="H13370" s="16">
        <v>12415000.002</v>
      </c>
      <c r="I13370" s="12">
        <v>43473</v>
      </c>
      <c r="J13370" s="12" t="s">
        <v>668</v>
      </c>
      <c r="K13370" s="15">
        <v>8242710.335</v>
      </c>
      <c r="L13370" s="13" t="s">
        <v>15</v>
      </c>
      <c r="M13370" s="7">
        <v>1</v>
      </c>
      <c r="N13370" s="17"/>
    </row>
    <row r="13371" spans="1:14" ht="94.5">
      <c r="A13371" s="6">
        <v>13369</v>
      </c>
      <c r="B13371" s="8" t="s">
        <v>31735</v>
      </c>
      <c r="C13371" s="9" t="s">
        <v>31855</v>
      </c>
      <c r="D13371" s="10" t="s">
        <v>31856</v>
      </c>
      <c r="E13371" s="11" t="s">
        <v>31857</v>
      </c>
      <c r="F13371" s="6">
        <v>208915</v>
      </c>
      <c r="G13371" s="6" t="s">
        <v>4644</v>
      </c>
      <c r="H13371" s="16">
        <v>29890000</v>
      </c>
      <c r="I13371" s="12" t="s">
        <v>31819</v>
      </c>
      <c r="J13371" s="12" t="s">
        <v>774</v>
      </c>
      <c r="K13371" s="15">
        <v>24583806</v>
      </c>
      <c r="L13371" s="13" t="s">
        <v>14</v>
      </c>
      <c r="M13371" s="7">
        <v>1</v>
      </c>
      <c r="N13371" s="17"/>
    </row>
    <row r="13372" spans="1:14" ht="94.5">
      <c r="A13372" s="6">
        <v>13370</v>
      </c>
      <c r="B13372" s="8" t="s">
        <v>31735</v>
      </c>
      <c r="C13372" s="9" t="s">
        <v>31858</v>
      </c>
      <c r="D13372" s="10" t="s">
        <v>31859</v>
      </c>
      <c r="E13372" s="11" t="s">
        <v>31857</v>
      </c>
      <c r="F13372" s="6">
        <v>208915</v>
      </c>
      <c r="G13372" s="6" t="s">
        <v>4644</v>
      </c>
      <c r="H13372" s="16">
        <v>29890000</v>
      </c>
      <c r="I13372" s="12" t="s">
        <v>31819</v>
      </c>
      <c r="J13372" s="12" t="s">
        <v>774</v>
      </c>
      <c r="K13372" s="15">
        <v>24583806</v>
      </c>
      <c r="L13372" s="13" t="s">
        <v>14</v>
      </c>
      <c r="M13372" s="7">
        <v>0.49</v>
      </c>
      <c r="N13372" s="17"/>
    </row>
    <row r="13373" spans="1:14" ht="94.5">
      <c r="A13373" s="6">
        <v>13371</v>
      </c>
      <c r="B13373" s="8" t="s">
        <v>31735</v>
      </c>
      <c r="C13373" s="9" t="s">
        <v>31860</v>
      </c>
      <c r="D13373" s="10" t="s">
        <v>6969</v>
      </c>
      <c r="E13373" s="11" t="s">
        <v>31857</v>
      </c>
      <c r="F13373" s="6">
        <v>208915</v>
      </c>
      <c r="G13373" s="6" t="s">
        <v>4644</v>
      </c>
      <c r="H13373" s="16">
        <v>29890000</v>
      </c>
      <c r="I13373" s="12" t="s">
        <v>31819</v>
      </c>
      <c r="J13373" s="12" t="s">
        <v>774</v>
      </c>
      <c r="K13373" s="15">
        <v>24583806</v>
      </c>
      <c r="L13373" s="13" t="s">
        <v>14</v>
      </c>
      <c r="M13373" s="7">
        <v>0.51</v>
      </c>
      <c r="N13373" s="17"/>
    </row>
    <row r="13374" spans="1:14" ht="110.25">
      <c r="A13374" s="6">
        <v>13372</v>
      </c>
      <c r="B13374" s="8" t="s">
        <v>31735</v>
      </c>
      <c r="C13374" s="9" t="s">
        <v>31861</v>
      </c>
      <c r="D13374" s="10" t="s">
        <v>31753</v>
      </c>
      <c r="E13374" s="11" t="s">
        <v>31862</v>
      </c>
      <c r="F13374" s="6">
        <v>305532</v>
      </c>
      <c r="G13374" s="6" t="s">
        <v>4644</v>
      </c>
      <c r="H13374" s="16">
        <v>15601400</v>
      </c>
      <c r="I13374" s="12">
        <v>43654</v>
      </c>
      <c r="J13374" s="12" t="s">
        <v>16377</v>
      </c>
      <c r="K13374" s="15">
        <v>9730529</v>
      </c>
      <c r="L13374" s="13" t="s">
        <v>15</v>
      </c>
      <c r="M13374" s="7">
        <v>1</v>
      </c>
      <c r="N13374" s="17"/>
    </row>
    <row r="13375" spans="1:14" ht="94.5">
      <c r="A13375" s="6">
        <v>13373</v>
      </c>
      <c r="B13375" s="8" t="s">
        <v>31735</v>
      </c>
      <c r="C13375" s="9" t="s">
        <v>31863</v>
      </c>
      <c r="D13375" s="10" t="s">
        <v>4705</v>
      </c>
      <c r="E13375" s="11" t="s">
        <v>31864</v>
      </c>
      <c r="F13375" s="6">
        <v>409027</v>
      </c>
      <c r="G13375" s="6" t="s">
        <v>4644</v>
      </c>
      <c r="H13375" s="16">
        <v>30869099.848000001</v>
      </c>
      <c r="I13375" s="12">
        <v>44110</v>
      </c>
      <c r="J13375" s="12" t="s">
        <v>1056</v>
      </c>
      <c r="K13375" s="15">
        <v>0</v>
      </c>
      <c r="L13375" s="13" t="s">
        <v>15</v>
      </c>
      <c r="M13375" s="7">
        <v>1</v>
      </c>
      <c r="N13375" s="17"/>
    </row>
    <row r="13376" spans="1:14" ht="110.25">
      <c r="A13376" s="6">
        <v>13374</v>
      </c>
      <c r="B13376" s="8" t="s">
        <v>31735</v>
      </c>
      <c r="C13376" s="9" t="s">
        <v>31865</v>
      </c>
      <c r="D13376" s="10" t="s">
        <v>31866</v>
      </c>
      <c r="E13376" s="11" t="s">
        <v>31867</v>
      </c>
      <c r="F13376" s="6">
        <v>180185</v>
      </c>
      <c r="G13376" s="6" t="s">
        <v>4644</v>
      </c>
      <c r="H13376" s="16">
        <v>15905847.046</v>
      </c>
      <c r="I13376" s="12">
        <v>43250</v>
      </c>
      <c r="J13376" s="12">
        <v>43622</v>
      </c>
      <c r="K13376" s="15">
        <v>10377919</v>
      </c>
      <c r="L13376" s="13" t="s">
        <v>15</v>
      </c>
      <c r="M13376" s="7">
        <v>1</v>
      </c>
      <c r="N13376" s="17"/>
    </row>
    <row r="13377" spans="1:14" ht="110.25">
      <c r="A13377" s="6">
        <v>13375</v>
      </c>
      <c r="B13377" s="8" t="s">
        <v>31735</v>
      </c>
      <c r="C13377" s="9" t="s">
        <v>31868</v>
      </c>
      <c r="D13377" s="10" t="s">
        <v>31869</v>
      </c>
      <c r="E13377" s="11" t="s">
        <v>31870</v>
      </c>
      <c r="F13377" s="6">
        <v>213901</v>
      </c>
      <c r="G13377" s="6" t="s">
        <v>4644</v>
      </c>
      <c r="H13377" s="16">
        <v>20297871.907000002</v>
      </c>
      <c r="I13377" s="12">
        <v>43262</v>
      </c>
      <c r="J13377" s="12">
        <v>43810</v>
      </c>
      <c r="K13377" s="15">
        <v>14761575</v>
      </c>
      <c r="L13377" s="13" t="s">
        <v>14</v>
      </c>
      <c r="M13377" s="7">
        <v>1</v>
      </c>
      <c r="N13377" s="17"/>
    </row>
    <row r="13378" spans="1:14" ht="110.25">
      <c r="A13378" s="6">
        <v>13376</v>
      </c>
      <c r="B13378" s="8" t="s">
        <v>31735</v>
      </c>
      <c r="C13378" s="9" t="s">
        <v>31871</v>
      </c>
      <c r="D13378" s="10" t="s">
        <v>21805</v>
      </c>
      <c r="E13378" s="11" t="s">
        <v>31870</v>
      </c>
      <c r="F13378" s="6">
        <v>213901</v>
      </c>
      <c r="G13378" s="6" t="s">
        <v>4644</v>
      </c>
      <c r="H13378" s="16">
        <v>20297871.907000002</v>
      </c>
      <c r="I13378" s="12">
        <v>43262</v>
      </c>
      <c r="J13378" s="12">
        <v>43810</v>
      </c>
      <c r="K13378" s="15">
        <v>14761575</v>
      </c>
      <c r="L13378" s="13" t="s">
        <v>14</v>
      </c>
      <c r="M13378" s="7">
        <v>0.75</v>
      </c>
      <c r="N13378" s="17"/>
    </row>
    <row r="13379" spans="1:14" ht="110.25">
      <c r="A13379" s="6">
        <v>13377</v>
      </c>
      <c r="B13379" s="8" t="s">
        <v>31735</v>
      </c>
      <c r="C13379" s="9" t="s">
        <v>31872</v>
      </c>
      <c r="D13379" s="10" t="s">
        <v>21719</v>
      </c>
      <c r="E13379" s="11" t="s">
        <v>31870</v>
      </c>
      <c r="F13379" s="6">
        <v>213901</v>
      </c>
      <c r="G13379" s="6" t="s">
        <v>4644</v>
      </c>
      <c r="H13379" s="16">
        <v>20297871.907000002</v>
      </c>
      <c r="I13379" s="12">
        <v>43262</v>
      </c>
      <c r="J13379" s="12">
        <v>43810</v>
      </c>
      <c r="K13379" s="15">
        <v>14761575</v>
      </c>
      <c r="L13379" s="13" t="s">
        <v>14</v>
      </c>
      <c r="M13379" s="7">
        <v>0.25</v>
      </c>
      <c r="N13379" s="17"/>
    </row>
    <row r="13380" spans="1:14" ht="47.25">
      <c r="A13380" s="6">
        <v>13378</v>
      </c>
      <c r="B13380" s="8" t="s">
        <v>31735</v>
      </c>
      <c r="C13380" s="9" t="s">
        <v>31873</v>
      </c>
      <c r="D13380" s="10" t="s">
        <v>3319</v>
      </c>
      <c r="E13380" s="11" t="s">
        <v>31874</v>
      </c>
      <c r="F13380" s="6">
        <v>213899</v>
      </c>
      <c r="G13380" s="6" t="s">
        <v>4644</v>
      </c>
      <c r="H13380" s="16">
        <v>41499996.32</v>
      </c>
      <c r="I13380" s="12" t="s">
        <v>31875</v>
      </c>
      <c r="J13380" s="12" t="s">
        <v>668</v>
      </c>
      <c r="K13380" s="15">
        <v>16354480</v>
      </c>
      <c r="L13380" s="13" t="s">
        <v>15</v>
      </c>
      <c r="M13380" s="7">
        <v>1</v>
      </c>
      <c r="N13380" s="17"/>
    </row>
    <row r="13381" spans="1:14" ht="94.5">
      <c r="A13381" s="6">
        <v>13379</v>
      </c>
      <c r="B13381" s="8" t="s">
        <v>31735</v>
      </c>
      <c r="C13381" s="9" t="s">
        <v>31876</v>
      </c>
      <c r="D13381" s="10" t="s">
        <v>6517</v>
      </c>
      <c r="E13381" s="11" t="s">
        <v>31877</v>
      </c>
      <c r="F13381" s="6">
        <v>251801</v>
      </c>
      <c r="G13381" s="6" t="s">
        <v>4644</v>
      </c>
      <c r="H13381" s="16">
        <v>31490000.243999999</v>
      </c>
      <c r="I13381" s="12" t="s">
        <v>31834</v>
      </c>
      <c r="J13381" s="12" t="s">
        <v>668</v>
      </c>
      <c r="K13381" s="15">
        <v>24095054</v>
      </c>
      <c r="L13381" s="13" t="s">
        <v>15</v>
      </c>
      <c r="M13381" s="7">
        <v>1</v>
      </c>
      <c r="N13381" s="17"/>
    </row>
    <row r="13382" spans="1:14" ht="63">
      <c r="A13382" s="6">
        <v>13380</v>
      </c>
      <c r="B13382" s="8" t="s">
        <v>31735</v>
      </c>
      <c r="C13382" s="9" t="s">
        <v>31878</v>
      </c>
      <c r="D13382" s="10" t="s">
        <v>24579</v>
      </c>
      <c r="E13382" s="11" t="s">
        <v>31879</v>
      </c>
      <c r="F13382" s="6">
        <v>332987</v>
      </c>
      <c r="G13382" s="6" t="s">
        <v>4644</v>
      </c>
      <c r="H13382" s="16">
        <v>8571262.3650000002</v>
      </c>
      <c r="I13382" s="12" t="s">
        <v>31880</v>
      </c>
      <c r="J13382" s="12" t="s">
        <v>6063</v>
      </c>
      <c r="K13382" s="15">
        <v>8568559</v>
      </c>
      <c r="L13382" s="13" t="s">
        <v>15</v>
      </c>
      <c r="M13382" s="7">
        <v>1</v>
      </c>
      <c r="N13382" s="17"/>
    </row>
    <row r="13383" spans="1:14" ht="110.25">
      <c r="A13383" s="6">
        <v>13381</v>
      </c>
      <c r="B13383" s="8" t="s">
        <v>31735</v>
      </c>
      <c r="C13383" s="9" t="s">
        <v>31881</v>
      </c>
      <c r="D13383" s="10" t="s">
        <v>4672</v>
      </c>
      <c r="E13383" s="11" t="s">
        <v>31882</v>
      </c>
      <c r="F13383" s="6">
        <v>251802</v>
      </c>
      <c r="G13383" s="6" t="s">
        <v>4644</v>
      </c>
      <c r="H13383" s="16">
        <v>22155000.390999999</v>
      </c>
      <c r="I13383" s="12" t="s">
        <v>31834</v>
      </c>
      <c r="J13383" s="12" t="s">
        <v>14599</v>
      </c>
      <c r="K13383" s="15">
        <v>16633517</v>
      </c>
      <c r="L13383" s="13" t="s">
        <v>15</v>
      </c>
      <c r="M13383" s="7">
        <v>1</v>
      </c>
      <c r="N13383" s="17"/>
    </row>
    <row r="13384" spans="1:14" ht="94.5">
      <c r="A13384" s="6">
        <v>13382</v>
      </c>
      <c r="B13384" s="8" t="s">
        <v>31735</v>
      </c>
      <c r="C13384" s="9" t="s">
        <v>31876</v>
      </c>
      <c r="D13384" s="10" t="s">
        <v>6517</v>
      </c>
      <c r="E13384" s="11" t="s">
        <v>31883</v>
      </c>
      <c r="F13384" s="6">
        <v>212866</v>
      </c>
      <c r="G13384" s="6" t="s">
        <v>4644</v>
      </c>
      <c r="H13384" s="16">
        <v>21303629.554000001</v>
      </c>
      <c r="I13384" s="12" t="s">
        <v>31875</v>
      </c>
      <c r="J13384" s="12">
        <v>44197</v>
      </c>
      <c r="K13384" s="15">
        <v>16819463</v>
      </c>
      <c r="L13384" s="13" t="s">
        <v>15</v>
      </c>
      <c r="M13384" s="7">
        <v>1</v>
      </c>
      <c r="N13384" s="17"/>
    </row>
    <row r="13385" spans="1:14" ht="78.75">
      <c r="A13385" s="6">
        <v>13383</v>
      </c>
      <c r="B13385" s="8" t="s">
        <v>31735</v>
      </c>
      <c r="C13385" s="9" t="s">
        <v>31861</v>
      </c>
      <c r="D13385" s="10" t="s">
        <v>31836</v>
      </c>
      <c r="E13385" s="11" t="s">
        <v>31884</v>
      </c>
      <c r="F13385" s="6">
        <v>305537</v>
      </c>
      <c r="G13385" s="6" t="s">
        <v>4644</v>
      </c>
      <c r="H13385" s="16">
        <v>25949000.000999998</v>
      </c>
      <c r="I13385" s="12">
        <v>43654</v>
      </c>
      <c r="J13385" s="12" t="s">
        <v>16882</v>
      </c>
      <c r="K13385" s="15">
        <v>15759177.66</v>
      </c>
      <c r="L13385" s="13" t="s">
        <v>15</v>
      </c>
      <c r="M13385" s="7">
        <v>1</v>
      </c>
      <c r="N13385" s="17"/>
    </row>
    <row r="13386" spans="1:14" ht="94.5">
      <c r="A13386" s="6">
        <v>13384</v>
      </c>
      <c r="B13386" s="8" t="s">
        <v>31735</v>
      </c>
      <c r="C13386" s="9" t="s">
        <v>31885</v>
      </c>
      <c r="D13386" s="10" t="s">
        <v>30896</v>
      </c>
      <c r="E13386" s="11" t="s">
        <v>31886</v>
      </c>
      <c r="F13386" s="6">
        <v>332989</v>
      </c>
      <c r="G13386" s="6" t="s">
        <v>4644</v>
      </c>
      <c r="H13386" s="16">
        <v>19120470.302000001</v>
      </c>
      <c r="I13386" s="12" t="s">
        <v>9830</v>
      </c>
      <c r="J13386" s="12" t="s">
        <v>4470</v>
      </c>
      <c r="K13386" s="15">
        <v>8134753</v>
      </c>
      <c r="L13386" s="13" t="s">
        <v>15</v>
      </c>
      <c r="M13386" s="7">
        <v>1</v>
      </c>
      <c r="N13386" s="17"/>
    </row>
    <row r="13387" spans="1:14" ht="63">
      <c r="A13387" s="6">
        <v>13385</v>
      </c>
      <c r="B13387" s="8" t="s">
        <v>31735</v>
      </c>
      <c r="C13387" s="9" t="s">
        <v>31887</v>
      </c>
      <c r="D13387" s="10" t="s">
        <v>31888</v>
      </c>
      <c r="E13387" s="11" t="s">
        <v>31889</v>
      </c>
      <c r="F13387" s="6">
        <v>479910</v>
      </c>
      <c r="G13387" s="6" t="s">
        <v>4644</v>
      </c>
      <c r="H13387" s="16">
        <v>8542930.8310000002</v>
      </c>
      <c r="I13387" s="12" t="s">
        <v>8660</v>
      </c>
      <c r="J13387" s="12">
        <v>44352</v>
      </c>
      <c r="K13387" s="15">
        <v>0</v>
      </c>
      <c r="L13387" s="13" t="s">
        <v>15</v>
      </c>
      <c r="M13387" s="7">
        <v>1</v>
      </c>
      <c r="N13387" s="17"/>
    </row>
    <row r="13388" spans="1:14" ht="94.5">
      <c r="A13388" s="6">
        <v>13386</v>
      </c>
      <c r="B13388" s="8" t="s">
        <v>31735</v>
      </c>
      <c r="C13388" s="9" t="s">
        <v>31890</v>
      </c>
      <c r="D13388" s="10" t="s">
        <v>3319</v>
      </c>
      <c r="E13388" s="11" t="s">
        <v>31891</v>
      </c>
      <c r="F13388" s="6">
        <v>213897</v>
      </c>
      <c r="G13388" s="6" t="s">
        <v>4644</v>
      </c>
      <c r="H13388" s="16">
        <v>19451870.348999999</v>
      </c>
      <c r="I13388" s="12" t="s">
        <v>31875</v>
      </c>
      <c r="J13388" s="12" t="s">
        <v>14109</v>
      </c>
      <c r="K13388" s="15">
        <v>7674800</v>
      </c>
      <c r="L13388" s="13" t="s">
        <v>15</v>
      </c>
      <c r="M13388" s="7">
        <v>1</v>
      </c>
      <c r="N13388" s="17"/>
    </row>
    <row r="13389" spans="1:14" ht="252">
      <c r="A13389" s="6">
        <v>13387</v>
      </c>
      <c r="B13389" s="8" t="s">
        <v>31735</v>
      </c>
      <c r="C13389" s="9" t="s">
        <v>31892</v>
      </c>
      <c r="D13389" s="10" t="s">
        <v>4454</v>
      </c>
      <c r="E13389" s="11" t="s">
        <v>31893</v>
      </c>
      <c r="F13389" s="6">
        <v>235376</v>
      </c>
      <c r="G13389" s="6" t="s">
        <v>4644</v>
      </c>
      <c r="H13389" s="16">
        <v>33272941.333000001</v>
      </c>
      <c r="I13389" s="12" t="s">
        <v>9445</v>
      </c>
      <c r="J13389" s="12" t="s">
        <v>774</v>
      </c>
      <c r="K13389" s="15">
        <v>328727941</v>
      </c>
      <c r="L13389" s="13" t="s">
        <v>1506</v>
      </c>
      <c r="M13389" s="7">
        <v>1</v>
      </c>
      <c r="N13389" s="17"/>
    </row>
    <row r="13390" spans="1:14" ht="110.25">
      <c r="A13390" s="6">
        <v>13388</v>
      </c>
      <c r="B13390" s="8" t="s">
        <v>31735</v>
      </c>
      <c r="C13390" s="9" t="s">
        <v>31894</v>
      </c>
      <c r="D13390" s="10" t="s">
        <v>25528</v>
      </c>
      <c r="E13390" s="11" t="s">
        <v>31895</v>
      </c>
      <c r="F13390" s="6">
        <v>283385</v>
      </c>
      <c r="G13390" s="6" t="s">
        <v>4644</v>
      </c>
      <c r="H13390" s="16">
        <v>35219993.228</v>
      </c>
      <c r="I13390" s="12" t="s">
        <v>11741</v>
      </c>
      <c r="J13390" s="12" t="s">
        <v>668</v>
      </c>
      <c r="K13390" s="15">
        <v>6602692.2599999998</v>
      </c>
      <c r="L13390" s="13" t="s">
        <v>15</v>
      </c>
      <c r="M13390" s="7">
        <v>1</v>
      </c>
      <c r="N13390" s="17"/>
    </row>
    <row r="13391" spans="1:14" ht="94.5">
      <c r="A13391" s="6">
        <v>13389</v>
      </c>
      <c r="B13391" s="8" t="s">
        <v>31735</v>
      </c>
      <c r="C13391" s="9" t="s">
        <v>31881</v>
      </c>
      <c r="D13391" s="10" t="s">
        <v>4672</v>
      </c>
      <c r="E13391" s="11" t="s">
        <v>31896</v>
      </c>
      <c r="F13391" s="6">
        <v>283663</v>
      </c>
      <c r="G13391" s="6" t="s">
        <v>4644</v>
      </c>
      <c r="H13391" s="16">
        <v>27990963.886</v>
      </c>
      <c r="I13391" s="12" t="s">
        <v>21798</v>
      </c>
      <c r="J13391" s="12" t="s">
        <v>757</v>
      </c>
      <c r="K13391" s="15">
        <v>0</v>
      </c>
      <c r="L13391" s="13" t="s">
        <v>15</v>
      </c>
      <c r="M13391" s="7">
        <v>1</v>
      </c>
      <c r="N13391" s="17"/>
    </row>
    <row r="13392" spans="1:14" ht="157.5">
      <c r="A13392" s="6">
        <v>13390</v>
      </c>
      <c r="B13392" s="8" t="s">
        <v>31735</v>
      </c>
      <c r="C13392" s="9" t="s">
        <v>31897</v>
      </c>
      <c r="D13392" s="10" t="s">
        <v>31841</v>
      </c>
      <c r="E13392" s="11" t="s">
        <v>31898</v>
      </c>
      <c r="F13392" s="6">
        <v>283036</v>
      </c>
      <c r="G13392" s="6" t="s">
        <v>4644</v>
      </c>
      <c r="H13392" s="16">
        <v>23990000.061999999</v>
      </c>
      <c r="I13392" s="12">
        <v>43601</v>
      </c>
      <c r="J13392" s="12" t="s">
        <v>31899</v>
      </c>
      <c r="K13392" s="15">
        <v>0</v>
      </c>
      <c r="L13392" s="13" t="s">
        <v>15</v>
      </c>
      <c r="M13392" s="7">
        <v>1</v>
      </c>
      <c r="N13392" s="17"/>
    </row>
    <row r="13393" spans="1:14" ht="94.5">
      <c r="A13393" s="6">
        <v>13391</v>
      </c>
      <c r="B13393" s="8" t="s">
        <v>31735</v>
      </c>
      <c r="C13393" s="9" t="s">
        <v>31900</v>
      </c>
      <c r="D13393" s="10" t="s">
        <v>31888</v>
      </c>
      <c r="E13393" s="11" t="s">
        <v>31901</v>
      </c>
      <c r="F13393" s="6">
        <v>332990</v>
      </c>
      <c r="G13393" s="6" t="s">
        <v>4644</v>
      </c>
      <c r="H13393" s="16" t="s">
        <v>31902</v>
      </c>
      <c r="I13393" s="12" t="s">
        <v>9840</v>
      </c>
      <c r="J13393" s="12" t="s">
        <v>774</v>
      </c>
      <c r="K13393" s="15">
        <v>6312539.8700000001</v>
      </c>
      <c r="L13393" s="13" t="s">
        <v>15</v>
      </c>
      <c r="M13393" s="7">
        <v>1</v>
      </c>
      <c r="N13393" s="17"/>
    </row>
    <row r="13394" spans="1:14" ht="94.5">
      <c r="A13394" s="6">
        <v>13392</v>
      </c>
      <c r="B13394" s="8" t="s">
        <v>31735</v>
      </c>
      <c r="C13394" s="9" t="s">
        <v>31861</v>
      </c>
      <c r="D13394" s="10" t="s">
        <v>31753</v>
      </c>
      <c r="E13394" s="11" t="s">
        <v>31903</v>
      </c>
      <c r="F13394" s="6">
        <v>302107</v>
      </c>
      <c r="G13394" s="6" t="s">
        <v>4644</v>
      </c>
      <c r="H13394" s="16">
        <v>12324560.844000001</v>
      </c>
      <c r="I13394" s="12" t="s">
        <v>16202</v>
      </c>
      <c r="J13394" s="12" t="s">
        <v>1390</v>
      </c>
      <c r="K13394" s="15">
        <v>4727122</v>
      </c>
      <c r="L13394" s="13" t="s">
        <v>15</v>
      </c>
      <c r="M13394" s="7">
        <v>1</v>
      </c>
      <c r="N13394" s="17"/>
    </row>
    <row r="13395" spans="1:14" ht="94.5">
      <c r="A13395" s="6">
        <v>13393</v>
      </c>
      <c r="B13395" s="8" t="s">
        <v>31735</v>
      </c>
      <c r="C13395" s="9" t="s">
        <v>31828</v>
      </c>
      <c r="D13395" s="10" t="s">
        <v>623</v>
      </c>
      <c r="E13395" s="11" t="s">
        <v>31904</v>
      </c>
      <c r="F13395" s="6">
        <v>212863</v>
      </c>
      <c r="G13395" s="6" t="s">
        <v>4644</v>
      </c>
      <c r="H13395" s="16">
        <v>38337924</v>
      </c>
      <c r="I13395" s="12" t="s">
        <v>31905</v>
      </c>
      <c r="J13395" s="12" t="s">
        <v>23557</v>
      </c>
      <c r="K13395" s="15">
        <v>30246995</v>
      </c>
      <c r="L13395" s="13" t="s">
        <v>15</v>
      </c>
      <c r="M13395" s="7">
        <v>1</v>
      </c>
      <c r="N13395" s="17"/>
    </row>
    <row r="13396" spans="1:14" ht="78.75">
      <c r="A13396" s="6">
        <v>13394</v>
      </c>
      <c r="B13396" s="8" t="s">
        <v>31735</v>
      </c>
      <c r="C13396" s="9" t="s">
        <v>31828</v>
      </c>
      <c r="D13396" s="10" t="s">
        <v>623</v>
      </c>
      <c r="E13396" s="11" t="s">
        <v>31906</v>
      </c>
      <c r="F13396" s="6">
        <v>212862</v>
      </c>
      <c r="G13396" s="6" t="s">
        <v>4644</v>
      </c>
      <c r="H13396" s="16">
        <v>65388310.545999996</v>
      </c>
      <c r="I13396" s="12" t="s">
        <v>31905</v>
      </c>
      <c r="J13396" s="12" t="s">
        <v>16883</v>
      </c>
      <c r="K13396" s="15">
        <v>35352036</v>
      </c>
      <c r="L13396" s="13" t="s">
        <v>15</v>
      </c>
      <c r="M13396" s="7">
        <v>1</v>
      </c>
      <c r="N13396" s="17"/>
    </row>
    <row r="13397" spans="1:14" ht="78.75">
      <c r="A13397" s="6">
        <v>13395</v>
      </c>
      <c r="B13397" s="8" t="s">
        <v>31735</v>
      </c>
      <c r="C13397" s="9" t="s">
        <v>31907</v>
      </c>
      <c r="D13397" s="10" t="s">
        <v>31908</v>
      </c>
      <c r="E13397" s="11" t="s">
        <v>31909</v>
      </c>
      <c r="F13397" s="6">
        <v>272683</v>
      </c>
      <c r="G13397" s="6" t="s">
        <v>4644</v>
      </c>
      <c r="H13397" s="16">
        <v>52644968.973999999</v>
      </c>
      <c r="I13397" s="12" t="s">
        <v>11475</v>
      </c>
      <c r="J13397" s="12">
        <v>44197</v>
      </c>
      <c r="K13397" s="15">
        <v>10160876</v>
      </c>
      <c r="L13397" s="13" t="s">
        <v>14</v>
      </c>
      <c r="M13397" s="7">
        <v>1</v>
      </c>
      <c r="N13397" s="17"/>
    </row>
    <row r="13398" spans="1:14" ht="78.75">
      <c r="A13398" s="6">
        <v>13396</v>
      </c>
      <c r="B13398" s="8" t="s">
        <v>31735</v>
      </c>
      <c r="C13398" s="9" t="s">
        <v>31897</v>
      </c>
      <c r="D13398" s="10" t="s">
        <v>31841</v>
      </c>
      <c r="E13398" s="11" t="s">
        <v>31909</v>
      </c>
      <c r="F13398" s="6">
        <v>272683</v>
      </c>
      <c r="G13398" s="6" t="s">
        <v>4644</v>
      </c>
      <c r="H13398" s="16">
        <v>52644968.973999999</v>
      </c>
      <c r="I13398" s="12" t="s">
        <v>11475</v>
      </c>
      <c r="J13398" s="12">
        <v>44197</v>
      </c>
      <c r="K13398" s="15">
        <v>10160876</v>
      </c>
      <c r="L13398" s="13" t="s">
        <v>14</v>
      </c>
      <c r="M13398" s="7">
        <v>0.49</v>
      </c>
      <c r="N13398" s="17"/>
    </row>
    <row r="13399" spans="1:14" ht="78.75">
      <c r="A13399" s="6">
        <v>13397</v>
      </c>
      <c r="B13399" s="8" t="s">
        <v>31735</v>
      </c>
      <c r="C13399" s="9" t="s">
        <v>31910</v>
      </c>
      <c r="D13399" s="10" t="s">
        <v>3729</v>
      </c>
      <c r="E13399" s="11" t="s">
        <v>31909</v>
      </c>
      <c r="F13399" s="6">
        <v>272683</v>
      </c>
      <c r="G13399" s="6" t="s">
        <v>4644</v>
      </c>
      <c r="H13399" s="16">
        <v>52644968.973999999</v>
      </c>
      <c r="I13399" s="12" t="s">
        <v>11475</v>
      </c>
      <c r="J13399" s="12">
        <v>44197</v>
      </c>
      <c r="K13399" s="15">
        <v>10160876</v>
      </c>
      <c r="L13399" s="13" t="s">
        <v>14</v>
      </c>
      <c r="M13399" s="7">
        <v>0.51</v>
      </c>
      <c r="N13399" s="17"/>
    </row>
    <row r="13400" spans="1:14" ht="94.5">
      <c r="A13400" s="6">
        <v>13398</v>
      </c>
      <c r="B13400" s="8" t="s">
        <v>31735</v>
      </c>
      <c r="C13400" s="9" t="s">
        <v>31885</v>
      </c>
      <c r="D13400" s="10" t="s">
        <v>30896</v>
      </c>
      <c r="E13400" s="11" t="s">
        <v>31911</v>
      </c>
      <c r="F13400" s="6">
        <v>369083</v>
      </c>
      <c r="G13400" s="6" t="s">
        <v>4644</v>
      </c>
      <c r="H13400" s="16">
        <v>30513179.875</v>
      </c>
      <c r="I13400" s="12" t="s">
        <v>8838</v>
      </c>
      <c r="J13400" s="12" t="s">
        <v>774</v>
      </c>
      <c r="K13400" s="15">
        <v>0</v>
      </c>
      <c r="L13400" s="13" t="s">
        <v>15</v>
      </c>
      <c r="M13400" s="7">
        <v>1</v>
      </c>
      <c r="N13400" s="17"/>
    </row>
    <row r="13401" spans="1:14" ht="78.75">
      <c r="A13401" s="6">
        <v>13399</v>
      </c>
      <c r="B13401" s="8" t="s">
        <v>31735</v>
      </c>
      <c r="C13401" s="9" t="s">
        <v>31912</v>
      </c>
      <c r="D13401" s="10" t="s">
        <v>31908</v>
      </c>
      <c r="E13401" s="11" t="s">
        <v>31913</v>
      </c>
      <c r="F13401" s="6">
        <v>369084</v>
      </c>
      <c r="G13401" s="6" t="s">
        <v>4644</v>
      </c>
      <c r="H13401" s="16">
        <v>49685917.862000003</v>
      </c>
      <c r="I13401" s="12">
        <v>43983</v>
      </c>
      <c r="J13401" s="12" t="s">
        <v>10837</v>
      </c>
      <c r="K13401" s="15">
        <v>0</v>
      </c>
      <c r="L13401" s="13" t="s">
        <v>14</v>
      </c>
      <c r="M13401" s="7">
        <v>1</v>
      </c>
      <c r="N13401" s="17"/>
    </row>
    <row r="13402" spans="1:14" ht="78.75">
      <c r="A13402" s="6">
        <v>13400</v>
      </c>
      <c r="B13402" s="8" t="s">
        <v>31735</v>
      </c>
      <c r="C13402" s="9" t="s">
        <v>31897</v>
      </c>
      <c r="D13402" s="10" t="s">
        <v>31841</v>
      </c>
      <c r="E13402" s="11" t="s">
        <v>31913</v>
      </c>
      <c r="F13402" s="6">
        <v>369084</v>
      </c>
      <c r="G13402" s="6" t="s">
        <v>4644</v>
      </c>
      <c r="H13402" s="16">
        <v>49685917.862000003</v>
      </c>
      <c r="I13402" s="12">
        <v>43983</v>
      </c>
      <c r="J13402" s="12" t="s">
        <v>10837</v>
      </c>
      <c r="K13402" s="15">
        <v>0</v>
      </c>
      <c r="L13402" s="13" t="s">
        <v>14</v>
      </c>
      <c r="M13402" s="7">
        <v>0.49</v>
      </c>
      <c r="N13402" s="17"/>
    </row>
    <row r="13403" spans="1:14" ht="78.75">
      <c r="A13403" s="6">
        <v>13401</v>
      </c>
      <c r="B13403" s="8" t="s">
        <v>31735</v>
      </c>
      <c r="C13403" s="9" t="s">
        <v>31910</v>
      </c>
      <c r="D13403" s="10" t="s">
        <v>3729</v>
      </c>
      <c r="E13403" s="11" t="s">
        <v>31913</v>
      </c>
      <c r="F13403" s="6">
        <v>369084</v>
      </c>
      <c r="G13403" s="6" t="s">
        <v>4644</v>
      </c>
      <c r="H13403" s="16">
        <v>49685917.862000003</v>
      </c>
      <c r="I13403" s="12">
        <v>43983</v>
      </c>
      <c r="J13403" s="12" t="s">
        <v>10837</v>
      </c>
      <c r="K13403" s="15">
        <v>0</v>
      </c>
      <c r="L13403" s="13" t="s">
        <v>14</v>
      </c>
      <c r="M13403" s="7">
        <v>0.51</v>
      </c>
      <c r="N13403" s="17"/>
    </row>
    <row r="13404" spans="1:14" ht="94.5">
      <c r="A13404" s="6">
        <v>13402</v>
      </c>
      <c r="B13404" s="8" t="s">
        <v>31735</v>
      </c>
      <c r="C13404" s="9" t="s">
        <v>31885</v>
      </c>
      <c r="D13404" s="10" t="s">
        <v>30896</v>
      </c>
      <c r="E13404" s="11" t="s">
        <v>31914</v>
      </c>
      <c r="F13404" s="6">
        <v>369082</v>
      </c>
      <c r="G13404" s="6" t="s">
        <v>4644</v>
      </c>
      <c r="H13404" s="16">
        <v>25676730.684</v>
      </c>
      <c r="I13404" s="12" t="s">
        <v>8838</v>
      </c>
      <c r="J13404" s="12" t="s">
        <v>22569</v>
      </c>
      <c r="K13404" s="15">
        <v>0</v>
      </c>
      <c r="L13404" s="13" t="s">
        <v>15</v>
      </c>
      <c r="M13404" s="7">
        <v>1</v>
      </c>
      <c r="N13404" s="17"/>
    </row>
    <row r="13405" spans="1:14" ht="110.25">
      <c r="A13405" s="6">
        <v>13403</v>
      </c>
      <c r="B13405" s="8" t="s">
        <v>31735</v>
      </c>
      <c r="C13405" s="9" t="s">
        <v>31876</v>
      </c>
      <c r="D13405" s="10" t="s">
        <v>6517</v>
      </c>
      <c r="E13405" s="11" t="s">
        <v>31915</v>
      </c>
      <c r="F13405" s="6">
        <v>212867</v>
      </c>
      <c r="G13405" s="6" t="s">
        <v>4644</v>
      </c>
      <c r="H13405" s="16">
        <v>37462068.658</v>
      </c>
      <c r="I13405" s="12" t="s">
        <v>31875</v>
      </c>
      <c r="J13405" s="12" t="s">
        <v>668</v>
      </c>
      <c r="K13405" s="15">
        <v>21897109</v>
      </c>
      <c r="L13405" s="13" t="s">
        <v>15</v>
      </c>
      <c r="M13405" s="7">
        <v>1</v>
      </c>
      <c r="N13405" s="17"/>
    </row>
    <row r="13406" spans="1:14" ht="94.5">
      <c r="A13406" s="6">
        <v>13404</v>
      </c>
      <c r="B13406" s="8" t="s">
        <v>31735</v>
      </c>
      <c r="C13406" s="9" t="s">
        <v>31853</v>
      </c>
      <c r="D13406" s="10" t="s">
        <v>30896</v>
      </c>
      <c r="E13406" s="11" t="s">
        <v>31916</v>
      </c>
      <c r="F13406" s="6">
        <v>212868</v>
      </c>
      <c r="G13406" s="6" t="s">
        <v>4644</v>
      </c>
      <c r="H13406" s="16">
        <v>37762068.658</v>
      </c>
      <c r="I13406" s="12" t="s">
        <v>11888</v>
      </c>
      <c r="J13406" s="12" t="s">
        <v>668</v>
      </c>
      <c r="K13406" s="15">
        <v>36332935</v>
      </c>
      <c r="L13406" s="13" t="s">
        <v>15</v>
      </c>
      <c r="M13406" s="7">
        <v>1</v>
      </c>
      <c r="N13406" s="17"/>
    </row>
    <row r="13407" spans="1:14" ht="94.5">
      <c r="A13407" s="6">
        <v>13405</v>
      </c>
      <c r="B13407" s="8" t="s">
        <v>31735</v>
      </c>
      <c r="C13407" s="9" t="s">
        <v>31853</v>
      </c>
      <c r="D13407" s="10" t="s">
        <v>30896</v>
      </c>
      <c r="E13407" s="11" t="s">
        <v>31917</v>
      </c>
      <c r="F13407" s="6">
        <v>213903</v>
      </c>
      <c r="G13407" s="6" t="s">
        <v>4644</v>
      </c>
      <c r="H13407" s="16">
        <v>48110970.193000004</v>
      </c>
      <c r="I13407" s="12">
        <v>43231</v>
      </c>
      <c r="J13407" s="12" t="s">
        <v>14324</v>
      </c>
      <c r="K13407" s="15">
        <v>28307379.449999999</v>
      </c>
      <c r="L13407" s="13" t="s">
        <v>15</v>
      </c>
      <c r="M13407" s="7">
        <v>1</v>
      </c>
      <c r="N13407" s="17"/>
    </row>
    <row r="13408" spans="1:14" ht="78.75">
      <c r="A13408" s="6">
        <v>13406</v>
      </c>
      <c r="B13408" s="8" t="s">
        <v>31735</v>
      </c>
      <c r="C13408" s="9" t="s">
        <v>31876</v>
      </c>
      <c r="D13408" s="10" t="s">
        <v>6517</v>
      </c>
      <c r="E13408" s="11" t="s">
        <v>31918</v>
      </c>
      <c r="F13408" s="6">
        <v>216182</v>
      </c>
      <c r="G13408" s="6" t="s">
        <v>4644</v>
      </c>
      <c r="H13408" s="16">
        <v>32764563.477000002</v>
      </c>
      <c r="I13408" s="12" t="s">
        <v>31875</v>
      </c>
      <c r="J13408" s="12" t="s">
        <v>668</v>
      </c>
      <c r="K13408" s="15">
        <v>20963386</v>
      </c>
      <c r="L13408" s="13" t="s">
        <v>15</v>
      </c>
      <c r="M13408" s="7">
        <v>1</v>
      </c>
      <c r="N13408" s="17"/>
    </row>
    <row r="13409" spans="1:14" ht="63">
      <c r="A13409" s="6">
        <v>13407</v>
      </c>
      <c r="B13409" s="8" t="s">
        <v>31735</v>
      </c>
      <c r="C13409" s="9" t="s">
        <v>31876</v>
      </c>
      <c r="D13409" s="10" t="s">
        <v>6517</v>
      </c>
      <c r="E13409" s="11" t="s">
        <v>31919</v>
      </c>
      <c r="F13409" s="6">
        <v>216184</v>
      </c>
      <c r="G13409" s="6" t="s">
        <v>4644</v>
      </c>
      <c r="H13409" s="16">
        <v>40046837.427000001</v>
      </c>
      <c r="I13409" s="12" t="s">
        <v>31875</v>
      </c>
      <c r="J13409" s="12">
        <v>44197</v>
      </c>
      <c r="K13409" s="15">
        <v>25162453</v>
      </c>
      <c r="L13409" s="13" t="s">
        <v>15</v>
      </c>
      <c r="M13409" s="7">
        <v>1</v>
      </c>
      <c r="N13409" s="17"/>
    </row>
    <row r="13410" spans="1:14" ht="78.75">
      <c r="A13410" s="6">
        <v>13408</v>
      </c>
      <c r="B13410" s="8" t="s">
        <v>31735</v>
      </c>
      <c r="C13410" s="9" t="s">
        <v>31920</v>
      </c>
      <c r="D13410" s="10" t="s">
        <v>30896</v>
      </c>
      <c r="E13410" s="11" t="s">
        <v>31921</v>
      </c>
      <c r="F13410" s="6">
        <v>305535</v>
      </c>
      <c r="G13410" s="6" t="s">
        <v>4644</v>
      </c>
      <c r="H13410" s="16">
        <v>29197433.614999998</v>
      </c>
      <c r="I13410" s="12">
        <v>43531</v>
      </c>
      <c r="J13410" s="12">
        <v>43656</v>
      </c>
      <c r="K13410" s="15">
        <v>10944328</v>
      </c>
      <c r="L13410" s="13" t="s">
        <v>15</v>
      </c>
      <c r="M13410" s="7">
        <v>1</v>
      </c>
      <c r="N13410" s="17"/>
    </row>
    <row r="13411" spans="1:14" ht="78.75">
      <c r="A13411" s="6">
        <v>13409</v>
      </c>
      <c r="B13411" s="8" t="s">
        <v>31735</v>
      </c>
      <c r="C13411" s="9" t="s">
        <v>31920</v>
      </c>
      <c r="D13411" s="10" t="s">
        <v>30896</v>
      </c>
      <c r="E13411" s="11" t="s">
        <v>31922</v>
      </c>
      <c r="F13411" s="6">
        <v>305534</v>
      </c>
      <c r="G13411" s="6" t="s">
        <v>4644</v>
      </c>
      <c r="H13411" s="16">
        <v>40914953.438000001</v>
      </c>
      <c r="I13411" s="12">
        <v>43745</v>
      </c>
      <c r="J13411" s="12">
        <v>43663</v>
      </c>
      <c r="K13411" s="15">
        <v>0</v>
      </c>
      <c r="L13411" s="13" t="s">
        <v>15</v>
      </c>
      <c r="M13411" s="7">
        <v>1</v>
      </c>
      <c r="N13411" s="17"/>
    </row>
    <row r="13412" spans="1:14" ht="63">
      <c r="A13412" s="6">
        <v>13410</v>
      </c>
      <c r="B13412" s="8" t="s">
        <v>31735</v>
      </c>
      <c r="C13412" s="9" t="s">
        <v>31920</v>
      </c>
      <c r="D13412" s="10" t="s">
        <v>30896</v>
      </c>
      <c r="E13412" s="11" t="s">
        <v>31923</v>
      </c>
      <c r="F13412" s="6">
        <v>305533</v>
      </c>
      <c r="G13412" s="6" t="s">
        <v>4644</v>
      </c>
      <c r="H13412" s="16">
        <v>29163239.144000001</v>
      </c>
      <c r="I13412" s="12">
        <v>43745</v>
      </c>
      <c r="J13412" s="12">
        <v>44212</v>
      </c>
      <c r="K13412" s="15">
        <v>7985719</v>
      </c>
      <c r="L13412" s="13" t="s">
        <v>15</v>
      </c>
      <c r="M13412" s="7">
        <v>1</v>
      </c>
      <c r="N13412" s="17"/>
    </row>
    <row r="13413" spans="1:14" ht="157.5">
      <c r="A13413" s="6">
        <v>13411</v>
      </c>
      <c r="B13413" s="8" t="s">
        <v>31735</v>
      </c>
      <c r="C13413" s="9" t="s">
        <v>31924</v>
      </c>
      <c r="D13413" s="10" t="s">
        <v>31925</v>
      </c>
      <c r="E13413" s="11" t="s">
        <v>31926</v>
      </c>
      <c r="F13413" s="6">
        <v>405660</v>
      </c>
      <c r="G13413" s="6" t="s">
        <v>4644</v>
      </c>
      <c r="H13413" s="16">
        <v>6971752.8119999999</v>
      </c>
      <c r="I13413" s="12">
        <v>44046</v>
      </c>
      <c r="J13413" s="12" t="s">
        <v>31927</v>
      </c>
      <c r="K13413" s="15">
        <v>0</v>
      </c>
      <c r="L13413" s="13" t="s">
        <v>15</v>
      </c>
      <c r="M13413" s="7">
        <v>1</v>
      </c>
      <c r="N13413" s="17"/>
    </row>
    <row r="13414" spans="1:14" ht="63">
      <c r="A13414" s="6">
        <v>13412</v>
      </c>
      <c r="B13414" s="8" t="s">
        <v>31735</v>
      </c>
      <c r="C13414" s="9" t="s">
        <v>31928</v>
      </c>
      <c r="D13414" s="10" t="s">
        <v>23920</v>
      </c>
      <c r="E13414" s="11" t="s">
        <v>31929</v>
      </c>
      <c r="F13414" s="6">
        <v>369085</v>
      </c>
      <c r="G13414" s="6" t="s">
        <v>706</v>
      </c>
      <c r="H13414" s="16">
        <v>31839303.460999999</v>
      </c>
      <c r="I13414" s="12" t="s">
        <v>31930</v>
      </c>
      <c r="J13414" s="12">
        <v>44198</v>
      </c>
      <c r="K13414" s="15">
        <v>10362379</v>
      </c>
      <c r="L13414" s="13" t="s">
        <v>15</v>
      </c>
      <c r="M13414" s="7">
        <v>1</v>
      </c>
      <c r="N13414" s="17"/>
    </row>
    <row r="13415" spans="1:14" ht="78.75">
      <c r="A13415" s="6">
        <v>13413</v>
      </c>
      <c r="B13415" s="8" t="s">
        <v>31735</v>
      </c>
      <c r="C13415" s="9" t="s">
        <v>31920</v>
      </c>
      <c r="D13415" s="10" t="s">
        <v>30896</v>
      </c>
      <c r="E13415" s="11" t="s">
        <v>31931</v>
      </c>
      <c r="F13415" s="6">
        <v>329022</v>
      </c>
      <c r="G13415" s="6" t="s">
        <v>706</v>
      </c>
      <c r="H13415" s="16">
        <v>24890347.964000002</v>
      </c>
      <c r="I13415" s="12">
        <v>43593</v>
      </c>
      <c r="J13415" s="12">
        <v>44146</v>
      </c>
      <c r="K13415" s="15">
        <v>19793806</v>
      </c>
      <c r="L13415" s="13" t="s">
        <v>15</v>
      </c>
      <c r="M13415" s="7">
        <v>1</v>
      </c>
      <c r="N13415" s="17"/>
    </row>
    <row r="13416" spans="1:14" ht="78.75">
      <c r="A13416" s="6">
        <v>13414</v>
      </c>
      <c r="B13416" s="8" t="s">
        <v>31735</v>
      </c>
      <c r="C13416" s="9" t="s">
        <v>31920</v>
      </c>
      <c r="D13416" s="10" t="s">
        <v>30896</v>
      </c>
      <c r="E13416" s="11" t="s">
        <v>31932</v>
      </c>
      <c r="F13416" s="6">
        <v>329021</v>
      </c>
      <c r="G13416" s="6" t="s">
        <v>706</v>
      </c>
      <c r="H13416" s="16">
        <v>26600117.721000001</v>
      </c>
      <c r="I13416" s="12">
        <v>43593</v>
      </c>
      <c r="J13416" s="12">
        <v>43778</v>
      </c>
      <c r="K13416" s="15">
        <v>17378074</v>
      </c>
      <c r="L13416" s="13" t="s">
        <v>15</v>
      </c>
      <c r="M13416" s="7">
        <v>1</v>
      </c>
      <c r="N13416" s="17"/>
    </row>
    <row r="13417" spans="1:14" ht="78.75">
      <c r="A13417" s="6">
        <v>13415</v>
      </c>
      <c r="B13417" s="8" t="s">
        <v>31735</v>
      </c>
      <c r="C13417" s="9" t="s">
        <v>31933</v>
      </c>
      <c r="D13417" s="10" t="s">
        <v>6517</v>
      </c>
      <c r="E13417" s="11" t="s">
        <v>31934</v>
      </c>
      <c r="F13417" s="6">
        <v>235467</v>
      </c>
      <c r="G13417" s="6" t="s">
        <v>706</v>
      </c>
      <c r="H13417" s="16">
        <v>31215357.916999999</v>
      </c>
      <c r="I13417" s="12">
        <v>43678</v>
      </c>
      <c r="J13417" s="12">
        <v>44210</v>
      </c>
      <c r="K13417" s="15">
        <v>24988455</v>
      </c>
      <c r="L13417" s="13" t="s">
        <v>15</v>
      </c>
      <c r="M13417" s="7">
        <v>1</v>
      </c>
      <c r="N13417" s="17"/>
    </row>
    <row r="13418" spans="1:14" ht="78.75">
      <c r="A13418" s="6">
        <v>13416</v>
      </c>
      <c r="B13418" s="8" t="s">
        <v>31735</v>
      </c>
      <c r="C13418" s="9" t="s">
        <v>31928</v>
      </c>
      <c r="D13418" s="10" t="s">
        <v>23920</v>
      </c>
      <c r="E13418" s="11" t="s">
        <v>31935</v>
      </c>
      <c r="F13418" s="6">
        <v>350061</v>
      </c>
      <c r="G13418" s="6" t="s">
        <v>706</v>
      </c>
      <c r="H13418" s="16">
        <v>38245164.258000001</v>
      </c>
      <c r="I13418" s="12">
        <v>43825</v>
      </c>
      <c r="J13418" s="12">
        <v>44197</v>
      </c>
      <c r="K13418" s="15">
        <v>0</v>
      </c>
      <c r="L13418" s="13" t="s">
        <v>15</v>
      </c>
      <c r="M13418" s="7">
        <v>1</v>
      </c>
      <c r="N13418" s="17"/>
    </row>
    <row r="13419" spans="1:14" ht="78.75">
      <c r="A13419" s="6">
        <v>13417</v>
      </c>
      <c r="B13419" s="8" t="s">
        <v>31735</v>
      </c>
      <c r="C13419" s="9" t="s">
        <v>31920</v>
      </c>
      <c r="D13419" s="10" t="s">
        <v>30896</v>
      </c>
      <c r="E13419" s="11" t="s">
        <v>31936</v>
      </c>
      <c r="F13419" s="6">
        <v>390769</v>
      </c>
      <c r="G13419" s="6" t="s">
        <v>706</v>
      </c>
      <c r="H13419" s="16">
        <v>29762270.912999999</v>
      </c>
      <c r="I13419" s="12">
        <v>43915</v>
      </c>
      <c r="J13419" s="12">
        <v>44285</v>
      </c>
      <c r="K13419" s="15">
        <v>0</v>
      </c>
      <c r="L13419" s="13" t="s">
        <v>15</v>
      </c>
      <c r="M13419" s="7">
        <v>1</v>
      </c>
      <c r="N13419" s="17"/>
    </row>
    <row r="13420" spans="1:14" ht="189">
      <c r="A13420" s="6">
        <v>13418</v>
      </c>
      <c r="B13420" s="8" t="s">
        <v>31735</v>
      </c>
      <c r="C13420" s="9" t="s">
        <v>31937</v>
      </c>
      <c r="D13420" s="10" t="s">
        <v>31938</v>
      </c>
      <c r="E13420" s="11" t="s">
        <v>31939</v>
      </c>
      <c r="F13420" s="6">
        <v>437652</v>
      </c>
      <c r="G13420" s="6" t="s">
        <v>706</v>
      </c>
      <c r="H13420" s="16">
        <v>10532371.65</v>
      </c>
      <c r="I13420" s="12">
        <v>44012</v>
      </c>
      <c r="J13420" s="12">
        <v>44196</v>
      </c>
      <c r="K13420" s="15">
        <v>0</v>
      </c>
      <c r="L13420" s="13" t="s">
        <v>15</v>
      </c>
      <c r="M13420" s="7">
        <v>1</v>
      </c>
      <c r="N13420" s="17"/>
    </row>
    <row r="13421" spans="1:14" ht="78.75">
      <c r="A13421" s="6">
        <v>13419</v>
      </c>
      <c r="B13421" s="8" t="s">
        <v>31735</v>
      </c>
      <c r="C13421" s="9" t="s">
        <v>31777</v>
      </c>
      <c r="D13421" s="10" t="s">
        <v>5192</v>
      </c>
      <c r="E13421" s="11" t="s">
        <v>31940</v>
      </c>
      <c r="F13421" s="6">
        <v>251375</v>
      </c>
      <c r="G13421" s="6" t="s">
        <v>706</v>
      </c>
      <c r="H13421" s="16">
        <v>11817271.35</v>
      </c>
      <c r="I13421" s="12">
        <v>43852</v>
      </c>
      <c r="J13421" s="12">
        <v>44248</v>
      </c>
      <c r="K13421" s="15">
        <v>10478347</v>
      </c>
      <c r="L13421" s="13" t="s">
        <v>15</v>
      </c>
      <c r="M13421" s="7">
        <v>1</v>
      </c>
      <c r="N13421" s="17"/>
    </row>
    <row r="13422" spans="1:14" ht="78.75">
      <c r="A13422" s="6">
        <v>13420</v>
      </c>
      <c r="B13422" s="8" t="s">
        <v>31735</v>
      </c>
      <c r="C13422" s="9" t="s">
        <v>31941</v>
      </c>
      <c r="D13422" s="10" t="s">
        <v>31942</v>
      </c>
      <c r="E13422" s="11" t="s">
        <v>31943</v>
      </c>
      <c r="F13422" s="6">
        <v>279408</v>
      </c>
      <c r="G13422" s="6" t="s">
        <v>706</v>
      </c>
      <c r="H13422" s="16">
        <v>37904340.267999999</v>
      </c>
      <c r="I13422" s="12">
        <v>43590</v>
      </c>
      <c r="J13422" s="12">
        <v>44196</v>
      </c>
      <c r="K13422" s="15">
        <v>18580463</v>
      </c>
      <c r="L13422" s="13" t="s">
        <v>14</v>
      </c>
      <c r="M13422" s="7">
        <v>1</v>
      </c>
      <c r="N13422" s="17"/>
    </row>
    <row r="13423" spans="1:14" ht="78.75">
      <c r="A13423" s="6">
        <v>13421</v>
      </c>
      <c r="B13423" s="8" t="s">
        <v>31735</v>
      </c>
      <c r="C13423" s="9" t="s">
        <v>31900</v>
      </c>
      <c r="D13423" s="10" t="s">
        <v>31888</v>
      </c>
      <c r="E13423" s="11" t="s">
        <v>31943</v>
      </c>
      <c r="F13423" s="6">
        <v>279408</v>
      </c>
      <c r="G13423" s="6" t="s">
        <v>706</v>
      </c>
      <c r="H13423" s="16">
        <v>37904340.267999999</v>
      </c>
      <c r="I13423" s="12">
        <v>43590</v>
      </c>
      <c r="J13423" s="12">
        <v>44196</v>
      </c>
      <c r="K13423" s="15">
        <v>18580463</v>
      </c>
      <c r="L13423" s="13" t="s">
        <v>14</v>
      </c>
      <c r="M13423" s="7">
        <v>0.49</v>
      </c>
      <c r="N13423" s="17"/>
    </row>
    <row r="13424" spans="1:14" ht="78.75">
      <c r="A13424" s="6">
        <v>13422</v>
      </c>
      <c r="B13424" s="8" t="s">
        <v>31735</v>
      </c>
      <c r="C13424" s="9" t="s">
        <v>5306</v>
      </c>
      <c r="D13424" s="10" t="s">
        <v>5307</v>
      </c>
      <c r="E13424" s="11" t="s">
        <v>31943</v>
      </c>
      <c r="F13424" s="6">
        <v>279408</v>
      </c>
      <c r="G13424" s="6" t="s">
        <v>706</v>
      </c>
      <c r="H13424" s="16">
        <v>37904340.267999999</v>
      </c>
      <c r="I13424" s="12">
        <v>43590</v>
      </c>
      <c r="J13424" s="12">
        <v>44196</v>
      </c>
      <c r="K13424" s="15">
        <v>18580463</v>
      </c>
      <c r="L13424" s="13" t="s">
        <v>14</v>
      </c>
      <c r="M13424" s="7">
        <v>0.51</v>
      </c>
      <c r="N13424" s="17"/>
    </row>
    <row r="13425" spans="1:14" ht="78.75">
      <c r="A13425" s="6">
        <v>13423</v>
      </c>
      <c r="B13425" s="8" t="s">
        <v>31735</v>
      </c>
      <c r="C13425" s="9" t="s">
        <v>31920</v>
      </c>
      <c r="D13425" s="10" t="s">
        <v>30896</v>
      </c>
      <c r="E13425" s="11" t="s">
        <v>31944</v>
      </c>
      <c r="F13425" s="6">
        <v>350060</v>
      </c>
      <c r="G13425" s="6" t="s">
        <v>706</v>
      </c>
      <c r="H13425" s="16">
        <v>14903222.973999999</v>
      </c>
      <c r="I13425" s="12">
        <v>43823</v>
      </c>
      <c r="J13425" s="12">
        <v>44196</v>
      </c>
      <c r="K13425" s="15">
        <v>0</v>
      </c>
      <c r="L13425" s="13" t="s">
        <v>15</v>
      </c>
      <c r="M13425" s="7">
        <v>1</v>
      </c>
      <c r="N13425" s="17"/>
    </row>
    <row r="13426" spans="1:14" ht="63">
      <c r="A13426" s="6">
        <v>13424</v>
      </c>
      <c r="B13426" s="8" t="s">
        <v>31735</v>
      </c>
      <c r="C13426" s="9" t="s">
        <v>31945</v>
      </c>
      <c r="D13426" s="10" t="s">
        <v>31946</v>
      </c>
      <c r="E13426" s="11" t="s">
        <v>31947</v>
      </c>
      <c r="F13426" s="6">
        <v>495586</v>
      </c>
      <c r="G13426" s="6" t="s">
        <v>16</v>
      </c>
      <c r="H13426" s="16">
        <v>12173791.181</v>
      </c>
      <c r="I13426" s="12">
        <v>44202</v>
      </c>
      <c r="J13426" s="12">
        <v>44328</v>
      </c>
      <c r="K13426" s="15">
        <v>0</v>
      </c>
      <c r="L13426" s="13" t="s">
        <v>15</v>
      </c>
      <c r="M13426" s="7">
        <v>1</v>
      </c>
      <c r="N13426" s="17"/>
    </row>
    <row r="13427" spans="1:14" ht="63">
      <c r="A13427" s="6">
        <v>13425</v>
      </c>
      <c r="B13427" s="8" t="s">
        <v>31735</v>
      </c>
      <c r="C13427" s="9" t="s">
        <v>31945</v>
      </c>
      <c r="D13427" s="10" t="s">
        <v>31946</v>
      </c>
      <c r="E13427" s="11" t="s">
        <v>31948</v>
      </c>
      <c r="F13427" s="6">
        <v>495588</v>
      </c>
      <c r="G13427" s="6" t="s">
        <v>16</v>
      </c>
      <c r="H13427" s="16">
        <v>17474795.412999999</v>
      </c>
      <c r="I13427" s="12">
        <v>44202</v>
      </c>
      <c r="J13427" s="12">
        <v>44328</v>
      </c>
      <c r="K13427" s="15">
        <v>0</v>
      </c>
      <c r="L13427" s="13" t="s">
        <v>15</v>
      </c>
      <c r="M13427" s="7">
        <v>1</v>
      </c>
      <c r="N13427" s="17"/>
    </row>
    <row r="13428" spans="1:14" ht="63">
      <c r="A13428" s="6">
        <v>13426</v>
      </c>
      <c r="B13428" s="8" t="s">
        <v>31735</v>
      </c>
      <c r="C13428" s="9" t="s">
        <v>31945</v>
      </c>
      <c r="D13428" s="10" t="s">
        <v>31946</v>
      </c>
      <c r="E13428" s="11" t="s">
        <v>31949</v>
      </c>
      <c r="F13428" s="6">
        <v>495590</v>
      </c>
      <c r="G13428" s="6" t="s">
        <v>16</v>
      </c>
      <c r="H13428" s="16">
        <v>15317129.559</v>
      </c>
      <c r="I13428" s="12">
        <v>44202</v>
      </c>
      <c r="J13428" s="12">
        <v>44328</v>
      </c>
      <c r="K13428" s="15">
        <v>0</v>
      </c>
      <c r="L13428" s="13" t="s">
        <v>15</v>
      </c>
      <c r="M13428" s="7">
        <v>1</v>
      </c>
      <c r="N13428" s="17"/>
    </row>
  </sheetData>
  <autoFilter ref="A2:N13428"/>
  <mergeCells count="1">
    <mergeCell ref="A1:N1"/>
  </mergeCells>
  <hyperlinks>
    <hyperlink ref="D3" r:id="rId1"/>
    <hyperlink ref="D92" r:id="rId2"/>
    <hyperlink ref="D122" r:id="rId3"/>
    <hyperlink ref="D137" r:id="rId4"/>
    <hyperlink ref="D208" r:id="rId5"/>
    <hyperlink ref="D109" r:id="rId6"/>
    <hyperlink ref="D140" r:id="rId7"/>
    <hyperlink ref="D10" r:id="rId8"/>
    <hyperlink ref="D95" r:id="rId9"/>
    <hyperlink ref="D141" r:id="rId10"/>
    <hyperlink ref="D142" r:id="rId11"/>
    <hyperlink ref="D230" r:id="rId12"/>
    <hyperlink ref="D143" r:id="rId13"/>
    <hyperlink ref="D58" r:id="rId14"/>
    <hyperlink ref="D146" r:id="rId15"/>
    <hyperlink ref="D236" r:id="rId16"/>
    <hyperlink ref="D147" r:id="rId17"/>
    <hyperlink ref="D46" r:id="rId18"/>
    <hyperlink ref="D148" r:id="rId19"/>
    <hyperlink ref="D70" r:id="rId20"/>
    <hyperlink ref="D149" r:id="rId21"/>
    <hyperlink ref="D44" r:id="rId22"/>
    <hyperlink ref="D150" r:id="rId23"/>
    <hyperlink ref="D48" r:id="rId24"/>
    <hyperlink ref="D112" r:id="rId25"/>
    <hyperlink ref="D113" r:id="rId26"/>
    <hyperlink ref="D77" r:id="rId27"/>
    <hyperlink ref="D80" r:id="rId28"/>
    <hyperlink ref="D201" r:id="rId29"/>
    <hyperlink ref="D83" r:id="rId30"/>
    <hyperlink ref="D114" r:id="rId31"/>
    <hyperlink ref="D243" r:id="rId32"/>
    <hyperlink ref="D132" r:id="rId33"/>
    <hyperlink ref="D225" r:id="rId34"/>
    <hyperlink ref="D23" r:id="rId35"/>
    <hyperlink ref="D151" r:id="rId36"/>
    <hyperlink ref="D193" r:id="rId37"/>
    <hyperlink ref="D189" r:id="rId38"/>
    <hyperlink ref="D72" r:id="rId39"/>
    <hyperlink ref="D152" r:id="rId40"/>
    <hyperlink ref="D212" r:id="rId41"/>
    <hyperlink ref="D153" r:id="rId42"/>
    <hyperlink ref="D239" r:id="rId43"/>
    <hyperlink ref="D237" r:id="rId44"/>
    <hyperlink ref="D155" r:id="rId45"/>
    <hyperlink ref="D217" r:id="rId46"/>
    <hyperlink ref="D157" r:id="rId47"/>
    <hyperlink ref="D158" r:id="rId48"/>
    <hyperlink ref="D115" r:id="rId49"/>
    <hyperlink ref="D116" r:id="rId50"/>
    <hyperlink ref="D235" r:id="rId51"/>
    <hyperlink ref="D223" r:id="rId52"/>
    <hyperlink ref="D64" r:id="rId53"/>
    <hyperlink ref="D159" r:id="rId54"/>
    <hyperlink ref="D56" r:id="rId55"/>
    <hyperlink ref="D52" r:id="rId56"/>
    <hyperlink ref="D160" r:id="rId57"/>
    <hyperlink ref="D29" r:id="rId58"/>
    <hyperlink ref="D30" r:id="rId59"/>
    <hyperlink ref="D197" r:id="rId60"/>
    <hyperlink ref="D161" r:id="rId61"/>
    <hyperlink ref="D203" r:id="rId62"/>
    <hyperlink ref="D238" r:id="rId63"/>
    <hyperlink ref="D162" r:id="rId64"/>
    <hyperlink ref="D8" r:id="rId65"/>
    <hyperlink ref="D24" r:id="rId66"/>
    <hyperlink ref="D240" r:id="rId67"/>
    <hyperlink ref="D163" r:id="rId68"/>
    <hyperlink ref="D40" r:id="rId69"/>
    <hyperlink ref="D164" r:id="rId70"/>
    <hyperlink ref="D119" r:id="rId71"/>
    <hyperlink ref="D74" r:id="rId72"/>
    <hyperlink ref="D210" r:id="rId73"/>
    <hyperlink ref="D165" r:id="rId74"/>
    <hyperlink ref="D228" r:id="rId75"/>
    <hyperlink ref="D32" r:id="rId76"/>
    <hyperlink ref="D166" r:id="rId77"/>
    <hyperlink ref="D167" r:id="rId78"/>
    <hyperlink ref="D220" r:id="rId79"/>
    <hyperlink ref="D233" r:id="rId80"/>
    <hyperlink ref="D136" r:id="rId81"/>
    <hyperlink ref="D156" r:id="rId82"/>
    <hyperlink ref="D154" r:id="rId83"/>
    <hyperlink ref="D145" r:id="rId84"/>
    <hyperlink ref="D202" r:id="rId85"/>
    <hyperlink ref="D227" r:id="rId86"/>
    <hyperlink ref="D168" r:id="rId87"/>
    <hyperlink ref="D68" r:id="rId88"/>
    <hyperlink ref="D76" r:id="rId89"/>
    <hyperlink ref="D241" r:id="rId90"/>
    <hyperlink ref="D232" r:id="rId91"/>
    <hyperlink ref="C106" r:id="rId92"/>
    <hyperlink ref="C103" r:id="rId93"/>
    <hyperlink ref="D103" r:id="rId94"/>
    <hyperlink ref="D106" r:id="rId95"/>
    <hyperlink ref="D219" r:id="rId96"/>
    <hyperlink ref="D229" r:id="rId97"/>
    <hyperlink ref="D60" r:id="rId98"/>
    <hyperlink ref="D171" r:id="rId99"/>
    <hyperlink ref="D231" r:id="rId100"/>
    <hyperlink ref="D224" r:id="rId101"/>
    <hyperlink ref="D50" r:id="rId102"/>
    <hyperlink ref="D172" r:id="rId103"/>
    <hyperlink ref="D209" r:id="rId104"/>
    <hyperlink ref="D169" r:id="rId105"/>
    <hyperlink ref="D173" r:id="rId106"/>
    <hyperlink ref="D215" r:id="rId107"/>
    <hyperlink ref="D86" r:id="rId108"/>
    <hyperlink ref="D66" r:id="rId109"/>
    <hyperlink ref="D62" r:id="rId110"/>
    <hyperlink ref="D199" r:id="rId111"/>
    <hyperlink ref="D174" r:id="rId112"/>
    <hyperlink ref="D175" r:id="rId113"/>
    <hyperlink ref="D42" r:id="rId114"/>
    <hyperlink ref="D196" r:id="rId115"/>
    <hyperlink ref="D176" r:id="rId116"/>
    <hyperlink ref="D205" r:id="rId117"/>
    <hyperlink ref="D177" r:id="rId118"/>
    <hyperlink ref="D226" r:id="rId119"/>
    <hyperlink ref="D213" r:id="rId120"/>
    <hyperlink ref="D190" r:id="rId121"/>
    <hyperlink ref="D144" r:id="rId122"/>
    <hyperlink ref="D180" r:id="rId123"/>
    <hyperlink ref="D198" r:id="rId124"/>
    <hyperlink ref="D181" r:id="rId125"/>
    <hyperlink ref="D221" r:id="rId126"/>
    <hyperlink ref="D204" r:id="rId127"/>
    <hyperlink ref="D182" r:id="rId128"/>
    <hyperlink ref="D28" r:id="rId129"/>
    <hyperlink ref="D218" r:id="rId130"/>
    <hyperlink ref="D183" r:id="rId131"/>
    <hyperlink ref="D211" r:id="rId132"/>
    <hyperlink ref="D38" r:id="rId133"/>
    <hyperlink ref="D184" r:id="rId134"/>
    <hyperlink ref="D185" r:id="rId135"/>
    <hyperlink ref="D214" r:id="rId136"/>
    <hyperlink ref="D242" r:id="rId137"/>
    <hyperlink ref="D186" r:id="rId138"/>
    <hyperlink ref="D187" r:id="rId139"/>
    <hyperlink ref="D216" r:id="rId140"/>
    <hyperlink ref="D54" r:id="rId141"/>
    <hyperlink ref="D222" r:id="rId142"/>
    <hyperlink ref="D7" r:id="rId143"/>
    <hyperlink ref="D188" r:id="rId144"/>
    <hyperlink ref="D22" r:id="rId145"/>
    <hyperlink ref="D4" r:id="rId146"/>
    <hyperlink ref="D5" r:id="rId147"/>
    <hyperlink ref="D6" r:id="rId148"/>
    <hyperlink ref="D9" r:id="rId149"/>
    <hyperlink ref="D11" r:id="rId150"/>
    <hyperlink ref="D12" r:id="rId151"/>
    <hyperlink ref="D13" r:id="rId152"/>
    <hyperlink ref="D14" r:id="rId153"/>
    <hyperlink ref="D15" r:id="rId154"/>
    <hyperlink ref="D16" r:id="rId155"/>
    <hyperlink ref="D17" r:id="rId156"/>
    <hyperlink ref="D18" r:id="rId157"/>
    <hyperlink ref="D19" r:id="rId158"/>
    <hyperlink ref="D20" r:id="rId159"/>
    <hyperlink ref="D21" r:id="rId160"/>
    <hyperlink ref="D25" r:id="rId161"/>
    <hyperlink ref="D26" r:id="rId162"/>
    <hyperlink ref="D27" r:id="rId163"/>
    <hyperlink ref="D31" r:id="rId164"/>
    <hyperlink ref="D33" r:id="rId165"/>
    <hyperlink ref="D34" r:id="rId166"/>
    <hyperlink ref="D35" r:id="rId167"/>
    <hyperlink ref="D36" r:id="rId168"/>
    <hyperlink ref="D37" r:id="rId169"/>
    <hyperlink ref="D39" r:id="rId170"/>
    <hyperlink ref="D41" r:id="rId171"/>
    <hyperlink ref="D43" r:id="rId172"/>
    <hyperlink ref="D45" r:id="rId173"/>
    <hyperlink ref="D47" r:id="rId174"/>
    <hyperlink ref="D49" r:id="rId175"/>
    <hyperlink ref="D51" r:id="rId176"/>
    <hyperlink ref="D53" r:id="rId177"/>
    <hyperlink ref="D55" r:id="rId178"/>
    <hyperlink ref="D57" r:id="rId179"/>
    <hyperlink ref="D59" r:id="rId180"/>
    <hyperlink ref="D61" r:id="rId181"/>
    <hyperlink ref="D63" r:id="rId182"/>
    <hyperlink ref="D65" r:id="rId183"/>
    <hyperlink ref="D67" r:id="rId184"/>
    <hyperlink ref="D69" r:id="rId185"/>
    <hyperlink ref="D71" r:id="rId186"/>
    <hyperlink ref="D73" r:id="rId187"/>
    <hyperlink ref="D75" r:id="rId188"/>
    <hyperlink ref="D89" r:id="rId189"/>
    <hyperlink ref="D96" r:id="rId190"/>
    <hyperlink ref="D97" r:id="rId191"/>
    <hyperlink ref="D98" r:id="rId192"/>
    <hyperlink ref="D99" r:id="rId193"/>
    <hyperlink ref="D100" r:id="rId194"/>
    <hyperlink ref="D101" r:id="rId195"/>
    <hyperlink ref="D102" r:id="rId196"/>
    <hyperlink ref="D120" r:id="rId197"/>
    <hyperlink ref="D121" r:id="rId198"/>
    <hyperlink ref="D123" r:id="rId199"/>
    <hyperlink ref="D124" r:id="rId200"/>
    <hyperlink ref="D125" r:id="rId201"/>
    <hyperlink ref="D126" r:id="rId202"/>
    <hyperlink ref="D127" r:id="rId203"/>
    <hyperlink ref="D128" r:id="rId204"/>
    <hyperlink ref="D129" r:id="rId205"/>
    <hyperlink ref="D130" r:id="rId206"/>
    <hyperlink ref="D131" r:id="rId207"/>
    <hyperlink ref="D133" r:id="rId208"/>
    <hyperlink ref="D134" r:id="rId209"/>
    <hyperlink ref="D135" r:id="rId210"/>
    <hyperlink ref="D170" r:id="rId211"/>
    <hyperlink ref="D200" r:id="rId212"/>
    <hyperlink ref="D244" r:id="rId213"/>
    <hyperlink ref="D245" r:id="rId214"/>
    <hyperlink ref="D246" r:id="rId215"/>
    <hyperlink ref="D247" r:id="rId216"/>
    <hyperlink ref="D248" r:id="rId217"/>
    <hyperlink ref="D249" r:id="rId218"/>
    <hyperlink ref="D206" r:id="rId219"/>
    <hyperlink ref="D207" r:id="rId220"/>
    <hyperlink ref="D194" r:id="rId221"/>
    <hyperlink ref="D195" r:id="rId222"/>
    <hyperlink ref="D191" r:id="rId223"/>
    <hyperlink ref="D192" r:id="rId224"/>
    <hyperlink ref="D179" r:id="rId225"/>
    <hyperlink ref="D178" r:id="rId226"/>
    <hyperlink ref="D138" r:id="rId227"/>
    <hyperlink ref="D139" r:id="rId228"/>
    <hyperlink ref="D117" r:id="rId229"/>
    <hyperlink ref="D118" r:id="rId230"/>
    <hyperlink ref="D110" r:id="rId231"/>
    <hyperlink ref="D111" r:id="rId232"/>
    <hyperlink ref="D108" r:id="rId233"/>
    <hyperlink ref="D107" r:id="rId234"/>
    <hyperlink ref="D105" r:id="rId235"/>
    <hyperlink ref="D104" r:id="rId236"/>
    <hyperlink ref="D93" r:id="rId237"/>
    <hyperlink ref="D94" r:id="rId238"/>
    <hyperlink ref="D90" r:id="rId239"/>
    <hyperlink ref="D91" r:id="rId240"/>
    <hyperlink ref="D87" r:id="rId241"/>
    <hyperlink ref="D88" r:id="rId242"/>
    <hyperlink ref="D84" r:id="rId243"/>
    <hyperlink ref="D85" r:id="rId244"/>
    <hyperlink ref="D81" r:id="rId245"/>
    <hyperlink ref="D82" r:id="rId246"/>
    <hyperlink ref="D78" r:id="rId247"/>
    <hyperlink ref="D79" r:id="rId248"/>
    <hyperlink ref="D250" r:id="rId249"/>
    <hyperlink ref="D251" r:id="rId250"/>
    <hyperlink ref="D252" r:id="rId251"/>
    <hyperlink ref="D253" r:id="rId252"/>
    <hyperlink ref="E280" r:id="rId253" display="https://www.eprocure.gov.bd/officer/MyTenders.jsp"/>
    <hyperlink ref="E292" r:id="rId254" display="https://www.eprocure.gov.bd/officer/MyTenders.jsp"/>
    <hyperlink ref="E311" r:id="rId255" display="https://www.eprocure.gov.bd/officer/MyTenders.jsp"/>
    <hyperlink ref="E312" r:id="rId256" display="https://www.eprocure.gov.bd/officer/MyTenders.jsp"/>
    <hyperlink ref="E313" r:id="rId257" display="https://www.eprocure.gov.bd/officer/MyTenders.jsp"/>
    <hyperlink ref="E314" r:id="rId258" display="https://www.eprocure.gov.bd/officer/MyTenders.jsp"/>
    <hyperlink ref="E310" r:id="rId259" display="https://www.eprocure.gov.bd/officer/MyTenders.jsp"/>
    <hyperlink ref="C258" r:id="rId260" display="https://www.eprocure.gov.bd/tenderer/ViewRegistrationDetail.jsp?cId=E853CB7F73174D63&amp;uId=B922FF678EFD1ACA&amp;tId=95564DA367B63FB1&amp;top=no"/>
    <hyperlink ref="D258" r:id="rId261"/>
    <hyperlink ref="D259" r:id="rId262"/>
    <hyperlink ref="D260" r:id="rId263"/>
    <hyperlink ref="D261" r:id="rId264"/>
    <hyperlink ref="D262" r:id="rId265"/>
    <hyperlink ref="D263" r:id="rId266"/>
    <hyperlink ref="D264" r:id="rId267"/>
    <hyperlink ref="D265" r:id="rId268"/>
    <hyperlink ref="D266" r:id="rId269"/>
    <hyperlink ref="D269" r:id="rId270"/>
    <hyperlink ref="D273" r:id="rId271"/>
    <hyperlink ref="D272" r:id="rId272"/>
    <hyperlink ref="D274" r:id="rId273"/>
    <hyperlink ref="D276" r:id="rId274"/>
    <hyperlink ref="D254" r:id="rId275"/>
    <hyperlink ref="D255" r:id="rId276"/>
    <hyperlink ref="D256" r:id="rId277"/>
    <hyperlink ref="C272" r:id="rId278" display="https://www.eprocure.gov.bd/tenderer/ViewRegistrationDetail.jsp?cId=E853CB7F73174D63&amp;uId=B922FF678EFD1ACA&amp;tId=95564DA367B63FB1&amp;top=no"/>
    <hyperlink ref="D279" r:id="rId279"/>
    <hyperlink ref="D281" r:id="rId280"/>
    <hyperlink ref="D282" r:id="rId281"/>
    <hyperlink ref="D285" r:id="rId282"/>
    <hyperlink ref="D284" r:id="rId283"/>
    <hyperlink ref="C284" r:id="rId284" display="https://www.eprocure.gov.bd/tenderer/ViewRegistrationDetail.jsp?cId=E853CB7F73174D63&amp;uId=B922FF678EFD1ACA&amp;tId=95564DA367B63FB1&amp;top=no"/>
    <hyperlink ref="D288" r:id="rId285"/>
    <hyperlink ref="D287" r:id="rId286"/>
    <hyperlink ref="D291" r:id="rId287"/>
    <hyperlink ref="C290" r:id="rId288" display="https://www.eprocure.gov.bd/tenderer/ViewRegistrationDetail.jsp?cId=E92BB01AF1B35FB8&amp;uId=706756CE7E9E4E1B&amp;tId=15C0B1CE0B05218D&amp;top=no"/>
    <hyperlink ref="D290" r:id="rId289"/>
    <hyperlink ref="D289" r:id="rId290"/>
    <hyperlink ref="D292:D293" r:id="rId291" display="utmong71@yahoo.com"/>
    <hyperlink ref="D294:D295" r:id="rId292" display="S.Anantabikastripura@yahoo.com"/>
    <hyperlink ref="D297" r:id="rId293"/>
    <hyperlink ref="D298" r:id="rId294"/>
    <hyperlink ref="C297" r:id="rId295" display="https://www.eprocure.gov.bd/tenderer/ViewRegistrationDetail.jsp?cId=E853CB7F73174D63&amp;uId=B922FF678EFD1ACA&amp;tId=95564DA367B63FB1&amp;top=no"/>
    <hyperlink ref="D301" r:id="rId296"/>
    <hyperlink ref="D300" r:id="rId297"/>
    <hyperlink ref="D304" r:id="rId298"/>
    <hyperlink ref="D303" r:id="rId299"/>
    <hyperlink ref="D307" r:id="rId300"/>
    <hyperlink ref="D306" r:id="rId301"/>
    <hyperlink ref="D312" r:id="rId302"/>
    <hyperlink ref="D314" r:id="rId303"/>
    <hyperlink ref="D318" r:id="rId304"/>
    <hyperlink ref="D322" r:id="rId305"/>
    <hyperlink ref="D308" r:id="rId306"/>
    <hyperlink ref="D311" r:id="rId307"/>
    <hyperlink ref="D310" r:id="rId308"/>
    <hyperlink ref="D315" r:id="rId309"/>
    <hyperlink ref="D313" r:id="rId310"/>
    <hyperlink ref="D316" r:id="rId311"/>
    <hyperlink ref="D317" r:id="rId312"/>
    <hyperlink ref="D319" r:id="rId313"/>
    <hyperlink ref="D320" r:id="rId314"/>
    <hyperlink ref="D321" r:id="rId315"/>
    <hyperlink ref="D323" r:id="rId316"/>
    <hyperlink ref="D326" r:id="rId317"/>
    <hyperlink ref="D332" r:id="rId318"/>
    <hyperlink ref="D329" r:id="rId319"/>
    <hyperlink ref="D331" r:id="rId320"/>
    <hyperlink ref="D330" r:id="rId321"/>
    <hyperlink ref="D333" r:id="rId322"/>
    <hyperlink ref="D336" r:id="rId323"/>
    <hyperlink ref="D337" r:id="rId324"/>
    <hyperlink ref="D344" r:id="rId325"/>
    <hyperlink ref="D342" r:id="rId326"/>
    <hyperlink ref="D349" r:id="rId327"/>
    <hyperlink ref="D343" r:id="rId328"/>
    <hyperlink ref="D347" r:id="rId329"/>
    <hyperlink ref="D346" r:id="rId330"/>
    <hyperlink ref="C346" r:id="rId331" display="https://www.eprocure.gov.bd/tenderer/ViewRegistrationDetail.jsp?cId=E853CB7F73174D63&amp;uId=B922FF678EFD1ACA&amp;tId=95564DA367B63FB1&amp;top=no"/>
    <hyperlink ref="D350" r:id="rId332"/>
    <hyperlink ref="D352" r:id="rId333"/>
    <hyperlink ref="D356" r:id="rId334"/>
    <hyperlink ref="D355" r:id="rId335"/>
    <hyperlink ref="D354" r:id="rId336"/>
    <hyperlink ref="D353" r:id="rId337"/>
    <hyperlink ref="D360" r:id="rId338"/>
    <hyperlink ref="D359" r:id="rId339"/>
    <hyperlink ref="D365" r:id="rId340"/>
    <hyperlink ref="D362" r:id="rId341"/>
    <hyperlink ref="D363" r:id="rId342"/>
    <hyperlink ref="D366" r:id="rId343"/>
    <hyperlink ref="D364" r:id="rId344"/>
    <hyperlink ref="D361" r:id="rId345"/>
    <hyperlink ref="D367" r:id="rId346"/>
    <hyperlink ref="D348" r:id="rId347"/>
    <hyperlink ref="D357" r:id="rId348"/>
    <hyperlink ref="D338" r:id="rId349"/>
    <hyperlink ref="D339" r:id="rId350"/>
    <hyperlink ref="D341" r:id="rId351"/>
    <hyperlink ref="D340" r:id="rId352"/>
    <hyperlink ref="D394" r:id="rId353"/>
    <hyperlink ref="D621" r:id="rId354"/>
    <hyperlink ref="D622" r:id="rId355"/>
    <hyperlink ref="D623" r:id="rId356"/>
    <hyperlink ref="D624" r:id="rId357"/>
    <hyperlink ref="D625" r:id="rId358"/>
    <hyperlink ref="D626" r:id="rId359"/>
    <hyperlink ref="D627" r:id="rId360"/>
    <hyperlink ref="D628" r:id="rId361"/>
    <hyperlink ref="D630" r:id="rId362"/>
    <hyperlink ref="D632" r:id="rId363"/>
    <hyperlink ref="D633" r:id="rId364"/>
    <hyperlink ref="D634" r:id="rId365"/>
    <hyperlink ref="D635" r:id="rId366"/>
    <hyperlink ref="D636" r:id="rId367"/>
    <hyperlink ref="D637" r:id="rId368"/>
    <hyperlink ref="D638" r:id="rId369"/>
    <hyperlink ref="D639" r:id="rId370"/>
    <hyperlink ref="D640" r:id="rId371"/>
    <hyperlink ref="D641" r:id="rId372"/>
    <hyperlink ref="D642" r:id="rId373"/>
    <hyperlink ref="D643" r:id="rId374"/>
    <hyperlink ref="D644" r:id="rId375"/>
    <hyperlink ref="D645" r:id="rId376"/>
    <hyperlink ref="D646" r:id="rId377"/>
    <hyperlink ref="D647" r:id="rId378"/>
    <hyperlink ref="D648" r:id="rId379"/>
    <hyperlink ref="D649" r:id="rId380"/>
    <hyperlink ref="D650" r:id="rId381"/>
    <hyperlink ref="D651" r:id="rId382"/>
    <hyperlink ref="D652" r:id="rId383"/>
    <hyperlink ref="D653" r:id="rId384"/>
    <hyperlink ref="D654" r:id="rId385"/>
    <hyperlink ref="D655" r:id="rId386"/>
    <hyperlink ref="D656" r:id="rId387"/>
    <hyperlink ref="D657" r:id="rId388"/>
    <hyperlink ref="D658" r:id="rId389"/>
    <hyperlink ref="D659" r:id="rId390"/>
    <hyperlink ref="D660" r:id="rId391"/>
    <hyperlink ref="D661" r:id="rId392"/>
    <hyperlink ref="D662" r:id="rId393"/>
    <hyperlink ref="D663" r:id="rId394"/>
    <hyperlink ref="D664" r:id="rId395"/>
    <hyperlink ref="D665" r:id="rId396"/>
    <hyperlink ref="D666" r:id="rId397"/>
    <hyperlink ref="D667" r:id="rId398"/>
    <hyperlink ref="D668" r:id="rId399"/>
    <hyperlink ref="D669" r:id="rId400"/>
    <hyperlink ref="D670" r:id="rId401"/>
    <hyperlink ref="D671" r:id="rId402"/>
    <hyperlink ref="D672" r:id="rId403"/>
    <hyperlink ref="D673" r:id="rId404"/>
    <hyperlink ref="D674" r:id="rId405"/>
    <hyperlink ref="D675" r:id="rId406"/>
    <hyperlink ref="D676" r:id="rId407"/>
    <hyperlink ref="D677" r:id="rId408"/>
    <hyperlink ref="D678" r:id="rId409"/>
    <hyperlink ref="D679" r:id="rId410"/>
    <hyperlink ref="D680" r:id="rId411"/>
    <hyperlink ref="D681" r:id="rId412"/>
    <hyperlink ref="D682" r:id="rId413"/>
    <hyperlink ref="D683" r:id="rId414"/>
    <hyperlink ref="D685" r:id="rId415"/>
    <hyperlink ref="D686" r:id="rId416"/>
    <hyperlink ref="D687" r:id="rId417"/>
    <hyperlink ref="D688" r:id="rId418"/>
    <hyperlink ref="D689" r:id="rId419"/>
    <hyperlink ref="D690" r:id="rId420"/>
    <hyperlink ref="D691" r:id="rId421"/>
    <hyperlink ref="D692" r:id="rId422"/>
    <hyperlink ref="D693" r:id="rId423"/>
    <hyperlink ref="D694" r:id="rId424"/>
    <hyperlink ref="D695" r:id="rId425"/>
    <hyperlink ref="D696" r:id="rId426"/>
    <hyperlink ref="D697" r:id="rId427"/>
    <hyperlink ref="D701" r:id="rId428"/>
    <hyperlink ref="D702" r:id="rId429"/>
    <hyperlink ref="D703" r:id="rId430"/>
    <hyperlink ref="D704" r:id="rId431"/>
    <hyperlink ref="D705" r:id="rId432"/>
    <hyperlink ref="D706" r:id="rId433"/>
    <hyperlink ref="D707" r:id="rId434"/>
    <hyperlink ref="D708" r:id="rId435"/>
    <hyperlink ref="D709" r:id="rId436"/>
    <hyperlink ref="D710" r:id="rId437"/>
    <hyperlink ref="D711" r:id="rId438"/>
    <hyperlink ref="D712" r:id="rId439"/>
    <hyperlink ref="D716" r:id="rId440"/>
    <hyperlink ref="D717" r:id="rId441"/>
    <hyperlink ref="D718" r:id="rId442"/>
    <hyperlink ref="D719" r:id="rId443"/>
    <hyperlink ref="D720" r:id="rId444"/>
    <hyperlink ref="D721" r:id="rId445"/>
    <hyperlink ref="D722" r:id="rId446"/>
    <hyperlink ref="D723" r:id="rId447"/>
    <hyperlink ref="D724" r:id="rId448"/>
    <hyperlink ref="D725" r:id="rId449"/>
    <hyperlink ref="D726" r:id="rId450"/>
    <hyperlink ref="D727" r:id="rId451"/>
    <hyperlink ref="D728" r:id="rId452"/>
    <hyperlink ref="D729" r:id="rId453"/>
    <hyperlink ref="D730" r:id="rId454"/>
    <hyperlink ref="D731" r:id="rId455"/>
    <hyperlink ref="D732" r:id="rId456"/>
    <hyperlink ref="D734" r:id="rId457"/>
    <hyperlink ref="D742" r:id="rId458"/>
    <hyperlink ref="D743" r:id="rId459"/>
    <hyperlink ref="D744" r:id="rId460"/>
    <hyperlink ref="D745" r:id="rId461"/>
    <hyperlink ref="D746" r:id="rId462"/>
    <hyperlink ref="D747" r:id="rId463"/>
    <hyperlink ref="D748" r:id="rId464"/>
    <hyperlink ref="D749" r:id="rId465"/>
    <hyperlink ref="D750" r:id="rId466"/>
    <hyperlink ref="D751" r:id="rId467"/>
    <hyperlink ref="D752" r:id="rId468"/>
    <hyperlink ref="D753" r:id="rId469"/>
    <hyperlink ref="D754" r:id="rId470"/>
    <hyperlink ref="D755" r:id="rId471"/>
    <hyperlink ref="D756" r:id="rId472"/>
    <hyperlink ref="D757" r:id="rId473"/>
    <hyperlink ref="D758" r:id="rId474"/>
    <hyperlink ref="D759" r:id="rId475"/>
    <hyperlink ref="D760" r:id="rId476"/>
    <hyperlink ref="D761" r:id="rId477"/>
    <hyperlink ref="D764" r:id="rId478"/>
    <hyperlink ref="D765" r:id="rId479"/>
    <hyperlink ref="D766" r:id="rId480"/>
    <hyperlink ref="D767" r:id="rId481"/>
    <hyperlink ref="D768" r:id="rId482"/>
    <hyperlink ref="D769" r:id="rId483"/>
    <hyperlink ref="D770" r:id="rId484"/>
    <hyperlink ref="D771" r:id="rId485"/>
    <hyperlink ref="D772" r:id="rId486"/>
    <hyperlink ref="D773" r:id="rId487"/>
    <hyperlink ref="D774" r:id="rId488"/>
    <hyperlink ref="D775" r:id="rId489"/>
    <hyperlink ref="D776" r:id="rId490"/>
    <hyperlink ref="D777" r:id="rId491"/>
    <hyperlink ref="D778" r:id="rId492"/>
    <hyperlink ref="D779" r:id="rId493"/>
    <hyperlink ref="D780" r:id="rId494"/>
    <hyperlink ref="D781" r:id="rId495"/>
    <hyperlink ref="D782" r:id="rId496"/>
    <hyperlink ref="D783" r:id="rId497"/>
    <hyperlink ref="D784" r:id="rId498"/>
    <hyperlink ref="D785" r:id="rId499"/>
    <hyperlink ref="D786" r:id="rId500"/>
    <hyperlink ref="D787" r:id="rId501"/>
    <hyperlink ref="D788" r:id="rId502"/>
    <hyperlink ref="D789" r:id="rId503"/>
    <hyperlink ref="D790" r:id="rId504"/>
    <hyperlink ref="D791" r:id="rId505"/>
    <hyperlink ref="D792" r:id="rId506"/>
    <hyperlink ref="D793" r:id="rId507"/>
    <hyperlink ref="D794" r:id="rId508"/>
    <hyperlink ref="D795" r:id="rId509"/>
    <hyperlink ref="D796" r:id="rId510"/>
    <hyperlink ref="D797" r:id="rId511"/>
    <hyperlink ref="D798" r:id="rId512"/>
    <hyperlink ref="D799" r:id="rId513"/>
    <hyperlink ref="D800" r:id="rId514"/>
    <hyperlink ref="D801" r:id="rId515"/>
    <hyperlink ref="D802" r:id="rId516"/>
    <hyperlink ref="D803" r:id="rId517"/>
    <hyperlink ref="D804" r:id="rId518"/>
    <hyperlink ref="D805" r:id="rId519"/>
    <hyperlink ref="D806" r:id="rId520"/>
    <hyperlink ref="D807" r:id="rId521"/>
    <hyperlink ref="D808" r:id="rId522"/>
    <hyperlink ref="D812" r:id="rId523"/>
    <hyperlink ref="D813" r:id="rId524"/>
    <hyperlink ref="D814" r:id="rId525"/>
    <hyperlink ref="D815" r:id="rId526"/>
    <hyperlink ref="D816" r:id="rId527"/>
    <hyperlink ref="D817" r:id="rId528"/>
    <hyperlink ref="D818" r:id="rId529"/>
    <hyperlink ref="D819" r:id="rId530"/>
    <hyperlink ref="D820" r:id="rId531"/>
    <hyperlink ref="D821" r:id="rId532"/>
    <hyperlink ref="D822" r:id="rId533"/>
    <hyperlink ref="D823" r:id="rId534"/>
    <hyperlink ref="D824" r:id="rId535"/>
    <hyperlink ref="D825" r:id="rId536"/>
    <hyperlink ref="D826" r:id="rId537"/>
    <hyperlink ref="D827" r:id="rId538"/>
    <hyperlink ref="D828" r:id="rId539"/>
    <hyperlink ref="D829" r:id="rId540"/>
    <hyperlink ref="D830" r:id="rId541"/>
    <hyperlink ref="D834" r:id="rId542"/>
    <hyperlink ref="D836" r:id="rId543"/>
    <hyperlink ref="D837" r:id="rId544"/>
    <hyperlink ref="D838" r:id="rId545"/>
    <hyperlink ref="D839" r:id="rId546"/>
    <hyperlink ref="D840" r:id="rId547"/>
    <hyperlink ref="D841" r:id="rId548"/>
    <hyperlink ref="D842" r:id="rId549"/>
    <hyperlink ref="D843" r:id="rId550"/>
    <hyperlink ref="D844" r:id="rId551"/>
    <hyperlink ref="D845" r:id="rId552"/>
    <hyperlink ref="D846" r:id="rId553"/>
    <hyperlink ref="D847" r:id="rId554"/>
    <hyperlink ref="D848" r:id="rId555"/>
    <hyperlink ref="D849" r:id="rId556"/>
    <hyperlink ref="D850" r:id="rId557"/>
    <hyperlink ref="D851" r:id="rId558"/>
    <hyperlink ref="D852" r:id="rId559"/>
    <hyperlink ref="D856" r:id="rId560"/>
    <hyperlink ref="D857" r:id="rId561"/>
    <hyperlink ref="D858" r:id="rId562"/>
    <hyperlink ref="D859" r:id="rId563"/>
    <hyperlink ref="D860" r:id="rId564"/>
    <hyperlink ref="D861" r:id="rId565"/>
    <hyperlink ref="D862" r:id="rId566"/>
    <hyperlink ref="D863" r:id="rId567"/>
    <hyperlink ref="D864" r:id="rId568"/>
    <hyperlink ref="D865" r:id="rId569"/>
    <hyperlink ref="D866" r:id="rId570"/>
    <hyperlink ref="D867" r:id="rId571"/>
    <hyperlink ref="D869" r:id="rId572"/>
    <hyperlink ref="D871" r:id="rId573"/>
    <hyperlink ref="D872" r:id="rId574"/>
    <hyperlink ref="D873" r:id="rId575"/>
    <hyperlink ref="D874" r:id="rId576"/>
    <hyperlink ref="D875" r:id="rId577"/>
    <hyperlink ref="D876" r:id="rId578"/>
    <hyperlink ref="D877" r:id="rId579"/>
    <hyperlink ref="D878" r:id="rId580"/>
    <hyperlink ref="D879" r:id="rId581"/>
    <hyperlink ref="D880" r:id="rId582"/>
    <hyperlink ref="D881" r:id="rId583"/>
    <hyperlink ref="D882" r:id="rId584"/>
    <hyperlink ref="D883" r:id="rId585"/>
    <hyperlink ref="D884" r:id="rId586"/>
    <hyperlink ref="D885" r:id="rId587"/>
    <hyperlink ref="D886" r:id="rId588"/>
    <hyperlink ref="D887" r:id="rId589"/>
    <hyperlink ref="D888" r:id="rId590"/>
    <hyperlink ref="D889" r:id="rId591"/>
    <hyperlink ref="D890" r:id="rId592"/>
    <hyperlink ref="D891" r:id="rId593"/>
    <hyperlink ref="D892" r:id="rId594"/>
    <hyperlink ref="D893" r:id="rId595"/>
    <hyperlink ref="D894" r:id="rId596"/>
    <hyperlink ref="D895" r:id="rId597"/>
    <hyperlink ref="D896" r:id="rId598"/>
    <hyperlink ref="D897" r:id="rId599"/>
    <hyperlink ref="D898" r:id="rId600"/>
    <hyperlink ref="D899" r:id="rId601"/>
    <hyperlink ref="D900" r:id="rId602"/>
    <hyperlink ref="D901" r:id="rId603"/>
    <hyperlink ref="D902" r:id="rId604"/>
    <hyperlink ref="D903" r:id="rId605"/>
    <hyperlink ref="D907" r:id="rId606"/>
    <hyperlink ref="D908" r:id="rId607"/>
    <hyperlink ref="D909" r:id="rId608"/>
    <hyperlink ref="D910" r:id="rId609"/>
    <hyperlink ref="D911" r:id="rId610"/>
    <hyperlink ref="D912" r:id="rId611"/>
    <hyperlink ref="D913" r:id="rId612"/>
    <hyperlink ref="D915" r:id="rId613"/>
    <hyperlink ref="D917" r:id="rId614"/>
    <hyperlink ref="D918" r:id="rId615"/>
    <hyperlink ref="D919" r:id="rId616"/>
    <hyperlink ref="D920" r:id="rId617"/>
    <hyperlink ref="D921" r:id="rId618"/>
    <hyperlink ref="D922" r:id="rId619"/>
    <hyperlink ref="D926" r:id="rId620"/>
    <hyperlink ref="D927" r:id="rId621"/>
    <hyperlink ref="D928" r:id="rId622"/>
    <hyperlink ref="D929" r:id="rId623"/>
    <hyperlink ref="D930" r:id="rId624"/>
    <hyperlink ref="D931" r:id="rId625"/>
    <hyperlink ref="D932" r:id="rId626"/>
    <hyperlink ref="D933" r:id="rId627"/>
    <hyperlink ref="D934" r:id="rId628"/>
    <hyperlink ref="D935" r:id="rId629"/>
    <hyperlink ref="D936" r:id="rId630"/>
    <hyperlink ref="D937" r:id="rId631"/>
    <hyperlink ref="D938" r:id="rId632"/>
    <hyperlink ref="D939" r:id="rId633"/>
    <hyperlink ref="D940" r:id="rId634"/>
    <hyperlink ref="D941" r:id="rId635"/>
    <hyperlink ref="D942" r:id="rId636"/>
    <hyperlink ref="D943" r:id="rId637"/>
    <hyperlink ref="D944" r:id="rId638"/>
    <hyperlink ref="D948" r:id="rId639"/>
    <hyperlink ref="D949" r:id="rId640"/>
    <hyperlink ref="D684" r:id="rId641"/>
    <hyperlink ref="D950" r:id="rId642"/>
    <hyperlink ref="D951" r:id="rId643"/>
    <hyperlink ref="D952" r:id="rId644"/>
    <hyperlink ref="D953" r:id="rId645"/>
    <hyperlink ref="D954" r:id="rId646"/>
    <hyperlink ref="D958" r:id="rId647"/>
    <hyperlink ref="D959" r:id="rId648"/>
    <hyperlink ref="D960" r:id="rId649"/>
    <hyperlink ref="D961" r:id="rId650"/>
    <hyperlink ref="D962" r:id="rId651"/>
    <hyperlink ref="D963" r:id="rId652"/>
    <hyperlink ref="D964" r:id="rId653"/>
    <hyperlink ref="D965" r:id="rId654"/>
    <hyperlink ref="D966" r:id="rId655"/>
    <hyperlink ref="D967" r:id="rId656"/>
    <hyperlink ref="D968" r:id="rId657"/>
    <hyperlink ref="D969" r:id="rId658"/>
    <hyperlink ref="D970" r:id="rId659"/>
    <hyperlink ref="D971" r:id="rId660"/>
    <hyperlink ref="D972" r:id="rId661"/>
    <hyperlink ref="D973" r:id="rId662"/>
    <hyperlink ref="D974" r:id="rId663"/>
    <hyperlink ref="D975" r:id="rId664"/>
    <hyperlink ref="D976" r:id="rId665"/>
    <hyperlink ref="D977" r:id="rId666"/>
    <hyperlink ref="D978" r:id="rId667"/>
    <hyperlink ref="D979" r:id="rId668"/>
    <hyperlink ref="D980" r:id="rId669"/>
    <hyperlink ref="D984" r:id="rId670"/>
    <hyperlink ref="D985" r:id="rId671"/>
    <hyperlink ref="D986" r:id="rId672"/>
    <hyperlink ref="D987" r:id="rId673"/>
    <hyperlink ref="D988" r:id="rId674"/>
    <hyperlink ref="D989" r:id="rId675"/>
    <hyperlink ref="D990" r:id="rId676"/>
    <hyperlink ref="D991" r:id="rId677"/>
    <hyperlink ref="D992" r:id="rId678"/>
    <hyperlink ref="D993" r:id="rId679"/>
    <hyperlink ref="D994" r:id="rId680"/>
    <hyperlink ref="D995" r:id="rId681"/>
    <hyperlink ref="D996" r:id="rId682"/>
    <hyperlink ref="D997" r:id="rId683"/>
    <hyperlink ref="D998" r:id="rId684"/>
    <hyperlink ref="D999" r:id="rId685"/>
    <hyperlink ref="D1000" r:id="rId686"/>
    <hyperlink ref="D1001" r:id="rId687"/>
    <hyperlink ref="D1002" r:id="rId688"/>
    <hyperlink ref="D1003" r:id="rId689"/>
    <hyperlink ref="D1004" r:id="rId690"/>
    <hyperlink ref="D1005" r:id="rId691"/>
    <hyperlink ref="D1006" r:id="rId692"/>
    <hyperlink ref="D1007" r:id="rId693"/>
    <hyperlink ref="D1008" r:id="rId694"/>
    <hyperlink ref="D1009" r:id="rId695"/>
    <hyperlink ref="D1010" r:id="rId696"/>
    <hyperlink ref="D1011" r:id="rId697"/>
    <hyperlink ref="D1012" r:id="rId698"/>
    <hyperlink ref="D1013" r:id="rId699"/>
    <hyperlink ref="D1014" r:id="rId700"/>
    <hyperlink ref="D1015" r:id="rId701"/>
    <hyperlink ref="D1016" r:id="rId702"/>
    <hyperlink ref="D1017" r:id="rId703"/>
    <hyperlink ref="D1018" r:id="rId704"/>
    <hyperlink ref="D1019" r:id="rId705"/>
    <hyperlink ref="D1020" r:id="rId706"/>
    <hyperlink ref="D1021" r:id="rId707"/>
    <hyperlink ref="D1022" r:id="rId708"/>
    <hyperlink ref="D1023" r:id="rId709"/>
    <hyperlink ref="D1024" r:id="rId710"/>
    <hyperlink ref="D1025" r:id="rId711"/>
    <hyperlink ref="D1026" r:id="rId712"/>
    <hyperlink ref="D1027" r:id="rId713"/>
    <hyperlink ref="D1028" r:id="rId714"/>
    <hyperlink ref="D1029" r:id="rId715"/>
    <hyperlink ref="D1030" r:id="rId716"/>
    <hyperlink ref="D1031" r:id="rId717"/>
    <hyperlink ref="D1032" r:id="rId718"/>
    <hyperlink ref="D1033" r:id="rId719"/>
    <hyperlink ref="D1034" r:id="rId720"/>
    <hyperlink ref="D1035" r:id="rId721"/>
    <hyperlink ref="D1036" r:id="rId722"/>
    <hyperlink ref="D1037" r:id="rId723"/>
    <hyperlink ref="D1038" r:id="rId724"/>
    <hyperlink ref="D1039" r:id="rId725"/>
    <hyperlink ref="D1040" r:id="rId726"/>
    <hyperlink ref="D1041" r:id="rId727"/>
    <hyperlink ref="D1042" r:id="rId728"/>
    <hyperlink ref="D1043" r:id="rId729"/>
    <hyperlink ref="D1044" r:id="rId730"/>
    <hyperlink ref="D1045" r:id="rId731"/>
    <hyperlink ref="D1046" r:id="rId732"/>
    <hyperlink ref="D1047" r:id="rId733"/>
    <hyperlink ref="D1048" r:id="rId734"/>
    <hyperlink ref="D1049" r:id="rId735"/>
    <hyperlink ref="D1050" r:id="rId736"/>
    <hyperlink ref="D1051" r:id="rId737"/>
    <hyperlink ref="D1052" r:id="rId738"/>
    <hyperlink ref="D1053" r:id="rId739"/>
    <hyperlink ref="D1054" r:id="rId740"/>
    <hyperlink ref="D1055" r:id="rId741"/>
    <hyperlink ref="D1056" r:id="rId742"/>
    <hyperlink ref="D1057" r:id="rId743"/>
    <hyperlink ref="D1058" r:id="rId744"/>
    <hyperlink ref="D1059" r:id="rId745"/>
    <hyperlink ref="D1060" r:id="rId746"/>
    <hyperlink ref="D1061" r:id="rId747"/>
    <hyperlink ref="D1062" r:id="rId748"/>
    <hyperlink ref="D1063" r:id="rId749"/>
    <hyperlink ref="D1064" r:id="rId750"/>
    <hyperlink ref="D1065" r:id="rId751"/>
    <hyperlink ref="D1066" r:id="rId752"/>
    <hyperlink ref="D1067" r:id="rId753"/>
    <hyperlink ref="D1068" r:id="rId754"/>
    <hyperlink ref="D1069" r:id="rId755"/>
    <hyperlink ref="D1070" r:id="rId756"/>
    <hyperlink ref="D1071" r:id="rId757"/>
    <hyperlink ref="D1072" r:id="rId758"/>
    <hyperlink ref="D1073" r:id="rId759"/>
    <hyperlink ref="D1074" r:id="rId760"/>
    <hyperlink ref="D1075" r:id="rId761"/>
    <hyperlink ref="D1076" r:id="rId762"/>
    <hyperlink ref="D1077" r:id="rId763"/>
    <hyperlink ref="D1078" r:id="rId764"/>
    <hyperlink ref="D1079" r:id="rId765"/>
    <hyperlink ref="D1080" r:id="rId766"/>
    <hyperlink ref="D1081" r:id="rId767"/>
    <hyperlink ref="D1082" r:id="rId768"/>
    <hyperlink ref="D1086" r:id="rId769"/>
    <hyperlink ref="D1087" r:id="rId770"/>
    <hyperlink ref="D1091" r:id="rId771"/>
    <hyperlink ref="D1095" r:id="rId772"/>
    <hyperlink ref="D1102" r:id="rId773"/>
    <hyperlink ref="D1103" r:id="rId774"/>
    <hyperlink ref="D1104" r:id="rId775"/>
    <hyperlink ref="D1105" r:id="rId776"/>
    <hyperlink ref="D1106" r:id="rId777"/>
    <hyperlink ref="D1107" r:id="rId778"/>
    <hyperlink ref="D1108" r:id="rId779"/>
    <hyperlink ref="D1109" r:id="rId780"/>
    <hyperlink ref="D1110" r:id="rId781"/>
    <hyperlink ref="D1111" r:id="rId782"/>
    <hyperlink ref="D1112" r:id="rId783"/>
    <hyperlink ref="D1113" r:id="rId784"/>
    <hyperlink ref="D1114" r:id="rId785"/>
    <hyperlink ref="D1115" r:id="rId786"/>
    <hyperlink ref="D1116" r:id="rId787"/>
    <hyperlink ref="D1117" r:id="rId788"/>
    <hyperlink ref="D1118" r:id="rId789"/>
    <hyperlink ref="D1119" r:id="rId790"/>
    <hyperlink ref="D1120" r:id="rId791"/>
    <hyperlink ref="D1121" r:id="rId792"/>
    <hyperlink ref="D1122" r:id="rId793"/>
    <hyperlink ref="D1123" r:id="rId794"/>
    <hyperlink ref="D1124" r:id="rId795"/>
    <hyperlink ref="D1125" r:id="rId796"/>
    <hyperlink ref="D1126" r:id="rId797"/>
    <hyperlink ref="D1127" r:id="rId798"/>
    <hyperlink ref="D1128" r:id="rId799"/>
    <hyperlink ref="D1129" r:id="rId800"/>
    <hyperlink ref="D1130" r:id="rId801"/>
    <hyperlink ref="D1131" r:id="rId802"/>
    <hyperlink ref="D1132" r:id="rId803"/>
    <hyperlink ref="D1133" r:id="rId804"/>
    <hyperlink ref="D1134" r:id="rId805"/>
    <hyperlink ref="D1135" r:id="rId806"/>
    <hyperlink ref="D1136" r:id="rId807"/>
    <hyperlink ref="D1137" r:id="rId808"/>
    <hyperlink ref="D1138" r:id="rId809"/>
    <hyperlink ref="D1139" r:id="rId810"/>
    <hyperlink ref="D1140" r:id="rId811"/>
    <hyperlink ref="D1141" r:id="rId812"/>
    <hyperlink ref="D629" r:id="rId813"/>
    <hyperlink ref="D631" r:id="rId814"/>
    <hyperlink ref="D698" r:id="rId815"/>
    <hyperlink ref="D699" r:id="rId816"/>
    <hyperlink ref="D700" r:id="rId817"/>
    <hyperlink ref="D713" r:id="rId818"/>
    <hyperlink ref="D733" r:id="rId819"/>
    <hyperlink ref="D715" r:id="rId820"/>
    <hyperlink ref="D714" r:id="rId821"/>
    <hyperlink ref="D735" r:id="rId822"/>
    <hyperlink ref="D737" r:id="rId823"/>
    <hyperlink ref="D736" r:id="rId824"/>
    <hyperlink ref="D738" r:id="rId825"/>
    <hyperlink ref="D739" r:id="rId826"/>
    <hyperlink ref="D809" r:id="rId827"/>
    <hyperlink ref="D740" r:id="rId828"/>
    <hyperlink ref="D741" r:id="rId829"/>
    <hyperlink ref="D831" r:id="rId830"/>
    <hyperlink ref="D833" r:id="rId831"/>
    <hyperlink ref="D853" r:id="rId832"/>
    <hyperlink ref="D868" r:id="rId833"/>
    <hyperlink ref="D870" r:id="rId834"/>
    <hyperlink ref="D904" r:id="rId835"/>
    <hyperlink ref="D906" r:id="rId836"/>
    <hyperlink ref="D914" r:id="rId837"/>
    <hyperlink ref="D916" r:id="rId838"/>
    <hyperlink ref="D923" r:id="rId839"/>
    <hyperlink ref="D945" r:id="rId840"/>
    <hyperlink ref="D955" r:id="rId841"/>
    <hyperlink ref="D981" r:id="rId842"/>
    <hyperlink ref="D1083" r:id="rId843"/>
    <hyperlink ref="D1088" r:id="rId844"/>
    <hyperlink ref="D1092" r:id="rId845"/>
    <hyperlink ref="D1096" r:id="rId846"/>
    <hyperlink ref="D1099" r:id="rId847"/>
    <hyperlink ref="D763" r:id="rId848"/>
    <hyperlink ref="D762" r:id="rId849"/>
    <hyperlink ref="D1142" r:id="rId850"/>
    <hyperlink ref="D1143" r:id="rId851"/>
    <hyperlink ref="D1144" r:id="rId852"/>
    <hyperlink ref="D1145" r:id="rId853"/>
    <hyperlink ref="D1146" r:id="rId854"/>
    <hyperlink ref="D1148" r:id="rId855"/>
    <hyperlink ref="D1147" r:id="rId856"/>
    <hyperlink ref="D1149" r:id="rId857"/>
    <hyperlink ref="D1157" r:id="rId858"/>
    <hyperlink ref="D1158" r:id="rId859"/>
    <hyperlink ref="D1159" r:id="rId860"/>
    <hyperlink ref="D1160" r:id="rId861"/>
    <hyperlink ref="D1161" r:id="rId862"/>
    <hyperlink ref="D1162" r:id="rId863"/>
    <hyperlink ref="D1163" r:id="rId864"/>
    <hyperlink ref="D1164" r:id="rId865"/>
    <hyperlink ref="D1165" r:id="rId866"/>
    <hyperlink ref="D1166" r:id="rId867"/>
    <hyperlink ref="D1167" r:id="rId868"/>
    <hyperlink ref="D1168" r:id="rId869"/>
    <hyperlink ref="D1169" r:id="rId870"/>
    <hyperlink ref="D1170" r:id="rId871"/>
    <hyperlink ref="D1172" r:id="rId872"/>
    <hyperlink ref="D1173" r:id="rId873"/>
    <hyperlink ref="D1174" r:id="rId874"/>
    <hyperlink ref="D1177" r:id="rId875"/>
    <hyperlink ref="D1178" r:id="rId876"/>
    <hyperlink ref="D1179" r:id="rId877"/>
    <hyperlink ref="D1180" r:id="rId878"/>
    <hyperlink ref="D1181" r:id="rId879"/>
    <hyperlink ref="D1182" r:id="rId880"/>
    <hyperlink ref="D1200" r:id="rId881"/>
    <hyperlink ref="D1183" r:id="rId882"/>
    <hyperlink ref="D1186" r:id="rId883"/>
    <hyperlink ref="D1187" r:id="rId884"/>
    <hyperlink ref="D1189" r:id="rId885"/>
    <hyperlink ref="D1184" r:id="rId886"/>
    <hyperlink ref="D1191" r:id="rId887"/>
    <hyperlink ref="D1185" r:id="rId888"/>
    <hyperlink ref="D1194" r:id="rId889"/>
    <hyperlink ref="D1195" r:id="rId890"/>
    <hyperlink ref="D1205" r:id="rId891"/>
    <hyperlink ref="D1206" r:id="rId892"/>
    <hyperlink ref="D1207" r:id="rId893"/>
    <hyperlink ref="D1208" r:id="rId894"/>
    <hyperlink ref="D1209" r:id="rId895"/>
    <hyperlink ref="D1210" r:id="rId896"/>
    <hyperlink ref="D1204" r:id="rId897"/>
    <hyperlink ref="D1217" r:id="rId898"/>
    <hyperlink ref="D1196" r:id="rId899"/>
    <hyperlink ref="D1199" r:id="rId900"/>
    <hyperlink ref="D1197" r:id="rId901"/>
    <hyperlink ref="D1193" r:id="rId902"/>
    <hyperlink ref="D1201" r:id="rId903"/>
    <hyperlink ref="D1198" r:id="rId904"/>
    <hyperlink ref="D1225" r:id="rId905"/>
    <hyperlink ref="D1226" r:id="rId906"/>
    <hyperlink ref="D1211" r:id="rId907"/>
    <hyperlink ref="D1155" r:id="rId908"/>
    <hyperlink ref="D1156" r:id="rId909"/>
    <hyperlink ref="D1222" r:id="rId910"/>
    <hyperlink ref="D1192" r:id="rId911"/>
    <hyperlink ref="D1152" r:id="rId912"/>
    <hyperlink ref="D1154" r:id="rId913"/>
    <hyperlink ref="D1203" r:id="rId914"/>
    <hyperlink ref="D1171" r:id="rId915"/>
    <hyperlink ref="D1231" r:id="rId916"/>
    <hyperlink ref="D1213" r:id="rId917"/>
    <hyperlink ref="D1216" r:id="rId918"/>
    <hyperlink ref="D1223" r:id="rId919"/>
    <hyperlink ref="D1221" r:id="rId920"/>
    <hyperlink ref="D1212" r:id="rId921"/>
    <hyperlink ref="D1227" r:id="rId922"/>
    <hyperlink ref="D1220" r:id="rId923"/>
    <hyperlink ref="D1219" r:id="rId924"/>
    <hyperlink ref="D1228" r:id="rId925"/>
    <hyperlink ref="D1230" r:id="rId926"/>
    <hyperlink ref="D1224" r:id="rId927"/>
    <hyperlink ref="D1215" r:id="rId928"/>
    <hyperlink ref="D1214" r:id="rId929"/>
    <hyperlink ref="D1150" r:id="rId930"/>
    <hyperlink ref="D1151" r:id="rId931"/>
    <hyperlink ref="D1243" r:id="rId932"/>
    <hyperlink ref="D1244" r:id="rId933"/>
    <hyperlink ref="D1245" r:id="rId934"/>
    <hyperlink ref="D1246" r:id="rId935"/>
    <hyperlink ref="D1175" r:id="rId936"/>
    <hyperlink ref="D1254" r:id="rId937"/>
    <hyperlink ref="D1253" r:id="rId938"/>
    <hyperlink ref="D1251" r:id="rId939"/>
    <hyperlink ref="D1250" r:id="rId940"/>
    <hyperlink ref="D1249" r:id="rId941"/>
    <hyperlink ref="D1248" r:id="rId942"/>
    <hyperlink ref="D1247" r:id="rId943"/>
    <hyperlink ref="D1255" r:id="rId944"/>
    <hyperlink ref="D1258" r:id="rId945"/>
    <hyperlink ref="D1257" r:id="rId946"/>
    <hyperlink ref="D1256" r:id="rId947"/>
    <hyperlink ref="D1259" r:id="rId948"/>
    <hyperlink ref="D1153" r:id="rId949"/>
    <hyperlink ref="D1176" r:id="rId950"/>
    <hyperlink ref="D1190" r:id="rId951"/>
    <hyperlink ref="D1188" r:id="rId952"/>
    <hyperlink ref="D1202" r:id="rId953"/>
    <hyperlink ref="D1218" r:id="rId954"/>
    <hyperlink ref="D1260" r:id="rId955"/>
    <hyperlink ref="D1261" r:id="rId956"/>
    <hyperlink ref="D1232:D1242" r:id="rId957" display="mebl.bd@gmail.com"/>
    <hyperlink ref="C1425" r:id="rId958" display="https://www.eprocure.gov.bd/tenderer/ViewRegistrationDetail.jsp?cId=C682C843DD86D68B&amp;uId=DCC8267FD11BC3D9&amp;tId=43C4C005B6A7BA00&amp;top=no"/>
    <hyperlink ref="C1426" r:id="rId959" display="https://www.eprocure.gov.bd/tenderer/ViewRegistrationDetail.jsp?cId=15C980300A245912&amp;uId=5B4FDB67B352ED13&amp;tId=02C7189A87559081&amp;top=no"/>
    <hyperlink ref="C1421" r:id="rId960" display="https://www.eprocure.gov.bd/tenderer/ViewRegistrationDetail.jsp?cId=C682C843DD86D68B&amp;uId=DCC8267FD11BC3D9&amp;tId=43C4C005B6A7BA00&amp;top=no"/>
    <hyperlink ref="D1438" r:id="rId961"/>
    <hyperlink ref="D1447" r:id="rId962"/>
    <hyperlink ref="D1453" r:id="rId963"/>
    <hyperlink ref="D1458" r:id="rId964"/>
    <hyperlink ref="D1468" r:id="rId965"/>
    <hyperlink ref="D1470" r:id="rId966"/>
    <hyperlink ref="D1472" r:id="rId967"/>
    <hyperlink ref="D1718" r:id="rId968"/>
    <hyperlink ref="D1719" r:id="rId969"/>
    <hyperlink ref="D1684" r:id="rId970"/>
    <hyperlink ref="D1716" r:id="rId971"/>
    <hyperlink ref="D1717" r:id="rId972"/>
    <hyperlink ref="D1715" r:id="rId973"/>
    <hyperlink ref="D1713:D1714" r:id="rId974" display="mizanurrahmanliton@hotmail.com"/>
    <hyperlink ref="D1712" r:id="rId975"/>
    <hyperlink ref="D1711" r:id="rId976"/>
    <hyperlink ref="D1710" r:id="rId977"/>
    <hyperlink ref="D1703" r:id="rId978"/>
    <hyperlink ref="D1702" r:id="rId979"/>
    <hyperlink ref="D1701" r:id="rId980"/>
    <hyperlink ref="D1700" r:id="rId981"/>
    <hyperlink ref="D1699" r:id="rId982"/>
    <hyperlink ref="D1698" r:id="rId983"/>
    <hyperlink ref="D1697" r:id="rId984"/>
    <hyperlink ref="D1696" r:id="rId985"/>
    <hyperlink ref="D1695" r:id="rId986"/>
    <hyperlink ref="D1671" r:id="rId987"/>
    <hyperlink ref="D1670" r:id="rId988"/>
    <hyperlink ref="D1661" r:id="rId989"/>
    <hyperlink ref="D1614" r:id="rId990"/>
    <hyperlink ref="D1609" r:id="rId991"/>
    <hyperlink ref="D1617" r:id="rId992"/>
    <hyperlink ref="D1619" r:id="rId993"/>
    <hyperlink ref="D1673" r:id="rId994"/>
    <hyperlink ref="D1603" r:id="rId995"/>
    <hyperlink ref="D1621" r:id="rId996"/>
    <hyperlink ref="D1643" r:id="rId997"/>
    <hyperlink ref="D1589" r:id="rId998"/>
    <hyperlink ref="D1599" r:id="rId999"/>
    <hyperlink ref="D1656" r:id="rId1000"/>
    <hyperlink ref="D1601" r:id="rId1001"/>
    <hyperlink ref="D1602" r:id="rId1002"/>
    <hyperlink ref="D1604" r:id="rId1003"/>
    <hyperlink ref="D1608" r:id="rId1004"/>
    <hyperlink ref="D1690" r:id="rId1005"/>
    <hyperlink ref="D1691" r:id="rId1006"/>
    <hyperlink ref="D1692" r:id="rId1007"/>
    <hyperlink ref="D1693" r:id="rId1008"/>
    <hyperlink ref="D1694" r:id="rId1009"/>
    <hyperlink ref="D1677" r:id="rId1010"/>
    <hyperlink ref="D1676" r:id="rId1011"/>
    <hyperlink ref="D1652" r:id="rId1012"/>
    <hyperlink ref="D1653" r:id="rId1013"/>
    <hyperlink ref="D1625" r:id="rId1014"/>
    <hyperlink ref="D1612" r:id="rId1015"/>
    <hyperlink ref="D1613" r:id="rId1016"/>
    <hyperlink ref="D1622" r:id="rId1017"/>
    <hyperlink ref="D1666" r:id="rId1018"/>
    <hyperlink ref="D1639" r:id="rId1019"/>
    <hyperlink ref="D1641" r:id="rId1020"/>
    <hyperlink ref="D1675" r:id="rId1021"/>
    <hyperlink ref="D1672" r:id="rId1022"/>
    <hyperlink ref="D1674" r:id="rId1023"/>
    <hyperlink ref="D1663" r:id="rId1024"/>
    <hyperlink ref="D1667" r:id="rId1025"/>
    <hyperlink ref="D1668" r:id="rId1026"/>
    <hyperlink ref="D1669" r:id="rId1027"/>
    <hyperlink ref="D1665" r:id="rId1028"/>
    <hyperlink ref="D1664" r:id="rId1029"/>
    <hyperlink ref="D1651" r:id="rId1030"/>
    <hyperlink ref="D1647" r:id="rId1031"/>
    <hyperlink ref="D1645" r:id="rId1032"/>
    <hyperlink ref="D1624" r:id="rId1033"/>
    <hyperlink ref="D1633" r:id="rId1034"/>
    <hyperlink ref="D1600" r:id="rId1035"/>
    <hyperlink ref="D1623" r:id="rId1036"/>
    <hyperlink ref="D1610" r:id="rId1037"/>
    <hyperlink ref="D1615" r:id="rId1038"/>
    <hyperlink ref="D1616" r:id="rId1039"/>
    <hyperlink ref="D1618" r:id="rId1040"/>
    <hyperlink ref="D1620" r:id="rId1041"/>
    <hyperlink ref="D1626" r:id="rId1042"/>
    <hyperlink ref="D1631" r:id="rId1043"/>
    <hyperlink ref="D1632" r:id="rId1044"/>
    <hyperlink ref="D1637" r:id="rId1045"/>
    <hyperlink ref="D1638" r:id="rId1046"/>
    <hyperlink ref="D1640" r:id="rId1047"/>
    <hyperlink ref="D1479" r:id="rId1048"/>
    <hyperlink ref="D1481" r:id="rId1049"/>
    <hyperlink ref="D1482" r:id="rId1050"/>
    <hyperlink ref="D1477" r:id="rId1051"/>
    <hyperlink ref="D1569" r:id="rId1052"/>
    <hyperlink ref="D1562" r:id="rId1053"/>
    <hyperlink ref="D1563" r:id="rId1054"/>
    <hyperlink ref="D1564" r:id="rId1055"/>
    <hyperlink ref="D1489" r:id="rId1056"/>
    <hyperlink ref="D1490" r:id="rId1057"/>
    <hyperlink ref="D1491" r:id="rId1058"/>
    <hyperlink ref="D1492" r:id="rId1059"/>
    <hyperlink ref="D1493" r:id="rId1060"/>
    <hyperlink ref="D1494" r:id="rId1061"/>
    <hyperlink ref="D1495" r:id="rId1062"/>
    <hyperlink ref="D1496" r:id="rId1063"/>
    <hyperlink ref="D1497" r:id="rId1064"/>
    <hyperlink ref="D1498" r:id="rId1065"/>
    <hyperlink ref="D1499" r:id="rId1066"/>
    <hyperlink ref="D1500" r:id="rId1067"/>
    <hyperlink ref="D1501" r:id="rId1068"/>
    <hyperlink ref="D1502" r:id="rId1069"/>
    <hyperlink ref="D1503" r:id="rId1070"/>
    <hyperlink ref="D1504" r:id="rId1071"/>
    <hyperlink ref="D1505" r:id="rId1072"/>
    <hyperlink ref="D1506" r:id="rId1073"/>
    <hyperlink ref="D1507" r:id="rId1074"/>
    <hyperlink ref="D1508" r:id="rId1075"/>
    <hyperlink ref="D1509" r:id="rId1076"/>
    <hyperlink ref="D1510" r:id="rId1077"/>
    <hyperlink ref="D1511" r:id="rId1078"/>
    <hyperlink ref="D1512" r:id="rId1079"/>
    <hyperlink ref="D1513" r:id="rId1080"/>
    <hyperlink ref="D1514" r:id="rId1081"/>
    <hyperlink ref="D1515" r:id="rId1082"/>
    <hyperlink ref="D1516" r:id="rId1083"/>
    <hyperlink ref="D1517" r:id="rId1084"/>
    <hyperlink ref="D1518" r:id="rId1085"/>
    <hyperlink ref="D1519" r:id="rId1086"/>
    <hyperlink ref="D1520" r:id="rId1087"/>
    <hyperlink ref="D1521" r:id="rId1088"/>
    <hyperlink ref="D1522" r:id="rId1089"/>
    <hyperlink ref="D1523" r:id="rId1090"/>
    <hyperlink ref="D1524" r:id="rId1091"/>
    <hyperlink ref="D1525" r:id="rId1092"/>
    <hyperlink ref="D1526" r:id="rId1093"/>
    <hyperlink ref="D1527" r:id="rId1094"/>
    <hyperlink ref="D1528" r:id="rId1095"/>
    <hyperlink ref="D1529" r:id="rId1096"/>
    <hyperlink ref="D1530" r:id="rId1097"/>
    <hyperlink ref="D1531" r:id="rId1098"/>
    <hyperlink ref="D1532" r:id="rId1099"/>
    <hyperlink ref="D1533" r:id="rId1100"/>
    <hyperlink ref="D1534" r:id="rId1101"/>
    <hyperlink ref="D1535" r:id="rId1102"/>
    <hyperlink ref="D1536" r:id="rId1103"/>
    <hyperlink ref="D1537" r:id="rId1104"/>
    <hyperlink ref="D1538" r:id="rId1105"/>
    <hyperlink ref="D1539" r:id="rId1106"/>
    <hyperlink ref="D1540" r:id="rId1107"/>
    <hyperlink ref="D1541" r:id="rId1108"/>
    <hyperlink ref="D1542" r:id="rId1109"/>
    <hyperlink ref="D1543" r:id="rId1110"/>
    <hyperlink ref="D1566" r:id="rId1111"/>
    <hyperlink ref="D1573" r:id="rId1112"/>
    <hyperlink ref="D1574" r:id="rId1113"/>
    <hyperlink ref="D1579" r:id="rId1114"/>
    <hyperlink ref="D1560" r:id="rId1115"/>
    <hyperlink ref="D1561" r:id="rId1116"/>
    <hyperlink ref="D1567" r:id="rId1117"/>
    <hyperlink ref="D1568" r:id="rId1118"/>
    <hyperlink ref="D1575" r:id="rId1119"/>
    <hyperlink ref="D1483" r:id="rId1120"/>
    <hyperlink ref="D1642" r:id="rId1121"/>
    <hyperlink ref="D1644" r:id="rId1122"/>
    <hyperlink ref="D1646" r:id="rId1123"/>
    <hyperlink ref="D1648" r:id="rId1124"/>
    <hyperlink ref="D1649" r:id="rId1125"/>
    <hyperlink ref="D1650" r:id="rId1126"/>
    <hyperlink ref="D1654" r:id="rId1127"/>
    <hyperlink ref="D1478" r:id="rId1128"/>
    <hyperlink ref="D1484" r:id="rId1129"/>
    <hyperlink ref="D1485" r:id="rId1130"/>
    <hyperlink ref="D1487" r:id="rId1131"/>
    <hyperlink ref="D1488" r:id="rId1132"/>
    <hyperlink ref="D1544" r:id="rId1133"/>
    <hyperlink ref="D1545" r:id="rId1134"/>
    <hyperlink ref="D1546" r:id="rId1135"/>
    <hyperlink ref="D1547" r:id="rId1136"/>
    <hyperlink ref="D1548" r:id="rId1137"/>
    <hyperlink ref="D1549" r:id="rId1138"/>
    <hyperlink ref="D1550" r:id="rId1139"/>
    <hyperlink ref="D1551" r:id="rId1140"/>
    <hyperlink ref="D1552" r:id="rId1141"/>
    <hyperlink ref="D1553" r:id="rId1142"/>
    <hyperlink ref="D1554" r:id="rId1143"/>
    <hyperlink ref="D1555" r:id="rId1144"/>
    <hyperlink ref="D1556" r:id="rId1145"/>
    <hyperlink ref="D1557" r:id="rId1146"/>
    <hyperlink ref="D1559" r:id="rId1147"/>
    <hyperlink ref="D1570" r:id="rId1148"/>
    <hyperlink ref="D1571" r:id="rId1149"/>
    <hyperlink ref="D1572" r:id="rId1150"/>
    <hyperlink ref="D1576" r:id="rId1151"/>
    <hyperlink ref="D1577" r:id="rId1152"/>
    <hyperlink ref="D1578" r:id="rId1153"/>
    <hyperlink ref="D1580" r:id="rId1154"/>
    <hyperlink ref="D1581" r:id="rId1155"/>
    <hyperlink ref="D1583" r:id="rId1156"/>
    <hyperlink ref="D1584" r:id="rId1157"/>
    <hyperlink ref="D1586" r:id="rId1158"/>
    <hyperlink ref="D1587" r:id="rId1159"/>
    <hyperlink ref="D1585" r:id="rId1160"/>
    <hyperlink ref="D1588" r:id="rId1161"/>
    <hyperlink ref="D1590" r:id="rId1162"/>
    <hyperlink ref="D1591" r:id="rId1163"/>
    <hyperlink ref="D1593" r:id="rId1164"/>
    <hyperlink ref="D1594" r:id="rId1165"/>
    <hyperlink ref="D1595" r:id="rId1166"/>
    <hyperlink ref="D1596" r:id="rId1167"/>
    <hyperlink ref="D1597" r:id="rId1168"/>
    <hyperlink ref="D1598" r:id="rId1169"/>
    <hyperlink ref="D1605" r:id="rId1170"/>
    <hyperlink ref="D1606" r:id="rId1171"/>
    <hyperlink ref="D1627" r:id="rId1172"/>
    <hyperlink ref="D1628" r:id="rId1173"/>
    <hyperlink ref="D1629" r:id="rId1174"/>
    <hyperlink ref="D1634" r:id="rId1175"/>
    <hyperlink ref="D1635" r:id="rId1176"/>
    <hyperlink ref="D1636" r:id="rId1177"/>
    <hyperlink ref="D1658" r:id="rId1178"/>
    <hyperlink ref="D1659" r:id="rId1179"/>
    <hyperlink ref="D1660" r:id="rId1180"/>
    <hyperlink ref="D1678" r:id="rId1181"/>
    <hyperlink ref="D1680" r:id="rId1182"/>
    <hyperlink ref="D1679" r:id="rId1183"/>
    <hyperlink ref="D1681" r:id="rId1184"/>
    <hyperlink ref="D1682" r:id="rId1185"/>
    <hyperlink ref="D1704" r:id="rId1186"/>
    <hyperlink ref="D1707" r:id="rId1187"/>
    <hyperlink ref="D1706" r:id="rId1188"/>
    <hyperlink ref="D1705" r:id="rId1189"/>
    <hyperlink ref="D1709" r:id="rId1190"/>
    <hyperlink ref="D1708" r:id="rId1191"/>
    <hyperlink ref="D1565" r:id="rId1192"/>
    <hyperlink ref="D1685" r:id="rId1193"/>
    <hyperlink ref="D1720" r:id="rId1194"/>
    <hyperlink ref="D1722" r:id="rId1195"/>
    <hyperlink ref="D1662" r:id="rId1196"/>
    <hyperlink ref="D1687" r:id="rId1197"/>
    <hyperlink ref="D1686" r:id="rId1198"/>
    <hyperlink ref="D1688" r:id="rId1199"/>
    <hyperlink ref="D1689" r:id="rId1200"/>
    <hyperlink ref="D1655" r:id="rId1201"/>
    <hyperlink ref="D1723" r:id="rId1202"/>
    <hyperlink ref="D1724" r:id="rId1203"/>
    <hyperlink ref="D1725" r:id="rId1204"/>
    <hyperlink ref="D1726" r:id="rId1205"/>
    <hyperlink ref="D1727" r:id="rId1206"/>
    <hyperlink ref="D1728" r:id="rId1207"/>
    <hyperlink ref="D1735" r:id="rId1208"/>
    <hyperlink ref="D1736" r:id="rId1209"/>
    <hyperlink ref="D1737" r:id="rId1210"/>
    <hyperlink ref="D1741" r:id="rId1211"/>
    <hyperlink ref="D1750" r:id="rId1212"/>
    <hyperlink ref="D1751" r:id="rId1213"/>
    <hyperlink ref="D1752" r:id="rId1214"/>
    <hyperlink ref="D1753" r:id="rId1215"/>
    <hyperlink ref="D1754" r:id="rId1216"/>
    <hyperlink ref="D1760" r:id="rId1217"/>
    <hyperlink ref="D1761" r:id="rId1218"/>
    <hyperlink ref="D1762" r:id="rId1219"/>
    <hyperlink ref="D1763" r:id="rId1220"/>
    <hyperlink ref="D1764" r:id="rId1221"/>
    <hyperlink ref="D1765" r:id="rId1222"/>
    <hyperlink ref="D1766" r:id="rId1223"/>
    <hyperlink ref="D1767" r:id="rId1224"/>
    <hyperlink ref="D1771" r:id="rId1225"/>
    <hyperlink ref="D1772" r:id="rId1226"/>
    <hyperlink ref="D1773" r:id="rId1227"/>
    <hyperlink ref="D1774" r:id="rId1228"/>
    <hyperlink ref="D1775" r:id="rId1229"/>
    <hyperlink ref="D1776" r:id="rId1230"/>
    <hyperlink ref="D1777" r:id="rId1231"/>
    <hyperlink ref="D1778" r:id="rId1232"/>
    <hyperlink ref="D1779" r:id="rId1233"/>
    <hyperlink ref="D1781" r:id="rId1234"/>
    <hyperlink ref="D1780" r:id="rId1235"/>
    <hyperlink ref="D1782" r:id="rId1236"/>
    <hyperlink ref="D1783" r:id="rId1237"/>
    <hyperlink ref="D1786" r:id="rId1238"/>
    <hyperlink ref="D1734" r:id="rId1239"/>
    <hyperlink ref="D1731" r:id="rId1240"/>
    <hyperlink ref="D1738" r:id="rId1241"/>
    <hyperlink ref="D1744" r:id="rId1242"/>
    <hyperlink ref="D1747" r:id="rId1243"/>
    <hyperlink ref="D1757" r:id="rId1244"/>
    <hyperlink ref="D1768" r:id="rId1245"/>
    <hyperlink ref="D1785" r:id="rId1246"/>
    <hyperlink ref="D1729" r:id="rId1247"/>
    <hyperlink ref="D1730" r:id="rId1248"/>
    <hyperlink ref="D1732" r:id="rId1249"/>
    <hyperlink ref="D1733" r:id="rId1250"/>
    <hyperlink ref="D1740" r:id="rId1251"/>
    <hyperlink ref="D1742" r:id="rId1252"/>
    <hyperlink ref="D1743" r:id="rId1253"/>
    <hyperlink ref="D1746" r:id="rId1254"/>
    <hyperlink ref="D1748" r:id="rId1255"/>
    <hyperlink ref="D1749" r:id="rId1256"/>
    <hyperlink ref="D1755" r:id="rId1257"/>
    <hyperlink ref="D1756" r:id="rId1258"/>
    <hyperlink ref="D1739" r:id="rId1259"/>
    <hyperlink ref="D1758" r:id="rId1260"/>
    <hyperlink ref="D1759" r:id="rId1261"/>
    <hyperlink ref="D1769" r:id="rId1262"/>
    <hyperlink ref="D1770" r:id="rId1263"/>
    <hyperlink ref="D1784" r:id="rId1264"/>
    <hyperlink ref="D1787" r:id="rId1265"/>
    <hyperlink ref="D1788" r:id="rId1266"/>
    <hyperlink ref="D1789" r:id="rId1267"/>
    <hyperlink ref="D1790" r:id="rId1268"/>
    <hyperlink ref="D1791" r:id="rId1269"/>
    <hyperlink ref="D1792" r:id="rId1270"/>
    <hyperlink ref="D1793" r:id="rId1271"/>
    <hyperlink ref="D1794" r:id="rId1272"/>
    <hyperlink ref="D1795" r:id="rId1273"/>
    <hyperlink ref="D1796" r:id="rId1274"/>
    <hyperlink ref="D1797" r:id="rId1275"/>
    <hyperlink ref="D1798" r:id="rId1276"/>
    <hyperlink ref="D1799" r:id="rId1277"/>
    <hyperlink ref="D1800" r:id="rId1278"/>
    <hyperlink ref="D1801" r:id="rId1279"/>
    <hyperlink ref="D1802" r:id="rId1280"/>
    <hyperlink ref="D1803" r:id="rId1281"/>
    <hyperlink ref="D1804" r:id="rId1282"/>
    <hyperlink ref="D1805" r:id="rId1283"/>
    <hyperlink ref="D1806" r:id="rId1284"/>
    <hyperlink ref="D1807" r:id="rId1285"/>
    <hyperlink ref="D1808" r:id="rId1286"/>
    <hyperlink ref="D1809" r:id="rId1287"/>
    <hyperlink ref="D1810" r:id="rId1288"/>
    <hyperlink ref="D2429" r:id="rId1289"/>
    <hyperlink ref="D2430" r:id="rId1290"/>
    <hyperlink ref="D2431" r:id="rId1291"/>
    <hyperlink ref="D2432" r:id="rId1292"/>
    <hyperlink ref="D2433" r:id="rId1293"/>
    <hyperlink ref="D2434" r:id="rId1294"/>
    <hyperlink ref="D2435" r:id="rId1295"/>
    <hyperlink ref="D2436" r:id="rId1296"/>
    <hyperlink ref="D2437" r:id="rId1297"/>
    <hyperlink ref="D2438" r:id="rId1298"/>
    <hyperlink ref="D2439" r:id="rId1299"/>
    <hyperlink ref="D2440" r:id="rId1300"/>
    <hyperlink ref="D2442" r:id="rId1301"/>
    <hyperlink ref="D2443" r:id="rId1302"/>
    <hyperlink ref="D2444" r:id="rId1303"/>
    <hyperlink ref="D2445" r:id="rId1304"/>
    <hyperlink ref="D2446" r:id="rId1305"/>
    <hyperlink ref="D2447" r:id="rId1306"/>
    <hyperlink ref="D2448" r:id="rId1307"/>
    <hyperlink ref="D2449" r:id="rId1308"/>
    <hyperlink ref="D2451" r:id="rId1309"/>
    <hyperlink ref="D2453" r:id="rId1310"/>
    <hyperlink ref="D2454" r:id="rId1311"/>
    <hyperlink ref="D2455" r:id="rId1312"/>
    <hyperlink ref="D2452" r:id="rId1313"/>
    <hyperlink ref="D2456" r:id="rId1314"/>
    <hyperlink ref="D2457" r:id="rId1315"/>
    <hyperlink ref="D2441" r:id="rId1316"/>
    <hyperlink ref="D2458" r:id="rId1317"/>
    <hyperlink ref="D2461" r:id="rId1318"/>
    <hyperlink ref="D2450" r:id="rId1319"/>
    <hyperlink ref="D2392" r:id="rId1320"/>
    <hyperlink ref="D2393" r:id="rId1321"/>
    <hyperlink ref="D2394" r:id="rId1322"/>
    <hyperlink ref="D2395" r:id="rId1323"/>
    <hyperlink ref="D2396" r:id="rId1324"/>
    <hyperlink ref="D2397" r:id="rId1325"/>
    <hyperlink ref="D2398" r:id="rId1326"/>
    <hyperlink ref="D2399" r:id="rId1327"/>
    <hyperlink ref="D2400" r:id="rId1328"/>
    <hyperlink ref="D2401" r:id="rId1329"/>
    <hyperlink ref="D2410" r:id="rId1330"/>
    <hyperlink ref="D2408" r:id="rId1331"/>
    <hyperlink ref="D2409" r:id="rId1332"/>
    <hyperlink ref="D2411" r:id="rId1333"/>
    <hyperlink ref="D2412" r:id="rId1334"/>
    <hyperlink ref="D2415" r:id="rId1335"/>
    <hyperlink ref="D2418" r:id="rId1336"/>
    <hyperlink ref="D2421" r:id="rId1337"/>
    <hyperlink ref="D2424" r:id="rId1338"/>
    <hyperlink ref="D2427" r:id="rId1339"/>
    <hyperlink ref="D2428" r:id="rId1340"/>
    <hyperlink ref="D2390" r:id="rId1341"/>
    <hyperlink ref="D2391" r:id="rId1342"/>
    <hyperlink ref="D2388" r:id="rId1343"/>
    <hyperlink ref="D2389" r:id="rId1344"/>
    <hyperlink ref="D2414" r:id="rId1345"/>
    <hyperlink ref="D2413" r:id="rId1346"/>
    <hyperlink ref="D2417" r:id="rId1347"/>
    <hyperlink ref="D2416" r:id="rId1348"/>
    <hyperlink ref="D2420" r:id="rId1349"/>
    <hyperlink ref="D2419" r:id="rId1350"/>
    <hyperlink ref="D2423" r:id="rId1351"/>
    <hyperlink ref="D2422" r:id="rId1352"/>
    <hyperlink ref="D2426" r:id="rId1353"/>
    <hyperlink ref="D2425" r:id="rId1354"/>
    <hyperlink ref="D2460" r:id="rId1355"/>
    <hyperlink ref="D2459" r:id="rId1356"/>
    <hyperlink ref="D2462" r:id="rId1357"/>
    <hyperlink ref="D2463" r:id="rId1358"/>
    <hyperlink ref="D2464" r:id="rId1359"/>
    <hyperlink ref="D2469" r:id="rId1360"/>
    <hyperlink ref="D2470" r:id="rId1361"/>
    <hyperlink ref="D2471" r:id="rId1362"/>
    <hyperlink ref="D2472" r:id="rId1363"/>
    <hyperlink ref="D2473" r:id="rId1364"/>
    <hyperlink ref="D2474" r:id="rId1365"/>
    <hyperlink ref="D2475" r:id="rId1366"/>
    <hyperlink ref="D2476" r:id="rId1367"/>
    <hyperlink ref="D2477" r:id="rId1368"/>
    <hyperlink ref="D2478" r:id="rId1369"/>
    <hyperlink ref="D2479" r:id="rId1370"/>
    <hyperlink ref="D2484" r:id="rId1371"/>
    <hyperlink ref="D2493" r:id="rId1372"/>
    <hyperlink ref="D2494" r:id="rId1373"/>
    <hyperlink ref="D2495" r:id="rId1374"/>
    <hyperlink ref="D2496" r:id="rId1375"/>
    <hyperlink ref="D2497" r:id="rId1376"/>
    <hyperlink ref="D2498" r:id="rId1377"/>
    <hyperlink ref="D2513" r:id="rId1378"/>
    <hyperlink ref="D2514" r:id="rId1379"/>
    <hyperlink ref="D2515" r:id="rId1380"/>
    <hyperlink ref="D2516" r:id="rId1381"/>
    <hyperlink ref="D2549" r:id="rId1382"/>
    <hyperlink ref="D2550" r:id="rId1383"/>
    <hyperlink ref="D2552" r:id="rId1384"/>
    <hyperlink ref="D2556" r:id="rId1385"/>
    <hyperlink ref="D2581" r:id="rId1386"/>
    <hyperlink ref="D2582" r:id="rId1387"/>
    <hyperlink ref="D2583" r:id="rId1388"/>
    <hyperlink ref="D2586" r:id="rId1389"/>
    <hyperlink ref="D2589" r:id="rId1390"/>
    <hyperlink ref="D2590" r:id="rId1391"/>
    <hyperlink ref="D2591" r:id="rId1392"/>
    <hyperlink ref="D2592" r:id="rId1393"/>
    <hyperlink ref="D2595" r:id="rId1394"/>
    <hyperlink ref="D2600" r:id="rId1395"/>
    <hyperlink ref="D2601" r:id="rId1396"/>
    <hyperlink ref="D2604" r:id="rId1397"/>
    <hyperlink ref="D2606" r:id="rId1398"/>
    <hyperlink ref="D2608" r:id="rId1399"/>
    <hyperlink ref="D2610" r:id="rId1400"/>
    <hyperlink ref="D2613" r:id="rId1401"/>
    <hyperlink ref="D2614" r:id="rId1402"/>
    <hyperlink ref="D2615" r:id="rId1403"/>
    <hyperlink ref="D2616" r:id="rId1404"/>
    <hyperlink ref="D2617" r:id="rId1405"/>
    <hyperlink ref="D2618" r:id="rId1406"/>
    <hyperlink ref="D2619" r:id="rId1407"/>
    <hyperlink ref="D2620" r:id="rId1408"/>
    <hyperlink ref="D2621" r:id="rId1409"/>
    <hyperlink ref="D2623" r:id="rId1410"/>
    <hyperlink ref="D2624" r:id="rId1411"/>
    <hyperlink ref="D2625" r:id="rId1412"/>
    <hyperlink ref="D2630" r:id="rId1413"/>
    <hyperlink ref="D2632" r:id="rId1414"/>
    <hyperlink ref="D2633" r:id="rId1415"/>
    <hyperlink ref="D2634" r:id="rId1416"/>
    <hyperlink ref="D2637" r:id="rId1417"/>
    <hyperlink ref="D2640" r:id="rId1418"/>
    <hyperlink ref="D2643" r:id="rId1419"/>
    <hyperlink ref="D2646" r:id="rId1420"/>
    <hyperlink ref="D2647" r:id="rId1421"/>
    <hyperlink ref="D2649" r:id="rId1422"/>
    <hyperlink ref="D2652" r:id="rId1423"/>
    <hyperlink ref="D2655" r:id="rId1424"/>
    <hyperlink ref="D2658" r:id="rId1425"/>
    <hyperlink ref="D2659" r:id="rId1426"/>
    <hyperlink ref="D2660" r:id="rId1427"/>
    <hyperlink ref="D2662" r:id="rId1428"/>
    <hyperlink ref="D2663" r:id="rId1429"/>
    <hyperlink ref="D2664" r:id="rId1430"/>
    <hyperlink ref="D2669" r:id="rId1431"/>
    <hyperlink ref="D2671" r:id="rId1432"/>
    <hyperlink ref="D2672" r:id="rId1433"/>
    <hyperlink ref="D2675" r:id="rId1434"/>
    <hyperlink ref="D2676" r:id="rId1435"/>
    <hyperlink ref="D2677" r:id="rId1436"/>
    <hyperlink ref="D2678" r:id="rId1437"/>
    <hyperlink ref="D2680" r:id="rId1438"/>
    <hyperlink ref="D2681" r:id="rId1439"/>
    <hyperlink ref="D2682" r:id="rId1440"/>
    <hyperlink ref="D2683" r:id="rId1441"/>
    <hyperlink ref="D2684" r:id="rId1442"/>
    <hyperlink ref="D2685" r:id="rId1443"/>
    <hyperlink ref="D2687" r:id="rId1444"/>
    <hyperlink ref="D2690" r:id="rId1445"/>
    <hyperlink ref="D2691" r:id="rId1446"/>
    <hyperlink ref="D2694" r:id="rId1447"/>
    <hyperlink ref="D2696" r:id="rId1448"/>
    <hyperlink ref="D2697" r:id="rId1449"/>
    <hyperlink ref="D2698:D2699" r:id="rId1450" display="faruk@nurealahee.com"/>
    <hyperlink ref="D2702" r:id="rId1451"/>
    <hyperlink ref="D2703" r:id="rId1452"/>
    <hyperlink ref="D2704" r:id="rId1453"/>
    <hyperlink ref="D2707" r:id="rId1454"/>
    <hyperlink ref="D2709" r:id="rId1455"/>
    <hyperlink ref="D2710" r:id="rId1456"/>
    <hyperlink ref="D2713" r:id="rId1457"/>
    <hyperlink ref="D2715" r:id="rId1458"/>
    <hyperlink ref="D2716" r:id="rId1459"/>
    <hyperlink ref="D2717" r:id="rId1460"/>
    <hyperlink ref="D2718" r:id="rId1461"/>
    <hyperlink ref="D2719" r:id="rId1462"/>
    <hyperlink ref="D2721" r:id="rId1463"/>
    <hyperlink ref="D2722" r:id="rId1464"/>
    <hyperlink ref="D2723" r:id="rId1465"/>
    <hyperlink ref="D2724" r:id="rId1466"/>
    <hyperlink ref="D2725" r:id="rId1467"/>
    <hyperlink ref="D2726" r:id="rId1468"/>
    <hyperlink ref="D2734" r:id="rId1469"/>
    <hyperlink ref="D2736" r:id="rId1470"/>
    <hyperlink ref="D2737" r:id="rId1471"/>
    <hyperlink ref="D2739" r:id="rId1472"/>
    <hyperlink ref="D2740" r:id="rId1473"/>
    <hyperlink ref="D2741" r:id="rId1474"/>
    <hyperlink ref="D2742" r:id="rId1475"/>
    <hyperlink ref="D2745" r:id="rId1476"/>
    <hyperlink ref="D2746" r:id="rId1477"/>
    <hyperlink ref="D2751" r:id="rId1478"/>
    <hyperlink ref="D2754:D2760" r:id="rId1479" display="maematjv@gmail.com"/>
    <hyperlink ref="D2766" r:id="rId1480"/>
    <hyperlink ref="D2763" r:id="rId1481"/>
    <hyperlink ref="D2769" r:id="rId1482"/>
    <hyperlink ref="D2772" r:id="rId1483"/>
    <hyperlink ref="D2775" r:id="rId1484"/>
    <hyperlink ref="D2781" r:id="rId1485"/>
    <hyperlink ref="D2784" r:id="rId1486"/>
    <hyperlink ref="D2786" r:id="rId1487"/>
    <hyperlink ref="D2789" r:id="rId1488"/>
    <hyperlink ref="D2796" r:id="rId1489"/>
    <hyperlink ref="D2799" r:id="rId1490"/>
    <hyperlink ref="D2801" r:id="rId1491"/>
    <hyperlink ref="D2802" r:id="rId1492"/>
    <hyperlink ref="D2803" r:id="rId1493"/>
    <hyperlink ref="D2805" r:id="rId1494"/>
    <hyperlink ref="D2804" r:id="rId1495"/>
    <hyperlink ref="D2806" r:id="rId1496"/>
    <hyperlink ref="D2807" r:id="rId1497"/>
    <hyperlink ref="D2809" r:id="rId1498"/>
    <hyperlink ref="D2811" r:id="rId1499"/>
    <hyperlink ref="D2812" r:id="rId1500"/>
    <hyperlink ref="D2815" r:id="rId1501"/>
    <hyperlink ref="D2816" r:id="rId1502"/>
    <hyperlink ref="D2817" r:id="rId1503"/>
    <hyperlink ref="D2820" r:id="rId1504"/>
    <hyperlink ref="D2821" r:id="rId1505"/>
    <hyperlink ref="D2822" r:id="rId1506"/>
    <hyperlink ref="D2826" r:id="rId1507"/>
    <hyperlink ref="D2829" r:id="rId1508"/>
    <hyperlink ref="D2831" r:id="rId1509"/>
    <hyperlink ref="D2832" r:id="rId1510"/>
    <hyperlink ref="D2837" r:id="rId1511"/>
    <hyperlink ref="D2838" r:id="rId1512"/>
    <hyperlink ref="D2842" r:id="rId1513"/>
    <hyperlink ref="D2844" r:id="rId1514"/>
    <hyperlink ref="D2848" r:id="rId1515"/>
    <hyperlink ref="D2851" r:id="rId1516"/>
    <hyperlink ref="D2857" r:id="rId1517"/>
    <hyperlink ref="D2865" r:id="rId1518"/>
    <hyperlink ref="D2868" r:id="rId1519"/>
    <hyperlink ref="D2871" r:id="rId1520"/>
    <hyperlink ref="D2874" r:id="rId1521"/>
    <hyperlink ref="D2878" r:id="rId1522"/>
    <hyperlink ref="D2882" r:id="rId1523"/>
    <hyperlink ref="D2876" r:id="rId1524"/>
    <hyperlink ref="D2875" r:id="rId1525"/>
    <hyperlink ref="D2877" r:id="rId1526"/>
    <hyperlink ref="D2465" r:id="rId1527"/>
    <hyperlink ref="D2466" r:id="rId1528"/>
    <hyperlink ref="D2467" r:id="rId1529"/>
    <hyperlink ref="D2468" r:id="rId1530"/>
    <hyperlink ref="D2480" r:id="rId1531"/>
    <hyperlink ref="D2481" r:id="rId1532"/>
    <hyperlink ref="D2482" r:id="rId1533"/>
    <hyperlink ref="D2548" r:id="rId1534"/>
    <hyperlink ref="D2483" r:id="rId1535"/>
    <hyperlink ref="D2485" r:id="rId1536"/>
    <hyperlink ref="D2486" r:id="rId1537"/>
    <hyperlink ref="D2487" r:id="rId1538"/>
    <hyperlink ref="D2488" r:id="rId1539"/>
    <hyperlink ref="D2489" r:id="rId1540"/>
    <hyperlink ref="D2490" r:id="rId1541"/>
    <hyperlink ref="D2491" r:id="rId1542"/>
    <hyperlink ref="D2492" r:id="rId1543"/>
    <hyperlink ref="D2499" r:id="rId1544"/>
    <hyperlink ref="D2500" r:id="rId1545"/>
    <hyperlink ref="D2501" r:id="rId1546"/>
    <hyperlink ref="D2502" r:id="rId1547"/>
    <hyperlink ref="D2503" r:id="rId1548"/>
    <hyperlink ref="D2504" r:id="rId1549"/>
    <hyperlink ref="D2505" r:id="rId1550"/>
    <hyperlink ref="D2506" r:id="rId1551"/>
    <hyperlink ref="D2507" r:id="rId1552"/>
    <hyperlink ref="D2508" r:id="rId1553"/>
    <hyperlink ref="D2509" r:id="rId1554"/>
    <hyperlink ref="D2510" r:id="rId1555"/>
    <hyperlink ref="D2511" r:id="rId1556"/>
    <hyperlink ref="D2512" r:id="rId1557"/>
    <hyperlink ref="D2517" r:id="rId1558"/>
    <hyperlink ref="D2518" r:id="rId1559"/>
    <hyperlink ref="D2523" r:id="rId1560"/>
    <hyperlink ref="D2519" r:id="rId1561"/>
    <hyperlink ref="D2520" r:id="rId1562"/>
    <hyperlink ref="D2521" r:id="rId1563"/>
    <hyperlink ref="D2522" r:id="rId1564"/>
    <hyperlink ref="D2524" r:id="rId1565"/>
    <hyperlink ref="D2525" r:id="rId1566"/>
    <hyperlink ref="D2526" r:id="rId1567"/>
    <hyperlink ref="D2527" r:id="rId1568"/>
    <hyperlink ref="D2528" r:id="rId1569"/>
    <hyperlink ref="D2529" r:id="rId1570"/>
    <hyperlink ref="D2530" r:id="rId1571"/>
    <hyperlink ref="D2531" r:id="rId1572"/>
    <hyperlink ref="D2532" r:id="rId1573"/>
    <hyperlink ref="D2533" r:id="rId1574"/>
    <hyperlink ref="D2534" r:id="rId1575"/>
    <hyperlink ref="D2535" r:id="rId1576"/>
    <hyperlink ref="D2536" r:id="rId1577"/>
    <hyperlink ref="D2537" r:id="rId1578"/>
    <hyperlink ref="D2538" r:id="rId1579"/>
    <hyperlink ref="D2539" r:id="rId1580"/>
    <hyperlink ref="D2540" r:id="rId1581"/>
    <hyperlink ref="D2543" r:id="rId1582"/>
    <hyperlink ref="D2544" r:id="rId1583"/>
    <hyperlink ref="D2545" r:id="rId1584"/>
    <hyperlink ref="D2541" r:id="rId1585"/>
    <hyperlink ref="D2542" r:id="rId1586"/>
    <hyperlink ref="D2546" r:id="rId1587"/>
    <hyperlink ref="D2547" r:id="rId1588"/>
    <hyperlink ref="D2551" r:id="rId1589"/>
    <hyperlink ref="D2599" r:id="rId1590"/>
    <hyperlink ref="D2605" r:id="rId1591"/>
    <hyperlink ref="D2607" r:id="rId1592"/>
    <hyperlink ref="D2609" r:id="rId1593"/>
    <hyperlink ref="D2611" r:id="rId1594"/>
    <hyperlink ref="D2612" r:id="rId1595"/>
    <hyperlink ref="D2622" r:id="rId1596"/>
    <hyperlink ref="D2626" r:id="rId1597"/>
    <hyperlink ref="D2627" r:id="rId1598"/>
    <hyperlink ref="D2628" r:id="rId1599"/>
    <hyperlink ref="D2629" r:id="rId1600"/>
    <hyperlink ref="D2631" r:id="rId1601"/>
    <hyperlink ref="D2648" r:id="rId1602"/>
    <hyperlink ref="D2661" r:id="rId1603"/>
    <hyperlink ref="D2665" r:id="rId1604"/>
    <hyperlink ref="D2666" r:id="rId1605"/>
    <hyperlink ref="D2667" r:id="rId1606"/>
    <hyperlink ref="D2668" r:id="rId1607"/>
    <hyperlink ref="D2670" r:id="rId1608"/>
    <hyperlink ref="D2679" r:id="rId1609"/>
    <hyperlink ref="D2686" r:id="rId1610"/>
    <hyperlink ref="D2700" r:id="rId1611"/>
    <hyperlink ref="D2701" r:id="rId1612"/>
    <hyperlink ref="D2705" r:id="rId1613"/>
    <hyperlink ref="D2706" r:id="rId1614"/>
    <hyperlink ref="D2708" r:id="rId1615"/>
    <hyperlink ref="D2711" r:id="rId1616"/>
    <hyperlink ref="D2712" r:id="rId1617"/>
    <hyperlink ref="D2714" r:id="rId1618"/>
    <hyperlink ref="D2720" r:id="rId1619"/>
    <hyperlink ref="D2729" r:id="rId1620"/>
    <hyperlink ref="D2730" r:id="rId1621"/>
    <hyperlink ref="D2731" r:id="rId1622"/>
    <hyperlink ref="D2732" r:id="rId1623"/>
    <hyperlink ref="D2733" r:id="rId1624"/>
    <hyperlink ref="D2735" r:id="rId1625"/>
    <hyperlink ref="D2743" r:id="rId1626"/>
    <hyperlink ref="D2744" r:id="rId1627"/>
    <hyperlink ref="D2747" r:id="rId1628"/>
    <hyperlink ref="D2748" r:id="rId1629"/>
    <hyperlink ref="D2749" r:id="rId1630"/>
    <hyperlink ref="D2750" r:id="rId1631"/>
    <hyperlink ref="D2776" r:id="rId1632"/>
    <hyperlink ref="D2777" r:id="rId1633"/>
    <hyperlink ref="D2778" r:id="rId1634"/>
    <hyperlink ref="D2779" r:id="rId1635"/>
    <hyperlink ref="D2780" r:id="rId1636"/>
    <hyperlink ref="D2782" r:id="rId1637"/>
    <hyperlink ref="D2785" r:id="rId1638"/>
    <hyperlink ref="D2787" r:id="rId1639"/>
    <hyperlink ref="D2788" r:id="rId1640"/>
    <hyperlink ref="D2790" r:id="rId1641"/>
    <hyperlink ref="D2791" r:id="rId1642"/>
    <hyperlink ref="D2792" r:id="rId1643"/>
    <hyperlink ref="D2793" r:id="rId1644"/>
    <hyperlink ref="D2794" r:id="rId1645"/>
    <hyperlink ref="D2795" r:id="rId1646"/>
    <hyperlink ref="D2800" r:id="rId1647"/>
    <hyperlink ref="D2808" r:id="rId1648"/>
    <hyperlink ref="D2810" r:id="rId1649"/>
    <hyperlink ref="D2813" r:id="rId1650"/>
    <hyperlink ref="D2814" r:id="rId1651"/>
    <hyperlink ref="D2818" r:id="rId1652"/>
    <hyperlink ref="D2819" r:id="rId1653"/>
    <hyperlink ref="D2823" r:id="rId1654"/>
    <hyperlink ref="D2824" r:id="rId1655"/>
    <hyperlink ref="D2825" r:id="rId1656"/>
    <hyperlink ref="D2827" r:id="rId1657"/>
    <hyperlink ref="D2828" r:id="rId1658"/>
    <hyperlink ref="D2830" r:id="rId1659"/>
    <hyperlink ref="D2834" r:id="rId1660"/>
    <hyperlink ref="D2835" r:id="rId1661"/>
    <hyperlink ref="D2836" r:id="rId1662"/>
    <hyperlink ref="D2839" r:id="rId1663"/>
    <hyperlink ref="D2840" r:id="rId1664"/>
    <hyperlink ref="D2841" r:id="rId1665"/>
    <hyperlink ref="D2843" r:id="rId1666"/>
    <hyperlink ref="D2855" r:id="rId1667"/>
    <hyperlink ref="D2861" r:id="rId1668"/>
    <hyperlink ref="D2862" r:id="rId1669"/>
    <hyperlink ref="D2863" r:id="rId1670"/>
    <hyperlink ref="D2864" r:id="rId1671"/>
    <hyperlink ref="D2553" r:id="rId1672"/>
    <hyperlink ref="D2554" r:id="rId1673"/>
    <hyperlink ref="D2555" r:id="rId1674"/>
    <hyperlink ref="D2584" r:id="rId1675"/>
    <hyperlink ref="D2585" r:id="rId1676"/>
    <hyperlink ref="D2587" r:id="rId1677"/>
    <hyperlink ref="D2588" r:id="rId1678"/>
    <hyperlink ref="D2593" r:id="rId1679"/>
    <hyperlink ref="D2594" r:id="rId1680"/>
    <hyperlink ref="D2596" r:id="rId1681"/>
    <hyperlink ref="D2597" r:id="rId1682"/>
    <hyperlink ref="D2598" r:id="rId1683"/>
    <hyperlink ref="D2602" r:id="rId1684"/>
    <hyperlink ref="D2603" r:id="rId1685"/>
    <hyperlink ref="D2641" r:id="rId1686"/>
    <hyperlink ref="D2642" r:id="rId1687"/>
    <hyperlink ref="D2644" r:id="rId1688"/>
    <hyperlink ref="D2645" r:id="rId1689"/>
    <hyperlink ref="D2650" r:id="rId1690"/>
    <hyperlink ref="D2651" r:id="rId1691"/>
    <hyperlink ref="D2653" r:id="rId1692"/>
    <hyperlink ref="D2654" r:id="rId1693"/>
    <hyperlink ref="D2656" r:id="rId1694"/>
    <hyperlink ref="D2657" r:id="rId1695"/>
    <hyperlink ref="D2673" r:id="rId1696"/>
    <hyperlink ref="D2674" r:id="rId1697"/>
    <hyperlink ref="D2688" r:id="rId1698"/>
    <hyperlink ref="D2689" r:id="rId1699"/>
    <hyperlink ref="D2692" r:id="rId1700"/>
    <hyperlink ref="D2693" r:id="rId1701"/>
    <hyperlink ref="D2727" r:id="rId1702"/>
    <hyperlink ref="D2728" r:id="rId1703"/>
    <hyperlink ref="D2752" r:id="rId1704"/>
    <hyperlink ref="D2753" r:id="rId1705"/>
    <hyperlink ref="D2755" r:id="rId1706"/>
    <hyperlink ref="D2756" r:id="rId1707"/>
    <hyperlink ref="D2761" r:id="rId1708"/>
    <hyperlink ref="D2762" r:id="rId1709"/>
    <hyperlink ref="D2764" r:id="rId1710"/>
    <hyperlink ref="D2765" r:id="rId1711"/>
    <hyperlink ref="D2767" r:id="rId1712"/>
    <hyperlink ref="D2768" r:id="rId1713"/>
    <hyperlink ref="D2770" r:id="rId1714"/>
    <hyperlink ref="D2771" r:id="rId1715"/>
    <hyperlink ref="D2773" r:id="rId1716"/>
    <hyperlink ref="D2774" r:id="rId1717"/>
    <hyperlink ref="D2758:D2759" r:id="rId1718" display="maematjv@gmail.com"/>
    <hyperlink ref="D2758" r:id="rId1719"/>
    <hyperlink ref="D2759" r:id="rId1720"/>
    <hyperlink ref="D2797" r:id="rId1721"/>
    <hyperlink ref="D2798" r:id="rId1722"/>
    <hyperlink ref="D2845" r:id="rId1723"/>
    <hyperlink ref="D2846" r:id="rId1724"/>
    <hyperlink ref="D2847" r:id="rId1725"/>
    <hyperlink ref="D2849" r:id="rId1726"/>
    <hyperlink ref="D2850" r:id="rId1727"/>
    <hyperlink ref="D2852" r:id="rId1728"/>
    <hyperlink ref="D2853" r:id="rId1729"/>
    <hyperlink ref="D2854" r:id="rId1730"/>
    <hyperlink ref="D2859" r:id="rId1731"/>
    <hyperlink ref="D2866" r:id="rId1732"/>
    <hyperlink ref="D2867" r:id="rId1733"/>
    <hyperlink ref="D2869" r:id="rId1734"/>
    <hyperlink ref="D2870" r:id="rId1735"/>
    <hyperlink ref="D2872" r:id="rId1736"/>
    <hyperlink ref="D2873" r:id="rId1737"/>
    <hyperlink ref="D2879" r:id="rId1738"/>
    <hyperlink ref="D2880" r:id="rId1739"/>
    <hyperlink ref="D2881" r:id="rId1740"/>
    <hyperlink ref="D2860" r:id="rId1741"/>
    <hyperlink ref="D2833" r:id="rId1742"/>
    <hyperlink ref="D2557" r:id="rId1743"/>
    <hyperlink ref="D2558" r:id="rId1744"/>
    <hyperlink ref="D2559" r:id="rId1745"/>
    <hyperlink ref="D2560" r:id="rId1746"/>
    <hyperlink ref="D2561" r:id="rId1747"/>
    <hyperlink ref="D2562" r:id="rId1748"/>
    <hyperlink ref="D2563" r:id="rId1749"/>
    <hyperlink ref="D2564" r:id="rId1750"/>
    <hyperlink ref="D2565" r:id="rId1751"/>
    <hyperlink ref="D2566" r:id="rId1752"/>
    <hyperlink ref="D2567" r:id="rId1753"/>
    <hyperlink ref="D2569" r:id="rId1754"/>
    <hyperlink ref="D2570" r:id="rId1755"/>
    <hyperlink ref="D2571" r:id="rId1756"/>
    <hyperlink ref="D2572" r:id="rId1757"/>
    <hyperlink ref="D2573" r:id="rId1758"/>
    <hyperlink ref="D2574" r:id="rId1759"/>
    <hyperlink ref="D2575" r:id="rId1760"/>
    <hyperlink ref="D2576" r:id="rId1761"/>
    <hyperlink ref="D2577" r:id="rId1762"/>
    <hyperlink ref="D2578" r:id="rId1763"/>
    <hyperlink ref="D2580" r:id="rId1764"/>
    <hyperlink ref="D2579" r:id="rId1765"/>
    <hyperlink ref="D2883" r:id="rId1766"/>
    <hyperlink ref="D2884" r:id="rId1767"/>
    <hyperlink ref="D2885" r:id="rId1768"/>
    <hyperlink ref="D2886" r:id="rId1769"/>
    <hyperlink ref="D2887" r:id="rId1770"/>
    <hyperlink ref="D2888" r:id="rId1771"/>
    <hyperlink ref="D2889" r:id="rId1772"/>
    <hyperlink ref="D2890" r:id="rId1773"/>
    <hyperlink ref="D2891" r:id="rId1774"/>
    <hyperlink ref="D2892" r:id="rId1775"/>
    <hyperlink ref="D2893" r:id="rId1776"/>
    <hyperlink ref="D2894" r:id="rId1777"/>
    <hyperlink ref="D2895" r:id="rId1778"/>
    <hyperlink ref="D2896" r:id="rId1779"/>
    <hyperlink ref="D2898" r:id="rId1780"/>
    <hyperlink ref="D2899" r:id="rId1781"/>
    <hyperlink ref="D2900" r:id="rId1782"/>
    <hyperlink ref="D2902" r:id="rId1783"/>
    <hyperlink ref="D2901" r:id="rId1784"/>
    <hyperlink ref="D2903" r:id="rId1785"/>
    <hyperlink ref="D2904" r:id="rId1786"/>
    <hyperlink ref="D2905" r:id="rId1787"/>
    <hyperlink ref="D2906" r:id="rId1788"/>
    <hyperlink ref="D2908" r:id="rId1789"/>
    <hyperlink ref="D2910" r:id="rId1790"/>
    <hyperlink ref="D2911" r:id="rId1791"/>
    <hyperlink ref="D2912" r:id="rId1792"/>
    <hyperlink ref="D2913" r:id="rId1793"/>
    <hyperlink ref="D2915" r:id="rId1794" display="mjjtqc111@gmail.com"/>
    <hyperlink ref="D2917" r:id="rId1795"/>
    <hyperlink ref="D2918" r:id="rId1796"/>
    <hyperlink ref="D2919" r:id="rId1797"/>
    <hyperlink ref="D2920" r:id="rId1798"/>
    <hyperlink ref="D2921" r:id="rId1799"/>
    <hyperlink ref="D2922" r:id="rId1800"/>
    <hyperlink ref="D2923" r:id="rId1801"/>
    <hyperlink ref="D2924" r:id="rId1802"/>
    <hyperlink ref="D2925" r:id="rId1803"/>
    <hyperlink ref="D2926" r:id="rId1804"/>
    <hyperlink ref="D2927" r:id="rId1805"/>
    <hyperlink ref="D2929" r:id="rId1806"/>
    <hyperlink ref="D2930" r:id="rId1807"/>
    <hyperlink ref="D2931" r:id="rId1808"/>
    <hyperlink ref="D2932" r:id="rId1809"/>
    <hyperlink ref="D2935" r:id="rId1810"/>
    <hyperlink ref="D2936" r:id="rId1811"/>
    <hyperlink ref="D2937" r:id="rId1812"/>
    <hyperlink ref="D2938" r:id="rId1813"/>
    <hyperlink ref="D2944" r:id="rId1814"/>
    <hyperlink ref="D2946" r:id="rId1815"/>
    <hyperlink ref="D2949" r:id="rId1816"/>
    <hyperlink ref="D2952" r:id="rId1817"/>
    <hyperlink ref="D2955" r:id="rId1818"/>
    <hyperlink ref="D2957" r:id="rId1819"/>
    <hyperlink ref="D2962" r:id="rId1820"/>
    <hyperlink ref="D2963" r:id="rId1821"/>
    <hyperlink ref="D2965" r:id="rId1822"/>
    <hyperlink ref="D2942" r:id="rId1823"/>
    <hyperlink ref="D2971" r:id="rId1824"/>
    <hyperlink ref="D2973" r:id="rId1825"/>
    <hyperlink ref="D2975" r:id="rId1826"/>
    <hyperlink ref="D2976" r:id="rId1827"/>
    <hyperlink ref="D2977" r:id="rId1828"/>
    <hyperlink ref="D2978" r:id="rId1829"/>
    <hyperlink ref="D2979" r:id="rId1830"/>
    <hyperlink ref="D2980" r:id="rId1831"/>
    <hyperlink ref="D2981" r:id="rId1832"/>
    <hyperlink ref="D2986" r:id="rId1833"/>
    <hyperlink ref="D2988" r:id="rId1834"/>
    <hyperlink ref="D2989" r:id="rId1835"/>
    <hyperlink ref="D2990" r:id="rId1836"/>
    <hyperlink ref="D2991" r:id="rId1837"/>
    <hyperlink ref="D2992" r:id="rId1838"/>
    <hyperlink ref="D2993" r:id="rId1839"/>
    <hyperlink ref="D2994" r:id="rId1840"/>
    <hyperlink ref="D2995" r:id="rId1841"/>
    <hyperlink ref="D2996" r:id="rId1842"/>
    <hyperlink ref="D2998" r:id="rId1843"/>
    <hyperlink ref="D2997" r:id="rId1844"/>
    <hyperlink ref="D3000" r:id="rId1845"/>
    <hyperlink ref="D3002" r:id="rId1846"/>
    <hyperlink ref="D3001" r:id="rId1847"/>
    <hyperlink ref="D3004" r:id="rId1848"/>
    <hyperlink ref="D3005" r:id="rId1849"/>
    <hyperlink ref="D3006" r:id="rId1850"/>
    <hyperlink ref="D3007" r:id="rId1851"/>
    <hyperlink ref="D3008" r:id="rId1852"/>
    <hyperlink ref="D3009" r:id="rId1853"/>
    <hyperlink ref="D3010" r:id="rId1854"/>
    <hyperlink ref="D3011" r:id="rId1855"/>
    <hyperlink ref="D3012" r:id="rId1856"/>
    <hyperlink ref="D3014" r:id="rId1857"/>
    <hyperlink ref="D3082" r:id="rId1858"/>
    <hyperlink ref="D3017" r:id="rId1859"/>
    <hyperlink ref="D3020" r:id="rId1860"/>
    <hyperlink ref="D3023" r:id="rId1861"/>
    <hyperlink ref="D3028" r:id="rId1862"/>
    <hyperlink ref="D3029" r:id="rId1863"/>
    <hyperlink ref="D3030" r:id="rId1864"/>
    <hyperlink ref="D3031" r:id="rId1865"/>
    <hyperlink ref="D3032" r:id="rId1866"/>
    <hyperlink ref="D3033" r:id="rId1867"/>
    <hyperlink ref="D3034" r:id="rId1868"/>
    <hyperlink ref="D3036" r:id="rId1869"/>
    <hyperlink ref="D3040" r:id="rId1870"/>
    <hyperlink ref="D3041" r:id="rId1871"/>
    <hyperlink ref="D3042" r:id="rId1872"/>
    <hyperlink ref="D3043" r:id="rId1873"/>
    <hyperlink ref="D3044" r:id="rId1874"/>
    <hyperlink ref="D3045" r:id="rId1875"/>
    <hyperlink ref="D3046" r:id="rId1876"/>
    <hyperlink ref="D3047:D3048" r:id="rId1877" display="soniatuklyenterprise123@gmail.com"/>
    <hyperlink ref="D3049" r:id="rId1878"/>
    <hyperlink ref="D3050" r:id="rId1879"/>
    <hyperlink ref="D3051" r:id="rId1880"/>
    <hyperlink ref="D3052" r:id="rId1881"/>
    <hyperlink ref="D3053" r:id="rId1882"/>
    <hyperlink ref="D3054" r:id="rId1883"/>
    <hyperlink ref="D3055" r:id="rId1884"/>
    <hyperlink ref="D3056" r:id="rId1885"/>
    <hyperlink ref="D3058" r:id="rId1886"/>
    <hyperlink ref="D3060" r:id="rId1887"/>
    <hyperlink ref="D3061" r:id="rId1888"/>
    <hyperlink ref="D3063" r:id="rId1889"/>
    <hyperlink ref="D3064" r:id="rId1890"/>
    <hyperlink ref="D3065" r:id="rId1891"/>
    <hyperlink ref="D3066" r:id="rId1892"/>
    <hyperlink ref="D3067" r:id="rId1893"/>
    <hyperlink ref="D3068" r:id="rId1894"/>
    <hyperlink ref="D3069" r:id="rId1895"/>
    <hyperlink ref="D3070" r:id="rId1896"/>
    <hyperlink ref="D3071" r:id="rId1897"/>
    <hyperlink ref="D3073" r:id="rId1898"/>
    <hyperlink ref="D3072" r:id="rId1899"/>
    <hyperlink ref="D3074" r:id="rId1900"/>
    <hyperlink ref="D3075" r:id="rId1901"/>
    <hyperlink ref="D3076" r:id="rId1902"/>
    <hyperlink ref="D3077" r:id="rId1903"/>
    <hyperlink ref="D3078" r:id="rId1904"/>
    <hyperlink ref="D3081" r:id="rId1905"/>
    <hyperlink ref="D3080" r:id="rId1906"/>
    <hyperlink ref="D3079" r:id="rId1907"/>
    <hyperlink ref="D2909" r:id="rId1908"/>
    <hyperlink ref="D2916" r:id="rId1909"/>
    <hyperlink ref="D2943" r:id="rId1910"/>
    <hyperlink ref="D2947" r:id="rId1911"/>
    <hyperlink ref="D2950" r:id="rId1912"/>
    <hyperlink ref="D2953" r:id="rId1913"/>
    <hyperlink ref="D2956" r:id="rId1914" display="arc.rabrc@yahoo.com"/>
    <hyperlink ref="D2966" r:id="rId1915"/>
    <hyperlink ref="D2972" r:id="rId1916"/>
    <hyperlink ref="D2987" r:id="rId1917"/>
    <hyperlink ref="D3015" r:id="rId1918"/>
    <hyperlink ref="D3018" r:id="rId1919"/>
    <hyperlink ref="D3021" r:id="rId1920" display="thohidandqcjv@gmail.com"/>
    <hyperlink ref="D3024" r:id="rId1921"/>
    <hyperlink ref="D3059" r:id="rId1922"/>
    <hyperlink ref="D2959" r:id="rId1923"/>
    <hyperlink ref="D2960" r:id="rId1924" display="arc.rabrc@yahoo.com"/>
    <hyperlink ref="D2968" r:id="rId1925"/>
    <hyperlink ref="D2969" r:id="rId1926" display="arc.rabrc@yahoo.com"/>
    <hyperlink ref="D2984" r:id="rId1927"/>
    <hyperlink ref="D2983" r:id="rId1928"/>
    <hyperlink ref="D3026" r:id="rId1929"/>
    <hyperlink ref="D3027" r:id="rId1930" display="thohidandqcjv@gmail.com"/>
    <hyperlink ref="D2907" r:id="rId1931"/>
    <hyperlink ref="D2914" r:id="rId1932"/>
    <hyperlink ref="D2941" r:id="rId1933"/>
    <hyperlink ref="D2945" r:id="rId1934"/>
    <hyperlink ref="D2948" r:id="rId1935"/>
    <hyperlink ref="D2951" r:id="rId1936"/>
    <hyperlink ref="D2954" r:id="rId1937"/>
    <hyperlink ref="D2958" r:id="rId1938"/>
    <hyperlink ref="D2964" r:id="rId1939"/>
    <hyperlink ref="D2967" r:id="rId1940"/>
    <hyperlink ref="D2970" r:id="rId1941"/>
    <hyperlink ref="D2985" r:id="rId1942"/>
    <hyperlink ref="D3013" r:id="rId1943"/>
    <hyperlink ref="D3016" r:id="rId1944"/>
    <hyperlink ref="D3019" r:id="rId1945"/>
    <hyperlink ref="D3022" r:id="rId1946"/>
    <hyperlink ref="D3025" r:id="rId1947"/>
    <hyperlink ref="D3057" r:id="rId1948"/>
    <hyperlink ref="D3083" r:id="rId1949"/>
    <hyperlink ref="D3085" r:id="rId1950"/>
    <hyperlink ref="C3088" r:id="rId1951" display="salauddinmusharof@gmail.com"/>
    <hyperlink ref="D3088" r:id="rId1952"/>
    <hyperlink ref="C3089" r:id="rId1953" display="salauddinmusharof@gmail.com"/>
    <hyperlink ref="D3089" r:id="rId1954"/>
    <hyperlink ref="D3086" r:id="rId1955"/>
    <hyperlink ref="C3085" r:id="rId1956" display="https://www.eprocure.gov.bd/tenderer/ViewRegistrationDetail.jsp?cId=25BFF24CAB0C547B&amp;uId=0DD4A9A11DE9CFA9&amp;tId=C092A0634F7EC857&amp;top=no"/>
    <hyperlink ref="C3086" r:id="rId1957" display="https://www.eprocure.gov.bd/tenderer/ViewRegistrationDetail.jsp?cId=AB7A87519DFCD058&amp;uId=D205D159BC96923E&amp;tId=92086D5E447DE158&amp;top=no"/>
    <hyperlink ref="D3097" r:id="rId1958"/>
    <hyperlink ref="D3098" r:id="rId1959"/>
    <hyperlink ref="C3097" r:id="rId1960" display="https://www.eprocure.gov.bd/tenderer/ViewRegistrationDetail.jsp?cId=5022D1A1DE184973&amp;uId=0B623A42B4BE9EA7&amp;tId=E3EF23A3013721D7&amp;top=no"/>
    <hyperlink ref="D3091" r:id="rId1961"/>
    <hyperlink ref="D3092" r:id="rId1962"/>
    <hyperlink ref="D3094" r:id="rId1963"/>
    <hyperlink ref="D3095" r:id="rId1964"/>
    <hyperlink ref="C3099" r:id="rId1965" display="https://www.eprocure.gov.bd/tenderer/ViewRegistrationDetail.jsp?cId=5022D1A1DE184973&amp;uId=0B623A42B4BE9EA7&amp;tId=E3EF23A3013721D7&amp;top=no"/>
    <hyperlink ref="D3099" r:id="rId1966"/>
    <hyperlink ref="D3101" r:id="rId1967"/>
    <hyperlink ref="D3102" r:id="rId1968"/>
    <hyperlink ref="D3105" r:id="rId1969"/>
    <hyperlink ref="D3107" r:id="rId1970"/>
    <hyperlink ref="D3108" r:id="rId1971"/>
    <hyperlink ref="D3110" r:id="rId1972"/>
    <hyperlink ref="D3111" r:id="rId1973"/>
    <hyperlink ref="D3112" r:id="rId1974"/>
    <hyperlink ref="D3114" r:id="rId1975"/>
    <hyperlink ref="D3115" r:id="rId1976"/>
    <hyperlink ref="D3118" r:id="rId1977"/>
    <hyperlink ref="D3116" r:id="rId1978"/>
    <hyperlink ref="D3121" r:id="rId1979"/>
    <hyperlink ref="D3122" r:id="rId1980"/>
    <hyperlink ref="D3123" r:id="rId1981"/>
    <hyperlink ref="D3124" r:id="rId1982"/>
    <hyperlink ref="D3126" r:id="rId1983"/>
    <hyperlink ref="D3127" r:id="rId1984"/>
    <hyperlink ref="D3128" r:id="rId1985"/>
    <hyperlink ref="D3129" r:id="rId1986"/>
    <hyperlink ref="D3131" r:id="rId1987"/>
    <hyperlink ref="D3132" r:id="rId1988"/>
    <hyperlink ref="D3133" r:id="rId1989"/>
    <hyperlink ref="D3135" r:id="rId1990"/>
    <hyperlink ref="D3136" r:id="rId1991"/>
    <hyperlink ref="D3138" r:id="rId1992"/>
    <hyperlink ref="D3139" r:id="rId1993"/>
    <hyperlink ref="D3142" r:id="rId1994"/>
    <hyperlink ref="D3143" r:id="rId1995"/>
    <hyperlink ref="D3140" r:id="rId1996"/>
    <hyperlink ref="D3144" r:id="rId1997"/>
    <hyperlink ref="D3145" r:id="rId1998"/>
    <hyperlink ref="D3146" r:id="rId1999"/>
    <hyperlink ref="D3147" r:id="rId2000"/>
    <hyperlink ref="D3148" r:id="rId2001"/>
    <hyperlink ref="D3149" r:id="rId2002"/>
    <hyperlink ref="D3150" r:id="rId2003"/>
    <hyperlink ref="D3152" r:id="rId2004"/>
    <hyperlink ref="D3153" r:id="rId2005"/>
    <hyperlink ref="D3155" r:id="rId2006"/>
    <hyperlink ref="D3156" r:id="rId2007"/>
    <hyperlink ref="D3157" r:id="rId2008"/>
    <hyperlink ref="D3158" r:id="rId2009"/>
    <hyperlink ref="D3159" r:id="rId2010"/>
    <hyperlink ref="D3160" r:id="rId2011"/>
    <hyperlink ref="D3161" r:id="rId2012"/>
    <hyperlink ref="D3162" r:id="rId2013"/>
    <hyperlink ref="D3163" r:id="rId2014"/>
    <hyperlink ref="D3165" r:id="rId2015"/>
    <hyperlink ref="D3164" r:id="rId2016"/>
    <hyperlink ref="D3084" r:id="rId2017"/>
    <hyperlink ref="C3084" r:id="rId2018" display="https://www.eprocure.gov.bd/tenderer/ViewRegistrationDetail.jsp?cId=25BFF24CAB0C547B&amp;uId=0DD4A9A11DE9CFA9&amp;tId=C092A0634F7EC857&amp;top=no"/>
    <hyperlink ref="C3087" r:id="rId2019" display="salauddinmusharof@gmail.com"/>
    <hyperlink ref="D3087" r:id="rId2020"/>
    <hyperlink ref="D3090" r:id="rId2021"/>
    <hyperlink ref="D3093" r:id="rId2022"/>
    <hyperlink ref="D3096" r:id="rId2023"/>
    <hyperlink ref="D3100" r:id="rId2024"/>
    <hyperlink ref="D3103" r:id="rId2025"/>
    <hyperlink ref="D3106" r:id="rId2026"/>
    <hyperlink ref="D3109" r:id="rId2027"/>
    <hyperlink ref="D3113" r:id="rId2028"/>
    <hyperlink ref="D3117" r:id="rId2029"/>
    <hyperlink ref="D3120" r:id="rId2030"/>
    <hyperlink ref="D3125" r:id="rId2031"/>
    <hyperlink ref="D3130" r:id="rId2032"/>
    <hyperlink ref="D3134" r:id="rId2033"/>
    <hyperlink ref="D3141" r:id="rId2034"/>
    <hyperlink ref="D3151" r:id="rId2035"/>
    <hyperlink ref="D3154" r:id="rId2036"/>
    <hyperlink ref="D3166" r:id="rId2037"/>
    <hyperlink ref="D3167" r:id="rId2038"/>
    <hyperlink ref="D3168" r:id="rId2039"/>
    <hyperlink ref="D3169" r:id="rId2040"/>
    <hyperlink ref="D3170" r:id="rId2041"/>
    <hyperlink ref="D3171" r:id="rId2042"/>
    <hyperlink ref="D3172" r:id="rId2043"/>
    <hyperlink ref="D3173" r:id="rId2044"/>
    <hyperlink ref="D3174" r:id="rId2045"/>
    <hyperlink ref="D3175" r:id="rId2046"/>
    <hyperlink ref="D3176" r:id="rId2047"/>
    <hyperlink ref="D3177" r:id="rId2048"/>
    <hyperlink ref="D3178" r:id="rId2049"/>
    <hyperlink ref="C3178" r:id="rId2050" display="https://www.eprocure.gov.bd/tenderer/ViewRegistrationDetail.jsp?cId=25BFF24CAB0C547B&amp;uId=0DD4A9A11DE9CFA9&amp;tId=C092A0634F7EC857&amp;top=no"/>
    <hyperlink ref="C3180" r:id="rId2051" display="salauddinmusharof@gmail.com"/>
    <hyperlink ref="D3180" r:id="rId2052"/>
    <hyperlink ref="C3181" r:id="rId2053" display="salauddinmusharof@gmail.com"/>
    <hyperlink ref="D3181" r:id="rId2054"/>
    <hyperlink ref="C3179" r:id="rId2055" display="salauddinmusharof@gmail.com"/>
    <hyperlink ref="D3179" r:id="rId2056"/>
    <hyperlink ref="D3183" r:id="rId2057"/>
    <hyperlink ref="D3184" r:id="rId2058"/>
    <hyperlink ref="D3182" r:id="rId2059"/>
    <hyperlink ref="D3186" r:id="rId2060"/>
    <hyperlink ref="C3186" r:id="rId2061" display="https://www.eprocure.gov.bd/tenderer/ViewRegistrationDetail.jsp?cId=5022D1A1DE184973&amp;uId=0B623A42B4BE9EA7&amp;tId=E3EF23A3013721D7&amp;top=no"/>
    <hyperlink ref="D3187" r:id="rId2062"/>
    <hyperlink ref="D3190" r:id="rId2063"/>
    <hyperlink ref="C3190" r:id="rId2064" display="https://www.eprocure.gov.bd/tenderer/ViewRegistrationDetail.jsp?cId=25BFF24CAB0C547B&amp;uId=0DD4A9A11DE9CFA9&amp;tId=C092A0634F7EC857&amp;top=no"/>
    <hyperlink ref="D3191" r:id="rId2065"/>
    <hyperlink ref="D3192" r:id="rId2066"/>
    <hyperlink ref="D3193" r:id="rId2067"/>
    <hyperlink ref="D3185" r:id="rId2068"/>
    <hyperlink ref="D3189" r:id="rId2069"/>
    <hyperlink ref="D3188" r:id="rId2070"/>
    <hyperlink ref="D3194" r:id="rId2071"/>
    <hyperlink ref="D3195" r:id="rId2072"/>
    <hyperlink ref="D3196" r:id="rId2073"/>
    <hyperlink ref="D3197" r:id="rId2074"/>
    <hyperlink ref="D3199" r:id="rId2075"/>
    <hyperlink ref="C3199" r:id="rId2076" display="https://www.eprocure.gov.bd/tenderer/ViewRegistrationDetail.jsp?cId=5022D1A1DE184973&amp;uId=0B623A42B4BE9EA7&amp;tId=E3EF23A3013721D7&amp;top=no"/>
    <hyperlink ref="D3200" r:id="rId2077"/>
    <hyperlink ref="D3198" r:id="rId2078"/>
    <hyperlink ref="D3201" r:id="rId2079"/>
    <hyperlink ref="D3202" r:id="rId2080"/>
    <hyperlink ref="D3203" r:id="rId2081"/>
    <hyperlink ref="D3204" r:id="rId2082"/>
    <hyperlink ref="D3205" r:id="rId2083"/>
    <hyperlink ref="D3206" r:id="rId2084"/>
    <hyperlink ref="D3207" r:id="rId2085"/>
    <hyperlink ref="D3208" r:id="rId2086"/>
    <hyperlink ref="D3209" r:id="rId2087"/>
    <hyperlink ref="D3210" r:id="rId2088"/>
    <hyperlink ref="D3211" r:id="rId2089"/>
    <hyperlink ref="D3212" r:id="rId2090"/>
    <hyperlink ref="D3213" r:id="rId2091"/>
    <hyperlink ref="D3218" r:id="rId2092"/>
    <hyperlink ref="D3219" r:id="rId2093"/>
    <hyperlink ref="D3220" r:id="rId2094"/>
    <hyperlink ref="D3221" r:id="rId2095"/>
    <hyperlink ref="D3217" r:id="rId2096"/>
    <hyperlink ref="D3222" r:id="rId2097"/>
    <hyperlink ref="D3223" r:id="rId2098"/>
    <hyperlink ref="D3224" r:id="rId2099"/>
    <hyperlink ref="D3225" r:id="rId2100"/>
    <hyperlink ref="D3226" r:id="rId2101"/>
    <hyperlink ref="D3227" r:id="rId2102"/>
    <hyperlink ref="D3228" r:id="rId2103"/>
    <hyperlink ref="D3229" r:id="rId2104"/>
    <hyperlink ref="D3230" r:id="rId2105"/>
    <hyperlink ref="D3231" r:id="rId2106"/>
    <hyperlink ref="D3232" r:id="rId2107"/>
    <hyperlink ref="D3233" r:id="rId2108"/>
    <hyperlink ref="D3234" r:id="rId2109"/>
    <hyperlink ref="D3236" r:id="rId2110"/>
    <hyperlink ref="D3237" r:id="rId2111"/>
    <hyperlink ref="D3238" r:id="rId2112"/>
    <hyperlink ref="D3239" r:id="rId2113"/>
    <hyperlink ref="D3240" r:id="rId2114"/>
    <hyperlink ref="D3241" r:id="rId2115"/>
    <hyperlink ref="D3242" r:id="rId2116"/>
    <hyperlink ref="D3243" r:id="rId2117"/>
    <hyperlink ref="D3244" r:id="rId2118"/>
    <hyperlink ref="D3245" r:id="rId2119"/>
    <hyperlink ref="D3246" r:id="rId2120"/>
    <hyperlink ref="D3247" r:id="rId2121"/>
    <hyperlink ref="D3248" r:id="rId2122"/>
    <hyperlink ref="D3249" r:id="rId2123"/>
    <hyperlink ref="D3250" r:id="rId2124"/>
    <hyperlink ref="D3252" r:id="rId2125"/>
    <hyperlink ref="D3253" r:id="rId2126"/>
    <hyperlink ref="D3251" r:id="rId2127"/>
    <hyperlink ref="D3254" r:id="rId2128"/>
    <hyperlink ref="D3255" r:id="rId2129"/>
    <hyperlink ref="D3256" r:id="rId2130"/>
    <hyperlink ref="D3257" r:id="rId2131"/>
    <hyperlink ref="D3258" r:id="rId2132"/>
    <hyperlink ref="D3259" r:id="rId2133"/>
    <hyperlink ref="D3260" r:id="rId2134"/>
    <hyperlink ref="D3262" r:id="rId2135"/>
    <hyperlink ref="D3264" r:id="rId2136"/>
    <hyperlink ref="D3263" r:id="rId2137"/>
    <hyperlink ref="D3265" r:id="rId2138"/>
    <hyperlink ref="D3216" r:id="rId2139"/>
    <hyperlink ref="D3215" r:id="rId2140"/>
    <hyperlink ref="D3214" r:id="rId2141"/>
    <hyperlink ref="D3266" r:id="rId2142"/>
    <hyperlink ref="D3267" r:id="rId2143"/>
    <hyperlink ref="D3268" r:id="rId2144"/>
    <hyperlink ref="D3269" r:id="rId2145"/>
    <hyperlink ref="D3270" r:id="rId2146"/>
    <hyperlink ref="D3271" r:id="rId2147"/>
    <hyperlink ref="D3272" r:id="rId2148"/>
    <hyperlink ref="D3273" r:id="rId2149"/>
    <hyperlink ref="D3561" r:id="rId2150"/>
    <hyperlink ref="D3565" r:id="rId2151"/>
    <hyperlink ref="D3631" r:id="rId2152"/>
    <hyperlink ref="M3606" r:id="rId2153" display="https://www.eprocure.gov.bd/tenderer/ViewRegistrationDetail.jsp?cId=3915F1B217858BD1&amp;uId=C9FEF4809E81919D&amp;tId=9542245BA2E944C7&amp;top=no"/>
    <hyperlink ref="M3603" r:id="rId2154" display="https://www.eprocure.gov.bd/tenderer/ViewRegistrationDetail.jsp?cId=3915F1B217858BD1&amp;uId=C9FEF4809E81919D&amp;tId=9542245BA2E944C7&amp;top=no"/>
    <hyperlink ref="M3568" r:id="rId2155" display="https://www.eprocure.gov.bd/tenderer/ViewRegistrationDetail.jsp?cId=BB05AA7E1A7B2C1B&amp;uId=D82330219F32B458&amp;tId=A06C39990FBD12EA&amp;top=no"/>
    <hyperlink ref="D3288" r:id="rId2156"/>
    <hyperlink ref="D3279" r:id="rId2157"/>
    <hyperlink ref="D3289" r:id="rId2158"/>
    <hyperlink ref="D3302" r:id="rId2159"/>
    <hyperlink ref="D3307" r:id="rId2160"/>
    <hyperlink ref="D3325" r:id="rId2161"/>
    <hyperlink ref="D3298" r:id="rId2162"/>
    <hyperlink ref="D3394" r:id="rId2163"/>
    <hyperlink ref="D3404" r:id="rId2164"/>
    <hyperlink ref="D3427" r:id="rId2165"/>
    <hyperlink ref="D3339" r:id="rId2166"/>
    <hyperlink ref="D3375" r:id="rId2167"/>
    <hyperlink ref="D3322" r:id="rId2168"/>
    <hyperlink ref="D3440" r:id="rId2169"/>
    <hyperlink ref="D3275" r:id="rId2170"/>
    <hyperlink ref="D3313" r:id="rId2171"/>
    <hyperlink ref="D3346" r:id="rId2172"/>
    <hyperlink ref="D3348" r:id="rId2173" display="ke.bnb.jvc@gmail.com"/>
    <hyperlink ref="D3537" r:id="rId2174"/>
    <hyperlink ref="M3569" r:id="rId2175" display="https://www.eprocure.gov.bd/tenderer/ViewRegistrationDetail.jsp?cId=BB05AA7E1A7B2C1B&amp;uId=D82330219F32B458&amp;tId=A06C39990FBD12EA&amp;top=no"/>
    <hyperlink ref="M3570" r:id="rId2176" display="https://www.eprocure.gov.bd/tenderer/ViewRegistrationDetail.jsp?cId=BB05AA7E1A7B2C1B&amp;uId=D82330219F32B458&amp;tId=A06C39990FBD12EA&amp;top=no"/>
    <hyperlink ref="M3604" r:id="rId2177" display="https://www.eprocure.gov.bd/tenderer/ViewRegistrationDetail.jsp?cId=3915F1B217858BD1&amp;uId=C9FEF4809E81919D&amp;tId=9542245BA2E944C7&amp;top=no"/>
    <hyperlink ref="M3605" r:id="rId2178" display="https://www.eprocure.gov.bd/tenderer/ViewRegistrationDetail.jsp?cId=3915F1B217858BD1&amp;uId=C9FEF4809E81919D&amp;tId=9542245BA2E944C7&amp;top=no"/>
    <hyperlink ref="M3607" r:id="rId2179" display="https://www.eprocure.gov.bd/tenderer/ViewRegistrationDetail.jsp?cId=3915F1B217858BD1&amp;uId=C9FEF4809E81919D&amp;tId=9542245BA2E944C7&amp;top=no"/>
    <hyperlink ref="M3608" r:id="rId2180" display="https://www.eprocure.gov.bd/tenderer/ViewRegistrationDetail.jsp?cId=3915F1B217858BD1&amp;uId=C9FEF4809E81919D&amp;tId=9542245BA2E944C7&amp;top=no"/>
    <hyperlink ref="D3487" r:id="rId2181"/>
    <hyperlink ref="D3290" r:id="rId2182"/>
    <hyperlink ref="D3919" r:id="rId2183"/>
    <hyperlink ref="D4052" r:id="rId2184"/>
    <hyperlink ref="D4031" r:id="rId2185"/>
    <hyperlink ref="D3961" r:id="rId2186"/>
    <hyperlink ref="D3960" r:id="rId2187"/>
    <hyperlink ref="D3962" r:id="rId2188"/>
    <hyperlink ref="D3963" r:id="rId2189"/>
    <hyperlink ref="D3986" r:id="rId2190"/>
    <hyperlink ref="D4149" r:id="rId2191"/>
    <hyperlink ref="D4143" r:id="rId2192"/>
    <hyperlink ref="D4144" r:id="rId2193"/>
    <hyperlink ref="D4145" r:id="rId2194"/>
    <hyperlink ref="D4146" r:id="rId2195"/>
    <hyperlink ref="D4079" r:id="rId2196"/>
    <hyperlink ref="D4150" r:id="rId2197"/>
    <hyperlink ref="D4151" r:id="rId2198"/>
    <hyperlink ref="D4009" r:id="rId2199"/>
    <hyperlink ref="D3971" r:id="rId2200"/>
    <hyperlink ref="D4134" r:id="rId2201"/>
    <hyperlink ref="D4135" r:id="rId2202"/>
    <hyperlink ref="D4201" r:id="rId2203"/>
    <hyperlink ref="D4039" r:id="rId2204"/>
    <hyperlink ref="D4122" r:id="rId2205"/>
    <hyperlink ref="D4084" r:id="rId2206"/>
    <hyperlink ref="D4133" r:id="rId2207"/>
    <hyperlink ref="D4166" r:id="rId2208"/>
    <hyperlink ref="D4168" r:id="rId2209"/>
    <hyperlink ref="D4236" r:id="rId2210"/>
    <hyperlink ref="D4237" r:id="rId2211"/>
    <hyperlink ref="D4238" r:id="rId2212"/>
    <hyperlink ref="D4231" r:id="rId2213"/>
    <hyperlink ref="D4211" r:id="rId2214"/>
    <hyperlink ref="D4248" r:id="rId2215"/>
    <hyperlink ref="D4192" r:id="rId2216"/>
    <hyperlink ref="D4221" r:id="rId2217"/>
    <hyperlink ref="D4184" r:id="rId2218"/>
    <hyperlink ref="D4242" r:id="rId2219"/>
    <hyperlink ref="D4261" r:id="rId2220"/>
    <hyperlink ref="D4167" r:id="rId2221"/>
    <hyperlink ref="D4278" r:id="rId2222"/>
    <hyperlink ref="D4092" r:id="rId2223"/>
    <hyperlink ref="D4088" r:id="rId2224"/>
    <hyperlink ref="D4100" r:id="rId2225"/>
    <hyperlink ref="D4115" r:id="rId2226"/>
    <hyperlink ref="D4117" r:id="rId2227"/>
    <hyperlink ref="D4132" r:id="rId2228"/>
    <hyperlink ref="D4206" r:id="rId2229"/>
    <hyperlink ref="D4213" r:id="rId2230"/>
    <hyperlink ref="D4194" r:id="rId2231"/>
    <hyperlink ref="D4262" r:id="rId2232"/>
    <hyperlink ref="D4245" r:id="rId2233"/>
    <hyperlink ref="D4219" r:id="rId2234"/>
    <hyperlink ref="D3942" r:id="rId2235"/>
    <hyperlink ref="D4195" r:id="rId2236"/>
    <hyperlink ref="D4202" r:id="rId2237"/>
    <hyperlink ref="D4272" r:id="rId2238"/>
    <hyperlink ref="D4243" r:id="rId2239"/>
    <hyperlink ref="D4040" r:id="rId2240"/>
    <hyperlink ref="D4041" r:id="rId2241"/>
    <hyperlink ref="D4042" r:id="rId2242"/>
    <hyperlink ref="D4043" r:id="rId2243"/>
    <hyperlink ref="D4044" r:id="rId2244"/>
    <hyperlink ref="D4045" r:id="rId2245"/>
    <hyperlink ref="D4046" r:id="rId2246"/>
    <hyperlink ref="D4047" r:id="rId2247"/>
    <hyperlink ref="D4069" r:id="rId2248"/>
    <hyperlink ref="D4089" r:id="rId2249"/>
    <hyperlink ref="D4090" r:id="rId2250"/>
    <hyperlink ref="D4214" r:id="rId2251"/>
    <hyperlink ref="D4093" r:id="rId2252"/>
    <hyperlink ref="D4094" r:id="rId2253"/>
    <hyperlink ref="D4095" r:id="rId2254"/>
    <hyperlink ref="D4096" r:id="rId2255"/>
    <hyperlink ref="D4072" r:id="rId2256"/>
    <hyperlink ref="D4073" r:id="rId2257"/>
    <hyperlink ref="D4074" r:id="rId2258"/>
    <hyperlink ref="D4190" r:id="rId2259"/>
    <hyperlink ref="D4180" r:id="rId2260"/>
    <hyperlink ref="D4271" r:id="rId2261"/>
    <hyperlink ref="D4196" r:id="rId2262"/>
    <hyperlink ref="D3987" r:id="rId2263"/>
    <hyperlink ref="D3988" r:id="rId2264"/>
    <hyperlink ref="D3989" r:id="rId2265"/>
    <hyperlink ref="D3990" r:id="rId2266"/>
    <hyperlink ref="D3991" r:id="rId2267"/>
    <hyperlink ref="D3992" r:id="rId2268"/>
    <hyperlink ref="D3993" r:id="rId2269"/>
    <hyperlink ref="D3994" r:id="rId2270"/>
    <hyperlink ref="D3995" r:id="rId2271"/>
    <hyperlink ref="D4203" r:id="rId2272"/>
    <hyperlink ref="D4204" r:id="rId2273"/>
    <hyperlink ref="D4205" r:id="rId2274"/>
    <hyperlink ref="D4223" r:id="rId2275"/>
    <hyperlink ref="D4224" r:id="rId2276"/>
    <hyperlink ref="D4225" r:id="rId2277"/>
    <hyperlink ref="D4085" r:id="rId2278"/>
    <hyperlink ref="D4086" r:id="rId2279"/>
    <hyperlink ref="D4087" r:id="rId2280"/>
    <hyperlink ref="D4147" r:id="rId2281"/>
    <hyperlink ref="D4148" r:id="rId2282"/>
    <hyperlink ref="D4212" r:id="rId2283"/>
    <hyperlink ref="D4055" r:id="rId2284"/>
    <hyperlink ref="D4056" r:id="rId2285"/>
    <hyperlink ref="D4057" r:id="rId2286"/>
    <hyperlink ref="D4058" r:id="rId2287"/>
    <hyperlink ref="D4059" r:id="rId2288"/>
    <hyperlink ref="D4215" r:id="rId2289"/>
    <hyperlink ref="D4032" r:id="rId2290"/>
    <hyperlink ref="D4033" r:id="rId2291"/>
    <hyperlink ref="D4034" r:id="rId2292"/>
    <hyperlink ref="D4035" r:id="rId2293"/>
    <hyperlink ref="D4036" r:id="rId2294"/>
    <hyperlink ref="D4037" r:id="rId2295"/>
    <hyperlink ref="D4038" r:id="rId2296"/>
    <hyperlink ref="D4154" r:id="rId2297"/>
    <hyperlink ref="D4080" r:id="rId2298"/>
    <hyperlink ref="D4081" r:id="rId2299"/>
    <hyperlink ref="D4082" r:id="rId2300"/>
    <hyperlink ref="D4083" r:id="rId2301"/>
    <hyperlink ref="D3920" r:id="rId2302"/>
    <hyperlink ref="D3921" r:id="rId2303"/>
    <hyperlink ref="D3922" r:id="rId2304"/>
    <hyperlink ref="D3923" r:id="rId2305"/>
    <hyperlink ref="D3924" r:id="rId2306"/>
    <hyperlink ref="D3925" r:id="rId2307"/>
    <hyperlink ref="D4269" r:id="rId2308"/>
    <hyperlink ref="D4191" r:id="rId2309"/>
    <hyperlink ref="D4210" r:id="rId2310"/>
    <hyperlink ref="D4199" r:id="rId2311"/>
    <hyperlink ref="D4200" r:id="rId2312"/>
    <hyperlink ref="D4181" r:id="rId2313"/>
    <hyperlink ref="D4182" r:id="rId2314"/>
    <hyperlink ref="D4183" r:id="rId2315"/>
    <hyperlink ref="D4277" r:id="rId2316"/>
    <hyperlink ref="D4062" r:id="rId2317"/>
    <hyperlink ref="D4063" r:id="rId2318"/>
    <hyperlink ref="D4064" r:id="rId2319"/>
    <hyperlink ref="D4065" r:id="rId2320"/>
    <hyperlink ref="D4066" r:id="rId2321"/>
    <hyperlink ref="D4067" r:id="rId2322"/>
    <hyperlink ref="D4111" r:id="rId2323"/>
    <hyperlink ref="D4265" r:id="rId2324"/>
    <hyperlink ref="D4234" r:id="rId2325"/>
    <hyperlink ref="D4198" r:id="rId2326"/>
    <hyperlink ref="D4244" r:id="rId2327"/>
    <hyperlink ref="D4263" r:id="rId2328"/>
    <hyperlink ref="D4282" r:id="rId2329"/>
    <hyperlink ref="D4283" r:id="rId2330"/>
    <hyperlink ref="D4179" r:id="rId2331"/>
    <hyperlink ref="D4193" r:id="rId2332"/>
    <hyperlink ref="D4177" r:id="rId2333"/>
    <hyperlink ref="D4178" r:id="rId2334"/>
    <hyperlink ref="D4284" r:id="rId2335"/>
    <hyperlink ref="D4251" r:id="rId2336"/>
    <hyperlink ref="D4252" r:id="rId2337"/>
    <hyperlink ref="D4232" r:id="rId2338"/>
    <hyperlink ref="D4254" r:id="rId2339"/>
    <hyperlink ref="D4255" r:id="rId2340"/>
    <hyperlink ref="D4152" r:id="rId2341"/>
    <hyperlink ref="D4010" r:id="rId2342"/>
    <hyperlink ref="D4011" r:id="rId2343"/>
    <hyperlink ref="D4012" r:id="rId2344"/>
    <hyperlink ref="D4014" r:id="rId2345"/>
    <hyperlink ref="D4015" r:id="rId2346"/>
    <hyperlink ref="D4016" r:id="rId2347"/>
    <hyperlink ref="D4017" r:id="rId2348"/>
    <hyperlink ref="D4018" r:id="rId2349"/>
    <hyperlink ref="D4019" r:id="rId2350"/>
    <hyperlink ref="D4020" r:id="rId2351"/>
    <hyperlink ref="D4021" r:id="rId2352"/>
    <hyperlink ref="D4185" r:id="rId2353"/>
    <hyperlink ref="D4186" r:id="rId2354"/>
    <hyperlink ref="D4187" r:id="rId2355"/>
    <hyperlink ref="D4188" r:id="rId2356"/>
    <hyperlink ref="D3892" r:id="rId2357"/>
    <hyperlink ref="D3893" r:id="rId2358"/>
    <hyperlink ref="D3894" r:id="rId2359"/>
    <hyperlink ref="D3895" r:id="rId2360"/>
    <hyperlink ref="D3896" r:id="rId2361"/>
    <hyperlink ref="D3897" r:id="rId2362"/>
    <hyperlink ref="D3898" r:id="rId2363"/>
    <hyperlink ref="D3899" r:id="rId2364"/>
    <hyperlink ref="D3901" r:id="rId2365"/>
    <hyperlink ref="D3902" r:id="rId2366"/>
    <hyperlink ref="D3903" r:id="rId2367"/>
    <hyperlink ref="D3904" r:id="rId2368"/>
    <hyperlink ref="D3905" r:id="rId2369"/>
    <hyperlink ref="D3906" r:id="rId2370"/>
    <hyperlink ref="D3907" r:id="rId2371"/>
    <hyperlink ref="D3908" r:id="rId2372"/>
    <hyperlink ref="D3909" r:id="rId2373"/>
    <hyperlink ref="D3917" r:id="rId2374"/>
    <hyperlink ref="D4258" r:id="rId2375"/>
    <hyperlink ref="D4260" r:id="rId2376"/>
    <hyperlink ref="D4281" r:id="rId2377"/>
    <hyperlink ref="D4249" r:id="rId2378"/>
    <hyperlink ref="D4250" r:id="rId2379"/>
    <hyperlink ref="D4136" r:id="rId2380"/>
    <hyperlink ref="D4279" r:id="rId2381"/>
    <hyperlink ref="D4220" r:id="rId2382"/>
    <hyperlink ref="D4240" r:id="rId2383"/>
    <hyperlink ref="D4241" r:id="rId2384"/>
    <hyperlink ref="D4259" r:id="rId2385"/>
    <hyperlink ref="D4273" r:id="rId2386"/>
    <hyperlink ref="D3972" r:id="rId2387"/>
    <hyperlink ref="D3973" r:id="rId2388"/>
    <hyperlink ref="D4118" r:id="rId2389"/>
    <hyperlink ref="D4119" r:id="rId2390"/>
    <hyperlink ref="D4165" r:id="rId2391"/>
    <hyperlink ref="D4101" r:id="rId2392"/>
    <hyperlink ref="D4102" r:id="rId2393"/>
    <hyperlink ref="D4103" r:id="rId2394"/>
    <hyperlink ref="D4104" r:id="rId2395"/>
    <hyperlink ref="D4105" r:id="rId2396"/>
    <hyperlink ref="D4106" r:id="rId2397"/>
    <hyperlink ref="D4107" r:id="rId2398"/>
    <hyperlink ref="D4246" r:id="rId2399"/>
    <hyperlink ref="D4247" r:id="rId2400"/>
    <hyperlink ref="D4253" r:id="rId2401"/>
    <hyperlink ref="D3964" r:id="rId2402"/>
    <hyperlink ref="D3965" r:id="rId2403"/>
    <hyperlink ref="D3966" r:id="rId2404"/>
    <hyperlink ref="D3967" r:id="rId2405"/>
    <hyperlink ref="D4216" r:id="rId2406"/>
    <hyperlink ref="D4097" r:id="rId2407"/>
    <hyperlink ref="D4006" r:id="rId2408"/>
    <hyperlink ref="D4002" r:id="rId2409"/>
    <hyperlink ref="D3996" r:id="rId2410"/>
    <hyperlink ref="D4274" r:id="rId2411"/>
    <hyperlink ref="D3926" r:id="rId2412"/>
    <hyperlink ref="D3929" r:id="rId2413"/>
    <hyperlink ref="D3932" r:id="rId2414"/>
    <hyperlink ref="D3981" r:id="rId2415"/>
    <hyperlink ref="D4108" r:id="rId2416"/>
    <hyperlink ref="D4123" r:id="rId2417"/>
    <hyperlink ref="D4207" r:id="rId2418"/>
    <hyperlink ref="D3968" r:id="rId2419"/>
    <hyperlink ref="D3980" r:id="rId2420"/>
    <hyperlink ref="D4112" r:id="rId2421"/>
    <hyperlink ref="D3935" r:id="rId2422"/>
    <hyperlink ref="D3914" r:id="rId2423"/>
    <hyperlink ref="D3911" r:id="rId2424"/>
    <hyperlink ref="D4025" r:id="rId2425"/>
    <hyperlink ref="D4028" r:id="rId2426"/>
    <hyperlink ref="D3977" r:id="rId2427"/>
    <hyperlink ref="D4233" r:id="rId2428"/>
    <hyperlink ref="D4013" r:id="rId2429"/>
    <hyperlink ref="D3918" r:id="rId2430"/>
    <hyperlink ref="D4172" r:id="rId2431"/>
    <hyperlink ref="D4270" r:id="rId2432"/>
    <hyperlink ref="D4022" r:id="rId2433"/>
    <hyperlink ref="D4239" r:id="rId2434"/>
    <hyperlink ref="D4091" r:id="rId2435"/>
    <hyperlink ref="D4257" r:id="rId2436"/>
    <hyperlink ref="D4023" r:id="rId2437"/>
    <hyperlink ref="D4197" r:id="rId2438"/>
    <hyperlink ref="D4048" r:id="rId2439"/>
    <hyperlink ref="D4120" r:id="rId2440"/>
    <hyperlink ref="D4068" r:id="rId2441"/>
    <hyperlink ref="D4155" r:id="rId2442"/>
    <hyperlink ref="D4256" r:id="rId2443"/>
    <hyperlink ref="D4075" r:id="rId2444"/>
    <hyperlink ref="D3955" r:id="rId2445"/>
    <hyperlink ref="D3913" r:id="rId2446"/>
    <hyperlink ref="D3937" r:id="rId2447"/>
    <hyperlink ref="D3941" r:id="rId2448"/>
    <hyperlink ref="D3940" r:id="rId2449"/>
    <hyperlink ref="D3969" r:id="rId2450"/>
    <hyperlink ref="D4000" r:id="rId2451"/>
    <hyperlink ref="D4003" r:id="rId2452"/>
    <hyperlink ref="D4007" r:id="rId2453"/>
    <hyperlink ref="D4008" r:id="rId2454"/>
    <hyperlink ref="D4027" r:id="rId2455"/>
    <hyperlink ref="D4030" r:id="rId2456"/>
    <hyperlink ref="D4109" r:id="rId2457"/>
    <hyperlink ref="D4110" r:id="rId2458"/>
    <hyperlink ref="D4114" r:id="rId2459"/>
    <hyperlink ref="D4124" r:id="rId2460"/>
    <hyperlink ref="D4125" r:id="rId2461"/>
    <hyperlink ref="D4126" r:id="rId2462"/>
    <hyperlink ref="D4127" r:id="rId2463"/>
    <hyperlink ref="D4130" r:id="rId2464"/>
    <hyperlink ref="D4131" r:id="rId2465"/>
    <hyperlink ref="D4129" r:id="rId2466"/>
    <hyperlink ref="D4217" r:id="rId2467"/>
    <hyperlink ref="D3915" r:id="rId2468"/>
    <hyperlink ref="D3916" r:id="rId2469"/>
    <hyperlink ref="D3927" r:id="rId2470"/>
    <hyperlink ref="D3928" r:id="rId2471"/>
    <hyperlink ref="D3970" r:id="rId2472"/>
    <hyperlink ref="D4128" r:id="rId2473"/>
    <hyperlink ref="D4157" r:id="rId2474"/>
    <hyperlink ref="D4160" r:id="rId2475"/>
    <hyperlink ref="D4208" r:id="rId2476"/>
    <hyperlink ref="D4218" r:id="rId2477"/>
    <hyperlink ref="D3912" r:id="rId2478"/>
    <hyperlink ref="D3930" r:id="rId2479"/>
    <hyperlink ref="D3931" r:id="rId2480"/>
    <hyperlink ref="D3933" r:id="rId2481"/>
    <hyperlink ref="D3934" r:id="rId2482"/>
    <hyperlink ref="D3936" r:id="rId2483"/>
    <hyperlink ref="D3958" r:id="rId2484"/>
    <hyperlink ref="D3959" r:id="rId2485"/>
    <hyperlink ref="D3975" r:id="rId2486"/>
    <hyperlink ref="D3976" r:id="rId2487"/>
    <hyperlink ref="D3978" r:id="rId2488"/>
    <hyperlink ref="D3979" r:id="rId2489"/>
    <hyperlink ref="D3984" r:id="rId2490"/>
    <hyperlink ref="D3985" r:id="rId2491"/>
    <hyperlink ref="D3997" r:id="rId2492"/>
    <hyperlink ref="D3998" r:id="rId2493"/>
    <hyperlink ref="D4001" r:id="rId2494"/>
    <hyperlink ref="D4004" r:id="rId2495"/>
    <hyperlink ref="D4050" r:id="rId2496"/>
    <hyperlink ref="D4051" r:id="rId2497"/>
    <hyperlink ref="D4098" r:id="rId2498"/>
    <hyperlink ref="D4099" r:id="rId2499"/>
    <hyperlink ref="D4113" r:id="rId2500"/>
    <hyperlink ref="D4158" r:id="rId2501"/>
    <hyperlink ref="D4161" r:id="rId2502"/>
    <hyperlink ref="D4209" r:id="rId2503"/>
    <hyperlink ref="D4276" r:id="rId2504"/>
    <hyperlink ref="D4026" r:id="rId2505"/>
    <hyperlink ref="D4029" r:id="rId2506"/>
    <hyperlink ref="D4222" r:id="rId2507"/>
    <hyperlink ref="D4053" r:id="rId2508"/>
    <hyperlink ref="D4060" r:id="rId2509"/>
    <hyperlink ref="D4061" r:id="rId2510"/>
    <hyperlink ref="D4228" r:id="rId2511"/>
    <hyperlink ref="D4280" r:id="rId2512"/>
    <hyperlink ref="D4235" r:id="rId2513"/>
    <hyperlink ref="D4289" r:id="rId2514"/>
    <hyperlink ref="D4287" r:id="rId2515"/>
    <hyperlink ref="D3982" r:id="rId2516"/>
    <hyperlink ref="D4024" r:id="rId2517"/>
    <hyperlink ref="D4076" r:id="rId2518"/>
    <hyperlink ref="D4070" r:id="rId2519"/>
    <hyperlink ref="D4071" r:id="rId2520"/>
    <hyperlink ref="D4077" r:id="rId2521"/>
    <hyperlink ref="D4229" r:id="rId2522"/>
    <hyperlink ref="D4226" r:id="rId2523"/>
    <hyperlink ref="D4227" r:id="rId2524"/>
    <hyperlink ref="D4078" r:id="rId2525"/>
    <hyperlink ref="D4267" r:id="rId2526"/>
    <hyperlink ref="D3910" r:id="rId2527"/>
    <hyperlink ref="D4230" r:id="rId2528"/>
    <hyperlink ref="D4153" r:id="rId2529"/>
    <hyperlink ref="D4142" r:id="rId2530"/>
    <hyperlink ref="D4137" r:id="rId2531"/>
    <hyperlink ref="D4138" r:id="rId2532"/>
    <hyperlink ref="D4139" r:id="rId2533"/>
    <hyperlink ref="D4140" r:id="rId2534"/>
    <hyperlink ref="D4141" r:id="rId2535"/>
    <hyperlink ref="D3956" r:id="rId2536"/>
    <hyperlink ref="D3943" r:id="rId2537"/>
    <hyperlink ref="D3944" r:id="rId2538"/>
    <hyperlink ref="D3945" r:id="rId2539"/>
    <hyperlink ref="D3946" r:id="rId2540"/>
    <hyperlink ref="D3949" r:id="rId2541"/>
    <hyperlink ref="D3950" r:id="rId2542"/>
    <hyperlink ref="D3951" r:id="rId2543"/>
    <hyperlink ref="D3952" r:id="rId2544"/>
    <hyperlink ref="D3953" r:id="rId2545"/>
    <hyperlink ref="D3954" r:id="rId2546"/>
    <hyperlink ref="D4173" r:id="rId2547"/>
    <hyperlink ref="D4169" r:id="rId2548"/>
    <hyperlink ref="D4170" r:id="rId2549"/>
    <hyperlink ref="D4171" r:id="rId2550"/>
    <hyperlink ref="D4174" r:id="rId2551"/>
    <hyperlink ref="D4175" r:id="rId2552"/>
    <hyperlink ref="D4176" r:id="rId2553"/>
    <hyperlink ref="D4121" r:id="rId2554"/>
    <hyperlink ref="D4054" r:id="rId2555"/>
    <hyperlink ref="D4189" r:id="rId2556"/>
    <hyperlink ref="D3900" r:id="rId2557"/>
    <hyperlink ref="D3947" r:id="rId2558"/>
    <hyperlink ref="D3948" r:id="rId2559"/>
    <hyperlink ref="D4290" r:id="rId2560" display="mailto:Ms.naharconstruction@yahoo.com"/>
    <hyperlink ref="D4291" r:id="rId2561" display="mailto:Ms.naharconstruction@yahoo.com"/>
    <hyperlink ref="D4292" r:id="rId2562" display="mailto:Ms.naharconstruction@yahoo.com"/>
    <hyperlink ref="D4293" r:id="rId2563" display="mailto:Ms.naharconstruction@yahoo.com"/>
    <hyperlink ref="D4294" r:id="rId2564" display="mailto:Ms.naharconstruction@yahoo.com"/>
    <hyperlink ref="D4295" r:id="rId2565" display="mailto:Ms.naharconstruction@yahoo.com"/>
    <hyperlink ref="D4296" r:id="rId2566" display="mailto:mstahiagroups18@gmail.com"/>
    <hyperlink ref="D4297" r:id="rId2567" display="mailto:mstahiagroups18@gmail.com"/>
    <hyperlink ref="D4318" r:id="rId2568"/>
    <hyperlink ref="D4387" r:id="rId2569"/>
    <hyperlink ref="D4327" r:id="rId2570"/>
    <hyperlink ref="D4392" r:id="rId2571"/>
    <hyperlink ref="D4394" r:id="rId2572"/>
    <hyperlink ref="D4395" r:id="rId2573"/>
    <hyperlink ref="D4397" r:id="rId2574"/>
    <hyperlink ref="D4398" r:id="rId2575"/>
    <hyperlink ref="D4399" r:id="rId2576"/>
    <hyperlink ref="D4401" r:id="rId2577"/>
    <hyperlink ref="D4402" r:id="rId2578"/>
    <hyperlink ref="D4403" r:id="rId2579"/>
    <hyperlink ref="D4404" r:id="rId2580"/>
    <hyperlink ref="D4406" r:id="rId2581"/>
    <hyperlink ref="D4407" r:id="rId2582"/>
    <hyperlink ref="D4408" r:id="rId2583"/>
    <hyperlink ref="D4409" r:id="rId2584"/>
    <hyperlink ref="D4410" r:id="rId2585"/>
    <hyperlink ref="D4411" r:id="rId2586"/>
    <hyperlink ref="D4412" r:id="rId2587"/>
    <hyperlink ref="D4413" r:id="rId2588"/>
    <hyperlink ref="D4414" r:id="rId2589"/>
    <hyperlink ref="D4415" r:id="rId2590"/>
    <hyperlink ref="D4416" r:id="rId2591"/>
    <hyperlink ref="D4417" r:id="rId2592"/>
    <hyperlink ref="D4418" r:id="rId2593"/>
    <hyperlink ref="D4419" r:id="rId2594"/>
    <hyperlink ref="D4420" r:id="rId2595"/>
    <hyperlink ref="D4421" r:id="rId2596"/>
    <hyperlink ref="D4422" r:id="rId2597"/>
    <hyperlink ref="D4423" r:id="rId2598"/>
    <hyperlink ref="D4427" r:id="rId2599"/>
    <hyperlink ref="D4428" r:id="rId2600"/>
    <hyperlink ref="D4440" r:id="rId2601"/>
    <hyperlink ref="D4441" r:id="rId2602"/>
    <hyperlink ref="D4444" r:id="rId2603"/>
    <hyperlink ref="D4445" r:id="rId2604"/>
    <hyperlink ref="D4448" r:id="rId2605"/>
    <hyperlink ref="D4451" r:id="rId2606"/>
    <hyperlink ref="D4452" r:id="rId2607"/>
    <hyperlink ref="D4458" r:id="rId2608"/>
    <hyperlink ref="D4459" r:id="rId2609"/>
    <hyperlink ref="D4332" r:id="rId2610"/>
    <hyperlink ref="D4333" r:id="rId2611"/>
    <hyperlink ref="D4334" r:id="rId2612"/>
    <hyperlink ref="D4335" r:id="rId2613"/>
    <hyperlink ref="D4337" r:id="rId2614"/>
    <hyperlink ref="D4341" r:id="rId2615"/>
    <hyperlink ref="D4460" r:id="rId2616"/>
    <hyperlink ref="D4463" r:id="rId2617"/>
    <hyperlink ref="D4464" r:id="rId2618"/>
    <hyperlink ref="D4467" r:id="rId2619"/>
    <hyperlink ref="D4468" r:id="rId2620"/>
    <hyperlink ref="D4469" r:id="rId2621"/>
    <hyperlink ref="D4470" r:id="rId2622"/>
    <hyperlink ref="D4471" r:id="rId2623"/>
    <hyperlink ref="D4474" r:id="rId2624"/>
    <hyperlink ref="D4344" r:id="rId2625"/>
    <hyperlink ref="D4346" r:id="rId2626"/>
    <hyperlink ref="D4347" r:id="rId2627"/>
    <hyperlink ref="D4348" r:id="rId2628"/>
    <hyperlink ref="D4349" r:id="rId2629"/>
    <hyperlink ref="D4352" r:id="rId2630"/>
    <hyperlink ref="D4355" r:id="rId2631"/>
    <hyperlink ref="D4356" r:id="rId2632"/>
    <hyperlink ref="D4357" r:id="rId2633"/>
    <hyperlink ref="D4360" r:id="rId2634"/>
    <hyperlink ref="D4361" r:id="rId2635"/>
    <hyperlink ref="D4362" r:id="rId2636"/>
    <hyperlink ref="D4363" r:id="rId2637"/>
    <hyperlink ref="D4364" r:id="rId2638"/>
    <hyperlink ref="D4367" r:id="rId2639"/>
    <hyperlink ref="D4368" r:id="rId2640"/>
    <hyperlink ref="D4369" r:id="rId2641"/>
    <hyperlink ref="D4370" r:id="rId2642"/>
    <hyperlink ref="D4371" r:id="rId2643"/>
    <hyperlink ref="D4372" r:id="rId2644"/>
    <hyperlink ref="D4373" r:id="rId2645"/>
    <hyperlink ref="D4374" r:id="rId2646"/>
    <hyperlink ref="D4377" r:id="rId2647"/>
    <hyperlink ref="D4378" r:id="rId2648"/>
    <hyperlink ref="D4379" r:id="rId2649"/>
    <hyperlink ref="D4383" r:id="rId2650"/>
    <hyperlink ref="D4384" r:id="rId2651"/>
    <hyperlink ref="M4304" r:id="rId2652" display="https://www.eprocure.gov.bd/tenderer/ViewRegistrationDetail.jsp?cId=18C66B19FC708422&amp;uId=7E49673D360EE152&amp;tId=4CB2146C7AD76943&amp;top=no"/>
    <hyperlink ref="M4461" r:id="rId2653" display="https://www.eprocure.gov.bd/tenderer/ViewRegistrationDetail.jsp?cId=BA4953406A7E6A76&amp;uId=0EF4EBD2D25E7A0D&amp;tId=9DF148C3EA6C044C&amp;top=no"/>
    <hyperlink ref="D4319" r:id="rId2654" display="alhmrjv@gmail.com"/>
    <hyperlink ref="D4465" r:id="rId2655"/>
    <hyperlink ref="D4475" r:id="rId2656"/>
    <hyperlink ref="D4305" r:id="rId2657"/>
    <hyperlink ref="D4476" r:id="rId2658"/>
    <hyperlink ref="D4306" r:id="rId2659"/>
    <hyperlink ref="D4308" r:id="rId2660"/>
    <hyperlink ref="D4309" r:id="rId2661"/>
    <hyperlink ref="D4312" r:id="rId2662"/>
    <hyperlink ref="D4313" r:id="rId2663"/>
    <hyperlink ref="D4315" r:id="rId2664"/>
    <hyperlink ref="D4316" r:id="rId2665"/>
    <hyperlink ref="D4323" r:id="rId2666"/>
    <hyperlink ref="D4324" r:id="rId2667"/>
    <hyperlink ref="D4338" r:id="rId2668"/>
    <hyperlink ref="D4339" r:id="rId2669"/>
    <hyperlink ref="D4342" r:id="rId2670"/>
    <hyperlink ref="D4343" r:id="rId2671"/>
    <hyperlink ref="D4350" r:id="rId2672"/>
    <hyperlink ref="D4351" r:id="rId2673"/>
    <hyperlink ref="D4353" r:id="rId2674"/>
    <hyperlink ref="D4354" r:id="rId2675"/>
    <hyperlink ref="D4358" r:id="rId2676"/>
    <hyperlink ref="D4359" r:id="rId2677"/>
    <hyperlink ref="D4365" r:id="rId2678"/>
    <hyperlink ref="D4366" r:id="rId2679"/>
    <hyperlink ref="D4375" r:id="rId2680"/>
    <hyperlink ref="D4376" r:id="rId2681"/>
    <hyperlink ref="D4380" r:id="rId2682"/>
    <hyperlink ref="D4382" r:id="rId2683"/>
    <hyperlink ref="D4381" r:id="rId2684"/>
    <hyperlink ref="D4385" r:id="rId2685"/>
    <hyperlink ref="D4386" r:id="rId2686"/>
    <hyperlink ref="D4425" r:id="rId2687"/>
    <hyperlink ref="D4426" r:id="rId2688"/>
    <hyperlink ref="D4433" r:id="rId2689"/>
    <hyperlink ref="D4434" r:id="rId2690"/>
    <hyperlink ref="D4436" r:id="rId2691"/>
    <hyperlink ref="D4437" r:id="rId2692"/>
    <hyperlink ref="D4438" r:id="rId2693"/>
    <hyperlink ref="D4461" r:id="rId2694"/>
    <hyperlink ref="D4462" r:id="rId2695"/>
    <hyperlink ref="D4466" r:id="rId2696"/>
    <hyperlink ref="D4472" r:id="rId2697"/>
    <hyperlink ref="D4473" r:id="rId2698"/>
    <hyperlink ref="D4320" r:id="rId2699"/>
    <hyperlink ref="D4443" r:id="rId2700"/>
    <hyperlink ref="D4446" r:id="rId2701"/>
    <hyperlink ref="D4449" r:id="rId2702"/>
    <hyperlink ref="D4388" r:id="rId2703"/>
    <hyperlink ref="D4456" r:id="rId2704"/>
    <hyperlink ref="D4329" r:id="rId2705"/>
    <hyperlink ref="D4477" r:id="rId2706"/>
    <hyperlink ref="D4478" r:id="rId2707"/>
    <hyperlink ref="D4479" r:id="rId2708"/>
    <hyperlink ref="D4480" r:id="rId2709"/>
    <hyperlink ref="D4481" r:id="rId2710"/>
    <hyperlink ref="D4482" r:id="rId2711"/>
    <hyperlink ref="D4483" r:id="rId2712"/>
    <hyperlink ref="D4484" r:id="rId2713"/>
    <hyperlink ref="D4485" r:id="rId2714"/>
    <hyperlink ref="D4486" r:id="rId2715"/>
    <hyperlink ref="D4487" r:id="rId2716"/>
    <hyperlink ref="D4488" r:id="rId2717"/>
    <hyperlink ref="D4489" r:id="rId2718"/>
    <hyperlink ref="D4490" r:id="rId2719"/>
    <hyperlink ref="D4491" r:id="rId2720"/>
    <hyperlink ref="D4492" r:id="rId2721"/>
    <hyperlink ref="D4493" r:id="rId2722"/>
    <hyperlink ref="D4494" r:id="rId2723"/>
    <hyperlink ref="D4495" r:id="rId2724"/>
    <hyperlink ref="D4496" r:id="rId2725"/>
    <hyperlink ref="D4497" r:id="rId2726"/>
    <hyperlink ref="D4498" r:id="rId2727"/>
    <hyperlink ref="D4499" r:id="rId2728"/>
    <hyperlink ref="D4500" r:id="rId2729"/>
    <hyperlink ref="D4501" r:id="rId2730"/>
    <hyperlink ref="D4502" r:id="rId2731"/>
    <hyperlink ref="D4503" r:id="rId2732"/>
    <hyperlink ref="D4505" r:id="rId2733"/>
    <hyperlink ref="D4507" r:id="rId2734"/>
    <hyperlink ref="D4508" r:id="rId2735"/>
    <hyperlink ref="D4504" r:id="rId2736"/>
    <hyperlink ref="D4509" r:id="rId2737"/>
    <hyperlink ref="D4510" r:id="rId2738"/>
    <hyperlink ref="D4511" r:id="rId2739"/>
    <hyperlink ref="D4512" r:id="rId2740"/>
    <hyperlink ref="D4513" r:id="rId2741"/>
    <hyperlink ref="D4515" r:id="rId2742"/>
    <hyperlink ref="D4516" r:id="rId2743"/>
    <hyperlink ref="D4517" r:id="rId2744"/>
    <hyperlink ref="D4519" r:id="rId2745"/>
    <hyperlink ref="D4520" r:id="rId2746"/>
    <hyperlink ref="D4521" r:id="rId2747"/>
    <hyperlink ref="D4524" r:id="rId2748"/>
    <hyperlink ref="D4525" r:id="rId2749"/>
    <hyperlink ref="D4526" r:id="rId2750"/>
    <hyperlink ref="D4527" r:id="rId2751"/>
    <hyperlink ref="D4528" r:id="rId2752"/>
    <hyperlink ref="D4529" r:id="rId2753"/>
    <hyperlink ref="D4530" r:id="rId2754"/>
    <hyperlink ref="D4531" r:id="rId2755"/>
    <hyperlink ref="D4532" r:id="rId2756"/>
    <hyperlink ref="D4536" r:id="rId2757"/>
    <hyperlink ref="D4537" r:id="rId2758"/>
    <hyperlink ref="D4538" r:id="rId2759"/>
    <hyperlink ref="D4539" r:id="rId2760"/>
    <hyperlink ref="D4540" r:id="rId2761"/>
    <hyperlink ref="D4541" r:id="rId2762"/>
    <hyperlink ref="D4620" r:id="rId2763"/>
    <hyperlink ref="D4621" r:id="rId2764"/>
    <hyperlink ref="D4623" r:id="rId2765"/>
    <hyperlink ref="D4624" r:id="rId2766"/>
    <hyperlink ref="D4625" r:id="rId2767"/>
    <hyperlink ref="D4626" r:id="rId2768"/>
    <hyperlink ref="D4628" r:id="rId2769"/>
    <hyperlink ref="D4629" r:id="rId2770"/>
    <hyperlink ref="D4630" r:id="rId2771"/>
    <hyperlink ref="D4631" r:id="rId2772"/>
    <hyperlink ref="D4632" r:id="rId2773"/>
    <hyperlink ref="D4634" r:id="rId2774"/>
    <hyperlink ref="D4635" r:id="rId2775"/>
    <hyperlink ref="D4636" r:id="rId2776"/>
    <hyperlink ref="D4637" r:id="rId2777"/>
    <hyperlink ref="D4638" r:id="rId2778"/>
    <hyperlink ref="D4639" r:id="rId2779"/>
    <hyperlink ref="D4641" r:id="rId2780"/>
    <hyperlink ref="D4642" r:id="rId2781"/>
    <hyperlink ref="D4643" r:id="rId2782"/>
    <hyperlink ref="D4645" r:id="rId2783"/>
    <hyperlink ref="D4646" r:id="rId2784"/>
    <hyperlink ref="D4648" r:id="rId2785"/>
    <hyperlink ref="D4649" r:id="rId2786"/>
    <hyperlink ref="D4650" r:id="rId2787"/>
    <hyperlink ref="D4651" r:id="rId2788"/>
    <hyperlink ref="D4653" r:id="rId2789"/>
    <hyperlink ref="D4654" r:id="rId2790"/>
    <hyperlink ref="D4655" r:id="rId2791"/>
    <hyperlink ref="D4657" r:id="rId2792"/>
    <hyperlink ref="D4658" r:id="rId2793"/>
    <hyperlink ref="D4659" r:id="rId2794"/>
    <hyperlink ref="D4661" r:id="rId2795"/>
    <hyperlink ref="D4662" r:id="rId2796"/>
    <hyperlink ref="D4664" r:id="rId2797"/>
    <hyperlink ref="D4696" r:id="rId2798"/>
    <hyperlink ref="D4697" r:id="rId2799"/>
    <hyperlink ref="D4698" r:id="rId2800"/>
    <hyperlink ref="D4699" r:id="rId2801"/>
    <hyperlink ref="D4700" r:id="rId2802"/>
    <hyperlink ref="D4703" r:id="rId2803"/>
    <hyperlink ref="D4715" r:id="rId2804"/>
    <hyperlink ref="D4717" r:id="rId2805"/>
    <hyperlink ref="D4718" r:id="rId2806"/>
    <hyperlink ref="D4719" r:id="rId2807"/>
    <hyperlink ref="D4721" r:id="rId2808"/>
    <hyperlink ref="D4682" r:id="rId2809"/>
    <hyperlink ref="D4683" r:id="rId2810"/>
    <hyperlink ref="D4684" r:id="rId2811"/>
    <hyperlink ref="D4548" r:id="rId2812"/>
    <hyperlink ref="D4542" r:id="rId2813"/>
    <hyperlink ref="D4546" r:id="rId2814"/>
    <hyperlink ref="D4547" r:id="rId2815"/>
    <hyperlink ref="D4543" r:id="rId2816"/>
    <hyperlink ref="D4552" r:id="rId2817"/>
    <hyperlink ref="D4553" r:id="rId2818"/>
    <hyperlink ref="D4554" r:id="rId2819"/>
    <hyperlink ref="D4555" r:id="rId2820"/>
    <hyperlink ref="D4556" r:id="rId2821"/>
    <hyperlink ref="D4557" r:id="rId2822"/>
    <hyperlink ref="D4558" r:id="rId2823"/>
    <hyperlink ref="D4559" r:id="rId2824"/>
    <hyperlink ref="D4560" r:id="rId2825"/>
    <hyperlink ref="D4568" r:id="rId2826"/>
    <hyperlink ref="D4569" r:id="rId2827"/>
    <hyperlink ref="D4570" r:id="rId2828"/>
    <hyperlink ref="D4571" r:id="rId2829"/>
    <hyperlink ref="D4572" r:id="rId2830"/>
    <hyperlink ref="D4573" r:id="rId2831"/>
    <hyperlink ref="D4574" r:id="rId2832"/>
    <hyperlink ref="D4575" r:id="rId2833"/>
    <hyperlink ref="D4577" r:id="rId2834"/>
    <hyperlink ref="D4578" r:id="rId2835"/>
    <hyperlink ref="D4580" r:id="rId2836"/>
    <hyperlink ref="D4581" r:id="rId2837"/>
    <hyperlink ref="D4582" r:id="rId2838"/>
    <hyperlink ref="D4583" r:id="rId2839"/>
    <hyperlink ref="D4585" r:id="rId2840"/>
    <hyperlink ref="D4586" r:id="rId2841"/>
    <hyperlink ref="D4589" r:id="rId2842"/>
    <hyperlink ref="D4590" r:id="rId2843"/>
    <hyperlink ref="D4591" r:id="rId2844"/>
    <hyperlink ref="D4592" r:id="rId2845"/>
    <hyperlink ref="D4595" r:id="rId2846"/>
    <hyperlink ref="D4596" r:id="rId2847"/>
    <hyperlink ref="D4598" r:id="rId2848"/>
    <hyperlink ref="D4599" r:id="rId2849"/>
    <hyperlink ref="D4600" r:id="rId2850"/>
    <hyperlink ref="D4601" r:id="rId2851"/>
    <hyperlink ref="D4603" r:id="rId2852"/>
    <hyperlink ref="D4604" r:id="rId2853"/>
    <hyperlink ref="D4607" r:id="rId2854"/>
    <hyperlink ref="D4608" r:id="rId2855"/>
    <hyperlink ref="D4609" r:id="rId2856"/>
    <hyperlink ref="D4611" r:id="rId2857"/>
    <hyperlink ref="D4612" r:id="rId2858"/>
    <hyperlink ref="D4613" r:id="rId2859"/>
    <hyperlink ref="D4614" r:id="rId2860"/>
    <hyperlink ref="D4615" r:id="rId2861"/>
    <hyperlink ref="D4616" r:id="rId2862"/>
    <hyperlink ref="D4617" r:id="rId2863"/>
    <hyperlink ref="D4618" r:id="rId2864"/>
    <hyperlink ref="D4593" r:id="rId2865"/>
    <hyperlink ref="D4587" r:id="rId2866"/>
    <hyperlink ref="D4567" r:id="rId2867"/>
    <hyperlink ref="D4594" r:id="rId2868"/>
    <hyperlink ref="D4666" r:id="rId2869"/>
    <hyperlink ref="D4667" r:id="rId2870"/>
    <hyperlink ref="D4669" r:id="rId2871"/>
    <hyperlink ref="D4670" r:id="rId2872"/>
    <hyperlink ref="D4671" r:id="rId2873"/>
    <hyperlink ref="D4673" r:id="rId2874"/>
    <hyperlink ref="D4674" r:id="rId2875"/>
    <hyperlink ref="D4676" r:id="rId2876"/>
    <hyperlink ref="D4677" r:id="rId2877"/>
    <hyperlink ref="D4679" r:id="rId2878"/>
    <hyperlink ref="D4680" r:id="rId2879"/>
    <hyperlink ref="D4685" r:id="rId2880"/>
    <hyperlink ref="D4686" r:id="rId2881"/>
    <hyperlink ref="D4687" r:id="rId2882"/>
    <hyperlink ref="D4688" r:id="rId2883"/>
    <hyperlink ref="D4689" r:id="rId2884"/>
    <hyperlink ref="D4691" r:id="rId2885"/>
    <hyperlink ref="D4692" r:id="rId2886"/>
    <hyperlink ref="D4694" r:id="rId2887"/>
    <hyperlink ref="D4695" r:id="rId2888"/>
    <hyperlink ref="D4702" r:id="rId2889"/>
    <hyperlink ref="D4704" r:id="rId2890"/>
    <hyperlink ref="D4705" r:id="rId2891"/>
    <hyperlink ref="D4706" r:id="rId2892"/>
    <hyperlink ref="D4708" r:id="rId2893"/>
    <hyperlink ref="D4709" r:id="rId2894"/>
    <hyperlink ref="D4710" r:id="rId2895"/>
    <hyperlink ref="D4711" r:id="rId2896"/>
    <hyperlink ref="D4712" r:id="rId2897"/>
    <hyperlink ref="D4713" r:id="rId2898"/>
    <hyperlink ref="D4720" r:id="rId2899"/>
    <hyperlink ref="D4514" r:id="rId2900"/>
    <hyperlink ref="D4518" r:id="rId2901"/>
    <hyperlink ref="D4523" r:id="rId2902"/>
    <hyperlink ref="D4545" r:id="rId2903"/>
    <hyperlink ref="D4544" r:id="rId2904"/>
    <hyperlink ref="D4551" r:id="rId2905"/>
    <hyperlink ref="D4576" r:id="rId2906"/>
    <hyperlink ref="D4579" r:id="rId2907"/>
    <hyperlink ref="D4584" r:id="rId2908"/>
    <hyperlink ref="D4597" r:id="rId2909"/>
    <hyperlink ref="D4602" r:id="rId2910"/>
    <hyperlink ref="D4605" r:id="rId2911"/>
    <hyperlink ref="D4622" r:id="rId2912"/>
    <hyperlink ref="D4627" r:id="rId2913"/>
    <hyperlink ref="D4633" r:id="rId2914"/>
    <hyperlink ref="D4640" r:id="rId2915"/>
    <hyperlink ref="D4644" r:id="rId2916"/>
    <hyperlink ref="D4647" r:id="rId2917"/>
    <hyperlink ref="D4656" r:id="rId2918"/>
    <hyperlink ref="D4652" r:id="rId2919"/>
    <hyperlink ref="D4660" r:id="rId2920"/>
    <hyperlink ref="D4665" r:id="rId2921"/>
    <hyperlink ref="D4668" r:id="rId2922"/>
    <hyperlink ref="D4672" r:id="rId2923"/>
    <hyperlink ref="D4678" r:id="rId2924"/>
    <hyperlink ref="D4675" r:id="rId2925"/>
    <hyperlink ref="D4690" r:id="rId2926"/>
    <hyperlink ref="D4693" r:id="rId2927"/>
    <hyperlink ref="D4533" r:id="rId2928"/>
    <hyperlink ref="D4534" r:id="rId2929"/>
    <hyperlink ref="D4561" r:id="rId2930"/>
    <hyperlink ref="D4562" r:id="rId2931"/>
    <hyperlink ref="D4564" r:id="rId2932"/>
    <hyperlink ref="D4565" r:id="rId2933"/>
    <hyperlink ref="D4563" r:id="rId2934"/>
    <hyperlink ref="D4566" r:id="rId2935"/>
    <hyperlink ref="D4619" r:id="rId2936"/>
    <hyperlink ref="D4535" r:id="rId2937"/>
    <hyperlink ref="D4722" r:id="rId2938"/>
    <hyperlink ref="D4726" r:id="rId2939"/>
    <hyperlink ref="D4727" r:id="rId2940"/>
    <hyperlink ref="D4728" r:id="rId2941"/>
    <hyperlink ref="D4731" r:id="rId2942"/>
    <hyperlink ref="D4734" r:id="rId2943"/>
    <hyperlink ref="D4738" r:id="rId2944"/>
    <hyperlink ref="D4739:D4740" r:id="rId2945" display="bhaibhai2013@yahoo.com"/>
    <hyperlink ref="D4741" r:id="rId2946"/>
    <hyperlink ref="D4742" r:id="rId2947"/>
    <hyperlink ref="D4745" r:id="rId2948"/>
    <hyperlink ref="D4748" r:id="rId2949"/>
    <hyperlink ref="D4751" r:id="rId2950"/>
    <hyperlink ref="D4754" r:id="rId2951"/>
    <hyperlink ref="D4757" r:id="rId2952"/>
    <hyperlink ref="D4760" r:id="rId2953"/>
    <hyperlink ref="D4763" r:id="rId2954"/>
    <hyperlink ref="D4766" r:id="rId2955"/>
    <hyperlink ref="D4767:D4768" r:id="rId2956" display="mmmonirnoni@gmail.com"/>
    <hyperlink ref="D4769:D4770" r:id="rId2957" display="mmmonirnoni@gmail.com"/>
    <hyperlink ref="D4771" r:id="rId2958"/>
    <hyperlink ref="D4772" r:id="rId2959"/>
    <hyperlink ref="D4773" r:id="rId2960"/>
    <hyperlink ref="D4774" r:id="rId2961"/>
    <hyperlink ref="D4775" r:id="rId2962"/>
    <hyperlink ref="D4776" r:id="rId2963"/>
    <hyperlink ref="D4779" r:id="rId2964"/>
    <hyperlink ref="D4780" r:id="rId2965"/>
    <hyperlink ref="D4781" r:id="rId2966"/>
    <hyperlink ref="D4782" r:id="rId2967"/>
    <hyperlink ref="D4783" r:id="rId2968"/>
    <hyperlink ref="D4784" r:id="rId2969"/>
    <hyperlink ref="D4785" r:id="rId2970"/>
    <hyperlink ref="D4786" r:id="rId2971"/>
    <hyperlink ref="D4787" r:id="rId2972"/>
    <hyperlink ref="D4790" r:id="rId2973"/>
    <hyperlink ref="D4791:D4792" r:id="rId2974" display="jalommadaripur@gmail.com"/>
    <hyperlink ref="D4793" r:id="rId2975"/>
    <hyperlink ref="D4794" r:id="rId2976"/>
    <hyperlink ref="D4795" r:id="rId2977"/>
    <hyperlink ref="D4797" r:id="rId2978"/>
    <hyperlink ref="D4798:D4799" r:id="rId2979" display="kamrulandbrothers@yahoo.com"/>
    <hyperlink ref="D4806" r:id="rId2980"/>
    <hyperlink ref="D4809:D4812" r:id="rId2981" display="mskbandaejv@gmail.com"/>
    <hyperlink ref="D4800" r:id="rId2982"/>
    <hyperlink ref="D4801:D4802" r:id="rId2983" display="kamrulandbrothers@yahoo.com"/>
    <hyperlink ref="D4803:D4805" r:id="rId2984" display="kamrulandbrothers@yahoo.com"/>
    <hyperlink ref="D4821" r:id="rId2985"/>
    <hyperlink ref="D4823" r:id="rId2986"/>
    <hyperlink ref="D4827" r:id="rId2987"/>
    <hyperlink ref="D4828" r:id="rId2988"/>
    <hyperlink ref="D4832" r:id="rId2989"/>
    <hyperlink ref="D4833" r:id="rId2990"/>
    <hyperlink ref="D4834" r:id="rId2991"/>
    <hyperlink ref="D4835" r:id="rId2992"/>
    <hyperlink ref="D4836" r:id="rId2993"/>
    <hyperlink ref="D4837" r:id="rId2994"/>
    <hyperlink ref="D4838" r:id="rId2995"/>
    <hyperlink ref="D4839:D4840" r:id="rId2996" display="ms.nahidenterprise11@gmail.com"/>
    <hyperlink ref="D4841" r:id="rId2997"/>
    <hyperlink ref="D4842" r:id="rId2998"/>
    <hyperlink ref="D4843" r:id="rId2999"/>
    <hyperlink ref="D4844" r:id="rId3000"/>
    <hyperlink ref="D4847" r:id="rId3001"/>
    <hyperlink ref="D4848" r:id="rId3002"/>
    <hyperlink ref="D4849" r:id="rId3003"/>
    <hyperlink ref="D4850:D4852" r:id="rId3004" display="msprogatientp@yahoo.com"/>
    <hyperlink ref="D4853" r:id="rId3005"/>
    <hyperlink ref="D4854:D4856" r:id="rId3006" display="msprogatientp@yahoo.com"/>
    <hyperlink ref="D4857" r:id="rId3007"/>
    <hyperlink ref="D4858:D4859" r:id="rId3008" display="msranaenterprise@yahoo.com"/>
    <hyperlink ref="D4860" r:id="rId3009"/>
    <hyperlink ref="D4861" r:id="rId3010"/>
    <hyperlink ref="D4862" r:id="rId3011"/>
    <hyperlink ref="D4864" r:id="rId3012"/>
    <hyperlink ref="D4865" r:id="rId3013"/>
    <hyperlink ref="D4866" r:id="rId3014"/>
    <hyperlink ref="D4867" r:id="rId3015"/>
    <hyperlink ref="D4868" r:id="rId3016"/>
    <hyperlink ref="D4869" r:id="rId3017"/>
    <hyperlink ref="D4870" r:id="rId3018"/>
    <hyperlink ref="D4871" r:id="rId3019"/>
    <hyperlink ref="D4872" r:id="rId3020"/>
    <hyperlink ref="D4873" r:id="rId3021"/>
    <hyperlink ref="D4874" r:id="rId3022"/>
    <hyperlink ref="D4875" r:id="rId3023"/>
    <hyperlink ref="D4876" r:id="rId3024"/>
    <hyperlink ref="D4877" r:id="rId3025"/>
    <hyperlink ref="D4879" r:id="rId3026"/>
    <hyperlink ref="D4882" r:id="rId3027"/>
    <hyperlink ref="D4888" r:id="rId3028"/>
    <hyperlink ref="D4889" r:id="rId3029"/>
    <hyperlink ref="D4890" r:id="rId3030"/>
    <hyperlink ref="D4891" r:id="rId3031"/>
    <hyperlink ref="D4892" r:id="rId3032"/>
    <hyperlink ref="D4893" r:id="rId3033"/>
    <hyperlink ref="D4894" r:id="rId3034"/>
    <hyperlink ref="D4895" r:id="rId3035"/>
    <hyperlink ref="D4896" r:id="rId3036"/>
    <hyperlink ref="D4897" r:id="rId3037"/>
    <hyperlink ref="D4898" r:id="rId3038"/>
    <hyperlink ref="D4899" r:id="rId3039"/>
    <hyperlink ref="D4900" r:id="rId3040"/>
    <hyperlink ref="D4901" r:id="rId3041"/>
    <hyperlink ref="D4904" r:id="rId3042"/>
    <hyperlink ref="D4905" r:id="rId3043"/>
    <hyperlink ref="D4906" r:id="rId3044"/>
    <hyperlink ref="D4907" r:id="rId3045"/>
    <hyperlink ref="D4796" r:id="rId3046"/>
    <hyperlink ref="D4908" r:id="rId3047"/>
    <hyperlink ref="D4909" r:id="rId3048"/>
    <hyperlink ref="D4910" r:id="rId3049"/>
    <hyperlink ref="D4911" r:id="rId3050"/>
    <hyperlink ref="D4912" r:id="rId3051"/>
    <hyperlink ref="D4913" r:id="rId3052"/>
    <hyperlink ref="D4914" r:id="rId3053"/>
    <hyperlink ref="D4917" r:id="rId3054"/>
    <hyperlink ref="D4918" r:id="rId3055"/>
    <hyperlink ref="D4919" r:id="rId3056"/>
    <hyperlink ref="D4920" r:id="rId3057"/>
    <hyperlink ref="D4925" r:id="rId3058"/>
    <hyperlink ref="D4923" r:id="rId3059"/>
    <hyperlink ref="D4924" r:id="rId3060"/>
    <hyperlink ref="D4926" r:id="rId3061"/>
    <hyperlink ref="D4927" r:id="rId3062"/>
    <hyperlink ref="D4928" r:id="rId3063"/>
    <hyperlink ref="D4929" r:id="rId3064"/>
    <hyperlink ref="D4931" r:id="rId3065"/>
    <hyperlink ref="D4932" r:id="rId3066"/>
    <hyperlink ref="D4933" r:id="rId3067"/>
    <hyperlink ref="D4934" r:id="rId3068"/>
    <hyperlink ref="D4935" r:id="rId3069"/>
    <hyperlink ref="D4936" r:id="rId3070"/>
    <hyperlink ref="D4937" r:id="rId3071"/>
    <hyperlink ref="D4938" r:id="rId3072"/>
    <hyperlink ref="D4939" r:id="rId3073"/>
    <hyperlink ref="D4941" r:id="rId3074"/>
    <hyperlink ref="D4942" r:id="rId3075"/>
    <hyperlink ref="D4943" r:id="rId3076"/>
    <hyperlink ref="D4944" r:id="rId3077"/>
    <hyperlink ref="D4878" r:id="rId3078"/>
    <hyperlink ref="D4885" r:id="rId3079"/>
    <hyperlink ref="D4945" r:id="rId3080"/>
    <hyperlink ref="D4946" r:id="rId3081"/>
    <hyperlink ref="D4947" r:id="rId3082"/>
    <hyperlink ref="D4948" r:id="rId3083"/>
    <hyperlink ref="D4949" r:id="rId3084"/>
    <hyperlink ref="D4950" r:id="rId3085"/>
    <hyperlink ref="D4951" r:id="rId3086"/>
    <hyperlink ref="D4953" r:id="rId3087"/>
    <hyperlink ref="D4954" r:id="rId3088"/>
    <hyperlink ref="D4955" r:id="rId3089"/>
    <hyperlink ref="D4956" r:id="rId3090"/>
    <hyperlink ref="D4959" r:id="rId3091"/>
    <hyperlink ref="D4962" r:id="rId3092"/>
    <hyperlink ref="D4963" r:id="rId3093"/>
    <hyperlink ref="D4964" r:id="rId3094"/>
    <hyperlink ref="D4965" r:id="rId3095"/>
    <hyperlink ref="D4966" r:id="rId3096"/>
    <hyperlink ref="D4967" r:id="rId3097"/>
    <hyperlink ref="D4968" r:id="rId3098"/>
    <hyperlink ref="D4969" r:id="rId3099"/>
    <hyperlink ref="D4970" r:id="rId3100"/>
    <hyperlink ref="D4971" r:id="rId3101"/>
    <hyperlink ref="D4972" r:id="rId3102"/>
    <hyperlink ref="D4973" r:id="rId3103"/>
    <hyperlink ref="D4974" r:id="rId3104"/>
    <hyperlink ref="D4975" r:id="rId3105"/>
    <hyperlink ref="D4988" r:id="rId3106"/>
    <hyperlink ref="D4989" r:id="rId3107"/>
    <hyperlink ref="D4992" r:id="rId3108"/>
    <hyperlink ref="D4995" r:id="rId3109"/>
    <hyperlink ref="D4996:D4998" r:id="rId3110" display="mizanurrahman.bd001@gmail.com"/>
    <hyperlink ref="D4999" r:id="rId3111"/>
    <hyperlink ref="D5000" r:id="rId3112"/>
    <hyperlink ref="D5001" r:id="rId3113"/>
    <hyperlink ref="D5002" r:id="rId3114"/>
    <hyperlink ref="D5003" r:id="rId3115"/>
    <hyperlink ref="D5004" r:id="rId3116"/>
    <hyperlink ref="D5005" r:id="rId3117"/>
    <hyperlink ref="D5006" r:id="rId3118"/>
    <hyperlink ref="D5009" r:id="rId3119"/>
    <hyperlink ref="D5012" r:id="rId3120"/>
    <hyperlink ref="D5015" r:id="rId3121"/>
    <hyperlink ref="D5016" r:id="rId3122"/>
    <hyperlink ref="D5018" r:id="rId3123"/>
    <hyperlink ref="D5017" r:id="rId3124"/>
    <hyperlink ref="D5019" r:id="rId3125"/>
    <hyperlink ref="D5023" r:id="rId3126"/>
    <hyperlink ref="D5024" r:id="rId3127"/>
    <hyperlink ref="D5025" r:id="rId3128"/>
    <hyperlink ref="D5026" r:id="rId3129"/>
    <hyperlink ref="D5027" r:id="rId3130"/>
    <hyperlink ref="D5029" r:id="rId3131"/>
    <hyperlink ref="D5032" r:id="rId3132"/>
    <hyperlink ref="D5033" r:id="rId3133"/>
    <hyperlink ref="D5038" r:id="rId3134"/>
    <hyperlink ref="D5039" r:id="rId3135"/>
    <hyperlink ref="D5042" r:id="rId3136"/>
    <hyperlink ref="D5045" r:id="rId3137"/>
    <hyperlink ref="D5048" r:id="rId3138"/>
    <hyperlink ref="D5049" r:id="rId3139"/>
    <hyperlink ref="D5050" r:id="rId3140"/>
    <hyperlink ref="D5053" r:id="rId3141"/>
    <hyperlink ref="D5056" r:id="rId3142"/>
    <hyperlink ref="D5057" r:id="rId3143"/>
    <hyperlink ref="D5058" r:id="rId3144"/>
    <hyperlink ref="D5059" r:id="rId3145"/>
    <hyperlink ref="D5060" r:id="rId3146"/>
    <hyperlink ref="D5063" r:id="rId3147"/>
    <hyperlink ref="D5064" r:id="rId3148"/>
    <hyperlink ref="D5065" r:id="rId3149"/>
    <hyperlink ref="D5066" r:id="rId3150"/>
    <hyperlink ref="D5067" r:id="rId3151"/>
    <hyperlink ref="D5068" r:id="rId3152"/>
    <hyperlink ref="D5069" r:id="rId3153"/>
    <hyperlink ref="D5073" r:id="rId3154"/>
    <hyperlink ref="D5075" r:id="rId3155"/>
    <hyperlink ref="D5078" r:id="rId3156"/>
    <hyperlink ref="D5081" r:id="rId3157"/>
    <hyperlink ref="D5082" r:id="rId3158"/>
    <hyperlink ref="D5083" r:id="rId3159"/>
    <hyperlink ref="D5084" r:id="rId3160"/>
    <hyperlink ref="D5086" r:id="rId3161"/>
    <hyperlink ref="D5087" r:id="rId3162"/>
    <hyperlink ref="D4723" r:id="rId3163"/>
    <hyperlink ref="D4724" r:id="rId3164"/>
    <hyperlink ref="D4729" r:id="rId3165"/>
    <hyperlink ref="D4730" r:id="rId3166"/>
    <hyperlink ref="D4732" r:id="rId3167"/>
    <hyperlink ref="D4733" r:id="rId3168"/>
    <hyperlink ref="D4735" r:id="rId3169"/>
    <hyperlink ref="D4736" r:id="rId3170"/>
    <hyperlink ref="D4743" r:id="rId3171"/>
    <hyperlink ref="D4744" r:id="rId3172"/>
    <hyperlink ref="D4746" r:id="rId3173"/>
    <hyperlink ref="D4747" r:id="rId3174"/>
    <hyperlink ref="D4749" r:id="rId3175"/>
    <hyperlink ref="D4750" r:id="rId3176"/>
    <hyperlink ref="D4753" r:id="rId3177"/>
    <hyperlink ref="D4755" r:id="rId3178"/>
    <hyperlink ref="D4756" r:id="rId3179"/>
    <hyperlink ref="D4758" r:id="rId3180"/>
    <hyperlink ref="D4759" r:id="rId3181"/>
    <hyperlink ref="D4761" r:id="rId3182"/>
    <hyperlink ref="D4762" r:id="rId3183"/>
    <hyperlink ref="D4764" r:id="rId3184"/>
    <hyperlink ref="D4765" r:id="rId3185"/>
    <hyperlink ref="D4788" r:id="rId3186"/>
    <hyperlink ref="D4789" r:id="rId3187"/>
    <hyperlink ref="D4807" r:id="rId3188"/>
    <hyperlink ref="D4808" r:id="rId3189"/>
    <hyperlink ref="D4810" r:id="rId3190"/>
    <hyperlink ref="D4811" r:id="rId3191"/>
    <hyperlink ref="D4813:D4814" r:id="rId3192" display="mskbandaejv@gmail.com"/>
    <hyperlink ref="D4813" r:id="rId3193"/>
    <hyperlink ref="D4814" r:id="rId3194"/>
    <hyperlink ref="D4845" r:id="rId3195"/>
    <hyperlink ref="D4846" r:id="rId3196"/>
    <hyperlink ref="D4880" r:id="rId3197"/>
    <hyperlink ref="D4881" r:id="rId3198"/>
    <hyperlink ref="D4883" r:id="rId3199"/>
    <hyperlink ref="D4884" r:id="rId3200"/>
    <hyperlink ref="D4886" r:id="rId3201"/>
    <hyperlink ref="D4887" r:id="rId3202"/>
    <hyperlink ref="D4902" r:id="rId3203"/>
    <hyperlink ref="D4903" r:id="rId3204"/>
    <hyperlink ref="D4957" r:id="rId3205"/>
    <hyperlink ref="D4961" r:id="rId3206"/>
    <hyperlink ref="D4960" r:id="rId3207"/>
    <hyperlink ref="D4978" r:id="rId3208"/>
    <hyperlink ref="D4981" r:id="rId3209"/>
    <hyperlink ref="D4984" r:id="rId3210"/>
    <hyperlink ref="D4987" r:id="rId3211"/>
    <hyperlink ref="D4991" r:id="rId3212"/>
    <hyperlink ref="D4994" r:id="rId3213"/>
    <hyperlink ref="D5007" r:id="rId3214"/>
    <hyperlink ref="D5008" r:id="rId3215"/>
    <hyperlink ref="D5010" r:id="rId3216"/>
    <hyperlink ref="D5011" r:id="rId3217"/>
    <hyperlink ref="D5013" r:id="rId3218"/>
    <hyperlink ref="D5014" r:id="rId3219"/>
    <hyperlink ref="D5021" r:id="rId3220"/>
    <hyperlink ref="D5022" r:id="rId3221"/>
    <hyperlink ref="D5030" r:id="rId3222"/>
    <hyperlink ref="D5031" r:id="rId3223"/>
    <hyperlink ref="D5041" r:id="rId3224"/>
    <hyperlink ref="D5044" r:id="rId3225"/>
    <hyperlink ref="D5047" r:id="rId3226"/>
    <hyperlink ref="C5051" r:id="rId3227" display="https://www.eprocure.gov.bd/tenderer/ViewRegistrationDetail.jsp?cId=CC086C1205A45E6A&amp;uId=0B642701A5FECAC8&amp;tId=AAB4CA5CBB6BF624&amp;top=no"/>
    <hyperlink ref="D5052" r:id="rId3228"/>
    <hyperlink ref="C5054" r:id="rId3229" display="https://www.eprocure.gov.bd/tenderer/ViewRegistrationDetail.jsp?cId=CC086C1205A45E6A&amp;uId=0B642701A5FECAC8&amp;tId=AAB4CA5CBB6BF624&amp;top=no"/>
    <hyperlink ref="D5055" r:id="rId3230"/>
    <hyperlink ref="D5072" r:id="rId3231"/>
    <hyperlink ref="D5076" r:id="rId3232"/>
    <hyperlink ref="D5079" r:id="rId3233"/>
    <hyperlink ref="D5092" r:id="rId3234"/>
    <hyperlink ref="D4824" r:id="rId3235"/>
    <hyperlink ref="D4825" r:id="rId3236"/>
    <hyperlink ref="D4915" r:id="rId3237"/>
    <hyperlink ref="D5094" r:id="rId3238"/>
    <hyperlink ref="D5095" r:id="rId3239"/>
    <hyperlink ref="D5096" r:id="rId3240"/>
    <hyperlink ref="D5097" r:id="rId3241"/>
    <hyperlink ref="D5098" r:id="rId3242"/>
    <hyperlink ref="D5100" r:id="rId3243"/>
    <hyperlink ref="D5099" r:id="rId3244"/>
    <hyperlink ref="D4725" r:id="rId3245"/>
    <hyperlink ref="D5103" r:id="rId3246"/>
    <hyperlink ref="D5104" r:id="rId3247"/>
    <hyperlink ref="D5105" r:id="rId3248"/>
    <hyperlink ref="D5106" r:id="rId3249"/>
    <hyperlink ref="D4815" r:id="rId3250"/>
    <hyperlink ref="D4816" r:id="rId3251"/>
    <hyperlink ref="D4817" r:id="rId3252"/>
    <hyperlink ref="D4916" r:id="rId3253"/>
    <hyperlink ref="D5107" r:id="rId3254"/>
    <hyperlink ref="D4778" r:id="rId3255"/>
    <hyperlink ref="D5108" r:id="rId3256"/>
    <hyperlink ref="D4940" r:id="rId3257"/>
    <hyperlink ref="D5028" r:id="rId3258"/>
    <hyperlink ref="D4818" r:id="rId3259"/>
    <hyperlink ref="D4819" r:id="rId3260"/>
    <hyperlink ref="D4820" r:id="rId3261"/>
    <hyperlink ref="D5112" r:id="rId3262"/>
    <hyperlink ref="D5113" r:id="rId3263"/>
    <hyperlink ref="D5115" r:id="rId3264"/>
    <hyperlink ref="D5126" r:id="rId3265"/>
    <hyperlink ref="D5130" r:id="rId3266"/>
    <hyperlink ref="D5134" r:id="rId3267"/>
    <hyperlink ref="D5137" r:id="rId3268"/>
    <hyperlink ref="D5148" r:id="rId3269" display="mailto:mrshamim203260@yahoo.com"/>
    <hyperlink ref="D5152" r:id="rId3270" display="mailto:bismillahtraders705@gmail.com"/>
    <hyperlink ref="D5151" r:id="rId3271" display="mailto:bismillahtraders705@gmail.com"/>
    <hyperlink ref="D5150" r:id="rId3272"/>
    <hyperlink ref="D5146" r:id="rId3273"/>
    <hyperlink ref="D5153" r:id="rId3274" display="mailto:mrshamim203260@yahoo.com"/>
    <hyperlink ref="D5154" r:id="rId3275" display="mailto:mrshamim203260@yahoo.com"/>
    <hyperlink ref="D5158" r:id="rId3276"/>
    <hyperlink ref="D5193" r:id="rId3277" display="mailto:mrshamim203260@yahoo.com"/>
    <hyperlink ref="D5185" r:id="rId3278" display="mailto:mrshamim203260@yahoo.com"/>
    <hyperlink ref="D5179" r:id="rId3279" display="mailto:mdnoorali3300@gmail.com"/>
    <hyperlink ref="D5180" r:id="rId3280" display="mailto:mdnoorali3300@gmail.com"/>
    <hyperlink ref="D5182" r:id="rId3281" display="mailto:mdnoorali3300@gmail.com"/>
    <hyperlink ref="D5184" r:id="rId3282"/>
    <hyperlink ref="D5188" r:id="rId3283"/>
    <hyperlink ref="D5186" r:id="rId3284"/>
    <hyperlink ref="D5187" r:id="rId3285"/>
    <hyperlink ref="D5191" r:id="rId3286" display="mailto:dulal.neon3301@gmail.com"/>
    <hyperlink ref="D5121" r:id="rId3287"/>
    <hyperlink ref="D5208" r:id="rId3288"/>
    <hyperlink ref="D5240" r:id="rId3289"/>
    <hyperlink ref="D5203" r:id="rId3290"/>
    <hyperlink ref="D5251" r:id="rId3291"/>
    <hyperlink ref="D5267" r:id="rId3292" display="mailto:msjamalenterprise@yahoo.com"/>
    <hyperlink ref="D5262" r:id="rId3293"/>
    <hyperlink ref="D5206" r:id="rId3294"/>
    <hyperlink ref="D5212" r:id="rId3295" display="mailto:mdnoorali3300@gmail.com"/>
    <hyperlink ref="D5241" r:id="rId3296" display="mailto:dulal.neon3301@gmail.com"/>
    <hyperlink ref="D5210" r:id="rId3297"/>
    <hyperlink ref="D5223" r:id="rId3298"/>
    <hyperlink ref="D5232" r:id="rId3299"/>
    <hyperlink ref="D5264" r:id="rId3300"/>
    <hyperlink ref="D5230" r:id="rId3301"/>
    <hyperlink ref="D5227" r:id="rId3302"/>
    <hyperlink ref="D5211" r:id="rId3303"/>
    <hyperlink ref="D5222" r:id="rId3304"/>
    <hyperlink ref="D5224" r:id="rId3305"/>
    <hyperlink ref="D5213" r:id="rId3306"/>
    <hyperlink ref="D5244" r:id="rId3307"/>
    <hyperlink ref="D5217" r:id="rId3308"/>
    <hyperlink ref="D5221" r:id="rId3309"/>
    <hyperlink ref="D5225" r:id="rId3310"/>
    <hyperlink ref="D5226" r:id="rId3311"/>
    <hyperlink ref="D5229" r:id="rId3312"/>
    <hyperlink ref="D5242" r:id="rId3313" display="mailto:msjamalenterprise@yahoo.com"/>
    <hyperlink ref="D5260" r:id="rId3314"/>
    <hyperlink ref="D5252" r:id="rId3315"/>
    <hyperlink ref="D5254" r:id="rId3316"/>
    <hyperlink ref="D5257" r:id="rId3317"/>
    <hyperlink ref="D5256" r:id="rId3318"/>
    <hyperlink ref="D5255" r:id="rId3319"/>
    <hyperlink ref="D5253" r:id="rId3320"/>
    <hyperlink ref="D5249" r:id="rId3321"/>
    <hyperlink ref="D5247" r:id="rId3322"/>
    <hyperlink ref="D5243" r:id="rId3323"/>
    <hyperlink ref="D5237" r:id="rId3324"/>
    <hyperlink ref="D5248" r:id="rId3325"/>
    <hyperlink ref="D5218" r:id="rId3326"/>
    <hyperlink ref="D5259" r:id="rId3327"/>
    <hyperlink ref="D5271" r:id="rId3328" display="mailto:mrshamim203260@yahoo.com"/>
    <hyperlink ref="D5269" r:id="rId3329"/>
    <hyperlink ref="D5272" r:id="rId3330"/>
    <hyperlink ref="D5273" r:id="rId3331"/>
    <hyperlink ref="D5198" r:id="rId3332"/>
    <hyperlink ref="D5280" r:id="rId3333" display="mailto:dulal.neon3301@gmail.com"/>
    <hyperlink ref="D5284" r:id="rId3334" display="mailto:dulal.neon3301@gmail.com"/>
    <hyperlink ref="D5285" r:id="rId3335" display="mailto:dulal.neon3301@gmail.com"/>
    <hyperlink ref="D5279" r:id="rId3336" display="mailto:mrshamim203260@yahoo.com"/>
    <hyperlink ref="D5283" r:id="rId3337" display="mailto:mrshamim203260@yahoo.com"/>
    <hyperlink ref="D5289" r:id="rId3338" display="mailto:mrshamim203260@yahoo.com"/>
    <hyperlink ref="D5304" r:id="rId3339" display="mailto:dulal.neon3301@gmail.com"/>
    <hyperlink ref="D5318" r:id="rId3340" display="mailto:dulal.neon3301@gmail.com"/>
    <hyperlink ref="D5320" r:id="rId3341" display="mailto:dulal.neon3301@gmail.com"/>
    <hyperlink ref="D5322" r:id="rId3342" display="mailto:dulal.neon3301@gmail.com"/>
    <hyperlink ref="D5314" r:id="rId3343" display="mailto:mrshamim203260@yahoo.com"/>
    <hyperlink ref="D5323" r:id="rId3344" display="mailto:mrshamim203260@yahoo.com"/>
    <hyperlink ref="D5277" r:id="rId3345"/>
    <hyperlink ref="D5278" r:id="rId3346"/>
    <hyperlink ref="D5296" r:id="rId3347"/>
    <hyperlink ref="D5300" r:id="rId3348"/>
    <hyperlink ref="D5303" r:id="rId3349"/>
    <hyperlink ref="D5308" r:id="rId3350"/>
    <hyperlink ref="D5317" r:id="rId3351"/>
    <hyperlink ref="D5281" r:id="rId3352"/>
    <hyperlink ref="D5282" r:id="rId3353"/>
    <hyperlink ref="D5286" r:id="rId3354"/>
    <hyperlink ref="D5290" r:id="rId3355" display="mailto:mdnoorali3300@gmail.com"/>
    <hyperlink ref="D5309" r:id="rId3356" display="mailto:mdnoorali3300@gmail.com"/>
    <hyperlink ref="D5291" r:id="rId3357"/>
    <hyperlink ref="D5292" r:id="rId3358"/>
    <hyperlink ref="D5293" r:id="rId3359"/>
    <hyperlink ref="D5294" r:id="rId3360"/>
    <hyperlink ref="D5297" r:id="rId3361"/>
    <hyperlink ref="D5305" r:id="rId3362"/>
    <hyperlink ref="D5313" r:id="rId3363"/>
    <hyperlink ref="D5328" r:id="rId3364"/>
    <hyperlink ref="D5329" r:id="rId3365"/>
    <hyperlink ref="D5333" r:id="rId3366"/>
    <hyperlink ref="D5127" r:id="rId3367"/>
    <hyperlink ref="D5131" r:id="rId3368"/>
    <hyperlink ref="D5132" r:id="rId3369"/>
    <hyperlink ref="D5133" r:id="rId3370" display="mailto:mrshamim203260@yahoo.com"/>
    <hyperlink ref="D5135" r:id="rId3371"/>
    <hyperlink ref="D5136" r:id="rId3372"/>
    <hyperlink ref="D5138" r:id="rId3373"/>
    <hyperlink ref="D5140" r:id="rId3374"/>
    <hyperlink ref="D5141" r:id="rId3375"/>
    <hyperlink ref="D5159" r:id="rId3376"/>
    <hyperlink ref="D5160" r:id="rId3377" display="mailto:mrshamim203260@yahoo.com"/>
    <hyperlink ref="D5175" r:id="rId3378"/>
    <hyperlink ref="D5196" r:id="rId3379"/>
    <hyperlink ref="D5287" r:id="rId3380" display="mailto:mrshamim203260@yahoo.com"/>
    <hyperlink ref="D5298" r:id="rId3381"/>
    <hyperlink ref="D5311" r:id="rId3382"/>
    <hyperlink ref="D5312" r:id="rId3383"/>
    <hyperlink ref="D5556" r:id="rId3384"/>
    <hyperlink ref="D5560" r:id="rId3385"/>
    <hyperlink ref="D5561" r:id="rId3386"/>
    <hyperlink ref="D5562" r:id="rId3387"/>
    <hyperlink ref="D5563" r:id="rId3388"/>
    <hyperlink ref="D5571" r:id="rId3389"/>
    <hyperlink ref="D5572" r:id="rId3390"/>
    <hyperlink ref="D5573" r:id="rId3391"/>
    <hyperlink ref="D5592" r:id="rId3392"/>
    <hyperlink ref="D5707" r:id="rId3393"/>
    <hyperlink ref="D5708" r:id="rId3394"/>
    <hyperlink ref="D5656" r:id="rId3395"/>
    <hyperlink ref="D5834" r:id="rId3396"/>
    <hyperlink ref="D5679" r:id="rId3397"/>
    <hyperlink ref="D5597" r:id="rId3398"/>
    <hyperlink ref="D5612" r:id="rId3399"/>
    <hyperlink ref="D5676" r:id="rId3400"/>
    <hyperlink ref="D5680" r:id="rId3401"/>
    <hyperlink ref="D5863" r:id="rId3402"/>
    <hyperlink ref="D5861" r:id="rId3403"/>
    <hyperlink ref="D5710" r:id="rId3404"/>
    <hyperlink ref="D5705" r:id="rId3405"/>
    <hyperlink ref="D5706" r:id="rId3406"/>
    <hyperlink ref="D5704" r:id="rId3407"/>
    <hyperlink ref="D5699" r:id="rId3408"/>
    <hyperlink ref="D5695" r:id="rId3409"/>
    <hyperlink ref="D5685" r:id="rId3410"/>
    <hyperlink ref="D5675" r:id="rId3411"/>
    <hyperlink ref="D5670" r:id="rId3412"/>
    <hyperlink ref="D5655" r:id="rId3413"/>
    <hyperlink ref="D5734" r:id="rId3414"/>
    <hyperlink ref="D5727" r:id="rId3415"/>
    <hyperlink ref="D5724" r:id="rId3416"/>
    <hyperlink ref="D5720" r:id="rId3417"/>
    <hyperlink ref="D5717" r:id="rId3418"/>
    <hyperlink ref="D5659" r:id="rId3419"/>
    <hyperlink ref="D5658" r:id="rId3420"/>
    <hyperlink ref="D5674" r:id="rId3421" display="sharifulislamjv@gmail.com"/>
    <hyperlink ref="D5677" r:id="rId3422"/>
    <hyperlink ref="D5697" r:id="rId3423"/>
    <hyperlink ref="D5842" r:id="rId3424"/>
    <hyperlink ref="D5657" r:id="rId3425"/>
    <hyperlink ref="D5616" r:id="rId3426"/>
    <hyperlink ref="D5663" r:id="rId3427"/>
    <hyperlink ref="D5702" r:id="rId3428"/>
    <hyperlink ref="D5825" r:id="rId3429"/>
    <hyperlink ref="D5840" r:id="rId3430"/>
    <hyperlink ref="D5874" r:id="rId3431"/>
    <hyperlink ref="D5873" r:id="rId3432"/>
    <hyperlink ref="D5870" r:id="rId3433"/>
    <hyperlink ref="D5868" r:id="rId3434"/>
    <hyperlink ref="D5864" r:id="rId3435"/>
    <hyperlink ref="D5867" r:id="rId3436"/>
    <hyperlink ref="D5866" r:id="rId3437"/>
    <hyperlink ref="D5865" r:id="rId3438"/>
    <hyperlink ref="D5862" r:id="rId3439"/>
    <hyperlink ref="D5860" r:id="rId3440"/>
    <hyperlink ref="D5854" r:id="rId3441"/>
    <hyperlink ref="D5851" r:id="rId3442"/>
    <hyperlink ref="D5852" r:id="rId3443"/>
    <hyperlink ref="D5850" r:id="rId3444"/>
    <hyperlink ref="D5821" r:id="rId3445"/>
    <hyperlink ref="D5823" r:id="rId3446"/>
    <hyperlink ref="D5827" r:id="rId3447"/>
    <hyperlink ref="D5828" r:id="rId3448"/>
    <hyperlink ref="D5830" r:id="rId3449"/>
    <hyperlink ref="D5841" r:id="rId3450"/>
    <hyperlink ref="D5843" r:id="rId3451"/>
    <hyperlink ref="D5836" r:id="rId3452"/>
    <hyperlink ref="D5835" r:id="rId3453"/>
    <hyperlink ref="D5575" r:id="rId3454"/>
    <hyperlink ref="D5589" r:id="rId3455"/>
    <hyperlink ref="D5583" r:id="rId3456"/>
    <hyperlink ref="D5602" r:id="rId3457"/>
    <hyperlink ref="D5603" r:id="rId3458"/>
    <hyperlink ref="D5607" r:id="rId3459"/>
    <hyperlink ref="D5644" r:id="rId3460"/>
    <hyperlink ref="D5617" r:id="rId3461"/>
    <hyperlink ref="D5619" r:id="rId3462"/>
    <hyperlink ref="D5627" r:id="rId3463"/>
    <hyperlink ref="D5628" r:id="rId3464"/>
    <hyperlink ref="D5632" r:id="rId3465"/>
    <hyperlink ref="D5635" r:id="rId3466"/>
    <hyperlink ref="D5654" r:id="rId3467"/>
    <hyperlink ref="D5678" r:id="rId3468"/>
    <hyperlink ref="D5582" r:id="rId3469"/>
    <hyperlink ref="D5687" r:id="rId3470"/>
    <hyperlink ref="D5737" r:id="rId3471"/>
    <hyperlink ref="D5735" r:id="rId3472"/>
    <hyperlink ref="D5759" r:id="rId3473"/>
    <hyperlink ref="D5747" r:id="rId3474"/>
    <hyperlink ref="D5764" r:id="rId3475"/>
    <hyperlink ref="D5809" r:id="rId3476"/>
    <hyperlink ref="D5806" r:id="rId3477"/>
    <hyperlink ref="D5799" r:id="rId3478"/>
    <hyperlink ref="D5771" r:id="rId3479"/>
    <hyperlink ref="D5774" r:id="rId3480"/>
    <hyperlink ref="D5775" r:id="rId3481"/>
    <hyperlink ref="D5776" r:id="rId3482"/>
    <hyperlink ref="D5777" r:id="rId3483"/>
    <hyperlink ref="D5779" r:id="rId3484"/>
    <hyperlink ref="D5780" r:id="rId3485"/>
    <hyperlink ref="D5782" r:id="rId3486"/>
    <hyperlink ref="D5784" r:id="rId3487"/>
    <hyperlink ref="D5785" r:id="rId3488"/>
    <hyperlink ref="D5781" r:id="rId3489"/>
    <hyperlink ref="D5786" r:id="rId3490"/>
    <hyperlink ref="D5789" r:id="rId3491"/>
    <hyperlink ref="D5788" r:id="rId3492"/>
    <hyperlink ref="D5790" r:id="rId3493"/>
    <hyperlink ref="D5791" r:id="rId3494"/>
    <hyperlink ref="D5792" r:id="rId3495"/>
    <hyperlink ref="D5794" r:id="rId3496"/>
    <hyperlink ref="D5796" r:id="rId3497"/>
    <hyperlink ref="D5797" r:id="rId3498"/>
    <hyperlink ref="D5803" r:id="rId3499"/>
    <hyperlink ref="D5805" r:id="rId3500"/>
    <hyperlink ref="D5807" r:id="rId3501"/>
    <hyperlink ref="D5811" r:id="rId3502"/>
    <hyperlink ref="D5798" r:id="rId3503"/>
    <hyperlink ref="D5800" r:id="rId3504"/>
    <hyperlink ref="D5801" r:id="rId3505"/>
    <hyperlink ref="D5804" r:id="rId3506"/>
    <hyperlink ref="D5795" r:id="rId3507"/>
    <hyperlink ref="D5808" r:id="rId3508"/>
    <hyperlink ref="D5810" r:id="rId3509"/>
    <hyperlink ref="D5812" r:id="rId3510"/>
    <hyperlink ref="D5752" r:id="rId3511"/>
    <hyperlink ref="D5755" r:id="rId3512"/>
    <hyperlink ref="D5564" r:id="rId3513"/>
    <hyperlink ref="D5762" r:id="rId3514"/>
    <hyperlink ref="D5766" r:id="rId3515"/>
    <hyperlink ref="D5765" r:id="rId3516"/>
    <hyperlink ref="D5763" r:id="rId3517"/>
    <hyperlink ref="D5748" r:id="rId3518"/>
    <hyperlink ref="D5760" r:id="rId3519"/>
    <hyperlink ref="D5761" r:id="rId3520"/>
    <hyperlink ref="D5758" r:id="rId3521"/>
    <hyperlink ref="D5645" r:id="rId3522"/>
    <hyperlink ref="D5646" r:id="rId3523"/>
    <hyperlink ref="D5647" r:id="rId3524"/>
    <hyperlink ref="D5648" r:id="rId3525"/>
    <hyperlink ref="D5638" r:id="rId3526"/>
    <hyperlink ref="D5660" r:id="rId3527"/>
    <hyperlink ref="D5672" r:id="rId3528"/>
    <hyperlink ref="D5671" r:id="rId3529"/>
    <hyperlink ref="D5686" r:id="rId3530"/>
    <hyperlink ref="D5694" r:id="rId3531"/>
    <hyperlink ref="D5693" r:id="rId3532"/>
    <hyperlink ref="D5690" r:id="rId3533"/>
    <hyperlink ref="D5688" r:id="rId3534"/>
    <hyperlink ref="D5700" r:id="rId3535"/>
    <hyperlink ref="D5703" r:id="rId3536"/>
    <hyperlink ref="D5709" r:id="rId3537"/>
    <hyperlink ref="D5711" r:id="rId3538"/>
    <hyperlink ref="D5701" r:id="rId3539"/>
    <hyperlink ref="D5714" r:id="rId3540"/>
    <hyperlink ref="D5594" r:id="rId3541"/>
    <hyperlink ref="D5595" r:id="rId3542"/>
    <hyperlink ref="D5596" r:id="rId3543"/>
    <hyperlink ref="D5559" r:id="rId3544"/>
    <hyperlink ref="D5558" r:id="rId3545"/>
    <hyperlink ref="D5568" r:id="rId3546"/>
    <hyperlink ref="D5569" r:id="rId3547"/>
    <hyperlink ref="D5584" r:id="rId3548"/>
    <hyperlink ref="D5585" r:id="rId3549"/>
    <hyperlink ref="D5588" r:id="rId3550"/>
    <hyperlink ref="D5590" r:id="rId3551" display="mmtmhrjv7@gmail.com"/>
    <hyperlink ref="D5591" r:id="rId3552"/>
    <hyperlink ref="D5629" r:id="rId3553"/>
    <hyperlink ref="D5630" r:id="rId3554" display="showrove.emon.jv@gmail.com"/>
    <hyperlink ref="D5636" r:id="rId3555"/>
    <hyperlink ref="D5637" r:id="rId3556"/>
    <hyperlink ref="D5661" r:id="rId3557"/>
    <hyperlink ref="D5662" r:id="rId3558" display="mlercljv@gmail.com"/>
    <hyperlink ref="D5669" r:id="rId3559"/>
    <hyperlink ref="D5691" r:id="rId3560"/>
    <hyperlink ref="D5715" r:id="rId3561"/>
    <hyperlink ref="D5716" r:id="rId3562"/>
    <hyperlink ref="D5725" r:id="rId3563" display="mozaharbanantar2020@gmail.com"/>
    <hyperlink ref="D5726" r:id="rId3564" display="mozaharbanantar2020@gmail.com"/>
    <hyperlink ref="D5728" r:id="rId3565" display="mozaharbanantar2020@gmail.com"/>
    <hyperlink ref="D5729" r:id="rId3566" display="mozaharbanantar2020@gmail.com"/>
    <hyperlink ref="D5753" r:id="rId3567" display="sepandkkejv@gmail.com"/>
    <hyperlink ref="D5754" r:id="rId3568" display="sepandkkejv@gmail.com"/>
    <hyperlink ref="D5756" r:id="rId3569" display="sepandkkejv@gmail.com"/>
    <hyperlink ref="D5757" r:id="rId3570" display="sepandkkejv@gmail.com"/>
    <hyperlink ref="D5566" r:id="rId3571"/>
    <hyperlink ref="D5772" r:id="rId3572"/>
    <hyperlink ref="D5783" r:id="rId3573"/>
    <hyperlink ref="D5684" r:id="rId3574"/>
    <hyperlink ref="D5689" r:id="rId3575"/>
    <hyperlink ref="D5879" r:id="rId3576"/>
    <hyperlink ref="D5881" r:id="rId3577"/>
    <hyperlink ref="D5890" r:id="rId3578"/>
    <hyperlink ref="D5891" r:id="rId3579"/>
    <hyperlink ref="D5814" r:id="rId3580"/>
    <hyperlink ref="D5896" r:id="rId3581"/>
    <hyperlink ref="D5897" r:id="rId3582"/>
    <hyperlink ref="D5898" r:id="rId3583"/>
    <hyperlink ref="D5899" r:id="rId3584"/>
    <hyperlink ref="D5900" r:id="rId3585"/>
    <hyperlink ref="D5908" r:id="rId3586"/>
    <hyperlink ref="D5901" r:id="rId3587"/>
    <hyperlink ref="D5907" r:id="rId3588"/>
    <hyperlink ref="D5909" r:id="rId3589"/>
    <hyperlink ref="D5912" r:id="rId3590"/>
    <hyperlink ref="D5913" r:id="rId3591"/>
    <hyperlink ref="D5914" r:id="rId3592"/>
    <hyperlink ref="D5917" r:id="rId3593"/>
    <hyperlink ref="D5918" r:id="rId3594"/>
    <hyperlink ref="D5919" r:id="rId3595"/>
    <hyperlink ref="D5920" r:id="rId3596"/>
    <hyperlink ref="D5926" r:id="rId3597"/>
    <hyperlink ref="D5929" r:id="rId3598"/>
    <hyperlink ref="D5921" r:id="rId3599"/>
    <hyperlink ref="D5922" r:id="rId3600"/>
    <hyperlink ref="D5923" r:id="rId3601"/>
    <hyperlink ref="D5930" r:id="rId3602"/>
    <hyperlink ref="D5931" r:id="rId3603"/>
    <hyperlink ref="D5935" r:id="rId3604"/>
    <hyperlink ref="D5936" r:id="rId3605"/>
    <hyperlink ref="D5939" r:id="rId3606"/>
    <hyperlink ref="D5942" r:id="rId3607"/>
    <hyperlink ref="D5945" r:id="rId3608"/>
    <hyperlink ref="D5948" r:id="rId3609"/>
    <hyperlink ref="D5949" r:id="rId3610"/>
    <hyperlink ref="D5950" r:id="rId3611"/>
    <hyperlink ref="D5951" r:id="rId3612"/>
    <hyperlink ref="D5952" r:id="rId3613"/>
    <hyperlink ref="D5955" r:id="rId3614"/>
    <hyperlink ref="D5958" r:id="rId3615"/>
    <hyperlink ref="D5961" r:id="rId3616"/>
    <hyperlink ref="D5962" r:id="rId3617"/>
    <hyperlink ref="D5963" r:id="rId3618"/>
    <hyperlink ref="D5964" r:id="rId3619"/>
    <hyperlink ref="D5965" r:id="rId3620"/>
    <hyperlink ref="D5968" r:id="rId3621"/>
    <hyperlink ref="D5971" r:id="rId3622"/>
    <hyperlink ref="D5972" r:id="rId3623"/>
    <hyperlink ref="D5973" r:id="rId3624"/>
    <hyperlink ref="D5974" r:id="rId3625"/>
    <hyperlink ref="D5975" r:id="rId3626"/>
    <hyperlink ref="D5976" r:id="rId3627"/>
    <hyperlink ref="D5979" r:id="rId3628"/>
    <hyperlink ref="D5980" r:id="rId3629"/>
    <hyperlink ref="D5981" r:id="rId3630"/>
    <hyperlink ref="D5982" r:id="rId3631"/>
    <hyperlink ref="D5983" r:id="rId3632"/>
    <hyperlink ref="D5984" r:id="rId3633"/>
    <hyperlink ref="D5987" r:id="rId3634"/>
    <hyperlink ref="D5988" r:id="rId3635"/>
    <hyperlink ref="D5989" r:id="rId3636"/>
    <hyperlink ref="D5990" r:id="rId3637"/>
    <hyperlink ref="D5991" r:id="rId3638"/>
    <hyperlink ref="D5992" r:id="rId3639"/>
    <hyperlink ref="D5993" r:id="rId3640"/>
    <hyperlink ref="D5994" r:id="rId3641"/>
    <hyperlink ref="D5995" r:id="rId3642"/>
    <hyperlink ref="D5998" r:id="rId3643"/>
    <hyperlink ref="D5999" r:id="rId3644"/>
    <hyperlink ref="D6002" r:id="rId3645"/>
    <hyperlink ref="D6003" r:id="rId3646"/>
    <hyperlink ref="D6004" r:id="rId3647"/>
    <hyperlink ref="D6005" r:id="rId3648"/>
    <hyperlink ref="D6008" r:id="rId3649"/>
    <hyperlink ref="D6009" r:id="rId3650"/>
    <hyperlink ref="D6010" r:id="rId3651"/>
    <hyperlink ref="D6011" r:id="rId3652"/>
    <hyperlink ref="D6012" r:id="rId3653"/>
    <hyperlink ref="D6013" r:id="rId3654"/>
    <hyperlink ref="D6014" r:id="rId3655"/>
    <hyperlink ref="D6015" r:id="rId3656"/>
    <hyperlink ref="D6016" r:id="rId3657"/>
    <hyperlink ref="D6017" r:id="rId3658"/>
    <hyperlink ref="D6018" r:id="rId3659"/>
    <hyperlink ref="D6019" r:id="rId3660"/>
    <hyperlink ref="D6020" r:id="rId3661"/>
    <hyperlink ref="D6021" r:id="rId3662"/>
    <hyperlink ref="D6022" r:id="rId3663"/>
    <hyperlink ref="D6023" r:id="rId3664"/>
    <hyperlink ref="D6024" r:id="rId3665"/>
    <hyperlink ref="D6027" r:id="rId3666"/>
    <hyperlink ref="D6028" r:id="rId3667"/>
    <hyperlink ref="D6029" r:id="rId3668"/>
    <hyperlink ref="D6030" r:id="rId3669"/>
    <hyperlink ref="D6031" r:id="rId3670"/>
    <hyperlink ref="D6034" r:id="rId3671"/>
    <hyperlink ref="D6037" r:id="rId3672"/>
    <hyperlink ref="D5904" r:id="rId3673"/>
    <hyperlink ref="D5910" r:id="rId3674"/>
    <hyperlink ref="D5911" r:id="rId3675"/>
    <hyperlink ref="D5915" r:id="rId3676"/>
    <hyperlink ref="D5916" r:id="rId3677"/>
    <hyperlink ref="D5924" r:id="rId3678"/>
    <hyperlink ref="D5925" r:id="rId3679"/>
    <hyperlink ref="D5928" r:id="rId3680"/>
    <hyperlink ref="D5927" r:id="rId3681"/>
    <hyperlink ref="D5934" r:id="rId3682"/>
    <hyperlink ref="D5933" r:id="rId3683"/>
    <hyperlink ref="D5938" r:id="rId3684"/>
    <hyperlink ref="D5937" r:id="rId3685"/>
    <hyperlink ref="D5940" r:id="rId3686"/>
    <hyperlink ref="D5941" r:id="rId3687"/>
    <hyperlink ref="D5943" r:id="rId3688"/>
    <hyperlink ref="D5944" r:id="rId3689"/>
    <hyperlink ref="D5947" r:id="rId3690"/>
    <hyperlink ref="D5954" r:id="rId3691"/>
    <hyperlink ref="D5946" r:id="rId3692"/>
    <hyperlink ref="D5957" r:id="rId3693"/>
    <hyperlink ref="D5956" r:id="rId3694"/>
    <hyperlink ref="D5959" r:id="rId3695"/>
    <hyperlink ref="D5960" r:id="rId3696"/>
    <hyperlink ref="D5966" r:id="rId3697"/>
    <hyperlink ref="D5967" r:id="rId3698"/>
    <hyperlink ref="D5969" r:id="rId3699"/>
    <hyperlink ref="D5970" r:id="rId3700"/>
    <hyperlink ref="D5977" r:id="rId3701"/>
    <hyperlink ref="D5978" r:id="rId3702"/>
    <hyperlink ref="D5986" r:id="rId3703"/>
    <hyperlink ref="D5985" r:id="rId3704"/>
    <hyperlink ref="D6025" r:id="rId3705"/>
    <hyperlink ref="D6026" r:id="rId3706"/>
    <hyperlink ref="D6032" r:id="rId3707"/>
    <hyperlink ref="D6033" r:id="rId3708"/>
    <hyperlink ref="D6035" r:id="rId3709"/>
    <hyperlink ref="D6036" r:id="rId3710"/>
    <hyperlink ref="D5997" r:id="rId3711"/>
    <hyperlink ref="D6007" r:id="rId3712"/>
    <hyperlink ref="D6001" r:id="rId3713"/>
    <hyperlink ref="D6038" r:id="rId3714"/>
    <hyperlink ref="D6041" r:id="rId3715"/>
    <hyperlink ref="D6050" r:id="rId3716"/>
    <hyperlink ref="D6054" r:id="rId3717"/>
    <hyperlink ref="D6059" r:id="rId3718"/>
    <hyperlink ref="D6074" r:id="rId3719"/>
    <hyperlink ref="D6043" r:id="rId3720"/>
    <hyperlink ref="D6044" r:id="rId3721"/>
    <hyperlink ref="D6045" r:id="rId3722"/>
    <hyperlink ref="D6046" r:id="rId3723"/>
    <hyperlink ref="D6047" r:id="rId3724"/>
    <hyperlink ref="D6052" r:id="rId3725"/>
    <hyperlink ref="D6053" r:id="rId3726"/>
    <hyperlink ref="D6057" r:id="rId3727"/>
    <hyperlink ref="D6060" r:id="rId3728"/>
    <hyperlink ref="D6061" r:id="rId3729"/>
    <hyperlink ref="D6063" r:id="rId3730"/>
    <hyperlink ref="D6072" r:id="rId3731"/>
    <hyperlink ref="D6073" r:id="rId3732"/>
    <hyperlink ref="D6097" r:id="rId3733"/>
    <hyperlink ref="D6098" r:id="rId3734"/>
    <hyperlink ref="D6105" r:id="rId3735"/>
    <hyperlink ref="D6106" r:id="rId3736"/>
    <hyperlink ref="D6113" r:id="rId3737"/>
    <hyperlink ref="D6112" r:id="rId3738"/>
    <hyperlink ref="D6114" r:id="rId3739"/>
    <hyperlink ref="D6115" r:id="rId3740"/>
    <hyperlink ref="D6116" r:id="rId3741"/>
    <hyperlink ref="D6117" r:id="rId3742"/>
    <hyperlink ref="D6118" r:id="rId3743"/>
    <hyperlink ref="D6119" r:id="rId3744"/>
    <hyperlink ref="D6120" r:id="rId3745"/>
    <hyperlink ref="D6123" r:id="rId3746"/>
    <hyperlink ref="D6124" r:id="rId3747"/>
    <hyperlink ref="D6126" r:id="rId3748"/>
    <hyperlink ref="D6127" r:id="rId3749"/>
    <hyperlink ref="D6128" r:id="rId3750"/>
    <hyperlink ref="D6129" r:id="rId3751"/>
    <hyperlink ref="D6131" r:id="rId3752"/>
    <hyperlink ref="D6130" r:id="rId3753"/>
    <hyperlink ref="D6134" r:id="rId3754"/>
    <hyperlink ref="D6135" r:id="rId3755"/>
    <hyperlink ref="D6138" r:id="rId3756"/>
    <hyperlink ref="D6140" r:id="rId3757"/>
    <hyperlink ref="D6141" r:id="rId3758"/>
    <hyperlink ref="D6139" r:id="rId3759"/>
    <hyperlink ref="D6143" r:id="rId3760"/>
    <hyperlink ref="D6142" r:id="rId3761"/>
    <hyperlink ref="D6104" r:id="rId3762"/>
    <hyperlink ref="D6111" r:id="rId3763"/>
    <hyperlink ref="D6108" r:id="rId3764"/>
    <hyperlink ref="D6107" r:id="rId3765"/>
    <hyperlink ref="D6099" r:id="rId3766"/>
    <hyperlink ref="D6125" r:id="rId3767"/>
    <hyperlink ref="D6102" r:id="rId3768"/>
    <hyperlink ref="D6103" r:id="rId3769"/>
    <hyperlink ref="D6056" r:id="rId3770"/>
    <hyperlink ref="D6039" r:id="rId3771"/>
    <hyperlink ref="D6055" r:id="rId3772"/>
    <hyperlink ref="D6067" r:id="rId3773"/>
    <hyperlink ref="D6065" r:id="rId3774"/>
    <hyperlink ref="D6133" r:id="rId3775"/>
    <hyperlink ref="D6137" r:id="rId3776"/>
    <hyperlink ref="D6079" r:id="rId3777"/>
    <hyperlink ref="D6132" r:id="rId3778"/>
    <hyperlink ref="D6136" r:id="rId3779"/>
    <hyperlink ref="D6101" r:id="rId3780"/>
    <hyperlink ref="D6122" r:id="rId3781"/>
    <hyperlink ref="D6121" r:id="rId3782"/>
    <hyperlink ref="D6042" r:id="rId3783"/>
    <hyperlink ref="D6100" r:id="rId3784"/>
    <hyperlink ref="D6076" r:id="rId3785"/>
    <hyperlink ref="D6068" r:id="rId3786"/>
    <hyperlink ref="D6069" r:id="rId3787"/>
    <hyperlink ref="D6080" r:id="rId3788"/>
    <hyperlink ref="D6086" r:id="rId3789"/>
    <hyperlink ref="D6092" r:id="rId3790"/>
    <hyperlink ref="D6095" r:id="rId3791"/>
    <hyperlink ref="D6081" r:id="rId3792"/>
    <hyperlink ref="D6084" r:id="rId3793"/>
    <hyperlink ref="D6087" r:id="rId3794"/>
    <hyperlink ref="D6090" r:id="rId3795"/>
    <hyperlink ref="D6096" r:id="rId3796"/>
    <hyperlink ref="D6093" r:id="rId3797"/>
    <hyperlink ref="D6083" r:id="rId3798"/>
    <hyperlink ref="D6089" r:id="rId3799"/>
    <hyperlink ref="D6058" r:id="rId3800"/>
    <hyperlink ref="D6066" r:id="rId3801"/>
    <hyperlink ref="D6144" r:id="rId3802"/>
    <hyperlink ref="D6145" r:id="rId3803"/>
    <hyperlink ref="D6146" r:id="rId3804"/>
    <hyperlink ref="D6147" r:id="rId3805"/>
    <hyperlink ref="D6148" r:id="rId3806"/>
    <hyperlink ref="D6149" r:id="rId3807"/>
    <hyperlink ref="D6150" r:id="rId3808"/>
    <hyperlink ref="D6151" r:id="rId3809"/>
    <hyperlink ref="D6152" r:id="rId3810"/>
    <hyperlink ref="D6153" r:id="rId3811"/>
    <hyperlink ref="D6070" r:id="rId3812"/>
    <hyperlink ref="D6109" r:id="rId3813"/>
    <hyperlink ref="D6110" r:id="rId3814"/>
    <hyperlink ref="D6218" r:id="rId3815"/>
    <hyperlink ref="D6219" r:id="rId3816"/>
    <hyperlink ref="D6220" r:id="rId3817"/>
    <hyperlink ref="D6221" r:id="rId3818"/>
    <hyperlink ref="D6222" r:id="rId3819"/>
    <hyperlink ref="D6223" r:id="rId3820"/>
    <hyperlink ref="D6224" r:id="rId3821"/>
    <hyperlink ref="D6225" r:id="rId3822"/>
    <hyperlink ref="D6226" r:id="rId3823"/>
    <hyperlink ref="D6227" r:id="rId3824"/>
    <hyperlink ref="D6228" r:id="rId3825"/>
    <hyperlink ref="D6229" r:id="rId3826"/>
    <hyperlink ref="D6234" r:id="rId3827"/>
    <hyperlink ref="D6239" r:id="rId3828"/>
    <hyperlink ref="D6244" r:id="rId3829"/>
    <hyperlink ref="D6245" r:id="rId3830"/>
    <hyperlink ref="D6246" r:id="rId3831"/>
    <hyperlink ref="D6254" r:id="rId3832"/>
    <hyperlink ref="D6255" r:id="rId3833"/>
    <hyperlink ref="D6251" r:id="rId3834"/>
    <hyperlink ref="D6256" r:id="rId3835"/>
    <hyperlink ref="D6257" r:id="rId3836"/>
    <hyperlink ref="D6258" r:id="rId3837"/>
    <hyperlink ref="D6259" r:id="rId3838"/>
    <hyperlink ref="D6260" r:id="rId3839"/>
    <hyperlink ref="D6261" r:id="rId3840"/>
    <hyperlink ref="D6262" r:id="rId3841"/>
    <hyperlink ref="D6263" r:id="rId3842"/>
    <hyperlink ref="D6265" r:id="rId3843"/>
    <hyperlink ref="D6269" r:id="rId3844"/>
    <hyperlink ref="D6270" r:id="rId3845"/>
    <hyperlink ref="D6271" r:id="rId3846"/>
    <hyperlink ref="D6272" r:id="rId3847"/>
    <hyperlink ref="D6273" r:id="rId3848"/>
    <hyperlink ref="D6274" r:id="rId3849"/>
    <hyperlink ref="D6277" r:id="rId3850"/>
    <hyperlink ref="D6276" r:id="rId3851"/>
    <hyperlink ref="D6281" r:id="rId3852"/>
    <hyperlink ref="D6283" r:id="rId3853"/>
    <hyperlink ref="D6284" r:id="rId3854"/>
    <hyperlink ref="D6285" r:id="rId3855"/>
    <hyperlink ref="D6264" r:id="rId3856"/>
    <hyperlink ref="D6266" r:id="rId3857"/>
    <hyperlink ref="D6275" r:id="rId3858"/>
    <hyperlink ref="D6278" r:id="rId3859"/>
    <hyperlink ref="D6280" r:id="rId3860"/>
    <hyperlink ref="D6287" r:id="rId3861"/>
    <hyperlink ref="D6288" r:id="rId3862"/>
    <hyperlink ref="D6242" r:id="rId3863"/>
    <hyperlink ref="D6243" r:id="rId3864"/>
    <hyperlink ref="D6230" r:id="rId3865"/>
    <hyperlink ref="D6231" r:id="rId3866"/>
    <hyperlink ref="D6233" r:id="rId3867"/>
    <hyperlink ref="D6235" r:id="rId3868"/>
    <hyperlink ref="D6236" r:id="rId3869"/>
    <hyperlink ref="D6237" r:id="rId3870"/>
    <hyperlink ref="D6238" r:id="rId3871"/>
    <hyperlink ref="D6240" r:id="rId3872"/>
    <hyperlink ref="D6241" r:id="rId3873"/>
    <hyperlink ref="D6247" r:id="rId3874"/>
    <hyperlink ref="D6248" r:id="rId3875"/>
    <hyperlink ref="D6249" r:id="rId3876"/>
    <hyperlink ref="D6250" r:id="rId3877"/>
    <hyperlink ref="D6252" r:id="rId3878"/>
    <hyperlink ref="D6253" r:id="rId3879"/>
    <hyperlink ref="D6267" r:id="rId3880"/>
    <hyperlink ref="D6268" r:id="rId3881"/>
    <hyperlink ref="D6282" r:id="rId3882"/>
    <hyperlink ref="D6286" r:id="rId3883"/>
    <hyperlink ref="D6290" r:id="rId3884"/>
    <hyperlink ref="D6292" r:id="rId3885"/>
    <hyperlink ref="D6296" r:id="rId3886"/>
    <hyperlink ref="D6295" r:id="rId3887"/>
    <hyperlink ref="D6304" r:id="rId3888"/>
    <hyperlink ref="D6308" r:id="rId3889"/>
    <hyperlink ref="D6309" r:id="rId3890"/>
    <hyperlink ref="D6299" r:id="rId3891"/>
    <hyperlink ref="D6315" r:id="rId3892"/>
    <hyperlink ref="D6316" r:id="rId3893"/>
    <hyperlink ref="D6303" r:id="rId3894"/>
    <hyperlink ref="D6320" r:id="rId3895"/>
    <hyperlink ref="D6321" r:id="rId3896"/>
    <hyperlink ref="D6323" r:id="rId3897"/>
    <hyperlink ref="D6324" r:id="rId3898"/>
    <hyperlink ref="D6325" r:id="rId3899"/>
    <hyperlink ref="D6326" r:id="rId3900"/>
    <hyperlink ref="D6327" r:id="rId3901"/>
    <hyperlink ref="D6328" r:id="rId3902"/>
    <hyperlink ref="D6329" r:id="rId3903"/>
    <hyperlink ref="D6330" r:id="rId3904"/>
    <hyperlink ref="D6331" r:id="rId3905"/>
    <hyperlink ref="D6332" r:id="rId3906"/>
    <hyperlink ref="D6335" r:id="rId3907"/>
    <hyperlink ref="D6336" r:id="rId3908"/>
    <hyperlink ref="D6337" r:id="rId3909"/>
    <hyperlink ref="D6338" r:id="rId3910"/>
    <hyperlink ref="D6339" r:id="rId3911"/>
    <hyperlink ref="D6333" r:id="rId3912"/>
    <hyperlink ref="D6341" r:id="rId3913"/>
    <hyperlink ref="D6342" r:id="rId3914"/>
    <hyperlink ref="D6343" r:id="rId3915"/>
    <hyperlink ref="D6344" r:id="rId3916"/>
    <hyperlink ref="D6345" r:id="rId3917"/>
    <hyperlink ref="D6493" r:id="rId3918"/>
    <hyperlink ref="D6490" r:id="rId3919"/>
    <hyperlink ref="D6484" r:id="rId3920"/>
    <hyperlink ref="D6516" r:id="rId3921"/>
    <hyperlink ref="D6517" r:id="rId3922"/>
    <hyperlink ref="D6519" r:id="rId3923"/>
    <hyperlink ref="D6520" r:id="rId3924"/>
    <hyperlink ref="D6524" r:id="rId3925"/>
    <hyperlink ref="D6525" r:id="rId3926"/>
    <hyperlink ref="D6527" r:id="rId3927"/>
    <hyperlink ref="D6533" r:id="rId3928"/>
    <hyperlink ref="D6535" r:id="rId3929"/>
    <hyperlink ref="D6537" r:id="rId3930"/>
    <hyperlink ref="D6538" r:id="rId3931"/>
    <hyperlink ref="D6539" r:id="rId3932"/>
    <hyperlink ref="D6540" r:id="rId3933"/>
    <hyperlink ref="D6542" r:id="rId3934"/>
    <hyperlink ref="D6545" r:id="rId3935"/>
    <hyperlink ref="D6546" r:id="rId3936"/>
    <hyperlink ref="D6514" r:id="rId3937"/>
    <hyperlink ref="D6512" r:id="rId3938"/>
    <hyperlink ref="D6505" r:id="rId3939"/>
    <hyperlink ref="D6504" r:id="rId3940"/>
    <hyperlink ref="D6502" r:id="rId3941"/>
    <hyperlink ref="D6501" r:id="rId3942"/>
    <hyperlink ref="D6498" r:id="rId3943"/>
    <hyperlink ref="D6495" r:id="rId3944"/>
    <hyperlink ref="D6348" r:id="rId3945"/>
    <hyperlink ref="D6350" r:id="rId3946"/>
    <hyperlink ref="D6354" r:id="rId3947"/>
    <hyperlink ref="D6355" r:id="rId3948"/>
    <hyperlink ref="D6356" r:id="rId3949"/>
    <hyperlink ref="D6357" r:id="rId3950"/>
    <hyperlink ref="D6360" r:id="rId3951"/>
    <hyperlink ref="D6363" r:id="rId3952"/>
    <hyperlink ref="D6364" r:id="rId3953"/>
    <hyperlink ref="D6365" r:id="rId3954"/>
    <hyperlink ref="D6368" r:id="rId3955"/>
    <hyperlink ref="D6369" r:id="rId3956"/>
    <hyperlink ref="D6485" r:id="rId3957"/>
    <hyperlink ref="D6486" r:id="rId3958"/>
    <hyperlink ref="D6483" r:id="rId3959"/>
    <hyperlink ref="D6482" r:id="rId3960"/>
    <hyperlink ref="D6481" r:id="rId3961"/>
    <hyperlink ref="D6480" r:id="rId3962"/>
    <hyperlink ref="D6479" r:id="rId3963"/>
    <hyperlink ref="D6460" r:id="rId3964"/>
    <hyperlink ref="D6459" r:id="rId3965"/>
    <hyperlink ref="D6371" r:id="rId3966"/>
    <hyperlink ref="D6373" r:id="rId3967"/>
    <hyperlink ref="D6375" r:id="rId3968"/>
    <hyperlink ref="D6377" r:id="rId3969"/>
    <hyperlink ref="D6380" r:id="rId3970"/>
    <hyperlink ref="D6394" r:id="rId3971"/>
    <hyperlink ref="D6400" r:id="rId3972"/>
    <hyperlink ref="D6405" r:id="rId3973"/>
    <hyperlink ref="D6409" r:id="rId3974"/>
    <hyperlink ref="D6410" r:id="rId3975"/>
    <hyperlink ref="D6413" r:id="rId3976"/>
    <hyperlink ref="D6415" r:id="rId3977"/>
    <hyperlink ref="D6422" r:id="rId3978"/>
    <hyperlink ref="D6447" r:id="rId3979"/>
    <hyperlink ref="D6425" r:id="rId3980"/>
    <hyperlink ref="D6426" r:id="rId3981"/>
    <hyperlink ref="D6431" r:id="rId3982"/>
    <hyperlink ref="D6453" r:id="rId3983"/>
    <hyperlink ref="D6452" r:id="rId3984"/>
    <hyperlink ref="D6451" r:id="rId3985"/>
    <hyperlink ref="D6449" r:id="rId3986"/>
    <hyperlink ref="D6448" r:id="rId3987"/>
    <hyperlink ref="D6432" r:id="rId3988"/>
    <hyperlink ref="D6442" r:id="rId3989"/>
    <hyperlink ref="D6433" r:id="rId3990"/>
    <hyperlink ref="D6436" r:id="rId3991"/>
    <hyperlink ref="D6455" r:id="rId3992"/>
    <hyperlink ref="D6456" r:id="rId3993"/>
    <hyperlink ref="D6548" r:id="rId3994"/>
    <hyperlink ref="D6549" r:id="rId3995"/>
    <hyperlink ref="D6550" r:id="rId3996"/>
    <hyperlink ref="D6552" r:id="rId3997"/>
    <hyperlink ref="D6554" r:id="rId3998"/>
    <hyperlink ref="D6555" r:id="rId3999"/>
    <hyperlink ref="D6556" r:id="rId4000"/>
    <hyperlink ref="D6553" r:id="rId4001"/>
    <hyperlink ref="D6301" r:id="rId4002"/>
    <hyperlink ref="D6293" r:id="rId4003"/>
    <hyperlink ref="D6294" r:id="rId4004"/>
    <hyperlink ref="D6298" r:id="rId4005"/>
    <hyperlink ref="D6297" r:id="rId4006"/>
    <hyperlink ref="D6307" r:id="rId4007"/>
    <hyperlink ref="D6306" r:id="rId4008"/>
    <hyperlink ref="D6313" r:id="rId4009"/>
    <hyperlink ref="D6314" r:id="rId4010"/>
    <hyperlink ref="D6317" r:id="rId4011"/>
    <hyperlink ref="D6318" r:id="rId4012"/>
    <hyperlink ref="D6359" r:id="rId4013"/>
    <hyperlink ref="D6358" r:id="rId4014"/>
    <hyperlink ref="D6362" r:id="rId4015"/>
    <hyperlink ref="D6361" r:id="rId4016"/>
    <hyperlink ref="D6366" r:id="rId4017"/>
    <hyperlink ref="D6423" r:id="rId4018"/>
    <hyperlink ref="D6469" r:id="rId4019"/>
    <hyperlink ref="D6491" r:id="rId4020"/>
    <hyperlink ref="D6492" r:id="rId4021"/>
    <hyperlink ref="D6497" r:id="rId4022"/>
    <hyperlink ref="D6496" r:id="rId4023"/>
    <hyperlink ref="D6291" r:id="rId4024"/>
    <hyperlink ref="D6300" r:id="rId4025"/>
    <hyperlink ref="D6302" r:id="rId4026"/>
    <hyperlink ref="D6311" r:id="rId4027"/>
    <hyperlink ref="D6319" r:id="rId4028"/>
    <hyperlink ref="D6340" r:id="rId4029"/>
    <hyperlink ref="D6488" r:id="rId4030"/>
    <hyperlink ref="D6503" r:id="rId4031"/>
    <hyperlink ref="D6518" r:id="rId4032"/>
    <hyperlink ref="D6305" r:id="rId4033"/>
    <hyperlink ref="D6534" r:id="rId4034"/>
    <hyperlink ref="D6412" r:id="rId4035"/>
    <hyperlink ref="D6470" r:id="rId4036"/>
    <hyperlink ref="D6471" r:id="rId4037"/>
    <hyperlink ref="D6489" r:id="rId4038"/>
    <hyperlink ref="D6531" r:id="rId4039"/>
    <hyperlink ref="D6389" r:id="rId4040"/>
    <hyperlink ref="D6559" r:id="rId4041"/>
    <hyperlink ref="D6563" r:id="rId4042"/>
    <hyperlink ref="D6564" r:id="rId4043"/>
    <hyperlink ref="D6566" r:id="rId4044"/>
    <hyperlink ref="D6567" r:id="rId4045"/>
    <hyperlink ref="D6568" r:id="rId4046"/>
    <hyperlink ref="D6571" r:id="rId4047"/>
    <hyperlink ref="D6578" r:id="rId4048"/>
    <hyperlink ref="D6587" r:id="rId4049"/>
    <hyperlink ref="D6589" r:id="rId4050"/>
    <hyperlink ref="D6590" r:id="rId4051"/>
    <hyperlink ref="D6591" r:id="rId4052"/>
    <hyperlink ref="D6592" r:id="rId4053"/>
    <hyperlink ref="D6596" r:id="rId4054"/>
    <hyperlink ref="D6597" r:id="rId4055"/>
    <hyperlink ref="D6598" r:id="rId4056"/>
    <hyperlink ref="D6599" r:id="rId4057"/>
    <hyperlink ref="D6603" r:id="rId4058"/>
    <hyperlink ref="D6604" r:id="rId4059"/>
    <hyperlink ref="D6605" r:id="rId4060"/>
    <hyperlink ref="D6606" r:id="rId4061"/>
    <hyperlink ref="D6610" r:id="rId4062"/>
    <hyperlink ref="D6611" r:id="rId4063"/>
    <hyperlink ref="D6612" r:id="rId4064"/>
    <hyperlink ref="D6614" r:id="rId4065"/>
    <hyperlink ref="D6615" r:id="rId4066"/>
    <hyperlink ref="D6616" r:id="rId4067"/>
    <hyperlink ref="D6617" r:id="rId4068"/>
    <hyperlink ref="D6618" r:id="rId4069"/>
    <hyperlink ref="D6619" r:id="rId4070"/>
    <hyperlink ref="D6620" r:id="rId4071"/>
    <hyperlink ref="D6622" r:id="rId4072"/>
    <hyperlink ref="D6625" r:id="rId4073"/>
    <hyperlink ref="D6627" r:id="rId4074"/>
    <hyperlink ref="D6628" r:id="rId4075"/>
    <hyperlink ref="D6629" r:id="rId4076"/>
    <hyperlink ref="D6630" r:id="rId4077"/>
    <hyperlink ref="D6631" r:id="rId4078"/>
    <hyperlink ref="D6632" r:id="rId4079"/>
    <hyperlink ref="D6633" r:id="rId4080"/>
    <hyperlink ref="D6634" r:id="rId4081"/>
    <hyperlink ref="D6636" r:id="rId4082"/>
    <hyperlink ref="D6637" r:id="rId4083"/>
    <hyperlink ref="D6639" r:id="rId4084"/>
    <hyperlink ref="D6640" r:id="rId4085"/>
    <hyperlink ref="D6641" r:id="rId4086"/>
    <hyperlink ref="D6643" r:id="rId4087"/>
    <hyperlink ref="D6644" r:id="rId4088"/>
    <hyperlink ref="D6645" r:id="rId4089"/>
    <hyperlink ref="D6647" r:id="rId4090"/>
    <hyperlink ref="D6648" r:id="rId4091"/>
    <hyperlink ref="D6649" r:id="rId4092"/>
    <hyperlink ref="D6650" r:id="rId4093"/>
    <hyperlink ref="D6651" r:id="rId4094"/>
    <hyperlink ref="D6653" r:id="rId4095"/>
    <hyperlink ref="D6655" r:id="rId4096"/>
    <hyperlink ref="D6656" r:id="rId4097"/>
    <hyperlink ref="D6657" r:id="rId4098"/>
    <hyperlink ref="D6665" r:id="rId4099"/>
    <hyperlink ref="D6669" r:id="rId4100"/>
    <hyperlink ref="D6670" r:id="rId4101"/>
    <hyperlink ref="D6668" r:id="rId4102"/>
    <hyperlink ref="D6675" r:id="rId4103"/>
    <hyperlink ref="D6683" r:id="rId4104"/>
    <hyperlink ref="D6684" r:id="rId4105"/>
    <hyperlink ref="D6685" r:id="rId4106"/>
    <hyperlink ref="D6686" r:id="rId4107"/>
    <hyperlink ref="D6687" r:id="rId4108"/>
    <hyperlink ref="D6724" r:id="rId4109"/>
    <hyperlink ref="D6689" r:id="rId4110"/>
    <hyperlink ref="D6690" r:id="rId4111"/>
    <hyperlink ref="D6691" r:id="rId4112"/>
    <hyperlink ref="D6692" r:id="rId4113"/>
    <hyperlink ref="D6693" r:id="rId4114"/>
    <hyperlink ref="D6694" r:id="rId4115"/>
    <hyperlink ref="D6697" r:id="rId4116"/>
    <hyperlink ref="D6700" r:id="rId4117"/>
    <hyperlink ref="D6702" r:id="rId4118"/>
    <hyperlink ref="D6705" r:id="rId4119"/>
    <hyperlink ref="D6711" r:id="rId4120"/>
    <hyperlink ref="D6712" r:id="rId4121"/>
    <hyperlink ref="D6713" r:id="rId4122"/>
    <hyperlink ref="D6714" r:id="rId4123"/>
    <hyperlink ref="D6715" r:id="rId4124"/>
    <hyperlink ref="D6716" r:id="rId4125"/>
    <hyperlink ref="D6719" r:id="rId4126"/>
    <hyperlink ref="D6722" r:id="rId4127"/>
    <hyperlink ref="D6723" r:id="rId4128"/>
    <hyperlink ref="D6725" r:id="rId4129"/>
    <hyperlink ref="D6726" r:id="rId4130"/>
    <hyperlink ref="D6727" r:id="rId4131"/>
    <hyperlink ref="D6732" r:id="rId4132"/>
    <hyperlink ref="D6733" r:id="rId4133"/>
    <hyperlink ref="D6734" r:id="rId4134"/>
    <hyperlink ref="D6735" r:id="rId4135"/>
    <hyperlink ref="D6736" r:id="rId4136"/>
    <hyperlink ref="D6737" r:id="rId4137"/>
    <hyperlink ref="D6740" r:id="rId4138"/>
    <hyperlink ref="D6741" r:id="rId4139"/>
    <hyperlink ref="D6742" r:id="rId4140"/>
    <hyperlink ref="D6743" r:id="rId4141"/>
    <hyperlink ref="D6744" r:id="rId4142"/>
    <hyperlink ref="D6745" r:id="rId4143"/>
    <hyperlink ref="D6746" r:id="rId4144"/>
    <hyperlink ref="D6747" r:id="rId4145"/>
    <hyperlink ref="D6748" r:id="rId4146"/>
    <hyperlink ref="D6749" r:id="rId4147"/>
    <hyperlink ref="D6750" r:id="rId4148"/>
    <hyperlink ref="D6751" r:id="rId4149"/>
    <hyperlink ref="D6752" r:id="rId4150"/>
    <hyperlink ref="D6753" r:id="rId4151"/>
    <hyperlink ref="D6754" r:id="rId4152"/>
    <hyperlink ref="D6755" r:id="rId4153"/>
    <hyperlink ref="D6756" r:id="rId4154"/>
    <hyperlink ref="D6757" r:id="rId4155"/>
    <hyperlink ref="D6758" r:id="rId4156"/>
    <hyperlink ref="D6759" r:id="rId4157"/>
    <hyperlink ref="D6760" r:id="rId4158"/>
    <hyperlink ref="D6761" r:id="rId4159"/>
    <hyperlink ref="D6762" r:id="rId4160"/>
    <hyperlink ref="D6764" r:id="rId4161"/>
    <hyperlink ref="D6765" r:id="rId4162"/>
    <hyperlink ref="D6766" r:id="rId4163"/>
    <hyperlink ref="D6768" r:id="rId4164"/>
    <hyperlink ref="D6771" r:id="rId4165"/>
    <hyperlink ref="D6774" r:id="rId4166"/>
    <hyperlink ref="D6775" r:id="rId4167"/>
    <hyperlink ref="D6654" r:id="rId4168"/>
    <hyperlink ref="D6728" r:id="rId4169"/>
    <hyperlink ref="D6607" r:id="rId4170"/>
    <hyperlink ref="D6678" r:id="rId4171"/>
    <hyperlink ref="D6681" r:id="rId4172"/>
    <hyperlink ref="D6688" r:id="rId4173"/>
    <hyperlink ref="D6695" r:id="rId4174"/>
    <hyperlink ref="D6696" r:id="rId4175"/>
    <hyperlink ref="D6699" r:id="rId4176"/>
    <hyperlink ref="D6701" r:id="rId4177"/>
    <hyperlink ref="D6593" r:id="rId4178"/>
    <hyperlink ref="D6585" r:id="rId4179"/>
    <hyperlink ref="D6582" r:id="rId4180"/>
    <hyperlink ref="D6583" r:id="rId4181"/>
    <hyperlink ref="D6584" r:id="rId4182"/>
    <hyperlink ref="D6594" r:id="rId4183"/>
    <hyperlink ref="D6595" r:id="rId4184"/>
    <hyperlink ref="D6600" r:id="rId4185"/>
    <hyperlink ref="D6601" r:id="rId4186"/>
    <hyperlink ref="D6623" r:id="rId4187"/>
    <hyperlink ref="D6624" r:id="rId4188"/>
    <hyperlink ref="D6666" r:id="rId4189"/>
    <hyperlink ref="D6667" r:id="rId4190"/>
    <hyperlink ref="D6676" r:id="rId4191"/>
    <hyperlink ref="D6677" r:id="rId4192"/>
    <hyperlink ref="D6679" r:id="rId4193"/>
    <hyperlink ref="D6680" r:id="rId4194"/>
    <hyperlink ref="D6703" r:id="rId4195"/>
    <hyperlink ref="D6704" r:id="rId4196"/>
    <hyperlink ref="D6706" r:id="rId4197"/>
    <hyperlink ref="D6707" r:id="rId4198"/>
    <hyperlink ref="D6708" r:id="rId4199"/>
    <hyperlink ref="D6709" r:id="rId4200"/>
    <hyperlink ref="D6710" r:id="rId4201"/>
    <hyperlink ref="D6717" r:id="rId4202"/>
    <hyperlink ref="D6718" r:id="rId4203"/>
    <hyperlink ref="D6720" r:id="rId4204"/>
    <hyperlink ref="D6721" r:id="rId4205"/>
    <hyperlink ref="D6729" r:id="rId4206"/>
    <hyperlink ref="D6730" r:id="rId4207"/>
    <hyperlink ref="D6731" r:id="rId4208"/>
    <hyperlink ref="D6763" r:id="rId4209"/>
    <hyperlink ref="D6769" r:id="rId4210"/>
    <hyperlink ref="D6770" r:id="rId4211"/>
    <hyperlink ref="D6772" r:id="rId4212"/>
    <hyperlink ref="D6773" r:id="rId4213"/>
    <hyperlink ref="D6577" r:id="rId4214"/>
    <hyperlink ref="D6576" r:id="rId4215"/>
    <hyperlink ref="D6608" r:id="rId4216"/>
    <hyperlink ref="D6609" r:id="rId4217"/>
    <hyperlink ref="D6738" r:id="rId4218"/>
    <hyperlink ref="D6739" r:id="rId4219"/>
    <hyperlink ref="D6672" r:id="rId4220"/>
    <hyperlink ref="D6560" r:id="rId4221"/>
    <hyperlink ref="D6561" r:id="rId4222"/>
    <hyperlink ref="D6562" r:id="rId4223"/>
    <hyperlink ref="D6565" r:id="rId4224"/>
    <hyperlink ref="D6569" r:id="rId4225"/>
    <hyperlink ref="D6570" r:id="rId4226"/>
    <hyperlink ref="D6579" r:id="rId4227"/>
    <hyperlink ref="D6580" r:id="rId4228"/>
    <hyperlink ref="D6581" r:id="rId4229"/>
    <hyperlink ref="D6586" r:id="rId4230"/>
    <hyperlink ref="D6588" r:id="rId4231"/>
    <hyperlink ref="D6613" r:id="rId4232"/>
    <hyperlink ref="D6652" r:id="rId4233"/>
    <hyperlink ref="D6642" r:id="rId4234"/>
    <hyperlink ref="D6682" r:id="rId4235"/>
    <hyperlink ref="D6671" r:id="rId4236"/>
    <hyperlink ref="D6673" r:id="rId4237"/>
    <hyperlink ref="D6674" r:id="rId4238"/>
    <hyperlink ref="D6602" r:id="rId4239"/>
    <hyperlink ref="D6635" r:id="rId4240"/>
    <hyperlink ref="D6662" r:id="rId4241"/>
    <hyperlink ref="D6626" r:id="rId4242"/>
    <hyperlink ref="D6663" r:id="rId4243"/>
    <hyperlink ref="D6664" r:id="rId4244"/>
    <hyperlink ref="D6638" r:id="rId4245"/>
    <hyperlink ref="D6573" r:id="rId4246"/>
    <hyperlink ref="D6574" r:id="rId4247"/>
    <hyperlink ref="D6572" r:id="rId4248"/>
    <hyperlink ref="D6621" r:id="rId4249"/>
    <hyperlink ref="D6859" r:id="rId4250"/>
    <hyperlink ref="D6858" r:id="rId4251"/>
    <hyperlink ref="D6860" r:id="rId4252"/>
    <hyperlink ref="D6978" r:id="rId4253"/>
    <hyperlink ref="D6979" r:id="rId4254"/>
    <hyperlink ref="D6980" r:id="rId4255"/>
    <hyperlink ref="D6981" r:id="rId4256"/>
    <hyperlink ref="D6982" r:id="rId4257"/>
    <hyperlink ref="D6983" r:id="rId4258"/>
    <hyperlink ref="D6984" r:id="rId4259"/>
    <hyperlink ref="D6985" r:id="rId4260"/>
    <hyperlink ref="D6986" r:id="rId4261"/>
    <hyperlink ref="D6987" r:id="rId4262"/>
    <hyperlink ref="D6988" r:id="rId4263"/>
    <hyperlink ref="D6989" r:id="rId4264"/>
    <hyperlink ref="D6990" r:id="rId4265"/>
    <hyperlink ref="D6991" r:id="rId4266"/>
    <hyperlink ref="D6992" r:id="rId4267"/>
    <hyperlink ref="D6993" r:id="rId4268"/>
    <hyperlink ref="D6994" r:id="rId4269"/>
    <hyperlink ref="D6995" r:id="rId4270"/>
    <hyperlink ref="D6996" r:id="rId4271"/>
    <hyperlink ref="D6997" r:id="rId4272"/>
    <hyperlink ref="D6998" r:id="rId4273"/>
    <hyperlink ref="D6999" r:id="rId4274"/>
    <hyperlink ref="D7000" r:id="rId4275"/>
    <hyperlink ref="D7001" r:id="rId4276"/>
    <hyperlink ref="D7002" r:id="rId4277"/>
    <hyperlink ref="D7003" r:id="rId4278"/>
    <hyperlink ref="D7004" r:id="rId4279"/>
    <hyperlink ref="D7006" r:id="rId4280"/>
    <hyperlink ref="D7007" r:id="rId4281"/>
    <hyperlink ref="D7008" r:id="rId4282"/>
    <hyperlink ref="D7009" r:id="rId4283"/>
    <hyperlink ref="D7010" r:id="rId4284"/>
    <hyperlink ref="D7012" r:id="rId4285"/>
    <hyperlink ref="D7013" r:id="rId4286"/>
    <hyperlink ref="D7014" r:id="rId4287"/>
    <hyperlink ref="D7015" r:id="rId4288"/>
    <hyperlink ref="D7016" r:id="rId4289"/>
    <hyperlink ref="D7011" r:id="rId4290"/>
    <hyperlink ref="D7017" r:id="rId4291"/>
    <hyperlink ref="D7018" r:id="rId4292"/>
    <hyperlink ref="D7019" r:id="rId4293"/>
    <hyperlink ref="D7020" r:id="rId4294"/>
    <hyperlink ref="D7021" r:id="rId4295"/>
    <hyperlink ref="D7023" r:id="rId4296"/>
    <hyperlink ref="D7024" r:id="rId4297"/>
    <hyperlink ref="D7025" r:id="rId4298"/>
    <hyperlink ref="D7026" r:id="rId4299"/>
    <hyperlink ref="D7027" r:id="rId4300"/>
    <hyperlink ref="D7028" r:id="rId4301"/>
    <hyperlink ref="D7029" r:id="rId4302"/>
    <hyperlink ref="D7030" r:id="rId4303"/>
    <hyperlink ref="D7031" r:id="rId4304"/>
    <hyperlink ref="D7041" r:id="rId4305"/>
    <hyperlink ref="D7047" r:id="rId4306"/>
    <hyperlink ref="D7050" r:id="rId4307"/>
    <hyperlink ref="D7022" r:id="rId4308"/>
    <hyperlink ref="D7005" r:id="rId4309"/>
    <hyperlink ref="D7053" r:id="rId4310"/>
    <hyperlink ref="D7054" r:id="rId4311"/>
    <hyperlink ref="D7055" r:id="rId4312"/>
    <hyperlink ref="D7056" r:id="rId4313"/>
    <hyperlink ref="D7057" r:id="rId4314"/>
    <hyperlink ref="D7059" r:id="rId4315"/>
    <hyperlink ref="D7058" r:id="rId4316"/>
    <hyperlink ref="D7060" r:id="rId4317"/>
    <hyperlink ref="D7062" r:id="rId4318"/>
    <hyperlink ref="D7063" r:id="rId4319"/>
    <hyperlink ref="D7033" r:id="rId4320"/>
    <hyperlink ref="D7034" r:id="rId4321"/>
    <hyperlink ref="D7032" r:id="rId4322"/>
    <hyperlink ref="D7045" r:id="rId4323"/>
    <hyperlink ref="D7046" r:id="rId4324"/>
    <hyperlink ref="D7048" r:id="rId4325"/>
    <hyperlink ref="D7049" r:id="rId4326"/>
    <hyperlink ref="D7051" r:id="rId4327"/>
    <hyperlink ref="D7052" r:id="rId4328"/>
    <hyperlink ref="D7039" r:id="rId4329"/>
    <hyperlink ref="D7040" r:id="rId4330"/>
    <hyperlink ref="D7037" r:id="rId4331"/>
    <hyperlink ref="D7036" r:id="rId4332"/>
    <hyperlink ref="D7042" r:id="rId4333"/>
    <hyperlink ref="D7043" r:id="rId4334"/>
    <hyperlink ref="D7064" r:id="rId4335"/>
    <hyperlink ref="D7065" r:id="rId4336"/>
    <hyperlink ref="D7066" r:id="rId4337"/>
    <hyperlink ref="D7067" r:id="rId4338"/>
    <hyperlink ref="D7068" r:id="rId4339"/>
    <hyperlink ref="D7069" r:id="rId4340"/>
    <hyperlink ref="D7070" r:id="rId4341"/>
    <hyperlink ref="D7071" r:id="rId4342"/>
    <hyperlink ref="D7081" r:id="rId4343"/>
    <hyperlink ref="D7082" r:id="rId4344"/>
    <hyperlink ref="D7083" r:id="rId4345"/>
    <hyperlink ref="D7084" r:id="rId4346"/>
    <hyperlink ref="D7085" r:id="rId4347"/>
    <hyperlink ref="D7086" r:id="rId4348"/>
    <hyperlink ref="D7089" r:id="rId4349"/>
    <hyperlink ref="D7091" r:id="rId4350"/>
    <hyperlink ref="D7092" r:id="rId4351"/>
    <hyperlink ref="D7093" r:id="rId4352"/>
    <hyperlink ref="D7094" r:id="rId4353"/>
    <hyperlink ref="D7095" r:id="rId4354"/>
    <hyperlink ref="D7096" r:id="rId4355"/>
    <hyperlink ref="D7097" r:id="rId4356"/>
    <hyperlink ref="D7098" r:id="rId4357"/>
    <hyperlink ref="D7099" r:id="rId4358"/>
    <hyperlink ref="D7100" r:id="rId4359"/>
    <hyperlink ref="D7101" r:id="rId4360"/>
    <hyperlink ref="D7102" r:id="rId4361"/>
    <hyperlink ref="D7103" r:id="rId4362"/>
    <hyperlink ref="D7104" r:id="rId4363"/>
    <hyperlink ref="D7105" r:id="rId4364"/>
    <hyperlink ref="D7106" r:id="rId4365"/>
    <hyperlink ref="D7107" r:id="rId4366"/>
    <hyperlink ref="D7108" r:id="rId4367"/>
    <hyperlink ref="D7109" r:id="rId4368"/>
    <hyperlink ref="D7110" r:id="rId4369"/>
    <hyperlink ref="D7111" r:id="rId4370"/>
    <hyperlink ref="D7112" r:id="rId4371"/>
    <hyperlink ref="D7113" r:id="rId4372"/>
    <hyperlink ref="D7114" r:id="rId4373"/>
    <hyperlink ref="D7115" r:id="rId4374"/>
    <hyperlink ref="D7116" r:id="rId4375"/>
    <hyperlink ref="D7117" r:id="rId4376"/>
    <hyperlink ref="D7118" r:id="rId4377"/>
    <hyperlink ref="D7140" r:id="rId4378"/>
    <hyperlink ref="D7141" r:id="rId4379"/>
    <hyperlink ref="D7142" r:id="rId4380"/>
    <hyperlink ref="D7144" r:id="rId4381"/>
    <hyperlink ref="D7143" r:id="rId4382"/>
    <hyperlink ref="D7145" r:id="rId4383"/>
    <hyperlink ref="D7146" r:id="rId4384"/>
    <hyperlink ref="D7149" r:id="rId4385"/>
    <hyperlink ref="D7150" r:id="rId4386"/>
    <hyperlink ref="D7151" r:id="rId4387"/>
    <hyperlink ref="D7152" r:id="rId4388"/>
    <hyperlink ref="D7153" r:id="rId4389"/>
    <hyperlink ref="D7154" r:id="rId4390"/>
    <hyperlink ref="D7155" r:id="rId4391"/>
    <hyperlink ref="D7158" r:id="rId4392"/>
    <hyperlink ref="D7159" r:id="rId4393"/>
    <hyperlink ref="D7160" r:id="rId4394"/>
    <hyperlink ref="D7161" r:id="rId4395"/>
    <hyperlink ref="D7162" r:id="rId4396"/>
    <hyperlink ref="D7167" r:id="rId4397"/>
    <hyperlink ref="D7168" r:id="rId4398"/>
    <hyperlink ref="D7169" r:id="rId4399"/>
    <hyperlink ref="D7185" r:id="rId4400"/>
    <hyperlink ref="D7186" r:id="rId4401"/>
    <hyperlink ref="D7188" r:id="rId4402"/>
    <hyperlink ref="D7208" r:id="rId4403"/>
    <hyperlink ref="D7209" r:id="rId4404"/>
    <hyperlink ref="D7210" r:id="rId4405"/>
    <hyperlink ref="D7211" r:id="rId4406"/>
    <hyperlink ref="D7212" r:id="rId4407"/>
    <hyperlink ref="D7148" r:id="rId4408"/>
    <hyperlink ref="D7213" r:id="rId4409"/>
    <hyperlink ref="D7214" r:id="rId4410"/>
    <hyperlink ref="D7215" r:id="rId4411"/>
    <hyperlink ref="D7216" r:id="rId4412"/>
    <hyperlink ref="D7217" r:id="rId4413"/>
    <hyperlink ref="D7124" r:id="rId4414"/>
    <hyperlink ref="D7120" r:id="rId4415"/>
    <hyperlink ref="D7121" r:id="rId4416"/>
    <hyperlink ref="D7122" r:id="rId4417"/>
    <hyperlink ref="D7123" r:id="rId4418"/>
    <hyperlink ref="D7163" r:id="rId4419"/>
    <hyperlink ref="D7164" r:id="rId4420"/>
    <hyperlink ref="D7165" r:id="rId4421"/>
    <hyperlink ref="D7166" r:id="rId4422"/>
    <hyperlink ref="D7187" r:id="rId4423"/>
    <hyperlink ref="D7182" r:id="rId4424"/>
    <hyperlink ref="D7087" r:id="rId4425"/>
    <hyperlink ref="D7088" r:id="rId4426"/>
    <hyperlink ref="D7223" r:id="rId4427"/>
    <hyperlink ref="D7184" r:id="rId4428"/>
    <hyperlink ref="D7183" r:id="rId4429"/>
    <hyperlink ref="D7139" r:id="rId4430"/>
    <hyperlink ref="D7193" r:id="rId4431"/>
    <hyperlink ref="D7194" r:id="rId4432"/>
    <hyperlink ref="D7195" r:id="rId4433"/>
    <hyperlink ref="D7196" r:id="rId4434"/>
    <hyperlink ref="D7220" r:id="rId4435"/>
    <hyperlink ref="D7130" r:id="rId4436"/>
    <hyperlink ref="D7125" r:id="rId4437"/>
    <hyperlink ref="D7174" r:id="rId4438"/>
    <hyperlink ref="D7138" r:id="rId4439"/>
    <hyperlink ref="D7126" r:id="rId4440"/>
    <hyperlink ref="D7127" r:id="rId4441"/>
    <hyperlink ref="D7173" r:id="rId4442"/>
    <hyperlink ref="D7147" r:id="rId4443"/>
    <hyperlink ref="D7128" r:id="rId4444"/>
    <hyperlink ref="D7137" r:id="rId4445"/>
    <hyperlink ref="D7135" r:id="rId4446"/>
    <hyperlink ref="D7136" r:id="rId4447"/>
    <hyperlink ref="D7129" r:id="rId4448"/>
    <hyperlink ref="D7131" r:id="rId4449"/>
    <hyperlink ref="D7134" r:id="rId4450"/>
    <hyperlink ref="D7224" r:id="rId4451"/>
    <hyperlink ref="D7228" r:id="rId4452"/>
    <hyperlink ref="D7133" r:id="rId4453"/>
    <hyperlink ref="D7170" r:id="rId4454"/>
    <hyperlink ref="D7171" r:id="rId4455"/>
    <hyperlink ref="D7175" r:id="rId4456"/>
    <hyperlink ref="D7172" r:id="rId4457"/>
    <hyperlink ref="D7231" r:id="rId4458"/>
    <hyperlink ref="D7232" r:id="rId4459"/>
    <hyperlink ref="D7222" r:id="rId4460"/>
    <hyperlink ref="D7178" r:id="rId4461"/>
    <hyperlink ref="D7204" r:id="rId4462"/>
    <hyperlink ref="D7225" r:id="rId4463"/>
    <hyperlink ref="D7205" r:id="rId4464"/>
    <hyperlink ref="D7132" r:id="rId4465"/>
    <hyperlink ref="D7221" r:id="rId4466"/>
    <hyperlink ref="D7230" r:id="rId4467"/>
    <hyperlink ref="D7180" r:id="rId4468"/>
    <hyperlink ref="D7206" r:id="rId4469"/>
    <hyperlink ref="D7181" r:id="rId4470"/>
    <hyperlink ref="D7189" r:id="rId4471"/>
    <hyperlink ref="D7192" r:id="rId4472"/>
    <hyperlink ref="D7202" r:id="rId4473"/>
    <hyperlink ref="D7201" r:id="rId4474"/>
    <hyperlink ref="D7207" r:id="rId4475"/>
    <hyperlink ref="D7229" r:id="rId4476"/>
    <hyperlink ref="D7227" r:id="rId4477"/>
    <hyperlink ref="D7203" r:id="rId4478"/>
    <hyperlink ref="D7072" r:id="rId4479"/>
    <hyperlink ref="D7074" r:id="rId4480"/>
    <hyperlink ref="D7157" r:id="rId4481"/>
    <hyperlink ref="D7198" r:id="rId4482" display="tomaconst1964@yahoo.com"/>
    <hyperlink ref="D7218" r:id="rId4483"/>
    <hyperlink ref="D7219" r:id="rId4484"/>
    <hyperlink ref="D7226" r:id="rId4485"/>
    <hyperlink ref="D7119" r:id="rId4486"/>
    <hyperlink ref="D7233" r:id="rId4487"/>
    <hyperlink ref="D7236" r:id="rId4488"/>
    <hyperlink ref="D7237" r:id="rId4489"/>
    <hyperlink ref="D7191" r:id="rId4490" display="mscjkt2012@gmail.com"/>
    <hyperlink ref="D7190" r:id="rId4491"/>
    <hyperlink ref="D7073" r:id="rId4492" display="atbhyiyanbhuilders@gmail.com"/>
    <hyperlink ref="D7075" r:id="rId4493"/>
    <hyperlink ref="D7077" r:id="rId4494"/>
    <hyperlink ref="D7076" r:id="rId4495" display="atbhyiyanbhuilders@gmail.com"/>
    <hyperlink ref="D7078" r:id="rId4496"/>
    <hyperlink ref="D7080" r:id="rId4497"/>
    <hyperlink ref="D7079" r:id="rId4498" display="atbhyiyanbhuilders@gmail.com"/>
    <hyperlink ref="D7156" r:id="rId4499"/>
    <hyperlink ref="D7176" r:id="rId4500"/>
    <hyperlink ref="D7177" r:id="rId4501"/>
    <hyperlink ref="D7199" r:id="rId4502"/>
    <hyperlink ref="D7200" r:id="rId4503"/>
    <hyperlink ref="D7234" r:id="rId4504"/>
    <hyperlink ref="D7380" r:id="rId4505"/>
    <hyperlink ref="D7386" r:id="rId4506"/>
    <hyperlink ref="D7387" r:id="rId4507"/>
    <hyperlink ref="D7389" r:id="rId4508"/>
    <hyperlink ref="D7393" r:id="rId4509" display="alimostafizjv@gmail.com"/>
    <hyperlink ref="D7396" r:id="rId4510"/>
    <hyperlink ref="D7397" r:id="rId4511"/>
    <hyperlink ref="D7426" r:id="rId4512"/>
    <hyperlink ref="D7445" r:id="rId4513"/>
    <hyperlink ref="D7421" r:id="rId4514"/>
    <hyperlink ref="D7410" r:id="rId4515"/>
    <hyperlink ref="D7418" r:id="rId4516"/>
    <hyperlink ref="D7401" r:id="rId4517"/>
    <hyperlink ref="D7404" r:id="rId4518"/>
    <hyperlink ref="D7414" r:id="rId4519"/>
    <hyperlink ref="D7385" r:id="rId4520"/>
    <hyperlink ref="D7419" r:id="rId4521"/>
    <hyperlink ref="D7408" r:id="rId4522"/>
    <hyperlink ref="D7425" r:id="rId4523"/>
    <hyperlink ref="D7424" r:id="rId4524"/>
    <hyperlink ref="D7417" r:id="rId4525"/>
    <hyperlink ref="D7381" r:id="rId4526"/>
    <hyperlink ref="D7388" r:id="rId4527"/>
    <hyperlink ref="D7398" r:id="rId4528"/>
    <hyperlink ref="D7399" r:id="rId4529"/>
    <hyperlink ref="D7400" r:id="rId4530"/>
    <hyperlink ref="D7402" r:id="rId4531"/>
    <hyperlink ref="D7403" r:id="rId4532"/>
    <hyperlink ref="D7406" r:id="rId4533"/>
    <hyperlink ref="D7407" r:id="rId4534"/>
    <hyperlink ref="D7409" r:id="rId4535"/>
    <hyperlink ref="D7411" r:id="rId4536"/>
    <hyperlink ref="D7415" r:id="rId4537"/>
    <hyperlink ref="D7416" r:id="rId4538"/>
    <hyperlink ref="D7420" r:id="rId4539"/>
    <hyperlink ref="D7422" r:id="rId4540"/>
    <hyperlink ref="D7390" r:id="rId4541" display="alimostafizjv@gmail.com"/>
    <hyperlink ref="D7391:D7392" r:id="rId4542" display="alimostafizjv@gmail.com"/>
    <hyperlink ref="D7394:D7395" r:id="rId4543" display="alimostafizjv@gmail.com"/>
    <hyperlink ref="D7423" r:id="rId4544"/>
    <hyperlink ref="D7444" r:id="rId4545"/>
    <hyperlink ref="D7436" r:id="rId4546"/>
    <hyperlink ref="D7434" r:id="rId4547"/>
    <hyperlink ref="D7435" r:id="rId4548"/>
    <hyperlink ref="D7438" r:id="rId4549"/>
    <hyperlink ref="D7412:D7413" r:id="rId4550" display="tahity.shitaljv@gmail.com"/>
    <hyperlink ref="D7384" r:id="rId4551"/>
    <hyperlink ref="D7405" r:id="rId4552"/>
    <hyperlink ref="D7437" r:id="rId4553"/>
    <hyperlink ref="D7439" r:id="rId4554"/>
    <hyperlink ref="D7441" r:id="rId4555"/>
    <hyperlink ref="D7442" r:id="rId4556"/>
    <hyperlink ref="D7555" r:id="rId4557"/>
    <hyperlink ref="D7559" r:id="rId4558"/>
    <hyperlink ref="D7567" r:id="rId4559"/>
    <hyperlink ref="D7568" r:id="rId4560"/>
    <hyperlink ref="D7569" r:id="rId4561"/>
    <hyperlink ref="D7570" r:id="rId4562"/>
    <hyperlink ref="D7574" r:id="rId4563"/>
    <hyperlink ref="D7447" r:id="rId4564"/>
    <hyperlink ref="D7449" r:id="rId4565"/>
    <hyperlink ref="D7468" r:id="rId4566"/>
    <hyperlink ref="D7489" r:id="rId4567"/>
    <hyperlink ref="D7504" r:id="rId4568"/>
    <hyperlink ref="D7510" r:id="rId4569"/>
    <hyperlink ref="D7529" r:id="rId4570"/>
    <hyperlink ref="D7462" r:id="rId4571" display="knshikderjv@gmail.com"/>
    <hyperlink ref="M7461" r:id="rId4572" display="https://www.eprocure.gov.bd/tenderer/ViewJVCADetails.jsp?uId=B3B59D2C05AA9CD5&amp;tenderId=489992&amp;st=rp"/>
    <hyperlink ref="C7495" r:id="rId4573" display="https://www.eprocure.gov.bd/tenderer/ViewRegistrationDetail.jsp?cId=D16D4C37FEDC7D45&amp;uId=820D75D311481CEF&amp;tId=17B82F28106C7BDB&amp;top=no"/>
    <hyperlink ref="C7508" r:id="rId4574" display="https://www.eprocure.gov.bd/tenderer/ViewRegistrationDetail.jsp?cId=74B58A7743C4134E&amp;uId=1052611456979455&amp;tId=A0C0AD372918E82A&amp;top=no"/>
    <hyperlink ref="C7516" r:id="rId4575" display="https://www.eprocure.gov.bd/tenderer/ViewRegistrationDetail.jsp?cId=68A8D9EB325EC00E&amp;uId=5124BCEB3E9CA793&amp;tId=7E7B3437497F0A54&amp;top=no"/>
    <hyperlink ref="D7516" r:id="rId4576"/>
    <hyperlink ref="D7656" r:id="rId4577"/>
    <hyperlink ref="D7582" r:id="rId4578"/>
    <hyperlink ref="D7583" r:id="rId4579"/>
    <hyperlink ref="D7584" r:id="rId4580"/>
    <hyperlink ref="D7585" r:id="rId4581"/>
    <hyperlink ref="D7586" r:id="rId4582"/>
    <hyperlink ref="D7587" r:id="rId4583"/>
    <hyperlink ref="D7588" r:id="rId4584"/>
    <hyperlink ref="D7589" r:id="rId4585"/>
    <hyperlink ref="D7590" r:id="rId4586"/>
    <hyperlink ref="D7591" r:id="rId4587"/>
    <hyperlink ref="D7592" r:id="rId4588"/>
    <hyperlink ref="D7593" r:id="rId4589"/>
    <hyperlink ref="D7594" r:id="rId4590"/>
    <hyperlink ref="D7595" r:id="rId4591"/>
    <hyperlink ref="D7596" r:id="rId4592"/>
    <hyperlink ref="D7597" r:id="rId4593"/>
    <hyperlink ref="D7598" r:id="rId4594"/>
    <hyperlink ref="D7599" r:id="rId4595"/>
    <hyperlink ref="D7600" r:id="rId4596"/>
    <hyperlink ref="D7601" r:id="rId4597"/>
    <hyperlink ref="D7602" r:id="rId4598"/>
    <hyperlink ref="D7603" r:id="rId4599"/>
    <hyperlink ref="D7604" r:id="rId4600"/>
    <hyperlink ref="D7605" r:id="rId4601"/>
    <hyperlink ref="D7606" r:id="rId4602"/>
    <hyperlink ref="D7607" r:id="rId4603"/>
    <hyperlink ref="D7608" r:id="rId4604"/>
    <hyperlink ref="D7609" r:id="rId4605"/>
    <hyperlink ref="D7610" r:id="rId4606"/>
    <hyperlink ref="D7617" r:id="rId4607"/>
    <hyperlink ref="D7618" r:id="rId4608"/>
    <hyperlink ref="D7619" r:id="rId4609"/>
    <hyperlink ref="D7620" r:id="rId4610"/>
    <hyperlink ref="D7630" r:id="rId4611"/>
    <hyperlink ref="D7635" r:id="rId4612" display="litonsarker1972@gmail.com"/>
    <hyperlink ref="D7640" r:id="rId4613"/>
    <hyperlink ref="D7648" r:id="rId4614"/>
    <hyperlink ref="D7649" r:id="rId4615"/>
    <hyperlink ref="D7650" r:id="rId4616"/>
    <hyperlink ref="D7684" r:id="rId4617"/>
    <hyperlink ref="D7685" r:id="rId4618"/>
    <hyperlink ref="D7689" r:id="rId4619"/>
    <hyperlink ref="D7690" r:id="rId4620"/>
    <hyperlink ref="D7693" r:id="rId4621"/>
    <hyperlink ref="D7694" r:id="rId4622" display="khan.builders2015@gmail.com"/>
    <hyperlink ref="D7697" r:id="rId4623"/>
    <hyperlink ref="D7696" r:id="rId4624"/>
    <hyperlink ref="D7702" r:id="rId4625"/>
    <hyperlink ref="D7709" r:id="rId4626"/>
    <hyperlink ref="D7710" r:id="rId4627"/>
    <hyperlink ref="D7713" r:id="rId4628"/>
    <hyperlink ref="D7719" r:id="rId4629"/>
    <hyperlink ref="D7720" r:id="rId4630"/>
    <hyperlink ref="D7721" r:id="rId4631"/>
    <hyperlink ref="D7722" r:id="rId4632"/>
    <hyperlink ref="D7723" r:id="rId4633"/>
    <hyperlink ref="D7724" r:id="rId4634"/>
    <hyperlink ref="D7725" r:id="rId4635"/>
    <hyperlink ref="D7726" r:id="rId4636"/>
    <hyperlink ref="D7727" r:id="rId4637"/>
    <hyperlink ref="D7731" r:id="rId4638"/>
    <hyperlink ref="D7732" r:id="rId4639"/>
    <hyperlink ref="D7743" r:id="rId4640"/>
    <hyperlink ref="D7651" r:id="rId4641"/>
    <hyperlink ref="D7652" r:id="rId4642"/>
    <hyperlink ref="D7653" r:id="rId4643"/>
    <hyperlink ref="D7740" r:id="rId4644"/>
    <hyperlink ref="D7654" r:id="rId4645"/>
    <hyperlink ref="D7655" r:id="rId4646"/>
    <hyperlink ref="D7661" r:id="rId4647"/>
    <hyperlink ref="D7662" r:id="rId4648"/>
    <hyperlink ref="D7663" r:id="rId4649"/>
    <hyperlink ref="D7664" r:id="rId4650"/>
    <hyperlink ref="D7665" r:id="rId4651"/>
    <hyperlink ref="D7666" r:id="rId4652"/>
    <hyperlink ref="D7667" r:id="rId4653"/>
    <hyperlink ref="D7668" r:id="rId4654"/>
    <hyperlink ref="D7669" r:id="rId4655"/>
    <hyperlink ref="D7672" r:id="rId4656"/>
    <hyperlink ref="D7673" r:id="rId4657"/>
    <hyperlink ref="D7678" r:id="rId4658"/>
    <hyperlink ref="D7679" r:id="rId4659"/>
    <hyperlink ref="D7680" r:id="rId4660"/>
    <hyperlink ref="D7691" r:id="rId4661"/>
    <hyperlink ref="D7711" r:id="rId4662"/>
    <hyperlink ref="D7712" r:id="rId4663"/>
    <hyperlink ref="D7714" r:id="rId4664"/>
    <hyperlink ref="D7715" r:id="rId4665"/>
    <hyperlink ref="D7741" r:id="rId4666"/>
    <hyperlink ref="D7744" r:id="rId4667"/>
    <hyperlink ref="D7695" r:id="rId4668"/>
    <hyperlink ref="D7707" r:id="rId4669"/>
    <hyperlink ref="D7708" r:id="rId4670"/>
    <hyperlink ref="D7643" r:id="rId4671"/>
    <hyperlink ref="D7642" r:id="rId4672"/>
    <hyperlink ref="D7615" r:id="rId4673"/>
    <hyperlink ref="D7616" r:id="rId4674"/>
    <hyperlink ref="D7622" r:id="rId4675"/>
    <hyperlink ref="D7623" r:id="rId4676"/>
    <hyperlink ref="D7625" r:id="rId4677"/>
    <hyperlink ref="D7626" r:id="rId4678"/>
    <hyperlink ref="D7718" r:id="rId4679"/>
    <hyperlink ref="D7749" r:id="rId4680"/>
    <hyperlink ref="D7700" r:id="rId4681"/>
    <hyperlink ref="D7701" r:id="rId4682"/>
    <hyperlink ref="D7613" r:id="rId4683"/>
    <hyperlink ref="D7612" r:id="rId4684"/>
    <hyperlink ref="D7659" r:id="rId4685"/>
    <hyperlink ref="D7660" r:id="rId4686"/>
    <hyperlink ref="D7683" r:id="rId4687"/>
    <hyperlink ref="D7638" r:id="rId4688" display="litonsarker1972@gmail.com"/>
    <hyperlink ref="D7676" r:id="rId4689"/>
    <hyperlink ref="D7747" r:id="rId4690"/>
    <hyperlink ref="D7746" r:id="rId4691"/>
    <hyperlink ref="D7631" r:id="rId4692"/>
    <hyperlink ref="D7772" r:id="rId4693"/>
    <hyperlink ref="D7776" r:id="rId4694"/>
    <hyperlink ref="D7777" r:id="rId4695"/>
    <hyperlink ref="D7780" r:id="rId4696"/>
    <hyperlink ref="D7781" r:id="rId4697"/>
    <hyperlink ref="D7782" r:id="rId4698"/>
    <hyperlink ref="D7785" r:id="rId4699"/>
    <hyperlink ref="D7786" r:id="rId4700"/>
    <hyperlink ref="D7789" r:id="rId4701"/>
    <hyperlink ref="D7790" r:id="rId4702"/>
    <hyperlink ref="D7791" r:id="rId4703"/>
    <hyperlink ref="D7792" r:id="rId4704"/>
    <hyperlink ref="D7793" r:id="rId4705"/>
    <hyperlink ref="D7796" r:id="rId4706"/>
    <hyperlink ref="D7797" r:id="rId4707"/>
    <hyperlink ref="D7798" r:id="rId4708"/>
    <hyperlink ref="D7799" r:id="rId4709"/>
    <hyperlink ref="D7805" r:id="rId4710"/>
    <hyperlink ref="D7808" r:id="rId4711"/>
    <hyperlink ref="D7814" r:id="rId4712"/>
    <hyperlink ref="D7815" r:id="rId4713"/>
    <hyperlink ref="D7818" r:id="rId4714"/>
    <hyperlink ref="D7769" r:id="rId4715"/>
    <hyperlink ref="D7770" r:id="rId4716"/>
    <hyperlink ref="D7771" r:id="rId4717"/>
    <hyperlink ref="D7775" r:id="rId4718"/>
    <hyperlink ref="D7821" r:id="rId4719"/>
    <hyperlink ref="D7822" r:id="rId4720"/>
    <hyperlink ref="D7823" r:id="rId4721"/>
    <hyperlink ref="D7827" r:id="rId4722"/>
    <hyperlink ref="D7828" r:id="rId4723"/>
    <hyperlink ref="D7829" r:id="rId4724"/>
    <hyperlink ref="D7830" r:id="rId4725"/>
    <hyperlink ref="D7831" r:id="rId4726"/>
    <hyperlink ref="D7768" r:id="rId4727"/>
    <hyperlink ref="D7767" r:id="rId4728"/>
    <hyperlink ref="D7766" r:id="rId4729"/>
    <hyperlink ref="D7833" r:id="rId4730"/>
    <hyperlink ref="D7836" r:id="rId4731"/>
    <hyperlink ref="D7837" r:id="rId4732"/>
    <hyperlink ref="D7839" r:id="rId4733"/>
    <hyperlink ref="D7841" r:id="rId4734"/>
    <hyperlink ref="D7842" r:id="rId4735"/>
    <hyperlink ref="D7844" r:id="rId4736"/>
    <hyperlink ref="D7845" r:id="rId4737"/>
    <hyperlink ref="D7847" r:id="rId4738"/>
    <hyperlink ref="D7848" r:id="rId4739"/>
    <hyperlink ref="D7846" r:id="rId4740"/>
    <hyperlink ref="D7850" r:id="rId4741"/>
    <hyperlink ref="D7851" r:id="rId4742"/>
    <hyperlink ref="D7787" r:id="rId4743"/>
    <hyperlink ref="D7788" r:id="rId4744"/>
    <hyperlink ref="D7794" r:id="rId4745"/>
    <hyperlink ref="D7795" r:id="rId4746"/>
    <hyperlink ref="D7804" r:id="rId4747"/>
    <hyperlink ref="D7809" r:id="rId4748"/>
    <hyperlink ref="D7810" r:id="rId4749"/>
    <hyperlink ref="D7817" r:id="rId4750"/>
    <hyperlink ref="D7816" r:id="rId4751"/>
    <hyperlink ref="D7819" r:id="rId4752"/>
    <hyperlink ref="D7825" r:id="rId4753"/>
    <hyperlink ref="D8073" r:id="rId4754"/>
    <hyperlink ref="D8074" r:id="rId4755"/>
    <hyperlink ref="D8075" r:id="rId4756"/>
    <hyperlink ref="D8076" r:id="rId4757"/>
    <hyperlink ref="D8070" r:id="rId4758"/>
    <hyperlink ref="D8071" r:id="rId4759"/>
    <hyperlink ref="D7853" r:id="rId4760"/>
    <hyperlink ref="D7907" r:id="rId4761"/>
    <hyperlink ref="D7897" r:id="rId4762"/>
    <hyperlink ref="D7896" r:id="rId4763"/>
    <hyperlink ref="D7888" r:id="rId4764"/>
    <hyperlink ref="D7862" r:id="rId4765"/>
    <hyperlink ref="D7886" r:id="rId4766"/>
    <hyperlink ref="D7872" r:id="rId4767"/>
    <hyperlink ref="D7859" r:id="rId4768"/>
    <hyperlink ref="D7883" r:id="rId4769"/>
    <hyperlink ref="D7865" r:id="rId4770"/>
    <hyperlink ref="D7893" r:id="rId4771"/>
    <hyperlink ref="D7876" r:id="rId4772"/>
    <hyperlink ref="D7867" r:id="rId4773"/>
    <hyperlink ref="D7904" r:id="rId4774"/>
    <hyperlink ref="D7854" r:id="rId4775"/>
    <hyperlink ref="D7871" r:id="rId4776"/>
    <hyperlink ref="D7880" r:id="rId4777"/>
    <hyperlink ref="D7934" r:id="rId4778"/>
    <hyperlink ref="D7935" r:id="rId4779"/>
    <hyperlink ref="D7938" r:id="rId4780"/>
    <hyperlink ref="D7939" r:id="rId4781"/>
    <hyperlink ref="D7940" r:id="rId4782"/>
    <hyperlink ref="D7941" r:id="rId4783"/>
    <hyperlink ref="D7942" r:id="rId4784"/>
    <hyperlink ref="D7863" r:id="rId4785"/>
    <hyperlink ref="D7902" r:id="rId4786"/>
    <hyperlink ref="D7877" r:id="rId4787"/>
    <hyperlink ref="D7884" r:id="rId4788"/>
    <hyperlink ref="D7908" r:id="rId4789"/>
    <hyperlink ref="D7912" r:id="rId4790"/>
    <hyperlink ref="D7906" r:id="rId4791"/>
    <hyperlink ref="D7913" r:id="rId4792"/>
    <hyperlink ref="D7901" r:id="rId4793"/>
    <hyperlink ref="D7909" r:id="rId4794"/>
    <hyperlink ref="D7898" r:id="rId4795"/>
    <hyperlink ref="D7892" r:id="rId4796"/>
    <hyperlink ref="D7903" r:id="rId4797"/>
    <hyperlink ref="D7856" r:id="rId4798"/>
    <hyperlink ref="D7858" r:id="rId4799"/>
    <hyperlink ref="D7879" r:id="rId4800"/>
    <hyperlink ref="D7869" r:id="rId4801"/>
    <hyperlink ref="D7899" r:id="rId4802"/>
    <hyperlink ref="D7874" r:id="rId4803"/>
    <hyperlink ref="D7852" r:id="rId4804"/>
    <hyperlink ref="D7889" r:id="rId4805"/>
    <hyperlink ref="D7890" r:id="rId4806"/>
    <hyperlink ref="D7857" r:id="rId4807"/>
    <hyperlink ref="D7873" r:id="rId4808"/>
    <hyperlink ref="D7875" r:id="rId4809"/>
    <hyperlink ref="D7855" r:id="rId4810"/>
    <hyperlink ref="D7878" r:id="rId4811"/>
    <hyperlink ref="D7895" r:id="rId4812"/>
    <hyperlink ref="D7864" r:id="rId4813"/>
    <hyperlink ref="D7911" r:id="rId4814"/>
    <hyperlink ref="D7860" r:id="rId4815"/>
    <hyperlink ref="D7891" r:id="rId4816"/>
    <hyperlink ref="D7887" r:id="rId4817"/>
    <hyperlink ref="D7900" r:id="rId4818"/>
    <hyperlink ref="D7885" r:id="rId4819"/>
    <hyperlink ref="D7866" r:id="rId4820"/>
    <hyperlink ref="D7882" r:id="rId4821"/>
    <hyperlink ref="D7910" r:id="rId4822"/>
    <hyperlink ref="D7905" r:id="rId4823"/>
    <hyperlink ref="D7894" r:id="rId4824"/>
    <hyperlink ref="D7861" r:id="rId4825"/>
    <hyperlink ref="D7868" r:id="rId4826"/>
    <hyperlink ref="D7870" r:id="rId4827"/>
    <hyperlink ref="D7881" r:id="rId4828"/>
    <hyperlink ref="D7948" r:id="rId4829"/>
    <hyperlink ref="D7949" r:id="rId4830"/>
    <hyperlink ref="D7951" r:id="rId4831"/>
    <hyperlink ref="D7952" r:id="rId4832"/>
    <hyperlink ref="D7953" r:id="rId4833"/>
    <hyperlink ref="D7954" r:id="rId4834"/>
    <hyperlink ref="D7955" r:id="rId4835"/>
    <hyperlink ref="D7956" r:id="rId4836"/>
    <hyperlink ref="D7957" r:id="rId4837"/>
    <hyperlink ref="D7958" r:id="rId4838"/>
    <hyperlink ref="D7959" r:id="rId4839"/>
    <hyperlink ref="D7960" r:id="rId4840"/>
    <hyperlink ref="D7961" r:id="rId4841"/>
    <hyperlink ref="D7964" r:id="rId4842"/>
    <hyperlink ref="D7967" r:id="rId4843"/>
    <hyperlink ref="D7968" r:id="rId4844"/>
    <hyperlink ref="D7969" r:id="rId4845"/>
    <hyperlink ref="D7970" r:id="rId4846"/>
    <hyperlink ref="D7971" r:id="rId4847"/>
    <hyperlink ref="D7972" r:id="rId4848"/>
    <hyperlink ref="D7975" r:id="rId4849"/>
    <hyperlink ref="D7976" r:id="rId4850"/>
    <hyperlink ref="D7977" r:id="rId4851"/>
    <hyperlink ref="D7978" r:id="rId4852"/>
    <hyperlink ref="D7979" r:id="rId4853"/>
    <hyperlink ref="D7981" r:id="rId4854"/>
    <hyperlink ref="D7982" r:id="rId4855"/>
    <hyperlink ref="D7983" r:id="rId4856"/>
    <hyperlink ref="D7984" r:id="rId4857"/>
    <hyperlink ref="D7987" r:id="rId4858"/>
    <hyperlink ref="D7988" r:id="rId4859"/>
    <hyperlink ref="D7989" r:id="rId4860"/>
    <hyperlink ref="D7990" r:id="rId4861"/>
    <hyperlink ref="D7991" r:id="rId4862"/>
    <hyperlink ref="D7992" r:id="rId4863"/>
    <hyperlink ref="D7995" r:id="rId4864"/>
    <hyperlink ref="D7996" r:id="rId4865"/>
    <hyperlink ref="D7997" r:id="rId4866"/>
    <hyperlink ref="D7998" r:id="rId4867"/>
    <hyperlink ref="D7999" r:id="rId4868"/>
    <hyperlink ref="D8000" r:id="rId4869"/>
    <hyperlink ref="D8001" r:id="rId4870"/>
    <hyperlink ref="D8002" r:id="rId4871"/>
    <hyperlink ref="D8003" r:id="rId4872"/>
    <hyperlink ref="D8004" r:id="rId4873"/>
    <hyperlink ref="D8005" r:id="rId4874"/>
    <hyperlink ref="D8006" r:id="rId4875"/>
    <hyperlink ref="D8007" r:id="rId4876"/>
    <hyperlink ref="D8011" r:id="rId4877"/>
    <hyperlink ref="D8012" r:id="rId4878"/>
    <hyperlink ref="D8013" r:id="rId4879"/>
    <hyperlink ref="D8014" r:id="rId4880"/>
    <hyperlink ref="D8015" r:id="rId4881"/>
    <hyperlink ref="D8018" r:id="rId4882"/>
    <hyperlink ref="D8019" r:id="rId4883"/>
    <hyperlink ref="D7914" r:id="rId4884"/>
    <hyperlink ref="D7919" r:id="rId4885"/>
    <hyperlink ref="D7917" r:id="rId4886"/>
    <hyperlink ref="D7920" r:id="rId4887"/>
    <hyperlink ref="D7918" r:id="rId4888"/>
    <hyperlink ref="D7921" r:id="rId4889"/>
    <hyperlink ref="D8101" r:id="rId4890"/>
    <hyperlink ref="D8082" r:id="rId4891"/>
    <hyperlink ref="D8081" r:id="rId4892"/>
    <hyperlink ref="D8055" r:id="rId4893"/>
    <hyperlink ref="D8056" r:id="rId4894"/>
    <hyperlink ref="D8059" r:id="rId4895"/>
    <hyperlink ref="D8062" r:id="rId4896"/>
    <hyperlink ref="D8066" r:id="rId4897"/>
    <hyperlink ref="D8063" r:id="rId4898"/>
    <hyperlink ref="D8069" r:id="rId4899"/>
    <hyperlink ref="D8067" r:id="rId4900"/>
    <hyperlink ref="D8068" r:id="rId4901"/>
    <hyperlink ref="D7922" r:id="rId4902"/>
    <hyperlink ref="D7923" r:id="rId4903"/>
    <hyperlink ref="D7924" r:id="rId4904"/>
    <hyperlink ref="D8083" r:id="rId4905"/>
    <hyperlink ref="D8086" r:id="rId4906"/>
    <hyperlink ref="D8087" r:id="rId4907"/>
    <hyperlink ref="D8090" r:id="rId4908"/>
    <hyperlink ref="D7950" r:id="rId4909"/>
    <hyperlink ref="D8098" r:id="rId4910"/>
    <hyperlink ref="D8097" r:id="rId4911"/>
    <hyperlink ref="D8099" r:id="rId4912"/>
    <hyperlink ref="D8100" r:id="rId4913"/>
    <hyperlink ref="D7980" r:id="rId4914"/>
    <hyperlink ref="D7925" r:id="rId4915"/>
    <hyperlink ref="D7933" r:id="rId4916"/>
    <hyperlink ref="D7926" r:id="rId4917"/>
    <hyperlink ref="D7932" r:id="rId4918"/>
    <hyperlink ref="D7927" r:id="rId4919"/>
    <hyperlink ref="D7930" r:id="rId4920"/>
    <hyperlink ref="D7928" r:id="rId4921"/>
    <hyperlink ref="D7931" r:id="rId4922"/>
    <hyperlink ref="D7929" r:id="rId4923"/>
    <hyperlink ref="D8077" r:id="rId4924"/>
    <hyperlink ref="D7944" r:id="rId4925"/>
    <hyperlink ref="D8094" r:id="rId4926"/>
    <hyperlink ref="D7945" r:id="rId4927"/>
    <hyperlink ref="D8061" r:id="rId4928"/>
    <hyperlink ref="D7915" r:id="rId4929"/>
    <hyperlink ref="D8016" r:id="rId4930"/>
    <hyperlink ref="D8008" r:id="rId4931"/>
    <hyperlink ref="D8017" r:id="rId4932"/>
    <hyperlink ref="D7916" r:id="rId4933"/>
    <hyperlink ref="D8064" r:id="rId4934"/>
    <hyperlink ref="D8057" r:id="rId4935"/>
    <hyperlink ref="D7936" r:id="rId4936"/>
    <hyperlink ref="D8010" r:id="rId4937"/>
    <hyperlink ref="D8072" r:id="rId4938"/>
    <hyperlink ref="D8078" r:id="rId4939"/>
    <hyperlink ref="D8084" r:id="rId4940"/>
    <hyperlink ref="D8091" r:id="rId4941"/>
    <hyperlink ref="D8092" r:id="rId4942"/>
    <hyperlink ref="D8034" r:id="rId4943"/>
    <hyperlink ref="D8033" r:id="rId4944"/>
    <hyperlink ref="D8031" r:id="rId4945"/>
    <hyperlink ref="D8030" r:id="rId4946"/>
    <hyperlink ref="D8021" r:id="rId4947"/>
    <hyperlink ref="D8022" r:id="rId4948"/>
    <hyperlink ref="D8026" r:id="rId4949"/>
    <hyperlink ref="D8035" r:id="rId4950"/>
    <hyperlink ref="D8049" r:id="rId4951"/>
    <hyperlink ref="D8032" r:id="rId4952"/>
    <hyperlink ref="D8036" r:id="rId4953"/>
    <hyperlink ref="D7962" r:id="rId4954"/>
    <hyperlink ref="D7963" r:id="rId4955"/>
    <hyperlink ref="D7965" r:id="rId4956"/>
    <hyperlink ref="D7966" r:id="rId4957"/>
    <hyperlink ref="D7973" r:id="rId4958"/>
    <hyperlink ref="D7974" r:id="rId4959"/>
    <hyperlink ref="D8050" r:id="rId4960"/>
    <hyperlink ref="D8051" r:id="rId4961"/>
    <hyperlink ref="D8027" r:id="rId4962"/>
    <hyperlink ref="D8028" r:id="rId4963"/>
    <hyperlink ref="D8020" r:id="rId4964"/>
    <hyperlink ref="D8079" r:id="rId4965"/>
    <hyperlink ref="D8060" r:id="rId4966"/>
    <hyperlink ref="D8065" r:id="rId4967"/>
    <hyperlink ref="D8058" r:id="rId4968"/>
    <hyperlink ref="D8009" r:id="rId4969"/>
    <hyperlink ref="D7993" r:id="rId4970"/>
    <hyperlink ref="D7994" r:id="rId4971"/>
    <hyperlink ref="D7985" r:id="rId4972"/>
    <hyperlink ref="D7986" r:id="rId4973"/>
    <hyperlink ref="D8080" r:id="rId4974"/>
    <hyperlink ref="D8088" r:id="rId4975"/>
    <hyperlink ref="D8089" r:id="rId4976"/>
    <hyperlink ref="D8093" r:id="rId4977"/>
    <hyperlink ref="D8095" r:id="rId4978"/>
    <hyperlink ref="D8096" r:id="rId4979"/>
    <hyperlink ref="D8085" r:id="rId4980"/>
    <hyperlink ref="D7937" r:id="rId4981"/>
    <hyperlink ref="D7946" r:id="rId4982"/>
    <hyperlink ref="D7947" r:id="rId4983"/>
    <hyperlink ref="D8280" r:id="rId4984"/>
    <hyperlink ref="D8259" r:id="rId4985"/>
    <hyperlink ref="D8273" r:id="rId4986"/>
    <hyperlink ref="D8281" r:id="rId4987"/>
    <hyperlink ref="D8434" r:id="rId4988"/>
    <hyperlink ref="D8435" r:id="rId4989"/>
    <hyperlink ref="D8436" r:id="rId4990"/>
    <hyperlink ref="D8274" r:id="rId4991"/>
    <hyperlink ref="D8267" r:id="rId4992"/>
    <hyperlink ref="D8249" r:id="rId4993"/>
    <hyperlink ref="D8230" r:id="rId4994"/>
    <hyperlink ref="D8268" r:id="rId4995"/>
    <hyperlink ref="D8269" r:id="rId4996"/>
    <hyperlink ref="D8475" r:id="rId4997"/>
    <hyperlink ref="D8481" r:id="rId4998"/>
    <hyperlink ref="D8546" r:id="rId4999"/>
    <hyperlink ref="D8346" r:id="rId5000"/>
    <hyperlink ref="C8335" r:id="rId5001" display="https://www.eprocure.gov.bd/tenderer/ViewRegistrationDetail.jsp?cId=5C34F16EB4A755DC&amp;uId=0C3DA0D5A6D322A4&amp;tId=599E12C96A503869&amp;top=no"/>
    <hyperlink ref="C8336" r:id="rId5002" display="https://www.eprocure.gov.bd/tenderer/ViewRegistrationDetail.jsp?cId=A238DC5C061D8142&amp;uId=B3CB600EF6CE2424&amp;tId=69CFDC0321EA5A4D&amp;top=no"/>
    <hyperlink ref="D8335" r:id="rId5003"/>
    <hyperlink ref="D8336" r:id="rId5004"/>
    <hyperlink ref="C8347" r:id="rId5005" display="https://www.eprocure.gov.bd/tenderer/ViewRegistrationDetail.jsp?cId=DFADB11FD8ECB584&amp;uId=5A4BC78FCE14FCE3&amp;tId=741C6A4DA0608349&amp;top=no"/>
    <hyperlink ref="C8348" r:id="rId5006" display="https://www.eprocure.gov.bd/tenderer/ViewRegistrationDetail.jsp?cId=F72D69221C7AF526&amp;uId=534F161588B69020&amp;tId=DBFA634FAF1F1538&amp;top=no"/>
    <hyperlink ref="D8348" r:id="rId5007"/>
    <hyperlink ref="D8347" r:id="rId5008"/>
    <hyperlink ref="D8364" r:id="rId5009"/>
    <hyperlink ref="D8365" r:id="rId5010"/>
    <hyperlink ref="D8367" r:id="rId5011"/>
    <hyperlink ref="D8368" r:id="rId5012"/>
    <hyperlink ref="D8370" r:id="rId5013"/>
    <hyperlink ref="D8371" r:id="rId5014"/>
    <hyperlink ref="D8374" r:id="rId5015"/>
    <hyperlink ref="D8375" r:id="rId5016"/>
    <hyperlink ref="D8379" r:id="rId5017"/>
    <hyperlink ref="D8380" r:id="rId5018"/>
    <hyperlink ref="D8383" r:id="rId5019"/>
    <hyperlink ref="D8384" r:id="rId5020"/>
    <hyperlink ref="D8387" r:id="rId5021"/>
    <hyperlink ref="D8388" r:id="rId5022"/>
    <hyperlink ref="D8390" r:id="rId5023"/>
    <hyperlink ref="D8391" r:id="rId5024"/>
    <hyperlink ref="D8393" r:id="rId5025"/>
    <hyperlink ref="D8394" r:id="rId5026"/>
    <hyperlink ref="D8413" r:id="rId5027"/>
    <hyperlink ref="D8414" r:id="rId5028"/>
    <hyperlink ref="D8439" r:id="rId5029"/>
    <hyperlink ref="D8448" r:id="rId5030"/>
    <hyperlink ref="D8449" r:id="rId5031"/>
    <hyperlink ref="D8456" r:id="rId5032"/>
    <hyperlink ref="D8465" r:id="rId5033"/>
    <hyperlink ref="D8466" r:id="rId5034"/>
    <hyperlink ref="D8468" r:id="rId5035"/>
    <hyperlink ref="D8469" r:id="rId5036"/>
    <hyperlink ref="D8487" r:id="rId5037"/>
    <hyperlink ref="D8497" r:id="rId5038"/>
    <hyperlink ref="D8498" r:id="rId5039"/>
    <hyperlink ref="D8504" r:id="rId5040"/>
    <hyperlink ref="D8505" r:id="rId5041"/>
    <hyperlink ref="D8514" r:id="rId5042"/>
    <hyperlink ref="D8515" r:id="rId5043"/>
    <hyperlink ref="D8524" r:id="rId5044"/>
    <hyperlink ref="D8527" r:id="rId5045"/>
    <hyperlink ref="D8533" r:id="rId5046"/>
    <hyperlink ref="D8534" r:id="rId5047"/>
    <hyperlink ref="D8551" r:id="rId5048"/>
    <hyperlink ref="D8552" r:id="rId5049"/>
    <hyperlink ref="D8554" r:id="rId5050"/>
    <hyperlink ref="D8555" r:id="rId5051"/>
    <hyperlink ref="D8566" r:id="rId5052"/>
    <hyperlink ref="D8578" r:id="rId5053"/>
    <hyperlink ref="D8579" r:id="rId5054"/>
    <hyperlink ref="D8582" r:id="rId5055"/>
    <hyperlink ref="D8583" r:id="rId5056"/>
    <hyperlink ref="D8587" r:id="rId5057"/>
    <hyperlink ref="D8588" r:id="rId5058"/>
    <hyperlink ref="D8593" r:id="rId5059"/>
    <hyperlink ref="D8594" r:id="rId5060"/>
    <hyperlink ref="D8611" r:id="rId5061"/>
    <hyperlink ref="D8612" r:id="rId5062"/>
    <hyperlink ref="D8614" r:id="rId5063"/>
    <hyperlink ref="D8624" r:id="rId5064"/>
    <hyperlink ref="D8625" r:id="rId5065"/>
    <hyperlink ref="D8356" r:id="rId5066"/>
    <hyperlink ref="D8357" r:id="rId5067"/>
    <hyperlink ref="D8358" r:id="rId5068"/>
    <hyperlink ref="D8359" r:id="rId5069"/>
    <hyperlink ref="D8360" r:id="rId5070"/>
    <hyperlink ref="D8322" r:id="rId5071"/>
    <hyperlink ref="D8323" r:id="rId5072"/>
    <hyperlink ref="D8324" r:id="rId5073"/>
    <hyperlink ref="D8302" r:id="rId5074"/>
    <hyperlink ref="D8304" r:id="rId5075"/>
    <hyperlink ref="D8305" r:id="rId5076"/>
    <hyperlink ref="D8306" r:id="rId5077"/>
    <hyperlink ref="D8307" r:id="rId5078"/>
    <hyperlink ref="D8309" r:id="rId5079"/>
    <hyperlink ref="D8310" r:id="rId5080"/>
    <hyperlink ref="D8311" r:id="rId5081"/>
    <hyperlink ref="D8288" r:id="rId5082"/>
    <hyperlink ref="D8289" r:id="rId5083"/>
    <hyperlink ref="D8290" r:id="rId5084"/>
    <hyperlink ref="D8291" r:id="rId5085"/>
    <hyperlink ref="D8294" r:id="rId5086"/>
    <hyperlink ref="D8295" r:id="rId5087"/>
    <hyperlink ref="D8296" r:id="rId5088"/>
    <hyperlink ref="D8297" r:id="rId5089"/>
    <hyperlink ref="D8298" r:id="rId5090"/>
    <hyperlink ref="D8299" r:id="rId5091"/>
    <hyperlink ref="D8300" r:id="rId5092"/>
    <hyperlink ref="D8301" r:id="rId5093"/>
    <hyperlink ref="D8431" r:id="rId5094"/>
    <hyperlink ref="D8432:D8433" r:id="rId5095" display="egp.mahbmaejv@gmail.com"/>
    <hyperlink ref="C8432" r:id="rId5096" display="https://www.eprocure.gov.bd/tenderer/ViewRegistrationDetail.jsp?cId=D4866BFDDAF2E383&amp;uId=12A99623F1C09203&amp;tId=DA619819899E03E2&amp;top=no"/>
    <hyperlink ref="C8433" r:id="rId5097" display="https://www.eprocure.gov.bd/tenderer/ViewRegistrationDetail.jsp?cId=13BDD76ED6A54AD3&amp;uId=10C44F802AC27BB0&amp;tId=B516090416A7AA24&amp;top=no"/>
    <hyperlink ref="D8635" r:id="rId5098"/>
    <hyperlink ref="D8636" r:id="rId5099"/>
    <hyperlink ref="D8637" r:id="rId5100"/>
    <hyperlink ref="D8638" r:id="rId5101"/>
    <hyperlink ref="D8639" r:id="rId5102"/>
    <hyperlink ref="D8640" r:id="rId5103"/>
    <hyperlink ref="D8641" r:id="rId5104"/>
    <hyperlink ref="D8642" r:id="rId5105"/>
    <hyperlink ref="D8643" r:id="rId5106"/>
    <hyperlink ref="D8644" r:id="rId5107"/>
    <hyperlink ref="D8802" r:id="rId5108"/>
    <hyperlink ref="D8804" r:id="rId5109"/>
    <hyperlink ref="D8809" r:id="rId5110"/>
    <hyperlink ref="D8811" r:id="rId5111"/>
    <hyperlink ref="D8812" r:id="rId5112"/>
    <hyperlink ref="D8814" r:id="rId5113"/>
    <hyperlink ref="D8816" r:id="rId5114"/>
    <hyperlink ref="D8817" r:id="rId5115"/>
    <hyperlink ref="D8818" r:id="rId5116"/>
    <hyperlink ref="D8820" r:id="rId5117"/>
    <hyperlink ref="D8821" r:id="rId5118"/>
    <hyperlink ref="D8823" r:id="rId5119"/>
    <hyperlink ref="D8825" r:id="rId5120"/>
    <hyperlink ref="D8830" r:id="rId5121"/>
    <hyperlink ref="D8832" r:id="rId5122"/>
    <hyperlink ref="D8833" r:id="rId5123"/>
    <hyperlink ref="D8837" r:id="rId5124"/>
    <hyperlink ref="D8853" r:id="rId5125"/>
    <hyperlink ref="D8870" r:id="rId5126"/>
    <hyperlink ref="D8851" r:id="rId5127"/>
    <hyperlink ref="D8852" r:id="rId5128"/>
    <hyperlink ref="D8847" r:id="rId5129"/>
    <hyperlink ref="D8848" r:id="rId5130"/>
    <hyperlink ref="D8796" r:id="rId5131"/>
    <hyperlink ref="D8846" r:id="rId5132"/>
    <hyperlink ref="D8845" r:id="rId5133"/>
    <hyperlink ref="D8844" r:id="rId5134"/>
    <hyperlink ref="D8841" r:id="rId5135"/>
    <hyperlink ref="D8803" r:id="rId5136"/>
    <hyperlink ref="D8815" r:id="rId5137"/>
    <hyperlink ref="D8822" r:id="rId5138"/>
    <hyperlink ref="D8867" r:id="rId5139"/>
    <hyperlink ref="D8869" r:id="rId5140"/>
    <hyperlink ref="D8868" r:id="rId5141"/>
    <hyperlink ref="D8806" r:id="rId5142"/>
    <hyperlink ref="D8805" r:id="rId5143"/>
    <hyperlink ref="C8864" r:id="rId5144" display="https://www.eprocure.gov.bd/tenderer/ViewRegistrationDetail.jsp?cId=A6BF378C25356586&amp;uId=B98A0F1DC1686B4B&amp;tId=249BAAC9EFFA10CA&amp;top=no"/>
    <hyperlink ref="D8791:D8795" r:id="rId5145" display="ditsbd01@gmail.com"/>
    <hyperlink ref="D8797" r:id="rId5146"/>
    <hyperlink ref="D8798" r:id="rId5147"/>
    <hyperlink ref="D8799:D8800" r:id="rId5148" display="bmrafiq7373@gmail.com"/>
    <hyperlink ref="D8801" r:id="rId5149"/>
    <hyperlink ref="D8810" r:id="rId5150"/>
    <hyperlink ref="D8813" r:id="rId5151"/>
    <hyperlink ref="D8819" r:id="rId5152"/>
    <hyperlink ref="D8826:D8829" r:id="rId5153" display="msjandv@gmail.com"/>
    <hyperlink ref="D8831" r:id="rId5154"/>
    <hyperlink ref="D8834:D8836" r:id="rId5155" display="msfakirenterprise@gmail.com"/>
    <hyperlink ref="D8838:D8839" r:id="rId5156" display="msedenprise@gmail.com"/>
    <hyperlink ref="D8842:D8843" r:id="rId5157" display="mizanur_79@ymail.com"/>
    <hyperlink ref="D8849:D8850" r:id="rId5158" display="almodinaenterprise1985@gmail.com"/>
    <hyperlink ref="D8866" r:id="rId5159"/>
    <hyperlink ref="D8799" r:id="rId5160"/>
    <hyperlink ref="D8872" r:id="rId5161"/>
    <hyperlink ref="D8883" r:id="rId5162"/>
    <hyperlink ref="D8890" r:id="rId5163"/>
    <hyperlink ref="D8895" r:id="rId5164"/>
    <hyperlink ref="D8897" r:id="rId5165"/>
    <hyperlink ref="D8899" r:id="rId5166"/>
    <hyperlink ref="D8900" r:id="rId5167"/>
    <hyperlink ref="D8901" r:id="rId5168"/>
    <hyperlink ref="D8904" r:id="rId5169"/>
    <hyperlink ref="D8906" r:id="rId5170"/>
    <hyperlink ref="D8907" r:id="rId5171"/>
    <hyperlink ref="D8913" r:id="rId5172"/>
    <hyperlink ref="D8914" r:id="rId5173"/>
    <hyperlink ref="D8915" r:id="rId5174"/>
    <hyperlink ref="D8916" r:id="rId5175"/>
    <hyperlink ref="D8935" r:id="rId5176"/>
    <hyperlink ref="D8938" r:id="rId5177"/>
    <hyperlink ref="D8945" r:id="rId5178"/>
    <hyperlink ref="D8948" r:id="rId5179"/>
    <hyperlink ref="D8949" r:id="rId5180"/>
    <hyperlink ref="D8952" r:id="rId5181"/>
    <hyperlink ref="D8954" r:id="rId5182"/>
    <hyperlink ref="D8955" r:id="rId5183"/>
    <hyperlink ref="D8956" r:id="rId5184"/>
    <hyperlink ref="D8972" r:id="rId5185"/>
    <hyperlink ref="D8976" r:id="rId5186"/>
    <hyperlink ref="D8985" r:id="rId5187"/>
    <hyperlink ref="D8920" r:id="rId5188"/>
    <hyperlink ref="D8921" r:id="rId5189"/>
    <hyperlink ref="D8924" r:id="rId5190"/>
    <hyperlink ref="D8925" r:id="rId5191"/>
    <hyperlink ref="D8926" r:id="rId5192"/>
    <hyperlink ref="D8928" r:id="rId5193"/>
    <hyperlink ref="D8929" r:id="rId5194"/>
    <hyperlink ref="D8940" r:id="rId5195"/>
    <hyperlink ref="D8941" r:id="rId5196"/>
    <hyperlink ref="D8966" r:id="rId5197"/>
    <hyperlink ref="D8957" r:id="rId5198"/>
    <hyperlink ref="D9008" r:id="rId5199"/>
    <hyperlink ref="D8988" r:id="rId5200"/>
    <hyperlink ref="D8992" r:id="rId5201"/>
    <hyperlink ref="D8995" r:id="rId5202"/>
    <hyperlink ref="D9003" r:id="rId5203"/>
    <hyperlink ref="D9005" r:id="rId5204"/>
    <hyperlink ref="D9011" r:id="rId5205"/>
    <hyperlink ref="D8960" r:id="rId5206"/>
    <hyperlink ref="D8962" r:id="rId5207"/>
    <hyperlink ref="D8963" r:id="rId5208"/>
    <hyperlink ref="D9015" r:id="rId5209"/>
    <hyperlink ref="D8917" r:id="rId5210"/>
    <hyperlink ref="D8918" r:id="rId5211"/>
    <hyperlink ref="D8943" r:id="rId5212"/>
    <hyperlink ref="D8964" r:id="rId5213"/>
    <hyperlink ref="D8969" r:id="rId5214"/>
    <hyperlink ref="D8951" r:id="rId5215"/>
    <hyperlink ref="D8908" r:id="rId5216"/>
    <hyperlink ref="D8911" r:id="rId5217"/>
    <hyperlink ref="D8939" r:id="rId5218"/>
    <hyperlink ref="D8961" r:id="rId5219"/>
    <hyperlink ref="D8967" r:id="rId5220"/>
    <hyperlink ref="D8970" r:id="rId5221"/>
    <hyperlink ref="D8974" r:id="rId5222"/>
    <hyperlink ref="D8977" r:id="rId5223"/>
    <hyperlink ref="D8986" r:id="rId5224"/>
    <hyperlink ref="D8989" r:id="rId5225"/>
    <hyperlink ref="D8990" r:id="rId5226"/>
    <hyperlink ref="D8993" r:id="rId5227"/>
    <hyperlink ref="D8996" r:id="rId5228"/>
    <hyperlink ref="D9006" r:id="rId5229"/>
    <hyperlink ref="D9009" r:id="rId5230"/>
    <hyperlink ref="D9012" r:id="rId5231"/>
    <hyperlink ref="D9013" r:id="rId5232"/>
    <hyperlink ref="D9016" r:id="rId5233"/>
    <hyperlink ref="D9017" r:id="rId5234"/>
    <hyperlink ref="D8909" r:id="rId5235"/>
    <hyperlink ref="D8959" r:id="rId5236"/>
    <hyperlink ref="D8965" r:id="rId5237"/>
    <hyperlink ref="D8968" r:id="rId5238"/>
    <hyperlink ref="D8971" r:id="rId5239"/>
    <hyperlink ref="D8975" r:id="rId5240"/>
    <hyperlink ref="D8984" r:id="rId5241"/>
    <hyperlink ref="D8991" r:id="rId5242"/>
    <hyperlink ref="D8994" r:id="rId5243"/>
    <hyperlink ref="D9004" r:id="rId5244"/>
    <hyperlink ref="D9007" r:id="rId5245"/>
    <hyperlink ref="D9010" r:id="rId5246"/>
    <hyperlink ref="D9014" r:id="rId5247"/>
    <hyperlink ref="D8910" r:id="rId5248"/>
    <hyperlink ref="D8912" r:id="rId5249"/>
    <hyperlink ref="D8973" r:id="rId5250"/>
    <hyperlink ref="D8980" r:id="rId5251"/>
    <hyperlink ref="D8978" r:id="rId5252"/>
    <hyperlink ref="D8979" r:id="rId5253"/>
    <hyperlink ref="D8981" r:id="rId5254"/>
    <hyperlink ref="D8982" r:id="rId5255"/>
    <hyperlink ref="D8987" r:id="rId5256"/>
    <hyperlink ref="D8998" r:id="rId5257"/>
    <hyperlink ref="D8999" r:id="rId5258"/>
    <hyperlink ref="D8997" r:id="rId5259"/>
    <hyperlink ref="D9001" r:id="rId5260"/>
    <hyperlink ref="D9002" r:id="rId5261"/>
    <hyperlink ref="D9000" r:id="rId5262"/>
    <hyperlink ref="C9012" r:id="rId5263" display="marupganj@gmail.com JV, Murapara,Rupganj,Narayanganj "/>
    <hyperlink ref="D8958" r:id="rId5264"/>
    <hyperlink ref="D8953" r:id="rId5265"/>
    <hyperlink ref="D8950" r:id="rId5266"/>
    <hyperlink ref="D8873:D8882" r:id="rId5267" display="ahasank77@gmail.com"/>
    <hyperlink ref="D8884" r:id="rId5268"/>
    <hyperlink ref="D8885" r:id="rId5269"/>
    <hyperlink ref="D8886" r:id="rId5270"/>
    <hyperlink ref="D8887" r:id="rId5271"/>
    <hyperlink ref="D8888" r:id="rId5272"/>
    <hyperlink ref="D8889" r:id="rId5273"/>
    <hyperlink ref="D8891" r:id="rId5274"/>
    <hyperlink ref="D8892" r:id="rId5275"/>
    <hyperlink ref="D8893" r:id="rId5276"/>
    <hyperlink ref="D8894" r:id="rId5277"/>
    <hyperlink ref="D8896" r:id="rId5278"/>
    <hyperlink ref="D8898" r:id="rId5279"/>
    <hyperlink ref="D8902" r:id="rId5280"/>
    <hyperlink ref="D8903" r:id="rId5281"/>
    <hyperlink ref="D8905" r:id="rId5282"/>
    <hyperlink ref="D8922" r:id="rId5283"/>
    <hyperlink ref="D8923" r:id="rId5284"/>
    <hyperlink ref="D8933" r:id="rId5285"/>
    <hyperlink ref="D8934" r:id="rId5286"/>
    <hyperlink ref="D8927" r:id="rId5287"/>
    <hyperlink ref="D8930" r:id="rId5288"/>
    <hyperlink ref="D8931" r:id="rId5289"/>
    <hyperlink ref="D8932" r:id="rId5290"/>
    <hyperlink ref="D8936" r:id="rId5291"/>
    <hyperlink ref="D8937" r:id="rId5292"/>
    <hyperlink ref="D8942" r:id="rId5293"/>
    <hyperlink ref="D8944" r:id="rId5294"/>
    <hyperlink ref="D8946" r:id="rId5295"/>
    <hyperlink ref="D8947" r:id="rId5296"/>
    <hyperlink ref="D8983" r:id="rId5297"/>
    <hyperlink ref="D9018" r:id="rId5298"/>
    <hyperlink ref="D9019" r:id="rId5299"/>
    <hyperlink ref="D9020" r:id="rId5300"/>
    <hyperlink ref="D9021" r:id="rId5301"/>
    <hyperlink ref="D9022" r:id="rId5302"/>
    <hyperlink ref="D9023" r:id="rId5303"/>
    <hyperlink ref="D9024" r:id="rId5304"/>
    <hyperlink ref="D9025" r:id="rId5305"/>
    <hyperlink ref="D9026" r:id="rId5306"/>
    <hyperlink ref="D9027" r:id="rId5307"/>
    <hyperlink ref="D9028" r:id="rId5308"/>
    <hyperlink ref="D9029" r:id="rId5309"/>
    <hyperlink ref="D9030" r:id="rId5310"/>
    <hyperlink ref="D9031" r:id="rId5311"/>
    <hyperlink ref="D9032" r:id="rId5312"/>
    <hyperlink ref="D9033" r:id="rId5313"/>
    <hyperlink ref="D9034" r:id="rId5314"/>
    <hyperlink ref="D9035" r:id="rId5315"/>
    <hyperlink ref="D9036" r:id="rId5316"/>
    <hyperlink ref="D9037" r:id="rId5317"/>
    <hyperlink ref="D9038" r:id="rId5318"/>
    <hyperlink ref="D9039" r:id="rId5319"/>
    <hyperlink ref="D9040" r:id="rId5320"/>
    <hyperlink ref="D9041" r:id="rId5321"/>
    <hyperlink ref="D9042" r:id="rId5322"/>
    <hyperlink ref="D9043" r:id="rId5323"/>
    <hyperlink ref="D9044" r:id="rId5324"/>
    <hyperlink ref="D9045" r:id="rId5325"/>
    <hyperlink ref="D9046" r:id="rId5326"/>
    <hyperlink ref="D9047" r:id="rId5327"/>
    <hyperlink ref="D9066" r:id="rId5328"/>
    <hyperlink ref="D9063" r:id="rId5329"/>
    <hyperlink ref="D9048" r:id="rId5330"/>
    <hyperlink ref="D9051" r:id="rId5331"/>
    <hyperlink ref="D9054" r:id="rId5332"/>
    <hyperlink ref="D9057" r:id="rId5333"/>
    <hyperlink ref="D9060" r:id="rId5334"/>
    <hyperlink ref="D9069" r:id="rId5335"/>
    <hyperlink ref="D9082" r:id="rId5336"/>
    <hyperlink ref="D9084" r:id="rId5337"/>
    <hyperlink ref="D9086" r:id="rId5338"/>
    <hyperlink ref="D9090" r:id="rId5339"/>
    <hyperlink ref="D9094" r:id="rId5340"/>
    <hyperlink ref="D9095" r:id="rId5341"/>
    <hyperlink ref="D9085" r:id="rId5342"/>
    <hyperlink ref="D9096" r:id="rId5343"/>
    <hyperlink ref="D9097" r:id="rId5344"/>
    <hyperlink ref="D9098" r:id="rId5345"/>
    <hyperlink ref="D9101" r:id="rId5346"/>
    <hyperlink ref="D9102" r:id="rId5347"/>
    <hyperlink ref="D9103" r:id="rId5348"/>
    <hyperlink ref="D9106" r:id="rId5349"/>
    <hyperlink ref="D9109" r:id="rId5350"/>
    <hyperlink ref="D9112" r:id="rId5351"/>
    <hyperlink ref="D9113" r:id="rId5352"/>
    <hyperlink ref="D9114" r:id="rId5353"/>
    <hyperlink ref="D9115" r:id="rId5354"/>
    <hyperlink ref="D9116" r:id="rId5355"/>
    <hyperlink ref="D9117" r:id="rId5356"/>
    <hyperlink ref="D9121" r:id="rId5357"/>
    <hyperlink ref="D9134" r:id="rId5358"/>
    <hyperlink ref="D9135" r:id="rId5359"/>
    <hyperlink ref="D9136" r:id="rId5360"/>
    <hyperlink ref="D9137" r:id="rId5361"/>
    <hyperlink ref="D9138" r:id="rId5362"/>
    <hyperlink ref="D9139" r:id="rId5363"/>
    <hyperlink ref="D9140" r:id="rId5364"/>
    <hyperlink ref="D9141" r:id="rId5365"/>
    <hyperlink ref="D9142" r:id="rId5366"/>
    <hyperlink ref="D9143" r:id="rId5367"/>
    <hyperlink ref="D9144" r:id="rId5368"/>
    <hyperlink ref="D9147" r:id="rId5369"/>
    <hyperlink ref="D9150" r:id="rId5370"/>
    <hyperlink ref="D9153" r:id="rId5371"/>
    <hyperlink ref="D9157" r:id="rId5372"/>
    <hyperlink ref="D9160" r:id="rId5373"/>
    <hyperlink ref="D9163" r:id="rId5374"/>
    <hyperlink ref="D9166" r:id="rId5375"/>
    <hyperlink ref="D9167" r:id="rId5376"/>
    <hyperlink ref="D9171" r:id="rId5377"/>
    <hyperlink ref="D9172" r:id="rId5378"/>
    <hyperlink ref="D9173" r:id="rId5379"/>
    <hyperlink ref="D9175" r:id="rId5380"/>
    <hyperlink ref="D9176" r:id="rId5381"/>
    <hyperlink ref="D9177" r:id="rId5382"/>
    <hyperlink ref="D9178" r:id="rId5383"/>
    <hyperlink ref="D9179" r:id="rId5384"/>
    <hyperlink ref="D9180" r:id="rId5385"/>
    <hyperlink ref="D9181" r:id="rId5386"/>
    <hyperlink ref="D9182" r:id="rId5387"/>
    <hyperlink ref="D9183" r:id="rId5388"/>
    <hyperlink ref="D9184" r:id="rId5389"/>
    <hyperlink ref="D9185" r:id="rId5390"/>
    <hyperlink ref="D9186" r:id="rId5391"/>
    <hyperlink ref="D9187" r:id="rId5392"/>
    <hyperlink ref="D9188" r:id="rId5393"/>
    <hyperlink ref="D9191" r:id="rId5394"/>
    <hyperlink ref="D9192" r:id="rId5395"/>
    <hyperlink ref="D9193" r:id="rId5396"/>
    <hyperlink ref="D9194" r:id="rId5397"/>
    <hyperlink ref="D9195" r:id="rId5398"/>
    <hyperlink ref="D9198" r:id="rId5399"/>
    <hyperlink ref="D9199" r:id="rId5400"/>
    <hyperlink ref="D9083" r:id="rId5401"/>
    <hyperlink ref="D9200" r:id="rId5402"/>
    <hyperlink ref="D9201" r:id="rId5403"/>
    <hyperlink ref="D9204" r:id="rId5404"/>
    <hyperlink ref="D9205" r:id="rId5405"/>
    <hyperlink ref="D9206" r:id="rId5406"/>
    <hyperlink ref="D9207" r:id="rId5407"/>
    <hyperlink ref="D9208" r:id="rId5408"/>
    <hyperlink ref="D9209" r:id="rId5409"/>
    <hyperlink ref="D9210" r:id="rId5410"/>
    <hyperlink ref="D9211" r:id="rId5411"/>
    <hyperlink ref="D9212" r:id="rId5412"/>
    <hyperlink ref="D9213" r:id="rId5413"/>
    <hyperlink ref="D9214" r:id="rId5414"/>
    <hyperlink ref="D9215" r:id="rId5415"/>
    <hyperlink ref="D9216" r:id="rId5416"/>
    <hyperlink ref="D9217" r:id="rId5417"/>
    <hyperlink ref="D9218" r:id="rId5418"/>
    <hyperlink ref="D9219" r:id="rId5419"/>
    <hyperlink ref="D9220" r:id="rId5420"/>
    <hyperlink ref="D9221" r:id="rId5421"/>
    <hyperlink ref="D9222" r:id="rId5422"/>
    <hyperlink ref="D9223" r:id="rId5423"/>
    <hyperlink ref="D9224" r:id="rId5424"/>
    <hyperlink ref="D9225" r:id="rId5425"/>
    <hyperlink ref="D9226" r:id="rId5426"/>
    <hyperlink ref="D9227" r:id="rId5427"/>
    <hyperlink ref="D9228" r:id="rId5428"/>
    <hyperlink ref="D9229" r:id="rId5429"/>
    <hyperlink ref="D9230" r:id="rId5430"/>
    <hyperlink ref="D9231" r:id="rId5431"/>
    <hyperlink ref="D9232" r:id="rId5432"/>
    <hyperlink ref="D9233" r:id="rId5433"/>
    <hyperlink ref="D9234" r:id="rId5434"/>
    <hyperlink ref="D9235" r:id="rId5435"/>
    <hyperlink ref="D9236" r:id="rId5436"/>
    <hyperlink ref="D9237" r:id="rId5437"/>
    <hyperlink ref="D9238" r:id="rId5438"/>
    <hyperlink ref="D9239" r:id="rId5439"/>
    <hyperlink ref="D9240" r:id="rId5440"/>
    <hyperlink ref="D9241" r:id="rId5441"/>
    <hyperlink ref="D9242" r:id="rId5442"/>
    <hyperlink ref="D9243" r:id="rId5443"/>
    <hyperlink ref="D9244" r:id="rId5444"/>
    <hyperlink ref="D9245" r:id="rId5445"/>
    <hyperlink ref="D9246" r:id="rId5446"/>
    <hyperlink ref="D9158" r:id="rId5447"/>
    <hyperlink ref="D9159" r:id="rId5448"/>
    <hyperlink ref="D9161" r:id="rId5449"/>
    <hyperlink ref="D9162" r:id="rId5450"/>
    <hyperlink ref="D9164" r:id="rId5451"/>
    <hyperlink ref="D9165" r:id="rId5452"/>
    <hyperlink ref="D9189" r:id="rId5453"/>
    <hyperlink ref="D9196" r:id="rId5454"/>
    <hyperlink ref="D9197" r:id="rId5455"/>
    <hyperlink ref="D9202" r:id="rId5456"/>
    <hyperlink ref="D9203" r:id="rId5457"/>
    <hyperlink ref="D9049" r:id="rId5458"/>
    <hyperlink ref="D9050" r:id="rId5459"/>
    <hyperlink ref="D9053" r:id="rId5460"/>
    <hyperlink ref="D9056" r:id="rId5461"/>
    <hyperlink ref="D9059" r:id="rId5462"/>
    <hyperlink ref="D9062" r:id="rId5463"/>
    <hyperlink ref="D9065" r:id="rId5464"/>
    <hyperlink ref="D9052" r:id="rId5465"/>
    <hyperlink ref="D9055" r:id="rId5466"/>
    <hyperlink ref="D9058" r:id="rId5467"/>
    <hyperlink ref="D9061" r:id="rId5468"/>
    <hyperlink ref="D9064" r:id="rId5469"/>
    <hyperlink ref="D9067" r:id="rId5470"/>
    <hyperlink ref="D9070" r:id="rId5471"/>
    <hyperlink ref="D9073" r:id="rId5472"/>
    <hyperlink ref="D9076" r:id="rId5473"/>
    <hyperlink ref="D9079" r:id="rId5474"/>
    <hyperlink ref="D9080" r:id="rId5475"/>
    <hyperlink ref="D9081" r:id="rId5476"/>
    <hyperlink ref="D9068" r:id="rId5477"/>
    <hyperlink ref="D9071" r:id="rId5478"/>
    <hyperlink ref="D9074" r:id="rId5479"/>
    <hyperlink ref="D9077" r:id="rId5480"/>
    <hyperlink ref="D9087" r:id="rId5481"/>
    <hyperlink ref="D9091" r:id="rId5482"/>
    <hyperlink ref="D9146" r:id="rId5483"/>
    <hyperlink ref="D9092" r:id="rId5484"/>
    <hyperlink ref="D9170" r:id="rId5485"/>
    <hyperlink ref="D9088" r:id="rId5486"/>
    <hyperlink ref="D9089" r:id="rId5487"/>
    <hyperlink ref="D9093" r:id="rId5488"/>
    <hyperlink ref="D9099" r:id="rId5489"/>
    <hyperlink ref="D9152" r:id="rId5490"/>
    <hyperlink ref="D9149" r:id="rId5491"/>
    <hyperlink ref="D9151" r:id="rId5492"/>
    <hyperlink ref="D9148" r:id="rId5493"/>
    <hyperlink ref="D9100" r:id="rId5494"/>
    <hyperlink ref="D9104" r:id="rId5495"/>
    <hyperlink ref="D9107" r:id="rId5496"/>
    <hyperlink ref="D9110" r:id="rId5497"/>
    <hyperlink ref="D9145" r:id="rId5498"/>
    <hyperlink ref="D9105" r:id="rId5499"/>
    <hyperlink ref="D9108" r:id="rId5500"/>
    <hyperlink ref="D9111" r:id="rId5501"/>
    <hyperlink ref="D9123" r:id="rId5502"/>
    <hyperlink ref="D9126" r:id="rId5503"/>
    <hyperlink ref="D9129" r:id="rId5504"/>
    <hyperlink ref="D9132" r:id="rId5505"/>
    <hyperlink ref="D9127" r:id="rId5506"/>
    <hyperlink ref="D9133" r:id="rId5507"/>
    <hyperlink ref="D9124" r:id="rId5508"/>
    <hyperlink ref="D9130" r:id="rId5509"/>
    <hyperlink ref="D9154" r:id="rId5510"/>
    <hyperlink ref="D9155" r:id="rId5511"/>
    <hyperlink ref="D9156" r:id="rId5512"/>
    <hyperlink ref="D9190" r:id="rId5513"/>
    <hyperlink ref="D9168" r:id="rId5514"/>
    <hyperlink ref="D9169" r:id="rId5515"/>
    <hyperlink ref="D9118" r:id="rId5516"/>
    <hyperlink ref="D9119" r:id="rId5517"/>
    <hyperlink ref="D9120" r:id="rId5518"/>
    <hyperlink ref="D9174" r:id="rId5519"/>
    <hyperlink ref="D9247" r:id="rId5520"/>
    <hyperlink ref="D9248" r:id="rId5521"/>
    <hyperlink ref="D9249" r:id="rId5522"/>
    <hyperlink ref="D9250" r:id="rId5523"/>
    <hyperlink ref="D9343" r:id="rId5524"/>
    <hyperlink ref="D9372" r:id="rId5525"/>
    <hyperlink ref="D9269" r:id="rId5526"/>
    <hyperlink ref="D9272" r:id="rId5527"/>
    <hyperlink ref="D9340" r:id="rId5528"/>
    <hyperlink ref="D9273" r:id="rId5529"/>
    <hyperlink ref="D9373" r:id="rId5530"/>
    <hyperlink ref="D9274" r:id="rId5531"/>
    <hyperlink ref="D9276" r:id="rId5532"/>
    <hyperlink ref="D9277" r:id="rId5533"/>
    <hyperlink ref="D9378" r:id="rId5534"/>
    <hyperlink ref="D9379" r:id="rId5535"/>
    <hyperlink ref="D9279" r:id="rId5536"/>
    <hyperlink ref="D9280" r:id="rId5537"/>
    <hyperlink ref="D9281" r:id="rId5538"/>
    <hyperlink ref="D9282" r:id="rId5539"/>
    <hyperlink ref="D9283" r:id="rId5540"/>
    <hyperlink ref="D9284" r:id="rId5541"/>
    <hyperlink ref="D9285" r:id="rId5542"/>
    <hyperlink ref="D9286" r:id="rId5543"/>
    <hyperlink ref="D9287" r:id="rId5544"/>
    <hyperlink ref="D9384" r:id="rId5545"/>
    <hyperlink ref="D9385" r:id="rId5546"/>
    <hyperlink ref="D9386" r:id="rId5547"/>
    <hyperlink ref="D9288" r:id="rId5548"/>
    <hyperlink ref="D9290" r:id="rId5549"/>
    <hyperlink ref="D9292" r:id="rId5550"/>
    <hyperlink ref="D9294" r:id="rId5551"/>
    <hyperlink ref="D9295" r:id="rId5552"/>
    <hyperlink ref="D9296" r:id="rId5553"/>
    <hyperlink ref="D9297" r:id="rId5554"/>
    <hyperlink ref="D9298" r:id="rId5555"/>
    <hyperlink ref="D9299" r:id="rId5556"/>
    <hyperlink ref="D9300" r:id="rId5557"/>
    <hyperlink ref="D9301" r:id="rId5558"/>
    <hyperlink ref="D9302" r:id="rId5559"/>
    <hyperlink ref="D9303" r:id="rId5560"/>
    <hyperlink ref="D9304" r:id="rId5561"/>
    <hyperlink ref="D9305" r:id="rId5562"/>
    <hyperlink ref="D9306" r:id="rId5563"/>
    <hyperlink ref="D9307" r:id="rId5564"/>
    <hyperlink ref="D9308" r:id="rId5565"/>
    <hyperlink ref="D9309" r:id="rId5566"/>
    <hyperlink ref="D9310" r:id="rId5567"/>
    <hyperlink ref="D9311" r:id="rId5568"/>
    <hyperlink ref="D9312" r:id="rId5569"/>
    <hyperlink ref="D9313" r:id="rId5570"/>
    <hyperlink ref="D9314" r:id="rId5571"/>
    <hyperlink ref="D9316" r:id="rId5572"/>
    <hyperlink ref="D9317" r:id="rId5573"/>
    <hyperlink ref="D9318" r:id="rId5574"/>
    <hyperlink ref="D9319" r:id="rId5575"/>
    <hyperlink ref="D9320" r:id="rId5576"/>
    <hyperlink ref="D9321" r:id="rId5577"/>
    <hyperlink ref="D9322" r:id="rId5578"/>
    <hyperlink ref="D9323" r:id="rId5579"/>
    <hyperlink ref="D9324" r:id="rId5580"/>
    <hyperlink ref="D9325" r:id="rId5581"/>
    <hyperlink ref="D9326" r:id="rId5582"/>
    <hyperlink ref="D9327" r:id="rId5583"/>
    <hyperlink ref="D9328" r:id="rId5584"/>
    <hyperlink ref="D9329" r:id="rId5585"/>
    <hyperlink ref="D9330" r:id="rId5586"/>
    <hyperlink ref="D9331" r:id="rId5587"/>
    <hyperlink ref="D9332" r:id="rId5588"/>
    <hyperlink ref="D9333" r:id="rId5589"/>
    <hyperlink ref="D9334" r:id="rId5590"/>
    <hyperlink ref="D9335" r:id="rId5591"/>
    <hyperlink ref="D9336" r:id="rId5592"/>
    <hyperlink ref="D9338" r:id="rId5593"/>
    <hyperlink ref="D9341" r:id="rId5594"/>
    <hyperlink ref="D9364" r:id="rId5595"/>
    <hyperlink ref="D9345" r:id="rId5596"/>
    <hyperlink ref="D9349" r:id="rId5597"/>
    <hyperlink ref="D9352" r:id="rId5598"/>
    <hyperlink ref="D9358" r:id="rId5599"/>
    <hyperlink ref="D9361" r:id="rId5600"/>
    <hyperlink ref="D9260:D9264" r:id="rId5601" display="mntrade7@gmail.com"/>
    <hyperlink ref="D9267:D9268" r:id="rId5602" display="sujit.sarkar80@yahoo.com"/>
    <hyperlink ref="D9355" r:id="rId5603"/>
    <hyperlink ref="D9365" r:id="rId5604"/>
    <hyperlink ref="C9371" r:id="rId5605" display="https://www.eprocure.gov.bd/tenderer/ViewRegistrationDetail.jsp?uId=B504500A0F60F5C4&amp;tId=B8513111D4A0C3FC&amp;cId=39D56CA902CB2BED&amp;top=no"/>
    <hyperlink ref="D9371" r:id="rId5606"/>
    <hyperlink ref="D9376" r:id="rId5607"/>
    <hyperlink ref="C9374" r:id="rId5608" display="https://www.eprocure.gov.bd/tenderer/ViewRegistrationDetail.jsp?uId=B504500A0F60F5C4&amp;tId=B8513111D4A0C3FC&amp;cId=39D56CA902CB2BED&amp;top=no"/>
    <hyperlink ref="D9374" r:id="rId5609"/>
    <hyperlink ref="D9278" r:id="rId5610"/>
    <hyperlink ref="C9380" r:id="rId5611" display="https://www.eprocure.gov.bd/tenderer/ViewRegistrationDetail.jsp?uId=0E4BA52190E03F20&amp;tId=556D42365BD1EB05&amp;cId=5BBB2F10C195E792&amp;top=no"/>
    <hyperlink ref="D9380" r:id="rId5612"/>
    <hyperlink ref="D9382" r:id="rId5613"/>
    <hyperlink ref="C9377" r:id="rId5614" display="https://www.eprocure.gov.bd/tenderer/ViewRegistrationDetail.jsp?uId=0E4BA52190E03F20&amp;tId=556D42365BD1EB05&amp;cId=5BBB2F10C195E792&amp;top=no"/>
    <hyperlink ref="C9383" r:id="rId5615" display="https://www.eprocure.gov.bd/tenderer/ViewRegistrationDetail.jsp?uId=63A4B1E69EE9C69A&amp;tId=DB5B8708D3971CF9&amp;cId=0B2625D68B8AFAC8&amp;top=no"/>
    <hyperlink ref="C9367" r:id="rId5616" display="https://www.eprocure.gov.bd/tenderer/ViewRegistrationDetail.jsp?uId=0D447928A1E24C89&amp;tId=0BE0411C368E903F&amp;cId=0E9794DD2BD4AF2C&amp;top=no"/>
    <hyperlink ref="D9315" r:id="rId5617"/>
    <hyperlink ref="D9270:D9271" r:id="rId5618" display="anowartrade@gmail.com"/>
    <hyperlink ref="D9293" r:id="rId5619"/>
    <hyperlink ref="D9275" r:id="rId5620"/>
    <hyperlink ref="D9289" r:id="rId5621"/>
    <hyperlink ref="D9291" r:id="rId5622"/>
    <hyperlink ref="D9387" r:id="rId5623"/>
    <hyperlink ref="D9388" r:id="rId5624"/>
    <hyperlink ref="D9681" r:id="rId5625"/>
    <hyperlink ref="D9680" r:id="rId5626"/>
    <hyperlink ref="D9671" r:id="rId5627"/>
    <hyperlink ref="D9676" r:id="rId5628"/>
    <hyperlink ref="D9670" r:id="rId5629"/>
    <hyperlink ref="D9669" r:id="rId5630"/>
    <hyperlink ref="D9672" r:id="rId5631"/>
    <hyperlink ref="D9682" r:id="rId5632"/>
    <hyperlink ref="D9390" r:id="rId5633"/>
    <hyperlink ref="D9392" r:id="rId5634"/>
    <hyperlink ref="D9393" r:id="rId5635"/>
    <hyperlink ref="D9394" r:id="rId5636"/>
    <hyperlink ref="D9395" r:id="rId5637"/>
    <hyperlink ref="D9396" r:id="rId5638"/>
    <hyperlink ref="D9397" r:id="rId5639"/>
    <hyperlink ref="D9408" r:id="rId5640" display="mawmrejv9@gmail.com"/>
    <hyperlink ref="D9414" r:id="rId5641"/>
    <hyperlink ref="D9416" r:id="rId5642"/>
    <hyperlink ref="D9417" r:id="rId5643"/>
    <hyperlink ref="D9418" r:id="rId5644"/>
    <hyperlink ref="D9420" r:id="rId5645"/>
    <hyperlink ref="D9422" r:id="rId5646"/>
    <hyperlink ref="D9423" r:id="rId5647"/>
    <hyperlink ref="D9427" r:id="rId5648"/>
    <hyperlink ref="D9430" r:id="rId5649"/>
    <hyperlink ref="D9439" r:id="rId5650"/>
    <hyperlink ref="D9440" r:id="rId5651"/>
    <hyperlink ref="D9441" r:id="rId5652"/>
    <hyperlink ref="D9442" r:id="rId5653"/>
    <hyperlink ref="D9443" r:id="rId5654"/>
    <hyperlink ref="D9467" r:id="rId5655" display="mmcandshajv@gmail.com"/>
    <hyperlink ref="D9478" r:id="rId5656"/>
    <hyperlink ref="D9482" r:id="rId5657"/>
    <hyperlink ref="D9488" r:id="rId5658"/>
    <hyperlink ref="D9491" r:id="rId5659"/>
    <hyperlink ref="D9494" r:id="rId5660"/>
    <hyperlink ref="D9500" r:id="rId5661"/>
    <hyperlink ref="D9526" r:id="rId5662"/>
    <hyperlink ref="D9527" r:id="rId5663"/>
    <hyperlink ref="D9529" r:id="rId5664"/>
    <hyperlink ref="D9530" r:id="rId5665"/>
    <hyperlink ref="D9531" r:id="rId5666"/>
    <hyperlink ref="D9532" r:id="rId5667"/>
    <hyperlink ref="D9536" r:id="rId5668"/>
    <hyperlink ref="D9541" r:id="rId5669"/>
    <hyperlink ref="D9543" r:id="rId5670"/>
    <hyperlink ref="D9544" r:id="rId5671"/>
    <hyperlink ref="D9545" r:id="rId5672"/>
    <hyperlink ref="D9546" r:id="rId5673"/>
    <hyperlink ref="D9547" r:id="rId5674"/>
    <hyperlink ref="D9549" r:id="rId5675"/>
    <hyperlink ref="D9554" r:id="rId5676"/>
    <hyperlink ref="D9556" r:id="rId5677"/>
    <hyperlink ref="D9558" r:id="rId5678"/>
    <hyperlink ref="D9559" r:id="rId5679"/>
    <hyperlink ref="D9560" r:id="rId5680"/>
    <hyperlink ref="D9561" r:id="rId5681"/>
    <hyperlink ref="D9562" r:id="rId5682"/>
    <hyperlink ref="D9566" r:id="rId5683"/>
    <hyperlink ref="D9567" r:id="rId5684"/>
    <hyperlink ref="D9568" r:id="rId5685"/>
    <hyperlink ref="D9569" r:id="rId5686"/>
    <hyperlink ref="D9570" r:id="rId5687"/>
    <hyperlink ref="D9571" r:id="rId5688"/>
    <hyperlink ref="D9572" r:id="rId5689"/>
    <hyperlink ref="D9573" r:id="rId5690"/>
    <hyperlink ref="D9574" r:id="rId5691"/>
    <hyperlink ref="D9577" r:id="rId5692"/>
    <hyperlink ref="D9578" r:id="rId5693"/>
    <hyperlink ref="D9579" r:id="rId5694"/>
    <hyperlink ref="D9580" r:id="rId5695"/>
    <hyperlink ref="D9582" r:id="rId5696"/>
    <hyperlink ref="D9584" r:id="rId5697"/>
    <hyperlink ref="D9587" r:id="rId5698"/>
    <hyperlink ref="D9639" r:id="rId5699"/>
    <hyperlink ref="D9655" r:id="rId5700"/>
    <hyperlink ref="D9524" r:id="rId5701"/>
    <hyperlink ref="D9455" r:id="rId5702"/>
    <hyperlink ref="D9470" r:id="rId5703"/>
    <hyperlink ref="D9679" r:id="rId5704"/>
    <hyperlink ref="D9634" r:id="rId5705"/>
    <hyperlink ref="D9517" r:id="rId5706"/>
    <hyperlink ref="D9447" r:id="rId5707"/>
    <hyperlink ref="D9444" r:id="rId5708"/>
    <hyperlink ref="D9485" r:id="rId5709"/>
    <hyperlink ref="D9508" r:id="rId5710"/>
    <hyperlink ref="D9533" r:id="rId5711"/>
    <hyperlink ref="D9391" r:id="rId5712"/>
    <hyperlink ref="D9431" r:id="rId5713"/>
    <hyperlink ref="D9462" r:id="rId5714"/>
    <hyperlink ref="D9479" r:id="rId5715"/>
    <hyperlink ref="D9480" r:id="rId5716"/>
    <hyperlink ref="D9484" r:id="rId5717"/>
    <hyperlink ref="D9483" r:id="rId5718"/>
    <hyperlink ref="D9489" r:id="rId5719"/>
    <hyperlink ref="D9492" r:id="rId5720"/>
    <hyperlink ref="D9495" r:id="rId5721"/>
    <hyperlink ref="D9501" r:id="rId5722"/>
    <hyperlink ref="D9502" r:id="rId5723"/>
    <hyperlink ref="D9537" r:id="rId5724"/>
    <hyperlink ref="D9557" r:id="rId5725"/>
    <hyperlink ref="D9564" r:id="rId5726"/>
    <hyperlink ref="C9564" r:id="rId5727" display="https://www.eprocure.gov.bd/tenderer/ViewRegistrationDetail.jsp?cId=9A1E53078C1B2DE4&amp;uId=269ECC41A4254B0D&amp;tId=916DA16EFBB251F3&amp;top=no"/>
    <hyperlink ref="D9583" r:id="rId5728"/>
    <hyperlink ref="D9428" r:id="rId5729"/>
    <hyperlink ref="D9438" r:id="rId5730"/>
    <hyperlink ref="D9434" r:id="rId5731"/>
    <hyperlink ref="D9498" r:id="rId5732"/>
    <hyperlink ref="D9581" r:id="rId5733" display="sabtsecljv@gmail.com"/>
    <hyperlink ref="D9398" r:id="rId5734"/>
    <hyperlink ref="D9399" r:id="rId5735"/>
    <hyperlink ref="D9403" r:id="rId5736"/>
    <hyperlink ref="D9405" r:id="rId5737"/>
    <hyperlink ref="D9410" r:id="rId5738" display="mawmrejv9@gmail.com"/>
    <hyperlink ref="D9409" r:id="rId5739"/>
    <hyperlink ref="D9415" r:id="rId5740"/>
    <hyperlink ref="D9413" r:id="rId5741"/>
    <hyperlink ref="D9419" r:id="rId5742"/>
    <hyperlink ref="D9421" r:id="rId5743"/>
    <hyperlink ref="D9424" r:id="rId5744"/>
    <hyperlink ref="D9425" r:id="rId5745"/>
    <hyperlink ref="D9426" r:id="rId5746"/>
    <hyperlink ref="D9429" r:id="rId5747"/>
    <hyperlink ref="D9433" r:id="rId5748"/>
    <hyperlink ref="D9435" r:id="rId5749"/>
    <hyperlink ref="D9432" r:id="rId5750"/>
    <hyperlink ref="D9437" r:id="rId5751"/>
    <hyperlink ref="D9461" r:id="rId5752"/>
    <hyperlink ref="D9460" r:id="rId5753"/>
    <hyperlink ref="D9465" r:id="rId5754"/>
    <hyperlink ref="D9463" r:id="rId5755"/>
    <hyperlink ref="D9477" r:id="rId5756"/>
    <hyperlink ref="D9481" r:id="rId5757"/>
    <hyperlink ref="D9497" r:id="rId5758"/>
    <hyperlink ref="D9499" r:id="rId5759"/>
    <hyperlink ref="D9539" r:id="rId5760"/>
    <hyperlink ref="D9551" r:id="rId5761"/>
    <hyperlink ref="D9555" r:id="rId5762"/>
    <hyperlink ref="D9589" r:id="rId5763"/>
    <hyperlink ref="D9590" r:id="rId5764"/>
    <hyperlink ref="D9599" r:id="rId5765"/>
    <hyperlink ref="D9600" r:id="rId5766"/>
    <hyperlink ref="D9598" r:id="rId5767"/>
    <hyperlink ref="D9606" r:id="rId5768"/>
    <hyperlink ref="D9607" r:id="rId5769"/>
    <hyperlink ref="D9605" r:id="rId5770"/>
    <hyperlink ref="D9618" r:id="rId5771"/>
    <hyperlink ref="D9619" r:id="rId5772"/>
    <hyperlink ref="D9617" r:id="rId5773"/>
    <hyperlink ref="D9621" r:id="rId5774"/>
    <hyperlink ref="D9622" r:id="rId5775"/>
    <hyperlink ref="D9620" r:id="rId5776"/>
    <hyperlink ref="D9643" r:id="rId5777"/>
    <hyperlink ref="D9644" r:id="rId5778"/>
    <hyperlink ref="D9642" r:id="rId5779"/>
    <hyperlink ref="D9646" r:id="rId5780"/>
    <hyperlink ref="D9647" r:id="rId5781"/>
    <hyperlink ref="D9645" r:id="rId5782"/>
    <hyperlink ref="D9649" r:id="rId5783"/>
    <hyperlink ref="D9650" r:id="rId5784"/>
    <hyperlink ref="D9401" r:id="rId5785"/>
    <hyperlink ref="D9402" r:id="rId5786"/>
    <hyperlink ref="D9407" r:id="rId5787"/>
    <hyperlink ref="D9436" r:id="rId5788"/>
    <hyperlink ref="D9466" r:id="rId5789"/>
    <hyperlink ref="D9535" r:id="rId5790"/>
    <hyperlink ref="D9683" r:id="rId5791"/>
    <hyperlink ref="D9684" r:id="rId5792"/>
    <hyperlink ref="D9685" r:id="rId5793"/>
    <hyperlink ref="D9686" r:id="rId5794"/>
    <hyperlink ref="D9687" r:id="rId5795"/>
    <hyperlink ref="D9528" r:id="rId5796"/>
    <hyperlink ref="D9731" r:id="rId5797"/>
    <hyperlink ref="D9730" r:id="rId5798"/>
    <hyperlink ref="D9699" r:id="rId5799"/>
    <hyperlink ref="D9708" r:id="rId5800"/>
    <hyperlink ref="D9709" r:id="rId5801"/>
    <hyperlink ref="D9689" r:id="rId5802"/>
    <hyperlink ref="D9690" r:id="rId5803"/>
    <hyperlink ref="D9693" r:id="rId5804"/>
    <hyperlink ref="D9694" r:id="rId5805"/>
    <hyperlink ref="D9695" r:id="rId5806"/>
    <hyperlink ref="D9706" r:id="rId5807"/>
    <hyperlink ref="D9710" r:id="rId5808"/>
    <hyperlink ref="D9711" r:id="rId5809"/>
    <hyperlink ref="D9732" r:id="rId5810"/>
    <hyperlink ref="D9697" r:id="rId5811"/>
    <hyperlink ref="D9696" r:id="rId5812"/>
    <hyperlink ref="D9712" r:id="rId5813"/>
    <hyperlink ref="D9700" r:id="rId5814"/>
    <hyperlink ref="D9727" r:id="rId5815"/>
    <hyperlink ref="D9729" r:id="rId5816"/>
    <hyperlink ref="D9713" r:id="rId5817"/>
    <hyperlink ref="D9714" r:id="rId5818"/>
    <hyperlink ref="D9728" r:id="rId5819"/>
    <hyperlink ref="D9735" r:id="rId5820"/>
    <hyperlink ref="D9701" r:id="rId5821"/>
    <hyperlink ref="D9716" r:id="rId5822"/>
    <hyperlink ref="D9688" r:id="rId5823"/>
    <hyperlink ref="D9726" r:id="rId5824"/>
    <hyperlink ref="D9725" r:id="rId5825"/>
    <hyperlink ref="D9733" r:id="rId5826"/>
    <hyperlink ref="D9715" r:id="rId5827"/>
    <hyperlink ref="D9692" r:id="rId5828"/>
    <hyperlink ref="D9734" r:id="rId5829"/>
    <hyperlink ref="D9724" r:id="rId5830"/>
    <hyperlink ref="D9723" r:id="rId5831"/>
    <hyperlink ref="D9698" r:id="rId5832"/>
    <hyperlink ref="D9702" r:id="rId5833"/>
    <hyperlink ref="D9704" r:id="rId5834"/>
    <hyperlink ref="D9718" r:id="rId5835"/>
    <hyperlink ref="D9719" r:id="rId5836"/>
    <hyperlink ref="D9707" r:id="rId5837"/>
    <hyperlink ref="D9736" r:id="rId5838"/>
    <hyperlink ref="D9737" r:id="rId5839"/>
    <hyperlink ref="D9738" r:id="rId5840"/>
    <hyperlink ref="D9739" r:id="rId5841"/>
    <hyperlink ref="D9749" r:id="rId5842"/>
    <hyperlink ref="D9751" r:id="rId5843"/>
    <hyperlink ref="D9752" r:id="rId5844"/>
    <hyperlink ref="D9753" r:id="rId5845"/>
    <hyperlink ref="D9754" r:id="rId5846"/>
    <hyperlink ref="D9750" r:id="rId5847"/>
    <hyperlink ref="D9755" r:id="rId5848"/>
    <hyperlink ref="D9756" r:id="rId5849"/>
    <hyperlink ref="D9757" r:id="rId5850"/>
    <hyperlink ref="D9758" r:id="rId5851"/>
    <hyperlink ref="D9759" r:id="rId5852"/>
    <hyperlink ref="D9761" r:id="rId5853"/>
    <hyperlink ref="D9762" r:id="rId5854"/>
    <hyperlink ref="D9740" r:id="rId5855"/>
    <hyperlink ref="D9741" r:id="rId5856"/>
    <hyperlink ref="D9742" r:id="rId5857"/>
    <hyperlink ref="D9763" r:id="rId5858"/>
    <hyperlink ref="D9764" r:id="rId5859"/>
    <hyperlink ref="D9765" r:id="rId5860"/>
    <hyperlink ref="D9789" r:id="rId5861"/>
    <hyperlink ref="D9786" r:id="rId5862"/>
    <hyperlink ref="D9777" r:id="rId5863"/>
    <hyperlink ref="D9766" r:id="rId5864"/>
    <hyperlink ref="D9781" r:id="rId5865"/>
    <hyperlink ref="D9771" r:id="rId5866"/>
    <hyperlink ref="D9785" r:id="rId5867"/>
    <hyperlink ref="D9774" r:id="rId5868"/>
    <hyperlink ref="D9783" r:id="rId5869"/>
    <hyperlink ref="D9793" r:id="rId5870"/>
    <hyperlink ref="D9782" r:id="rId5871"/>
    <hyperlink ref="D9778" r:id="rId5872"/>
    <hyperlink ref="D9792" r:id="rId5873"/>
    <hyperlink ref="D9776" r:id="rId5874"/>
    <hyperlink ref="D9779" r:id="rId5875"/>
    <hyperlink ref="D9768" r:id="rId5876"/>
    <hyperlink ref="D9770" r:id="rId5877"/>
    <hyperlink ref="D9767" r:id="rId5878"/>
    <hyperlink ref="D9775" r:id="rId5879"/>
    <hyperlink ref="D9791" r:id="rId5880"/>
    <hyperlink ref="D9787" r:id="rId5881"/>
    <hyperlink ref="D9788" r:id="rId5882"/>
    <hyperlink ref="D9784" r:id="rId5883"/>
    <hyperlink ref="D9780" r:id="rId5884"/>
    <hyperlink ref="D9790" r:id="rId5885"/>
    <hyperlink ref="D9769" r:id="rId5886"/>
    <hyperlink ref="D9772" r:id="rId5887"/>
    <hyperlink ref="D9773" r:id="rId5888"/>
    <hyperlink ref="D9703" r:id="rId5889"/>
    <hyperlink ref="D9717" r:id="rId5890"/>
    <hyperlink ref="D9760" r:id="rId5891"/>
    <hyperlink ref="D9795" r:id="rId5892"/>
    <hyperlink ref="D9796" r:id="rId5893"/>
    <hyperlink ref="D9797" r:id="rId5894"/>
    <hyperlink ref="D9798" r:id="rId5895"/>
    <hyperlink ref="D9799" r:id="rId5896"/>
    <hyperlink ref="D9803" r:id="rId5897"/>
    <hyperlink ref="D9794" r:id="rId5898"/>
    <hyperlink ref="D9720" r:id="rId5899"/>
    <hyperlink ref="D9722" r:id="rId5900"/>
    <hyperlink ref="D9743" r:id="rId5901"/>
    <hyperlink ref="D9691" r:id="rId5902"/>
    <hyperlink ref="D9800" r:id="rId5903"/>
    <hyperlink ref="D9721" r:id="rId5904"/>
    <hyperlink ref="D9705" r:id="rId5905"/>
    <hyperlink ref="D9801" r:id="rId5906"/>
    <hyperlink ref="D9802" r:id="rId5907"/>
    <hyperlink ref="D9745" r:id="rId5908"/>
    <hyperlink ref="D9748" r:id="rId5909"/>
    <hyperlink ref="D9807" r:id="rId5910"/>
    <hyperlink ref="D9804" r:id="rId5911"/>
    <hyperlink ref="D9805" r:id="rId5912"/>
    <hyperlink ref="D9806" r:id="rId5913"/>
    <hyperlink ref="D9746" r:id="rId5914"/>
    <hyperlink ref="D9747" r:id="rId5915"/>
    <hyperlink ref="D9808" r:id="rId5916"/>
    <hyperlink ref="D9818" r:id="rId5917"/>
    <hyperlink ref="D9819" r:id="rId5918"/>
    <hyperlink ref="D9820" r:id="rId5919"/>
    <hyperlink ref="D9821" r:id="rId5920"/>
    <hyperlink ref="D9824" r:id="rId5921"/>
    <hyperlink ref="D9826" r:id="rId5922"/>
    <hyperlink ref="D9828" r:id="rId5923"/>
    <hyperlink ref="D9830" r:id="rId5924"/>
    <hyperlink ref="D9827" r:id="rId5925"/>
    <hyperlink ref="D9817" r:id="rId5926"/>
    <hyperlink ref="D9822" r:id="rId5927"/>
    <hyperlink ref="D9823" r:id="rId5928"/>
    <hyperlink ref="D9825" r:id="rId5929"/>
    <hyperlink ref="D9829" r:id="rId5930"/>
    <hyperlink ref="D9831" r:id="rId5931"/>
    <hyperlink ref="D9833" r:id="rId5932"/>
    <hyperlink ref="D9834" r:id="rId5933"/>
    <hyperlink ref="D9835" r:id="rId5934"/>
    <hyperlink ref="D9836" r:id="rId5935"/>
    <hyperlink ref="D9839" r:id="rId5936"/>
    <hyperlink ref="D9837" r:id="rId5937"/>
    <hyperlink ref="D9838" r:id="rId5938"/>
    <hyperlink ref="D9840" r:id="rId5939"/>
    <hyperlink ref="D9841" r:id="rId5940"/>
    <hyperlink ref="D9842" r:id="rId5941"/>
    <hyperlink ref="D9843" r:id="rId5942"/>
    <hyperlink ref="D9844" r:id="rId5943"/>
    <hyperlink ref="D9845" r:id="rId5944"/>
    <hyperlink ref="D9847" r:id="rId5945"/>
    <hyperlink ref="D9848" r:id="rId5946"/>
    <hyperlink ref="D9849" r:id="rId5947"/>
    <hyperlink ref="D9850" r:id="rId5948"/>
    <hyperlink ref="D9854" r:id="rId5949"/>
    <hyperlink ref="D9855" r:id="rId5950"/>
    <hyperlink ref="D9857" r:id="rId5951"/>
    <hyperlink ref="D9928" r:id="rId5952"/>
    <hyperlink ref="D9856" r:id="rId5953"/>
    <hyperlink ref="D9851" r:id="rId5954"/>
    <hyperlink ref="D9858" r:id="rId5955"/>
    <hyperlink ref="D9859" r:id="rId5956"/>
    <hyperlink ref="D9860" r:id="rId5957"/>
    <hyperlink ref="D9861" r:id="rId5958"/>
    <hyperlink ref="D9846" r:id="rId5959"/>
    <hyperlink ref="D9853" r:id="rId5960"/>
    <hyperlink ref="D9852" r:id="rId5961"/>
    <hyperlink ref="D9862" r:id="rId5962"/>
    <hyperlink ref="D9863" r:id="rId5963"/>
    <hyperlink ref="D9864" r:id="rId5964"/>
    <hyperlink ref="D9865" r:id="rId5965"/>
    <hyperlink ref="D9866" r:id="rId5966"/>
    <hyperlink ref="D9867" r:id="rId5967"/>
    <hyperlink ref="D9868" r:id="rId5968"/>
    <hyperlink ref="D9870" r:id="rId5969"/>
    <hyperlink ref="D9874" r:id="rId5970"/>
    <hyperlink ref="D9875" r:id="rId5971"/>
    <hyperlink ref="D9876" r:id="rId5972"/>
    <hyperlink ref="D9869" r:id="rId5973"/>
    <hyperlink ref="D9871" r:id="rId5974"/>
    <hyperlink ref="D9873" r:id="rId5975"/>
    <hyperlink ref="D9888" r:id="rId5976"/>
    <hyperlink ref="D9889" r:id="rId5977"/>
    <hyperlink ref="D9891" r:id="rId5978"/>
    <hyperlink ref="D9930" r:id="rId5979"/>
    <hyperlink ref="D9929" r:id="rId5980"/>
    <hyperlink ref="D9932" r:id="rId5981"/>
    <hyperlink ref="D9933" r:id="rId5982"/>
    <hyperlink ref="D9935" r:id="rId5983"/>
    <hyperlink ref="D9936" r:id="rId5984"/>
    <hyperlink ref="D9937" r:id="rId5985"/>
    <hyperlink ref="D9938" r:id="rId5986"/>
    <hyperlink ref="D9939" r:id="rId5987"/>
    <hyperlink ref="D9881" r:id="rId5988"/>
    <hyperlink ref="D9882" r:id="rId5989"/>
    <hyperlink ref="D9969" r:id="rId5990"/>
    <hyperlink ref="D9973" r:id="rId5991"/>
    <hyperlink ref="D9982" r:id="rId5992"/>
    <hyperlink ref="D9978" r:id="rId5993"/>
    <hyperlink ref="D9979" r:id="rId5994"/>
    <hyperlink ref="D9980" r:id="rId5995"/>
    <hyperlink ref="D9970" r:id="rId5996"/>
    <hyperlink ref="D9957" r:id="rId5997"/>
    <hyperlink ref="D9956" r:id="rId5998"/>
    <hyperlink ref="D9955" r:id="rId5999"/>
    <hyperlink ref="D9958" r:id="rId6000"/>
    <hyperlink ref="D9959" r:id="rId6001"/>
    <hyperlink ref="D9960" r:id="rId6002"/>
    <hyperlink ref="D9961" r:id="rId6003"/>
    <hyperlink ref="D9962" r:id="rId6004"/>
    <hyperlink ref="D9963" r:id="rId6005"/>
    <hyperlink ref="D9964" r:id="rId6006"/>
    <hyperlink ref="D9965" r:id="rId6007"/>
    <hyperlink ref="D9966" r:id="rId6008"/>
    <hyperlink ref="D9967" r:id="rId6009"/>
    <hyperlink ref="D9968" r:id="rId6010"/>
    <hyperlink ref="D9972" r:id="rId6011"/>
    <hyperlink ref="D9976" r:id="rId6012"/>
    <hyperlink ref="D9977" r:id="rId6013"/>
    <hyperlink ref="D9941" r:id="rId6014"/>
    <hyperlink ref="D9942" r:id="rId6015"/>
    <hyperlink ref="D9943" r:id="rId6016"/>
    <hyperlink ref="D9944" r:id="rId6017"/>
    <hyperlink ref="D9950" r:id="rId6018"/>
    <hyperlink ref="D9952" r:id="rId6019"/>
    <hyperlink ref="D9953" r:id="rId6020"/>
    <hyperlink ref="D9954" r:id="rId6021"/>
    <hyperlink ref="D9951" r:id="rId6022"/>
    <hyperlink ref="D9872" r:id="rId6023"/>
    <hyperlink ref="D9877" r:id="rId6024"/>
    <hyperlink ref="D9878" r:id="rId6025"/>
    <hyperlink ref="D9879" r:id="rId6026"/>
    <hyperlink ref="D9880" r:id="rId6027"/>
    <hyperlink ref="D9885" r:id="rId6028"/>
    <hyperlink ref="D9887" r:id="rId6029"/>
    <hyperlink ref="D9883" r:id="rId6030"/>
    <hyperlink ref="D9884" r:id="rId6031"/>
    <hyperlink ref="D9886" r:id="rId6032"/>
    <hyperlink ref="D9890" r:id="rId6033"/>
    <hyperlink ref="D9892" r:id="rId6034"/>
    <hyperlink ref="D9893" r:id="rId6035"/>
    <hyperlink ref="D9894" r:id="rId6036"/>
    <hyperlink ref="D9895" r:id="rId6037"/>
    <hyperlink ref="D9896" r:id="rId6038"/>
    <hyperlink ref="D9897" r:id="rId6039"/>
    <hyperlink ref="D9898" r:id="rId6040"/>
    <hyperlink ref="D9899" r:id="rId6041"/>
    <hyperlink ref="D9900" r:id="rId6042"/>
    <hyperlink ref="D9901" r:id="rId6043"/>
    <hyperlink ref="D9903" r:id="rId6044"/>
    <hyperlink ref="D9904" r:id="rId6045"/>
    <hyperlink ref="D9905" r:id="rId6046"/>
    <hyperlink ref="D9906" r:id="rId6047"/>
    <hyperlink ref="D9907" r:id="rId6048"/>
    <hyperlink ref="D9910" r:id="rId6049"/>
    <hyperlink ref="D9912" r:id="rId6050"/>
    <hyperlink ref="D9914" r:id="rId6051"/>
    <hyperlink ref="D9915" r:id="rId6052"/>
    <hyperlink ref="D9917" r:id="rId6053"/>
    <hyperlink ref="D9918" r:id="rId6054"/>
    <hyperlink ref="D9919" r:id="rId6055"/>
    <hyperlink ref="D9924" r:id="rId6056"/>
    <hyperlink ref="D9925" r:id="rId6057"/>
    <hyperlink ref="D9931" r:id="rId6058"/>
    <hyperlink ref="D9934" r:id="rId6059"/>
    <hyperlink ref="D9940" r:id="rId6060"/>
    <hyperlink ref="D9948" r:id="rId6061"/>
    <hyperlink ref="D9946" r:id="rId6062"/>
    <hyperlink ref="D9945" r:id="rId6063"/>
    <hyperlink ref="D9983" r:id="rId6064"/>
    <hyperlink ref="D9981" r:id="rId6065"/>
    <hyperlink ref="D9974" r:id="rId6066"/>
    <hyperlink ref="D9975" r:id="rId6067"/>
    <hyperlink ref="D9971" r:id="rId6068"/>
    <hyperlink ref="D9921" r:id="rId6069"/>
    <hyperlink ref="D9922" r:id="rId6070"/>
    <hyperlink ref="D9923" r:id="rId6071"/>
    <hyperlink ref="D9926" r:id="rId6072"/>
    <hyperlink ref="D9927" r:id="rId6073"/>
    <hyperlink ref="D9908" r:id="rId6074"/>
    <hyperlink ref="D9909" r:id="rId6075"/>
    <hyperlink ref="D9911" r:id="rId6076"/>
    <hyperlink ref="D9913" r:id="rId6077"/>
    <hyperlink ref="D9902" r:id="rId6078"/>
    <hyperlink ref="D9984" r:id="rId6079"/>
    <hyperlink ref="D9988" r:id="rId6080"/>
    <hyperlink ref="D9991" r:id="rId6081"/>
    <hyperlink ref="D9985" r:id="rId6082"/>
    <hyperlink ref="D9986" r:id="rId6083"/>
    <hyperlink ref="D9987" r:id="rId6084"/>
    <hyperlink ref="D9989" r:id="rId6085"/>
    <hyperlink ref="D9992" r:id="rId6086"/>
    <hyperlink ref="D9993" r:id="rId6087"/>
    <hyperlink ref="D9995" r:id="rId6088"/>
    <hyperlink ref="D9994" r:id="rId6089"/>
    <hyperlink ref="D9996" r:id="rId6090"/>
    <hyperlink ref="D9997" r:id="rId6091"/>
    <hyperlink ref="D9998" r:id="rId6092"/>
    <hyperlink ref="D9999" r:id="rId6093"/>
    <hyperlink ref="D10000" r:id="rId6094"/>
    <hyperlink ref="D10001" r:id="rId6095"/>
    <hyperlink ref="D10002" r:id="rId6096"/>
    <hyperlink ref="D10004" r:id="rId6097"/>
    <hyperlink ref="D10003" r:id="rId6098"/>
    <hyperlink ref="D10005" r:id="rId6099"/>
    <hyperlink ref="D10006" r:id="rId6100"/>
    <hyperlink ref="D10007" r:id="rId6101"/>
    <hyperlink ref="D10008" r:id="rId6102"/>
    <hyperlink ref="D10009" r:id="rId6103"/>
    <hyperlink ref="D10010" r:id="rId6104"/>
    <hyperlink ref="D10011" r:id="rId6105"/>
    <hyperlink ref="D10012" r:id="rId6106"/>
    <hyperlink ref="D10014" r:id="rId6107"/>
    <hyperlink ref="D10017" r:id="rId6108"/>
    <hyperlink ref="D10013" r:id="rId6109"/>
    <hyperlink ref="D10015" r:id="rId6110"/>
    <hyperlink ref="D10016" r:id="rId6111"/>
    <hyperlink ref="D10018" r:id="rId6112"/>
    <hyperlink ref="D10019" r:id="rId6113"/>
    <hyperlink ref="D10021" r:id="rId6114"/>
    <hyperlink ref="D10020" r:id="rId6115"/>
    <hyperlink ref="D10022" r:id="rId6116"/>
    <hyperlink ref="D10023" r:id="rId6117"/>
    <hyperlink ref="D10024" r:id="rId6118"/>
    <hyperlink ref="D10025" r:id="rId6119"/>
    <hyperlink ref="D10026" r:id="rId6120"/>
    <hyperlink ref="D10027" r:id="rId6121"/>
    <hyperlink ref="D10028" r:id="rId6122"/>
    <hyperlink ref="D10029" r:id="rId6123"/>
    <hyperlink ref="D10030" r:id="rId6124"/>
    <hyperlink ref="D10031" r:id="rId6125"/>
    <hyperlink ref="D10032" r:id="rId6126"/>
    <hyperlink ref="D10033" r:id="rId6127"/>
    <hyperlink ref="D10034" r:id="rId6128"/>
    <hyperlink ref="D10035" r:id="rId6129"/>
    <hyperlink ref="D10036" r:id="rId6130"/>
    <hyperlink ref="D10037" r:id="rId6131"/>
    <hyperlink ref="D10038" r:id="rId6132"/>
    <hyperlink ref="D10039" r:id="rId6133"/>
    <hyperlink ref="D10040" r:id="rId6134"/>
    <hyperlink ref="D10041" r:id="rId6135"/>
    <hyperlink ref="D10042" r:id="rId6136"/>
    <hyperlink ref="D10043" r:id="rId6137"/>
    <hyperlink ref="D10044" r:id="rId6138"/>
    <hyperlink ref="D10045" r:id="rId6139"/>
    <hyperlink ref="D10046" r:id="rId6140"/>
    <hyperlink ref="D10047" r:id="rId6141"/>
    <hyperlink ref="D10048" r:id="rId6142"/>
    <hyperlink ref="D10049" r:id="rId6143"/>
    <hyperlink ref="D10050" r:id="rId6144"/>
    <hyperlink ref="D10051" r:id="rId6145"/>
    <hyperlink ref="D10052" r:id="rId6146"/>
    <hyperlink ref="D10056" r:id="rId6147"/>
    <hyperlink ref="D10086" r:id="rId6148"/>
    <hyperlink ref="D10087" r:id="rId6149"/>
    <hyperlink ref="D10094" r:id="rId6150"/>
    <hyperlink ref="D10103" r:id="rId6151"/>
    <hyperlink ref="D10104" r:id="rId6152"/>
    <hyperlink ref="D10107" r:id="rId6153"/>
    <hyperlink ref="D10108" r:id="rId6154"/>
    <hyperlink ref="D10097" r:id="rId6155"/>
    <hyperlink ref="D10098" r:id="rId6156"/>
    <hyperlink ref="D10100" r:id="rId6157"/>
    <hyperlink ref="D10105" r:id="rId6158"/>
    <hyperlink ref="D10112" r:id="rId6159"/>
    <hyperlink ref="D10113" r:id="rId6160"/>
    <hyperlink ref="D10114" r:id="rId6161"/>
    <hyperlink ref="D10057" r:id="rId6162"/>
    <hyperlink ref="D10054" r:id="rId6163"/>
    <hyperlink ref="D10053" r:id="rId6164"/>
    <hyperlink ref="D10058" r:id="rId6165"/>
    <hyperlink ref="D10059" r:id="rId6166"/>
    <hyperlink ref="D10060" r:id="rId6167"/>
    <hyperlink ref="D10061" r:id="rId6168"/>
    <hyperlink ref="D10062" r:id="rId6169"/>
    <hyperlink ref="D10063" r:id="rId6170"/>
    <hyperlink ref="D10064" r:id="rId6171"/>
    <hyperlink ref="D10065" r:id="rId6172"/>
    <hyperlink ref="D10066" r:id="rId6173"/>
    <hyperlink ref="D10067" r:id="rId6174"/>
    <hyperlink ref="D10069" r:id="rId6175"/>
    <hyperlink ref="D10068" r:id="rId6176"/>
    <hyperlink ref="D10093" r:id="rId6177"/>
    <hyperlink ref="D10092" r:id="rId6178"/>
    <hyperlink ref="D10078" r:id="rId6179"/>
    <hyperlink ref="D10055" r:id="rId6180"/>
    <hyperlink ref="D10073" r:id="rId6181"/>
    <hyperlink ref="D10074" r:id="rId6182"/>
    <hyperlink ref="D10075" r:id="rId6183"/>
    <hyperlink ref="D10076" r:id="rId6184"/>
    <hyperlink ref="D10077" r:id="rId6185"/>
    <hyperlink ref="D10070" r:id="rId6186"/>
    <hyperlink ref="D10071" r:id="rId6187"/>
    <hyperlink ref="D10072" r:id="rId6188"/>
    <hyperlink ref="D10079" r:id="rId6189"/>
    <hyperlink ref="D10080" r:id="rId6190"/>
    <hyperlink ref="D10081" r:id="rId6191"/>
    <hyperlink ref="D10082" r:id="rId6192"/>
    <hyperlink ref="D10083" r:id="rId6193"/>
    <hyperlink ref="D10084" r:id="rId6194"/>
    <hyperlink ref="D10085" r:id="rId6195"/>
    <hyperlink ref="D10088" r:id="rId6196"/>
    <hyperlink ref="D10089" r:id="rId6197"/>
    <hyperlink ref="D10090" r:id="rId6198"/>
    <hyperlink ref="D10091" r:id="rId6199"/>
    <hyperlink ref="D10095" r:id="rId6200"/>
    <hyperlink ref="D10096" r:id="rId6201"/>
    <hyperlink ref="D10099" r:id="rId6202"/>
    <hyperlink ref="D10101" r:id="rId6203"/>
    <hyperlink ref="D10102" r:id="rId6204"/>
    <hyperlink ref="D10106" r:id="rId6205"/>
    <hyperlink ref="D10109" r:id="rId6206"/>
    <hyperlink ref="D10110" r:id="rId6207"/>
    <hyperlink ref="D10111" r:id="rId6208"/>
    <hyperlink ref="D10115" r:id="rId6209"/>
    <hyperlink ref="D10116" r:id="rId6210"/>
    <hyperlink ref="D10117" r:id="rId6211"/>
    <hyperlink ref="D10118" r:id="rId6212"/>
    <hyperlink ref="D10119" r:id="rId6213"/>
    <hyperlink ref="D10120" r:id="rId6214"/>
    <hyperlink ref="D10121" r:id="rId6215"/>
    <hyperlink ref="D10122" r:id="rId6216"/>
    <hyperlink ref="D10123" r:id="rId6217"/>
    <hyperlink ref="D10124" r:id="rId6218"/>
    <hyperlink ref="D10125" r:id="rId6219"/>
    <hyperlink ref="D10126" r:id="rId6220"/>
    <hyperlink ref="D10127" r:id="rId6221"/>
    <hyperlink ref="D10128" r:id="rId6222"/>
    <hyperlink ref="D10129" r:id="rId6223"/>
    <hyperlink ref="D10130" r:id="rId6224"/>
    <hyperlink ref="D10131" r:id="rId6225"/>
    <hyperlink ref="D10132" r:id="rId6226"/>
    <hyperlink ref="D10133" r:id="rId6227"/>
    <hyperlink ref="D10134" r:id="rId6228"/>
    <hyperlink ref="D10135" r:id="rId6229"/>
    <hyperlink ref="D10136" r:id="rId6230"/>
    <hyperlink ref="D10137" r:id="rId6231"/>
    <hyperlink ref="D10138" r:id="rId6232"/>
    <hyperlink ref="D10141" r:id="rId6233"/>
    <hyperlink ref="D10139" r:id="rId6234"/>
    <hyperlink ref="D10140" r:id="rId6235"/>
    <hyperlink ref="D10142" r:id="rId6236"/>
    <hyperlink ref="D10143" r:id="rId6237"/>
    <hyperlink ref="D10144" r:id="rId6238"/>
    <hyperlink ref="D10145" r:id="rId6239"/>
    <hyperlink ref="D10146" r:id="rId6240"/>
    <hyperlink ref="D10147" r:id="rId6241"/>
    <hyperlink ref="D10148" r:id="rId6242"/>
    <hyperlink ref="D10149" r:id="rId6243"/>
    <hyperlink ref="D10150" r:id="rId6244"/>
    <hyperlink ref="D10151" r:id="rId6245"/>
    <hyperlink ref="D10152" r:id="rId6246"/>
    <hyperlink ref="D10153" r:id="rId6247"/>
    <hyperlink ref="D10154" r:id="rId6248"/>
    <hyperlink ref="D10155" r:id="rId6249"/>
    <hyperlink ref="D10156" r:id="rId6250"/>
    <hyperlink ref="D10157" r:id="rId6251"/>
    <hyperlink ref="D10158" r:id="rId6252"/>
    <hyperlink ref="D10159" r:id="rId6253"/>
    <hyperlink ref="D10160" r:id="rId6254"/>
    <hyperlink ref="D10161" r:id="rId6255"/>
    <hyperlink ref="D10162" r:id="rId6256"/>
    <hyperlink ref="D10163" r:id="rId6257"/>
    <hyperlink ref="D10165" r:id="rId6258"/>
    <hyperlink ref="D10166" r:id="rId6259"/>
    <hyperlink ref="D10164" r:id="rId6260"/>
    <hyperlink ref="D10168" r:id="rId6261"/>
    <hyperlink ref="D10169" r:id="rId6262"/>
    <hyperlink ref="D10170" r:id="rId6263"/>
    <hyperlink ref="D10171" r:id="rId6264"/>
    <hyperlink ref="D10172" r:id="rId6265"/>
    <hyperlink ref="D10173" r:id="rId6266"/>
    <hyperlink ref="D10174" r:id="rId6267"/>
    <hyperlink ref="D10175" r:id="rId6268"/>
    <hyperlink ref="D10176" r:id="rId6269"/>
    <hyperlink ref="D10177" r:id="rId6270"/>
    <hyperlink ref="D10178" r:id="rId6271"/>
    <hyperlink ref="D10179" r:id="rId6272"/>
    <hyperlink ref="D10180" r:id="rId6273"/>
    <hyperlink ref="D10181" r:id="rId6274"/>
    <hyperlink ref="D10182" r:id="rId6275"/>
    <hyperlink ref="D10183" r:id="rId6276"/>
    <hyperlink ref="D10184" r:id="rId6277"/>
    <hyperlink ref="D10188" r:id="rId6278"/>
    <hyperlink ref="D10189" r:id="rId6279"/>
    <hyperlink ref="D10190" r:id="rId6280"/>
    <hyperlink ref="D10191" r:id="rId6281"/>
    <hyperlink ref="D10196" r:id="rId6282"/>
    <hyperlink ref="D10202" r:id="rId6283"/>
    <hyperlink ref="D10204" r:id="rId6284"/>
    <hyperlink ref="D10197" r:id="rId6285"/>
    <hyperlink ref="D10185" r:id="rId6286"/>
    <hyperlink ref="D10186" r:id="rId6287"/>
    <hyperlink ref="D10187" r:id="rId6288"/>
    <hyperlink ref="D10195" r:id="rId6289"/>
    <hyperlink ref="D10199" r:id="rId6290"/>
    <hyperlink ref="D10198" r:id="rId6291"/>
    <hyperlink ref="D10192" r:id="rId6292"/>
    <hyperlink ref="D10193" r:id="rId6293"/>
    <hyperlink ref="D10194" r:id="rId6294"/>
    <hyperlink ref="D10201" r:id="rId6295"/>
    <hyperlink ref="D10203" r:id="rId6296"/>
    <hyperlink ref="D10205" r:id="rId6297"/>
    <hyperlink ref="D10206" r:id="rId6298"/>
    <hyperlink ref="D10207" r:id="rId6299"/>
    <hyperlink ref="D10208" r:id="rId6300"/>
    <hyperlink ref="D10209" r:id="rId6301"/>
    <hyperlink ref="D10210" r:id="rId6302"/>
    <hyperlink ref="D10211" r:id="rId6303"/>
    <hyperlink ref="D10212" r:id="rId6304"/>
    <hyperlink ref="D10213" r:id="rId6305"/>
    <hyperlink ref="D10214" r:id="rId6306"/>
    <hyperlink ref="D10215" r:id="rId6307"/>
    <hyperlink ref="D10216" r:id="rId6308"/>
    <hyperlink ref="D9814" r:id="rId6309"/>
    <hyperlink ref="D9816" r:id="rId6310"/>
    <hyperlink ref="D9815" r:id="rId6311"/>
    <hyperlink ref="D9809" r:id="rId6312"/>
    <hyperlink ref="D9810" r:id="rId6313"/>
    <hyperlink ref="D9811" r:id="rId6314"/>
    <hyperlink ref="D9812" r:id="rId6315"/>
    <hyperlink ref="D9813" r:id="rId6316"/>
    <hyperlink ref="D9947" r:id="rId6317"/>
    <hyperlink ref="D9949" r:id="rId6318"/>
    <hyperlink ref="D10217" r:id="rId6319"/>
    <hyperlink ref="D10218" r:id="rId6320"/>
    <hyperlink ref="D10219" r:id="rId6321"/>
    <hyperlink ref="D10220" r:id="rId6322"/>
    <hyperlink ref="D10250" r:id="rId6323"/>
    <hyperlink ref="D10253" r:id="rId6324"/>
    <hyperlink ref="D10221" r:id="rId6325"/>
    <hyperlink ref="D10222" r:id="rId6326"/>
    <hyperlink ref="D10223" r:id="rId6327"/>
    <hyperlink ref="D10224" r:id="rId6328"/>
    <hyperlink ref="D10225" r:id="rId6329"/>
    <hyperlink ref="D10226" r:id="rId6330"/>
    <hyperlink ref="D10227" r:id="rId6331"/>
    <hyperlink ref="D10228" r:id="rId6332"/>
    <hyperlink ref="D10229" r:id="rId6333"/>
    <hyperlink ref="D10230" r:id="rId6334"/>
    <hyperlink ref="D10231" r:id="rId6335"/>
    <hyperlink ref="D10232" r:id="rId6336"/>
    <hyperlink ref="D10233" r:id="rId6337"/>
    <hyperlink ref="D10234" r:id="rId6338"/>
    <hyperlink ref="D10235" r:id="rId6339"/>
    <hyperlink ref="D10254" r:id="rId6340"/>
    <hyperlink ref="D10236" r:id="rId6341"/>
    <hyperlink ref="D10238" r:id="rId6342"/>
    <hyperlink ref="D10239" r:id="rId6343"/>
    <hyperlink ref="D10240" r:id="rId6344"/>
    <hyperlink ref="D10241" r:id="rId6345"/>
    <hyperlink ref="D10242" r:id="rId6346"/>
    <hyperlink ref="D10243" r:id="rId6347"/>
    <hyperlink ref="D10244" r:id="rId6348"/>
    <hyperlink ref="D10245" r:id="rId6349"/>
    <hyperlink ref="D10246" r:id="rId6350"/>
    <hyperlink ref="D10247" r:id="rId6351"/>
    <hyperlink ref="D10249" r:id="rId6352"/>
    <hyperlink ref="D10251" r:id="rId6353"/>
    <hyperlink ref="D10252" r:id="rId6354"/>
    <hyperlink ref="D10255" r:id="rId6355"/>
    <hyperlink ref="D10257" r:id="rId6356"/>
    <hyperlink ref="D10264" r:id="rId6357"/>
    <hyperlink ref="D10260" r:id="rId6358"/>
    <hyperlink ref="D10266" r:id="rId6359"/>
    <hyperlink ref="D10259" r:id="rId6360"/>
    <hyperlink ref="D10263" r:id="rId6361"/>
    <hyperlink ref="D10256" r:id="rId6362"/>
    <hyperlink ref="D10258" r:id="rId6363"/>
    <hyperlink ref="D10262" r:id="rId6364"/>
    <hyperlink ref="D10261" r:id="rId6365"/>
    <hyperlink ref="D10269" r:id="rId6366"/>
    <hyperlink ref="D10270" r:id="rId6367"/>
    <hyperlink ref="D10271" r:id="rId6368"/>
    <hyperlink ref="D10272" r:id="rId6369"/>
    <hyperlink ref="D10274" r:id="rId6370"/>
    <hyperlink ref="D10267" r:id="rId6371"/>
    <hyperlink ref="D10277" r:id="rId6372"/>
    <hyperlink ref="D10278" r:id="rId6373"/>
    <hyperlink ref="D10283" r:id="rId6374"/>
    <hyperlink ref="D10286" r:id="rId6375"/>
    <hyperlink ref="D10285" r:id="rId6376"/>
    <hyperlink ref="D10289" r:id="rId6377"/>
    <hyperlink ref="D10288" r:id="rId6378"/>
    <hyperlink ref="D10292" r:id="rId6379"/>
    <hyperlink ref="D10298" r:id="rId6380"/>
    <hyperlink ref="D10299" r:id="rId6381"/>
    <hyperlink ref="D10302" r:id="rId6382"/>
    <hyperlink ref="D10303" r:id="rId6383"/>
    <hyperlink ref="D10304" r:id="rId6384"/>
    <hyperlink ref="D10305" r:id="rId6385"/>
    <hyperlink ref="D10306" r:id="rId6386"/>
    <hyperlink ref="D10307" r:id="rId6387"/>
    <hyperlink ref="D10308" r:id="rId6388"/>
    <hyperlink ref="D10309" r:id="rId6389"/>
    <hyperlink ref="D10310" r:id="rId6390"/>
    <hyperlink ref="D10312" r:id="rId6391"/>
    <hyperlink ref="D10313" r:id="rId6392"/>
    <hyperlink ref="D10314" r:id="rId6393"/>
    <hyperlink ref="D10315" r:id="rId6394"/>
    <hyperlink ref="D10316" r:id="rId6395"/>
    <hyperlink ref="D10317" r:id="rId6396"/>
    <hyperlink ref="D10318" r:id="rId6397"/>
    <hyperlink ref="D10319" r:id="rId6398"/>
    <hyperlink ref="D10320" r:id="rId6399"/>
    <hyperlink ref="D10325" r:id="rId6400"/>
    <hyperlink ref="D10326" r:id="rId6401"/>
    <hyperlink ref="D10327" r:id="rId6402"/>
    <hyperlink ref="D10328" r:id="rId6403"/>
    <hyperlink ref="D10329" r:id="rId6404"/>
    <hyperlink ref="D10330" r:id="rId6405"/>
    <hyperlink ref="D10333" r:id="rId6406"/>
    <hyperlink ref="D10331" r:id="rId6407"/>
    <hyperlink ref="D10332" r:id="rId6408"/>
    <hyperlink ref="D10334" r:id="rId6409"/>
    <hyperlink ref="D10336" r:id="rId6410"/>
    <hyperlink ref="D10337" r:id="rId6411"/>
    <hyperlink ref="D10335" r:id="rId6412"/>
    <hyperlink ref="D10338" r:id="rId6413"/>
    <hyperlink ref="D10339" r:id="rId6414"/>
    <hyperlink ref="D10340" r:id="rId6415"/>
    <hyperlink ref="D10311" r:id="rId6416"/>
    <hyperlink ref="D10321" r:id="rId6417"/>
    <hyperlink ref="D10323" r:id="rId6418"/>
    <hyperlink ref="D10324" r:id="rId6419"/>
    <hyperlink ref="D10280" r:id="rId6420"/>
    <hyperlink ref="D10273" r:id="rId6421"/>
    <hyperlink ref="D10276" r:id="rId6422"/>
    <hyperlink ref="D10284" r:id="rId6423"/>
    <hyperlink ref="D10322" r:id="rId6424"/>
    <hyperlink ref="D10341" r:id="rId6425"/>
    <hyperlink ref="D10342" r:id="rId6426"/>
    <hyperlink ref="D10343" r:id="rId6427"/>
    <hyperlink ref="D10353" r:id="rId6428"/>
    <hyperlink ref="D10348" r:id="rId6429"/>
    <hyperlink ref="D10349" r:id="rId6430"/>
    <hyperlink ref="D10351" r:id="rId6431"/>
    <hyperlink ref="D10352" r:id="rId6432"/>
    <hyperlink ref="D10359" r:id="rId6433"/>
    <hyperlink ref="D10356" r:id="rId6434"/>
    <hyperlink ref="D10355" r:id="rId6435"/>
    <hyperlink ref="D10361" r:id="rId6436"/>
    <hyperlink ref="D10364" r:id="rId6437"/>
    <hyperlink ref="D10350" r:id="rId6438"/>
    <hyperlink ref="D10354" r:id="rId6439"/>
    <hyperlink ref="C10369" r:id="rId6440" display="https://www.eprocure.gov.bd/tenderer/ViewRegistrationDetail.jsp?uId=176976EB88B5427E&amp;tId=C5AF537D91719E7D&amp;cId=367EA7713E6E8530&amp;top=no"/>
    <hyperlink ref="D10369" r:id="rId6441"/>
    <hyperlink ref="D10370" r:id="rId6442"/>
    <hyperlink ref="D10374" r:id="rId6443"/>
    <hyperlink ref="D10375" r:id="rId6444"/>
    <hyperlink ref="D10376" r:id="rId6445"/>
    <hyperlink ref="D10378" r:id="rId6446"/>
    <hyperlink ref="D10382" r:id="rId6447"/>
    <hyperlink ref="D10383" r:id="rId6448"/>
    <hyperlink ref="D10385" r:id="rId6449"/>
    <hyperlink ref="D10384" r:id="rId6450"/>
    <hyperlink ref="D10386" r:id="rId6451"/>
    <hyperlink ref="D10387" r:id="rId6452"/>
    <hyperlink ref="D10388" r:id="rId6453"/>
    <hyperlink ref="D10389" r:id="rId6454"/>
    <hyperlink ref="D10390" r:id="rId6455"/>
    <hyperlink ref="D10391" r:id="rId6456"/>
    <hyperlink ref="D10392" r:id="rId6457"/>
    <hyperlink ref="D10393" r:id="rId6458"/>
    <hyperlink ref="D10394" r:id="rId6459"/>
    <hyperlink ref="D10395" r:id="rId6460"/>
    <hyperlink ref="D10396" r:id="rId6461"/>
    <hyperlink ref="D10397" r:id="rId6462"/>
    <hyperlink ref="D10398" r:id="rId6463"/>
    <hyperlink ref="D10399" r:id="rId6464"/>
    <hyperlink ref="D10401" r:id="rId6465"/>
    <hyperlink ref="D10400" r:id="rId6466"/>
    <hyperlink ref="D10403" r:id="rId6467"/>
    <hyperlink ref="D10402" r:id="rId6468"/>
    <hyperlink ref="D10405" r:id="rId6469"/>
    <hyperlink ref="D10406" r:id="rId6470"/>
    <hyperlink ref="D10408" r:id="rId6471"/>
    <hyperlink ref="D10409" r:id="rId6472"/>
    <hyperlink ref="D10410" r:id="rId6473"/>
    <hyperlink ref="D10411" r:id="rId6474"/>
    <hyperlink ref="D10412" r:id="rId6475"/>
    <hyperlink ref="D10413" r:id="rId6476"/>
    <hyperlink ref="D10414" r:id="rId6477"/>
    <hyperlink ref="D10415" r:id="rId6478"/>
    <hyperlink ref="D10416" r:id="rId6479"/>
    <hyperlink ref="D10417" r:id="rId6480"/>
    <hyperlink ref="D10418" r:id="rId6481"/>
    <hyperlink ref="D10420" r:id="rId6482"/>
    <hyperlink ref="D10421" r:id="rId6483"/>
    <hyperlink ref="D10422" r:id="rId6484"/>
    <hyperlink ref="D10423" r:id="rId6485"/>
    <hyperlink ref="D10424" r:id="rId6486"/>
    <hyperlink ref="D10427" r:id="rId6487"/>
    <hyperlink ref="D10428" r:id="rId6488"/>
    <hyperlink ref="D10430" r:id="rId6489"/>
    <hyperlink ref="D10431" r:id="rId6490"/>
    <hyperlink ref="D10426" r:id="rId6491"/>
    <hyperlink ref="D10429" r:id="rId6492"/>
    <hyperlink ref="D10432" r:id="rId6493"/>
    <hyperlink ref="D10433" r:id="rId6494"/>
    <hyperlink ref="D10436" r:id="rId6495"/>
    <hyperlink ref="D10438" r:id="rId6496"/>
    <hyperlink ref="D10441" r:id="rId6497"/>
    <hyperlink ref="D10443" r:id="rId6498"/>
    <hyperlink ref="D10435" r:id="rId6499"/>
    <hyperlink ref="D10440" r:id="rId6500"/>
    <hyperlink ref="D10448" r:id="rId6501"/>
    <hyperlink ref="D10444" r:id="rId6502"/>
    <hyperlink ref="D10445" r:id="rId6503"/>
    <hyperlink ref="D10447" r:id="rId6504"/>
    <hyperlink ref="D10449" r:id="rId6505"/>
    <hyperlink ref="D10452" r:id="rId6506"/>
    <hyperlink ref="D10451" r:id="rId6507"/>
    <hyperlink ref="D10453" r:id="rId6508"/>
    <hyperlink ref="D10454" r:id="rId6509"/>
    <hyperlink ref="D10455" r:id="rId6510"/>
    <hyperlink ref="D10456" r:id="rId6511"/>
    <hyperlink ref="D10457" r:id="rId6512"/>
    <hyperlink ref="D10459" r:id="rId6513"/>
    <hyperlink ref="D10460" r:id="rId6514"/>
    <hyperlink ref="D10461" r:id="rId6515"/>
    <hyperlink ref="D10462" r:id="rId6516"/>
    <hyperlink ref="D10463" r:id="rId6517"/>
    <hyperlink ref="D10465" r:id="rId6518"/>
    <hyperlink ref="D10466" r:id="rId6519" display="jaka@gmail.com"/>
    <hyperlink ref="D10468" r:id="rId6520"/>
    <hyperlink ref="D10470" r:id="rId6521"/>
    <hyperlink ref="D10472" r:id="rId6522"/>
    <hyperlink ref="D10473" r:id="rId6523"/>
    <hyperlink ref="D10474" r:id="rId6524"/>
    <hyperlink ref="D10491" r:id="rId6525"/>
    <hyperlink ref="D10476" r:id="rId6526"/>
    <hyperlink ref="D10478" r:id="rId6527"/>
    <hyperlink ref="D10479" r:id="rId6528"/>
    <hyperlink ref="D10480" r:id="rId6529"/>
    <hyperlink ref="D10492" r:id="rId6530"/>
    <hyperlink ref="D10489" r:id="rId6531"/>
    <hyperlink ref="D10494" r:id="rId6532"/>
    <hyperlink ref="D10497" r:id="rId6533"/>
    <hyperlink ref="D10501" r:id="rId6534"/>
    <hyperlink ref="D10505" r:id="rId6535"/>
    <hyperlink ref="D10511" r:id="rId6536"/>
    <hyperlink ref="D10524" r:id="rId6537"/>
    <hyperlink ref="D10523" r:id="rId6538"/>
    <hyperlink ref="D10513" r:id="rId6539"/>
    <hyperlink ref="D10521" r:id="rId6540"/>
    <hyperlink ref="D10509" r:id="rId6541"/>
    <hyperlink ref="D10519" r:id="rId6542"/>
    <hyperlink ref="D10526" r:id="rId6543"/>
    <hyperlink ref="D10532" r:id="rId6544"/>
    <hyperlink ref="D10518" r:id="rId6545"/>
    <hyperlink ref="D10542" r:id="rId6546"/>
    <hyperlink ref="D10536" r:id="rId6547"/>
    <hyperlink ref="D10528" r:id="rId6548"/>
    <hyperlink ref="D10544" r:id="rId6549"/>
    <hyperlink ref="D10527" r:id="rId6550"/>
    <hyperlink ref="D10540" r:id="rId6551"/>
    <hyperlink ref="D10539" r:id="rId6552"/>
    <hyperlink ref="D10537" r:id="rId6553"/>
    <hyperlink ref="D10515" r:id="rId6554"/>
    <hyperlink ref="D10562" r:id="rId6555"/>
    <hyperlink ref="D10553" r:id="rId6556"/>
    <hyperlink ref="D10546" r:id="rId6557"/>
    <hyperlink ref="D10568" r:id="rId6558"/>
    <hyperlink ref="D10520" r:id="rId6559"/>
    <hyperlink ref="D10538" r:id="rId6560"/>
    <hyperlink ref="D10573" r:id="rId6561"/>
    <hyperlink ref="D10547" r:id="rId6562"/>
    <hyperlink ref="D10565" r:id="rId6563"/>
    <hyperlink ref="D10563" r:id="rId6564"/>
    <hyperlink ref="D10588" r:id="rId6565"/>
    <hyperlink ref="D10566" r:id="rId6566"/>
    <hyperlink ref="D10582" r:id="rId6567"/>
    <hyperlink ref="D10580" r:id="rId6568"/>
    <hyperlink ref="D10571" r:id="rId6569"/>
    <hyperlink ref="D10586" r:id="rId6570"/>
    <hyperlink ref="D10552" r:id="rId6571"/>
    <hyperlink ref="D10572" r:id="rId6572"/>
    <hyperlink ref="D10561" r:id="rId6573"/>
    <hyperlink ref="D10576" r:id="rId6574"/>
    <hyperlink ref="D10584" r:id="rId6575"/>
    <hyperlink ref="D10530" r:id="rId6576"/>
    <hyperlink ref="D10551" r:id="rId6577"/>
    <hyperlink ref="D10555" r:id="rId6578"/>
    <hyperlink ref="D10579" r:id="rId6579"/>
    <hyperlink ref="D10589" r:id="rId6580"/>
    <hyperlink ref="D10590" r:id="rId6581"/>
    <hyperlink ref="D10591" r:id="rId6582"/>
    <hyperlink ref="D10592" r:id="rId6583"/>
    <hyperlink ref="D10593" r:id="rId6584"/>
    <hyperlink ref="D10594" r:id="rId6585"/>
    <hyperlink ref="D10595" r:id="rId6586"/>
    <hyperlink ref="D10596" r:id="rId6587"/>
    <hyperlink ref="D10597" r:id="rId6588"/>
    <hyperlink ref="D10599" r:id="rId6589"/>
    <hyperlink ref="D10601" r:id="rId6590"/>
    <hyperlink ref="D10598" r:id="rId6591"/>
    <hyperlink ref="D10467" r:id="rId6592" display="jaka@gmail.com"/>
    <hyperlink ref="D10469" r:id="rId6593"/>
    <hyperlink ref="D10471" r:id="rId6594"/>
    <hyperlink ref="D10498" r:id="rId6595"/>
    <hyperlink ref="D10502" r:id="rId6596"/>
    <hyperlink ref="D10512" r:id="rId6597"/>
    <hyperlink ref="D10514" r:id="rId6598"/>
    <hyperlink ref="D10516" r:id="rId6599"/>
    <hyperlink ref="D10522" r:id="rId6600"/>
    <hyperlink ref="D10525" r:id="rId6601"/>
    <hyperlink ref="D10487" r:id="rId6602"/>
    <hyperlink ref="D10488" r:id="rId6603"/>
    <hyperlink ref="D10604" r:id="rId6604"/>
    <hyperlink ref="D10608" r:id="rId6605"/>
    <hyperlink ref="D10567" r:id="rId6606"/>
    <hyperlink ref="C10649" r:id="rId6607"/>
    <hyperlink ref="D10614" r:id="rId6608"/>
    <hyperlink ref="D10622" r:id="rId6609"/>
    <hyperlink ref="D10623" r:id="rId6610"/>
    <hyperlink ref="D10626" r:id="rId6611"/>
    <hyperlink ref="D10630" r:id="rId6612"/>
    <hyperlink ref="D10648" r:id="rId6613"/>
    <hyperlink ref="E10739" r:id="rId6614" display="https://www.eprocure.gov.bd/officer/MyTenders.jsp"/>
    <hyperlink ref="D10654" r:id="rId6615"/>
    <hyperlink ref="D10658" r:id="rId6616"/>
    <hyperlink ref="D10657" r:id="rId6617"/>
    <hyperlink ref="D10662" r:id="rId6618"/>
    <hyperlink ref="D10665" r:id="rId6619"/>
    <hyperlink ref="D10671" r:id="rId6620"/>
    <hyperlink ref="D10674" r:id="rId6621"/>
    <hyperlink ref="D10675" r:id="rId6622"/>
    <hyperlink ref="D10679" r:id="rId6623"/>
    <hyperlink ref="D10680" r:id="rId6624"/>
    <hyperlink ref="D10683" r:id="rId6625"/>
    <hyperlink ref="D10687" r:id="rId6626"/>
    <hyperlink ref="D10688" r:id="rId6627"/>
    <hyperlink ref="D10689" r:id="rId6628"/>
    <hyperlink ref="D10694" r:id="rId6629"/>
    <hyperlink ref="D10695" r:id="rId6630"/>
    <hyperlink ref="D10698" r:id="rId6631"/>
    <hyperlink ref="D10702" r:id="rId6632"/>
    <hyperlink ref="D10703" r:id="rId6633"/>
    <hyperlink ref="D10707" r:id="rId6634"/>
    <hyperlink ref="D10717" r:id="rId6635"/>
    <hyperlink ref="D10718" r:id="rId6636"/>
    <hyperlink ref="D10723" r:id="rId6637"/>
    <hyperlink ref="D10727" r:id="rId6638"/>
    <hyperlink ref="D10726" r:id="rId6639"/>
    <hyperlink ref="D10728" r:id="rId6640"/>
    <hyperlink ref="D10731" r:id="rId6641"/>
    <hyperlink ref="D10732" r:id="rId6642"/>
    <hyperlink ref="D10733" r:id="rId6643"/>
    <hyperlink ref="D10734" r:id="rId6644"/>
    <hyperlink ref="D10735" r:id="rId6645"/>
    <hyperlink ref="D10739" r:id="rId6646"/>
    <hyperlink ref="D10742" r:id="rId6647"/>
    <hyperlink ref="D10758" r:id="rId6648"/>
    <hyperlink ref="D10759" r:id="rId6649"/>
    <hyperlink ref="D10762" r:id="rId6650"/>
    <hyperlink ref="D10765" r:id="rId6651"/>
    <hyperlink ref="D10766" r:id="rId6652"/>
    <hyperlink ref="D10780" r:id="rId6653"/>
    <hyperlink ref="D10696" r:id="rId6654"/>
    <hyperlink ref="D10704" r:id="rId6655"/>
    <hyperlink ref="D10705" r:id="rId6656"/>
    <hyperlink ref="D10706" r:id="rId6657"/>
    <hyperlink ref="D10708" r:id="rId6658"/>
    <hyperlink ref="D10711" r:id="rId6659"/>
    <hyperlink ref="D10714" r:id="rId6660"/>
    <hyperlink ref="D10719" r:id="rId6661"/>
    <hyperlink ref="D10781" r:id="rId6662"/>
    <hyperlink ref="D10789" r:id="rId6663"/>
    <hyperlink ref="D10782" r:id="rId6664"/>
    <hyperlink ref="D10785" r:id="rId6665"/>
    <hyperlink ref="D10791" r:id="rId6666"/>
    <hyperlink ref="D10790" r:id="rId6667"/>
    <hyperlink ref="D10788" r:id="rId6668"/>
    <hyperlink ref="D10787" r:id="rId6669"/>
    <hyperlink ref="D10783" r:id="rId6670"/>
    <hyperlink ref="D10786" r:id="rId6671"/>
    <hyperlink ref="D10784" r:id="rId6672"/>
    <hyperlink ref="D10794" r:id="rId6673"/>
    <hyperlink ref="D10795" r:id="rId6674"/>
    <hyperlink ref="D10796" r:id="rId6675"/>
    <hyperlink ref="D10797" r:id="rId6676"/>
    <hyperlink ref="D10798" r:id="rId6677"/>
    <hyperlink ref="D10801" r:id="rId6678"/>
    <hyperlink ref="D10804" r:id="rId6679"/>
    <hyperlink ref="D10805" r:id="rId6680"/>
    <hyperlink ref="D10806" r:id="rId6681"/>
    <hyperlink ref="D10807" r:id="rId6682"/>
    <hyperlink ref="D10808" r:id="rId6683"/>
    <hyperlink ref="D10809" r:id="rId6684"/>
    <hyperlink ref="D10810" r:id="rId6685"/>
    <hyperlink ref="D10811" r:id="rId6686"/>
    <hyperlink ref="D10812" r:id="rId6687"/>
    <hyperlink ref="D10813" r:id="rId6688"/>
    <hyperlink ref="D10814" r:id="rId6689"/>
    <hyperlink ref="D10815" r:id="rId6690"/>
    <hyperlink ref="D10816" r:id="rId6691"/>
    <hyperlink ref="D10817" r:id="rId6692"/>
    <hyperlink ref="D10818" r:id="rId6693"/>
    <hyperlink ref="D10819" r:id="rId6694"/>
    <hyperlink ref="D10820" r:id="rId6695"/>
    <hyperlink ref="D10821" r:id="rId6696"/>
    <hyperlink ref="D10822" r:id="rId6697"/>
    <hyperlink ref="D10823" r:id="rId6698"/>
    <hyperlink ref="D10824" r:id="rId6699"/>
    <hyperlink ref="D10611" r:id="rId6700"/>
    <hyperlink ref="C10650" r:id="rId6701" display="ashrafandsikderjv@gmail.com"/>
    <hyperlink ref="C10651" r:id="rId6702" display="ashrafandsikderjv@gmail.com"/>
    <hyperlink ref="D10650" r:id="rId6703"/>
    <hyperlink ref="D10651" r:id="rId6704"/>
    <hyperlink ref="D10655" r:id="rId6705"/>
    <hyperlink ref="D10656" r:id="rId6706"/>
    <hyperlink ref="D10659" r:id="rId6707"/>
    <hyperlink ref="D10660" r:id="rId6708"/>
    <hyperlink ref="D10663" r:id="rId6709"/>
    <hyperlink ref="D10664" r:id="rId6710"/>
    <hyperlink ref="D10666" r:id="rId6711"/>
    <hyperlink ref="D10667" r:id="rId6712"/>
    <hyperlink ref="D10668" r:id="rId6713"/>
    <hyperlink ref="D10669" r:id="rId6714"/>
    <hyperlink ref="D10670" r:id="rId6715"/>
    <hyperlink ref="D10672" r:id="rId6716"/>
    <hyperlink ref="D10673" r:id="rId6717"/>
    <hyperlink ref="D10676" r:id="rId6718"/>
    <hyperlink ref="D10677" r:id="rId6719"/>
    <hyperlink ref="D10690" r:id="rId6720"/>
    <hyperlink ref="D10709" r:id="rId6721"/>
    <hyperlink ref="D10710" r:id="rId6722"/>
    <hyperlink ref="D10712" r:id="rId6723"/>
    <hyperlink ref="D10713" r:id="rId6724"/>
    <hyperlink ref="D10715" r:id="rId6725"/>
    <hyperlink ref="D10716" r:id="rId6726"/>
    <hyperlink ref="D10720" r:id="rId6727"/>
    <hyperlink ref="D10721" r:id="rId6728"/>
    <hyperlink ref="D10729" r:id="rId6729" display="tnasi2018@gmail.com"/>
    <hyperlink ref="D10730" r:id="rId6730"/>
    <hyperlink ref="D10737" r:id="rId6731"/>
    <hyperlink ref="D10738" r:id="rId6732"/>
    <hyperlink ref="E10740" r:id="rId6733" display="https://www.eprocure.gov.bd/officer/MyTenders.jsp"/>
    <hyperlink ref="E10741" r:id="rId6734" display="https://www.eprocure.gov.bd/officer/MyTenders.jsp"/>
    <hyperlink ref="D10740" r:id="rId6735" display="tnasi2018@gmail.com"/>
    <hyperlink ref="D10741" r:id="rId6736"/>
    <hyperlink ref="D10744" r:id="rId6737" display="asitbk2019@gmail.com"/>
    <hyperlink ref="D10743" r:id="rId6738"/>
    <hyperlink ref="D10746" r:id="rId6739"/>
    <hyperlink ref="D10747" r:id="rId6740"/>
    <hyperlink ref="D10750" r:id="rId6741"/>
    <hyperlink ref="D10751" r:id="rId6742"/>
    <hyperlink ref="D10753" r:id="rId6743"/>
    <hyperlink ref="D10754" r:id="rId6744"/>
    <hyperlink ref="D10756" r:id="rId6745"/>
    <hyperlink ref="D10757" r:id="rId6746"/>
    <hyperlink ref="D10760" r:id="rId6747"/>
    <hyperlink ref="D10761" r:id="rId6748"/>
    <hyperlink ref="D10763" r:id="rId6749"/>
    <hyperlink ref="D10764" r:id="rId6750"/>
    <hyperlink ref="D10767" r:id="rId6751"/>
    <hyperlink ref="D10768" r:id="rId6752"/>
    <hyperlink ref="D10792" r:id="rId6753"/>
    <hyperlink ref="D10793" r:id="rId6754"/>
    <hyperlink ref="D10799" r:id="rId6755"/>
    <hyperlink ref="D10800" r:id="rId6756"/>
    <hyperlink ref="D10802" r:id="rId6757"/>
    <hyperlink ref="D10803" r:id="rId6758"/>
    <hyperlink ref="D10755" r:id="rId6759"/>
    <hyperlink ref="D10752" r:id="rId6760"/>
    <hyperlink ref="D10749" r:id="rId6761"/>
    <hyperlink ref="D10769" r:id="rId6762"/>
    <hyperlink ref="D10770" r:id="rId6763"/>
    <hyperlink ref="D10771" r:id="rId6764"/>
    <hyperlink ref="D10772" r:id="rId6765"/>
    <hyperlink ref="D10773" r:id="rId6766"/>
    <hyperlink ref="D10774" r:id="rId6767"/>
    <hyperlink ref="D10775" r:id="rId6768"/>
    <hyperlink ref="D10776" r:id="rId6769"/>
    <hyperlink ref="D10777" r:id="rId6770"/>
    <hyperlink ref="D10779" r:id="rId6771"/>
    <hyperlink ref="D10844" r:id="rId6772"/>
    <hyperlink ref="D10845" r:id="rId6773"/>
    <hyperlink ref="D10848" r:id="rId6774"/>
    <hyperlink ref="D10849" r:id="rId6775"/>
    <hyperlink ref="D10850" r:id="rId6776"/>
    <hyperlink ref="D10851" r:id="rId6777"/>
    <hyperlink ref="D10852" r:id="rId6778"/>
    <hyperlink ref="D10853" r:id="rId6779"/>
    <hyperlink ref="D10854" r:id="rId6780"/>
    <hyperlink ref="D10855" r:id="rId6781"/>
    <hyperlink ref="D10856" r:id="rId6782"/>
    <hyperlink ref="D10857" r:id="rId6783"/>
    <hyperlink ref="D10858" r:id="rId6784"/>
    <hyperlink ref="D10860" r:id="rId6785"/>
    <hyperlink ref="D10861" r:id="rId6786"/>
    <hyperlink ref="D10862" r:id="rId6787"/>
    <hyperlink ref="D10865" r:id="rId6788"/>
    <hyperlink ref="D10866" r:id="rId6789"/>
    <hyperlink ref="D10869" r:id="rId6790"/>
    <hyperlink ref="D10870" r:id="rId6791"/>
    <hyperlink ref="D10871" r:id="rId6792"/>
    <hyperlink ref="D10872" r:id="rId6793"/>
    <hyperlink ref="D10874" r:id="rId6794"/>
    <hyperlink ref="D10875" r:id="rId6795"/>
    <hyperlink ref="D10878" r:id="rId6796"/>
    <hyperlink ref="D10879" r:id="rId6797"/>
    <hyperlink ref="D10880" r:id="rId6798"/>
    <hyperlink ref="D10883" r:id="rId6799"/>
    <hyperlink ref="D10884" r:id="rId6800"/>
    <hyperlink ref="D10885" r:id="rId6801"/>
    <hyperlink ref="D10886" r:id="rId6802"/>
    <hyperlink ref="D10887" r:id="rId6803"/>
    <hyperlink ref="D10888" r:id="rId6804"/>
    <hyperlink ref="D10889" r:id="rId6805"/>
    <hyperlink ref="D10890" r:id="rId6806"/>
    <hyperlink ref="D10891" r:id="rId6807"/>
    <hyperlink ref="D10892" r:id="rId6808"/>
    <hyperlink ref="D10893" r:id="rId6809"/>
    <hyperlink ref="D10894" r:id="rId6810"/>
    <hyperlink ref="D10895" r:id="rId6811"/>
    <hyperlink ref="D10896" r:id="rId6812"/>
    <hyperlink ref="D10897" r:id="rId6813"/>
    <hyperlink ref="D10898" r:id="rId6814"/>
    <hyperlink ref="D10899" r:id="rId6815"/>
    <hyperlink ref="D10900" r:id="rId6816"/>
    <hyperlink ref="D10901" r:id="rId6817"/>
    <hyperlink ref="D10902" r:id="rId6818"/>
    <hyperlink ref="D10903" r:id="rId6819"/>
    <hyperlink ref="D10904" r:id="rId6820"/>
    <hyperlink ref="D10905" r:id="rId6821"/>
    <hyperlink ref="D10909" r:id="rId6822"/>
    <hyperlink ref="D10911" r:id="rId6823"/>
    <hyperlink ref="D10920" r:id="rId6824"/>
    <hyperlink ref="D10921" r:id="rId6825"/>
    <hyperlink ref="D10923" r:id="rId6826"/>
    <hyperlink ref="D10927" r:id="rId6827"/>
    <hyperlink ref="D10929" r:id="rId6828"/>
    <hyperlink ref="D10938" r:id="rId6829"/>
    <hyperlink ref="D10939" r:id="rId6830"/>
    <hyperlink ref="D10940" r:id="rId6831"/>
    <hyperlink ref="D10941" r:id="rId6832"/>
    <hyperlink ref="D10942" r:id="rId6833"/>
    <hyperlink ref="D10943" r:id="rId6834"/>
    <hyperlink ref="D10944" r:id="rId6835"/>
    <hyperlink ref="D10945" r:id="rId6836"/>
    <hyperlink ref="D10946" r:id="rId6837"/>
    <hyperlink ref="D10947" r:id="rId6838"/>
    <hyperlink ref="D10948" r:id="rId6839"/>
    <hyperlink ref="D10949" r:id="rId6840"/>
    <hyperlink ref="D10950" r:id="rId6841"/>
    <hyperlink ref="D10951" r:id="rId6842"/>
    <hyperlink ref="D10952" r:id="rId6843"/>
    <hyperlink ref="D10955" r:id="rId6844"/>
    <hyperlink ref="D10956" r:id="rId6845"/>
    <hyperlink ref="D10957" r:id="rId6846"/>
    <hyperlink ref="D10958" r:id="rId6847"/>
    <hyperlink ref="D10959" r:id="rId6848"/>
    <hyperlink ref="D10962" r:id="rId6849"/>
    <hyperlink ref="D10963" r:id="rId6850"/>
    <hyperlink ref="D10964" r:id="rId6851"/>
    <hyperlink ref="D10965" r:id="rId6852"/>
    <hyperlink ref="D10966" r:id="rId6853"/>
    <hyperlink ref="D10968" r:id="rId6854"/>
    <hyperlink ref="D10974" r:id="rId6855"/>
    <hyperlink ref="D10980" r:id="rId6856"/>
    <hyperlink ref="D10986" r:id="rId6857"/>
    <hyperlink ref="D10989" r:id="rId6858"/>
    <hyperlink ref="D10992" r:id="rId6859"/>
    <hyperlink ref="D10998" r:id="rId6860"/>
    <hyperlink ref="D11004" r:id="rId6861"/>
    <hyperlink ref="D11005" r:id="rId6862"/>
    <hyperlink ref="D11009" r:id="rId6863"/>
    <hyperlink ref="D11012" r:id="rId6864"/>
    <hyperlink ref="D11013" r:id="rId6865"/>
    <hyperlink ref="D11014" r:id="rId6866"/>
    <hyperlink ref="D11015" r:id="rId6867"/>
    <hyperlink ref="D11016" r:id="rId6868"/>
    <hyperlink ref="D11017" r:id="rId6869"/>
    <hyperlink ref="D11018" r:id="rId6870"/>
    <hyperlink ref="D11019" r:id="rId6871"/>
    <hyperlink ref="D11020" r:id="rId6872"/>
    <hyperlink ref="D11021" r:id="rId6873"/>
    <hyperlink ref="D11022" r:id="rId6874"/>
    <hyperlink ref="D11023" r:id="rId6875"/>
    <hyperlink ref="D11024" r:id="rId6876"/>
    <hyperlink ref="D11025" r:id="rId6877"/>
    <hyperlink ref="D11026" r:id="rId6878"/>
    <hyperlink ref="D11030" r:id="rId6879"/>
    <hyperlink ref="D11031" r:id="rId6880"/>
    <hyperlink ref="D11032" r:id="rId6881"/>
    <hyperlink ref="D11033" r:id="rId6882"/>
    <hyperlink ref="D11034" r:id="rId6883"/>
    <hyperlink ref="D11035" r:id="rId6884"/>
    <hyperlink ref="D11036" r:id="rId6885"/>
    <hyperlink ref="D11037" r:id="rId6886"/>
    <hyperlink ref="D11038" r:id="rId6887"/>
    <hyperlink ref="D11039" r:id="rId6888"/>
    <hyperlink ref="D11040" r:id="rId6889"/>
    <hyperlink ref="D11041" r:id="rId6890"/>
    <hyperlink ref="D11042" r:id="rId6891"/>
    <hyperlink ref="D11043" r:id="rId6892"/>
    <hyperlink ref="D11044" r:id="rId6893"/>
    <hyperlink ref="D11047" r:id="rId6894"/>
    <hyperlink ref="D11048" r:id="rId6895"/>
    <hyperlink ref="D11049" r:id="rId6896"/>
    <hyperlink ref="D11050" r:id="rId6897"/>
    <hyperlink ref="D11051" r:id="rId6898"/>
    <hyperlink ref="D11055" r:id="rId6899"/>
    <hyperlink ref="D11058" r:id="rId6900"/>
    <hyperlink ref="D11059" r:id="rId6901"/>
    <hyperlink ref="D11062" r:id="rId6902"/>
    <hyperlink ref="D11063" r:id="rId6903"/>
    <hyperlink ref="D11064" r:id="rId6904"/>
    <hyperlink ref="D11065" r:id="rId6905"/>
    <hyperlink ref="D11066" r:id="rId6906"/>
    <hyperlink ref="D11067" r:id="rId6907"/>
    <hyperlink ref="D11068" r:id="rId6908"/>
    <hyperlink ref="D11069" r:id="rId6909"/>
    <hyperlink ref="D11070" r:id="rId6910"/>
    <hyperlink ref="D11073" r:id="rId6911"/>
    <hyperlink ref="D11074" r:id="rId6912"/>
    <hyperlink ref="D11077" r:id="rId6913"/>
    <hyperlink ref="D11080" r:id="rId6914"/>
    <hyperlink ref="D11081" r:id="rId6915"/>
    <hyperlink ref="D11082" r:id="rId6916"/>
    <hyperlink ref="D11085" r:id="rId6917"/>
    <hyperlink ref="D11088" r:id="rId6918"/>
    <hyperlink ref="D11091" r:id="rId6919"/>
    <hyperlink ref="D11092" r:id="rId6920"/>
    <hyperlink ref="D11095" r:id="rId6921"/>
    <hyperlink ref="D11098" r:id="rId6922"/>
    <hyperlink ref="D11101" r:id="rId6923"/>
    <hyperlink ref="D11108" r:id="rId6924"/>
    <hyperlink ref="D11109" r:id="rId6925"/>
    <hyperlink ref="D11110" r:id="rId6926"/>
    <hyperlink ref="D11111" r:id="rId6927"/>
    <hyperlink ref="D11114" r:id="rId6928"/>
    <hyperlink ref="D11117" r:id="rId6929"/>
    <hyperlink ref="D11121:D11127" r:id="rId6930" display="giusshahil@gmail.com"/>
    <hyperlink ref="D11132:D11135" r:id="rId6931" display="giusshahil@gmail.com"/>
    <hyperlink ref="D11139" r:id="rId6932"/>
    <hyperlink ref="D11168" r:id="rId6933"/>
    <hyperlink ref="D11130" r:id="rId6934"/>
    <hyperlink ref="D11131" r:id="rId6935"/>
    <hyperlink ref="D11120" r:id="rId6936"/>
    <hyperlink ref="D11138" r:id="rId6937"/>
    <hyperlink ref="D11142" r:id="rId6938"/>
    <hyperlink ref="D11143:D11146" r:id="rId6939" display="mohiuddinptk@gmail.com"/>
    <hyperlink ref="D11148" r:id="rId6940"/>
    <hyperlink ref="D11149" r:id="rId6941"/>
    <hyperlink ref="D11171:D11177" r:id="rId6942" display="mohiuddinptk@gmail.com"/>
    <hyperlink ref="D11190" r:id="rId6943"/>
    <hyperlink ref="D11191" r:id="rId6944"/>
    <hyperlink ref="D11192" r:id="rId6945"/>
    <hyperlink ref="D11193" r:id="rId6946"/>
    <hyperlink ref="D11195" r:id="rId6947"/>
    <hyperlink ref="D11196" r:id="rId6948"/>
    <hyperlink ref="D11150" r:id="rId6949"/>
    <hyperlink ref="D11156" r:id="rId6950"/>
    <hyperlink ref="D11147" r:id="rId6951"/>
    <hyperlink ref="D11153" r:id="rId6952"/>
    <hyperlink ref="D11159" r:id="rId6953"/>
    <hyperlink ref="D11162" r:id="rId6954"/>
    <hyperlink ref="D11163" r:id="rId6955"/>
    <hyperlink ref="D11166" r:id="rId6956"/>
    <hyperlink ref="D11167" r:id="rId6957"/>
    <hyperlink ref="D11178" r:id="rId6958"/>
    <hyperlink ref="D11181" r:id="rId6959"/>
    <hyperlink ref="D11182" r:id="rId6960"/>
    <hyperlink ref="D11185" r:id="rId6961"/>
    <hyperlink ref="D11186" r:id="rId6962"/>
    <hyperlink ref="D11217" r:id="rId6963"/>
    <hyperlink ref="D11187" r:id="rId6964"/>
    <hyperlink ref="D11188" r:id="rId6965"/>
    <hyperlink ref="D11189" r:id="rId6966"/>
    <hyperlink ref="D11194" r:id="rId6967"/>
    <hyperlink ref="D11197" r:id="rId6968"/>
    <hyperlink ref="D11198" r:id="rId6969"/>
    <hyperlink ref="D11199" r:id="rId6970"/>
    <hyperlink ref="D11210" r:id="rId6971"/>
    <hyperlink ref="D11214" r:id="rId6972"/>
    <hyperlink ref="D11218" r:id="rId6973"/>
    <hyperlink ref="D11200" r:id="rId6974"/>
    <hyperlink ref="D11201" r:id="rId6975"/>
    <hyperlink ref="D11202" r:id="rId6976"/>
    <hyperlink ref="D11203" r:id="rId6977"/>
    <hyperlink ref="D11204" r:id="rId6978"/>
    <hyperlink ref="D11205" r:id="rId6979"/>
    <hyperlink ref="D11206" r:id="rId6980"/>
    <hyperlink ref="D11207" r:id="rId6981"/>
    <hyperlink ref="D11208" r:id="rId6982"/>
    <hyperlink ref="D11209" r:id="rId6983"/>
    <hyperlink ref="D11211" r:id="rId6984"/>
    <hyperlink ref="D11212" r:id="rId6985"/>
    <hyperlink ref="D11213" r:id="rId6986"/>
    <hyperlink ref="D11215" r:id="rId6987"/>
    <hyperlink ref="D11216" r:id="rId6988"/>
    <hyperlink ref="D11219" r:id="rId6989"/>
    <hyperlink ref="D11222" r:id="rId6990"/>
    <hyperlink ref="D11223" r:id="rId6991"/>
    <hyperlink ref="D11224" r:id="rId6992"/>
    <hyperlink ref="D11225" r:id="rId6993"/>
    <hyperlink ref="D11226" r:id="rId6994"/>
    <hyperlink ref="D11227" r:id="rId6995"/>
    <hyperlink ref="D11228" r:id="rId6996"/>
    <hyperlink ref="D11229" r:id="rId6997"/>
    <hyperlink ref="D11230" r:id="rId6998"/>
    <hyperlink ref="D11231" r:id="rId6999"/>
    <hyperlink ref="D11232" r:id="rId7000"/>
    <hyperlink ref="D11235" r:id="rId7001"/>
    <hyperlink ref="D11236" r:id="rId7002"/>
    <hyperlink ref="D11240" r:id="rId7003"/>
    <hyperlink ref="D11239" r:id="rId7004"/>
    <hyperlink ref="D11241" r:id="rId7005"/>
    <hyperlink ref="D11242" r:id="rId7006"/>
    <hyperlink ref="D11246" r:id="rId7007"/>
    <hyperlink ref="D11247" r:id="rId7008"/>
    <hyperlink ref="D11248" r:id="rId7009"/>
    <hyperlink ref="D11251" r:id="rId7010"/>
    <hyperlink ref="D11254" r:id="rId7011"/>
    <hyperlink ref="D11255" r:id="rId7012"/>
    <hyperlink ref="D11259" r:id="rId7013"/>
    <hyperlink ref="D11262" r:id="rId7014"/>
    <hyperlink ref="D11263" r:id="rId7015"/>
    <hyperlink ref="D11264" r:id="rId7016"/>
    <hyperlink ref="D10859" r:id="rId7017"/>
    <hyperlink ref="D10906" r:id="rId7018"/>
    <hyperlink ref="D10907" r:id="rId7019"/>
    <hyperlink ref="D10908" r:id="rId7020"/>
    <hyperlink ref="D10910" r:id="rId7021"/>
    <hyperlink ref="D10914" r:id="rId7022"/>
    <hyperlink ref="D10917" r:id="rId7023"/>
    <hyperlink ref="D10922" r:id="rId7024"/>
    <hyperlink ref="D10924" r:id="rId7025"/>
    <hyperlink ref="D10925" r:id="rId7026"/>
    <hyperlink ref="D10926" r:id="rId7027"/>
    <hyperlink ref="D10928" r:id="rId7028"/>
    <hyperlink ref="D10932" r:id="rId7029"/>
    <hyperlink ref="D10935" r:id="rId7030"/>
    <hyperlink ref="D10967" r:id="rId7031"/>
    <hyperlink ref="D10971" r:id="rId7032"/>
    <hyperlink ref="D10977" r:id="rId7033"/>
    <hyperlink ref="D10983" r:id="rId7034"/>
    <hyperlink ref="D10990" r:id="rId7035"/>
    <hyperlink ref="D10991" r:id="rId7036"/>
    <hyperlink ref="D10995" r:id="rId7037"/>
    <hyperlink ref="D11001" r:id="rId7038"/>
    <hyperlink ref="D10826" r:id="rId7039"/>
    <hyperlink ref="D10827" r:id="rId7040"/>
    <hyperlink ref="D10830" r:id="rId7041"/>
    <hyperlink ref="D10831" r:id="rId7042"/>
    <hyperlink ref="D10834" r:id="rId7043"/>
    <hyperlink ref="D10835" r:id="rId7044"/>
    <hyperlink ref="D10837" r:id="rId7045"/>
    <hyperlink ref="D10838" r:id="rId7046"/>
    <hyperlink ref="D10846" r:id="rId7047"/>
    <hyperlink ref="D10847" r:id="rId7048"/>
    <hyperlink ref="D10863" r:id="rId7049"/>
    <hyperlink ref="D10864" r:id="rId7050"/>
    <hyperlink ref="D10867" r:id="rId7051"/>
    <hyperlink ref="D10868" r:id="rId7052"/>
    <hyperlink ref="D10877" r:id="rId7053"/>
    <hyperlink ref="D10876" r:id="rId7054"/>
    <hyperlink ref="D10881" r:id="rId7055"/>
    <hyperlink ref="D10882" r:id="rId7056"/>
    <hyperlink ref="D10912" r:id="rId7057"/>
    <hyperlink ref="D10913" r:id="rId7058"/>
    <hyperlink ref="D10915" r:id="rId7059"/>
    <hyperlink ref="D10916" r:id="rId7060"/>
    <hyperlink ref="D10918" r:id="rId7061"/>
    <hyperlink ref="D10919" r:id="rId7062"/>
    <hyperlink ref="D10930" r:id="rId7063"/>
    <hyperlink ref="D10931" r:id="rId7064"/>
    <hyperlink ref="D10933" r:id="rId7065"/>
    <hyperlink ref="D10934" r:id="rId7066"/>
    <hyperlink ref="D10936" r:id="rId7067"/>
    <hyperlink ref="D10937" r:id="rId7068"/>
    <hyperlink ref="D10953" r:id="rId7069"/>
    <hyperlink ref="D10954" r:id="rId7070"/>
    <hyperlink ref="D10961" r:id="rId7071"/>
    <hyperlink ref="D10960" r:id="rId7072"/>
    <hyperlink ref="D10969" r:id="rId7073"/>
    <hyperlink ref="D10970" r:id="rId7074"/>
    <hyperlink ref="D10972" r:id="rId7075"/>
    <hyperlink ref="D10973" r:id="rId7076"/>
    <hyperlink ref="D10975" r:id="rId7077"/>
    <hyperlink ref="D10976" r:id="rId7078"/>
    <hyperlink ref="D10978" r:id="rId7079"/>
    <hyperlink ref="D10979" r:id="rId7080"/>
    <hyperlink ref="D10981" r:id="rId7081"/>
    <hyperlink ref="D10982" r:id="rId7082"/>
    <hyperlink ref="D10984" r:id="rId7083"/>
    <hyperlink ref="D10985" r:id="rId7084"/>
    <hyperlink ref="D10987" r:id="rId7085"/>
    <hyperlink ref="D10988" r:id="rId7086"/>
    <hyperlink ref="D10993" r:id="rId7087"/>
    <hyperlink ref="D10994" r:id="rId7088"/>
    <hyperlink ref="D10996" r:id="rId7089"/>
    <hyperlink ref="D10997" r:id="rId7090"/>
    <hyperlink ref="D10999" r:id="rId7091"/>
    <hyperlink ref="D11000" r:id="rId7092"/>
    <hyperlink ref="D11002" r:id="rId7093"/>
    <hyperlink ref="D11003" r:id="rId7094"/>
    <hyperlink ref="D11010" r:id="rId7095"/>
    <hyperlink ref="D11011" r:id="rId7096"/>
    <hyperlink ref="D11007" r:id="rId7097"/>
    <hyperlink ref="D11027" r:id="rId7098"/>
    <hyperlink ref="D11028" r:id="rId7099"/>
    <hyperlink ref="D11029" r:id="rId7100"/>
    <hyperlink ref="D11045" r:id="rId7101"/>
    <hyperlink ref="D11046" r:id="rId7102"/>
    <hyperlink ref="D11052" r:id="rId7103"/>
    <hyperlink ref="D11053" r:id="rId7104"/>
    <hyperlink ref="D11054" r:id="rId7105"/>
    <hyperlink ref="D11056" r:id="rId7106"/>
    <hyperlink ref="D11057" r:id="rId7107"/>
    <hyperlink ref="D11060" r:id="rId7108"/>
    <hyperlink ref="D11061" r:id="rId7109"/>
    <hyperlink ref="D11071" r:id="rId7110"/>
    <hyperlink ref="D11072" r:id="rId7111"/>
    <hyperlink ref="D11075" r:id="rId7112"/>
    <hyperlink ref="D11076" r:id="rId7113"/>
    <hyperlink ref="D11078" r:id="rId7114"/>
    <hyperlink ref="D11079" r:id="rId7115"/>
    <hyperlink ref="D11260" r:id="rId7116"/>
    <hyperlink ref="D11261" r:id="rId7117"/>
    <hyperlink ref="D11256" r:id="rId7118"/>
    <hyperlink ref="D11257" r:id="rId7119"/>
    <hyperlink ref="D11258" r:id="rId7120"/>
    <hyperlink ref="D11252" r:id="rId7121"/>
    <hyperlink ref="D11253" r:id="rId7122"/>
    <hyperlink ref="D11249" r:id="rId7123"/>
    <hyperlink ref="D11250" r:id="rId7124"/>
    <hyperlink ref="D11243" r:id="rId7125"/>
    <hyperlink ref="D11244" r:id="rId7126"/>
    <hyperlink ref="D11245" r:id="rId7127"/>
    <hyperlink ref="D11237" r:id="rId7128"/>
    <hyperlink ref="D11238" r:id="rId7129"/>
    <hyperlink ref="D11233" r:id="rId7130"/>
    <hyperlink ref="D11234" r:id="rId7131"/>
    <hyperlink ref="D11220" r:id="rId7132"/>
    <hyperlink ref="D11221" r:id="rId7133"/>
    <hyperlink ref="D11183" r:id="rId7134"/>
    <hyperlink ref="D11184" r:id="rId7135"/>
    <hyperlink ref="D11179" r:id="rId7136"/>
    <hyperlink ref="D11180" r:id="rId7137"/>
    <hyperlink ref="D11169" r:id="rId7138"/>
    <hyperlink ref="D11170" r:id="rId7139"/>
    <hyperlink ref="D11164" r:id="rId7140"/>
    <hyperlink ref="D11165" r:id="rId7141"/>
    <hyperlink ref="D11160" r:id="rId7142"/>
    <hyperlink ref="D11161" r:id="rId7143"/>
    <hyperlink ref="D11157" r:id="rId7144"/>
    <hyperlink ref="D11158" r:id="rId7145"/>
    <hyperlink ref="D11154" r:id="rId7146"/>
    <hyperlink ref="D11155" r:id="rId7147"/>
    <hyperlink ref="D11151" r:id="rId7148"/>
    <hyperlink ref="D11152" r:id="rId7149"/>
    <hyperlink ref="D11140" r:id="rId7150"/>
    <hyperlink ref="D11141" r:id="rId7151"/>
    <hyperlink ref="D11136" r:id="rId7152"/>
    <hyperlink ref="D11137" r:id="rId7153"/>
    <hyperlink ref="D11133" r:id="rId7154"/>
    <hyperlink ref="D11134" r:id="rId7155"/>
    <hyperlink ref="D11128:D11129" r:id="rId7156" display="giusshahil@gmail.com"/>
    <hyperlink ref="D11128" r:id="rId7157"/>
    <hyperlink ref="D11129" r:id="rId7158"/>
    <hyperlink ref="D11125:D11126" r:id="rId7159" display="giusshahil@gmail.com"/>
    <hyperlink ref="D11125" r:id="rId7160"/>
    <hyperlink ref="D11126" r:id="rId7161"/>
    <hyperlink ref="D11122:D11123" r:id="rId7162" display="giusshahil@gmail.com"/>
    <hyperlink ref="D11122" r:id="rId7163"/>
    <hyperlink ref="D11123" r:id="rId7164"/>
    <hyperlink ref="D11118:D11119" r:id="rId7165" display="giusshahil@gmail.com"/>
    <hyperlink ref="D11118" r:id="rId7166"/>
    <hyperlink ref="D11119" r:id="rId7167"/>
    <hyperlink ref="D11115" r:id="rId7168"/>
    <hyperlink ref="D11116" r:id="rId7169"/>
    <hyperlink ref="D11112" r:id="rId7170"/>
    <hyperlink ref="D11113" r:id="rId7171"/>
    <hyperlink ref="D11106" r:id="rId7172"/>
    <hyperlink ref="D11107" r:id="rId7173"/>
    <hyperlink ref="D11103" r:id="rId7174"/>
    <hyperlink ref="D11104" r:id="rId7175"/>
    <hyperlink ref="D11083" r:id="rId7176"/>
    <hyperlink ref="D11084" r:id="rId7177"/>
    <hyperlink ref="D11086" r:id="rId7178"/>
    <hyperlink ref="D11087" r:id="rId7179"/>
    <hyperlink ref="D11089" r:id="rId7180"/>
    <hyperlink ref="D11090" r:id="rId7181"/>
    <hyperlink ref="D11099" r:id="rId7182"/>
    <hyperlink ref="D11100" r:id="rId7183"/>
    <hyperlink ref="D11093" r:id="rId7184"/>
    <hyperlink ref="D11094" r:id="rId7185"/>
    <hyperlink ref="D11096" r:id="rId7186"/>
    <hyperlink ref="D11097" r:id="rId7187"/>
    <hyperlink ref="D11265" r:id="rId7188"/>
    <hyperlink ref="D11266" r:id="rId7189"/>
    <hyperlink ref="D11267" r:id="rId7190"/>
    <hyperlink ref="D11268" r:id="rId7191"/>
    <hyperlink ref="D11269" r:id="rId7192"/>
    <hyperlink ref="D11270" r:id="rId7193"/>
    <hyperlink ref="D11271" r:id="rId7194"/>
    <hyperlink ref="D11272" r:id="rId7195"/>
    <hyperlink ref="D11275" r:id="rId7196"/>
    <hyperlink ref="D11278" r:id="rId7197"/>
    <hyperlink ref="D11291" r:id="rId7198"/>
    <hyperlink ref="D11292" r:id="rId7199"/>
    <hyperlink ref="D11295" r:id="rId7200"/>
    <hyperlink ref="D11319" r:id="rId7201"/>
    <hyperlink ref="D11318" r:id="rId7202"/>
    <hyperlink ref="D11320" r:id="rId7203"/>
    <hyperlink ref="D11321" r:id="rId7204"/>
    <hyperlink ref="D11323" r:id="rId7205"/>
    <hyperlink ref="D11326" r:id="rId7206"/>
    <hyperlink ref="D11327" r:id="rId7207"/>
    <hyperlink ref="D11328" r:id="rId7208"/>
    <hyperlink ref="D11331" r:id="rId7209"/>
    <hyperlink ref="D11332" r:id="rId7210"/>
    <hyperlink ref="D11333" r:id="rId7211"/>
    <hyperlink ref="D11341" r:id="rId7212"/>
    <hyperlink ref="D11343" r:id="rId7213"/>
    <hyperlink ref="D11344" r:id="rId7214"/>
    <hyperlink ref="D11345" r:id="rId7215"/>
    <hyperlink ref="D11359" r:id="rId7216"/>
    <hyperlink ref="D11360" r:id="rId7217"/>
    <hyperlink ref="D11365" r:id="rId7218"/>
    <hyperlink ref="D11366" r:id="rId7219"/>
    <hyperlink ref="D11367" r:id="rId7220"/>
    <hyperlink ref="D11368" r:id="rId7221"/>
    <hyperlink ref="D11298" r:id="rId7222"/>
    <hyperlink ref="D11299" r:id="rId7223"/>
    <hyperlink ref="D11340" r:id="rId7224"/>
    <hyperlink ref="D11342" r:id="rId7225"/>
    <hyperlink ref="D11346" r:id="rId7226"/>
    <hyperlink ref="D11347" r:id="rId7227"/>
    <hyperlink ref="D11361" r:id="rId7228"/>
    <hyperlink ref="D11324" r:id="rId7229"/>
    <hyperlink ref="D11325" r:id="rId7230"/>
    <hyperlink ref="D11350" r:id="rId7231"/>
    <hyperlink ref="D11351" r:id="rId7232"/>
    <hyperlink ref="D11362" r:id="rId7233"/>
    <hyperlink ref="D11363" r:id="rId7234"/>
    <hyperlink ref="D11352" r:id="rId7235"/>
    <hyperlink ref="D11300" r:id="rId7236"/>
    <hyperlink ref="D11301" r:id="rId7237"/>
    <hyperlink ref="D11302" r:id="rId7238"/>
    <hyperlink ref="D11303" r:id="rId7239"/>
    <hyperlink ref="D11304" r:id="rId7240"/>
    <hyperlink ref="D11310" r:id="rId7241"/>
    <hyperlink ref="D11311" r:id="rId7242"/>
    <hyperlink ref="D11316" r:id="rId7243"/>
    <hyperlink ref="D11305" r:id="rId7244"/>
    <hyperlink ref="D11308" r:id="rId7245"/>
    <hyperlink ref="D11309" r:id="rId7246"/>
    <hyperlink ref="D11312" r:id="rId7247"/>
    <hyperlink ref="D11313" r:id="rId7248"/>
    <hyperlink ref="D11314" r:id="rId7249"/>
    <hyperlink ref="D11315" r:id="rId7250"/>
    <hyperlink ref="D11317" r:id="rId7251"/>
    <hyperlink ref="D11334" r:id="rId7252"/>
    <hyperlink ref="D11335" r:id="rId7253"/>
    <hyperlink ref="D11339" r:id="rId7254"/>
    <hyperlink ref="D11348" r:id="rId7255"/>
    <hyperlink ref="D11281" r:id="rId7256"/>
    <hyperlink ref="D11285" r:id="rId7257"/>
    <hyperlink ref="D11349" r:id="rId7258"/>
    <hyperlink ref="D11364" r:id="rId7259"/>
    <hyperlink ref="D11336" r:id="rId7260"/>
    <hyperlink ref="D11370" r:id="rId7261"/>
    <hyperlink ref="D11371" r:id="rId7262"/>
    <hyperlink ref="D11372" r:id="rId7263"/>
    <hyperlink ref="D11373" r:id="rId7264"/>
    <hyperlink ref="D11376" r:id="rId7265"/>
    <hyperlink ref="D11374" r:id="rId7266"/>
    <hyperlink ref="D11375" r:id="rId7267"/>
    <hyperlink ref="D11276" r:id="rId7268"/>
    <hyperlink ref="D11277" r:id="rId7269"/>
    <hyperlink ref="D11279" r:id="rId7270"/>
    <hyperlink ref="D11280" r:id="rId7271"/>
    <hyperlink ref="D11283" r:id="rId7272"/>
    <hyperlink ref="D11288" r:id="rId7273"/>
    <hyperlink ref="D11297" r:id="rId7274"/>
    <hyperlink ref="D11296" r:id="rId7275"/>
    <hyperlink ref="D11354" r:id="rId7276"/>
    <hyperlink ref="D11353" r:id="rId7277"/>
    <hyperlink ref="D11356" r:id="rId7278"/>
    <hyperlink ref="D11357" r:id="rId7279"/>
    <hyperlink ref="D11294" r:id="rId7280"/>
    <hyperlink ref="D11293" r:id="rId7281"/>
    <hyperlink ref="D11330" r:id="rId7282"/>
    <hyperlink ref="D11329" r:id="rId7283"/>
    <hyperlink ref="D11273" r:id="rId7284"/>
    <hyperlink ref="D11274" r:id="rId7285"/>
    <hyperlink ref="D11337" r:id="rId7286"/>
    <hyperlink ref="D11338" r:id="rId7287"/>
    <hyperlink ref="D11603" r:id="rId7288"/>
    <hyperlink ref="D11602" r:id="rId7289"/>
    <hyperlink ref="D11601" r:id="rId7290"/>
    <hyperlink ref="D11600" r:id="rId7291"/>
    <hyperlink ref="D11597" r:id="rId7292"/>
    <hyperlink ref="D11583" r:id="rId7293"/>
    <hyperlink ref="D11585" r:id="rId7294"/>
    <hyperlink ref="D11586" r:id="rId7295"/>
    <hyperlink ref="D11591" r:id="rId7296"/>
    <hyperlink ref="D11561" r:id="rId7297"/>
    <hyperlink ref="D11569" r:id="rId7298"/>
    <hyperlink ref="D11565" r:id="rId7299"/>
    <hyperlink ref="D11576" r:id="rId7300"/>
    <hyperlink ref="D11577" r:id="rId7301"/>
    <hyperlink ref="D11558" r:id="rId7302"/>
    <hyperlink ref="D11557" r:id="rId7303"/>
    <hyperlink ref="D11556" r:id="rId7304"/>
    <hyperlink ref="D11554" r:id="rId7305"/>
    <hyperlink ref="D11555" r:id="rId7306"/>
    <hyperlink ref="D11553" r:id="rId7307"/>
    <hyperlink ref="D11552" r:id="rId7308"/>
    <hyperlink ref="D11551" r:id="rId7309"/>
    <hyperlink ref="D11550" r:id="rId7310"/>
    <hyperlink ref="D11549" r:id="rId7311"/>
    <hyperlink ref="D11546" r:id="rId7312"/>
    <hyperlink ref="D11547" r:id="rId7313"/>
    <hyperlink ref="D11537" r:id="rId7314"/>
    <hyperlink ref="D11548" r:id="rId7315"/>
    <hyperlink ref="D11536" r:id="rId7316"/>
    <hyperlink ref="D11535" r:id="rId7317"/>
    <hyperlink ref="D11529" r:id="rId7318"/>
    <hyperlink ref="D11528" r:id="rId7319"/>
    <hyperlink ref="D11527" r:id="rId7320"/>
    <hyperlink ref="D11526" r:id="rId7321"/>
    <hyperlink ref="D11525" r:id="rId7322"/>
    <hyperlink ref="D11524" r:id="rId7323"/>
    <hyperlink ref="D11523" r:id="rId7324"/>
    <hyperlink ref="D11522" r:id="rId7325"/>
    <hyperlink ref="D11515" r:id="rId7326"/>
    <hyperlink ref="D11514" r:id="rId7327"/>
    <hyperlink ref="D11513" r:id="rId7328"/>
    <hyperlink ref="D11512" r:id="rId7329"/>
    <hyperlink ref="D11511" r:id="rId7330"/>
    <hyperlink ref="D11510" r:id="rId7331"/>
    <hyperlink ref="D11509" r:id="rId7332"/>
    <hyperlink ref="D11508" r:id="rId7333"/>
    <hyperlink ref="D11507" r:id="rId7334"/>
    <hyperlink ref="D11506" r:id="rId7335"/>
    <hyperlink ref="D11505" r:id="rId7336"/>
    <hyperlink ref="D11504" r:id="rId7337"/>
    <hyperlink ref="D11503" r:id="rId7338"/>
    <hyperlink ref="D11502" r:id="rId7339"/>
    <hyperlink ref="D11501" r:id="rId7340"/>
    <hyperlink ref="D11500" r:id="rId7341"/>
    <hyperlink ref="D11498" r:id="rId7342"/>
    <hyperlink ref="D11497" r:id="rId7343"/>
    <hyperlink ref="D11496" r:id="rId7344"/>
    <hyperlink ref="D11495" r:id="rId7345"/>
    <hyperlink ref="D11494" r:id="rId7346"/>
    <hyperlink ref="D11493" r:id="rId7347"/>
    <hyperlink ref="D11492" r:id="rId7348"/>
    <hyperlink ref="D11491" r:id="rId7349"/>
    <hyperlink ref="D11490" r:id="rId7350"/>
    <hyperlink ref="D11489" r:id="rId7351"/>
    <hyperlink ref="D11488" r:id="rId7352"/>
    <hyperlink ref="D11487" r:id="rId7353"/>
    <hyperlink ref="D11480" r:id="rId7354"/>
    <hyperlink ref="D11479" r:id="rId7355"/>
    <hyperlink ref="D11478" r:id="rId7356"/>
    <hyperlink ref="D11477" r:id="rId7357"/>
    <hyperlink ref="D11476" r:id="rId7358"/>
    <hyperlink ref="D11475" r:id="rId7359"/>
    <hyperlink ref="D11474" r:id="rId7360"/>
    <hyperlink ref="D11473" r:id="rId7361"/>
    <hyperlink ref="D11470" r:id="rId7362"/>
    <hyperlink ref="D11467" r:id="rId7363"/>
    <hyperlink ref="D11468" r:id="rId7364"/>
    <hyperlink ref="D11464" r:id="rId7365"/>
    <hyperlink ref="D11465" r:id="rId7366"/>
    <hyperlink ref="D11462" r:id="rId7367"/>
    <hyperlink ref="D11457" r:id="rId7368"/>
    <hyperlink ref="D11458" r:id="rId7369"/>
    <hyperlink ref="D11454" r:id="rId7370"/>
    <hyperlink ref="D11455" r:id="rId7371"/>
    <hyperlink ref="D11452" r:id="rId7372"/>
    <hyperlink ref="D11451" r:id="rId7373"/>
    <hyperlink ref="D11450" r:id="rId7374"/>
    <hyperlink ref="D11449" r:id="rId7375"/>
    <hyperlink ref="D11448" r:id="rId7376"/>
    <hyperlink ref="D11447" r:id="rId7377"/>
    <hyperlink ref="D11446" r:id="rId7378"/>
    <hyperlink ref="D11445" r:id="rId7379"/>
    <hyperlink ref="D11444" r:id="rId7380"/>
    <hyperlink ref="D11443" r:id="rId7381"/>
    <hyperlink ref="D11442" r:id="rId7382"/>
    <hyperlink ref="D11441" r:id="rId7383"/>
    <hyperlink ref="D11440" r:id="rId7384"/>
    <hyperlink ref="D11439" r:id="rId7385"/>
    <hyperlink ref="D11438" r:id="rId7386"/>
    <hyperlink ref="D11437" r:id="rId7387"/>
    <hyperlink ref="D11436" r:id="rId7388"/>
    <hyperlink ref="D11435" r:id="rId7389"/>
    <hyperlink ref="D11434" r:id="rId7390"/>
    <hyperlink ref="D11433" r:id="rId7391"/>
    <hyperlink ref="D11431" r:id="rId7392"/>
    <hyperlink ref="D11430" r:id="rId7393"/>
    <hyperlink ref="D11429" r:id="rId7394"/>
    <hyperlink ref="D11428" r:id="rId7395"/>
    <hyperlink ref="D11427" r:id="rId7396"/>
    <hyperlink ref="D11426" r:id="rId7397"/>
    <hyperlink ref="D11425" r:id="rId7398"/>
    <hyperlink ref="D11424" r:id="rId7399"/>
    <hyperlink ref="D11499" r:id="rId7400"/>
    <hyperlink ref="D11471" r:id="rId7401"/>
    <hyperlink ref="D11432" r:id="rId7402"/>
    <hyperlink ref="D11420" r:id="rId7403"/>
    <hyperlink ref="D11482" r:id="rId7404"/>
    <hyperlink ref="D11459" r:id="rId7405"/>
    <hyperlink ref="D11417" r:id="rId7406"/>
    <hyperlink ref="D11416" r:id="rId7407"/>
    <hyperlink ref="D11415" r:id="rId7408"/>
    <hyperlink ref="D11414" r:id="rId7409"/>
    <hyperlink ref="D11413" r:id="rId7410"/>
    <hyperlink ref="D11412" r:id="rId7411"/>
    <hyperlink ref="D11410" r:id="rId7412"/>
    <hyperlink ref="D11409" r:id="rId7413"/>
    <hyperlink ref="D11408" r:id="rId7414"/>
    <hyperlink ref="D11406" r:id="rId7415"/>
    <hyperlink ref="D11405" r:id="rId7416"/>
    <hyperlink ref="D11404" r:id="rId7417"/>
    <hyperlink ref="D11403" r:id="rId7418"/>
    <hyperlink ref="D11402" r:id="rId7419"/>
    <hyperlink ref="D11401" r:id="rId7420"/>
    <hyperlink ref="D11400" r:id="rId7421"/>
    <hyperlink ref="D11399" r:id="rId7422"/>
    <hyperlink ref="D11398" r:id="rId7423"/>
    <hyperlink ref="D11397" r:id="rId7424"/>
    <hyperlink ref="D11396" r:id="rId7425"/>
    <hyperlink ref="D11394" r:id="rId7426"/>
    <hyperlink ref="D11393" r:id="rId7427"/>
    <hyperlink ref="D11392" r:id="rId7428"/>
    <hyperlink ref="D11390" r:id="rId7429"/>
    <hyperlink ref="D11389" r:id="rId7430"/>
    <hyperlink ref="D11388" r:id="rId7431"/>
    <hyperlink ref="D11387" r:id="rId7432"/>
    <hyperlink ref="D11386" r:id="rId7433"/>
    <hyperlink ref="D11384" r:id="rId7434"/>
    <hyperlink ref="D11385" r:id="rId7435"/>
    <hyperlink ref="D11383" r:id="rId7436"/>
    <hyperlink ref="D11382" r:id="rId7437"/>
    <hyperlink ref="D11381" r:id="rId7438"/>
    <hyperlink ref="D11379" r:id="rId7439"/>
    <hyperlink ref="D11380" r:id="rId7440"/>
    <hyperlink ref="D11378" r:id="rId7441"/>
    <hyperlink ref="D11377" r:id="rId7442"/>
    <hyperlink ref="D11419" r:id="rId7443"/>
    <hyperlink ref="D11418" r:id="rId7444"/>
    <hyperlink ref="D11407" r:id="rId7445"/>
    <hyperlink ref="D11411" r:id="rId7446"/>
    <hyperlink ref="D11609" r:id="rId7447"/>
    <hyperlink ref="D11611" r:id="rId7448"/>
    <hyperlink ref="D11624" r:id="rId7449"/>
    <hyperlink ref="D11617" r:id="rId7450"/>
    <hyperlink ref="D11618" r:id="rId7451"/>
    <hyperlink ref="D11619" r:id="rId7452"/>
    <hyperlink ref="D11634" r:id="rId7453"/>
    <hyperlink ref="D11637" r:id="rId7454"/>
    <hyperlink ref="D11640" r:id="rId7455"/>
    <hyperlink ref="D11647" r:id="rId7456"/>
    <hyperlink ref="D11652" r:id="rId7457"/>
    <hyperlink ref="D11629" r:id="rId7458"/>
    <hyperlink ref="D11630" r:id="rId7459"/>
    <hyperlink ref="D11631" r:id="rId7460"/>
    <hyperlink ref="D11632" r:id="rId7461"/>
    <hyperlink ref="D11633" r:id="rId7462"/>
    <hyperlink ref="D11635" r:id="rId7463"/>
    <hyperlink ref="D11636" r:id="rId7464"/>
    <hyperlink ref="D11638" r:id="rId7465"/>
    <hyperlink ref="D11639" r:id="rId7466"/>
    <hyperlink ref="D11641" r:id="rId7467"/>
    <hyperlink ref="D11648" r:id="rId7468"/>
    <hyperlink ref="D11649" r:id="rId7469"/>
    <hyperlink ref="D11650" r:id="rId7470"/>
    <hyperlink ref="D11651" r:id="rId7471"/>
    <hyperlink ref="D11653" r:id="rId7472"/>
    <hyperlink ref="D11654" r:id="rId7473"/>
    <hyperlink ref="D11657" r:id="rId7474"/>
    <hyperlink ref="D11665" r:id="rId7475"/>
    <hyperlink ref="D11670" r:id="rId7476"/>
    <hyperlink ref="D11655" r:id="rId7477"/>
    <hyperlink ref="D11656" r:id="rId7478"/>
    <hyperlink ref="D11658" r:id="rId7479"/>
    <hyperlink ref="D11659" r:id="rId7480"/>
    <hyperlink ref="D11660" r:id="rId7481"/>
    <hyperlink ref="D11661" r:id="rId7482"/>
    <hyperlink ref="D11662" r:id="rId7483"/>
    <hyperlink ref="D11663" r:id="rId7484"/>
    <hyperlink ref="D11664" r:id="rId7485"/>
    <hyperlink ref="D11666" r:id="rId7486"/>
    <hyperlink ref="D11667" r:id="rId7487"/>
    <hyperlink ref="D11668" r:id="rId7488"/>
    <hyperlink ref="D11669" r:id="rId7489"/>
    <hyperlink ref="D11671" r:id="rId7490"/>
    <hyperlink ref="D11672" r:id="rId7491"/>
    <hyperlink ref="D11673" r:id="rId7492"/>
    <hyperlink ref="D11674" r:id="rId7493"/>
    <hyperlink ref="D11675" r:id="rId7494"/>
    <hyperlink ref="D11676" r:id="rId7495"/>
    <hyperlink ref="D11677" r:id="rId7496"/>
    <hyperlink ref="D11678" r:id="rId7497"/>
    <hyperlink ref="D11679" r:id="rId7498"/>
    <hyperlink ref="D11681" r:id="rId7499"/>
    <hyperlink ref="D11694" r:id="rId7500"/>
    <hyperlink ref="D11697" r:id="rId7501"/>
    <hyperlink ref="D11699" r:id="rId7502"/>
    <hyperlink ref="D11702" r:id="rId7503"/>
    <hyperlink ref="D11703" r:id="rId7504"/>
    <hyperlink ref="D11704" r:id="rId7505"/>
    <hyperlink ref="D11712" r:id="rId7506"/>
    <hyperlink ref="D11713" r:id="rId7507"/>
    <hyperlink ref="D11680" r:id="rId7508"/>
    <hyperlink ref="D11687" r:id="rId7509"/>
    <hyperlink ref="D11690" r:id="rId7510"/>
    <hyperlink ref="D11691" r:id="rId7511"/>
    <hyperlink ref="D11692" r:id="rId7512"/>
    <hyperlink ref="D11693" r:id="rId7513"/>
    <hyperlink ref="D11700" r:id="rId7514"/>
    <hyperlink ref="D11701" r:id="rId7515"/>
    <hyperlink ref="D11706" r:id="rId7516"/>
    <hyperlink ref="D11708" r:id="rId7517"/>
    <hyperlink ref="D11709" r:id="rId7518"/>
    <hyperlink ref="D11714" r:id="rId7519"/>
    <hyperlink ref="D11461" r:id="rId7520"/>
    <hyperlink ref="D11460" r:id="rId7521"/>
    <hyperlink ref="C11463" r:id="rId7522" display="donenterprise.moonenterprise@gmail.com_x000a_"/>
    <hyperlink ref="D11463" r:id="rId7523"/>
    <hyperlink ref="D11466" r:id="rId7524"/>
    <hyperlink ref="D11472" r:id="rId7525"/>
    <hyperlink ref="D11481" r:id="rId7526"/>
    <hyperlink ref="D11484" r:id="rId7527"/>
    <hyperlink ref="D11516" r:id="rId7528"/>
    <hyperlink ref="D11519" r:id="rId7529"/>
    <hyperlink ref="C11543" r:id="rId7530" display="https://www.eprocure.gov.bd/tenderer/ViewRegistrationDetail.jsp?uId=A507D874D1F973B8&amp;tId=FBB39EC64A8C801E&amp;cId=56FAA54524D6180F&amp;top=no"/>
    <hyperlink ref="D11543" r:id="rId7531"/>
    <hyperlink ref="D11559" r:id="rId7532"/>
    <hyperlink ref="D11564" r:id="rId7533"/>
    <hyperlink ref="D11567" r:id="rId7534"/>
    <hyperlink ref="D11570" r:id="rId7535"/>
    <hyperlink ref="D11575" r:id="rId7536"/>
    <hyperlink ref="D11578" r:id="rId7537"/>
    <hyperlink ref="D11584" r:id="rId7538"/>
    <hyperlink ref="D11592" r:id="rId7539"/>
    <hyperlink ref="D11596" r:id="rId7540"/>
    <hyperlink ref="D11599" r:id="rId7541"/>
    <hyperlink ref="D11623" r:id="rId7542"/>
    <hyperlink ref="D11707" r:id="rId7543"/>
    <hyperlink ref="D11421" r:id="rId7544" display="afterhossain46@gmail.com"/>
    <hyperlink ref="D11530" r:id="rId7545"/>
    <hyperlink ref="D11682" r:id="rId7546"/>
    <hyperlink ref="D11683" r:id="rId7547"/>
    <hyperlink ref="D11684" r:id="rId7548"/>
    <hyperlink ref="D11685" r:id="rId7549"/>
    <hyperlink ref="D11686" r:id="rId7550"/>
    <hyperlink ref="D11710" r:id="rId7551"/>
    <hyperlink ref="D11711" r:id="rId7552"/>
    <hyperlink ref="D11423" r:id="rId7553"/>
    <hyperlink ref="D11533" r:id="rId7554"/>
    <hyperlink ref="D11534" r:id="rId7555"/>
    <hyperlink ref="D11531" r:id="rId7556"/>
    <hyperlink ref="D11532" r:id="rId7557"/>
    <hyperlink ref="D11542" r:id="rId7558"/>
    <hyperlink ref="D11540" r:id="rId7559"/>
    <hyperlink ref="D11541" r:id="rId7560"/>
    <hyperlink ref="D11539" r:id="rId7561"/>
    <hyperlink ref="D11604" r:id="rId7562"/>
    <hyperlink ref="D11605" r:id="rId7563"/>
    <hyperlink ref="D11606" r:id="rId7564"/>
    <hyperlink ref="D11607" r:id="rId7565"/>
    <hyperlink ref="D11642" r:id="rId7566"/>
    <hyperlink ref="D11644" r:id="rId7567"/>
    <hyperlink ref="D11645" r:id="rId7568"/>
    <hyperlink ref="D11646" r:id="rId7569"/>
    <hyperlink ref="D11688" r:id="rId7570"/>
    <hyperlink ref="D11689" r:id="rId7571"/>
    <hyperlink ref="D11696" r:id="rId7572"/>
    <hyperlink ref="D11695" r:id="rId7573"/>
    <hyperlink ref="D11572" r:id="rId7574"/>
    <hyperlink ref="D11715" r:id="rId7575"/>
    <hyperlink ref="D11716" r:id="rId7576"/>
    <hyperlink ref="D11731" r:id="rId7577"/>
    <hyperlink ref="D11732" r:id="rId7578"/>
    <hyperlink ref="D11756" r:id="rId7579"/>
    <hyperlink ref="D11764" r:id="rId7580"/>
    <hyperlink ref="D11717" r:id="rId7581"/>
    <hyperlink ref="D11722" r:id="rId7582"/>
    <hyperlink ref="D11723" r:id="rId7583"/>
    <hyperlink ref="D11750" r:id="rId7584"/>
    <hyperlink ref="D11749" r:id="rId7585"/>
    <hyperlink ref="D11747" r:id="rId7586"/>
    <hyperlink ref="D11748" r:id="rId7587"/>
    <hyperlink ref="D11755" r:id="rId7588"/>
    <hyperlink ref="D11754" r:id="rId7589"/>
    <hyperlink ref="D11771" r:id="rId7590"/>
    <hyperlink ref="D11718" r:id="rId7591"/>
    <hyperlink ref="D11720" r:id="rId7592"/>
    <hyperlink ref="D11724" r:id="rId7593"/>
    <hyperlink ref="D11725" r:id="rId7594"/>
    <hyperlink ref="D11726" r:id="rId7595"/>
    <hyperlink ref="D11733" r:id="rId7596"/>
    <hyperlink ref="D11734" r:id="rId7597"/>
    <hyperlink ref="D11751" r:id="rId7598"/>
    <hyperlink ref="D11752" r:id="rId7599"/>
    <hyperlink ref="D11753" r:id="rId7600"/>
    <hyperlink ref="D11758" r:id="rId7601"/>
    <hyperlink ref="D11759" r:id="rId7602"/>
    <hyperlink ref="D11760" r:id="rId7603"/>
    <hyperlink ref="D11762" r:id="rId7604"/>
    <hyperlink ref="D11763" r:id="rId7605"/>
    <hyperlink ref="D11765" r:id="rId7606"/>
    <hyperlink ref="D11766" r:id="rId7607"/>
    <hyperlink ref="D11767" r:id="rId7608"/>
    <hyperlink ref="D11770" r:id="rId7609"/>
    <hyperlink ref="D11772" r:id="rId7610"/>
    <hyperlink ref="D11773" r:id="rId7611"/>
    <hyperlink ref="D11774" r:id="rId7612"/>
    <hyperlink ref="D11735" r:id="rId7613"/>
    <hyperlink ref="C11780" r:id="rId7614" display="https://www.eprocure.gov.bd/tenderer/ViewRegistrationDetail.jsp?uId=A46102C5FA14C17A&amp;tId=0FB697AAC05EDA9E&amp;cId=8851AD949CC9FCD1&amp;top=no"/>
    <hyperlink ref="D11780" r:id="rId7615"/>
    <hyperlink ref="D11781" r:id="rId7616"/>
    <hyperlink ref="D11782" r:id="rId7617"/>
    <hyperlink ref="D11783" r:id="rId7618"/>
    <hyperlink ref="D11785" r:id="rId7619"/>
    <hyperlink ref="D11787" r:id="rId7620"/>
    <hyperlink ref="D11788" r:id="rId7621"/>
    <hyperlink ref="D11789" r:id="rId7622"/>
    <hyperlink ref="D11790" r:id="rId7623"/>
    <hyperlink ref="D11792" r:id="rId7624"/>
    <hyperlink ref="D11794" r:id="rId7625"/>
    <hyperlink ref="D11795" r:id="rId7626"/>
    <hyperlink ref="D11796" r:id="rId7627"/>
    <hyperlink ref="E11797" r:id="rId7628" display="https://www.eprocure.gov.bd/officer/MyTenders.jsp"/>
    <hyperlink ref="E11798" r:id="rId7629" display="https://www.eprocure.gov.bd/officer/MyTenders.jsp"/>
    <hyperlink ref="E11799" r:id="rId7630" display="https://www.eprocure.gov.bd/officer/MyTenders.jsp"/>
    <hyperlink ref="E11800" r:id="rId7631" display="https://www.eprocure.gov.bd/officer/MyTenders.jsp"/>
    <hyperlink ref="E11803" r:id="rId7632" display="https://www.eprocure.gov.bd/officer/MyTenders.jsp"/>
    <hyperlink ref="E11806" r:id="rId7633" display="https://www.eprocure.gov.bd/officer/MyTenders.jsp"/>
    <hyperlink ref="D11797" r:id="rId7634"/>
    <hyperlink ref="D11800" r:id="rId7635"/>
    <hyperlink ref="D11801" r:id="rId7636"/>
    <hyperlink ref="E11801" r:id="rId7637" display="https://www.eprocure.gov.bd/officer/MyTenders.jsp"/>
    <hyperlink ref="E11802" r:id="rId7638" display="https://www.eprocure.gov.bd/officer/MyTenders.jsp"/>
    <hyperlink ref="E11804" r:id="rId7639" display="https://www.eprocure.gov.bd/officer/MyTenders.jsp"/>
    <hyperlink ref="E11805" r:id="rId7640" display="https://www.eprocure.gov.bd/officer/MyTenders.jsp"/>
    <hyperlink ref="C11803" r:id="rId7641" display="https://www.eprocure.gov.bd/tenderer/ViewRegistrationDetail.jsp?uId=FC59F03DD33250E9&amp;tId=7D9011874462B3A0&amp;cId=725A79DA9BA43EAF&amp;top=no"/>
    <hyperlink ref="D11803" r:id="rId7642"/>
    <hyperlink ref="D11804" r:id="rId7643"/>
    <hyperlink ref="D11806" r:id="rId7644"/>
    <hyperlink ref="C11800" r:id="rId7645" display="https://www.eprocure.gov.bd/tenderer/ViewRegistrationDetail.jsp?uId=FC59F03DD33250E9&amp;tId=7D9011874462B3A0&amp;cId=725A79DA9BA43EAF&amp;top=no"/>
    <hyperlink ref="D11810" r:id="rId7646"/>
    <hyperlink ref="D11823" r:id="rId7647"/>
    <hyperlink ref="D11824" r:id="rId7648"/>
    <hyperlink ref="D11828" r:id="rId7649"/>
    <hyperlink ref="E11837" r:id="rId7650" display="https://www.eprocure.gov.bd/officer/MyTenders.jsp"/>
    <hyperlink ref="E11841" r:id="rId7651" display="https://www.eprocure.gov.bd/officer/MyTenders.jsp"/>
    <hyperlink ref="E11833" r:id="rId7652" display="https://www.eprocure.gov.bd/officer/MyTenders.jsp"/>
    <hyperlink ref="E11834" r:id="rId7653" display="https://www.eprocure.gov.bd/officer/MyTenders.jsp"/>
    <hyperlink ref="E11835" r:id="rId7654" display="https://www.eprocure.gov.bd/officer/MyTenders.jsp"/>
    <hyperlink ref="E11836" r:id="rId7655" display="https://www.eprocure.gov.bd/officer/MyTenders.jsp"/>
    <hyperlink ref="E11838" r:id="rId7656" display="https://www.eprocure.gov.bd/officer/MyTenders.jsp"/>
    <hyperlink ref="E11839" r:id="rId7657" display="https://www.eprocure.gov.bd/officer/MyTenders.jsp"/>
    <hyperlink ref="E11840" r:id="rId7658" display="https://www.eprocure.gov.bd/officer/MyTenders.jsp"/>
    <hyperlink ref="E11842" r:id="rId7659" display="https://www.eprocure.gov.bd/officer/MyTenders.jsp"/>
    <hyperlink ref="E11843" r:id="rId7660" display="https://www.eprocure.gov.bd/officer/MyTenders.jsp"/>
    <hyperlink ref="E11844" r:id="rId7661" display="https://www.eprocure.gov.bd/officer/MyTenders.jsp"/>
    <hyperlink ref="E11845" r:id="rId7662" display="https://www.eprocure.gov.bd/officer/MyTenders.jsp"/>
    <hyperlink ref="D11832" r:id="rId7663"/>
    <hyperlink ref="D11834" r:id="rId7664"/>
    <hyperlink ref="D11835" r:id="rId7665"/>
    <hyperlink ref="D11837" r:id="rId7666"/>
    <hyperlink ref="D11838" r:id="rId7667"/>
    <hyperlink ref="D11841" r:id="rId7668"/>
    <hyperlink ref="D11840" r:id="rId7669"/>
    <hyperlink ref="D11842" r:id="rId7670"/>
    <hyperlink ref="D11843" r:id="rId7671"/>
    <hyperlink ref="D11844" r:id="rId7672"/>
    <hyperlink ref="D11846" r:id="rId7673"/>
    <hyperlink ref="D11847" r:id="rId7674"/>
    <hyperlink ref="D11848" r:id="rId7675"/>
    <hyperlink ref="D11849" r:id="rId7676"/>
    <hyperlink ref="D11850" r:id="rId7677"/>
    <hyperlink ref="D11858" r:id="rId7678"/>
    <hyperlink ref="D11860" r:id="rId7679"/>
    <hyperlink ref="D11861" r:id="rId7680"/>
    <hyperlink ref="D11862" r:id="rId7681"/>
    <hyperlink ref="D11864" r:id="rId7682"/>
    <hyperlink ref="D11865" r:id="rId7683"/>
    <hyperlink ref="D11866" r:id="rId7684"/>
    <hyperlink ref="D11867" r:id="rId7685"/>
    <hyperlink ref="D11868" r:id="rId7686"/>
    <hyperlink ref="D11869" r:id="rId7687"/>
    <hyperlink ref="D11870" r:id="rId7688"/>
    <hyperlink ref="D11871" r:id="rId7689"/>
    <hyperlink ref="D11872" r:id="rId7690"/>
    <hyperlink ref="D11873" r:id="rId7691"/>
    <hyperlink ref="D11874" r:id="rId7692"/>
    <hyperlink ref="D11875" r:id="rId7693"/>
    <hyperlink ref="D11876" r:id="rId7694"/>
    <hyperlink ref="D11877" r:id="rId7695"/>
    <hyperlink ref="D11878" r:id="rId7696"/>
    <hyperlink ref="D11880" r:id="rId7697"/>
    <hyperlink ref="D11881" r:id="rId7698"/>
    <hyperlink ref="D11889" r:id="rId7699"/>
    <hyperlink ref="D11890" r:id="rId7700"/>
    <hyperlink ref="D11891" r:id="rId7701"/>
    <hyperlink ref="D11892" r:id="rId7702"/>
    <hyperlink ref="D11894" r:id="rId7703"/>
    <hyperlink ref="D11895" r:id="rId7704"/>
    <hyperlink ref="D11898" r:id="rId7705"/>
    <hyperlink ref="D11901" r:id="rId7706"/>
    <hyperlink ref="D11904" r:id="rId7707"/>
    <hyperlink ref="D11905" r:id="rId7708"/>
    <hyperlink ref="D11909" r:id="rId7709"/>
    <hyperlink ref="D11913" r:id="rId7710"/>
    <hyperlink ref="D11897" r:id="rId7711"/>
    <hyperlink ref="E12030" r:id="rId7712" display="https://www.eprocure.gov.bd/officer/MyTenders.jsp"/>
    <hyperlink ref="E12100" r:id="rId7713" display="https://www.eprocure.gov.bd/officer/MyTenders.jsp"/>
    <hyperlink ref="E11980" r:id="rId7714" display="https://www.eprocure.gov.bd/officer/MyTenders.jsp"/>
    <hyperlink ref="E11938" r:id="rId7715" display="https://www.eprocure.gov.bd/officer/MyTenders.jsp"/>
    <hyperlink ref="D11914" r:id="rId7716"/>
    <hyperlink ref="D11916" r:id="rId7717"/>
    <hyperlink ref="D11917" r:id="rId7718"/>
    <hyperlink ref="D11918" r:id="rId7719"/>
    <hyperlink ref="D11919" r:id="rId7720"/>
    <hyperlink ref="D11923" r:id="rId7721"/>
    <hyperlink ref="D11924" r:id="rId7722"/>
    <hyperlink ref="D11925" r:id="rId7723"/>
    <hyperlink ref="D11926" r:id="rId7724"/>
    <hyperlink ref="D11927" r:id="rId7725"/>
    <hyperlink ref="D11928" r:id="rId7726"/>
    <hyperlink ref="D11929" r:id="rId7727"/>
    <hyperlink ref="D11930" r:id="rId7728"/>
    <hyperlink ref="D11931" r:id="rId7729"/>
    <hyperlink ref="D11932" r:id="rId7730"/>
    <hyperlink ref="D11933" r:id="rId7731"/>
    <hyperlink ref="D11934" r:id="rId7732"/>
    <hyperlink ref="D11935" r:id="rId7733"/>
    <hyperlink ref="D11937" r:id="rId7734"/>
    <hyperlink ref="D11938" r:id="rId7735"/>
    <hyperlink ref="D11939" r:id="rId7736"/>
    <hyperlink ref="D11941" r:id="rId7737"/>
    <hyperlink ref="D11943" r:id="rId7738"/>
    <hyperlink ref="D11944" r:id="rId7739"/>
    <hyperlink ref="D11946" r:id="rId7740"/>
    <hyperlink ref="D11950" r:id="rId7741"/>
    <hyperlink ref="D11953" r:id="rId7742"/>
    <hyperlink ref="D11960" r:id="rId7743"/>
    <hyperlink ref="D11962" r:id="rId7744"/>
    <hyperlink ref="D11963" r:id="rId7745"/>
    <hyperlink ref="D11964" r:id="rId7746"/>
    <hyperlink ref="D11966" r:id="rId7747"/>
    <hyperlink ref="D11968" r:id="rId7748"/>
    <hyperlink ref="D11971" r:id="rId7749"/>
    <hyperlink ref="D11973" r:id="rId7750"/>
    <hyperlink ref="D11974" r:id="rId7751"/>
    <hyperlink ref="D11975" r:id="rId7752"/>
    <hyperlink ref="D11977" r:id="rId7753"/>
    <hyperlink ref="D11978" r:id="rId7754"/>
    <hyperlink ref="D11979" r:id="rId7755"/>
    <hyperlink ref="D11980" r:id="rId7756"/>
    <hyperlink ref="D11981" r:id="rId7757"/>
    <hyperlink ref="D11985" r:id="rId7758"/>
    <hyperlink ref="D11984" r:id="rId7759"/>
    <hyperlink ref="D11988" r:id="rId7760"/>
    <hyperlink ref="D11989" r:id="rId7761"/>
    <hyperlink ref="D11992" r:id="rId7762"/>
    <hyperlink ref="D11995" r:id="rId7763"/>
    <hyperlink ref="D11999" r:id="rId7764"/>
    <hyperlink ref="D12000" r:id="rId7765"/>
    <hyperlink ref="D12004" r:id="rId7766"/>
    <hyperlink ref="D12005" r:id="rId7767"/>
    <hyperlink ref="D12006" r:id="rId7768"/>
    <hyperlink ref="D12007" r:id="rId7769"/>
    <hyperlink ref="D12013" r:id="rId7770"/>
    <hyperlink ref="D12014" r:id="rId7771"/>
    <hyperlink ref="D12016" r:id="rId7772"/>
    <hyperlink ref="D12018" r:id="rId7773"/>
    <hyperlink ref="D12021" r:id="rId7774"/>
    <hyperlink ref="D12024" r:id="rId7775"/>
    <hyperlink ref="D12025" r:id="rId7776"/>
    <hyperlink ref="D12026" r:id="rId7777"/>
    <hyperlink ref="D12029" r:id="rId7778"/>
    <hyperlink ref="D12033" r:id="rId7779"/>
    <hyperlink ref="D12034" r:id="rId7780"/>
    <hyperlink ref="D12035" r:id="rId7781"/>
    <hyperlink ref="D12036" r:id="rId7782"/>
    <hyperlink ref="D12037" r:id="rId7783"/>
    <hyperlink ref="D12038" r:id="rId7784"/>
    <hyperlink ref="D12042" r:id="rId7785"/>
    <hyperlink ref="D12047" r:id="rId7786"/>
    <hyperlink ref="D12050" r:id="rId7787"/>
    <hyperlink ref="D12051" r:id="rId7788"/>
    <hyperlink ref="D12052" r:id="rId7789"/>
    <hyperlink ref="D12053" r:id="rId7790"/>
    <hyperlink ref="D12059" r:id="rId7791"/>
    <hyperlink ref="D12062" r:id="rId7792"/>
    <hyperlink ref="D12058" r:id="rId7793"/>
    <hyperlink ref="D12067" r:id="rId7794"/>
    <hyperlink ref="D12068" r:id="rId7795"/>
    <hyperlink ref="D12069" r:id="rId7796"/>
    <hyperlink ref="D12070" r:id="rId7797"/>
    <hyperlink ref="D12073" r:id="rId7798"/>
    <hyperlink ref="D12076" r:id="rId7799"/>
    <hyperlink ref="D12080" r:id="rId7800"/>
    <hyperlink ref="D12081" r:id="rId7801"/>
    <hyperlink ref="D12084" r:id="rId7802"/>
    <hyperlink ref="D12087" r:id="rId7803"/>
    <hyperlink ref="D12090" r:id="rId7804"/>
    <hyperlink ref="D12092" r:id="rId7805"/>
    <hyperlink ref="D12095" r:id="rId7806"/>
    <hyperlink ref="D12102" r:id="rId7807"/>
    <hyperlink ref="D12101" r:id="rId7808"/>
    <hyperlink ref="D12100" r:id="rId7809"/>
    <hyperlink ref="D12103" r:id="rId7810"/>
    <hyperlink ref="D12105" r:id="rId7811"/>
    <hyperlink ref="D12106" r:id="rId7812"/>
    <hyperlink ref="D11855" r:id="rId7813" display="Bmimconstruction78@yahoo.com"/>
    <hyperlink ref="D11857" r:id="rId7814"/>
    <hyperlink ref="D11887" r:id="rId7815"/>
    <hyperlink ref="D11888" r:id="rId7816"/>
    <hyperlink ref="D11899" r:id="rId7817"/>
    <hyperlink ref="D11900" r:id="rId7818"/>
    <hyperlink ref="D11902" r:id="rId7819"/>
    <hyperlink ref="D11903" r:id="rId7820"/>
    <hyperlink ref="D11906" r:id="rId7821"/>
    <hyperlink ref="D11907" r:id="rId7822"/>
    <hyperlink ref="D11908" r:id="rId7823"/>
    <hyperlink ref="D11910" r:id="rId7824"/>
    <hyperlink ref="D11911" r:id="rId7825"/>
    <hyperlink ref="D11912" r:id="rId7826"/>
    <hyperlink ref="D11921" r:id="rId7827"/>
    <hyperlink ref="D11922" r:id="rId7828"/>
    <hyperlink ref="D11949" r:id="rId7829"/>
    <hyperlink ref="D11948" r:id="rId7830"/>
    <hyperlink ref="D11947" r:id="rId7831"/>
    <hyperlink ref="D11951" r:id="rId7832"/>
    <hyperlink ref="D11952" r:id="rId7833"/>
    <hyperlink ref="D11955" r:id="rId7834"/>
    <hyperlink ref="D11958" r:id="rId7835"/>
    <hyperlink ref="D11982" r:id="rId7836"/>
    <hyperlink ref="D11983" r:id="rId7837"/>
    <hyperlink ref="D11987" r:id="rId7838"/>
    <hyperlink ref="D11986" r:id="rId7839"/>
    <hyperlink ref="D11990" r:id="rId7840"/>
    <hyperlink ref="D11991" r:id="rId7841"/>
    <hyperlink ref="D11994" r:id="rId7842"/>
    <hyperlink ref="D11993" r:id="rId7843"/>
    <hyperlink ref="D11998" r:id="rId7844"/>
    <hyperlink ref="D11997" r:id="rId7845"/>
    <hyperlink ref="D12001" r:id="rId7846"/>
    <hyperlink ref="D12002" r:id="rId7847"/>
    <hyperlink ref="D12009" r:id="rId7848"/>
    <hyperlink ref="D12019" r:id="rId7849"/>
    <hyperlink ref="D12020" r:id="rId7850"/>
    <hyperlink ref="D12022" r:id="rId7851"/>
    <hyperlink ref="D12023" r:id="rId7852"/>
    <hyperlink ref="D12046" r:id="rId7853"/>
    <hyperlink ref="D12044" r:id="rId7854"/>
    <hyperlink ref="D12045" r:id="rId7855"/>
    <hyperlink ref="D12048" r:id="rId7856"/>
    <hyperlink ref="D12049" r:id="rId7857"/>
    <hyperlink ref="D12056" r:id="rId7858"/>
    <hyperlink ref="D12072" r:id="rId7859"/>
    <hyperlink ref="D12075" r:id="rId7860"/>
    <hyperlink ref="D12085" r:id="rId7861"/>
    <hyperlink ref="D12086" r:id="rId7862"/>
    <hyperlink ref="D12088" r:id="rId7863"/>
    <hyperlink ref="D12089" r:id="rId7864"/>
    <hyperlink ref="D12094" r:id="rId7865"/>
    <hyperlink ref="D12099" r:id="rId7866"/>
    <hyperlink ref="D12097" r:id="rId7867"/>
    <hyperlink ref="D12098" r:id="rId7868"/>
    <hyperlink ref="D11945" r:id="rId7869"/>
    <hyperlink ref="E12031" r:id="rId7870" display="https://www.eprocure.gov.bd/officer/MyTenders.jsp"/>
    <hyperlink ref="E12032" r:id="rId7871" display="https://www.eprocure.gov.bd/officer/MyTenders.jsp"/>
    <hyperlink ref="D12082" r:id="rId7872"/>
    <hyperlink ref="D12083" r:id="rId7873"/>
    <hyperlink ref="D12027" r:id="rId7874"/>
    <hyperlink ref="D12039" r:id="rId7875"/>
    <hyperlink ref="D12040" r:id="rId7876"/>
    <hyperlink ref="D11815" r:id="rId7877"/>
    <hyperlink ref="D11816" r:id="rId7878"/>
    <hyperlink ref="D11825" r:id="rId7879"/>
    <hyperlink ref="D11826" r:id="rId7880"/>
    <hyperlink ref="D11807" r:id="rId7881"/>
    <hyperlink ref="D11808" r:id="rId7882"/>
    <hyperlink ref="D11811" r:id="rId7883"/>
    <hyperlink ref="D11812" r:id="rId7884"/>
    <hyperlink ref="D11817" r:id="rId7885"/>
    <hyperlink ref="D11818" r:id="rId7886"/>
    <hyperlink ref="D11820" r:id="rId7887"/>
    <hyperlink ref="D11821" r:id="rId7888"/>
    <hyperlink ref="D11829" r:id="rId7889"/>
    <hyperlink ref="D11830" r:id="rId7890"/>
    <hyperlink ref="D11831" r:id="rId7891"/>
    <hyperlink ref="D12077" r:id="rId7892"/>
    <hyperlink ref="D12078" r:id="rId7893"/>
    <hyperlink ref="D12079" r:id="rId7894"/>
    <hyperlink ref="D12031" r:id="rId7895"/>
    <hyperlink ref="D12032" r:id="rId7896"/>
    <hyperlink ref="D12030" r:id="rId7897"/>
    <hyperlink ref="D12126" r:id="rId7898"/>
    <hyperlink ref="D12127" r:id="rId7899"/>
    <hyperlink ref="D12107" r:id="rId7900"/>
    <hyperlink ref="D12108" r:id="rId7901"/>
    <hyperlink ref="D12160" r:id="rId7902"/>
    <hyperlink ref="D12122" r:id="rId7903"/>
    <hyperlink ref="D12123" r:id="rId7904"/>
    <hyperlink ref="D12112" r:id="rId7905"/>
    <hyperlink ref="D12113" r:id="rId7906"/>
    <hyperlink ref="D12161" r:id="rId7907"/>
    <hyperlink ref="D12162" r:id="rId7908"/>
    <hyperlink ref="D12163" r:id="rId7909"/>
    <hyperlink ref="D12164" r:id="rId7910"/>
    <hyperlink ref="D12165" r:id="rId7911"/>
    <hyperlink ref="D12166" r:id="rId7912"/>
    <hyperlink ref="D12167" r:id="rId7913"/>
    <hyperlink ref="D12168" r:id="rId7914"/>
    <hyperlink ref="D12169" r:id="rId7915"/>
    <hyperlink ref="D12174" r:id="rId7916"/>
    <hyperlink ref="D12175" r:id="rId7917"/>
    <hyperlink ref="D12176" r:id="rId7918"/>
    <hyperlink ref="D12177" r:id="rId7919"/>
    <hyperlink ref="D12178" r:id="rId7920"/>
    <hyperlink ref="D12179" r:id="rId7921"/>
    <hyperlink ref="D12180" r:id="rId7922"/>
    <hyperlink ref="D12181" r:id="rId7923"/>
    <hyperlink ref="D12186" r:id="rId7924"/>
    <hyperlink ref="D12128" r:id="rId7925"/>
    <hyperlink ref="D12143" r:id="rId7926"/>
    <hyperlink ref="D12117" r:id="rId7927"/>
    <hyperlink ref="D12187" r:id="rId7928"/>
    <hyperlink ref="D12155" r:id="rId7929"/>
    <hyperlink ref="D12146" r:id="rId7930"/>
    <hyperlink ref="D12147" r:id="rId7931"/>
    <hyperlink ref="D12144" r:id="rId7932"/>
    <hyperlink ref="D12118" r:id="rId7933"/>
    <hyperlink ref="D12156" r:id="rId7934"/>
    <hyperlink ref="D12124" r:id="rId7935"/>
    <hyperlink ref="D12131" r:id="rId7936"/>
    <hyperlink ref="D12132" r:id="rId7937"/>
    <hyperlink ref="D12193" r:id="rId7938"/>
    <hyperlink ref="D12119" r:id="rId7939"/>
    <hyperlink ref="D12120" r:id="rId7940"/>
    <hyperlink ref="D12140" r:id="rId7941"/>
    <hyperlink ref="D12139" r:id="rId7942"/>
    <hyperlink ref="D12121" r:id="rId7943"/>
    <hyperlink ref="D12194" r:id="rId7944"/>
    <hyperlink ref="D12196" r:id="rId7945"/>
    <hyperlink ref="D12145" r:id="rId7946"/>
    <hyperlink ref="D12197" r:id="rId7947"/>
    <hyperlink ref="D12159" r:id="rId7948"/>
    <hyperlink ref="D12198" r:id="rId7949"/>
    <hyperlink ref="D12114" r:id="rId7950"/>
    <hyperlink ref="D12115" r:id="rId7951"/>
    <hyperlink ref="D12116" r:id="rId7952"/>
    <hyperlink ref="D12199" r:id="rId7953"/>
    <hyperlink ref="D12200" r:id="rId7954"/>
    <hyperlink ref="D12201" r:id="rId7955"/>
    <hyperlink ref="D12203" r:id="rId7956"/>
    <hyperlink ref="D12204" r:id="rId7957"/>
    <hyperlink ref="D12205" r:id="rId7958"/>
    <hyperlink ref="D12206" r:id="rId7959"/>
    <hyperlink ref="D12129" r:id="rId7960"/>
    <hyperlink ref="D12130" r:id="rId7961"/>
    <hyperlink ref="D12207" r:id="rId7962"/>
    <hyperlink ref="D12109" r:id="rId7963"/>
    <hyperlink ref="D12208" r:id="rId7964"/>
    <hyperlink ref="D12212" r:id="rId7965"/>
    <hyperlink ref="D12125" r:id="rId7966"/>
    <hyperlink ref="D12213" r:id="rId7967"/>
    <hyperlink ref="D12214" r:id="rId7968"/>
    <hyperlink ref="D12215" r:id="rId7969"/>
    <hyperlink ref="D12110" r:id="rId7970"/>
    <hyperlink ref="D12111" r:id="rId7971"/>
    <hyperlink ref="D12157" r:id="rId7972"/>
    <hyperlink ref="D12158" r:id="rId7973"/>
    <hyperlink ref="D12202" r:id="rId7974"/>
    <hyperlink ref="D12142" r:id="rId7975"/>
    <hyperlink ref="D12141" r:id="rId7976"/>
    <hyperlink ref="D12195" r:id="rId7977"/>
    <hyperlink ref="D12192" r:id="rId7978"/>
    <hyperlink ref="D12191" r:id="rId7979"/>
    <hyperlink ref="D12184" r:id="rId7980"/>
    <hyperlink ref="D12148" r:id="rId7981"/>
    <hyperlink ref="D12183" r:id="rId7982"/>
    <hyperlink ref="D12182" r:id="rId7983"/>
    <hyperlink ref="D12185" r:id="rId7984"/>
    <hyperlink ref="D12216" r:id="rId7985"/>
    <hyperlink ref="D12133" r:id="rId7986"/>
    <hyperlink ref="D12134" r:id="rId7987"/>
    <hyperlink ref="D12135" r:id="rId7988"/>
    <hyperlink ref="D12136" r:id="rId7989"/>
    <hyperlink ref="D12137" r:id="rId7990"/>
    <hyperlink ref="D12138" r:id="rId7991"/>
    <hyperlink ref="D12149" r:id="rId7992"/>
    <hyperlink ref="D12150" r:id="rId7993"/>
    <hyperlink ref="D12151" r:id="rId7994"/>
    <hyperlink ref="D12152" r:id="rId7995"/>
    <hyperlink ref="D12153" r:id="rId7996"/>
    <hyperlink ref="D12154" r:id="rId7997"/>
    <hyperlink ref="D12170" r:id="rId7998"/>
    <hyperlink ref="D12171" r:id="rId7999"/>
    <hyperlink ref="D12172" r:id="rId8000"/>
    <hyperlink ref="D12173" r:id="rId8001"/>
    <hyperlink ref="D12188" r:id="rId8002"/>
    <hyperlink ref="D12189" r:id="rId8003"/>
    <hyperlink ref="D12190" r:id="rId8004"/>
    <hyperlink ref="D12209" r:id="rId8005"/>
    <hyperlink ref="D12210" r:id="rId8006"/>
    <hyperlink ref="D12211" r:id="rId8007"/>
    <hyperlink ref="D12217" r:id="rId8008"/>
    <hyperlink ref="D12218" r:id="rId8009"/>
    <hyperlink ref="D12219" r:id="rId8010"/>
    <hyperlink ref="D12222" r:id="rId8011"/>
    <hyperlink ref="D12220" r:id="rId8012"/>
    <hyperlink ref="D12221" r:id="rId8013"/>
    <hyperlink ref="D12224" r:id="rId8014"/>
    <hyperlink ref="D12225" r:id="rId8015"/>
    <hyperlink ref="D12223" r:id="rId8016"/>
    <hyperlink ref="D12226" r:id="rId8017"/>
    <hyperlink ref="D12227" r:id="rId8018"/>
    <hyperlink ref="D12228" r:id="rId8019"/>
    <hyperlink ref="D12231" r:id="rId8020"/>
    <hyperlink ref="D12230" r:id="rId8021"/>
    <hyperlink ref="D12229" r:id="rId8022"/>
    <hyperlink ref="D12232" r:id="rId8023"/>
    <hyperlink ref="D12238" r:id="rId8024" display="ruhul_a13@yahoo.com"/>
    <hyperlink ref="D12241" r:id="rId8025" display="ruhul_a13@yahoo.com"/>
    <hyperlink ref="D12242" r:id="rId8026"/>
    <hyperlink ref="D12332" r:id="rId8027"/>
    <hyperlink ref="D12338" r:id="rId8028"/>
    <hyperlink ref="D12339" r:id="rId8029"/>
    <hyperlink ref="D12344" r:id="rId8030"/>
    <hyperlink ref="D12345" r:id="rId8031"/>
    <hyperlink ref="D12346" r:id="rId8032"/>
    <hyperlink ref="D12347" r:id="rId8033"/>
    <hyperlink ref="D12349" r:id="rId8034"/>
    <hyperlink ref="D12352" r:id="rId8035"/>
    <hyperlink ref="D12355" r:id="rId8036"/>
    <hyperlink ref="D12356" r:id="rId8037"/>
    <hyperlink ref="D12357" r:id="rId8038"/>
    <hyperlink ref="D12358" r:id="rId8039"/>
    <hyperlink ref="D12261" r:id="rId8040"/>
    <hyperlink ref="D12262" r:id="rId8041"/>
    <hyperlink ref="D12271" r:id="rId8042"/>
    <hyperlink ref="D12308" r:id="rId8043"/>
    <hyperlink ref="D12296" r:id="rId8044"/>
    <hyperlink ref="D12287" r:id="rId8045"/>
    <hyperlink ref="D12306" r:id="rId8046"/>
    <hyperlink ref="D12303" r:id="rId8047"/>
    <hyperlink ref="D12293" r:id="rId8048"/>
    <hyperlink ref="D12309" r:id="rId8049"/>
    <hyperlink ref="D12310" r:id="rId8050"/>
    <hyperlink ref="D12273" r:id="rId8051"/>
    <hyperlink ref="D12322" r:id="rId8052" display="md.shamim45@yahoo.com"/>
    <hyperlink ref="D12276" r:id="rId8053" display="md.shamim45@yahoo.com"/>
    <hyperlink ref="D12283" r:id="rId8054"/>
    <hyperlink ref="D12274" r:id="rId8055"/>
    <hyperlink ref="D12292" r:id="rId8056"/>
    <hyperlink ref="D12304" r:id="rId8057"/>
    <hyperlink ref="D12302" r:id="rId8058"/>
    <hyperlink ref="D12311" r:id="rId8059"/>
    <hyperlink ref="D12318" r:id="rId8060"/>
    <hyperlink ref="D12317" r:id="rId8061"/>
    <hyperlink ref="D12245" r:id="rId8062"/>
    <hyperlink ref="D12244" r:id="rId8063"/>
    <hyperlink ref="D12247" r:id="rId8064"/>
    <hyperlink ref="D12368" r:id="rId8065"/>
    <hyperlink ref="D12369" r:id="rId8066"/>
    <hyperlink ref="D12371" r:id="rId8067"/>
    <hyperlink ref="D12372" r:id="rId8068"/>
    <hyperlink ref="D12373" r:id="rId8069"/>
    <hyperlink ref="D12374" r:id="rId8070"/>
    <hyperlink ref="D12337" r:id="rId8071" display="msjercenterprise@gmail.com"/>
    <hyperlink ref="D12341" r:id="rId8072"/>
    <hyperlink ref="D12376" r:id="rId8073"/>
    <hyperlink ref="D12377" r:id="rId8074" display="atwrcutjv@gmail.com"/>
    <hyperlink ref="D12351" r:id="rId8075" display="md.shamim45@yahoo.com"/>
    <hyperlink ref="D12255" r:id="rId8076" display="qcsepejv@gmail.com"/>
    <hyperlink ref="D12240" r:id="rId8077"/>
    <hyperlink ref="D12234" r:id="rId8078"/>
    <hyperlink ref="D12239" r:id="rId8079" display="ruhul_a13@yahoo.com"/>
    <hyperlink ref="D12251" r:id="rId8080"/>
    <hyperlink ref="D12250" r:id="rId8081"/>
    <hyperlink ref="D12254" r:id="rId8082"/>
    <hyperlink ref="D12257" r:id="rId8083" display="ruhul_a13@yahoo.com"/>
    <hyperlink ref="D12256" r:id="rId8084"/>
    <hyperlink ref="D12267" r:id="rId8085" display="ruhul_a13@yahoo.com"/>
    <hyperlink ref="D12266" r:id="rId8086"/>
    <hyperlink ref="D12265" r:id="rId8087" display="ruhul_a13@yahoo.com"/>
    <hyperlink ref="D12269" r:id="rId8088"/>
    <hyperlink ref="D12270" r:id="rId8089"/>
    <hyperlink ref="D12336" r:id="rId8090"/>
    <hyperlink ref="D12340" r:id="rId8091"/>
    <hyperlink ref="D12342" r:id="rId8092"/>
    <hyperlink ref="D12350" r:id="rId8093" display="md.shamim45@yahoo.com"/>
    <hyperlink ref="D12362" r:id="rId8094" display="ruhul_a13@yahoo.com"/>
    <hyperlink ref="D12363" r:id="rId8095"/>
    <hyperlink ref="D12364" r:id="rId8096"/>
    <hyperlink ref="D12365" r:id="rId8097"/>
    <hyperlink ref="D12366" r:id="rId8098"/>
    <hyperlink ref="D12367" r:id="rId8099"/>
    <hyperlink ref="D12375" r:id="rId8100"/>
    <hyperlink ref="D12555" r:id="rId8101"/>
    <hyperlink ref="D12556" r:id="rId8102"/>
    <hyperlink ref="D12557" r:id="rId8103"/>
    <hyperlink ref="D12558" r:id="rId8104"/>
    <hyperlink ref="D12559" r:id="rId8105"/>
    <hyperlink ref="D12560" r:id="rId8106"/>
    <hyperlink ref="D12561" r:id="rId8107"/>
    <hyperlink ref="D12566" r:id="rId8108"/>
    <hyperlink ref="D12567" r:id="rId8109"/>
    <hyperlink ref="D12568" r:id="rId8110"/>
    <hyperlink ref="D12569" r:id="rId8111"/>
    <hyperlink ref="D12582" r:id="rId8112"/>
    <hyperlink ref="D12583" r:id="rId8113"/>
    <hyperlink ref="D12584" r:id="rId8114"/>
    <hyperlink ref="D12586" r:id="rId8115"/>
    <hyperlink ref="D12587" r:id="rId8116"/>
    <hyperlink ref="D12588" r:id="rId8117"/>
    <hyperlink ref="D12589" r:id="rId8118"/>
    <hyperlink ref="D12590" r:id="rId8119"/>
    <hyperlink ref="D12591" r:id="rId8120"/>
    <hyperlink ref="D12595" r:id="rId8121"/>
    <hyperlink ref="D12596" r:id="rId8122"/>
    <hyperlink ref="D12597" r:id="rId8123"/>
    <hyperlink ref="D12598" r:id="rId8124"/>
    <hyperlink ref="D12599" r:id="rId8125"/>
    <hyperlink ref="D12600" r:id="rId8126"/>
    <hyperlink ref="D12602" r:id="rId8127"/>
    <hyperlink ref="D12603" r:id="rId8128"/>
    <hyperlink ref="D12604" r:id="rId8129"/>
    <hyperlink ref="D12605" r:id="rId8130"/>
    <hyperlink ref="D12606" r:id="rId8131"/>
    <hyperlink ref="D12608" r:id="rId8132"/>
    <hyperlink ref="D12616" r:id="rId8133"/>
    <hyperlink ref="D12617" r:id="rId8134"/>
    <hyperlink ref="D12619" r:id="rId8135"/>
    <hyperlink ref="D12620" r:id="rId8136"/>
    <hyperlink ref="D12625" r:id="rId8137"/>
    <hyperlink ref="D12624" r:id="rId8138"/>
    <hyperlink ref="D12626" r:id="rId8139"/>
    <hyperlink ref="D12688" r:id="rId8140"/>
    <hyperlink ref="D12631" r:id="rId8141"/>
    <hyperlink ref="D12632" r:id="rId8142"/>
    <hyperlink ref="D12633" r:id="rId8143"/>
    <hyperlink ref="D12634" r:id="rId8144"/>
    <hyperlink ref="D12636" r:id="rId8145"/>
    <hyperlink ref="D12637" r:id="rId8146"/>
    <hyperlink ref="D12640" r:id="rId8147"/>
    <hyperlink ref="D12641" r:id="rId8148"/>
    <hyperlink ref="D12642" r:id="rId8149"/>
    <hyperlink ref="D12643" r:id="rId8150"/>
    <hyperlink ref="D12644" r:id="rId8151"/>
    <hyperlink ref="D12645" r:id="rId8152"/>
    <hyperlink ref="D12646" r:id="rId8153"/>
    <hyperlink ref="D12647" r:id="rId8154"/>
    <hyperlink ref="D12650" r:id="rId8155"/>
    <hyperlink ref="D12651" r:id="rId8156"/>
    <hyperlink ref="D12652" r:id="rId8157"/>
    <hyperlink ref="D12654" r:id="rId8158"/>
    <hyperlink ref="D12656" r:id="rId8159"/>
    <hyperlink ref="D12658" r:id="rId8160"/>
    <hyperlink ref="D12659" r:id="rId8161"/>
    <hyperlink ref="D12661" r:id="rId8162"/>
    <hyperlink ref="D12662" r:id="rId8163"/>
    <hyperlink ref="D12664" r:id="rId8164"/>
    <hyperlink ref="D12669" r:id="rId8165"/>
    <hyperlink ref="D12670" r:id="rId8166"/>
    <hyperlink ref="D12671" r:id="rId8167"/>
    <hyperlink ref="D12672" r:id="rId8168"/>
    <hyperlink ref="D12675" r:id="rId8169"/>
    <hyperlink ref="D12678" r:id="rId8170"/>
    <hyperlink ref="D12679" r:id="rId8171"/>
    <hyperlink ref="D12680" r:id="rId8172"/>
    <hyperlink ref="D12681" r:id="rId8173"/>
    <hyperlink ref="D12683" r:id="rId8174"/>
    <hyperlink ref="D12686" r:id="rId8175"/>
    <hyperlink ref="D12689" r:id="rId8176"/>
    <hyperlink ref="D12690" r:id="rId8177"/>
    <hyperlink ref="D12691" r:id="rId8178"/>
    <hyperlink ref="D12692" r:id="rId8179"/>
    <hyperlink ref="D12695" r:id="rId8180"/>
    <hyperlink ref="D12696" r:id="rId8181"/>
    <hyperlink ref="D12697" r:id="rId8182"/>
    <hyperlink ref="D12712" r:id="rId8183"/>
    <hyperlink ref="D12713" r:id="rId8184"/>
    <hyperlink ref="D12714" r:id="rId8185"/>
    <hyperlink ref="D12715" r:id="rId8186"/>
    <hyperlink ref="D12698" r:id="rId8187"/>
    <hyperlink ref="D12699" r:id="rId8188"/>
    <hyperlink ref="D12700" r:id="rId8189"/>
    <hyperlink ref="D12542" r:id="rId8190"/>
    <hyperlink ref="D12545" r:id="rId8191"/>
    <hyperlink ref="D12548" r:id="rId8192"/>
    <hyperlink ref="D12552" r:id="rId8193"/>
    <hyperlink ref="D12553" r:id="rId8194"/>
    <hyperlink ref="D12554" r:id="rId8195"/>
    <hyperlink ref="D12563" r:id="rId8196"/>
    <hyperlink ref="D12564" r:id="rId8197"/>
    <hyperlink ref="D12565" r:id="rId8198"/>
    <hyperlink ref="D12570" r:id="rId8199"/>
    <hyperlink ref="D12573" r:id="rId8200"/>
    <hyperlink ref="D12576" r:id="rId8201"/>
    <hyperlink ref="D12579" r:id="rId8202"/>
    <hyperlink ref="D12592" r:id="rId8203"/>
    <hyperlink ref="D12609" r:id="rId8204"/>
    <hyperlink ref="D12612" r:id="rId8205"/>
    <hyperlink ref="D12613" r:id="rId8206"/>
    <hyperlink ref="D12618" r:id="rId8207"/>
    <hyperlink ref="D12621" r:id="rId8208"/>
    <hyperlink ref="D12627" r:id="rId8209"/>
    <hyperlink ref="D12628" r:id="rId8210"/>
    <hyperlink ref="D12638" r:id="rId8211"/>
    <hyperlink ref="D12663" r:id="rId8212"/>
    <hyperlink ref="D12665" r:id="rId8213"/>
    <hyperlink ref="D12655" r:id="rId8214"/>
    <hyperlink ref="D12687" r:id="rId8215"/>
    <hyperlink ref="D12701" r:id="rId8216"/>
    <hyperlink ref="D12702" r:id="rId8217"/>
    <hyperlink ref="D12653" r:id="rId8218"/>
    <hyperlink ref="D12703" r:id="rId8219"/>
    <hyperlink ref="D12676" r:id="rId8220"/>
    <hyperlink ref="D12705" r:id="rId8221"/>
    <hyperlink ref="D12706" r:id="rId8222"/>
    <hyperlink ref="D12710" r:id="rId8223"/>
    <hyperlink ref="D12648" r:id="rId8224"/>
    <hyperlink ref="D12716" r:id="rId8225"/>
    <hyperlink ref="D12717" r:id="rId8226"/>
    <hyperlink ref="D12707" r:id="rId8227"/>
    <hyperlink ref="D12708" r:id="rId8228"/>
    <hyperlink ref="D12674" r:id="rId8229"/>
    <hyperlink ref="D12721" r:id="rId8230"/>
    <hyperlink ref="D12722" r:id="rId8231"/>
    <hyperlink ref="D12723" r:id="rId8232"/>
    <hyperlink ref="D12724" r:id="rId8233"/>
    <hyperlink ref="D12685" r:id="rId8234"/>
    <hyperlink ref="D12725" r:id="rId8235"/>
    <hyperlink ref="D12694" r:id="rId8236"/>
    <hyperlink ref="D12727" r:id="rId8237"/>
    <hyperlink ref="D12728" r:id="rId8238"/>
    <hyperlink ref="D12729" r:id="rId8239"/>
    <hyperlink ref="D12726" r:id="rId8240"/>
    <hyperlink ref="D12730" r:id="rId8241"/>
    <hyperlink ref="D12693" r:id="rId8242"/>
    <hyperlink ref="D12731" r:id="rId8243"/>
    <hyperlink ref="D12732" r:id="rId8244"/>
    <hyperlink ref="D12734" r:id="rId8245"/>
    <hyperlink ref="D12735" r:id="rId8246"/>
    <hyperlink ref="D12660" r:id="rId8247"/>
    <hyperlink ref="D12736" r:id="rId8248"/>
    <hyperlink ref="D12737" r:id="rId8249"/>
    <hyperlink ref="D12738" r:id="rId8250"/>
    <hyperlink ref="D12739" r:id="rId8251"/>
    <hyperlink ref="D12740" r:id="rId8252"/>
    <hyperlink ref="D12741" r:id="rId8253"/>
    <hyperlink ref="D12742" r:id="rId8254"/>
    <hyperlink ref="D12743" r:id="rId8255"/>
    <hyperlink ref="D12744" r:id="rId8256"/>
    <hyperlink ref="D12745" r:id="rId8257"/>
    <hyperlink ref="D12746" r:id="rId8258"/>
    <hyperlink ref="D12747" r:id="rId8259"/>
    <hyperlink ref="D12751" r:id="rId8260"/>
    <hyperlink ref="D12748" r:id="rId8261"/>
    <hyperlink ref="D12749" r:id="rId8262"/>
    <hyperlink ref="D12750" r:id="rId8263"/>
    <hyperlink ref="D12752" r:id="rId8264"/>
    <hyperlink ref="D12753" r:id="rId8265"/>
    <hyperlink ref="D12754" r:id="rId8266"/>
    <hyperlink ref="D12657" r:id="rId8267"/>
    <hyperlink ref="D12756" r:id="rId8268"/>
    <hyperlink ref="D12711" r:id="rId8269"/>
    <hyperlink ref="D12684" r:id="rId8270"/>
    <hyperlink ref="D12757" r:id="rId8271"/>
    <hyperlink ref="D12758" r:id="rId8272"/>
    <hyperlink ref="D12765" r:id="rId8273"/>
    <hyperlink ref="D12759" r:id="rId8274"/>
    <hyperlink ref="D12760" r:id="rId8275"/>
    <hyperlink ref="D12761" r:id="rId8276"/>
    <hyperlink ref="D12704" r:id="rId8277"/>
    <hyperlink ref="D12607" r:id="rId8278"/>
    <hyperlink ref="D12764" r:id="rId8279"/>
    <hyperlink ref="D12677" r:id="rId8280"/>
    <hyperlink ref="D12682" r:id="rId8281"/>
    <hyperlink ref="D12639" r:id="rId8282"/>
    <hyperlink ref="D12766" r:id="rId8283"/>
    <hyperlink ref="D12767" r:id="rId8284"/>
    <hyperlink ref="D12733" r:id="rId8285"/>
    <hyperlink ref="D12585" r:id="rId8286"/>
    <hyperlink ref="D12755" r:id="rId8287"/>
    <hyperlink ref="D12635" r:id="rId8288"/>
    <hyperlink ref="D12673" r:id="rId8289"/>
    <hyperlink ref="D12649" r:id="rId8290"/>
    <hyperlink ref="D12709" r:id="rId8291"/>
    <hyperlink ref="D12762" r:id="rId8292"/>
    <hyperlink ref="D12763" r:id="rId8293"/>
    <hyperlink ref="D12768" r:id="rId8294"/>
    <hyperlink ref="D12769" r:id="rId8295"/>
    <hyperlink ref="D12770" r:id="rId8296"/>
    <hyperlink ref="D12771" r:id="rId8297"/>
    <hyperlink ref="D12772" r:id="rId8298"/>
    <hyperlink ref="D12562" r:id="rId8299"/>
    <hyperlink ref="D12601" r:id="rId8300"/>
    <hyperlink ref="D12534" r:id="rId8301"/>
    <hyperlink ref="D12538" r:id="rId8302"/>
    <hyperlink ref="D12536" r:id="rId8303"/>
    <hyperlink ref="D12537" r:id="rId8304"/>
    <hyperlink ref="D12540" r:id="rId8305"/>
    <hyperlink ref="D12541" r:id="rId8306"/>
    <hyperlink ref="D12544" r:id="rId8307"/>
    <hyperlink ref="D12547" r:id="rId8308"/>
    <hyperlink ref="D12550" r:id="rId8309"/>
    <hyperlink ref="D12572" r:id="rId8310"/>
    <hyperlink ref="D12571" r:id="rId8311"/>
    <hyperlink ref="D12574" r:id="rId8312"/>
    <hyperlink ref="D12577" r:id="rId8313"/>
    <hyperlink ref="D12580" r:id="rId8314"/>
    <hyperlink ref="D12593" r:id="rId8315"/>
    <hyperlink ref="D12594" r:id="rId8316" display="mailto:afrasadeka@yahoo.com"/>
    <hyperlink ref="D12610" r:id="rId8317"/>
    <hyperlink ref="D12611" r:id="rId8318"/>
    <hyperlink ref="D12615" r:id="rId8319"/>
    <hyperlink ref="D12614" r:id="rId8320"/>
    <hyperlink ref="D12622" r:id="rId8321"/>
    <hyperlink ref="D12623" r:id="rId8322"/>
    <hyperlink ref="D12629" r:id="rId8323"/>
    <hyperlink ref="D12630" r:id="rId8324"/>
    <hyperlink ref="D12666" r:id="rId8325"/>
    <hyperlink ref="D12667" r:id="rId8326"/>
    <hyperlink ref="D12668" r:id="rId8327"/>
    <hyperlink ref="D12581" r:id="rId8328"/>
    <hyperlink ref="D12578" r:id="rId8329"/>
    <hyperlink ref="D12575" r:id="rId8330"/>
    <hyperlink ref="D12776" r:id="rId8331"/>
    <hyperlink ref="D12778" r:id="rId8332"/>
    <hyperlink ref="D12781" r:id="rId8333"/>
    <hyperlink ref="D12783" r:id="rId8334"/>
    <hyperlink ref="D12784" r:id="rId8335"/>
    <hyperlink ref="D12785" r:id="rId8336"/>
    <hyperlink ref="D12792" r:id="rId8337"/>
    <hyperlink ref="D12789" r:id="rId8338"/>
    <hyperlink ref="D12773" r:id="rId8339"/>
    <hyperlink ref="D12774" r:id="rId8340"/>
    <hyperlink ref="D12775" r:id="rId8341"/>
    <hyperlink ref="D12777" r:id="rId8342"/>
    <hyperlink ref="D12779" r:id="rId8343"/>
    <hyperlink ref="D12782" r:id="rId8344"/>
    <hyperlink ref="D12786" r:id="rId8345"/>
    <hyperlink ref="D12787" r:id="rId8346"/>
    <hyperlink ref="D12788" r:id="rId8347"/>
    <hyperlink ref="D12790" r:id="rId8348"/>
    <hyperlink ref="D12791" r:id="rId8349"/>
    <hyperlink ref="D12780" r:id="rId8350"/>
    <hyperlink ref="D12793" r:id="rId8351"/>
    <hyperlink ref="D12909" r:id="rId8352"/>
    <hyperlink ref="D12907" r:id="rId8353"/>
    <hyperlink ref="D12914" r:id="rId8354"/>
    <hyperlink ref="D12917" r:id="rId8355"/>
    <hyperlink ref="D12922" r:id="rId8356"/>
    <hyperlink ref="D12926" r:id="rId8357"/>
    <hyperlink ref="D12930" r:id="rId8358"/>
    <hyperlink ref="D12942" r:id="rId8359"/>
    <hyperlink ref="D12944" r:id="rId8360"/>
    <hyperlink ref="D12943" r:id="rId8361"/>
    <hyperlink ref="D12941" r:id="rId8362"/>
    <hyperlink ref="D12940" r:id="rId8363"/>
    <hyperlink ref="D12953" r:id="rId8364"/>
    <hyperlink ref="D12948" r:id="rId8365"/>
    <hyperlink ref="D12952" r:id="rId8366"/>
    <hyperlink ref="D12951" r:id="rId8367"/>
    <hyperlink ref="D12958" r:id="rId8368"/>
    <hyperlink ref="D12957" r:id="rId8369"/>
    <hyperlink ref="D12967" r:id="rId8370"/>
    <hyperlink ref="D12971" r:id="rId8371"/>
    <hyperlink ref="D12973" r:id="rId8372"/>
    <hyperlink ref="D12974" r:id="rId8373"/>
    <hyperlink ref="D12975" r:id="rId8374"/>
    <hyperlink ref="D12976" r:id="rId8375"/>
    <hyperlink ref="D12977" r:id="rId8376"/>
    <hyperlink ref="D12982" r:id="rId8377"/>
    <hyperlink ref="D12986" r:id="rId8378"/>
    <hyperlink ref="D12988" r:id="rId8379"/>
    <hyperlink ref="D12983" r:id="rId8380"/>
    <hyperlink ref="D12985" r:id="rId8381"/>
    <hyperlink ref="D13010" r:id="rId8382"/>
    <hyperlink ref="D13013" r:id="rId8383"/>
    <hyperlink ref="D13014" r:id="rId8384"/>
    <hyperlink ref="D13012" r:id="rId8385"/>
    <hyperlink ref="D13054" r:id="rId8386"/>
    <hyperlink ref="D13052" r:id="rId8387"/>
    <hyperlink ref="D13019" r:id="rId8388"/>
    <hyperlink ref="D13024" r:id="rId8389"/>
    <hyperlink ref="D13021" r:id="rId8390"/>
    <hyperlink ref="D13050" r:id="rId8391"/>
    <hyperlink ref="D12961" r:id="rId8392"/>
    <hyperlink ref="D12980" r:id="rId8393"/>
    <hyperlink ref="D12990" r:id="rId8394"/>
    <hyperlink ref="D13046" r:id="rId8395"/>
    <hyperlink ref="D13023" r:id="rId8396"/>
    <hyperlink ref="D12992" r:id="rId8397"/>
    <hyperlink ref="D12987" r:id="rId8398"/>
    <hyperlink ref="D13059" r:id="rId8399"/>
    <hyperlink ref="D12981" r:id="rId8400"/>
    <hyperlink ref="D13003" r:id="rId8401"/>
    <hyperlink ref="D12947" r:id="rId8402"/>
    <hyperlink ref="E12946" r:id="rId8403" display="nabilaegp2015@gmail.com"/>
    <hyperlink ref="D12938" r:id="rId8404"/>
    <hyperlink ref="D12933" r:id="rId8405"/>
    <hyperlink ref="D12919" r:id="rId8406"/>
    <hyperlink ref="D12921" r:id="rId8407"/>
    <hyperlink ref="D13057" r:id="rId8408"/>
    <hyperlink ref="D13058" r:id="rId8409"/>
    <hyperlink ref="D13072" r:id="rId8410"/>
    <hyperlink ref="D13070" r:id="rId8411"/>
    <hyperlink ref="D12929" r:id="rId8412"/>
    <hyperlink ref="D13063" r:id="rId8413"/>
    <hyperlink ref="D13062" r:id="rId8414"/>
    <hyperlink ref="D13065" r:id="rId8415"/>
    <hyperlink ref="D13064" r:id="rId8416"/>
    <hyperlink ref="D13067" r:id="rId8417"/>
    <hyperlink ref="D13097" r:id="rId8418"/>
    <hyperlink ref="D12908" r:id="rId8419"/>
    <hyperlink ref="D12913" r:id="rId8420"/>
    <hyperlink ref="D12920" r:id="rId8421"/>
    <hyperlink ref="D12995" r:id="rId8422"/>
    <hyperlink ref="D13007" r:id="rId8423"/>
    <hyperlink ref="D13095" r:id="rId8424"/>
    <hyperlink ref="D13091" r:id="rId8425"/>
    <hyperlink ref="D13092" r:id="rId8426"/>
    <hyperlink ref="D13094" r:id="rId8427"/>
    <hyperlink ref="D13101" r:id="rId8428"/>
    <hyperlink ref="D13105" r:id="rId8429"/>
    <hyperlink ref="D13106" r:id="rId8430"/>
    <hyperlink ref="D13109" r:id="rId8431"/>
    <hyperlink ref="D13111" r:id="rId8432"/>
    <hyperlink ref="D12924" r:id="rId8433"/>
    <hyperlink ref="D12954" r:id="rId8434"/>
    <hyperlink ref="D12959" r:id="rId8435"/>
    <hyperlink ref="D12965" r:id="rId8436"/>
    <hyperlink ref="D12969" r:id="rId8437"/>
    <hyperlink ref="D12968" r:id="rId8438"/>
    <hyperlink ref="D12994" r:id="rId8439"/>
    <hyperlink ref="D12998" r:id="rId8440"/>
    <hyperlink ref="D12999" r:id="rId8441"/>
    <hyperlink ref="D13000" r:id="rId8442"/>
    <hyperlink ref="D13035" r:id="rId8443"/>
    <hyperlink ref="D13103" r:id="rId8444"/>
    <hyperlink ref="D12931" r:id="rId8445" display="zafarahmed410@yahoo.com"/>
    <hyperlink ref="D12932" r:id="rId8446"/>
    <hyperlink ref="D13053" r:id="rId8447"/>
    <hyperlink ref="D13113" r:id="rId8448"/>
    <hyperlink ref="D13115" r:id="rId8449" display="msmaconstruction73@gmail.com"/>
    <hyperlink ref="D13116" r:id="rId8450" display="msdittaent@gmail.com"/>
    <hyperlink ref="D13117" r:id="rId8451" display="msmaentprise86@gmail.com"/>
    <hyperlink ref="D13118" r:id="rId8452" display="shossainjv20@gmail.com"/>
    <hyperlink ref="D13119" r:id="rId8453" display="msayaanint88@gmail.com"/>
    <hyperlink ref="D13122" r:id="rId8454" display="kamrulmollaenterprise@gmail.com"/>
    <hyperlink ref="D13123" r:id="rId8455" display="msalmadinat@gmail.com"/>
    <hyperlink ref="D13126" r:id="rId8456" display="msridoyent@gmail.com"/>
    <hyperlink ref="D13127" r:id="rId8457" display="msanwarc@gmail.com"/>
    <hyperlink ref="D13129" r:id="rId8458"/>
    <hyperlink ref="D13131" r:id="rId8459"/>
    <hyperlink ref="D13132" r:id="rId8460"/>
    <hyperlink ref="D13133" r:id="rId8461"/>
    <hyperlink ref="D13140" r:id="rId8462"/>
    <hyperlink ref="D13141" r:id="rId8463"/>
    <hyperlink ref="D13143" r:id="rId8464"/>
    <hyperlink ref="D13145" r:id="rId8465"/>
    <hyperlink ref="D13146" r:id="rId8466"/>
    <hyperlink ref="D13147" r:id="rId8467"/>
    <hyperlink ref="D13148" r:id="rId8468"/>
    <hyperlink ref="D13150" r:id="rId8469"/>
    <hyperlink ref="D13151" r:id="rId8470"/>
    <hyperlink ref="D13152" r:id="rId8471"/>
    <hyperlink ref="D13153" r:id="rId8472"/>
    <hyperlink ref="D13154" r:id="rId8473"/>
    <hyperlink ref="D13155" r:id="rId8474"/>
    <hyperlink ref="D13156" r:id="rId8475"/>
    <hyperlink ref="D13157" r:id="rId8476"/>
    <hyperlink ref="D13158" r:id="rId8477"/>
    <hyperlink ref="D13159" r:id="rId8478"/>
    <hyperlink ref="D13160" r:id="rId8479"/>
    <hyperlink ref="D13163" r:id="rId8480"/>
    <hyperlink ref="D13162" r:id="rId8481"/>
    <hyperlink ref="D13164" r:id="rId8482"/>
    <hyperlink ref="D13165" r:id="rId8483"/>
    <hyperlink ref="D13166" r:id="rId8484"/>
    <hyperlink ref="D13167" r:id="rId8485"/>
    <hyperlink ref="D13168" r:id="rId8486"/>
    <hyperlink ref="D13169" r:id="rId8487"/>
    <hyperlink ref="D13170" r:id="rId8488"/>
    <hyperlink ref="D13171" r:id="rId8489"/>
    <hyperlink ref="D13173" r:id="rId8490"/>
    <hyperlink ref="D13174" r:id="rId8491"/>
    <hyperlink ref="D13175" r:id="rId8492"/>
    <hyperlink ref="D13176" r:id="rId8493"/>
    <hyperlink ref="D13177" r:id="rId8494"/>
    <hyperlink ref="D13178" r:id="rId8495"/>
    <hyperlink ref="D13179" r:id="rId8496"/>
    <hyperlink ref="D13181" r:id="rId8497"/>
    <hyperlink ref="D13182" r:id="rId8498"/>
    <hyperlink ref="D13183" r:id="rId8499"/>
    <hyperlink ref="D13186" r:id="rId8500"/>
    <hyperlink ref="D13187" r:id="rId8501"/>
    <hyperlink ref="D13188" r:id="rId8502"/>
    <hyperlink ref="D13194" r:id="rId8503"/>
    <hyperlink ref="D13197" r:id="rId8504"/>
    <hyperlink ref="D13198" r:id="rId8505"/>
    <hyperlink ref="D13204" r:id="rId8506"/>
    <hyperlink ref="D13208" r:id="rId8507"/>
    <hyperlink ref="D13209" r:id="rId8508"/>
    <hyperlink ref="D13212" r:id="rId8509"/>
    <hyperlink ref="D13215" r:id="rId8510"/>
    <hyperlink ref="D13219" r:id="rId8511"/>
    <hyperlink ref="D13222" r:id="rId8512"/>
    <hyperlink ref="D13223" r:id="rId8513"/>
    <hyperlink ref="D13226" r:id="rId8514"/>
    <hyperlink ref="D13227" r:id="rId8515"/>
    <hyperlink ref="D13230" r:id="rId8516"/>
    <hyperlink ref="D13231" r:id="rId8517"/>
    <hyperlink ref="D13234" r:id="rId8518"/>
    <hyperlink ref="D13235" r:id="rId8519"/>
    <hyperlink ref="D13238" r:id="rId8520"/>
    <hyperlink ref="D13241" r:id="rId8521"/>
    <hyperlink ref="D13242" r:id="rId8522"/>
    <hyperlink ref="D13245" r:id="rId8523"/>
    <hyperlink ref="D13248" r:id="rId8524"/>
    <hyperlink ref="D13249" r:id="rId8525"/>
    <hyperlink ref="D13252" r:id="rId8526"/>
    <hyperlink ref="D13253" r:id="rId8527"/>
    <hyperlink ref="D13254" r:id="rId8528"/>
    <hyperlink ref="D13255" r:id="rId8529"/>
    <hyperlink ref="D13258" r:id="rId8530"/>
    <hyperlink ref="D13261" r:id="rId8531"/>
    <hyperlink ref="D13264" r:id="rId8532"/>
    <hyperlink ref="D13270" r:id="rId8533"/>
    <hyperlink ref="D13272" r:id="rId8534"/>
    <hyperlink ref="D13287" r:id="rId8535"/>
    <hyperlink ref="D13290" r:id="rId8536"/>
    <hyperlink ref="D13298" r:id="rId8537"/>
    <hyperlink ref="D13299" r:id="rId8538"/>
    <hyperlink ref="D13300" r:id="rId8539"/>
    <hyperlink ref="D13301" r:id="rId8540"/>
    <hyperlink ref="D13302" r:id="rId8541"/>
    <hyperlink ref="D13303" r:id="rId8542"/>
    <hyperlink ref="D13283" r:id="rId8543"/>
    <hyperlink ref="D13304" r:id="rId8544"/>
    <hyperlink ref="D13305" r:id="rId8545"/>
    <hyperlink ref="D13306" r:id="rId8546"/>
    <hyperlink ref="D13271" r:id="rId8547"/>
    <hyperlink ref="D13284" r:id="rId8548"/>
    <hyperlink ref="D13307" r:id="rId8549"/>
    <hyperlink ref="D13308" r:id="rId8550"/>
    <hyperlink ref="D13309" r:id="rId8551"/>
    <hyperlink ref="D13310" r:id="rId8552"/>
    <hyperlink ref="D13311" r:id="rId8553"/>
    <hyperlink ref="D13293" r:id="rId8554"/>
    <hyperlink ref="D13267" r:id="rId8555"/>
    <hyperlink ref="D13296" r:id="rId8556"/>
    <hyperlink ref="D13275" r:id="rId8557"/>
    <hyperlink ref="D13278" r:id="rId8558"/>
    <hyperlink ref="D13280" r:id="rId8559"/>
    <hyperlink ref="D13285" r:id="rId8560"/>
    <hyperlink ref="D13136" r:id="rId8561"/>
    <hyperlink ref="D13135" r:id="rId8562"/>
    <hyperlink ref="D13137" r:id="rId8563"/>
    <hyperlink ref="D13138" r:id="rId8564"/>
    <hyperlink ref="D13192" r:id="rId8565"/>
    <hyperlink ref="D13196" r:id="rId8566"/>
    <hyperlink ref="D13199" r:id="rId8567"/>
    <hyperlink ref="D13202" r:id="rId8568"/>
    <hyperlink ref="D13203" r:id="rId8569"/>
    <hyperlink ref="D13205" r:id="rId8570"/>
    <hyperlink ref="D13210" r:id="rId8571"/>
    <hyperlink ref="D13211" r:id="rId8572"/>
    <hyperlink ref="D13213" r:id="rId8573"/>
    <hyperlink ref="D13214" r:id="rId8574"/>
    <hyperlink ref="D13216" r:id="rId8575"/>
    <hyperlink ref="D13217" r:id="rId8576"/>
    <hyperlink ref="D13221" r:id="rId8577"/>
    <hyperlink ref="D13224" r:id="rId8578"/>
    <hyperlink ref="D13225" r:id="rId8579"/>
    <hyperlink ref="D13228" r:id="rId8580"/>
    <hyperlink ref="D13229" r:id="rId8581"/>
    <hyperlink ref="D13232" r:id="rId8582"/>
    <hyperlink ref="D13233" r:id="rId8583"/>
    <hyperlink ref="D13239" r:id="rId8584"/>
    <hyperlink ref="D13240" r:id="rId8585"/>
    <hyperlink ref="D13243" r:id="rId8586"/>
    <hyperlink ref="D13244" r:id="rId8587"/>
    <hyperlink ref="D13247" r:id="rId8588"/>
    <hyperlink ref="D13250" r:id="rId8589"/>
    <hyperlink ref="D13251" r:id="rId8590"/>
    <hyperlink ref="D13256" r:id="rId8591"/>
    <hyperlink ref="D13257" r:id="rId8592"/>
    <hyperlink ref="D13260" r:id="rId8593"/>
    <hyperlink ref="D13259" r:id="rId8594"/>
    <hyperlink ref="D13263" r:id="rId8595"/>
    <hyperlink ref="D13265" r:id="rId8596"/>
    <hyperlink ref="D13266" r:id="rId8597"/>
    <hyperlink ref="D13268" r:id="rId8598"/>
    <hyperlink ref="D13277" r:id="rId8599"/>
    <hyperlink ref="D13276" r:id="rId8600"/>
    <hyperlink ref="D13289" r:id="rId8601"/>
    <hyperlink ref="D13292" r:id="rId8602"/>
    <hyperlink ref="D13291" r:id="rId8603"/>
    <hyperlink ref="D13295" r:id="rId8604"/>
    <hyperlink ref="D13294" r:id="rId8605"/>
    <hyperlink ref="D13218" r:id="rId8606"/>
    <hyperlink ref="D13161" r:id="rId8607"/>
    <hyperlink ref="D13286" r:id="rId8608"/>
    <hyperlink ref="D13189" r:id="rId8609"/>
    <hyperlink ref="D13297" r:id="rId8610"/>
    <hyperlink ref="D1273" r:id="rId8611" display="mailto:khantraders1970@gmail.com"/>
    <hyperlink ref="D1275" r:id="rId8612"/>
    <hyperlink ref="D1324" r:id="rId8613"/>
    <hyperlink ref="D1325" r:id="rId8614"/>
    <hyperlink ref="D1349" r:id="rId8615"/>
    <hyperlink ref="D1351" r:id="rId8616"/>
    <hyperlink ref="D1359" r:id="rId8617"/>
    <hyperlink ref="D1360" r:id="rId8618"/>
    <hyperlink ref="D1361" r:id="rId8619"/>
    <hyperlink ref="D1392" r:id="rId8620"/>
    <hyperlink ref="D1345" r:id="rId8621"/>
    <hyperlink ref="D1811" r:id="rId8622"/>
    <hyperlink ref="D1813" r:id="rId8623"/>
    <hyperlink ref="D1814" r:id="rId8624"/>
    <hyperlink ref="D1815" r:id="rId8625"/>
    <hyperlink ref="D1816" r:id="rId8626"/>
    <hyperlink ref="D1817" r:id="rId8627"/>
    <hyperlink ref="D1818" r:id="rId8628"/>
    <hyperlink ref="D1819" r:id="rId8629"/>
    <hyperlink ref="D1820" r:id="rId8630"/>
    <hyperlink ref="D1822" r:id="rId8631"/>
    <hyperlink ref="D1824" r:id="rId8632"/>
    <hyperlink ref="D1825" r:id="rId8633"/>
    <hyperlink ref="D1832" r:id="rId8634"/>
    <hyperlink ref="D1831" r:id="rId8635"/>
    <hyperlink ref="D1834" r:id="rId8636"/>
    <hyperlink ref="D1836" r:id="rId8637"/>
    <hyperlink ref="D1837" r:id="rId8638"/>
    <hyperlink ref="D1839" r:id="rId8639"/>
    <hyperlink ref="D1840" r:id="rId8640"/>
    <hyperlink ref="D1842" r:id="rId8641"/>
    <hyperlink ref="D1843" r:id="rId8642"/>
    <hyperlink ref="D1844" r:id="rId8643"/>
    <hyperlink ref="D1845" r:id="rId8644"/>
    <hyperlink ref="D1847" r:id="rId8645"/>
    <hyperlink ref="D1848" r:id="rId8646"/>
    <hyperlink ref="D1849" r:id="rId8647"/>
    <hyperlink ref="D1851" r:id="rId8648"/>
    <hyperlink ref="D1850" r:id="rId8649"/>
    <hyperlink ref="D1852" r:id="rId8650"/>
    <hyperlink ref="D1853" r:id="rId8651"/>
    <hyperlink ref="D1854" r:id="rId8652"/>
    <hyperlink ref="D1855" r:id="rId8653"/>
    <hyperlink ref="D1856" r:id="rId8654"/>
    <hyperlink ref="D1858" r:id="rId8655"/>
    <hyperlink ref="D1859" r:id="rId8656"/>
    <hyperlink ref="D1861" r:id="rId8657"/>
    <hyperlink ref="D1863" r:id="rId8658"/>
    <hyperlink ref="D1864" r:id="rId8659"/>
    <hyperlink ref="D1865" r:id="rId8660"/>
    <hyperlink ref="D1867" r:id="rId8661"/>
    <hyperlink ref="D1868" r:id="rId8662"/>
    <hyperlink ref="D1869" r:id="rId8663"/>
    <hyperlink ref="D1872" r:id="rId8664"/>
    <hyperlink ref="D1874" r:id="rId8665"/>
    <hyperlink ref="D1878" r:id="rId8666"/>
    <hyperlink ref="D1879" r:id="rId8667"/>
    <hyperlink ref="D1880" r:id="rId8668"/>
    <hyperlink ref="D1881" r:id="rId8669"/>
    <hyperlink ref="D1882" r:id="rId8670"/>
    <hyperlink ref="D1883" r:id="rId8671"/>
    <hyperlink ref="D1886" r:id="rId8672"/>
    <hyperlink ref="D1887" r:id="rId8673"/>
    <hyperlink ref="D1888" r:id="rId8674"/>
    <hyperlink ref="D1889" r:id="rId8675"/>
    <hyperlink ref="D1890" r:id="rId8676"/>
    <hyperlink ref="D1891" r:id="rId8677"/>
    <hyperlink ref="D1892" r:id="rId8678"/>
    <hyperlink ref="D1893" r:id="rId8679"/>
    <hyperlink ref="D1894" r:id="rId8680"/>
    <hyperlink ref="D1895" r:id="rId8681"/>
    <hyperlink ref="D1896" r:id="rId8682"/>
    <hyperlink ref="D1897" r:id="rId8683"/>
    <hyperlink ref="D1898" r:id="rId8684"/>
    <hyperlink ref="D1899" r:id="rId8685"/>
    <hyperlink ref="D1900" r:id="rId8686"/>
    <hyperlink ref="D1901" r:id="rId8687"/>
    <hyperlink ref="D1902" r:id="rId8688"/>
    <hyperlink ref="D1903" r:id="rId8689"/>
    <hyperlink ref="D1904" r:id="rId8690"/>
    <hyperlink ref="D1906" r:id="rId8691"/>
    <hyperlink ref="D1909" r:id="rId8692"/>
    <hyperlink ref="D1910" r:id="rId8693"/>
    <hyperlink ref="D1911" r:id="rId8694"/>
    <hyperlink ref="D1913" r:id="rId8695"/>
    <hyperlink ref="D1914" r:id="rId8696"/>
    <hyperlink ref="D1915" r:id="rId8697"/>
    <hyperlink ref="D1916" r:id="rId8698"/>
    <hyperlink ref="D1920" r:id="rId8699"/>
    <hyperlink ref="D2125" r:id="rId8700"/>
    <hyperlink ref="D2010" r:id="rId8701"/>
    <hyperlink ref="D2104" r:id="rId8702"/>
    <hyperlink ref="D2122" r:id="rId8703"/>
    <hyperlink ref="D2193" r:id="rId8704"/>
    <hyperlink ref="D2011" r:id="rId8705"/>
    <hyperlink ref="D2105" r:id="rId8706"/>
    <hyperlink ref="D1828" r:id="rId8707"/>
    <hyperlink ref="D1829" r:id="rId8708"/>
    <hyperlink ref="D1830" r:id="rId8709"/>
    <hyperlink ref="D1923" r:id="rId8710"/>
    <hyperlink ref="D1924" r:id="rId8711"/>
    <hyperlink ref="D1925" r:id="rId8712"/>
    <hyperlink ref="D1926" r:id="rId8713"/>
    <hyperlink ref="D1930" r:id="rId8714"/>
    <hyperlink ref="D1931" r:id="rId8715"/>
    <hyperlink ref="D1932" r:id="rId8716"/>
    <hyperlink ref="D1933" r:id="rId8717"/>
    <hyperlink ref="D1934" r:id="rId8718"/>
    <hyperlink ref="D1935" r:id="rId8719"/>
    <hyperlink ref="D1936" r:id="rId8720"/>
    <hyperlink ref="D1937" r:id="rId8721"/>
    <hyperlink ref="D1938" r:id="rId8722"/>
    <hyperlink ref="D1939" r:id="rId8723"/>
    <hyperlink ref="D1940" r:id="rId8724"/>
    <hyperlink ref="D1942" r:id="rId8725"/>
    <hyperlink ref="D1943" r:id="rId8726"/>
    <hyperlink ref="D1946" r:id="rId8727"/>
    <hyperlink ref="D1944" r:id="rId8728"/>
    <hyperlink ref="D1947" r:id="rId8729"/>
    <hyperlink ref="D2022" r:id="rId8730"/>
    <hyperlink ref="D2023" r:id="rId8731"/>
    <hyperlink ref="D2031" r:id="rId8732"/>
    <hyperlink ref="D2276" r:id="rId8733"/>
    <hyperlink ref="D2339" r:id="rId8734"/>
    <hyperlink ref="D2340" r:id="rId8735"/>
    <hyperlink ref="D2344" r:id="rId8736"/>
    <hyperlink ref="D2346" r:id="rId8737"/>
    <hyperlink ref="D1812" r:id="rId8738"/>
    <hyperlink ref="D1821" r:id="rId8739"/>
    <hyperlink ref="D1823" r:id="rId8740"/>
    <hyperlink ref="D1833" r:id="rId8741"/>
    <hyperlink ref="D1835" r:id="rId8742"/>
    <hyperlink ref="D1838" r:id="rId8743"/>
    <hyperlink ref="D1841" r:id="rId8744"/>
    <hyperlink ref="D1846" r:id="rId8745"/>
    <hyperlink ref="D1857" r:id="rId8746"/>
    <hyperlink ref="D1862" r:id="rId8747"/>
    <hyperlink ref="D1907" r:id="rId8748"/>
    <hyperlink ref="D1912" r:id="rId8749"/>
    <hyperlink ref="D1917" r:id="rId8750"/>
    <hyperlink ref="D1921" r:id="rId8751"/>
    <hyperlink ref="D2345" r:id="rId8752"/>
    <hyperlink ref="E3864" r:id="rId8753" display="javascript:void(0);"/>
    <hyperlink ref="E3865" r:id="rId8754" display="javascript:void(0);"/>
    <hyperlink ref="D3644" r:id="rId8755"/>
    <hyperlink ref="D3645" r:id="rId8756"/>
    <hyperlink ref="D3647" r:id="rId8757"/>
    <hyperlink ref="D3648" r:id="rId8758"/>
    <hyperlink ref="D3649" r:id="rId8759"/>
    <hyperlink ref="D3650" r:id="rId8760"/>
    <hyperlink ref="D3651" r:id="rId8761"/>
    <hyperlink ref="D3652" r:id="rId8762"/>
    <hyperlink ref="D3653" r:id="rId8763"/>
    <hyperlink ref="D3658" r:id="rId8764"/>
    <hyperlink ref="D3662" r:id="rId8765"/>
    <hyperlink ref="D3663" r:id="rId8766"/>
    <hyperlink ref="D3664" r:id="rId8767"/>
    <hyperlink ref="D3665" r:id="rId8768"/>
    <hyperlink ref="D3666" r:id="rId8769"/>
    <hyperlink ref="D3667" r:id="rId8770"/>
    <hyperlink ref="D3668" r:id="rId8771"/>
    <hyperlink ref="D3669" r:id="rId8772"/>
    <hyperlink ref="D3670" r:id="rId8773"/>
    <hyperlink ref="D3671" r:id="rId8774"/>
    <hyperlink ref="D3672" r:id="rId8775"/>
    <hyperlink ref="D3673" r:id="rId8776"/>
    <hyperlink ref="D3674" r:id="rId8777"/>
    <hyperlink ref="D3675" r:id="rId8778"/>
    <hyperlink ref="D3676" r:id="rId8779"/>
    <hyperlink ref="D3678" r:id="rId8780"/>
    <hyperlink ref="D3679" r:id="rId8781"/>
    <hyperlink ref="D3680" r:id="rId8782"/>
    <hyperlink ref="D3681" r:id="rId8783"/>
    <hyperlink ref="D3682" r:id="rId8784"/>
    <hyperlink ref="D3683" r:id="rId8785"/>
    <hyperlink ref="D3684" r:id="rId8786"/>
    <hyperlink ref="D3685" r:id="rId8787"/>
    <hyperlink ref="D3686" r:id="rId8788"/>
    <hyperlink ref="D3687" r:id="rId8789"/>
    <hyperlink ref="D3691" r:id="rId8790"/>
    <hyperlink ref="D3692" r:id="rId8791"/>
    <hyperlink ref="D3693" r:id="rId8792"/>
    <hyperlink ref="D3694" r:id="rId8793"/>
    <hyperlink ref="D3695" r:id="rId8794"/>
    <hyperlink ref="D3696" r:id="rId8795"/>
    <hyperlink ref="D3697" r:id="rId8796"/>
    <hyperlink ref="D3700" r:id="rId8797"/>
    <hyperlink ref="D3698" r:id="rId8798"/>
    <hyperlink ref="D3699" r:id="rId8799"/>
    <hyperlink ref="D3701" r:id="rId8800"/>
    <hyperlink ref="D3702" r:id="rId8801"/>
    <hyperlink ref="D3703" r:id="rId8802"/>
    <hyperlink ref="D3704" r:id="rId8803"/>
    <hyperlink ref="D3705" r:id="rId8804"/>
    <hyperlink ref="D3706" r:id="rId8805"/>
    <hyperlink ref="D3707" r:id="rId8806"/>
    <hyperlink ref="D3711" r:id="rId8807"/>
    <hyperlink ref="D3712" r:id="rId8808"/>
    <hyperlink ref="D3713" r:id="rId8809"/>
    <hyperlink ref="D3717" r:id="rId8810"/>
    <hyperlink ref="D3718" r:id="rId8811"/>
    <hyperlink ref="D3719" r:id="rId8812"/>
    <hyperlink ref="D3720" r:id="rId8813"/>
    <hyperlink ref="D3722" r:id="rId8814"/>
    <hyperlink ref="D3721" r:id="rId8815"/>
    <hyperlink ref="D3723" r:id="rId8816"/>
    <hyperlink ref="D3724" r:id="rId8817"/>
    <hyperlink ref="D3725" r:id="rId8818"/>
    <hyperlink ref="D3726" r:id="rId8819"/>
    <hyperlink ref="D3727" r:id="rId8820"/>
    <hyperlink ref="D3728" r:id="rId8821"/>
    <hyperlink ref="D3729" r:id="rId8822"/>
    <hyperlink ref="D3730" r:id="rId8823"/>
    <hyperlink ref="D3732" r:id="rId8824"/>
    <hyperlink ref="D3731" r:id="rId8825"/>
    <hyperlink ref="D3733" r:id="rId8826"/>
    <hyperlink ref="D3734" r:id="rId8827"/>
    <hyperlink ref="D3735" r:id="rId8828"/>
    <hyperlink ref="D3736" r:id="rId8829"/>
    <hyperlink ref="D3737" r:id="rId8830"/>
    <hyperlink ref="D3738" r:id="rId8831"/>
    <hyperlink ref="D3740" r:id="rId8832"/>
    <hyperlink ref="D3739" r:id="rId8833"/>
    <hyperlink ref="D3741" r:id="rId8834"/>
    <hyperlink ref="D3742" r:id="rId8835"/>
    <hyperlink ref="D3743" r:id="rId8836"/>
    <hyperlink ref="D3744" r:id="rId8837"/>
    <hyperlink ref="D3745" r:id="rId8838"/>
    <hyperlink ref="D3746" r:id="rId8839"/>
    <hyperlink ref="D3747" r:id="rId8840"/>
    <hyperlink ref="D3748" r:id="rId8841"/>
    <hyperlink ref="D3749" r:id="rId8842"/>
    <hyperlink ref="D3750" r:id="rId8843"/>
    <hyperlink ref="D3751" r:id="rId8844"/>
    <hyperlink ref="D3752" r:id="rId8845"/>
    <hyperlink ref="D3753" r:id="rId8846"/>
    <hyperlink ref="D3754" r:id="rId8847"/>
    <hyperlink ref="D3755" r:id="rId8848"/>
    <hyperlink ref="D3756" r:id="rId8849"/>
    <hyperlink ref="D3757" r:id="rId8850"/>
    <hyperlink ref="D3758" r:id="rId8851"/>
    <hyperlink ref="D3762" r:id="rId8852"/>
    <hyperlink ref="D3763" r:id="rId8853"/>
    <hyperlink ref="D3764" r:id="rId8854"/>
    <hyperlink ref="D3765" r:id="rId8855"/>
    <hyperlink ref="D3766" r:id="rId8856"/>
    <hyperlink ref="D3767" r:id="rId8857"/>
    <hyperlink ref="D3768" r:id="rId8858"/>
    <hyperlink ref="D3769" r:id="rId8859"/>
    <hyperlink ref="D3771" r:id="rId8860"/>
    <hyperlink ref="D3772" r:id="rId8861"/>
    <hyperlink ref="D3770" r:id="rId8862"/>
    <hyperlink ref="D3773" r:id="rId8863"/>
    <hyperlink ref="D3774" r:id="rId8864"/>
    <hyperlink ref="D3775" r:id="rId8865"/>
    <hyperlink ref="D3776" r:id="rId8866"/>
    <hyperlink ref="D3777" r:id="rId8867"/>
    <hyperlink ref="D3778" r:id="rId8868"/>
    <hyperlink ref="D3779" r:id="rId8869"/>
    <hyperlink ref="D3780" r:id="rId8870"/>
    <hyperlink ref="D3781" r:id="rId8871"/>
    <hyperlink ref="D3782" r:id="rId8872"/>
    <hyperlink ref="D3783" r:id="rId8873"/>
    <hyperlink ref="D3784" r:id="rId8874"/>
    <hyperlink ref="D3785" r:id="rId8875"/>
    <hyperlink ref="D3786" r:id="rId8876"/>
    <hyperlink ref="D3787" r:id="rId8877"/>
    <hyperlink ref="D3792" r:id="rId8878"/>
    <hyperlink ref="D3793" r:id="rId8879"/>
    <hyperlink ref="D3794" r:id="rId8880"/>
    <hyperlink ref="D3795" r:id="rId8881"/>
    <hyperlink ref="D3796" r:id="rId8882"/>
    <hyperlink ref="D3797" r:id="rId8883"/>
    <hyperlink ref="D3798" r:id="rId8884"/>
    <hyperlink ref="D3799" r:id="rId8885"/>
    <hyperlink ref="D3800" r:id="rId8886"/>
    <hyperlink ref="D3801" r:id="rId8887"/>
    <hyperlink ref="D3802" r:id="rId8888"/>
    <hyperlink ref="D3804" r:id="rId8889"/>
    <hyperlink ref="D3803" r:id="rId8890"/>
    <hyperlink ref="D3805" r:id="rId8891"/>
    <hyperlink ref="D3806" r:id="rId8892"/>
    <hyperlink ref="D3807" r:id="rId8893"/>
    <hyperlink ref="D3808" r:id="rId8894"/>
    <hyperlink ref="D3809" r:id="rId8895"/>
    <hyperlink ref="D3810" r:id="rId8896"/>
    <hyperlink ref="D3811" r:id="rId8897"/>
    <hyperlink ref="D3812" r:id="rId8898"/>
    <hyperlink ref="D3813" r:id="rId8899"/>
    <hyperlink ref="D3814" r:id="rId8900"/>
    <hyperlink ref="D3815" r:id="rId8901"/>
    <hyperlink ref="D3816" r:id="rId8902"/>
    <hyperlink ref="D3817" r:id="rId8903"/>
    <hyperlink ref="D3818" r:id="rId8904"/>
    <hyperlink ref="D3819" r:id="rId8905"/>
    <hyperlink ref="D3820" r:id="rId8906"/>
    <hyperlink ref="D3821" r:id="rId8907"/>
    <hyperlink ref="D3822" r:id="rId8908"/>
    <hyperlink ref="D3823" r:id="rId8909"/>
    <hyperlink ref="D3824" r:id="rId8910"/>
    <hyperlink ref="D3825" r:id="rId8911"/>
    <hyperlink ref="D3826" r:id="rId8912"/>
    <hyperlink ref="D3827" r:id="rId8913"/>
    <hyperlink ref="D3828" r:id="rId8914"/>
    <hyperlink ref="D3829" r:id="rId8915"/>
    <hyperlink ref="D3830" r:id="rId8916"/>
    <hyperlink ref="D3831" r:id="rId8917"/>
    <hyperlink ref="D3832" r:id="rId8918"/>
    <hyperlink ref="D3833" r:id="rId8919"/>
    <hyperlink ref="D3834" r:id="rId8920"/>
    <hyperlink ref="D3835" r:id="rId8921"/>
    <hyperlink ref="D3836" r:id="rId8922"/>
    <hyperlink ref="D3852" r:id="rId8923"/>
    <hyperlink ref="D3856" r:id="rId8924"/>
    <hyperlink ref="D3857" r:id="rId8925"/>
    <hyperlink ref="D3858" r:id="rId8926"/>
    <hyperlink ref="D3862" r:id="rId8927"/>
    <hyperlink ref="D3863" r:id="rId8928"/>
    <hyperlink ref="D3864" r:id="rId8929"/>
    <hyperlink ref="D3865" r:id="rId8930"/>
    <hyperlink ref="D3866" r:id="rId8931"/>
    <hyperlink ref="D3867" r:id="rId8932"/>
    <hyperlink ref="D3868" r:id="rId8933"/>
    <hyperlink ref="D3875" r:id="rId8934"/>
    <hyperlink ref="D3876" r:id="rId8935"/>
    <hyperlink ref="D3877" r:id="rId8936"/>
    <hyperlink ref="D3878" r:id="rId8937"/>
    <hyperlink ref="D3879" r:id="rId8938"/>
    <hyperlink ref="D3883" r:id="rId8939"/>
    <hyperlink ref="D3884" r:id="rId8940"/>
    <hyperlink ref="D3885" r:id="rId8941"/>
    <hyperlink ref="C3662" r:id="rId8942" display="https://www.eprocure.gov.bd/tenderer/ViewRegistrationDetail.jsp?uId=E2E8DB4C65806675&amp;tId=B68D73BB80001A05&amp;cId=F108C46E2894BC07&amp;top=no"/>
    <hyperlink ref="D3654" r:id="rId8943"/>
    <hyperlink ref="D3655" r:id="rId8944"/>
    <hyperlink ref="D3656" r:id="rId8945"/>
    <hyperlink ref="D3657" r:id="rId8946"/>
    <hyperlink ref="D3659" r:id="rId8947"/>
    <hyperlink ref="D3660" r:id="rId8948"/>
    <hyperlink ref="D3661" r:id="rId8949"/>
    <hyperlink ref="D3677" r:id="rId8950"/>
    <hyperlink ref="C3688" r:id="rId8951" display="https://www.eprocure.gov.bd/tenderer/ViewRegistrationDetail.jsp?uId=6163453B5321CB52&amp;tId=4A13AE02E56FA550&amp;cId=505371B2F6239D30&amp;top=no"/>
    <hyperlink ref="C3689" r:id="rId8952" display="https://www.eprocure.gov.bd/tenderer/ViewRegistrationDetail.jsp?cId=F2D33093B85CF3FD&amp;uId=450F598EBC58C740&amp;tId=A249170F4DB9321B&amp;top=no"/>
    <hyperlink ref="D3688" r:id="rId8953"/>
    <hyperlink ref="D3689" r:id="rId8954"/>
    <hyperlink ref="D3690" r:id="rId8955"/>
    <hyperlink ref="D3709" r:id="rId8956"/>
    <hyperlink ref="D3710" r:id="rId8957"/>
    <hyperlink ref="D3789" r:id="rId8958"/>
    <hyperlink ref="D3790" r:id="rId8959"/>
    <hyperlink ref="D3791" r:id="rId8960"/>
    <hyperlink ref="D3759" r:id="rId8961"/>
    <hyperlink ref="D3760" r:id="rId8962"/>
    <hyperlink ref="D3714" r:id="rId8963"/>
    <hyperlink ref="D3715" r:id="rId8964"/>
    <hyperlink ref="D3716" r:id="rId8965"/>
    <hyperlink ref="D3837" r:id="rId8966"/>
    <hyperlink ref="D3839" r:id="rId8967"/>
    <hyperlink ref="D3838" r:id="rId8968"/>
    <hyperlink ref="D3840" r:id="rId8969"/>
    <hyperlink ref="D3841" r:id="rId8970"/>
    <hyperlink ref="D3842" r:id="rId8971"/>
    <hyperlink ref="D3843" r:id="rId8972"/>
    <hyperlink ref="D3844" r:id="rId8973"/>
    <hyperlink ref="D3845" r:id="rId8974"/>
    <hyperlink ref="D3846" r:id="rId8975"/>
    <hyperlink ref="D3847" r:id="rId8976"/>
    <hyperlink ref="D3848" r:id="rId8977"/>
    <hyperlink ref="D3849" r:id="rId8978"/>
    <hyperlink ref="D3850" r:id="rId8979"/>
    <hyperlink ref="D3851" r:id="rId8980"/>
    <hyperlink ref="D3853" r:id="rId8981"/>
    <hyperlink ref="D3854" r:id="rId8982"/>
    <hyperlink ref="D3855" r:id="rId8983"/>
    <hyperlink ref="D3859" r:id="rId8984"/>
    <hyperlink ref="D3860" r:id="rId8985"/>
    <hyperlink ref="D3861" r:id="rId8986"/>
    <hyperlink ref="D3871" r:id="rId8987"/>
    <hyperlink ref="D3869" r:id="rId8988"/>
    <hyperlink ref="D3870" r:id="rId8989"/>
    <hyperlink ref="D3872" r:id="rId8990"/>
    <hyperlink ref="D3874" r:id="rId8991"/>
    <hyperlink ref="D3873" r:id="rId8992"/>
    <hyperlink ref="D3880" r:id="rId8993"/>
    <hyperlink ref="D3881" r:id="rId8994"/>
    <hyperlink ref="D3882" r:id="rId8995"/>
    <hyperlink ref="D3886" r:id="rId8996"/>
    <hyperlink ref="D3887" r:id="rId8997"/>
    <hyperlink ref="D3888" r:id="rId8998"/>
    <hyperlink ref="D3889" r:id="rId8999"/>
    <hyperlink ref="D3890" r:id="rId9000"/>
    <hyperlink ref="D3891" r:id="rId9001"/>
    <hyperlink ref="E5366" r:id="rId9002" display="https://www.eprocure.gov.bd/officer/MyTenders.jsp"/>
    <hyperlink ref="E5378" r:id="rId9003" display="https://www.eprocure.gov.bd/officer/MyTenders.jsp"/>
    <hyperlink ref="E5369" r:id="rId9004" display="https://www.eprocure.gov.bd/officer/MyTenders.jsp"/>
    <hyperlink ref="E5371" r:id="rId9005" display="https://www.eprocure.gov.bd/officer/MyTenders.jsp"/>
    <hyperlink ref="D5339" r:id="rId9006"/>
    <hyperlink ref="D5342" r:id="rId9007"/>
    <hyperlink ref="D5345" r:id="rId9008"/>
    <hyperlink ref="D5347" r:id="rId9009"/>
    <hyperlink ref="D5349" r:id="rId9010"/>
    <hyperlink ref="D5351" r:id="rId9011"/>
    <hyperlink ref="D5352" r:id="rId9012"/>
    <hyperlink ref="D5354" r:id="rId9013"/>
    <hyperlink ref="D5355" r:id="rId9014"/>
    <hyperlink ref="D5357" r:id="rId9015"/>
    <hyperlink ref="D5359" r:id="rId9016"/>
    <hyperlink ref="D5362" r:id="rId9017"/>
    <hyperlink ref="D5363" r:id="rId9018"/>
    <hyperlink ref="D5365" r:id="rId9019"/>
    <hyperlink ref="D5367" r:id="rId9020"/>
    <hyperlink ref="D5368" r:id="rId9021"/>
    <hyperlink ref="D5369" r:id="rId9022"/>
    <hyperlink ref="D5372" r:id="rId9023"/>
    <hyperlink ref="D5374" r:id="rId9024"/>
    <hyperlink ref="D5377" r:id="rId9025"/>
    <hyperlink ref="D5378" r:id="rId9026"/>
    <hyperlink ref="D5379" r:id="rId9027"/>
    <hyperlink ref="D5382" r:id="rId9028"/>
    <hyperlink ref="D5383" r:id="rId9029"/>
    <hyperlink ref="D5384" r:id="rId9030"/>
    <hyperlink ref="D5392" r:id="rId9031"/>
    <hyperlink ref="D5393" r:id="rId9032"/>
    <hyperlink ref="D5394" r:id="rId9033"/>
    <hyperlink ref="D5395" r:id="rId9034"/>
    <hyperlink ref="D5396" r:id="rId9035"/>
    <hyperlink ref="D5397" r:id="rId9036"/>
    <hyperlink ref="D5414" r:id="rId9037"/>
    <hyperlink ref="D5415" r:id="rId9038"/>
    <hyperlink ref="D5416" r:id="rId9039"/>
    <hyperlink ref="D5417" r:id="rId9040"/>
    <hyperlink ref="D5418" r:id="rId9041"/>
    <hyperlink ref="D5419" r:id="rId9042"/>
    <hyperlink ref="D5420" r:id="rId9043"/>
    <hyperlink ref="D5421" r:id="rId9044"/>
    <hyperlink ref="D5422" r:id="rId9045"/>
    <hyperlink ref="D5423" r:id="rId9046"/>
    <hyperlink ref="D5424" r:id="rId9047"/>
    <hyperlink ref="D5425" r:id="rId9048"/>
    <hyperlink ref="D5427" r:id="rId9049"/>
    <hyperlink ref="D5428" r:id="rId9050"/>
    <hyperlink ref="D5430" r:id="rId9051"/>
    <hyperlink ref="D5433" r:id="rId9052"/>
    <hyperlink ref="D5434" r:id="rId9053"/>
    <hyperlink ref="D5435" r:id="rId9054"/>
    <hyperlink ref="D5439" r:id="rId9055"/>
    <hyperlink ref="D5440" r:id="rId9056"/>
    <hyperlink ref="D5450" r:id="rId9057"/>
    <hyperlink ref="D5451" r:id="rId9058"/>
    <hyperlink ref="D5457" r:id="rId9059"/>
    <hyperlink ref="D5458" r:id="rId9060"/>
    <hyperlink ref="D5459" r:id="rId9061"/>
    <hyperlink ref="D5460" r:id="rId9062"/>
    <hyperlink ref="D5461" r:id="rId9063"/>
    <hyperlink ref="D5462" r:id="rId9064"/>
    <hyperlink ref="D5464" r:id="rId9065"/>
    <hyperlink ref="D5468" r:id="rId9066"/>
    <hyperlink ref="D5471" r:id="rId9067"/>
    <hyperlink ref="D5473" r:id="rId9068"/>
    <hyperlink ref="D5474" r:id="rId9069"/>
    <hyperlink ref="D5475" r:id="rId9070"/>
    <hyperlink ref="D5478" r:id="rId9071"/>
    <hyperlink ref="D5479" r:id="rId9072"/>
    <hyperlink ref="D5481" r:id="rId9073"/>
    <hyperlink ref="D5489" r:id="rId9074"/>
    <hyperlink ref="D5490" r:id="rId9075"/>
    <hyperlink ref="D5491" r:id="rId9076"/>
    <hyperlink ref="D5492" r:id="rId9077"/>
    <hyperlink ref="D5503" r:id="rId9078"/>
    <hyperlink ref="D5505" r:id="rId9079"/>
    <hyperlink ref="D5506" r:id="rId9080"/>
    <hyperlink ref="D5508" r:id="rId9081"/>
    <hyperlink ref="D5509" r:id="rId9082"/>
    <hyperlink ref="D5510" r:id="rId9083"/>
    <hyperlink ref="D5511" r:id="rId9084"/>
    <hyperlink ref="D5514" r:id="rId9085"/>
    <hyperlink ref="D5515" r:id="rId9086"/>
    <hyperlink ref="D5516" r:id="rId9087"/>
    <hyperlink ref="D5519" r:id="rId9088"/>
    <hyperlink ref="D5520" r:id="rId9089"/>
    <hyperlink ref="D5522" r:id="rId9090"/>
    <hyperlink ref="D5523" r:id="rId9091"/>
    <hyperlink ref="D5526" r:id="rId9092"/>
    <hyperlink ref="D5536" r:id="rId9093"/>
    <hyperlink ref="D5537" r:id="rId9094"/>
    <hyperlink ref="D5543" r:id="rId9095"/>
    <hyperlink ref="D5538" r:id="rId9096"/>
    <hyperlink ref="D5550" r:id="rId9097"/>
    <hyperlink ref="D5555" r:id="rId9098"/>
    <hyperlink ref="D5366" r:id="rId9099"/>
    <hyperlink ref="D5456" r:id="rId9100"/>
    <hyperlink ref="D5507" r:id="rId9101"/>
    <hyperlink ref="D5517" r:id="rId9102"/>
    <hyperlink ref="D5436" r:id="rId9103"/>
    <hyperlink ref="D5444" r:id="rId9104"/>
    <hyperlink ref="D5441" r:id="rId9105"/>
    <hyperlink ref="D5454" r:id="rId9106"/>
    <hyperlink ref="D5466" r:id="rId9107"/>
    <hyperlink ref="D5469" r:id="rId9108"/>
    <hyperlink ref="D5476" r:id="rId9109"/>
    <hyperlink ref="D5487" r:id="rId9110"/>
    <hyperlink ref="D5494" r:id="rId9111"/>
    <hyperlink ref="D5496" r:id="rId9112"/>
    <hyperlink ref="D5499" r:id="rId9113"/>
    <hyperlink ref="D5512" r:id="rId9114"/>
    <hyperlink ref="D5531" r:id="rId9115"/>
    <hyperlink ref="D5533" r:id="rId9116"/>
    <hyperlink ref="D5540" r:id="rId9117"/>
    <hyperlink ref="D5544" r:id="rId9118"/>
    <hyperlink ref="D5546" r:id="rId9119"/>
    <hyperlink ref="D5548" r:id="rId9120"/>
    <hyperlink ref="D5551" r:id="rId9121"/>
    <hyperlink ref="D5398" r:id="rId9122"/>
    <hyperlink ref="D5399" r:id="rId9123"/>
    <hyperlink ref="D5472" r:id="rId9124"/>
    <hyperlink ref="D5527" r:id="rId9125"/>
    <hyperlink ref="D5401" r:id="rId9126"/>
    <hyperlink ref="D5402" r:id="rId9127"/>
    <hyperlink ref="D5404" r:id="rId9128"/>
    <hyperlink ref="D5408" r:id="rId9129"/>
    <hyperlink ref="D5409" r:id="rId9130"/>
    <hyperlink ref="D5412" r:id="rId9131"/>
    <hyperlink ref="D5385" r:id="rId9132"/>
    <hyperlink ref="D5388" r:id="rId9133"/>
    <hyperlink ref="D5389" r:id="rId9134"/>
    <hyperlink ref="D5405" r:id="rId9135"/>
    <hyperlink ref="D5410" r:id="rId9136"/>
    <hyperlink ref="D5411" r:id="rId9137"/>
    <hyperlink ref="D5452" r:id="rId9138"/>
    <hyperlink ref="D5340" r:id="rId9139"/>
    <hyperlink ref="D5346" r:id="rId9140"/>
    <hyperlink ref="D5348" r:id="rId9141"/>
    <hyperlink ref="D5350" r:id="rId9142"/>
    <hyperlink ref="D5353" r:id="rId9143"/>
    <hyperlink ref="D5356" r:id="rId9144"/>
    <hyperlink ref="D5358" r:id="rId9145"/>
    <hyperlink ref="D5360" r:id="rId9146"/>
    <hyperlink ref="E5370" r:id="rId9147" display="https://www.eprocure.gov.bd/officer/MyTenders.jsp"/>
    <hyperlink ref="D5370" r:id="rId9148"/>
    <hyperlink ref="D5380" r:id="rId9149"/>
    <hyperlink ref="D5431" r:id="rId9150"/>
    <hyperlink ref="D5432" r:id="rId9151"/>
    <hyperlink ref="D5437" r:id="rId9152"/>
    <hyperlink ref="D5438" r:id="rId9153"/>
    <hyperlink ref="D5442" r:id="rId9154"/>
    <hyperlink ref="D5445" r:id="rId9155"/>
    <hyperlink ref="D5446" r:id="rId9156"/>
    <hyperlink ref="D5455" r:id="rId9157"/>
    <hyperlink ref="D5467" r:id="rId9158"/>
    <hyperlink ref="D5470" r:id="rId9159"/>
    <hyperlink ref="D5477" r:id="rId9160"/>
    <hyperlink ref="D5488" r:id="rId9161"/>
    <hyperlink ref="D5495" r:id="rId9162"/>
    <hyperlink ref="D5497" r:id="rId9163"/>
    <hyperlink ref="D5500" r:id="rId9164"/>
    <hyperlink ref="D5513" r:id="rId9165"/>
    <hyperlink ref="D5532" r:id="rId9166"/>
    <hyperlink ref="D5534" r:id="rId9167"/>
    <hyperlink ref="D5541" r:id="rId9168"/>
    <hyperlink ref="D5545" r:id="rId9169"/>
    <hyperlink ref="D5547" r:id="rId9170"/>
    <hyperlink ref="D5549" r:id="rId9171"/>
    <hyperlink ref="D5552" r:id="rId9172"/>
    <hyperlink ref="D5426" r:id="rId9173"/>
    <hyperlink ref="D6171" r:id="rId9174"/>
    <hyperlink ref="D6172" r:id="rId9175"/>
    <hyperlink ref="D6174" r:id="rId9176"/>
    <hyperlink ref="D6179" r:id="rId9177"/>
    <hyperlink ref="D6180" r:id="rId9178"/>
    <hyperlink ref="D6175" r:id="rId9179"/>
    <hyperlink ref="D6176" r:id="rId9180"/>
    <hyperlink ref="D6181" r:id="rId9181"/>
    <hyperlink ref="D6167" r:id="rId9182"/>
    <hyperlink ref="D6168" r:id="rId9183"/>
    <hyperlink ref="D6160" r:id="rId9184"/>
    <hyperlink ref="D6157" r:id="rId9185"/>
    <hyperlink ref="D6161" r:id="rId9186"/>
    <hyperlink ref="D6165" r:id="rId9187"/>
    <hyperlink ref="D6162" r:id="rId9188"/>
    <hyperlink ref="D6163" r:id="rId9189"/>
    <hyperlink ref="D6164" r:id="rId9190"/>
    <hyperlink ref="D6166" r:id="rId9191"/>
    <hyperlink ref="D6182" r:id="rId9192"/>
    <hyperlink ref="D6169" r:id="rId9193"/>
    <hyperlink ref="D6170" r:id="rId9194"/>
    <hyperlink ref="D6173" r:id="rId9195"/>
    <hyperlink ref="D6185" r:id="rId9196"/>
    <hyperlink ref="D6183" r:id="rId9197"/>
    <hyperlink ref="D6186" r:id="rId9198"/>
    <hyperlink ref="D6184" r:id="rId9199"/>
    <hyperlink ref="D6187" r:id="rId9200"/>
    <hyperlink ref="D6188" r:id="rId9201"/>
    <hyperlink ref="D6189" r:id="rId9202"/>
    <hyperlink ref="D6190" r:id="rId9203"/>
    <hyperlink ref="D6191" r:id="rId9204"/>
    <hyperlink ref="D6193" r:id="rId9205"/>
    <hyperlink ref="D6194" r:id="rId9206"/>
    <hyperlink ref="D6195" r:id="rId9207"/>
    <hyperlink ref="D6196" r:id="rId9208"/>
    <hyperlink ref="D6197" r:id="rId9209"/>
    <hyperlink ref="D6198" r:id="rId9210"/>
    <hyperlink ref="D6199" r:id="rId9211"/>
    <hyperlink ref="D6200" r:id="rId9212"/>
    <hyperlink ref="D6201" r:id="rId9213"/>
    <hyperlink ref="D6202" r:id="rId9214"/>
    <hyperlink ref="D6203" r:id="rId9215"/>
    <hyperlink ref="D6204" r:id="rId9216"/>
    <hyperlink ref="D6205" r:id="rId9217"/>
    <hyperlink ref="D6206" r:id="rId9218"/>
    <hyperlink ref="D6207" r:id="rId9219"/>
    <hyperlink ref="D6208" r:id="rId9220"/>
    <hyperlink ref="D6209" r:id="rId9221"/>
    <hyperlink ref="D6210" r:id="rId9222"/>
    <hyperlink ref="D6154" r:id="rId9223"/>
    <hyperlink ref="D6192" r:id="rId9224"/>
    <hyperlink ref="D6211" r:id="rId9225"/>
    <hyperlink ref="D6215" r:id="rId9226"/>
    <hyperlink ref="D6155" r:id="rId9227"/>
    <hyperlink ref="D6156" r:id="rId9228"/>
    <hyperlink ref="D6159" r:id="rId9229"/>
    <hyperlink ref="D6178" r:id="rId9230"/>
    <hyperlink ref="D6158" r:id="rId9231"/>
    <hyperlink ref="D6177" r:id="rId9232"/>
    <hyperlink ref="D6212" r:id="rId9233"/>
    <hyperlink ref="D6214" r:id="rId9234"/>
    <hyperlink ref="D6213" r:id="rId9235"/>
    <hyperlink ref="D6216" r:id="rId9236"/>
    <hyperlink ref="D6217" r:id="rId9237"/>
    <hyperlink ref="D8132" r:id="rId9238"/>
    <hyperlink ref="D8133" r:id="rId9239"/>
    <hyperlink ref="D8134" r:id="rId9240"/>
    <hyperlink ref="D12412" r:id="rId9241"/>
    <hyperlink ref="D12488" r:id="rId9242"/>
    <hyperlink ref="D12493" r:id="rId9243"/>
    <hyperlink ref="D12477" r:id="rId9244"/>
    <hyperlink ref="D12515" r:id="rId9245"/>
    <hyperlink ref="D12492" r:id="rId9246"/>
    <hyperlink ref="D12527" r:id="rId9247" display="mailto:subirjanani@gmail.com"/>
    <hyperlink ref="D12530" r:id="rId9248"/>
    <hyperlink ref="D12532" r:id="rId9249"/>
    <hyperlink ref="D12414" r:id="rId9250"/>
    <hyperlink ref="D12441" r:id="rId9251"/>
    <hyperlink ref="D12521" r:id="rId9252"/>
    <hyperlink ref="D12533" r:id="rId9253"/>
    <hyperlink ref="D12413" r:id="rId9254"/>
    <hyperlink ref="D12415" r:id="rId9255"/>
    <hyperlink ref="D12442" r:id="rId9256"/>
    <hyperlink ref="D12494" r:id="rId9257"/>
    <hyperlink ref="D13312" r:id="rId9258"/>
    <hyperlink ref="D13313" r:id="rId9259"/>
    <hyperlink ref="D13316" r:id="rId9260"/>
    <hyperlink ref="D13319" r:id="rId9261"/>
    <hyperlink ref="D13320" r:id="rId9262"/>
    <hyperlink ref="D13321" r:id="rId9263"/>
    <hyperlink ref="D13322" r:id="rId9264"/>
    <hyperlink ref="D13323" r:id="rId9265"/>
    <hyperlink ref="D13324" r:id="rId9266"/>
    <hyperlink ref="D13325" r:id="rId9267"/>
    <hyperlink ref="D13326" r:id="rId9268"/>
    <hyperlink ref="D13327" r:id="rId9269"/>
    <hyperlink ref="D13328" r:id="rId9270"/>
    <hyperlink ref="D13329" r:id="rId9271"/>
    <hyperlink ref="D13330" r:id="rId9272"/>
    <hyperlink ref="D13331" r:id="rId9273"/>
    <hyperlink ref="D13332" r:id="rId9274"/>
    <hyperlink ref="D13333" r:id="rId9275"/>
    <hyperlink ref="D13334" r:id="rId9276"/>
    <hyperlink ref="D13335" r:id="rId9277"/>
    <hyperlink ref="D13336" r:id="rId9278"/>
    <hyperlink ref="D13337" r:id="rId9279"/>
    <hyperlink ref="D13338" r:id="rId9280"/>
    <hyperlink ref="D13339" r:id="rId9281"/>
    <hyperlink ref="D13340" r:id="rId9282"/>
    <hyperlink ref="D13341" r:id="rId9283"/>
    <hyperlink ref="D13342" r:id="rId9284"/>
    <hyperlink ref="D13343" r:id="rId9285"/>
    <hyperlink ref="D13344" r:id="rId9286"/>
    <hyperlink ref="D13345" r:id="rId9287"/>
    <hyperlink ref="D13346" r:id="rId9288"/>
    <hyperlink ref="D13347" r:id="rId9289"/>
    <hyperlink ref="D13385" r:id="rId9290"/>
    <hyperlink ref="D13391" r:id="rId9291"/>
    <hyperlink ref="D13413" r:id="rId9292"/>
    <hyperlink ref="D13352" r:id="rId9293"/>
    <hyperlink ref="D13406" r:id="rId9294" tooltip="mailto:rambabu.thakurgaon@gmail.com"/>
    <hyperlink ref="D13396" r:id="rId9295" tooltip="mailto:mebl.bd@gmail.com"/>
    <hyperlink ref="D13407" r:id="rId9296" tooltip="mailto:rambabu.thakurgaon@gmail.com"/>
    <hyperlink ref="D13410" r:id="rId9297"/>
    <hyperlink ref="D13411" r:id="rId9298"/>
    <hyperlink ref="D13412" r:id="rId9299" tooltip="mailto:rambabu.thakurgaon@gmail.com"/>
    <hyperlink ref="D13404" r:id="rId9300"/>
    <hyperlink ref="D13400" r:id="rId9301"/>
    <hyperlink ref="D13401" r:id="rId9302"/>
    <hyperlink ref="D13388" r:id="rId9303"/>
    <hyperlink ref="D13375" r:id="rId9304"/>
    <hyperlink ref="D13359" r:id="rId9305"/>
    <hyperlink ref="C13376" r:id="rId9306"/>
    <hyperlink ref="D13376" r:id="rId9307"/>
    <hyperlink ref="D13392" r:id="rId9308"/>
    <hyperlink ref="D13395" r:id="rId9309"/>
    <hyperlink ref="D13414" r:id="rId9310" tooltip="mailto:msjewelelectronics@gmail.com"/>
    <hyperlink ref="D13415" r:id="rId9311" tooltip="mailto:rambabu.thakurgaon@gmail.com"/>
    <hyperlink ref="D13416" r:id="rId9312"/>
    <hyperlink ref="D13417" r:id="rId9313" tooltip="mailto:khairulkabir07@gmail.com"/>
    <hyperlink ref="D13418" r:id="rId9314"/>
    <hyperlink ref="D13419" r:id="rId9315" tooltip="mailto:rambabu.thakurgaon@gmail.com"/>
    <hyperlink ref="D13420" r:id="rId9316"/>
    <hyperlink ref="D13421" r:id="rId9317"/>
    <hyperlink ref="D13422" r:id="rId9318"/>
    <hyperlink ref="D13425" r:id="rId9319"/>
    <hyperlink ref="D13386" r:id="rId9320"/>
    <hyperlink ref="D13362" r:id="rId9321"/>
    <hyperlink ref="D13356" r:id="rId9322" tooltip="mailto:mhcorporation@yahoo.com"/>
    <hyperlink ref="D13397" r:id="rId9323"/>
    <hyperlink ref="D13363" r:id="rId9324"/>
    <hyperlink ref="D13383" r:id="rId9325"/>
    <hyperlink ref="D13348" r:id="rId9326"/>
    <hyperlink ref="D13380" r:id="rId9327"/>
    <hyperlink ref="D13351" r:id="rId9328"/>
    <hyperlink ref="D13382" r:id="rId9329"/>
    <hyperlink ref="D13364" r:id="rId9330"/>
    <hyperlink ref="D13409" r:id="rId9331"/>
    <hyperlink ref="D13384" r:id="rId9332"/>
    <hyperlink ref="D13367" r:id="rId9333"/>
    <hyperlink ref="D13370" r:id="rId9334"/>
    <hyperlink ref="D13381" r:id="rId9335"/>
    <hyperlink ref="D13408" r:id="rId9336"/>
    <hyperlink ref="D13405" r:id="rId9337"/>
    <hyperlink ref="D13387" r:id="rId9338"/>
    <hyperlink ref="D13377" r:id="rId9339"/>
    <hyperlink ref="D13389" r:id="rId9340"/>
    <hyperlink ref="D13393" r:id="rId9341"/>
    <hyperlink ref="D13374" r:id="rId9342"/>
    <hyperlink ref="D13371" r:id="rId9343"/>
    <hyperlink ref="D13394" r:id="rId9344"/>
    <hyperlink ref="D13355" r:id="rId9345"/>
    <hyperlink ref="D13426" r:id="rId9346"/>
    <hyperlink ref="D13427" r:id="rId9347"/>
    <hyperlink ref="D13428" r:id="rId9348"/>
    <hyperlink ref="D13315" r:id="rId9349"/>
    <hyperlink ref="D13317" r:id="rId9350"/>
    <hyperlink ref="D13314" r:id="rId9351"/>
    <hyperlink ref="D13318" r:id="rId9352"/>
    <hyperlink ref="D13349" r:id="rId9353"/>
    <hyperlink ref="D13350" r:id="rId9354"/>
    <hyperlink ref="D13353" r:id="rId9355"/>
    <hyperlink ref="D13354" r:id="rId9356"/>
    <hyperlink ref="D13360" r:id="rId9357"/>
    <hyperlink ref="D13361" r:id="rId9358"/>
    <hyperlink ref="D13358" r:id="rId9359"/>
    <hyperlink ref="D13366" r:id="rId9360"/>
    <hyperlink ref="D13368" r:id="rId9361"/>
    <hyperlink ref="D13369" r:id="rId9362"/>
    <hyperlink ref="D13372" r:id="rId9363"/>
    <hyperlink ref="D13373" r:id="rId9364"/>
    <hyperlink ref="D13398" r:id="rId9365"/>
    <hyperlink ref="D13399" r:id="rId9366"/>
    <hyperlink ref="D13402" r:id="rId9367"/>
    <hyperlink ref="D13403" r:id="rId9368"/>
    <hyperlink ref="D13423" r:id="rId9369"/>
    <hyperlink ref="D13424" r:id="rId9370"/>
    <hyperlink ref="D7250" r:id="rId9371"/>
    <hyperlink ref="D7251" r:id="rId9372"/>
    <hyperlink ref="D7252" r:id="rId9373"/>
    <hyperlink ref="D7253" r:id="rId9374"/>
    <hyperlink ref="D7254" r:id="rId9375"/>
    <hyperlink ref="D7255" r:id="rId9376"/>
    <hyperlink ref="D7256" r:id="rId9377"/>
    <hyperlink ref="D7257" r:id="rId9378"/>
    <hyperlink ref="D7258" r:id="rId9379"/>
    <hyperlink ref="D7259" r:id="rId9380"/>
    <hyperlink ref="D7260" r:id="rId9381"/>
    <hyperlink ref="D7261" r:id="rId9382"/>
    <hyperlink ref="D7262" r:id="rId9383"/>
    <hyperlink ref="D7263" r:id="rId9384"/>
    <hyperlink ref="D7264" r:id="rId9385"/>
    <hyperlink ref="D7265" r:id="rId9386"/>
    <hyperlink ref="D7266" r:id="rId9387"/>
    <hyperlink ref="D7267" r:id="rId9388"/>
    <hyperlink ref="D7268" r:id="rId9389"/>
    <hyperlink ref="D7270" r:id="rId9390"/>
    <hyperlink ref="D7272" r:id="rId9391"/>
    <hyperlink ref="D7273" r:id="rId9392"/>
    <hyperlink ref="D7274" r:id="rId9393"/>
    <hyperlink ref="D7275" r:id="rId9394"/>
    <hyperlink ref="D7276" r:id="rId9395"/>
    <hyperlink ref="D7277" r:id="rId9396"/>
    <hyperlink ref="D7278" r:id="rId9397"/>
    <hyperlink ref="D7279" r:id="rId9398"/>
    <hyperlink ref="D7280" r:id="rId9399"/>
    <hyperlink ref="D7286" r:id="rId9400"/>
    <hyperlink ref="D7288" r:id="rId9401"/>
    <hyperlink ref="D7289" r:id="rId9402"/>
    <hyperlink ref="D7290" r:id="rId9403"/>
    <hyperlink ref="D7291" r:id="rId9404"/>
    <hyperlink ref="D7292" r:id="rId9405"/>
    <hyperlink ref="D7293" r:id="rId9406"/>
    <hyperlink ref="D7294" r:id="rId9407"/>
    <hyperlink ref="D7295" r:id="rId9408"/>
    <hyperlink ref="D7296" r:id="rId9409"/>
    <hyperlink ref="D7297" r:id="rId9410"/>
    <hyperlink ref="D7299" r:id="rId9411"/>
    <hyperlink ref="D7300" r:id="rId9412"/>
    <hyperlink ref="D7301" r:id="rId9413"/>
    <hyperlink ref="D7302" r:id="rId9414"/>
    <hyperlink ref="D7303" r:id="rId9415"/>
    <hyperlink ref="D7304" r:id="rId9416"/>
    <hyperlink ref="D7305" r:id="rId9417"/>
    <hyperlink ref="D7306" r:id="rId9418"/>
    <hyperlink ref="D7308" r:id="rId9419"/>
    <hyperlink ref="D7309" r:id="rId9420"/>
    <hyperlink ref="D7310" r:id="rId9421"/>
    <hyperlink ref="D7311" r:id="rId9422"/>
    <hyperlink ref="D7312" r:id="rId9423"/>
    <hyperlink ref="D7313" r:id="rId9424"/>
    <hyperlink ref="D7314" r:id="rId9425"/>
    <hyperlink ref="D7315" r:id="rId9426"/>
    <hyperlink ref="D7316" r:id="rId9427"/>
    <hyperlink ref="D7317" r:id="rId9428"/>
    <hyperlink ref="D7318" r:id="rId9429"/>
    <hyperlink ref="D7320" r:id="rId9430"/>
    <hyperlink ref="D7321" r:id="rId9431"/>
    <hyperlink ref="D7322" r:id="rId9432"/>
    <hyperlink ref="D7323" r:id="rId9433"/>
    <hyperlink ref="D7324" r:id="rId9434"/>
    <hyperlink ref="D7325" r:id="rId9435"/>
    <hyperlink ref="D7326" r:id="rId9436"/>
    <hyperlink ref="D7281" r:id="rId9437"/>
    <hyperlink ref="D7282" r:id="rId9438"/>
    <hyperlink ref="D7284" r:id="rId9439"/>
    <hyperlink ref="D7338" r:id="rId9440"/>
    <hyperlink ref="D7339" r:id="rId9441"/>
    <hyperlink ref="D7340" r:id="rId9442"/>
    <hyperlink ref="D7341" r:id="rId9443"/>
    <hyperlink ref="D7342" r:id="rId9444"/>
    <hyperlink ref="D7343" r:id="rId9445"/>
    <hyperlink ref="D7344" r:id="rId9446"/>
    <hyperlink ref="D7345" r:id="rId9447"/>
    <hyperlink ref="D7346" r:id="rId9448"/>
    <hyperlink ref="D7347" r:id="rId9449"/>
    <hyperlink ref="D7348" r:id="rId9450"/>
    <hyperlink ref="D7349" r:id="rId9451"/>
    <hyperlink ref="D7350" r:id="rId9452"/>
    <hyperlink ref="D7351" r:id="rId9453"/>
    <hyperlink ref="D7352" r:id="rId9454"/>
    <hyperlink ref="D7353" r:id="rId9455"/>
    <hyperlink ref="D7354" r:id="rId9456"/>
    <hyperlink ref="D7355" r:id="rId9457"/>
    <hyperlink ref="D7356" r:id="rId9458"/>
    <hyperlink ref="D7357" r:id="rId9459"/>
    <hyperlink ref="D7358" r:id="rId9460"/>
    <hyperlink ref="D7359" r:id="rId9461"/>
    <hyperlink ref="D7360" r:id="rId9462"/>
    <hyperlink ref="D7362" r:id="rId9463"/>
    <hyperlink ref="D7363" r:id="rId9464"/>
    <hyperlink ref="D7364" r:id="rId9465"/>
    <hyperlink ref="D7366" r:id="rId9466"/>
    <hyperlink ref="D7367" r:id="rId9467"/>
    <hyperlink ref="D7369" r:id="rId9468"/>
    <hyperlink ref="D7370" r:id="rId9469"/>
    <hyperlink ref="D7372" r:id="rId9470"/>
    <hyperlink ref="D7374" r:id="rId9471"/>
    <hyperlink ref="D7375" r:id="rId9472"/>
    <hyperlink ref="D7376" r:id="rId9473"/>
    <hyperlink ref="D7377" r:id="rId9474"/>
    <hyperlink ref="D7378" r:id="rId9475"/>
    <hyperlink ref="D7379" r:id="rId9476"/>
    <hyperlink ref="D7269" r:id="rId9477"/>
    <hyperlink ref="D7271" r:id="rId9478"/>
    <hyperlink ref="D7283" r:id="rId9479"/>
    <hyperlink ref="D7285" r:id="rId9480"/>
    <hyperlink ref="D7287" r:id="rId9481"/>
    <hyperlink ref="D7298" r:id="rId9482"/>
    <hyperlink ref="D7307" r:id="rId9483"/>
    <hyperlink ref="D7319" r:id="rId9484"/>
    <hyperlink ref="D7361" r:id="rId9485"/>
    <hyperlink ref="D7365" r:id="rId9486"/>
    <hyperlink ref="D7368" r:id="rId9487"/>
    <hyperlink ref="D7371" r:id="rId9488"/>
    <hyperlink ref="D7373" r:id="rId9489"/>
    <hyperlink ref="D7247" r:id="rId9490"/>
    <hyperlink ref="D7248" r:id="rId9491"/>
    <hyperlink ref="D7331" r:id="rId9492"/>
    <hyperlink ref="D7332" r:id="rId9493"/>
    <hyperlink ref="D7327" r:id="rId9494"/>
    <hyperlink ref="D7328" r:id="rId9495"/>
    <hyperlink ref="D7329" r:id="rId9496"/>
    <hyperlink ref="D7330" r:id="rId9497"/>
    <hyperlink ref="D7333" r:id="rId9498"/>
    <hyperlink ref="D7335" r:id="rId9499"/>
    <hyperlink ref="D7334" r:id="rId9500"/>
    <hyperlink ref="D7336" r:id="rId9501"/>
    <hyperlink ref="D7337" r:id="rId9502"/>
    <hyperlink ref="E8661" r:id="rId9503" display="https://www.eprocure.gov.bd/officer/MyTenders.jsp"/>
    <hyperlink ref="E8662" r:id="rId9504" display="https://www.eprocure.gov.bd/officer/MyTenders.jsp"/>
    <hyperlink ref="E8663" r:id="rId9505" display="https://www.eprocure.gov.bd/officer/MyTenders.jsp"/>
    <hyperlink ref="D8671" r:id="rId9506"/>
    <hyperlink ref="D8706" r:id="rId9507"/>
    <hyperlink ref="D8785" r:id="rId9508"/>
    <hyperlink ref="D8786" r:id="rId9509"/>
    <hyperlink ref="D8787" r:id="rId9510"/>
    <hyperlink ref="D8645" r:id="rId9511"/>
    <hyperlink ref="D8647" r:id="rId9512"/>
    <hyperlink ref="D8649" r:id="rId9513"/>
    <hyperlink ref="D8657" r:id="rId9514"/>
    <hyperlink ref="D8651" r:id="rId9515"/>
    <hyperlink ref="D8663" r:id="rId9516"/>
    <hyperlink ref="D8664" r:id="rId9517"/>
    <hyperlink ref="D8659" r:id="rId9518"/>
    <hyperlink ref="D8653" r:id="rId9519"/>
    <hyperlink ref="D8655" r:id="rId9520"/>
    <hyperlink ref="D8661" r:id="rId9521"/>
    <hyperlink ref="D8665" r:id="rId9522"/>
    <hyperlink ref="D8666" r:id="rId9523"/>
    <hyperlink ref="D8667" r:id="rId9524"/>
    <hyperlink ref="D8668" r:id="rId9525"/>
    <hyperlink ref="D8669" r:id="rId9526"/>
    <hyperlink ref="D8670" r:id="rId9527"/>
    <hyperlink ref="D8672" r:id="rId9528"/>
    <hyperlink ref="D8674" r:id="rId9529"/>
    <hyperlink ref="D8675" r:id="rId9530"/>
    <hyperlink ref="D8709" r:id="rId9531"/>
    <hyperlink ref="D8676" r:id="rId9532"/>
    <hyperlink ref="D8677" r:id="rId9533"/>
    <hyperlink ref="D8678" r:id="rId9534"/>
    <hyperlink ref="D8679" r:id="rId9535"/>
    <hyperlink ref="D8680" r:id="rId9536"/>
    <hyperlink ref="D8681" r:id="rId9537"/>
    <hyperlink ref="D8682" r:id="rId9538"/>
    <hyperlink ref="D8684" r:id="rId9539"/>
    <hyperlink ref="D8686" r:id="rId9540"/>
    <hyperlink ref="D8688" r:id="rId9541"/>
    <hyperlink ref="D8689" r:id="rId9542"/>
    <hyperlink ref="D8690" r:id="rId9543"/>
    <hyperlink ref="D8691" r:id="rId9544"/>
    <hyperlink ref="D8694" r:id="rId9545"/>
    <hyperlink ref="D8693" r:id="rId9546"/>
    <hyperlink ref="D8695" r:id="rId9547"/>
    <hyperlink ref="D8696" r:id="rId9548"/>
    <hyperlink ref="D8697" r:id="rId9549"/>
    <hyperlink ref="D8698" r:id="rId9550"/>
    <hyperlink ref="D8700" r:id="rId9551"/>
    <hyperlink ref="D8702" r:id="rId9552"/>
    <hyperlink ref="D8703" r:id="rId9553"/>
    <hyperlink ref="D8710" r:id="rId9554"/>
    <hyperlink ref="D8711" r:id="rId9555"/>
    <hyperlink ref="D8712" r:id="rId9556"/>
    <hyperlink ref="D8715" r:id="rId9557"/>
    <hyperlink ref="D8718" r:id="rId9558"/>
    <hyperlink ref="D8719" r:id="rId9559"/>
    <hyperlink ref="D8721" r:id="rId9560"/>
    <hyperlink ref="D8723" r:id="rId9561"/>
    <hyperlink ref="D8725" r:id="rId9562"/>
    <hyperlink ref="D8727" r:id="rId9563"/>
    <hyperlink ref="D8730" r:id="rId9564"/>
    <hyperlink ref="D8731" r:id="rId9565"/>
    <hyperlink ref="D8732" r:id="rId9566"/>
    <hyperlink ref="D8733" r:id="rId9567"/>
    <hyperlink ref="D8734" r:id="rId9568"/>
    <hyperlink ref="D8735" r:id="rId9569"/>
    <hyperlink ref="D8736" r:id="rId9570"/>
    <hyperlink ref="D8737" r:id="rId9571"/>
    <hyperlink ref="D8738" r:id="rId9572"/>
    <hyperlink ref="D8739" r:id="rId9573"/>
    <hyperlink ref="D8740" r:id="rId9574"/>
    <hyperlink ref="D8741" r:id="rId9575"/>
    <hyperlink ref="D8742" r:id="rId9576"/>
    <hyperlink ref="D8743" r:id="rId9577"/>
    <hyperlink ref="D8744" r:id="rId9578"/>
    <hyperlink ref="D8745" r:id="rId9579"/>
    <hyperlink ref="D8746" r:id="rId9580"/>
    <hyperlink ref="D8747" r:id="rId9581"/>
    <hyperlink ref="D8748" r:id="rId9582"/>
    <hyperlink ref="D8749" r:id="rId9583"/>
    <hyperlink ref="D8750" r:id="rId9584"/>
    <hyperlink ref="D8751" r:id="rId9585"/>
    <hyperlink ref="D8752" r:id="rId9586"/>
    <hyperlink ref="D8753" r:id="rId9587"/>
    <hyperlink ref="D8754" r:id="rId9588"/>
    <hyperlink ref="D8755" r:id="rId9589"/>
    <hyperlink ref="D8756" r:id="rId9590"/>
    <hyperlink ref="D8757" r:id="rId9591"/>
    <hyperlink ref="D8758" r:id="rId9592"/>
    <hyperlink ref="D8759" r:id="rId9593"/>
    <hyperlink ref="D8760" r:id="rId9594"/>
    <hyperlink ref="D8761" r:id="rId9595"/>
    <hyperlink ref="D8762" r:id="rId9596"/>
    <hyperlink ref="D8763" r:id="rId9597"/>
    <hyperlink ref="D8764" r:id="rId9598"/>
    <hyperlink ref="D8765" r:id="rId9599"/>
    <hyperlink ref="D8766" r:id="rId9600"/>
    <hyperlink ref="D8767" r:id="rId9601"/>
    <hyperlink ref="D8768" r:id="rId9602"/>
    <hyperlink ref="D8769" r:id="rId9603"/>
    <hyperlink ref="D8770" r:id="rId9604"/>
    <hyperlink ref="D8771" r:id="rId9605"/>
    <hyperlink ref="D8772" r:id="rId9606"/>
    <hyperlink ref="D8788" r:id="rId9607"/>
    <hyperlink ref="D8773" r:id="rId9608"/>
    <hyperlink ref="D8774" r:id="rId9609"/>
    <hyperlink ref="D8775" r:id="rId9610"/>
    <hyperlink ref="D8776" r:id="rId9611"/>
    <hyperlink ref="D8777" r:id="rId9612"/>
    <hyperlink ref="D8778" r:id="rId9613"/>
    <hyperlink ref="D8779" r:id="rId9614"/>
    <hyperlink ref="D8780" r:id="rId9615"/>
    <hyperlink ref="D8781" r:id="rId9616"/>
    <hyperlink ref="D8782" r:id="rId9617"/>
    <hyperlink ref="D8784" r:id="rId9618"/>
    <hyperlink ref="D8783" r:id="rId9619"/>
    <hyperlink ref="D8789" r:id="rId9620"/>
    <hyperlink ref="D8699" r:id="rId9621"/>
    <hyperlink ref="D8646" r:id="rId9622"/>
    <hyperlink ref="D8648" r:id="rId9623"/>
    <hyperlink ref="D8650" r:id="rId9624"/>
    <hyperlink ref="D8652" r:id="rId9625"/>
    <hyperlink ref="D8654" r:id="rId9626"/>
    <hyperlink ref="D8656" r:id="rId9627"/>
    <hyperlink ref="D8658" r:id="rId9628"/>
    <hyperlink ref="D8660" r:id="rId9629"/>
    <hyperlink ref="D8683" r:id="rId9630"/>
    <hyperlink ref="D8685" r:id="rId9631"/>
    <hyperlink ref="D8687" r:id="rId9632"/>
    <hyperlink ref="D8708" r:id="rId9633"/>
    <hyperlink ref="D8707" r:id="rId9634"/>
    <hyperlink ref="D8713" r:id="rId9635"/>
    <hyperlink ref="D8714" r:id="rId9636"/>
    <hyperlink ref="D8716" r:id="rId9637"/>
    <hyperlink ref="D8717" r:id="rId9638"/>
    <hyperlink ref="D8720" r:id="rId9639"/>
    <hyperlink ref="D8722" r:id="rId9640"/>
    <hyperlink ref="D8724" r:id="rId9641"/>
    <hyperlink ref="D8726" r:id="rId9642"/>
    <hyperlink ref="D8728" r:id="rId9643"/>
    <hyperlink ref="D8790" r:id="rId9644"/>
  </hyperlinks>
  <pageMargins left="0.25" right="0" top="0.75" bottom="0.5" header="0.3" footer="0.3"/>
  <pageSetup paperSize="9" scale="85" orientation="landscape" r:id="rId9645"/>
  <headerFooter>
    <oddFooter>Page &amp;P</oddFooter>
  </headerFooter>
  <drawing r:id="rId9646"/>
  <legacyDrawing r:id="rId96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Tenderers' Info</vt:lpstr>
      <vt:lpstr>'Tenderers'' Info'!Print_Titles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2021-03-09T11:33:39Z</dcterms:modified>
</cp:coreProperties>
</file>